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ДЗ\Крым\План продаж\Калькулятор доходности\"/>
    </mc:Choice>
  </mc:AlternateContent>
  <xr:revisionPtr revIDLastSave="0" documentId="13_ncr:1_{5B4BA3FC-069E-4E1D-A7A7-973072AA6433}" xr6:coauthVersionLast="47" xr6:coauthVersionMax="47" xr10:uidLastSave="{00000000-0000-0000-0000-000000000000}"/>
  <bookViews>
    <workbookView xWindow="-108" yWindow="-108" windowWidth="24792" windowHeight="14856" tabRatio="873" activeTab="1" xr2:uid="{00000000-000D-0000-FFFF-FFFF00000000}"/>
  </bookViews>
  <sheets>
    <sheet name="Сводные" sheetId="2" r:id="rId1"/>
    <sheet name="Доходность" sheetId="17" r:id="rId2"/>
    <sheet name="check" sheetId="12" state="hidden" r:id="rId3"/>
    <sheet name="Реестр 1 оч " sheetId="6" r:id="rId4"/>
    <sheet name="Кладовые" sheetId="21" r:id="rId5"/>
    <sheet name="Машиноместа" sheetId="20" r:id="rId6"/>
    <sheet name="Коэфф для прайса 1 оч" sheetId="10" r:id="rId7"/>
    <sheet name="Шахматка " sheetId="15" r:id="rId8"/>
    <sheet name="Квартирография 1,2 оч" sheetId="7" state="hidden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__________________________rwn10" hidden="1">{#N/A,#N/A,FALSE,"Aging Summary";#N/A,#N/A,FALSE,"Ratio Analysis";#N/A,#N/A,FALSE,"Test 120 Day Accts";#N/A,#N/A,FALSE,"Tickmarks"}</definedName>
    <definedName name="__________________________rwn3" hidden="1">{"assets",#N/A,FALSE,"historicBS";"liab",#N/A,FALSE,"historicBS";"is",#N/A,FALSE,"historicIS";"ratios",#N/A,FALSE,"ratios"}</definedName>
    <definedName name="__________________________rwn4" hidden="1">{"assets",#N/A,FALSE,"historicBS";"liab",#N/A,FALSE,"historicBS";"is",#N/A,FALSE,"historicIS";"ratios",#N/A,FALSE,"ratios"}</definedName>
    <definedName name="__________________________rwn5" hidden="1">{"glcbs",#N/A,FALSE,"GLCBS";"glccsbs",#N/A,FALSE,"GLCCSBS";"glcis",#N/A,FALSE,"GLCIS";"glccsis",#N/A,FALSE,"GLCCSIS";"glcrat1",#N/A,FALSE,"GLC-ratios1"}</definedName>
    <definedName name="__________________________rwn6" hidden="1">{"glc1",#N/A,FALSE,"GLC";"glc2",#N/A,FALSE,"GLC";"glc3",#N/A,FALSE,"GLC";"glc4",#N/A,FALSE,"GLC";"glc5",#N/A,FALSE,"GLC"}</definedName>
    <definedName name="_____________________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___rwn8" hidden="1">{"glc1",#N/A,FALSE,"GLC";"glc2",#N/A,FALSE,"GLC";"glc3",#N/A,FALSE,"GLC";"glc4",#N/A,FALSE,"GLC";"glc5",#N/A,FALSE,"GLC"}</definedName>
    <definedName name="_____________________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___wrn2" hidden="1">{"glc1",#N/A,FALSE,"GLC";"glc2",#N/A,FALSE,"GLC";"glc3",#N/A,FALSE,"GLC";"glc4",#N/A,FALSE,"GLC";"glc5",#N/A,FALSE,"GLC"}</definedName>
    <definedName name="_________________________rwn1" hidden="1">{#N/A,#N/A,FALSE,"Aging Summary";#N/A,#N/A,FALSE,"Ratio Analysis";#N/A,#N/A,FALSE,"Test 120 Day Accts";#N/A,#N/A,FALSE,"Tickmarks"}</definedName>
    <definedName name="________________________rwb2" hidden="1">{#N/A,#N/A,FALSE,"Aging Summary";#N/A,#N/A,FALSE,"Ratio Analysis";#N/A,#N/A,FALSE,"Test 120 Day Accts";#N/A,#N/A,FALSE,"Tickmarks"}</definedName>
    <definedName name="________________________rwn10" hidden="1">{#N/A,#N/A,FALSE,"Aging Summary";#N/A,#N/A,FALSE,"Ratio Analysis";#N/A,#N/A,FALSE,"Test 120 Day Accts";#N/A,#N/A,FALSE,"Tickmarks"}</definedName>
    <definedName name="________________________rwn3" hidden="1">{"assets",#N/A,FALSE,"historicBS";"liab",#N/A,FALSE,"historicBS";"is",#N/A,FALSE,"historicIS";"ratios",#N/A,FALSE,"ratios"}</definedName>
    <definedName name="________________________rwn4" hidden="1">{"assets",#N/A,FALSE,"historicBS";"liab",#N/A,FALSE,"historicBS";"is",#N/A,FALSE,"historicIS";"ratios",#N/A,FALSE,"ratios"}</definedName>
    <definedName name="________________________rwn5" hidden="1">{"glcbs",#N/A,FALSE,"GLCBS";"glccsbs",#N/A,FALSE,"GLCCSBS";"glcis",#N/A,FALSE,"GLCIS";"glccsis",#N/A,FALSE,"GLCCSIS";"glcrat1",#N/A,FALSE,"GLC-ratios1"}</definedName>
    <definedName name="________________________rwn6" hidden="1">{"glc1",#N/A,FALSE,"GLC";"glc2",#N/A,FALSE,"GLC";"glc3",#N/A,FALSE,"GLC";"glc4",#N/A,FALSE,"GLC";"glc5",#N/A,FALSE,"GLC"}</definedName>
    <definedName name="___________________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_rwn8" hidden="1">{"glc1",#N/A,FALSE,"GLC";"glc2",#N/A,FALSE,"GLC";"glc3",#N/A,FALSE,"GLC";"glc4",#N/A,FALSE,"GLC";"glc5",#N/A,FALSE,"GLC"}</definedName>
    <definedName name="___________________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__wrn2" hidden="1">{"glc1",#N/A,FALSE,"GLC";"glc2",#N/A,FALSE,"GLC";"glc3",#N/A,FALSE,"GLC";"glc4",#N/A,FALSE,"GLC";"glc5",#N/A,FALSE,"GLC"}</definedName>
    <definedName name="_______________________rwn1" hidden="1">{#N/A,#N/A,FALSE,"Aging Summary";#N/A,#N/A,FALSE,"Ratio Analysis";#N/A,#N/A,FALSE,"Test 120 Day Accts";#N/A,#N/A,FALSE,"Tickmarks"}</definedName>
    <definedName name="______________________rwb2" hidden="1">{#N/A,#N/A,FALSE,"Aging Summary";#N/A,#N/A,FALSE,"Ratio Analysis";#N/A,#N/A,FALSE,"Test 120 Day Accts";#N/A,#N/A,FALSE,"Tickmarks"}</definedName>
    <definedName name="______________________rwn10" hidden="1">{#N/A,#N/A,FALSE,"Aging Summary";#N/A,#N/A,FALSE,"Ratio Analysis";#N/A,#N/A,FALSE,"Test 120 Day Accts";#N/A,#N/A,FALSE,"Tickmarks"}</definedName>
    <definedName name="______________________rwn3" hidden="1">{"assets",#N/A,FALSE,"historicBS";"liab",#N/A,FALSE,"historicBS";"is",#N/A,FALSE,"historicIS";"ratios",#N/A,FALSE,"ratios"}</definedName>
    <definedName name="______________________rwn4" hidden="1">{"assets",#N/A,FALSE,"historicBS";"liab",#N/A,FALSE,"historicBS";"is",#N/A,FALSE,"historicIS";"ratios",#N/A,FALSE,"ratios"}</definedName>
    <definedName name="______________________rwn5" hidden="1">{"glcbs",#N/A,FALSE,"GLCBS";"glccsbs",#N/A,FALSE,"GLCCSBS";"glcis",#N/A,FALSE,"GLCIS";"glccsis",#N/A,FALSE,"GLCCSIS";"glcrat1",#N/A,FALSE,"GLC-ratios1"}</definedName>
    <definedName name="______________________rwn6" hidden="1">{"glc1",#N/A,FALSE,"GLC";"glc2",#N/A,FALSE,"GLC";"glc3",#N/A,FALSE,"GLC";"glc4",#N/A,FALSE,"GLC";"glc5",#N/A,FALSE,"GLC"}</definedName>
    <definedName name="_________________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rwn8" hidden="1">{"glc1",#N/A,FALSE,"GLC";"glc2",#N/A,FALSE,"GLC";"glc3",#N/A,FALSE,"GLC";"glc4",#N/A,FALSE,"GLC";"glc5",#N/A,FALSE,"GLC"}</definedName>
    <definedName name="_________________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_wrn2" hidden="1">{"glc1",#N/A,FALSE,"GLC";"glc2",#N/A,FALSE,"GLC";"glc3",#N/A,FALSE,"GLC";"glc4",#N/A,FALSE,"GLC";"glc5",#N/A,FALSE,"GLC"}</definedName>
    <definedName name="_____________________rwn1" hidden="1">{#N/A,#N/A,FALSE,"Aging Summary";#N/A,#N/A,FALSE,"Ratio Analysis";#N/A,#N/A,FALSE,"Test 120 Day Accts";#N/A,#N/A,FALSE,"Tickmarks"}</definedName>
    <definedName name="_____________________rwn10" hidden="1">{#N/A,#N/A,FALSE,"Aging Summary";#N/A,#N/A,FALSE,"Ratio Analysis";#N/A,#N/A,FALSE,"Test 120 Day Accts";#N/A,#N/A,FALSE,"Tickmarks"}</definedName>
    <definedName name="_____________________rwn3" hidden="1">{"assets",#N/A,FALSE,"historicBS";"liab",#N/A,FALSE,"historicBS";"is",#N/A,FALSE,"historicIS";"ratios",#N/A,FALSE,"ratios"}</definedName>
    <definedName name="_____________________rwn4" hidden="1">{"assets",#N/A,FALSE,"historicBS";"liab",#N/A,FALSE,"historicBS";"is",#N/A,FALSE,"historicIS";"ratios",#N/A,FALSE,"ratios"}</definedName>
    <definedName name="_____________________rwn5" hidden="1">{"glcbs",#N/A,FALSE,"GLCBS";"glccsbs",#N/A,FALSE,"GLCCSBS";"glcis",#N/A,FALSE,"GLCIS";"glccsis",#N/A,FALSE,"GLCCSIS";"glcrat1",#N/A,FALSE,"GLC-ratios1"}</definedName>
    <definedName name="_____________________rwn6" hidden="1">{"glc1",#N/A,FALSE,"GLC";"glc2",#N/A,FALSE,"GLC";"glc3",#N/A,FALSE,"GLC";"glc4",#N/A,FALSE,"GLC";"glc5",#N/A,FALSE,"GLC"}</definedName>
    <definedName name="________________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rwn8" hidden="1">{"glc1",#N/A,FALSE,"GLC";"glc2",#N/A,FALSE,"GLC";"glc3",#N/A,FALSE,"GLC";"glc4",#N/A,FALSE,"GLC";"glc5",#N/A,FALSE,"GLC"}</definedName>
    <definedName name="________________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_wrn2" hidden="1">{"glc1",#N/A,FALSE,"GLC";"glc2",#N/A,FALSE,"GLC";"glc3",#N/A,FALSE,"GLC";"glc4",#N/A,FALSE,"GLC";"glc5",#N/A,FALSE,"GLC"}</definedName>
    <definedName name="____________________rwb2" hidden="1">{#N/A,#N/A,FALSE,"Aging Summary";#N/A,#N/A,FALSE,"Ratio Analysis";#N/A,#N/A,FALSE,"Test 120 Day Accts";#N/A,#N/A,FALSE,"Tickmarks"}</definedName>
    <definedName name="____________________rwn1" hidden="1">{#N/A,#N/A,FALSE,"Aging Summary";#N/A,#N/A,FALSE,"Ratio Analysis";#N/A,#N/A,FALSE,"Test 120 Day Accts";#N/A,#N/A,FALSE,"Tickmarks"}</definedName>
    <definedName name="____________________rwn10" hidden="1">{#N/A,#N/A,FALSE,"Aging Summary";#N/A,#N/A,FALSE,"Ratio Analysis";#N/A,#N/A,FALSE,"Test 120 Day Accts";#N/A,#N/A,FALSE,"Tickmarks"}</definedName>
    <definedName name="____________________rwn3" hidden="1">{"assets",#N/A,FALSE,"historicBS";"liab",#N/A,FALSE,"historicBS";"is",#N/A,FALSE,"historicIS";"ratios",#N/A,FALSE,"ratios"}</definedName>
    <definedName name="____________________rwn4" hidden="1">{"assets",#N/A,FALSE,"historicBS";"liab",#N/A,FALSE,"historicBS";"is",#N/A,FALSE,"historicIS";"ratios",#N/A,FALSE,"ratios"}</definedName>
    <definedName name="____________________rwn5" hidden="1">{"glcbs",#N/A,FALSE,"GLCBS";"glccsbs",#N/A,FALSE,"GLCCSBS";"glcis",#N/A,FALSE,"GLCIS";"glccsis",#N/A,FALSE,"GLCCSIS";"glcrat1",#N/A,FALSE,"GLC-ratios1"}</definedName>
    <definedName name="____________________rwn6" hidden="1">{"glc1",#N/A,FALSE,"GLC";"glc2",#N/A,FALSE,"GLC";"glc3",#N/A,FALSE,"GLC";"glc4",#N/A,FALSE,"GLC";"glc5",#N/A,FALSE,"GLC"}</definedName>
    <definedName name="_______________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rwn8" hidden="1">{"glc1",#N/A,FALSE,"GLC";"glc2",#N/A,FALSE,"GLC";"glc3",#N/A,FALSE,"GLC";"glc4",#N/A,FALSE,"GLC";"glc5",#N/A,FALSE,"GLC"}</definedName>
    <definedName name="_______________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_wrn2" hidden="1">{"glc1",#N/A,FALSE,"GLC";"glc2",#N/A,FALSE,"GLC";"glc3",#N/A,FALSE,"GLC";"glc4",#N/A,FALSE,"GLC";"glc5",#N/A,FALSE,"GLC"}</definedName>
    <definedName name="___________________rwb2" hidden="1">{#N/A,#N/A,FALSE,"Aging Summary";#N/A,#N/A,FALSE,"Ratio Analysis";#N/A,#N/A,FALSE,"Test 120 Day Accts";#N/A,#N/A,FALSE,"Tickmarks"}</definedName>
    <definedName name="___________________rwn1" hidden="1">{#N/A,#N/A,FALSE,"Aging Summary";#N/A,#N/A,FALSE,"Ratio Analysis";#N/A,#N/A,FALSE,"Test 120 Day Accts";#N/A,#N/A,FALSE,"Tickmarks"}</definedName>
    <definedName name="___________________rwn10" hidden="1">{#N/A,#N/A,FALSE,"Aging Summary";#N/A,#N/A,FALSE,"Ratio Analysis";#N/A,#N/A,FALSE,"Test 120 Day Accts";#N/A,#N/A,FALSE,"Tickmarks"}</definedName>
    <definedName name="___________________rwn3" hidden="1">{"assets",#N/A,FALSE,"historicBS";"liab",#N/A,FALSE,"historicBS";"is",#N/A,FALSE,"historicIS";"ratios",#N/A,FALSE,"ratios"}</definedName>
    <definedName name="___________________rwn4" hidden="1">{"assets",#N/A,FALSE,"historicBS";"liab",#N/A,FALSE,"historicBS";"is",#N/A,FALSE,"historicIS";"ratios",#N/A,FALSE,"ratios"}</definedName>
    <definedName name="___________________rwn5" hidden="1">{"glcbs",#N/A,FALSE,"GLCBS";"glccsbs",#N/A,FALSE,"GLCCSBS";"glcis",#N/A,FALSE,"GLCIS";"glccsis",#N/A,FALSE,"GLCCSIS";"glcrat1",#N/A,FALSE,"GLC-ratios1"}</definedName>
    <definedName name="___________________rwn6" hidden="1">{"glc1",#N/A,FALSE,"GLC";"glc2",#N/A,FALSE,"GLC";"glc3",#N/A,FALSE,"GLC";"glc4",#N/A,FALSE,"GLC";"glc5",#N/A,FALSE,"GLC"}</definedName>
    <definedName name="______________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rwn8" hidden="1">{"glc1",#N/A,FALSE,"GLC";"glc2",#N/A,FALSE,"GLC";"glc3",#N/A,FALSE,"GLC";"glc4",#N/A,FALSE,"GLC";"glc5",#N/A,FALSE,"GLC"}</definedName>
    <definedName name="______________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_wrn2" hidden="1">{"glc1",#N/A,FALSE,"GLC";"glc2",#N/A,FALSE,"GLC";"glc3",#N/A,FALSE,"GLC";"glc4",#N/A,FALSE,"GLC";"glc5",#N/A,FALSE,"GLC"}</definedName>
    <definedName name="__________________rwb2" hidden="1">{#N/A,#N/A,FALSE,"Aging Summary";#N/A,#N/A,FALSE,"Ratio Analysis";#N/A,#N/A,FALSE,"Test 120 Day Accts";#N/A,#N/A,FALSE,"Tickmarks"}</definedName>
    <definedName name="__________________rwn1" hidden="1">{#N/A,#N/A,FALSE,"Aging Summary";#N/A,#N/A,FALSE,"Ratio Analysis";#N/A,#N/A,FALSE,"Test 120 Day Accts";#N/A,#N/A,FALSE,"Tickmarks"}</definedName>
    <definedName name="__________________rwn10" hidden="1">{#N/A,#N/A,FALSE,"Aging Summary";#N/A,#N/A,FALSE,"Ratio Analysis";#N/A,#N/A,FALSE,"Test 120 Day Accts";#N/A,#N/A,FALSE,"Tickmarks"}</definedName>
    <definedName name="__________________rwn3" hidden="1">{"assets",#N/A,FALSE,"historicBS";"liab",#N/A,FALSE,"historicBS";"is",#N/A,FALSE,"historicIS";"ratios",#N/A,FALSE,"ratios"}</definedName>
    <definedName name="__________________rwn4" hidden="1">{"assets",#N/A,FALSE,"historicBS";"liab",#N/A,FALSE,"historicBS";"is",#N/A,FALSE,"historicIS";"ratios",#N/A,FALSE,"ratios"}</definedName>
    <definedName name="__________________rwn5" hidden="1">{"glcbs",#N/A,FALSE,"GLCBS";"glccsbs",#N/A,FALSE,"GLCCSBS";"glcis",#N/A,FALSE,"GLCIS";"glccsis",#N/A,FALSE,"GLCCSIS";"glcrat1",#N/A,FALSE,"GLC-ratios1"}</definedName>
    <definedName name="__________________rwn6" hidden="1">{"glc1",#N/A,FALSE,"GLC";"glc2",#N/A,FALSE,"GLC";"glc3",#N/A,FALSE,"GLC";"glc4",#N/A,FALSE,"GLC";"glc5",#N/A,FALSE,"GLC"}</definedName>
    <definedName name="_____________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rwn8" hidden="1">{"glc1",#N/A,FALSE,"GLC";"glc2",#N/A,FALSE,"GLC";"glc3",#N/A,FALSE,"GLC";"glc4",#N/A,FALSE,"GLC";"glc5",#N/A,FALSE,"GLC"}</definedName>
    <definedName name="_____________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_wrn2" hidden="1">{"glc1",#N/A,FALSE,"GLC";"glc2",#N/A,FALSE,"GLC";"glc3",#N/A,FALSE,"GLC";"glc4",#N/A,FALSE,"GLC";"glc5",#N/A,FALSE,"GLC"}</definedName>
    <definedName name="_________________rwb2" hidden="1">{#N/A,#N/A,FALSE,"Aging Summary";#N/A,#N/A,FALSE,"Ratio Analysis";#N/A,#N/A,FALSE,"Test 120 Day Accts";#N/A,#N/A,FALSE,"Tickmarks"}</definedName>
    <definedName name="_________________rwn1" hidden="1">{#N/A,#N/A,FALSE,"Aging Summary";#N/A,#N/A,FALSE,"Ratio Analysis";#N/A,#N/A,FALSE,"Test 120 Day Accts";#N/A,#N/A,FALSE,"Tickmarks"}</definedName>
    <definedName name="_________________rwn10" hidden="1">{#N/A,#N/A,FALSE,"Aging Summary";#N/A,#N/A,FALSE,"Ratio Analysis";#N/A,#N/A,FALSE,"Test 120 Day Accts";#N/A,#N/A,FALSE,"Tickmarks"}</definedName>
    <definedName name="_________________rwn3" hidden="1">{"assets",#N/A,FALSE,"historicBS";"liab",#N/A,FALSE,"historicBS";"is",#N/A,FALSE,"historicIS";"ratios",#N/A,FALSE,"ratios"}</definedName>
    <definedName name="_________________rwn4" hidden="1">{"assets",#N/A,FALSE,"historicBS";"liab",#N/A,FALSE,"historicBS";"is",#N/A,FALSE,"historicIS";"ratios",#N/A,FALSE,"ratios"}</definedName>
    <definedName name="_________________rwn5" hidden="1">{"glcbs",#N/A,FALSE,"GLCBS";"glccsbs",#N/A,FALSE,"GLCCSBS";"glcis",#N/A,FALSE,"GLCIS";"glccsis",#N/A,FALSE,"GLCCSIS";"glcrat1",#N/A,FALSE,"GLC-ratios1"}</definedName>
    <definedName name="_________________rwn6" hidden="1">{"glc1",#N/A,FALSE,"GLC";"glc2",#N/A,FALSE,"GLC";"glc3",#N/A,FALSE,"GLC";"glc4",#N/A,FALSE,"GLC";"glc5",#N/A,FALSE,"GLC"}</definedName>
    <definedName name="____________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rwn8" hidden="1">{"glc1",#N/A,FALSE,"GLC";"glc2",#N/A,FALSE,"GLC";"glc3",#N/A,FALSE,"GLC";"glc4",#N/A,FALSE,"GLC";"glc5",#N/A,FALSE,"GLC"}</definedName>
    <definedName name="____________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_wrn2" hidden="1">{"glc1",#N/A,FALSE,"GLC";"glc2",#N/A,FALSE,"GLC";"glc3",#N/A,FALSE,"GLC";"glc4",#N/A,FALSE,"GLC";"glc5",#N/A,FALSE,"GLC"}</definedName>
    <definedName name="_________________wrn222" hidden="1">{"glc1",#N/A,FALSE,"GLC";"glc2",#N/A,FALSE,"GLC";"glc3",#N/A,FALSE,"GLC";"glc4",#N/A,FALSE,"GLC";"glc5",#N/A,FALSE,"GLC"}</definedName>
    <definedName name="________________rwb2" hidden="1">{#N/A,#N/A,FALSE,"Aging Summary";#N/A,#N/A,FALSE,"Ratio Analysis";#N/A,#N/A,FALSE,"Test 120 Day Accts";#N/A,#N/A,FALSE,"Tickmarks"}</definedName>
    <definedName name="________________rwn1" hidden="1">{#N/A,#N/A,FALSE,"Aging Summary";#N/A,#N/A,FALSE,"Ratio Analysis";#N/A,#N/A,FALSE,"Test 120 Day Accts";#N/A,#N/A,FALSE,"Tickmarks"}</definedName>
    <definedName name="________________rwn10" hidden="1">{#N/A,#N/A,FALSE,"Aging Summary";#N/A,#N/A,FALSE,"Ratio Analysis";#N/A,#N/A,FALSE,"Test 120 Day Accts";#N/A,#N/A,FALSE,"Tickmarks"}</definedName>
    <definedName name="________________rwn3" hidden="1">{"assets",#N/A,FALSE,"historicBS";"liab",#N/A,FALSE,"historicBS";"is",#N/A,FALSE,"historicIS";"ratios",#N/A,FALSE,"ratios"}</definedName>
    <definedName name="________________rwn4" hidden="1">{"assets",#N/A,FALSE,"historicBS";"liab",#N/A,FALSE,"historicBS";"is",#N/A,FALSE,"historicIS";"ratios",#N/A,FALSE,"ratios"}</definedName>
    <definedName name="________________rwn5" hidden="1">{"glcbs",#N/A,FALSE,"GLCBS";"glccsbs",#N/A,FALSE,"GLCCSBS";"glcis",#N/A,FALSE,"GLCIS";"glccsis",#N/A,FALSE,"GLCCSIS";"glcrat1",#N/A,FALSE,"GLC-ratios1"}</definedName>
    <definedName name="________________rwn6" hidden="1">{"glc1",#N/A,FALSE,"GLC";"glc2",#N/A,FALSE,"GLC";"glc3",#N/A,FALSE,"GLC";"glc4",#N/A,FALSE,"GLC";"glc5",#N/A,FALSE,"GLC"}</definedName>
    <definedName name="___________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rwn8" hidden="1">{"glc1",#N/A,FALSE,"GLC";"glc2",#N/A,FALSE,"GLC";"glc3",#N/A,FALSE,"GLC";"glc4",#N/A,FALSE,"GLC";"glc5",#N/A,FALSE,"GLC"}</definedName>
    <definedName name="___________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_wrn2" hidden="1">{"glc1",#N/A,FALSE,"GLC";"glc2",#N/A,FALSE,"GLC";"glc3",#N/A,FALSE,"GLC";"glc4",#N/A,FALSE,"GLC";"glc5",#N/A,FALSE,"GLC"}</definedName>
    <definedName name="_______________rwb2" hidden="1">{#N/A,#N/A,FALSE,"Aging Summary";#N/A,#N/A,FALSE,"Ratio Analysis";#N/A,#N/A,FALSE,"Test 120 Day Accts";#N/A,#N/A,FALSE,"Tickmarks"}</definedName>
    <definedName name="_______________rwn1" hidden="1">{#N/A,#N/A,FALSE,"Aging Summary";#N/A,#N/A,FALSE,"Ratio Analysis";#N/A,#N/A,FALSE,"Test 120 Day Accts";#N/A,#N/A,FALSE,"Tickmarks"}</definedName>
    <definedName name="_______________rwn10" hidden="1">{#N/A,#N/A,FALSE,"Aging Summary";#N/A,#N/A,FALSE,"Ratio Analysis";#N/A,#N/A,FALSE,"Test 120 Day Accts";#N/A,#N/A,FALSE,"Tickmarks"}</definedName>
    <definedName name="_______________rwn3" hidden="1">{"assets",#N/A,FALSE,"historicBS";"liab",#N/A,FALSE,"historicBS";"is",#N/A,FALSE,"historicIS";"ratios",#N/A,FALSE,"ratios"}</definedName>
    <definedName name="_______________rwn4" hidden="1">{"assets",#N/A,FALSE,"historicBS";"liab",#N/A,FALSE,"historicBS";"is",#N/A,FALSE,"historicIS";"ratios",#N/A,FALSE,"ratios"}</definedName>
    <definedName name="_______________rwn5" hidden="1">{"glcbs",#N/A,FALSE,"GLCBS";"glccsbs",#N/A,FALSE,"GLCCSBS";"glcis",#N/A,FALSE,"GLCIS";"glccsis",#N/A,FALSE,"GLCCSIS";"glcrat1",#N/A,FALSE,"GLC-ratios1"}</definedName>
    <definedName name="_______________rwn6" hidden="1">{"glc1",#N/A,FALSE,"GLC";"glc2",#N/A,FALSE,"GLC";"glc3",#N/A,FALSE,"GLC";"glc4",#N/A,FALSE,"GLC";"glc5",#N/A,FALSE,"GLC"}</definedName>
    <definedName name="__________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rwn8" hidden="1">{"glc1",#N/A,FALSE,"GLC";"glc2",#N/A,FALSE,"GLC";"glc3",#N/A,FALSE,"GLC";"glc4",#N/A,FALSE,"GLC";"glc5",#N/A,FALSE,"GLC"}</definedName>
    <definedName name="__________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_wrn2" hidden="1">{"glc1",#N/A,FALSE,"GLC";"glc2",#N/A,FALSE,"GLC";"glc3",#N/A,FALSE,"GLC";"glc4",#N/A,FALSE,"GLC";"glc5",#N/A,FALSE,"GLC"}</definedName>
    <definedName name="_______________wrn222" hidden="1">{"glc1",#N/A,FALSE,"GLC";"glc2",#N/A,FALSE,"GLC";"glc3",#N/A,FALSE,"GLC";"glc4",#N/A,FALSE,"GLC";"glc5",#N/A,FALSE,"GLC"}</definedName>
    <definedName name="______________rwb2" hidden="1">{#N/A,#N/A,FALSE,"Aging Summary";#N/A,#N/A,FALSE,"Ratio Analysis";#N/A,#N/A,FALSE,"Test 120 Day Accts";#N/A,#N/A,FALSE,"Tickmarks"}</definedName>
    <definedName name="______________rwn1" hidden="1">{#N/A,#N/A,FALSE,"Aging Summary";#N/A,#N/A,FALSE,"Ratio Analysis";#N/A,#N/A,FALSE,"Test 120 Day Accts";#N/A,#N/A,FALSE,"Tickmarks"}</definedName>
    <definedName name="______________rwn10" hidden="1">{#N/A,#N/A,FALSE,"Aging Summary";#N/A,#N/A,FALSE,"Ratio Analysis";#N/A,#N/A,FALSE,"Test 120 Day Accts";#N/A,#N/A,FALSE,"Tickmarks"}</definedName>
    <definedName name="______________rwn3" hidden="1">{"assets",#N/A,FALSE,"historicBS";"liab",#N/A,FALSE,"historicBS";"is",#N/A,FALSE,"historicIS";"ratios",#N/A,FALSE,"ratios"}</definedName>
    <definedName name="______________rwn4" hidden="1">{"assets",#N/A,FALSE,"historicBS";"liab",#N/A,FALSE,"historicBS";"is",#N/A,FALSE,"historicIS";"ratios",#N/A,FALSE,"ratios"}</definedName>
    <definedName name="______________rwn5" hidden="1">{"glcbs",#N/A,FALSE,"GLCBS";"glccsbs",#N/A,FALSE,"GLCCSBS";"glcis",#N/A,FALSE,"GLCIS";"glccsis",#N/A,FALSE,"GLCCSIS";"glcrat1",#N/A,FALSE,"GLC-ratios1"}</definedName>
    <definedName name="______________rwn6" hidden="1">{"glc1",#N/A,FALSE,"GLC";"glc2",#N/A,FALSE,"GLC";"glc3",#N/A,FALSE,"GLC";"glc4",#N/A,FALSE,"GLC";"glc5",#N/A,FALSE,"GLC"}</definedName>
    <definedName name="_________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rwn8" hidden="1">{"glc1",#N/A,FALSE,"GLC";"glc2",#N/A,FALSE,"GLC";"glc3",#N/A,FALSE,"GLC";"glc4",#N/A,FALSE,"GLC";"glc5",#N/A,FALSE,"GLC"}</definedName>
    <definedName name="_________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_wrn2" hidden="1">{"glc1",#N/A,FALSE,"GLC";"glc2",#N/A,FALSE,"GLC";"glc3",#N/A,FALSE,"GLC";"glc4",#N/A,FALSE,"GLC";"glc5",#N/A,FALSE,"GLC"}</definedName>
    <definedName name="_____________rwb2" hidden="1">{#N/A,#N/A,FALSE,"Aging Summary";#N/A,#N/A,FALSE,"Ratio Analysis";#N/A,#N/A,FALSE,"Test 120 Day Accts";#N/A,#N/A,FALSE,"Tickmarks"}</definedName>
    <definedName name="_____________rwn1" hidden="1">{#N/A,#N/A,FALSE,"Aging Summary";#N/A,#N/A,FALSE,"Ratio Analysis";#N/A,#N/A,FALSE,"Test 120 Day Accts";#N/A,#N/A,FALSE,"Tickmarks"}</definedName>
    <definedName name="_____________rwn10" hidden="1">{#N/A,#N/A,FALSE,"Aging Summary";#N/A,#N/A,FALSE,"Ratio Analysis";#N/A,#N/A,FALSE,"Test 120 Day Accts";#N/A,#N/A,FALSE,"Tickmarks"}</definedName>
    <definedName name="_____________rwn3" hidden="1">{"assets",#N/A,FALSE,"historicBS";"liab",#N/A,FALSE,"historicBS";"is",#N/A,FALSE,"historicIS";"ratios",#N/A,FALSE,"ratios"}</definedName>
    <definedName name="_____________rwn4" hidden="1">{"assets",#N/A,FALSE,"historicBS";"liab",#N/A,FALSE,"historicBS";"is",#N/A,FALSE,"historicIS";"ratios",#N/A,FALSE,"ratios"}</definedName>
    <definedName name="_____________rwn5" hidden="1">{"glcbs",#N/A,FALSE,"GLCBS";"glccsbs",#N/A,FALSE,"GLCCSBS";"glcis",#N/A,FALSE,"GLCIS";"glccsis",#N/A,FALSE,"GLCCSIS";"glcrat1",#N/A,FALSE,"GLC-ratios1"}</definedName>
    <definedName name="_____________rwn6" hidden="1">{"glc1",#N/A,FALSE,"GLC";"glc2",#N/A,FALSE,"GLC";"glc3",#N/A,FALSE,"GLC";"glc4",#N/A,FALSE,"GLC";"glc5",#N/A,FALSE,"GLC"}</definedName>
    <definedName name="________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rwn8" hidden="1">{"glc1",#N/A,FALSE,"GLC";"glc2",#N/A,FALSE,"GLC";"glc3",#N/A,FALSE,"GLC";"glc4",#N/A,FALSE,"GLC";"glc5",#N/A,FALSE,"GLC"}</definedName>
    <definedName name="________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_wrn2" hidden="1">{"glc1",#N/A,FALSE,"GLC";"glc2",#N/A,FALSE,"GLC";"glc3",#N/A,FALSE,"GLC";"glc4",#N/A,FALSE,"GLC";"glc5",#N/A,FALSE,"GLC"}</definedName>
    <definedName name="_____________wrn222" hidden="1">{"glc1",#N/A,FALSE,"GLC";"glc2",#N/A,FALSE,"GLC";"glc3",#N/A,FALSE,"GLC";"glc4",#N/A,FALSE,"GLC";"glc5",#N/A,FALSE,"GLC"}</definedName>
    <definedName name="____________rwb2" hidden="1">{#N/A,#N/A,FALSE,"Aging Summary";#N/A,#N/A,FALSE,"Ratio Analysis";#N/A,#N/A,FALSE,"Test 120 Day Accts";#N/A,#N/A,FALSE,"Tickmarks"}</definedName>
    <definedName name="____________rwn1" hidden="1">{#N/A,#N/A,FALSE,"Aging Summary";#N/A,#N/A,FALSE,"Ratio Analysis";#N/A,#N/A,FALSE,"Test 120 Day Accts";#N/A,#N/A,FALSE,"Tickmarks"}</definedName>
    <definedName name="____________rwn10" hidden="1">{#N/A,#N/A,FALSE,"Aging Summary";#N/A,#N/A,FALSE,"Ratio Analysis";#N/A,#N/A,FALSE,"Test 120 Day Accts";#N/A,#N/A,FALSE,"Tickmarks"}</definedName>
    <definedName name="____________rwn3" hidden="1">{"assets",#N/A,FALSE,"historicBS";"liab",#N/A,FALSE,"historicBS";"is",#N/A,FALSE,"historicIS";"ratios",#N/A,FALSE,"ratios"}</definedName>
    <definedName name="____________rwn4" hidden="1">{"assets",#N/A,FALSE,"historicBS";"liab",#N/A,FALSE,"historicBS";"is",#N/A,FALSE,"historicIS";"ratios",#N/A,FALSE,"ratios"}</definedName>
    <definedName name="____________rwn5" hidden="1">{"glcbs",#N/A,FALSE,"GLCBS";"glccsbs",#N/A,FALSE,"GLCCSBS";"glcis",#N/A,FALSE,"GLCIS";"glccsis",#N/A,FALSE,"GLCCSIS";"glcrat1",#N/A,FALSE,"GLC-ratios1"}</definedName>
    <definedName name="____________rwn6" hidden="1">{"glc1",#N/A,FALSE,"GLC";"glc2",#N/A,FALSE,"GLC";"glc3",#N/A,FALSE,"GLC";"glc4",#N/A,FALSE,"GLC";"glc5",#N/A,FALSE,"GLC"}</definedName>
    <definedName name="_______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rwn8" hidden="1">{"glc1",#N/A,FALSE,"GLC";"glc2",#N/A,FALSE,"GLC";"glc3",#N/A,FALSE,"GLC";"glc4",#N/A,FALSE,"GLC";"glc5",#N/A,FALSE,"GLC"}</definedName>
    <definedName name="_______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_wrn2" hidden="1">{"glc1",#N/A,FALSE,"GLC";"glc2",#N/A,FALSE,"GLC";"glc3",#N/A,FALSE,"GLC";"glc4",#N/A,FALSE,"GLC";"glc5",#N/A,FALSE,"GLC"}</definedName>
    <definedName name="____________wrn222" hidden="1">{"glc1",#N/A,FALSE,"GLC";"glc2",#N/A,FALSE,"GLC";"glc3",#N/A,FALSE,"GLC";"glc4",#N/A,FALSE,"GLC";"glc5",#N/A,FALSE,"GLC"}</definedName>
    <definedName name="___________hkf8" hidden="1">{"glc1",#N/A,FALSE,"GLC";"glc2",#N/A,FALSE,"GLC";"glc3",#N/A,FALSE,"GLC";"glc4",#N/A,FALSE,"GLC";"glc5",#N/A,FALSE,"GLC"}</definedName>
    <definedName name="___________rwb2" hidden="1">{#N/A,#N/A,FALSE,"Aging Summary";#N/A,#N/A,FALSE,"Ratio Analysis";#N/A,#N/A,FALSE,"Test 120 Day Accts";#N/A,#N/A,FALSE,"Tickmarks"}</definedName>
    <definedName name="___________rwn1" hidden="1">{#N/A,#N/A,FALSE,"Aging Summary";#N/A,#N/A,FALSE,"Ratio Analysis";#N/A,#N/A,FALSE,"Test 120 Day Accts";#N/A,#N/A,FALSE,"Tickmarks"}</definedName>
    <definedName name="___________rwn10" hidden="1">{#N/A,#N/A,FALSE,"Aging Summary";#N/A,#N/A,FALSE,"Ratio Analysis";#N/A,#N/A,FALSE,"Test 120 Day Accts";#N/A,#N/A,FALSE,"Tickmarks"}</definedName>
    <definedName name="___________rwn3" hidden="1">{"assets",#N/A,FALSE,"historicBS";"liab",#N/A,FALSE,"historicBS";"is",#N/A,FALSE,"historicIS";"ratios",#N/A,FALSE,"ratios"}</definedName>
    <definedName name="___________rwn4" hidden="1">{"assets",#N/A,FALSE,"historicBS";"liab",#N/A,FALSE,"historicBS";"is",#N/A,FALSE,"historicIS";"ratios",#N/A,FALSE,"ratios"}</definedName>
    <definedName name="___________rwn5" hidden="1">{"glcbs",#N/A,FALSE,"GLCBS";"glccsbs",#N/A,FALSE,"GLCCSBS";"glcis",#N/A,FALSE,"GLCIS";"glccsis",#N/A,FALSE,"GLCCSIS";"glcrat1",#N/A,FALSE,"GLC-ratios1"}</definedName>
    <definedName name="___________rwn6" hidden="1">{"glc1",#N/A,FALSE,"GLC";"glc2",#N/A,FALSE,"GLC";"glc3",#N/A,FALSE,"GLC";"glc4",#N/A,FALSE,"GLC";"glc5",#N/A,FALSE,"GLC"}</definedName>
    <definedName name="______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rwn8" hidden="1">{"glc1",#N/A,FALSE,"GLC";"glc2",#N/A,FALSE,"GLC";"glc3",#N/A,FALSE,"GLC";"glc4",#N/A,FALSE,"GLC";"glc5",#N/A,FALSE,"GLC"}</definedName>
    <definedName name="______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_wrn2" hidden="1">{"glc1",#N/A,FALSE,"GLC";"glc2",#N/A,FALSE,"GLC";"glc3",#N/A,FALSE,"GLC";"glc4",#N/A,FALSE,"GLC";"glc5",#N/A,FALSE,"GLC"}</definedName>
    <definedName name="___________wrn222" hidden="1">{"glc1",#N/A,FALSE,"GLC";"glc2",#N/A,FALSE,"GLC";"glc3",#N/A,FALSE,"GLC";"glc4",#N/A,FALSE,"GLC";"glc5",#N/A,FALSE,"GLC"}</definedName>
    <definedName name="__________rwb2" hidden="1">{#N/A,#N/A,FALSE,"Aging Summary";#N/A,#N/A,FALSE,"Ratio Analysis";#N/A,#N/A,FALSE,"Test 120 Day Accts";#N/A,#N/A,FALSE,"Tickmarks"}</definedName>
    <definedName name="__________rwn1" hidden="1">{#N/A,#N/A,FALSE,"Aging Summary";#N/A,#N/A,FALSE,"Ratio Analysis";#N/A,#N/A,FALSE,"Test 120 Day Accts";#N/A,#N/A,FALSE,"Tickmarks"}</definedName>
    <definedName name="__________rwn10" hidden="1">{#N/A,#N/A,FALSE,"Aging Summary";#N/A,#N/A,FALSE,"Ratio Analysis";#N/A,#N/A,FALSE,"Test 120 Day Accts";#N/A,#N/A,FALSE,"Tickmarks"}</definedName>
    <definedName name="__________rwn3" hidden="1">{"assets",#N/A,FALSE,"historicBS";"liab",#N/A,FALSE,"historicBS";"is",#N/A,FALSE,"historicIS";"ratios",#N/A,FALSE,"ratios"}</definedName>
    <definedName name="__________rwn4" hidden="1">{"assets",#N/A,FALSE,"historicBS";"liab",#N/A,FALSE,"historicBS";"is",#N/A,FALSE,"historicIS";"ratios",#N/A,FALSE,"ratios"}</definedName>
    <definedName name="__________rwn5" hidden="1">{"glcbs",#N/A,FALSE,"GLCBS";"glccsbs",#N/A,FALSE,"GLCCSBS";"glcis",#N/A,FALSE,"GLCIS";"glccsis",#N/A,FALSE,"GLCCSIS";"glcrat1",#N/A,FALSE,"GLC-ratios1"}</definedName>
    <definedName name="__________rwn6" hidden="1">{"glc1",#N/A,FALSE,"GLC";"glc2",#N/A,FALSE,"GLC";"glc3",#N/A,FALSE,"GLC";"glc4",#N/A,FALSE,"GLC";"glc5",#N/A,FALSE,"GLC"}</definedName>
    <definedName name="_____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rwn8" hidden="1">{"glc1",#N/A,FALSE,"GLC";"glc2",#N/A,FALSE,"GLC";"glc3",#N/A,FALSE,"GLC";"glc4",#N/A,FALSE,"GLC";"glc5",#N/A,FALSE,"GLC"}</definedName>
    <definedName name="_____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_wrn2" hidden="1">{"glc1",#N/A,FALSE,"GLC";"glc2",#N/A,FALSE,"GLC";"glc3",#N/A,FALSE,"GLC";"glc4",#N/A,FALSE,"GLC";"glc5",#N/A,FALSE,"GLC"}</definedName>
    <definedName name="__________wrn222" hidden="1">{"glc1",#N/A,FALSE,"GLC";"glc2",#N/A,FALSE,"GLC";"glc3",#N/A,FALSE,"GLC";"glc4",#N/A,FALSE,"GLC";"glc5",#N/A,FALSE,"GLC"}</definedName>
    <definedName name="_________hkf8" hidden="1">{"glc1",#N/A,FALSE,"GLC";"glc2",#N/A,FALSE,"GLC";"glc3",#N/A,FALSE,"GLC";"glc4",#N/A,FALSE,"GLC";"glc5",#N/A,FALSE,"GLC"}</definedName>
    <definedName name="_________rwb2" hidden="1">{#N/A,#N/A,FALSE,"Aging Summary";#N/A,#N/A,FALSE,"Ratio Analysis";#N/A,#N/A,FALSE,"Test 120 Day Accts";#N/A,#N/A,FALSE,"Tickmarks"}</definedName>
    <definedName name="_________rwn1" hidden="1">{#N/A,#N/A,FALSE,"Aging Summary";#N/A,#N/A,FALSE,"Ratio Analysis";#N/A,#N/A,FALSE,"Test 120 Day Accts";#N/A,#N/A,FALSE,"Tickmarks"}</definedName>
    <definedName name="_________rwn10" hidden="1">{#N/A,#N/A,FALSE,"Aging Summary";#N/A,#N/A,FALSE,"Ratio Analysis";#N/A,#N/A,FALSE,"Test 120 Day Accts";#N/A,#N/A,FALSE,"Tickmarks"}</definedName>
    <definedName name="_________rwn3" hidden="1">{"assets",#N/A,FALSE,"historicBS";"liab",#N/A,FALSE,"historicBS";"is",#N/A,FALSE,"historicIS";"ratios",#N/A,FALSE,"ratios"}</definedName>
    <definedName name="_________rwn4" hidden="1">{"assets",#N/A,FALSE,"historicBS";"liab",#N/A,FALSE,"historicBS";"is",#N/A,FALSE,"historicIS";"ratios",#N/A,FALSE,"ratios"}</definedName>
    <definedName name="_________rwn5" hidden="1">{"glcbs",#N/A,FALSE,"GLCBS";"glccsbs",#N/A,FALSE,"GLCCSBS";"glcis",#N/A,FALSE,"GLCIS";"glccsis",#N/A,FALSE,"GLCCSIS";"glcrat1",#N/A,FALSE,"GLC-ratios1"}</definedName>
    <definedName name="_________rwn6" hidden="1">{"glc1",#N/A,FALSE,"GLC";"glc2",#N/A,FALSE,"GLC";"glc3",#N/A,FALSE,"GLC";"glc4",#N/A,FALSE,"GLC";"glc5",#N/A,FALSE,"GLC"}</definedName>
    <definedName name="____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rwn8" hidden="1">{"glc1",#N/A,FALSE,"GLC";"glc2",#N/A,FALSE,"GLC";"glc3",#N/A,FALSE,"GLC";"glc4",#N/A,FALSE,"GLC";"glc5",#N/A,FALSE,"GLC"}</definedName>
    <definedName name="____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_wrn2" hidden="1">{"glc1",#N/A,FALSE,"GLC";"glc2",#N/A,FALSE,"GLC";"glc3",#N/A,FALSE,"GLC";"glc4",#N/A,FALSE,"GLC";"glc5",#N/A,FALSE,"GLC"}</definedName>
    <definedName name="_________wrn222" hidden="1">{"glc1",#N/A,FALSE,"GLC";"glc2",#N/A,FALSE,"GLC";"glc3",#N/A,FALSE,"GLC";"glc4",#N/A,FALSE,"GLC";"glc5",#N/A,FALSE,"GLC"}</definedName>
    <definedName name="________rwb2" hidden="1">{#N/A,#N/A,FALSE,"Aging Summary";#N/A,#N/A,FALSE,"Ratio Analysis";#N/A,#N/A,FALSE,"Test 120 Day Accts";#N/A,#N/A,FALSE,"Tickmarks"}</definedName>
    <definedName name="________rwn1" hidden="1">{#N/A,#N/A,FALSE,"Aging Summary";#N/A,#N/A,FALSE,"Ratio Analysis";#N/A,#N/A,FALSE,"Test 120 Day Accts";#N/A,#N/A,FALSE,"Tickmarks"}</definedName>
    <definedName name="________rwn10" hidden="1">{#N/A,#N/A,FALSE,"Aging Summary";#N/A,#N/A,FALSE,"Ratio Analysis";#N/A,#N/A,FALSE,"Test 120 Day Accts";#N/A,#N/A,FALSE,"Tickmarks"}</definedName>
    <definedName name="________rwn3" hidden="1">{"assets",#N/A,FALSE,"historicBS";"liab",#N/A,FALSE,"historicBS";"is",#N/A,FALSE,"historicIS";"ratios",#N/A,FALSE,"ratios"}</definedName>
    <definedName name="________rwn4" hidden="1">{"assets",#N/A,FALSE,"historicBS";"liab",#N/A,FALSE,"historicBS";"is",#N/A,FALSE,"historicIS";"ratios",#N/A,FALSE,"ratios"}</definedName>
    <definedName name="________rwn5" hidden="1">{"glcbs",#N/A,FALSE,"GLCBS";"glccsbs",#N/A,FALSE,"GLCCSBS";"glcis",#N/A,FALSE,"GLCIS";"glccsis",#N/A,FALSE,"GLCCSIS";"glcrat1",#N/A,FALSE,"GLC-ratios1"}</definedName>
    <definedName name="________rwn6" hidden="1">{"glc1",#N/A,FALSE,"GLC";"glc2",#N/A,FALSE,"GLC";"glc3",#N/A,FALSE,"GLC";"glc4",#N/A,FALSE,"GLC";"glc5",#N/A,FALSE,"GLC"}</definedName>
    <definedName name="___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rwn8" hidden="1">{"glc1",#N/A,FALSE,"GLC";"glc2",#N/A,FALSE,"GLC";"glc3",#N/A,FALSE,"GLC";"glc4",#N/A,FALSE,"GLC";"glc5",#N/A,FALSE,"GLC"}</definedName>
    <definedName name="___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_wrn2" hidden="1">{"glc1",#N/A,FALSE,"GLC";"glc2",#N/A,FALSE,"GLC";"glc3",#N/A,FALSE,"GLC";"glc4",#N/A,FALSE,"GLC";"glc5",#N/A,FALSE,"GLC"}</definedName>
    <definedName name="________wrn222" hidden="1">{"glc1",#N/A,FALSE,"GLC";"glc2",#N/A,FALSE,"GLC";"glc3",#N/A,FALSE,"GLC";"glc4",#N/A,FALSE,"GLC";"glc5",#N/A,FALSE,"GLC"}</definedName>
    <definedName name="_______hkf8" hidden="1">{"glc1",#N/A,FALSE,"GLC";"glc2",#N/A,FALSE,"GLC";"glc3",#N/A,FALSE,"GLC";"glc4",#N/A,FALSE,"GLC";"glc5",#N/A,FALSE,"GLC"}</definedName>
    <definedName name="_______rwb2" hidden="1">{#N/A,#N/A,FALSE,"Aging Summary";#N/A,#N/A,FALSE,"Ratio Analysis";#N/A,#N/A,FALSE,"Test 120 Day Accts";#N/A,#N/A,FALSE,"Tickmarks"}</definedName>
    <definedName name="_______rwn1" hidden="1">{#N/A,#N/A,FALSE,"Aging Summary";#N/A,#N/A,FALSE,"Ratio Analysis";#N/A,#N/A,FALSE,"Test 120 Day Accts";#N/A,#N/A,FALSE,"Tickmarks"}</definedName>
    <definedName name="_______rwn10" hidden="1">{#N/A,#N/A,FALSE,"Aging Summary";#N/A,#N/A,FALSE,"Ratio Analysis";#N/A,#N/A,FALSE,"Test 120 Day Accts";#N/A,#N/A,FALSE,"Tickmarks"}</definedName>
    <definedName name="_______rwn3" hidden="1">{"assets",#N/A,FALSE,"historicBS";"liab",#N/A,FALSE,"historicBS";"is",#N/A,FALSE,"historicIS";"ratios",#N/A,FALSE,"ratios"}</definedName>
    <definedName name="_______rwn4" hidden="1">{"assets",#N/A,FALSE,"historicBS";"liab",#N/A,FALSE,"historicBS";"is",#N/A,FALSE,"historicIS";"ratios",#N/A,FALSE,"ratios"}</definedName>
    <definedName name="_______rwn5" hidden="1">{"glcbs",#N/A,FALSE,"GLCBS";"glccsbs",#N/A,FALSE,"GLCCSBS";"glcis",#N/A,FALSE,"GLCIS";"glccsis",#N/A,FALSE,"GLCCSIS";"glcrat1",#N/A,FALSE,"GLC-ratios1"}</definedName>
    <definedName name="_______rwn6" hidden="1">{"glc1",#N/A,FALSE,"GLC";"glc2",#N/A,FALSE,"GLC";"glc3",#N/A,FALSE,"GLC";"glc4",#N/A,FALSE,"GLC";"glc5",#N/A,FALSE,"GLC"}</definedName>
    <definedName name="__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rwn8" hidden="1">{"glc1",#N/A,FALSE,"GLC";"glc2",#N/A,FALSE,"GLC";"glc3",#N/A,FALSE,"GLC";"glc4",#N/A,FALSE,"GLC";"glc5",#N/A,FALSE,"GLC"}</definedName>
    <definedName name="__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_wrn2" hidden="1">{"glc1",#N/A,FALSE,"GLC";"glc2",#N/A,FALSE,"GLC";"glc3",#N/A,FALSE,"GLC";"glc4",#N/A,FALSE,"GLC";"glc5",#N/A,FALSE,"GLC"}</definedName>
    <definedName name="_______wrn222" hidden="1">{"glc1",#N/A,FALSE,"GLC";"glc2",#N/A,FALSE,"GLC";"glc3",#N/A,FALSE,"GLC";"glc4",#N/A,FALSE,"GLC";"glc5",#N/A,FALSE,"GLC"}</definedName>
    <definedName name="______hkf8" hidden="1">{"glc1",#N/A,FALSE,"GLC";"glc2",#N/A,FALSE,"GLC";"glc3",#N/A,FALSE,"GLC";"glc4",#N/A,FALSE,"GLC";"glc5",#N/A,FALSE,"GLC"}</definedName>
    <definedName name="______rwb2" hidden="1">{#N/A,#N/A,FALSE,"Aging Summary";#N/A,#N/A,FALSE,"Ratio Analysis";#N/A,#N/A,FALSE,"Test 120 Day Accts";#N/A,#N/A,FALSE,"Tickmarks"}</definedName>
    <definedName name="______rwn1" hidden="1">{#N/A,#N/A,FALSE,"Aging Summary";#N/A,#N/A,FALSE,"Ratio Analysis";#N/A,#N/A,FALSE,"Test 120 Day Accts";#N/A,#N/A,FALSE,"Tickmarks"}</definedName>
    <definedName name="______rwn10" hidden="1">{#N/A,#N/A,FALSE,"Aging Summary";#N/A,#N/A,FALSE,"Ratio Analysis";#N/A,#N/A,FALSE,"Test 120 Day Accts";#N/A,#N/A,FALSE,"Tickmarks"}</definedName>
    <definedName name="______rwn3" hidden="1">{"assets",#N/A,FALSE,"historicBS";"liab",#N/A,FALSE,"historicBS";"is",#N/A,FALSE,"historicIS";"ratios",#N/A,FALSE,"ratios"}</definedName>
    <definedName name="______rwn4" hidden="1">{"assets",#N/A,FALSE,"historicBS";"liab",#N/A,FALSE,"historicBS";"is",#N/A,FALSE,"historicIS";"ratios",#N/A,FALSE,"ratios"}</definedName>
    <definedName name="______rwn5" hidden="1">{"glcbs",#N/A,FALSE,"GLCBS";"glccsbs",#N/A,FALSE,"GLCCSBS";"glcis",#N/A,FALSE,"GLCIS";"glccsis",#N/A,FALSE,"GLCCSIS";"glcrat1",#N/A,FALSE,"GLC-ratios1"}</definedName>
    <definedName name="______rwn6" hidden="1">{"glc1",#N/A,FALSE,"GLC";"glc2",#N/A,FALSE,"GLC";"glc3",#N/A,FALSE,"GLC";"glc4",#N/A,FALSE,"GLC";"glc5",#N/A,FALSE,"GLC"}</definedName>
    <definedName name="_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rwn8" hidden="1">{"glc1",#N/A,FALSE,"GLC";"glc2",#N/A,FALSE,"GLC";"glc3",#N/A,FALSE,"GLC";"glc4",#N/A,FALSE,"GLC";"glc5",#N/A,FALSE,"GLC"}</definedName>
    <definedName name="_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_wrn2" hidden="1">{"glc1",#N/A,FALSE,"GLC";"glc2",#N/A,FALSE,"GLC";"glc3",#N/A,FALSE,"GLC";"glc4",#N/A,FALSE,"GLC";"glc5",#N/A,FALSE,"GLC"}</definedName>
    <definedName name="______wrn222" hidden="1">{"glc1",#N/A,FALSE,"GLC";"glc2",#N/A,FALSE,"GLC";"glc3",#N/A,FALSE,"GLC";"glc4",#N/A,FALSE,"GLC";"glc5",#N/A,FALSE,"GLC"}</definedName>
    <definedName name="_____hkf8" hidden="1">{"glc1",#N/A,FALSE,"GLC";"glc2",#N/A,FALSE,"GLC";"glc3",#N/A,FALSE,"GLC";"glc4",#N/A,FALSE,"GLC";"glc5",#N/A,FALSE,"GLC"}</definedName>
    <definedName name="_____rwb2" hidden="1">{#N/A,#N/A,FALSE,"Aging Summary";#N/A,#N/A,FALSE,"Ratio Analysis";#N/A,#N/A,FALSE,"Test 120 Day Accts";#N/A,#N/A,FALSE,"Tickmarks"}</definedName>
    <definedName name="_____rwn1" hidden="1">{#N/A,#N/A,FALSE,"Aging Summary";#N/A,#N/A,FALSE,"Ratio Analysis";#N/A,#N/A,FALSE,"Test 120 Day Accts";#N/A,#N/A,FALSE,"Tickmarks"}</definedName>
    <definedName name="_____rwn10" hidden="1">{#N/A,#N/A,FALSE,"Aging Summary";#N/A,#N/A,FALSE,"Ratio Analysis";#N/A,#N/A,FALSE,"Test 120 Day Accts";#N/A,#N/A,FALSE,"Tickmarks"}</definedName>
    <definedName name="_____rwn3" hidden="1">{"assets",#N/A,FALSE,"historicBS";"liab",#N/A,FALSE,"historicBS";"is",#N/A,FALSE,"historicIS";"ratios",#N/A,FALSE,"ratios"}</definedName>
    <definedName name="_____rwn4" hidden="1">{"assets",#N/A,FALSE,"historicBS";"liab",#N/A,FALSE,"historicBS";"is",#N/A,FALSE,"historicIS";"ratios",#N/A,FALSE,"ratios"}</definedName>
    <definedName name="_____rwn5" hidden="1">{"glcbs",#N/A,FALSE,"GLCBS";"glccsbs",#N/A,FALSE,"GLCCSBS";"glcis",#N/A,FALSE,"GLCIS";"glccsis",#N/A,FALSE,"GLCCSIS";"glcrat1",#N/A,FALSE,"GLC-ratios1"}</definedName>
    <definedName name="_____rwn6" hidden="1">{"glc1",#N/A,FALSE,"GLC";"glc2",#N/A,FALSE,"GLC";"glc3",#N/A,FALSE,"GLC";"glc4",#N/A,FALSE,"GLC";"glc5",#N/A,FALSE,"GLC"}</definedName>
    <definedName name="_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rwn8" hidden="1">{"glc1",#N/A,FALSE,"GLC";"glc2",#N/A,FALSE,"GLC";"glc3",#N/A,FALSE,"GLC";"glc4",#N/A,FALSE,"GLC";"glc5",#N/A,FALSE,"GLC"}</definedName>
    <definedName name="_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_wrn2" hidden="1">{"glc1",#N/A,FALSE,"GLC";"glc2",#N/A,FALSE,"GLC";"glc3",#N/A,FALSE,"GLC";"glc4",#N/A,FALSE,"GLC";"glc5",#N/A,FALSE,"GLC"}</definedName>
    <definedName name="_____wrn222" hidden="1">{"glc1",#N/A,FALSE,"GLC";"glc2",#N/A,FALSE,"GLC";"glc3",#N/A,FALSE,"GLC";"glc4",#N/A,FALSE,"GLC";"glc5",#N/A,FALSE,"GLC"}</definedName>
    <definedName name="____hkf8" hidden="1">{"glc1",#N/A,FALSE,"GLC";"glc2",#N/A,FALSE,"GLC";"glc3",#N/A,FALSE,"GLC";"glc4",#N/A,FALSE,"GLC";"glc5",#N/A,FALSE,"GLC"}</definedName>
    <definedName name="____rwb2" hidden="1">{#N/A,#N/A,FALSE,"Aging Summary";#N/A,#N/A,FALSE,"Ratio Analysis";#N/A,#N/A,FALSE,"Test 120 Day Accts";#N/A,#N/A,FALSE,"Tickmarks"}</definedName>
    <definedName name="____rwn1" hidden="1">{#N/A,#N/A,FALSE,"Aging Summary";#N/A,#N/A,FALSE,"Ratio Analysis";#N/A,#N/A,FALSE,"Test 120 Day Accts";#N/A,#N/A,FALSE,"Tickmarks"}</definedName>
    <definedName name="____rwn10" hidden="1">{#N/A,#N/A,FALSE,"Aging Summary";#N/A,#N/A,FALSE,"Ratio Analysis";#N/A,#N/A,FALSE,"Test 120 Day Accts";#N/A,#N/A,FALSE,"Tickmarks"}</definedName>
    <definedName name="____rwn3" hidden="1">{"assets",#N/A,FALSE,"historicBS";"liab",#N/A,FALSE,"historicBS";"is",#N/A,FALSE,"historicIS";"ratios",#N/A,FALSE,"ratios"}</definedName>
    <definedName name="____rwn4" hidden="1">{"assets",#N/A,FALSE,"historicBS";"liab",#N/A,FALSE,"historicBS";"is",#N/A,FALSE,"historicIS";"ratios",#N/A,FALSE,"ratios"}</definedName>
    <definedName name="____rwn5" hidden="1">{"glcbs",#N/A,FALSE,"GLCBS";"glccsbs",#N/A,FALSE,"GLCCSBS";"glcis",#N/A,FALSE,"GLCIS";"glccsis",#N/A,FALSE,"GLCCSIS";"glcrat1",#N/A,FALSE,"GLC-ratios1"}</definedName>
    <definedName name="____rwn6" hidden="1">{"glc1",#N/A,FALSE,"GLC";"glc2",#N/A,FALSE,"GLC";"glc3",#N/A,FALSE,"GLC";"glc4",#N/A,FALSE,"GLC";"glc5",#N/A,FALSE,"GLC"}</definedName>
    <definedName name="_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rwn8" hidden="1">{"glc1",#N/A,FALSE,"GLC";"glc2",#N/A,FALSE,"GLC";"glc3",#N/A,FALSE,"GLC";"glc4",#N/A,FALSE,"GLC";"glc5",#N/A,FALSE,"GLC"}</definedName>
    <definedName name="_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_wrn2" hidden="1">{"glc1",#N/A,FALSE,"GLC";"glc2",#N/A,FALSE,"GLC";"glc3",#N/A,FALSE,"GLC";"glc4",#N/A,FALSE,"GLC";"glc5",#N/A,FALSE,"GLC"}</definedName>
    <definedName name="____wrn222" hidden="1">{"glc1",#N/A,FALSE,"GLC";"glc2",#N/A,FALSE,"GLC";"glc3",#N/A,FALSE,"GLC";"glc4",#N/A,FALSE,"GLC";"glc5",#N/A,FALSE,"GLC"}</definedName>
    <definedName name="___hkf8" hidden="1">{"glc1",#N/A,FALSE,"GLC";"glc2",#N/A,FALSE,"GLC";"glc3",#N/A,FALSE,"GLC";"glc4",#N/A,FALSE,"GLC";"glc5",#N/A,FALSE,"GLC"}</definedName>
    <definedName name="___rwb2" hidden="1">{#N/A,#N/A,FALSE,"Aging Summary";#N/A,#N/A,FALSE,"Ratio Analysis";#N/A,#N/A,FALSE,"Test 120 Day Accts";#N/A,#N/A,FALSE,"Tickmarks"}</definedName>
    <definedName name="___rwn1" hidden="1">{#N/A,#N/A,FALSE,"Aging Summary";#N/A,#N/A,FALSE,"Ratio Analysis";#N/A,#N/A,FALSE,"Test 120 Day Accts";#N/A,#N/A,FALSE,"Tickmarks"}</definedName>
    <definedName name="___rwn10" hidden="1">{#N/A,#N/A,FALSE,"Aging Summary";#N/A,#N/A,FALSE,"Ratio Analysis";#N/A,#N/A,FALSE,"Test 120 Day Accts";#N/A,#N/A,FALSE,"Tickmarks"}</definedName>
    <definedName name="___rwn3" hidden="1">{"assets",#N/A,FALSE,"historicBS";"liab",#N/A,FALSE,"historicBS";"is",#N/A,FALSE,"historicIS";"ratios",#N/A,FALSE,"ratios"}</definedName>
    <definedName name="___rwn4" hidden="1">{"assets",#N/A,FALSE,"historicBS";"liab",#N/A,FALSE,"historicBS";"is",#N/A,FALSE,"historicIS";"ratios",#N/A,FALSE,"ratios"}</definedName>
    <definedName name="___rwn5" hidden="1">{"glcbs",#N/A,FALSE,"GLCBS";"glccsbs",#N/A,FALSE,"GLCCSBS";"glcis",#N/A,FALSE,"GLCIS";"glccsis",#N/A,FALSE,"GLCCSIS";"glcrat1",#N/A,FALSE,"GLC-ratios1"}</definedName>
    <definedName name="___rwn6" hidden="1">{"glc1",#N/A,FALSE,"GLC";"glc2",#N/A,FALSE,"GLC";"glc3",#N/A,FALSE,"GLC";"glc4",#N/A,FALSE,"GLC";"glc5",#N/A,FALSE,"GLC"}</definedName>
    <definedName name="_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rwn8" hidden="1">{"glc1",#N/A,FALSE,"GLC";"glc2",#N/A,FALSE,"GLC";"glc3",#N/A,FALSE,"GLC";"glc4",#N/A,FALSE,"GLC";"glc5",#N/A,FALSE,"GLC"}</definedName>
    <definedName name="_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wrn2" hidden="1">{"glc1",#N/A,FALSE,"GLC";"glc2",#N/A,FALSE,"GLC";"glc3",#N/A,FALSE,"GLC";"glc4",#N/A,FALSE,"GLC";"glc5",#N/A,FALSE,"GLC"}</definedName>
    <definedName name="___wrn222" hidden="1">{"glc1",#N/A,FALSE,"GLC";"glc2",#N/A,FALSE,"GLC";"glc3",#N/A,FALSE,"GLC";"glc4",#N/A,FALSE,"GLC";"glc5",#N/A,FALSE,"GLC"}</definedName>
    <definedName name="__1__123Graph_ACHART_4" hidden="1">#REF!</definedName>
    <definedName name="__123Graph_A" hidden="1">#REF!</definedName>
    <definedName name="__123Graph_X" hidden="1">#REF!</definedName>
    <definedName name="__2__123Graph_XCHART_3" hidden="1">#REF!</definedName>
    <definedName name="__3__123Graph_XCHART_4" hidden="1">#REF!</definedName>
    <definedName name="__hkf8" hidden="1">{"glc1",#N/A,FALSE,"GLC";"glc2",#N/A,FALSE,"GLC";"glc3",#N/A,FALSE,"GLC";"glc4",#N/A,FALSE,"GLC";"glc5",#N/A,FALSE,"GLC"}</definedName>
    <definedName name="__IntlFixup" hidden="1">TRUE</definedName>
    <definedName name="__rwb2" hidden="1">{#N/A,#N/A,FALSE,"Aging Summary";#N/A,#N/A,FALSE,"Ratio Analysis";#N/A,#N/A,FALSE,"Test 120 Day Accts";#N/A,#N/A,FALSE,"Tickmarks"}</definedName>
    <definedName name="__rwn1" hidden="1">{#N/A,#N/A,FALSE,"Aging Summary";#N/A,#N/A,FALSE,"Ratio Analysis";#N/A,#N/A,FALSE,"Test 120 Day Accts";#N/A,#N/A,FALSE,"Tickmarks"}</definedName>
    <definedName name="__rwn10" hidden="1">{#N/A,#N/A,FALSE,"Aging Summary";#N/A,#N/A,FALSE,"Ratio Analysis";#N/A,#N/A,FALSE,"Test 120 Day Accts";#N/A,#N/A,FALSE,"Tickmarks"}</definedName>
    <definedName name="__rwn3" hidden="1">{"assets",#N/A,FALSE,"historicBS";"liab",#N/A,FALSE,"historicBS";"is",#N/A,FALSE,"historicIS";"ratios",#N/A,FALSE,"ratios"}</definedName>
    <definedName name="__rwn4" hidden="1">{"assets",#N/A,FALSE,"historicBS";"liab",#N/A,FALSE,"historicBS";"is",#N/A,FALSE,"historicIS";"ratios",#N/A,FALSE,"ratios"}</definedName>
    <definedName name="__rwn5" hidden="1">{"glcbs",#N/A,FALSE,"GLCBS";"glccsbs",#N/A,FALSE,"GLCCSBS";"glcis",#N/A,FALSE,"GLCIS";"glccsis",#N/A,FALSE,"GLCCSIS";"glcrat1",#N/A,FALSE,"GLC-ratios1"}</definedName>
    <definedName name="__rwn6" hidden="1">{"glc1",#N/A,FALSE,"GLC";"glc2",#N/A,FALSE,"GLC";"glc3",#N/A,FALSE,"GLC";"glc4",#N/A,FALSE,"GLC";"glc5",#N/A,FALSE,"GLC"}</definedName>
    <definedName name="_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rwn8" hidden="1">{"glc1",#N/A,FALSE,"GLC";"glc2",#N/A,FALSE,"GLC";"glc3",#N/A,FALSE,"GLC";"glc4",#N/A,FALSE,"GLC";"glc5",#N/A,FALSE,"GLC"}</definedName>
    <definedName name="_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wrn2" hidden="1">{"glc1",#N/A,FALSE,"GLC";"glc2",#N/A,FALSE,"GLC";"glc3",#N/A,FALSE,"GLC";"glc4",#N/A,FALSE,"GLC";"glc5",#N/A,FALSE,"GLC"}</definedName>
    <definedName name="__wrn222" hidden="1">{"glc1",#N/A,FALSE,"GLC";"glc2",#N/A,FALSE,"GLC";"glc3",#N/A,FALSE,"GLC";"glc4",#N/A,FALSE,"GLC";"glc5",#N/A,FALSE,"GLC"}</definedName>
    <definedName name="__xlfn.BAHTTEXT" hidden="1">#NAME?</definedName>
    <definedName name="_1__123Graph_AChart_1A" hidden="1">#REF!</definedName>
    <definedName name="_1__123Graph_ACHART_4" hidden="1">#REF!</definedName>
    <definedName name="_10aaa" hidden="1">{#N/A,#N/A,FALSE,"Aging Summary";#N/A,#N/A,FALSE,"Ratio Analysis";#N/A,#N/A,FALSE,"Test 120 Day Accts";#N/A,#N/A,FALSE,"Tickmarks"}</definedName>
    <definedName name="_12__123Graph_XCHART_3" hidden="1">#REF!</definedName>
    <definedName name="_123" hidden="1">#REF!</definedName>
    <definedName name="_12aaa" hidden="1">{#N/A,#N/A,FALSE,"Aging Summary";#N/A,#N/A,FALSE,"Ratio Analysis";#N/A,#N/A,FALSE,"Test 120 Day Accts";#N/A,#N/A,FALSE,"Tickmarks"}</definedName>
    <definedName name="_13__123Graph_BChart_1A" hidden="1">#REF!</definedName>
    <definedName name="_13__123Graph_XCHART_4" hidden="1">#REF!</definedName>
    <definedName name="_13aaa" hidden="1">{#N/A,#N/A,FALSE,"Aging Summary";#N/A,#N/A,FALSE,"Ratio Analysis";#N/A,#N/A,FALSE,"Test 120 Day Accts";#N/A,#N/A,FALSE,"Tickmarks"}</definedName>
    <definedName name="_14__123Graph_XCHART_3" hidden="1">#REF!</definedName>
    <definedName name="_15__123Graph_XCHART_4" hidden="1">#REF!</definedName>
    <definedName name="_16__123Graph_XCHART_3" hidden="1">#REF!</definedName>
    <definedName name="_17__123Graph_XCHART_4" hidden="1">#REF!</definedName>
    <definedName name="_18__123Graph_XCHART_3" hidden="1">#REF!</definedName>
    <definedName name="_19__123Graph_XCHART_4" hidden="1">#REF!</definedName>
    <definedName name="_19aaa" hidden="1">{#N/A,#N/A,FALSE,"Aging Summary";#N/A,#N/A,FALSE,"Ratio Analysis";#N/A,#N/A,FALSE,"Test 120 Day Accts";#N/A,#N/A,FALSE,"Tickmarks"}</definedName>
    <definedName name="_2__123Graph_ACHART_4" hidden="1">#REF!</definedName>
    <definedName name="_2__123Graph_XCHART_3" hidden="1">#REF!</definedName>
    <definedName name="_24aaa" hidden="1">{#N/A,#N/A,FALSE,"Aging Summary";#N/A,#N/A,FALSE,"Ratio Analysis";#N/A,#N/A,FALSE,"Test 120 Day Accts";#N/A,#N/A,FALSE,"Tickmarks"}</definedName>
    <definedName name="_27aaa" hidden="1">{#N/A,#N/A,FALSE,"Aging Summary";#N/A,#N/A,FALSE,"Ratio Analysis";#N/A,#N/A,FALSE,"Test 120 Day Accts";#N/A,#N/A,FALSE,"Tickmarks"}</definedName>
    <definedName name="_28aaa" hidden="1">{#N/A,#N/A,FALSE,"Aging Summary";#N/A,#N/A,FALSE,"Ratio Analysis";#N/A,#N/A,FALSE,"Test 120 Day Accts";#N/A,#N/A,FALSE,"Tickmarks"}</definedName>
    <definedName name="_29aaa" hidden="1">{#N/A,#N/A,FALSE,"Aging Summary";#N/A,#N/A,FALSE,"Ratio Analysis";#N/A,#N/A,FALSE,"Test 120 Day Accts";#N/A,#N/A,FALSE,"Tickmarks"}</definedName>
    <definedName name="_3__123Graph_AChart_1A" hidden="1">#REF!</definedName>
    <definedName name="_3__123Graph_ACHART_4" hidden="1">#REF!</definedName>
    <definedName name="_3__123Graph_BChart_1A" hidden="1">#REF!</definedName>
    <definedName name="_3__123Graph_XCHART_4" hidden="1">#REF!</definedName>
    <definedName name="_39aaa" hidden="1">{#N/A,#N/A,FALSE,"Aging Summary";#N/A,#N/A,FALSE,"Ratio Analysis";#N/A,#N/A,FALSE,"Test 120 Day Accts";#N/A,#N/A,FALSE,"Tickmarks"}</definedName>
    <definedName name="_4__123Graph_ACHART_4" hidden="1">#REF!</definedName>
    <definedName name="_4__123Graph_BChart_1A" hidden="1">#REF!</definedName>
    <definedName name="_4__123Graph_XCHART_3" hidden="1">#REF!</definedName>
    <definedName name="_4aaa" hidden="1">{#N/A,#N/A,FALSE,"Aging Summary";#N/A,#N/A,FALSE,"Ratio Analysis";#N/A,#N/A,FALSE,"Test 120 Day Accts";#N/A,#N/A,FALSE,"Tickmarks"}</definedName>
    <definedName name="_5__123Graph_XCHART_4" hidden="1">#REF!</definedName>
    <definedName name="_6__123Graph_AChart_1A" hidden="1">#REF!</definedName>
    <definedName name="_6__123Graph_ACHART_4" hidden="1">#REF!</definedName>
    <definedName name="_6__123Graph_XCHART_3" hidden="1">#REF!</definedName>
    <definedName name="_6aaa" hidden="1">{#N/A,#N/A,FALSE,"Aging Summary";#N/A,#N/A,FALSE,"Ratio Analysis";#N/A,#N/A,FALSE,"Test 120 Day Accts";#N/A,#N/A,FALSE,"Tickmarks"}</definedName>
    <definedName name="_7__123Graph_ACHART_4" hidden="1">#REF!</definedName>
    <definedName name="_7__123Graph_BChart_1A" hidden="1">#REF!</definedName>
    <definedName name="_7__123Graph_XCHART_4" hidden="1">#REF!</definedName>
    <definedName name="_7aaa" hidden="1">{#N/A,#N/A,FALSE,"Aging Summary";#N/A,#N/A,FALSE,"Ratio Analysis";#N/A,#N/A,FALSE,"Test 120 Day Accts";#N/A,#N/A,FALSE,"Tickmarks"}</definedName>
    <definedName name="_8__123Graph_ACHART_4" hidden="1">#REF!</definedName>
    <definedName name="_8__123Graph_XCHART_3" hidden="1">#REF!</definedName>
    <definedName name="_8aaa" hidden="1">{#N/A,#N/A,FALSE,"Aging Summary";#N/A,#N/A,FALSE,"Ratio Analysis";#N/A,#N/A,FALSE,"Test 120 Day Accts";#N/A,#N/A,FALSE,"Tickmarks"}</definedName>
    <definedName name="_9__123Graph_ACHART_4" hidden="1">#REF!</definedName>
    <definedName name="_9__123Graph_XCHART_4" hidden="1">#REF!</definedName>
    <definedName name="_AMO_UniqueIdentifier" hidden="1">"'a63752cc-b018-448d-ba2d-83adaeb1cba7'"</definedName>
    <definedName name="_Fill" hidden="1">#REF!</definedName>
    <definedName name="_hkf8" hidden="1">{"glc1",#N/A,FALSE,"GLC";"glc2",#N/A,FALSE,"GLC";"glc3",#N/A,FALSE,"GLC";"glc4",#N/A,FALSE,"GLC";"glc5",#N/A,FALSE,"GLC"}</definedName>
    <definedName name="_Key1" hidden="1">'[1]Natl Consult Reg.'!#REF!</definedName>
    <definedName name="_Key2" hidden="1">'[1]Natl Consult Reg.'!#REF!</definedName>
    <definedName name="_Order1" hidden="1">255</definedName>
    <definedName name="_Order2" hidden="1">0</definedName>
    <definedName name="_Regression_Int" hidden="1">1</definedName>
    <definedName name="_rwb2" hidden="1">{#N/A,#N/A,FALSE,"Aging Summary";#N/A,#N/A,FALSE,"Ratio Analysis";#N/A,#N/A,FALSE,"Test 120 Day Accts";#N/A,#N/A,FALSE,"Tickmarks"}</definedName>
    <definedName name="_rwn1" hidden="1">{#N/A,#N/A,FALSE,"Aging Summary";#N/A,#N/A,FALSE,"Ratio Analysis";#N/A,#N/A,FALSE,"Test 120 Day Accts";#N/A,#N/A,FALSE,"Tickmarks"}</definedName>
    <definedName name="_rwn10" hidden="1">{#N/A,#N/A,FALSE,"Aging Summary";#N/A,#N/A,FALSE,"Ratio Analysis";#N/A,#N/A,FALSE,"Test 120 Day Accts";#N/A,#N/A,FALSE,"Tickmarks"}</definedName>
    <definedName name="_rwn3" hidden="1">{"assets",#N/A,FALSE,"historicBS";"liab",#N/A,FALSE,"historicBS";"is",#N/A,FALSE,"historicIS";"ratios",#N/A,FALSE,"ratios"}</definedName>
    <definedName name="_rwn4" hidden="1">{"assets",#N/A,FALSE,"historicBS";"liab",#N/A,FALSE,"historicBS";"is",#N/A,FALSE,"historicIS";"ratios",#N/A,FALSE,"ratios"}</definedName>
    <definedName name="_rwn5" hidden="1">{"glcbs",#N/A,FALSE,"GLCBS";"glccsbs",#N/A,FALSE,"GLCCSBS";"glcis",#N/A,FALSE,"GLCIS";"glccsis",#N/A,FALSE,"GLCCSIS";"glcrat1",#N/A,FALSE,"GLC-ratios1"}</definedName>
    <definedName name="_rwn6" hidden="1">{"glc1",#N/A,FALSE,"GLC";"glc2",#N/A,FALSE,"GLC";"glc3",#N/A,FALSE,"GLC";"glc4",#N/A,FALSE,"GLC";"glc5",#N/A,FALSE,"GLC"}</definedName>
    <definedName name="_rwn7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rwn8" hidden="1">{"glc1",#N/A,FALSE,"GLC";"glc2",#N/A,FALSE,"GLC";"glc3",#N/A,FALSE,"GLC";"glc4",#N/A,FALSE,"GLC";"glc5",#N/A,FALSE,"GLC"}</definedName>
    <definedName name="_rwn9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Sort" hidden="1">#REF!</definedName>
    <definedName name="_sort1" hidden="1">#REF!</definedName>
    <definedName name="_sort5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wrn2" hidden="1">{"glc1",#N/A,FALSE,"GLC";"glc2",#N/A,FALSE,"GLC";"glc3",#N/A,FALSE,"GLC";"glc4",#N/A,FALSE,"GLC";"glc5",#N/A,FALSE,"GLC"}</definedName>
    <definedName name="_wrn222" hidden="1">{"glc1",#N/A,FALSE,"GLC";"glc2",#N/A,FALSE,"GLC";"glc3",#N/A,FALSE,"GLC";"glc4",#N/A,FALSE,"GLC";"glc5",#N/A,FALSE,"GLC"}</definedName>
    <definedName name="_xlnm._FilterDatabase" localSheetId="8" hidden="1">'Квартирография 1,2 оч'!$B$7:$AH$7</definedName>
    <definedName name="_xlnm._FilterDatabase" localSheetId="4" hidden="1">Кладовые!$B$2:$N$1055</definedName>
    <definedName name="_xlnm._FilterDatabase" localSheetId="5" hidden="1">Машиноместа!$B$2:$P$2</definedName>
    <definedName name="_xlnm._FilterDatabase" localSheetId="3" hidden="1">'Реестр 1 оч '!$AZ$2:$BJ$2</definedName>
    <definedName name="_xlnm._FilterDatabase" hidden="1">#REF!</definedName>
    <definedName name="a" hidden="1">'[2]Итог по НПО '!$B$6</definedName>
    <definedName name="aa" hidden="1">[3]Затраты!$B$4</definedName>
    <definedName name="aaa" hidden="1">{#N/A,#N/A,FALSE,"Aging Summary";#N/A,#N/A,FALSE,"Ratio Analysis";#N/A,#N/A,FALSE,"Test 120 Day Accts";#N/A,#N/A,FALSE,"Tickmarks"}</definedName>
    <definedName name="aaa0" hidden="1">{#N/A,#N/A,FALSE,"Aging Summary";#N/A,#N/A,FALSE,"Ratio Analysis";#N/A,#N/A,FALSE,"Test 120 Day Accts";#N/A,#N/A,FALSE,"Tickmarks"}</definedName>
    <definedName name="abc" hidden="1">{#N/A,#N/A,FALSE,"Aging Summary";#N/A,#N/A,FALSE,"Ratio Analysis";#N/A,#N/A,FALSE,"Test 120 Day Accts";#N/A,#N/A,FALSE,"Tickmarks"}</definedName>
    <definedName name="AccessDatabase" hidden="1">"C:\Мои документы\Базовая сводная обязательств1.mdb"</definedName>
    <definedName name="actual_month">[4]Summary!$I$1</definedName>
    <definedName name="Aging2" hidden="1">{#N/A,#N/A,FALSE,"Aging Summary";#N/A,#N/A,FALSE,"Ratio Analysis";#N/A,#N/A,FALSE,"Test 120 Day Accts";#N/A,#N/A,FALSE,"Tickmarks"}</definedName>
    <definedName name="aging3" hidden="1">{#N/A,#N/A,FALSE,"Aging Summary";#N/A,#N/A,FALSE,"Ratio Analysis";#N/A,#N/A,FALSE,"Test 120 Day Accts";#N/A,#N/A,FALSE,"Tickmarks"}</definedName>
    <definedName name="aging5" hidden="1">{#N/A,#N/A,FALSE,"Aging Summary";#N/A,#N/A,FALSE,"Ratio Analysis";#N/A,#N/A,FALSE,"Test 120 Day Accts";#N/A,#N/A,FALSE,"Tickmarks"}</definedName>
    <definedName name="aging6" hidden="1">{#N/A,#N/A,FALSE,"Aging Summary";#N/A,#N/A,FALSE,"Ratio Analysis";#N/A,#N/A,FALSE,"Test 120 Day Accts";#N/A,#N/A,FALSE,"Tickmarks"}</definedName>
    <definedName name="antonio" hidden="1">{#N/A,"70% Success",FALSE,"Sales Forecast";#N/A,#N/A,FALSE,"Sheet2"}</definedName>
    <definedName name="aqer" hidden="1">{"'Sheet1'!$A$1:$G$85"}</definedName>
    <definedName name="AS2DocOpenMode" hidden="1">"AS2DocumentEdit"</definedName>
    <definedName name="bb" hidden="1">{#N/A,#N/A,FALSE,"Aging Summary";#N/A,#N/A,FALSE,"Ratio Analysis";#N/A,#N/A,FALSE,"Test 120 Day Accts";#N/A,#N/A,FALSE,"Tickmarks"}</definedName>
    <definedName name="bbb" hidden="1">{#N/A,#N/A,FALSE,"Aging Summary";#N/A,#N/A,FALSE,"Ratio Analysis";#N/A,#N/A,FALSE,"Test 120 Day Accts";#N/A,#N/A,FALSE,"Tickmarks"}</definedName>
    <definedName name="bloomberg" hidden="1">{"glc1",#N/A,FALSE,"GLC";"glc2",#N/A,FALSE,"GLC";"glc3",#N/A,FALSE,"GLC";"glc4",#N/A,FALSE,"GLC";"glc5",#N/A,FALSE,"GLC"}</definedName>
    <definedName name="BLPH1" hidden="1">'[5]Read me first'!$D$15</definedName>
    <definedName name="BLPH10" hidden="1">'[6]OIL '!#REF!</definedName>
    <definedName name="BLPH100" hidden="1">[6]BEER!#REF!</definedName>
    <definedName name="BLPH101" hidden="1">[6]BEER!#REF!</definedName>
    <definedName name="BLPH102" hidden="1">[6]BEER!#REF!</definedName>
    <definedName name="BLPH103" hidden="1">[6]BEER!#REF!</definedName>
    <definedName name="BLPH104" hidden="1">[6]BEER!#REF!</definedName>
    <definedName name="BLPH105" hidden="1">[6]BEER!#REF!</definedName>
    <definedName name="BLPH107" hidden="1">[6]BEER!#REF!</definedName>
    <definedName name="BLPH109" hidden="1">[6]BEER!#REF!</definedName>
    <definedName name="BLPH11" hidden="1">'[6]OIL '!#REF!</definedName>
    <definedName name="BLPH111" hidden="1">[6]BEER!#REF!</definedName>
    <definedName name="BLPH113" hidden="1">'[6]Mobile '!#REF!</definedName>
    <definedName name="BLPH114" hidden="1">'[6]Mobile '!#REF!</definedName>
    <definedName name="BLPH115" hidden="1">'[6]ENERGY '!#REF!</definedName>
    <definedName name="BLPH116" hidden="1">'[6]ENERGY '!#REF!</definedName>
    <definedName name="BLPH117" hidden="1">'[6]ENERGY '!#REF!</definedName>
    <definedName name="BLPH118" hidden="1">'[6]ENERGY '!#REF!</definedName>
    <definedName name="BLPH119" hidden="1">'[6]ENERGY '!#REF!</definedName>
    <definedName name="BLPH12" hidden="1">'[6]OIL '!#REF!</definedName>
    <definedName name="BLPH120" hidden="1">'[6]ENERGY '!#REF!</definedName>
    <definedName name="BLPH121" hidden="1">'[6]ENERGY '!#REF!</definedName>
    <definedName name="BLPH122" hidden="1">'[6]ENERGY '!#REF!</definedName>
    <definedName name="BLPH123" hidden="1">'[6]ENERGY '!#REF!</definedName>
    <definedName name="BLPH124" hidden="1">'[6]ENERGY '!#REF!</definedName>
    <definedName name="BLPH125" hidden="1">'[6]ENERGY '!#REF!</definedName>
    <definedName name="BLPH126" hidden="1">'[6]ENERGY '!#REF!</definedName>
    <definedName name="BLPH127" hidden="1">'[6]ENERGY '!#REF!</definedName>
    <definedName name="BLPH128" hidden="1">'[6]ENERGY '!#REF!</definedName>
    <definedName name="BLPH129" hidden="1">'[6]ENERGY '!#REF!</definedName>
    <definedName name="BLPH13" hidden="1">'[6]OIL '!#REF!</definedName>
    <definedName name="BLPH130" hidden="1">'[6]ENERGY '!#REF!</definedName>
    <definedName name="BLPH131" hidden="1">'[6]ENERGY '!#REF!</definedName>
    <definedName name="BLPH132" hidden="1">'[6]ENERGY '!#REF!</definedName>
    <definedName name="BLPH133" hidden="1">'[6]ENERGY '!#REF!</definedName>
    <definedName name="BLPH134" hidden="1">'[6]ENERGY '!#REF!</definedName>
    <definedName name="BLPH135" hidden="1">'[6]ENERGY '!#REF!</definedName>
    <definedName name="BLPH136" hidden="1">'[6]ENERGY '!#REF!</definedName>
    <definedName name="BLPH137" hidden="1">'[6]ENERGY '!#REF!</definedName>
    <definedName name="BLPH138" hidden="1">'[6]ENERGY '!#REF!</definedName>
    <definedName name="BLPH139" hidden="1">'[6]ENERGY '!#REF!</definedName>
    <definedName name="BLPH14" hidden="1">'[6]OIL '!#REF!</definedName>
    <definedName name="BLPH140" hidden="1">'[6]ENERGY '!#REF!</definedName>
    <definedName name="BLPH141" hidden="1">'[6]ENERGY '!#REF!</definedName>
    <definedName name="BLPH142" hidden="1">'[6]ENERGY '!#REF!</definedName>
    <definedName name="BLPH144" hidden="1">'[6]ENERGY '!#REF!</definedName>
    <definedName name="BLPH146" hidden="1">'[6]ENERGY '!#REF!</definedName>
    <definedName name="BLPH148" hidden="1">'[6]ENERGY '!#REF!</definedName>
    <definedName name="BLPH15" hidden="1">'[6]OIL '!#REF!</definedName>
    <definedName name="BLPH150" hidden="1">'[6]ENERGY '!#REF!</definedName>
    <definedName name="BLPH152" hidden="1">'[6]ENERGY '!#REF!</definedName>
    <definedName name="BLPH154" hidden="1">'[6]ENERGY '!#REF!</definedName>
    <definedName name="BLPH156" hidden="1">'[6]ENERGY '!#REF!</definedName>
    <definedName name="BLPH158" hidden="1">'[6]ENERGY '!#REF!</definedName>
    <definedName name="BLPH160" hidden="1">'[6]Mobile '!#REF!</definedName>
    <definedName name="BLPH161" hidden="1">'[6]Mobile '!#REF!</definedName>
    <definedName name="BLPH162" hidden="1">'[6]Mobile '!#REF!</definedName>
    <definedName name="BLPH163" hidden="1">'[6]Mobile '!#REF!</definedName>
    <definedName name="BLPH164" hidden="1">'[6]Mobile '!#REF!</definedName>
    <definedName name="BLPH165" hidden="1">'[6]Mobile '!#REF!</definedName>
    <definedName name="BLPH166" hidden="1">'[6]Mobile '!#REF!</definedName>
    <definedName name="BLPH167" hidden="1">'[6]Mobile '!#REF!</definedName>
    <definedName name="BLPH168" hidden="1">'[6]Mobile '!#REF!</definedName>
    <definedName name="BLPH169" hidden="1">'[6]Mobile '!#REF!</definedName>
    <definedName name="BLPH170" hidden="1">'[6]Mobile '!#REF!</definedName>
    <definedName name="BLPH171" hidden="1">'[6]METAL '!#REF!</definedName>
    <definedName name="BLPH172" hidden="1">'[6]METAL '!#REF!</definedName>
    <definedName name="BLPH173" hidden="1">'[6]METAL '!#REF!</definedName>
    <definedName name="BLPH174" hidden="1">'[6]METAL '!#REF!</definedName>
    <definedName name="BLPH175" hidden="1">'[6]METAL '!#REF!</definedName>
    <definedName name="BLPH176" hidden="1">'[6]METAL '!#REF!</definedName>
    <definedName name="BLPH177" hidden="1">'[6]METAL '!#REF!</definedName>
    <definedName name="BLPH178" hidden="1">'[6]METAL '!#REF!</definedName>
    <definedName name="BLPH179" hidden="1">'[6]METAL '!#REF!</definedName>
    <definedName name="BLPH18" hidden="1">#REF!</definedName>
    <definedName name="BLPH180" hidden="1">'[6]METAL '!#REF!</definedName>
    <definedName name="BLPH181" hidden="1">'[6]METAL '!#REF!</definedName>
    <definedName name="BLPH182" hidden="1">'[6]METAL '!#REF!</definedName>
    <definedName name="BLPH183" hidden="1">'[6]METAL '!#REF!</definedName>
    <definedName name="BLPH184" hidden="1">'[6]METAL '!#REF!</definedName>
    <definedName name="BLPH185" hidden="1">'[6]METAL '!#REF!</definedName>
    <definedName name="BLPH186" hidden="1">'[6]METAL '!#REF!</definedName>
    <definedName name="BLPH187" hidden="1">'[6]METAL '!#REF!</definedName>
    <definedName name="BLPH188" hidden="1">'[6]METAL '!#REF!</definedName>
    <definedName name="BLPH189" hidden="1">'[6]METAL '!#REF!</definedName>
    <definedName name="BLPH19" hidden="1">#REF!</definedName>
    <definedName name="BLPH191" hidden="1">'[6]Mobile '!#REF!</definedName>
    <definedName name="BLPH192" hidden="1">'[6]Mobile '!#REF!</definedName>
    <definedName name="BLPH193" hidden="1">'[6]Mobile '!#REF!</definedName>
    <definedName name="BLPH194" hidden="1">'[6]Mobile '!#REF!</definedName>
    <definedName name="BLPH195" hidden="1">'[6]Mobile '!#REF!</definedName>
    <definedName name="BLPH196" hidden="1">'[6]TELECOM '!#REF!</definedName>
    <definedName name="BLPH197" hidden="1">'[6]TELECOM '!#REF!</definedName>
    <definedName name="BLPH198" hidden="1">'[6]TELECOM '!#REF!</definedName>
    <definedName name="BLPH199" hidden="1">'[6]TELECOM '!#REF!</definedName>
    <definedName name="BLPH2" hidden="1">'[5]Read me first'!$Z$15</definedName>
    <definedName name="BLPH20" hidden="1">#REF!</definedName>
    <definedName name="BLPH200" hidden="1">'[6]TELECOM '!#REF!</definedName>
    <definedName name="BLPH201" hidden="1">'[6]TELECOM '!#REF!</definedName>
    <definedName name="BLPH202" hidden="1">'[6]TELECOM '!#REF!</definedName>
    <definedName name="BLPH203" hidden="1">'[6]TELECOM '!#REF!</definedName>
    <definedName name="BLPH204" hidden="1">'[6]TELECOM '!#REF!</definedName>
    <definedName name="BLPH205" hidden="1">'[6]TELECOM '!#REF!</definedName>
    <definedName name="BLPH206" hidden="1">'[6]TELECOM '!#REF!</definedName>
    <definedName name="BLPH207" hidden="1">'[6]TELECOM '!#REF!</definedName>
    <definedName name="BLPH208" hidden="1">'[6]TELECOM '!#REF!</definedName>
    <definedName name="BLPH209" hidden="1">'[6]TELECOM '!#REF!</definedName>
    <definedName name="BLPH21" hidden="1">#REF!</definedName>
    <definedName name="BLPH210" hidden="1">'[6]TELECOM '!#REF!</definedName>
    <definedName name="BLPH211" hidden="1">'[6]TELECOM '!#REF!</definedName>
    <definedName name="BLPH212" hidden="1">'[6]TELECOM '!#REF!</definedName>
    <definedName name="BLPH213" hidden="1">'[6]TELECOM '!#REF!</definedName>
    <definedName name="BLPH214" hidden="1">'[6]TELECOM '!#REF!</definedName>
    <definedName name="BLPH215" hidden="1">'[6]TELECOM '!#REF!</definedName>
    <definedName name="BLPH216" hidden="1">'[6]TELECOM '!#REF!</definedName>
    <definedName name="BLPH217" hidden="1">'[6]TELECOM '!#REF!</definedName>
    <definedName name="BLPH218" hidden="1">'[6]TELECOM '!#REF!</definedName>
    <definedName name="BLPH219" hidden="1">'[6]TELECOM '!#REF!</definedName>
    <definedName name="BLPH22" hidden="1">#REF!</definedName>
    <definedName name="BLPH220" hidden="1">'[6]TELECOM '!#REF!</definedName>
    <definedName name="BLPH221" hidden="1">'[6]TELECOM '!#REF!</definedName>
    <definedName name="BLPH222" hidden="1">'[6]TELECOM '!#REF!</definedName>
    <definedName name="BLPH223" hidden="1">'[6]TELECOM '!#REF!</definedName>
    <definedName name="BLPH224" hidden="1">'[6]TELECOM '!#REF!</definedName>
    <definedName name="BLPH225" hidden="1">'[6]TELECOM '!#REF!</definedName>
    <definedName name="BLPH226" hidden="1">'[6]TELECOM '!#REF!</definedName>
    <definedName name="BLPH227" hidden="1">'[6]TELECOM '!#REF!</definedName>
    <definedName name="BLPH229" hidden="1">'[6]METAL '!#REF!</definedName>
    <definedName name="BLPH23" hidden="1">#REF!</definedName>
    <definedName name="BLPH230" hidden="1">'[6]METAL '!#REF!</definedName>
    <definedName name="BLPH231" hidden="1">'[6]METAL '!#REF!</definedName>
    <definedName name="BLPH232" hidden="1">'[6]METAL '!#REF!</definedName>
    <definedName name="BLPH233" hidden="1">'[6]METAL '!#REF!</definedName>
    <definedName name="BLPH234" hidden="1">'[6]METAL '!#REF!</definedName>
    <definedName name="BLPH235" hidden="1">'[6]METAL '!#REF!</definedName>
    <definedName name="BLPH236" hidden="1">'[6]METAL '!#REF!</definedName>
    <definedName name="BLPH237" hidden="1">'[6]METAL '!#REF!</definedName>
    <definedName name="BLPH238" hidden="1">'[6]METAL '!#REF!</definedName>
    <definedName name="BLPH239" hidden="1">'[6]METAL '!#REF!</definedName>
    <definedName name="BLPH24" hidden="1">#REF!</definedName>
    <definedName name="BLPH241" hidden="1">'[6]METAL '!#REF!</definedName>
    <definedName name="BLPH243" hidden="1">[6]BEER!#REF!</definedName>
    <definedName name="BLPH244" hidden="1">[6]BEER!#REF!</definedName>
    <definedName name="BLPH245" hidden="1">[6]BEER!#REF!</definedName>
    <definedName name="BLPH246" hidden="1">[6]BEER!#REF!</definedName>
    <definedName name="BLPH247" hidden="1">[6]BEER!#REF!</definedName>
    <definedName name="BLPH248" hidden="1">[6]BEER!#REF!</definedName>
    <definedName name="BLPH249" hidden="1">[6]BEER!#REF!</definedName>
    <definedName name="BLPH25" hidden="1">#REF!</definedName>
    <definedName name="BLPH250" hidden="1">[6]BEER!#REF!</definedName>
    <definedName name="BLPH251" hidden="1">[6]BEER!#REF!</definedName>
    <definedName name="BLPH252" hidden="1">[6]BEER!#REF!</definedName>
    <definedName name="BLPH253" hidden="1">[6]BEER!#REF!</definedName>
    <definedName name="BLPH254" hidden="1">[6]BEER!#REF!</definedName>
    <definedName name="BLPH255" hidden="1">[6]BEER!#REF!</definedName>
    <definedName name="BLPH256" hidden="1">[6]BEER!#REF!</definedName>
    <definedName name="BLPH257" hidden="1">[6]BEER!#REF!</definedName>
    <definedName name="BLPH258" hidden="1">[6]BEER!#REF!</definedName>
    <definedName name="BLPH259" hidden="1">[6]BEER!#REF!</definedName>
    <definedName name="BLPH26" hidden="1">#REF!</definedName>
    <definedName name="BLPH263" hidden="1">[6]Airlines!#REF!</definedName>
    <definedName name="BLPH264" hidden="1">[6]Airlines!#REF!</definedName>
    <definedName name="BLPH265" hidden="1">[6]Airlines!#REF!</definedName>
    <definedName name="BLPH266" hidden="1">[6]Airlines!#REF!</definedName>
    <definedName name="BLPH267" hidden="1">[6]Airlines!#REF!</definedName>
    <definedName name="BLPH268" hidden="1">[6]Airlines!#REF!</definedName>
    <definedName name="BLPH269" hidden="1">[6]Airlines!#REF!</definedName>
    <definedName name="BLPH27" hidden="1">#REF!</definedName>
    <definedName name="BLPH270" hidden="1">[6]Airlines!#REF!</definedName>
    <definedName name="BLPH271" hidden="1">[6]Airlines!#REF!</definedName>
    <definedName name="BLPH272" hidden="1">[6]Airlines!#REF!</definedName>
    <definedName name="BLPH273" hidden="1">[6]Airlines!#REF!</definedName>
    <definedName name="BLPH274" hidden="1">[6]Airlines!#REF!</definedName>
    <definedName name="BLPH275" hidden="1">[6]Airlines!#REF!</definedName>
    <definedName name="BLPH276" hidden="1">[6]Airlines!#REF!</definedName>
    <definedName name="BLPH277" hidden="1">[6]Airlines!#REF!</definedName>
    <definedName name="BLPH278" hidden="1">[6]Airlines!#REF!</definedName>
    <definedName name="BLPH279" hidden="1">[6]Airlines!#REF!</definedName>
    <definedName name="BLPH28" hidden="1">#REF!</definedName>
    <definedName name="BLPH280" hidden="1">[6]Airlines!#REF!</definedName>
    <definedName name="BLPH281" hidden="1">[6]Airlines!#REF!</definedName>
    <definedName name="BLPH282" hidden="1">[6]Airlines!#REF!</definedName>
    <definedName name="BLPH283" hidden="1">[6]Airlines!#REF!</definedName>
    <definedName name="BLPH284" hidden="1">[6]Airlines!#REF!</definedName>
    <definedName name="BLPH285" hidden="1">[6]Airlines!#REF!</definedName>
    <definedName name="BLPH287" hidden="1">'[6]Oil-Shipping'!#REF!</definedName>
    <definedName name="BLPH289" hidden="1">'[6]Oil-Shipping'!#REF!</definedName>
    <definedName name="BLPH29" hidden="1">#REF!</definedName>
    <definedName name="BLPH290" hidden="1">'[6]Oil-Shipping'!#REF!</definedName>
    <definedName name="BLPH291" hidden="1">'[6]Oil-Shipping'!#REF!</definedName>
    <definedName name="BLPH292" hidden="1">'[6]Oil-Shipping'!#REF!</definedName>
    <definedName name="BLPH293" hidden="1">'[6]Oil-Shipping'!#REF!</definedName>
    <definedName name="BLPH294" hidden="1">'[6]Oil-Shipping'!#REF!</definedName>
    <definedName name="BLPH295" hidden="1">'[6]Oil-Shipping'!#REF!</definedName>
    <definedName name="BLPH296" hidden="1">'[6]Oil-Shipping'!#REF!</definedName>
    <definedName name="BLPH297" hidden="1">'[6]Oil-Shipping'!#REF!</definedName>
    <definedName name="BLPH298" hidden="1">'[6]Oil-Shipping'!#REF!</definedName>
    <definedName name="BLPH299" hidden="1">'[6]Oil-Shipping'!#REF!</definedName>
    <definedName name="BLPH3" hidden="1">'[6]OIL '!#REF!</definedName>
    <definedName name="BLPH30" hidden="1">#REF!</definedName>
    <definedName name="BLPH300" hidden="1">'[6]Oil-Shipping'!#REF!</definedName>
    <definedName name="BLPH301" hidden="1">'[6]Oil-Shipping'!#REF!</definedName>
    <definedName name="BLPH302" hidden="1">'[6]Oil-Shipping'!#REF!</definedName>
    <definedName name="BLPH303" hidden="1">'[6]Oil-Shipping'!#REF!</definedName>
    <definedName name="BLPH304" hidden="1">'[6]Oil-Shipping'!#REF!</definedName>
    <definedName name="BLPH305" hidden="1">'[6]Oil-Shipping'!#REF!</definedName>
    <definedName name="BLPH306" hidden="1">'[6]Oil-Shipping'!#REF!</definedName>
    <definedName name="BLPH307" hidden="1">'[6]Oil-Shipping'!#REF!</definedName>
    <definedName name="BLPH308" hidden="1">'[6]Oil-Shipping'!#REF!</definedName>
    <definedName name="BLPH309" hidden="1">'[6]Oil-Shipping'!#REF!</definedName>
    <definedName name="BLPH31" hidden="1">#REF!</definedName>
    <definedName name="BLPH310" hidden="1">'[6]Oil-Shipping'!#REF!</definedName>
    <definedName name="BLPH311" hidden="1">'[6]Oil-Shipping'!#REF!</definedName>
    <definedName name="BLPH315" hidden="1">'[6]TELECOM '!#REF!</definedName>
    <definedName name="BLPH316" hidden="1">'[6]TELECOM '!#REF!</definedName>
    <definedName name="BLPH317" hidden="1">'[6]TELECOM '!#REF!</definedName>
    <definedName name="BLPH318" hidden="1">'[6]TELECOM '!#REF!</definedName>
    <definedName name="BLPH319" hidden="1">'[6]TELECOM '!#REF!</definedName>
    <definedName name="BLPH32" hidden="1">'[6]OIL '!#REF!</definedName>
    <definedName name="BLPH320" hidden="1">'[6]TELECOM '!#REF!</definedName>
    <definedName name="BLPH321" hidden="1">'[6]TELECOM '!#REF!</definedName>
    <definedName name="BLPH322" hidden="1">'[6]TELECOM '!#REF!</definedName>
    <definedName name="BLPH323" hidden="1">'[6]TELECOM '!#REF!</definedName>
    <definedName name="BLPH324" hidden="1">'[6]TELECOM '!#REF!</definedName>
    <definedName name="BLPH325" hidden="1">'[6]TELECOM '!#REF!</definedName>
    <definedName name="BLPH326" hidden="1">'[6]TELECOM '!#REF!</definedName>
    <definedName name="BLPH327" hidden="1">'[6]TELECOM '!#REF!</definedName>
    <definedName name="BLPH328" hidden="1">'[6]TELECOM '!#REF!</definedName>
    <definedName name="BLPH329" hidden="1">'[6]TELECOM '!#REF!</definedName>
    <definedName name="BLPH33" hidden="1">'[6]OIL '!#REF!</definedName>
    <definedName name="BLPH330" hidden="1">'[6]TELECOM '!#REF!</definedName>
    <definedName name="BLPH331" hidden="1">'[6]TELECOM '!#REF!</definedName>
    <definedName name="BLPH332" hidden="1">'[6]TELECOM '!#REF!</definedName>
    <definedName name="BLPH333" hidden="1">'[6]TELECOM '!#REF!</definedName>
    <definedName name="BLPH334" hidden="1">'[6]TELECOM '!#REF!</definedName>
    <definedName name="BLPH335" hidden="1">'[6]TELECOM '!#REF!</definedName>
    <definedName name="BLPH336" hidden="1">'[6]TELECOM '!#REF!</definedName>
    <definedName name="BLPH337" hidden="1">'[6]TELECOM '!#REF!</definedName>
    <definedName name="BLPH34" hidden="1">'[6]ENERGY '!#REF!</definedName>
    <definedName name="BLPH341" hidden="1">[6]Banking!#REF!</definedName>
    <definedName name="BLPH342" hidden="1">[6]Banking!#REF!</definedName>
    <definedName name="BLPH343" hidden="1">[6]Banking!#REF!</definedName>
    <definedName name="BLPH344" hidden="1">[6]Banking!#REF!</definedName>
    <definedName name="BLPH345" hidden="1">[6]Banking!#REF!</definedName>
    <definedName name="BLPH346" hidden="1">[6]Banking!#REF!</definedName>
    <definedName name="BLPH347" hidden="1">[6]Banking!#REF!</definedName>
    <definedName name="BLPH348" hidden="1">[6]Banking!#REF!</definedName>
    <definedName name="BLPH349" hidden="1">[6]Banking!#REF!</definedName>
    <definedName name="BLPH35" hidden="1">'[6]ENERGY '!#REF!</definedName>
    <definedName name="BLPH350" hidden="1">[6]Banking!#REF!</definedName>
    <definedName name="BLPH351" hidden="1">[6]Banking!#REF!</definedName>
    <definedName name="BLPH352" hidden="1">[6]Banking!#REF!</definedName>
    <definedName name="BLPH353" hidden="1">[6]Banking!#REF!</definedName>
    <definedName name="BLPH354" hidden="1">[6]Banking!#REF!</definedName>
    <definedName name="BLPH355" hidden="1">[6]Banking!#REF!</definedName>
    <definedName name="BLPH356" hidden="1">[6]Banking!#REF!</definedName>
    <definedName name="BLPH357" hidden="1">[6]Banking!#REF!</definedName>
    <definedName name="BLPH359" hidden="1">[6]Banking!#REF!</definedName>
    <definedName name="BLPH36" hidden="1">'[6]ENERGY '!#REF!</definedName>
    <definedName name="BLPH360" hidden="1">[6]Banking!#REF!</definedName>
    <definedName name="BLPH361" hidden="1">[6]Banking!#REF!</definedName>
    <definedName name="BLPH362" hidden="1">[6]Banking!#REF!</definedName>
    <definedName name="BLPH363" hidden="1">[6]Banking!#REF!</definedName>
    <definedName name="BLPH364" hidden="1">[6]Banking!#REF!</definedName>
    <definedName name="BLPH365" hidden="1">[6]Banking!#REF!</definedName>
    <definedName name="BLPH366" hidden="1">[6]Banking!#REF!</definedName>
    <definedName name="BLPH367" hidden="1">[6]Banking!#REF!</definedName>
    <definedName name="BLPH37" hidden="1">'[6]ENERGY '!#REF!</definedName>
    <definedName name="BLPH372" hidden="1">'[6]Consumer&amp;Retail'!#REF!</definedName>
    <definedName name="BLPH373" hidden="1">'[6]METAL '!#REF!</definedName>
    <definedName name="BLPH374" hidden="1">'[6]METAL '!#REF!</definedName>
    <definedName name="BLPH375" hidden="1">'[6]METAL '!#REF!</definedName>
    <definedName name="BLPH378" hidden="1">'[6]OIL '!#REF!</definedName>
    <definedName name="BLPH38" hidden="1">'[6]ENERGY '!#REF!</definedName>
    <definedName name="BLPH380" hidden="1">'[6]OIL '!#REF!</definedName>
    <definedName name="BLPH382" hidden="1">'[6]OIL '!#REF!</definedName>
    <definedName name="BLPH384" hidden="1">'[6]OIL '!#REF!</definedName>
    <definedName name="BLPH386" hidden="1">'[6]OIL '!#REF!</definedName>
    <definedName name="BLPH389" hidden="1">'[6]OIL '!#REF!</definedName>
    <definedName name="BLPH390" hidden="1">'[6]OIL '!#REF!</definedName>
    <definedName name="BLPH391" hidden="1">'[6]OIL '!#REF!</definedName>
    <definedName name="BLPH392" hidden="1">'[6]OIL '!#REF!</definedName>
    <definedName name="BLPH393" hidden="1">'[6]OIL '!#REF!</definedName>
    <definedName name="BLPH394" hidden="1">'[6]OIL '!#REF!</definedName>
    <definedName name="BLPH395" hidden="1">'[6]OIL '!#REF!</definedName>
    <definedName name="BLPH396" hidden="1">'[6]OIL '!#REF!</definedName>
    <definedName name="BLPH397" hidden="1">'[6]OIL '!#REF!</definedName>
    <definedName name="BLPH398" hidden="1">'[6]OIL '!#REF!</definedName>
    <definedName name="BLPH399" hidden="1">'[6]OIL '!#REF!</definedName>
    <definedName name="BLPH4" hidden="1">'[6]OIL '!#REF!</definedName>
    <definedName name="BLPH400" hidden="1">'[6]OIL '!#REF!</definedName>
    <definedName name="BLPH401" hidden="1">'[6]OIL '!#REF!</definedName>
    <definedName name="BLPH402" hidden="1">'[6]OIL '!#REF!</definedName>
    <definedName name="BLPH403" hidden="1">'[6]OIL '!#REF!</definedName>
    <definedName name="BLPH404" hidden="1">'[6]OIL '!#REF!</definedName>
    <definedName name="BLPH405" hidden="1">'[6]OIL '!#REF!</definedName>
    <definedName name="BLPH406" hidden="1">'[6]OIL '!#REF!</definedName>
    <definedName name="BLPH408" hidden="1">'[6]Consumer&amp;Retail'!#REF!</definedName>
    <definedName name="BLPH409" hidden="1">'[6]Consumer&amp;Retail'!#REF!</definedName>
    <definedName name="BLPH410" hidden="1">'[6]Consumer&amp;Retail'!#REF!</definedName>
    <definedName name="BLPH411" hidden="1">'[6]Consumer&amp;Retail'!#REF!</definedName>
    <definedName name="BLPH412" hidden="1">'[6]Consumer&amp;Retail'!#REF!</definedName>
    <definedName name="BLPH413" hidden="1">'[6]Consumer&amp;Retail'!#REF!</definedName>
    <definedName name="BLPH414" hidden="1">'[6]Consumer&amp;Retail'!#REF!</definedName>
    <definedName name="BLPH415" hidden="1">'[6]Consumer&amp;Retail'!#REF!</definedName>
    <definedName name="BLPH416" hidden="1">'[6]Consumer&amp;Retail'!#REF!</definedName>
    <definedName name="BLPH417" hidden="1">'[6]Consumer&amp;Retail'!#REF!</definedName>
    <definedName name="BLPH418" hidden="1">'[6]Consumer&amp;Retail'!#REF!</definedName>
    <definedName name="BLPH419" hidden="1">'[6]Consumer&amp;Retail'!#REF!</definedName>
    <definedName name="BLPH420" hidden="1">'[6]Consumer&amp;Retail'!#REF!</definedName>
    <definedName name="BLPH421" hidden="1">'[6]Consumer&amp;Retail'!#REF!</definedName>
    <definedName name="BLPH422" hidden="1">'[6]Consumer&amp;Retail'!#REF!</definedName>
    <definedName name="BLPH423" hidden="1">'[6]Consumer&amp;Retail'!#REF!</definedName>
    <definedName name="BLPH424" hidden="1">'[6]Consumer&amp;Retail'!#REF!</definedName>
    <definedName name="BLPH425" hidden="1">'[6]Consumer&amp;Retail'!#REF!</definedName>
    <definedName name="BLPH426" hidden="1">'[6]Consumer&amp;Retail'!#REF!</definedName>
    <definedName name="BLPH427" hidden="1">'[6]Consumer&amp;Retail'!#REF!</definedName>
    <definedName name="BLPH429" hidden="1">'[6]Consumer&amp;Retail'!#REF!</definedName>
    <definedName name="BLPH430" hidden="1">'[6]Consumer&amp;Retail'!#REF!</definedName>
    <definedName name="BLPH431" hidden="1">'[6]Consumer&amp;Retail'!#REF!</definedName>
    <definedName name="BLPH432" hidden="1">'[6]Consumer&amp;Retail'!#REF!</definedName>
    <definedName name="BLPH433" hidden="1">'[6]Consumer&amp;Retail'!#REF!</definedName>
    <definedName name="BLPH434" hidden="1">'[6]Consumer&amp;Retail'!#REF!</definedName>
    <definedName name="BLPH435" hidden="1">'[6]Consumer&amp;Retail'!#REF!</definedName>
    <definedName name="BLPH436" hidden="1">'[6]Consumer&amp;Retail'!#REF!</definedName>
    <definedName name="BLPH437" hidden="1">'[6]Consumer&amp;Retail'!#REF!</definedName>
    <definedName name="BLPH438" hidden="1">'[6]Consumer&amp;Retail'!#REF!</definedName>
    <definedName name="BLPH439" hidden="1">'[6]Consumer&amp;Retail'!#REF!</definedName>
    <definedName name="BLPH440" hidden="1">'[6]Consumer&amp;Retail'!#REF!</definedName>
    <definedName name="BLPH441" hidden="1">'[6]Consumer&amp;Retail'!#REF!</definedName>
    <definedName name="BLPH442" hidden="1">'[6]Consumer&amp;Retail'!#REF!</definedName>
    <definedName name="BLPH443" hidden="1">'[6]Consumer&amp;Retail'!#REF!</definedName>
    <definedName name="BLPH444" hidden="1">'[6]Consumer&amp;Retail'!#REF!</definedName>
    <definedName name="BLPH445" hidden="1">'[6]Consumer&amp;Retail'!#REF!</definedName>
    <definedName name="BLPH446" hidden="1">'[6]Consumer&amp;Retail'!#REF!</definedName>
    <definedName name="BLPH46" hidden="1">'[6]ENERGY '!#REF!</definedName>
    <definedName name="BLPH47" hidden="1">'[6]ENERGY '!#REF!</definedName>
    <definedName name="BLPH48" hidden="1">'[6]ENERGY '!#REF!</definedName>
    <definedName name="BLPH49" hidden="1">'[6]ENERGY '!#REF!</definedName>
    <definedName name="BLPH5" hidden="1">'[6]OIL '!#REF!</definedName>
    <definedName name="BLPH50" hidden="1">'[6]ENERGY '!#REF!</definedName>
    <definedName name="BLPH51" hidden="1">'[6]ENERGY '!#REF!</definedName>
    <definedName name="BLPH52" hidden="1">'[6]ENERGY '!#REF!</definedName>
    <definedName name="BLPH53" hidden="1">'[6]ENERGY '!#REF!</definedName>
    <definedName name="BLPH54" hidden="1">'[6]ENERGY '!#REF!</definedName>
    <definedName name="BLPH55" hidden="1">'[6]Mobile '!#REF!</definedName>
    <definedName name="BLPH56" hidden="1">'[6]Mobile '!#REF!</definedName>
    <definedName name="BLPH57" hidden="1">'[6]Mobile '!#REF!</definedName>
    <definedName name="BLPH58" hidden="1">'[6]Mobile '!#REF!</definedName>
    <definedName name="BLPH59" hidden="1">'[6]Mobile '!#REF!</definedName>
    <definedName name="BLPH6" hidden="1">'[6]OIL '!#REF!</definedName>
    <definedName name="BLPH60" hidden="1">'[6]Mobile '!#REF!</definedName>
    <definedName name="BLPH61" hidden="1">'[6]Mobile '!#REF!</definedName>
    <definedName name="BLPH63" hidden="1">'[6]Mobile '!#REF!</definedName>
    <definedName name="BLPH65" hidden="1">'[6]Mobile '!#REF!</definedName>
    <definedName name="BLPH67" hidden="1">'[6]Mobile '!#REF!</definedName>
    <definedName name="BLPH68" hidden="1">'[6]Mobile '!#REF!</definedName>
    <definedName name="BLPH69" hidden="1">'[6]TELECOM '!#REF!</definedName>
    <definedName name="BLPH7" hidden="1">'[6]OIL '!#REF!</definedName>
    <definedName name="BLPH71" hidden="1">'[6]TELECOM '!#REF!</definedName>
    <definedName name="BLPH73" hidden="1">'[6]TELECOM '!#REF!</definedName>
    <definedName name="BLPH75" hidden="1">'[6]TELECOM '!#REF!</definedName>
    <definedName name="BLPH77" hidden="1">'[6]TELECOM '!#REF!</definedName>
    <definedName name="BLPH79" hidden="1">'[6]TELECOM '!#REF!</definedName>
    <definedName name="BLPH8" hidden="1">'[6]OIL '!#REF!</definedName>
    <definedName name="BLPH81" hidden="1">'[6]TELECOM '!#REF!</definedName>
    <definedName name="BLPH83" hidden="1">'[6]TELECOM '!#REF!</definedName>
    <definedName name="BLPH86" hidden="1">'[6]METAL '!#REF!</definedName>
    <definedName name="BLPH87" hidden="1">'[6]METAL '!#REF!</definedName>
    <definedName name="BLPH89" hidden="1">'[6]METAL '!#REF!</definedName>
    <definedName name="BLPH9" hidden="1">'[6]OIL '!#REF!</definedName>
    <definedName name="BLPH91" hidden="1">'[6]METAL '!#REF!</definedName>
    <definedName name="BLPH94" hidden="1">'[6]OIL '!#REF!</definedName>
    <definedName name="BLPH97" hidden="1">[6]BEER!#REF!</definedName>
    <definedName name="BLPH98" hidden="1">[6]BEER!#REF!</definedName>
    <definedName name="BLPH99" hidden="1">[6]BEER!#REF!</definedName>
    <definedName name="bnju" hidden="1">{"glcbs",#N/A,FALSE,"GLCBS";"glccsbs",#N/A,FALSE,"GLCCSBS";"glcis",#N/A,FALSE,"GLCIS";"glccsis",#N/A,FALSE,"GLCCSIS";"glcrat1",#N/A,FALSE,"GLC-ratios1"}</definedName>
    <definedName name="carlos" hidden="1">{#N/A,"10% Success",FALSE,"Sales Forecast";#N/A,#N/A,FALSE,"Sheet2"}</definedName>
    <definedName name="cash">#REF!</definedName>
    <definedName name="ccc" hidden="1">{"Valuation_Common",#N/A,FALSE,"Valuation"}</definedName>
    <definedName name="Chart4" hidden="1">{"Valuation_Common",#N/A,FALSE,"Valuation"}</definedName>
    <definedName name="CIP" hidden="1">{"PRINTME",#N/A,FALSE,"FINAL-10"}</definedName>
    <definedName name="claudia" hidden="1">{#N/A,"70% Success",FALSE,"Sales Forecast";#N/A,#N/A,FALSE,"Sheet2"}</definedName>
    <definedName name="cu00.UserArea" hidden="1">[7]cus_HK1033!$B$2:$P$192</definedName>
    <definedName name="curs">#REF!</definedName>
    <definedName name="CUSPassword" hidden="1">"MDL238GBWP678SDA16)E^CBC"</definedName>
    <definedName name="D" hidden="1">[8]Scenar!$D$17</definedName>
    <definedName name="dadadwdwda" hidden="1">{"assets",#N/A,FALSE,"historicBS";"liab",#N/A,FALSE,"historicBS";"is",#N/A,FALSE,"historicIS";"ratios",#N/A,FALSE,"ratios"}</definedName>
    <definedName name="DANE">'[9]Breakdown CAPEX (PBC)'!$A$6:$J$365</definedName>
    <definedName name="dasd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data" hidden="1">{"data",#N/A,FALSE,"INPUT"}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2" hidden="1">{"data",#N/A,FALSE,"INPUT"}</definedName>
    <definedName name="dfg" hidden="1">{#N/A,#N/A,FALSE,"Aging Summary";#N/A,#N/A,FALSE,"Ratio Analysis";#N/A,#N/A,FALSE,"Test 120 Day Accts";#N/A,#N/A,FALSE,"Tickmarks"}</definedName>
    <definedName name="dfgdf" hidden="1">{"glc1",#N/A,FALSE,"GLC";"glc2",#N/A,FALSE,"GLC";"glc3",#N/A,FALSE,"GLC";"glc4",#N/A,FALSE,"GLC";"glc5",#N/A,FALSE,"GLC"}</definedName>
    <definedName name="dfgfhg" hidden="1">{"glc1",#N/A,FALSE,"GLC";"glc2",#N/A,FALSE,"GLC";"glc3",#N/A,FALSE,"GLC";"glc4",#N/A,FALSE,"GLC";"glc5",#N/A,FALSE,"GLC"}</definedName>
    <definedName name="dfgh" hidden="1">{"glc1",#N/A,FALSE,"GLC";"glc2",#N/A,FALSE,"GLC";"glc3",#N/A,FALSE,"GLC";"glc4",#N/A,FALSE,"GLC";"glc5",#N/A,FALSE,"GLC"}</definedName>
    <definedName name="dfghfg" hidden="1">{"'Sheet1'!$A$1:$G$85"}</definedName>
    <definedName name="dfgs" hidden="1">{"glc1",#N/A,FALSE,"GLC";"glc2",#N/A,FALSE,"GLC";"glc3",#N/A,FALSE,"GLC";"glc4",#N/A,FALSE,"GLC";"glc5",#N/A,FALSE,"GLC"}</definedName>
    <definedName name="dsfd" hidden="1">{#N/A,#N/A,FALSE,"Aging Summary";#N/A,#N/A,FALSE,"Ratio Analysis";#N/A,#N/A,FALSE,"Test 120 Day Accts";#N/A,#N/A,FALSE,"Tickmarks"}</definedName>
    <definedName name="dsgsg" hidden="1">#REF!</definedName>
    <definedName name="efsefsefse" hidden="1">{#N/A,#N/A,FALSE,"Aging Summary";#N/A,#N/A,FALSE,"Ratio Analysis";#N/A,#N/A,FALSE,"Test 120 Day Accts";#N/A,#N/A,FALSE,"Tickmarks"}</definedName>
    <definedName name="ert" hidden="1">{#N/A,#N/A,FALSE,"Aging Summary";#N/A,#N/A,FALSE,"Ratio Analysis";#N/A,#N/A,FALSE,"Test 120 Day Accts";#N/A,#N/A,FALSE,"Tickmarks"}</definedName>
    <definedName name="esnrc7c1" hidden="1">[10]comps!$A$47</definedName>
    <definedName name="eur_rate">[11]Summary!$D$109</definedName>
    <definedName name="fad" hidden="1">{#N/A,"70% Success",FALSE,"Sales Forecast";#N/A,#N/A,FALSE,"Sheet2"}</definedName>
    <definedName name="fdsg" hidden="1">#REF!</definedName>
    <definedName name="fff" hidden="1">{#N/A,#N/A,FALSE,"Aging Summary";#N/A,#N/A,FALSE,"Ratio Analysis";#N/A,#N/A,FALSE,"Test 120 Day Accts";#N/A,#N/A,FALSE,"Tickmarks"}</definedName>
    <definedName name="fg" hidden="1">#N/A</definedName>
    <definedName name="fgfds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fghfgh" hidden="1">#REF!</definedName>
    <definedName name="fjhgd" hidden="1">{"'Sheet1'!$A$1:$G$85"}</definedName>
    <definedName name="fvfbgfh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general_exp." hidden="1">{#N/A,"100% Success",TRUE,"Sales Forecast";#N/A,#N/A,TRUE,"Sheet2"}</definedName>
    <definedName name="ggg" hidden="1">{#N/A,#N/A,FALSE,"Aging Summary";#N/A,#N/A,FALSE,"Ratio Analysis";#N/A,#N/A,FALSE,"Test 120 Day Accts";#N/A,#N/A,FALSE,"Tickmarks"}</definedName>
    <definedName name="ghd" hidden="1">{#N/A,#N/A,FALSE,"Aging Summary";#N/A,#N/A,FALSE,"Ratio Analysis";#N/A,#N/A,FALSE,"Test 120 Day Accts";#N/A,#N/A,FALSE,"Tickmarks"}</definedName>
    <definedName name="hfiwuf" hidden="1">#REF!</definedName>
    <definedName name="hgnb" hidden="1">#REF!</definedName>
    <definedName name="hgnb1" hidden="1">#REF!</definedName>
    <definedName name="hgnb5" hidden="1">#REF!</definedName>
    <definedName name="hjj" hidden="1">{"glc1",#N/A,FALSE,"GLC";"glc2",#N/A,FALSE,"GLC";"glc3",#N/A,FALSE,"GLC";"glc4",#N/A,FALSE,"GLC";"glc5",#N/A,FALSE,"GLC"}</definedName>
    <definedName name="HTLM" hidden="1">{"'РП (2)'!$A$5:$S$150"}</definedName>
    <definedName name="HTML_CodePage" hidden="1">1252</definedName>
    <definedName name="HTML_Control" hidden="1">{"'Sheet1'!$A$1:$G$85"}</definedName>
    <definedName name="HTML_Description" hidden="1">""</definedName>
    <definedName name="HTML_Email" hidden="1">""</definedName>
    <definedName name="HTML_Header" hidden="1">"Sheet1"</definedName>
    <definedName name="HTML_LastUpdate" hidden="1">"2/24/99"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" hidden="1">"L:\WWW\ECONOMIC\541-rsk.htm"</definedName>
    <definedName name="HTML_PathFileMac" hidden="1">"Macintosh HD:HomePageStuff:New_Home_Page:datafile:histret.html"</definedName>
    <definedName name="HTML_Title" hidden="1">"Historical Returns on Stocks, Bonds and Bills"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2</definedName>
    <definedName name="INRGR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jad" hidden="1">{#N/A,"30% Success",TRUE,"Sales Forecast";#N/A,#N/A,TRUE,"Sheet2"}</definedName>
    <definedName name="jhgfjhvshj__" hidden="1">#REF!</definedName>
    <definedName name="joaquim" hidden="1">{#N/A,"100% Success",TRUE,"Sales Forecast";#N/A,#N/A,TRUE,"Sheet2"}</definedName>
    <definedName name="k">#REF!</definedName>
    <definedName name="kBNT" hidden="1">{"'РП (2)'!$A$5:$S$150"}</definedName>
    <definedName name="khj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kjghasdiv" hidden="1">{"Valuation_Common",#N/A,FALSE,"Valuation"}</definedName>
    <definedName name="kjhfg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ktzuk" hidden="1">{#N/A,#N/A,FALSE,"Aging Summary";#N/A,#N/A,FALSE,"Ratio Analysis";#N/A,#N/A,FALSE,"Test 120 Day Accts";#N/A,#N/A,FALSE,"Tickmarks"}</definedName>
    <definedName name="lkj" hidden="1">{#N/A,#N/A,FALSE,"Aging Summary";#N/A,#N/A,FALSE,"Ratio Analysis";#N/A,#N/A,FALSE,"Test 120 Day Accts";#N/A,#N/A,FALSE,"Tickmarks"}</definedName>
    <definedName name="lkvhl____1F" hidden="1">#REF!</definedName>
    <definedName name="market" hidden="1">{#N/A,"70% Success",FALSE,"Sales Forecast";#N/A,#N/A,FALSE,"Sheet2"}</definedName>
    <definedName name="name" hidden="1">'[12]Master Inputs Start Here'!$D$10</definedName>
    <definedName name="New" hidden="1">{"data",#N/A,FALSE,"INPUT"}</definedName>
    <definedName name="NN" hidden="1">{"glcbs",#N/A,FALSE,"GLCBS";"glccsbs",#N/A,FALSE,"GLCCSBS";"glcis",#N/A,FALSE,"GLCIS";"glccsis",#N/A,FALSE,"GLCCSIS";"glcrat1",#N/A,FALSE,"GLC-ratios1"}</definedName>
    <definedName name="pedro" hidden="1">{#N/A,"30% Success",TRUE,"Sales Forecast";#N/A,#N/A,TRUE,"Sheet2"}</definedName>
    <definedName name="POW">[13]POW!$A$2:$D$6</definedName>
    <definedName name="ptvkz" hidden="1">{"'Sheet1'!$A$1:$G$85"}</definedName>
    <definedName name="qqq" hidden="1">#REF!</definedName>
    <definedName name="qqqq" hidden="1">#REF!</definedName>
    <definedName name="qqqqq" hidden="1">#REF!</definedName>
    <definedName name="qqqqqq" hidden="1">#REF!</definedName>
    <definedName name="qqqqqqq" hidden="1">#REF!</definedName>
    <definedName name="qwe" hidden="1">{"glcbs",#N/A,FALSE,"GLCBS";"glccsbs",#N/A,FALSE,"GLCCSBS";"glcis",#N/A,FALSE,"GLCIS";"glccsis",#N/A,FALSE,"GLCCSIS";"glcrat1",#N/A,FALSE,"GLC-ratios1"}</definedName>
    <definedName name="rate">#REF!</definedName>
    <definedName name="rere" hidden="1">{"'Sheet1'!$A$1:$G$85"}</definedName>
    <definedName name="rr" hidden="1">{#N/A,#N/A,FALSE,"Aging Summary";#N/A,#N/A,FALSE,"Ratio Analysis";#N/A,#N/A,FALSE,"Test 120 Day Accts";#N/A,#N/A,FALSE,"Tickmarks"}</definedName>
    <definedName name="rstyud" hidden="1">{"assets",#N/A,FALSE,"historicBS";"liab",#N/A,FALSE,"historicBS";"is",#N/A,FALSE,"historicIS";"ratios",#N/A,FALSE,"ratios"}</definedName>
    <definedName name="rt" hidden="1">#N/A</definedName>
    <definedName name="rth56uh56ju" hidden="1">{"glc1",#N/A,FALSE,"GLC";"glc2",#N/A,FALSE,"GLC";"glc3",#N/A,FALSE,"GLC";"glc4",#N/A,FALSE,"GLC";"glc5",#N/A,FALSE,"GLC"}</definedName>
    <definedName name="rty" hidden="1">{#N/A,#N/A,FALSE,"Aging Summary";#N/A,#N/A,FALSE,"Ratio Analysis";#N/A,#N/A,FALSE,"Test 120 Day Accts";#N/A,#N/A,FALSE,"Tickmarks"}</definedName>
    <definedName name="rwn" hidden="1">{"glc1",#N/A,FALSE,"GLC";"glc2",#N/A,FALSE,"GLC";"glc3",#N/A,FALSE,"GLC";"glc4",#N/A,FALSE,"GLC";"glc5",#N/A,FALSE,"GLC"}</definedName>
    <definedName name="sdfh" hidden="1">{"'Sheet1'!$A$1:$G$85"}</definedName>
    <definedName name="sdfsdf" hidden="1">#REF!</definedName>
    <definedName name="sdfsdfsdf" hidden="1">#REF!</definedName>
    <definedName name="sgdgs" hidden="1">#REF!</definedName>
    <definedName name="soft2" hidden="1">#REF!</definedName>
    <definedName name="solver_lin" hidden="1">0</definedName>
    <definedName name="summary2" hidden="1">{#N/A,#N/A,FALSE,"Aging Summary";#N/A,#N/A,FALSE,"Ratio Analysis";#N/A,#N/A,FALSE,"Test 120 Day Accts";#N/A,#N/A,FALSE,"Tickmarks"}</definedName>
    <definedName name="tanya" hidden="1">{#N/A,#N/A,FALSE,"Aging Summary";#N/A,#N/A,FALSE,"Ratio Analysis";#N/A,#N/A,FALSE,"Test 120 Day Accts";#N/A,#N/A,FALSE,"Tickmarks"}</definedName>
    <definedName name="Template" hidden="1">#REF!</definedName>
    <definedName name="tertw" hidden="1">{#N/A,#N/A,FALSE,"Aging Summary";#N/A,#N/A,FALSE,"Ratio Analysis";#N/A,#N/A,FALSE,"Test 120 Day Accts";#N/A,#N/A,FALSE,"Tickmarks"}</definedName>
    <definedName name="test2" hidden="1">{"IASTrail",#N/A,FALSE,"IAS"}</definedName>
    <definedName name="test3" hidden="1">{#N/A,#N/A,FALSE,"FA_1";#N/A,#N/A,FALSE,"Dep'n SE";#N/A,#N/A,FALSE,"Dep'n FC"}</definedName>
    <definedName name="tolerance">[14]Inputs!#REF!</definedName>
    <definedName name="trrt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trurtgf" hidden="1">{#N/A,#N/A,FALSE,"Aging Summary";#N/A,#N/A,FALSE,"Ratio Analysis";#N/A,#N/A,FALSE,"Test 120 Day Accts";#N/A,#N/A,FALSE,"Tickmarks"}</definedName>
    <definedName name="usd_rur">'[15]Narratives-Subsidiarie'!$F$2</definedName>
    <definedName name="vur" hidden="1">#REF!</definedName>
    <definedName name="vural" hidden="1">#REF!</definedName>
    <definedName name="Weekly_daily_to_monthly" hidden="1">{"Valuation_Common",#N/A,FALSE,"Valuation"}</definedName>
    <definedName name="wer" hidden="1">{#N/A,#N/A,FALSE,"Aging Summary";#N/A,#N/A,FALSE,"Ratio Analysis";#N/A,#N/A,FALSE,"Test 120 Day Accts";#N/A,#N/A,FALSE,"Tickmarks"}</definedName>
    <definedName name="werwer" hidden="1">#REF!</definedName>
    <definedName name="west" hidden="1">{"data",#N/A,FALSE,"INPUT"}</definedName>
    <definedName name="weyw" hidden="1">#REF!</definedName>
    <definedName name="wreywr" hidden="1">#REF!</definedName>
    <definedName name="wrn" hidden="1">{"glc1",#N/A,FALSE,"GLC";"glc2",#N/A,FALSE,"GLC";"glc3",#N/A,FALSE,"GLC";"glc4",#N/A,FALSE,"GLC";"glc5",#N/A,FALSE,"GLC"}</definedName>
    <definedName name="wrn.10._.Per._.Cent._.Success." hidden="1">{#N/A,"10% Success",FALSE,"Sales Forecast";#N/A,#N/A,FALSE,"Sheet2"}</definedName>
    <definedName name="wrn.100._.Per._.Cent._.Success." hidden="1">{#N/A,"100% Success",TRUE,"Sales Forecast";#N/A,#N/A,TRUE,"Sheet2"}</definedName>
    <definedName name="wrn.30._.Per._.Cent." hidden="1">{#N/A,"30% Success",TRUE,"Sales Forecast";#N/A,#N/A,TRUE,"Sheet2"}</definedName>
    <definedName name="wrn.70._.Per._.Cent._.Success." hidden="1">{#N/A,"70% Success",FALSE,"Sales Forecast";#N/A,#N/A,FALSE,"Sheet2"}</definedName>
    <definedName name="wrn.Aging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and._Trend._.Analysis.2" hidden="1">{#N/A,#N/A,FALSE,"Aging Summary";#N/A,#N/A,FALSE,"Ratio Analysis";#N/A,#N/A,FALSE,"Test 120 Day Accts";#N/A,#N/A,FALSE,"Tickmarks"}</definedName>
    <definedName name="wrn.ALL." hidden="1">{#N/A,#N/A,FALSE,"DCF";#N/A,#N/A,FALSE,"WACC";#N/A,#N/A,FALSE,"Sales_EBIT";#N/A,#N/A,FALSE,"Capex_Depreciation";#N/A,#N/A,FALSE,"WC";#N/A,#N/A,FALSE,"Interest";#N/A,#N/A,FALSE,"Assumptions"}</definedName>
    <definedName name="wrn.basicfin." hidden="1">{"assets",#N/A,FALSE,"historicBS";"liab",#N/A,FALSE,"historicBS";"is",#N/A,FALSE,"historicIS";"ratios",#N/A,FALSE,"ratios"}</definedName>
    <definedName name="wrn.basicfin.2" hidden="1">{"assets",#N/A,FALSE,"historicBS";"liab",#N/A,FALSE,"historicBS";"is",#N/A,FALSE,"historicIS";"ratios",#N/A,FALSE,"ratios"}</definedName>
    <definedName name="wrn.bauma_f." hidden="1">{#N/A,#N/A,TRUE,"TOC";#N/A,#N/A,TRUE,"summ";#N/A,#N/A,TRUE,"Ownership";#N/A,#N/A,TRUE,"FCF";#N/A,#N/A,TRUE,"FCFcorr";#N/A,#N/A,TRUE,"calculat (2)";#N/A,#N/A,TRUE,"calculat-trans";#N/A,#N/A,TRUE,"P&amp;L";#N/A,#N/A,TRUE,"CSP&amp;L";#N/A,#N/A,TRUE,"BS_EC";#N/A,#N/A,TRUE,"CSBS_EC";#N/A,#N/A,TRUE,"Ratios (2)";#N/A,#N/A,TRUE,"summary";#N/A,#N/A,TRUE,"sales";#N/A,#N/A,TRUE,"Capex";#N/A,#N/A,TRUE,"detail (2)";#N/A,#N/A,TRUE,"Loans";#N/A,#N/A,TRUE,"wacc";#N/A,#N/A,TRUE,"R(f)POL";#N/A,#N/A,TRUE,"contr";#N/A,#N/A,TRUE,"P&amp;Lcorr";#N/A,#N/A,TRUE,"CSP&amp;Lcorr";#N/A,#N/A,TRUE,"BScorr";#N/A,#N/A,TRUE,"CSBScorr";#N/A,#N/A,TRUE,"Cashflowcorr";#N/A,#N/A,TRUE,"Ratios-forecastcorr";#N/A,#N/A,TRUE,"salescorr";#N/A,#N/A,TRUE,"detail (2)corr";#N/A,#N/A,TRUE,"Capexcorr";#N/A,#N/A,TRUE,"fixed assetscorr";#N/A,#N/A,TRUE,"WCcorr";#N/A,#N/A,TRUE,"Debtcorr";#N/A,#N/A,TRUE,"wacccorr";#N/A,#N/A,TRUE,"GLC market";#N/A,#N/A,TRUE,"Ratios_GLC (2)";#N/A,#N/A,TRUE,"GLCPL";#N/A,#N/A,TRUE,"GLC_BS";#N/A,#N/A,TRUE,"Trans";#N/A,#N/A,TRUE,"fin_stat"}</definedName>
    <definedName name="wrn.beg_italia." hidden="1">{#N/A,#N/A,FALSE,"Recap";#N/A,#N/A,FALSE,"Roma";#N/A,#N/A,FALSE,"Rimini Conad";#N/A,#N/A,FALSE,"Bari cine focus";#N/A,#N/A,FALSE,"Guissano";#N/A,#N/A,FALSE,"Assago";#N/A,#N/A,FALSE,"Bari GS";#N/A,#N/A,FALSE,"Uranio Verone";#N/A,#N/A,FALSE,"Bari LM";#N/A,#N/A,FALSE,"modugno Auchan";#N/A,#N/A,FALSE,"Cagliari";#N/A,#N/A,FALSE,"Firenze";#N/A,#N/A,FALSE,"Fiumicino";#N/A,#N/A,FALSE,"caserta";#N/A,#N/A,FALSE,"Mestre - 2";#N/A,#N/A,FALSE,"Recap_Francs";#N/A,#N/A,FALSE,"Approche traduction"}</definedName>
    <definedName name="wrn.cfpa." hidden="1">{#N/A,#N/A,TRUE,"TOC";#N/A,#N/A,TRUE,"Trends";#N/A,#N/A,TRUE,"Sorted";#N/A,#N/A,TRUE,"GLC";#N/A,#N/A,TRUE,"Medians";#N/A,#N/A,TRUE,"Y-o-Y";#N/A,#N/A,TRUE,"Ratio-def";#N/A,#N/A,TRUE,"BS_IAS";#N/A,#N/A,TRUE,"IS_IAS"}</definedName>
    <definedName name="wrn.Coded._.IAS._.FS." hidden="1">{"IASTrail",#N/A,FALSE,"IAS"}</definedName>
    <definedName name="wrn.data." hidden="1">{"data",#N/A,FALSE,"INPUT"}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Fixed._.Assets._.Note._.and._.Depreciation." hidden="1">{#N/A,#N/A,FALSE,"FA_1";#N/A,#N/A,FALSE,"Dep'n SE";#N/A,#N/A,FALSE,"Dep'n FC"}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glc." hidden="1">{"glcbs",#N/A,FALSE,"GLCBS";"glccsbs",#N/A,FALSE,"GLCCSBS";"glcis",#N/A,FALSE,"GLCIS";"glccsis",#N/A,FALSE,"GLCCSIS";"glcrat1",#N/A,FALSE,"GLC-ratios1"}</definedName>
    <definedName name="wrn.glcpromonte." hidden="1">{"glc1",#N/A,FALSE,"GLC";"glc2",#N/A,FALSE,"GLC";"glc3",#N/A,FALSE,"GLC";"glc4",#N/A,FALSE,"GLC";"glc5",#N/A,FALSE,"GLC"}</definedName>
    <definedName name="wrn.Help." hidden="1">{#N/A,#N/A,TRUE,"MAP";#N/A,#N/A,TRUE,"STEPS";#N/A,#N/A,TRUE,"RULES"}</definedName>
    <definedName name="wrn.IAS._.BS._.PL._.CF._.and._.Notes." hidden="1">{"IASBS",#N/A,TRUE,"IAS";"IASPL",#N/A,TRUE,"IAS";"IASNotes",#N/A,TRUE,"IAS";"CFDir - expanded",#N/A,TRUE,"CF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hidden="1">{"IAS Mapping",#N/A,TRUE,"RSA_FS"}</definedName>
    <definedName name="wrn.Inflation._.factors._.used." hidden="1">{#N/A,#N/A,FALSE,"Infl_fact"}</definedName>
    <definedName name="wrn.Manpower.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wrn.opex.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wrn.opex._.latest.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wrn.PL._.Analysis." hidden="1">{"AnalRSA",#N/A,TRUE,"PL-Anal";"AnalIAS",#N/A,TRUE,"PL-Anal"}</definedName>
    <definedName name="wrn.prazske._.pivovary." hidden="1">{#N/A,#N/A,TRUE,"Sheet1";#N/A,#N/A,TRUE,"Summ";#N/A,#N/A,TRUE,"MarketSumm";#N/A,#N/A,TRUE,"transapp";#N/A,#N/A,TRUE,"finan";#N/A,#N/A,TRUE,"tranmultiples";#N/A,#N/A,TRUE,"transdata";#N/A,#N/A,TRUE,"Market ratios";#N/A,#N/A,TRUE,"GLCdata";#N/A,#N/A,TRUE,"GLCcommon";#N/A,#N/A,TRUE,"GLCratios"}</definedName>
    <definedName name="wrn.print.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wrn.REPORT1." hidden="1">{"PRINTME",#N/A,FALSE,"FINAL-10"}</definedName>
    <definedName name="wrn.RSA._.BS._.and._.PL." hidden="1">{"BS1",#N/A,TRUE,"RSA_FS";"BS2",#N/A,TRUE,"RSA_FS";"BS3",#N/A,TRUE,"RSA_FS"}</definedName>
    <definedName name="wrn.Summary.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wrn.test." hidden="1">{"Valuation_Common",#N/A,FALSE,"Valuation"}</definedName>
    <definedName name="ws" hidden="1">{#N/A,#N/A,FALSE,"Aging Summary";#N/A,#N/A,FALSE,"Ratio Analysis";#N/A,#N/A,FALSE,"Test 120 Day Accts";#N/A,#N/A,FALSE,"Tickmarks"}</definedName>
    <definedName name="wtre" hidden="1">{#N/A,#N/A,FALSE,"Aging Summary";#N/A,#N/A,FALSE,"Ratio Analysis";#N/A,#N/A,FALSE,"Test 120 Day Accts";#N/A,#N/A,FALSE,"Tickmarks"}</definedName>
    <definedName name="ww" hidden="1">{#N/A,#N/A,FALSE,"Aging Summary";#N/A,#N/A,FALSE,"Ratio Analysis";#N/A,#N/A,FALSE,"Test 120 Day Accts";#N/A,#N/A,FALSE,"Tickmarks"}</definedName>
    <definedName name="wywe" hidden="1">#REF!</definedName>
    <definedName name="yas" hidden="1">#REF!</definedName>
    <definedName name="yasin" hidden="1">#REF!</definedName>
    <definedName name="yy" hidden="1">{#N/A,#N/A,TRUE,"TOC";#N/A,#N/A,TRUE,"summ";#N/A,#N/A,TRUE,"Ownership";#N/A,#N/A,TRUE,"FCF";#N/A,#N/A,TRUE,"FCFcorr";#N/A,#N/A,TRUE,"calculat (2)";#N/A,#N/A,TRUE,"calculat-trans";#N/A,#N/A,TRUE,"P&amp;L";#N/A,#N/A,TRUE,"CSP&amp;L";#N/A,#N/A,TRUE,"BS_EC";#N/A,#N/A,TRUE,"CSBS_EC";#N/A,#N/A,TRUE,"Ratios (2)";#N/A,#N/A,TRUE,"summary";#N/A,#N/A,TRUE,"sales";#N/A,#N/A,TRUE,"Capex";#N/A,#N/A,TRUE,"detail (2)";#N/A,#N/A,TRUE,"Loans";#N/A,#N/A,TRUE,"wacc";#N/A,#N/A,TRUE,"R(f)POL";#N/A,#N/A,TRUE,"contr";#N/A,#N/A,TRUE,"P&amp;Lcorr";#N/A,#N/A,TRUE,"CSP&amp;Lcorr";#N/A,#N/A,TRUE,"BScorr";#N/A,#N/A,TRUE,"CSBScorr";#N/A,#N/A,TRUE,"Cashflowcorr";#N/A,#N/A,TRUE,"Ratios-forecastcorr";#N/A,#N/A,TRUE,"salescorr";#N/A,#N/A,TRUE,"detail (2)corr";#N/A,#N/A,TRUE,"Capexcorr";#N/A,#N/A,TRUE,"fixed assetscorr";#N/A,#N/A,TRUE,"WCcorr";#N/A,#N/A,TRUE,"Debtcorr";#N/A,#N/A,TRUE,"wacccorr";#N/A,#N/A,TRUE,"GLC market";#N/A,#N/A,TRUE,"Ratios_GLC (2)";#N/A,#N/A,TRUE,"GLCPL";#N/A,#N/A,TRUE,"GLC_BS";#N/A,#N/A,TRUE,"Trans";#N/A,#N/A,TRUE,"fin_stat"}</definedName>
    <definedName name="Z_1C3AD0CD_BF0C_4C4E_9071_158A2F5215E2_.wvu.Rows" hidden="1">#REF!,#REF!,#REF!</definedName>
    <definedName name="Z_270BB401_5236_11D4_BB54_0050044E0CFA_.wvu.Cols" hidden="1">#REF!,#REF!,#REF!,#REF!</definedName>
    <definedName name="Z_270BB401_5236_11D4_BB54_0050044E0CFA_.wvu.FilterData" hidden="1">#REF!</definedName>
    <definedName name="Z_270BB401_5236_11D4_BB54_0050044E0CFA_.wvu.PrintArea" hidden="1">#REF!</definedName>
    <definedName name="Z_270BB401_5236_11D4_BB54_0050044E0CFA_.wvu.PrintTitles" hidden="1">#REF!</definedName>
    <definedName name="Z_270BB401_5236_11D4_BB54_0050044E0CFA_.wvu.Rows" hidden="1">#REF!,#REF!</definedName>
    <definedName name="Z_37A59B27_C76D_4E84_8164_B3D5C7AFADBB_.wvu.Cols" hidden="1">#REF!</definedName>
    <definedName name="Z_9F4E9141_41FC_4B2C_AC1F_EC647474A564_.wvu.PrintArea" hidden="1">#REF!</definedName>
    <definedName name="Z_9F4E9141_41FC_4B2C_AC1F_EC647474A564_.wvu.Rows" hidden="1">#REF!</definedName>
    <definedName name="Z_A0AC4B42_5259_11D4_B5FE_00C04FC949BF_.wvu.Cols" hidden="1">#REF!,#REF!,#REF!,#REF!</definedName>
    <definedName name="Z_A0AC4B42_5259_11D4_B5FE_00C04FC949BF_.wvu.FilterData" hidden="1">#REF!</definedName>
    <definedName name="Z_A0AC4B42_5259_11D4_B5FE_00C04FC949BF_.wvu.PrintArea" hidden="1">#REF!</definedName>
    <definedName name="Z_A0AC4B42_5259_11D4_B5FE_00C04FC949BF_.wvu.PrintTitles" hidden="1">#REF!</definedName>
    <definedName name="Z_A0AC4B42_5259_11D4_B5FE_00C04FC949BF_.wvu.Rows" hidden="1">#REF!,#REF!,#REF!,#REF!,#REF!,#REF!,#REF!</definedName>
    <definedName name="Z_A6168485_6886_4592_BB13_07B9E683E6FB_.wvu.Cols" hidden="1">#REF!</definedName>
    <definedName name="Z_A6168485_6886_4592_BB13_07B9E683E6FB_.wvu.FilterData" hidden="1">#REF!</definedName>
    <definedName name="Z_A6168485_6886_4592_BB13_07B9E683E6FB_.wvu.PrintArea" hidden="1">#REF!</definedName>
    <definedName name="Z_A6168485_6886_4592_BB13_07B9E683E6FB_.wvu.PrintTitles" hidden="1">#REF!</definedName>
    <definedName name="Z_A6168485_6886_4592_BB13_07B9E683E6FB_.wvu.Rows" hidden="1">#REF!,#REF!,#REF!,#REF!,#REF!</definedName>
    <definedName name="Z_D0FC81D9_872A_11D6_B808_0010DC239F6A_.wvu.Cols" hidden="1">#REF!</definedName>
    <definedName name="Z_D0FC81D9_872A_11D6_B808_0010DC239F6A_.wvu.FilterData" hidden="1">#REF!</definedName>
    <definedName name="Z_D0FC81D9_872A_11D6_B808_0010DC239F6A_.wvu.PrintArea" hidden="1">#REF!</definedName>
    <definedName name="Z_D0FC81D9_872A_11D6_B808_0010DC239F6A_.wvu.PrintTitles" hidden="1">#REF!</definedName>
    <definedName name="Z_D0FC81D9_872A_11D6_B808_0010DC239F6A_.wvu.Rows" hidden="1">#REF!,#REF!,#REF!,#REF!,#REF!</definedName>
    <definedName name="Z_FA0D2A17_1C02_11D8_848D_00021BF19BDB_.wvu.FilterData" hidden="1">#REF!</definedName>
    <definedName name="zsd" hidden="1">{#N/A,#N/A,FALSE,"Aging Summary";#N/A,#N/A,FALSE,"Ratio Analysis";#N/A,#N/A,FALSE,"Test 120 Day Accts";#N/A,#N/A,FALSE,"Tickmarks"}</definedName>
    <definedName name="ааа" hidden="1">#N/A</definedName>
    <definedName name="аааа" hidden="1">{"data",#N/A,FALSE,"INPUT"}</definedName>
    <definedName name="ааааа" hidden="1">{"'РП (2)'!$A$5:$S$150"}</definedName>
    <definedName name="ааааааа" hidden="1">{"'Sheet1'!$A$1:$G$85"}</definedName>
    <definedName name="ав" hidden="1">#REF!</definedName>
    <definedName name="авпвап" hidden="1">#REF!</definedName>
    <definedName name="аврваыр" hidden="1">{"glcbs",#N/A,FALSE,"GLCBS";"glccsbs",#N/A,FALSE,"GLCCSBS";"glcis",#N/A,FALSE,"GLCIS";"glccsis",#N/A,FALSE,"GLCCSIS";"glcrat1",#N/A,FALSE,"GLC-ratios1"}</definedName>
    <definedName name="авыпвап" hidden="1">#REF!</definedName>
    <definedName name="аег" hidden="1">{#N/A,#N/A,FALSE,"Aging Summary";#N/A,#N/A,FALSE,"Ratio Analysis";#N/A,#N/A,FALSE,"Test 120 Day Accts";#N/A,#N/A,FALSE,"Tickmarks"}</definedName>
    <definedName name="апап" hidden="1">{"AnalRSA",#N/A,TRUE,"PL-Anal";"AnalIAS",#N/A,TRUE,"PL-Anal"}</definedName>
    <definedName name="апор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ррап" hidden="1">{#N/A,#N/A,FALSE,"Aging Summary";#N/A,#N/A,FALSE,"Ratio Analysis";#N/A,#N/A,FALSE,"Test 120 Day Accts";#N/A,#N/A,FALSE,"Tickmarks"}</definedName>
    <definedName name="б" hidden="1">{#N/A,#N/A,FALSE,"Aging Summary";#N/A,#N/A,FALSE,"Ratio Analysis";#N/A,#N/A,FALSE,"Test 120 Day Accts";#N/A,#N/A,FALSE,"Tickmarks"}</definedName>
    <definedName name="ббб" hidden="1">{"AnalRSA",#N/A,TRUE,"PL-Anal";"AnalIAS",#N/A,TRUE,"PL-Anal"}</definedName>
    <definedName name="бдр" hidden="1">{"'РП (2)'!$A$5:$S$150"}</definedName>
    <definedName name="бюджет" hidden="1">{"'РП (2)'!$A$5:$S$150"}</definedName>
    <definedName name="ва" hidden="1">#REF!</definedName>
    <definedName name="валор" hidden="1">{"'Sheet1'!$A$1:$G$85"}</definedName>
    <definedName name="вап" hidden="1">#REF!</definedName>
    <definedName name="вапав" hidden="1">#REF!</definedName>
    <definedName name="вапроп" hidden="1">{"'Sheet1'!$A$1:$G$85"}</definedName>
    <definedName name="вар" hidden="1">{#N/A,#N/A,FALSE,"Aging Summary";#N/A,#N/A,FALSE,"Ratio Analysis";#N/A,#N/A,FALSE,"Test 120 Day Accts";#N/A,#N/A,FALSE,"Tickmarks"}</definedName>
    <definedName name="ваф" hidden="1">{"'РП (2)'!$A$5:$S$150"}</definedName>
    <definedName name="вв" hidden="1">#N/A</definedName>
    <definedName name="вва" hidden="1">#REF!</definedName>
    <definedName name="ввв" hidden="1">{#N/A,#N/A,FALSE,"Aging Summary";#N/A,#N/A,FALSE,"Ratio Analysis";#N/A,#N/A,FALSE,"Test 120 Day Accts";#N/A,#N/A,FALSE,"Tickmarks"}</definedName>
    <definedName name="вввввввв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вегы5г" hidden="1">#REF!</definedName>
    <definedName name="вкчннек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вла" hidden="1">{#N/A,#N/A,FALSE,"Aging Summary";#N/A,#N/A,FALSE,"Ratio Analysis";#N/A,#N/A,FALSE,"Test 120 Day Accts";#N/A,#N/A,FALSE,"Tickmarks"}</definedName>
    <definedName name="воавп" hidden="1">{"AnalRSA",#N/A,TRUE,"PL-Anal";"AnalIAS",#N/A,TRUE,"PL-Anal"}</definedName>
    <definedName name="впыы" hidden="1">{"glc1",#N/A,FALSE,"GLC";"glc2",#N/A,FALSE,"GLC";"glc3",#N/A,FALSE,"GLC";"glc4",#N/A,FALSE,"GLC";"glc5",#N/A,FALSE,"GLC"}</definedName>
    <definedName name="вс" hidden="1">{#N/A,#N/A,FALSE,"Aging Summary";#N/A,#N/A,FALSE,"Ratio Analysis";#N/A,#N/A,FALSE,"Test 120 Day Accts";#N/A,#N/A,FALSE,"Tickmarks"}</definedName>
    <definedName name="вчкнн" hidden="1">{"IAS Mapping",#N/A,FALSE,"RSA_FS";#N/A,#N/A,FALSE,"CHECK!";#N/A,#N/A,FALSE,"Recon";#N/A,#N/A,FALSE,"NMG";#N/A,#N/A,FALSE,"Journals";"AnalRSA",#N/A,FALSE,"PL-Anal";"AnalIAS",#N/A,FALSE,"PL-Anal";#N/A,#N/A,FALSE,"COS"}</definedName>
    <definedName name="выадлр" hidden="1">{"glc1",#N/A,FALSE,"GLC";"glc2",#N/A,FALSE,"GLC";"glc3",#N/A,FALSE,"GLC";"glc4",#N/A,FALSE,"GLC";"glc5",#N/A,FALSE,"GLC"}</definedName>
    <definedName name="вывывывы" hidden="1">{"glc1",#N/A,FALSE,"GLC";"glc2",#N/A,FALSE,"GLC";"glc3",#N/A,FALSE,"GLC";"glc4",#N/A,FALSE,"GLC";"glc5",#N/A,FALSE,"GLC"}</definedName>
    <definedName name="ггг" hidden="1">{#N/A,#N/A,FALSE,"Aging Summary";#N/A,#N/A,FALSE,"Ratio Analysis";#N/A,#N/A,FALSE,"Test 120 Day Accts";#N/A,#N/A,FALSE,"Tickmarks"}</definedName>
    <definedName name="гн" hidden="1">{"glcbs",#N/A,FALSE,"GLCBS";"glccsbs",#N/A,FALSE,"GLCCSBS";"glcis",#N/A,FALSE,"GLCIS";"glccsis",#N/A,FALSE,"GLCCSIS";"glcrat1",#N/A,FALSE,"GLC-ratios1"}</definedName>
    <definedName name="гнш" hidden="1">{#N/A,#N/A,FALSE,"Aging Summary";#N/A,#N/A,FALSE,"Ratio Analysis";#N/A,#N/A,FALSE,"Test 120 Day Accts";#N/A,#N/A,FALSE,"Tickmarks"}</definedName>
    <definedName name="гншшен" hidden="1">{#N/A,"100% Success",TRUE,"Sales Forecast";#N/A,#N/A,TRUE,"Sheet2"}</definedName>
    <definedName name="гогог" hidden="1">#REF!</definedName>
    <definedName name="Город">#REF!</definedName>
    <definedName name="гщ" hidden="1">{#N/A,#N/A,FALSE,"Aging Summary";#N/A,#N/A,FALSE,"Ratio Analysis";#N/A,#N/A,FALSE,"Test 120 Day Accts";#N/A,#N/A,FALSE,"Tickmarks"}</definedName>
    <definedName name="дбдбд" hidden="1">#REF!</definedName>
    <definedName name="джл" hidden="1">{"assets",#N/A,FALSE,"historicBS";"liab",#N/A,FALSE,"historicBS";"is",#N/A,FALSE,"historicIS";"ratios",#N/A,FALSE,"ratios"}</definedName>
    <definedName name="ДЗ_1" hidden="1">{#N/A,#N/A,FALSE,"Aging Summary";#N/A,#N/A,FALSE,"Ratio Analysis";#N/A,#N/A,FALSE,"Test 120 Day Accts";#N/A,#N/A,FALSE,"Tickmarks"}</definedName>
    <definedName name="ДЗЩЛЗХ" hidden="1">{#N/A,#N/A,FALSE,"Aging Summary";#N/A,#N/A,FALSE,"Ratio Analysis";#N/A,#N/A,FALSE,"Test 120 Day Accts";#N/A,#N/A,FALSE,"Tickmarks"}</definedName>
    <definedName name="длднгш" hidden="1">#REF!</definedName>
    <definedName name="дозо" hidden="1">{#N/A,#N/A,FALSE,"Aging Summary";#N/A,#N/A,FALSE,"Ratio Analysis";#N/A,#N/A,FALSE,"Test 120 Day Accts";#N/A,#N/A,FALSE,"Tickmarks"}</definedName>
    <definedName name="допкоды">#REF!</definedName>
    <definedName name="ДоходВсегоПлан">#REF!</definedName>
    <definedName name="ДоходВсегоФакт">#REF!</definedName>
    <definedName name="доходы1">#REF!</definedName>
    <definedName name="доходы2">#REF!</definedName>
    <definedName name="е4е" hidden="1">{"glc1",#N/A,FALSE,"GLC";"glc2",#N/A,FALSE,"GLC";"glc3",#N/A,FALSE,"GLC";"glc4",#N/A,FALSE,"GLC";"glc5",#N/A,FALSE,"GLC"}</definedName>
    <definedName name="еееееее" hidden="1">{#N/A,"30% Success",TRUE,"Sales Forecast";#N/A,#N/A,TRUE,"Sheet2"}</definedName>
    <definedName name="екн" hidden="1">{#N/A,#N/A,FALSE,"Aging Summary";#N/A,#N/A,FALSE,"Ratio Analysis";#N/A,#N/A,FALSE,"Test 120 Day Accts";#N/A,#N/A,FALSE,"Tickmarks"}</definedName>
    <definedName name="екп" hidden="1">#REF!</definedName>
    <definedName name="екпр" hidden="1">{"glc1",#N/A,FALSE,"GLC";"glc2",#N/A,FALSE,"GLC";"glc3",#N/A,FALSE,"GLC";"glc4",#N/A,FALSE,"GLC";"glc5",#N/A,FALSE,"GLC"}</definedName>
    <definedName name="екр5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енгг" hidden="1">{"'Sheet1'!$A$1:$G$85"}</definedName>
    <definedName name="еншн" hidden="1">{"IASTrail",#N/A,FALSE,"IAS"}</definedName>
    <definedName name="еоргне" hidden="1">{#N/A,#N/A,FALSE,"Aging Summary";#N/A,#N/A,FALSE,"Ratio Analysis";#N/A,#N/A,FALSE,"Test 120 Day Accts";#N/A,#N/A,FALSE,"Tickmarks"}</definedName>
    <definedName name="жддж" hidden="1">#REF!</definedName>
    <definedName name="ждджэ" hidden="1">#REF!</definedName>
    <definedName name="ждл" hidden="1">#REF!</definedName>
    <definedName name="ииииии" hidden="1">{#N/A,#N/A,FALSE,"Aging Summary";#N/A,#N/A,FALSE,"Ratio Analysis";#N/A,#N/A,FALSE,"Test 120 Day Accts";#N/A,#N/A,FALSE,"Tickmarks"}</definedName>
    <definedName name="иииииии" hidden="1">{"data",#N/A,FALSE,"INPUT"}</definedName>
    <definedName name="иицу" hidden="1">{#N/A,#N/A,TRUE,"MAP";#N/A,#N/A,TRUE,"STEPS";#N/A,#N/A,TRUE,"RULES"}</definedName>
    <definedName name="Индекс">#REF!</definedName>
    <definedName name="Инпутс">#REF!</definedName>
    <definedName name="йуц" hidden="1">#REF!</definedName>
    <definedName name="йф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йцкк" hidden="1">'[16]Other software VCR'!#REF!</definedName>
    <definedName name="йцу" hidden="1">{"'Sheet1'!$A$1:$G$85"}</definedName>
    <definedName name="йцув" hidden="1">#REF!</definedName>
    <definedName name="йцуу" hidden="1">#REF!</definedName>
    <definedName name="какак" hidden="1">#REF!</definedName>
    <definedName name="кау" hidden="1">{"assets",#N/A,FALSE,"historicBS";"liab",#N/A,FALSE,"historicBS";"is",#N/A,FALSE,"historicIS";"ratios",#N/A,FALSE,"ratios"}</definedName>
    <definedName name="квог" hidden="1">{"glc1",#N/A,FALSE,"GLC";"glc2",#N/A,FALSE,"GLC";"glc3",#N/A,FALSE,"GLC";"glc4",#N/A,FALSE,"GLC";"glc5",#N/A,FALSE,"GLC"}</definedName>
    <definedName name="кгнн" hidden="1">{"'Sheet1'!$A$1:$G$85"}</definedName>
    <definedName name="кег" hidden="1">#REF!</definedName>
    <definedName name="кнн" hidden="1">{#N/A,#N/A,FALSE,"Aging Summary";#N/A,#N/A,FALSE,"Ratio Analysis";#N/A,#N/A,FALSE,"Test 120 Day Accts";#N/A,#N/A,FALSE,"Tickmarks"}</definedName>
    <definedName name="кну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коды">#REF!</definedName>
    <definedName name="контр" hidden="1">{"glc1",#N/A,FALSE,"GLC";"glc2",#N/A,FALSE,"GLC";"glc3",#N/A,FALSE,"GLC";"glc4",#N/A,FALSE,"GLC";"glc5",#N/A,FALSE,"GLC"}</definedName>
    <definedName name="Контракт2" hidden="1">{"glc1",#N/A,FALSE,"GLC";"glc2",#N/A,FALSE,"GLC";"glc3",#N/A,FALSE,"GLC";"glc4",#N/A,FALSE,"GLC";"glc5",#N/A,FALSE,"GLC"}</definedName>
    <definedName name="конф" hidden="1">{"'РП (2)'!$A$5:$S$150"}</definedName>
    <definedName name="КРАСНОЯРСК" hidden="1">{"'РП (2)'!$A$5:$S$150"}</definedName>
    <definedName name="Кредит" hidden="1">{"AnalRSA",#N/A,TRUE,"PL-Anal";"AnalIAS",#N/A,TRUE,"PL-Anal"}</definedName>
    <definedName name="курнана" hidden="1">{"assets",#N/A,FALSE,"historicBS";"liab",#N/A,FALSE,"historicBS";"is",#N/A,FALSE,"historicIS";"ratios",#N/A,FALSE,"ratios"}</definedName>
    <definedName name="курс">#REF!</definedName>
    <definedName name="лдор" hidden="1">{"glc1",#N/A,FALSE,"GLC";"glc2",#N/A,FALSE,"GLC";"glc3",#N/A,FALSE,"GLC";"glc4",#N/A,FALSE,"GLC";"glc5",#N/A,FALSE,"GLC"}</definedName>
    <definedName name="ллл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ло" hidden="1">{"glc1",#N/A,FALSE,"GLC";"glc2",#N/A,FALSE,"GLC";"glc3",#N/A,FALSE,"GLC";"glc4",#N/A,FALSE,"GLC";"glc5",#N/A,FALSE,"GLC"}</definedName>
    <definedName name="лолол" hidden="1">#REF!</definedName>
    <definedName name="лпрап" hidden="1">{"'Sheet1'!$A$1:$G$85"}</definedName>
    <definedName name="лрпро" hidden="1">{"'Sheet1'!$A$1:$G$85"}</definedName>
    <definedName name="мапор" hidden="1">{"'Sheet1'!$A$1:$G$85"}</definedName>
    <definedName name="мит" hidden="1">{"assets",#N/A,FALSE,"historicBS";"liab",#N/A,FALSE,"historicBS";"is",#N/A,FALSE,"historicIS";"ratios",#N/A,FALSE,"ratios"}</definedName>
    <definedName name="МЛН">1000000</definedName>
    <definedName name="мммммммм" hidden="1">{"'РП (2)'!$A$5:$S$150"}</definedName>
    <definedName name="мпро" hidden="1">{"IASTrail",#N/A,FALSE,"IAS"}</definedName>
    <definedName name="мча" hidden="1">#REF!</definedName>
    <definedName name="нак" hidden="1">{"'Sheet1'!$A$1:$G$85"}</definedName>
    <definedName name="Налог_на_прибыль">'[17]input data'!$E$73</definedName>
    <definedName name="нг" hidden="1">{"assets",#N/A,FALSE,"historicBS";"liab",#N/A,FALSE,"historicBS";"is",#N/A,FALSE,"historicIS";"ratios",#N/A,FALSE,"ratios"}</definedName>
    <definedName name="ннн" hidden="1">#REF!</definedName>
    <definedName name="нрнрн" hidden="1">#REF!</definedName>
    <definedName name="_xlnm.Print_Area" localSheetId="8">'Квартирография 1,2 оч'!$A$2:$AG$1656</definedName>
    <definedName name="одлодло" hidden="1">#REF!</definedName>
    <definedName name="олол" hidden="1">#REF!</definedName>
    <definedName name="онлгл" hidden="1">{"IASBS",#N/A,TRUE,"IAS";"IASPL",#N/A,TRUE,"IAS";"IASNotes",#N/A,TRUE,"IAS";"CFDir - expanded",#N/A,TRUE,"CF DIR"}</definedName>
    <definedName name="оолдг" hidden="1">{#N/A,"10% Success",FALSE,"Sales Forecast";#N/A,#N/A,FALSE,"Sheet2"}</definedName>
    <definedName name="ооооооо" hidden="1">{#N/A,"30% Success",TRUE,"Sales Forecast";#N/A,#N/A,TRUE,"Sheet2"}</definedName>
    <definedName name="оооооооо" hidden="1">{"'Sheet1'!$A$1:$G$85"}</definedName>
    <definedName name="опоыо" hidden="1">#REF!</definedName>
    <definedName name="опыоо" hidden="1">#REF!</definedName>
    <definedName name="ор" hidden="1">{"glc1",#N/A,FALSE,"GLC";"glc2",#N/A,FALSE,"GLC";"glc3",#N/A,FALSE,"GLC";"glc4",#N/A,FALSE,"GLC";"glc5",#N/A,FALSE,"GLC"}</definedName>
    <definedName name="Отчисления_от_зпл">0.385</definedName>
    <definedName name="па">#REF!</definedName>
    <definedName name="паап" hidden="1">#REF!</definedName>
    <definedName name="павап" hidden="1">#REF!</definedName>
    <definedName name="паопв" hidden="1">{"assets",#N/A,FALSE,"historicBS";"liab",#N/A,FALSE,"historicBS";"is",#N/A,FALSE,"historicIS";"ratios",#N/A,FALSE,"ratios"}</definedName>
    <definedName name="пар" hidden="1">#REF!</definedName>
    <definedName name="пвап" hidden="1">#REF!</definedName>
    <definedName name="пй" hidden="1">{#N/A,#N/A,FALSE,"Aging Summary";#N/A,#N/A,FALSE,"Ratio Analysis";#N/A,#N/A,FALSE,"Test 120 Day Accts";#N/A,#N/A,FALSE,"Tickmarks"}</definedName>
    <definedName name="ПланФакт">#REF!</definedName>
    <definedName name="плн" hidden="1">{#N/A,"70% Success",FALSE,"Sales Forecast";#N/A,#N/A,FALSE,"Sheet2"}</definedName>
    <definedName name="Площадь">'[18]input data'!$F$19</definedName>
    <definedName name="Площадь_гараж">#REF!</definedName>
    <definedName name="Площадь_жилая">'[17]input data'!$F$19</definedName>
    <definedName name="Площадь_общая">#REF!</definedName>
    <definedName name="пнл" hidden="1">{"assets",#N/A,FALSE,"historicBS";"liab",#N/A,FALSE,"historicBS";"is",#N/A,FALSE,"historicIS";"ratios",#N/A,FALSE,"ratios"}</definedName>
    <definedName name="пон" hidden="1">{#N/A,"30% Success",TRUE,"Sales Forecast";#N/A,#N/A,TRUE,"Sheet2"}</definedName>
    <definedName name="пор" hidden="1">{#N/A,#N/A,FALSE,"FA_1";#N/A,#N/A,FALSE,"Dep'n SE";#N/A,#N/A,FALSE,"Dep'n FC"}</definedName>
    <definedName name="поступления1">#REF!</definedName>
    <definedName name="Поступления2">#REF!</definedName>
    <definedName name="ппол" hidden="1">{#N/A,#N/A,FALSE,"Aging Summary";#N/A,#N/A,FALSE,"Ratio Analysis";#N/A,#N/A,FALSE,"Test 120 Day Accts";#N/A,#N/A,FALSE,"Tickmarks"}</definedName>
    <definedName name="ппппппп" hidden="1">{#N/A,"100% Success",TRUE,"Sales Forecast";#N/A,#N/A,TRUE,"Sheet2"}</definedName>
    <definedName name="пппппппп" hidden="1">{#N/A,"70% Success",FALSE,"Sales Forecast";#N/A,#N/A,FALSE,"Sheet2"}</definedName>
    <definedName name="проав" hidden="1">{"glc1",#N/A,FALSE,"GLC";"glc2",#N/A,FALSE,"GLC";"glc3",#N/A,FALSE,"GLC";"glc4",#N/A,FALSE,"GLC";"glc5",#N/A,FALSE,"GLC"}</definedName>
    <definedName name="ПрРасходыВсегоПлан">#REF!</definedName>
    <definedName name="ПрРасходыВсегоФакт">#REF!</definedName>
    <definedName name="пфыукп" hidden="1">#REF!</definedName>
    <definedName name="РасходыВсегоПлан">#REF!</definedName>
    <definedName name="РасходыВсегоФакт">#REF!</definedName>
    <definedName name="расходыпр1">#REF!</definedName>
    <definedName name="расходыпр2">#REF!</definedName>
    <definedName name="расходытек1">#REF!</definedName>
    <definedName name="расходытек2">#REF!</definedName>
    <definedName name="рз" hidden="1">{"'Sheet1'!$A$1:$G$85"}</definedName>
    <definedName name="ророп" hidden="1">{"AnalRSA",#N/A,TRUE,"PL-Anal";"AnalIAS",#N/A,TRUE,"PL-Anal"}</definedName>
    <definedName name="рпл" hidden="1">{#N/A,#N/A,FALSE,"FA_1";#N/A,#N/A,FALSE,"Dep'n SE";#N/A,#N/A,FALSE,"Dep'n FC"}</definedName>
    <definedName name="рпоыо" hidden="1">#REF!</definedName>
    <definedName name="рпра" hidden="1">#REF!</definedName>
    <definedName name="рр" hidden="1">{#N/A,"70% Success",FALSE,"Sales Forecast";#N/A,#N/A,FALSE,"Sheet2"}</definedName>
    <definedName name="ррр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руб.">"остаток вход"</definedName>
    <definedName name="с" hidden="1">#N/A</definedName>
    <definedName name="сао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СВ" hidden="1">#REF!</definedName>
    <definedName name="СВА" hidden="1">#REF!</definedName>
    <definedName name="СНП" hidden="1">#REF!</definedName>
    <definedName name="сп" hidden="1">{#N/A,#N/A,FALSE,"Aging Summary";#N/A,#N/A,FALSE,"Ratio Analysis";#N/A,#N/A,FALSE,"Test 120 Day Accts";#N/A,#N/A,FALSE,"Tickmarks"}</definedName>
    <definedName name="Сравн" hidden="1">{"assets",#N/A,FALSE,"historicBS";"liab",#N/A,FALSE,"historicBS";"is",#N/A,FALSE,"historicIS";"ratios",#N/A,FALSE,"ratios"}</definedName>
    <definedName name="ссссссссссс" hidden="1">{#N/A,#N/A,FALSE,"Aging Summary";#N/A,#N/A,FALSE,"Ratio Analysis";#N/A,#N/A,FALSE,"Test 120 Day Accts";#N/A,#N/A,FALSE,"Tickmarks"}</definedName>
    <definedName name="сыч" hidden="1">#REF!</definedName>
    <definedName name="Тайм" hidden="1">{"PRINTME",#N/A,FALSE,"FINAL-10"}</definedName>
    <definedName name="ТекРасходыВсегоПлан">#REF!</definedName>
    <definedName name="ТекРасходыВсегоФакт">#REF!</definedName>
    <definedName name="ть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тю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увуву" hidden="1">#REF!</definedName>
    <definedName name="увчм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уеееекн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уеке" hidden="1">#REF!</definedName>
    <definedName name="уекцу" hidden="1">{#N/A,#N/A,FALSE,"Aging Summary";#N/A,#N/A,FALSE,"Ratio Analysis";#N/A,#N/A,FALSE,"Test 120 Day Accts";#N/A,#N/A,FALSE,"Tickmarks"}</definedName>
    <definedName name="уеуке4е" hidden="1">[5]GLC_ratios_Jun!$D$15</definedName>
    <definedName name="ук" hidden="1">{#N/A,#N/A,FALSE,"Aging Summary";#N/A,#N/A,FALSE,"Ratio Analysis";#N/A,#N/A,FALSE,"Test 120 Day Accts";#N/A,#N/A,FALSE,"Tickmarks"}</definedName>
    <definedName name="укее" hidden="1">{#N/A,#N/A,FALSE,"Aging Summary";#N/A,#N/A,FALSE,"Ratio Analysis";#N/A,#N/A,FALSE,"Test 120 Day Accts";#N/A,#N/A,FALSE,"Tickmarks"}</definedName>
    <definedName name="укеку" hidden="1">#REF!</definedName>
    <definedName name="укеуке" hidden="1">#REF!</definedName>
    <definedName name="ункук" hidden="1">{"glcbs",#N/A,FALSE,"GLCBS";"glccsbs",#N/A,FALSE,"GLCCSBS";"glcis",#N/A,FALSE,"GLCIS";"glccsis",#N/A,FALSE,"GLCCSIS";"glcrat1",#N/A,FALSE,"GLC-ratios1"}</definedName>
    <definedName name="уц" hidden="1">#REF!</definedName>
    <definedName name="уце" hidden="1">{#N/A,"100% Success",TRUE,"Sales Forecast";#N/A,#N/A,TRUE,"Sheet2"}</definedName>
    <definedName name="уцка3" hidden="1">{"glc1",#N/A,FALSE,"GLC";"glc2",#N/A,FALSE,"GLC";"glc3",#N/A,FALSE,"GLC";"glc4",#N/A,FALSE,"GLC";"glc5",#N/A,FALSE,"GLC"}</definedName>
    <definedName name="уцннв" hidden="1">{"glc1",#N/A,FALSE,"GLC";"glc2",#N/A,FALSE,"GLC";"glc3",#N/A,FALSE,"GLC";"glc4",#N/A,FALSE,"GLC";"glc5",#N/A,FALSE,"GLC"}</definedName>
    <definedName name="уцпек" hidden="1">{#N/A,#N/A,FALSE,"Aging Summary";#N/A,#N/A,FALSE,"Ratio Analysis";#N/A,#N/A,FALSE,"Test 120 Day Accts";#N/A,#N/A,FALSE,"Tickmarks"}</definedName>
    <definedName name="уцукц" hidden="1">#REF!</definedName>
    <definedName name="ф" hidden="1">{#N/A,#N/A,FALSE,"Aging Summary";#N/A,#N/A,FALSE,"Ratio Analysis";#N/A,#N/A,FALSE,"Test 120 Day Accts";#N/A,#N/A,FALSE,"Tickmarks"}</definedName>
    <definedName name="фв" hidden="1">#REF!</definedName>
    <definedName name="фва" hidden="1">{#N/A,#N/A,FALSE,"Aging Summary";#N/A,#N/A,FALSE,"Ratio Analysis";#N/A,#N/A,FALSE,"Test 120 Day Accts";#N/A,#N/A,FALSE,"Tickmarks"}</definedName>
    <definedName name="фвввц" hidden="1">{#N/A,#N/A,FALSE,"Aging Summary";#N/A,#N/A,FALSE,"Ratio Analysis";#N/A,#N/A,FALSE,"Test 120 Day Accts";#N/A,#N/A,FALSE,"Tickmarks"}</definedName>
    <definedName name="фвп" hidden="1">{#N/A,#N/A,FALSE,"Aging Summary";#N/A,#N/A,FALSE,"Ratio Analysis";#N/A,#N/A,FALSE,"Test 120 Day Accts";#N/A,#N/A,FALSE,"Tickmarks"}</definedName>
    <definedName name="фвуц" hidden="1">{"AnalRSA",#N/A,TRUE,"PL-Anal";"AnalIAS",#N/A,TRUE,"PL-Anal"}</definedName>
    <definedName name="фпи" hidden="1">{"'Sheet1'!$A$1:$G$85"}</definedName>
    <definedName name="ффыыа" hidden="1">{#N/A,"10% Success",FALSE,"Sales Forecast";#N/A,#N/A,FALSE,"Sheet2"}</definedName>
    <definedName name="фц" hidden="1">{"'РП (2)'!$A$5:$S$150"}</definedName>
    <definedName name="фцпу" hidden="1">#REF!</definedName>
    <definedName name="фцуе" hidden="1">{#N/A,#N/A,FALSE,"Aging Summary";#N/A,#N/A,FALSE,"Ratio Analysis";#N/A,#N/A,FALSE,"Test 120 Day Accts";#N/A,#N/A,FALSE,"Tickmarks"}</definedName>
    <definedName name="фцуеп" hidden="1">{"data",#N/A,FALSE,"INPUT"}</definedName>
    <definedName name="фчяяф" hidden="1">{#N/A,"70% Success",FALSE,"Sales Forecast";#N/A,#N/A,FALSE,"Sheet2"}</definedName>
    <definedName name="фыа" hidden="1">#REF!</definedName>
    <definedName name="фыв" hidden="1">#REF!</definedName>
    <definedName name="фыпек" hidden="1">{#N/A,"70% Success",FALSE,"Sales Forecast";#N/A,#N/A,FALSE,"Sheet2"}</definedName>
    <definedName name="фыыпв" hidden="1">{#N/A,#N/A,FALSE,"Aging Summary";#N/A,#N/A,FALSE,"Ratio Analysis";#N/A,#N/A,FALSE,"Test 120 Day Accts";#N/A,#N/A,FALSE,"Tickmarks"}</definedName>
    <definedName name="цвцвцвц" hidden="1">#REF!</definedName>
    <definedName name="цйук" hidden="1">{#N/A,#N/A,FALSE,"Aging Summary";#N/A,#N/A,FALSE,"Ratio Analysis";#N/A,#N/A,FALSE,"Test 120 Day Accts";#N/A,#N/A,FALSE,"Tickmarks"}</definedName>
    <definedName name="цк" hidden="1">#REF!</definedName>
    <definedName name="цуее" hidden="1">#REF!</definedName>
    <definedName name="цуеекн" hidden="1">{#N/A,#N/A,FALSE,"Aging Summary";#N/A,#N/A,FALSE,"Ratio Analysis";#N/A,#N/A,FALSE,"Test 120 Day Accts";#N/A,#N/A,FALSE,"Tickmarks"}</definedName>
    <definedName name="цуек" hidden="1">{#N/A,#N/A,FALSE,"Aging Summary";#N/A,#N/A,FALSE,"Ratio Analysis";#N/A,#N/A,FALSE,"Test 120 Day Accts";#N/A,#N/A,FALSE,"Tickmarks"}</definedName>
    <definedName name="цуекуцек" hidden="1">#REF!</definedName>
    <definedName name="цуен" hidden="1">{"'РП (2)'!$A$5:$S$150"}</definedName>
    <definedName name="цуец" hidden="1">{"data",#N/A,FALSE,"INPUT"}</definedName>
    <definedName name="цуеце" hidden="1">#REF!</definedName>
    <definedName name="цфуее" hidden="1">{#N/A,#N/A,FALSE,"Aging Summary";#N/A,#N/A,FALSE,"Ratio Analysis";#N/A,#N/A,FALSE,"Test 120 Day Accts";#N/A,#N/A,FALSE,"Tickmarks"}</definedName>
    <definedName name="чвкнвк" hidden="1">{#N/A,#N/A,FALSE,"Infl_fact"}</definedName>
    <definedName name="чвп" hidden="1">{"data",#N/A,FALSE,"INPUT"}</definedName>
    <definedName name="чврннне" hidden="1">{"IAS Mapping",#N/A,TRUE,"RSA_FS"}</definedName>
    <definedName name="чпава" hidden="1">{"'Sheet1'!$A$1:$G$85"}</definedName>
    <definedName name="чпкн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ЧЧ" hidden="1">{"glcbs",#N/A,FALSE,"GLCBS";"glccsbs",#N/A,FALSE,"GLCCSBS";"glcis",#N/A,FALSE,"GLCIS";"glccsis",#N/A,FALSE,"GLCCSIS";"glcrat1",#N/A,FALSE,"GLC-ratios1"}</definedName>
    <definedName name="ыа" hidden="1">#REF!</definedName>
    <definedName name="ывав" hidden="1">#REF!</definedName>
    <definedName name="ываждло" hidden="1">{"glc1",#N/A,FALSE,"GLC";"glc2",#N/A,FALSE,"GLC";"glc3",#N/A,FALSE,"GLC";"glc4",#N/A,FALSE,"GLC";"glc5",#N/A,FALSE,"GLC"}</definedName>
    <definedName name="ывапра" hidden="1">{"'Sheet1'!$A$1:$G$85"}</definedName>
    <definedName name="ываыва" hidden="1">#REF!</definedName>
    <definedName name="Ыгь" hidden="1">{#N/A,#N/A,FALSE,"Aging Summary";#N/A,#N/A,FALSE,"Ratio Analysis";#N/A,#N/A,FALSE,"Test 120 Day Accts";#N/A,#N/A,FALSE,"Tickmarks"}</definedName>
    <definedName name="ыка" hidden="1">{"glc1",#N/A,FALSE,"GLC";"glc2",#N/A,FALSE,"GLC";"glc3",#N/A,FALSE,"GLC";"glc4",#N/A,FALSE,"GLC";"glc5",#N/A,FALSE,"GLC"}</definedName>
    <definedName name="ыуееук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ыууу" hidden="1">#REF!</definedName>
    <definedName name="ыыы" hidden="1">{"'РП (2)'!$A$5:$S$150"}</definedName>
    <definedName name="ыыыцй" hidden="1">{#N/A,#N/A,FALSE,"Aging Summary";#N/A,#N/A,FALSE,"Ratio Analysis";#N/A,#N/A,FALSE,"Test 120 Day Accts";#N/A,#N/A,FALSE,"Tickmarks"}</definedName>
    <definedName name="ььь" hidden="1">#REF!</definedName>
    <definedName name="ява" hidden="1">{"'Sheet1'!$A$1:$G$85"}</definedName>
    <definedName name="яваи" hidden="1">{"'Sheet1'!$A$1:$G$85"}</definedName>
    <definedName name="яф" hidden="1">{#N/A,#N/A,FALSE,"Aging Summary";#N/A,#N/A,FALSE,"Ratio Analysis";#N/A,#N/A,FALSE,"Test 120 Day Accts";#N/A,#N/A,FALSE,"Tickmarks"}</definedName>
    <definedName name="яч" hidden="1">{#N/A,#N/A,FALSE,"Aging Summary";#N/A,#N/A,FALSE,"Ratio Analysis";#N/A,#N/A,FALSE,"Test 120 Day Accts";#N/A,#N/A,FALSE,"Tickmarks"}</definedName>
  </definedNames>
  <calcPr calcId="191029"/>
  <pivotCaches>
    <pivotCache cacheId="2" r:id="rId30"/>
    <pivotCache cacheId="3" r:id="rId3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7" l="1"/>
  <c r="B7" i="17"/>
  <c r="B6" i="17"/>
  <c r="B5" i="17"/>
  <c r="E41" i="17" l="1"/>
  <c r="F33" i="17" l="1"/>
  <c r="G33" i="17" s="1"/>
  <c r="H33" i="17" s="1"/>
  <c r="I33" i="17" s="1"/>
  <c r="J33" i="17" s="1"/>
  <c r="K33" i="17" s="1"/>
  <c r="L33" i="17" s="1"/>
  <c r="M33" i="17" s="1"/>
  <c r="N33" i="17" s="1"/>
  <c r="F34" i="17"/>
  <c r="F35" i="17"/>
  <c r="G35" i="17" l="1"/>
  <c r="F41" i="17"/>
  <c r="G34" i="17"/>
  <c r="H35" i="17" l="1"/>
  <c r="G41" i="17"/>
  <c r="H34" i="17"/>
  <c r="I35" i="17" l="1"/>
  <c r="H41" i="17"/>
  <c r="I34" i="17"/>
  <c r="J35" i="17" l="1"/>
  <c r="I41" i="17"/>
  <c r="J34" i="17"/>
  <c r="K35" i="17" l="1"/>
  <c r="J41" i="17"/>
  <c r="K34" i="17"/>
  <c r="L35" i="17" l="1"/>
  <c r="K41" i="17"/>
  <c r="L34" i="17"/>
  <c r="L41" i="17" l="1"/>
  <c r="M35" i="17"/>
  <c r="M34" i="17"/>
  <c r="N34" i="17" s="1"/>
  <c r="N35" i="17" l="1"/>
  <c r="N41" i="17" s="1"/>
  <c r="M41" i="17"/>
  <c r="BG1" i="6" l="1"/>
  <c r="I6" i="2" l="1"/>
  <c r="H1055" i="21"/>
  <c r="H1053" i="21"/>
  <c r="I276" i="21"/>
  <c r="J276" i="21" s="1"/>
  <c r="I275" i="21"/>
  <c r="J275" i="21" s="1"/>
  <c r="I250" i="21"/>
  <c r="J250" i="21" s="1"/>
  <c r="I244" i="21"/>
  <c r="J244" i="21" s="1"/>
  <c r="I245" i="21"/>
  <c r="J245" i="21"/>
  <c r="AV588" i="6" l="1"/>
  <c r="F48" i="17" l="1"/>
  <c r="G47" i="17"/>
  <c r="H47" i="17" s="1"/>
  <c r="I47" i="17" s="1"/>
  <c r="F49" i="17" l="1"/>
  <c r="F50" i="17" s="1"/>
  <c r="F51" i="17" s="1"/>
  <c r="G51" i="17" s="1"/>
  <c r="H51" i="17" s="1"/>
  <c r="I51" i="17" s="1"/>
  <c r="E32" i="17"/>
  <c r="E31" i="17" s="1"/>
  <c r="E30" i="17" s="1"/>
  <c r="G48" i="17"/>
  <c r="H48" i="17" s="1"/>
  <c r="I48" i="17" s="1"/>
  <c r="G49" i="17"/>
  <c r="H49" i="17" s="1"/>
  <c r="I49" i="17" s="1"/>
  <c r="G50" i="17"/>
  <c r="H50" i="17" s="1"/>
  <c r="I50" i="17" s="1"/>
  <c r="G10" i="10" l="1"/>
  <c r="H480" i="20"/>
  <c r="L473" i="20"/>
  <c r="L472" i="20"/>
  <c r="L457" i="20"/>
  <c r="L456" i="20"/>
  <c r="L449" i="20"/>
  <c r="L448" i="20"/>
  <c r="L440" i="20"/>
  <c r="L433" i="20"/>
  <c r="L432" i="20"/>
  <c r="L425" i="20"/>
  <c r="L401" i="20"/>
  <c r="L400" i="20"/>
  <c r="L385" i="20"/>
  <c r="L384" i="20"/>
  <c r="L377" i="20"/>
  <c r="L376" i="20"/>
  <c r="L368" i="20"/>
  <c r="L361" i="20"/>
  <c r="L360" i="20"/>
  <c r="L353" i="20"/>
  <c r="L329" i="20"/>
  <c r="L328" i="20"/>
  <c r="L313" i="20"/>
  <c r="L312" i="20"/>
  <c r="L305" i="20"/>
  <c r="L304" i="20"/>
  <c r="L296" i="20"/>
  <c r="L289" i="20"/>
  <c r="L288" i="20"/>
  <c r="L281" i="20"/>
  <c r="L257" i="20"/>
  <c r="L256" i="20"/>
  <c r="L241" i="20"/>
  <c r="L240" i="20"/>
  <c r="L233" i="20"/>
  <c r="L232" i="20"/>
  <c r="L224" i="20"/>
  <c r="L217" i="20"/>
  <c r="L216" i="20"/>
  <c r="L209" i="20"/>
  <c r="L185" i="20"/>
  <c r="L184" i="20"/>
  <c r="L169" i="20"/>
  <c r="L168" i="20"/>
  <c r="L161" i="20"/>
  <c r="L160" i="20"/>
  <c r="L152" i="20"/>
  <c r="L145" i="20"/>
  <c r="L144" i="20"/>
  <c r="L138" i="20"/>
  <c r="L114" i="20"/>
  <c r="L98" i="20"/>
  <c r="L94" i="20"/>
  <c r="L90" i="20"/>
  <c r="L78" i="20"/>
  <c r="L74" i="20"/>
  <c r="L70" i="20"/>
  <c r="L66" i="20"/>
  <c r="L42" i="20"/>
  <c r="L26" i="20"/>
  <c r="L22" i="20"/>
  <c r="L18" i="20"/>
  <c r="L6" i="20"/>
  <c r="J479" i="20"/>
  <c r="L479" i="20" s="1"/>
  <c r="J478" i="20"/>
  <c r="L478" i="20" s="1"/>
  <c r="J477" i="20"/>
  <c r="L477" i="20" s="1"/>
  <c r="J476" i="20"/>
  <c r="L476" i="20" s="1"/>
  <c r="J475" i="20"/>
  <c r="L475" i="20" s="1"/>
  <c r="J474" i="20"/>
  <c r="L474" i="20" s="1"/>
  <c r="J473" i="20"/>
  <c r="J472" i="20"/>
  <c r="J471" i="20"/>
  <c r="L471" i="20" s="1"/>
  <c r="J470" i="20"/>
  <c r="L470" i="20" s="1"/>
  <c r="J469" i="20"/>
  <c r="L469" i="20" s="1"/>
  <c r="J468" i="20"/>
  <c r="L468" i="20" s="1"/>
  <c r="J467" i="20"/>
  <c r="L467" i="20" s="1"/>
  <c r="J466" i="20"/>
  <c r="L466" i="20" s="1"/>
  <c r="J465" i="20"/>
  <c r="L465" i="20" s="1"/>
  <c r="J464" i="20"/>
  <c r="L464" i="20" s="1"/>
  <c r="J463" i="20"/>
  <c r="L463" i="20" s="1"/>
  <c r="J462" i="20"/>
  <c r="L462" i="20" s="1"/>
  <c r="J461" i="20"/>
  <c r="L461" i="20" s="1"/>
  <c r="J460" i="20"/>
  <c r="L460" i="20" s="1"/>
  <c r="J459" i="20"/>
  <c r="L459" i="20" s="1"/>
  <c r="J458" i="20"/>
  <c r="L458" i="20" s="1"/>
  <c r="J457" i="20"/>
  <c r="J456" i="20"/>
  <c r="J455" i="20"/>
  <c r="L455" i="20" s="1"/>
  <c r="J454" i="20"/>
  <c r="L454" i="20" s="1"/>
  <c r="J453" i="20"/>
  <c r="L453" i="20" s="1"/>
  <c r="J452" i="20"/>
  <c r="L452" i="20" s="1"/>
  <c r="J451" i="20"/>
  <c r="L451" i="20" s="1"/>
  <c r="J450" i="20"/>
  <c r="L450" i="20" s="1"/>
  <c r="J449" i="20"/>
  <c r="J448" i="20"/>
  <c r="J447" i="20"/>
  <c r="L447" i="20" s="1"/>
  <c r="J446" i="20"/>
  <c r="L446" i="20" s="1"/>
  <c r="J445" i="20"/>
  <c r="L445" i="20" s="1"/>
  <c r="J444" i="20"/>
  <c r="L444" i="20" s="1"/>
  <c r="J443" i="20"/>
  <c r="L443" i="20" s="1"/>
  <c r="J442" i="20"/>
  <c r="L442" i="20" s="1"/>
  <c r="J441" i="20"/>
  <c r="L441" i="20" s="1"/>
  <c r="J440" i="20"/>
  <c r="J439" i="20"/>
  <c r="L439" i="20" s="1"/>
  <c r="J438" i="20"/>
  <c r="L438" i="20" s="1"/>
  <c r="J437" i="20"/>
  <c r="L437" i="20" s="1"/>
  <c r="J436" i="20"/>
  <c r="L436" i="20" s="1"/>
  <c r="J435" i="20"/>
  <c r="L435" i="20" s="1"/>
  <c r="J434" i="20"/>
  <c r="L434" i="20" s="1"/>
  <c r="J433" i="20"/>
  <c r="J432" i="20"/>
  <c r="J431" i="20"/>
  <c r="L431" i="20" s="1"/>
  <c r="J430" i="20"/>
  <c r="L430" i="20" s="1"/>
  <c r="J429" i="20"/>
  <c r="L429" i="20" s="1"/>
  <c r="J428" i="20"/>
  <c r="L428" i="20" s="1"/>
  <c r="J427" i="20"/>
  <c r="L427" i="20" s="1"/>
  <c r="J426" i="20"/>
  <c r="L426" i="20" s="1"/>
  <c r="J425" i="20"/>
  <c r="J424" i="20"/>
  <c r="L424" i="20" s="1"/>
  <c r="J423" i="20"/>
  <c r="L423" i="20" s="1"/>
  <c r="J422" i="20"/>
  <c r="L422" i="20" s="1"/>
  <c r="J421" i="20"/>
  <c r="L421" i="20" s="1"/>
  <c r="J420" i="20"/>
  <c r="L420" i="20" s="1"/>
  <c r="J419" i="20"/>
  <c r="L419" i="20" s="1"/>
  <c r="J418" i="20"/>
  <c r="L418" i="20" s="1"/>
  <c r="J417" i="20"/>
  <c r="L417" i="20" s="1"/>
  <c r="J416" i="20"/>
  <c r="L416" i="20" s="1"/>
  <c r="J415" i="20"/>
  <c r="L415" i="20" s="1"/>
  <c r="J414" i="20"/>
  <c r="L414" i="20" s="1"/>
  <c r="J413" i="20"/>
  <c r="L413" i="20" s="1"/>
  <c r="J412" i="20"/>
  <c r="L412" i="20" s="1"/>
  <c r="J411" i="20"/>
  <c r="L411" i="20" s="1"/>
  <c r="J410" i="20"/>
  <c r="L410" i="20" s="1"/>
  <c r="J409" i="20"/>
  <c r="L409" i="20" s="1"/>
  <c r="J408" i="20"/>
  <c r="L408" i="20" s="1"/>
  <c r="J407" i="20"/>
  <c r="L407" i="20" s="1"/>
  <c r="J406" i="20"/>
  <c r="L406" i="20" s="1"/>
  <c r="J405" i="20"/>
  <c r="L405" i="20" s="1"/>
  <c r="J404" i="20"/>
  <c r="L404" i="20" s="1"/>
  <c r="J403" i="20"/>
  <c r="L403" i="20" s="1"/>
  <c r="J402" i="20"/>
  <c r="L402" i="20" s="1"/>
  <c r="J401" i="20"/>
  <c r="J400" i="20"/>
  <c r="J399" i="20"/>
  <c r="L399" i="20" s="1"/>
  <c r="J398" i="20"/>
  <c r="L398" i="20" s="1"/>
  <c r="J397" i="20"/>
  <c r="L397" i="20" s="1"/>
  <c r="J396" i="20"/>
  <c r="L396" i="20" s="1"/>
  <c r="J395" i="20"/>
  <c r="L395" i="20" s="1"/>
  <c r="J394" i="20"/>
  <c r="L394" i="20" s="1"/>
  <c r="J393" i="20"/>
  <c r="L393" i="20" s="1"/>
  <c r="J392" i="20"/>
  <c r="L392" i="20" s="1"/>
  <c r="J391" i="20"/>
  <c r="L391" i="20" s="1"/>
  <c r="J390" i="20"/>
  <c r="L390" i="20" s="1"/>
  <c r="J389" i="20"/>
  <c r="L389" i="20" s="1"/>
  <c r="J388" i="20"/>
  <c r="L388" i="20" s="1"/>
  <c r="J387" i="20"/>
  <c r="L387" i="20" s="1"/>
  <c r="J386" i="20"/>
  <c r="L386" i="20" s="1"/>
  <c r="J385" i="20"/>
  <c r="J384" i="20"/>
  <c r="J383" i="20"/>
  <c r="L383" i="20" s="1"/>
  <c r="J382" i="20"/>
  <c r="L382" i="20" s="1"/>
  <c r="J381" i="20"/>
  <c r="L381" i="20" s="1"/>
  <c r="J380" i="20"/>
  <c r="L380" i="20" s="1"/>
  <c r="J379" i="20"/>
  <c r="L379" i="20" s="1"/>
  <c r="J378" i="20"/>
  <c r="L378" i="20" s="1"/>
  <c r="J377" i="20"/>
  <c r="J376" i="20"/>
  <c r="J375" i="20"/>
  <c r="L375" i="20" s="1"/>
  <c r="J374" i="20"/>
  <c r="L374" i="20" s="1"/>
  <c r="J373" i="20"/>
  <c r="L373" i="20" s="1"/>
  <c r="J372" i="20"/>
  <c r="L372" i="20" s="1"/>
  <c r="J371" i="20"/>
  <c r="L371" i="20" s="1"/>
  <c r="J370" i="20"/>
  <c r="L370" i="20" s="1"/>
  <c r="J369" i="20"/>
  <c r="L369" i="20" s="1"/>
  <c r="J368" i="20"/>
  <c r="J367" i="20"/>
  <c r="L367" i="20" s="1"/>
  <c r="J366" i="20"/>
  <c r="L366" i="20" s="1"/>
  <c r="J365" i="20"/>
  <c r="L365" i="20" s="1"/>
  <c r="J364" i="20"/>
  <c r="L364" i="20" s="1"/>
  <c r="J363" i="20"/>
  <c r="L363" i="20" s="1"/>
  <c r="J362" i="20"/>
  <c r="L362" i="20" s="1"/>
  <c r="J361" i="20"/>
  <c r="J360" i="20"/>
  <c r="J359" i="20"/>
  <c r="L359" i="20" s="1"/>
  <c r="J358" i="20"/>
  <c r="L358" i="20" s="1"/>
  <c r="J357" i="20"/>
  <c r="L357" i="20" s="1"/>
  <c r="J356" i="20"/>
  <c r="L356" i="20" s="1"/>
  <c r="J355" i="20"/>
  <c r="L355" i="20" s="1"/>
  <c r="J354" i="20"/>
  <c r="L354" i="20" s="1"/>
  <c r="J353" i="20"/>
  <c r="J352" i="20"/>
  <c r="L352" i="20" s="1"/>
  <c r="J351" i="20"/>
  <c r="L351" i="20" s="1"/>
  <c r="J350" i="20"/>
  <c r="L350" i="20" s="1"/>
  <c r="J349" i="20"/>
  <c r="L349" i="20" s="1"/>
  <c r="J348" i="20"/>
  <c r="L348" i="20" s="1"/>
  <c r="J347" i="20"/>
  <c r="L347" i="20" s="1"/>
  <c r="J346" i="20"/>
  <c r="L346" i="20" s="1"/>
  <c r="J345" i="20"/>
  <c r="L345" i="20" s="1"/>
  <c r="J344" i="20"/>
  <c r="L344" i="20" s="1"/>
  <c r="J343" i="20"/>
  <c r="L343" i="20" s="1"/>
  <c r="J342" i="20"/>
  <c r="L342" i="20" s="1"/>
  <c r="J341" i="20"/>
  <c r="L341" i="20" s="1"/>
  <c r="J340" i="20"/>
  <c r="L340" i="20" s="1"/>
  <c r="J339" i="20"/>
  <c r="L339" i="20" s="1"/>
  <c r="J338" i="20"/>
  <c r="L338" i="20" s="1"/>
  <c r="J337" i="20"/>
  <c r="L337" i="20" s="1"/>
  <c r="J336" i="20"/>
  <c r="L336" i="20" s="1"/>
  <c r="J335" i="20"/>
  <c r="L335" i="20" s="1"/>
  <c r="J334" i="20"/>
  <c r="L334" i="20" s="1"/>
  <c r="J333" i="20"/>
  <c r="L333" i="20" s="1"/>
  <c r="J332" i="20"/>
  <c r="L332" i="20" s="1"/>
  <c r="J331" i="20"/>
  <c r="L331" i="20" s="1"/>
  <c r="J330" i="20"/>
  <c r="L330" i="20" s="1"/>
  <c r="J329" i="20"/>
  <c r="J328" i="20"/>
  <c r="J327" i="20"/>
  <c r="L327" i="20" s="1"/>
  <c r="J326" i="20"/>
  <c r="L326" i="20" s="1"/>
  <c r="J325" i="20"/>
  <c r="L325" i="20" s="1"/>
  <c r="J324" i="20"/>
  <c r="L324" i="20" s="1"/>
  <c r="J323" i="20"/>
  <c r="L323" i="20" s="1"/>
  <c r="J322" i="20"/>
  <c r="L322" i="20" s="1"/>
  <c r="J321" i="20"/>
  <c r="L321" i="20" s="1"/>
  <c r="J320" i="20"/>
  <c r="L320" i="20" s="1"/>
  <c r="J319" i="20"/>
  <c r="L319" i="20" s="1"/>
  <c r="J318" i="20"/>
  <c r="L318" i="20" s="1"/>
  <c r="J317" i="20"/>
  <c r="L317" i="20" s="1"/>
  <c r="J316" i="20"/>
  <c r="L316" i="20" s="1"/>
  <c r="J315" i="20"/>
  <c r="L315" i="20" s="1"/>
  <c r="J314" i="20"/>
  <c r="L314" i="20" s="1"/>
  <c r="J313" i="20"/>
  <c r="J312" i="20"/>
  <c r="J311" i="20"/>
  <c r="L311" i="20" s="1"/>
  <c r="J310" i="20"/>
  <c r="L310" i="20" s="1"/>
  <c r="J309" i="20"/>
  <c r="L309" i="20" s="1"/>
  <c r="J308" i="20"/>
  <c r="L308" i="20" s="1"/>
  <c r="J307" i="20"/>
  <c r="L307" i="20" s="1"/>
  <c r="J306" i="20"/>
  <c r="L306" i="20" s="1"/>
  <c r="J305" i="20"/>
  <c r="J304" i="20"/>
  <c r="J303" i="20"/>
  <c r="L303" i="20" s="1"/>
  <c r="J302" i="20"/>
  <c r="L302" i="20" s="1"/>
  <c r="J301" i="20"/>
  <c r="L301" i="20" s="1"/>
  <c r="J300" i="20"/>
  <c r="L300" i="20" s="1"/>
  <c r="J299" i="20"/>
  <c r="L299" i="20" s="1"/>
  <c r="J298" i="20"/>
  <c r="L298" i="20" s="1"/>
  <c r="J297" i="20"/>
  <c r="L297" i="20" s="1"/>
  <c r="J296" i="20"/>
  <c r="J295" i="20"/>
  <c r="L295" i="20" s="1"/>
  <c r="J294" i="20"/>
  <c r="L294" i="20" s="1"/>
  <c r="J293" i="20"/>
  <c r="L293" i="20" s="1"/>
  <c r="J292" i="20"/>
  <c r="L292" i="20" s="1"/>
  <c r="J291" i="20"/>
  <c r="L291" i="20" s="1"/>
  <c r="J290" i="20"/>
  <c r="L290" i="20" s="1"/>
  <c r="J289" i="20"/>
  <c r="J288" i="20"/>
  <c r="J287" i="20"/>
  <c r="L287" i="20" s="1"/>
  <c r="J286" i="20"/>
  <c r="L286" i="20" s="1"/>
  <c r="J285" i="20"/>
  <c r="L285" i="20" s="1"/>
  <c r="J284" i="20"/>
  <c r="L284" i="20" s="1"/>
  <c r="J283" i="20"/>
  <c r="L283" i="20" s="1"/>
  <c r="J282" i="20"/>
  <c r="L282" i="20" s="1"/>
  <c r="J281" i="20"/>
  <c r="J280" i="20"/>
  <c r="L280" i="20" s="1"/>
  <c r="J279" i="20"/>
  <c r="L279" i="20" s="1"/>
  <c r="J278" i="20"/>
  <c r="L278" i="20" s="1"/>
  <c r="J277" i="20"/>
  <c r="L277" i="20" s="1"/>
  <c r="J276" i="20"/>
  <c r="L276" i="20" s="1"/>
  <c r="J275" i="20"/>
  <c r="L275" i="20" s="1"/>
  <c r="J274" i="20"/>
  <c r="L274" i="20" s="1"/>
  <c r="J273" i="20"/>
  <c r="L273" i="20" s="1"/>
  <c r="J272" i="20"/>
  <c r="L272" i="20" s="1"/>
  <c r="J271" i="20"/>
  <c r="L271" i="20" s="1"/>
  <c r="J270" i="20"/>
  <c r="L270" i="20" s="1"/>
  <c r="J269" i="20"/>
  <c r="L269" i="20" s="1"/>
  <c r="J268" i="20"/>
  <c r="L268" i="20" s="1"/>
  <c r="J267" i="20"/>
  <c r="L267" i="20" s="1"/>
  <c r="J266" i="20"/>
  <c r="L266" i="20" s="1"/>
  <c r="J265" i="20"/>
  <c r="L265" i="20" s="1"/>
  <c r="J264" i="20"/>
  <c r="L264" i="20" s="1"/>
  <c r="J263" i="20"/>
  <c r="L263" i="20" s="1"/>
  <c r="J262" i="20"/>
  <c r="L262" i="20" s="1"/>
  <c r="J261" i="20"/>
  <c r="L261" i="20" s="1"/>
  <c r="J260" i="20"/>
  <c r="L260" i="20" s="1"/>
  <c r="J259" i="20"/>
  <c r="L259" i="20" s="1"/>
  <c r="J258" i="20"/>
  <c r="L258" i="20" s="1"/>
  <c r="J257" i="20"/>
  <c r="J256" i="20"/>
  <c r="J255" i="20"/>
  <c r="L255" i="20" s="1"/>
  <c r="J254" i="20"/>
  <c r="L254" i="20" s="1"/>
  <c r="J253" i="20"/>
  <c r="L253" i="20" s="1"/>
  <c r="J252" i="20"/>
  <c r="L252" i="20" s="1"/>
  <c r="J251" i="20"/>
  <c r="L251" i="20" s="1"/>
  <c r="J250" i="20"/>
  <c r="L250" i="20" s="1"/>
  <c r="J249" i="20"/>
  <c r="L249" i="20" s="1"/>
  <c r="J248" i="20"/>
  <c r="L248" i="20" s="1"/>
  <c r="J247" i="20"/>
  <c r="L247" i="20" s="1"/>
  <c r="J246" i="20"/>
  <c r="L246" i="20" s="1"/>
  <c r="J245" i="20"/>
  <c r="L245" i="20" s="1"/>
  <c r="J244" i="20"/>
  <c r="L244" i="20" s="1"/>
  <c r="J243" i="20"/>
  <c r="L243" i="20" s="1"/>
  <c r="J242" i="20"/>
  <c r="L242" i="20" s="1"/>
  <c r="J241" i="20"/>
  <c r="J240" i="20"/>
  <c r="J239" i="20"/>
  <c r="L239" i="20" s="1"/>
  <c r="J238" i="20"/>
  <c r="L238" i="20" s="1"/>
  <c r="J237" i="20"/>
  <c r="L237" i="20" s="1"/>
  <c r="J236" i="20"/>
  <c r="L236" i="20" s="1"/>
  <c r="J235" i="20"/>
  <c r="L235" i="20" s="1"/>
  <c r="J234" i="20"/>
  <c r="L234" i="20" s="1"/>
  <c r="J233" i="20"/>
  <c r="J232" i="20"/>
  <c r="J231" i="20"/>
  <c r="L231" i="20" s="1"/>
  <c r="J230" i="20"/>
  <c r="L230" i="20" s="1"/>
  <c r="J229" i="20"/>
  <c r="L229" i="20" s="1"/>
  <c r="J228" i="20"/>
  <c r="L228" i="20" s="1"/>
  <c r="J227" i="20"/>
  <c r="L227" i="20" s="1"/>
  <c r="J226" i="20"/>
  <c r="L226" i="20" s="1"/>
  <c r="J225" i="20"/>
  <c r="L225" i="20" s="1"/>
  <c r="J224" i="20"/>
  <c r="J223" i="20"/>
  <c r="L223" i="20" s="1"/>
  <c r="J222" i="20"/>
  <c r="L222" i="20" s="1"/>
  <c r="J221" i="20"/>
  <c r="L221" i="20" s="1"/>
  <c r="J220" i="20"/>
  <c r="L220" i="20" s="1"/>
  <c r="J219" i="20"/>
  <c r="L219" i="20" s="1"/>
  <c r="J218" i="20"/>
  <c r="L218" i="20" s="1"/>
  <c r="J217" i="20"/>
  <c r="J216" i="20"/>
  <c r="J215" i="20"/>
  <c r="L215" i="20" s="1"/>
  <c r="J214" i="20"/>
  <c r="L214" i="20" s="1"/>
  <c r="J213" i="20"/>
  <c r="L213" i="20" s="1"/>
  <c r="J212" i="20"/>
  <c r="L212" i="20" s="1"/>
  <c r="J211" i="20"/>
  <c r="L211" i="20" s="1"/>
  <c r="J210" i="20"/>
  <c r="L210" i="20" s="1"/>
  <c r="J209" i="20"/>
  <c r="J208" i="20"/>
  <c r="L208" i="20" s="1"/>
  <c r="J207" i="20"/>
  <c r="L207" i="20" s="1"/>
  <c r="J206" i="20"/>
  <c r="L206" i="20" s="1"/>
  <c r="J205" i="20"/>
  <c r="L205" i="20" s="1"/>
  <c r="J204" i="20"/>
  <c r="L204" i="20" s="1"/>
  <c r="J203" i="20"/>
  <c r="L203" i="20" s="1"/>
  <c r="J202" i="20"/>
  <c r="L202" i="20" s="1"/>
  <c r="J201" i="20"/>
  <c r="L201" i="20" s="1"/>
  <c r="J200" i="20"/>
  <c r="L200" i="20" s="1"/>
  <c r="J199" i="20"/>
  <c r="L199" i="20" s="1"/>
  <c r="J198" i="20"/>
  <c r="L198" i="20" s="1"/>
  <c r="J197" i="20"/>
  <c r="L197" i="20" s="1"/>
  <c r="J196" i="20"/>
  <c r="L196" i="20" s="1"/>
  <c r="J195" i="20"/>
  <c r="L195" i="20" s="1"/>
  <c r="J194" i="20"/>
  <c r="L194" i="20" s="1"/>
  <c r="J193" i="20"/>
  <c r="L193" i="20" s="1"/>
  <c r="J192" i="20"/>
  <c r="L192" i="20" s="1"/>
  <c r="J191" i="20"/>
  <c r="L191" i="20" s="1"/>
  <c r="J190" i="20"/>
  <c r="L190" i="20" s="1"/>
  <c r="J189" i="20"/>
  <c r="L189" i="20" s="1"/>
  <c r="J188" i="20"/>
  <c r="L188" i="20" s="1"/>
  <c r="J187" i="20"/>
  <c r="L187" i="20" s="1"/>
  <c r="J186" i="20"/>
  <c r="L186" i="20" s="1"/>
  <c r="J185" i="20"/>
  <c r="J184" i="20"/>
  <c r="J183" i="20"/>
  <c r="L183" i="20" s="1"/>
  <c r="J182" i="20"/>
  <c r="L182" i="20" s="1"/>
  <c r="J181" i="20"/>
  <c r="L181" i="20" s="1"/>
  <c r="J180" i="20"/>
  <c r="L180" i="20" s="1"/>
  <c r="J179" i="20"/>
  <c r="L179" i="20" s="1"/>
  <c r="J178" i="20"/>
  <c r="L178" i="20" s="1"/>
  <c r="J177" i="20"/>
  <c r="L177" i="20" s="1"/>
  <c r="J176" i="20"/>
  <c r="L176" i="20" s="1"/>
  <c r="J175" i="20"/>
  <c r="L175" i="20" s="1"/>
  <c r="J174" i="20"/>
  <c r="L174" i="20" s="1"/>
  <c r="J173" i="20"/>
  <c r="L173" i="20" s="1"/>
  <c r="J172" i="20"/>
  <c r="L172" i="20" s="1"/>
  <c r="J171" i="20"/>
  <c r="L171" i="20" s="1"/>
  <c r="J170" i="20"/>
  <c r="L170" i="20" s="1"/>
  <c r="J169" i="20"/>
  <c r="J168" i="20"/>
  <c r="J167" i="20"/>
  <c r="L167" i="20" s="1"/>
  <c r="J166" i="20"/>
  <c r="L166" i="20" s="1"/>
  <c r="J165" i="20"/>
  <c r="L165" i="20" s="1"/>
  <c r="J164" i="20"/>
  <c r="L164" i="20" s="1"/>
  <c r="J163" i="20"/>
  <c r="L163" i="20" s="1"/>
  <c r="J162" i="20"/>
  <c r="L162" i="20" s="1"/>
  <c r="J161" i="20"/>
  <c r="J160" i="20"/>
  <c r="J159" i="20"/>
  <c r="L159" i="20" s="1"/>
  <c r="J158" i="20"/>
  <c r="L158" i="20" s="1"/>
  <c r="J157" i="20"/>
  <c r="L157" i="20" s="1"/>
  <c r="J156" i="20"/>
  <c r="L156" i="20" s="1"/>
  <c r="J155" i="20"/>
  <c r="L155" i="20" s="1"/>
  <c r="J154" i="20"/>
  <c r="L154" i="20" s="1"/>
  <c r="J153" i="20"/>
  <c r="L153" i="20" s="1"/>
  <c r="J152" i="20"/>
  <c r="J151" i="20"/>
  <c r="L151" i="20" s="1"/>
  <c r="J150" i="20"/>
  <c r="L150" i="20" s="1"/>
  <c r="J149" i="20"/>
  <c r="L149" i="20" s="1"/>
  <c r="J148" i="20"/>
  <c r="L148" i="20" s="1"/>
  <c r="J147" i="20"/>
  <c r="L147" i="20" s="1"/>
  <c r="J146" i="20"/>
  <c r="L146" i="20" s="1"/>
  <c r="J145" i="20"/>
  <c r="J144" i="20"/>
  <c r="J143" i="20"/>
  <c r="L143" i="20" s="1"/>
  <c r="J142" i="20"/>
  <c r="L142" i="20" s="1"/>
  <c r="J141" i="20"/>
  <c r="L141" i="20" s="1"/>
  <c r="J140" i="20"/>
  <c r="L140" i="20" s="1"/>
  <c r="J139" i="20"/>
  <c r="L139" i="20" s="1"/>
  <c r="J138" i="20"/>
  <c r="J137" i="20"/>
  <c r="L137" i="20" s="1"/>
  <c r="J136" i="20"/>
  <c r="L136" i="20" s="1"/>
  <c r="J135" i="20"/>
  <c r="L135" i="20" s="1"/>
  <c r="J134" i="20"/>
  <c r="L134" i="20" s="1"/>
  <c r="J133" i="20"/>
  <c r="L133" i="20" s="1"/>
  <c r="J132" i="20"/>
  <c r="L132" i="20" s="1"/>
  <c r="J131" i="20"/>
  <c r="L131" i="20" s="1"/>
  <c r="J130" i="20"/>
  <c r="L130" i="20" s="1"/>
  <c r="J129" i="20"/>
  <c r="L129" i="20" s="1"/>
  <c r="J128" i="20"/>
  <c r="L128" i="20" s="1"/>
  <c r="J127" i="20"/>
  <c r="L127" i="20" s="1"/>
  <c r="J126" i="20"/>
  <c r="L126" i="20" s="1"/>
  <c r="J125" i="20"/>
  <c r="L125" i="20" s="1"/>
  <c r="J124" i="20"/>
  <c r="L124" i="20" s="1"/>
  <c r="J123" i="20"/>
  <c r="L123" i="20" s="1"/>
  <c r="J122" i="20"/>
  <c r="L122" i="20" s="1"/>
  <c r="J121" i="20"/>
  <c r="L121" i="20" s="1"/>
  <c r="J120" i="20"/>
  <c r="L120" i="20" s="1"/>
  <c r="J119" i="20"/>
  <c r="L119" i="20" s="1"/>
  <c r="J118" i="20"/>
  <c r="L118" i="20" s="1"/>
  <c r="J117" i="20"/>
  <c r="L117" i="20" s="1"/>
  <c r="J116" i="20"/>
  <c r="L116" i="20" s="1"/>
  <c r="J115" i="20"/>
  <c r="L115" i="20" s="1"/>
  <c r="J114" i="20"/>
  <c r="J113" i="20"/>
  <c r="L113" i="20" s="1"/>
  <c r="J112" i="20"/>
  <c r="L112" i="20" s="1"/>
  <c r="J111" i="20"/>
  <c r="L111" i="20" s="1"/>
  <c r="J110" i="20"/>
  <c r="L110" i="20" s="1"/>
  <c r="J109" i="20"/>
  <c r="L109" i="20" s="1"/>
  <c r="J108" i="20"/>
  <c r="L108" i="20" s="1"/>
  <c r="J107" i="20"/>
  <c r="L107" i="20" s="1"/>
  <c r="J106" i="20"/>
  <c r="L106" i="20" s="1"/>
  <c r="J105" i="20"/>
  <c r="L105" i="20" s="1"/>
  <c r="J104" i="20"/>
  <c r="L104" i="20" s="1"/>
  <c r="J103" i="20"/>
  <c r="L103" i="20" s="1"/>
  <c r="J102" i="20"/>
  <c r="L102" i="20" s="1"/>
  <c r="J101" i="20"/>
  <c r="L101" i="20" s="1"/>
  <c r="J100" i="20"/>
  <c r="L100" i="20" s="1"/>
  <c r="J99" i="20"/>
  <c r="L99" i="20" s="1"/>
  <c r="J98" i="20"/>
  <c r="J97" i="20"/>
  <c r="L97" i="20" s="1"/>
  <c r="J96" i="20"/>
  <c r="L96" i="20" s="1"/>
  <c r="J95" i="20"/>
  <c r="L95" i="20" s="1"/>
  <c r="J94" i="20"/>
  <c r="J93" i="20"/>
  <c r="L93" i="20" s="1"/>
  <c r="J92" i="20"/>
  <c r="L92" i="20" s="1"/>
  <c r="J91" i="20"/>
  <c r="L91" i="20" s="1"/>
  <c r="J90" i="20"/>
  <c r="J89" i="20"/>
  <c r="L89" i="20" s="1"/>
  <c r="J88" i="20"/>
  <c r="L88" i="20" s="1"/>
  <c r="J87" i="20"/>
  <c r="L87" i="20" s="1"/>
  <c r="J86" i="20"/>
  <c r="L86" i="20" s="1"/>
  <c r="J85" i="20"/>
  <c r="L85" i="20" s="1"/>
  <c r="J84" i="20"/>
  <c r="L84" i="20" s="1"/>
  <c r="J83" i="20"/>
  <c r="L83" i="20" s="1"/>
  <c r="J82" i="20"/>
  <c r="L82" i="20" s="1"/>
  <c r="J81" i="20"/>
  <c r="L81" i="20" s="1"/>
  <c r="J80" i="20"/>
  <c r="L80" i="20" s="1"/>
  <c r="J79" i="20"/>
  <c r="L79" i="20" s="1"/>
  <c r="J78" i="20"/>
  <c r="J77" i="20"/>
  <c r="L77" i="20" s="1"/>
  <c r="J76" i="20"/>
  <c r="L76" i="20" s="1"/>
  <c r="J75" i="20"/>
  <c r="L75" i="20" s="1"/>
  <c r="J74" i="20"/>
  <c r="J73" i="20"/>
  <c r="L73" i="20" s="1"/>
  <c r="J72" i="20"/>
  <c r="L72" i="20" s="1"/>
  <c r="J71" i="20"/>
  <c r="L71" i="20" s="1"/>
  <c r="J70" i="20"/>
  <c r="J69" i="20"/>
  <c r="L69" i="20" s="1"/>
  <c r="J68" i="20"/>
  <c r="L68" i="20" s="1"/>
  <c r="J67" i="20"/>
  <c r="L67" i="20" s="1"/>
  <c r="J66" i="20"/>
  <c r="J65" i="20"/>
  <c r="L65" i="20" s="1"/>
  <c r="J64" i="20"/>
  <c r="L64" i="20" s="1"/>
  <c r="J63" i="20"/>
  <c r="L63" i="20" s="1"/>
  <c r="J62" i="20"/>
  <c r="L62" i="20" s="1"/>
  <c r="J61" i="20"/>
  <c r="L61" i="20" s="1"/>
  <c r="J60" i="20"/>
  <c r="L60" i="20" s="1"/>
  <c r="J59" i="20"/>
  <c r="L59" i="20" s="1"/>
  <c r="J58" i="20"/>
  <c r="L58" i="20" s="1"/>
  <c r="J57" i="20"/>
  <c r="L57" i="20" s="1"/>
  <c r="J56" i="20"/>
  <c r="L56" i="20" s="1"/>
  <c r="J55" i="20"/>
  <c r="L55" i="20" s="1"/>
  <c r="J54" i="20"/>
  <c r="L54" i="20" s="1"/>
  <c r="J53" i="20"/>
  <c r="L53" i="20" s="1"/>
  <c r="J52" i="20"/>
  <c r="L52" i="20" s="1"/>
  <c r="J51" i="20"/>
  <c r="L51" i="20" s="1"/>
  <c r="J50" i="20"/>
  <c r="L50" i="20" s="1"/>
  <c r="J49" i="20"/>
  <c r="L49" i="20" s="1"/>
  <c r="J48" i="20"/>
  <c r="L48" i="20" s="1"/>
  <c r="J47" i="20"/>
  <c r="L47" i="20" s="1"/>
  <c r="J46" i="20"/>
  <c r="L46" i="20" s="1"/>
  <c r="J45" i="20"/>
  <c r="L45" i="20" s="1"/>
  <c r="J44" i="20"/>
  <c r="L44" i="20" s="1"/>
  <c r="J43" i="20"/>
  <c r="L43" i="20" s="1"/>
  <c r="J42" i="20"/>
  <c r="J41" i="20"/>
  <c r="L41" i="20" s="1"/>
  <c r="J40" i="20"/>
  <c r="L40" i="20" s="1"/>
  <c r="J39" i="20"/>
  <c r="L39" i="20" s="1"/>
  <c r="J38" i="20"/>
  <c r="L38" i="20" s="1"/>
  <c r="J37" i="20"/>
  <c r="L37" i="20" s="1"/>
  <c r="J36" i="20"/>
  <c r="L36" i="20" s="1"/>
  <c r="J35" i="20"/>
  <c r="L35" i="20" s="1"/>
  <c r="J34" i="20"/>
  <c r="L34" i="20" s="1"/>
  <c r="J33" i="20"/>
  <c r="L33" i="20" s="1"/>
  <c r="J32" i="20"/>
  <c r="L32" i="20" s="1"/>
  <c r="J31" i="20"/>
  <c r="L31" i="20" s="1"/>
  <c r="J30" i="20"/>
  <c r="L30" i="20" s="1"/>
  <c r="J29" i="20"/>
  <c r="L29" i="20" s="1"/>
  <c r="J28" i="20"/>
  <c r="L28" i="20" s="1"/>
  <c r="J27" i="20"/>
  <c r="L27" i="20" s="1"/>
  <c r="J26" i="20"/>
  <c r="J25" i="20"/>
  <c r="L25" i="20" s="1"/>
  <c r="J24" i="20"/>
  <c r="L24" i="20" s="1"/>
  <c r="J23" i="20"/>
  <c r="L23" i="20" s="1"/>
  <c r="J22" i="20"/>
  <c r="J21" i="20"/>
  <c r="L21" i="20" s="1"/>
  <c r="J20" i="20"/>
  <c r="L20" i="20" s="1"/>
  <c r="J19" i="20"/>
  <c r="L19" i="20" s="1"/>
  <c r="J18" i="20"/>
  <c r="J17" i="20"/>
  <c r="L17" i="20" s="1"/>
  <c r="J16" i="20"/>
  <c r="L16" i="20" s="1"/>
  <c r="J15" i="20"/>
  <c r="L15" i="20" s="1"/>
  <c r="J14" i="20"/>
  <c r="L14" i="20" s="1"/>
  <c r="J13" i="20"/>
  <c r="L13" i="20" s="1"/>
  <c r="J12" i="20"/>
  <c r="L12" i="20" s="1"/>
  <c r="J11" i="20"/>
  <c r="L11" i="20" s="1"/>
  <c r="J10" i="20"/>
  <c r="L10" i="20" s="1"/>
  <c r="J9" i="20"/>
  <c r="L9" i="20" s="1"/>
  <c r="J8" i="20"/>
  <c r="L8" i="20" s="1"/>
  <c r="J7" i="20"/>
  <c r="L7" i="20" s="1"/>
  <c r="J6" i="20"/>
  <c r="J5" i="20"/>
  <c r="L5" i="20" s="1"/>
  <c r="J4" i="20"/>
  <c r="L4" i="20" s="1"/>
  <c r="J3" i="20"/>
  <c r="L3" i="20" s="1"/>
  <c r="G16" i="10"/>
  <c r="G15" i="10"/>
  <c r="G14" i="10"/>
  <c r="G13" i="10"/>
  <c r="G17" i="10"/>
  <c r="L219" i="21"/>
  <c r="M219" i="21" s="1"/>
  <c r="L166" i="21"/>
  <c r="M166" i="21" s="1"/>
  <c r="J322" i="21"/>
  <c r="J318" i="21"/>
  <c r="J314" i="21"/>
  <c r="J286" i="21"/>
  <c r="J266" i="21"/>
  <c r="J262" i="21"/>
  <c r="J258" i="21"/>
  <c r="I1052" i="21"/>
  <c r="I1051" i="21"/>
  <c r="L1051" i="21" s="1"/>
  <c r="M1051" i="21" s="1"/>
  <c r="I1050" i="21"/>
  <c r="I1049" i="21"/>
  <c r="I1048" i="21"/>
  <c r="I1047" i="21"/>
  <c r="I1046" i="21"/>
  <c r="I1045" i="21"/>
  <c r="L1045" i="21" s="1"/>
  <c r="M1045" i="21" s="1"/>
  <c r="I1044" i="21"/>
  <c r="I1043" i="21"/>
  <c r="I1042" i="21"/>
  <c r="I1041" i="21"/>
  <c r="I1040" i="21"/>
  <c r="L1040" i="21" s="1"/>
  <c r="M1040" i="21" s="1"/>
  <c r="I1039" i="21"/>
  <c r="I1038" i="21"/>
  <c r="I1037" i="21"/>
  <c r="I1036" i="21"/>
  <c r="I1035" i="21"/>
  <c r="L1035" i="21" s="1"/>
  <c r="M1035" i="21" s="1"/>
  <c r="I1034" i="21"/>
  <c r="I1033" i="21"/>
  <c r="I1032" i="21"/>
  <c r="I1031" i="21"/>
  <c r="I1030" i="21"/>
  <c r="I1029" i="21"/>
  <c r="L1029" i="21" s="1"/>
  <c r="M1029" i="21" s="1"/>
  <c r="I1028" i="21"/>
  <c r="I1027" i="21"/>
  <c r="I1026" i="21"/>
  <c r="I1025" i="21"/>
  <c r="I1024" i="21"/>
  <c r="L1024" i="21" s="1"/>
  <c r="M1024" i="21" s="1"/>
  <c r="I1023" i="21"/>
  <c r="I1022" i="21"/>
  <c r="I1021" i="21"/>
  <c r="I1020" i="21"/>
  <c r="I1019" i="21"/>
  <c r="L1019" i="21" s="1"/>
  <c r="M1019" i="21" s="1"/>
  <c r="I1018" i="21"/>
  <c r="I1017" i="21"/>
  <c r="I1016" i="21"/>
  <c r="I1015" i="21"/>
  <c r="I1014" i="21"/>
  <c r="I1013" i="21"/>
  <c r="L1013" i="21" s="1"/>
  <c r="M1013" i="21" s="1"/>
  <c r="I1012" i="21"/>
  <c r="I1011" i="21"/>
  <c r="I1010" i="21"/>
  <c r="I1009" i="21"/>
  <c r="I1008" i="21"/>
  <c r="L1008" i="21" s="1"/>
  <c r="M1008" i="21" s="1"/>
  <c r="I1007" i="21"/>
  <c r="I1006" i="21"/>
  <c r="I1005" i="21"/>
  <c r="I1004" i="21"/>
  <c r="I1003" i="21"/>
  <c r="L1003" i="21" s="1"/>
  <c r="M1003" i="21" s="1"/>
  <c r="I1002" i="21"/>
  <c r="I1001" i="21"/>
  <c r="I1000" i="21"/>
  <c r="I999" i="21"/>
  <c r="I998" i="21"/>
  <c r="I997" i="21"/>
  <c r="L997" i="21" s="1"/>
  <c r="M997" i="21" s="1"/>
  <c r="I996" i="21"/>
  <c r="I995" i="21"/>
  <c r="I994" i="21"/>
  <c r="I993" i="21"/>
  <c r="L993" i="21" s="1"/>
  <c r="M993" i="21" s="1"/>
  <c r="I992" i="21"/>
  <c r="I991" i="21"/>
  <c r="I990" i="21"/>
  <c r="I989" i="21"/>
  <c r="L989" i="21" s="1"/>
  <c r="M989" i="21" s="1"/>
  <c r="I988" i="21"/>
  <c r="I987" i="21"/>
  <c r="I986" i="21"/>
  <c r="I985" i="21"/>
  <c r="L985" i="21" s="1"/>
  <c r="M985" i="21" s="1"/>
  <c r="I984" i="21"/>
  <c r="I983" i="21"/>
  <c r="I982" i="21"/>
  <c r="I981" i="21"/>
  <c r="L981" i="21" s="1"/>
  <c r="M981" i="21" s="1"/>
  <c r="I980" i="21"/>
  <c r="I979" i="21"/>
  <c r="I978" i="21"/>
  <c r="I977" i="21"/>
  <c r="L977" i="21" s="1"/>
  <c r="M977" i="21" s="1"/>
  <c r="I976" i="21"/>
  <c r="I975" i="21"/>
  <c r="I974" i="21"/>
  <c r="I973" i="21"/>
  <c r="L973" i="21" s="1"/>
  <c r="M973" i="21" s="1"/>
  <c r="I972" i="21"/>
  <c r="I971" i="21"/>
  <c r="I970" i="21"/>
  <c r="I969" i="21"/>
  <c r="L969" i="21" s="1"/>
  <c r="M969" i="21" s="1"/>
  <c r="I968" i="21"/>
  <c r="I967" i="21"/>
  <c r="I966" i="21"/>
  <c r="I965" i="21"/>
  <c r="L965" i="21" s="1"/>
  <c r="M965" i="21" s="1"/>
  <c r="I964" i="21"/>
  <c r="I963" i="21"/>
  <c r="I962" i="21"/>
  <c r="I961" i="21"/>
  <c r="L961" i="21" s="1"/>
  <c r="M961" i="21" s="1"/>
  <c r="I960" i="21"/>
  <c r="I959" i="21"/>
  <c r="I958" i="21"/>
  <c r="I957" i="21"/>
  <c r="L957" i="21" s="1"/>
  <c r="M957" i="21" s="1"/>
  <c r="I956" i="21"/>
  <c r="I955" i="21"/>
  <c r="I954" i="21"/>
  <c r="I953" i="21"/>
  <c r="L953" i="21" s="1"/>
  <c r="M953" i="21" s="1"/>
  <c r="I952" i="21"/>
  <c r="I951" i="21"/>
  <c r="I950" i="21"/>
  <c r="I949" i="21"/>
  <c r="L949" i="21" s="1"/>
  <c r="M949" i="21" s="1"/>
  <c r="I948" i="21"/>
  <c r="I947" i="21"/>
  <c r="I946" i="21"/>
  <c r="I945" i="21"/>
  <c r="L945" i="21" s="1"/>
  <c r="M945" i="21" s="1"/>
  <c r="I944" i="21"/>
  <c r="I943" i="21"/>
  <c r="I942" i="21"/>
  <c r="I941" i="21"/>
  <c r="L941" i="21" s="1"/>
  <c r="M941" i="21" s="1"/>
  <c r="I940" i="21"/>
  <c r="I939" i="21"/>
  <c r="L939" i="21" s="1"/>
  <c r="M939" i="21" s="1"/>
  <c r="I938" i="21"/>
  <c r="I937" i="21"/>
  <c r="L937" i="21" s="1"/>
  <c r="M937" i="21" s="1"/>
  <c r="I936" i="21"/>
  <c r="I935" i="21"/>
  <c r="L935" i="21" s="1"/>
  <c r="M935" i="21" s="1"/>
  <c r="I934" i="21"/>
  <c r="I933" i="21"/>
  <c r="L933" i="21" s="1"/>
  <c r="M933" i="21" s="1"/>
  <c r="I932" i="21"/>
  <c r="I931" i="21"/>
  <c r="L931" i="21" s="1"/>
  <c r="M931" i="21" s="1"/>
  <c r="I930" i="21"/>
  <c r="I929" i="21"/>
  <c r="L929" i="21" s="1"/>
  <c r="M929" i="21" s="1"/>
  <c r="I928" i="21"/>
  <c r="I927" i="21"/>
  <c r="L927" i="21" s="1"/>
  <c r="M927" i="21" s="1"/>
  <c r="I926" i="21"/>
  <c r="I925" i="21"/>
  <c r="L925" i="21" s="1"/>
  <c r="M925" i="21" s="1"/>
  <c r="I924" i="21"/>
  <c r="I923" i="21"/>
  <c r="L923" i="21" s="1"/>
  <c r="M923" i="21" s="1"/>
  <c r="I922" i="21"/>
  <c r="I921" i="21"/>
  <c r="L921" i="21" s="1"/>
  <c r="M921" i="21" s="1"/>
  <c r="I920" i="21"/>
  <c r="I919" i="21"/>
  <c r="L919" i="21" s="1"/>
  <c r="M919" i="21" s="1"/>
  <c r="I918" i="21"/>
  <c r="I917" i="21"/>
  <c r="L917" i="21" s="1"/>
  <c r="M917" i="21" s="1"/>
  <c r="I916" i="21"/>
  <c r="I915" i="21"/>
  <c r="L915" i="21" s="1"/>
  <c r="M915" i="21" s="1"/>
  <c r="I914" i="21"/>
  <c r="I913" i="21"/>
  <c r="L913" i="21" s="1"/>
  <c r="M913" i="21" s="1"/>
  <c r="I912" i="21"/>
  <c r="I911" i="21"/>
  <c r="L911" i="21" s="1"/>
  <c r="M911" i="21" s="1"/>
  <c r="I910" i="21"/>
  <c r="I909" i="21"/>
  <c r="L909" i="21" s="1"/>
  <c r="M909" i="21" s="1"/>
  <c r="I908" i="21"/>
  <c r="I907" i="21"/>
  <c r="L907" i="21" s="1"/>
  <c r="M907" i="21" s="1"/>
  <c r="I906" i="21"/>
  <c r="I905" i="21"/>
  <c r="L905" i="21" s="1"/>
  <c r="M905" i="21" s="1"/>
  <c r="I904" i="21"/>
  <c r="I903" i="21"/>
  <c r="L903" i="21" s="1"/>
  <c r="M903" i="21" s="1"/>
  <c r="I902" i="21"/>
  <c r="I901" i="21"/>
  <c r="L901" i="21" s="1"/>
  <c r="M901" i="21" s="1"/>
  <c r="I900" i="21"/>
  <c r="I899" i="21"/>
  <c r="L899" i="21" s="1"/>
  <c r="M899" i="21" s="1"/>
  <c r="I898" i="21"/>
  <c r="I897" i="21"/>
  <c r="L897" i="21" s="1"/>
  <c r="M897" i="21" s="1"/>
  <c r="I896" i="21"/>
  <c r="I895" i="21"/>
  <c r="L895" i="21" s="1"/>
  <c r="M895" i="21" s="1"/>
  <c r="I894" i="21"/>
  <c r="I893" i="21"/>
  <c r="L893" i="21" s="1"/>
  <c r="M893" i="21" s="1"/>
  <c r="I892" i="21"/>
  <c r="I891" i="21"/>
  <c r="L891" i="21" s="1"/>
  <c r="M891" i="21" s="1"/>
  <c r="I890" i="21"/>
  <c r="I889" i="21"/>
  <c r="L889" i="21" s="1"/>
  <c r="M889" i="21" s="1"/>
  <c r="I888" i="21"/>
  <c r="L888" i="21" s="1"/>
  <c r="M888" i="21" s="1"/>
  <c r="I887" i="21"/>
  <c r="L887" i="21" s="1"/>
  <c r="M887" i="21" s="1"/>
  <c r="I886" i="21"/>
  <c r="I885" i="21"/>
  <c r="L885" i="21" s="1"/>
  <c r="M885" i="21" s="1"/>
  <c r="I884" i="21"/>
  <c r="L884" i="21" s="1"/>
  <c r="M884" i="21" s="1"/>
  <c r="I883" i="21"/>
  <c r="L883" i="21" s="1"/>
  <c r="M883" i="21" s="1"/>
  <c r="I882" i="21"/>
  <c r="I881" i="21"/>
  <c r="L881" i="21" s="1"/>
  <c r="M881" i="21" s="1"/>
  <c r="I880" i="21"/>
  <c r="L880" i="21" s="1"/>
  <c r="M880" i="21" s="1"/>
  <c r="I879" i="21"/>
  <c r="L879" i="21" s="1"/>
  <c r="M879" i="21" s="1"/>
  <c r="I878" i="21"/>
  <c r="I877" i="21"/>
  <c r="L877" i="21" s="1"/>
  <c r="M877" i="21" s="1"/>
  <c r="I876" i="21"/>
  <c r="L876" i="21" s="1"/>
  <c r="M876" i="21" s="1"/>
  <c r="I875" i="21"/>
  <c r="L875" i="21" s="1"/>
  <c r="M875" i="21" s="1"/>
  <c r="I874" i="21"/>
  <c r="I873" i="21"/>
  <c r="L873" i="21" s="1"/>
  <c r="M873" i="21" s="1"/>
  <c r="I872" i="21"/>
  <c r="L872" i="21" s="1"/>
  <c r="M872" i="21" s="1"/>
  <c r="I871" i="21"/>
  <c r="L871" i="21" s="1"/>
  <c r="M871" i="21" s="1"/>
  <c r="I870" i="21"/>
  <c r="I869" i="21"/>
  <c r="L869" i="21" s="1"/>
  <c r="M869" i="21" s="1"/>
  <c r="I868" i="21"/>
  <c r="L868" i="21" s="1"/>
  <c r="M868" i="21" s="1"/>
  <c r="I867" i="21"/>
  <c r="L867" i="21" s="1"/>
  <c r="M867" i="21" s="1"/>
  <c r="I866" i="21"/>
  <c r="I865" i="21"/>
  <c r="L865" i="21" s="1"/>
  <c r="M865" i="21" s="1"/>
  <c r="I864" i="21"/>
  <c r="L864" i="21" s="1"/>
  <c r="M864" i="21" s="1"/>
  <c r="I863" i="21"/>
  <c r="L863" i="21" s="1"/>
  <c r="M863" i="21" s="1"/>
  <c r="I862" i="21"/>
  <c r="I861" i="21"/>
  <c r="L861" i="21" s="1"/>
  <c r="M861" i="21" s="1"/>
  <c r="I860" i="21"/>
  <c r="L860" i="21" s="1"/>
  <c r="M860" i="21" s="1"/>
  <c r="I859" i="21"/>
  <c r="L859" i="21" s="1"/>
  <c r="M859" i="21" s="1"/>
  <c r="I858" i="21"/>
  <c r="I857" i="21"/>
  <c r="L857" i="21" s="1"/>
  <c r="M857" i="21" s="1"/>
  <c r="I856" i="21"/>
  <c r="L856" i="21" s="1"/>
  <c r="M856" i="21" s="1"/>
  <c r="I855" i="21"/>
  <c r="L855" i="21" s="1"/>
  <c r="M855" i="21" s="1"/>
  <c r="I854" i="21"/>
  <c r="I853" i="21"/>
  <c r="L853" i="21" s="1"/>
  <c r="M853" i="21" s="1"/>
  <c r="I852" i="21"/>
  <c r="L852" i="21" s="1"/>
  <c r="M852" i="21" s="1"/>
  <c r="I851" i="21"/>
  <c r="L851" i="21" s="1"/>
  <c r="M851" i="21" s="1"/>
  <c r="I850" i="21"/>
  <c r="I849" i="21"/>
  <c r="L849" i="21" s="1"/>
  <c r="M849" i="21" s="1"/>
  <c r="I848" i="21"/>
  <c r="L848" i="21" s="1"/>
  <c r="M848" i="21" s="1"/>
  <c r="I847" i="21"/>
  <c r="L847" i="21" s="1"/>
  <c r="M847" i="21" s="1"/>
  <c r="I846" i="21"/>
  <c r="I845" i="21"/>
  <c r="L845" i="21" s="1"/>
  <c r="M845" i="21" s="1"/>
  <c r="I844" i="21"/>
  <c r="L844" i="21" s="1"/>
  <c r="M844" i="21" s="1"/>
  <c r="I843" i="21"/>
  <c r="L843" i="21" s="1"/>
  <c r="M843" i="21" s="1"/>
  <c r="I842" i="21"/>
  <c r="I841" i="21"/>
  <c r="L841" i="21" s="1"/>
  <c r="M841" i="21" s="1"/>
  <c r="I840" i="21"/>
  <c r="L840" i="21" s="1"/>
  <c r="M840" i="21" s="1"/>
  <c r="I839" i="21"/>
  <c r="L839" i="21" s="1"/>
  <c r="M839" i="21" s="1"/>
  <c r="I838" i="21"/>
  <c r="I837" i="21"/>
  <c r="L837" i="21" s="1"/>
  <c r="M837" i="21" s="1"/>
  <c r="I836" i="21"/>
  <c r="L836" i="21" s="1"/>
  <c r="M836" i="21" s="1"/>
  <c r="I835" i="21"/>
  <c r="L835" i="21" s="1"/>
  <c r="M835" i="21" s="1"/>
  <c r="I834" i="21"/>
  <c r="I833" i="21"/>
  <c r="L833" i="21" s="1"/>
  <c r="M833" i="21" s="1"/>
  <c r="I832" i="21"/>
  <c r="L832" i="21" s="1"/>
  <c r="M832" i="21" s="1"/>
  <c r="I831" i="21"/>
  <c r="L831" i="21" s="1"/>
  <c r="M831" i="21" s="1"/>
  <c r="I830" i="21"/>
  <c r="I829" i="21"/>
  <c r="L829" i="21" s="1"/>
  <c r="M829" i="21" s="1"/>
  <c r="I828" i="21"/>
  <c r="L828" i="21" s="1"/>
  <c r="M828" i="21" s="1"/>
  <c r="I827" i="21"/>
  <c r="L827" i="21" s="1"/>
  <c r="M827" i="21" s="1"/>
  <c r="I826" i="21"/>
  <c r="I825" i="21"/>
  <c r="L825" i="21" s="1"/>
  <c r="M825" i="21" s="1"/>
  <c r="I824" i="21"/>
  <c r="L824" i="21" s="1"/>
  <c r="M824" i="21" s="1"/>
  <c r="I823" i="21"/>
  <c r="L823" i="21" s="1"/>
  <c r="M823" i="21" s="1"/>
  <c r="I822" i="21"/>
  <c r="I821" i="21"/>
  <c r="L821" i="21" s="1"/>
  <c r="M821" i="21" s="1"/>
  <c r="I820" i="21"/>
  <c r="L820" i="21" s="1"/>
  <c r="M820" i="21" s="1"/>
  <c r="I819" i="21"/>
  <c r="L819" i="21" s="1"/>
  <c r="M819" i="21" s="1"/>
  <c r="I818" i="21"/>
  <c r="I817" i="21"/>
  <c r="L817" i="21" s="1"/>
  <c r="M817" i="21" s="1"/>
  <c r="I816" i="21"/>
  <c r="L816" i="21" s="1"/>
  <c r="M816" i="21" s="1"/>
  <c r="I815" i="21"/>
  <c r="L815" i="21" s="1"/>
  <c r="M815" i="21" s="1"/>
  <c r="I814" i="21"/>
  <c r="I813" i="21"/>
  <c r="L813" i="21" s="1"/>
  <c r="M813" i="21" s="1"/>
  <c r="I812" i="21"/>
  <c r="L812" i="21" s="1"/>
  <c r="M812" i="21" s="1"/>
  <c r="I811" i="21"/>
  <c r="L811" i="21" s="1"/>
  <c r="M811" i="21" s="1"/>
  <c r="I810" i="21"/>
  <c r="I809" i="21"/>
  <c r="L809" i="21" s="1"/>
  <c r="M809" i="21" s="1"/>
  <c r="I808" i="21"/>
  <c r="L808" i="21" s="1"/>
  <c r="M808" i="21" s="1"/>
  <c r="I807" i="21"/>
  <c r="L807" i="21" s="1"/>
  <c r="M807" i="21" s="1"/>
  <c r="I806" i="21"/>
  <c r="I805" i="21"/>
  <c r="L805" i="21" s="1"/>
  <c r="M805" i="21" s="1"/>
  <c r="I804" i="21"/>
  <c r="L804" i="21" s="1"/>
  <c r="M804" i="21" s="1"/>
  <c r="I803" i="21"/>
  <c r="L803" i="21" s="1"/>
  <c r="M803" i="21" s="1"/>
  <c r="I802" i="21"/>
  <c r="I801" i="21"/>
  <c r="L801" i="21" s="1"/>
  <c r="M801" i="21" s="1"/>
  <c r="I800" i="21"/>
  <c r="L800" i="21" s="1"/>
  <c r="M800" i="21" s="1"/>
  <c r="I799" i="21"/>
  <c r="L799" i="21" s="1"/>
  <c r="M799" i="21" s="1"/>
  <c r="I798" i="21"/>
  <c r="I797" i="21"/>
  <c r="L797" i="21" s="1"/>
  <c r="M797" i="21" s="1"/>
  <c r="I796" i="21"/>
  <c r="L796" i="21" s="1"/>
  <c r="M796" i="21" s="1"/>
  <c r="I795" i="21"/>
  <c r="L795" i="21" s="1"/>
  <c r="M795" i="21" s="1"/>
  <c r="I794" i="21"/>
  <c r="I793" i="21"/>
  <c r="L793" i="21" s="1"/>
  <c r="M793" i="21" s="1"/>
  <c r="I792" i="21"/>
  <c r="L792" i="21" s="1"/>
  <c r="M792" i="21" s="1"/>
  <c r="I791" i="21"/>
  <c r="L791" i="21" s="1"/>
  <c r="M791" i="21" s="1"/>
  <c r="I790" i="21"/>
  <c r="I789" i="21"/>
  <c r="L789" i="21" s="1"/>
  <c r="M789" i="21" s="1"/>
  <c r="I788" i="21"/>
  <c r="L788" i="21" s="1"/>
  <c r="M788" i="21" s="1"/>
  <c r="I787" i="21"/>
  <c r="L787" i="21" s="1"/>
  <c r="M787" i="21" s="1"/>
  <c r="I786" i="21"/>
  <c r="I785" i="21"/>
  <c r="L785" i="21" s="1"/>
  <c r="M785" i="21" s="1"/>
  <c r="I784" i="21"/>
  <c r="L784" i="21" s="1"/>
  <c r="M784" i="21" s="1"/>
  <c r="I783" i="21"/>
  <c r="L783" i="21" s="1"/>
  <c r="M783" i="21" s="1"/>
  <c r="I782" i="21"/>
  <c r="I781" i="21"/>
  <c r="L781" i="21" s="1"/>
  <c r="M781" i="21" s="1"/>
  <c r="I780" i="21"/>
  <c r="L780" i="21" s="1"/>
  <c r="M780" i="21" s="1"/>
  <c r="I779" i="21"/>
  <c r="L779" i="21" s="1"/>
  <c r="M779" i="21" s="1"/>
  <c r="I778" i="21"/>
  <c r="I777" i="21"/>
  <c r="L777" i="21" s="1"/>
  <c r="M777" i="21" s="1"/>
  <c r="I776" i="21"/>
  <c r="L776" i="21" s="1"/>
  <c r="M776" i="21" s="1"/>
  <c r="I775" i="21"/>
  <c r="L775" i="21" s="1"/>
  <c r="M775" i="21" s="1"/>
  <c r="I774" i="21"/>
  <c r="I773" i="21"/>
  <c r="L773" i="21" s="1"/>
  <c r="M773" i="21" s="1"/>
  <c r="I772" i="21"/>
  <c r="L772" i="21" s="1"/>
  <c r="M772" i="21" s="1"/>
  <c r="I771" i="21"/>
  <c r="L771" i="21" s="1"/>
  <c r="M771" i="21" s="1"/>
  <c r="I770" i="21"/>
  <c r="I769" i="21"/>
  <c r="L769" i="21" s="1"/>
  <c r="M769" i="21" s="1"/>
  <c r="I768" i="21"/>
  <c r="L768" i="21" s="1"/>
  <c r="M768" i="21" s="1"/>
  <c r="I767" i="21"/>
  <c r="L767" i="21" s="1"/>
  <c r="M767" i="21" s="1"/>
  <c r="I766" i="21"/>
  <c r="L766" i="21" s="1"/>
  <c r="M766" i="21" s="1"/>
  <c r="I765" i="21"/>
  <c r="L765" i="21" s="1"/>
  <c r="M765" i="21" s="1"/>
  <c r="I764" i="21"/>
  <c r="L764" i="21" s="1"/>
  <c r="M764" i="21" s="1"/>
  <c r="I763" i="21"/>
  <c r="L763" i="21" s="1"/>
  <c r="M763" i="21" s="1"/>
  <c r="I762" i="21"/>
  <c r="L762" i="21" s="1"/>
  <c r="M762" i="21" s="1"/>
  <c r="I761" i="21"/>
  <c r="L761" i="21" s="1"/>
  <c r="M761" i="21" s="1"/>
  <c r="I760" i="21"/>
  <c r="L760" i="21" s="1"/>
  <c r="M760" i="21" s="1"/>
  <c r="I759" i="21"/>
  <c r="J759" i="21" s="1"/>
  <c r="I758" i="21"/>
  <c r="L758" i="21" s="1"/>
  <c r="M758" i="21" s="1"/>
  <c r="I757" i="21"/>
  <c r="L757" i="21" s="1"/>
  <c r="M757" i="21" s="1"/>
  <c r="I756" i="21"/>
  <c r="L756" i="21" s="1"/>
  <c r="M756" i="21" s="1"/>
  <c r="I755" i="21"/>
  <c r="L755" i="21" s="1"/>
  <c r="M755" i="21" s="1"/>
  <c r="I754" i="21"/>
  <c r="L754" i="21" s="1"/>
  <c r="M754" i="21" s="1"/>
  <c r="I753" i="21"/>
  <c r="L753" i="21" s="1"/>
  <c r="M753" i="21" s="1"/>
  <c r="I752" i="21"/>
  <c r="L752" i="21" s="1"/>
  <c r="M752" i="21" s="1"/>
  <c r="I751" i="21"/>
  <c r="L751" i="21" s="1"/>
  <c r="M751" i="21" s="1"/>
  <c r="I750" i="21"/>
  <c r="L750" i="21" s="1"/>
  <c r="M750" i="21" s="1"/>
  <c r="I749" i="21"/>
  <c r="L749" i="21" s="1"/>
  <c r="M749" i="21" s="1"/>
  <c r="I748" i="21"/>
  <c r="L748" i="21" s="1"/>
  <c r="M748" i="21" s="1"/>
  <c r="I747" i="21"/>
  <c r="L747" i="21" s="1"/>
  <c r="M747" i="21" s="1"/>
  <c r="I746" i="21"/>
  <c r="L746" i="21" s="1"/>
  <c r="M746" i="21" s="1"/>
  <c r="I745" i="21"/>
  <c r="L745" i="21" s="1"/>
  <c r="M745" i="21" s="1"/>
  <c r="I744" i="21"/>
  <c r="L744" i="21" s="1"/>
  <c r="M744" i="21" s="1"/>
  <c r="I743" i="21"/>
  <c r="L743" i="21" s="1"/>
  <c r="M743" i="21" s="1"/>
  <c r="I742" i="21"/>
  <c r="L742" i="21" s="1"/>
  <c r="M742" i="21" s="1"/>
  <c r="I741" i="21"/>
  <c r="L741" i="21" s="1"/>
  <c r="M741" i="21" s="1"/>
  <c r="I740" i="21"/>
  <c r="L740" i="21" s="1"/>
  <c r="M740" i="21" s="1"/>
  <c r="I739" i="21"/>
  <c r="L739" i="21" s="1"/>
  <c r="M739" i="21" s="1"/>
  <c r="I738" i="21"/>
  <c r="L738" i="21" s="1"/>
  <c r="M738" i="21" s="1"/>
  <c r="I737" i="21"/>
  <c r="L737" i="21" s="1"/>
  <c r="M737" i="21" s="1"/>
  <c r="I736" i="21"/>
  <c r="L736" i="21" s="1"/>
  <c r="M736" i="21" s="1"/>
  <c r="I735" i="21"/>
  <c r="L735" i="21" s="1"/>
  <c r="M735" i="21" s="1"/>
  <c r="I734" i="21"/>
  <c r="L734" i="21" s="1"/>
  <c r="M734" i="21" s="1"/>
  <c r="I733" i="21"/>
  <c r="L733" i="21" s="1"/>
  <c r="M733" i="21" s="1"/>
  <c r="I732" i="21"/>
  <c r="L732" i="21" s="1"/>
  <c r="M732" i="21" s="1"/>
  <c r="I731" i="21"/>
  <c r="L731" i="21" s="1"/>
  <c r="M731" i="21" s="1"/>
  <c r="I730" i="21"/>
  <c r="L730" i="21" s="1"/>
  <c r="M730" i="21" s="1"/>
  <c r="I729" i="21"/>
  <c r="L729" i="21" s="1"/>
  <c r="M729" i="21" s="1"/>
  <c r="I728" i="21"/>
  <c r="L728" i="21" s="1"/>
  <c r="M728" i="21" s="1"/>
  <c r="I727" i="21"/>
  <c r="L727" i="21" s="1"/>
  <c r="M727" i="21" s="1"/>
  <c r="I726" i="21"/>
  <c r="L726" i="21" s="1"/>
  <c r="M726" i="21" s="1"/>
  <c r="I725" i="21"/>
  <c r="L725" i="21" s="1"/>
  <c r="M725" i="21" s="1"/>
  <c r="I724" i="21"/>
  <c r="L724" i="21" s="1"/>
  <c r="M724" i="21" s="1"/>
  <c r="I723" i="21"/>
  <c r="L723" i="21" s="1"/>
  <c r="M723" i="21" s="1"/>
  <c r="I722" i="21"/>
  <c r="L722" i="21" s="1"/>
  <c r="M722" i="21" s="1"/>
  <c r="I721" i="21"/>
  <c r="L721" i="21" s="1"/>
  <c r="M721" i="21" s="1"/>
  <c r="I720" i="21"/>
  <c r="L720" i="21" s="1"/>
  <c r="M720" i="21" s="1"/>
  <c r="I719" i="21"/>
  <c r="L719" i="21" s="1"/>
  <c r="M719" i="21" s="1"/>
  <c r="I718" i="21"/>
  <c r="L718" i="21" s="1"/>
  <c r="M718" i="21" s="1"/>
  <c r="I717" i="21"/>
  <c r="L717" i="21" s="1"/>
  <c r="M717" i="21" s="1"/>
  <c r="I716" i="21"/>
  <c r="L716" i="21" s="1"/>
  <c r="M716" i="21" s="1"/>
  <c r="I715" i="21"/>
  <c r="L715" i="21" s="1"/>
  <c r="M715" i="21" s="1"/>
  <c r="I714" i="21"/>
  <c r="L714" i="21" s="1"/>
  <c r="M714" i="21" s="1"/>
  <c r="I713" i="21"/>
  <c r="L713" i="21" s="1"/>
  <c r="M713" i="21" s="1"/>
  <c r="I712" i="21"/>
  <c r="L712" i="21" s="1"/>
  <c r="M712" i="21" s="1"/>
  <c r="I711" i="21"/>
  <c r="L711" i="21" s="1"/>
  <c r="M711" i="21" s="1"/>
  <c r="I710" i="21"/>
  <c r="L710" i="21" s="1"/>
  <c r="M710" i="21" s="1"/>
  <c r="I709" i="21"/>
  <c r="L709" i="21" s="1"/>
  <c r="M709" i="21" s="1"/>
  <c r="I708" i="21"/>
  <c r="L708" i="21" s="1"/>
  <c r="M708" i="21" s="1"/>
  <c r="I707" i="21"/>
  <c r="L707" i="21" s="1"/>
  <c r="M707" i="21" s="1"/>
  <c r="I706" i="21"/>
  <c r="L706" i="21" s="1"/>
  <c r="M706" i="21" s="1"/>
  <c r="I705" i="21"/>
  <c r="L705" i="21" s="1"/>
  <c r="M705" i="21" s="1"/>
  <c r="I704" i="21"/>
  <c r="L704" i="21" s="1"/>
  <c r="M704" i="21" s="1"/>
  <c r="I703" i="21"/>
  <c r="L703" i="21" s="1"/>
  <c r="M703" i="21" s="1"/>
  <c r="I702" i="21"/>
  <c r="L702" i="21" s="1"/>
  <c r="M702" i="21" s="1"/>
  <c r="I701" i="21"/>
  <c r="L701" i="21" s="1"/>
  <c r="M701" i="21" s="1"/>
  <c r="I700" i="21"/>
  <c r="L700" i="21" s="1"/>
  <c r="M700" i="21" s="1"/>
  <c r="I699" i="21"/>
  <c r="L699" i="21" s="1"/>
  <c r="M699" i="21" s="1"/>
  <c r="I698" i="21"/>
  <c r="L698" i="21" s="1"/>
  <c r="M698" i="21" s="1"/>
  <c r="I697" i="21"/>
  <c r="L697" i="21" s="1"/>
  <c r="M697" i="21" s="1"/>
  <c r="I696" i="21"/>
  <c r="L696" i="21" s="1"/>
  <c r="M696" i="21" s="1"/>
  <c r="I695" i="21"/>
  <c r="L695" i="21" s="1"/>
  <c r="M695" i="21" s="1"/>
  <c r="I694" i="21"/>
  <c r="L694" i="21" s="1"/>
  <c r="M694" i="21" s="1"/>
  <c r="I693" i="21"/>
  <c r="L693" i="21" s="1"/>
  <c r="M693" i="21" s="1"/>
  <c r="I692" i="21"/>
  <c r="L692" i="21" s="1"/>
  <c r="M692" i="21" s="1"/>
  <c r="I691" i="21"/>
  <c r="L691" i="21" s="1"/>
  <c r="M691" i="21" s="1"/>
  <c r="I690" i="21"/>
  <c r="L690" i="21" s="1"/>
  <c r="M690" i="21" s="1"/>
  <c r="I689" i="21"/>
  <c r="L689" i="21" s="1"/>
  <c r="M689" i="21" s="1"/>
  <c r="I688" i="21"/>
  <c r="L688" i="21" s="1"/>
  <c r="M688" i="21" s="1"/>
  <c r="I687" i="21"/>
  <c r="L687" i="21" s="1"/>
  <c r="M687" i="21" s="1"/>
  <c r="I686" i="21"/>
  <c r="L686" i="21" s="1"/>
  <c r="M686" i="21" s="1"/>
  <c r="I685" i="21"/>
  <c r="L685" i="21" s="1"/>
  <c r="M685" i="21" s="1"/>
  <c r="I684" i="21"/>
  <c r="L684" i="21" s="1"/>
  <c r="M684" i="21" s="1"/>
  <c r="I683" i="21"/>
  <c r="L683" i="21" s="1"/>
  <c r="M683" i="21" s="1"/>
  <c r="I682" i="21"/>
  <c r="L682" i="21" s="1"/>
  <c r="M682" i="21" s="1"/>
  <c r="I681" i="21"/>
  <c r="L681" i="21" s="1"/>
  <c r="M681" i="21" s="1"/>
  <c r="I680" i="21"/>
  <c r="L680" i="21" s="1"/>
  <c r="M680" i="21" s="1"/>
  <c r="I679" i="21"/>
  <c r="L679" i="21" s="1"/>
  <c r="M679" i="21" s="1"/>
  <c r="I678" i="21"/>
  <c r="L678" i="21" s="1"/>
  <c r="M678" i="21" s="1"/>
  <c r="I677" i="21"/>
  <c r="L677" i="21" s="1"/>
  <c r="M677" i="21" s="1"/>
  <c r="I676" i="21"/>
  <c r="L676" i="21" s="1"/>
  <c r="M676" i="21" s="1"/>
  <c r="I675" i="21"/>
  <c r="L675" i="21" s="1"/>
  <c r="M675" i="21" s="1"/>
  <c r="I674" i="21"/>
  <c r="L674" i="21" s="1"/>
  <c r="M674" i="21" s="1"/>
  <c r="I673" i="21"/>
  <c r="L673" i="21" s="1"/>
  <c r="M673" i="21" s="1"/>
  <c r="I672" i="21"/>
  <c r="L672" i="21" s="1"/>
  <c r="M672" i="21" s="1"/>
  <c r="I671" i="21"/>
  <c r="L671" i="21" s="1"/>
  <c r="M671" i="21" s="1"/>
  <c r="I670" i="21"/>
  <c r="L670" i="21" s="1"/>
  <c r="M670" i="21" s="1"/>
  <c r="I669" i="21"/>
  <c r="L669" i="21" s="1"/>
  <c r="M669" i="21" s="1"/>
  <c r="I668" i="21"/>
  <c r="L668" i="21" s="1"/>
  <c r="M668" i="21" s="1"/>
  <c r="I667" i="21"/>
  <c r="L667" i="21" s="1"/>
  <c r="M667" i="21" s="1"/>
  <c r="I666" i="21"/>
  <c r="L666" i="21" s="1"/>
  <c r="M666" i="21" s="1"/>
  <c r="I665" i="21"/>
  <c r="L665" i="21" s="1"/>
  <c r="M665" i="21" s="1"/>
  <c r="I664" i="21"/>
  <c r="L664" i="21" s="1"/>
  <c r="M664" i="21" s="1"/>
  <c r="I663" i="21"/>
  <c r="L663" i="21" s="1"/>
  <c r="M663" i="21" s="1"/>
  <c r="I662" i="21"/>
  <c r="L662" i="21" s="1"/>
  <c r="M662" i="21" s="1"/>
  <c r="I661" i="21"/>
  <c r="L661" i="21" s="1"/>
  <c r="M661" i="21" s="1"/>
  <c r="I660" i="21"/>
  <c r="L660" i="21" s="1"/>
  <c r="M660" i="21" s="1"/>
  <c r="I659" i="21"/>
  <c r="L659" i="21" s="1"/>
  <c r="M659" i="21" s="1"/>
  <c r="I658" i="21"/>
  <c r="L658" i="21" s="1"/>
  <c r="M658" i="21" s="1"/>
  <c r="I657" i="21"/>
  <c r="L657" i="21" s="1"/>
  <c r="M657" i="21" s="1"/>
  <c r="I656" i="21"/>
  <c r="L656" i="21" s="1"/>
  <c r="M656" i="21" s="1"/>
  <c r="I655" i="21"/>
  <c r="L655" i="21" s="1"/>
  <c r="M655" i="21" s="1"/>
  <c r="I654" i="21"/>
  <c r="L654" i="21" s="1"/>
  <c r="M654" i="21" s="1"/>
  <c r="I653" i="21"/>
  <c r="L653" i="21" s="1"/>
  <c r="M653" i="21" s="1"/>
  <c r="I652" i="21"/>
  <c r="J652" i="21" s="1"/>
  <c r="I651" i="21"/>
  <c r="L651" i="21" s="1"/>
  <c r="M651" i="21" s="1"/>
  <c r="I650" i="21"/>
  <c r="L650" i="21" s="1"/>
  <c r="M650" i="21" s="1"/>
  <c r="I649" i="21"/>
  <c r="L649" i="21" s="1"/>
  <c r="M649" i="21" s="1"/>
  <c r="I648" i="21"/>
  <c r="L648" i="21" s="1"/>
  <c r="M648" i="21" s="1"/>
  <c r="I647" i="21"/>
  <c r="L647" i="21" s="1"/>
  <c r="M647" i="21" s="1"/>
  <c r="I646" i="21"/>
  <c r="L646" i="21" s="1"/>
  <c r="M646" i="21" s="1"/>
  <c r="I645" i="21"/>
  <c r="L645" i="21" s="1"/>
  <c r="M645" i="21" s="1"/>
  <c r="I644" i="21"/>
  <c r="L644" i="21" s="1"/>
  <c r="M644" i="21" s="1"/>
  <c r="I643" i="21"/>
  <c r="L643" i="21" s="1"/>
  <c r="M643" i="21" s="1"/>
  <c r="I642" i="21"/>
  <c r="L642" i="21" s="1"/>
  <c r="M642" i="21" s="1"/>
  <c r="I641" i="21"/>
  <c r="L641" i="21" s="1"/>
  <c r="M641" i="21" s="1"/>
  <c r="I640" i="21"/>
  <c r="L640" i="21" s="1"/>
  <c r="M640" i="21" s="1"/>
  <c r="I639" i="21"/>
  <c r="L639" i="21" s="1"/>
  <c r="M639" i="21" s="1"/>
  <c r="I638" i="21"/>
  <c r="L638" i="21" s="1"/>
  <c r="M638" i="21" s="1"/>
  <c r="I637" i="21"/>
  <c r="L637" i="21" s="1"/>
  <c r="M637" i="21" s="1"/>
  <c r="I636" i="21"/>
  <c r="L636" i="21" s="1"/>
  <c r="M636" i="21" s="1"/>
  <c r="I635" i="21"/>
  <c r="L635" i="21" s="1"/>
  <c r="M635" i="21" s="1"/>
  <c r="I634" i="21"/>
  <c r="L634" i="21" s="1"/>
  <c r="M634" i="21" s="1"/>
  <c r="I633" i="21"/>
  <c r="L633" i="21" s="1"/>
  <c r="M633" i="21" s="1"/>
  <c r="I632" i="21"/>
  <c r="L632" i="21" s="1"/>
  <c r="M632" i="21" s="1"/>
  <c r="I631" i="21"/>
  <c r="L631" i="21" s="1"/>
  <c r="M631" i="21" s="1"/>
  <c r="I630" i="21"/>
  <c r="L630" i="21" s="1"/>
  <c r="M630" i="21" s="1"/>
  <c r="I629" i="21"/>
  <c r="L629" i="21" s="1"/>
  <c r="M629" i="21" s="1"/>
  <c r="I628" i="21"/>
  <c r="L628" i="21" s="1"/>
  <c r="M628" i="21" s="1"/>
  <c r="I627" i="21"/>
  <c r="L627" i="21" s="1"/>
  <c r="M627" i="21" s="1"/>
  <c r="I626" i="21"/>
  <c r="L626" i="21" s="1"/>
  <c r="M626" i="21" s="1"/>
  <c r="I625" i="21"/>
  <c r="L625" i="21" s="1"/>
  <c r="M625" i="21" s="1"/>
  <c r="I624" i="21"/>
  <c r="L624" i="21" s="1"/>
  <c r="M624" i="21" s="1"/>
  <c r="I623" i="21"/>
  <c r="L623" i="21" s="1"/>
  <c r="M623" i="21" s="1"/>
  <c r="I622" i="21"/>
  <c r="L622" i="21" s="1"/>
  <c r="M622" i="21" s="1"/>
  <c r="I621" i="21"/>
  <c r="L621" i="21" s="1"/>
  <c r="M621" i="21" s="1"/>
  <c r="I620" i="21"/>
  <c r="L620" i="21" s="1"/>
  <c r="M620" i="21" s="1"/>
  <c r="I619" i="21"/>
  <c r="L619" i="21" s="1"/>
  <c r="M619" i="21" s="1"/>
  <c r="I618" i="21"/>
  <c r="L618" i="21" s="1"/>
  <c r="M618" i="21" s="1"/>
  <c r="I617" i="21"/>
  <c r="L617" i="21" s="1"/>
  <c r="M617" i="21" s="1"/>
  <c r="I616" i="21"/>
  <c r="L616" i="21" s="1"/>
  <c r="M616" i="21" s="1"/>
  <c r="I615" i="21"/>
  <c r="L615" i="21" s="1"/>
  <c r="M615" i="21" s="1"/>
  <c r="I614" i="21"/>
  <c r="L614" i="21" s="1"/>
  <c r="M614" i="21" s="1"/>
  <c r="I613" i="21"/>
  <c r="L613" i="21" s="1"/>
  <c r="M613" i="21" s="1"/>
  <c r="I612" i="21"/>
  <c r="L612" i="21" s="1"/>
  <c r="M612" i="21" s="1"/>
  <c r="I611" i="21"/>
  <c r="L611" i="21" s="1"/>
  <c r="M611" i="21" s="1"/>
  <c r="I610" i="21"/>
  <c r="L610" i="21" s="1"/>
  <c r="M610" i="21" s="1"/>
  <c r="I609" i="21"/>
  <c r="L609" i="21" s="1"/>
  <c r="M609" i="21" s="1"/>
  <c r="I608" i="21"/>
  <c r="L608" i="21" s="1"/>
  <c r="M608" i="21" s="1"/>
  <c r="I607" i="21"/>
  <c r="L607" i="21" s="1"/>
  <c r="M607" i="21" s="1"/>
  <c r="I606" i="21"/>
  <c r="L606" i="21" s="1"/>
  <c r="M606" i="21" s="1"/>
  <c r="I605" i="21"/>
  <c r="L605" i="21" s="1"/>
  <c r="M605" i="21" s="1"/>
  <c r="I604" i="21"/>
  <c r="L604" i="21" s="1"/>
  <c r="M604" i="21" s="1"/>
  <c r="I603" i="21"/>
  <c r="L603" i="21" s="1"/>
  <c r="M603" i="21" s="1"/>
  <c r="I602" i="21"/>
  <c r="L602" i="21" s="1"/>
  <c r="M602" i="21" s="1"/>
  <c r="I601" i="21"/>
  <c r="L601" i="21" s="1"/>
  <c r="M601" i="21" s="1"/>
  <c r="I600" i="21"/>
  <c r="L600" i="21" s="1"/>
  <c r="M600" i="21" s="1"/>
  <c r="I599" i="21"/>
  <c r="L599" i="21" s="1"/>
  <c r="M599" i="21" s="1"/>
  <c r="I598" i="21"/>
  <c r="L598" i="21" s="1"/>
  <c r="M598" i="21" s="1"/>
  <c r="I597" i="21"/>
  <c r="L597" i="21" s="1"/>
  <c r="M597" i="21" s="1"/>
  <c r="I596" i="21"/>
  <c r="L596" i="21" s="1"/>
  <c r="M596" i="21" s="1"/>
  <c r="I595" i="21"/>
  <c r="L595" i="21" s="1"/>
  <c r="M595" i="21" s="1"/>
  <c r="I594" i="21"/>
  <c r="L594" i="21" s="1"/>
  <c r="M594" i="21" s="1"/>
  <c r="I593" i="21"/>
  <c r="L593" i="21" s="1"/>
  <c r="M593" i="21" s="1"/>
  <c r="I592" i="21"/>
  <c r="L592" i="21" s="1"/>
  <c r="M592" i="21" s="1"/>
  <c r="I591" i="21"/>
  <c r="L591" i="21" s="1"/>
  <c r="M591" i="21" s="1"/>
  <c r="I590" i="21"/>
  <c r="L590" i="21" s="1"/>
  <c r="M590" i="21" s="1"/>
  <c r="I589" i="21"/>
  <c r="L589" i="21" s="1"/>
  <c r="M589" i="21" s="1"/>
  <c r="I588" i="21"/>
  <c r="L588" i="21" s="1"/>
  <c r="M588" i="21" s="1"/>
  <c r="I587" i="21"/>
  <c r="L587" i="21" s="1"/>
  <c r="M587" i="21" s="1"/>
  <c r="I586" i="21"/>
  <c r="L586" i="21" s="1"/>
  <c r="M586" i="21" s="1"/>
  <c r="I585" i="21"/>
  <c r="L585" i="21" s="1"/>
  <c r="M585" i="21" s="1"/>
  <c r="I584" i="21"/>
  <c r="L584" i="21" s="1"/>
  <c r="M584" i="21" s="1"/>
  <c r="I583" i="21"/>
  <c r="L583" i="21" s="1"/>
  <c r="M583" i="21" s="1"/>
  <c r="I582" i="21"/>
  <c r="L582" i="21" s="1"/>
  <c r="M582" i="21" s="1"/>
  <c r="I581" i="21"/>
  <c r="L581" i="21" s="1"/>
  <c r="M581" i="21" s="1"/>
  <c r="I580" i="21"/>
  <c r="L580" i="21" s="1"/>
  <c r="M580" i="21" s="1"/>
  <c r="I579" i="21"/>
  <c r="L579" i="21" s="1"/>
  <c r="M579" i="21" s="1"/>
  <c r="I578" i="21"/>
  <c r="L578" i="21" s="1"/>
  <c r="M578" i="21" s="1"/>
  <c r="I577" i="21"/>
  <c r="L577" i="21" s="1"/>
  <c r="M577" i="21" s="1"/>
  <c r="I576" i="21"/>
  <c r="L576" i="21" s="1"/>
  <c r="M576" i="21" s="1"/>
  <c r="I575" i="21"/>
  <c r="L575" i="21" s="1"/>
  <c r="M575" i="21" s="1"/>
  <c r="I574" i="21"/>
  <c r="L574" i="21" s="1"/>
  <c r="M574" i="21" s="1"/>
  <c r="I573" i="21"/>
  <c r="L573" i="21" s="1"/>
  <c r="M573" i="21" s="1"/>
  <c r="I572" i="21"/>
  <c r="L572" i="21" s="1"/>
  <c r="M572" i="21" s="1"/>
  <c r="I571" i="21"/>
  <c r="L571" i="21" s="1"/>
  <c r="M571" i="21" s="1"/>
  <c r="I570" i="21"/>
  <c r="L570" i="21" s="1"/>
  <c r="M570" i="21" s="1"/>
  <c r="I569" i="21"/>
  <c r="L569" i="21" s="1"/>
  <c r="M569" i="21" s="1"/>
  <c r="I568" i="21"/>
  <c r="L568" i="21" s="1"/>
  <c r="M568" i="21" s="1"/>
  <c r="I567" i="21"/>
  <c r="L567" i="21" s="1"/>
  <c r="M567" i="21" s="1"/>
  <c r="I566" i="21"/>
  <c r="L566" i="21" s="1"/>
  <c r="M566" i="21" s="1"/>
  <c r="I565" i="21"/>
  <c r="L565" i="21" s="1"/>
  <c r="M565" i="21" s="1"/>
  <c r="I564" i="21"/>
  <c r="L564" i="21" s="1"/>
  <c r="M564" i="21" s="1"/>
  <c r="I563" i="21"/>
  <c r="L563" i="21" s="1"/>
  <c r="M563" i="21" s="1"/>
  <c r="I562" i="21"/>
  <c r="L562" i="21" s="1"/>
  <c r="M562" i="21" s="1"/>
  <c r="I561" i="21"/>
  <c r="L561" i="21" s="1"/>
  <c r="M561" i="21" s="1"/>
  <c r="I560" i="21"/>
  <c r="L560" i="21" s="1"/>
  <c r="M560" i="21" s="1"/>
  <c r="I559" i="21"/>
  <c r="L559" i="21" s="1"/>
  <c r="M559" i="21" s="1"/>
  <c r="I558" i="21"/>
  <c r="L558" i="21" s="1"/>
  <c r="M558" i="21" s="1"/>
  <c r="I557" i="21"/>
  <c r="L557" i="21" s="1"/>
  <c r="M557" i="21" s="1"/>
  <c r="I556" i="21"/>
  <c r="L556" i="21" s="1"/>
  <c r="M556" i="21" s="1"/>
  <c r="I555" i="21"/>
  <c r="L555" i="21" s="1"/>
  <c r="M555" i="21" s="1"/>
  <c r="I554" i="21"/>
  <c r="L554" i="21" s="1"/>
  <c r="M554" i="21" s="1"/>
  <c r="I553" i="21"/>
  <c r="L553" i="21" s="1"/>
  <c r="M553" i="21" s="1"/>
  <c r="I552" i="21"/>
  <c r="L552" i="21" s="1"/>
  <c r="M552" i="21" s="1"/>
  <c r="I551" i="21"/>
  <c r="L551" i="21" s="1"/>
  <c r="M551" i="21" s="1"/>
  <c r="I550" i="21"/>
  <c r="L550" i="21" s="1"/>
  <c r="M550" i="21" s="1"/>
  <c r="I549" i="21"/>
  <c r="L549" i="21" s="1"/>
  <c r="M549" i="21" s="1"/>
  <c r="I548" i="21"/>
  <c r="L548" i="21" s="1"/>
  <c r="M548" i="21" s="1"/>
  <c r="I547" i="21"/>
  <c r="L547" i="21" s="1"/>
  <c r="M547" i="21" s="1"/>
  <c r="I546" i="21"/>
  <c r="L546" i="21" s="1"/>
  <c r="M546" i="21" s="1"/>
  <c r="I545" i="21"/>
  <c r="L545" i="21" s="1"/>
  <c r="M545" i="21" s="1"/>
  <c r="I544" i="21"/>
  <c r="L544" i="21" s="1"/>
  <c r="M544" i="21" s="1"/>
  <c r="I543" i="21"/>
  <c r="L543" i="21" s="1"/>
  <c r="M543" i="21" s="1"/>
  <c r="I542" i="21"/>
  <c r="L542" i="21" s="1"/>
  <c r="M542" i="21" s="1"/>
  <c r="I541" i="21"/>
  <c r="L541" i="21" s="1"/>
  <c r="M541" i="21" s="1"/>
  <c r="I540" i="21"/>
  <c r="L540" i="21" s="1"/>
  <c r="M540" i="21" s="1"/>
  <c r="I539" i="21"/>
  <c r="L539" i="21" s="1"/>
  <c r="M539" i="21" s="1"/>
  <c r="I538" i="21"/>
  <c r="L538" i="21" s="1"/>
  <c r="M538" i="21" s="1"/>
  <c r="I537" i="21"/>
  <c r="L537" i="21" s="1"/>
  <c r="M537" i="21" s="1"/>
  <c r="I536" i="21"/>
  <c r="L536" i="21" s="1"/>
  <c r="M536" i="21" s="1"/>
  <c r="I535" i="21"/>
  <c r="L535" i="21" s="1"/>
  <c r="M535" i="21" s="1"/>
  <c r="I534" i="21"/>
  <c r="L534" i="21" s="1"/>
  <c r="M534" i="21" s="1"/>
  <c r="I533" i="21"/>
  <c r="L533" i="21" s="1"/>
  <c r="M533" i="21" s="1"/>
  <c r="I532" i="21"/>
  <c r="L532" i="21" s="1"/>
  <c r="M532" i="21" s="1"/>
  <c r="I531" i="21"/>
  <c r="L531" i="21" s="1"/>
  <c r="M531" i="21" s="1"/>
  <c r="I530" i="21"/>
  <c r="L530" i="21" s="1"/>
  <c r="M530" i="21" s="1"/>
  <c r="I529" i="21"/>
  <c r="L529" i="21" s="1"/>
  <c r="M529" i="21" s="1"/>
  <c r="I528" i="21"/>
  <c r="L528" i="21" s="1"/>
  <c r="M528" i="21" s="1"/>
  <c r="I527" i="21"/>
  <c r="L527" i="21" s="1"/>
  <c r="M527" i="21" s="1"/>
  <c r="I526" i="21"/>
  <c r="L526" i="21" s="1"/>
  <c r="M526" i="21" s="1"/>
  <c r="I525" i="21"/>
  <c r="L525" i="21" s="1"/>
  <c r="M525" i="21" s="1"/>
  <c r="I524" i="21"/>
  <c r="L524" i="21" s="1"/>
  <c r="M524" i="21" s="1"/>
  <c r="I523" i="21"/>
  <c r="L523" i="21" s="1"/>
  <c r="M523" i="21" s="1"/>
  <c r="I522" i="21"/>
  <c r="L522" i="21" s="1"/>
  <c r="M522" i="21" s="1"/>
  <c r="I521" i="21"/>
  <c r="L521" i="21" s="1"/>
  <c r="M521" i="21" s="1"/>
  <c r="I520" i="21"/>
  <c r="L520" i="21" s="1"/>
  <c r="M520" i="21" s="1"/>
  <c r="I519" i="21"/>
  <c r="L519" i="21" s="1"/>
  <c r="M519" i="21" s="1"/>
  <c r="I518" i="21"/>
  <c r="L518" i="21" s="1"/>
  <c r="M518" i="21" s="1"/>
  <c r="I517" i="21"/>
  <c r="L517" i="21" s="1"/>
  <c r="M517" i="21" s="1"/>
  <c r="I516" i="21"/>
  <c r="L516" i="21" s="1"/>
  <c r="M516" i="21" s="1"/>
  <c r="I515" i="21"/>
  <c r="L515" i="21" s="1"/>
  <c r="M515" i="21" s="1"/>
  <c r="I514" i="21"/>
  <c r="L514" i="21" s="1"/>
  <c r="M514" i="21" s="1"/>
  <c r="I513" i="21"/>
  <c r="L513" i="21" s="1"/>
  <c r="M513" i="21" s="1"/>
  <c r="I512" i="21"/>
  <c r="L512" i="21" s="1"/>
  <c r="M512" i="21" s="1"/>
  <c r="I511" i="21"/>
  <c r="L511" i="21" s="1"/>
  <c r="M511" i="21" s="1"/>
  <c r="I510" i="21"/>
  <c r="L510" i="21" s="1"/>
  <c r="M510" i="21" s="1"/>
  <c r="I509" i="21"/>
  <c r="L509" i="21" s="1"/>
  <c r="M509" i="21" s="1"/>
  <c r="I508" i="21"/>
  <c r="L508" i="21" s="1"/>
  <c r="M508" i="21" s="1"/>
  <c r="I507" i="21"/>
  <c r="L507" i="21" s="1"/>
  <c r="M507" i="21" s="1"/>
  <c r="I506" i="21"/>
  <c r="L506" i="21" s="1"/>
  <c r="M506" i="21" s="1"/>
  <c r="I505" i="21"/>
  <c r="L505" i="21" s="1"/>
  <c r="M505" i="21" s="1"/>
  <c r="I504" i="21"/>
  <c r="L504" i="21" s="1"/>
  <c r="M504" i="21" s="1"/>
  <c r="I503" i="21"/>
  <c r="L503" i="21" s="1"/>
  <c r="M503" i="21" s="1"/>
  <c r="I502" i="21"/>
  <c r="L502" i="21" s="1"/>
  <c r="M502" i="21" s="1"/>
  <c r="I501" i="21"/>
  <c r="L501" i="21" s="1"/>
  <c r="M501" i="21" s="1"/>
  <c r="I500" i="21"/>
  <c r="L500" i="21" s="1"/>
  <c r="M500" i="21" s="1"/>
  <c r="I499" i="21"/>
  <c r="L499" i="21" s="1"/>
  <c r="M499" i="21" s="1"/>
  <c r="I498" i="21"/>
  <c r="L498" i="21" s="1"/>
  <c r="M498" i="21" s="1"/>
  <c r="I497" i="21"/>
  <c r="L497" i="21" s="1"/>
  <c r="M497" i="21" s="1"/>
  <c r="I496" i="21"/>
  <c r="L496" i="21" s="1"/>
  <c r="M496" i="21" s="1"/>
  <c r="I495" i="21"/>
  <c r="L495" i="21" s="1"/>
  <c r="M495" i="21" s="1"/>
  <c r="I494" i="21"/>
  <c r="L494" i="21" s="1"/>
  <c r="M494" i="21" s="1"/>
  <c r="I493" i="21"/>
  <c r="L493" i="21" s="1"/>
  <c r="M493" i="21" s="1"/>
  <c r="I492" i="21"/>
  <c r="L492" i="21" s="1"/>
  <c r="M492" i="21" s="1"/>
  <c r="I491" i="21"/>
  <c r="L491" i="21" s="1"/>
  <c r="M491" i="21" s="1"/>
  <c r="I490" i="21"/>
  <c r="L490" i="21" s="1"/>
  <c r="M490" i="21" s="1"/>
  <c r="I489" i="21"/>
  <c r="L489" i="21" s="1"/>
  <c r="M489" i="21" s="1"/>
  <c r="I488" i="21"/>
  <c r="L488" i="21" s="1"/>
  <c r="M488" i="21" s="1"/>
  <c r="I487" i="21"/>
  <c r="L487" i="21" s="1"/>
  <c r="M487" i="21" s="1"/>
  <c r="I486" i="21"/>
  <c r="L486" i="21" s="1"/>
  <c r="M486" i="21" s="1"/>
  <c r="I485" i="21"/>
  <c r="L485" i="21" s="1"/>
  <c r="M485" i="21" s="1"/>
  <c r="I484" i="21"/>
  <c r="L484" i="21" s="1"/>
  <c r="M484" i="21" s="1"/>
  <c r="I483" i="21"/>
  <c r="L483" i="21" s="1"/>
  <c r="M483" i="21" s="1"/>
  <c r="I482" i="21"/>
  <c r="L482" i="21" s="1"/>
  <c r="M482" i="21" s="1"/>
  <c r="I481" i="21"/>
  <c r="L481" i="21" s="1"/>
  <c r="M481" i="21" s="1"/>
  <c r="I480" i="21"/>
  <c r="L480" i="21" s="1"/>
  <c r="M480" i="21" s="1"/>
  <c r="I479" i="21"/>
  <c r="L479" i="21" s="1"/>
  <c r="M479" i="21" s="1"/>
  <c r="I478" i="21"/>
  <c r="L478" i="21" s="1"/>
  <c r="M478" i="21" s="1"/>
  <c r="I477" i="21"/>
  <c r="L477" i="21" s="1"/>
  <c r="M477" i="21" s="1"/>
  <c r="I476" i="21"/>
  <c r="L476" i="21" s="1"/>
  <c r="M476" i="21" s="1"/>
  <c r="I475" i="21"/>
  <c r="L475" i="21" s="1"/>
  <c r="M475" i="21" s="1"/>
  <c r="I474" i="21"/>
  <c r="L474" i="21" s="1"/>
  <c r="M474" i="21" s="1"/>
  <c r="I473" i="21"/>
  <c r="L473" i="21" s="1"/>
  <c r="M473" i="21" s="1"/>
  <c r="I472" i="21"/>
  <c r="L472" i="21" s="1"/>
  <c r="M472" i="21" s="1"/>
  <c r="I471" i="21"/>
  <c r="L471" i="21" s="1"/>
  <c r="M471" i="21" s="1"/>
  <c r="I470" i="21"/>
  <c r="L470" i="21" s="1"/>
  <c r="M470" i="21" s="1"/>
  <c r="I469" i="21"/>
  <c r="L469" i="21" s="1"/>
  <c r="M469" i="21" s="1"/>
  <c r="I468" i="21"/>
  <c r="L468" i="21" s="1"/>
  <c r="M468" i="21" s="1"/>
  <c r="I467" i="21"/>
  <c r="L467" i="21" s="1"/>
  <c r="M467" i="21" s="1"/>
  <c r="I466" i="21"/>
  <c r="L466" i="21" s="1"/>
  <c r="M466" i="21" s="1"/>
  <c r="I465" i="21"/>
  <c r="L465" i="21" s="1"/>
  <c r="M465" i="21" s="1"/>
  <c r="I464" i="21"/>
  <c r="L464" i="21" s="1"/>
  <c r="M464" i="21" s="1"/>
  <c r="I463" i="21"/>
  <c r="L463" i="21" s="1"/>
  <c r="M463" i="21" s="1"/>
  <c r="I462" i="21"/>
  <c r="L462" i="21" s="1"/>
  <c r="M462" i="21" s="1"/>
  <c r="I461" i="21"/>
  <c r="L461" i="21" s="1"/>
  <c r="M461" i="21" s="1"/>
  <c r="I460" i="21"/>
  <c r="L460" i="21" s="1"/>
  <c r="M460" i="21" s="1"/>
  <c r="I459" i="21"/>
  <c r="L459" i="21" s="1"/>
  <c r="M459" i="21" s="1"/>
  <c r="I458" i="21"/>
  <c r="L458" i="21" s="1"/>
  <c r="M458" i="21" s="1"/>
  <c r="I457" i="21"/>
  <c r="L457" i="21" s="1"/>
  <c r="M457" i="21" s="1"/>
  <c r="I456" i="21"/>
  <c r="L456" i="21" s="1"/>
  <c r="M456" i="21" s="1"/>
  <c r="I455" i="21"/>
  <c r="L455" i="21" s="1"/>
  <c r="M455" i="21" s="1"/>
  <c r="I454" i="21"/>
  <c r="L454" i="21" s="1"/>
  <c r="M454" i="21" s="1"/>
  <c r="I453" i="21"/>
  <c r="L453" i="21" s="1"/>
  <c r="M453" i="21" s="1"/>
  <c r="I452" i="21"/>
  <c r="L452" i="21" s="1"/>
  <c r="M452" i="21" s="1"/>
  <c r="I451" i="21"/>
  <c r="L451" i="21" s="1"/>
  <c r="M451" i="21" s="1"/>
  <c r="I450" i="21"/>
  <c r="L450" i="21" s="1"/>
  <c r="M450" i="21" s="1"/>
  <c r="I449" i="21"/>
  <c r="L449" i="21" s="1"/>
  <c r="M449" i="21" s="1"/>
  <c r="I448" i="21"/>
  <c r="L448" i="21" s="1"/>
  <c r="M448" i="21" s="1"/>
  <c r="I447" i="21"/>
  <c r="J447" i="21" s="1"/>
  <c r="I446" i="21"/>
  <c r="L446" i="21" s="1"/>
  <c r="M446" i="21" s="1"/>
  <c r="I445" i="21"/>
  <c r="L445" i="21" s="1"/>
  <c r="M445" i="21" s="1"/>
  <c r="I444" i="21"/>
  <c r="L444" i="21" s="1"/>
  <c r="M444" i="21" s="1"/>
  <c r="I443" i="21"/>
  <c r="L443" i="21" s="1"/>
  <c r="M443" i="21" s="1"/>
  <c r="I442" i="21"/>
  <c r="L442" i="21" s="1"/>
  <c r="M442" i="21" s="1"/>
  <c r="I441" i="21"/>
  <c r="L441" i="21" s="1"/>
  <c r="M441" i="21" s="1"/>
  <c r="I440" i="21"/>
  <c r="L440" i="21" s="1"/>
  <c r="M440" i="21" s="1"/>
  <c r="I439" i="21"/>
  <c r="L439" i="21" s="1"/>
  <c r="M439" i="21" s="1"/>
  <c r="I438" i="21"/>
  <c r="L438" i="21" s="1"/>
  <c r="M438" i="21" s="1"/>
  <c r="I437" i="21"/>
  <c r="L437" i="21" s="1"/>
  <c r="M437" i="21" s="1"/>
  <c r="I436" i="21"/>
  <c r="L436" i="21" s="1"/>
  <c r="M436" i="21" s="1"/>
  <c r="I435" i="21"/>
  <c r="L435" i="21" s="1"/>
  <c r="M435" i="21" s="1"/>
  <c r="I434" i="21"/>
  <c r="L434" i="21" s="1"/>
  <c r="M434" i="21" s="1"/>
  <c r="I433" i="21"/>
  <c r="L433" i="21" s="1"/>
  <c r="M433" i="21" s="1"/>
  <c r="I432" i="21"/>
  <c r="L432" i="21" s="1"/>
  <c r="M432" i="21" s="1"/>
  <c r="I431" i="21"/>
  <c r="L431" i="21" s="1"/>
  <c r="M431" i="21" s="1"/>
  <c r="I430" i="21"/>
  <c r="L430" i="21" s="1"/>
  <c r="M430" i="21" s="1"/>
  <c r="I429" i="21"/>
  <c r="L429" i="21" s="1"/>
  <c r="M429" i="21" s="1"/>
  <c r="I428" i="21"/>
  <c r="L428" i="21" s="1"/>
  <c r="M428" i="21" s="1"/>
  <c r="I427" i="21"/>
  <c r="L427" i="21" s="1"/>
  <c r="M427" i="21" s="1"/>
  <c r="I426" i="21"/>
  <c r="L426" i="21" s="1"/>
  <c r="M426" i="21" s="1"/>
  <c r="I425" i="21"/>
  <c r="L425" i="21" s="1"/>
  <c r="M425" i="21" s="1"/>
  <c r="I424" i="21"/>
  <c r="L424" i="21" s="1"/>
  <c r="M424" i="21" s="1"/>
  <c r="I423" i="21"/>
  <c r="L423" i="21" s="1"/>
  <c r="M423" i="21" s="1"/>
  <c r="I422" i="21"/>
  <c r="L422" i="21" s="1"/>
  <c r="M422" i="21" s="1"/>
  <c r="I421" i="21"/>
  <c r="L421" i="21" s="1"/>
  <c r="M421" i="21" s="1"/>
  <c r="I420" i="21"/>
  <c r="L420" i="21" s="1"/>
  <c r="M420" i="21" s="1"/>
  <c r="I419" i="21"/>
  <c r="L419" i="21" s="1"/>
  <c r="M419" i="21" s="1"/>
  <c r="I418" i="21"/>
  <c r="L418" i="21" s="1"/>
  <c r="M418" i="21" s="1"/>
  <c r="I417" i="21"/>
  <c r="L417" i="21" s="1"/>
  <c r="M417" i="21" s="1"/>
  <c r="I416" i="21"/>
  <c r="L416" i="21" s="1"/>
  <c r="M416" i="21" s="1"/>
  <c r="I415" i="21"/>
  <c r="L415" i="21" s="1"/>
  <c r="M415" i="21" s="1"/>
  <c r="I414" i="21"/>
  <c r="L414" i="21" s="1"/>
  <c r="M414" i="21" s="1"/>
  <c r="I413" i="21"/>
  <c r="L413" i="21" s="1"/>
  <c r="M413" i="21" s="1"/>
  <c r="I412" i="21"/>
  <c r="L412" i="21" s="1"/>
  <c r="M412" i="21" s="1"/>
  <c r="I411" i="21"/>
  <c r="L411" i="21" s="1"/>
  <c r="M411" i="21" s="1"/>
  <c r="I410" i="21"/>
  <c r="L410" i="21" s="1"/>
  <c r="M410" i="21" s="1"/>
  <c r="I409" i="21"/>
  <c r="L409" i="21" s="1"/>
  <c r="M409" i="21" s="1"/>
  <c r="I408" i="21"/>
  <c r="L408" i="21" s="1"/>
  <c r="M408" i="21" s="1"/>
  <c r="I407" i="21"/>
  <c r="L407" i="21" s="1"/>
  <c r="M407" i="21" s="1"/>
  <c r="I406" i="21"/>
  <c r="L406" i="21" s="1"/>
  <c r="M406" i="21" s="1"/>
  <c r="I405" i="21"/>
  <c r="L405" i="21" s="1"/>
  <c r="M405" i="21" s="1"/>
  <c r="I404" i="21"/>
  <c r="L404" i="21" s="1"/>
  <c r="M404" i="21" s="1"/>
  <c r="I403" i="21"/>
  <c r="L403" i="21" s="1"/>
  <c r="M403" i="21" s="1"/>
  <c r="I402" i="21"/>
  <c r="L402" i="21" s="1"/>
  <c r="M402" i="21" s="1"/>
  <c r="I401" i="21"/>
  <c r="L401" i="21" s="1"/>
  <c r="M401" i="21" s="1"/>
  <c r="I400" i="21"/>
  <c r="L400" i="21" s="1"/>
  <c r="M400" i="21" s="1"/>
  <c r="I399" i="21"/>
  <c r="L399" i="21" s="1"/>
  <c r="M399" i="21" s="1"/>
  <c r="I398" i="21"/>
  <c r="L398" i="21" s="1"/>
  <c r="M398" i="21" s="1"/>
  <c r="I397" i="21"/>
  <c r="L397" i="21" s="1"/>
  <c r="M397" i="21" s="1"/>
  <c r="I396" i="21"/>
  <c r="L396" i="21" s="1"/>
  <c r="M396" i="21" s="1"/>
  <c r="I395" i="21"/>
  <c r="L395" i="21" s="1"/>
  <c r="M395" i="21" s="1"/>
  <c r="I394" i="21"/>
  <c r="L394" i="21" s="1"/>
  <c r="M394" i="21" s="1"/>
  <c r="I393" i="21"/>
  <c r="L393" i="21" s="1"/>
  <c r="M393" i="21" s="1"/>
  <c r="I392" i="21"/>
  <c r="L392" i="21" s="1"/>
  <c r="M392" i="21" s="1"/>
  <c r="I391" i="21"/>
  <c r="L391" i="21" s="1"/>
  <c r="M391" i="21" s="1"/>
  <c r="I390" i="21"/>
  <c r="L390" i="21" s="1"/>
  <c r="M390" i="21" s="1"/>
  <c r="I389" i="21"/>
  <c r="L389" i="21" s="1"/>
  <c r="M389" i="21" s="1"/>
  <c r="I388" i="21"/>
  <c r="L388" i="21" s="1"/>
  <c r="M388" i="21" s="1"/>
  <c r="I387" i="21"/>
  <c r="L387" i="21" s="1"/>
  <c r="M387" i="21" s="1"/>
  <c r="I386" i="21"/>
  <c r="L386" i="21" s="1"/>
  <c r="M386" i="21" s="1"/>
  <c r="I385" i="21"/>
  <c r="L385" i="21" s="1"/>
  <c r="M385" i="21" s="1"/>
  <c r="I384" i="21"/>
  <c r="L384" i="21" s="1"/>
  <c r="M384" i="21" s="1"/>
  <c r="I383" i="21"/>
  <c r="J383" i="21" s="1"/>
  <c r="I382" i="21"/>
  <c r="L382" i="21" s="1"/>
  <c r="M382" i="21" s="1"/>
  <c r="I381" i="21"/>
  <c r="L381" i="21" s="1"/>
  <c r="M381" i="21" s="1"/>
  <c r="I380" i="21"/>
  <c r="L380" i="21" s="1"/>
  <c r="M380" i="21" s="1"/>
  <c r="I379" i="21"/>
  <c r="L379" i="21" s="1"/>
  <c r="M379" i="21" s="1"/>
  <c r="I378" i="21"/>
  <c r="L378" i="21" s="1"/>
  <c r="M378" i="21" s="1"/>
  <c r="I377" i="21"/>
  <c r="L377" i="21" s="1"/>
  <c r="M377" i="21" s="1"/>
  <c r="I376" i="21"/>
  <c r="L376" i="21" s="1"/>
  <c r="M376" i="21" s="1"/>
  <c r="I375" i="21"/>
  <c r="L375" i="21" s="1"/>
  <c r="M375" i="21" s="1"/>
  <c r="I374" i="21"/>
  <c r="L374" i="21" s="1"/>
  <c r="M374" i="21" s="1"/>
  <c r="I373" i="21"/>
  <c r="L373" i="21" s="1"/>
  <c r="M373" i="21" s="1"/>
  <c r="I372" i="21"/>
  <c r="L372" i="21" s="1"/>
  <c r="M372" i="21" s="1"/>
  <c r="I371" i="21"/>
  <c r="L371" i="21" s="1"/>
  <c r="M371" i="21" s="1"/>
  <c r="I370" i="21"/>
  <c r="L370" i="21" s="1"/>
  <c r="M370" i="21" s="1"/>
  <c r="I369" i="21"/>
  <c r="L369" i="21" s="1"/>
  <c r="M369" i="21" s="1"/>
  <c r="I368" i="21"/>
  <c r="L368" i="21" s="1"/>
  <c r="M368" i="21" s="1"/>
  <c r="I367" i="21"/>
  <c r="L367" i="21" s="1"/>
  <c r="M367" i="21" s="1"/>
  <c r="I366" i="21"/>
  <c r="L366" i="21" s="1"/>
  <c r="M366" i="21" s="1"/>
  <c r="I365" i="21"/>
  <c r="L365" i="21" s="1"/>
  <c r="M365" i="21" s="1"/>
  <c r="I364" i="21"/>
  <c r="L364" i="21" s="1"/>
  <c r="M364" i="21" s="1"/>
  <c r="I363" i="21"/>
  <c r="L363" i="21" s="1"/>
  <c r="M363" i="21" s="1"/>
  <c r="I362" i="21"/>
  <c r="L362" i="21" s="1"/>
  <c r="M362" i="21" s="1"/>
  <c r="I361" i="21"/>
  <c r="L361" i="21" s="1"/>
  <c r="M361" i="21" s="1"/>
  <c r="I360" i="21"/>
  <c r="L360" i="21" s="1"/>
  <c r="M360" i="21" s="1"/>
  <c r="I359" i="21"/>
  <c r="L359" i="21" s="1"/>
  <c r="M359" i="21" s="1"/>
  <c r="I358" i="21"/>
  <c r="L358" i="21" s="1"/>
  <c r="M358" i="21" s="1"/>
  <c r="I357" i="21"/>
  <c r="L357" i="21" s="1"/>
  <c r="M357" i="21" s="1"/>
  <c r="I356" i="21"/>
  <c r="L356" i="21" s="1"/>
  <c r="M356" i="21" s="1"/>
  <c r="I355" i="21"/>
  <c r="L355" i="21" s="1"/>
  <c r="M355" i="21" s="1"/>
  <c r="I354" i="21"/>
  <c r="L354" i="21" s="1"/>
  <c r="M354" i="21" s="1"/>
  <c r="I353" i="21"/>
  <c r="L353" i="21" s="1"/>
  <c r="M353" i="21" s="1"/>
  <c r="I352" i="21"/>
  <c r="L352" i="21" s="1"/>
  <c r="M352" i="21" s="1"/>
  <c r="I351" i="21"/>
  <c r="L351" i="21" s="1"/>
  <c r="M351" i="21" s="1"/>
  <c r="I350" i="21"/>
  <c r="L350" i="21" s="1"/>
  <c r="M350" i="21" s="1"/>
  <c r="I349" i="21"/>
  <c r="L349" i="21" s="1"/>
  <c r="M349" i="21" s="1"/>
  <c r="I348" i="21"/>
  <c r="L348" i="21" s="1"/>
  <c r="M348" i="21" s="1"/>
  <c r="I347" i="21"/>
  <c r="L347" i="21" s="1"/>
  <c r="M347" i="21" s="1"/>
  <c r="I346" i="21"/>
  <c r="L346" i="21" s="1"/>
  <c r="M346" i="21" s="1"/>
  <c r="I345" i="21"/>
  <c r="L345" i="21" s="1"/>
  <c r="M345" i="21" s="1"/>
  <c r="I344" i="21"/>
  <c r="L344" i="21" s="1"/>
  <c r="M344" i="21" s="1"/>
  <c r="I343" i="21"/>
  <c r="L343" i="21" s="1"/>
  <c r="M343" i="21" s="1"/>
  <c r="I342" i="21"/>
  <c r="L342" i="21" s="1"/>
  <c r="M342" i="21" s="1"/>
  <c r="I341" i="21"/>
  <c r="L341" i="21" s="1"/>
  <c r="M341" i="21" s="1"/>
  <c r="I340" i="21"/>
  <c r="L340" i="21" s="1"/>
  <c r="M340" i="21" s="1"/>
  <c r="I339" i="21"/>
  <c r="L339" i="21" s="1"/>
  <c r="M339" i="21" s="1"/>
  <c r="I338" i="21"/>
  <c r="L338" i="21" s="1"/>
  <c r="M338" i="21" s="1"/>
  <c r="I337" i="21"/>
  <c r="L337" i="21" s="1"/>
  <c r="M337" i="21" s="1"/>
  <c r="I336" i="21"/>
  <c r="L336" i="21" s="1"/>
  <c r="M336" i="21" s="1"/>
  <c r="I335" i="21"/>
  <c r="L335" i="21" s="1"/>
  <c r="M335" i="21" s="1"/>
  <c r="I334" i="21"/>
  <c r="L334" i="21" s="1"/>
  <c r="M334" i="21" s="1"/>
  <c r="I333" i="21"/>
  <c r="L333" i="21" s="1"/>
  <c r="M333" i="21" s="1"/>
  <c r="I332" i="21"/>
  <c r="J332" i="21" s="1"/>
  <c r="I331" i="21"/>
  <c r="L331" i="21" s="1"/>
  <c r="M331" i="21" s="1"/>
  <c r="I330" i="21"/>
  <c r="L330" i="21" s="1"/>
  <c r="M330" i="21" s="1"/>
  <c r="I329" i="21"/>
  <c r="L329" i="21" s="1"/>
  <c r="M329" i="21" s="1"/>
  <c r="I328" i="21"/>
  <c r="L328" i="21" s="1"/>
  <c r="M328" i="21" s="1"/>
  <c r="I327" i="21"/>
  <c r="L327" i="21" s="1"/>
  <c r="M327" i="21" s="1"/>
  <c r="I326" i="21"/>
  <c r="L326" i="21" s="1"/>
  <c r="M326" i="21" s="1"/>
  <c r="I325" i="21"/>
  <c r="L325" i="21" s="1"/>
  <c r="M325" i="21" s="1"/>
  <c r="I324" i="21"/>
  <c r="L324" i="21" s="1"/>
  <c r="M324" i="21" s="1"/>
  <c r="I323" i="21"/>
  <c r="L323" i="21" s="1"/>
  <c r="M323" i="21" s="1"/>
  <c r="L322" i="21"/>
  <c r="M322" i="21" s="1"/>
  <c r="L321" i="21"/>
  <c r="M321" i="21" s="1"/>
  <c r="L320" i="21"/>
  <c r="M320" i="21" s="1"/>
  <c r="L319" i="21"/>
  <c r="M319" i="21" s="1"/>
  <c r="L318" i="21"/>
  <c r="M318" i="21" s="1"/>
  <c r="L317" i="21"/>
  <c r="M317" i="21" s="1"/>
  <c r="L316" i="21"/>
  <c r="M316" i="21" s="1"/>
  <c r="L315" i="21"/>
  <c r="M315" i="21" s="1"/>
  <c r="L314" i="21"/>
  <c r="M314" i="21" s="1"/>
  <c r="L313" i="21"/>
  <c r="M313" i="21" s="1"/>
  <c r="L312" i="21"/>
  <c r="M312" i="21" s="1"/>
  <c r="L311" i="21"/>
  <c r="M311" i="21" s="1"/>
  <c r="L310" i="21"/>
  <c r="M310" i="21" s="1"/>
  <c r="L309" i="21"/>
  <c r="M309" i="21" s="1"/>
  <c r="L308" i="21"/>
  <c r="M308" i="21" s="1"/>
  <c r="L307" i="21"/>
  <c r="M307" i="21" s="1"/>
  <c r="L306" i="21"/>
  <c r="M306" i="21" s="1"/>
  <c r="L305" i="21"/>
  <c r="M305" i="21" s="1"/>
  <c r="L304" i="21"/>
  <c r="M304" i="21" s="1"/>
  <c r="L303" i="21"/>
  <c r="M303" i="21" s="1"/>
  <c r="L302" i="21"/>
  <c r="M302" i="21" s="1"/>
  <c r="L301" i="21"/>
  <c r="M301" i="21" s="1"/>
  <c r="L300" i="21"/>
  <c r="M300" i="21" s="1"/>
  <c r="L299" i="21"/>
  <c r="M299" i="21" s="1"/>
  <c r="L298" i="21"/>
  <c r="M298" i="21" s="1"/>
  <c r="L297" i="21"/>
  <c r="M297" i="21" s="1"/>
  <c r="L296" i="21"/>
  <c r="M296" i="21" s="1"/>
  <c r="L295" i="21"/>
  <c r="M295" i="21" s="1"/>
  <c r="L294" i="21"/>
  <c r="M294" i="21" s="1"/>
  <c r="L293" i="21"/>
  <c r="M293" i="21" s="1"/>
  <c r="L292" i="21"/>
  <c r="M292" i="21" s="1"/>
  <c r="L291" i="21"/>
  <c r="M291" i="21" s="1"/>
  <c r="L290" i="21"/>
  <c r="M290" i="21" s="1"/>
  <c r="L289" i="21"/>
  <c r="M289" i="21" s="1"/>
  <c r="L288" i="21"/>
  <c r="M288" i="21" s="1"/>
  <c r="L287" i="21"/>
  <c r="M287" i="21" s="1"/>
  <c r="L286" i="21"/>
  <c r="M286" i="21" s="1"/>
  <c r="L285" i="21"/>
  <c r="M285" i="21" s="1"/>
  <c r="L284" i="21"/>
  <c r="M284" i="21" s="1"/>
  <c r="L283" i="21"/>
  <c r="M283" i="21" s="1"/>
  <c r="L282" i="21"/>
  <c r="M282" i="21" s="1"/>
  <c r="L281" i="21"/>
  <c r="M281" i="21" s="1"/>
  <c r="L280" i="21"/>
  <c r="M280" i="21" s="1"/>
  <c r="L279" i="21"/>
  <c r="M279" i="21" s="1"/>
  <c r="L278" i="21"/>
  <c r="M278" i="21" s="1"/>
  <c r="I277" i="21"/>
  <c r="L277" i="21" s="1"/>
  <c r="M277" i="21" s="1"/>
  <c r="L276" i="21"/>
  <c r="M276" i="21" s="1"/>
  <c r="L275" i="21"/>
  <c r="M275" i="21" s="1"/>
  <c r="L274" i="21"/>
  <c r="M274" i="21" s="1"/>
  <c r="L273" i="21"/>
  <c r="M273" i="21" s="1"/>
  <c r="L272" i="21"/>
  <c r="M272" i="21" s="1"/>
  <c r="L271" i="21"/>
  <c r="M271" i="21" s="1"/>
  <c r="L270" i="21"/>
  <c r="M270" i="21" s="1"/>
  <c r="L269" i="21"/>
  <c r="M269" i="21" s="1"/>
  <c r="L268" i="21"/>
  <c r="M268" i="21" s="1"/>
  <c r="L267" i="21"/>
  <c r="M267" i="21" s="1"/>
  <c r="L266" i="21"/>
  <c r="M266" i="21" s="1"/>
  <c r="L265" i="21"/>
  <c r="M265" i="21" s="1"/>
  <c r="L264" i="21"/>
  <c r="M264" i="21" s="1"/>
  <c r="L263" i="21"/>
  <c r="M263" i="21" s="1"/>
  <c r="L262" i="21"/>
  <c r="M262" i="21" s="1"/>
  <c r="L261" i="21"/>
  <c r="M261" i="21" s="1"/>
  <c r="L260" i="21"/>
  <c r="M260" i="21" s="1"/>
  <c r="L259" i="21"/>
  <c r="M259" i="21" s="1"/>
  <c r="L258" i="21"/>
  <c r="M258" i="21" s="1"/>
  <c r="L257" i="21"/>
  <c r="M257" i="21" s="1"/>
  <c r="L256" i="21"/>
  <c r="M256" i="21" s="1"/>
  <c r="L255" i="21"/>
  <c r="M255" i="21" s="1"/>
  <c r="L254" i="21"/>
  <c r="M254" i="21" s="1"/>
  <c r="L253" i="21"/>
  <c r="M253" i="21" s="1"/>
  <c r="L252" i="21"/>
  <c r="M252" i="21" s="1"/>
  <c r="L251" i="21"/>
  <c r="M251" i="21" s="1"/>
  <c r="L250" i="21"/>
  <c r="M250" i="21" s="1"/>
  <c r="L249" i="21"/>
  <c r="M249" i="21" s="1"/>
  <c r="L248" i="21"/>
  <c r="M248" i="21" s="1"/>
  <c r="L247" i="21"/>
  <c r="M247" i="21" s="1"/>
  <c r="L246" i="21"/>
  <c r="M246" i="21" s="1"/>
  <c r="L245" i="21"/>
  <c r="M245" i="21" s="1"/>
  <c r="L244" i="21"/>
  <c r="M244" i="21" s="1"/>
  <c r="I243" i="21"/>
  <c r="L243" i="21" s="1"/>
  <c r="M243" i="21" s="1"/>
  <c r="I242" i="21"/>
  <c r="L242" i="21" s="1"/>
  <c r="M242" i="21" s="1"/>
  <c r="I241" i="21"/>
  <c r="L241" i="21" s="1"/>
  <c r="M241" i="21" s="1"/>
  <c r="I240" i="21"/>
  <c r="L240" i="21" s="1"/>
  <c r="M240" i="21" s="1"/>
  <c r="I239" i="21"/>
  <c r="L239" i="21" s="1"/>
  <c r="M239" i="21" s="1"/>
  <c r="I238" i="21"/>
  <c r="L238" i="21" s="1"/>
  <c r="M238" i="21" s="1"/>
  <c r="I237" i="21"/>
  <c r="L237" i="21" s="1"/>
  <c r="M237" i="21" s="1"/>
  <c r="I236" i="21"/>
  <c r="L236" i="21" s="1"/>
  <c r="M236" i="21" s="1"/>
  <c r="I235" i="21"/>
  <c r="L235" i="21" s="1"/>
  <c r="M235" i="21" s="1"/>
  <c r="I234" i="21"/>
  <c r="L234" i="21" s="1"/>
  <c r="M234" i="21" s="1"/>
  <c r="I233" i="21"/>
  <c r="L233" i="21" s="1"/>
  <c r="M233" i="21" s="1"/>
  <c r="I232" i="21"/>
  <c r="L232" i="21" s="1"/>
  <c r="M232" i="21" s="1"/>
  <c r="I231" i="21"/>
  <c r="L231" i="21" s="1"/>
  <c r="M231" i="21" s="1"/>
  <c r="I230" i="21"/>
  <c r="L230" i="21" s="1"/>
  <c r="M230" i="21" s="1"/>
  <c r="I229" i="21"/>
  <c r="L229" i="21" s="1"/>
  <c r="M229" i="21" s="1"/>
  <c r="I228" i="21"/>
  <c r="L228" i="21" s="1"/>
  <c r="M228" i="21" s="1"/>
  <c r="I227" i="21"/>
  <c r="L227" i="21" s="1"/>
  <c r="M227" i="21" s="1"/>
  <c r="I226" i="21"/>
  <c r="L226" i="21" s="1"/>
  <c r="M226" i="21" s="1"/>
  <c r="I225" i="21"/>
  <c r="L225" i="21" s="1"/>
  <c r="M225" i="21" s="1"/>
  <c r="I224" i="21"/>
  <c r="L224" i="21" s="1"/>
  <c r="M224" i="21" s="1"/>
  <c r="I223" i="21"/>
  <c r="L223" i="21" s="1"/>
  <c r="M223" i="21" s="1"/>
  <c r="I222" i="21"/>
  <c r="L222" i="21" s="1"/>
  <c r="M222" i="21" s="1"/>
  <c r="I221" i="21"/>
  <c r="L221" i="21" s="1"/>
  <c r="M221" i="21" s="1"/>
  <c r="I220" i="21"/>
  <c r="L220" i="21" s="1"/>
  <c r="M220" i="21" s="1"/>
  <c r="I219" i="21"/>
  <c r="J219" i="21" s="1"/>
  <c r="I218" i="21"/>
  <c r="L218" i="21" s="1"/>
  <c r="M218" i="21" s="1"/>
  <c r="I217" i="21"/>
  <c r="L217" i="21" s="1"/>
  <c r="M217" i="21" s="1"/>
  <c r="I216" i="21"/>
  <c r="L216" i="21" s="1"/>
  <c r="M216" i="21" s="1"/>
  <c r="I215" i="21"/>
  <c r="L215" i="21" s="1"/>
  <c r="M215" i="21" s="1"/>
  <c r="I214" i="21"/>
  <c r="L214" i="21" s="1"/>
  <c r="M214" i="21" s="1"/>
  <c r="I213" i="21"/>
  <c r="L213" i="21" s="1"/>
  <c r="M213" i="21" s="1"/>
  <c r="I212" i="21"/>
  <c r="L212" i="21" s="1"/>
  <c r="M212" i="21" s="1"/>
  <c r="I211" i="21"/>
  <c r="L211" i="21" s="1"/>
  <c r="M211" i="21" s="1"/>
  <c r="I210" i="21"/>
  <c r="L210" i="21" s="1"/>
  <c r="M210" i="21" s="1"/>
  <c r="I209" i="21"/>
  <c r="L209" i="21" s="1"/>
  <c r="M209" i="21" s="1"/>
  <c r="I208" i="21"/>
  <c r="L208" i="21" s="1"/>
  <c r="M208" i="21" s="1"/>
  <c r="I207" i="21"/>
  <c r="L207" i="21" s="1"/>
  <c r="M207" i="21" s="1"/>
  <c r="I206" i="21"/>
  <c r="L206" i="21" s="1"/>
  <c r="M206" i="21" s="1"/>
  <c r="I205" i="21"/>
  <c r="L205" i="21" s="1"/>
  <c r="M205" i="21" s="1"/>
  <c r="I204" i="21"/>
  <c r="L204" i="21" s="1"/>
  <c r="M204" i="21" s="1"/>
  <c r="I203" i="21"/>
  <c r="L203" i="21" s="1"/>
  <c r="M203" i="21" s="1"/>
  <c r="I202" i="21"/>
  <c r="L202" i="21" s="1"/>
  <c r="M202" i="21" s="1"/>
  <c r="I201" i="21"/>
  <c r="L201" i="21" s="1"/>
  <c r="M201" i="21" s="1"/>
  <c r="I200" i="21"/>
  <c r="L200" i="21" s="1"/>
  <c r="M200" i="21" s="1"/>
  <c r="I199" i="21"/>
  <c r="L199" i="21" s="1"/>
  <c r="M199" i="21" s="1"/>
  <c r="I198" i="21"/>
  <c r="J198" i="21" s="1"/>
  <c r="I197" i="21"/>
  <c r="L197" i="21" s="1"/>
  <c r="M197" i="21" s="1"/>
  <c r="I196" i="21"/>
  <c r="L196" i="21" s="1"/>
  <c r="M196" i="21" s="1"/>
  <c r="I195" i="21"/>
  <c r="L195" i="21" s="1"/>
  <c r="M195" i="21" s="1"/>
  <c r="I194" i="21"/>
  <c r="L194" i="21" s="1"/>
  <c r="M194" i="21" s="1"/>
  <c r="I193" i="21"/>
  <c r="L193" i="21" s="1"/>
  <c r="M193" i="21" s="1"/>
  <c r="I192" i="21"/>
  <c r="L192" i="21" s="1"/>
  <c r="M192" i="21" s="1"/>
  <c r="I191" i="21"/>
  <c r="L191" i="21" s="1"/>
  <c r="M191" i="21" s="1"/>
  <c r="I190" i="21"/>
  <c r="L190" i="21" s="1"/>
  <c r="M190" i="21" s="1"/>
  <c r="I189" i="21"/>
  <c r="L189" i="21" s="1"/>
  <c r="M189" i="21" s="1"/>
  <c r="I188" i="21"/>
  <c r="L188" i="21" s="1"/>
  <c r="M188" i="21" s="1"/>
  <c r="I187" i="21"/>
  <c r="L187" i="21" s="1"/>
  <c r="M187" i="21" s="1"/>
  <c r="I186" i="21"/>
  <c r="L186" i="21" s="1"/>
  <c r="M186" i="21" s="1"/>
  <c r="I185" i="21"/>
  <c r="L185" i="21" s="1"/>
  <c r="M185" i="21" s="1"/>
  <c r="I184" i="21"/>
  <c r="J184" i="21" s="1"/>
  <c r="I183" i="21"/>
  <c r="L183" i="21" s="1"/>
  <c r="M183" i="21" s="1"/>
  <c r="I182" i="21"/>
  <c r="L182" i="21" s="1"/>
  <c r="M182" i="21" s="1"/>
  <c r="I181" i="21"/>
  <c r="L181" i="21" s="1"/>
  <c r="M181" i="21" s="1"/>
  <c r="I180" i="21"/>
  <c r="L180" i="21" s="1"/>
  <c r="M180" i="21" s="1"/>
  <c r="I179" i="21"/>
  <c r="L179" i="21" s="1"/>
  <c r="M179" i="21" s="1"/>
  <c r="I178" i="21"/>
  <c r="L178" i="21" s="1"/>
  <c r="M178" i="21" s="1"/>
  <c r="I177" i="21"/>
  <c r="L177" i="21" s="1"/>
  <c r="M177" i="21" s="1"/>
  <c r="I176" i="21"/>
  <c r="L176" i="21" s="1"/>
  <c r="M176" i="21" s="1"/>
  <c r="I175" i="21"/>
  <c r="L175" i="21" s="1"/>
  <c r="M175" i="21" s="1"/>
  <c r="I174" i="21"/>
  <c r="L174" i="21" s="1"/>
  <c r="M174" i="21" s="1"/>
  <c r="I173" i="21"/>
  <c r="J173" i="21" s="1"/>
  <c r="I172" i="21"/>
  <c r="L172" i="21" s="1"/>
  <c r="M172" i="21" s="1"/>
  <c r="I171" i="21"/>
  <c r="L171" i="21" s="1"/>
  <c r="M171" i="21" s="1"/>
  <c r="I170" i="21"/>
  <c r="L170" i="21" s="1"/>
  <c r="M170" i="21" s="1"/>
  <c r="I169" i="21"/>
  <c r="J169" i="21" s="1"/>
  <c r="I168" i="21"/>
  <c r="L168" i="21" s="1"/>
  <c r="M168" i="21" s="1"/>
  <c r="I167" i="21"/>
  <c r="L167" i="21" s="1"/>
  <c r="M167" i="21" s="1"/>
  <c r="I166" i="21"/>
  <c r="J166" i="21" s="1"/>
  <c r="I165" i="21"/>
  <c r="L165" i="21" s="1"/>
  <c r="M165" i="21" s="1"/>
  <c r="I164" i="21"/>
  <c r="L164" i="21" s="1"/>
  <c r="M164" i="21" s="1"/>
  <c r="I163" i="21"/>
  <c r="L163" i="21" s="1"/>
  <c r="M163" i="21" s="1"/>
  <c r="I162" i="21"/>
  <c r="L162" i="21" s="1"/>
  <c r="M162" i="21" s="1"/>
  <c r="I161" i="21"/>
  <c r="L161" i="21" s="1"/>
  <c r="M161" i="21" s="1"/>
  <c r="I160" i="21"/>
  <c r="L160" i="21" s="1"/>
  <c r="M160" i="21" s="1"/>
  <c r="I159" i="21"/>
  <c r="L159" i="21" s="1"/>
  <c r="M159" i="21" s="1"/>
  <c r="I158" i="21"/>
  <c r="L158" i="21" s="1"/>
  <c r="M158" i="21" s="1"/>
  <c r="I157" i="21"/>
  <c r="L157" i="21" s="1"/>
  <c r="M157" i="21" s="1"/>
  <c r="I156" i="21"/>
  <c r="L156" i="21" s="1"/>
  <c r="M156" i="21" s="1"/>
  <c r="I155" i="21"/>
  <c r="L155" i="21" s="1"/>
  <c r="M155" i="21" s="1"/>
  <c r="I154" i="21"/>
  <c r="L154" i="21" s="1"/>
  <c r="M154" i="21" s="1"/>
  <c r="I153" i="21"/>
  <c r="L153" i="21" s="1"/>
  <c r="M153" i="21" s="1"/>
  <c r="I152" i="21"/>
  <c r="J152" i="21" s="1"/>
  <c r="I151" i="21"/>
  <c r="L151" i="21" s="1"/>
  <c r="M151" i="21" s="1"/>
  <c r="I150" i="21"/>
  <c r="L150" i="21" s="1"/>
  <c r="M150" i="21" s="1"/>
  <c r="I149" i="21"/>
  <c r="L149" i="21" s="1"/>
  <c r="M149" i="21" s="1"/>
  <c r="I148" i="21"/>
  <c r="L148" i="21" s="1"/>
  <c r="M148" i="21" s="1"/>
  <c r="I147" i="21"/>
  <c r="J147" i="21" s="1"/>
  <c r="I146" i="21"/>
  <c r="L146" i="21" s="1"/>
  <c r="M146" i="21" s="1"/>
  <c r="I145" i="21"/>
  <c r="L145" i="21" s="1"/>
  <c r="M145" i="21" s="1"/>
  <c r="I144" i="21"/>
  <c r="L144" i="21" s="1"/>
  <c r="M144" i="21" s="1"/>
  <c r="I143" i="21"/>
  <c r="L143" i="21" s="1"/>
  <c r="M143" i="21" s="1"/>
  <c r="I142" i="21"/>
  <c r="L142" i="21" s="1"/>
  <c r="M142" i="21" s="1"/>
  <c r="I141" i="21"/>
  <c r="L141" i="21" s="1"/>
  <c r="M141" i="21" s="1"/>
  <c r="I140" i="21"/>
  <c r="L140" i="21" s="1"/>
  <c r="M140" i="21" s="1"/>
  <c r="I139" i="21"/>
  <c r="L139" i="21" s="1"/>
  <c r="M139" i="21" s="1"/>
  <c r="I138" i="21"/>
  <c r="L138" i="21" s="1"/>
  <c r="M138" i="21" s="1"/>
  <c r="I137" i="21"/>
  <c r="L137" i="21" s="1"/>
  <c r="M137" i="21" s="1"/>
  <c r="I136" i="21"/>
  <c r="L136" i="21" s="1"/>
  <c r="M136" i="21" s="1"/>
  <c r="I135" i="21"/>
  <c r="L135" i="21" s="1"/>
  <c r="M135" i="21" s="1"/>
  <c r="I134" i="21"/>
  <c r="L134" i="21" s="1"/>
  <c r="M134" i="21" s="1"/>
  <c r="I133" i="21"/>
  <c r="J133" i="21" s="1"/>
  <c r="I132" i="21"/>
  <c r="L132" i="21" s="1"/>
  <c r="M132" i="21" s="1"/>
  <c r="I131" i="21"/>
  <c r="L131" i="21" s="1"/>
  <c r="M131" i="21" s="1"/>
  <c r="I130" i="21"/>
  <c r="L130" i="21" s="1"/>
  <c r="M130" i="21" s="1"/>
  <c r="I129" i="21"/>
  <c r="L129" i="21" s="1"/>
  <c r="M129" i="21" s="1"/>
  <c r="I128" i="21"/>
  <c r="L128" i="21" s="1"/>
  <c r="M128" i="21" s="1"/>
  <c r="I127" i="21"/>
  <c r="L127" i="21" s="1"/>
  <c r="M127" i="21" s="1"/>
  <c r="I126" i="21"/>
  <c r="L126" i="21" s="1"/>
  <c r="M126" i="21" s="1"/>
  <c r="I125" i="21"/>
  <c r="L125" i="21" s="1"/>
  <c r="M125" i="21" s="1"/>
  <c r="I124" i="21"/>
  <c r="L124" i="21" s="1"/>
  <c r="M124" i="21" s="1"/>
  <c r="I123" i="21"/>
  <c r="L123" i="21" s="1"/>
  <c r="M123" i="21" s="1"/>
  <c r="I122" i="21"/>
  <c r="L122" i="21" s="1"/>
  <c r="M122" i="21" s="1"/>
  <c r="I121" i="21"/>
  <c r="L121" i="21" s="1"/>
  <c r="M121" i="21" s="1"/>
  <c r="I120" i="21"/>
  <c r="L120" i="21" s="1"/>
  <c r="M120" i="21" s="1"/>
  <c r="I119" i="21"/>
  <c r="J119" i="21" s="1"/>
  <c r="I118" i="21"/>
  <c r="L118" i="21" s="1"/>
  <c r="M118" i="21" s="1"/>
  <c r="I117" i="21"/>
  <c r="L117" i="21" s="1"/>
  <c r="M117" i="21" s="1"/>
  <c r="I116" i="21"/>
  <c r="L116" i="21" s="1"/>
  <c r="M116" i="21" s="1"/>
  <c r="I115" i="21"/>
  <c r="L115" i="21" s="1"/>
  <c r="M115" i="21" s="1"/>
  <c r="I114" i="21"/>
  <c r="L114" i="21" s="1"/>
  <c r="M114" i="21" s="1"/>
  <c r="I113" i="21"/>
  <c r="L113" i="21" s="1"/>
  <c r="M113" i="21" s="1"/>
  <c r="I112" i="21"/>
  <c r="L112" i="21" s="1"/>
  <c r="M112" i="21" s="1"/>
  <c r="I111" i="21"/>
  <c r="L111" i="21" s="1"/>
  <c r="M111" i="21" s="1"/>
  <c r="I110" i="21"/>
  <c r="L110" i="21" s="1"/>
  <c r="M110" i="21" s="1"/>
  <c r="I109" i="21"/>
  <c r="L109" i="21" s="1"/>
  <c r="M109" i="21" s="1"/>
  <c r="I108" i="21"/>
  <c r="L108" i="21" s="1"/>
  <c r="M108" i="21" s="1"/>
  <c r="I107" i="21"/>
  <c r="L107" i="21" s="1"/>
  <c r="M107" i="21" s="1"/>
  <c r="I106" i="21"/>
  <c r="J106" i="21" s="1"/>
  <c r="I105" i="21"/>
  <c r="L105" i="21" s="1"/>
  <c r="M105" i="21" s="1"/>
  <c r="I104" i="21"/>
  <c r="L104" i="21" s="1"/>
  <c r="M104" i="21" s="1"/>
  <c r="I103" i="21"/>
  <c r="L103" i="21" s="1"/>
  <c r="M103" i="21" s="1"/>
  <c r="I102" i="21"/>
  <c r="L102" i="21" s="1"/>
  <c r="M102" i="21" s="1"/>
  <c r="I101" i="21"/>
  <c r="L101" i="21" s="1"/>
  <c r="M101" i="21" s="1"/>
  <c r="I100" i="21"/>
  <c r="L100" i="21" s="1"/>
  <c r="M100" i="21" s="1"/>
  <c r="I99" i="21"/>
  <c r="L99" i="21" s="1"/>
  <c r="M99" i="21" s="1"/>
  <c r="I98" i="21"/>
  <c r="J98" i="21" s="1"/>
  <c r="I97" i="21"/>
  <c r="L97" i="21" s="1"/>
  <c r="M97" i="21" s="1"/>
  <c r="I96" i="21"/>
  <c r="L96" i="21" s="1"/>
  <c r="M96" i="21" s="1"/>
  <c r="I95" i="21"/>
  <c r="J95" i="21" s="1"/>
  <c r="I94" i="21"/>
  <c r="L94" i="21" s="1"/>
  <c r="M94" i="21" s="1"/>
  <c r="I93" i="21"/>
  <c r="L93" i="21" s="1"/>
  <c r="M93" i="21" s="1"/>
  <c r="I92" i="21"/>
  <c r="L92" i="21" s="1"/>
  <c r="M92" i="21" s="1"/>
  <c r="I91" i="21"/>
  <c r="L91" i="21" s="1"/>
  <c r="M91" i="21" s="1"/>
  <c r="I90" i="21"/>
  <c r="L90" i="21" s="1"/>
  <c r="M90" i="21" s="1"/>
  <c r="I89" i="21"/>
  <c r="L89" i="21" s="1"/>
  <c r="M89" i="21" s="1"/>
  <c r="I88" i="21"/>
  <c r="L88" i="21" s="1"/>
  <c r="M88" i="21" s="1"/>
  <c r="I87" i="21"/>
  <c r="J87" i="21" s="1"/>
  <c r="I86" i="21"/>
  <c r="L86" i="21" s="1"/>
  <c r="M86" i="21" s="1"/>
  <c r="I85" i="21"/>
  <c r="L85" i="21" s="1"/>
  <c r="M85" i="21" s="1"/>
  <c r="I84" i="21"/>
  <c r="L84" i="21" s="1"/>
  <c r="M84" i="21" s="1"/>
  <c r="I83" i="21"/>
  <c r="L83" i="21" s="1"/>
  <c r="M83" i="21" s="1"/>
  <c r="I82" i="21"/>
  <c r="L82" i="21" s="1"/>
  <c r="M82" i="21" s="1"/>
  <c r="I81" i="21"/>
  <c r="L81" i="21" s="1"/>
  <c r="M81" i="21" s="1"/>
  <c r="I80" i="21"/>
  <c r="L80" i="21" s="1"/>
  <c r="M80" i="21" s="1"/>
  <c r="I79" i="21"/>
  <c r="J79" i="21" s="1"/>
  <c r="I78" i="21"/>
  <c r="L78" i="21" s="1"/>
  <c r="M78" i="21" s="1"/>
  <c r="I77" i="21"/>
  <c r="L77" i="21" s="1"/>
  <c r="M77" i="21" s="1"/>
  <c r="I76" i="21"/>
  <c r="L76" i="21" s="1"/>
  <c r="M76" i="21" s="1"/>
  <c r="I75" i="21"/>
  <c r="L75" i="21" s="1"/>
  <c r="M75" i="21" s="1"/>
  <c r="I74" i="21"/>
  <c r="J74" i="21" s="1"/>
  <c r="I73" i="21"/>
  <c r="L73" i="21" s="1"/>
  <c r="M73" i="21" s="1"/>
  <c r="I72" i="21"/>
  <c r="L72" i="21" s="1"/>
  <c r="M72" i="21" s="1"/>
  <c r="I71" i="21"/>
  <c r="L71" i="21" s="1"/>
  <c r="M71" i="21" s="1"/>
  <c r="I70" i="21"/>
  <c r="L70" i="21" s="1"/>
  <c r="M70" i="21" s="1"/>
  <c r="I69" i="21"/>
  <c r="L69" i="21" s="1"/>
  <c r="M69" i="21" s="1"/>
  <c r="I68" i="21"/>
  <c r="L68" i="21" s="1"/>
  <c r="M68" i="21" s="1"/>
  <c r="I67" i="21"/>
  <c r="L67" i="21" s="1"/>
  <c r="M67" i="21" s="1"/>
  <c r="I66" i="21"/>
  <c r="J66" i="21" s="1"/>
  <c r="I65" i="21"/>
  <c r="L65" i="21" s="1"/>
  <c r="M65" i="21" s="1"/>
  <c r="I64" i="21"/>
  <c r="L64" i="21" s="1"/>
  <c r="M64" i="21" s="1"/>
  <c r="I63" i="21"/>
  <c r="J63" i="21" s="1"/>
  <c r="I62" i="21"/>
  <c r="L62" i="21" s="1"/>
  <c r="M62" i="21" s="1"/>
  <c r="I61" i="21"/>
  <c r="L61" i="21" s="1"/>
  <c r="M61" i="21" s="1"/>
  <c r="I60" i="21"/>
  <c r="L60" i="21" s="1"/>
  <c r="M60" i="21" s="1"/>
  <c r="I59" i="21"/>
  <c r="L59" i="21" s="1"/>
  <c r="M59" i="21" s="1"/>
  <c r="I58" i="21"/>
  <c r="L58" i="21" s="1"/>
  <c r="M58" i="21" s="1"/>
  <c r="I57" i="21"/>
  <c r="L57" i="21" s="1"/>
  <c r="M57" i="21" s="1"/>
  <c r="I56" i="21"/>
  <c r="L56" i="21" s="1"/>
  <c r="M56" i="21" s="1"/>
  <c r="I55" i="21"/>
  <c r="J55" i="21" s="1"/>
  <c r="I54" i="21"/>
  <c r="L54" i="21" s="1"/>
  <c r="M54" i="21" s="1"/>
  <c r="I53" i="21"/>
  <c r="L53" i="21" s="1"/>
  <c r="M53" i="21" s="1"/>
  <c r="I52" i="21"/>
  <c r="L52" i="21" s="1"/>
  <c r="M52" i="21" s="1"/>
  <c r="I51" i="21"/>
  <c r="L51" i="21" s="1"/>
  <c r="M51" i="21" s="1"/>
  <c r="I50" i="21"/>
  <c r="L50" i="21" s="1"/>
  <c r="M50" i="21" s="1"/>
  <c r="I49" i="21"/>
  <c r="L49" i="21" s="1"/>
  <c r="M49" i="21" s="1"/>
  <c r="I48" i="21"/>
  <c r="L48" i="21" s="1"/>
  <c r="M48" i="21" s="1"/>
  <c r="I47" i="21"/>
  <c r="J47" i="21" s="1"/>
  <c r="I46" i="21"/>
  <c r="L46" i="21" s="1"/>
  <c r="M46" i="21" s="1"/>
  <c r="I45" i="21"/>
  <c r="L45" i="21" s="1"/>
  <c r="M45" i="21" s="1"/>
  <c r="I44" i="21"/>
  <c r="L44" i="21" s="1"/>
  <c r="M44" i="21" s="1"/>
  <c r="I43" i="21"/>
  <c r="L43" i="21" s="1"/>
  <c r="M43" i="21" s="1"/>
  <c r="I42" i="21"/>
  <c r="J42" i="21" s="1"/>
  <c r="I41" i="21"/>
  <c r="L41" i="21" s="1"/>
  <c r="M41" i="21" s="1"/>
  <c r="I40" i="21"/>
  <c r="L40" i="21" s="1"/>
  <c r="M40" i="21" s="1"/>
  <c r="I39" i="21"/>
  <c r="L39" i="21" s="1"/>
  <c r="M39" i="21" s="1"/>
  <c r="I38" i="21"/>
  <c r="L38" i="21" s="1"/>
  <c r="M38" i="21" s="1"/>
  <c r="I37" i="21"/>
  <c r="L37" i="21" s="1"/>
  <c r="M37" i="21" s="1"/>
  <c r="I36" i="21"/>
  <c r="L36" i="21" s="1"/>
  <c r="M36" i="21" s="1"/>
  <c r="I35" i="21"/>
  <c r="L35" i="21" s="1"/>
  <c r="M35" i="21" s="1"/>
  <c r="I34" i="21"/>
  <c r="J34" i="21" s="1"/>
  <c r="I33" i="21"/>
  <c r="L33" i="21" s="1"/>
  <c r="M33" i="21" s="1"/>
  <c r="I32" i="21"/>
  <c r="L32" i="21" s="1"/>
  <c r="M32" i="21" s="1"/>
  <c r="I31" i="21"/>
  <c r="J31" i="21" s="1"/>
  <c r="I30" i="21"/>
  <c r="L30" i="21" s="1"/>
  <c r="M30" i="21" s="1"/>
  <c r="I29" i="21"/>
  <c r="L29" i="21" s="1"/>
  <c r="M29" i="21" s="1"/>
  <c r="I28" i="21"/>
  <c r="L28" i="21" s="1"/>
  <c r="M28" i="21" s="1"/>
  <c r="I27" i="21"/>
  <c r="L27" i="21" s="1"/>
  <c r="M27" i="21" s="1"/>
  <c r="I26" i="21"/>
  <c r="L26" i="21" s="1"/>
  <c r="M26" i="21" s="1"/>
  <c r="I25" i="21"/>
  <c r="L25" i="21" s="1"/>
  <c r="M25" i="21" s="1"/>
  <c r="I24" i="21"/>
  <c r="L24" i="21" s="1"/>
  <c r="M24" i="21" s="1"/>
  <c r="I23" i="21"/>
  <c r="J23" i="21" s="1"/>
  <c r="I22" i="21"/>
  <c r="L22" i="21" s="1"/>
  <c r="M22" i="21" s="1"/>
  <c r="I21" i="21"/>
  <c r="L21" i="21" s="1"/>
  <c r="M21" i="21" s="1"/>
  <c r="I20" i="21"/>
  <c r="L20" i="21" s="1"/>
  <c r="M20" i="21" s="1"/>
  <c r="I19" i="21"/>
  <c r="L19" i="21" s="1"/>
  <c r="M19" i="21" s="1"/>
  <c r="I18" i="21"/>
  <c r="L18" i="21" s="1"/>
  <c r="M18" i="21" s="1"/>
  <c r="I17" i="21"/>
  <c r="L17" i="21" s="1"/>
  <c r="M17" i="21" s="1"/>
  <c r="I16" i="21"/>
  <c r="L16" i="21" s="1"/>
  <c r="M16" i="21" s="1"/>
  <c r="I15" i="21"/>
  <c r="J15" i="21" s="1"/>
  <c r="I14" i="21"/>
  <c r="L14" i="21" s="1"/>
  <c r="M14" i="21" s="1"/>
  <c r="I13" i="21"/>
  <c r="L13" i="21" s="1"/>
  <c r="M13" i="21" s="1"/>
  <c r="I12" i="21"/>
  <c r="L12" i="21" s="1"/>
  <c r="M12" i="21" s="1"/>
  <c r="I11" i="21"/>
  <c r="L11" i="21" s="1"/>
  <c r="M11" i="21" s="1"/>
  <c r="I10" i="21"/>
  <c r="J10" i="21" s="1"/>
  <c r="I9" i="21"/>
  <c r="L9" i="21" s="1"/>
  <c r="M9" i="21" s="1"/>
  <c r="I8" i="21"/>
  <c r="L8" i="21" s="1"/>
  <c r="M8" i="21" s="1"/>
  <c r="I7" i="21"/>
  <c r="L7" i="21" s="1"/>
  <c r="M7" i="21" s="1"/>
  <c r="I6" i="21"/>
  <c r="L6" i="21" s="1"/>
  <c r="M6" i="21" s="1"/>
  <c r="I5" i="21"/>
  <c r="L5" i="21" s="1"/>
  <c r="M5" i="21" s="1"/>
  <c r="I4" i="21"/>
  <c r="L4" i="21" s="1"/>
  <c r="M4" i="21" s="1"/>
  <c r="I3" i="21"/>
  <c r="L3" i="21" s="1"/>
  <c r="M3" i="21" s="1"/>
  <c r="L480" i="20" l="1"/>
  <c r="F18" i="10" s="1"/>
  <c r="J480" i="20"/>
  <c r="J1024" i="21"/>
  <c r="J399" i="21"/>
  <c r="J816" i="21"/>
  <c r="J128" i="21"/>
  <c r="J242" i="21"/>
  <c r="J832" i="21"/>
  <c r="J837" i="21"/>
  <c r="J423" i="21"/>
  <c r="J451" i="21"/>
  <c r="J467" i="21"/>
  <c r="J471" i="21"/>
  <c r="J56" i="21"/>
  <c r="J512" i="21"/>
  <c r="J108" i="21"/>
  <c r="J584" i="21"/>
  <c r="J124" i="21"/>
  <c r="J600" i="21"/>
  <c r="J604" i="21"/>
  <c r="J656" i="21"/>
  <c r="J672" i="21"/>
  <c r="J214" i="21"/>
  <c r="J676" i="21"/>
  <c r="J744" i="21"/>
  <c r="J556" i="21"/>
  <c r="J592" i="21"/>
  <c r="J323" i="21"/>
  <c r="J748" i="21"/>
  <c r="J40" i="21"/>
  <c r="J387" i="21"/>
  <c r="J752" i="21"/>
  <c r="J194" i="21"/>
  <c r="J52" i="21"/>
  <c r="J395" i="21"/>
  <c r="J811" i="21"/>
  <c r="L147" i="21"/>
  <c r="M147" i="21" s="1"/>
  <c r="L383" i="21"/>
  <c r="M383" i="21" s="1"/>
  <c r="J459" i="21"/>
  <c r="J859" i="21"/>
  <c r="J880" i="21"/>
  <c r="J915" i="21"/>
  <c r="J170" i="21"/>
  <c r="J327" i="21"/>
  <c r="J516" i="21"/>
  <c r="J680" i="21"/>
  <c r="J931" i="21"/>
  <c r="J174" i="21"/>
  <c r="J331" i="21"/>
  <c r="J520" i="21"/>
  <c r="J700" i="21"/>
  <c r="J939" i="21"/>
  <c r="J60" i="21"/>
  <c r="J628" i="21"/>
  <c r="J923" i="21"/>
  <c r="J178" i="21"/>
  <c r="J351" i="21"/>
  <c r="J528" i="21"/>
  <c r="J728" i="21"/>
  <c r="J969" i="21"/>
  <c r="J588" i="21"/>
  <c r="J80" i="21"/>
  <c r="J821" i="21"/>
  <c r="J455" i="21"/>
  <c r="J112" i="21"/>
  <c r="J116" i="21"/>
  <c r="J660" i="21"/>
  <c r="J475" i="21"/>
  <c r="J495" i="21"/>
  <c r="J8" i="21"/>
  <c r="J186" i="21"/>
  <c r="J379" i="21"/>
  <c r="J532" i="21"/>
  <c r="J732" i="21"/>
  <c r="J985" i="21"/>
  <c r="J44" i="21"/>
  <c r="J403" i="21"/>
  <c r="L332" i="21"/>
  <c r="M332" i="21" s="1"/>
  <c r="J608" i="21"/>
  <c r="J843" i="21"/>
  <c r="J664" i="21"/>
  <c r="J132" i="21"/>
  <c r="J36" i="21"/>
  <c r="J190" i="21"/>
  <c r="J536" i="21"/>
  <c r="J736" i="21"/>
  <c r="J1003" i="21"/>
  <c r="L198" i="21"/>
  <c r="M198" i="21" s="1"/>
  <c r="J254" i="21"/>
  <c r="J524" i="21"/>
  <c r="J827" i="21"/>
  <c r="J953" i="21"/>
  <c r="J136" i="21"/>
  <c r="J335" i="21"/>
  <c r="J479" i="21"/>
  <c r="J756" i="21"/>
  <c r="L447" i="21"/>
  <c r="M447" i="21" s="1"/>
  <c r="J68" i="21"/>
  <c r="J140" i="21"/>
  <c r="J202" i="21"/>
  <c r="J274" i="21"/>
  <c r="J339" i="21"/>
  <c r="J411" i="21"/>
  <c r="J483" i="21"/>
  <c r="J544" i="21"/>
  <c r="J616" i="21"/>
  <c r="J688" i="21"/>
  <c r="J760" i="21"/>
  <c r="J853" i="21"/>
  <c r="J72" i="21"/>
  <c r="J144" i="21"/>
  <c r="J206" i="21"/>
  <c r="J278" i="21"/>
  <c r="J343" i="21"/>
  <c r="J415" i="21"/>
  <c r="J487" i="21"/>
  <c r="J548" i="21"/>
  <c r="J620" i="21"/>
  <c r="J692" i="21"/>
  <c r="J764" i="21"/>
  <c r="J1045" i="21"/>
  <c r="L652" i="21"/>
  <c r="M652" i="21" s="1"/>
  <c r="J4" i="21"/>
  <c r="J76" i="21"/>
  <c r="J148" i="21"/>
  <c r="J210" i="21"/>
  <c r="J282" i="21"/>
  <c r="J347" i="21"/>
  <c r="J419" i="21"/>
  <c r="J491" i="21"/>
  <c r="J552" i="21"/>
  <c r="J624" i="21"/>
  <c r="J696" i="21"/>
  <c r="J768" i="21"/>
  <c r="J864" i="21"/>
  <c r="J12" i="21"/>
  <c r="J84" i="21"/>
  <c r="J218" i="21"/>
  <c r="J290" i="21"/>
  <c r="J355" i="21"/>
  <c r="J427" i="21"/>
  <c r="J499" i="21"/>
  <c r="J560" i="21"/>
  <c r="J632" i="21"/>
  <c r="J704" i="21"/>
  <c r="J779" i="21"/>
  <c r="J875" i="21"/>
  <c r="L63" i="21"/>
  <c r="M63" i="21" s="1"/>
  <c r="J48" i="21"/>
  <c r="J596" i="21"/>
  <c r="J64" i="21"/>
  <c r="J407" i="21"/>
  <c r="J612" i="21"/>
  <c r="J773" i="21"/>
  <c r="J16" i="21"/>
  <c r="J359" i="21"/>
  <c r="J784" i="21"/>
  <c r="J20" i="21"/>
  <c r="J92" i="21"/>
  <c r="J154" i="21"/>
  <c r="J226" i="21"/>
  <c r="J298" i="21"/>
  <c r="J363" i="21"/>
  <c r="J435" i="21"/>
  <c r="J507" i="21"/>
  <c r="J568" i="21"/>
  <c r="J640" i="21"/>
  <c r="J712" i="21"/>
  <c r="J789" i="21"/>
  <c r="J885" i="21"/>
  <c r="J636" i="21"/>
  <c r="J24" i="21"/>
  <c r="J96" i="21"/>
  <c r="J158" i="21"/>
  <c r="J230" i="21"/>
  <c r="J302" i="21"/>
  <c r="J367" i="21"/>
  <c r="J439" i="21"/>
  <c r="J572" i="21"/>
  <c r="J644" i="21"/>
  <c r="J716" i="21"/>
  <c r="J795" i="21"/>
  <c r="J891" i="21"/>
  <c r="L95" i="21"/>
  <c r="M95" i="21" s="1"/>
  <c r="J182" i="21"/>
  <c r="J463" i="21"/>
  <c r="J740" i="21"/>
  <c r="J270" i="21"/>
  <c r="J540" i="21"/>
  <c r="J848" i="21"/>
  <c r="L31" i="21"/>
  <c r="M31" i="21" s="1"/>
  <c r="J88" i="21"/>
  <c r="J222" i="21"/>
  <c r="J294" i="21"/>
  <c r="J431" i="21"/>
  <c r="J564" i="21"/>
  <c r="J708" i="21"/>
  <c r="J28" i="21"/>
  <c r="J100" i="21"/>
  <c r="J162" i="21"/>
  <c r="J234" i="21"/>
  <c r="J306" i="21"/>
  <c r="J371" i="21"/>
  <c r="J443" i="21"/>
  <c r="J576" i="21"/>
  <c r="J648" i="21"/>
  <c r="J720" i="21"/>
  <c r="J800" i="21"/>
  <c r="J899" i="21"/>
  <c r="L119" i="21"/>
  <c r="M119" i="21" s="1"/>
  <c r="J120" i="21"/>
  <c r="J391" i="21"/>
  <c r="J668" i="21"/>
  <c r="J684" i="21"/>
  <c r="J869" i="21"/>
  <c r="J503" i="21"/>
  <c r="J32" i="21"/>
  <c r="J104" i="21"/>
  <c r="J238" i="21"/>
  <c r="J310" i="21"/>
  <c r="J375" i="21"/>
  <c r="J580" i="21"/>
  <c r="J724" i="21"/>
  <c r="J805" i="21"/>
  <c r="J907" i="21"/>
  <c r="L133" i="21"/>
  <c r="M133" i="21" s="1"/>
  <c r="L770" i="21"/>
  <c r="M770" i="21" s="1"/>
  <c r="J770" i="21"/>
  <c r="L782" i="21"/>
  <c r="M782" i="21" s="1"/>
  <c r="J782" i="21"/>
  <c r="L798" i="21"/>
  <c r="M798" i="21" s="1"/>
  <c r="J798" i="21"/>
  <c r="L810" i="21"/>
  <c r="M810" i="21" s="1"/>
  <c r="J810" i="21"/>
  <c r="L822" i="21"/>
  <c r="M822" i="21" s="1"/>
  <c r="J822" i="21"/>
  <c r="L838" i="21"/>
  <c r="M838" i="21" s="1"/>
  <c r="J838" i="21"/>
  <c r="L854" i="21"/>
  <c r="M854" i="21" s="1"/>
  <c r="J854" i="21"/>
  <c r="L866" i="21"/>
  <c r="M866" i="21" s="1"/>
  <c r="J866" i="21"/>
  <c r="L874" i="21"/>
  <c r="M874" i="21" s="1"/>
  <c r="J874" i="21"/>
  <c r="L886" i="21"/>
  <c r="M886" i="21" s="1"/>
  <c r="J886" i="21"/>
  <c r="L890" i="21"/>
  <c r="M890" i="21" s="1"/>
  <c r="J890" i="21"/>
  <c r="L902" i="21"/>
  <c r="M902" i="21" s="1"/>
  <c r="J902" i="21"/>
  <c r="L914" i="21"/>
  <c r="M914" i="21" s="1"/>
  <c r="J914" i="21"/>
  <c r="L922" i="21"/>
  <c r="M922" i="21" s="1"/>
  <c r="J922" i="21"/>
  <c r="L926" i="21"/>
  <c r="M926" i="21" s="1"/>
  <c r="J926" i="21"/>
  <c r="L938" i="21"/>
  <c r="M938" i="21" s="1"/>
  <c r="J938" i="21"/>
  <c r="L950" i="21"/>
  <c r="M950" i="21" s="1"/>
  <c r="J950" i="21"/>
  <c r="L958" i="21"/>
  <c r="M958" i="21" s="1"/>
  <c r="J958" i="21"/>
  <c r="L970" i="21"/>
  <c r="M970" i="21" s="1"/>
  <c r="J970" i="21"/>
  <c r="L978" i="21"/>
  <c r="M978" i="21" s="1"/>
  <c r="J978" i="21"/>
  <c r="L990" i="21"/>
  <c r="M990" i="21" s="1"/>
  <c r="J990" i="21"/>
  <c r="L1002" i="21"/>
  <c r="M1002" i="21" s="1"/>
  <c r="J1002" i="21"/>
  <c r="L1014" i="21"/>
  <c r="M1014" i="21" s="1"/>
  <c r="J1014" i="21"/>
  <c r="L1026" i="21"/>
  <c r="M1026" i="21" s="1"/>
  <c r="J1026" i="21"/>
  <c r="L1038" i="21"/>
  <c r="M1038" i="21" s="1"/>
  <c r="J1038" i="21"/>
  <c r="L1050" i="21"/>
  <c r="M1050" i="21" s="1"/>
  <c r="J1050" i="21"/>
  <c r="L106" i="21"/>
  <c r="M106" i="21" s="1"/>
  <c r="L943" i="21"/>
  <c r="M943" i="21" s="1"/>
  <c r="J943" i="21"/>
  <c r="L947" i="21"/>
  <c r="M947" i="21" s="1"/>
  <c r="J947" i="21"/>
  <c r="L951" i="21"/>
  <c r="M951" i="21" s="1"/>
  <c r="J951" i="21"/>
  <c r="L955" i="21"/>
  <c r="M955" i="21" s="1"/>
  <c r="J955" i="21"/>
  <c r="L959" i="21"/>
  <c r="M959" i="21" s="1"/>
  <c r="J959" i="21"/>
  <c r="L963" i="21"/>
  <c r="M963" i="21" s="1"/>
  <c r="J963" i="21"/>
  <c r="L967" i="21"/>
  <c r="M967" i="21" s="1"/>
  <c r="J967" i="21"/>
  <c r="L971" i="21"/>
  <c r="M971" i="21" s="1"/>
  <c r="J971" i="21"/>
  <c r="L975" i="21"/>
  <c r="M975" i="21" s="1"/>
  <c r="J975" i="21"/>
  <c r="L979" i="21"/>
  <c r="M979" i="21" s="1"/>
  <c r="J979" i="21"/>
  <c r="L983" i="21"/>
  <c r="M983" i="21" s="1"/>
  <c r="J983" i="21"/>
  <c r="L987" i="21"/>
  <c r="M987" i="21" s="1"/>
  <c r="J987" i="21"/>
  <c r="L991" i="21"/>
  <c r="M991" i="21" s="1"/>
  <c r="J991" i="21"/>
  <c r="L995" i="21"/>
  <c r="M995" i="21" s="1"/>
  <c r="J995" i="21"/>
  <c r="L999" i="21"/>
  <c r="M999" i="21" s="1"/>
  <c r="J999" i="21"/>
  <c r="L1007" i="21"/>
  <c r="M1007" i="21" s="1"/>
  <c r="J1007" i="21"/>
  <c r="L1011" i="21"/>
  <c r="M1011" i="21" s="1"/>
  <c r="J1011" i="21"/>
  <c r="L1015" i="21"/>
  <c r="M1015" i="21" s="1"/>
  <c r="J1015" i="21"/>
  <c r="L1023" i="21"/>
  <c r="M1023" i="21" s="1"/>
  <c r="J1023" i="21"/>
  <c r="L1027" i="21"/>
  <c r="M1027" i="21" s="1"/>
  <c r="J1027" i="21"/>
  <c r="L1031" i="21"/>
  <c r="M1031" i="21" s="1"/>
  <c r="J1031" i="21"/>
  <c r="L1039" i="21"/>
  <c r="M1039" i="21" s="1"/>
  <c r="J1039" i="21"/>
  <c r="L1043" i="21"/>
  <c r="M1043" i="21" s="1"/>
  <c r="J1043" i="21"/>
  <c r="L1047" i="21"/>
  <c r="M1047" i="21" s="1"/>
  <c r="J1047" i="21"/>
  <c r="J5" i="21"/>
  <c r="J9" i="21"/>
  <c r="J13" i="21"/>
  <c r="J17" i="21"/>
  <c r="J21" i="21"/>
  <c r="J25" i="21"/>
  <c r="J29" i="21"/>
  <c r="J33" i="21"/>
  <c r="J37" i="21"/>
  <c r="J41" i="21"/>
  <c r="J45" i="21"/>
  <c r="J49" i="21"/>
  <c r="J53" i="21"/>
  <c r="J57" i="21"/>
  <c r="J61" i="21"/>
  <c r="J65" i="21"/>
  <c r="J69" i="21"/>
  <c r="J73" i="21"/>
  <c r="J77" i="21"/>
  <c r="J81" i="21"/>
  <c r="J85" i="21"/>
  <c r="J89" i="21"/>
  <c r="J93" i="21"/>
  <c r="J97" i="21"/>
  <c r="J101" i="21"/>
  <c r="J105" i="21"/>
  <c r="J109" i="21"/>
  <c r="J113" i="21"/>
  <c r="J117" i="21"/>
  <c r="J121" i="21"/>
  <c r="J125" i="21"/>
  <c r="J129" i="21"/>
  <c r="J137" i="21"/>
  <c r="J141" i="21"/>
  <c r="J145" i="21"/>
  <c r="J149" i="21"/>
  <c r="J151" i="21"/>
  <c r="J155" i="21"/>
  <c r="J159" i="21"/>
  <c r="J163" i="21"/>
  <c r="J167" i="21"/>
  <c r="J171" i="21"/>
  <c r="J175" i="21"/>
  <c r="J179" i="21"/>
  <c r="J183" i="21"/>
  <c r="J187" i="21"/>
  <c r="J191" i="21"/>
  <c r="J195" i="21"/>
  <c r="J199" i="21"/>
  <c r="J203" i="21"/>
  <c r="J207" i="21"/>
  <c r="J211" i="21"/>
  <c r="J215" i="21"/>
  <c r="J223" i="21"/>
  <c r="J227" i="21"/>
  <c r="J231" i="21"/>
  <c r="J235" i="21"/>
  <c r="J239" i="21"/>
  <c r="J243" i="21"/>
  <c r="J251" i="21"/>
  <c r="J255" i="21"/>
  <c r="J259" i="21"/>
  <c r="J263" i="21"/>
  <c r="J267" i="21"/>
  <c r="J271" i="21"/>
  <c r="J279" i="21"/>
  <c r="J283" i="21"/>
  <c r="J287" i="21"/>
  <c r="J291" i="21"/>
  <c r="J295" i="21"/>
  <c r="J299" i="21"/>
  <c r="J303" i="21"/>
  <c r="J307" i="21"/>
  <c r="J311" i="21"/>
  <c r="J315" i="21"/>
  <c r="J319" i="21"/>
  <c r="J324" i="21"/>
  <c r="J328" i="21"/>
  <c r="J336" i="21"/>
  <c r="J340" i="21"/>
  <c r="J344" i="21"/>
  <c r="J348" i="21"/>
  <c r="J352" i="21"/>
  <c r="J356" i="21"/>
  <c r="J360" i="21"/>
  <c r="J364" i="21"/>
  <c r="J368" i="21"/>
  <c r="J372" i="21"/>
  <c r="J376" i="21"/>
  <c r="J380" i="21"/>
  <c r="J384" i="21"/>
  <c r="J388" i="21"/>
  <c r="J392" i="21"/>
  <c r="J396" i="21"/>
  <c r="J400" i="21"/>
  <c r="J404" i="21"/>
  <c r="J408" i="21"/>
  <c r="J412" i="21"/>
  <c r="J416" i="21"/>
  <c r="J420" i="21"/>
  <c r="J424" i="21"/>
  <c r="J428" i="21"/>
  <c r="J432" i="21"/>
  <c r="J436" i="21"/>
  <c r="J440" i="21"/>
  <c r="J444" i="21"/>
  <c r="J448" i="21"/>
  <c r="J452" i="21"/>
  <c r="J456" i="21"/>
  <c r="J460" i="21"/>
  <c r="J464" i="21"/>
  <c r="J468" i="21"/>
  <c r="J472" i="21"/>
  <c r="J476" i="21"/>
  <c r="J480" i="21"/>
  <c r="J484" i="21"/>
  <c r="J488" i="21"/>
  <c r="J492" i="21"/>
  <c r="J496" i="21"/>
  <c r="J500" i="21"/>
  <c r="J504" i="21"/>
  <c r="J508" i="21"/>
  <c r="J513" i="21"/>
  <c r="J517" i="21"/>
  <c r="J521" i="21"/>
  <c r="J525" i="21"/>
  <c r="J529" i="21"/>
  <c r="J533" i="21"/>
  <c r="J537" i="21"/>
  <c r="J541" i="21"/>
  <c r="J545" i="21"/>
  <c r="J549" i="21"/>
  <c r="J553" i="21"/>
  <c r="J557" i="21"/>
  <c r="J561" i="21"/>
  <c r="J565" i="21"/>
  <c r="J569" i="21"/>
  <c r="J573" i="21"/>
  <c r="J577" i="21"/>
  <c r="J581" i="21"/>
  <c r="J585" i="21"/>
  <c r="J589" i="21"/>
  <c r="J593" i="21"/>
  <c r="J597" i="21"/>
  <c r="J601" i="21"/>
  <c r="J605" i="21"/>
  <c r="J609" i="21"/>
  <c r="J613" i="21"/>
  <c r="J617" i="21"/>
  <c r="J621" i="21"/>
  <c r="J625" i="21"/>
  <c r="J629" i="21"/>
  <c r="J633" i="21"/>
  <c r="J637" i="21"/>
  <c r="J641" i="21"/>
  <c r="J645" i="21"/>
  <c r="J649" i="21"/>
  <c r="J653" i="21"/>
  <c r="J657" i="21"/>
  <c r="J661" i="21"/>
  <c r="J665" i="21"/>
  <c r="J669" i="21"/>
  <c r="J673" i="21"/>
  <c r="J677" i="21"/>
  <c r="J681" i="21"/>
  <c r="J685" i="21"/>
  <c r="J689" i="21"/>
  <c r="J693" i="21"/>
  <c r="J697" i="21"/>
  <c r="J701" i="21"/>
  <c r="J705" i="21"/>
  <c r="J709" i="21"/>
  <c r="J713" i="21"/>
  <c r="J717" i="21"/>
  <c r="J721" i="21"/>
  <c r="J725" i="21"/>
  <c r="J729" i="21"/>
  <c r="J733" i="21"/>
  <c r="J737" i="21"/>
  <c r="J741" i="21"/>
  <c r="J745" i="21"/>
  <c r="J749" i="21"/>
  <c r="J753" i="21"/>
  <c r="J757" i="21"/>
  <c r="J761" i="21"/>
  <c r="J765" i="21"/>
  <c r="J769" i="21"/>
  <c r="J775" i="21"/>
  <c r="J780" i="21"/>
  <c r="J785" i="21"/>
  <c r="J791" i="21"/>
  <c r="J796" i="21"/>
  <c r="J801" i="21"/>
  <c r="J807" i="21"/>
  <c r="J812" i="21"/>
  <c r="J817" i="21"/>
  <c r="J823" i="21"/>
  <c r="J828" i="21"/>
  <c r="J833" i="21"/>
  <c r="J839" i="21"/>
  <c r="J844" i="21"/>
  <c r="J849" i="21"/>
  <c r="J855" i="21"/>
  <c r="J860" i="21"/>
  <c r="J865" i="21"/>
  <c r="J871" i="21"/>
  <c r="J876" i="21"/>
  <c r="J881" i="21"/>
  <c r="J887" i="21"/>
  <c r="J893" i="21"/>
  <c r="J901" i="21"/>
  <c r="J909" i="21"/>
  <c r="J917" i="21"/>
  <c r="J925" i="21"/>
  <c r="J933" i="21"/>
  <c r="J941" i="21"/>
  <c r="J957" i="21"/>
  <c r="J973" i="21"/>
  <c r="J989" i="21"/>
  <c r="J1008" i="21"/>
  <c r="J1029" i="21"/>
  <c r="J1051" i="21"/>
  <c r="L23" i="21"/>
  <c r="M23" i="21" s="1"/>
  <c r="L34" i="21"/>
  <c r="M34" i="21" s="1"/>
  <c r="L55" i="21"/>
  <c r="M55" i="21" s="1"/>
  <c r="L66" i="21"/>
  <c r="M66" i="21" s="1"/>
  <c r="L87" i="21"/>
  <c r="M87" i="21" s="1"/>
  <c r="L98" i="21"/>
  <c r="M98" i="21" s="1"/>
  <c r="L169" i="21"/>
  <c r="M169" i="21" s="1"/>
  <c r="L184" i="21"/>
  <c r="M184" i="21" s="1"/>
  <c r="L774" i="21"/>
  <c r="M774" i="21" s="1"/>
  <c r="J774" i="21"/>
  <c r="L786" i="21"/>
  <c r="M786" i="21" s="1"/>
  <c r="J786" i="21"/>
  <c r="L790" i="21"/>
  <c r="M790" i="21" s="1"/>
  <c r="J790" i="21"/>
  <c r="L802" i="21"/>
  <c r="M802" i="21" s="1"/>
  <c r="J802" i="21"/>
  <c r="L814" i="21"/>
  <c r="M814" i="21" s="1"/>
  <c r="J814" i="21"/>
  <c r="L826" i="21"/>
  <c r="M826" i="21" s="1"/>
  <c r="J826" i="21"/>
  <c r="L834" i="21"/>
  <c r="M834" i="21" s="1"/>
  <c r="J834" i="21"/>
  <c r="L846" i="21"/>
  <c r="M846" i="21" s="1"/>
  <c r="J846" i="21"/>
  <c r="L862" i="21"/>
  <c r="M862" i="21" s="1"/>
  <c r="J862" i="21"/>
  <c r="L882" i="21"/>
  <c r="M882" i="21" s="1"/>
  <c r="J882" i="21"/>
  <c r="L894" i="21"/>
  <c r="M894" i="21" s="1"/>
  <c r="J894" i="21"/>
  <c r="L906" i="21"/>
  <c r="M906" i="21" s="1"/>
  <c r="J906" i="21"/>
  <c r="L918" i="21"/>
  <c r="M918" i="21" s="1"/>
  <c r="J918" i="21"/>
  <c r="L934" i="21"/>
  <c r="M934" i="21" s="1"/>
  <c r="J934" i="21"/>
  <c r="L942" i="21"/>
  <c r="M942" i="21" s="1"/>
  <c r="J942" i="21"/>
  <c r="L954" i="21"/>
  <c r="M954" i="21" s="1"/>
  <c r="J954" i="21"/>
  <c r="L966" i="21"/>
  <c r="M966" i="21" s="1"/>
  <c r="J966" i="21"/>
  <c r="L974" i="21"/>
  <c r="M974" i="21" s="1"/>
  <c r="J974" i="21"/>
  <c r="L986" i="21"/>
  <c r="M986" i="21" s="1"/>
  <c r="J986" i="21"/>
  <c r="L998" i="21"/>
  <c r="M998" i="21" s="1"/>
  <c r="J998" i="21"/>
  <c r="L1010" i="21"/>
  <c r="M1010" i="21" s="1"/>
  <c r="J1010" i="21"/>
  <c r="J1022" i="21"/>
  <c r="L1022" i="21"/>
  <c r="M1022" i="21" s="1"/>
  <c r="L1034" i="21"/>
  <c r="M1034" i="21" s="1"/>
  <c r="J1034" i="21"/>
  <c r="L1046" i="21"/>
  <c r="M1046" i="21" s="1"/>
  <c r="J1046" i="21"/>
  <c r="L10" i="21"/>
  <c r="M10" i="21" s="1"/>
  <c r="L42" i="21"/>
  <c r="M42" i="21" s="1"/>
  <c r="L74" i="21"/>
  <c r="M74" i="21" s="1"/>
  <c r="L152" i="21"/>
  <c r="M152" i="21" s="1"/>
  <c r="L892" i="21"/>
  <c r="M892" i="21" s="1"/>
  <c r="J892" i="21"/>
  <c r="L896" i="21"/>
  <c r="M896" i="21" s="1"/>
  <c r="J896" i="21"/>
  <c r="L900" i="21"/>
  <c r="M900" i="21" s="1"/>
  <c r="J900" i="21"/>
  <c r="L904" i="21"/>
  <c r="M904" i="21" s="1"/>
  <c r="J904" i="21"/>
  <c r="L908" i="21"/>
  <c r="M908" i="21" s="1"/>
  <c r="J908" i="21"/>
  <c r="L912" i="21"/>
  <c r="M912" i="21" s="1"/>
  <c r="J912" i="21"/>
  <c r="L916" i="21"/>
  <c r="M916" i="21" s="1"/>
  <c r="J916" i="21"/>
  <c r="L920" i="21"/>
  <c r="M920" i="21" s="1"/>
  <c r="J920" i="21"/>
  <c r="L924" i="21"/>
  <c r="M924" i="21" s="1"/>
  <c r="J924" i="21"/>
  <c r="L928" i="21"/>
  <c r="M928" i="21" s="1"/>
  <c r="J928" i="21"/>
  <c r="L932" i="21"/>
  <c r="M932" i="21" s="1"/>
  <c r="J932" i="21"/>
  <c r="L936" i="21"/>
  <c r="M936" i="21" s="1"/>
  <c r="J936" i="21"/>
  <c r="L940" i="21"/>
  <c r="M940" i="21" s="1"/>
  <c r="J940" i="21"/>
  <c r="L944" i="21"/>
  <c r="M944" i="21" s="1"/>
  <c r="J944" i="21"/>
  <c r="L948" i="21"/>
  <c r="M948" i="21" s="1"/>
  <c r="J948" i="21"/>
  <c r="L952" i="21"/>
  <c r="M952" i="21" s="1"/>
  <c r="J952" i="21"/>
  <c r="L956" i="21"/>
  <c r="M956" i="21" s="1"/>
  <c r="J956" i="21"/>
  <c r="L960" i="21"/>
  <c r="M960" i="21" s="1"/>
  <c r="J960" i="21"/>
  <c r="L964" i="21"/>
  <c r="M964" i="21" s="1"/>
  <c r="J964" i="21"/>
  <c r="L968" i="21"/>
  <c r="M968" i="21" s="1"/>
  <c r="J968" i="21"/>
  <c r="L972" i="21"/>
  <c r="M972" i="21" s="1"/>
  <c r="J972" i="21"/>
  <c r="L976" i="21"/>
  <c r="M976" i="21" s="1"/>
  <c r="J976" i="21"/>
  <c r="L980" i="21"/>
  <c r="M980" i="21" s="1"/>
  <c r="J980" i="21"/>
  <c r="L984" i="21"/>
  <c r="M984" i="21" s="1"/>
  <c r="J984" i="21"/>
  <c r="L988" i="21"/>
  <c r="M988" i="21" s="1"/>
  <c r="J988" i="21"/>
  <c r="L992" i="21"/>
  <c r="M992" i="21" s="1"/>
  <c r="J992" i="21"/>
  <c r="L996" i="21"/>
  <c r="M996" i="21" s="1"/>
  <c r="J996" i="21"/>
  <c r="L1000" i="21"/>
  <c r="M1000" i="21" s="1"/>
  <c r="J1000" i="21"/>
  <c r="L1004" i="21"/>
  <c r="M1004" i="21" s="1"/>
  <c r="J1004" i="21"/>
  <c r="L1012" i="21"/>
  <c r="M1012" i="21" s="1"/>
  <c r="J1012" i="21"/>
  <c r="L1016" i="21"/>
  <c r="M1016" i="21" s="1"/>
  <c r="J1016" i="21"/>
  <c r="L1020" i="21"/>
  <c r="M1020" i="21" s="1"/>
  <c r="J1020" i="21"/>
  <c r="L1028" i="21"/>
  <c r="M1028" i="21" s="1"/>
  <c r="J1028" i="21"/>
  <c r="L1032" i="21"/>
  <c r="M1032" i="21" s="1"/>
  <c r="J1032" i="21"/>
  <c r="L1036" i="21"/>
  <c r="M1036" i="21" s="1"/>
  <c r="J1036" i="21"/>
  <c r="L1044" i="21"/>
  <c r="M1044" i="21" s="1"/>
  <c r="J1044" i="21"/>
  <c r="L1048" i="21"/>
  <c r="M1048" i="21" s="1"/>
  <c r="J1048" i="21"/>
  <c r="L1052" i="21"/>
  <c r="M1052" i="21" s="1"/>
  <c r="J1052" i="21"/>
  <c r="J6" i="21"/>
  <c r="J14" i="21"/>
  <c r="J18" i="21"/>
  <c r="J22" i="21"/>
  <c r="J26" i="21"/>
  <c r="J30" i="21"/>
  <c r="J38" i="21"/>
  <c r="J46" i="21"/>
  <c r="J50" i="21"/>
  <c r="J54" i="21"/>
  <c r="J58" i="21"/>
  <c r="J62" i="21"/>
  <c r="J70" i="21"/>
  <c r="J78" i="21"/>
  <c r="J82" i="21"/>
  <c r="J86" i="21"/>
  <c r="J90" i="21"/>
  <c r="J94" i="21"/>
  <c r="J102" i="21"/>
  <c r="J110" i="21"/>
  <c r="J114" i="21"/>
  <c r="J118" i="21"/>
  <c r="J122" i="21"/>
  <c r="J126" i="21"/>
  <c r="J130" i="21"/>
  <c r="J134" i="21"/>
  <c r="J138" i="21"/>
  <c r="J142" i="21"/>
  <c r="J146" i="21"/>
  <c r="J150" i="21"/>
  <c r="J156" i="21"/>
  <c r="J160" i="21"/>
  <c r="J164" i="21"/>
  <c r="J168" i="21"/>
  <c r="J172" i="21"/>
  <c r="J176" i="21"/>
  <c r="J180" i="21"/>
  <c r="J188" i="21"/>
  <c r="J192" i="21"/>
  <c r="J196" i="21"/>
  <c r="J200" i="21"/>
  <c r="J204" i="21"/>
  <c r="J208" i="21"/>
  <c r="J212" i="21"/>
  <c r="J216" i="21"/>
  <c r="J220" i="21"/>
  <c r="J224" i="21"/>
  <c r="J228" i="21"/>
  <c r="J232" i="21"/>
  <c r="J236" i="21"/>
  <c r="J240" i="21"/>
  <c r="J248" i="21"/>
  <c r="J252" i="21"/>
  <c r="J256" i="21"/>
  <c r="J260" i="21"/>
  <c r="J264" i="21"/>
  <c r="J268" i="21"/>
  <c r="J272" i="21"/>
  <c r="J280" i="21"/>
  <c r="J284" i="21"/>
  <c r="J288" i="21"/>
  <c r="J292" i="21"/>
  <c r="J296" i="21"/>
  <c r="J300" i="21"/>
  <c r="J304" i="21"/>
  <c r="J308" i="21"/>
  <c r="J312" i="21"/>
  <c r="J316" i="21"/>
  <c r="J320" i="21"/>
  <c r="J325" i="21"/>
  <c r="J329" i="21"/>
  <c r="J333" i="21"/>
  <c r="J337" i="21"/>
  <c r="J341" i="21"/>
  <c r="J345" i="21"/>
  <c r="J349" i="21"/>
  <c r="J353" i="21"/>
  <c r="J357" i="21"/>
  <c r="J361" i="21"/>
  <c r="J365" i="21"/>
  <c r="J369" i="21"/>
  <c r="J373" i="21"/>
  <c r="J377" i="21"/>
  <c r="J381" i="21"/>
  <c r="J385" i="21"/>
  <c r="J389" i="21"/>
  <c r="J393" i="21"/>
  <c r="J397" i="21"/>
  <c r="J401" i="21"/>
  <c r="J405" i="21"/>
  <c r="J409" i="21"/>
  <c r="J413" i="21"/>
  <c r="J417" i="21"/>
  <c r="J421" i="21"/>
  <c r="J425" i="21"/>
  <c r="J429" i="21"/>
  <c r="J433" i="21"/>
  <c r="J437" i="21"/>
  <c r="J441" i="21"/>
  <c r="J445" i="21"/>
  <c r="J449" i="21"/>
  <c r="J453" i="21"/>
  <c r="J457" i="21"/>
  <c r="J461" i="21"/>
  <c r="J465" i="21"/>
  <c r="J469" i="21"/>
  <c r="J473" i="21"/>
  <c r="J477" i="21"/>
  <c r="J481" i="21"/>
  <c r="J485" i="21"/>
  <c r="J489" i="21"/>
  <c r="J493" i="21"/>
  <c r="J497" i="21"/>
  <c r="J501" i="21"/>
  <c r="J505" i="21"/>
  <c r="J509" i="21"/>
  <c r="J514" i="21"/>
  <c r="J518" i="21"/>
  <c r="J522" i="21"/>
  <c r="J526" i="21"/>
  <c r="J530" i="21"/>
  <c r="J534" i="21"/>
  <c r="J538" i="21"/>
  <c r="J542" i="21"/>
  <c r="J546" i="21"/>
  <c r="J550" i="21"/>
  <c r="J554" i="21"/>
  <c r="J558" i="21"/>
  <c r="J562" i="21"/>
  <c r="J566" i="21"/>
  <c r="J570" i="21"/>
  <c r="J574" i="21"/>
  <c r="J578" i="21"/>
  <c r="J582" i="21"/>
  <c r="J586" i="21"/>
  <c r="J590" i="21"/>
  <c r="J594" i="21"/>
  <c r="J598" i="21"/>
  <c r="J602" i="21"/>
  <c r="J606" i="21"/>
  <c r="J610" i="21"/>
  <c r="J614" i="21"/>
  <c r="J618" i="21"/>
  <c r="J622" i="21"/>
  <c r="J626" i="21"/>
  <c r="J630" i="21"/>
  <c r="J634" i="21"/>
  <c r="J638" i="21"/>
  <c r="J642" i="21"/>
  <c r="J646" i="21"/>
  <c r="J650" i="21"/>
  <c r="J654" i="21"/>
  <c r="J658" i="21"/>
  <c r="J662" i="21"/>
  <c r="J666" i="21"/>
  <c r="J670" i="21"/>
  <c r="J674" i="21"/>
  <c r="J678" i="21"/>
  <c r="J682" i="21"/>
  <c r="J686" i="21"/>
  <c r="J690" i="21"/>
  <c r="J694" i="21"/>
  <c r="J698" i="21"/>
  <c r="J702" i="21"/>
  <c r="J706" i="21"/>
  <c r="J710" i="21"/>
  <c r="J714" i="21"/>
  <c r="J718" i="21"/>
  <c r="J722" i="21"/>
  <c r="J726" i="21"/>
  <c r="J730" i="21"/>
  <c r="J734" i="21"/>
  <c r="J738" i="21"/>
  <c r="J742" i="21"/>
  <c r="J746" i="21"/>
  <c r="J750" i="21"/>
  <c r="J754" i="21"/>
  <c r="J758" i="21"/>
  <c r="J762" i="21"/>
  <c r="J766" i="21"/>
  <c r="J771" i="21"/>
  <c r="J776" i="21"/>
  <c r="J781" i="21"/>
  <c r="J787" i="21"/>
  <c r="J792" i="21"/>
  <c r="J797" i="21"/>
  <c r="J803" i="21"/>
  <c r="J808" i="21"/>
  <c r="J813" i="21"/>
  <c r="J819" i="21"/>
  <c r="J824" i="21"/>
  <c r="J829" i="21"/>
  <c r="J835" i="21"/>
  <c r="J840" i="21"/>
  <c r="J845" i="21"/>
  <c r="J851" i="21"/>
  <c r="J856" i="21"/>
  <c r="J861" i="21"/>
  <c r="J867" i="21"/>
  <c r="J872" i="21"/>
  <c r="J877" i="21"/>
  <c r="J883" i="21"/>
  <c r="J888" i="21"/>
  <c r="J895" i="21"/>
  <c r="J903" i="21"/>
  <c r="J911" i="21"/>
  <c r="J919" i="21"/>
  <c r="J927" i="21"/>
  <c r="J935" i="21"/>
  <c r="J945" i="21"/>
  <c r="J961" i="21"/>
  <c r="J977" i="21"/>
  <c r="J993" i="21"/>
  <c r="J1013" i="21"/>
  <c r="J1035" i="21"/>
  <c r="L15" i="21"/>
  <c r="M15" i="21" s="1"/>
  <c r="L47" i="21"/>
  <c r="M47" i="21" s="1"/>
  <c r="L79" i="21"/>
  <c r="M79" i="21" s="1"/>
  <c r="L173" i="21"/>
  <c r="M173" i="21" s="1"/>
  <c r="L759" i="21"/>
  <c r="M759" i="21" s="1"/>
  <c r="L778" i="21"/>
  <c r="M778" i="21" s="1"/>
  <c r="J778" i="21"/>
  <c r="L794" i="21"/>
  <c r="M794" i="21" s="1"/>
  <c r="J794" i="21"/>
  <c r="L806" i="21"/>
  <c r="M806" i="21" s="1"/>
  <c r="J806" i="21"/>
  <c r="L818" i="21"/>
  <c r="M818" i="21" s="1"/>
  <c r="J818" i="21"/>
  <c r="L830" i="21"/>
  <c r="M830" i="21" s="1"/>
  <c r="J830" i="21"/>
  <c r="L842" i="21"/>
  <c r="M842" i="21" s="1"/>
  <c r="J842" i="21"/>
  <c r="L850" i="21"/>
  <c r="M850" i="21" s="1"/>
  <c r="J850" i="21"/>
  <c r="L858" i="21"/>
  <c r="M858" i="21" s="1"/>
  <c r="J858" i="21"/>
  <c r="L870" i="21"/>
  <c r="M870" i="21" s="1"/>
  <c r="J870" i="21"/>
  <c r="L878" i="21"/>
  <c r="M878" i="21" s="1"/>
  <c r="J878" i="21"/>
  <c r="L898" i="21"/>
  <c r="M898" i="21" s="1"/>
  <c r="J898" i="21"/>
  <c r="L910" i="21"/>
  <c r="M910" i="21" s="1"/>
  <c r="J910" i="21"/>
  <c r="L930" i="21"/>
  <c r="M930" i="21" s="1"/>
  <c r="J930" i="21"/>
  <c r="L946" i="21"/>
  <c r="M946" i="21" s="1"/>
  <c r="J946" i="21"/>
  <c r="L962" i="21"/>
  <c r="M962" i="21" s="1"/>
  <c r="J962" i="21"/>
  <c r="L982" i="21"/>
  <c r="M982" i="21" s="1"/>
  <c r="J982" i="21"/>
  <c r="L994" i="21"/>
  <c r="M994" i="21" s="1"/>
  <c r="J994" i="21"/>
  <c r="L1006" i="21"/>
  <c r="M1006" i="21" s="1"/>
  <c r="J1006" i="21"/>
  <c r="L1018" i="21"/>
  <c r="M1018" i="21" s="1"/>
  <c r="J1018" i="21"/>
  <c r="L1030" i="21"/>
  <c r="M1030" i="21" s="1"/>
  <c r="J1030" i="21"/>
  <c r="L1042" i="21"/>
  <c r="M1042" i="21" s="1"/>
  <c r="J1042" i="21"/>
  <c r="L1001" i="21"/>
  <c r="M1001" i="21" s="1"/>
  <c r="J1001" i="21"/>
  <c r="L1005" i="21"/>
  <c r="M1005" i="21" s="1"/>
  <c r="J1005" i="21"/>
  <c r="L1009" i="21"/>
  <c r="M1009" i="21" s="1"/>
  <c r="J1009" i="21"/>
  <c r="L1017" i="21"/>
  <c r="M1017" i="21" s="1"/>
  <c r="J1017" i="21"/>
  <c r="L1021" i="21"/>
  <c r="M1021" i="21" s="1"/>
  <c r="J1021" i="21"/>
  <c r="L1025" i="21"/>
  <c r="M1025" i="21" s="1"/>
  <c r="J1025" i="21"/>
  <c r="L1033" i="21"/>
  <c r="M1033" i="21" s="1"/>
  <c r="J1033" i="21"/>
  <c r="L1037" i="21"/>
  <c r="M1037" i="21" s="1"/>
  <c r="J1037" i="21"/>
  <c r="L1041" i="21"/>
  <c r="M1041" i="21" s="1"/>
  <c r="J1041" i="21"/>
  <c r="L1049" i="21"/>
  <c r="M1049" i="21" s="1"/>
  <c r="J1049" i="21"/>
  <c r="J3" i="21"/>
  <c r="J7" i="21"/>
  <c r="J11" i="21"/>
  <c r="J19" i="21"/>
  <c r="J27" i="21"/>
  <c r="J35" i="21"/>
  <c r="J39" i="21"/>
  <c r="J43" i="21"/>
  <c r="J51" i="21"/>
  <c r="J59" i="21"/>
  <c r="J67" i="21"/>
  <c r="J71" i="21"/>
  <c r="J75" i="21"/>
  <c r="J83" i="21"/>
  <c r="J91" i="21"/>
  <c r="J99" i="21"/>
  <c r="J103" i="21"/>
  <c r="J107" i="21"/>
  <c r="J111" i="21"/>
  <c r="J115" i="21"/>
  <c r="J123" i="21"/>
  <c r="J127" i="21"/>
  <c r="J131" i="21"/>
  <c r="J135" i="21"/>
  <c r="J139" i="21"/>
  <c r="J143" i="21"/>
  <c r="J153" i="21"/>
  <c r="J157" i="21"/>
  <c r="J161" i="21"/>
  <c r="J165" i="21"/>
  <c r="J177" i="21"/>
  <c r="J181" i="21"/>
  <c r="J185" i="21"/>
  <c r="J189" i="21"/>
  <c r="J193" i="21"/>
  <c r="J197" i="21"/>
  <c r="J201" i="21"/>
  <c r="J205" i="21"/>
  <c r="J209" i="21"/>
  <c r="J213" i="21"/>
  <c r="J217" i="21"/>
  <c r="J221" i="21"/>
  <c r="J225" i="21"/>
  <c r="J229" i="21"/>
  <c r="J233" i="21"/>
  <c r="J237" i="21"/>
  <c r="J241" i="21"/>
  <c r="J249" i="21"/>
  <c r="J253" i="21"/>
  <c r="J257" i="21"/>
  <c r="J261" i="21"/>
  <c r="J265" i="21"/>
  <c r="J269" i="21"/>
  <c r="J273" i="21"/>
  <c r="J277" i="21"/>
  <c r="J281" i="21"/>
  <c r="J285" i="21"/>
  <c r="J289" i="21"/>
  <c r="J293" i="21"/>
  <c r="J297" i="21"/>
  <c r="J301" i="21"/>
  <c r="J305" i="21"/>
  <c r="J309" i="21"/>
  <c r="J313" i="21"/>
  <c r="J317" i="21"/>
  <c r="J321" i="21"/>
  <c r="J326" i="21"/>
  <c r="J330" i="21"/>
  <c r="J334" i="21"/>
  <c r="J338" i="21"/>
  <c r="J342" i="21"/>
  <c r="J346" i="21"/>
  <c r="J350" i="21"/>
  <c r="J354" i="21"/>
  <c r="J358" i="21"/>
  <c r="J362" i="21"/>
  <c r="J366" i="21"/>
  <c r="J370" i="21"/>
  <c r="J374" i="21"/>
  <c r="J378" i="21"/>
  <c r="J382" i="21"/>
  <c r="J386" i="21"/>
  <c r="J390" i="21"/>
  <c r="J394" i="21"/>
  <c r="J398" i="21"/>
  <c r="J402" i="21"/>
  <c r="J406" i="21"/>
  <c r="J410" i="21"/>
  <c r="J414" i="21"/>
  <c r="J418" i="21"/>
  <c r="J422" i="21"/>
  <c r="J426" i="21"/>
  <c r="J430" i="21"/>
  <c r="J434" i="21"/>
  <c r="J438" i="21"/>
  <c r="J442" i="21"/>
  <c r="J446" i="21"/>
  <c r="J450" i="21"/>
  <c r="J454" i="21"/>
  <c r="J458" i="21"/>
  <c r="J462" i="21"/>
  <c r="J466" i="21"/>
  <c r="J470" i="21"/>
  <c r="J474" i="21"/>
  <c r="J478" i="21"/>
  <c r="J482" i="21"/>
  <c r="J486" i="21"/>
  <c r="J490" i="21"/>
  <c r="J494" i="21"/>
  <c r="J498" i="21"/>
  <c r="J502" i="21"/>
  <c r="J506" i="21"/>
  <c r="J510" i="21"/>
  <c r="J511" i="21"/>
  <c r="J515" i="21"/>
  <c r="J519" i="21"/>
  <c r="J523" i="21"/>
  <c r="J527" i="21"/>
  <c r="J531" i="21"/>
  <c r="J535" i="21"/>
  <c r="J539" i="21"/>
  <c r="J543" i="21"/>
  <c r="J547" i="21"/>
  <c r="J551" i="21"/>
  <c r="J555" i="21"/>
  <c r="J559" i="21"/>
  <c r="J563" i="21"/>
  <c r="J567" i="21"/>
  <c r="J571" i="21"/>
  <c r="J575" i="21"/>
  <c r="J579" i="21"/>
  <c r="J583" i="21"/>
  <c r="J587" i="21"/>
  <c r="J591" i="21"/>
  <c r="J595" i="21"/>
  <c r="J599" i="21"/>
  <c r="J603" i="21"/>
  <c r="J607" i="21"/>
  <c r="J611" i="21"/>
  <c r="J615" i="21"/>
  <c r="J619" i="21"/>
  <c r="J623" i="21"/>
  <c r="J627" i="21"/>
  <c r="J631" i="21"/>
  <c r="J635" i="21"/>
  <c r="J639" i="21"/>
  <c r="J643" i="21"/>
  <c r="J647" i="21"/>
  <c r="J651" i="21"/>
  <c r="J655" i="21"/>
  <c r="J659" i="21"/>
  <c r="J663" i="21"/>
  <c r="J667" i="21"/>
  <c r="J671" i="21"/>
  <c r="J675" i="21"/>
  <c r="J679" i="21"/>
  <c r="J683" i="21"/>
  <c r="J687" i="21"/>
  <c r="J691" i="21"/>
  <c r="J695" i="21"/>
  <c r="J699" i="21"/>
  <c r="J703" i="21"/>
  <c r="J707" i="21"/>
  <c r="J711" i="21"/>
  <c r="J715" i="21"/>
  <c r="J719" i="21"/>
  <c r="J723" i="21"/>
  <c r="J727" i="21"/>
  <c r="J731" i="21"/>
  <c r="J735" i="21"/>
  <c r="J739" i="21"/>
  <c r="J743" i="21"/>
  <c r="J747" i="21"/>
  <c r="J751" i="21"/>
  <c r="J755" i="21"/>
  <c r="J763" i="21"/>
  <c r="J767" i="21"/>
  <c r="J772" i="21"/>
  <c r="J777" i="21"/>
  <c r="J783" i="21"/>
  <c r="J788" i="21"/>
  <c r="J793" i="21"/>
  <c r="J799" i="21"/>
  <c r="J804" i="21"/>
  <c r="J809" i="21"/>
  <c r="J815" i="21"/>
  <c r="J820" i="21"/>
  <c r="J825" i="21"/>
  <c r="J831" i="21"/>
  <c r="J836" i="21"/>
  <c r="J841" i="21"/>
  <c r="J847" i="21"/>
  <c r="J852" i="21"/>
  <c r="J857" i="21"/>
  <c r="J863" i="21"/>
  <c r="J868" i="21"/>
  <c r="J873" i="21"/>
  <c r="J879" i="21"/>
  <c r="J884" i="21"/>
  <c r="J889" i="21"/>
  <c r="J897" i="21"/>
  <c r="J905" i="21"/>
  <c r="J913" i="21"/>
  <c r="J921" i="21"/>
  <c r="J929" i="21"/>
  <c r="J937" i="21"/>
  <c r="J949" i="21"/>
  <c r="J965" i="21"/>
  <c r="J981" i="21"/>
  <c r="J997" i="21"/>
  <c r="J1019" i="21"/>
  <c r="J1040" i="21"/>
  <c r="M1053" i="21" l="1"/>
  <c r="J1053" i="21"/>
  <c r="V3" i="6" l="1"/>
  <c r="V4" i="6"/>
  <c r="V5" i="6"/>
  <c r="V6" i="6"/>
  <c r="V7" i="6"/>
  <c r="V8" i="6"/>
  <c r="V9" i="6"/>
  <c r="V10" i="6"/>
  <c r="V11" i="6"/>
  <c r="V12" i="6"/>
  <c r="V13" i="6"/>
  <c r="V14" i="6"/>
  <c r="V15" i="6"/>
  <c r="V17" i="6"/>
  <c r="V18" i="6"/>
  <c r="V19" i="6"/>
  <c r="V21" i="6"/>
  <c r="V22" i="6"/>
  <c r="V23" i="6"/>
  <c r="V24" i="6"/>
  <c r="V25" i="6"/>
  <c r="V27" i="6"/>
  <c r="V29" i="6"/>
  <c r="V30" i="6"/>
  <c r="V31" i="6"/>
  <c r="V32" i="6"/>
  <c r="V33" i="6"/>
  <c r="V34" i="6"/>
  <c r="V35" i="6"/>
  <c r="V36" i="6"/>
  <c r="V37" i="6"/>
  <c r="V38" i="6"/>
  <c r="V39" i="6"/>
  <c r="V40" i="6"/>
  <c r="V42" i="6"/>
  <c r="V43" i="6"/>
  <c r="V44" i="6"/>
  <c r="V45" i="6"/>
  <c r="V46" i="6"/>
  <c r="V47" i="6"/>
  <c r="V48" i="6"/>
  <c r="V50" i="6"/>
  <c r="V51" i="6"/>
  <c r="V52" i="6"/>
  <c r="V53" i="6"/>
  <c r="V54" i="6"/>
  <c r="V55" i="6"/>
  <c r="V56" i="6"/>
  <c r="V57" i="6"/>
  <c r="V58" i="6"/>
  <c r="V59" i="6"/>
  <c r="V60" i="6"/>
  <c r="V61" i="6"/>
  <c r="V63" i="6"/>
  <c r="V64" i="6"/>
  <c r="V65" i="6"/>
  <c r="V67" i="6"/>
  <c r="V68" i="6"/>
  <c r="V69" i="6"/>
  <c r="V71" i="6"/>
  <c r="V72" i="6"/>
  <c r="V73" i="6"/>
  <c r="V75" i="6"/>
  <c r="V76" i="6"/>
  <c r="V77" i="6"/>
  <c r="V78" i="6"/>
  <c r="V79" i="6"/>
  <c r="V80" i="6"/>
  <c r="V81" i="6"/>
  <c r="V82" i="6"/>
  <c r="V83" i="6"/>
  <c r="V84" i="6"/>
  <c r="V85" i="6"/>
  <c r="V86" i="6"/>
  <c r="V88" i="6"/>
  <c r="V89" i="6"/>
  <c r="V90" i="6"/>
  <c r="V91" i="6"/>
  <c r="V92" i="6"/>
  <c r="V93" i="6"/>
  <c r="V94" i="6"/>
  <c r="V96" i="6"/>
  <c r="V97" i="6"/>
  <c r="V98" i="6"/>
  <c r="V99" i="6"/>
  <c r="V100" i="6"/>
  <c r="V101" i="6"/>
  <c r="V102" i="6"/>
  <c r="V103" i="6"/>
  <c r="V104" i="6"/>
  <c r="V105" i="6"/>
  <c r="V106" i="6"/>
  <c r="V107" i="6"/>
  <c r="V109" i="6"/>
  <c r="V110" i="6"/>
  <c r="V111" i="6"/>
  <c r="V113" i="6"/>
  <c r="V114" i="6"/>
  <c r="V115" i="6"/>
  <c r="V116" i="6"/>
  <c r="V117" i="6"/>
  <c r="V118" i="6"/>
  <c r="V119" i="6"/>
  <c r="V120" i="6"/>
  <c r="V122" i="6"/>
  <c r="V123" i="6"/>
  <c r="V124" i="6"/>
  <c r="V125" i="6"/>
  <c r="V126" i="6"/>
  <c r="V127" i="6"/>
  <c r="V128" i="6"/>
  <c r="V129" i="6"/>
  <c r="V130" i="6"/>
  <c r="V131" i="6"/>
  <c r="V132" i="6"/>
  <c r="V133" i="6"/>
  <c r="V135" i="6"/>
  <c r="V136" i="6"/>
  <c r="V137" i="6"/>
  <c r="V138" i="6"/>
  <c r="V139" i="6"/>
  <c r="V140" i="6"/>
  <c r="V141" i="6"/>
  <c r="V143" i="6"/>
  <c r="V144" i="6"/>
  <c r="V145" i="6"/>
  <c r="V146" i="6"/>
  <c r="V147" i="6"/>
  <c r="V148" i="6"/>
  <c r="V149" i="6"/>
  <c r="V150" i="6"/>
  <c r="V151" i="6"/>
  <c r="V152" i="6"/>
  <c r="V153" i="6"/>
  <c r="V154" i="6"/>
  <c r="V156" i="6"/>
  <c r="V157" i="6"/>
  <c r="V158" i="6"/>
  <c r="V159" i="6"/>
  <c r="V161" i="6"/>
  <c r="V162" i="6"/>
  <c r="V163" i="6"/>
  <c r="V164" i="6"/>
  <c r="V165" i="6"/>
  <c r="V166" i="6"/>
  <c r="V168" i="6"/>
  <c r="V169" i="6"/>
  <c r="V170" i="6"/>
  <c r="V171" i="6"/>
  <c r="V172" i="6"/>
  <c r="V173" i="6"/>
  <c r="V174" i="6"/>
  <c r="V175" i="6"/>
  <c r="V176" i="6"/>
  <c r="V177" i="6"/>
  <c r="V178" i="6"/>
  <c r="V179" i="6"/>
  <c r="V181" i="6"/>
  <c r="V182" i="6"/>
  <c r="V183" i="6"/>
  <c r="V184" i="6"/>
  <c r="V185" i="6"/>
  <c r="V186" i="6"/>
  <c r="V188" i="6"/>
  <c r="V190" i="6"/>
  <c r="V191" i="6"/>
  <c r="V192" i="6"/>
  <c r="V193" i="6"/>
  <c r="V194" i="6"/>
  <c r="V196" i="6"/>
  <c r="V197" i="6"/>
  <c r="V198" i="6"/>
  <c r="V199" i="6"/>
  <c r="V200" i="6"/>
  <c r="V202" i="6"/>
  <c r="V205" i="6"/>
  <c r="V206" i="6"/>
  <c r="V207" i="6"/>
  <c r="V208" i="6"/>
  <c r="V210" i="6"/>
  <c r="V211" i="6"/>
  <c r="V212" i="6"/>
  <c r="V213" i="6"/>
  <c r="V214" i="6"/>
  <c r="V215" i="6"/>
  <c r="V217" i="6"/>
  <c r="V219" i="6"/>
  <c r="V220" i="6"/>
  <c r="V221" i="6"/>
  <c r="V222" i="6"/>
  <c r="V224" i="6"/>
  <c r="V226" i="6"/>
  <c r="V227" i="6"/>
  <c r="V228" i="6"/>
  <c r="V229" i="6"/>
  <c r="V230" i="6"/>
  <c r="V232" i="6"/>
  <c r="V234" i="6"/>
  <c r="V235" i="6"/>
  <c r="V236" i="6"/>
  <c r="V237" i="6"/>
  <c r="V238" i="6"/>
  <c r="V240" i="6"/>
  <c r="V241" i="6"/>
  <c r="V242" i="6"/>
  <c r="V243" i="6"/>
  <c r="V244" i="6"/>
  <c r="V246" i="6"/>
  <c r="V249" i="6"/>
  <c r="V250" i="6"/>
  <c r="V251" i="6"/>
  <c r="V253" i="6"/>
  <c r="V254" i="6"/>
  <c r="V255" i="6"/>
  <c r="V256" i="6"/>
  <c r="V257" i="6"/>
  <c r="V258" i="6"/>
  <c r="V259" i="6"/>
  <c r="V260" i="6"/>
  <c r="V261" i="6"/>
  <c r="V263" i="6"/>
  <c r="V264" i="6"/>
  <c r="V265" i="6"/>
  <c r="V266" i="6"/>
  <c r="V267" i="6"/>
  <c r="V268" i="6"/>
  <c r="V269" i="6"/>
  <c r="V270" i="6"/>
  <c r="V271" i="6"/>
  <c r="V272" i="6"/>
  <c r="V273" i="6"/>
  <c r="V274" i="6"/>
  <c r="V275" i="6"/>
  <c r="V277" i="6"/>
  <c r="V278" i="6"/>
  <c r="V279" i="6"/>
  <c r="V280" i="6"/>
  <c r="V282" i="6"/>
  <c r="V283" i="6"/>
  <c r="V284" i="6"/>
  <c r="V285" i="6"/>
  <c r="V286" i="6"/>
  <c r="V287" i="6"/>
  <c r="V288" i="6"/>
  <c r="V289" i="6"/>
  <c r="V290" i="6"/>
  <c r="V291" i="6"/>
  <c r="V292" i="6"/>
  <c r="V293" i="6"/>
  <c r="V295" i="6"/>
  <c r="V296" i="6"/>
  <c r="V297" i="6"/>
  <c r="V298" i="6"/>
  <c r="V300" i="6"/>
  <c r="V301" i="6"/>
  <c r="V302" i="6"/>
  <c r="V303" i="6"/>
  <c r="V304" i="6"/>
  <c r="V305" i="6"/>
  <c r="V307" i="6"/>
  <c r="V308" i="6"/>
  <c r="V309" i="6"/>
  <c r="V310" i="6"/>
  <c r="V311" i="6"/>
  <c r="V312" i="6"/>
  <c r="V313" i="6"/>
  <c r="V314" i="6"/>
  <c r="V315" i="6"/>
  <c r="V316" i="6"/>
  <c r="V317" i="6"/>
  <c r="V318" i="6"/>
  <c r="V319" i="6"/>
  <c r="V321" i="6"/>
  <c r="V322" i="6"/>
  <c r="V323" i="6"/>
  <c r="V324" i="6"/>
  <c r="V325" i="6"/>
  <c r="V326" i="6"/>
  <c r="V328" i="6"/>
  <c r="V329" i="6"/>
  <c r="V330" i="6"/>
  <c r="V331" i="6"/>
  <c r="V332" i="6"/>
  <c r="V333" i="6"/>
  <c r="V334" i="6"/>
  <c r="V335" i="6"/>
  <c r="V336" i="6"/>
  <c r="V337" i="6"/>
  <c r="V338" i="6"/>
  <c r="V340" i="6"/>
  <c r="V341" i="6"/>
  <c r="V342" i="6"/>
  <c r="V343" i="6"/>
  <c r="V344" i="6"/>
  <c r="V345" i="6"/>
  <c r="V346" i="6"/>
  <c r="V347" i="6"/>
  <c r="V348" i="6"/>
  <c r="V349" i="6"/>
  <c r="V350" i="6"/>
  <c r="V351" i="6"/>
  <c r="V352" i="6"/>
  <c r="V353" i="6"/>
  <c r="V354" i="6"/>
  <c r="V355" i="6"/>
  <c r="V356" i="6"/>
  <c r="V357" i="6"/>
  <c r="V358" i="6"/>
  <c r="V359" i="6"/>
  <c r="V360" i="6"/>
  <c r="V361" i="6"/>
  <c r="V362" i="6"/>
  <c r="V363" i="6"/>
  <c r="V364" i="6"/>
  <c r="V365" i="6"/>
  <c r="V366" i="6"/>
  <c r="V367" i="6"/>
  <c r="V368" i="6"/>
  <c r="V369" i="6"/>
  <c r="V370" i="6"/>
  <c r="V371" i="6"/>
  <c r="V372" i="6"/>
  <c r="V373" i="6"/>
  <c r="V374" i="6"/>
  <c r="V375" i="6"/>
  <c r="V376" i="6"/>
  <c r="V377" i="6"/>
  <c r="V378" i="6"/>
  <c r="V379" i="6"/>
  <c r="V380" i="6"/>
  <c r="V381" i="6"/>
  <c r="V382" i="6"/>
  <c r="V384" i="6"/>
  <c r="V385" i="6"/>
  <c r="V386" i="6"/>
  <c r="V387" i="6"/>
  <c r="V388" i="6"/>
  <c r="V389" i="6"/>
  <c r="V390" i="6"/>
  <c r="V391" i="6"/>
  <c r="V392" i="6"/>
  <c r="V393" i="6"/>
  <c r="V394" i="6"/>
  <c r="V395" i="6"/>
  <c r="V396" i="6"/>
  <c r="V397" i="6"/>
  <c r="V398" i="6"/>
  <c r="V399" i="6"/>
  <c r="V400" i="6"/>
  <c r="V401" i="6"/>
  <c r="V402" i="6"/>
  <c r="V403" i="6"/>
  <c r="V404" i="6"/>
  <c r="V405" i="6"/>
  <c r="V406" i="6"/>
  <c r="V407" i="6"/>
  <c r="V408" i="6"/>
  <c r="V409" i="6"/>
  <c r="V410" i="6"/>
  <c r="V411" i="6"/>
  <c r="V412" i="6"/>
  <c r="V413" i="6"/>
  <c r="V414" i="6"/>
  <c r="V415" i="6"/>
  <c r="V416" i="6"/>
  <c r="V417" i="6"/>
  <c r="V418" i="6"/>
  <c r="V419" i="6"/>
  <c r="V420" i="6"/>
  <c r="V421" i="6"/>
  <c r="V422" i="6"/>
  <c r="V423" i="6"/>
  <c r="V424" i="6"/>
  <c r="V425" i="6"/>
  <c r="V426" i="6"/>
  <c r="V428" i="6"/>
  <c r="V429" i="6"/>
  <c r="V430" i="6"/>
  <c r="V431" i="6"/>
  <c r="V432" i="6"/>
  <c r="V433" i="6"/>
  <c r="V434" i="6"/>
  <c r="V435" i="6"/>
  <c r="V436" i="6"/>
  <c r="V437" i="6"/>
  <c r="V438" i="6"/>
  <c r="V439" i="6"/>
  <c r="V440" i="6"/>
  <c r="V441" i="6"/>
  <c r="V442" i="6"/>
  <c r="V443" i="6"/>
  <c r="V444" i="6"/>
  <c r="V445" i="6"/>
  <c r="V446" i="6"/>
  <c r="V447" i="6"/>
  <c r="V448" i="6"/>
  <c r="V449" i="6"/>
  <c r="V450" i="6"/>
  <c r="V451" i="6"/>
  <c r="V452" i="6"/>
  <c r="V453" i="6"/>
  <c r="V454" i="6"/>
  <c r="V455" i="6"/>
  <c r="V456" i="6"/>
  <c r="V457" i="6"/>
  <c r="V458" i="6"/>
  <c r="V459" i="6"/>
  <c r="V460" i="6"/>
  <c r="V461" i="6"/>
  <c r="V462" i="6"/>
  <c r="V463" i="6"/>
  <c r="V464" i="6"/>
  <c r="V465" i="6"/>
  <c r="V466" i="6"/>
  <c r="V467" i="6"/>
  <c r="V468" i="6"/>
  <c r="V469" i="6"/>
  <c r="V470" i="6"/>
  <c r="V471" i="6"/>
  <c r="V473" i="6"/>
  <c r="V474" i="6"/>
  <c r="V475" i="6"/>
  <c r="V476" i="6"/>
  <c r="V477" i="6"/>
  <c r="V478" i="6"/>
  <c r="V479" i="6"/>
  <c r="V480" i="6"/>
  <c r="V481" i="6"/>
  <c r="V482" i="6"/>
  <c r="V483" i="6"/>
  <c r="V484" i="6"/>
  <c r="V485" i="6"/>
  <c r="V486" i="6"/>
  <c r="V487" i="6"/>
  <c r="V488" i="6"/>
  <c r="V489" i="6"/>
  <c r="V490" i="6"/>
  <c r="V491" i="6"/>
  <c r="V492" i="6"/>
  <c r="V493" i="6"/>
  <c r="V494" i="6"/>
  <c r="V495" i="6"/>
  <c r="V496" i="6"/>
  <c r="V497" i="6"/>
  <c r="V498" i="6"/>
  <c r="V499" i="6"/>
  <c r="V500" i="6"/>
  <c r="V501" i="6"/>
  <c r="V502" i="6"/>
  <c r="V503" i="6"/>
  <c r="V504" i="6"/>
  <c r="V505" i="6"/>
  <c r="V506" i="6"/>
  <c r="V507" i="6"/>
  <c r="V508" i="6"/>
  <c r="V509" i="6"/>
  <c r="V510" i="6"/>
  <c r="V511" i="6"/>
  <c r="V512" i="6"/>
  <c r="V513" i="6"/>
  <c r="V514" i="6"/>
  <c r="V515" i="6"/>
  <c r="V517" i="6"/>
  <c r="V518" i="6"/>
  <c r="V519" i="6"/>
  <c r="V520" i="6"/>
  <c r="V521" i="6"/>
  <c r="V522" i="6"/>
  <c r="V523" i="6"/>
  <c r="V524" i="6"/>
  <c r="V526" i="6"/>
  <c r="V527" i="6"/>
  <c r="V528" i="6"/>
  <c r="V529" i="6"/>
  <c r="V530" i="6"/>
  <c r="V531" i="6"/>
  <c r="V533" i="6"/>
  <c r="V534" i="6"/>
  <c r="V535" i="6"/>
  <c r="V536" i="6"/>
  <c r="V537" i="6"/>
  <c r="V539" i="6"/>
  <c r="V540" i="6"/>
  <c r="V541" i="6"/>
  <c r="V542" i="6"/>
  <c r="V543" i="6"/>
  <c r="V544" i="6"/>
  <c r="V546" i="6"/>
  <c r="V547" i="6"/>
  <c r="V548" i="6"/>
  <c r="V549" i="6"/>
  <c r="V550" i="6"/>
  <c r="V551" i="6"/>
  <c r="V554" i="6"/>
  <c r="V555" i="6"/>
  <c r="V556" i="6"/>
  <c r="V557" i="6"/>
  <c r="V558" i="6"/>
  <c r="V560" i="6"/>
  <c r="V561" i="6"/>
  <c r="V562" i="6"/>
  <c r="V563" i="6"/>
  <c r="V564" i="6"/>
  <c r="V565" i="6"/>
  <c r="V567" i="6"/>
  <c r="V568" i="6"/>
  <c r="V569" i="6"/>
  <c r="V570" i="6"/>
  <c r="V571" i="6"/>
  <c r="V573" i="6"/>
  <c r="V574" i="6"/>
  <c r="V575" i="6"/>
  <c r="V576" i="6"/>
  <c r="V577" i="6"/>
  <c r="V578" i="6"/>
  <c r="V580" i="6"/>
  <c r="V581" i="6"/>
  <c r="V582" i="6"/>
  <c r="V583" i="6"/>
  <c r="V584" i="6"/>
  <c r="V585" i="6"/>
  <c r="V587" i="6"/>
  <c r="V588" i="6"/>
  <c r="V589" i="6"/>
  <c r="V590" i="6"/>
  <c r="V591" i="6"/>
  <c r="V592" i="6"/>
  <c r="V593" i="6"/>
  <c r="V594" i="6"/>
  <c r="V595" i="6"/>
  <c r="V596" i="6"/>
  <c r="V597" i="6"/>
  <c r="V598" i="6"/>
  <c r="V599" i="6"/>
  <c r="V600" i="6"/>
  <c r="V601" i="6"/>
  <c r="V602" i="6"/>
  <c r="V603" i="6"/>
  <c r="V604" i="6"/>
  <c r="V605" i="6"/>
  <c r="V606" i="6"/>
  <c r="V607" i="6"/>
  <c r="V608" i="6"/>
  <c r="V609" i="6"/>
  <c r="V610" i="6"/>
  <c r="V611" i="6"/>
  <c r="V612" i="6"/>
  <c r="V613" i="6"/>
  <c r="V614" i="6"/>
  <c r="V615" i="6"/>
  <c r="V616" i="6"/>
  <c r="V617" i="6"/>
  <c r="V618" i="6"/>
  <c r="V619" i="6"/>
  <c r="V620" i="6"/>
  <c r="V621" i="6"/>
  <c r="V622" i="6"/>
  <c r="V623" i="6"/>
  <c r="V624" i="6"/>
  <c r="V626" i="6"/>
  <c r="V627" i="6"/>
  <c r="V628" i="6"/>
  <c r="V629" i="6"/>
  <c r="V630" i="6"/>
  <c r="V631" i="6"/>
  <c r="V632" i="6"/>
  <c r="V633" i="6"/>
  <c r="V634" i="6"/>
  <c r="V635" i="6"/>
  <c r="V636" i="6"/>
  <c r="V637" i="6"/>
  <c r="V638" i="6"/>
  <c r="V639" i="6"/>
  <c r="V640" i="6"/>
  <c r="V641" i="6"/>
  <c r="V642" i="6"/>
  <c r="V643" i="6"/>
  <c r="V644" i="6"/>
  <c r="V645" i="6"/>
  <c r="V646" i="6"/>
  <c r="V647" i="6"/>
  <c r="V648" i="6"/>
  <c r="V649" i="6"/>
  <c r="V650" i="6"/>
  <c r="V651" i="6"/>
  <c r="V652" i="6"/>
  <c r="V653" i="6"/>
  <c r="V654" i="6"/>
  <c r="V655" i="6"/>
  <c r="V656" i="6"/>
  <c r="V657" i="6"/>
  <c r="V658" i="6"/>
  <c r="V659" i="6"/>
  <c r="V660" i="6"/>
  <c r="V661" i="6"/>
  <c r="V662" i="6"/>
  <c r="V663" i="6"/>
  <c r="V664" i="6"/>
  <c r="V665" i="6"/>
  <c r="V666" i="6"/>
  <c r="V667" i="6"/>
  <c r="V668" i="6"/>
  <c r="V669" i="6"/>
  <c r="V670" i="6"/>
  <c r="V671" i="6"/>
  <c r="V672" i="6"/>
  <c r="V673" i="6"/>
  <c r="V674" i="6"/>
  <c r="V675" i="6"/>
  <c r="V676" i="6"/>
  <c r="V678" i="6"/>
  <c r="V680" i="6"/>
  <c r="V681" i="6"/>
  <c r="V682" i="6"/>
  <c r="V683" i="6"/>
  <c r="V684" i="6"/>
  <c r="V685" i="6"/>
  <c r="V686" i="6"/>
  <c r="V687" i="6"/>
  <c r="V688" i="6"/>
  <c r="V689" i="6"/>
  <c r="V690" i="6"/>
  <c r="V691" i="6"/>
  <c r="V692" i="6"/>
  <c r="V693" i="6"/>
  <c r="V694" i="6"/>
  <c r="V695" i="6"/>
  <c r="V696" i="6"/>
  <c r="V697" i="6"/>
  <c r="V698" i="6"/>
  <c r="V699" i="6"/>
  <c r="V700" i="6"/>
  <c r="V701" i="6"/>
  <c r="V702" i="6"/>
  <c r="V703" i="6"/>
  <c r="V704" i="6"/>
  <c r="V705" i="6"/>
  <c r="V706" i="6"/>
  <c r="V707" i="6"/>
  <c r="V708" i="6"/>
  <c r="V709" i="6"/>
  <c r="V710" i="6"/>
  <c r="V711" i="6"/>
  <c r="V713" i="6"/>
  <c r="V714" i="6"/>
  <c r="V715" i="6"/>
  <c r="V716" i="6"/>
  <c r="V717" i="6"/>
  <c r="V719" i="6"/>
  <c r="V720" i="6"/>
  <c r="V721" i="6"/>
  <c r="V722" i="6"/>
  <c r="V723" i="6"/>
  <c r="V725" i="6"/>
  <c r="V726" i="6"/>
  <c r="V727" i="6"/>
  <c r="V728" i="6"/>
  <c r="V729" i="6"/>
  <c r="V731" i="6"/>
  <c r="V732" i="6"/>
  <c r="V733" i="6"/>
  <c r="V734" i="6"/>
  <c r="V735" i="6"/>
  <c r="V737" i="6"/>
  <c r="V738" i="6"/>
  <c r="V739" i="6"/>
  <c r="V740" i="6"/>
  <c r="V741" i="6"/>
  <c r="V743" i="6"/>
  <c r="V744" i="6"/>
  <c r="V745" i="6"/>
  <c r="V746" i="6"/>
  <c r="V747" i="6"/>
  <c r="V749" i="6"/>
  <c r="V750" i="6"/>
  <c r="V751" i="6"/>
  <c r="V752" i="6"/>
  <c r="V753" i="6"/>
  <c r="V755" i="6"/>
  <c r="V756" i="6"/>
  <c r="V757" i="6"/>
  <c r="V758" i="6"/>
  <c r="V759" i="6"/>
  <c r="V760" i="6"/>
  <c r="V762" i="6"/>
  <c r="V763" i="6"/>
  <c r="V764" i="6"/>
  <c r="V765" i="6"/>
  <c r="V767" i="6"/>
  <c r="V768" i="6"/>
  <c r="V769" i="6"/>
  <c r="V770" i="6"/>
  <c r="V771" i="6"/>
  <c r="V772" i="6"/>
  <c r="V773" i="6"/>
  <c r="V775" i="6"/>
  <c r="V777" i="6"/>
  <c r="V778" i="6"/>
  <c r="V779" i="6"/>
  <c r="V780" i="6"/>
  <c r="V781" i="6"/>
  <c r="V782" i="6"/>
  <c r="V783" i="6"/>
  <c r="V784" i="6"/>
  <c r="V785" i="6"/>
  <c r="V786" i="6"/>
  <c r="V787" i="6"/>
  <c r="V788" i="6"/>
  <c r="V789" i="6"/>
  <c r="V790" i="6"/>
  <c r="V791" i="6"/>
  <c r="V792" i="6"/>
  <c r="V794" i="6"/>
  <c r="V795" i="6"/>
  <c r="V796" i="6"/>
  <c r="V797" i="6"/>
  <c r="V798" i="6"/>
  <c r="V800" i="6"/>
  <c r="V802" i="6"/>
  <c r="V803" i="6"/>
  <c r="V804" i="6"/>
  <c r="V805" i="6"/>
  <c r="V806" i="6"/>
  <c r="V807" i="6"/>
  <c r="V808" i="6"/>
  <c r="V809" i="6"/>
  <c r="V810" i="6"/>
  <c r="V811" i="6"/>
  <c r="V812" i="6"/>
  <c r="V813" i="6"/>
  <c r="V814" i="6"/>
  <c r="V815" i="6"/>
  <c r="V816" i="6"/>
  <c r="V817" i="6"/>
  <c r="V818" i="6"/>
  <c r="V819" i="6"/>
  <c r="V820" i="6"/>
  <c r="V821" i="6"/>
  <c r="V822" i="6"/>
  <c r="V823" i="6"/>
  <c r="V825" i="6"/>
  <c r="V826" i="6"/>
  <c r="V828" i="6"/>
  <c r="V829" i="6"/>
  <c r="V830" i="6"/>
  <c r="V831" i="6"/>
  <c r="V832" i="6"/>
  <c r="V833" i="6"/>
  <c r="V834" i="6"/>
  <c r="V835" i="6"/>
  <c r="V836" i="6"/>
  <c r="V837" i="6"/>
  <c r="V838" i="6"/>
  <c r="V839" i="6"/>
  <c r="V840" i="6"/>
  <c r="V841" i="6"/>
  <c r="V842" i="6"/>
  <c r="V843" i="6"/>
  <c r="V844" i="6"/>
  <c r="V845" i="6"/>
  <c r="V846" i="6"/>
  <c r="V847" i="6"/>
  <c r="V848" i="6"/>
  <c r="V849" i="6"/>
  <c r="V851" i="6"/>
  <c r="V853" i="6"/>
  <c r="V854" i="6"/>
  <c r="V855" i="6"/>
  <c r="V856" i="6"/>
  <c r="V857" i="6"/>
  <c r="V858" i="6"/>
  <c r="V859" i="6"/>
  <c r="V860" i="6"/>
  <c r="V861" i="6"/>
  <c r="V862" i="6"/>
  <c r="V863" i="6"/>
  <c r="V864" i="6"/>
  <c r="V865" i="6"/>
  <c r="V866" i="6"/>
  <c r="V867" i="6"/>
  <c r="V868" i="6"/>
  <c r="V869" i="6"/>
  <c r="V870" i="6"/>
  <c r="V871" i="6"/>
  <c r="V872" i="6"/>
  <c r="V873" i="6"/>
  <c r="V874" i="6"/>
  <c r="V875" i="6"/>
  <c r="V876" i="6"/>
  <c r="V877" i="6"/>
  <c r="V878" i="6"/>
  <c r="V879" i="6"/>
  <c r="V880" i="6"/>
  <c r="V881" i="6"/>
  <c r="V882" i="6"/>
  <c r="V883" i="6"/>
  <c r="V884" i="6"/>
  <c r="V885" i="6"/>
  <c r="V886" i="6"/>
  <c r="V887" i="6"/>
  <c r="V888" i="6"/>
  <c r="V889" i="6"/>
  <c r="V890" i="6"/>
  <c r="V891" i="6"/>
  <c r="V892" i="6"/>
  <c r="V893" i="6"/>
  <c r="V894" i="6"/>
  <c r="V895" i="6"/>
  <c r="V896" i="6"/>
  <c r="V897" i="6"/>
  <c r="V898" i="6"/>
  <c r="V899" i="6"/>
  <c r="V900" i="6"/>
  <c r="V901" i="6"/>
  <c r="V902" i="6"/>
  <c r="V903" i="6"/>
  <c r="V904" i="6"/>
  <c r="V905" i="6"/>
  <c r="V906" i="6"/>
  <c r="V907" i="6"/>
  <c r="V908" i="6"/>
  <c r="V909" i="6"/>
  <c r="V910" i="6"/>
  <c r="V911" i="6"/>
  <c r="V912" i="6"/>
  <c r="V913" i="6"/>
  <c r="V914" i="6"/>
  <c r="V915" i="6"/>
  <c r="V916" i="6"/>
  <c r="V917" i="6"/>
  <c r="V918" i="6"/>
  <c r="V919" i="6"/>
  <c r="V920" i="6"/>
  <c r="V921" i="6"/>
  <c r="V922" i="6"/>
  <c r="V923" i="6"/>
  <c r="V924" i="6"/>
  <c r="V925" i="6"/>
  <c r="V926" i="6"/>
  <c r="V927" i="6"/>
  <c r="V928" i="6"/>
  <c r="V929" i="6"/>
  <c r="V930" i="6"/>
  <c r="V931" i="6"/>
  <c r="V932" i="6"/>
  <c r="V933" i="6"/>
  <c r="V934" i="6"/>
  <c r="V935" i="6"/>
  <c r="V936" i="6"/>
  <c r="V937" i="6"/>
  <c r="V938" i="6"/>
  <c r="V939" i="6"/>
  <c r="V940" i="6"/>
  <c r="V941" i="6"/>
  <c r="V942" i="6"/>
  <c r="V943" i="6"/>
  <c r="V944" i="6"/>
  <c r="V945" i="6"/>
  <c r="V946" i="6"/>
  <c r="V947" i="6"/>
  <c r="V948" i="6"/>
  <c r="V949" i="6"/>
  <c r="V950" i="6"/>
  <c r="V951" i="6"/>
  <c r="V952" i="6"/>
  <c r="V953" i="6"/>
  <c r="V955" i="6"/>
  <c r="V956" i="6"/>
  <c r="V957" i="6"/>
  <c r="V958" i="6"/>
  <c r="V960" i="6"/>
  <c r="V961" i="6"/>
  <c r="V962" i="6"/>
  <c r="V963" i="6"/>
  <c r="V964" i="6"/>
  <c r="V966" i="6"/>
  <c r="V967" i="6"/>
  <c r="V968" i="6"/>
  <c r="V969" i="6"/>
  <c r="V971" i="6"/>
  <c r="V972" i="6"/>
  <c r="V973" i="6"/>
  <c r="V974" i="6"/>
  <c r="V975" i="6"/>
  <c r="V977" i="6"/>
  <c r="V978" i="6"/>
  <c r="V979" i="6"/>
  <c r="V980" i="6"/>
  <c r="V982" i="6"/>
  <c r="V983" i="6"/>
  <c r="V984" i="6"/>
  <c r="V985" i="6"/>
  <c r="V986" i="6"/>
  <c r="V988" i="6"/>
  <c r="V989" i="6"/>
  <c r="V990" i="6"/>
  <c r="V991" i="6"/>
  <c r="V993" i="6"/>
  <c r="V994" i="6"/>
  <c r="V995" i="6"/>
  <c r="V996" i="6"/>
  <c r="V997" i="6"/>
  <c r="V999" i="6"/>
  <c r="V1000" i="6"/>
  <c r="V1001" i="6"/>
  <c r="V1002" i="6"/>
  <c r="V1004" i="6"/>
  <c r="AV3" i="6"/>
  <c r="K5" i="17"/>
  <c r="L5" i="17" s="1"/>
  <c r="M5" i="17" s="1"/>
  <c r="N5" i="17" s="1"/>
  <c r="O5" i="17" s="1"/>
  <c r="P5" i="17" s="1"/>
  <c r="Q5" i="17" s="1"/>
  <c r="R5" i="17" s="1"/>
  <c r="S5" i="17" s="1"/>
  <c r="Q5" i="12"/>
  <c r="Q6" i="12"/>
  <c r="Q7" i="12"/>
  <c r="Q8" i="12"/>
  <c r="Q9" i="12"/>
  <c r="Q10" i="12"/>
  <c r="Q11" i="12"/>
  <c r="Q4" i="12"/>
  <c r="K90" i="15"/>
  <c r="J90" i="15"/>
  <c r="I90" i="15"/>
  <c r="H90" i="15"/>
  <c r="G90" i="15"/>
  <c r="CG74" i="15"/>
  <c r="CH74" i="15" s="1"/>
  <c r="AS74" i="15"/>
  <c r="AT74" i="15" s="1"/>
  <c r="C74" i="15"/>
  <c r="DU6" i="15"/>
  <c r="DT6" i="15"/>
  <c r="DS6" i="15"/>
  <c r="DR6" i="15"/>
  <c r="C38" i="2" a="1"/>
  <c r="C38" i="2" s="1"/>
  <c r="C39" i="2" a="1"/>
  <c r="C39" i="2" s="1"/>
  <c r="C37" i="2" a="1"/>
  <c r="C37" i="2" s="1"/>
  <c r="C32" i="2" a="1"/>
  <c r="C32" i="2" s="1"/>
  <c r="C31" i="2" a="1"/>
  <c r="C31" i="2" s="1"/>
  <c r="B5" i="2" a="1"/>
  <c r="B5" i="2" s="1"/>
  <c r="B7" i="2" a="1"/>
  <c r="B7" i="2" s="1"/>
  <c r="B12" i="2" a="1"/>
  <c r="B12" i="2" s="1"/>
  <c r="C13" i="2" a="1"/>
  <c r="C13" i="2" s="1"/>
  <c r="C14" i="2" a="1"/>
  <c r="C14" i="2" s="1"/>
  <c r="C12" i="2" a="1"/>
  <c r="C12" i="2" s="1"/>
  <c r="B13" i="2" a="1"/>
  <c r="B13" i="2" s="1"/>
  <c r="C6" i="2" a="1"/>
  <c r="C6" i="2" s="1"/>
  <c r="C7" i="2" a="1"/>
  <c r="C7" i="2" s="1"/>
  <c r="C5" i="2" a="1"/>
  <c r="C5" i="2" s="1"/>
  <c r="B6" i="2" a="1"/>
  <c r="B6" i="2" s="1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E33" i="6"/>
  <c r="AE34" i="6"/>
  <c r="AE35" i="6"/>
  <c r="AE36" i="6"/>
  <c r="AE37" i="6"/>
  <c r="AE38" i="6"/>
  <c r="AE39" i="6"/>
  <c r="AE40" i="6"/>
  <c r="AE41" i="6"/>
  <c r="AE42" i="6"/>
  <c r="AE43" i="6"/>
  <c r="AE44" i="6"/>
  <c r="AE45" i="6"/>
  <c r="AE46" i="6"/>
  <c r="AE47" i="6"/>
  <c r="AE48" i="6"/>
  <c r="AE49" i="6"/>
  <c r="AE50" i="6"/>
  <c r="AE51" i="6"/>
  <c r="AE52" i="6"/>
  <c r="AE53" i="6"/>
  <c r="AE54" i="6"/>
  <c r="AE55" i="6"/>
  <c r="AE56" i="6"/>
  <c r="AE57" i="6"/>
  <c r="AE58" i="6"/>
  <c r="AE59" i="6"/>
  <c r="AE60" i="6"/>
  <c r="AE61" i="6"/>
  <c r="AE62" i="6"/>
  <c r="AE63" i="6"/>
  <c r="AE64" i="6"/>
  <c r="AE65" i="6"/>
  <c r="AE66" i="6"/>
  <c r="AE67" i="6"/>
  <c r="AE68" i="6"/>
  <c r="AE69" i="6"/>
  <c r="AE70" i="6"/>
  <c r="AE71" i="6"/>
  <c r="AE72" i="6"/>
  <c r="AE73" i="6"/>
  <c r="AE74" i="6"/>
  <c r="AE75" i="6"/>
  <c r="AE76" i="6"/>
  <c r="AE77" i="6"/>
  <c r="AE78" i="6"/>
  <c r="AE79" i="6"/>
  <c r="AE80" i="6"/>
  <c r="AE81" i="6"/>
  <c r="AE82" i="6"/>
  <c r="AE83" i="6"/>
  <c r="AE84" i="6"/>
  <c r="AE85" i="6"/>
  <c r="AE86" i="6"/>
  <c r="AE87" i="6"/>
  <c r="AE88" i="6"/>
  <c r="AE89" i="6"/>
  <c r="AE90" i="6"/>
  <c r="AE91" i="6"/>
  <c r="AE92" i="6"/>
  <c r="AE93" i="6"/>
  <c r="AE94" i="6"/>
  <c r="AE95" i="6"/>
  <c r="AE96" i="6"/>
  <c r="AE97" i="6"/>
  <c r="AE98" i="6"/>
  <c r="AE99" i="6"/>
  <c r="AE100" i="6"/>
  <c r="AE101" i="6"/>
  <c r="AE102" i="6"/>
  <c r="AE103" i="6"/>
  <c r="AE104" i="6"/>
  <c r="AE105" i="6"/>
  <c r="AE106" i="6"/>
  <c r="AE107" i="6"/>
  <c r="AE108" i="6"/>
  <c r="AE109" i="6"/>
  <c r="AE110" i="6"/>
  <c r="AE111" i="6"/>
  <c r="AE112" i="6"/>
  <c r="AE113" i="6"/>
  <c r="AE114" i="6"/>
  <c r="AE115" i="6"/>
  <c r="AE116" i="6"/>
  <c r="AE117" i="6"/>
  <c r="AE118" i="6"/>
  <c r="AE119" i="6"/>
  <c r="AE120" i="6"/>
  <c r="AE121" i="6"/>
  <c r="AE122" i="6"/>
  <c r="AE123" i="6"/>
  <c r="AE124" i="6"/>
  <c r="AE125" i="6"/>
  <c r="AE126" i="6"/>
  <c r="AE127" i="6"/>
  <c r="AE128" i="6"/>
  <c r="AE129" i="6"/>
  <c r="AE130" i="6"/>
  <c r="AE131" i="6"/>
  <c r="AE132" i="6"/>
  <c r="AE133" i="6"/>
  <c r="AE134" i="6"/>
  <c r="AE135" i="6"/>
  <c r="AE136" i="6"/>
  <c r="AE137" i="6"/>
  <c r="AE138" i="6"/>
  <c r="AE139" i="6"/>
  <c r="AE140" i="6"/>
  <c r="AE141" i="6"/>
  <c r="AE142" i="6"/>
  <c r="AE143" i="6"/>
  <c r="AE144" i="6"/>
  <c r="AE145" i="6"/>
  <c r="AE146" i="6"/>
  <c r="AE147" i="6"/>
  <c r="AE148" i="6"/>
  <c r="AE149" i="6"/>
  <c r="AE150" i="6"/>
  <c r="AE151" i="6"/>
  <c r="AE152" i="6"/>
  <c r="AE153" i="6"/>
  <c r="AE154" i="6"/>
  <c r="AE155" i="6"/>
  <c r="AE156" i="6"/>
  <c r="AE157" i="6"/>
  <c r="AE158" i="6"/>
  <c r="AE159" i="6"/>
  <c r="AE160" i="6"/>
  <c r="AE161" i="6"/>
  <c r="AE162" i="6"/>
  <c r="AE163" i="6"/>
  <c r="AE164" i="6"/>
  <c r="AE165" i="6"/>
  <c r="AE166" i="6"/>
  <c r="AE167" i="6"/>
  <c r="AE168" i="6"/>
  <c r="AE169" i="6"/>
  <c r="AE170" i="6"/>
  <c r="AE171" i="6"/>
  <c r="AE172" i="6"/>
  <c r="AE173" i="6"/>
  <c r="AE174" i="6"/>
  <c r="AE175" i="6"/>
  <c r="AE176" i="6"/>
  <c r="AE177" i="6"/>
  <c r="AE178" i="6"/>
  <c r="AE179" i="6"/>
  <c r="AE180" i="6"/>
  <c r="AE181" i="6"/>
  <c r="AE182" i="6"/>
  <c r="AE183" i="6"/>
  <c r="AE184" i="6"/>
  <c r="AE185" i="6"/>
  <c r="AE186" i="6"/>
  <c r="AE187" i="6"/>
  <c r="AE188" i="6"/>
  <c r="AE189" i="6"/>
  <c r="AE190" i="6"/>
  <c r="AE191" i="6"/>
  <c r="AE192" i="6"/>
  <c r="AE193" i="6"/>
  <c r="AE194" i="6"/>
  <c r="AE195" i="6"/>
  <c r="AE196" i="6"/>
  <c r="AE197" i="6"/>
  <c r="AE198" i="6"/>
  <c r="AE199" i="6"/>
  <c r="AE200" i="6"/>
  <c r="AE201" i="6"/>
  <c r="AE202" i="6"/>
  <c r="AE203" i="6"/>
  <c r="AE204" i="6"/>
  <c r="AE205" i="6"/>
  <c r="AE206" i="6"/>
  <c r="AE207" i="6"/>
  <c r="AE208" i="6"/>
  <c r="AE209" i="6"/>
  <c r="AE210" i="6"/>
  <c r="AE211" i="6"/>
  <c r="AE212" i="6"/>
  <c r="AE213" i="6"/>
  <c r="AE214" i="6"/>
  <c r="AE215" i="6"/>
  <c r="AE216" i="6"/>
  <c r="AE217" i="6"/>
  <c r="AE218" i="6"/>
  <c r="AE219" i="6"/>
  <c r="AE220" i="6"/>
  <c r="AE221" i="6"/>
  <c r="AE222" i="6"/>
  <c r="AE223" i="6"/>
  <c r="AE224" i="6"/>
  <c r="AE225" i="6"/>
  <c r="AE226" i="6"/>
  <c r="AE227" i="6"/>
  <c r="AE228" i="6"/>
  <c r="AE229" i="6"/>
  <c r="AE230" i="6"/>
  <c r="AE231" i="6"/>
  <c r="AE232" i="6"/>
  <c r="AE233" i="6"/>
  <c r="AE234" i="6"/>
  <c r="AE235" i="6"/>
  <c r="AE236" i="6"/>
  <c r="AE237" i="6"/>
  <c r="AE238" i="6"/>
  <c r="AE239" i="6"/>
  <c r="AE240" i="6"/>
  <c r="AE241" i="6"/>
  <c r="AE242" i="6"/>
  <c r="AE243" i="6"/>
  <c r="AE244" i="6"/>
  <c r="AE245" i="6"/>
  <c r="AE246" i="6"/>
  <c r="AE247" i="6"/>
  <c r="AE248" i="6"/>
  <c r="AE249" i="6"/>
  <c r="AE250" i="6"/>
  <c r="AE251" i="6"/>
  <c r="AE252" i="6"/>
  <c r="AE253" i="6"/>
  <c r="AE254" i="6"/>
  <c r="AE255" i="6"/>
  <c r="AE256" i="6"/>
  <c r="AE257" i="6"/>
  <c r="AE258" i="6"/>
  <c r="AE259" i="6"/>
  <c r="AE260" i="6"/>
  <c r="AE261" i="6"/>
  <c r="AE262" i="6"/>
  <c r="AE263" i="6"/>
  <c r="AE264" i="6"/>
  <c r="AE265" i="6"/>
  <c r="AE266" i="6"/>
  <c r="AE267" i="6"/>
  <c r="AE268" i="6"/>
  <c r="AE269" i="6"/>
  <c r="AE270" i="6"/>
  <c r="AE271" i="6"/>
  <c r="AE272" i="6"/>
  <c r="AE273" i="6"/>
  <c r="AE274" i="6"/>
  <c r="AE275" i="6"/>
  <c r="AE276" i="6"/>
  <c r="AE277" i="6"/>
  <c r="AE278" i="6"/>
  <c r="AE279" i="6"/>
  <c r="AE280" i="6"/>
  <c r="AE281" i="6"/>
  <c r="AE282" i="6"/>
  <c r="AE283" i="6"/>
  <c r="AE284" i="6"/>
  <c r="AE285" i="6"/>
  <c r="AE286" i="6"/>
  <c r="AE287" i="6"/>
  <c r="AE288" i="6"/>
  <c r="AE289" i="6"/>
  <c r="AE290" i="6"/>
  <c r="AE291" i="6"/>
  <c r="AE292" i="6"/>
  <c r="AE293" i="6"/>
  <c r="AE294" i="6"/>
  <c r="AE295" i="6"/>
  <c r="AE296" i="6"/>
  <c r="AE297" i="6"/>
  <c r="AE298" i="6"/>
  <c r="AE299" i="6"/>
  <c r="AE300" i="6"/>
  <c r="AE301" i="6"/>
  <c r="AE302" i="6"/>
  <c r="AE303" i="6"/>
  <c r="AE304" i="6"/>
  <c r="AE305" i="6"/>
  <c r="AE306" i="6"/>
  <c r="AE307" i="6"/>
  <c r="AE308" i="6"/>
  <c r="AE309" i="6"/>
  <c r="AE310" i="6"/>
  <c r="AE311" i="6"/>
  <c r="AE312" i="6"/>
  <c r="AE313" i="6"/>
  <c r="AE314" i="6"/>
  <c r="AE315" i="6"/>
  <c r="AE316" i="6"/>
  <c r="AE317" i="6"/>
  <c r="AE318" i="6"/>
  <c r="AE319" i="6"/>
  <c r="AE320" i="6"/>
  <c r="AE321" i="6"/>
  <c r="AE322" i="6"/>
  <c r="AE323" i="6"/>
  <c r="AE324" i="6"/>
  <c r="AE325" i="6"/>
  <c r="AE326" i="6"/>
  <c r="AE327" i="6"/>
  <c r="AE328" i="6"/>
  <c r="AE329" i="6"/>
  <c r="AE330" i="6"/>
  <c r="AE331" i="6"/>
  <c r="AE332" i="6"/>
  <c r="AE333" i="6"/>
  <c r="AE334" i="6"/>
  <c r="AE335" i="6"/>
  <c r="AE336" i="6"/>
  <c r="AE337" i="6"/>
  <c r="AE338" i="6"/>
  <c r="AE339" i="6"/>
  <c r="AE340" i="6"/>
  <c r="AE341" i="6"/>
  <c r="AE342" i="6"/>
  <c r="AE343" i="6"/>
  <c r="AE344" i="6"/>
  <c r="AE345" i="6"/>
  <c r="AE346" i="6"/>
  <c r="AE347" i="6"/>
  <c r="AE348" i="6"/>
  <c r="AE349" i="6"/>
  <c r="AE350" i="6"/>
  <c r="AE351" i="6"/>
  <c r="AE352" i="6"/>
  <c r="AE353" i="6"/>
  <c r="AE354" i="6"/>
  <c r="AE355" i="6"/>
  <c r="AE356" i="6"/>
  <c r="AE357" i="6"/>
  <c r="AE358" i="6"/>
  <c r="AE359" i="6"/>
  <c r="AE360" i="6"/>
  <c r="AE361" i="6"/>
  <c r="AE362" i="6"/>
  <c r="AE363" i="6"/>
  <c r="AE364" i="6"/>
  <c r="AE365" i="6"/>
  <c r="AE366" i="6"/>
  <c r="AE367" i="6"/>
  <c r="AE368" i="6"/>
  <c r="AE369" i="6"/>
  <c r="AE370" i="6"/>
  <c r="AE371" i="6"/>
  <c r="AE372" i="6"/>
  <c r="AE373" i="6"/>
  <c r="AE374" i="6"/>
  <c r="AE375" i="6"/>
  <c r="AE376" i="6"/>
  <c r="AE377" i="6"/>
  <c r="AE378" i="6"/>
  <c r="AE379" i="6"/>
  <c r="AE380" i="6"/>
  <c r="AE381" i="6"/>
  <c r="AE382" i="6"/>
  <c r="AE383" i="6"/>
  <c r="AE384" i="6"/>
  <c r="AE385" i="6"/>
  <c r="AE386" i="6"/>
  <c r="AE387" i="6"/>
  <c r="AE388" i="6"/>
  <c r="AE389" i="6"/>
  <c r="AE390" i="6"/>
  <c r="AE391" i="6"/>
  <c r="AE392" i="6"/>
  <c r="AE393" i="6"/>
  <c r="AE394" i="6"/>
  <c r="AE395" i="6"/>
  <c r="AE396" i="6"/>
  <c r="AE397" i="6"/>
  <c r="AE398" i="6"/>
  <c r="AE399" i="6"/>
  <c r="AE400" i="6"/>
  <c r="AE401" i="6"/>
  <c r="AE402" i="6"/>
  <c r="AE403" i="6"/>
  <c r="AE404" i="6"/>
  <c r="AE405" i="6"/>
  <c r="AE406" i="6"/>
  <c r="AE407" i="6"/>
  <c r="AE408" i="6"/>
  <c r="AE409" i="6"/>
  <c r="AE410" i="6"/>
  <c r="AE411" i="6"/>
  <c r="AE412" i="6"/>
  <c r="AE413" i="6"/>
  <c r="AE414" i="6"/>
  <c r="AE415" i="6"/>
  <c r="AE416" i="6"/>
  <c r="AE417" i="6"/>
  <c r="AE418" i="6"/>
  <c r="AE419" i="6"/>
  <c r="AE420" i="6"/>
  <c r="AE421" i="6"/>
  <c r="AE422" i="6"/>
  <c r="AE423" i="6"/>
  <c r="AE424" i="6"/>
  <c r="AE425" i="6"/>
  <c r="AE426" i="6"/>
  <c r="AE427" i="6"/>
  <c r="AE428" i="6"/>
  <c r="AE429" i="6"/>
  <c r="AE430" i="6"/>
  <c r="AE431" i="6"/>
  <c r="AE432" i="6"/>
  <c r="AE433" i="6"/>
  <c r="AE434" i="6"/>
  <c r="AE435" i="6"/>
  <c r="AE436" i="6"/>
  <c r="AE437" i="6"/>
  <c r="AE438" i="6"/>
  <c r="AE439" i="6"/>
  <c r="AE440" i="6"/>
  <c r="AE441" i="6"/>
  <c r="AE442" i="6"/>
  <c r="AE443" i="6"/>
  <c r="AE444" i="6"/>
  <c r="AE445" i="6"/>
  <c r="AE446" i="6"/>
  <c r="AE447" i="6"/>
  <c r="AE448" i="6"/>
  <c r="AE449" i="6"/>
  <c r="AE450" i="6"/>
  <c r="AE451" i="6"/>
  <c r="AE452" i="6"/>
  <c r="AE453" i="6"/>
  <c r="AE454" i="6"/>
  <c r="AE455" i="6"/>
  <c r="AE456" i="6"/>
  <c r="AE457" i="6"/>
  <c r="AE458" i="6"/>
  <c r="AE459" i="6"/>
  <c r="AE460" i="6"/>
  <c r="AE461" i="6"/>
  <c r="AE462" i="6"/>
  <c r="AE463" i="6"/>
  <c r="AE464" i="6"/>
  <c r="AE465" i="6"/>
  <c r="AE466" i="6"/>
  <c r="AE467" i="6"/>
  <c r="AE468" i="6"/>
  <c r="AE469" i="6"/>
  <c r="AE470" i="6"/>
  <c r="AE471" i="6"/>
  <c r="AE472" i="6"/>
  <c r="AE473" i="6"/>
  <c r="AE474" i="6"/>
  <c r="AE475" i="6"/>
  <c r="AE476" i="6"/>
  <c r="AE477" i="6"/>
  <c r="AE478" i="6"/>
  <c r="AE479" i="6"/>
  <c r="AE480" i="6"/>
  <c r="AE481" i="6"/>
  <c r="AE482" i="6"/>
  <c r="AE483" i="6"/>
  <c r="AE484" i="6"/>
  <c r="AE485" i="6"/>
  <c r="AE486" i="6"/>
  <c r="AE487" i="6"/>
  <c r="AE488" i="6"/>
  <c r="AE489" i="6"/>
  <c r="AE490" i="6"/>
  <c r="AE491" i="6"/>
  <c r="AE492" i="6"/>
  <c r="AE493" i="6"/>
  <c r="AE494" i="6"/>
  <c r="AE495" i="6"/>
  <c r="AE496" i="6"/>
  <c r="AE497" i="6"/>
  <c r="AE498" i="6"/>
  <c r="AE499" i="6"/>
  <c r="AE500" i="6"/>
  <c r="AE501" i="6"/>
  <c r="AE502" i="6"/>
  <c r="AE503" i="6"/>
  <c r="AE504" i="6"/>
  <c r="AE505" i="6"/>
  <c r="AE506" i="6"/>
  <c r="AE507" i="6"/>
  <c r="AE508" i="6"/>
  <c r="AE509" i="6"/>
  <c r="AE510" i="6"/>
  <c r="AE511" i="6"/>
  <c r="AE512" i="6"/>
  <c r="AE513" i="6"/>
  <c r="AE514" i="6"/>
  <c r="AE515" i="6"/>
  <c r="AE516" i="6"/>
  <c r="AE517" i="6"/>
  <c r="AE518" i="6"/>
  <c r="AE519" i="6"/>
  <c r="AE520" i="6"/>
  <c r="AE521" i="6"/>
  <c r="AE522" i="6"/>
  <c r="AE523" i="6"/>
  <c r="AE524" i="6"/>
  <c r="AE525" i="6"/>
  <c r="AE526" i="6"/>
  <c r="AE527" i="6"/>
  <c r="AE528" i="6"/>
  <c r="AE529" i="6"/>
  <c r="AE530" i="6"/>
  <c r="AE531" i="6"/>
  <c r="AE532" i="6"/>
  <c r="AE533" i="6"/>
  <c r="AE534" i="6"/>
  <c r="AE535" i="6"/>
  <c r="AE536" i="6"/>
  <c r="AE537" i="6"/>
  <c r="AE538" i="6"/>
  <c r="AE539" i="6"/>
  <c r="AE540" i="6"/>
  <c r="AE541" i="6"/>
  <c r="AE542" i="6"/>
  <c r="AE543" i="6"/>
  <c r="AE544" i="6"/>
  <c r="AE545" i="6"/>
  <c r="AE546" i="6"/>
  <c r="AE547" i="6"/>
  <c r="AE548" i="6"/>
  <c r="AE549" i="6"/>
  <c r="AE550" i="6"/>
  <c r="AE551" i="6"/>
  <c r="AE552" i="6"/>
  <c r="AE553" i="6"/>
  <c r="AE554" i="6"/>
  <c r="AE555" i="6"/>
  <c r="AE556" i="6"/>
  <c r="AE557" i="6"/>
  <c r="AE558" i="6"/>
  <c r="AE559" i="6"/>
  <c r="AE560" i="6"/>
  <c r="AE561" i="6"/>
  <c r="AE562" i="6"/>
  <c r="AE563" i="6"/>
  <c r="AE564" i="6"/>
  <c r="AE565" i="6"/>
  <c r="AE566" i="6"/>
  <c r="AE567" i="6"/>
  <c r="AE568" i="6"/>
  <c r="AE569" i="6"/>
  <c r="AE570" i="6"/>
  <c r="AE571" i="6"/>
  <c r="AE572" i="6"/>
  <c r="AE573" i="6"/>
  <c r="AE574" i="6"/>
  <c r="AE575" i="6"/>
  <c r="AE576" i="6"/>
  <c r="AE577" i="6"/>
  <c r="AE578" i="6"/>
  <c r="AE579" i="6"/>
  <c r="AE580" i="6"/>
  <c r="AE581" i="6"/>
  <c r="AE582" i="6"/>
  <c r="AE583" i="6"/>
  <c r="AE584" i="6"/>
  <c r="AE585" i="6"/>
  <c r="AE586" i="6"/>
  <c r="AE587" i="6"/>
  <c r="AE588" i="6"/>
  <c r="AE589" i="6"/>
  <c r="AE590" i="6"/>
  <c r="AE591" i="6"/>
  <c r="AE592" i="6"/>
  <c r="AE593" i="6"/>
  <c r="AE594" i="6"/>
  <c r="AE595" i="6"/>
  <c r="AE596" i="6"/>
  <c r="AE597" i="6"/>
  <c r="AE598" i="6"/>
  <c r="AE599" i="6"/>
  <c r="AE600" i="6"/>
  <c r="AE601" i="6"/>
  <c r="AE602" i="6"/>
  <c r="AE603" i="6"/>
  <c r="AE604" i="6"/>
  <c r="AE605" i="6"/>
  <c r="AE606" i="6"/>
  <c r="AE607" i="6"/>
  <c r="AE608" i="6"/>
  <c r="AE609" i="6"/>
  <c r="AE610" i="6"/>
  <c r="AE611" i="6"/>
  <c r="AE612" i="6"/>
  <c r="AE613" i="6"/>
  <c r="AE614" i="6"/>
  <c r="AE615" i="6"/>
  <c r="AE616" i="6"/>
  <c r="AE617" i="6"/>
  <c r="AE618" i="6"/>
  <c r="AE619" i="6"/>
  <c r="AE620" i="6"/>
  <c r="AE621" i="6"/>
  <c r="AE622" i="6"/>
  <c r="AE623" i="6"/>
  <c r="AE624" i="6"/>
  <c r="AE625" i="6"/>
  <c r="AE626" i="6"/>
  <c r="AE627" i="6"/>
  <c r="AE628" i="6"/>
  <c r="AE629" i="6"/>
  <c r="AE630" i="6"/>
  <c r="AE631" i="6"/>
  <c r="AE632" i="6"/>
  <c r="AE633" i="6"/>
  <c r="AE634" i="6"/>
  <c r="AE635" i="6"/>
  <c r="AE636" i="6"/>
  <c r="AE637" i="6"/>
  <c r="AE638" i="6"/>
  <c r="AE639" i="6"/>
  <c r="AE640" i="6"/>
  <c r="AE641" i="6"/>
  <c r="AE642" i="6"/>
  <c r="AE643" i="6"/>
  <c r="AE644" i="6"/>
  <c r="AE645" i="6"/>
  <c r="AE646" i="6"/>
  <c r="AE647" i="6"/>
  <c r="AE648" i="6"/>
  <c r="AE649" i="6"/>
  <c r="AE650" i="6"/>
  <c r="AE651" i="6"/>
  <c r="AE652" i="6"/>
  <c r="AE653" i="6"/>
  <c r="AE654" i="6"/>
  <c r="AE655" i="6"/>
  <c r="AE656" i="6"/>
  <c r="AE657" i="6"/>
  <c r="AE658" i="6"/>
  <c r="AE659" i="6"/>
  <c r="AE660" i="6"/>
  <c r="AE661" i="6"/>
  <c r="AE662" i="6"/>
  <c r="AE663" i="6"/>
  <c r="AE664" i="6"/>
  <c r="AE665" i="6"/>
  <c r="AE666" i="6"/>
  <c r="AE667" i="6"/>
  <c r="AE668" i="6"/>
  <c r="AE669" i="6"/>
  <c r="AE670" i="6"/>
  <c r="AE671" i="6"/>
  <c r="AE672" i="6"/>
  <c r="AE673" i="6"/>
  <c r="AE674" i="6"/>
  <c r="AE675" i="6"/>
  <c r="AE676" i="6"/>
  <c r="AE677" i="6"/>
  <c r="AE678" i="6"/>
  <c r="AE679" i="6"/>
  <c r="AE680" i="6"/>
  <c r="AE681" i="6"/>
  <c r="AE682" i="6"/>
  <c r="AE683" i="6"/>
  <c r="AE684" i="6"/>
  <c r="AE685" i="6"/>
  <c r="AE686" i="6"/>
  <c r="AE687" i="6"/>
  <c r="AE688" i="6"/>
  <c r="AE689" i="6"/>
  <c r="AE690" i="6"/>
  <c r="AE691" i="6"/>
  <c r="AE692" i="6"/>
  <c r="AE693" i="6"/>
  <c r="AE694" i="6"/>
  <c r="AE695" i="6"/>
  <c r="AE696" i="6"/>
  <c r="AE697" i="6"/>
  <c r="AE698" i="6"/>
  <c r="AE699" i="6"/>
  <c r="AE700" i="6"/>
  <c r="AE701" i="6"/>
  <c r="AE702" i="6"/>
  <c r="AE703" i="6"/>
  <c r="AE704" i="6"/>
  <c r="AE705" i="6"/>
  <c r="AE706" i="6"/>
  <c r="AE707" i="6"/>
  <c r="AE708" i="6"/>
  <c r="AE709" i="6"/>
  <c r="AE710" i="6"/>
  <c r="AE711" i="6"/>
  <c r="AE712" i="6"/>
  <c r="AE713" i="6"/>
  <c r="AE714" i="6"/>
  <c r="AE715" i="6"/>
  <c r="AE716" i="6"/>
  <c r="AE717" i="6"/>
  <c r="AE718" i="6"/>
  <c r="AE719" i="6"/>
  <c r="AE720" i="6"/>
  <c r="AE721" i="6"/>
  <c r="AE722" i="6"/>
  <c r="AE723" i="6"/>
  <c r="AE724" i="6"/>
  <c r="AE725" i="6"/>
  <c r="AE726" i="6"/>
  <c r="AE727" i="6"/>
  <c r="AE728" i="6"/>
  <c r="AE729" i="6"/>
  <c r="AE730" i="6"/>
  <c r="AE731" i="6"/>
  <c r="AE732" i="6"/>
  <c r="AE733" i="6"/>
  <c r="AE734" i="6"/>
  <c r="AE735" i="6"/>
  <c r="AE736" i="6"/>
  <c r="AE737" i="6"/>
  <c r="AE738" i="6"/>
  <c r="AE739" i="6"/>
  <c r="AE740" i="6"/>
  <c r="AE741" i="6"/>
  <c r="AE742" i="6"/>
  <c r="AE743" i="6"/>
  <c r="AE744" i="6"/>
  <c r="AE745" i="6"/>
  <c r="AE746" i="6"/>
  <c r="AE747" i="6"/>
  <c r="AE748" i="6"/>
  <c r="AE749" i="6"/>
  <c r="AE750" i="6"/>
  <c r="AE751" i="6"/>
  <c r="AE752" i="6"/>
  <c r="AE753" i="6"/>
  <c r="AE754" i="6"/>
  <c r="AE755" i="6"/>
  <c r="AE756" i="6"/>
  <c r="AE757" i="6"/>
  <c r="AE758" i="6"/>
  <c r="AE759" i="6"/>
  <c r="AE760" i="6"/>
  <c r="AE761" i="6"/>
  <c r="AE762" i="6"/>
  <c r="AE763" i="6"/>
  <c r="AE764" i="6"/>
  <c r="AE765" i="6"/>
  <c r="AE766" i="6"/>
  <c r="AE767" i="6"/>
  <c r="AE768" i="6"/>
  <c r="AE769" i="6"/>
  <c r="AE770" i="6"/>
  <c r="AE771" i="6"/>
  <c r="AE772" i="6"/>
  <c r="AE773" i="6"/>
  <c r="AE774" i="6"/>
  <c r="AE775" i="6"/>
  <c r="AE776" i="6"/>
  <c r="AE777" i="6"/>
  <c r="AE778" i="6"/>
  <c r="AE779" i="6"/>
  <c r="AE780" i="6"/>
  <c r="AE781" i="6"/>
  <c r="AE782" i="6"/>
  <c r="AE783" i="6"/>
  <c r="AE784" i="6"/>
  <c r="AE785" i="6"/>
  <c r="AE786" i="6"/>
  <c r="AE787" i="6"/>
  <c r="AE788" i="6"/>
  <c r="AE789" i="6"/>
  <c r="AE790" i="6"/>
  <c r="AE791" i="6"/>
  <c r="AE792" i="6"/>
  <c r="AE793" i="6"/>
  <c r="AE794" i="6"/>
  <c r="AE795" i="6"/>
  <c r="AE796" i="6"/>
  <c r="AE797" i="6"/>
  <c r="AE798" i="6"/>
  <c r="AE799" i="6"/>
  <c r="AE800" i="6"/>
  <c r="AE801" i="6"/>
  <c r="AE802" i="6"/>
  <c r="AE803" i="6"/>
  <c r="AE804" i="6"/>
  <c r="AE805" i="6"/>
  <c r="AE806" i="6"/>
  <c r="AE807" i="6"/>
  <c r="AE808" i="6"/>
  <c r="AE809" i="6"/>
  <c r="AE810" i="6"/>
  <c r="AE811" i="6"/>
  <c r="AE812" i="6"/>
  <c r="AE813" i="6"/>
  <c r="AE814" i="6"/>
  <c r="AE815" i="6"/>
  <c r="AE816" i="6"/>
  <c r="AE817" i="6"/>
  <c r="AE818" i="6"/>
  <c r="AE819" i="6"/>
  <c r="AE820" i="6"/>
  <c r="AE821" i="6"/>
  <c r="AE822" i="6"/>
  <c r="AE823" i="6"/>
  <c r="AE824" i="6"/>
  <c r="AE825" i="6"/>
  <c r="AE826" i="6"/>
  <c r="AE827" i="6"/>
  <c r="AE828" i="6"/>
  <c r="AE829" i="6"/>
  <c r="AE830" i="6"/>
  <c r="AE831" i="6"/>
  <c r="AE832" i="6"/>
  <c r="AE833" i="6"/>
  <c r="AE834" i="6"/>
  <c r="AE835" i="6"/>
  <c r="AE836" i="6"/>
  <c r="AE837" i="6"/>
  <c r="AE838" i="6"/>
  <c r="AE839" i="6"/>
  <c r="AE840" i="6"/>
  <c r="AE841" i="6"/>
  <c r="AE842" i="6"/>
  <c r="AE843" i="6"/>
  <c r="AE844" i="6"/>
  <c r="AE845" i="6"/>
  <c r="AE846" i="6"/>
  <c r="AE847" i="6"/>
  <c r="AE848" i="6"/>
  <c r="AE849" i="6"/>
  <c r="AE850" i="6"/>
  <c r="AE851" i="6"/>
  <c r="AE852" i="6"/>
  <c r="AE853" i="6"/>
  <c r="AE854" i="6"/>
  <c r="AE855" i="6"/>
  <c r="AE856" i="6"/>
  <c r="AE857" i="6"/>
  <c r="AE858" i="6"/>
  <c r="AE859" i="6"/>
  <c r="AE860" i="6"/>
  <c r="AE861" i="6"/>
  <c r="AE862" i="6"/>
  <c r="AE863" i="6"/>
  <c r="AE864" i="6"/>
  <c r="AE865" i="6"/>
  <c r="AE866" i="6"/>
  <c r="AE867" i="6"/>
  <c r="AE868" i="6"/>
  <c r="AE869" i="6"/>
  <c r="AE870" i="6"/>
  <c r="AE871" i="6"/>
  <c r="AE872" i="6"/>
  <c r="AE873" i="6"/>
  <c r="AE874" i="6"/>
  <c r="AE875" i="6"/>
  <c r="AE876" i="6"/>
  <c r="AE877" i="6"/>
  <c r="AE878" i="6"/>
  <c r="AE879" i="6"/>
  <c r="AE880" i="6"/>
  <c r="AE881" i="6"/>
  <c r="AE882" i="6"/>
  <c r="AE883" i="6"/>
  <c r="AE884" i="6"/>
  <c r="AE885" i="6"/>
  <c r="AE886" i="6"/>
  <c r="AE887" i="6"/>
  <c r="AE888" i="6"/>
  <c r="AE889" i="6"/>
  <c r="AE890" i="6"/>
  <c r="AE891" i="6"/>
  <c r="AE892" i="6"/>
  <c r="AE893" i="6"/>
  <c r="AE894" i="6"/>
  <c r="AE895" i="6"/>
  <c r="AE896" i="6"/>
  <c r="AE897" i="6"/>
  <c r="AE898" i="6"/>
  <c r="AE899" i="6"/>
  <c r="AE900" i="6"/>
  <c r="AE901" i="6"/>
  <c r="AE902" i="6"/>
  <c r="AE903" i="6"/>
  <c r="AE904" i="6"/>
  <c r="AE905" i="6"/>
  <c r="AE906" i="6"/>
  <c r="AE907" i="6"/>
  <c r="AE908" i="6"/>
  <c r="AE909" i="6"/>
  <c r="AE910" i="6"/>
  <c r="AE911" i="6"/>
  <c r="AE912" i="6"/>
  <c r="AE913" i="6"/>
  <c r="AE914" i="6"/>
  <c r="AE915" i="6"/>
  <c r="AE916" i="6"/>
  <c r="AE917" i="6"/>
  <c r="AE918" i="6"/>
  <c r="AE919" i="6"/>
  <c r="AE920" i="6"/>
  <c r="AE921" i="6"/>
  <c r="AE922" i="6"/>
  <c r="AE923" i="6"/>
  <c r="AE924" i="6"/>
  <c r="AE925" i="6"/>
  <c r="AE926" i="6"/>
  <c r="AE927" i="6"/>
  <c r="AE928" i="6"/>
  <c r="AE929" i="6"/>
  <c r="AE930" i="6"/>
  <c r="AE931" i="6"/>
  <c r="AE932" i="6"/>
  <c r="AE933" i="6"/>
  <c r="AE934" i="6"/>
  <c r="AE935" i="6"/>
  <c r="AE936" i="6"/>
  <c r="AE937" i="6"/>
  <c r="AE938" i="6"/>
  <c r="AE939" i="6"/>
  <c r="AE940" i="6"/>
  <c r="AE941" i="6"/>
  <c r="AE942" i="6"/>
  <c r="AE943" i="6"/>
  <c r="AE944" i="6"/>
  <c r="AE945" i="6"/>
  <c r="AE946" i="6"/>
  <c r="AE947" i="6"/>
  <c r="AE948" i="6"/>
  <c r="AE949" i="6"/>
  <c r="AE950" i="6"/>
  <c r="AE951" i="6"/>
  <c r="AE952" i="6"/>
  <c r="AE953" i="6"/>
  <c r="AE954" i="6"/>
  <c r="AE955" i="6"/>
  <c r="AE956" i="6"/>
  <c r="AE957" i="6"/>
  <c r="AE958" i="6"/>
  <c r="AE959" i="6"/>
  <c r="AE960" i="6"/>
  <c r="AE961" i="6"/>
  <c r="AE962" i="6"/>
  <c r="AE963" i="6"/>
  <c r="AE964" i="6"/>
  <c r="AE965" i="6"/>
  <c r="AE966" i="6"/>
  <c r="AE967" i="6"/>
  <c r="AE968" i="6"/>
  <c r="AE969" i="6"/>
  <c r="AE970" i="6"/>
  <c r="AE971" i="6"/>
  <c r="AE972" i="6"/>
  <c r="AE973" i="6"/>
  <c r="AE974" i="6"/>
  <c r="AE975" i="6"/>
  <c r="AE976" i="6"/>
  <c r="AE977" i="6"/>
  <c r="AE978" i="6"/>
  <c r="AE979" i="6"/>
  <c r="AE980" i="6"/>
  <c r="AE981" i="6"/>
  <c r="AE982" i="6"/>
  <c r="AE983" i="6"/>
  <c r="AE984" i="6"/>
  <c r="AE985" i="6"/>
  <c r="AE986" i="6"/>
  <c r="AE987" i="6"/>
  <c r="AE988" i="6"/>
  <c r="AE989" i="6"/>
  <c r="AE990" i="6"/>
  <c r="AE991" i="6"/>
  <c r="AE992" i="6"/>
  <c r="AE993" i="6"/>
  <c r="AE994" i="6"/>
  <c r="AE995" i="6"/>
  <c r="AE996" i="6"/>
  <c r="AE997" i="6"/>
  <c r="AE998" i="6"/>
  <c r="AE999" i="6"/>
  <c r="AE1000" i="6"/>
  <c r="AE1001" i="6"/>
  <c r="AE1002" i="6"/>
  <c r="AE1003" i="6"/>
  <c r="AE1004" i="6"/>
  <c r="AE3" i="6"/>
  <c r="C5" i="10"/>
  <c r="V195" i="6" s="1"/>
  <c r="R23" i="12"/>
  <c r="R21" i="12"/>
  <c r="R19" i="12"/>
  <c r="R18" i="12"/>
  <c r="V1003" i="6" l="1"/>
  <c r="V248" i="6"/>
  <c r="V306" i="6"/>
  <c r="V559" i="6"/>
  <c r="V970" i="6"/>
  <c r="V736" i="6"/>
  <c r="V718" i="6"/>
  <c r="V538" i="6"/>
  <c r="V49" i="6"/>
  <c r="V247" i="6"/>
  <c r="V233" i="6"/>
  <c r="V108" i="6"/>
  <c r="V87" i="6"/>
  <c r="V70" i="6"/>
  <c r="V16" i="6"/>
  <c r="V954" i="6"/>
  <c r="V824" i="6"/>
  <c r="V679" i="6"/>
  <c r="V572" i="6"/>
  <c r="V827" i="6"/>
  <c r="V625" i="6"/>
  <c r="V553" i="6"/>
  <c r="V427" i="6"/>
  <c r="V231" i="6"/>
  <c r="V216" i="6"/>
  <c r="D74" i="15"/>
  <c r="V987" i="6"/>
  <c r="V774" i="6"/>
  <c r="V160" i="6"/>
  <c r="V339" i="6"/>
  <c r="V320" i="6"/>
  <c r="V121" i="6"/>
  <c r="V754" i="6"/>
  <c r="V180" i="6"/>
  <c r="V142" i="6"/>
  <c r="V66" i="6"/>
  <c r="V766" i="6"/>
  <c r="V748" i="6"/>
  <c r="V730" i="6"/>
  <c r="V712" i="6"/>
  <c r="V586" i="6"/>
  <c r="V532" i="6"/>
  <c r="V262" i="6"/>
  <c r="V28" i="6"/>
  <c r="V981" i="6"/>
  <c r="V801" i="6"/>
  <c r="V225" i="6"/>
  <c r="V189" i="6"/>
  <c r="V998" i="6"/>
  <c r="V566" i="6"/>
  <c r="V134" i="6"/>
  <c r="V62" i="6"/>
  <c r="V26" i="6"/>
  <c r="V799" i="6"/>
  <c r="V223" i="6"/>
  <c r="V187" i="6"/>
  <c r="V852" i="6"/>
  <c r="V294" i="6"/>
  <c r="V276" i="6"/>
  <c r="V204" i="6"/>
  <c r="V959" i="6"/>
  <c r="V761" i="6"/>
  <c r="V545" i="6"/>
  <c r="V383" i="6"/>
  <c r="V239" i="6"/>
  <c r="V203" i="6"/>
  <c r="V167" i="6"/>
  <c r="V95" i="6"/>
  <c r="V41" i="6"/>
  <c r="V976" i="6"/>
  <c r="V850" i="6"/>
  <c r="V742" i="6"/>
  <c r="V724" i="6"/>
  <c r="V472" i="6"/>
  <c r="V112" i="6"/>
  <c r="V552" i="6"/>
  <c r="V516" i="6"/>
  <c r="V965" i="6"/>
  <c r="V677" i="6"/>
  <c r="V299" i="6"/>
  <c r="V281" i="6"/>
  <c r="V245" i="6"/>
  <c r="V209" i="6"/>
  <c r="V155" i="6"/>
  <c r="V579" i="6"/>
  <c r="V525" i="6"/>
  <c r="V327" i="6"/>
  <c r="V201" i="6"/>
  <c r="V992" i="6"/>
  <c r="V776" i="6"/>
  <c r="V218" i="6"/>
  <c r="V74" i="6"/>
  <c r="V20" i="6"/>
  <c r="V793" i="6"/>
  <c r="U8" i="12"/>
  <c r="T8" i="12"/>
  <c r="T6" i="12"/>
  <c r="T5" i="12"/>
  <c r="T9" i="12"/>
  <c r="T4" i="12"/>
  <c r="AU74" i="15"/>
  <c r="E74" i="15"/>
  <c r="CI74" i="15"/>
  <c r="C33" i="2"/>
  <c r="C40" i="2"/>
  <c r="C15" i="2"/>
  <c r="D12" i="2" s="1"/>
  <c r="C8" i="2"/>
  <c r="X114" i="6"/>
  <c r="Y114" i="6"/>
  <c r="Z114" i="6"/>
  <c r="AA114" i="6"/>
  <c r="AB114" i="6"/>
  <c r="AC114" i="6"/>
  <c r="AD114" i="6"/>
  <c r="X225" i="6"/>
  <c r="Y225" i="6"/>
  <c r="Z225" i="6"/>
  <c r="AA225" i="6"/>
  <c r="AB225" i="6"/>
  <c r="AC225" i="6"/>
  <c r="AD225" i="6"/>
  <c r="X263" i="6"/>
  <c r="Y263" i="6"/>
  <c r="Z263" i="6"/>
  <c r="AA263" i="6"/>
  <c r="AB263" i="6"/>
  <c r="AC263" i="6"/>
  <c r="AD263" i="6"/>
  <c r="X274" i="6"/>
  <c r="Y274" i="6"/>
  <c r="Z274" i="6"/>
  <c r="AA274" i="6"/>
  <c r="AB274" i="6"/>
  <c r="AC274" i="6"/>
  <c r="AD274" i="6"/>
  <c r="X285" i="6"/>
  <c r="Y285" i="6"/>
  <c r="Z285" i="6"/>
  <c r="AA285" i="6"/>
  <c r="AB285" i="6"/>
  <c r="AC285" i="6"/>
  <c r="AD285" i="6"/>
  <c r="X296" i="6"/>
  <c r="Y296" i="6"/>
  <c r="Z296" i="6"/>
  <c r="AA296" i="6"/>
  <c r="AB296" i="6"/>
  <c r="AC296" i="6"/>
  <c r="AD296" i="6"/>
  <c r="X307" i="6"/>
  <c r="Y307" i="6"/>
  <c r="Z307" i="6"/>
  <c r="AA307" i="6"/>
  <c r="AB307" i="6"/>
  <c r="AC307" i="6"/>
  <c r="AD307" i="6"/>
  <c r="X318" i="6"/>
  <c r="Y318" i="6"/>
  <c r="Z318" i="6"/>
  <c r="AA318" i="6"/>
  <c r="AB318" i="6"/>
  <c r="AC318" i="6"/>
  <c r="AD318" i="6"/>
  <c r="X4" i="6"/>
  <c r="Y4" i="6"/>
  <c r="Z4" i="6"/>
  <c r="AA4" i="6"/>
  <c r="AB4" i="6"/>
  <c r="AC4" i="6"/>
  <c r="AD4" i="6"/>
  <c r="X15" i="6"/>
  <c r="Y15" i="6"/>
  <c r="Z15" i="6"/>
  <c r="AA15" i="6"/>
  <c r="AB15" i="6"/>
  <c r="AC15" i="6"/>
  <c r="AD15" i="6"/>
  <c r="X26" i="6"/>
  <c r="Y26" i="6"/>
  <c r="Z26" i="6"/>
  <c r="AA26" i="6"/>
  <c r="AB26" i="6"/>
  <c r="AC26" i="6"/>
  <c r="AD26" i="6"/>
  <c r="X37" i="6"/>
  <c r="Y37" i="6"/>
  <c r="Z37" i="6"/>
  <c r="AA37" i="6"/>
  <c r="AB37" i="6"/>
  <c r="AC37" i="6"/>
  <c r="AD37" i="6"/>
  <c r="X48" i="6"/>
  <c r="Y48" i="6"/>
  <c r="Z48" i="6"/>
  <c r="AA48" i="6"/>
  <c r="AB48" i="6"/>
  <c r="AC48" i="6"/>
  <c r="AD48" i="6"/>
  <c r="X59" i="6"/>
  <c r="Y59" i="6"/>
  <c r="Z59" i="6"/>
  <c r="AA59" i="6"/>
  <c r="AB59" i="6"/>
  <c r="AC59" i="6"/>
  <c r="AD59" i="6"/>
  <c r="X70" i="6"/>
  <c r="Y70" i="6"/>
  <c r="Z70" i="6"/>
  <c r="AA70" i="6"/>
  <c r="AB70" i="6"/>
  <c r="AC70" i="6"/>
  <c r="AD70" i="6"/>
  <c r="X81" i="6"/>
  <c r="Y81" i="6"/>
  <c r="Z81" i="6"/>
  <c r="AA81" i="6"/>
  <c r="AB81" i="6"/>
  <c r="AC81" i="6"/>
  <c r="AD81" i="6"/>
  <c r="X92" i="6"/>
  <c r="Y92" i="6"/>
  <c r="Z92" i="6"/>
  <c r="AA92" i="6"/>
  <c r="AB92" i="6"/>
  <c r="AC92" i="6"/>
  <c r="AD92" i="6"/>
  <c r="X103" i="6"/>
  <c r="Y103" i="6"/>
  <c r="Z103" i="6"/>
  <c r="AA103" i="6"/>
  <c r="AB103" i="6"/>
  <c r="AC103" i="6"/>
  <c r="AD103" i="6"/>
  <c r="X115" i="6"/>
  <c r="Y115" i="6"/>
  <c r="Z115" i="6"/>
  <c r="AA115" i="6"/>
  <c r="AB115" i="6"/>
  <c r="AC115" i="6"/>
  <c r="AD115" i="6"/>
  <c r="X126" i="6"/>
  <c r="Y126" i="6"/>
  <c r="Z126" i="6"/>
  <c r="AA126" i="6"/>
  <c r="AB126" i="6"/>
  <c r="AC126" i="6"/>
  <c r="AD126" i="6"/>
  <c r="X137" i="6"/>
  <c r="Y137" i="6"/>
  <c r="Z137" i="6"/>
  <c r="AA137" i="6"/>
  <c r="AB137" i="6"/>
  <c r="AC137" i="6"/>
  <c r="AD137" i="6"/>
  <c r="X148" i="6"/>
  <c r="Y148" i="6"/>
  <c r="Z148" i="6"/>
  <c r="AA148" i="6"/>
  <c r="AB148" i="6"/>
  <c r="AC148" i="6"/>
  <c r="AD148" i="6"/>
  <c r="X159" i="6"/>
  <c r="Y159" i="6"/>
  <c r="Z159" i="6"/>
  <c r="AA159" i="6"/>
  <c r="AB159" i="6"/>
  <c r="AC159" i="6"/>
  <c r="AD159" i="6"/>
  <c r="X170" i="6"/>
  <c r="Y170" i="6"/>
  <c r="Z170" i="6"/>
  <c r="AA170" i="6"/>
  <c r="AB170" i="6"/>
  <c r="AC170" i="6"/>
  <c r="AD170" i="6"/>
  <c r="X181" i="6"/>
  <c r="Y181" i="6"/>
  <c r="Z181" i="6"/>
  <c r="AA181" i="6"/>
  <c r="AB181" i="6"/>
  <c r="AC181" i="6"/>
  <c r="AD181" i="6"/>
  <c r="X192" i="6"/>
  <c r="Y192" i="6"/>
  <c r="Z192" i="6"/>
  <c r="AA192" i="6"/>
  <c r="AB192" i="6"/>
  <c r="AC192" i="6"/>
  <c r="AD192" i="6"/>
  <c r="X203" i="6"/>
  <c r="Y203" i="6"/>
  <c r="Z203" i="6"/>
  <c r="AA203" i="6"/>
  <c r="AB203" i="6"/>
  <c r="AC203" i="6"/>
  <c r="AD203" i="6"/>
  <c r="X214" i="6"/>
  <c r="Y214" i="6"/>
  <c r="Z214" i="6"/>
  <c r="AA214" i="6"/>
  <c r="AB214" i="6"/>
  <c r="AC214" i="6"/>
  <c r="AD214" i="6"/>
  <c r="X226" i="6"/>
  <c r="Y226" i="6"/>
  <c r="Z226" i="6"/>
  <c r="AA226" i="6"/>
  <c r="AB226" i="6"/>
  <c r="AC226" i="6"/>
  <c r="AD226" i="6"/>
  <c r="X237" i="6"/>
  <c r="Y237" i="6"/>
  <c r="Z237" i="6"/>
  <c r="AA237" i="6"/>
  <c r="AB237" i="6"/>
  <c r="AC237" i="6"/>
  <c r="AD237" i="6"/>
  <c r="X248" i="6"/>
  <c r="Y248" i="6"/>
  <c r="Z248" i="6"/>
  <c r="AA248" i="6"/>
  <c r="AB248" i="6"/>
  <c r="AC248" i="6"/>
  <c r="AD248" i="6"/>
  <c r="X256" i="6"/>
  <c r="Y256" i="6"/>
  <c r="Z256" i="6"/>
  <c r="AA256" i="6"/>
  <c r="AB256" i="6"/>
  <c r="AC256" i="6"/>
  <c r="AD256" i="6"/>
  <c r="X257" i="6"/>
  <c r="Y257" i="6"/>
  <c r="Z257" i="6"/>
  <c r="AA257" i="6"/>
  <c r="AB257" i="6"/>
  <c r="AC257" i="6"/>
  <c r="AD257" i="6"/>
  <c r="X258" i="6"/>
  <c r="Y258" i="6"/>
  <c r="Z258" i="6"/>
  <c r="AA258" i="6"/>
  <c r="AB258" i="6"/>
  <c r="AC258" i="6"/>
  <c r="AD258" i="6"/>
  <c r="X259" i="6"/>
  <c r="Y259" i="6"/>
  <c r="Z259" i="6"/>
  <c r="AA259" i="6"/>
  <c r="AB259" i="6"/>
  <c r="AC259" i="6"/>
  <c r="AD259" i="6"/>
  <c r="X260" i="6"/>
  <c r="Y260" i="6"/>
  <c r="Z260" i="6"/>
  <c r="AA260" i="6"/>
  <c r="AB260" i="6"/>
  <c r="AC260" i="6"/>
  <c r="AD260" i="6"/>
  <c r="X261" i="6"/>
  <c r="Y261" i="6"/>
  <c r="Z261" i="6"/>
  <c r="AA261" i="6"/>
  <c r="AB261" i="6"/>
  <c r="AC261" i="6"/>
  <c r="AD261" i="6"/>
  <c r="X262" i="6"/>
  <c r="Y262" i="6"/>
  <c r="Z262" i="6"/>
  <c r="AA262" i="6"/>
  <c r="AB262" i="6"/>
  <c r="AC262" i="6"/>
  <c r="AD262" i="6"/>
  <c r="X264" i="6"/>
  <c r="Y264" i="6"/>
  <c r="Z264" i="6"/>
  <c r="AA264" i="6"/>
  <c r="AB264" i="6"/>
  <c r="AC264" i="6"/>
  <c r="AD264" i="6"/>
  <c r="X265" i="6"/>
  <c r="Y265" i="6"/>
  <c r="Z265" i="6"/>
  <c r="AA265" i="6"/>
  <c r="AB265" i="6"/>
  <c r="AC265" i="6"/>
  <c r="AD265" i="6"/>
  <c r="X266" i="6"/>
  <c r="Y266" i="6"/>
  <c r="Z266" i="6"/>
  <c r="AA266" i="6"/>
  <c r="AB266" i="6"/>
  <c r="AC266" i="6"/>
  <c r="AD266" i="6"/>
  <c r="X267" i="6"/>
  <c r="Y267" i="6"/>
  <c r="Z267" i="6"/>
  <c r="AA267" i="6"/>
  <c r="AB267" i="6"/>
  <c r="AC267" i="6"/>
  <c r="AD267" i="6"/>
  <c r="X268" i="6"/>
  <c r="Y268" i="6"/>
  <c r="Z268" i="6"/>
  <c r="AA268" i="6"/>
  <c r="AB268" i="6"/>
  <c r="AC268" i="6"/>
  <c r="AD268" i="6"/>
  <c r="X269" i="6"/>
  <c r="Y269" i="6"/>
  <c r="Z269" i="6"/>
  <c r="AA269" i="6"/>
  <c r="AB269" i="6"/>
  <c r="AC269" i="6"/>
  <c r="AD269" i="6"/>
  <c r="X270" i="6"/>
  <c r="Y270" i="6"/>
  <c r="Z270" i="6"/>
  <c r="AA270" i="6"/>
  <c r="AB270" i="6"/>
  <c r="AC270" i="6"/>
  <c r="AD270" i="6"/>
  <c r="X271" i="6"/>
  <c r="Y271" i="6"/>
  <c r="Z271" i="6"/>
  <c r="AA271" i="6"/>
  <c r="AB271" i="6"/>
  <c r="AC271" i="6"/>
  <c r="AD271" i="6"/>
  <c r="X272" i="6"/>
  <c r="Y272" i="6"/>
  <c r="Z272" i="6"/>
  <c r="AA272" i="6"/>
  <c r="AB272" i="6"/>
  <c r="AC272" i="6"/>
  <c r="AD272" i="6"/>
  <c r="X273" i="6"/>
  <c r="Y273" i="6"/>
  <c r="Z273" i="6"/>
  <c r="AA273" i="6"/>
  <c r="AB273" i="6"/>
  <c r="AC273" i="6"/>
  <c r="AD273" i="6"/>
  <c r="X275" i="6"/>
  <c r="Y275" i="6"/>
  <c r="Z275" i="6"/>
  <c r="AA275" i="6"/>
  <c r="AB275" i="6"/>
  <c r="AC275" i="6"/>
  <c r="AD275" i="6"/>
  <c r="X276" i="6"/>
  <c r="Y276" i="6"/>
  <c r="Z276" i="6"/>
  <c r="AA276" i="6"/>
  <c r="AB276" i="6"/>
  <c r="AC276" i="6"/>
  <c r="AD276" i="6"/>
  <c r="X277" i="6"/>
  <c r="Y277" i="6"/>
  <c r="Z277" i="6"/>
  <c r="AA277" i="6"/>
  <c r="AB277" i="6"/>
  <c r="AC277" i="6"/>
  <c r="AD277" i="6"/>
  <c r="X278" i="6"/>
  <c r="Y278" i="6"/>
  <c r="Z278" i="6"/>
  <c r="AA278" i="6"/>
  <c r="AB278" i="6"/>
  <c r="AC278" i="6"/>
  <c r="AD278" i="6"/>
  <c r="X279" i="6"/>
  <c r="Y279" i="6"/>
  <c r="Z279" i="6"/>
  <c r="AA279" i="6"/>
  <c r="AB279" i="6"/>
  <c r="AC279" i="6"/>
  <c r="AD279" i="6"/>
  <c r="X280" i="6"/>
  <c r="Y280" i="6"/>
  <c r="Z280" i="6"/>
  <c r="AA280" i="6"/>
  <c r="AB280" i="6"/>
  <c r="AC280" i="6"/>
  <c r="AD280" i="6"/>
  <c r="X281" i="6"/>
  <c r="Y281" i="6"/>
  <c r="Z281" i="6"/>
  <c r="AA281" i="6"/>
  <c r="AB281" i="6"/>
  <c r="AC281" i="6"/>
  <c r="AD281" i="6"/>
  <c r="X282" i="6"/>
  <c r="Y282" i="6"/>
  <c r="Z282" i="6"/>
  <c r="AA282" i="6"/>
  <c r="AB282" i="6"/>
  <c r="AC282" i="6"/>
  <c r="AD282" i="6"/>
  <c r="X283" i="6"/>
  <c r="Y283" i="6"/>
  <c r="Z283" i="6"/>
  <c r="AA283" i="6"/>
  <c r="AB283" i="6"/>
  <c r="AC283" i="6"/>
  <c r="AD283" i="6"/>
  <c r="X284" i="6"/>
  <c r="Y284" i="6"/>
  <c r="Z284" i="6"/>
  <c r="AA284" i="6"/>
  <c r="AB284" i="6"/>
  <c r="AC284" i="6"/>
  <c r="AD284" i="6"/>
  <c r="X286" i="6"/>
  <c r="Y286" i="6"/>
  <c r="Z286" i="6"/>
  <c r="AA286" i="6"/>
  <c r="AB286" i="6"/>
  <c r="AC286" i="6"/>
  <c r="AD286" i="6"/>
  <c r="X287" i="6"/>
  <c r="Y287" i="6"/>
  <c r="Z287" i="6"/>
  <c r="AA287" i="6"/>
  <c r="AB287" i="6"/>
  <c r="AC287" i="6"/>
  <c r="AD287" i="6"/>
  <c r="X288" i="6"/>
  <c r="Y288" i="6"/>
  <c r="Z288" i="6"/>
  <c r="AA288" i="6"/>
  <c r="AB288" i="6"/>
  <c r="AC288" i="6"/>
  <c r="AD288" i="6"/>
  <c r="X289" i="6"/>
  <c r="Y289" i="6"/>
  <c r="Z289" i="6"/>
  <c r="AA289" i="6"/>
  <c r="AB289" i="6"/>
  <c r="AC289" i="6"/>
  <c r="AD289" i="6"/>
  <c r="X290" i="6"/>
  <c r="Y290" i="6"/>
  <c r="Z290" i="6"/>
  <c r="AA290" i="6"/>
  <c r="AB290" i="6"/>
  <c r="AC290" i="6"/>
  <c r="AD290" i="6"/>
  <c r="X291" i="6"/>
  <c r="Y291" i="6"/>
  <c r="Z291" i="6"/>
  <c r="AA291" i="6"/>
  <c r="AB291" i="6"/>
  <c r="AC291" i="6"/>
  <c r="AD291" i="6"/>
  <c r="X292" i="6"/>
  <c r="Y292" i="6"/>
  <c r="Z292" i="6"/>
  <c r="AA292" i="6"/>
  <c r="AB292" i="6"/>
  <c r="AC292" i="6"/>
  <c r="AD292" i="6"/>
  <c r="X293" i="6"/>
  <c r="Y293" i="6"/>
  <c r="Z293" i="6"/>
  <c r="AA293" i="6"/>
  <c r="AB293" i="6"/>
  <c r="AC293" i="6"/>
  <c r="AD293" i="6"/>
  <c r="X294" i="6"/>
  <c r="Y294" i="6"/>
  <c r="Z294" i="6"/>
  <c r="AA294" i="6"/>
  <c r="AB294" i="6"/>
  <c r="AC294" i="6"/>
  <c r="AD294" i="6"/>
  <c r="X295" i="6"/>
  <c r="Y295" i="6"/>
  <c r="Z295" i="6"/>
  <c r="AA295" i="6"/>
  <c r="AB295" i="6"/>
  <c r="AC295" i="6"/>
  <c r="AD295" i="6"/>
  <c r="X297" i="6"/>
  <c r="Y297" i="6"/>
  <c r="Z297" i="6"/>
  <c r="AA297" i="6"/>
  <c r="AB297" i="6"/>
  <c r="AC297" i="6"/>
  <c r="AD297" i="6"/>
  <c r="X298" i="6"/>
  <c r="Y298" i="6"/>
  <c r="Z298" i="6"/>
  <c r="AA298" i="6"/>
  <c r="AB298" i="6"/>
  <c r="AC298" i="6"/>
  <c r="AD298" i="6"/>
  <c r="X299" i="6"/>
  <c r="Y299" i="6"/>
  <c r="Z299" i="6"/>
  <c r="AA299" i="6"/>
  <c r="AB299" i="6"/>
  <c r="AC299" i="6"/>
  <c r="AD299" i="6"/>
  <c r="X300" i="6"/>
  <c r="Y300" i="6"/>
  <c r="Z300" i="6"/>
  <c r="AA300" i="6"/>
  <c r="AB300" i="6"/>
  <c r="AC300" i="6"/>
  <c r="AD300" i="6"/>
  <c r="X301" i="6"/>
  <c r="Y301" i="6"/>
  <c r="Z301" i="6"/>
  <c r="AA301" i="6"/>
  <c r="AB301" i="6"/>
  <c r="AC301" i="6"/>
  <c r="AD301" i="6"/>
  <c r="X302" i="6"/>
  <c r="Y302" i="6"/>
  <c r="Z302" i="6"/>
  <c r="AA302" i="6"/>
  <c r="AB302" i="6"/>
  <c r="AC302" i="6"/>
  <c r="AD302" i="6"/>
  <c r="X303" i="6"/>
  <c r="Y303" i="6"/>
  <c r="Z303" i="6"/>
  <c r="AA303" i="6"/>
  <c r="AB303" i="6"/>
  <c r="AC303" i="6"/>
  <c r="AD303" i="6"/>
  <c r="X304" i="6"/>
  <c r="Y304" i="6"/>
  <c r="Z304" i="6"/>
  <c r="AA304" i="6"/>
  <c r="AB304" i="6"/>
  <c r="AC304" i="6"/>
  <c r="AD304" i="6"/>
  <c r="X305" i="6"/>
  <c r="Y305" i="6"/>
  <c r="Z305" i="6"/>
  <c r="AA305" i="6"/>
  <c r="AB305" i="6"/>
  <c r="AC305" i="6"/>
  <c r="AD305" i="6"/>
  <c r="X306" i="6"/>
  <c r="Y306" i="6"/>
  <c r="Z306" i="6"/>
  <c r="AA306" i="6"/>
  <c r="AB306" i="6"/>
  <c r="AC306" i="6"/>
  <c r="AD306" i="6"/>
  <c r="X308" i="6"/>
  <c r="Y308" i="6"/>
  <c r="Z308" i="6"/>
  <c r="AA308" i="6"/>
  <c r="AB308" i="6"/>
  <c r="AC308" i="6"/>
  <c r="AD308" i="6"/>
  <c r="X309" i="6"/>
  <c r="Y309" i="6"/>
  <c r="Z309" i="6"/>
  <c r="AA309" i="6"/>
  <c r="AB309" i="6"/>
  <c r="AC309" i="6"/>
  <c r="AD309" i="6"/>
  <c r="X310" i="6"/>
  <c r="Y310" i="6"/>
  <c r="Z310" i="6"/>
  <c r="AA310" i="6"/>
  <c r="AB310" i="6"/>
  <c r="AC310" i="6"/>
  <c r="AD310" i="6"/>
  <c r="X311" i="6"/>
  <c r="Y311" i="6"/>
  <c r="Z311" i="6"/>
  <c r="AA311" i="6"/>
  <c r="AB311" i="6"/>
  <c r="AC311" i="6"/>
  <c r="AD311" i="6"/>
  <c r="X312" i="6"/>
  <c r="Y312" i="6"/>
  <c r="Z312" i="6"/>
  <c r="AA312" i="6"/>
  <c r="AB312" i="6"/>
  <c r="AC312" i="6"/>
  <c r="AD312" i="6"/>
  <c r="X313" i="6"/>
  <c r="Y313" i="6"/>
  <c r="Z313" i="6"/>
  <c r="AA313" i="6"/>
  <c r="AB313" i="6"/>
  <c r="AC313" i="6"/>
  <c r="AD313" i="6"/>
  <c r="X314" i="6"/>
  <c r="Y314" i="6"/>
  <c r="Z314" i="6"/>
  <c r="AA314" i="6"/>
  <c r="AB314" i="6"/>
  <c r="AC314" i="6"/>
  <c r="AD314" i="6"/>
  <c r="X315" i="6"/>
  <c r="Y315" i="6"/>
  <c r="Z315" i="6"/>
  <c r="AA315" i="6"/>
  <c r="AB315" i="6"/>
  <c r="AC315" i="6"/>
  <c r="AD315" i="6"/>
  <c r="X316" i="6"/>
  <c r="Y316" i="6"/>
  <c r="Z316" i="6"/>
  <c r="AA316" i="6"/>
  <c r="AB316" i="6"/>
  <c r="AC316" i="6"/>
  <c r="AD316" i="6"/>
  <c r="X317" i="6"/>
  <c r="Y317" i="6"/>
  <c r="Z317" i="6"/>
  <c r="AA317" i="6"/>
  <c r="AB317" i="6"/>
  <c r="AC317" i="6"/>
  <c r="AD317" i="6"/>
  <c r="X319" i="6"/>
  <c r="Y319" i="6"/>
  <c r="Z319" i="6"/>
  <c r="AA319" i="6"/>
  <c r="AB319" i="6"/>
  <c r="AC319" i="6"/>
  <c r="AD319" i="6"/>
  <c r="X320" i="6"/>
  <c r="Y320" i="6"/>
  <c r="Z320" i="6"/>
  <c r="AA320" i="6"/>
  <c r="AB320" i="6"/>
  <c r="AC320" i="6"/>
  <c r="AD320" i="6"/>
  <c r="X321" i="6"/>
  <c r="Y321" i="6"/>
  <c r="Z321" i="6"/>
  <c r="AA321" i="6"/>
  <c r="AB321" i="6"/>
  <c r="AC321" i="6"/>
  <c r="AD321" i="6"/>
  <c r="X322" i="6"/>
  <c r="Y322" i="6"/>
  <c r="Z322" i="6"/>
  <c r="AA322" i="6"/>
  <c r="AB322" i="6"/>
  <c r="AC322" i="6"/>
  <c r="AD322" i="6"/>
  <c r="X323" i="6"/>
  <c r="Y323" i="6"/>
  <c r="Z323" i="6"/>
  <c r="AA323" i="6"/>
  <c r="AB323" i="6"/>
  <c r="AC323" i="6"/>
  <c r="AD323" i="6"/>
  <c r="X324" i="6"/>
  <c r="Y324" i="6"/>
  <c r="Z324" i="6"/>
  <c r="AA324" i="6"/>
  <c r="AB324" i="6"/>
  <c r="AC324" i="6"/>
  <c r="AD324" i="6"/>
  <c r="X325" i="6"/>
  <c r="Y325" i="6"/>
  <c r="Z325" i="6"/>
  <c r="AA325" i="6"/>
  <c r="AB325" i="6"/>
  <c r="AC325" i="6"/>
  <c r="AD325" i="6"/>
  <c r="X326" i="6"/>
  <c r="Y326" i="6"/>
  <c r="Z326" i="6"/>
  <c r="AA326" i="6"/>
  <c r="AB326" i="6"/>
  <c r="AC326" i="6"/>
  <c r="AD326" i="6"/>
  <c r="X327" i="6"/>
  <c r="Y327" i="6"/>
  <c r="Z327" i="6"/>
  <c r="AA327" i="6"/>
  <c r="AB327" i="6"/>
  <c r="AC327" i="6"/>
  <c r="AD327" i="6"/>
  <c r="X328" i="6"/>
  <c r="Y328" i="6"/>
  <c r="Z328" i="6"/>
  <c r="AA328" i="6"/>
  <c r="AB328" i="6"/>
  <c r="AC328" i="6"/>
  <c r="AD328" i="6"/>
  <c r="X5" i="6"/>
  <c r="Y5" i="6"/>
  <c r="Z5" i="6"/>
  <c r="AA5" i="6"/>
  <c r="AB5" i="6"/>
  <c r="AC5" i="6"/>
  <c r="AD5" i="6"/>
  <c r="X6" i="6"/>
  <c r="Y6" i="6"/>
  <c r="Z6" i="6"/>
  <c r="AA6" i="6"/>
  <c r="AB6" i="6"/>
  <c r="AC6" i="6"/>
  <c r="AD6" i="6"/>
  <c r="X7" i="6"/>
  <c r="Y7" i="6"/>
  <c r="Z7" i="6"/>
  <c r="AA7" i="6"/>
  <c r="AB7" i="6"/>
  <c r="AC7" i="6"/>
  <c r="AD7" i="6"/>
  <c r="X8" i="6"/>
  <c r="Y8" i="6"/>
  <c r="Z8" i="6"/>
  <c r="AA8" i="6"/>
  <c r="AB8" i="6"/>
  <c r="AC8" i="6"/>
  <c r="AD8" i="6"/>
  <c r="X9" i="6"/>
  <c r="Y9" i="6"/>
  <c r="Z9" i="6"/>
  <c r="AA9" i="6"/>
  <c r="AB9" i="6"/>
  <c r="AC9" i="6"/>
  <c r="AD9" i="6"/>
  <c r="X10" i="6"/>
  <c r="Y10" i="6"/>
  <c r="Z10" i="6"/>
  <c r="AA10" i="6"/>
  <c r="AB10" i="6"/>
  <c r="AC10" i="6"/>
  <c r="AD10" i="6"/>
  <c r="X11" i="6"/>
  <c r="Y11" i="6"/>
  <c r="Z11" i="6"/>
  <c r="AA11" i="6"/>
  <c r="AB11" i="6"/>
  <c r="AC11" i="6"/>
  <c r="AD11" i="6"/>
  <c r="X12" i="6"/>
  <c r="Y12" i="6"/>
  <c r="Z12" i="6"/>
  <c r="AA12" i="6"/>
  <c r="AB12" i="6"/>
  <c r="AC12" i="6"/>
  <c r="AD12" i="6"/>
  <c r="X13" i="6"/>
  <c r="Y13" i="6"/>
  <c r="Z13" i="6"/>
  <c r="AA13" i="6"/>
  <c r="AB13" i="6"/>
  <c r="AC13" i="6"/>
  <c r="AD13" i="6"/>
  <c r="X14" i="6"/>
  <c r="Y14" i="6"/>
  <c r="Z14" i="6"/>
  <c r="AA14" i="6"/>
  <c r="AB14" i="6"/>
  <c r="AC14" i="6"/>
  <c r="AD14" i="6"/>
  <c r="X16" i="6"/>
  <c r="Y16" i="6"/>
  <c r="Z16" i="6"/>
  <c r="AA16" i="6"/>
  <c r="AB16" i="6"/>
  <c r="AC16" i="6"/>
  <c r="AD16" i="6"/>
  <c r="X17" i="6"/>
  <c r="Y17" i="6"/>
  <c r="Z17" i="6"/>
  <c r="AA17" i="6"/>
  <c r="AB17" i="6"/>
  <c r="AC17" i="6"/>
  <c r="AD17" i="6"/>
  <c r="X18" i="6"/>
  <c r="Y18" i="6"/>
  <c r="Z18" i="6"/>
  <c r="AA18" i="6"/>
  <c r="AB18" i="6"/>
  <c r="AC18" i="6"/>
  <c r="AD18" i="6"/>
  <c r="X19" i="6"/>
  <c r="Y19" i="6"/>
  <c r="Z19" i="6"/>
  <c r="AA19" i="6"/>
  <c r="AB19" i="6"/>
  <c r="AC19" i="6"/>
  <c r="AD19" i="6"/>
  <c r="X20" i="6"/>
  <c r="Y20" i="6"/>
  <c r="Z20" i="6"/>
  <c r="AA20" i="6"/>
  <c r="AB20" i="6"/>
  <c r="AC20" i="6"/>
  <c r="AD20" i="6"/>
  <c r="X21" i="6"/>
  <c r="Y21" i="6"/>
  <c r="Z21" i="6"/>
  <c r="AA21" i="6"/>
  <c r="AB21" i="6"/>
  <c r="AC21" i="6"/>
  <c r="AD21" i="6"/>
  <c r="X22" i="6"/>
  <c r="Y22" i="6"/>
  <c r="Z22" i="6"/>
  <c r="AA22" i="6"/>
  <c r="AB22" i="6"/>
  <c r="AC22" i="6"/>
  <c r="AD22" i="6"/>
  <c r="X23" i="6"/>
  <c r="Y23" i="6"/>
  <c r="Z23" i="6"/>
  <c r="AA23" i="6"/>
  <c r="AB23" i="6"/>
  <c r="AC23" i="6"/>
  <c r="AD23" i="6"/>
  <c r="X24" i="6"/>
  <c r="Y24" i="6"/>
  <c r="Z24" i="6"/>
  <c r="AA24" i="6"/>
  <c r="AB24" i="6"/>
  <c r="AC24" i="6"/>
  <c r="AD24" i="6"/>
  <c r="X25" i="6"/>
  <c r="Y25" i="6"/>
  <c r="Z25" i="6"/>
  <c r="AA25" i="6"/>
  <c r="AB25" i="6"/>
  <c r="AC25" i="6"/>
  <c r="AD25" i="6"/>
  <c r="X27" i="6"/>
  <c r="Y27" i="6"/>
  <c r="Z27" i="6"/>
  <c r="AA27" i="6"/>
  <c r="AB27" i="6"/>
  <c r="AC27" i="6"/>
  <c r="AD27" i="6"/>
  <c r="X28" i="6"/>
  <c r="Y28" i="6"/>
  <c r="Z28" i="6"/>
  <c r="AA28" i="6"/>
  <c r="AB28" i="6"/>
  <c r="AC28" i="6"/>
  <c r="AD28" i="6"/>
  <c r="X29" i="6"/>
  <c r="Y29" i="6"/>
  <c r="Z29" i="6"/>
  <c r="AA29" i="6"/>
  <c r="AB29" i="6"/>
  <c r="AC29" i="6"/>
  <c r="AD29" i="6"/>
  <c r="X30" i="6"/>
  <c r="Y30" i="6"/>
  <c r="Z30" i="6"/>
  <c r="AA30" i="6"/>
  <c r="AB30" i="6"/>
  <c r="AC30" i="6"/>
  <c r="AD30" i="6"/>
  <c r="X31" i="6"/>
  <c r="Y31" i="6"/>
  <c r="Z31" i="6"/>
  <c r="AA31" i="6"/>
  <c r="AB31" i="6"/>
  <c r="AC31" i="6"/>
  <c r="AD31" i="6"/>
  <c r="X32" i="6"/>
  <c r="Y32" i="6"/>
  <c r="Z32" i="6"/>
  <c r="AA32" i="6"/>
  <c r="AB32" i="6"/>
  <c r="AC32" i="6"/>
  <c r="AD32" i="6"/>
  <c r="X33" i="6"/>
  <c r="Y33" i="6"/>
  <c r="Z33" i="6"/>
  <c r="AA33" i="6"/>
  <c r="AB33" i="6"/>
  <c r="AC33" i="6"/>
  <c r="AD33" i="6"/>
  <c r="X34" i="6"/>
  <c r="Y34" i="6"/>
  <c r="Z34" i="6"/>
  <c r="AA34" i="6"/>
  <c r="AB34" i="6"/>
  <c r="AC34" i="6"/>
  <c r="AD34" i="6"/>
  <c r="X35" i="6"/>
  <c r="Y35" i="6"/>
  <c r="Z35" i="6"/>
  <c r="AA35" i="6"/>
  <c r="AB35" i="6"/>
  <c r="AC35" i="6"/>
  <c r="AD35" i="6"/>
  <c r="X36" i="6"/>
  <c r="Y36" i="6"/>
  <c r="Z36" i="6"/>
  <c r="AA36" i="6"/>
  <c r="AB36" i="6"/>
  <c r="AC36" i="6"/>
  <c r="AD36" i="6"/>
  <c r="X38" i="6"/>
  <c r="Y38" i="6"/>
  <c r="Z38" i="6"/>
  <c r="AA38" i="6"/>
  <c r="AB38" i="6"/>
  <c r="AC38" i="6"/>
  <c r="AD38" i="6"/>
  <c r="X39" i="6"/>
  <c r="Y39" i="6"/>
  <c r="Z39" i="6"/>
  <c r="AA39" i="6"/>
  <c r="AB39" i="6"/>
  <c r="AC39" i="6"/>
  <c r="AD39" i="6"/>
  <c r="X40" i="6"/>
  <c r="Y40" i="6"/>
  <c r="Z40" i="6"/>
  <c r="AA40" i="6"/>
  <c r="AB40" i="6"/>
  <c r="AC40" i="6"/>
  <c r="AD40" i="6"/>
  <c r="X41" i="6"/>
  <c r="Y41" i="6"/>
  <c r="Z41" i="6"/>
  <c r="AA41" i="6"/>
  <c r="AB41" i="6"/>
  <c r="AC41" i="6"/>
  <c r="AD41" i="6"/>
  <c r="X42" i="6"/>
  <c r="Y42" i="6"/>
  <c r="Z42" i="6"/>
  <c r="AA42" i="6"/>
  <c r="AB42" i="6"/>
  <c r="AC42" i="6"/>
  <c r="AD42" i="6"/>
  <c r="X43" i="6"/>
  <c r="Y43" i="6"/>
  <c r="Z43" i="6"/>
  <c r="AA43" i="6"/>
  <c r="AB43" i="6"/>
  <c r="AC43" i="6"/>
  <c r="AD43" i="6"/>
  <c r="X44" i="6"/>
  <c r="Y44" i="6"/>
  <c r="Z44" i="6"/>
  <c r="AA44" i="6"/>
  <c r="AB44" i="6"/>
  <c r="AC44" i="6"/>
  <c r="AD44" i="6"/>
  <c r="X45" i="6"/>
  <c r="Y45" i="6"/>
  <c r="Z45" i="6"/>
  <c r="AA45" i="6"/>
  <c r="AB45" i="6"/>
  <c r="AC45" i="6"/>
  <c r="AD45" i="6"/>
  <c r="X46" i="6"/>
  <c r="Y46" i="6"/>
  <c r="Z46" i="6"/>
  <c r="AA46" i="6"/>
  <c r="AB46" i="6"/>
  <c r="AC46" i="6"/>
  <c r="AD46" i="6"/>
  <c r="X47" i="6"/>
  <c r="Y47" i="6"/>
  <c r="Z47" i="6"/>
  <c r="AA47" i="6"/>
  <c r="AB47" i="6"/>
  <c r="AC47" i="6"/>
  <c r="AD47" i="6"/>
  <c r="X49" i="6"/>
  <c r="Y49" i="6"/>
  <c r="Z49" i="6"/>
  <c r="AA49" i="6"/>
  <c r="AB49" i="6"/>
  <c r="AC49" i="6"/>
  <c r="AD49" i="6"/>
  <c r="X50" i="6"/>
  <c r="Y50" i="6"/>
  <c r="Z50" i="6"/>
  <c r="AA50" i="6"/>
  <c r="AB50" i="6"/>
  <c r="AC50" i="6"/>
  <c r="AD50" i="6"/>
  <c r="X51" i="6"/>
  <c r="Y51" i="6"/>
  <c r="Z51" i="6"/>
  <c r="AA51" i="6"/>
  <c r="AB51" i="6"/>
  <c r="AC51" i="6"/>
  <c r="AD51" i="6"/>
  <c r="X52" i="6"/>
  <c r="Y52" i="6"/>
  <c r="Z52" i="6"/>
  <c r="AA52" i="6"/>
  <c r="AB52" i="6"/>
  <c r="AC52" i="6"/>
  <c r="AD52" i="6"/>
  <c r="X53" i="6"/>
  <c r="Y53" i="6"/>
  <c r="Z53" i="6"/>
  <c r="AA53" i="6"/>
  <c r="AB53" i="6"/>
  <c r="AC53" i="6"/>
  <c r="AD53" i="6"/>
  <c r="X54" i="6"/>
  <c r="Y54" i="6"/>
  <c r="Z54" i="6"/>
  <c r="AA54" i="6"/>
  <c r="AB54" i="6"/>
  <c r="AC54" i="6"/>
  <c r="AD54" i="6"/>
  <c r="X55" i="6"/>
  <c r="Y55" i="6"/>
  <c r="Z55" i="6"/>
  <c r="AA55" i="6"/>
  <c r="AB55" i="6"/>
  <c r="AC55" i="6"/>
  <c r="AD55" i="6"/>
  <c r="X56" i="6"/>
  <c r="Y56" i="6"/>
  <c r="Z56" i="6"/>
  <c r="AA56" i="6"/>
  <c r="AB56" i="6"/>
  <c r="AC56" i="6"/>
  <c r="AD56" i="6"/>
  <c r="X57" i="6"/>
  <c r="Y57" i="6"/>
  <c r="Z57" i="6"/>
  <c r="AA57" i="6"/>
  <c r="AB57" i="6"/>
  <c r="AC57" i="6"/>
  <c r="AD57" i="6"/>
  <c r="X58" i="6"/>
  <c r="Y58" i="6"/>
  <c r="Z58" i="6"/>
  <c r="AA58" i="6"/>
  <c r="AB58" i="6"/>
  <c r="AC58" i="6"/>
  <c r="AD58" i="6"/>
  <c r="X60" i="6"/>
  <c r="Y60" i="6"/>
  <c r="Z60" i="6"/>
  <c r="AA60" i="6"/>
  <c r="AB60" i="6"/>
  <c r="AC60" i="6"/>
  <c r="AD60" i="6"/>
  <c r="X61" i="6"/>
  <c r="Y61" i="6"/>
  <c r="Z61" i="6"/>
  <c r="AA61" i="6"/>
  <c r="AB61" i="6"/>
  <c r="AC61" i="6"/>
  <c r="AD61" i="6"/>
  <c r="X62" i="6"/>
  <c r="Y62" i="6"/>
  <c r="Z62" i="6"/>
  <c r="AA62" i="6"/>
  <c r="AB62" i="6"/>
  <c r="AC62" i="6"/>
  <c r="AD62" i="6"/>
  <c r="X63" i="6"/>
  <c r="Y63" i="6"/>
  <c r="Z63" i="6"/>
  <c r="AA63" i="6"/>
  <c r="AB63" i="6"/>
  <c r="AC63" i="6"/>
  <c r="AD63" i="6"/>
  <c r="X64" i="6"/>
  <c r="Y64" i="6"/>
  <c r="Z64" i="6"/>
  <c r="AA64" i="6"/>
  <c r="AB64" i="6"/>
  <c r="AC64" i="6"/>
  <c r="AD64" i="6"/>
  <c r="X65" i="6"/>
  <c r="Y65" i="6"/>
  <c r="Z65" i="6"/>
  <c r="AA65" i="6"/>
  <c r="AB65" i="6"/>
  <c r="AC65" i="6"/>
  <c r="AD65" i="6"/>
  <c r="X66" i="6"/>
  <c r="Y66" i="6"/>
  <c r="Z66" i="6"/>
  <c r="AA66" i="6"/>
  <c r="AB66" i="6"/>
  <c r="AC66" i="6"/>
  <c r="AD66" i="6"/>
  <c r="X67" i="6"/>
  <c r="Y67" i="6"/>
  <c r="Z67" i="6"/>
  <c r="AA67" i="6"/>
  <c r="AB67" i="6"/>
  <c r="AC67" i="6"/>
  <c r="AD67" i="6"/>
  <c r="X68" i="6"/>
  <c r="Y68" i="6"/>
  <c r="Z68" i="6"/>
  <c r="AA68" i="6"/>
  <c r="AB68" i="6"/>
  <c r="AC68" i="6"/>
  <c r="AD68" i="6"/>
  <c r="X69" i="6"/>
  <c r="Y69" i="6"/>
  <c r="Z69" i="6"/>
  <c r="AA69" i="6"/>
  <c r="AB69" i="6"/>
  <c r="AC69" i="6"/>
  <c r="AD69" i="6"/>
  <c r="X71" i="6"/>
  <c r="Y71" i="6"/>
  <c r="Z71" i="6"/>
  <c r="AA71" i="6"/>
  <c r="AB71" i="6"/>
  <c r="AC71" i="6"/>
  <c r="AD71" i="6"/>
  <c r="X72" i="6"/>
  <c r="Y72" i="6"/>
  <c r="Z72" i="6"/>
  <c r="AA72" i="6"/>
  <c r="AB72" i="6"/>
  <c r="AC72" i="6"/>
  <c r="AD72" i="6"/>
  <c r="X73" i="6"/>
  <c r="Y73" i="6"/>
  <c r="Z73" i="6"/>
  <c r="AA73" i="6"/>
  <c r="AB73" i="6"/>
  <c r="AC73" i="6"/>
  <c r="AD73" i="6"/>
  <c r="X74" i="6"/>
  <c r="Y74" i="6"/>
  <c r="Z74" i="6"/>
  <c r="AA74" i="6"/>
  <c r="AB74" i="6"/>
  <c r="AC74" i="6"/>
  <c r="AD74" i="6"/>
  <c r="X75" i="6"/>
  <c r="Y75" i="6"/>
  <c r="Z75" i="6"/>
  <c r="AA75" i="6"/>
  <c r="AB75" i="6"/>
  <c r="AC75" i="6"/>
  <c r="AD75" i="6"/>
  <c r="X76" i="6"/>
  <c r="Y76" i="6"/>
  <c r="Z76" i="6"/>
  <c r="AA76" i="6"/>
  <c r="AB76" i="6"/>
  <c r="AC76" i="6"/>
  <c r="AD76" i="6"/>
  <c r="X77" i="6"/>
  <c r="Y77" i="6"/>
  <c r="Z77" i="6"/>
  <c r="AA77" i="6"/>
  <c r="AB77" i="6"/>
  <c r="AC77" i="6"/>
  <c r="AD77" i="6"/>
  <c r="X78" i="6"/>
  <c r="Y78" i="6"/>
  <c r="Z78" i="6"/>
  <c r="AA78" i="6"/>
  <c r="AB78" i="6"/>
  <c r="AC78" i="6"/>
  <c r="AD78" i="6"/>
  <c r="X79" i="6"/>
  <c r="Y79" i="6"/>
  <c r="Z79" i="6"/>
  <c r="AA79" i="6"/>
  <c r="AB79" i="6"/>
  <c r="AC79" i="6"/>
  <c r="AD79" i="6"/>
  <c r="X80" i="6"/>
  <c r="Y80" i="6"/>
  <c r="Z80" i="6"/>
  <c r="AA80" i="6"/>
  <c r="AB80" i="6"/>
  <c r="AC80" i="6"/>
  <c r="AD80" i="6"/>
  <c r="X82" i="6"/>
  <c r="Y82" i="6"/>
  <c r="Z82" i="6"/>
  <c r="AA82" i="6"/>
  <c r="AB82" i="6"/>
  <c r="AC82" i="6"/>
  <c r="AD82" i="6"/>
  <c r="X83" i="6"/>
  <c r="Y83" i="6"/>
  <c r="Z83" i="6"/>
  <c r="AA83" i="6"/>
  <c r="AB83" i="6"/>
  <c r="AC83" i="6"/>
  <c r="AD83" i="6"/>
  <c r="X84" i="6"/>
  <c r="Y84" i="6"/>
  <c r="Z84" i="6"/>
  <c r="AA84" i="6"/>
  <c r="AB84" i="6"/>
  <c r="AC84" i="6"/>
  <c r="AD84" i="6"/>
  <c r="X85" i="6"/>
  <c r="Y85" i="6"/>
  <c r="Z85" i="6"/>
  <c r="AA85" i="6"/>
  <c r="AB85" i="6"/>
  <c r="AC85" i="6"/>
  <c r="AD85" i="6"/>
  <c r="X86" i="6"/>
  <c r="Y86" i="6"/>
  <c r="Z86" i="6"/>
  <c r="AA86" i="6"/>
  <c r="AB86" i="6"/>
  <c r="AC86" i="6"/>
  <c r="AD86" i="6"/>
  <c r="X87" i="6"/>
  <c r="Y87" i="6"/>
  <c r="Z87" i="6"/>
  <c r="AA87" i="6"/>
  <c r="AB87" i="6"/>
  <c r="AC87" i="6"/>
  <c r="AD87" i="6"/>
  <c r="X88" i="6"/>
  <c r="Y88" i="6"/>
  <c r="Z88" i="6"/>
  <c r="AA88" i="6"/>
  <c r="AB88" i="6"/>
  <c r="AC88" i="6"/>
  <c r="AD88" i="6"/>
  <c r="X89" i="6"/>
  <c r="Y89" i="6"/>
  <c r="Z89" i="6"/>
  <c r="AA89" i="6"/>
  <c r="AB89" i="6"/>
  <c r="AC89" i="6"/>
  <c r="AD89" i="6"/>
  <c r="X90" i="6"/>
  <c r="Y90" i="6"/>
  <c r="Z90" i="6"/>
  <c r="AA90" i="6"/>
  <c r="AB90" i="6"/>
  <c r="AC90" i="6"/>
  <c r="AD90" i="6"/>
  <c r="X91" i="6"/>
  <c r="Y91" i="6"/>
  <c r="Z91" i="6"/>
  <c r="AA91" i="6"/>
  <c r="AB91" i="6"/>
  <c r="AC91" i="6"/>
  <c r="AD91" i="6"/>
  <c r="X93" i="6"/>
  <c r="Y93" i="6"/>
  <c r="Z93" i="6"/>
  <c r="AA93" i="6"/>
  <c r="AB93" i="6"/>
  <c r="AC93" i="6"/>
  <c r="AD93" i="6"/>
  <c r="X94" i="6"/>
  <c r="Y94" i="6"/>
  <c r="Z94" i="6"/>
  <c r="AA94" i="6"/>
  <c r="AB94" i="6"/>
  <c r="AC94" i="6"/>
  <c r="AD94" i="6"/>
  <c r="X95" i="6"/>
  <c r="Y95" i="6"/>
  <c r="Z95" i="6"/>
  <c r="AA95" i="6"/>
  <c r="AB95" i="6"/>
  <c r="AC95" i="6"/>
  <c r="AD95" i="6"/>
  <c r="X96" i="6"/>
  <c r="Y96" i="6"/>
  <c r="Z96" i="6"/>
  <c r="AA96" i="6"/>
  <c r="AB96" i="6"/>
  <c r="AC96" i="6"/>
  <c r="AD96" i="6"/>
  <c r="X97" i="6"/>
  <c r="Y97" i="6"/>
  <c r="Z97" i="6"/>
  <c r="AA97" i="6"/>
  <c r="AB97" i="6"/>
  <c r="AC97" i="6"/>
  <c r="AD97" i="6"/>
  <c r="X98" i="6"/>
  <c r="Y98" i="6"/>
  <c r="Z98" i="6"/>
  <c r="AA98" i="6"/>
  <c r="AB98" i="6"/>
  <c r="AC98" i="6"/>
  <c r="AD98" i="6"/>
  <c r="X99" i="6"/>
  <c r="Y99" i="6"/>
  <c r="Z99" i="6"/>
  <c r="AA99" i="6"/>
  <c r="AB99" i="6"/>
  <c r="AC99" i="6"/>
  <c r="AD99" i="6"/>
  <c r="X100" i="6"/>
  <c r="Y100" i="6"/>
  <c r="Z100" i="6"/>
  <c r="AA100" i="6"/>
  <c r="AB100" i="6"/>
  <c r="AC100" i="6"/>
  <c r="AD100" i="6"/>
  <c r="X101" i="6"/>
  <c r="Y101" i="6"/>
  <c r="Z101" i="6"/>
  <c r="AA101" i="6"/>
  <c r="AB101" i="6"/>
  <c r="AC101" i="6"/>
  <c r="AD101" i="6"/>
  <c r="X102" i="6"/>
  <c r="Y102" i="6"/>
  <c r="Z102" i="6"/>
  <c r="AA102" i="6"/>
  <c r="AB102" i="6"/>
  <c r="AC102" i="6"/>
  <c r="AD102" i="6"/>
  <c r="X104" i="6"/>
  <c r="Y104" i="6"/>
  <c r="Z104" i="6"/>
  <c r="AA104" i="6"/>
  <c r="AB104" i="6"/>
  <c r="AC104" i="6"/>
  <c r="AD104" i="6"/>
  <c r="X105" i="6"/>
  <c r="Y105" i="6"/>
  <c r="Z105" i="6"/>
  <c r="AA105" i="6"/>
  <c r="AB105" i="6"/>
  <c r="AC105" i="6"/>
  <c r="AD105" i="6"/>
  <c r="X106" i="6"/>
  <c r="Y106" i="6"/>
  <c r="Z106" i="6"/>
  <c r="AA106" i="6"/>
  <c r="AB106" i="6"/>
  <c r="AC106" i="6"/>
  <c r="AD106" i="6"/>
  <c r="X107" i="6"/>
  <c r="Y107" i="6"/>
  <c r="Z107" i="6"/>
  <c r="AA107" i="6"/>
  <c r="AB107" i="6"/>
  <c r="AC107" i="6"/>
  <c r="AD107" i="6"/>
  <c r="X108" i="6"/>
  <c r="Y108" i="6"/>
  <c r="Z108" i="6"/>
  <c r="AA108" i="6"/>
  <c r="AB108" i="6"/>
  <c r="AC108" i="6"/>
  <c r="AD108" i="6"/>
  <c r="X109" i="6"/>
  <c r="Y109" i="6"/>
  <c r="Z109" i="6"/>
  <c r="AA109" i="6"/>
  <c r="AB109" i="6"/>
  <c r="AC109" i="6"/>
  <c r="AD109" i="6"/>
  <c r="X110" i="6"/>
  <c r="Y110" i="6"/>
  <c r="Z110" i="6"/>
  <c r="AA110" i="6"/>
  <c r="AB110" i="6"/>
  <c r="AC110" i="6"/>
  <c r="AD110" i="6"/>
  <c r="X111" i="6"/>
  <c r="Y111" i="6"/>
  <c r="Z111" i="6"/>
  <c r="AA111" i="6"/>
  <c r="AB111" i="6"/>
  <c r="AC111" i="6"/>
  <c r="AD111" i="6"/>
  <c r="X112" i="6"/>
  <c r="Y112" i="6"/>
  <c r="Z112" i="6"/>
  <c r="AA112" i="6"/>
  <c r="AB112" i="6"/>
  <c r="AC112" i="6"/>
  <c r="AD112" i="6"/>
  <c r="X113" i="6"/>
  <c r="Y113" i="6"/>
  <c r="Z113" i="6"/>
  <c r="AA113" i="6"/>
  <c r="AB113" i="6"/>
  <c r="AC113" i="6"/>
  <c r="AD113" i="6"/>
  <c r="X116" i="6"/>
  <c r="Y116" i="6"/>
  <c r="Z116" i="6"/>
  <c r="AA116" i="6"/>
  <c r="AB116" i="6"/>
  <c r="AC116" i="6"/>
  <c r="AD116" i="6"/>
  <c r="X117" i="6"/>
  <c r="Y117" i="6"/>
  <c r="Z117" i="6"/>
  <c r="AA117" i="6"/>
  <c r="AB117" i="6"/>
  <c r="AC117" i="6"/>
  <c r="AD117" i="6"/>
  <c r="X118" i="6"/>
  <c r="Y118" i="6"/>
  <c r="Z118" i="6"/>
  <c r="AA118" i="6"/>
  <c r="AB118" i="6"/>
  <c r="AC118" i="6"/>
  <c r="AD118" i="6"/>
  <c r="X119" i="6"/>
  <c r="Y119" i="6"/>
  <c r="Z119" i="6"/>
  <c r="AA119" i="6"/>
  <c r="AB119" i="6"/>
  <c r="AC119" i="6"/>
  <c r="AD119" i="6"/>
  <c r="X120" i="6"/>
  <c r="Y120" i="6"/>
  <c r="Z120" i="6"/>
  <c r="AA120" i="6"/>
  <c r="AB120" i="6"/>
  <c r="AC120" i="6"/>
  <c r="AD120" i="6"/>
  <c r="X121" i="6"/>
  <c r="Y121" i="6"/>
  <c r="Z121" i="6"/>
  <c r="AA121" i="6"/>
  <c r="AB121" i="6"/>
  <c r="AC121" i="6"/>
  <c r="AD121" i="6"/>
  <c r="X122" i="6"/>
  <c r="Y122" i="6"/>
  <c r="Z122" i="6"/>
  <c r="AA122" i="6"/>
  <c r="AB122" i="6"/>
  <c r="AC122" i="6"/>
  <c r="AD122" i="6"/>
  <c r="X123" i="6"/>
  <c r="Y123" i="6"/>
  <c r="Z123" i="6"/>
  <c r="AA123" i="6"/>
  <c r="AB123" i="6"/>
  <c r="AC123" i="6"/>
  <c r="AD123" i="6"/>
  <c r="X124" i="6"/>
  <c r="Y124" i="6"/>
  <c r="Z124" i="6"/>
  <c r="AA124" i="6"/>
  <c r="AB124" i="6"/>
  <c r="AC124" i="6"/>
  <c r="AD124" i="6"/>
  <c r="X125" i="6"/>
  <c r="Y125" i="6"/>
  <c r="Z125" i="6"/>
  <c r="AA125" i="6"/>
  <c r="AB125" i="6"/>
  <c r="AC125" i="6"/>
  <c r="AD125" i="6"/>
  <c r="X127" i="6"/>
  <c r="Y127" i="6"/>
  <c r="Z127" i="6"/>
  <c r="AA127" i="6"/>
  <c r="AB127" i="6"/>
  <c r="AC127" i="6"/>
  <c r="AD127" i="6"/>
  <c r="X128" i="6"/>
  <c r="Y128" i="6"/>
  <c r="Z128" i="6"/>
  <c r="AA128" i="6"/>
  <c r="AB128" i="6"/>
  <c r="AC128" i="6"/>
  <c r="AD128" i="6"/>
  <c r="X129" i="6"/>
  <c r="Y129" i="6"/>
  <c r="Z129" i="6"/>
  <c r="AA129" i="6"/>
  <c r="AB129" i="6"/>
  <c r="AC129" i="6"/>
  <c r="AD129" i="6"/>
  <c r="X130" i="6"/>
  <c r="Y130" i="6"/>
  <c r="Z130" i="6"/>
  <c r="AA130" i="6"/>
  <c r="AB130" i="6"/>
  <c r="AC130" i="6"/>
  <c r="AD130" i="6"/>
  <c r="X131" i="6"/>
  <c r="Y131" i="6"/>
  <c r="Z131" i="6"/>
  <c r="AA131" i="6"/>
  <c r="AB131" i="6"/>
  <c r="AC131" i="6"/>
  <c r="AD131" i="6"/>
  <c r="X132" i="6"/>
  <c r="Y132" i="6"/>
  <c r="Z132" i="6"/>
  <c r="AA132" i="6"/>
  <c r="AB132" i="6"/>
  <c r="AC132" i="6"/>
  <c r="AD132" i="6"/>
  <c r="X133" i="6"/>
  <c r="Y133" i="6"/>
  <c r="Z133" i="6"/>
  <c r="AA133" i="6"/>
  <c r="AB133" i="6"/>
  <c r="AC133" i="6"/>
  <c r="AD133" i="6"/>
  <c r="X134" i="6"/>
  <c r="Y134" i="6"/>
  <c r="Z134" i="6"/>
  <c r="AA134" i="6"/>
  <c r="AB134" i="6"/>
  <c r="AC134" i="6"/>
  <c r="AD134" i="6"/>
  <c r="X135" i="6"/>
  <c r="Y135" i="6"/>
  <c r="Z135" i="6"/>
  <c r="AA135" i="6"/>
  <c r="AB135" i="6"/>
  <c r="AC135" i="6"/>
  <c r="AD135" i="6"/>
  <c r="X136" i="6"/>
  <c r="Y136" i="6"/>
  <c r="Z136" i="6"/>
  <c r="AA136" i="6"/>
  <c r="AB136" i="6"/>
  <c r="AC136" i="6"/>
  <c r="AD136" i="6"/>
  <c r="X138" i="6"/>
  <c r="Y138" i="6"/>
  <c r="Z138" i="6"/>
  <c r="AA138" i="6"/>
  <c r="AB138" i="6"/>
  <c r="AC138" i="6"/>
  <c r="AD138" i="6"/>
  <c r="X139" i="6"/>
  <c r="Y139" i="6"/>
  <c r="Z139" i="6"/>
  <c r="AA139" i="6"/>
  <c r="AB139" i="6"/>
  <c r="AC139" i="6"/>
  <c r="AD139" i="6"/>
  <c r="X140" i="6"/>
  <c r="Y140" i="6"/>
  <c r="Z140" i="6"/>
  <c r="AA140" i="6"/>
  <c r="AB140" i="6"/>
  <c r="AC140" i="6"/>
  <c r="AD140" i="6"/>
  <c r="X141" i="6"/>
  <c r="Y141" i="6"/>
  <c r="Z141" i="6"/>
  <c r="AA141" i="6"/>
  <c r="AB141" i="6"/>
  <c r="AC141" i="6"/>
  <c r="AD141" i="6"/>
  <c r="X142" i="6"/>
  <c r="Y142" i="6"/>
  <c r="Z142" i="6"/>
  <c r="AA142" i="6"/>
  <c r="AB142" i="6"/>
  <c r="AC142" i="6"/>
  <c r="AD142" i="6"/>
  <c r="X143" i="6"/>
  <c r="Y143" i="6"/>
  <c r="Z143" i="6"/>
  <c r="AA143" i="6"/>
  <c r="AB143" i="6"/>
  <c r="AC143" i="6"/>
  <c r="AD143" i="6"/>
  <c r="X144" i="6"/>
  <c r="Y144" i="6"/>
  <c r="Z144" i="6"/>
  <c r="AA144" i="6"/>
  <c r="AB144" i="6"/>
  <c r="AC144" i="6"/>
  <c r="AD144" i="6"/>
  <c r="X145" i="6"/>
  <c r="Y145" i="6"/>
  <c r="Z145" i="6"/>
  <c r="AA145" i="6"/>
  <c r="AB145" i="6"/>
  <c r="AC145" i="6"/>
  <c r="AD145" i="6"/>
  <c r="X146" i="6"/>
  <c r="Y146" i="6"/>
  <c r="Z146" i="6"/>
  <c r="AA146" i="6"/>
  <c r="AB146" i="6"/>
  <c r="AC146" i="6"/>
  <c r="AD146" i="6"/>
  <c r="X147" i="6"/>
  <c r="Y147" i="6"/>
  <c r="Z147" i="6"/>
  <c r="AA147" i="6"/>
  <c r="AB147" i="6"/>
  <c r="AC147" i="6"/>
  <c r="AD147" i="6"/>
  <c r="X149" i="6"/>
  <c r="Y149" i="6"/>
  <c r="Z149" i="6"/>
  <c r="AA149" i="6"/>
  <c r="AB149" i="6"/>
  <c r="AC149" i="6"/>
  <c r="AD149" i="6"/>
  <c r="X150" i="6"/>
  <c r="Y150" i="6"/>
  <c r="Z150" i="6"/>
  <c r="AA150" i="6"/>
  <c r="AB150" i="6"/>
  <c r="AC150" i="6"/>
  <c r="AD150" i="6"/>
  <c r="X151" i="6"/>
  <c r="Y151" i="6"/>
  <c r="Z151" i="6"/>
  <c r="AA151" i="6"/>
  <c r="AB151" i="6"/>
  <c r="AC151" i="6"/>
  <c r="AD151" i="6"/>
  <c r="X152" i="6"/>
  <c r="Y152" i="6"/>
  <c r="Z152" i="6"/>
  <c r="AA152" i="6"/>
  <c r="AB152" i="6"/>
  <c r="AC152" i="6"/>
  <c r="AD152" i="6"/>
  <c r="X153" i="6"/>
  <c r="Y153" i="6"/>
  <c r="Z153" i="6"/>
  <c r="AA153" i="6"/>
  <c r="AB153" i="6"/>
  <c r="AC153" i="6"/>
  <c r="AD153" i="6"/>
  <c r="X154" i="6"/>
  <c r="Y154" i="6"/>
  <c r="Z154" i="6"/>
  <c r="AA154" i="6"/>
  <c r="AB154" i="6"/>
  <c r="AC154" i="6"/>
  <c r="AD154" i="6"/>
  <c r="X155" i="6"/>
  <c r="Y155" i="6"/>
  <c r="Z155" i="6"/>
  <c r="AA155" i="6"/>
  <c r="AB155" i="6"/>
  <c r="AC155" i="6"/>
  <c r="AD155" i="6"/>
  <c r="X156" i="6"/>
  <c r="Y156" i="6"/>
  <c r="Z156" i="6"/>
  <c r="AA156" i="6"/>
  <c r="AB156" i="6"/>
  <c r="AC156" i="6"/>
  <c r="AD156" i="6"/>
  <c r="X157" i="6"/>
  <c r="Y157" i="6"/>
  <c r="Z157" i="6"/>
  <c r="AA157" i="6"/>
  <c r="AB157" i="6"/>
  <c r="AC157" i="6"/>
  <c r="AD157" i="6"/>
  <c r="X158" i="6"/>
  <c r="Y158" i="6"/>
  <c r="Z158" i="6"/>
  <c r="AA158" i="6"/>
  <c r="AB158" i="6"/>
  <c r="AC158" i="6"/>
  <c r="AD158" i="6"/>
  <c r="X160" i="6"/>
  <c r="Y160" i="6"/>
  <c r="Z160" i="6"/>
  <c r="AA160" i="6"/>
  <c r="AB160" i="6"/>
  <c r="AC160" i="6"/>
  <c r="AD160" i="6"/>
  <c r="X161" i="6"/>
  <c r="Y161" i="6"/>
  <c r="Z161" i="6"/>
  <c r="AA161" i="6"/>
  <c r="AB161" i="6"/>
  <c r="AC161" i="6"/>
  <c r="AD161" i="6"/>
  <c r="X162" i="6"/>
  <c r="Y162" i="6"/>
  <c r="Z162" i="6"/>
  <c r="AA162" i="6"/>
  <c r="AB162" i="6"/>
  <c r="AC162" i="6"/>
  <c r="AD162" i="6"/>
  <c r="X163" i="6"/>
  <c r="Y163" i="6"/>
  <c r="Z163" i="6"/>
  <c r="AA163" i="6"/>
  <c r="AB163" i="6"/>
  <c r="AC163" i="6"/>
  <c r="AD163" i="6"/>
  <c r="X164" i="6"/>
  <c r="Y164" i="6"/>
  <c r="Z164" i="6"/>
  <c r="AA164" i="6"/>
  <c r="AB164" i="6"/>
  <c r="AC164" i="6"/>
  <c r="AD164" i="6"/>
  <c r="X165" i="6"/>
  <c r="Y165" i="6"/>
  <c r="Z165" i="6"/>
  <c r="AA165" i="6"/>
  <c r="AB165" i="6"/>
  <c r="AC165" i="6"/>
  <c r="AD165" i="6"/>
  <c r="X166" i="6"/>
  <c r="Y166" i="6"/>
  <c r="Z166" i="6"/>
  <c r="AA166" i="6"/>
  <c r="AB166" i="6"/>
  <c r="AC166" i="6"/>
  <c r="AD166" i="6"/>
  <c r="X167" i="6"/>
  <c r="Y167" i="6"/>
  <c r="Z167" i="6"/>
  <c r="AA167" i="6"/>
  <c r="AB167" i="6"/>
  <c r="AC167" i="6"/>
  <c r="AD167" i="6"/>
  <c r="X168" i="6"/>
  <c r="Y168" i="6"/>
  <c r="Z168" i="6"/>
  <c r="AA168" i="6"/>
  <c r="AB168" i="6"/>
  <c r="AC168" i="6"/>
  <c r="AD168" i="6"/>
  <c r="X169" i="6"/>
  <c r="Y169" i="6"/>
  <c r="Z169" i="6"/>
  <c r="AA169" i="6"/>
  <c r="AB169" i="6"/>
  <c r="AC169" i="6"/>
  <c r="AD169" i="6"/>
  <c r="X171" i="6"/>
  <c r="Y171" i="6"/>
  <c r="Z171" i="6"/>
  <c r="AA171" i="6"/>
  <c r="AB171" i="6"/>
  <c r="AC171" i="6"/>
  <c r="AD171" i="6"/>
  <c r="X172" i="6"/>
  <c r="Y172" i="6"/>
  <c r="Z172" i="6"/>
  <c r="AA172" i="6"/>
  <c r="AB172" i="6"/>
  <c r="AC172" i="6"/>
  <c r="AD172" i="6"/>
  <c r="X173" i="6"/>
  <c r="Y173" i="6"/>
  <c r="Z173" i="6"/>
  <c r="AA173" i="6"/>
  <c r="AB173" i="6"/>
  <c r="AC173" i="6"/>
  <c r="AD173" i="6"/>
  <c r="X174" i="6"/>
  <c r="Y174" i="6"/>
  <c r="Z174" i="6"/>
  <c r="AA174" i="6"/>
  <c r="AB174" i="6"/>
  <c r="AC174" i="6"/>
  <c r="AD174" i="6"/>
  <c r="X175" i="6"/>
  <c r="Y175" i="6"/>
  <c r="Z175" i="6"/>
  <c r="AA175" i="6"/>
  <c r="AB175" i="6"/>
  <c r="AC175" i="6"/>
  <c r="AD175" i="6"/>
  <c r="X176" i="6"/>
  <c r="Y176" i="6"/>
  <c r="Z176" i="6"/>
  <c r="AA176" i="6"/>
  <c r="AB176" i="6"/>
  <c r="AC176" i="6"/>
  <c r="AD176" i="6"/>
  <c r="X177" i="6"/>
  <c r="Y177" i="6"/>
  <c r="Z177" i="6"/>
  <c r="AA177" i="6"/>
  <c r="AB177" i="6"/>
  <c r="AC177" i="6"/>
  <c r="AD177" i="6"/>
  <c r="X178" i="6"/>
  <c r="Y178" i="6"/>
  <c r="Z178" i="6"/>
  <c r="AA178" i="6"/>
  <c r="AB178" i="6"/>
  <c r="AC178" i="6"/>
  <c r="AD178" i="6"/>
  <c r="X179" i="6"/>
  <c r="Y179" i="6"/>
  <c r="Z179" i="6"/>
  <c r="AA179" i="6"/>
  <c r="AB179" i="6"/>
  <c r="AC179" i="6"/>
  <c r="AD179" i="6"/>
  <c r="X180" i="6"/>
  <c r="Y180" i="6"/>
  <c r="Z180" i="6"/>
  <c r="AA180" i="6"/>
  <c r="AB180" i="6"/>
  <c r="AC180" i="6"/>
  <c r="AD180" i="6"/>
  <c r="X182" i="6"/>
  <c r="Y182" i="6"/>
  <c r="Z182" i="6"/>
  <c r="AA182" i="6"/>
  <c r="AB182" i="6"/>
  <c r="AC182" i="6"/>
  <c r="AD182" i="6"/>
  <c r="X183" i="6"/>
  <c r="Y183" i="6"/>
  <c r="Z183" i="6"/>
  <c r="AA183" i="6"/>
  <c r="AB183" i="6"/>
  <c r="AC183" i="6"/>
  <c r="AD183" i="6"/>
  <c r="X184" i="6"/>
  <c r="Y184" i="6"/>
  <c r="Z184" i="6"/>
  <c r="AA184" i="6"/>
  <c r="AB184" i="6"/>
  <c r="AC184" i="6"/>
  <c r="AD184" i="6"/>
  <c r="X185" i="6"/>
  <c r="Y185" i="6"/>
  <c r="Z185" i="6"/>
  <c r="AA185" i="6"/>
  <c r="AB185" i="6"/>
  <c r="AC185" i="6"/>
  <c r="AD185" i="6"/>
  <c r="X186" i="6"/>
  <c r="Y186" i="6"/>
  <c r="Z186" i="6"/>
  <c r="AA186" i="6"/>
  <c r="AB186" i="6"/>
  <c r="AC186" i="6"/>
  <c r="AD186" i="6"/>
  <c r="X187" i="6"/>
  <c r="Y187" i="6"/>
  <c r="Z187" i="6"/>
  <c r="AA187" i="6"/>
  <c r="AB187" i="6"/>
  <c r="AC187" i="6"/>
  <c r="AD187" i="6"/>
  <c r="X188" i="6"/>
  <c r="Y188" i="6"/>
  <c r="Z188" i="6"/>
  <c r="AA188" i="6"/>
  <c r="AB188" i="6"/>
  <c r="AC188" i="6"/>
  <c r="AD188" i="6"/>
  <c r="X189" i="6"/>
  <c r="Y189" i="6"/>
  <c r="Z189" i="6"/>
  <c r="AA189" i="6"/>
  <c r="AB189" i="6"/>
  <c r="AC189" i="6"/>
  <c r="AD189" i="6"/>
  <c r="X190" i="6"/>
  <c r="Y190" i="6"/>
  <c r="Z190" i="6"/>
  <c r="AA190" i="6"/>
  <c r="AB190" i="6"/>
  <c r="AC190" i="6"/>
  <c r="AD190" i="6"/>
  <c r="X191" i="6"/>
  <c r="Y191" i="6"/>
  <c r="Z191" i="6"/>
  <c r="AA191" i="6"/>
  <c r="AB191" i="6"/>
  <c r="AC191" i="6"/>
  <c r="AD191" i="6"/>
  <c r="X193" i="6"/>
  <c r="Y193" i="6"/>
  <c r="Z193" i="6"/>
  <c r="AA193" i="6"/>
  <c r="AB193" i="6"/>
  <c r="AC193" i="6"/>
  <c r="AD193" i="6"/>
  <c r="X194" i="6"/>
  <c r="Y194" i="6"/>
  <c r="Z194" i="6"/>
  <c r="AA194" i="6"/>
  <c r="AB194" i="6"/>
  <c r="AC194" i="6"/>
  <c r="AD194" i="6"/>
  <c r="X195" i="6"/>
  <c r="Y195" i="6"/>
  <c r="Z195" i="6"/>
  <c r="AA195" i="6"/>
  <c r="AB195" i="6"/>
  <c r="AC195" i="6"/>
  <c r="AD195" i="6"/>
  <c r="X196" i="6"/>
  <c r="Y196" i="6"/>
  <c r="Z196" i="6"/>
  <c r="AA196" i="6"/>
  <c r="AB196" i="6"/>
  <c r="AC196" i="6"/>
  <c r="AD196" i="6"/>
  <c r="X197" i="6"/>
  <c r="Y197" i="6"/>
  <c r="Z197" i="6"/>
  <c r="AA197" i="6"/>
  <c r="AB197" i="6"/>
  <c r="AC197" i="6"/>
  <c r="AD197" i="6"/>
  <c r="X198" i="6"/>
  <c r="Y198" i="6"/>
  <c r="Z198" i="6"/>
  <c r="AA198" i="6"/>
  <c r="AB198" i="6"/>
  <c r="AC198" i="6"/>
  <c r="AD198" i="6"/>
  <c r="X199" i="6"/>
  <c r="Y199" i="6"/>
  <c r="Z199" i="6"/>
  <c r="AA199" i="6"/>
  <c r="AB199" i="6"/>
  <c r="AC199" i="6"/>
  <c r="AD199" i="6"/>
  <c r="X200" i="6"/>
  <c r="Y200" i="6"/>
  <c r="Z200" i="6"/>
  <c r="AA200" i="6"/>
  <c r="AB200" i="6"/>
  <c r="AC200" i="6"/>
  <c r="AD200" i="6"/>
  <c r="X201" i="6"/>
  <c r="Y201" i="6"/>
  <c r="Z201" i="6"/>
  <c r="AA201" i="6"/>
  <c r="AB201" i="6"/>
  <c r="AC201" i="6"/>
  <c r="AD201" i="6"/>
  <c r="X202" i="6"/>
  <c r="Y202" i="6"/>
  <c r="Z202" i="6"/>
  <c r="AA202" i="6"/>
  <c r="AB202" i="6"/>
  <c r="AC202" i="6"/>
  <c r="AD202" i="6"/>
  <c r="X204" i="6"/>
  <c r="Y204" i="6"/>
  <c r="Z204" i="6"/>
  <c r="AA204" i="6"/>
  <c r="AB204" i="6"/>
  <c r="AC204" i="6"/>
  <c r="AD204" i="6"/>
  <c r="X205" i="6"/>
  <c r="Y205" i="6"/>
  <c r="Z205" i="6"/>
  <c r="AA205" i="6"/>
  <c r="AB205" i="6"/>
  <c r="AC205" i="6"/>
  <c r="AD205" i="6"/>
  <c r="X206" i="6"/>
  <c r="Y206" i="6"/>
  <c r="Z206" i="6"/>
  <c r="AA206" i="6"/>
  <c r="AB206" i="6"/>
  <c r="AC206" i="6"/>
  <c r="AD206" i="6"/>
  <c r="X207" i="6"/>
  <c r="Y207" i="6"/>
  <c r="Z207" i="6"/>
  <c r="AA207" i="6"/>
  <c r="AB207" i="6"/>
  <c r="AC207" i="6"/>
  <c r="AD207" i="6"/>
  <c r="X208" i="6"/>
  <c r="Y208" i="6"/>
  <c r="Z208" i="6"/>
  <c r="AA208" i="6"/>
  <c r="AB208" i="6"/>
  <c r="AC208" i="6"/>
  <c r="AD208" i="6"/>
  <c r="X209" i="6"/>
  <c r="Y209" i="6"/>
  <c r="Z209" i="6"/>
  <c r="AA209" i="6"/>
  <c r="AB209" i="6"/>
  <c r="AC209" i="6"/>
  <c r="AD209" i="6"/>
  <c r="X210" i="6"/>
  <c r="Y210" i="6"/>
  <c r="Z210" i="6"/>
  <c r="AA210" i="6"/>
  <c r="AB210" i="6"/>
  <c r="AC210" i="6"/>
  <c r="AD210" i="6"/>
  <c r="X211" i="6"/>
  <c r="Y211" i="6"/>
  <c r="Z211" i="6"/>
  <c r="AA211" i="6"/>
  <c r="AB211" i="6"/>
  <c r="AC211" i="6"/>
  <c r="AD211" i="6"/>
  <c r="X212" i="6"/>
  <c r="Y212" i="6"/>
  <c r="Z212" i="6"/>
  <c r="AA212" i="6"/>
  <c r="AB212" i="6"/>
  <c r="AC212" i="6"/>
  <c r="AD212" i="6"/>
  <c r="X213" i="6"/>
  <c r="Y213" i="6"/>
  <c r="Z213" i="6"/>
  <c r="AA213" i="6"/>
  <c r="AB213" i="6"/>
  <c r="AC213" i="6"/>
  <c r="AD213" i="6"/>
  <c r="X215" i="6"/>
  <c r="Y215" i="6"/>
  <c r="Z215" i="6"/>
  <c r="AA215" i="6"/>
  <c r="AB215" i="6"/>
  <c r="AC215" i="6"/>
  <c r="AD215" i="6"/>
  <c r="X216" i="6"/>
  <c r="Y216" i="6"/>
  <c r="Z216" i="6"/>
  <c r="AA216" i="6"/>
  <c r="AB216" i="6"/>
  <c r="AC216" i="6"/>
  <c r="AD216" i="6"/>
  <c r="X217" i="6"/>
  <c r="Y217" i="6"/>
  <c r="Z217" i="6"/>
  <c r="AA217" i="6"/>
  <c r="AB217" i="6"/>
  <c r="AC217" i="6"/>
  <c r="AD217" i="6"/>
  <c r="X218" i="6"/>
  <c r="Y218" i="6"/>
  <c r="Z218" i="6"/>
  <c r="AA218" i="6"/>
  <c r="AB218" i="6"/>
  <c r="AC218" i="6"/>
  <c r="AD218" i="6"/>
  <c r="X219" i="6"/>
  <c r="Y219" i="6"/>
  <c r="Z219" i="6"/>
  <c r="AA219" i="6"/>
  <c r="AB219" i="6"/>
  <c r="AC219" i="6"/>
  <c r="AD219" i="6"/>
  <c r="X220" i="6"/>
  <c r="Y220" i="6"/>
  <c r="Z220" i="6"/>
  <c r="AA220" i="6"/>
  <c r="AB220" i="6"/>
  <c r="AC220" i="6"/>
  <c r="AD220" i="6"/>
  <c r="X221" i="6"/>
  <c r="Y221" i="6"/>
  <c r="Z221" i="6"/>
  <c r="AA221" i="6"/>
  <c r="AB221" i="6"/>
  <c r="AC221" i="6"/>
  <c r="AD221" i="6"/>
  <c r="X222" i="6"/>
  <c r="Y222" i="6"/>
  <c r="Z222" i="6"/>
  <c r="AA222" i="6"/>
  <c r="AB222" i="6"/>
  <c r="AC222" i="6"/>
  <c r="AD222" i="6"/>
  <c r="X223" i="6"/>
  <c r="Y223" i="6"/>
  <c r="Z223" i="6"/>
  <c r="AA223" i="6"/>
  <c r="AB223" i="6"/>
  <c r="AC223" i="6"/>
  <c r="AD223" i="6"/>
  <c r="X224" i="6"/>
  <c r="Y224" i="6"/>
  <c r="Z224" i="6"/>
  <c r="AA224" i="6"/>
  <c r="AB224" i="6"/>
  <c r="AC224" i="6"/>
  <c r="AD224" i="6"/>
  <c r="X227" i="6"/>
  <c r="Y227" i="6"/>
  <c r="Z227" i="6"/>
  <c r="AA227" i="6"/>
  <c r="AB227" i="6"/>
  <c r="AC227" i="6"/>
  <c r="AD227" i="6"/>
  <c r="X228" i="6"/>
  <c r="Y228" i="6"/>
  <c r="Z228" i="6"/>
  <c r="AA228" i="6"/>
  <c r="AB228" i="6"/>
  <c r="AC228" i="6"/>
  <c r="AD228" i="6"/>
  <c r="X229" i="6"/>
  <c r="Y229" i="6"/>
  <c r="Z229" i="6"/>
  <c r="AA229" i="6"/>
  <c r="AB229" i="6"/>
  <c r="AC229" i="6"/>
  <c r="AD229" i="6"/>
  <c r="X230" i="6"/>
  <c r="Y230" i="6"/>
  <c r="Z230" i="6"/>
  <c r="AA230" i="6"/>
  <c r="AB230" i="6"/>
  <c r="AC230" i="6"/>
  <c r="AD230" i="6"/>
  <c r="X231" i="6"/>
  <c r="Y231" i="6"/>
  <c r="Z231" i="6"/>
  <c r="AA231" i="6"/>
  <c r="AB231" i="6"/>
  <c r="AC231" i="6"/>
  <c r="AD231" i="6"/>
  <c r="X232" i="6"/>
  <c r="Y232" i="6"/>
  <c r="Z232" i="6"/>
  <c r="AA232" i="6"/>
  <c r="AB232" i="6"/>
  <c r="AC232" i="6"/>
  <c r="AD232" i="6"/>
  <c r="X233" i="6"/>
  <c r="Y233" i="6"/>
  <c r="Z233" i="6"/>
  <c r="AA233" i="6"/>
  <c r="AB233" i="6"/>
  <c r="AC233" i="6"/>
  <c r="AD233" i="6"/>
  <c r="X234" i="6"/>
  <c r="Y234" i="6"/>
  <c r="Z234" i="6"/>
  <c r="AA234" i="6"/>
  <c r="AB234" i="6"/>
  <c r="AC234" i="6"/>
  <c r="AD234" i="6"/>
  <c r="X235" i="6"/>
  <c r="Y235" i="6"/>
  <c r="Z235" i="6"/>
  <c r="AA235" i="6"/>
  <c r="AB235" i="6"/>
  <c r="AC235" i="6"/>
  <c r="AD235" i="6"/>
  <c r="X236" i="6"/>
  <c r="Y236" i="6"/>
  <c r="Z236" i="6"/>
  <c r="AA236" i="6"/>
  <c r="AB236" i="6"/>
  <c r="AC236" i="6"/>
  <c r="AD236" i="6"/>
  <c r="X238" i="6"/>
  <c r="Y238" i="6"/>
  <c r="Z238" i="6"/>
  <c r="AA238" i="6"/>
  <c r="AB238" i="6"/>
  <c r="AC238" i="6"/>
  <c r="AD238" i="6"/>
  <c r="X239" i="6"/>
  <c r="Y239" i="6"/>
  <c r="Z239" i="6"/>
  <c r="AA239" i="6"/>
  <c r="AB239" i="6"/>
  <c r="AC239" i="6"/>
  <c r="AD239" i="6"/>
  <c r="X240" i="6"/>
  <c r="Y240" i="6"/>
  <c r="Z240" i="6"/>
  <c r="AA240" i="6"/>
  <c r="AB240" i="6"/>
  <c r="AC240" i="6"/>
  <c r="AD240" i="6"/>
  <c r="X241" i="6"/>
  <c r="Y241" i="6"/>
  <c r="Z241" i="6"/>
  <c r="AA241" i="6"/>
  <c r="AB241" i="6"/>
  <c r="AC241" i="6"/>
  <c r="AD241" i="6"/>
  <c r="X242" i="6"/>
  <c r="Y242" i="6"/>
  <c r="Z242" i="6"/>
  <c r="AA242" i="6"/>
  <c r="AB242" i="6"/>
  <c r="AC242" i="6"/>
  <c r="AD242" i="6"/>
  <c r="X243" i="6"/>
  <c r="Y243" i="6"/>
  <c r="Z243" i="6"/>
  <c r="AA243" i="6"/>
  <c r="AB243" i="6"/>
  <c r="AC243" i="6"/>
  <c r="AD243" i="6"/>
  <c r="X244" i="6"/>
  <c r="Y244" i="6"/>
  <c r="Z244" i="6"/>
  <c r="AA244" i="6"/>
  <c r="AB244" i="6"/>
  <c r="AC244" i="6"/>
  <c r="AD244" i="6"/>
  <c r="X245" i="6"/>
  <c r="Y245" i="6"/>
  <c r="Z245" i="6"/>
  <c r="AA245" i="6"/>
  <c r="AB245" i="6"/>
  <c r="AC245" i="6"/>
  <c r="AD245" i="6"/>
  <c r="X246" i="6"/>
  <c r="Y246" i="6"/>
  <c r="Z246" i="6"/>
  <c r="AA246" i="6"/>
  <c r="AB246" i="6"/>
  <c r="AC246" i="6"/>
  <c r="AD246" i="6"/>
  <c r="X247" i="6"/>
  <c r="Y247" i="6"/>
  <c r="Z247" i="6"/>
  <c r="AA247" i="6"/>
  <c r="AB247" i="6"/>
  <c r="AC247" i="6"/>
  <c r="AD247" i="6"/>
  <c r="X249" i="6"/>
  <c r="Y249" i="6"/>
  <c r="Z249" i="6"/>
  <c r="AA249" i="6"/>
  <c r="AB249" i="6"/>
  <c r="AC249" i="6"/>
  <c r="AD249" i="6"/>
  <c r="X250" i="6"/>
  <c r="Y250" i="6"/>
  <c r="Z250" i="6"/>
  <c r="AA250" i="6"/>
  <c r="AB250" i="6"/>
  <c r="AC250" i="6"/>
  <c r="AD250" i="6"/>
  <c r="X251" i="6"/>
  <c r="Y251" i="6"/>
  <c r="Z251" i="6"/>
  <c r="AA251" i="6"/>
  <c r="AB251" i="6"/>
  <c r="AC251" i="6"/>
  <c r="AD251" i="6"/>
  <c r="X252" i="6"/>
  <c r="Y252" i="6"/>
  <c r="Z252" i="6"/>
  <c r="AA252" i="6"/>
  <c r="AB252" i="6"/>
  <c r="AC252" i="6"/>
  <c r="AD252" i="6"/>
  <c r="X253" i="6"/>
  <c r="Y253" i="6"/>
  <c r="Z253" i="6"/>
  <c r="AA253" i="6"/>
  <c r="AB253" i="6"/>
  <c r="AC253" i="6"/>
  <c r="AD253" i="6"/>
  <c r="X254" i="6"/>
  <c r="Y254" i="6"/>
  <c r="Z254" i="6"/>
  <c r="AA254" i="6"/>
  <c r="AB254" i="6"/>
  <c r="AC254" i="6"/>
  <c r="AD254" i="6"/>
  <c r="X255" i="6"/>
  <c r="Y255" i="6"/>
  <c r="Z255" i="6"/>
  <c r="AA255" i="6"/>
  <c r="AB255" i="6"/>
  <c r="AC255" i="6"/>
  <c r="AD255" i="6"/>
  <c r="X329" i="6"/>
  <c r="Y329" i="6"/>
  <c r="Z329" i="6"/>
  <c r="AA329" i="6"/>
  <c r="AB329" i="6"/>
  <c r="AC329" i="6"/>
  <c r="AD329" i="6"/>
  <c r="X440" i="6"/>
  <c r="Y440" i="6"/>
  <c r="Z440" i="6"/>
  <c r="AA440" i="6"/>
  <c r="AB440" i="6"/>
  <c r="AC440" i="6"/>
  <c r="AD440" i="6"/>
  <c r="X551" i="6"/>
  <c r="Y551" i="6"/>
  <c r="Z551" i="6"/>
  <c r="AA551" i="6"/>
  <c r="AB551" i="6"/>
  <c r="AC551" i="6"/>
  <c r="AD551" i="6"/>
  <c r="X594" i="6"/>
  <c r="Y594" i="6"/>
  <c r="Z594" i="6"/>
  <c r="AA594" i="6"/>
  <c r="AB594" i="6"/>
  <c r="AC594" i="6"/>
  <c r="AD594" i="6"/>
  <c r="X605" i="6"/>
  <c r="Y605" i="6"/>
  <c r="Z605" i="6"/>
  <c r="AA605" i="6"/>
  <c r="AB605" i="6"/>
  <c r="AC605" i="6"/>
  <c r="AD605" i="6"/>
  <c r="X616" i="6"/>
  <c r="Y616" i="6"/>
  <c r="Z616" i="6"/>
  <c r="AA616" i="6"/>
  <c r="AB616" i="6"/>
  <c r="AC616" i="6"/>
  <c r="AD616" i="6"/>
  <c r="X627" i="6"/>
  <c r="Y627" i="6"/>
  <c r="Z627" i="6"/>
  <c r="AA627" i="6"/>
  <c r="AB627" i="6"/>
  <c r="AC627" i="6"/>
  <c r="AD627" i="6"/>
  <c r="X638" i="6"/>
  <c r="Y638" i="6"/>
  <c r="Z638" i="6"/>
  <c r="AA638" i="6"/>
  <c r="AB638" i="6"/>
  <c r="AC638" i="6"/>
  <c r="AD638" i="6"/>
  <c r="X649" i="6"/>
  <c r="Y649" i="6"/>
  <c r="Z649" i="6"/>
  <c r="AA649" i="6"/>
  <c r="AB649" i="6"/>
  <c r="AC649" i="6"/>
  <c r="AD649" i="6"/>
  <c r="X330" i="6"/>
  <c r="Y330" i="6"/>
  <c r="Z330" i="6"/>
  <c r="AA330" i="6"/>
  <c r="AB330" i="6"/>
  <c r="AC330" i="6"/>
  <c r="AD330" i="6"/>
  <c r="X341" i="6"/>
  <c r="Y341" i="6"/>
  <c r="Z341" i="6"/>
  <c r="AA341" i="6"/>
  <c r="AB341" i="6"/>
  <c r="AC341" i="6"/>
  <c r="AD341" i="6"/>
  <c r="X352" i="6"/>
  <c r="Y352" i="6"/>
  <c r="Z352" i="6"/>
  <c r="AA352" i="6"/>
  <c r="AB352" i="6"/>
  <c r="AC352" i="6"/>
  <c r="AD352" i="6"/>
  <c r="X363" i="6"/>
  <c r="Y363" i="6"/>
  <c r="Z363" i="6"/>
  <c r="AA363" i="6"/>
  <c r="AB363" i="6"/>
  <c r="AC363" i="6"/>
  <c r="AD363" i="6"/>
  <c r="X374" i="6"/>
  <c r="Y374" i="6"/>
  <c r="Z374" i="6"/>
  <c r="AA374" i="6"/>
  <c r="AB374" i="6"/>
  <c r="AC374" i="6"/>
  <c r="AD374" i="6"/>
  <c r="X385" i="6"/>
  <c r="Y385" i="6"/>
  <c r="Z385" i="6"/>
  <c r="AA385" i="6"/>
  <c r="AB385" i="6"/>
  <c r="AC385" i="6"/>
  <c r="AD385" i="6"/>
  <c r="X396" i="6"/>
  <c r="Y396" i="6"/>
  <c r="Z396" i="6"/>
  <c r="AA396" i="6"/>
  <c r="AB396" i="6"/>
  <c r="AC396" i="6"/>
  <c r="AD396" i="6"/>
  <c r="X407" i="6"/>
  <c r="Y407" i="6"/>
  <c r="Z407" i="6"/>
  <c r="AA407" i="6"/>
  <c r="AB407" i="6"/>
  <c r="AC407" i="6"/>
  <c r="AD407" i="6"/>
  <c r="X418" i="6"/>
  <c r="Y418" i="6"/>
  <c r="Z418" i="6"/>
  <c r="AA418" i="6"/>
  <c r="AB418" i="6"/>
  <c r="AC418" i="6"/>
  <c r="AD418" i="6"/>
  <c r="X429" i="6"/>
  <c r="Y429" i="6"/>
  <c r="Z429" i="6"/>
  <c r="AA429" i="6"/>
  <c r="AB429" i="6"/>
  <c r="AC429" i="6"/>
  <c r="AD429" i="6"/>
  <c r="X441" i="6"/>
  <c r="Y441" i="6"/>
  <c r="Z441" i="6"/>
  <c r="AA441" i="6"/>
  <c r="AB441" i="6"/>
  <c r="AC441" i="6"/>
  <c r="AD441" i="6"/>
  <c r="X452" i="6"/>
  <c r="Y452" i="6"/>
  <c r="Z452" i="6"/>
  <c r="AA452" i="6"/>
  <c r="AB452" i="6"/>
  <c r="AC452" i="6"/>
  <c r="AD452" i="6"/>
  <c r="X463" i="6"/>
  <c r="Y463" i="6"/>
  <c r="Z463" i="6"/>
  <c r="AA463" i="6"/>
  <c r="AB463" i="6"/>
  <c r="AC463" i="6"/>
  <c r="AD463" i="6"/>
  <c r="X474" i="6"/>
  <c r="Y474" i="6"/>
  <c r="Z474" i="6"/>
  <c r="AA474" i="6"/>
  <c r="AB474" i="6"/>
  <c r="AC474" i="6"/>
  <c r="AD474" i="6"/>
  <c r="X485" i="6"/>
  <c r="Y485" i="6"/>
  <c r="Z485" i="6"/>
  <c r="AA485" i="6"/>
  <c r="AB485" i="6"/>
  <c r="AC485" i="6"/>
  <c r="AD485" i="6"/>
  <c r="X496" i="6"/>
  <c r="Y496" i="6"/>
  <c r="Z496" i="6"/>
  <c r="AA496" i="6"/>
  <c r="AB496" i="6"/>
  <c r="AC496" i="6"/>
  <c r="AD496" i="6"/>
  <c r="X507" i="6"/>
  <c r="Y507" i="6"/>
  <c r="Z507" i="6"/>
  <c r="AA507" i="6"/>
  <c r="AB507" i="6"/>
  <c r="AC507" i="6"/>
  <c r="AD507" i="6"/>
  <c r="X518" i="6"/>
  <c r="Y518" i="6"/>
  <c r="Z518" i="6"/>
  <c r="AA518" i="6"/>
  <c r="AB518" i="6"/>
  <c r="AC518" i="6"/>
  <c r="AD518" i="6"/>
  <c r="X529" i="6"/>
  <c r="Y529" i="6"/>
  <c r="Z529" i="6"/>
  <c r="AA529" i="6"/>
  <c r="AB529" i="6"/>
  <c r="AC529" i="6"/>
  <c r="AD529" i="6"/>
  <c r="X540" i="6"/>
  <c r="Y540" i="6"/>
  <c r="Z540" i="6"/>
  <c r="AA540" i="6"/>
  <c r="AB540" i="6"/>
  <c r="AC540" i="6"/>
  <c r="AD540" i="6"/>
  <c r="X552" i="6"/>
  <c r="Y552" i="6"/>
  <c r="Z552" i="6"/>
  <c r="AA552" i="6"/>
  <c r="AB552" i="6"/>
  <c r="AC552" i="6"/>
  <c r="AD552" i="6"/>
  <c r="X563" i="6"/>
  <c r="Y563" i="6"/>
  <c r="Z563" i="6"/>
  <c r="AA563" i="6"/>
  <c r="AB563" i="6"/>
  <c r="AC563" i="6"/>
  <c r="AD563" i="6"/>
  <c r="X574" i="6"/>
  <c r="Y574" i="6"/>
  <c r="Z574" i="6"/>
  <c r="AA574" i="6"/>
  <c r="AB574" i="6"/>
  <c r="AC574" i="6"/>
  <c r="AD574" i="6"/>
  <c r="X585" i="6"/>
  <c r="Y585" i="6"/>
  <c r="Z585" i="6"/>
  <c r="AA585" i="6"/>
  <c r="AB585" i="6"/>
  <c r="AC585" i="6"/>
  <c r="AD585" i="6"/>
  <c r="X588" i="6"/>
  <c r="Y588" i="6"/>
  <c r="Z588" i="6"/>
  <c r="AA588" i="6"/>
  <c r="AB588" i="6"/>
  <c r="AC588" i="6"/>
  <c r="AD588" i="6"/>
  <c r="X589" i="6"/>
  <c r="Y589" i="6"/>
  <c r="Z589" i="6"/>
  <c r="AA589" i="6"/>
  <c r="AB589" i="6"/>
  <c r="AC589" i="6"/>
  <c r="AD589" i="6"/>
  <c r="X590" i="6"/>
  <c r="Y590" i="6"/>
  <c r="Z590" i="6"/>
  <c r="AA590" i="6"/>
  <c r="AB590" i="6"/>
  <c r="AC590" i="6"/>
  <c r="AD590" i="6"/>
  <c r="X591" i="6"/>
  <c r="Y591" i="6"/>
  <c r="Z591" i="6"/>
  <c r="AA591" i="6"/>
  <c r="AB591" i="6"/>
  <c r="AC591" i="6"/>
  <c r="AD591" i="6"/>
  <c r="X592" i="6"/>
  <c r="Y592" i="6"/>
  <c r="Z592" i="6"/>
  <c r="AA592" i="6"/>
  <c r="AB592" i="6"/>
  <c r="AC592" i="6"/>
  <c r="AD592" i="6"/>
  <c r="X593" i="6"/>
  <c r="Y593" i="6"/>
  <c r="Z593" i="6"/>
  <c r="AA593" i="6"/>
  <c r="AB593" i="6"/>
  <c r="AC593" i="6"/>
  <c r="AD593" i="6"/>
  <c r="X595" i="6"/>
  <c r="Y595" i="6"/>
  <c r="Z595" i="6"/>
  <c r="AA595" i="6"/>
  <c r="AB595" i="6"/>
  <c r="AC595" i="6"/>
  <c r="AD595" i="6"/>
  <c r="X596" i="6"/>
  <c r="Y596" i="6"/>
  <c r="Z596" i="6"/>
  <c r="AA596" i="6"/>
  <c r="AB596" i="6"/>
  <c r="AC596" i="6"/>
  <c r="AD596" i="6"/>
  <c r="X597" i="6"/>
  <c r="Y597" i="6"/>
  <c r="Z597" i="6"/>
  <c r="AA597" i="6"/>
  <c r="AB597" i="6"/>
  <c r="AC597" i="6"/>
  <c r="AD597" i="6"/>
  <c r="X598" i="6"/>
  <c r="Y598" i="6"/>
  <c r="Z598" i="6"/>
  <c r="AA598" i="6"/>
  <c r="AB598" i="6"/>
  <c r="AC598" i="6"/>
  <c r="AD598" i="6"/>
  <c r="X599" i="6"/>
  <c r="Y599" i="6"/>
  <c r="Z599" i="6"/>
  <c r="AA599" i="6"/>
  <c r="AB599" i="6"/>
  <c r="AC599" i="6"/>
  <c r="AD599" i="6"/>
  <c r="X600" i="6"/>
  <c r="Y600" i="6"/>
  <c r="Z600" i="6"/>
  <c r="AA600" i="6"/>
  <c r="AB600" i="6"/>
  <c r="AC600" i="6"/>
  <c r="AD600" i="6"/>
  <c r="X601" i="6"/>
  <c r="Y601" i="6"/>
  <c r="Z601" i="6"/>
  <c r="AA601" i="6"/>
  <c r="AB601" i="6"/>
  <c r="AC601" i="6"/>
  <c r="AD601" i="6"/>
  <c r="X602" i="6"/>
  <c r="Y602" i="6"/>
  <c r="Z602" i="6"/>
  <c r="AA602" i="6"/>
  <c r="AB602" i="6"/>
  <c r="AC602" i="6"/>
  <c r="AD602" i="6"/>
  <c r="X603" i="6"/>
  <c r="Y603" i="6"/>
  <c r="Z603" i="6"/>
  <c r="AA603" i="6"/>
  <c r="AB603" i="6"/>
  <c r="AC603" i="6"/>
  <c r="AD603" i="6"/>
  <c r="X604" i="6"/>
  <c r="Y604" i="6"/>
  <c r="Z604" i="6"/>
  <c r="AA604" i="6"/>
  <c r="AB604" i="6"/>
  <c r="AC604" i="6"/>
  <c r="AD604" i="6"/>
  <c r="X606" i="6"/>
  <c r="Y606" i="6"/>
  <c r="Z606" i="6"/>
  <c r="AA606" i="6"/>
  <c r="AB606" i="6"/>
  <c r="AC606" i="6"/>
  <c r="AD606" i="6"/>
  <c r="X607" i="6"/>
  <c r="Y607" i="6"/>
  <c r="Z607" i="6"/>
  <c r="AA607" i="6"/>
  <c r="AB607" i="6"/>
  <c r="AC607" i="6"/>
  <c r="AD607" i="6"/>
  <c r="X608" i="6"/>
  <c r="Y608" i="6"/>
  <c r="Z608" i="6"/>
  <c r="AA608" i="6"/>
  <c r="AB608" i="6"/>
  <c r="AC608" i="6"/>
  <c r="AD608" i="6"/>
  <c r="X609" i="6"/>
  <c r="Y609" i="6"/>
  <c r="Z609" i="6"/>
  <c r="AA609" i="6"/>
  <c r="AB609" i="6"/>
  <c r="AC609" i="6"/>
  <c r="AD609" i="6"/>
  <c r="X610" i="6"/>
  <c r="Y610" i="6"/>
  <c r="Z610" i="6"/>
  <c r="AA610" i="6"/>
  <c r="AB610" i="6"/>
  <c r="AC610" i="6"/>
  <c r="AD610" i="6"/>
  <c r="X611" i="6"/>
  <c r="Y611" i="6"/>
  <c r="Z611" i="6"/>
  <c r="AA611" i="6"/>
  <c r="AB611" i="6"/>
  <c r="AC611" i="6"/>
  <c r="AD611" i="6"/>
  <c r="X612" i="6"/>
  <c r="Y612" i="6"/>
  <c r="Z612" i="6"/>
  <c r="AA612" i="6"/>
  <c r="AB612" i="6"/>
  <c r="AC612" i="6"/>
  <c r="AD612" i="6"/>
  <c r="X613" i="6"/>
  <c r="Y613" i="6"/>
  <c r="Z613" i="6"/>
  <c r="AA613" i="6"/>
  <c r="AB613" i="6"/>
  <c r="AC613" i="6"/>
  <c r="AD613" i="6"/>
  <c r="X614" i="6"/>
  <c r="Y614" i="6"/>
  <c r="Z614" i="6"/>
  <c r="AA614" i="6"/>
  <c r="AB614" i="6"/>
  <c r="AC614" i="6"/>
  <c r="AD614" i="6"/>
  <c r="X615" i="6"/>
  <c r="Y615" i="6"/>
  <c r="Z615" i="6"/>
  <c r="AA615" i="6"/>
  <c r="AB615" i="6"/>
  <c r="AC615" i="6"/>
  <c r="AD615" i="6"/>
  <c r="X617" i="6"/>
  <c r="Y617" i="6"/>
  <c r="Z617" i="6"/>
  <c r="AA617" i="6"/>
  <c r="AB617" i="6"/>
  <c r="AC617" i="6"/>
  <c r="AD617" i="6"/>
  <c r="X618" i="6"/>
  <c r="Y618" i="6"/>
  <c r="Z618" i="6"/>
  <c r="AA618" i="6"/>
  <c r="AB618" i="6"/>
  <c r="AC618" i="6"/>
  <c r="AD618" i="6"/>
  <c r="X619" i="6"/>
  <c r="Y619" i="6"/>
  <c r="Z619" i="6"/>
  <c r="AA619" i="6"/>
  <c r="AB619" i="6"/>
  <c r="AC619" i="6"/>
  <c r="AD619" i="6"/>
  <c r="X620" i="6"/>
  <c r="Y620" i="6"/>
  <c r="Z620" i="6"/>
  <c r="AA620" i="6"/>
  <c r="AB620" i="6"/>
  <c r="AC620" i="6"/>
  <c r="AD620" i="6"/>
  <c r="X621" i="6"/>
  <c r="Y621" i="6"/>
  <c r="Z621" i="6"/>
  <c r="AA621" i="6"/>
  <c r="AB621" i="6"/>
  <c r="AC621" i="6"/>
  <c r="AD621" i="6"/>
  <c r="X622" i="6"/>
  <c r="Y622" i="6"/>
  <c r="Z622" i="6"/>
  <c r="AA622" i="6"/>
  <c r="AB622" i="6"/>
  <c r="AC622" i="6"/>
  <c r="AD622" i="6"/>
  <c r="X623" i="6"/>
  <c r="Y623" i="6"/>
  <c r="Z623" i="6"/>
  <c r="AA623" i="6"/>
  <c r="AB623" i="6"/>
  <c r="AC623" i="6"/>
  <c r="AD623" i="6"/>
  <c r="X624" i="6"/>
  <c r="Y624" i="6"/>
  <c r="Z624" i="6"/>
  <c r="AA624" i="6"/>
  <c r="AB624" i="6"/>
  <c r="AC624" i="6"/>
  <c r="AD624" i="6"/>
  <c r="X625" i="6"/>
  <c r="Y625" i="6"/>
  <c r="Z625" i="6"/>
  <c r="AA625" i="6"/>
  <c r="AB625" i="6"/>
  <c r="AC625" i="6"/>
  <c r="AD625" i="6"/>
  <c r="X626" i="6"/>
  <c r="Y626" i="6"/>
  <c r="Z626" i="6"/>
  <c r="AA626" i="6"/>
  <c r="AB626" i="6"/>
  <c r="AC626" i="6"/>
  <c r="AD626" i="6"/>
  <c r="X628" i="6"/>
  <c r="Y628" i="6"/>
  <c r="Z628" i="6"/>
  <c r="AA628" i="6"/>
  <c r="AB628" i="6"/>
  <c r="AC628" i="6"/>
  <c r="AD628" i="6"/>
  <c r="X629" i="6"/>
  <c r="Y629" i="6"/>
  <c r="Z629" i="6"/>
  <c r="AA629" i="6"/>
  <c r="AB629" i="6"/>
  <c r="AC629" i="6"/>
  <c r="AD629" i="6"/>
  <c r="X630" i="6"/>
  <c r="Y630" i="6"/>
  <c r="Z630" i="6"/>
  <c r="AA630" i="6"/>
  <c r="AB630" i="6"/>
  <c r="AC630" i="6"/>
  <c r="AD630" i="6"/>
  <c r="X631" i="6"/>
  <c r="Y631" i="6"/>
  <c r="Z631" i="6"/>
  <c r="AA631" i="6"/>
  <c r="AB631" i="6"/>
  <c r="AC631" i="6"/>
  <c r="AD631" i="6"/>
  <c r="X632" i="6"/>
  <c r="Y632" i="6"/>
  <c r="Z632" i="6"/>
  <c r="AA632" i="6"/>
  <c r="AB632" i="6"/>
  <c r="AC632" i="6"/>
  <c r="AD632" i="6"/>
  <c r="X633" i="6"/>
  <c r="Y633" i="6"/>
  <c r="Z633" i="6"/>
  <c r="AA633" i="6"/>
  <c r="AB633" i="6"/>
  <c r="AC633" i="6"/>
  <c r="AD633" i="6"/>
  <c r="X634" i="6"/>
  <c r="Y634" i="6"/>
  <c r="Z634" i="6"/>
  <c r="AA634" i="6"/>
  <c r="AB634" i="6"/>
  <c r="AC634" i="6"/>
  <c r="AD634" i="6"/>
  <c r="X635" i="6"/>
  <c r="Y635" i="6"/>
  <c r="Z635" i="6"/>
  <c r="AA635" i="6"/>
  <c r="AB635" i="6"/>
  <c r="AC635" i="6"/>
  <c r="AD635" i="6"/>
  <c r="X636" i="6"/>
  <c r="Y636" i="6"/>
  <c r="Z636" i="6"/>
  <c r="AA636" i="6"/>
  <c r="AB636" i="6"/>
  <c r="AC636" i="6"/>
  <c r="AD636" i="6"/>
  <c r="X637" i="6"/>
  <c r="Y637" i="6"/>
  <c r="Z637" i="6"/>
  <c r="AA637" i="6"/>
  <c r="AB637" i="6"/>
  <c r="AC637" i="6"/>
  <c r="AD637" i="6"/>
  <c r="X639" i="6"/>
  <c r="Y639" i="6"/>
  <c r="Z639" i="6"/>
  <c r="AA639" i="6"/>
  <c r="AB639" i="6"/>
  <c r="AC639" i="6"/>
  <c r="AD639" i="6"/>
  <c r="X640" i="6"/>
  <c r="Y640" i="6"/>
  <c r="Z640" i="6"/>
  <c r="AA640" i="6"/>
  <c r="AB640" i="6"/>
  <c r="AC640" i="6"/>
  <c r="AD640" i="6"/>
  <c r="X641" i="6"/>
  <c r="Y641" i="6"/>
  <c r="Z641" i="6"/>
  <c r="AA641" i="6"/>
  <c r="AB641" i="6"/>
  <c r="AC641" i="6"/>
  <c r="AD641" i="6"/>
  <c r="X642" i="6"/>
  <c r="Y642" i="6"/>
  <c r="Z642" i="6"/>
  <c r="AA642" i="6"/>
  <c r="AB642" i="6"/>
  <c r="AC642" i="6"/>
  <c r="AD642" i="6"/>
  <c r="X643" i="6"/>
  <c r="Y643" i="6"/>
  <c r="Z643" i="6"/>
  <c r="AA643" i="6"/>
  <c r="AB643" i="6"/>
  <c r="AC643" i="6"/>
  <c r="AD643" i="6"/>
  <c r="X644" i="6"/>
  <c r="Y644" i="6"/>
  <c r="Z644" i="6"/>
  <c r="AA644" i="6"/>
  <c r="AB644" i="6"/>
  <c r="AC644" i="6"/>
  <c r="AD644" i="6"/>
  <c r="X645" i="6"/>
  <c r="Y645" i="6"/>
  <c r="Z645" i="6"/>
  <c r="AA645" i="6"/>
  <c r="AB645" i="6"/>
  <c r="AC645" i="6"/>
  <c r="AD645" i="6"/>
  <c r="X646" i="6"/>
  <c r="Y646" i="6"/>
  <c r="Z646" i="6"/>
  <c r="AA646" i="6"/>
  <c r="AB646" i="6"/>
  <c r="AC646" i="6"/>
  <c r="AD646" i="6"/>
  <c r="X647" i="6"/>
  <c r="Y647" i="6"/>
  <c r="Z647" i="6"/>
  <c r="AA647" i="6"/>
  <c r="AB647" i="6"/>
  <c r="AC647" i="6"/>
  <c r="AD647" i="6"/>
  <c r="X648" i="6"/>
  <c r="Y648" i="6"/>
  <c r="Z648" i="6"/>
  <c r="AA648" i="6"/>
  <c r="AB648" i="6"/>
  <c r="AC648" i="6"/>
  <c r="AD648" i="6"/>
  <c r="X650" i="6"/>
  <c r="Y650" i="6"/>
  <c r="Z650" i="6"/>
  <c r="AA650" i="6"/>
  <c r="AB650" i="6"/>
  <c r="AC650" i="6"/>
  <c r="AD650" i="6"/>
  <c r="X651" i="6"/>
  <c r="Y651" i="6"/>
  <c r="Z651" i="6"/>
  <c r="AA651" i="6"/>
  <c r="AB651" i="6"/>
  <c r="AC651" i="6"/>
  <c r="AD651" i="6"/>
  <c r="X652" i="6"/>
  <c r="Y652" i="6"/>
  <c r="Z652" i="6"/>
  <c r="AA652" i="6"/>
  <c r="AB652" i="6"/>
  <c r="AC652" i="6"/>
  <c r="AD652" i="6"/>
  <c r="X653" i="6"/>
  <c r="Y653" i="6"/>
  <c r="Z653" i="6"/>
  <c r="AA653" i="6"/>
  <c r="AB653" i="6"/>
  <c r="AC653" i="6"/>
  <c r="AD653" i="6"/>
  <c r="X654" i="6"/>
  <c r="Y654" i="6"/>
  <c r="Z654" i="6"/>
  <c r="AA654" i="6"/>
  <c r="AB654" i="6"/>
  <c r="AC654" i="6"/>
  <c r="AD654" i="6"/>
  <c r="X655" i="6"/>
  <c r="Y655" i="6"/>
  <c r="Z655" i="6"/>
  <c r="AA655" i="6"/>
  <c r="AB655" i="6"/>
  <c r="AC655" i="6"/>
  <c r="AD655" i="6"/>
  <c r="X656" i="6"/>
  <c r="Y656" i="6"/>
  <c r="Z656" i="6"/>
  <c r="AA656" i="6"/>
  <c r="AB656" i="6"/>
  <c r="AC656" i="6"/>
  <c r="AD656" i="6"/>
  <c r="X657" i="6"/>
  <c r="Y657" i="6"/>
  <c r="Z657" i="6"/>
  <c r="AA657" i="6"/>
  <c r="AB657" i="6"/>
  <c r="AC657" i="6"/>
  <c r="AD657" i="6"/>
  <c r="X658" i="6"/>
  <c r="Y658" i="6"/>
  <c r="Z658" i="6"/>
  <c r="AA658" i="6"/>
  <c r="AB658" i="6"/>
  <c r="AC658" i="6"/>
  <c r="AD658" i="6"/>
  <c r="X659" i="6"/>
  <c r="Y659" i="6"/>
  <c r="Z659" i="6"/>
  <c r="AA659" i="6"/>
  <c r="AB659" i="6"/>
  <c r="AC659" i="6"/>
  <c r="AD659" i="6"/>
  <c r="X331" i="6"/>
  <c r="Y331" i="6"/>
  <c r="Z331" i="6"/>
  <c r="AA331" i="6"/>
  <c r="AB331" i="6"/>
  <c r="AC331" i="6"/>
  <c r="AD331" i="6"/>
  <c r="X332" i="6"/>
  <c r="Y332" i="6"/>
  <c r="Z332" i="6"/>
  <c r="AA332" i="6"/>
  <c r="AB332" i="6"/>
  <c r="AC332" i="6"/>
  <c r="AD332" i="6"/>
  <c r="X333" i="6"/>
  <c r="Y333" i="6"/>
  <c r="Z333" i="6"/>
  <c r="AA333" i="6"/>
  <c r="AB333" i="6"/>
  <c r="AC333" i="6"/>
  <c r="AD333" i="6"/>
  <c r="X334" i="6"/>
  <c r="Y334" i="6"/>
  <c r="Z334" i="6"/>
  <c r="AA334" i="6"/>
  <c r="AB334" i="6"/>
  <c r="AC334" i="6"/>
  <c r="AD334" i="6"/>
  <c r="X335" i="6"/>
  <c r="Y335" i="6"/>
  <c r="Z335" i="6"/>
  <c r="AA335" i="6"/>
  <c r="AB335" i="6"/>
  <c r="AC335" i="6"/>
  <c r="AD335" i="6"/>
  <c r="X336" i="6"/>
  <c r="Y336" i="6"/>
  <c r="Z336" i="6"/>
  <c r="AA336" i="6"/>
  <c r="AB336" i="6"/>
  <c r="AC336" i="6"/>
  <c r="AD336" i="6"/>
  <c r="X337" i="6"/>
  <c r="Y337" i="6"/>
  <c r="Z337" i="6"/>
  <c r="AA337" i="6"/>
  <c r="AB337" i="6"/>
  <c r="AC337" i="6"/>
  <c r="AD337" i="6"/>
  <c r="X338" i="6"/>
  <c r="Y338" i="6"/>
  <c r="Z338" i="6"/>
  <c r="AA338" i="6"/>
  <c r="AB338" i="6"/>
  <c r="AC338" i="6"/>
  <c r="AD338" i="6"/>
  <c r="X339" i="6"/>
  <c r="Y339" i="6"/>
  <c r="Z339" i="6"/>
  <c r="AA339" i="6"/>
  <c r="AB339" i="6"/>
  <c r="AC339" i="6"/>
  <c r="AD339" i="6"/>
  <c r="X340" i="6"/>
  <c r="Y340" i="6"/>
  <c r="Z340" i="6"/>
  <c r="AA340" i="6"/>
  <c r="AB340" i="6"/>
  <c r="AC340" i="6"/>
  <c r="AD340" i="6"/>
  <c r="X342" i="6"/>
  <c r="Y342" i="6"/>
  <c r="Z342" i="6"/>
  <c r="AA342" i="6"/>
  <c r="AB342" i="6"/>
  <c r="AC342" i="6"/>
  <c r="AD342" i="6"/>
  <c r="X343" i="6"/>
  <c r="Y343" i="6"/>
  <c r="Z343" i="6"/>
  <c r="AA343" i="6"/>
  <c r="AB343" i="6"/>
  <c r="AC343" i="6"/>
  <c r="AD343" i="6"/>
  <c r="X344" i="6"/>
  <c r="Y344" i="6"/>
  <c r="Z344" i="6"/>
  <c r="AA344" i="6"/>
  <c r="AB344" i="6"/>
  <c r="AC344" i="6"/>
  <c r="AD344" i="6"/>
  <c r="X345" i="6"/>
  <c r="Y345" i="6"/>
  <c r="Z345" i="6"/>
  <c r="AA345" i="6"/>
  <c r="AB345" i="6"/>
  <c r="AC345" i="6"/>
  <c r="AD345" i="6"/>
  <c r="X346" i="6"/>
  <c r="Y346" i="6"/>
  <c r="Z346" i="6"/>
  <c r="AA346" i="6"/>
  <c r="AB346" i="6"/>
  <c r="AC346" i="6"/>
  <c r="AD346" i="6"/>
  <c r="X347" i="6"/>
  <c r="Y347" i="6"/>
  <c r="Z347" i="6"/>
  <c r="AA347" i="6"/>
  <c r="AB347" i="6"/>
  <c r="AC347" i="6"/>
  <c r="AD347" i="6"/>
  <c r="X348" i="6"/>
  <c r="Y348" i="6"/>
  <c r="Z348" i="6"/>
  <c r="AA348" i="6"/>
  <c r="AB348" i="6"/>
  <c r="AC348" i="6"/>
  <c r="AD348" i="6"/>
  <c r="X349" i="6"/>
  <c r="Y349" i="6"/>
  <c r="Z349" i="6"/>
  <c r="AA349" i="6"/>
  <c r="AB349" i="6"/>
  <c r="AC349" i="6"/>
  <c r="AD349" i="6"/>
  <c r="X350" i="6"/>
  <c r="Y350" i="6"/>
  <c r="Z350" i="6"/>
  <c r="AA350" i="6"/>
  <c r="AB350" i="6"/>
  <c r="AC350" i="6"/>
  <c r="AD350" i="6"/>
  <c r="X351" i="6"/>
  <c r="Y351" i="6"/>
  <c r="Z351" i="6"/>
  <c r="AA351" i="6"/>
  <c r="AB351" i="6"/>
  <c r="AC351" i="6"/>
  <c r="AD351" i="6"/>
  <c r="X353" i="6"/>
  <c r="Y353" i="6"/>
  <c r="Z353" i="6"/>
  <c r="AA353" i="6"/>
  <c r="AB353" i="6"/>
  <c r="AC353" i="6"/>
  <c r="AD353" i="6"/>
  <c r="X354" i="6"/>
  <c r="Y354" i="6"/>
  <c r="Z354" i="6"/>
  <c r="AA354" i="6"/>
  <c r="AB354" i="6"/>
  <c r="AC354" i="6"/>
  <c r="AD354" i="6"/>
  <c r="X355" i="6"/>
  <c r="Y355" i="6"/>
  <c r="Z355" i="6"/>
  <c r="AA355" i="6"/>
  <c r="AB355" i="6"/>
  <c r="AC355" i="6"/>
  <c r="AD355" i="6"/>
  <c r="X356" i="6"/>
  <c r="Y356" i="6"/>
  <c r="Z356" i="6"/>
  <c r="AA356" i="6"/>
  <c r="AB356" i="6"/>
  <c r="AC356" i="6"/>
  <c r="AD356" i="6"/>
  <c r="X357" i="6"/>
  <c r="Y357" i="6"/>
  <c r="Z357" i="6"/>
  <c r="AA357" i="6"/>
  <c r="AB357" i="6"/>
  <c r="AC357" i="6"/>
  <c r="AD357" i="6"/>
  <c r="X358" i="6"/>
  <c r="Y358" i="6"/>
  <c r="Z358" i="6"/>
  <c r="AA358" i="6"/>
  <c r="AB358" i="6"/>
  <c r="AC358" i="6"/>
  <c r="AD358" i="6"/>
  <c r="X359" i="6"/>
  <c r="Y359" i="6"/>
  <c r="Z359" i="6"/>
  <c r="AA359" i="6"/>
  <c r="AB359" i="6"/>
  <c r="AC359" i="6"/>
  <c r="AD359" i="6"/>
  <c r="X360" i="6"/>
  <c r="Y360" i="6"/>
  <c r="Z360" i="6"/>
  <c r="AA360" i="6"/>
  <c r="AB360" i="6"/>
  <c r="AC360" i="6"/>
  <c r="AD360" i="6"/>
  <c r="X361" i="6"/>
  <c r="Y361" i="6"/>
  <c r="Z361" i="6"/>
  <c r="AA361" i="6"/>
  <c r="AB361" i="6"/>
  <c r="AC361" i="6"/>
  <c r="AD361" i="6"/>
  <c r="X362" i="6"/>
  <c r="Y362" i="6"/>
  <c r="Z362" i="6"/>
  <c r="AA362" i="6"/>
  <c r="AB362" i="6"/>
  <c r="AC362" i="6"/>
  <c r="AD362" i="6"/>
  <c r="X364" i="6"/>
  <c r="Y364" i="6"/>
  <c r="Z364" i="6"/>
  <c r="AA364" i="6"/>
  <c r="AB364" i="6"/>
  <c r="AC364" i="6"/>
  <c r="AD364" i="6"/>
  <c r="X365" i="6"/>
  <c r="Y365" i="6"/>
  <c r="Z365" i="6"/>
  <c r="AA365" i="6"/>
  <c r="AB365" i="6"/>
  <c r="AC365" i="6"/>
  <c r="AD365" i="6"/>
  <c r="X366" i="6"/>
  <c r="Y366" i="6"/>
  <c r="Z366" i="6"/>
  <c r="AA366" i="6"/>
  <c r="AB366" i="6"/>
  <c r="AC366" i="6"/>
  <c r="AD366" i="6"/>
  <c r="X367" i="6"/>
  <c r="Y367" i="6"/>
  <c r="Z367" i="6"/>
  <c r="AA367" i="6"/>
  <c r="AB367" i="6"/>
  <c r="AC367" i="6"/>
  <c r="AD367" i="6"/>
  <c r="X368" i="6"/>
  <c r="Y368" i="6"/>
  <c r="Z368" i="6"/>
  <c r="AA368" i="6"/>
  <c r="AB368" i="6"/>
  <c r="AC368" i="6"/>
  <c r="AD368" i="6"/>
  <c r="X369" i="6"/>
  <c r="Y369" i="6"/>
  <c r="Z369" i="6"/>
  <c r="AA369" i="6"/>
  <c r="AB369" i="6"/>
  <c r="AC369" i="6"/>
  <c r="AD369" i="6"/>
  <c r="X370" i="6"/>
  <c r="Y370" i="6"/>
  <c r="Z370" i="6"/>
  <c r="AA370" i="6"/>
  <c r="AB370" i="6"/>
  <c r="AC370" i="6"/>
  <c r="AD370" i="6"/>
  <c r="X371" i="6"/>
  <c r="Y371" i="6"/>
  <c r="Z371" i="6"/>
  <c r="AA371" i="6"/>
  <c r="AB371" i="6"/>
  <c r="AC371" i="6"/>
  <c r="AD371" i="6"/>
  <c r="X372" i="6"/>
  <c r="Y372" i="6"/>
  <c r="Z372" i="6"/>
  <c r="AA372" i="6"/>
  <c r="AB372" i="6"/>
  <c r="AC372" i="6"/>
  <c r="AD372" i="6"/>
  <c r="X373" i="6"/>
  <c r="Y373" i="6"/>
  <c r="Z373" i="6"/>
  <c r="AA373" i="6"/>
  <c r="AB373" i="6"/>
  <c r="AC373" i="6"/>
  <c r="AD373" i="6"/>
  <c r="X375" i="6"/>
  <c r="Y375" i="6"/>
  <c r="Z375" i="6"/>
  <c r="AA375" i="6"/>
  <c r="AB375" i="6"/>
  <c r="AC375" i="6"/>
  <c r="AD375" i="6"/>
  <c r="X376" i="6"/>
  <c r="Y376" i="6"/>
  <c r="Z376" i="6"/>
  <c r="AA376" i="6"/>
  <c r="AB376" i="6"/>
  <c r="AC376" i="6"/>
  <c r="AD376" i="6"/>
  <c r="X377" i="6"/>
  <c r="Y377" i="6"/>
  <c r="Z377" i="6"/>
  <c r="AA377" i="6"/>
  <c r="AB377" i="6"/>
  <c r="AC377" i="6"/>
  <c r="AD377" i="6"/>
  <c r="X378" i="6"/>
  <c r="Y378" i="6"/>
  <c r="Z378" i="6"/>
  <c r="AA378" i="6"/>
  <c r="AB378" i="6"/>
  <c r="AC378" i="6"/>
  <c r="AD378" i="6"/>
  <c r="X379" i="6"/>
  <c r="Y379" i="6"/>
  <c r="Z379" i="6"/>
  <c r="AA379" i="6"/>
  <c r="AB379" i="6"/>
  <c r="AC379" i="6"/>
  <c r="AD379" i="6"/>
  <c r="X380" i="6"/>
  <c r="Y380" i="6"/>
  <c r="Z380" i="6"/>
  <c r="AA380" i="6"/>
  <c r="AB380" i="6"/>
  <c r="AC380" i="6"/>
  <c r="AD380" i="6"/>
  <c r="X381" i="6"/>
  <c r="Y381" i="6"/>
  <c r="Z381" i="6"/>
  <c r="AA381" i="6"/>
  <c r="AB381" i="6"/>
  <c r="AC381" i="6"/>
  <c r="AD381" i="6"/>
  <c r="X382" i="6"/>
  <c r="Y382" i="6"/>
  <c r="Z382" i="6"/>
  <c r="AA382" i="6"/>
  <c r="AB382" i="6"/>
  <c r="AC382" i="6"/>
  <c r="AD382" i="6"/>
  <c r="X383" i="6"/>
  <c r="Y383" i="6"/>
  <c r="Z383" i="6"/>
  <c r="AA383" i="6"/>
  <c r="AB383" i="6"/>
  <c r="AC383" i="6"/>
  <c r="AD383" i="6"/>
  <c r="X384" i="6"/>
  <c r="Y384" i="6"/>
  <c r="Z384" i="6"/>
  <c r="AA384" i="6"/>
  <c r="AB384" i="6"/>
  <c r="AC384" i="6"/>
  <c r="AD384" i="6"/>
  <c r="X386" i="6"/>
  <c r="Y386" i="6"/>
  <c r="Z386" i="6"/>
  <c r="AA386" i="6"/>
  <c r="AB386" i="6"/>
  <c r="AC386" i="6"/>
  <c r="AD386" i="6"/>
  <c r="X387" i="6"/>
  <c r="Y387" i="6"/>
  <c r="Z387" i="6"/>
  <c r="AA387" i="6"/>
  <c r="AB387" i="6"/>
  <c r="AC387" i="6"/>
  <c r="AD387" i="6"/>
  <c r="X388" i="6"/>
  <c r="Y388" i="6"/>
  <c r="Z388" i="6"/>
  <c r="AA388" i="6"/>
  <c r="AB388" i="6"/>
  <c r="AC388" i="6"/>
  <c r="AD388" i="6"/>
  <c r="X389" i="6"/>
  <c r="Y389" i="6"/>
  <c r="Z389" i="6"/>
  <c r="AA389" i="6"/>
  <c r="AB389" i="6"/>
  <c r="AC389" i="6"/>
  <c r="AD389" i="6"/>
  <c r="X390" i="6"/>
  <c r="Y390" i="6"/>
  <c r="Z390" i="6"/>
  <c r="AA390" i="6"/>
  <c r="AB390" i="6"/>
  <c r="AC390" i="6"/>
  <c r="AD390" i="6"/>
  <c r="X391" i="6"/>
  <c r="Y391" i="6"/>
  <c r="Z391" i="6"/>
  <c r="AA391" i="6"/>
  <c r="AB391" i="6"/>
  <c r="AC391" i="6"/>
  <c r="AD391" i="6"/>
  <c r="X392" i="6"/>
  <c r="Y392" i="6"/>
  <c r="Z392" i="6"/>
  <c r="AA392" i="6"/>
  <c r="AB392" i="6"/>
  <c r="AC392" i="6"/>
  <c r="AD392" i="6"/>
  <c r="X393" i="6"/>
  <c r="Y393" i="6"/>
  <c r="Z393" i="6"/>
  <c r="AA393" i="6"/>
  <c r="AB393" i="6"/>
  <c r="AC393" i="6"/>
  <c r="AD393" i="6"/>
  <c r="X394" i="6"/>
  <c r="Y394" i="6"/>
  <c r="Z394" i="6"/>
  <c r="AA394" i="6"/>
  <c r="AB394" i="6"/>
  <c r="AC394" i="6"/>
  <c r="AD394" i="6"/>
  <c r="X395" i="6"/>
  <c r="Y395" i="6"/>
  <c r="Z395" i="6"/>
  <c r="AA395" i="6"/>
  <c r="AB395" i="6"/>
  <c r="AC395" i="6"/>
  <c r="AD395" i="6"/>
  <c r="X397" i="6"/>
  <c r="Y397" i="6"/>
  <c r="Z397" i="6"/>
  <c r="AA397" i="6"/>
  <c r="AB397" i="6"/>
  <c r="AC397" i="6"/>
  <c r="AD397" i="6"/>
  <c r="X398" i="6"/>
  <c r="Y398" i="6"/>
  <c r="Z398" i="6"/>
  <c r="AA398" i="6"/>
  <c r="AB398" i="6"/>
  <c r="AC398" i="6"/>
  <c r="AD398" i="6"/>
  <c r="X399" i="6"/>
  <c r="Y399" i="6"/>
  <c r="Z399" i="6"/>
  <c r="AA399" i="6"/>
  <c r="AB399" i="6"/>
  <c r="AC399" i="6"/>
  <c r="AD399" i="6"/>
  <c r="X400" i="6"/>
  <c r="Y400" i="6"/>
  <c r="Z400" i="6"/>
  <c r="AA400" i="6"/>
  <c r="AB400" i="6"/>
  <c r="AC400" i="6"/>
  <c r="AD400" i="6"/>
  <c r="X401" i="6"/>
  <c r="Y401" i="6"/>
  <c r="Z401" i="6"/>
  <c r="AA401" i="6"/>
  <c r="AB401" i="6"/>
  <c r="AC401" i="6"/>
  <c r="AD401" i="6"/>
  <c r="X402" i="6"/>
  <c r="Y402" i="6"/>
  <c r="Z402" i="6"/>
  <c r="AA402" i="6"/>
  <c r="AB402" i="6"/>
  <c r="AC402" i="6"/>
  <c r="AD402" i="6"/>
  <c r="X403" i="6"/>
  <c r="Y403" i="6"/>
  <c r="Z403" i="6"/>
  <c r="AA403" i="6"/>
  <c r="AB403" i="6"/>
  <c r="AC403" i="6"/>
  <c r="AD403" i="6"/>
  <c r="X404" i="6"/>
  <c r="Y404" i="6"/>
  <c r="Z404" i="6"/>
  <c r="AA404" i="6"/>
  <c r="AB404" i="6"/>
  <c r="AC404" i="6"/>
  <c r="AD404" i="6"/>
  <c r="X405" i="6"/>
  <c r="Y405" i="6"/>
  <c r="Z405" i="6"/>
  <c r="AA405" i="6"/>
  <c r="AB405" i="6"/>
  <c r="AC405" i="6"/>
  <c r="AD405" i="6"/>
  <c r="X406" i="6"/>
  <c r="Y406" i="6"/>
  <c r="Z406" i="6"/>
  <c r="AA406" i="6"/>
  <c r="AB406" i="6"/>
  <c r="AC406" i="6"/>
  <c r="AD406" i="6"/>
  <c r="X408" i="6"/>
  <c r="Y408" i="6"/>
  <c r="Z408" i="6"/>
  <c r="AA408" i="6"/>
  <c r="AB408" i="6"/>
  <c r="AC408" i="6"/>
  <c r="AD408" i="6"/>
  <c r="X409" i="6"/>
  <c r="Y409" i="6"/>
  <c r="Z409" i="6"/>
  <c r="AA409" i="6"/>
  <c r="AB409" i="6"/>
  <c r="AC409" i="6"/>
  <c r="AD409" i="6"/>
  <c r="X410" i="6"/>
  <c r="Y410" i="6"/>
  <c r="Z410" i="6"/>
  <c r="AA410" i="6"/>
  <c r="AB410" i="6"/>
  <c r="AC410" i="6"/>
  <c r="AD410" i="6"/>
  <c r="X411" i="6"/>
  <c r="Y411" i="6"/>
  <c r="Z411" i="6"/>
  <c r="AA411" i="6"/>
  <c r="AB411" i="6"/>
  <c r="AC411" i="6"/>
  <c r="AD411" i="6"/>
  <c r="X412" i="6"/>
  <c r="Y412" i="6"/>
  <c r="Z412" i="6"/>
  <c r="AA412" i="6"/>
  <c r="AB412" i="6"/>
  <c r="AC412" i="6"/>
  <c r="AD412" i="6"/>
  <c r="X413" i="6"/>
  <c r="Y413" i="6"/>
  <c r="Z413" i="6"/>
  <c r="AA413" i="6"/>
  <c r="AB413" i="6"/>
  <c r="AC413" i="6"/>
  <c r="AD413" i="6"/>
  <c r="X414" i="6"/>
  <c r="Y414" i="6"/>
  <c r="Z414" i="6"/>
  <c r="AA414" i="6"/>
  <c r="AB414" i="6"/>
  <c r="AC414" i="6"/>
  <c r="AD414" i="6"/>
  <c r="X415" i="6"/>
  <c r="Y415" i="6"/>
  <c r="Z415" i="6"/>
  <c r="AA415" i="6"/>
  <c r="AB415" i="6"/>
  <c r="AC415" i="6"/>
  <c r="AD415" i="6"/>
  <c r="X416" i="6"/>
  <c r="Y416" i="6"/>
  <c r="Z416" i="6"/>
  <c r="AA416" i="6"/>
  <c r="AB416" i="6"/>
  <c r="AC416" i="6"/>
  <c r="AD416" i="6"/>
  <c r="X417" i="6"/>
  <c r="Y417" i="6"/>
  <c r="Z417" i="6"/>
  <c r="AA417" i="6"/>
  <c r="AB417" i="6"/>
  <c r="AC417" i="6"/>
  <c r="AD417" i="6"/>
  <c r="X419" i="6"/>
  <c r="Y419" i="6"/>
  <c r="Z419" i="6"/>
  <c r="AA419" i="6"/>
  <c r="AB419" i="6"/>
  <c r="AC419" i="6"/>
  <c r="AD419" i="6"/>
  <c r="X420" i="6"/>
  <c r="Y420" i="6"/>
  <c r="Z420" i="6"/>
  <c r="AA420" i="6"/>
  <c r="AB420" i="6"/>
  <c r="AC420" i="6"/>
  <c r="AD420" i="6"/>
  <c r="X421" i="6"/>
  <c r="Y421" i="6"/>
  <c r="Z421" i="6"/>
  <c r="AA421" i="6"/>
  <c r="AB421" i="6"/>
  <c r="AC421" i="6"/>
  <c r="AD421" i="6"/>
  <c r="X422" i="6"/>
  <c r="Y422" i="6"/>
  <c r="Z422" i="6"/>
  <c r="AA422" i="6"/>
  <c r="AB422" i="6"/>
  <c r="AC422" i="6"/>
  <c r="AD422" i="6"/>
  <c r="X423" i="6"/>
  <c r="Y423" i="6"/>
  <c r="Z423" i="6"/>
  <c r="AA423" i="6"/>
  <c r="AB423" i="6"/>
  <c r="AC423" i="6"/>
  <c r="AD423" i="6"/>
  <c r="X424" i="6"/>
  <c r="Y424" i="6"/>
  <c r="Z424" i="6"/>
  <c r="AA424" i="6"/>
  <c r="AB424" i="6"/>
  <c r="AC424" i="6"/>
  <c r="AD424" i="6"/>
  <c r="X425" i="6"/>
  <c r="Y425" i="6"/>
  <c r="Z425" i="6"/>
  <c r="AA425" i="6"/>
  <c r="AB425" i="6"/>
  <c r="AC425" i="6"/>
  <c r="AD425" i="6"/>
  <c r="X426" i="6"/>
  <c r="Y426" i="6"/>
  <c r="Z426" i="6"/>
  <c r="AA426" i="6"/>
  <c r="AB426" i="6"/>
  <c r="AC426" i="6"/>
  <c r="AD426" i="6"/>
  <c r="X427" i="6"/>
  <c r="Y427" i="6"/>
  <c r="Z427" i="6"/>
  <c r="AA427" i="6"/>
  <c r="AB427" i="6"/>
  <c r="AC427" i="6"/>
  <c r="AD427" i="6"/>
  <c r="X428" i="6"/>
  <c r="Y428" i="6"/>
  <c r="Z428" i="6"/>
  <c r="AA428" i="6"/>
  <c r="AB428" i="6"/>
  <c r="AC428" i="6"/>
  <c r="AD428" i="6"/>
  <c r="X430" i="6"/>
  <c r="Y430" i="6"/>
  <c r="Z430" i="6"/>
  <c r="AA430" i="6"/>
  <c r="AB430" i="6"/>
  <c r="AC430" i="6"/>
  <c r="AD430" i="6"/>
  <c r="X431" i="6"/>
  <c r="Y431" i="6"/>
  <c r="Z431" i="6"/>
  <c r="AA431" i="6"/>
  <c r="AB431" i="6"/>
  <c r="AC431" i="6"/>
  <c r="AD431" i="6"/>
  <c r="X432" i="6"/>
  <c r="Y432" i="6"/>
  <c r="Z432" i="6"/>
  <c r="AA432" i="6"/>
  <c r="AB432" i="6"/>
  <c r="AC432" i="6"/>
  <c r="AD432" i="6"/>
  <c r="X433" i="6"/>
  <c r="Y433" i="6"/>
  <c r="Z433" i="6"/>
  <c r="AA433" i="6"/>
  <c r="AB433" i="6"/>
  <c r="AC433" i="6"/>
  <c r="AD433" i="6"/>
  <c r="X434" i="6"/>
  <c r="Y434" i="6"/>
  <c r="Z434" i="6"/>
  <c r="AA434" i="6"/>
  <c r="AB434" i="6"/>
  <c r="AC434" i="6"/>
  <c r="AD434" i="6"/>
  <c r="X435" i="6"/>
  <c r="Y435" i="6"/>
  <c r="Z435" i="6"/>
  <c r="AA435" i="6"/>
  <c r="AB435" i="6"/>
  <c r="AC435" i="6"/>
  <c r="AD435" i="6"/>
  <c r="X436" i="6"/>
  <c r="Y436" i="6"/>
  <c r="Z436" i="6"/>
  <c r="AA436" i="6"/>
  <c r="AB436" i="6"/>
  <c r="AC436" i="6"/>
  <c r="AD436" i="6"/>
  <c r="X437" i="6"/>
  <c r="Y437" i="6"/>
  <c r="Z437" i="6"/>
  <c r="AA437" i="6"/>
  <c r="AB437" i="6"/>
  <c r="AC437" i="6"/>
  <c r="AD437" i="6"/>
  <c r="X438" i="6"/>
  <c r="Y438" i="6"/>
  <c r="Z438" i="6"/>
  <c r="AA438" i="6"/>
  <c r="AB438" i="6"/>
  <c r="AC438" i="6"/>
  <c r="AD438" i="6"/>
  <c r="X439" i="6"/>
  <c r="Y439" i="6"/>
  <c r="Z439" i="6"/>
  <c r="AA439" i="6"/>
  <c r="AB439" i="6"/>
  <c r="AC439" i="6"/>
  <c r="AD439" i="6"/>
  <c r="X442" i="6"/>
  <c r="Y442" i="6"/>
  <c r="Z442" i="6"/>
  <c r="AA442" i="6"/>
  <c r="AB442" i="6"/>
  <c r="AC442" i="6"/>
  <c r="AD442" i="6"/>
  <c r="X443" i="6"/>
  <c r="Y443" i="6"/>
  <c r="Z443" i="6"/>
  <c r="AA443" i="6"/>
  <c r="AB443" i="6"/>
  <c r="AC443" i="6"/>
  <c r="AD443" i="6"/>
  <c r="X444" i="6"/>
  <c r="Y444" i="6"/>
  <c r="Z444" i="6"/>
  <c r="AA444" i="6"/>
  <c r="AB444" i="6"/>
  <c r="AC444" i="6"/>
  <c r="AD444" i="6"/>
  <c r="X445" i="6"/>
  <c r="Y445" i="6"/>
  <c r="Z445" i="6"/>
  <c r="AA445" i="6"/>
  <c r="AB445" i="6"/>
  <c r="AC445" i="6"/>
  <c r="AD445" i="6"/>
  <c r="X446" i="6"/>
  <c r="Y446" i="6"/>
  <c r="Z446" i="6"/>
  <c r="AA446" i="6"/>
  <c r="AB446" i="6"/>
  <c r="AC446" i="6"/>
  <c r="AD446" i="6"/>
  <c r="X447" i="6"/>
  <c r="Y447" i="6"/>
  <c r="Z447" i="6"/>
  <c r="AA447" i="6"/>
  <c r="AB447" i="6"/>
  <c r="AC447" i="6"/>
  <c r="AD447" i="6"/>
  <c r="X448" i="6"/>
  <c r="Y448" i="6"/>
  <c r="Z448" i="6"/>
  <c r="AA448" i="6"/>
  <c r="AB448" i="6"/>
  <c r="AC448" i="6"/>
  <c r="AD448" i="6"/>
  <c r="X449" i="6"/>
  <c r="Y449" i="6"/>
  <c r="Z449" i="6"/>
  <c r="AA449" i="6"/>
  <c r="AB449" i="6"/>
  <c r="AC449" i="6"/>
  <c r="AD449" i="6"/>
  <c r="X450" i="6"/>
  <c r="Y450" i="6"/>
  <c r="Z450" i="6"/>
  <c r="AA450" i="6"/>
  <c r="AB450" i="6"/>
  <c r="AC450" i="6"/>
  <c r="AD450" i="6"/>
  <c r="X451" i="6"/>
  <c r="Y451" i="6"/>
  <c r="Z451" i="6"/>
  <c r="AA451" i="6"/>
  <c r="AB451" i="6"/>
  <c r="AC451" i="6"/>
  <c r="AD451" i="6"/>
  <c r="X453" i="6"/>
  <c r="Y453" i="6"/>
  <c r="Z453" i="6"/>
  <c r="AA453" i="6"/>
  <c r="AB453" i="6"/>
  <c r="AC453" i="6"/>
  <c r="AD453" i="6"/>
  <c r="X454" i="6"/>
  <c r="Y454" i="6"/>
  <c r="Z454" i="6"/>
  <c r="AA454" i="6"/>
  <c r="AB454" i="6"/>
  <c r="AC454" i="6"/>
  <c r="AD454" i="6"/>
  <c r="X455" i="6"/>
  <c r="Y455" i="6"/>
  <c r="Z455" i="6"/>
  <c r="AA455" i="6"/>
  <c r="AB455" i="6"/>
  <c r="AC455" i="6"/>
  <c r="AD455" i="6"/>
  <c r="X456" i="6"/>
  <c r="Y456" i="6"/>
  <c r="Z456" i="6"/>
  <c r="AA456" i="6"/>
  <c r="AB456" i="6"/>
  <c r="AC456" i="6"/>
  <c r="AD456" i="6"/>
  <c r="X457" i="6"/>
  <c r="Y457" i="6"/>
  <c r="Z457" i="6"/>
  <c r="AA457" i="6"/>
  <c r="AB457" i="6"/>
  <c r="AC457" i="6"/>
  <c r="AD457" i="6"/>
  <c r="X458" i="6"/>
  <c r="Y458" i="6"/>
  <c r="Z458" i="6"/>
  <c r="AA458" i="6"/>
  <c r="AB458" i="6"/>
  <c r="AC458" i="6"/>
  <c r="AD458" i="6"/>
  <c r="X459" i="6"/>
  <c r="Y459" i="6"/>
  <c r="Z459" i="6"/>
  <c r="AA459" i="6"/>
  <c r="AB459" i="6"/>
  <c r="AC459" i="6"/>
  <c r="AD459" i="6"/>
  <c r="X460" i="6"/>
  <c r="Y460" i="6"/>
  <c r="Z460" i="6"/>
  <c r="AA460" i="6"/>
  <c r="AB460" i="6"/>
  <c r="AC460" i="6"/>
  <c r="AD460" i="6"/>
  <c r="X461" i="6"/>
  <c r="Y461" i="6"/>
  <c r="Z461" i="6"/>
  <c r="AA461" i="6"/>
  <c r="AB461" i="6"/>
  <c r="AC461" i="6"/>
  <c r="AD461" i="6"/>
  <c r="X462" i="6"/>
  <c r="Y462" i="6"/>
  <c r="Z462" i="6"/>
  <c r="AA462" i="6"/>
  <c r="AB462" i="6"/>
  <c r="AC462" i="6"/>
  <c r="AD462" i="6"/>
  <c r="X464" i="6"/>
  <c r="Y464" i="6"/>
  <c r="Z464" i="6"/>
  <c r="AA464" i="6"/>
  <c r="AB464" i="6"/>
  <c r="AC464" i="6"/>
  <c r="AD464" i="6"/>
  <c r="X465" i="6"/>
  <c r="Y465" i="6"/>
  <c r="Z465" i="6"/>
  <c r="AA465" i="6"/>
  <c r="AB465" i="6"/>
  <c r="AC465" i="6"/>
  <c r="AD465" i="6"/>
  <c r="X466" i="6"/>
  <c r="Y466" i="6"/>
  <c r="Z466" i="6"/>
  <c r="AA466" i="6"/>
  <c r="AB466" i="6"/>
  <c r="AC466" i="6"/>
  <c r="AD466" i="6"/>
  <c r="X467" i="6"/>
  <c r="Y467" i="6"/>
  <c r="Z467" i="6"/>
  <c r="AA467" i="6"/>
  <c r="AB467" i="6"/>
  <c r="AC467" i="6"/>
  <c r="AD467" i="6"/>
  <c r="X468" i="6"/>
  <c r="Y468" i="6"/>
  <c r="Z468" i="6"/>
  <c r="AA468" i="6"/>
  <c r="AB468" i="6"/>
  <c r="AC468" i="6"/>
  <c r="AD468" i="6"/>
  <c r="X469" i="6"/>
  <c r="Y469" i="6"/>
  <c r="Z469" i="6"/>
  <c r="AA469" i="6"/>
  <c r="AB469" i="6"/>
  <c r="AC469" i="6"/>
  <c r="AD469" i="6"/>
  <c r="X470" i="6"/>
  <c r="Y470" i="6"/>
  <c r="Z470" i="6"/>
  <c r="AA470" i="6"/>
  <c r="AB470" i="6"/>
  <c r="AC470" i="6"/>
  <c r="AD470" i="6"/>
  <c r="X471" i="6"/>
  <c r="Y471" i="6"/>
  <c r="Z471" i="6"/>
  <c r="AA471" i="6"/>
  <c r="AB471" i="6"/>
  <c r="AC471" i="6"/>
  <c r="AD471" i="6"/>
  <c r="X472" i="6"/>
  <c r="Y472" i="6"/>
  <c r="Z472" i="6"/>
  <c r="AA472" i="6"/>
  <c r="AB472" i="6"/>
  <c r="AC472" i="6"/>
  <c r="AD472" i="6"/>
  <c r="X473" i="6"/>
  <c r="Y473" i="6"/>
  <c r="Z473" i="6"/>
  <c r="AA473" i="6"/>
  <c r="AB473" i="6"/>
  <c r="AC473" i="6"/>
  <c r="AD473" i="6"/>
  <c r="X475" i="6"/>
  <c r="Y475" i="6"/>
  <c r="Z475" i="6"/>
  <c r="AA475" i="6"/>
  <c r="AB475" i="6"/>
  <c r="AC475" i="6"/>
  <c r="AD475" i="6"/>
  <c r="X476" i="6"/>
  <c r="Y476" i="6"/>
  <c r="Z476" i="6"/>
  <c r="AA476" i="6"/>
  <c r="AB476" i="6"/>
  <c r="AC476" i="6"/>
  <c r="AD476" i="6"/>
  <c r="X477" i="6"/>
  <c r="Y477" i="6"/>
  <c r="Z477" i="6"/>
  <c r="AA477" i="6"/>
  <c r="AB477" i="6"/>
  <c r="AC477" i="6"/>
  <c r="AD477" i="6"/>
  <c r="X478" i="6"/>
  <c r="Y478" i="6"/>
  <c r="Z478" i="6"/>
  <c r="AA478" i="6"/>
  <c r="AB478" i="6"/>
  <c r="AC478" i="6"/>
  <c r="AD478" i="6"/>
  <c r="X479" i="6"/>
  <c r="Y479" i="6"/>
  <c r="Z479" i="6"/>
  <c r="AA479" i="6"/>
  <c r="AB479" i="6"/>
  <c r="AC479" i="6"/>
  <c r="AD479" i="6"/>
  <c r="X480" i="6"/>
  <c r="Y480" i="6"/>
  <c r="Z480" i="6"/>
  <c r="AA480" i="6"/>
  <c r="AB480" i="6"/>
  <c r="AC480" i="6"/>
  <c r="AD480" i="6"/>
  <c r="X481" i="6"/>
  <c r="Y481" i="6"/>
  <c r="Z481" i="6"/>
  <c r="AA481" i="6"/>
  <c r="AB481" i="6"/>
  <c r="AC481" i="6"/>
  <c r="AD481" i="6"/>
  <c r="X482" i="6"/>
  <c r="Y482" i="6"/>
  <c r="Z482" i="6"/>
  <c r="AA482" i="6"/>
  <c r="AB482" i="6"/>
  <c r="AC482" i="6"/>
  <c r="AD482" i="6"/>
  <c r="X483" i="6"/>
  <c r="Y483" i="6"/>
  <c r="Z483" i="6"/>
  <c r="AA483" i="6"/>
  <c r="AB483" i="6"/>
  <c r="AC483" i="6"/>
  <c r="AD483" i="6"/>
  <c r="X484" i="6"/>
  <c r="Y484" i="6"/>
  <c r="Z484" i="6"/>
  <c r="AA484" i="6"/>
  <c r="AB484" i="6"/>
  <c r="AC484" i="6"/>
  <c r="AD484" i="6"/>
  <c r="X486" i="6"/>
  <c r="Y486" i="6"/>
  <c r="Z486" i="6"/>
  <c r="AA486" i="6"/>
  <c r="AB486" i="6"/>
  <c r="AC486" i="6"/>
  <c r="AD486" i="6"/>
  <c r="X487" i="6"/>
  <c r="Y487" i="6"/>
  <c r="Z487" i="6"/>
  <c r="AA487" i="6"/>
  <c r="AB487" i="6"/>
  <c r="AC487" i="6"/>
  <c r="AD487" i="6"/>
  <c r="X488" i="6"/>
  <c r="Y488" i="6"/>
  <c r="Z488" i="6"/>
  <c r="AA488" i="6"/>
  <c r="AB488" i="6"/>
  <c r="AC488" i="6"/>
  <c r="AD488" i="6"/>
  <c r="X489" i="6"/>
  <c r="Y489" i="6"/>
  <c r="Z489" i="6"/>
  <c r="AA489" i="6"/>
  <c r="AB489" i="6"/>
  <c r="AC489" i="6"/>
  <c r="AD489" i="6"/>
  <c r="X490" i="6"/>
  <c r="Y490" i="6"/>
  <c r="Z490" i="6"/>
  <c r="AA490" i="6"/>
  <c r="AB490" i="6"/>
  <c r="AC490" i="6"/>
  <c r="AD490" i="6"/>
  <c r="X491" i="6"/>
  <c r="Y491" i="6"/>
  <c r="Z491" i="6"/>
  <c r="AA491" i="6"/>
  <c r="AB491" i="6"/>
  <c r="AC491" i="6"/>
  <c r="AD491" i="6"/>
  <c r="X492" i="6"/>
  <c r="Y492" i="6"/>
  <c r="Z492" i="6"/>
  <c r="AA492" i="6"/>
  <c r="AB492" i="6"/>
  <c r="AC492" i="6"/>
  <c r="AD492" i="6"/>
  <c r="X493" i="6"/>
  <c r="Y493" i="6"/>
  <c r="Z493" i="6"/>
  <c r="AA493" i="6"/>
  <c r="AB493" i="6"/>
  <c r="AC493" i="6"/>
  <c r="AD493" i="6"/>
  <c r="X494" i="6"/>
  <c r="Y494" i="6"/>
  <c r="Z494" i="6"/>
  <c r="AA494" i="6"/>
  <c r="AB494" i="6"/>
  <c r="AC494" i="6"/>
  <c r="AD494" i="6"/>
  <c r="X495" i="6"/>
  <c r="Y495" i="6"/>
  <c r="Z495" i="6"/>
  <c r="AA495" i="6"/>
  <c r="AB495" i="6"/>
  <c r="AC495" i="6"/>
  <c r="AD495" i="6"/>
  <c r="X497" i="6"/>
  <c r="Y497" i="6"/>
  <c r="Z497" i="6"/>
  <c r="AA497" i="6"/>
  <c r="AB497" i="6"/>
  <c r="AC497" i="6"/>
  <c r="AD497" i="6"/>
  <c r="X498" i="6"/>
  <c r="Y498" i="6"/>
  <c r="Z498" i="6"/>
  <c r="AA498" i="6"/>
  <c r="AB498" i="6"/>
  <c r="AC498" i="6"/>
  <c r="AD498" i="6"/>
  <c r="X499" i="6"/>
  <c r="Y499" i="6"/>
  <c r="Z499" i="6"/>
  <c r="AA499" i="6"/>
  <c r="AB499" i="6"/>
  <c r="AC499" i="6"/>
  <c r="AD499" i="6"/>
  <c r="X500" i="6"/>
  <c r="Y500" i="6"/>
  <c r="Z500" i="6"/>
  <c r="AA500" i="6"/>
  <c r="AB500" i="6"/>
  <c r="AC500" i="6"/>
  <c r="AD500" i="6"/>
  <c r="X501" i="6"/>
  <c r="Y501" i="6"/>
  <c r="Z501" i="6"/>
  <c r="AA501" i="6"/>
  <c r="AB501" i="6"/>
  <c r="AC501" i="6"/>
  <c r="AD501" i="6"/>
  <c r="X502" i="6"/>
  <c r="Y502" i="6"/>
  <c r="Z502" i="6"/>
  <c r="AA502" i="6"/>
  <c r="AB502" i="6"/>
  <c r="AC502" i="6"/>
  <c r="AD502" i="6"/>
  <c r="X503" i="6"/>
  <c r="Y503" i="6"/>
  <c r="Z503" i="6"/>
  <c r="AA503" i="6"/>
  <c r="AB503" i="6"/>
  <c r="AC503" i="6"/>
  <c r="AD503" i="6"/>
  <c r="X504" i="6"/>
  <c r="Y504" i="6"/>
  <c r="Z504" i="6"/>
  <c r="AA504" i="6"/>
  <c r="AB504" i="6"/>
  <c r="AC504" i="6"/>
  <c r="AD504" i="6"/>
  <c r="X505" i="6"/>
  <c r="Y505" i="6"/>
  <c r="Z505" i="6"/>
  <c r="AA505" i="6"/>
  <c r="AB505" i="6"/>
  <c r="AC505" i="6"/>
  <c r="AD505" i="6"/>
  <c r="X506" i="6"/>
  <c r="Y506" i="6"/>
  <c r="Z506" i="6"/>
  <c r="AA506" i="6"/>
  <c r="AB506" i="6"/>
  <c r="AC506" i="6"/>
  <c r="AD506" i="6"/>
  <c r="X508" i="6"/>
  <c r="Y508" i="6"/>
  <c r="Z508" i="6"/>
  <c r="AA508" i="6"/>
  <c r="AB508" i="6"/>
  <c r="AC508" i="6"/>
  <c r="AD508" i="6"/>
  <c r="X509" i="6"/>
  <c r="Y509" i="6"/>
  <c r="Z509" i="6"/>
  <c r="AA509" i="6"/>
  <c r="AB509" i="6"/>
  <c r="AC509" i="6"/>
  <c r="AD509" i="6"/>
  <c r="X510" i="6"/>
  <c r="Y510" i="6"/>
  <c r="Z510" i="6"/>
  <c r="AA510" i="6"/>
  <c r="AB510" i="6"/>
  <c r="AC510" i="6"/>
  <c r="AD510" i="6"/>
  <c r="X511" i="6"/>
  <c r="Y511" i="6"/>
  <c r="Z511" i="6"/>
  <c r="AA511" i="6"/>
  <c r="AB511" i="6"/>
  <c r="AC511" i="6"/>
  <c r="AD511" i="6"/>
  <c r="X512" i="6"/>
  <c r="Y512" i="6"/>
  <c r="Z512" i="6"/>
  <c r="AA512" i="6"/>
  <c r="AB512" i="6"/>
  <c r="AC512" i="6"/>
  <c r="AD512" i="6"/>
  <c r="X513" i="6"/>
  <c r="Y513" i="6"/>
  <c r="Z513" i="6"/>
  <c r="AA513" i="6"/>
  <c r="AB513" i="6"/>
  <c r="AC513" i="6"/>
  <c r="AD513" i="6"/>
  <c r="X514" i="6"/>
  <c r="Y514" i="6"/>
  <c r="Z514" i="6"/>
  <c r="AA514" i="6"/>
  <c r="AB514" i="6"/>
  <c r="AC514" i="6"/>
  <c r="AD514" i="6"/>
  <c r="X515" i="6"/>
  <c r="Y515" i="6"/>
  <c r="Z515" i="6"/>
  <c r="AA515" i="6"/>
  <c r="AB515" i="6"/>
  <c r="AC515" i="6"/>
  <c r="AD515" i="6"/>
  <c r="X516" i="6"/>
  <c r="Y516" i="6"/>
  <c r="Z516" i="6"/>
  <c r="AA516" i="6"/>
  <c r="AB516" i="6"/>
  <c r="AC516" i="6"/>
  <c r="AD516" i="6"/>
  <c r="X517" i="6"/>
  <c r="Y517" i="6"/>
  <c r="Z517" i="6"/>
  <c r="AA517" i="6"/>
  <c r="AB517" i="6"/>
  <c r="AC517" i="6"/>
  <c r="AD517" i="6"/>
  <c r="X519" i="6"/>
  <c r="Y519" i="6"/>
  <c r="Z519" i="6"/>
  <c r="AA519" i="6"/>
  <c r="AB519" i="6"/>
  <c r="AC519" i="6"/>
  <c r="AD519" i="6"/>
  <c r="X520" i="6"/>
  <c r="Y520" i="6"/>
  <c r="Z520" i="6"/>
  <c r="AA520" i="6"/>
  <c r="AB520" i="6"/>
  <c r="AC520" i="6"/>
  <c r="AD520" i="6"/>
  <c r="X521" i="6"/>
  <c r="Y521" i="6"/>
  <c r="Z521" i="6"/>
  <c r="AA521" i="6"/>
  <c r="AB521" i="6"/>
  <c r="AC521" i="6"/>
  <c r="AD521" i="6"/>
  <c r="X522" i="6"/>
  <c r="Y522" i="6"/>
  <c r="Z522" i="6"/>
  <c r="AA522" i="6"/>
  <c r="AB522" i="6"/>
  <c r="AC522" i="6"/>
  <c r="AD522" i="6"/>
  <c r="X523" i="6"/>
  <c r="Y523" i="6"/>
  <c r="Z523" i="6"/>
  <c r="AA523" i="6"/>
  <c r="AB523" i="6"/>
  <c r="AC523" i="6"/>
  <c r="AD523" i="6"/>
  <c r="X524" i="6"/>
  <c r="Y524" i="6"/>
  <c r="Z524" i="6"/>
  <c r="AA524" i="6"/>
  <c r="AB524" i="6"/>
  <c r="AC524" i="6"/>
  <c r="AD524" i="6"/>
  <c r="X525" i="6"/>
  <c r="Y525" i="6"/>
  <c r="Z525" i="6"/>
  <c r="AA525" i="6"/>
  <c r="AB525" i="6"/>
  <c r="AC525" i="6"/>
  <c r="AD525" i="6"/>
  <c r="X526" i="6"/>
  <c r="Y526" i="6"/>
  <c r="Z526" i="6"/>
  <c r="AA526" i="6"/>
  <c r="AB526" i="6"/>
  <c r="AC526" i="6"/>
  <c r="AD526" i="6"/>
  <c r="X527" i="6"/>
  <c r="Y527" i="6"/>
  <c r="Z527" i="6"/>
  <c r="AA527" i="6"/>
  <c r="AB527" i="6"/>
  <c r="AC527" i="6"/>
  <c r="AD527" i="6"/>
  <c r="X528" i="6"/>
  <c r="Y528" i="6"/>
  <c r="Z528" i="6"/>
  <c r="AA528" i="6"/>
  <c r="AB528" i="6"/>
  <c r="AC528" i="6"/>
  <c r="AD528" i="6"/>
  <c r="X530" i="6"/>
  <c r="Y530" i="6"/>
  <c r="Z530" i="6"/>
  <c r="AA530" i="6"/>
  <c r="AB530" i="6"/>
  <c r="AC530" i="6"/>
  <c r="AD530" i="6"/>
  <c r="X531" i="6"/>
  <c r="Y531" i="6"/>
  <c r="Z531" i="6"/>
  <c r="AA531" i="6"/>
  <c r="AB531" i="6"/>
  <c r="AC531" i="6"/>
  <c r="AD531" i="6"/>
  <c r="X532" i="6"/>
  <c r="Y532" i="6"/>
  <c r="Z532" i="6"/>
  <c r="AA532" i="6"/>
  <c r="AB532" i="6"/>
  <c r="AC532" i="6"/>
  <c r="AD532" i="6"/>
  <c r="X533" i="6"/>
  <c r="Y533" i="6"/>
  <c r="Z533" i="6"/>
  <c r="AA533" i="6"/>
  <c r="AB533" i="6"/>
  <c r="AC533" i="6"/>
  <c r="AD533" i="6"/>
  <c r="X534" i="6"/>
  <c r="Y534" i="6"/>
  <c r="Z534" i="6"/>
  <c r="AA534" i="6"/>
  <c r="AB534" i="6"/>
  <c r="AC534" i="6"/>
  <c r="AD534" i="6"/>
  <c r="X535" i="6"/>
  <c r="Y535" i="6"/>
  <c r="Z535" i="6"/>
  <c r="AA535" i="6"/>
  <c r="AB535" i="6"/>
  <c r="AC535" i="6"/>
  <c r="AD535" i="6"/>
  <c r="X536" i="6"/>
  <c r="Y536" i="6"/>
  <c r="Z536" i="6"/>
  <c r="AA536" i="6"/>
  <c r="AB536" i="6"/>
  <c r="AC536" i="6"/>
  <c r="AD536" i="6"/>
  <c r="X537" i="6"/>
  <c r="Y537" i="6"/>
  <c r="Z537" i="6"/>
  <c r="AA537" i="6"/>
  <c r="AB537" i="6"/>
  <c r="AC537" i="6"/>
  <c r="AD537" i="6"/>
  <c r="X538" i="6"/>
  <c r="Y538" i="6"/>
  <c r="Z538" i="6"/>
  <c r="AA538" i="6"/>
  <c r="AB538" i="6"/>
  <c r="AC538" i="6"/>
  <c r="AD538" i="6"/>
  <c r="X539" i="6"/>
  <c r="Y539" i="6"/>
  <c r="Z539" i="6"/>
  <c r="AA539" i="6"/>
  <c r="AB539" i="6"/>
  <c r="AC539" i="6"/>
  <c r="AD539" i="6"/>
  <c r="X541" i="6"/>
  <c r="Y541" i="6"/>
  <c r="Z541" i="6"/>
  <c r="AA541" i="6"/>
  <c r="AB541" i="6"/>
  <c r="AC541" i="6"/>
  <c r="AD541" i="6"/>
  <c r="X542" i="6"/>
  <c r="Y542" i="6"/>
  <c r="Z542" i="6"/>
  <c r="AA542" i="6"/>
  <c r="AB542" i="6"/>
  <c r="AC542" i="6"/>
  <c r="AD542" i="6"/>
  <c r="X543" i="6"/>
  <c r="Y543" i="6"/>
  <c r="Z543" i="6"/>
  <c r="AA543" i="6"/>
  <c r="AB543" i="6"/>
  <c r="AC543" i="6"/>
  <c r="AD543" i="6"/>
  <c r="X544" i="6"/>
  <c r="Y544" i="6"/>
  <c r="Z544" i="6"/>
  <c r="AA544" i="6"/>
  <c r="AB544" i="6"/>
  <c r="AC544" i="6"/>
  <c r="AD544" i="6"/>
  <c r="X545" i="6"/>
  <c r="Y545" i="6"/>
  <c r="Z545" i="6"/>
  <c r="AA545" i="6"/>
  <c r="AB545" i="6"/>
  <c r="AC545" i="6"/>
  <c r="AD545" i="6"/>
  <c r="X546" i="6"/>
  <c r="Y546" i="6"/>
  <c r="Z546" i="6"/>
  <c r="AA546" i="6"/>
  <c r="AB546" i="6"/>
  <c r="AC546" i="6"/>
  <c r="AD546" i="6"/>
  <c r="X547" i="6"/>
  <c r="Y547" i="6"/>
  <c r="Z547" i="6"/>
  <c r="AA547" i="6"/>
  <c r="AB547" i="6"/>
  <c r="AC547" i="6"/>
  <c r="AD547" i="6"/>
  <c r="X548" i="6"/>
  <c r="Y548" i="6"/>
  <c r="Z548" i="6"/>
  <c r="AA548" i="6"/>
  <c r="AB548" i="6"/>
  <c r="AC548" i="6"/>
  <c r="AD548" i="6"/>
  <c r="X549" i="6"/>
  <c r="Y549" i="6"/>
  <c r="Z549" i="6"/>
  <c r="AA549" i="6"/>
  <c r="AB549" i="6"/>
  <c r="AC549" i="6"/>
  <c r="AD549" i="6"/>
  <c r="X550" i="6"/>
  <c r="Y550" i="6"/>
  <c r="Z550" i="6"/>
  <c r="AA550" i="6"/>
  <c r="AB550" i="6"/>
  <c r="AC550" i="6"/>
  <c r="AD550" i="6"/>
  <c r="X553" i="6"/>
  <c r="Y553" i="6"/>
  <c r="Z553" i="6"/>
  <c r="AA553" i="6"/>
  <c r="AB553" i="6"/>
  <c r="AC553" i="6"/>
  <c r="AD553" i="6"/>
  <c r="X554" i="6"/>
  <c r="Y554" i="6"/>
  <c r="Z554" i="6"/>
  <c r="AA554" i="6"/>
  <c r="AB554" i="6"/>
  <c r="AC554" i="6"/>
  <c r="AD554" i="6"/>
  <c r="X555" i="6"/>
  <c r="Y555" i="6"/>
  <c r="Z555" i="6"/>
  <c r="AA555" i="6"/>
  <c r="AB555" i="6"/>
  <c r="AC555" i="6"/>
  <c r="AD555" i="6"/>
  <c r="X556" i="6"/>
  <c r="Y556" i="6"/>
  <c r="Z556" i="6"/>
  <c r="AA556" i="6"/>
  <c r="AB556" i="6"/>
  <c r="AC556" i="6"/>
  <c r="AD556" i="6"/>
  <c r="X557" i="6"/>
  <c r="Y557" i="6"/>
  <c r="Z557" i="6"/>
  <c r="AA557" i="6"/>
  <c r="AB557" i="6"/>
  <c r="AC557" i="6"/>
  <c r="AD557" i="6"/>
  <c r="X558" i="6"/>
  <c r="Y558" i="6"/>
  <c r="Z558" i="6"/>
  <c r="AA558" i="6"/>
  <c r="AB558" i="6"/>
  <c r="AC558" i="6"/>
  <c r="AD558" i="6"/>
  <c r="X559" i="6"/>
  <c r="Y559" i="6"/>
  <c r="Z559" i="6"/>
  <c r="AA559" i="6"/>
  <c r="AB559" i="6"/>
  <c r="AC559" i="6"/>
  <c r="AD559" i="6"/>
  <c r="X560" i="6"/>
  <c r="Y560" i="6"/>
  <c r="Z560" i="6"/>
  <c r="AA560" i="6"/>
  <c r="AB560" i="6"/>
  <c r="AC560" i="6"/>
  <c r="AD560" i="6"/>
  <c r="X561" i="6"/>
  <c r="Y561" i="6"/>
  <c r="Z561" i="6"/>
  <c r="AA561" i="6"/>
  <c r="AB561" i="6"/>
  <c r="AC561" i="6"/>
  <c r="AD561" i="6"/>
  <c r="X562" i="6"/>
  <c r="Y562" i="6"/>
  <c r="Z562" i="6"/>
  <c r="AA562" i="6"/>
  <c r="AB562" i="6"/>
  <c r="AC562" i="6"/>
  <c r="AD562" i="6"/>
  <c r="X564" i="6"/>
  <c r="Y564" i="6"/>
  <c r="Z564" i="6"/>
  <c r="AA564" i="6"/>
  <c r="AB564" i="6"/>
  <c r="AC564" i="6"/>
  <c r="AD564" i="6"/>
  <c r="X565" i="6"/>
  <c r="Y565" i="6"/>
  <c r="Z565" i="6"/>
  <c r="AA565" i="6"/>
  <c r="AB565" i="6"/>
  <c r="AC565" i="6"/>
  <c r="AD565" i="6"/>
  <c r="X566" i="6"/>
  <c r="Y566" i="6"/>
  <c r="Z566" i="6"/>
  <c r="AA566" i="6"/>
  <c r="AB566" i="6"/>
  <c r="AC566" i="6"/>
  <c r="AD566" i="6"/>
  <c r="X567" i="6"/>
  <c r="Y567" i="6"/>
  <c r="Z567" i="6"/>
  <c r="AA567" i="6"/>
  <c r="AB567" i="6"/>
  <c r="AC567" i="6"/>
  <c r="AD567" i="6"/>
  <c r="X568" i="6"/>
  <c r="Y568" i="6"/>
  <c r="Z568" i="6"/>
  <c r="AA568" i="6"/>
  <c r="AB568" i="6"/>
  <c r="AC568" i="6"/>
  <c r="AD568" i="6"/>
  <c r="X569" i="6"/>
  <c r="Y569" i="6"/>
  <c r="Z569" i="6"/>
  <c r="AA569" i="6"/>
  <c r="AB569" i="6"/>
  <c r="AC569" i="6"/>
  <c r="AD569" i="6"/>
  <c r="X570" i="6"/>
  <c r="Y570" i="6"/>
  <c r="Z570" i="6"/>
  <c r="AA570" i="6"/>
  <c r="AB570" i="6"/>
  <c r="AC570" i="6"/>
  <c r="AD570" i="6"/>
  <c r="X571" i="6"/>
  <c r="Y571" i="6"/>
  <c r="Z571" i="6"/>
  <c r="AA571" i="6"/>
  <c r="AB571" i="6"/>
  <c r="AC571" i="6"/>
  <c r="AD571" i="6"/>
  <c r="X572" i="6"/>
  <c r="Y572" i="6"/>
  <c r="Z572" i="6"/>
  <c r="AA572" i="6"/>
  <c r="AB572" i="6"/>
  <c r="AC572" i="6"/>
  <c r="AD572" i="6"/>
  <c r="X573" i="6"/>
  <c r="Y573" i="6"/>
  <c r="Z573" i="6"/>
  <c r="AA573" i="6"/>
  <c r="AB573" i="6"/>
  <c r="AC573" i="6"/>
  <c r="AD573" i="6"/>
  <c r="X575" i="6"/>
  <c r="Y575" i="6"/>
  <c r="Z575" i="6"/>
  <c r="AA575" i="6"/>
  <c r="AB575" i="6"/>
  <c r="AC575" i="6"/>
  <c r="AD575" i="6"/>
  <c r="X576" i="6"/>
  <c r="Y576" i="6"/>
  <c r="Z576" i="6"/>
  <c r="AA576" i="6"/>
  <c r="AB576" i="6"/>
  <c r="AC576" i="6"/>
  <c r="AD576" i="6"/>
  <c r="X577" i="6"/>
  <c r="Y577" i="6"/>
  <c r="Z577" i="6"/>
  <c r="AA577" i="6"/>
  <c r="AB577" i="6"/>
  <c r="AC577" i="6"/>
  <c r="AD577" i="6"/>
  <c r="X578" i="6"/>
  <c r="Y578" i="6"/>
  <c r="Z578" i="6"/>
  <c r="AA578" i="6"/>
  <c r="AB578" i="6"/>
  <c r="AC578" i="6"/>
  <c r="AD578" i="6"/>
  <c r="X579" i="6"/>
  <c r="Y579" i="6"/>
  <c r="Z579" i="6"/>
  <c r="AA579" i="6"/>
  <c r="AB579" i="6"/>
  <c r="AC579" i="6"/>
  <c r="AD579" i="6"/>
  <c r="X580" i="6"/>
  <c r="Y580" i="6"/>
  <c r="Z580" i="6"/>
  <c r="AA580" i="6"/>
  <c r="AB580" i="6"/>
  <c r="AC580" i="6"/>
  <c r="AD580" i="6"/>
  <c r="X581" i="6"/>
  <c r="Y581" i="6"/>
  <c r="Z581" i="6"/>
  <c r="AA581" i="6"/>
  <c r="AB581" i="6"/>
  <c r="AC581" i="6"/>
  <c r="AD581" i="6"/>
  <c r="X582" i="6"/>
  <c r="Y582" i="6"/>
  <c r="Z582" i="6"/>
  <c r="AA582" i="6"/>
  <c r="AB582" i="6"/>
  <c r="AC582" i="6"/>
  <c r="AD582" i="6"/>
  <c r="X583" i="6"/>
  <c r="Y583" i="6"/>
  <c r="Z583" i="6"/>
  <c r="AA583" i="6"/>
  <c r="AB583" i="6"/>
  <c r="AC583" i="6"/>
  <c r="AD583" i="6"/>
  <c r="X584" i="6"/>
  <c r="Y584" i="6"/>
  <c r="Z584" i="6"/>
  <c r="AA584" i="6"/>
  <c r="AB584" i="6"/>
  <c r="AC584" i="6"/>
  <c r="AD584" i="6"/>
  <c r="X586" i="6"/>
  <c r="Y586" i="6"/>
  <c r="Z586" i="6"/>
  <c r="AA586" i="6"/>
  <c r="AB586" i="6"/>
  <c r="AC586" i="6"/>
  <c r="AD586" i="6"/>
  <c r="X587" i="6"/>
  <c r="Y587" i="6"/>
  <c r="Z587" i="6"/>
  <c r="AA587" i="6"/>
  <c r="AB587" i="6"/>
  <c r="AC587" i="6"/>
  <c r="AD587" i="6"/>
  <c r="X660" i="6"/>
  <c r="Y660" i="6"/>
  <c r="Z660" i="6"/>
  <c r="AA660" i="6"/>
  <c r="AB660" i="6"/>
  <c r="AC660" i="6"/>
  <c r="AD660" i="6"/>
  <c r="X771" i="6"/>
  <c r="Y771" i="6"/>
  <c r="Z771" i="6"/>
  <c r="AA771" i="6"/>
  <c r="AB771" i="6"/>
  <c r="AC771" i="6"/>
  <c r="AD771" i="6"/>
  <c r="X782" i="6"/>
  <c r="Y782" i="6"/>
  <c r="Z782" i="6"/>
  <c r="AA782" i="6"/>
  <c r="AB782" i="6"/>
  <c r="AC782" i="6"/>
  <c r="AD782" i="6"/>
  <c r="X793" i="6"/>
  <c r="Y793" i="6"/>
  <c r="Z793" i="6"/>
  <c r="AA793" i="6"/>
  <c r="AB793" i="6"/>
  <c r="AC793" i="6"/>
  <c r="AD793" i="6"/>
  <c r="X804" i="6"/>
  <c r="Y804" i="6"/>
  <c r="Z804" i="6"/>
  <c r="AA804" i="6"/>
  <c r="AB804" i="6"/>
  <c r="AC804" i="6"/>
  <c r="AD804" i="6"/>
  <c r="X815" i="6"/>
  <c r="Y815" i="6"/>
  <c r="Z815" i="6"/>
  <c r="AA815" i="6"/>
  <c r="AB815" i="6"/>
  <c r="AC815" i="6"/>
  <c r="AD815" i="6"/>
  <c r="X826" i="6"/>
  <c r="Y826" i="6"/>
  <c r="Z826" i="6"/>
  <c r="AA826" i="6"/>
  <c r="AB826" i="6"/>
  <c r="AC826" i="6"/>
  <c r="AD826" i="6"/>
  <c r="X837" i="6"/>
  <c r="Y837" i="6"/>
  <c r="Z837" i="6"/>
  <c r="AA837" i="6"/>
  <c r="AB837" i="6"/>
  <c r="AC837" i="6"/>
  <c r="AD837" i="6"/>
  <c r="X848" i="6"/>
  <c r="Y848" i="6"/>
  <c r="Z848" i="6"/>
  <c r="AA848" i="6"/>
  <c r="AB848" i="6"/>
  <c r="AC848" i="6"/>
  <c r="AD848" i="6"/>
  <c r="X661" i="6"/>
  <c r="Y661" i="6"/>
  <c r="Z661" i="6"/>
  <c r="AA661" i="6"/>
  <c r="AB661" i="6"/>
  <c r="AC661" i="6"/>
  <c r="AD661" i="6"/>
  <c r="X672" i="6"/>
  <c r="Y672" i="6"/>
  <c r="Z672" i="6"/>
  <c r="AA672" i="6"/>
  <c r="AB672" i="6"/>
  <c r="AC672" i="6"/>
  <c r="AD672" i="6"/>
  <c r="X683" i="6"/>
  <c r="Y683" i="6"/>
  <c r="Z683" i="6"/>
  <c r="AA683" i="6"/>
  <c r="AB683" i="6"/>
  <c r="AC683" i="6"/>
  <c r="AD683" i="6"/>
  <c r="X694" i="6"/>
  <c r="Y694" i="6"/>
  <c r="Z694" i="6"/>
  <c r="AA694" i="6"/>
  <c r="AB694" i="6"/>
  <c r="AC694" i="6"/>
  <c r="AD694" i="6"/>
  <c r="X705" i="6"/>
  <c r="Y705" i="6"/>
  <c r="Z705" i="6"/>
  <c r="AA705" i="6"/>
  <c r="AB705" i="6"/>
  <c r="AC705" i="6"/>
  <c r="AD705" i="6"/>
  <c r="X716" i="6"/>
  <c r="Y716" i="6"/>
  <c r="Z716" i="6"/>
  <c r="AA716" i="6"/>
  <c r="AB716" i="6"/>
  <c r="AC716" i="6"/>
  <c r="AD716" i="6"/>
  <c r="X727" i="6"/>
  <c r="Y727" i="6"/>
  <c r="Z727" i="6"/>
  <c r="AA727" i="6"/>
  <c r="AB727" i="6"/>
  <c r="AC727" i="6"/>
  <c r="AD727" i="6"/>
  <c r="X738" i="6"/>
  <c r="Y738" i="6"/>
  <c r="Z738" i="6"/>
  <c r="AA738" i="6"/>
  <c r="AB738" i="6"/>
  <c r="AC738" i="6"/>
  <c r="AD738" i="6"/>
  <c r="X749" i="6"/>
  <c r="Y749" i="6"/>
  <c r="Z749" i="6"/>
  <c r="AA749" i="6"/>
  <c r="AB749" i="6"/>
  <c r="AC749" i="6"/>
  <c r="AD749" i="6"/>
  <c r="X760" i="6"/>
  <c r="Y760" i="6"/>
  <c r="Z760" i="6"/>
  <c r="AA760" i="6"/>
  <c r="AB760" i="6"/>
  <c r="AC760" i="6"/>
  <c r="AD760" i="6"/>
  <c r="X772" i="6"/>
  <c r="Y772" i="6"/>
  <c r="Z772" i="6"/>
  <c r="AA772" i="6"/>
  <c r="AB772" i="6"/>
  <c r="AC772" i="6"/>
  <c r="AD772" i="6"/>
  <c r="X773" i="6"/>
  <c r="Y773" i="6"/>
  <c r="Z773" i="6"/>
  <c r="AA773" i="6"/>
  <c r="AB773" i="6"/>
  <c r="AC773" i="6"/>
  <c r="AD773" i="6"/>
  <c r="X774" i="6"/>
  <c r="Y774" i="6"/>
  <c r="Z774" i="6"/>
  <c r="AA774" i="6"/>
  <c r="AB774" i="6"/>
  <c r="AC774" i="6"/>
  <c r="AD774" i="6"/>
  <c r="X775" i="6"/>
  <c r="Y775" i="6"/>
  <c r="Z775" i="6"/>
  <c r="AA775" i="6"/>
  <c r="AB775" i="6"/>
  <c r="AC775" i="6"/>
  <c r="AD775" i="6"/>
  <c r="X776" i="6"/>
  <c r="Y776" i="6"/>
  <c r="Z776" i="6"/>
  <c r="AA776" i="6"/>
  <c r="AB776" i="6"/>
  <c r="AC776" i="6"/>
  <c r="AD776" i="6"/>
  <c r="X777" i="6"/>
  <c r="Y777" i="6"/>
  <c r="Z777" i="6"/>
  <c r="AA777" i="6"/>
  <c r="AB777" i="6"/>
  <c r="AC777" i="6"/>
  <c r="AD777" i="6"/>
  <c r="X778" i="6"/>
  <c r="Y778" i="6"/>
  <c r="Z778" i="6"/>
  <c r="AA778" i="6"/>
  <c r="AB778" i="6"/>
  <c r="AC778" i="6"/>
  <c r="AD778" i="6"/>
  <c r="X779" i="6"/>
  <c r="Y779" i="6"/>
  <c r="Z779" i="6"/>
  <c r="AA779" i="6"/>
  <c r="AB779" i="6"/>
  <c r="AC779" i="6"/>
  <c r="AD779" i="6"/>
  <c r="X780" i="6"/>
  <c r="Y780" i="6"/>
  <c r="Z780" i="6"/>
  <c r="AA780" i="6"/>
  <c r="AB780" i="6"/>
  <c r="AC780" i="6"/>
  <c r="AD780" i="6"/>
  <c r="X781" i="6"/>
  <c r="Y781" i="6"/>
  <c r="Z781" i="6"/>
  <c r="AA781" i="6"/>
  <c r="AB781" i="6"/>
  <c r="AC781" i="6"/>
  <c r="AD781" i="6"/>
  <c r="X783" i="6"/>
  <c r="Y783" i="6"/>
  <c r="Z783" i="6"/>
  <c r="AA783" i="6"/>
  <c r="AB783" i="6"/>
  <c r="AC783" i="6"/>
  <c r="AD783" i="6"/>
  <c r="X784" i="6"/>
  <c r="Y784" i="6"/>
  <c r="Z784" i="6"/>
  <c r="AA784" i="6"/>
  <c r="AB784" i="6"/>
  <c r="AC784" i="6"/>
  <c r="AD784" i="6"/>
  <c r="X785" i="6"/>
  <c r="Y785" i="6"/>
  <c r="Z785" i="6"/>
  <c r="AA785" i="6"/>
  <c r="AB785" i="6"/>
  <c r="AC785" i="6"/>
  <c r="AD785" i="6"/>
  <c r="X786" i="6"/>
  <c r="Y786" i="6"/>
  <c r="Z786" i="6"/>
  <c r="AA786" i="6"/>
  <c r="AB786" i="6"/>
  <c r="AC786" i="6"/>
  <c r="AD786" i="6"/>
  <c r="X787" i="6"/>
  <c r="Y787" i="6"/>
  <c r="Z787" i="6"/>
  <c r="AA787" i="6"/>
  <c r="AB787" i="6"/>
  <c r="AC787" i="6"/>
  <c r="AD787" i="6"/>
  <c r="X788" i="6"/>
  <c r="Y788" i="6"/>
  <c r="Z788" i="6"/>
  <c r="AA788" i="6"/>
  <c r="AB788" i="6"/>
  <c r="AC788" i="6"/>
  <c r="AD788" i="6"/>
  <c r="X789" i="6"/>
  <c r="Y789" i="6"/>
  <c r="Z789" i="6"/>
  <c r="AA789" i="6"/>
  <c r="AB789" i="6"/>
  <c r="AC789" i="6"/>
  <c r="AD789" i="6"/>
  <c r="X790" i="6"/>
  <c r="Y790" i="6"/>
  <c r="Z790" i="6"/>
  <c r="AA790" i="6"/>
  <c r="AB790" i="6"/>
  <c r="AC790" i="6"/>
  <c r="AD790" i="6"/>
  <c r="X791" i="6"/>
  <c r="Y791" i="6"/>
  <c r="Z791" i="6"/>
  <c r="AA791" i="6"/>
  <c r="AB791" i="6"/>
  <c r="AC791" i="6"/>
  <c r="AD791" i="6"/>
  <c r="X792" i="6"/>
  <c r="Y792" i="6"/>
  <c r="Z792" i="6"/>
  <c r="AA792" i="6"/>
  <c r="AB792" i="6"/>
  <c r="AC792" i="6"/>
  <c r="AD792" i="6"/>
  <c r="X794" i="6"/>
  <c r="Y794" i="6"/>
  <c r="Z794" i="6"/>
  <c r="AA794" i="6"/>
  <c r="AB794" i="6"/>
  <c r="AC794" i="6"/>
  <c r="AD794" i="6"/>
  <c r="X795" i="6"/>
  <c r="Y795" i="6"/>
  <c r="Z795" i="6"/>
  <c r="AA795" i="6"/>
  <c r="AB795" i="6"/>
  <c r="AC795" i="6"/>
  <c r="AD795" i="6"/>
  <c r="X796" i="6"/>
  <c r="Y796" i="6"/>
  <c r="Z796" i="6"/>
  <c r="AA796" i="6"/>
  <c r="AB796" i="6"/>
  <c r="AC796" i="6"/>
  <c r="AD796" i="6"/>
  <c r="X797" i="6"/>
  <c r="Y797" i="6"/>
  <c r="Z797" i="6"/>
  <c r="AA797" i="6"/>
  <c r="AB797" i="6"/>
  <c r="AC797" i="6"/>
  <c r="AD797" i="6"/>
  <c r="X798" i="6"/>
  <c r="Y798" i="6"/>
  <c r="Z798" i="6"/>
  <c r="AA798" i="6"/>
  <c r="AB798" i="6"/>
  <c r="AC798" i="6"/>
  <c r="AD798" i="6"/>
  <c r="X799" i="6"/>
  <c r="Y799" i="6"/>
  <c r="Z799" i="6"/>
  <c r="AA799" i="6"/>
  <c r="AB799" i="6"/>
  <c r="AC799" i="6"/>
  <c r="AD799" i="6"/>
  <c r="X800" i="6"/>
  <c r="Y800" i="6"/>
  <c r="Z800" i="6"/>
  <c r="AA800" i="6"/>
  <c r="AB800" i="6"/>
  <c r="AC800" i="6"/>
  <c r="AD800" i="6"/>
  <c r="X801" i="6"/>
  <c r="Y801" i="6"/>
  <c r="Z801" i="6"/>
  <c r="AA801" i="6"/>
  <c r="AB801" i="6"/>
  <c r="AC801" i="6"/>
  <c r="AD801" i="6"/>
  <c r="X802" i="6"/>
  <c r="Y802" i="6"/>
  <c r="Z802" i="6"/>
  <c r="AA802" i="6"/>
  <c r="AB802" i="6"/>
  <c r="AC802" i="6"/>
  <c r="AD802" i="6"/>
  <c r="X803" i="6"/>
  <c r="Y803" i="6"/>
  <c r="Z803" i="6"/>
  <c r="AA803" i="6"/>
  <c r="AB803" i="6"/>
  <c r="AC803" i="6"/>
  <c r="AD803" i="6"/>
  <c r="X805" i="6"/>
  <c r="Y805" i="6"/>
  <c r="Z805" i="6"/>
  <c r="AA805" i="6"/>
  <c r="AB805" i="6"/>
  <c r="AC805" i="6"/>
  <c r="AD805" i="6"/>
  <c r="X806" i="6"/>
  <c r="Y806" i="6"/>
  <c r="Z806" i="6"/>
  <c r="AA806" i="6"/>
  <c r="AB806" i="6"/>
  <c r="AC806" i="6"/>
  <c r="AD806" i="6"/>
  <c r="X807" i="6"/>
  <c r="Y807" i="6"/>
  <c r="Z807" i="6"/>
  <c r="AA807" i="6"/>
  <c r="AB807" i="6"/>
  <c r="AC807" i="6"/>
  <c r="AD807" i="6"/>
  <c r="X808" i="6"/>
  <c r="Y808" i="6"/>
  <c r="Z808" i="6"/>
  <c r="AA808" i="6"/>
  <c r="AB808" i="6"/>
  <c r="AC808" i="6"/>
  <c r="AD808" i="6"/>
  <c r="X809" i="6"/>
  <c r="Y809" i="6"/>
  <c r="Z809" i="6"/>
  <c r="AA809" i="6"/>
  <c r="AB809" i="6"/>
  <c r="AC809" i="6"/>
  <c r="AD809" i="6"/>
  <c r="X810" i="6"/>
  <c r="Y810" i="6"/>
  <c r="Z810" i="6"/>
  <c r="AA810" i="6"/>
  <c r="AB810" i="6"/>
  <c r="AC810" i="6"/>
  <c r="AD810" i="6"/>
  <c r="X811" i="6"/>
  <c r="Y811" i="6"/>
  <c r="Z811" i="6"/>
  <c r="AA811" i="6"/>
  <c r="AB811" i="6"/>
  <c r="AC811" i="6"/>
  <c r="AD811" i="6"/>
  <c r="X812" i="6"/>
  <c r="Y812" i="6"/>
  <c r="Z812" i="6"/>
  <c r="AA812" i="6"/>
  <c r="AB812" i="6"/>
  <c r="AC812" i="6"/>
  <c r="AD812" i="6"/>
  <c r="X813" i="6"/>
  <c r="Y813" i="6"/>
  <c r="Z813" i="6"/>
  <c r="AA813" i="6"/>
  <c r="AB813" i="6"/>
  <c r="AC813" i="6"/>
  <c r="AD813" i="6"/>
  <c r="X814" i="6"/>
  <c r="Y814" i="6"/>
  <c r="Z814" i="6"/>
  <c r="AA814" i="6"/>
  <c r="AB814" i="6"/>
  <c r="AC814" i="6"/>
  <c r="AD814" i="6"/>
  <c r="X816" i="6"/>
  <c r="Y816" i="6"/>
  <c r="Z816" i="6"/>
  <c r="AA816" i="6"/>
  <c r="AB816" i="6"/>
  <c r="AC816" i="6"/>
  <c r="AD816" i="6"/>
  <c r="X817" i="6"/>
  <c r="Y817" i="6"/>
  <c r="Z817" i="6"/>
  <c r="AA817" i="6"/>
  <c r="AB817" i="6"/>
  <c r="AC817" i="6"/>
  <c r="AD817" i="6"/>
  <c r="X818" i="6"/>
  <c r="Y818" i="6"/>
  <c r="Z818" i="6"/>
  <c r="AA818" i="6"/>
  <c r="AB818" i="6"/>
  <c r="AC818" i="6"/>
  <c r="AD818" i="6"/>
  <c r="X819" i="6"/>
  <c r="Y819" i="6"/>
  <c r="Z819" i="6"/>
  <c r="AA819" i="6"/>
  <c r="AB819" i="6"/>
  <c r="AC819" i="6"/>
  <c r="AD819" i="6"/>
  <c r="X820" i="6"/>
  <c r="Y820" i="6"/>
  <c r="Z820" i="6"/>
  <c r="AA820" i="6"/>
  <c r="AB820" i="6"/>
  <c r="AC820" i="6"/>
  <c r="AD820" i="6"/>
  <c r="X821" i="6"/>
  <c r="Y821" i="6"/>
  <c r="Z821" i="6"/>
  <c r="AA821" i="6"/>
  <c r="AB821" i="6"/>
  <c r="AC821" i="6"/>
  <c r="AD821" i="6"/>
  <c r="X822" i="6"/>
  <c r="Y822" i="6"/>
  <c r="Z822" i="6"/>
  <c r="AA822" i="6"/>
  <c r="AB822" i="6"/>
  <c r="AC822" i="6"/>
  <c r="AD822" i="6"/>
  <c r="X823" i="6"/>
  <c r="Y823" i="6"/>
  <c r="Z823" i="6"/>
  <c r="AA823" i="6"/>
  <c r="AB823" i="6"/>
  <c r="AC823" i="6"/>
  <c r="AD823" i="6"/>
  <c r="X824" i="6"/>
  <c r="Y824" i="6"/>
  <c r="Z824" i="6"/>
  <c r="AA824" i="6"/>
  <c r="AB824" i="6"/>
  <c r="AC824" i="6"/>
  <c r="AD824" i="6"/>
  <c r="X825" i="6"/>
  <c r="Y825" i="6"/>
  <c r="Z825" i="6"/>
  <c r="AA825" i="6"/>
  <c r="AB825" i="6"/>
  <c r="AC825" i="6"/>
  <c r="AD825" i="6"/>
  <c r="X827" i="6"/>
  <c r="Y827" i="6"/>
  <c r="Z827" i="6"/>
  <c r="AA827" i="6"/>
  <c r="AB827" i="6"/>
  <c r="AC827" i="6"/>
  <c r="AD827" i="6"/>
  <c r="X828" i="6"/>
  <c r="Y828" i="6"/>
  <c r="Z828" i="6"/>
  <c r="AA828" i="6"/>
  <c r="AB828" i="6"/>
  <c r="AC828" i="6"/>
  <c r="AD828" i="6"/>
  <c r="X829" i="6"/>
  <c r="Y829" i="6"/>
  <c r="Z829" i="6"/>
  <c r="AA829" i="6"/>
  <c r="AB829" i="6"/>
  <c r="AC829" i="6"/>
  <c r="AD829" i="6"/>
  <c r="X830" i="6"/>
  <c r="Y830" i="6"/>
  <c r="Z830" i="6"/>
  <c r="AA830" i="6"/>
  <c r="AB830" i="6"/>
  <c r="AC830" i="6"/>
  <c r="AD830" i="6"/>
  <c r="X831" i="6"/>
  <c r="Y831" i="6"/>
  <c r="Z831" i="6"/>
  <c r="AA831" i="6"/>
  <c r="AB831" i="6"/>
  <c r="AC831" i="6"/>
  <c r="AD831" i="6"/>
  <c r="X832" i="6"/>
  <c r="Y832" i="6"/>
  <c r="Z832" i="6"/>
  <c r="AA832" i="6"/>
  <c r="AB832" i="6"/>
  <c r="AC832" i="6"/>
  <c r="AD832" i="6"/>
  <c r="X833" i="6"/>
  <c r="Y833" i="6"/>
  <c r="Z833" i="6"/>
  <c r="AA833" i="6"/>
  <c r="AB833" i="6"/>
  <c r="AC833" i="6"/>
  <c r="AD833" i="6"/>
  <c r="X834" i="6"/>
  <c r="Y834" i="6"/>
  <c r="Z834" i="6"/>
  <c r="AA834" i="6"/>
  <c r="AB834" i="6"/>
  <c r="AC834" i="6"/>
  <c r="AD834" i="6"/>
  <c r="X835" i="6"/>
  <c r="Y835" i="6"/>
  <c r="Z835" i="6"/>
  <c r="AA835" i="6"/>
  <c r="AB835" i="6"/>
  <c r="AC835" i="6"/>
  <c r="AD835" i="6"/>
  <c r="X836" i="6"/>
  <c r="Y836" i="6"/>
  <c r="Z836" i="6"/>
  <c r="AA836" i="6"/>
  <c r="AB836" i="6"/>
  <c r="AC836" i="6"/>
  <c r="AD836" i="6"/>
  <c r="X838" i="6"/>
  <c r="Y838" i="6"/>
  <c r="Z838" i="6"/>
  <c r="AA838" i="6"/>
  <c r="AB838" i="6"/>
  <c r="AC838" i="6"/>
  <c r="AD838" i="6"/>
  <c r="X839" i="6"/>
  <c r="Y839" i="6"/>
  <c r="Z839" i="6"/>
  <c r="AA839" i="6"/>
  <c r="AB839" i="6"/>
  <c r="AC839" i="6"/>
  <c r="AD839" i="6"/>
  <c r="X840" i="6"/>
  <c r="Y840" i="6"/>
  <c r="Z840" i="6"/>
  <c r="AA840" i="6"/>
  <c r="AB840" i="6"/>
  <c r="AC840" i="6"/>
  <c r="AD840" i="6"/>
  <c r="X841" i="6"/>
  <c r="Y841" i="6"/>
  <c r="Z841" i="6"/>
  <c r="AA841" i="6"/>
  <c r="AB841" i="6"/>
  <c r="AC841" i="6"/>
  <c r="AD841" i="6"/>
  <c r="X842" i="6"/>
  <c r="Y842" i="6"/>
  <c r="Z842" i="6"/>
  <c r="AA842" i="6"/>
  <c r="AB842" i="6"/>
  <c r="AC842" i="6"/>
  <c r="AD842" i="6"/>
  <c r="X843" i="6"/>
  <c r="Y843" i="6"/>
  <c r="Z843" i="6"/>
  <c r="AA843" i="6"/>
  <c r="AB843" i="6"/>
  <c r="AC843" i="6"/>
  <c r="AD843" i="6"/>
  <c r="X844" i="6"/>
  <c r="Y844" i="6"/>
  <c r="Z844" i="6"/>
  <c r="AA844" i="6"/>
  <c r="AB844" i="6"/>
  <c r="AC844" i="6"/>
  <c r="AD844" i="6"/>
  <c r="X845" i="6"/>
  <c r="Y845" i="6"/>
  <c r="Z845" i="6"/>
  <c r="AA845" i="6"/>
  <c r="AB845" i="6"/>
  <c r="AC845" i="6"/>
  <c r="AD845" i="6"/>
  <c r="X846" i="6"/>
  <c r="Y846" i="6"/>
  <c r="Z846" i="6"/>
  <c r="AA846" i="6"/>
  <c r="AB846" i="6"/>
  <c r="AC846" i="6"/>
  <c r="AD846" i="6"/>
  <c r="X847" i="6"/>
  <c r="Y847" i="6"/>
  <c r="Z847" i="6"/>
  <c r="AA847" i="6"/>
  <c r="AB847" i="6"/>
  <c r="AC847" i="6"/>
  <c r="AD847" i="6"/>
  <c r="X849" i="6"/>
  <c r="Y849" i="6"/>
  <c r="Z849" i="6"/>
  <c r="AA849" i="6"/>
  <c r="AB849" i="6"/>
  <c r="AC849" i="6"/>
  <c r="AD849" i="6"/>
  <c r="X850" i="6"/>
  <c r="Y850" i="6"/>
  <c r="Z850" i="6"/>
  <c r="AA850" i="6"/>
  <c r="AB850" i="6"/>
  <c r="AC850" i="6"/>
  <c r="AD850" i="6"/>
  <c r="X851" i="6"/>
  <c r="Y851" i="6"/>
  <c r="Z851" i="6"/>
  <c r="AA851" i="6"/>
  <c r="AB851" i="6"/>
  <c r="AC851" i="6"/>
  <c r="AD851" i="6"/>
  <c r="X852" i="6"/>
  <c r="Y852" i="6"/>
  <c r="Z852" i="6"/>
  <c r="AA852" i="6"/>
  <c r="AB852" i="6"/>
  <c r="AC852" i="6"/>
  <c r="AD852" i="6"/>
  <c r="X853" i="6"/>
  <c r="Y853" i="6"/>
  <c r="Z853" i="6"/>
  <c r="AA853" i="6"/>
  <c r="AB853" i="6"/>
  <c r="AC853" i="6"/>
  <c r="AD853" i="6"/>
  <c r="X854" i="6"/>
  <c r="Y854" i="6"/>
  <c r="Z854" i="6"/>
  <c r="AA854" i="6"/>
  <c r="AB854" i="6"/>
  <c r="AC854" i="6"/>
  <c r="AD854" i="6"/>
  <c r="X855" i="6"/>
  <c r="Y855" i="6"/>
  <c r="Z855" i="6"/>
  <c r="AA855" i="6"/>
  <c r="AB855" i="6"/>
  <c r="AC855" i="6"/>
  <c r="AD855" i="6"/>
  <c r="X856" i="6"/>
  <c r="Y856" i="6"/>
  <c r="Z856" i="6"/>
  <c r="AA856" i="6"/>
  <c r="AB856" i="6"/>
  <c r="AC856" i="6"/>
  <c r="AD856" i="6"/>
  <c r="X857" i="6"/>
  <c r="Y857" i="6"/>
  <c r="Z857" i="6"/>
  <c r="AA857" i="6"/>
  <c r="AB857" i="6"/>
  <c r="AC857" i="6"/>
  <c r="AD857" i="6"/>
  <c r="X858" i="6"/>
  <c r="Y858" i="6"/>
  <c r="Z858" i="6"/>
  <c r="AA858" i="6"/>
  <c r="AB858" i="6"/>
  <c r="AC858" i="6"/>
  <c r="AD858" i="6"/>
  <c r="X662" i="6"/>
  <c r="Y662" i="6"/>
  <c r="Z662" i="6"/>
  <c r="AA662" i="6"/>
  <c r="AB662" i="6"/>
  <c r="AC662" i="6"/>
  <c r="AD662" i="6"/>
  <c r="X663" i="6"/>
  <c r="Y663" i="6"/>
  <c r="Z663" i="6"/>
  <c r="AA663" i="6"/>
  <c r="AB663" i="6"/>
  <c r="AC663" i="6"/>
  <c r="AD663" i="6"/>
  <c r="X664" i="6"/>
  <c r="Y664" i="6"/>
  <c r="Z664" i="6"/>
  <c r="AA664" i="6"/>
  <c r="AB664" i="6"/>
  <c r="AC664" i="6"/>
  <c r="AD664" i="6"/>
  <c r="X665" i="6"/>
  <c r="Y665" i="6"/>
  <c r="Z665" i="6"/>
  <c r="AA665" i="6"/>
  <c r="AB665" i="6"/>
  <c r="AC665" i="6"/>
  <c r="AD665" i="6"/>
  <c r="X666" i="6"/>
  <c r="Y666" i="6"/>
  <c r="Z666" i="6"/>
  <c r="AA666" i="6"/>
  <c r="AB666" i="6"/>
  <c r="AC666" i="6"/>
  <c r="AD666" i="6"/>
  <c r="X667" i="6"/>
  <c r="Y667" i="6"/>
  <c r="Z667" i="6"/>
  <c r="AA667" i="6"/>
  <c r="AB667" i="6"/>
  <c r="AC667" i="6"/>
  <c r="AD667" i="6"/>
  <c r="X668" i="6"/>
  <c r="Y668" i="6"/>
  <c r="Z668" i="6"/>
  <c r="AA668" i="6"/>
  <c r="AB668" i="6"/>
  <c r="AC668" i="6"/>
  <c r="AD668" i="6"/>
  <c r="X669" i="6"/>
  <c r="Y669" i="6"/>
  <c r="Z669" i="6"/>
  <c r="AA669" i="6"/>
  <c r="AB669" i="6"/>
  <c r="AC669" i="6"/>
  <c r="AD669" i="6"/>
  <c r="X670" i="6"/>
  <c r="Y670" i="6"/>
  <c r="Z670" i="6"/>
  <c r="AA670" i="6"/>
  <c r="AB670" i="6"/>
  <c r="AC670" i="6"/>
  <c r="AD670" i="6"/>
  <c r="X671" i="6"/>
  <c r="Y671" i="6"/>
  <c r="Z671" i="6"/>
  <c r="AA671" i="6"/>
  <c r="AB671" i="6"/>
  <c r="AC671" i="6"/>
  <c r="AD671" i="6"/>
  <c r="X673" i="6"/>
  <c r="Y673" i="6"/>
  <c r="Z673" i="6"/>
  <c r="AA673" i="6"/>
  <c r="AB673" i="6"/>
  <c r="AC673" i="6"/>
  <c r="AD673" i="6"/>
  <c r="X674" i="6"/>
  <c r="Y674" i="6"/>
  <c r="Z674" i="6"/>
  <c r="AA674" i="6"/>
  <c r="AB674" i="6"/>
  <c r="AC674" i="6"/>
  <c r="AD674" i="6"/>
  <c r="X675" i="6"/>
  <c r="Y675" i="6"/>
  <c r="Z675" i="6"/>
  <c r="AA675" i="6"/>
  <c r="AB675" i="6"/>
  <c r="AC675" i="6"/>
  <c r="AD675" i="6"/>
  <c r="X676" i="6"/>
  <c r="Y676" i="6"/>
  <c r="Z676" i="6"/>
  <c r="AA676" i="6"/>
  <c r="AB676" i="6"/>
  <c r="AC676" i="6"/>
  <c r="AD676" i="6"/>
  <c r="X677" i="6"/>
  <c r="Y677" i="6"/>
  <c r="Z677" i="6"/>
  <c r="AA677" i="6"/>
  <c r="AB677" i="6"/>
  <c r="AC677" i="6"/>
  <c r="AD677" i="6"/>
  <c r="X678" i="6"/>
  <c r="Y678" i="6"/>
  <c r="Z678" i="6"/>
  <c r="AA678" i="6"/>
  <c r="AB678" i="6"/>
  <c r="AC678" i="6"/>
  <c r="AD678" i="6"/>
  <c r="X679" i="6"/>
  <c r="Y679" i="6"/>
  <c r="Z679" i="6"/>
  <c r="AA679" i="6"/>
  <c r="AB679" i="6"/>
  <c r="AC679" i="6"/>
  <c r="AD679" i="6"/>
  <c r="X680" i="6"/>
  <c r="Y680" i="6"/>
  <c r="Z680" i="6"/>
  <c r="AA680" i="6"/>
  <c r="AB680" i="6"/>
  <c r="AC680" i="6"/>
  <c r="AD680" i="6"/>
  <c r="X681" i="6"/>
  <c r="Y681" i="6"/>
  <c r="Z681" i="6"/>
  <c r="AA681" i="6"/>
  <c r="AB681" i="6"/>
  <c r="AC681" i="6"/>
  <c r="AD681" i="6"/>
  <c r="X682" i="6"/>
  <c r="Y682" i="6"/>
  <c r="Z682" i="6"/>
  <c r="AA682" i="6"/>
  <c r="AB682" i="6"/>
  <c r="AC682" i="6"/>
  <c r="AD682" i="6"/>
  <c r="X684" i="6"/>
  <c r="Y684" i="6"/>
  <c r="Z684" i="6"/>
  <c r="AA684" i="6"/>
  <c r="AB684" i="6"/>
  <c r="AC684" i="6"/>
  <c r="AD684" i="6"/>
  <c r="X685" i="6"/>
  <c r="Y685" i="6"/>
  <c r="Z685" i="6"/>
  <c r="AA685" i="6"/>
  <c r="AB685" i="6"/>
  <c r="AC685" i="6"/>
  <c r="AD685" i="6"/>
  <c r="X686" i="6"/>
  <c r="Y686" i="6"/>
  <c r="Z686" i="6"/>
  <c r="AA686" i="6"/>
  <c r="AB686" i="6"/>
  <c r="AC686" i="6"/>
  <c r="AD686" i="6"/>
  <c r="X687" i="6"/>
  <c r="Y687" i="6"/>
  <c r="Z687" i="6"/>
  <c r="AA687" i="6"/>
  <c r="AB687" i="6"/>
  <c r="AC687" i="6"/>
  <c r="AD687" i="6"/>
  <c r="X688" i="6"/>
  <c r="Y688" i="6"/>
  <c r="Z688" i="6"/>
  <c r="AA688" i="6"/>
  <c r="AB688" i="6"/>
  <c r="AC688" i="6"/>
  <c r="AD688" i="6"/>
  <c r="X689" i="6"/>
  <c r="Y689" i="6"/>
  <c r="Z689" i="6"/>
  <c r="AA689" i="6"/>
  <c r="AB689" i="6"/>
  <c r="AC689" i="6"/>
  <c r="AD689" i="6"/>
  <c r="X690" i="6"/>
  <c r="Y690" i="6"/>
  <c r="Z690" i="6"/>
  <c r="AA690" i="6"/>
  <c r="AB690" i="6"/>
  <c r="AC690" i="6"/>
  <c r="AD690" i="6"/>
  <c r="X691" i="6"/>
  <c r="Y691" i="6"/>
  <c r="Z691" i="6"/>
  <c r="AA691" i="6"/>
  <c r="AB691" i="6"/>
  <c r="AC691" i="6"/>
  <c r="AD691" i="6"/>
  <c r="X692" i="6"/>
  <c r="Y692" i="6"/>
  <c r="Z692" i="6"/>
  <c r="AA692" i="6"/>
  <c r="AB692" i="6"/>
  <c r="AC692" i="6"/>
  <c r="AD692" i="6"/>
  <c r="X693" i="6"/>
  <c r="Y693" i="6"/>
  <c r="Z693" i="6"/>
  <c r="AA693" i="6"/>
  <c r="AB693" i="6"/>
  <c r="AC693" i="6"/>
  <c r="AD693" i="6"/>
  <c r="X695" i="6"/>
  <c r="Y695" i="6"/>
  <c r="Z695" i="6"/>
  <c r="AA695" i="6"/>
  <c r="AB695" i="6"/>
  <c r="AC695" i="6"/>
  <c r="AD695" i="6"/>
  <c r="X696" i="6"/>
  <c r="Y696" i="6"/>
  <c r="Z696" i="6"/>
  <c r="AA696" i="6"/>
  <c r="AB696" i="6"/>
  <c r="AC696" i="6"/>
  <c r="AD696" i="6"/>
  <c r="X697" i="6"/>
  <c r="Y697" i="6"/>
  <c r="Z697" i="6"/>
  <c r="AA697" i="6"/>
  <c r="AB697" i="6"/>
  <c r="AC697" i="6"/>
  <c r="AD697" i="6"/>
  <c r="X698" i="6"/>
  <c r="Y698" i="6"/>
  <c r="Z698" i="6"/>
  <c r="AA698" i="6"/>
  <c r="AB698" i="6"/>
  <c r="AC698" i="6"/>
  <c r="AD698" i="6"/>
  <c r="X699" i="6"/>
  <c r="Y699" i="6"/>
  <c r="Z699" i="6"/>
  <c r="AA699" i="6"/>
  <c r="AB699" i="6"/>
  <c r="AC699" i="6"/>
  <c r="AD699" i="6"/>
  <c r="X700" i="6"/>
  <c r="Y700" i="6"/>
  <c r="Z700" i="6"/>
  <c r="AA700" i="6"/>
  <c r="AB700" i="6"/>
  <c r="AC700" i="6"/>
  <c r="AD700" i="6"/>
  <c r="X701" i="6"/>
  <c r="Y701" i="6"/>
  <c r="Z701" i="6"/>
  <c r="AA701" i="6"/>
  <c r="AB701" i="6"/>
  <c r="AC701" i="6"/>
  <c r="AD701" i="6"/>
  <c r="X702" i="6"/>
  <c r="Y702" i="6"/>
  <c r="Z702" i="6"/>
  <c r="AA702" i="6"/>
  <c r="AB702" i="6"/>
  <c r="AC702" i="6"/>
  <c r="AD702" i="6"/>
  <c r="X703" i="6"/>
  <c r="Y703" i="6"/>
  <c r="Z703" i="6"/>
  <c r="AA703" i="6"/>
  <c r="AB703" i="6"/>
  <c r="AC703" i="6"/>
  <c r="AD703" i="6"/>
  <c r="X704" i="6"/>
  <c r="Y704" i="6"/>
  <c r="Z704" i="6"/>
  <c r="AA704" i="6"/>
  <c r="AB704" i="6"/>
  <c r="AC704" i="6"/>
  <c r="AD704" i="6"/>
  <c r="X706" i="6"/>
  <c r="Y706" i="6"/>
  <c r="Z706" i="6"/>
  <c r="AA706" i="6"/>
  <c r="AB706" i="6"/>
  <c r="AC706" i="6"/>
  <c r="AD706" i="6"/>
  <c r="X707" i="6"/>
  <c r="Y707" i="6"/>
  <c r="Z707" i="6"/>
  <c r="AA707" i="6"/>
  <c r="AB707" i="6"/>
  <c r="AC707" i="6"/>
  <c r="AD707" i="6"/>
  <c r="X708" i="6"/>
  <c r="Y708" i="6"/>
  <c r="Z708" i="6"/>
  <c r="AA708" i="6"/>
  <c r="AB708" i="6"/>
  <c r="AC708" i="6"/>
  <c r="AD708" i="6"/>
  <c r="X709" i="6"/>
  <c r="Y709" i="6"/>
  <c r="Z709" i="6"/>
  <c r="AA709" i="6"/>
  <c r="AB709" i="6"/>
  <c r="AC709" i="6"/>
  <c r="AD709" i="6"/>
  <c r="X710" i="6"/>
  <c r="Y710" i="6"/>
  <c r="Z710" i="6"/>
  <c r="AA710" i="6"/>
  <c r="AB710" i="6"/>
  <c r="AC710" i="6"/>
  <c r="AD710" i="6"/>
  <c r="X711" i="6"/>
  <c r="Y711" i="6"/>
  <c r="Z711" i="6"/>
  <c r="AA711" i="6"/>
  <c r="AB711" i="6"/>
  <c r="AC711" i="6"/>
  <c r="AD711" i="6"/>
  <c r="X712" i="6"/>
  <c r="Y712" i="6"/>
  <c r="Z712" i="6"/>
  <c r="AA712" i="6"/>
  <c r="AB712" i="6"/>
  <c r="AC712" i="6"/>
  <c r="AD712" i="6"/>
  <c r="X713" i="6"/>
  <c r="Y713" i="6"/>
  <c r="Z713" i="6"/>
  <c r="AA713" i="6"/>
  <c r="AB713" i="6"/>
  <c r="AC713" i="6"/>
  <c r="AD713" i="6"/>
  <c r="X714" i="6"/>
  <c r="Y714" i="6"/>
  <c r="Z714" i="6"/>
  <c r="AA714" i="6"/>
  <c r="AB714" i="6"/>
  <c r="AC714" i="6"/>
  <c r="AD714" i="6"/>
  <c r="X715" i="6"/>
  <c r="Y715" i="6"/>
  <c r="Z715" i="6"/>
  <c r="AA715" i="6"/>
  <c r="AB715" i="6"/>
  <c r="AC715" i="6"/>
  <c r="AD715" i="6"/>
  <c r="X717" i="6"/>
  <c r="Y717" i="6"/>
  <c r="Z717" i="6"/>
  <c r="AA717" i="6"/>
  <c r="AB717" i="6"/>
  <c r="AC717" i="6"/>
  <c r="AD717" i="6"/>
  <c r="X718" i="6"/>
  <c r="Y718" i="6"/>
  <c r="Z718" i="6"/>
  <c r="AA718" i="6"/>
  <c r="AB718" i="6"/>
  <c r="AC718" i="6"/>
  <c r="AD718" i="6"/>
  <c r="X719" i="6"/>
  <c r="Y719" i="6"/>
  <c r="Z719" i="6"/>
  <c r="AA719" i="6"/>
  <c r="AB719" i="6"/>
  <c r="AC719" i="6"/>
  <c r="AD719" i="6"/>
  <c r="X720" i="6"/>
  <c r="Y720" i="6"/>
  <c r="Z720" i="6"/>
  <c r="AA720" i="6"/>
  <c r="AB720" i="6"/>
  <c r="AC720" i="6"/>
  <c r="AD720" i="6"/>
  <c r="X721" i="6"/>
  <c r="Y721" i="6"/>
  <c r="Z721" i="6"/>
  <c r="AA721" i="6"/>
  <c r="AB721" i="6"/>
  <c r="AC721" i="6"/>
  <c r="AD721" i="6"/>
  <c r="X722" i="6"/>
  <c r="Y722" i="6"/>
  <c r="Z722" i="6"/>
  <c r="AA722" i="6"/>
  <c r="AB722" i="6"/>
  <c r="AC722" i="6"/>
  <c r="AD722" i="6"/>
  <c r="X723" i="6"/>
  <c r="Y723" i="6"/>
  <c r="Z723" i="6"/>
  <c r="AA723" i="6"/>
  <c r="AB723" i="6"/>
  <c r="AC723" i="6"/>
  <c r="AD723" i="6"/>
  <c r="X724" i="6"/>
  <c r="Y724" i="6"/>
  <c r="Z724" i="6"/>
  <c r="AA724" i="6"/>
  <c r="AB724" i="6"/>
  <c r="AC724" i="6"/>
  <c r="AD724" i="6"/>
  <c r="X725" i="6"/>
  <c r="Y725" i="6"/>
  <c r="Z725" i="6"/>
  <c r="AA725" i="6"/>
  <c r="AB725" i="6"/>
  <c r="AC725" i="6"/>
  <c r="AD725" i="6"/>
  <c r="X726" i="6"/>
  <c r="Y726" i="6"/>
  <c r="Z726" i="6"/>
  <c r="AA726" i="6"/>
  <c r="AB726" i="6"/>
  <c r="AC726" i="6"/>
  <c r="AD726" i="6"/>
  <c r="X728" i="6"/>
  <c r="Y728" i="6"/>
  <c r="Z728" i="6"/>
  <c r="AA728" i="6"/>
  <c r="AB728" i="6"/>
  <c r="AC728" i="6"/>
  <c r="AD728" i="6"/>
  <c r="X729" i="6"/>
  <c r="Y729" i="6"/>
  <c r="Z729" i="6"/>
  <c r="AA729" i="6"/>
  <c r="AB729" i="6"/>
  <c r="AC729" i="6"/>
  <c r="AD729" i="6"/>
  <c r="X730" i="6"/>
  <c r="Y730" i="6"/>
  <c r="Z730" i="6"/>
  <c r="AA730" i="6"/>
  <c r="AB730" i="6"/>
  <c r="AC730" i="6"/>
  <c r="AD730" i="6"/>
  <c r="X731" i="6"/>
  <c r="Y731" i="6"/>
  <c r="Z731" i="6"/>
  <c r="AA731" i="6"/>
  <c r="AB731" i="6"/>
  <c r="AC731" i="6"/>
  <c r="AD731" i="6"/>
  <c r="X732" i="6"/>
  <c r="Y732" i="6"/>
  <c r="Z732" i="6"/>
  <c r="AA732" i="6"/>
  <c r="AB732" i="6"/>
  <c r="AC732" i="6"/>
  <c r="AD732" i="6"/>
  <c r="X733" i="6"/>
  <c r="Y733" i="6"/>
  <c r="Z733" i="6"/>
  <c r="AA733" i="6"/>
  <c r="AB733" i="6"/>
  <c r="AC733" i="6"/>
  <c r="AD733" i="6"/>
  <c r="X734" i="6"/>
  <c r="Y734" i="6"/>
  <c r="Z734" i="6"/>
  <c r="AA734" i="6"/>
  <c r="AB734" i="6"/>
  <c r="AC734" i="6"/>
  <c r="AD734" i="6"/>
  <c r="X735" i="6"/>
  <c r="Y735" i="6"/>
  <c r="Z735" i="6"/>
  <c r="AA735" i="6"/>
  <c r="AB735" i="6"/>
  <c r="AC735" i="6"/>
  <c r="AD735" i="6"/>
  <c r="X736" i="6"/>
  <c r="Y736" i="6"/>
  <c r="Z736" i="6"/>
  <c r="AA736" i="6"/>
  <c r="AB736" i="6"/>
  <c r="AC736" i="6"/>
  <c r="AD736" i="6"/>
  <c r="X737" i="6"/>
  <c r="Y737" i="6"/>
  <c r="Z737" i="6"/>
  <c r="AA737" i="6"/>
  <c r="AB737" i="6"/>
  <c r="AC737" i="6"/>
  <c r="AD737" i="6"/>
  <c r="X739" i="6"/>
  <c r="Y739" i="6"/>
  <c r="Z739" i="6"/>
  <c r="AA739" i="6"/>
  <c r="AB739" i="6"/>
  <c r="AC739" i="6"/>
  <c r="AD739" i="6"/>
  <c r="X740" i="6"/>
  <c r="Y740" i="6"/>
  <c r="Z740" i="6"/>
  <c r="AA740" i="6"/>
  <c r="AB740" i="6"/>
  <c r="AC740" i="6"/>
  <c r="AD740" i="6"/>
  <c r="X741" i="6"/>
  <c r="Y741" i="6"/>
  <c r="Z741" i="6"/>
  <c r="AA741" i="6"/>
  <c r="AB741" i="6"/>
  <c r="AC741" i="6"/>
  <c r="AD741" i="6"/>
  <c r="X742" i="6"/>
  <c r="Y742" i="6"/>
  <c r="Z742" i="6"/>
  <c r="AA742" i="6"/>
  <c r="AB742" i="6"/>
  <c r="AC742" i="6"/>
  <c r="AD742" i="6"/>
  <c r="X743" i="6"/>
  <c r="Y743" i="6"/>
  <c r="Z743" i="6"/>
  <c r="AA743" i="6"/>
  <c r="AB743" i="6"/>
  <c r="AC743" i="6"/>
  <c r="AD743" i="6"/>
  <c r="X744" i="6"/>
  <c r="Y744" i="6"/>
  <c r="Z744" i="6"/>
  <c r="AA744" i="6"/>
  <c r="AB744" i="6"/>
  <c r="AC744" i="6"/>
  <c r="AD744" i="6"/>
  <c r="X745" i="6"/>
  <c r="Y745" i="6"/>
  <c r="Z745" i="6"/>
  <c r="AA745" i="6"/>
  <c r="AB745" i="6"/>
  <c r="AC745" i="6"/>
  <c r="AD745" i="6"/>
  <c r="X746" i="6"/>
  <c r="Y746" i="6"/>
  <c r="Z746" i="6"/>
  <c r="AA746" i="6"/>
  <c r="AB746" i="6"/>
  <c r="AC746" i="6"/>
  <c r="AD746" i="6"/>
  <c r="X747" i="6"/>
  <c r="Y747" i="6"/>
  <c r="Z747" i="6"/>
  <c r="AA747" i="6"/>
  <c r="AB747" i="6"/>
  <c r="AC747" i="6"/>
  <c r="AD747" i="6"/>
  <c r="X748" i="6"/>
  <c r="Y748" i="6"/>
  <c r="Z748" i="6"/>
  <c r="AA748" i="6"/>
  <c r="AB748" i="6"/>
  <c r="AC748" i="6"/>
  <c r="AD748" i="6"/>
  <c r="X750" i="6"/>
  <c r="Y750" i="6"/>
  <c r="Z750" i="6"/>
  <c r="AA750" i="6"/>
  <c r="AB750" i="6"/>
  <c r="AC750" i="6"/>
  <c r="AD750" i="6"/>
  <c r="X751" i="6"/>
  <c r="Y751" i="6"/>
  <c r="Z751" i="6"/>
  <c r="AA751" i="6"/>
  <c r="AB751" i="6"/>
  <c r="AC751" i="6"/>
  <c r="AD751" i="6"/>
  <c r="X752" i="6"/>
  <c r="Y752" i="6"/>
  <c r="Z752" i="6"/>
  <c r="AA752" i="6"/>
  <c r="AB752" i="6"/>
  <c r="AC752" i="6"/>
  <c r="AD752" i="6"/>
  <c r="X753" i="6"/>
  <c r="Y753" i="6"/>
  <c r="Z753" i="6"/>
  <c r="AA753" i="6"/>
  <c r="AB753" i="6"/>
  <c r="AC753" i="6"/>
  <c r="AD753" i="6"/>
  <c r="X754" i="6"/>
  <c r="Y754" i="6"/>
  <c r="Z754" i="6"/>
  <c r="AA754" i="6"/>
  <c r="AB754" i="6"/>
  <c r="AC754" i="6"/>
  <c r="AD754" i="6"/>
  <c r="X755" i="6"/>
  <c r="Y755" i="6"/>
  <c r="Z755" i="6"/>
  <c r="AA755" i="6"/>
  <c r="AB755" i="6"/>
  <c r="AC755" i="6"/>
  <c r="AD755" i="6"/>
  <c r="X756" i="6"/>
  <c r="Y756" i="6"/>
  <c r="Z756" i="6"/>
  <c r="AA756" i="6"/>
  <c r="AB756" i="6"/>
  <c r="AC756" i="6"/>
  <c r="AD756" i="6"/>
  <c r="X757" i="6"/>
  <c r="Y757" i="6"/>
  <c r="Z757" i="6"/>
  <c r="AA757" i="6"/>
  <c r="AB757" i="6"/>
  <c r="AC757" i="6"/>
  <c r="AD757" i="6"/>
  <c r="X758" i="6"/>
  <c r="Y758" i="6"/>
  <c r="Z758" i="6"/>
  <c r="AA758" i="6"/>
  <c r="AB758" i="6"/>
  <c r="AC758" i="6"/>
  <c r="AD758" i="6"/>
  <c r="X759" i="6"/>
  <c r="Y759" i="6"/>
  <c r="Z759" i="6"/>
  <c r="AA759" i="6"/>
  <c r="AB759" i="6"/>
  <c r="AC759" i="6"/>
  <c r="AD759" i="6"/>
  <c r="X761" i="6"/>
  <c r="Y761" i="6"/>
  <c r="Z761" i="6"/>
  <c r="AA761" i="6"/>
  <c r="AB761" i="6"/>
  <c r="AC761" i="6"/>
  <c r="AD761" i="6"/>
  <c r="X762" i="6"/>
  <c r="Y762" i="6"/>
  <c r="Z762" i="6"/>
  <c r="AA762" i="6"/>
  <c r="AB762" i="6"/>
  <c r="AC762" i="6"/>
  <c r="AD762" i="6"/>
  <c r="X763" i="6"/>
  <c r="Y763" i="6"/>
  <c r="Z763" i="6"/>
  <c r="AA763" i="6"/>
  <c r="AB763" i="6"/>
  <c r="AC763" i="6"/>
  <c r="AD763" i="6"/>
  <c r="X764" i="6"/>
  <c r="Y764" i="6"/>
  <c r="Z764" i="6"/>
  <c r="AA764" i="6"/>
  <c r="AB764" i="6"/>
  <c r="AC764" i="6"/>
  <c r="AD764" i="6"/>
  <c r="X765" i="6"/>
  <c r="Y765" i="6"/>
  <c r="Z765" i="6"/>
  <c r="AA765" i="6"/>
  <c r="AB765" i="6"/>
  <c r="AC765" i="6"/>
  <c r="AD765" i="6"/>
  <c r="X766" i="6"/>
  <c r="Y766" i="6"/>
  <c r="Z766" i="6"/>
  <c r="AA766" i="6"/>
  <c r="AB766" i="6"/>
  <c r="AC766" i="6"/>
  <c r="AD766" i="6"/>
  <c r="X767" i="6"/>
  <c r="Y767" i="6"/>
  <c r="Z767" i="6"/>
  <c r="AA767" i="6"/>
  <c r="AB767" i="6"/>
  <c r="AC767" i="6"/>
  <c r="AD767" i="6"/>
  <c r="X768" i="6"/>
  <c r="Y768" i="6"/>
  <c r="Z768" i="6"/>
  <c r="AA768" i="6"/>
  <c r="AB768" i="6"/>
  <c r="AC768" i="6"/>
  <c r="AD768" i="6"/>
  <c r="X769" i="6"/>
  <c r="Y769" i="6"/>
  <c r="Z769" i="6"/>
  <c r="AA769" i="6"/>
  <c r="AB769" i="6"/>
  <c r="AC769" i="6"/>
  <c r="AD769" i="6"/>
  <c r="X770" i="6"/>
  <c r="Y770" i="6"/>
  <c r="Z770" i="6"/>
  <c r="AA770" i="6"/>
  <c r="AB770" i="6"/>
  <c r="AC770" i="6"/>
  <c r="AD770" i="6"/>
  <c r="X859" i="6"/>
  <c r="Y859" i="6"/>
  <c r="Z859" i="6"/>
  <c r="AA859" i="6"/>
  <c r="AB859" i="6"/>
  <c r="AC859" i="6"/>
  <c r="AD859" i="6"/>
  <c r="X860" i="6"/>
  <c r="Y860" i="6"/>
  <c r="Z860" i="6"/>
  <c r="AA860" i="6"/>
  <c r="AB860" i="6"/>
  <c r="AC860" i="6"/>
  <c r="AD860" i="6"/>
  <c r="X861" i="6"/>
  <c r="Y861" i="6"/>
  <c r="Z861" i="6"/>
  <c r="AA861" i="6"/>
  <c r="AB861" i="6"/>
  <c r="AC861" i="6"/>
  <c r="AD861" i="6"/>
  <c r="X862" i="6"/>
  <c r="Y862" i="6"/>
  <c r="Z862" i="6"/>
  <c r="AA862" i="6"/>
  <c r="AB862" i="6"/>
  <c r="AC862" i="6"/>
  <c r="AD862" i="6"/>
  <c r="X863" i="6"/>
  <c r="Y863" i="6"/>
  <c r="Z863" i="6"/>
  <c r="AA863" i="6"/>
  <c r="AB863" i="6"/>
  <c r="AC863" i="6"/>
  <c r="AD863" i="6"/>
  <c r="X864" i="6"/>
  <c r="Y864" i="6"/>
  <c r="Z864" i="6"/>
  <c r="AA864" i="6"/>
  <c r="AB864" i="6"/>
  <c r="AC864" i="6"/>
  <c r="AD864" i="6"/>
  <c r="X865" i="6"/>
  <c r="Y865" i="6"/>
  <c r="Z865" i="6"/>
  <c r="AA865" i="6"/>
  <c r="AB865" i="6"/>
  <c r="AC865" i="6"/>
  <c r="AD865" i="6"/>
  <c r="X866" i="6"/>
  <c r="Y866" i="6"/>
  <c r="Z866" i="6"/>
  <c r="AA866" i="6"/>
  <c r="AB866" i="6"/>
  <c r="AC866" i="6"/>
  <c r="AD866" i="6"/>
  <c r="X867" i="6"/>
  <c r="Y867" i="6"/>
  <c r="Z867" i="6"/>
  <c r="AA867" i="6"/>
  <c r="AB867" i="6"/>
  <c r="AC867" i="6"/>
  <c r="AD867" i="6"/>
  <c r="X868" i="6"/>
  <c r="Y868" i="6"/>
  <c r="Z868" i="6"/>
  <c r="AA868" i="6"/>
  <c r="AB868" i="6"/>
  <c r="AC868" i="6"/>
  <c r="AD868" i="6"/>
  <c r="X869" i="6"/>
  <c r="Y869" i="6"/>
  <c r="Z869" i="6"/>
  <c r="AA869" i="6"/>
  <c r="AB869" i="6"/>
  <c r="AC869" i="6"/>
  <c r="AD869" i="6"/>
  <c r="X870" i="6"/>
  <c r="Y870" i="6"/>
  <c r="Z870" i="6"/>
  <c r="AA870" i="6"/>
  <c r="AB870" i="6"/>
  <c r="AC870" i="6"/>
  <c r="AD870" i="6"/>
  <c r="X871" i="6"/>
  <c r="Y871" i="6"/>
  <c r="Z871" i="6"/>
  <c r="AA871" i="6"/>
  <c r="AB871" i="6"/>
  <c r="AC871" i="6"/>
  <c r="AD871" i="6"/>
  <c r="X872" i="6"/>
  <c r="Y872" i="6"/>
  <c r="Z872" i="6"/>
  <c r="AA872" i="6"/>
  <c r="AB872" i="6"/>
  <c r="AC872" i="6"/>
  <c r="AD872" i="6"/>
  <c r="X873" i="6"/>
  <c r="Y873" i="6"/>
  <c r="Z873" i="6"/>
  <c r="AA873" i="6"/>
  <c r="AB873" i="6"/>
  <c r="AC873" i="6"/>
  <c r="AD873" i="6"/>
  <c r="X874" i="6"/>
  <c r="Y874" i="6"/>
  <c r="Z874" i="6"/>
  <c r="AA874" i="6"/>
  <c r="AB874" i="6"/>
  <c r="AC874" i="6"/>
  <c r="AD874" i="6"/>
  <c r="X875" i="6"/>
  <c r="Y875" i="6"/>
  <c r="Z875" i="6"/>
  <c r="AA875" i="6"/>
  <c r="AB875" i="6"/>
  <c r="AC875" i="6"/>
  <c r="AD875" i="6"/>
  <c r="X876" i="6"/>
  <c r="Y876" i="6"/>
  <c r="Z876" i="6"/>
  <c r="AA876" i="6"/>
  <c r="AB876" i="6"/>
  <c r="AC876" i="6"/>
  <c r="AD876" i="6"/>
  <c r="X877" i="6"/>
  <c r="Y877" i="6"/>
  <c r="Z877" i="6"/>
  <c r="AA877" i="6"/>
  <c r="AB877" i="6"/>
  <c r="AC877" i="6"/>
  <c r="AD877" i="6"/>
  <c r="X878" i="6"/>
  <c r="Y878" i="6"/>
  <c r="Z878" i="6"/>
  <c r="AA878" i="6"/>
  <c r="AB878" i="6"/>
  <c r="AC878" i="6"/>
  <c r="AD878" i="6"/>
  <c r="X879" i="6"/>
  <c r="Y879" i="6"/>
  <c r="Z879" i="6"/>
  <c r="AA879" i="6"/>
  <c r="AB879" i="6"/>
  <c r="AC879" i="6"/>
  <c r="AD879" i="6"/>
  <c r="X880" i="6"/>
  <c r="Y880" i="6"/>
  <c r="Z880" i="6"/>
  <c r="AA880" i="6"/>
  <c r="AB880" i="6"/>
  <c r="AC880" i="6"/>
  <c r="AD880" i="6"/>
  <c r="X881" i="6"/>
  <c r="Y881" i="6"/>
  <c r="Z881" i="6"/>
  <c r="AA881" i="6"/>
  <c r="AB881" i="6"/>
  <c r="AC881" i="6"/>
  <c r="AD881" i="6"/>
  <c r="X882" i="6"/>
  <c r="Y882" i="6"/>
  <c r="Z882" i="6"/>
  <c r="AA882" i="6"/>
  <c r="AB882" i="6"/>
  <c r="AC882" i="6"/>
  <c r="AD882" i="6"/>
  <c r="X883" i="6"/>
  <c r="Y883" i="6"/>
  <c r="Z883" i="6"/>
  <c r="AA883" i="6"/>
  <c r="AB883" i="6"/>
  <c r="AC883" i="6"/>
  <c r="AD883" i="6"/>
  <c r="X884" i="6"/>
  <c r="Y884" i="6"/>
  <c r="Z884" i="6"/>
  <c r="AA884" i="6"/>
  <c r="AB884" i="6"/>
  <c r="AC884" i="6"/>
  <c r="AD884" i="6"/>
  <c r="X885" i="6"/>
  <c r="Y885" i="6"/>
  <c r="Z885" i="6"/>
  <c r="AA885" i="6"/>
  <c r="AB885" i="6"/>
  <c r="AC885" i="6"/>
  <c r="AD885" i="6"/>
  <c r="X886" i="6"/>
  <c r="Y886" i="6"/>
  <c r="Z886" i="6"/>
  <c r="AA886" i="6"/>
  <c r="AB886" i="6"/>
  <c r="AC886" i="6"/>
  <c r="AD886" i="6"/>
  <c r="X887" i="6"/>
  <c r="Y887" i="6"/>
  <c r="Z887" i="6"/>
  <c r="AA887" i="6"/>
  <c r="AB887" i="6"/>
  <c r="AC887" i="6"/>
  <c r="AD887" i="6"/>
  <c r="X888" i="6"/>
  <c r="Y888" i="6"/>
  <c r="Z888" i="6"/>
  <c r="AA888" i="6"/>
  <c r="AB888" i="6"/>
  <c r="AC888" i="6"/>
  <c r="AD888" i="6"/>
  <c r="X889" i="6"/>
  <c r="Y889" i="6"/>
  <c r="Z889" i="6"/>
  <c r="AA889" i="6"/>
  <c r="AB889" i="6"/>
  <c r="AC889" i="6"/>
  <c r="AD889" i="6"/>
  <c r="X890" i="6"/>
  <c r="Y890" i="6"/>
  <c r="Z890" i="6"/>
  <c r="AA890" i="6"/>
  <c r="AB890" i="6"/>
  <c r="AC890" i="6"/>
  <c r="AD890" i="6"/>
  <c r="X891" i="6"/>
  <c r="Y891" i="6"/>
  <c r="Z891" i="6"/>
  <c r="AA891" i="6"/>
  <c r="AB891" i="6"/>
  <c r="AC891" i="6"/>
  <c r="AD891" i="6"/>
  <c r="X892" i="6"/>
  <c r="Y892" i="6"/>
  <c r="Z892" i="6"/>
  <c r="AA892" i="6"/>
  <c r="AB892" i="6"/>
  <c r="AC892" i="6"/>
  <c r="AD892" i="6"/>
  <c r="X893" i="6"/>
  <c r="Y893" i="6"/>
  <c r="Z893" i="6"/>
  <c r="AA893" i="6"/>
  <c r="AB893" i="6"/>
  <c r="AC893" i="6"/>
  <c r="AD893" i="6"/>
  <c r="X894" i="6"/>
  <c r="Y894" i="6"/>
  <c r="Z894" i="6"/>
  <c r="AA894" i="6"/>
  <c r="AB894" i="6"/>
  <c r="AC894" i="6"/>
  <c r="AD894" i="6"/>
  <c r="X895" i="6"/>
  <c r="Y895" i="6"/>
  <c r="Z895" i="6"/>
  <c r="AA895" i="6"/>
  <c r="AB895" i="6"/>
  <c r="AC895" i="6"/>
  <c r="AD895" i="6"/>
  <c r="X896" i="6"/>
  <c r="Y896" i="6"/>
  <c r="Z896" i="6"/>
  <c r="AA896" i="6"/>
  <c r="AB896" i="6"/>
  <c r="AC896" i="6"/>
  <c r="AD896" i="6"/>
  <c r="X897" i="6"/>
  <c r="Y897" i="6"/>
  <c r="Z897" i="6"/>
  <c r="AA897" i="6"/>
  <c r="AB897" i="6"/>
  <c r="AC897" i="6"/>
  <c r="AD897" i="6"/>
  <c r="X898" i="6"/>
  <c r="Y898" i="6"/>
  <c r="Z898" i="6"/>
  <c r="AA898" i="6"/>
  <c r="AB898" i="6"/>
  <c r="AC898" i="6"/>
  <c r="AD898" i="6"/>
  <c r="X899" i="6"/>
  <c r="Y899" i="6"/>
  <c r="Z899" i="6"/>
  <c r="AA899" i="6"/>
  <c r="AB899" i="6"/>
  <c r="AC899" i="6"/>
  <c r="AD899" i="6"/>
  <c r="X900" i="6"/>
  <c r="Y900" i="6"/>
  <c r="Z900" i="6"/>
  <c r="AA900" i="6"/>
  <c r="AB900" i="6"/>
  <c r="AC900" i="6"/>
  <c r="AD900" i="6"/>
  <c r="X901" i="6"/>
  <c r="Y901" i="6"/>
  <c r="Z901" i="6"/>
  <c r="AA901" i="6"/>
  <c r="AB901" i="6"/>
  <c r="AC901" i="6"/>
  <c r="AD901" i="6"/>
  <c r="X902" i="6"/>
  <c r="Y902" i="6"/>
  <c r="Z902" i="6"/>
  <c r="AA902" i="6"/>
  <c r="AB902" i="6"/>
  <c r="AC902" i="6"/>
  <c r="AD902" i="6"/>
  <c r="X903" i="6"/>
  <c r="Y903" i="6"/>
  <c r="Z903" i="6"/>
  <c r="AA903" i="6"/>
  <c r="AB903" i="6"/>
  <c r="AC903" i="6"/>
  <c r="AD903" i="6"/>
  <c r="X904" i="6"/>
  <c r="Y904" i="6"/>
  <c r="Z904" i="6"/>
  <c r="AA904" i="6"/>
  <c r="AB904" i="6"/>
  <c r="AC904" i="6"/>
  <c r="AD904" i="6"/>
  <c r="X905" i="6"/>
  <c r="Y905" i="6"/>
  <c r="Z905" i="6"/>
  <c r="AA905" i="6"/>
  <c r="AB905" i="6"/>
  <c r="AC905" i="6"/>
  <c r="AD905" i="6"/>
  <c r="X906" i="6"/>
  <c r="Y906" i="6"/>
  <c r="Z906" i="6"/>
  <c r="AA906" i="6"/>
  <c r="AB906" i="6"/>
  <c r="AC906" i="6"/>
  <c r="AD906" i="6"/>
  <c r="X907" i="6"/>
  <c r="Y907" i="6"/>
  <c r="Z907" i="6"/>
  <c r="AA907" i="6"/>
  <c r="AB907" i="6"/>
  <c r="AC907" i="6"/>
  <c r="AD907" i="6"/>
  <c r="X908" i="6"/>
  <c r="Y908" i="6"/>
  <c r="Z908" i="6"/>
  <c r="AA908" i="6"/>
  <c r="AB908" i="6"/>
  <c r="AC908" i="6"/>
  <c r="AD908" i="6"/>
  <c r="X909" i="6"/>
  <c r="Y909" i="6"/>
  <c r="Z909" i="6"/>
  <c r="AA909" i="6"/>
  <c r="AB909" i="6"/>
  <c r="AC909" i="6"/>
  <c r="AD909" i="6"/>
  <c r="X910" i="6"/>
  <c r="Y910" i="6"/>
  <c r="Z910" i="6"/>
  <c r="AA910" i="6"/>
  <c r="AB910" i="6"/>
  <c r="AC910" i="6"/>
  <c r="AD910" i="6"/>
  <c r="X911" i="6"/>
  <c r="Y911" i="6"/>
  <c r="Z911" i="6"/>
  <c r="AA911" i="6"/>
  <c r="AB911" i="6"/>
  <c r="AC911" i="6"/>
  <c r="AD911" i="6"/>
  <c r="X912" i="6"/>
  <c r="Y912" i="6"/>
  <c r="Z912" i="6"/>
  <c r="AA912" i="6"/>
  <c r="AB912" i="6"/>
  <c r="AC912" i="6"/>
  <c r="AD912" i="6"/>
  <c r="X913" i="6"/>
  <c r="Y913" i="6"/>
  <c r="Z913" i="6"/>
  <c r="AA913" i="6"/>
  <c r="AB913" i="6"/>
  <c r="AC913" i="6"/>
  <c r="AD913" i="6"/>
  <c r="X914" i="6"/>
  <c r="Y914" i="6"/>
  <c r="Z914" i="6"/>
  <c r="AA914" i="6"/>
  <c r="AB914" i="6"/>
  <c r="AC914" i="6"/>
  <c r="AD914" i="6"/>
  <c r="X915" i="6"/>
  <c r="Y915" i="6"/>
  <c r="Z915" i="6"/>
  <c r="AA915" i="6"/>
  <c r="AB915" i="6"/>
  <c r="AC915" i="6"/>
  <c r="AD915" i="6"/>
  <c r="X916" i="6"/>
  <c r="Y916" i="6"/>
  <c r="Z916" i="6"/>
  <c r="AA916" i="6"/>
  <c r="AB916" i="6"/>
  <c r="AC916" i="6"/>
  <c r="AD916" i="6"/>
  <c r="X917" i="6"/>
  <c r="Y917" i="6"/>
  <c r="Z917" i="6"/>
  <c r="AA917" i="6"/>
  <c r="AB917" i="6"/>
  <c r="AC917" i="6"/>
  <c r="AD917" i="6"/>
  <c r="X918" i="6"/>
  <c r="Y918" i="6"/>
  <c r="Z918" i="6"/>
  <c r="AA918" i="6"/>
  <c r="AB918" i="6"/>
  <c r="AC918" i="6"/>
  <c r="AD918" i="6"/>
  <c r="X919" i="6"/>
  <c r="Y919" i="6"/>
  <c r="Z919" i="6"/>
  <c r="AA919" i="6"/>
  <c r="AB919" i="6"/>
  <c r="AC919" i="6"/>
  <c r="AD919" i="6"/>
  <c r="X920" i="6"/>
  <c r="Y920" i="6"/>
  <c r="Z920" i="6"/>
  <c r="AA920" i="6"/>
  <c r="AB920" i="6"/>
  <c r="AC920" i="6"/>
  <c r="AD920" i="6"/>
  <c r="X921" i="6"/>
  <c r="Y921" i="6"/>
  <c r="Z921" i="6"/>
  <c r="AA921" i="6"/>
  <c r="AB921" i="6"/>
  <c r="AC921" i="6"/>
  <c r="AD921" i="6"/>
  <c r="X922" i="6"/>
  <c r="Y922" i="6"/>
  <c r="Z922" i="6"/>
  <c r="AA922" i="6"/>
  <c r="AB922" i="6"/>
  <c r="AC922" i="6"/>
  <c r="AD922" i="6"/>
  <c r="X923" i="6"/>
  <c r="Y923" i="6"/>
  <c r="Z923" i="6"/>
  <c r="AA923" i="6"/>
  <c r="AB923" i="6"/>
  <c r="AC923" i="6"/>
  <c r="AD923" i="6"/>
  <c r="X924" i="6"/>
  <c r="Y924" i="6"/>
  <c r="Z924" i="6"/>
  <c r="AA924" i="6"/>
  <c r="AB924" i="6"/>
  <c r="AC924" i="6"/>
  <c r="AD924" i="6"/>
  <c r="X925" i="6"/>
  <c r="Y925" i="6"/>
  <c r="Z925" i="6"/>
  <c r="AA925" i="6"/>
  <c r="AB925" i="6"/>
  <c r="AC925" i="6"/>
  <c r="AD925" i="6"/>
  <c r="X926" i="6"/>
  <c r="Y926" i="6"/>
  <c r="Z926" i="6"/>
  <c r="AA926" i="6"/>
  <c r="AB926" i="6"/>
  <c r="AC926" i="6"/>
  <c r="AD926" i="6"/>
  <c r="X927" i="6"/>
  <c r="Y927" i="6"/>
  <c r="Z927" i="6"/>
  <c r="AA927" i="6"/>
  <c r="AB927" i="6"/>
  <c r="AC927" i="6"/>
  <c r="AD927" i="6"/>
  <c r="X928" i="6"/>
  <c r="Y928" i="6"/>
  <c r="Z928" i="6"/>
  <c r="AA928" i="6"/>
  <c r="AB928" i="6"/>
  <c r="AC928" i="6"/>
  <c r="AD928" i="6"/>
  <c r="X929" i="6"/>
  <c r="Y929" i="6"/>
  <c r="Z929" i="6"/>
  <c r="AA929" i="6"/>
  <c r="AB929" i="6"/>
  <c r="AC929" i="6"/>
  <c r="AD929" i="6"/>
  <c r="X930" i="6"/>
  <c r="Y930" i="6"/>
  <c r="Z930" i="6"/>
  <c r="AA930" i="6"/>
  <c r="AB930" i="6"/>
  <c r="AC930" i="6"/>
  <c r="AD930" i="6"/>
  <c r="X931" i="6"/>
  <c r="Y931" i="6"/>
  <c r="Z931" i="6"/>
  <c r="AA931" i="6"/>
  <c r="AB931" i="6"/>
  <c r="AC931" i="6"/>
  <c r="AD931" i="6"/>
  <c r="X932" i="6"/>
  <c r="Y932" i="6"/>
  <c r="Z932" i="6"/>
  <c r="AA932" i="6"/>
  <c r="AB932" i="6"/>
  <c r="AC932" i="6"/>
  <c r="AD932" i="6"/>
  <c r="X933" i="6"/>
  <c r="Y933" i="6"/>
  <c r="Z933" i="6"/>
  <c r="AA933" i="6"/>
  <c r="AB933" i="6"/>
  <c r="AC933" i="6"/>
  <c r="AD933" i="6"/>
  <c r="X934" i="6"/>
  <c r="Y934" i="6"/>
  <c r="Z934" i="6"/>
  <c r="AA934" i="6"/>
  <c r="AB934" i="6"/>
  <c r="AC934" i="6"/>
  <c r="AD934" i="6"/>
  <c r="X935" i="6"/>
  <c r="Y935" i="6"/>
  <c r="Z935" i="6"/>
  <c r="AA935" i="6"/>
  <c r="AB935" i="6"/>
  <c r="AC935" i="6"/>
  <c r="AD935" i="6"/>
  <c r="X936" i="6"/>
  <c r="Y936" i="6"/>
  <c r="Z936" i="6"/>
  <c r="AA936" i="6"/>
  <c r="AB936" i="6"/>
  <c r="AC936" i="6"/>
  <c r="AD936" i="6"/>
  <c r="X937" i="6"/>
  <c r="Y937" i="6"/>
  <c r="Z937" i="6"/>
  <c r="AA937" i="6"/>
  <c r="AB937" i="6"/>
  <c r="AC937" i="6"/>
  <c r="AD937" i="6"/>
  <c r="X938" i="6"/>
  <c r="Y938" i="6"/>
  <c r="Z938" i="6"/>
  <c r="AA938" i="6"/>
  <c r="AB938" i="6"/>
  <c r="AC938" i="6"/>
  <c r="AD938" i="6"/>
  <c r="X939" i="6"/>
  <c r="Y939" i="6"/>
  <c r="Z939" i="6"/>
  <c r="AA939" i="6"/>
  <c r="AB939" i="6"/>
  <c r="AC939" i="6"/>
  <c r="AD939" i="6"/>
  <c r="X940" i="6"/>
  <c r="Y940" i="6"/>
  <c r="Z940" i="6"/>
  <c r="AA940" i="6"/>
  <c r="AB940" i="6"/>
  <c r="AC940" i="6"/>
  <c r="AD940" i="6"/>
  <c r="X941" i="6"/>
  <c r="Y941" i="6"/>
  <c r="Z941" i="6"/>
  <c r="AA941" i="6"/>
  <c r="AB941" i="6"/>
  <c r="AC941" i="6"/>
  <c r="AD941" i="6"/>
  <c r="X942" i="6"/>
  <c r="Y942" i="6"/>
  <c r="Z942" i="6"/>
  <c r="AA942" i="6"/>
  <c r="AB942" i="6"/>
  <c r="AC942" i="6"/>
  <c r="AD942" i="6"/>
  <c r="X943" i="6"/>
  <c r="Y943" i="6"/>
  <c r="Z943" i="6"/>
  <c r="AA943" i="6"/>
  <c r="AB943" i="6"/>
  <c r="AC943" i="6"/>
  <c r="AD943" i="6"/>
  <c r="X944" i="6"/>
  <c r="Y944" i="6"/>
  <c r="Z944" i="6"/>
  <c r="AA944" i="6"/>
  <c r="AB944" i="6"/>
  <c r="AC944" i="6"/>
  <c r="AD944" i="6"/>
  <c r="X945" i="6"/>
  <c r="Y945" i="6"/>
  <c r="Z945" i="6"/>
  <c r="AA945" i="6"/>
  <c r="AB945" i="6"/>
  <c r="AC945" i="6"/>
  <c r="AD945" i="6"/>
  <c r="X946" i="6"/>
  <c r="Y946" i="6"/>
  <c r="Z946" i="6"/>
  <c r="AA946" i="6"/>
  <c r="AB946" i="6"/>
  <c r="AC946" i="6"/>
  <c r="AD946" i="6"/>
  <c r="X947" i="6"/>
  <c r="Y947" i="6"/>
  <c r="Z947" i="6"/>
  <c r="AA947" i="6"/>
  <c r="AB947" i="6"/>
  <c r="AC947" i="6"/>
  <c r="AD947" i="6"/>
  <c r="X948" i="6"/>
  <c r="Y948" i="6"/>
  <c r="Z948" i="6"/>
  <c r="AA948" i="6"/>
  <c r="AB948" i="6"/>
  <c r="AC948" i="6"/>
  <c r="AD948" i="6"/>
  <c r="X949" i="6"/>
  <c r="Y949" i="6"/>
  <c r="Z949" i="6"/>
  <c r="AA949" i="6"/>
  <c r="AB949" i="6"/>
  <c r="AC949" i="6"/>
  <c r="AD949" i="6"/>
  <c r="X950" i="6"/>
  <c r="Y950" i="6"/>
  <c r="Z950" i="6"/>
  <c r="AA950" i="6"/>
  <c r="AB950" i="6"/>
  <c r="AC950" i="6"/>
  <c r="AD950" i="6"/>
  <c r="X951" i="6"/>
  <c r="Y951" i="6"/>
  <c r="Z951" i="6"/>
  <c r="AA951" i="6"/>
  <c r="AB951" i="6"/>
  <c r="AC951" i="6"/>
  <c r="AD951" i="6"/>
  <c r="X952" i="6"/>
  <c r="Y952" i="6"/>
  <c r="Z952" i="6"/>
  <c r="AA952" i="6"/>
  <c r="AB952" i="6"/>
  <c r="AC952" i="6"/>
  <c r="AD952" i="6"/>
  <c r="X953" i="6"/>
  <c r="Y953" i="6"/>
  <c r="Z953" i="6"/>
  <c r="AA953" i="6"/>
  <c r="AB953" i="6"/>
  <c r="AC953" i="6"/>
  <c r="AD953" i="6"/>
  <c r="X954" i="6"/>
  <c r="Y954" i="6"/>
  <c r="Z954" i="6"/>
  <c r="AA954" i="6"/>
  <c r="AB954" i="6"/>
  <c r="AC954" i="6"/>
  <c r="AD954" i="6"/>
  <c r="X955" i="6"/>
  <c r="Y955" i="6"/>
  <c r="Z955" i="6"/>
  <c r="AA955" i="6"/>
  <c r="AB955" i="6"/>
  <c r="AC955" i="6"/>
  <c r="AD955" i="6"/>
  <c r="X956" i="6"/>
  <c r="Y956" i="6"/>
  <c r="Z956" i="6"/>
  <c r="AA956" i="6"/>
  <c r="AB956" i="6"/>
  <c r="AC956" i="6"/>
  <c r="AD956" i="6"/>
  <c r="X957" i="6"/>
  <c r="Y957" i="6"/>
  <c r="Z957" i="6"/>
  <c r="AA957" i="6"/>
  <c r="AB957" i="6"/>
  <c r="AC957" i="6"/>
  <c r="AD957" i="6"/>
  <c r="X958" i="6"/>
  <c r="Y958" i="6"/>
  <c r="Z958" i="6"/>
  <c r="AA958" i="6"/>
  <c r="AB958" i="6"/>
  <c r="AC958" i="6"/>
  <c r="AD958" i="6"/>
  <c r="X959" i="6"/>
  <c r="Y959" i="6"/>
  <c r="Z959" i="6"/>
  <c r="AA959" i="6"/>
  <c r="AB959" i="6"/>
  <c r="AC959" i="6"/>
  <c r="AD959" i="6"/>
  <c r="X960" i="6"/>
  <c r="Y960" i="6"/>
  <c r="Z960" i="6"/>
  <c r="AA960" i="6"/>
  <c r="AB960" i="6"/>
  <c r="AC960" i="6"/>
  <c r="AD960" i="6"/>
  <c r="X961" i="6"/>
  <c r="Y961" i="6"/>
  <c r="Z961" i="6"/>
  <c r="AA961" i="6"/>
  <c r="AB961" i="6"/>
  <c r="AC961" i="6"/>
  <c r="AD961" i="6"/>
  <c r="X962" i="6"/>
  <c r="Y962" i="6"/>
  <c r="Z962" i="6"/>
  <c r="AA962" i="6"/>
  <c r="AB962" i="6"/>
  <c r="AC962" i="6"/>
  <c r="AD962" i="6"/>
  <c r="X963" i="6"/>
  <c r="Y963" i="6"/>
  <c r="Z963" i="6"/>
  <c r="AA963" i="6"/>
  <c r="AB963" i="6"/>
  <c r="AC963" i="6"/>
  <c r="AD963" i="6"/>
  <c r="X964" i="6"/>
  <c r="Y964" i="6"/>
  <c r="Z964" i="6"/>
  <c r="AA964" i="6"/>
  <c r="AB964" i="6"/>
  <c r="AC964" i="6"/>
  <c r="AD964" i="6"/>
  <c r="X965" i="6"/>
  <c r="Y965" i="6"/>
  <c r="Z965" i="6"/>
  <c r="AA965" i="6"/>
  <c r="AB965" i="6"/>
  <c r="AC965" i="6"/>
  <c r="AD965" i="6"/>
  <c r="X966" i="6"/>
  <c r="Y966" i="6"/>
  <c r="Z966" i="6"/>
  <c r="AA966" i="6"/>
  <c r="AB966" i="6"/>
  <c r="AC966" i="6"/>
  <c r="AD966" i="6"/>
  <c r="X967" i="6"/>
  <c r="Y967" i="6"/>
  <c r="Z967" i="6"/>
  <c r="AA967" i="6"/>
  <c r="AB967" i="6"/>
  <c r="AC967" i="6"/>
  <c r="AD967" i="6"/>
  <c r="X968" i="6"/>
  <c r="Y968" i="6"/>
  <c r="Z968" i="6"/>
  <c r="AA968" i="6"/>
  <c r="AB968" i="6"/>
  <c r="AC968" i="6"/>
  <c r="AD968" i="6"/>
  <c r="X969" i="6"/>
  <c r="Y969" i="6"/>
  <c r="Z969" i="6"/>
  <c r="AA969" i="6"/>
  <c r="AB969" i="6"/>
  <c r="AC969" i="6"/>
  <c r="AD969" i="6"/>
  <c r="X970" i="6"/>
  <c r="Y970" i="6"/>
  <c r="Z970" i="6"/>
  <c r="AA970" i="6"/>
  <c r="AB970" i="6"/>
  <c r="AC970" i="6"/>
  <c r="AD970" i="6"/>
  <c r="X971" i="6"/>
  <c r="Y971" i="6"/>
  <c r="Z971" i="6"/>
  <c r="AA971" i="6"/>
  <c r="AB971" i="6"/>
  <c r="AC971" i="6"/>
  <c r="AD971" i="6"/>
  <c r="X972" i="6"/>
  <c r="Y972" i="6"/>
  <c r="Z972" i="6"/>
  <c r="AA972" i="6"/>
  <c r="AB972" i="6"/>
  <c r="AC972" i="6"/>
  <c r="AD972" i="6"/>
  <c r="X973" i="6"/>
  <c r="Y973" i="6"/>
  <c r="Z973" i="6"/>
  <c r="AA973" i="6"/>
  <c r="AB973" i="6"/>
  <c r="AC973" i="6"/>
  <c r="AD973" i="6"/>
  <c r="X974" i="6"/>
  <c r="Y974" i="6"/>
  <c r="Z974" i="6"/>
  <c r="AA974" i="6"/>
  <c r="AB974" i="6"/>
  <c r="AC974" i="6"/>
  <c r="AD974" i="6"/>
  <c r="X975" i="6"/>
  <c r="Y975" i="6"/>
  <c r="Z975" i="6"/>
  <c r="AA975" i="6"/>
  <c r="AB975" i="6"/>
  <c r="AC975" i="6"/>
  <c r="AD975" i="6"/>
  <c r="X976" i="6"/>
  <c r="Y976" i="6"/>
  <c r="Z976" i="6"/>
  <c r="AA976" i="6"/>
  <c r="AB976" i="6"/>
  <c r="AC976" i="6"/>
  <c r="AD976" i="6"/>
  <c r="X977" i="6"/>
  <c r="Y977" i="6"/>
  <c r="Z977" i="6"/>
  <c r="AA977" i="6"/>
  <c r="AB977" i="6"/>
  <c r="AC977" i="6"/>
  <c r="AD977" i="6"/>
  <c r="X978" i="6"/>
  <c r="Y978" i="6"/>
  <c r="Z978" i="6"/>
  <c r="AA978" i="6"/>
  <c r="AB978" i="6"/>
  <c r="AC978" i="6"/>
  <c r="AD978" i="6"/>
  <c r="X979" i="6"/>
  <c r="Y979" i="6"/>
  <c r="Z979" i="6"/>
  <c r="AA979" i="6"/>
  <c r="AB979" i="6"/>
  <c r="AC979" i="6"/>
  <c r="AD979" i="6"/>
  <c r="X980" i="6"/>
  <c r="Y980" i="6"/>
  <c r="Z980" i="6"/>
  <c r="AA980" i="6"/>
  <c r="AB980" i="6"/>
  <c r="AC980" i="6"/>
  <c r="AD980" i="6"/>
  <c r="X981" i="6"/>
  <c r="Y981" i="6"/>
  <c r="Z981" i="6"/>
  <c r="AA981" i="6"/>
  <c r="AB981" i="6"/>
  <c r="AC981" i="6"/>
  <c r="AD981" i="6"/>
  <c r="X982" i="6"/>
  <c r="Y982" i="6"/>
  <c r="Z982" i="6"/>
  <c r="AA982" i="6"/>
  <c r="AB982" i="6"/>
  <c r="AC982" i="6"/>
  <c r="AD982" i="6"/>
  <c r="X983" i="6"/>
  <c r="Y983" i="6"/>
  <c r="Z983" i="6"/>
  <c r="AA983" i="6"/>
  <c r="AB983" i="6"/>
  <c r="AC983" i="6"/>
  <c r="AD983" i="6"/>
  <c r="X984" i="6"/>
  <c r="Y984" i="6"/>
  <c r="Z984" i="6"/>
  <c r="AA984" i="6"/>
  <c r="AB984" i="6"/>
  <c r="AC984" i="6"/>
  <c r="AD984" i="6"/>
  <c r="X985" i="6"/>
  <c r="Y985" i="6"/>
  <c r="Z985" i="6"/>
  <c r="AA985" i="6"/>
  <c r="AB985" i="6"/>
  <c r="AC985" i="6"/>
  <c r="AD985" i="6"/>
  <c r="X986" i="6"/>
  <c r="Y986" i="6"/>
  <c r="Z986" i="6"/>
  <c r="AA986" i="6"/>
  <c r="AB986" i="6"/>
  <c r="AC986" i="6"/>
  <c r="AD986" i="6"/>
  <c r="X987" i="6"/>
  <c r="Y987" i="6"/>
  <c r="Z987" i="6"/>
  <c r="AA987" i="6"/>
  <c r="AB987" i="6"/>
  <c r="AC987" i="6"/>
  <c r="AD987" i="6"/>
  <c r="X988" i="6"/>
  <c r="Y988" i="6"/>
  <c r="Z988" i="6"/>
  <c r="AA988" i="6"/>
  <c r="AB988" i="6"/>
  <c r="AC988" i="6"/>
  <c r="AD988" i="6"/>
  <c r="X989" i="6"/>
  <c r="Y989" i="6"/>
  <c r="Z989" i="6"/>
  <c r="AA989" i="6"/>
  <c r="AB989" i="6"/>
  <c r="AC989" i="6"/>
  <c r="AD989" i="6"/>
  <c r="X990" i="6"/>
  <c r="Y990" i="6"/>
  <c r="Z990" i="6"/>
  <c r="AA990" i="6"/>
  <c r="AB990" i="6"/>
  <c r="AC990" i="6"/>
  <c r="AD990" i="6"/>
  <c r="X991" i="6"/>
  <c r="Y991" i="6"/>
  <c r="Z991" i="6"/>
  <c r="AA991" i="6"/>
  <c r="AB991" i="6"/>
  <c r="AC991" i="6"/>
  <c r="AD991" i="6"/>
  <c r="X992" i="6"/>
  <c r="Y992" i="6"/>
  <c r="Z992" i="6"/>
  <c r="AA992" i="6"/>
  <c r="AB992" i="6"/>
  <c r="AC992" i="6"/>
  <c r="AD992" i="6"/>
  <c r="X993" i="6"/>
  <c r="Y993" i="6"/>
  <c r="Z993" i="6"/>
  <c r="AA993" i="6"/>
  <c r="AB993" i="6"/>
  <c r="AC993" i="6"/>
  <c r="AD993" i="6"/>
  <c r="X994" i="6"/>
  <c r="Y994" i="6"/>
  <c r="Z994" i="6"/>
  <c r="AA994" i="6"/>
  <c r="AB994" i="6"/>
  <c r="AC994" i="6"/>
  <c r="AD994" i="6"/>
  <c r="X995" i="6"/>
  <c r="Y995" i="6"/>
  <c r="Z995" i="6"/>
  <c r="AA995" i="6"/>
  <c r="AB995" i="6"/>
  <c r="AC995" i="6"/>
  <c r="AD995" i="6"/>
  <c r="X996" i="6"/>
  <c r="Y996" i="6"/>
  <c r="Z996" i="6"/>
  <c r="AA996" i="6"/>
  <c r="AB996" i="6"/>
  <c r="AC996" i="6"/>
  <c r="AD996" i="6"/>
  <c r="X997" i="6"/>
  <c r="Y997" i="6"/>
  <c r="Z997" i="6"/>
  <c r="AA997" i="6"/>
  <c r="AB997" i="6"/>
  <c r="AC997" i="6"/>
  <c r="AD997" i="6"/>
  <c r="X998" i="6"/>
  <c r="Y998" i="6"/>
  <c r="Z998" i="6"/>
  <c r="AA998" i="6"/>
  <c r="AB998" i="6"/>
  <c r="AC998" i="6"/>
  <c r="AD998" i="6"/>
  <c r="X999" i="6"/>
  <c r="Y999" i="6"/>
  <c r="Z999" i="6"/>
  <c r="AA999" i="6"/>
  <c r="AB999" i="6"/>
  <c r="AC999" i="6"/>
  <c r="AD999" i="6"/>
  <c r="X1000" i="6"/>
  <c r="Y1000" i="6"/>
  <c r="Z1000" i="6"/>
  <c r="AA1000" i="6"/>
  <c r="AB1000" i="6"/>
  <c r="AC1000" i="6"/>
  <c r="AD1000" i="6"/>
  <c r="X1001" i="6"/>
  <c r="Y1001" i="6"/>
  <c r="Z1001" i="6"/>
  <c r="AA1001" i="6"/>
  <c r="AB1001" i="6"/>
  <c r="AC1001" i="6"/>
  <c r="AD1001" i="6"/>
  <c r="X1002" i="6"/>
  <c r="Y1002" i="6"/>
  <c r="Z1002" i="6"/>
  <c r="AA1002" i="6"/>
  <c r="AB1002" i="6"/>
  <c r="AC1002" i="6"/>
  <c r="AD1002" i="6"/>
  <c r="X1003" i="6"/>
  <c r="Y1003" i="6"/>
  <c r="Z1003" i="6"/>
  <c r="AA1003" i="6"/>
  <c r="AB1003" i="6"/>
  <c r="AC1003" i="6"/>
  <c r="AD1003" i="6"/>
  <c r="X1004" i="6"/>
  <c r="Y1004" i="6"/>
  <c r="Z1004" i="6"/>
  <c r="AA1004" i="6"/>
  <c r="AB1004" i="6"/>
  <c r="AC1004" i="6"/>
  <c r="AD1004" i="6"/>
  <c r="AD3" i="6"/>
  <c r="AC3" i="6"/>
  <c r="AB3" i="6"/>
  <c r="AA3" i="6"/>
  <c r="Z3" i="6"/>
  <c r="Y3" i="6"/>
  <c r="X3" i="6"/>
  <c r="I82" i="10"/>
  <c r="J82" i="10" s="1"/>
  <c r="I81" i="10"/>
  <c r="J81" i="10" s="1"/>
  <c r="I80" i="10"/>
  <c r="J80" i="10" s="1"/>
  <c r="I79" i="10"/>
  <c r="J79" i="10" s="1"/>
  <c r="I78" i="10"/>
  <c r="J78" i="10" s="1"/>
  <c r="I77" i="10"/>
  <c r="J77" i="10" s="1"/>
  <c r="I76" i="10"/>
  <c r="J76" i="10" s="1"/>
  <c r="I75" i="10"/>
  <c r="J75" i="10" s="1"/>
  <c r="I74" i="10"/>
  <c r="J74" i="10" s="1"/>
  <c r="I73" i="10"/>
  <c r="J73" i="10" s="1"/>
  <c r="I72" i="10"/>
  <c r="J72" i="10" s="1"/>
  <c r="I71" i="10"/>
  <c r="J71" i="10" s="1"/>
  <c r="I70" i="10"/>
  <c r="J70" i="10" s="1"/>
  <c r="C20" i="10"/>
  <c r="W357" i="6" s="1"/>
  <c r="C6" i="10"/>
  <c r="B22" i="2"/>
  <c r="R22" i="12"/>
  <c r="U9" i="12"/>
  <c r="U6" i="12"/>
  <c r="U4" i="12" l="1"/>
  <c r="V252" i="6"/>
  <c r="W835" i="6"/>
  <c r="AF835" i="6" s="1"/>
  <c r="W380" i="6"/>
  <c r="AF380" i="6" s="1"/>
  <c r="W901" i="6"/>
  <c r="AF901" i="6" s="1"/>
  <c r="W830" i="6"/>
  <c r="AF830" i="6" s="1"/>
  <c r="W11" i="6"/>
  <c r="AF11" i="6" s="1"/>
  <c r="W841" i="6"/>
  <c r="AF841" i="6" s="1"/>
  <c r="W840" i="6"/>
  <c r="AF840" i="6" s="1"/>
  <c r="W833" i="6"/>
  <c r="AF833" i="6" s="1"/>
  <c r="W822" i="6"/>
  <c r="AF822" i="6" s="1"/>
  <c r="W19" i="6"/>
  <c r="AF19" i="6" s="1"/>
  <c r="W820" i="6"/>
  <c r="AF820" i="6" s="1"/>
  <c r="W347" i="6"/>
  <c r="AF347" i="6" s="1"/>
  <c r="W898" i="6"/>
  <c r="AF898" i="6" s="1"/>
  <c r="C21" i="10"/>
  <c r="W5" i="6"/>
  <c r="AF5" i="6" s="1"/>
  <c r="W14" i="6"/>
  <c r="AF14" i="6" s="1"/>
  <c r="W24" i="6"/>
  <c r="AF24" i="6" s="1"/>
  <c r="W34" i="6"/>
  <c r="AF34" i="6" s="1"/>
  <c r="W44" i="6"/>
  <c r="AF44" i="6" s="1"/>
  <c r="W348" i="6"/>
  <c r="AF348" i="6" s="1"/>
  <c r="W358" i="6"/>
  <c r="AF358" i="6" s="1"/>
  <c r="W368" i="6"/>
  <c r="AF368" i="6" s="1"/>
  <c r="W378" i="6"/>
  <c r="AF378" i="6" s="1"/>
  <c r="W388" i="6"/>
  <c r="AF388" i="6" s="1"/>
  <c r="W818" i="6"/>
  <c r="AF818" i="6" s="1"/>
  <c r="W828" i="6"/>
  <c r="AF828" i="6" s="1"/>
  <c r="W838" i="6"/>
  <c r="AF838" i="6" s="1"/>
  <c r="W902" i="6"/>
  <c r="AF902" i="6" s="1"/>
  <c r="W900" i="6"/>
  <c r="AF900" i="6" s="1"/>
  <c r="W325" i="6"/>
  <c r="AF325" i="6" s="1"/>
  <c r="W10" i="6"/>
  <c r="AF10" i="6" s="1"/>
  <c r="W20" i="6"/>
  <c r="W30" i="6"/>
  <c r="AF30" i="6" s="1"/>
  <c r="W40" i="6"/>
  <c r="AF40" i="6" s="1"/>
  <c r="W354" i="6"/>
  <c r="AF354" i="6" s="1"/>
  <c r="W364" i="6"/>
  <c r="AF364" i="6" s="1"/>
  <c r="W373" i="6"/>
  <c r="AF373" i="6" s="1"/>
  <c r="W383" i="6"/>
  <c r="AF383" i="6" s="1"/>
  <c r="W28" i="6"/>
  <c r="W35" i="6"/>
  <c r="AF35" i="6" s="1"/>
  <c r="W367" i="6"/>
  <c r="AF367" i="6" s="1"/>
  <c r="W375" i="6"/>
  <c r="AF375" i="6" s="1"/>
  <c r="W831" i="6"/>
  <c r="AF831" i="6" s="1"/>
  <c r="W327" i="6"/>
  <c r="W43" i="6"/>
  <c r="AF43" i="6" s="1"/>
  <c r="W349" i="6"/>
  <c r="AF349" i="6" s="1"/>
  <c r="W382" i="6"/>
  <c r="AF382" i="6" s="1"/>
  <c r="W821" i="6"/>
  <c r="AF821" i="6" s="1"/>
  <c r="W839" i="6"/>
  <c r="AF839" i="6" s="1"/>
  <c r="W896" i="6"/>
  <c r="AF896" i="6" s="1"/>
  <c r="W903" i="6"/>
  <c r="AF903" i="6" s="1"/>
  <c r="W18" i="6"/>
  <c r="AF18" i="6" s="1"/>
  <c r="W25" i="6"/>
  <c r="AF25" i="6" s="1"/>
  <c r="W23" i="6"/>
  <c r="AF23" i="6" s="1"/>
  <c r="W31" i="6"/>
  <c r="AF31" i="6" s="1"/>
  <c r="W362" i="6"/>
  <c r="AF362" i="6" s="1"/>
  <c r="W370" i="6"/>
  <c r="AF370" i="6" s="1"/>
  <c r="W827" i="6"/>
  <c r="W6" i="6"/>
  <c r="AF6" i="6" s="1"/>
  <c r="W39" i="6"/>
  <c r="AF39" i="6" s="1"/>
  <c r="W345" i="6"/>
  <c r="AF345" i="6" s="1"/>
  <c r="W386" i="6"/>
  <c r="AF386" i="6" s="1"/>
  <c r="W834" i="6"/>
  <c r="AF834" i="6" s="1"/>
  <c r="W353" i="6"/>
  <c r="AF353" i="6" s="1"/>
  <c r="W360" i="6"/>
  <c r="AF360" i="6" s="1"/>
  <c r="W381" i="6"/>
  <c r="AF381" i="6" s="1"/>
  <c r="W906" i="6"/>
  <c r="AF906" i="6" s="1"/>
  <c r="C19" i="10"/>
  <c r="W9" i="6"/>
  <c r="AF9" i="6" s="1"/>
  <c r="W17" i="6"/>
  <c r="AF17" i="6" s="1"/>
  <c r="W387" i="6"/>
  <c r="AF387" i="6" s="1"/>
  <c r="W823" i="6"/>
  <c r="AF823" i="6" s="1"/>
  <c r="W899" i="6"/>
  <c r="AF899" i="6" s="1"/>
  <c r="W326" i="6"/>
  <c r="AF326" i="6" s="1"/>
  <c r="W350" i="6"/>
  <c r="AF350" i="6" s="1"/>
  <c r="W366" i="6"/>
  <c r="AF366" i="6" s="1"/>
  <c r="W379" i="6"/>
  <c r="AF379" i="6" s="1"/>
  <c r="W904" i="6"/>
  <c r="AF904" i="6" s="1"/>
  <c r="W12" i="6"/>
  <c r="AF12" i="6" s="1"/>
  <c r="W369" i="6"/>
  <c r="AF369" i="6" s="1"/>
  <c r="W819" i="6"/>
  <c r="AF819" i="6" s="1"/>
  <c r="W895" i="6"/>
  <c r="AF895" i="6" s="1"/>
  <c r="W7" i="6"/>
  <c r="AF7" i="6" s="1"/>
  <c r="W22" i="6"/>
  <c r="AF22" i="6" s="1"/>
  <c r="W41" i="6"/>
  <c r="W371" i="6"/>
  <c r="AF371" i="6" s="1"/>
  <c r="W829" i="6"/>
  <c r="AF829" i="6" s="1"/>
  <c r="W836" i="6"/>
  <c r="AF836" i="6" s="1"/>
  <c r="W897" i="6"/>
  <c r="AF897" i="6" s="1"/>
  <c r="W384" i="6"/>
  <c r="AF384" i="6" s="1"/>
  <c r="W33" i="6"/>
  <c r="AF33" i="6" s="1"/>
  <c r="W356" i="6"/>
  <c r="AF356" i="6" s="1"/>
  <c r="W377" i="6"/>
  <c r="AF377" i="6" s="1"/>
  <c r="W842" i="6"/>
  <c r="AF842" i="6" s="1"/>
  <c r="W328" i="6"/>
  <c r="AF328" i="6" s="1"/>
  <c r="W361" i="6"/>
  <c r="AF361" i="6" s="1"/>
  <c r="W372" i="6"/>
  <c r="AF372" i="6" s="1"/>
  <c r="W825" i="6"/>
  <c r="AF825" i="6" s="1"/>
  <c r="W894" i="6"/>
  <c r="AF894" i="6" s="1"/>
  <c r="W36" i="6"/>
  <c r="AF36" i="6" s="1"/>
  <c r="W359" i="6"/>
  <c r="AF359" i="6" s="1"/>
  <c r="W42" i="6"/>
  <c r="AF42" i="6" s="1"/>
  <c r="W346" i="6"/>
  <c r="AF346" i="6" s="1"/>
  <c r="W365" i="6"/>
  <c r="AF365" i="6" s="1"/>
  <c r="W376" i="6"/>
  <c r="AF376" i="6" s="1"/>
  <c r="W351" i="6"/>
  <c r="AF351" i="6" s="1"/>
  <c r="W907" i="6"/>
  <c r="AF907" i="6" s="1"/>
  <c r="W16" i="6"/>
  <c r="AF16" i="6" s="1"/>
  <c r="W45" i="6"/>
  <c r="AF45" i="6" s="1"/>
  <c r="W832" i="6"/>
  <c r="AF832" i="6" s="1"/>
  <c r="W905" i="6"/>
  <c r="AF905" i="6" s="1"/>
  <c r="W21" i="6"/>
  <c r="AF21" i="6" s="1"/>
  <c r="W27" i="6"/>
  <c r="AF27" i="6" s="1"/>
  <c r="W355" i="6"/>
  <c r="AF355" i="6" s="1"/>
  <c r="W8" i="6"/>
  <c r="AF8" i="6" s="1"/>
  <c r="W32" i="6"/>
  <c r="AF32" i="6" s="1"/>
  <c r="W824" i="6"/>
  <c r="AF824" i="6" s="1"/>
  <c r="W13" i="6"/>
  <c r="AF13" i="6" s="1"/>
  <c r="W38" i="6"/>
  <c r="AF38" i="6" s="1"/>
  <c r="W29" i="6"/>
  <c r="AF29" i="6" s="1"/>
  <c r="AF357" i="6"/>
  <c r="AV74" i="15"/>
  <c r="CJ74" i="15"/>
  <c r="F74" i="15"/>
  <c r="D37" i="2"/>
  <c r="D31" i="2"/>
  <c r="D14" i="2"/>
  <c r="D13" i="2"/>
  <c r="D38" i="2"/>
  <c r="D39" i="2"/>
  <c r="D32" i="2"/>
  <c r="D33" i="2"/>
  <c r="B24" i="2"/>
  <c r="D5" i="2"/>
  <c r="D6" i="2"/>
  <c r="D7" i="2"/>
  <c r="X1656" i="7"/>
  <c r="X1655" i="7"/>
  <c r="P1655" i="7"/>
  <c r="X1654" i="7"/>
  <c r="X1653" i="7"/>
  <c r="R1653" i="7"/>
  <c r="T1653" i="7" s="1"/>
  <c r="Q1653" i="7"/>
  <c r="X1652" i="7"/>
  <c r="R1652" i="7"/>
  <c r="T1652" i="7" s="1"/>
  <c r="Q1652" i="7"/>
  <c r="X1651" i="7"/>
  <c r="R1651" i="7"/>
  <c r="T1651" i="7" s="1"/>
  <c r="Q1651" i="7"/>
  <c r="X1650" i="7"/>
  <c r="R1650" i="7"/>
  <c r="T1650" i="7" s="1"/>
  <c r="Q1650" i="7"/>
  <c r="X1649" i="7"/>
  <c r="R1649" i="7"/>
  <c r="T1649" i="7" s="1"/>
  <c r="Q1649" i="7"/>
  <c r="X1648" i="7"/>
  <c r="R1648" i="7"/>
  <c r="T1648" i="7" s="1"/>
  <c r="Q1648" i="7"/>
  <c r="X1647" i="7"/>
  <c r="R1647" i="7"/>
  <c r="T1647" i="7" s="1"/>
  <c r="Q1647" i="7"/>
  <c r="X1646" i="7"/>
  <c r="R1646" i="7"/>
  <c r="T1646" i="7" s="1"/>
  <c r="Q1646" i="7"/>
  <c r="X1645" i="7"/>
  <c r="R1645" i="7"/>
  <c r="T1645" i="7" s="1"/>
  <c r="Q1645" i="7"/>
  <c r="X1644" i="7"/>
  <c r="R1644" i="7"/>
  <c r="T1644" i="7" s="1"/>
  <c r="Q1644" i="7"/>
  <c r="X1643" i="7"/>
  <c r="R1643" i="7"/>
  <c r="T1643" i="7" s="1"/>
  <c r="Q1643" i="7"/>
  <c r="X1642" i="7"/>
  <c r="R1642" i="7"/>
  <c r="T1642" i="7" s="1"/>
  <c r="Q1642" i="7"/>
  <c r="X1641" i="7"/>
  <c r="R1641" i="7"/>
  <c r="T1641" i="7" s="1"/>
  <c r="Q1641" i="7"/>
  <c r="X1640" i="7"/>
  <c r="R1640" i="7"/>
  <c r="T1640" i="7" s="1"/>
  <c r="Q1640" i="7"/>
  <c r="X1639" i="7"/>
  <c r="R1639" i="7"/>
  <c r="T1639" i="7" s="1"/>
  <c r="Q1639" i="7"/>
  <c r="X1638" i="7"/>
  <c r="R1638" i="7"/>
  <c r="T1638" i="7" s="1"/>
  <c r="Q1638" i="7"/>
  <c r="X1637" i="7"/>
  <c r="R1637" i="7"/>
  <c r="T1637" i="7" s="1"/>
  <c r="Q1637" i="7"/>
  <c r="X1636" i="7"/>
  <c r="R1636" i="7"/>
  <c r="T1636" i="7" s="1"/>
  <c r="Q1636" i="7"/>
  <c r="X1635" i="7"/>
  <c r="R1635" i="7"/>
  <c r="T1635" i="7" s="1"/>
  <c r="Q1635" i="7"/>
  <c r="X1634" i="7"/>
  <c r="R1634" i="7"/>
  <c r="T1634" i="7" s="1"/>
  <c r="Q1634" i="7"/>
  <c r="X1633" i="7"/>
  <c r="R1633" i="7"/>
  <c r="T1633" i="7" s="1"/>
  <c r="Q1633" i="7"/>
  <c r="X1632" i="7"/>
  <c r="R1632" i="7"/>
  <c r="T1632" i="7" s="1"/>
  <c r="Q1632" i="7"/>
  <c r="X1631" i="7"/>
  <c r="R1631" i="7"/>
  <c r="T1631" i="7" s="1"/>
  <c r="Q1631" i="7"/>
  <c r="X1630" i="7"/>
  <c r="R1630" i="7"/>
  <c r="T1630" i="7" s="1"/>
  <c r="Q1630" i="7"/>
  <c r="X1629" i="7"/>
  <c r="R1629" i="7"/>
  <c r="T1629" i="7" s="1"/>
  <c r="Q1629" i="7"/>
  <c r="X1628" i="7"/>
  <c r="R1628" i="7"/>
  <c r="T1628" i="7" s="1"/>
  <c r="Q1628" i="7"/>
  <c r="X1627" i="7"/>
  <c r="R1627" i="7"/>
  <c r="T1627" i="7" s="1"/>
  <c r="Q1627" i="7"/>
  <c r="X1626" i="7"/>
  <c r="R1626" i="7"/>
  <c r="T1626" i="7" s="1"/>
  <c r="Q1626" i="7"/>
  <c r="X1625" i="7"/>
  <c r="R1625" i="7"/>
  <c r="T1625" i="7" s="1"/>
  <c r="Q1625" i="7"/>
  <c r="X1624" i="7"/>
  <c r="R1624" i="7"/>
  <c r="T1624" i="7" s="1"/>
  <c r="Q1624" i="7"/>
  <c r="X1623" i="7"/>
  <c r="R1623" i="7"/>
  <c r="T1623" i="7" s="1"/>
  <c r="Q1623" i="7"/>
  <c r="X1622" i="7"/>
  <c r="R1622" i="7"/>
  <c r="T1622" i="7" s="1"/>
  <c r="Q1622" i="7"/>
  <c r="X1621" i="7"/>
  <c r="R1621" i="7"/>
  <c r="T1621" i="7" s="1"/>
  <c r="Q1621" i="7"/>
  <c r="X1620" i="7"/>
  <c r="R1620" i="7"/>
  <c r="T1620" i="7" s="1"/>
  <c r="Q1620" i="7"/>
  <c r="X1619" i="7"/>
  <c r="R1619" i="7"/>
  <c r="T1619" i="7" s="1"/>
  <c r="Q1619" i="7"/>
  <c r="X1618" i="7"/>
  <c r="R1618" i="7"/>
  <c r="T1618" i="7" s="1"/>
  <c r="Q1618" i="7"/>
  <c r="X1617" i="7"/>
  <c r="R1617" i="7"/>
  <c r="T1617" i="7" s="1"/>
  <c r="Q1617" i="7"/>
  <c r="X1616" i="7"/>
  <c r="R1616" i="7"/>
  <c r="T1616" i="7" s="1"/>
  <c r="Q1616" i="7"/>
  <c r="X1615" i="7"/>
  <c r="R1615" i="7"/>
  <c r="T1615" i="7" s="1"/>
  <c r="Q1615" i="7"/>
  <c r="X1614" i="7"/>
  <c r="R1614" i="7"/>
  <c r="T1614" i="7" s="1"/>
  <c r="Q1614" i="7"/>
  <c r="X1613" i="7"/>
  <c r="R1613" i="7"/>
  <c r="T1613" i="7" s="1"/>
  <c r="Q1613" i="7"/>
  <c r="X1612" i="7"/>
  <c r="R1612" i="7"/>
  <c r="T1612" i="7" s="1"/>
  <c r="Q1612" i="7"/>
  <c r="X1611" i="7"/>
  <c r="R1611" i="7"/>
  <c r="T1611" i="7" s="1"/>
  <c r="Q1611" i="7"/>
  <c r="X1610" i="7"/>
  <c r="R1610" i="7"/>
  <c r="T1610" i="7" s="1"/>
  <c r="Q1610" i="7"/>
  <c r="X1609" i="7"/>
  <c r="R1609" i="7"/>
  <c r="T1609" i="7" s="1"/>
  <c r="Q1609" i="7"/>
  <c r="X1608" i="7"/>
  <c r="R1608" i="7"/>
  <c r="T1608" i="7" s="1"/>
  <c r="Q1608" i="7"/>
  <c r="X1607" i="7"/>
  <c r="R1607" i="7"/>
  <c r="T1607" i="7" s="1"/>
  <c r="Q1607" i="7"/>
  <c r="X1606" i="7"/>
  <c r="R1606" i="7"/>
  <c r="T1606" i="7" s="1"/>
  <c r="Q1606" i="7"/>
  <c r="X1605" i="7"/>
  <c r="R1605" i="7"/>
  <c r="T1605" i="7" s="1"/>
  <c r="Q1605" i="7"/>
  <c r="X1604" i="7"/>
  <c r="R1604" i="7"/>
  <c r="T1604" i="7" s="1"/>
  <c r="Q1604" i="7"/>
  <c r="X1603" i="7"/>
  <c r="R1603" i="7"/>
  <c r="T1603" i="7" s="1"/>
  <c r="Q1603" i="7"/>
  <c r="X1602" i="7"/>
  <c r="R1602" i="7"/>
  <c r="T1602" i="7" s="1"/>
  <c r="Q1602" i="7"/>
  <c r="X1601" i="7"/>
  <c r="R1601" i="7"/>
  <c r="T1601" i="7" s="1"/>
  <c r="Q1601" i="7"/>
  <c r="X1600" i="7"/>
  <c r="R1600" i="7"/>
  <c r="T1600" i="7" s="1"/>
  <c r="Q1600" i="7"/>
  <c r="X1599" i="7"/>
  <c r="R1599" i="7"/>
  <c r="T1599" i="7" s="1"/>
  <c r="Q1599" i="7"/>
  <c r="X1598" i="7"/>
  <c r="R1598" i="7"/>
  <c r="T1598" i="7" s="1"/>
  <c r="Q1598" i="7"/>
  <c r="X1597" i="7"/>
  <c r="R1597" i="7"/>
  <c r="T1597" i="7" s="1"/>
  <c r="Q1597" i="7"/>
  <c r="X1596" i="7"/>
  <c r="R1596" i="7"/>
  <c r="T1596" i="7" s="1"/>
  <c r="Q1596" i="7"/>
  <c r="X1595" i="7"/>
  <c r="R1595" i="7"/>
  <c r="T1595" i="7" s="1"/>
  <c r="Q1595" i="7"/>
  <c r="X1594" i="7"/>
  <c r="R1594" i="7"/>
  <c r="T1594" i="7" s="1"/>
  <c r="Q1594" i="7"/>
  <c r="X1593" i="7"/>
  <c r="R1593" i="7"/>
  <c r="T1593" i="7" s="1"/>
  <c r="Q1593" i="7"/>
  <c r="X1592" i="7"/>
  <c r="R1592" i="7"/>
  <c r="T1592" i="7" s="1"/>
  <c r="Q1592" i="7"/>
  <c r="X1591" i="7"/>
  <c r="R1591" i="7"/>
  <c r="T1591" i="7" s="1"/>
  <c r="Q1591" i="7"/>
  <c r="X1590" i="7"/>
  <c r="R1590" i="7"/>
  <c r="T1590" i="7" s="1"/>
  <c r="Q1590" i="7"/>
  <c r="X1589" i="7"/>
  <c r="R1589" i="7"/>
  <c r="T1589" i="7" s="1"/>
  <c r="Q1589" i="7"/>
  <c r="X1588" i="7"/>
  <c r="R1588" i="7"/>
  <c r="T1588" i="7" s="1"/>
  <c r="Q1588" i="7"/>
  <c r="X1587" i="7"/>
  <c r="R1587" i="7"/>
  <c r="T1587" i="7" s="1"/>
  <c r="Q1587" i="7"/>
  <c r="X1586" i="7"/>
  <c r="R1586" i="7"/>
  <c r="T1586" i="7" s="1"/>
  <c r="Q1586" i="7"/>
  <c r="X1585" i="7"/>
  <c r="R1585" i="7"/>
  <c r="T1585" i="7" s="1"/>
  <c r="Q1585" i="7"/>
  <c r="X1584" i="7"/>
  <c r="R1584" i="7"/>
  <c r="T1584" i="7" s="1"/>
  <c r="Q1584" i="7"/>
  <c r="X1583" i="7"/>
  <c r="R1583" i="7"/>
  <c r="T1583" i="7" s="1"/>
  <c r="Q1583" i="7"/>
  <c r="X1582" i="7"/>
  <c r="R1582" i="7"/>
  <c r="T1582" i="7" s="1"/>
  <c r="Q1582" i="7"/>
  <c r="X1581" i="7"/>
  <c r="R1581" i="7"/>
  <c r="T1581" i="7" s="1"/>
  <c r="Q1581" i="7"/>
  <c r="X1580" i="7"/>
  <c r="R1580" i="7"/>
  <c r="T1580" i="7" s="1"/>
  <c r="Q1580" i="7"/>
  <c r="X1579" i="7"/>
  <c r="R1579" i="7"/>
  <c r="T1579" i="7" s="1"/>
  <c r="Q1579" i="7"/>
  <c r="X1578" i="7"/>
  <c r="R1578" i="7"/>
  <c r="T1578" i="7" s="1"/>
  <c r="Q1578" i="7"/>
  <c r="X1577" i="7"/>
  <c r="R1577" i="7"/>
  <c r="T1577" i="7" s="1"/>
  <c r="Q1577" i="7"/>
  <c r="X1576" i="7"/>
  <c r="R1576" i="7"/>
  <c r="T1576" i="7" s="1"/>
  <c r="Q1576" i="7"/>
  <c r="X1575" i="7"/>
  <c r="R1575" i="7"/>
  <c r="T1575" i="7" s="1"/>
  <c r="Q1575" i="7"/>
  <c r="X1574" i="7"/>
  <c r="R1574" i="7"/>
  <c r="T1574" i="7" s="1"/>
  <c r="Q1574" i="7"/>
  <c r="X1573" i="7"/>
  <c r="R1573" i="7"/>
  <c r="T1573" i="7" s="1"/>
  <c r="Q1573" i="7"/>
  <c r="X1572" i="7"/>
  <c r="R1572" i="7"/>
  <c r="T1572" i="7" s="1"/>
  <c r="Q1572" i="7"/>
  <c r="X1571" i="7"/>
  <c r="R1571" i="7"/>
  <c r="T1571" i="7" s="1"/>
  <c r="Q1571" i="7"/>
  <c r="X1570" i="7"/>
  <c r="R1570" i="7"/>
  <c r="T1570" i="7" s="1"/>
  <c r="Q1570" i="7"/>
  <c r="X1569" i="7"/>
  <c r="R1569" i="7"/>
  <c r="T1569" i="7" s="1"/>
  <c r="Q1569" i="7"/>
  <c r="X1568" i="7"/>
  <c r="R1568" i="7"/>
  <c r="T1568" i="7" s="1"/>
  <c r="Q1568" i="7"/>
  <c r="X1567" i="7"/>
  <c r="R1567" i="7"/>
  <c r="T1567" i="7" s="1"/>
  <c r="Q1567" i="7"/>
  <c r="X1566" i="7"/>
  <c r="R1566" i="7"/>
  <c r="T1566" i="7" s="1"/>
  <c r="Q1566" i="7"/>
  <c r="X1565" i="7"/>
  <c r="R1565" i="7"/>
  <c r="T1565" i="7" s="1"/>
  <c r="Q1565" i="7"/>
  <c r="X1564" i="7"/>
  <c r="R1564" i="7"/>
  <c r="T1564" i="7" s="1"/>
  <c r="Q1564" i="7"/>
  <c r="X1563" i="7"/>
  <c r="R1563" i="7"/>
  <c r="T1563" i="7" s="1"/>
  <c r="Q1563" i="7"/>
  <c r="X1562" i="7"/>
  <c r="R1562" i="7"/>
  <c r="T1562" i="7" s="1"/>
  <c r="Q1562" i="7"/>
  <c r="X1561" i="7"/>
  <c r="R1561" i="7"/>
  <c r="T1561" i="7" s="1"/>
  <c r="Q1561" i="7"/>
  <c r="X1560" i="7"/>
  <c r="R1560" i="7"/>
  <c r="T1560" i="7" s="1"/>
  <c r="Q1560" i="7"/>
  <c r="X1559" i="7"/>
  <c r="R1559" i="7"/>
  <c r="T1559" i="7" s="1"/>
  <c r="Q1559" i="7"/>
  <c r="X1558" i="7"/>
  <c r="R1558" i="7"/>
  <c r="T1558" i="7" s="1"/>
  <c r="Q1558" i="7"/>
  <c r="X1557" i="7"/>
  <c r="R1557" i="7"/>
  <c r="T1557" i="7" s="1"/>
  <c r="Q1557" i="7"/>
  <c r="X1556" i="7"/>
  <c r="R1556" i="7"/>
  <c r="T1556" i="7" s="1"/>
  <c r="Q1556" i="7"/>
  <c r="X1555" i="7"/>
  <c r="R1555" i="7"/>
  <c r="T1555" i="7" s="1"/>
  <c r="Q1555" i="7"/>
  <c r="X1554" i="7"/>
  <c r="R1554" i="7"/>
  <c r="T1554" i="7" s="1"/>
  <c r="Q1554" i="7"/>
  <c r="X1553" i="7"/>
  <c r="R1553" i="7"/>
  <c r="T1553" i="7" s="1"/>
  <c r="Q1553" i="7"/>
  <c r="X1552" i="7"/>
  <c r="R1552" i="7"/>
  <c r="T1552" i="7" s="1"/>
  <c r="Q1552" i="7"/>
  <c r="X1551" i="7"/>
  <c r="R1551" i="7"/>
  <c r="T1551" i="7" s="1"/>
  <c r="Q1551" i="7"/>
  <c r="X1550" i="7"/>
  <c r="R1550" i="7"/>
  <c r="T1550" i="7" s="1"/>
  <c r="Q1550" i="7"/>
  <c r="X1549" i="7"/>
  <c r="R1549" i="7"/>
  <c r="T1549" i="7" s="1"/>
  <c r="Q1549" i="7"/>
  <c r="X1548" i="7"/>
  <c r="R1548" i="7"/>
  <c r="T1548" i="7" s="1"/>
  <c r="Q1548" i="7"/>
  <c r="X1547" i="7"/>
  <c r="R1547" i="7"/>
  <c r="T1547" i="7" s="1"/>
  <c r="Q1547" i="7"/>
  <c r="X1546" i="7"/>
  <c r="R1546" i="7"/>
  <c r="T1546" i="7" s="1"/>
  <c r="Q1546" i="7"/>
  <c r="X1545" i="7"/>
  <c r="R1545" i="7"/>
  <c r="T1545" i="7" s="1"/>
  <c r="Q1545" i="7"/>
  <c r="X1544" i="7"/>
  <c r="R1544" i="7"/>
  <c r="T1544" i="7" s="1"/>
  <c r="Q1544" i="7"/>
  <c r="X1543" i="7"/>
  <c r="R1543" i="7"/>
  <c r="T1543" i="7" s="1"/>
  <c r="Q1543" i="7"/>
  <c r="X1542" i="7"/>
  <c r="R1542" i="7"/>
  <c r="T1542" i="7" s="1"/>
  <c r="Q1542" i="7"/>
  <c r="X1541" i="7"/>
  <c r="R1541" i="7"/>
  <c r="T1541" i="7" s="1"/>
  <c r="Q1541" i="7"/>
  <c r="X1540" i="7"/>
  <c r="R1540" i="7"/>
  <c r="T1540" i="7" s="1"/>
  <c r="Q1540" i="7"/>
  <c r="X1539" i="7"/>
  <c r="R1539" i="7"/>
  <c r="T1539" i="7" s="1"/>
  <c r="Q1539" i="7"/>
  <c r="X1538" i="7"/>
  <c r="R1538" i="7"/>
  <c r="T1538" i="7" s="1"/>
  <c r="Q1538" i="7"/>
  <c r="X1537" i="7"/>
  <c r="R1537" i="7"/>
  <c r="T1537" i="7" s="1"/>
  <c r="Q1537" i="7"/>
  <c r="X1536" i="7"/>
  <c r="R1536" i="7"/>
  <c r="T1536" i="7" s="1"/>
  <c r="Q1536" i="7"/>
  <c r="X1535" i="7"/>
  <c r="R1535" i="7"/>
  <c r="T1535" i="7" s="1"/>
  <c r="Q1535" i="7"/>
  <c r="X1534" i="7"/>
  <c r="R1534" i="7"/>
  <c r="T1534" i="7" s="1"/>
  <c r="Q1534" i="7"/>
  <c r="X1533" i="7"/>
  <c r="R1533" i="7"/>
  <c r="T1533" i="7" s="1"/>
  <c r="Q1533" i="7"/>
  <c r="X1532" i="7"/>
  <c r="R1532" i="7"/>
  <c r="T1532" i="7" s="1"/>
  <c r="Q1532" i="7"/>
  <c r="X1531" i="7"/>
  <c r="R1531" i="7"/>
  <c r="T1531" i="7" s="1"/>
  <c r="Q1531" i="7"/>
  <c r="X1530" i="7"/>
  <c r="R1530" i="7"/>
  <c r="T1530" i="7" s="1"/>
  <c r="Q1530" i="7"/>
  <c r="X1529" i="7"/>
  <c r="R1529" i="7"/>
  <c r="T1529" i="7" s="1"/>
  <c r="Q1529" i="7"/>
  <c r="X1528" i="7"/>
  <c r="R1528" i="7"/>
  <c r="T1528" i="7" s="1"/>
  <c r="Q1528" i="7"/>
  <c r="X1527" i="7"/>
  <c r="R1527" i="7"/>
  <c r="T1527" i="7" s="1"/>
  <c r="Q1527" i="7"/>
  <c r="X1526" i="7"/>
  <c r="R1526" i="7"/>
  <c r="T1526" i="7" s="1"/>
  <c r="Q1526" i="7"/>
  <c r="X1525" i="7"/>
  <c r="R1525" i="7"/>
  <c r="T1525" i="7" s="1"/>
  <c r="Q1525" i="7"/>
  <c r="X1524" i="7"/>
  <c r="R1524" i="7"/>
  <c r="T1524" i="7" s="1"/>
  <c r="Q1524" i="7"/>
  <c r="X1523" i="7"/>
  <c r="R1523" i="7"/>
  <c r="T1523" i="7" s="1"/>
  <c r="Q1523" i="7"/>
  <c r="X1522" i="7"/>
  <c r="R1522" i="7"/>
  <c r="T1522" i="7" s="1"/>
  <c r="Q1522" i="7"/>
  <c r="X1521" i="7"/>
  <c r="R1521" i="7"/>
  <c r="T1521" i="7" s="1"/>
  <c r="Q1521" i="7"/>
  <c r="X1520" i="7"/>
  <c r="R1520" i="7"/>
  <c r="T1520" i="7" s="1"/>
  <c r="Q1520" i="7"/>
  <c r="X1519" i="7"/>
  <c r="R1519" i="7"/>
  <c r="T1519" i="7" s="1"/>
  <c r="Q1519" i="7"/>
  <c r="X1518" i="7"/>
  <c r="R1518" i="7"/>
  <c r="T1518" i="7" s="1"/>
  <c r="Q1518" i="7"/>
  <c r="X1517" i="7"/>
  <c r="R1517" i="7"/>
  <c r="T1517" i="7" s="1"/>
  <c r="Q1517" i="7"/>
  <c r="X1516" i="7"/>
  <c r="R1516" i="7"/>
  <c r="T1516" i="7" s="1"/>
  <c r="Q1516" i="7"/>
  <c r="X1515" i="7"/>
  <c r="R1515" i="7"/>
  <c r="T1515" i="7" s="1"/>
  <c r="Q1515" i="7"/>
  <c r="X1514" i="7"/>
  <c r="R1514" i="7"/>
  <c r="T1514" i="7" s="1"/>
  <c r="Q1514" i="7"/>
  <c r="X1513" i="7"/>
  <c r="R1513" i="7"/>
  <c r="T1513" i="7" s="1"/>
  <c r="Q1513" i="7"/>
  <c r="X1512" i="7"/>
  <c r="R1512" i="7"/>
  <c r="T1512" i="7" s="1"/>
  <c r="Q1512" i="7"/>
  <c r="X1511" i="7"/>
  <c r="R1511" i="7"/>
  <c r="T1511" i="7" s="1"/>
  <c r="Q1511" i="7"/>
  <c r="X1510" i="7"/>
  <c r="R1510" i="7"/>
  <c r="T1510" i="7" s="1"/>
  <c r="Q1510" i="7"/>
  <c r="X1509" i="7"/>
  <c r="R1509" i="7"/>
  <c r="T1509" i="7" s="1"/>
  <c r="Q1509" i="7"/>
  <c r="X1508" i="7"/>
  <c r="R1508" i="7"/>
  <c r="T1508" i="7" s="1"/>
  <c r="Q1508" i="7"/>
  <c r="X1507" i="7"/>
  <c r="R1507" i="7"/>
  <c r="T1507" i="7" s="1"/>
  <c r="Q1507" i="7"/>
  <c r="X1506" i="7"/>
  <c r="R1506" i="7"/>
  <c r="T1506" i="7" s="1"/>
  <c r="Q1506" i="7"/>
  <c r="X1505" i="7"/>
  <c r="R1505" i="7"/>
  <c r="T1505" i="7" s="1"/>
  <c r="Q1505" i="7"/>
  <c r="X1504" i="7"/>
  <c r="R1504" i="7"/>
  <c r="T1504" i="7" s="1"/>
  <c r="Q1504" i="7"/>
  <c r="X1503" i="7"/>
  <c r="R1503" i="7"/>
  <c r="T1503" i="7" s="1"/>
  <c r="Q1503" i="7"/>
  <c r="X1502" i="7"/>
  <c r="R1502" i="7"/>
  <c r="T1502" i="7" s="1"/>
  <c r="Q1502" i="7"/>
  <c r="X1501" i="7"/>
  <c r="R1501" i="7"/>
  <c r="T1501" i="7" s="1"/>
  <c r="Q1501" i="7"/>
  <c r="X1500" i="7"/>
  <c r="R1500" i="7"/>
  <c r="T1500" i="7" s="1"/>
  <c r="Q1500" i="7"/>
  <c r="X1499" i="7"/>
  <c r="R1499" i="7"/>
  <c r="T1499" i="7" s="1"/>
  <c r="Q1499" i="7"/>
  <c r="X1498" i="7"/>
  <c r="R1498" i="7"/>
  <c r="T1498" i="7" s="1"/>
  <c r="Q1498" i="7"/>
  <c r="X1497" i="7"/>
  <c r="R1497" i="7"/>
  <c r="T1497" i="7" s="1"/>
  <c r="Q1497" i="7"/>
  <c r="X1496" i="7"/>
  <c r="R1496" i="7"/>
  <c r="T1496" i="7" s="1"/>
  <c r="Q1496" i="7"/>
  <c r="X1495" i="7"/>
  <c r="R1495" i="7"/>
  <c r="T1495" i="7" s="1"/>
  <c r="Q1495" i="7"/>
  <c r="X1494" i="7"/>
  <c r="R1494" i="7"/>
  <c r="T1494" i="7" s="1"/>
  <c r="Q1494" i="7"/>
  <c r="X1493" i="7"/>
  <c r="R1493" i="7"/>
  <c r="T1493" i="7" s="1"/>
  <c r="Q1493" i="7"/>
  <c r="X1492" i="7"/>
  <c r="R1492" i="7"/>
  <c r="T1492" i="7" s="1"/>
  <c r="Q1492" i="7"/>
  <c r="X1491" i="7"/>
  <c r="R1491" i="7"/>
  <c r="T1491" i="7" s="1"/>
  <c r="Q1491" i="7"/>
  <c r="X1490" i="7"/>
  <c r="R1490" i="7"/>
  <c r="T1490" i="7" s="1"/>
  <c r="Q1490" i="7"/>
  <c r="X1489" i="7"/>
  <c r="R1489" i="7"/>
  <c r="T1489" i="7" s="1"/>
  <c r="Q1489" i="7"/>
  <c r="X1488" i="7"/>
  <c r="R1488" i="7"/>
  <c r="T1488" i="7" s="1"/>
  <c r="Q1488" i="7"/>
  <c r="X1487" i="7"/>
  <c r="R1487" i="7"/>
  <c r="T1487" i="7" s="1"/>
  <c r="Q1487" i="7"/>
  <c r="X1486" i="7"/>
  <c r="R1486" i="7"/>
  <c r="T1486" i="7" s="1"/>
  <c r="Q1486" i="7"/>
  <c r="X1485" i="7"/>
  <c r="R1485" i="7"/>
  <c r="T1485" i="7" s="1"/>
  <c r="Q1485" i="7"/>
  <c r="X1484" i="7"/>
  <c r="R1484" i="7"/>
  <c r="T1484" i="7" s="1"/>
  <c r="Q1484" i="7"/>
  <c r="X1483" i="7"/>
  <c r="R1483" i="7"/>
  <c r="T1483" i="7" s="1"/>
  <c r="Q1483" i="7"/>
  <c r="X1482" i="7"/>
  <c r="R1482" i="7"/>
  <c r="T1482" i="7" s="1"/>
  <c r="Q1482" i="7"/>
  <c r="X1481" i="7"/>
  <c r="R1481" i="7"/>
  <c r="T1481" i="7" s="1"/>
  <c r="Q1481" i="7"/>
  <c r="X1480" i="7"/>
  <c r="R1480" i="7"/>
  <c r="T1480" i="7" s="1"/>
  <c r="Q1480" i="7"/>
  <c r="X1479" i="7"/>
  <c r="R1479" i="7"/>
  <c r="T1479" i="7" s="1"/>
  <c r="Q1479" i="7"/>
  <c r="X1478" i="7"/>
  <c r="R1478" i="7"/>
  <c r="T1478" i="7" s="1"/>
  <c r="Q1478" i="7"/>
  <c r="X1477" i="7"/>
  <c r="R1477" i="7"/>
  <c r="T1477" i="7" s="1"/>
  <c r="Q1477" i="7"/>
  <c r="X1476" i="7"/>
  <c r="R1476" i="7"/>
  <c r="T1476" i="7" s="1"/>
  <c r="Q1476" i="7"/>
  <c r="X1475" i="7"/>
  <c r="R1475" i="7"/>
  <c r="T1475" i="7" s="1"/>
  <c r="Q1475" i="7"/>
  <c r="X1474" i="7"/>
  <c r="R1474" i="7"/>
  <c r="T1474" i="7" s="1"/>
  <c r="Q1474" i="7"/>
  <c r="X1473" i="7"/>
  <c r="R1473" i="7"/>
  <c r="T1473" i="7" s="1"/>
  <c r="Q1473" i="7"/>
  <c r="X1472" i="7"/>
  <c r="R1472" i="7"/>
  <c r="T1472" i="7" s="1"/>
  <c r="Q1472" i="7"/>
  <c r="X1471" i="7"/>
  <c r="R1471" i="7"/>
  <c r="T1471" i="7" s="1"/>
  <c r="Q1471" i="7"/>
  <c r="X1470" i="7"/>
  <c r="R1470" i="7"/>
  <c r="T1470" i="7" s="1"/>
  <c r="Q1470" i="7"/>
  <c r="X1469" i="7"/>
  <c r="R1469" i="7"/>
  <c r="T1469" i="7" s="1"/>
  <c r="Q1469" i="7"/>
  <c r="X1468" i="7"/>
  <c r="R1468" i="7"/>
  <c r="T1468" i="7" s="1"/>
  <c r="Q1468" i="7"/>
  <c r="X1467" i="7"/>
  <c r="R1467" i="7"/>
  <c r="T1467" i="7" s="1"/>
  <c r="Q1467" i="7"/>
  <c r="X1466" i="7"/>
  <c r="R1466" i="7"/>
  <c r="T1466" i="7" s="1"/>
  <c r="Q1466" i="7"/>
  <c r="X1465" i="7"/>
  <c r="R1465" i="7"/>
  <c r="T1465" i="7" s="1"/>
  <c r="Q1465" i="7"/>
  <c r="X1464" i="7"/>
  <c r="R1464" i="7"/>
  <c r="T1464" i="7" s="1"/>
  <c r="Q1464" i="7"/>
  <c r="X1463" i="7"/>
  <c r="R1463" i="7"/>
  <c r="T1463" i="7" s="1"/>
  <c r="Q1463" i="7"/>
  <c r="X1462" i="7"/>
  <c r="R1462" i="7"/>
  <c r="T1462" i="7" s="1"/>
  <c r="Q1462" i="7"/>
  <c r="X1461" i="7"/>
  <c r="R1461" i="7"/>
  <c r="T1461" i="7" s="1"/>
  <c r="Q1461" i="7"/>
  <c r="X1460" i="7"/>
  <c r="R1460" i="7"/>
  <c r="T1460" i="7" s="1"/>
  <c r="Q1460" i="7"/>
  <c r="X1459" i="7"/>
  <c r="R1459" i="7"/>
  <c r="T1459" i="7" s="1"/>
  <c r="Q1459" i="7"/>
  <c r="X1458" i="7"/>
  <c r="R1458" i="7"/>
  <c r="T1458" i="7" s="1"/>
  <c r="Q1458" i="7"/>
  <c r="X1457" i="7"/>
  <c r="R1457" i="7"/>
  <c r="T1457" i="7" s="1"/>
  <c r="Q1457" i="7"/>
  <c r="X1456" i="7"/>
  <c r="R1456" i="7"/>
  <c r="T1456" i="7" s="1"/>
  <c r="Q1456" i="7"/>
  <c r="X1455" i="7"/>
  <c r="R1455" i="7"/>
  <c r="T1455" i="7" s="1"/>
  <c r="Q1455" i="7"/>
  <c r="X1454" i="7"/>
  <c r="R1454" i="7"/>
  <c r="T1454" i="7" s="1"/>
  <c r="Q1454" i="7"/>
  <c r="X1453" i="7"/>
  <c r="R1453" i="7"/>
  <c r="T1453" i="7" s="1"/>
  <c r="Q1453" i="7"/>
  <c r="X1452" i="7"/>
  <c r="R1452" i="7"/>
  <c r="T1452" i="7" s="1"/>
  <c r="Q1452" i="7"/>
  <c r="X1451" i="7"/>
  <c r="R1451" i="7"/>
  <c r="T1451" i="7" s="1"/>
  <c r="Q1451" i="7"/>
  <c r="X1450" i="7"/>
  <c r="R1450" i="7"/>
  <c r="T1450" i="7" s="1"/>
  <c r="Q1450" i="7"/>
  <c r="X1449" i="7"/>
  <c r="R1449" i="7"/>
  <c r="T1449" i="7" s="1"/>
  <c r="Q1449" i="7"/>
  <c r="X1448" i="7"/>
  <c r="R1448" i="7"/>
  <c r="T1448" i="7" s="1"/>
  <c r="Q1448" i="7"/>
  <c r="X1447" i="7"/>
  <c r="R1447" i="7"/>
  <c r="T1447" i="7" s="1"/>
  <c r="Q1447" i="7"/>
  <c r="X1446" i="7"/>
  <c r="R1446" i="7"/>
  <c r="T1446" i="7" s="1"/>
  <c r="Q1446" i="7"/>
  <c r="X1445" i="7"/>
  <c r="R1445" i="7"/>
  <c r="T1445" i="7" s="1"/>
  <c r="Q1445" i="7"/>
  <c r="X1444" i="7"/>
  <c r="R1444" i="7"/>
  <c r="T1444" i="7" s="1"/>
  <c r="Q1444" i="7"/>
  <c r="X1443" i="7"/>
  <c r="R1443" i="7"/>
  <c r="T1443" i="7" s="1"/>
  <c r="Q1443" i="7"/>
  <c r="X1442" i="7"/>
  <c r="R1442" i="7"/>
  <c r="T1442" i="7" s="1"/>
  <c r="Q1442" i="7"/>
  <c r="X1441" i="7"/>
  <c r="R1441" i="7"/>
  <c r="T1441" i="7" s="1"/>
  <c r="Q1441" i="7"/>
  <c r="X1440" i="7"/>
  <c r="R1440" i="7"/>
  <c r="T1440" i="7" s="1"/>
  <c r="Q1440" i="7"/>
  <c r="X1439" i="7"/>
  <c r="R1439" i="7"/>
  <c r="T1439" i="7" s="1"/>
  <c r="Q1439" i="7"/>
  <c r="X1438" i="7"/>
  <c r="R1438" i="7"/>
  <c r="T1438" i="7" s="1"/>
  <c r="Q1438" i="7"/>
  <c r="X1437" i="7"/>
  <c r="R1437" i="7"/>
  <c r="T1437" i="7" s="1"/>
  <c r="Q1437" i="7"/>
  <c r="X1436" i="7"/>
  <c r="R1436" i="7"/>
  <c r="T1436" i="7" s="1"/>
  <c r="Q1436" i="7"/>
  <c r="X1435" i="7"/>
  <c r="R1435" i="7"/>
  <c r="T1435" i="7" s="1"/>
  <c r="Q1435" i="7"/>
  <c r="X1434" i="7"/>
  <c r="R1434" i="7"/>
  <c r="T1434" i="7" s="1"/>
  <c r="Q1434" i="7"/>
  <c r="X1433" i="7"/>
  <c r="R1433" i="7"/>
  <c r="T1433" i="7" s="1"/>
  <c r="Q1433" i="7"/>
  <c r="X1432" i="7"/>
  <c r="R1432" i="7"/>
  <c r="T1432" i="7" s="1"/>
  <c r="Q1432" i="7"/>
  <c r="X1431" i="7"/>
  <c r="R1431" i="7"/>
  <c r="T1431" i="7" s="1"/>
  <c r="Q1431" i="7"/>
  <c r="X1430" i="7"/>
  <c r="R1430" i="7"/>
  <c r="T1430" i="7" s="1"/>
  <c r="Q1430" i="7"/>
  <c r="X1429" i="7"/>
  <c r="R1429" i="7"/>
  <c r="T1429" i="7" s="1"/>
  <c r="Q1429" i="7"/>
  <c r="X1428" i="7"/>
  <c r="R1428" i="7"/>
  <c r="T1428" i="7" s="1"/>
  <c r="Q1428" i="7"/>
  <c r="X1427" i="7"/>
  <c r="R1427" i="7"/>
  <c r="T1427" i="7" s="1"/>
  <c r="Q1427" i="7"/>
  <c r="X1426" i="7"/>
  <c r="R1426" i="7"/>
  <c r="T1426" i="7" s="1"/>
  <c r="Q1426" i="7"/>
  <c r="X1425" i="7"/>
  <c r="R1425" i="7"/>
  <c r="T1425" i="7" s="1"/>
  <c r="Q1425" i="7"/>
  <c r="X1424" i="7"/>
  <c r="R1424" i="7"/>
  <c r="T1424" i="7" s="1"/>
  <c r="Q1424" i="7"/>
  <c r="X1423" i="7"/>
  <c r="R1423" i="7"/>
  <c r="T1423" i="7" s="1"/>
  <c r="Q1423" i="7"/>
  <c r="X1422" i="7"/>
  <c r="R1422" i="7"/>
  <c r="T1422" i="7" s="1"/>
  <c r="Q1422" i="7"/>
  <c r="X1421" i="7"/>
  <c r="R1421" i="7"/>
  <c r="T1421" i="7" s="1"/>
  <c r="Q1421" i="7"/>
  <c r="X1420" i="7"/>
  <c r="R1420" i="7"/>
  <c r="T1420" i="7" s="1"/>
  <c r="Q1420" i="7"/>
  <c r="X1419" i="7"/>
  <c r="R1419" i="7"/>
  <c r="T1419" i="7" s="1"/>
  <c r="Q1419" i="7"/>
  <c r="X1418" i="7"/>
  <c r="R1418" i="7"/>
  <c r="T1418" i="7" s="1"/>
  <c r="Q1418" i="7"/>
  <c r="X1417" i="7"/>
  <c r="R1417" i="7"/>
  <c r="T1417" i="7" s="1"/>
  <c r="Q1417" i="7"/>
  <c r="X1416" i="7"/>
  <c r="R1416" i="7"/>
  <c r="T1416" i="7" s="1"/>
  <c r="Q1416" i="7"/>
  <c r="X1415" i="7"/>
  <c r="R1415" i="7"/>
  <c r="T1415" i="7" s="1"/>
  <c r="Q1415" i="7"/>
  <c r="X1414" i="7"/>
  <c r="R1414" i="7"/>
  <c r="T1414" i="7" s="1"/>
  <c r="Q1414" i="7"/>
  <c r="X1413" i="7"/>
  <c r="R1413" i="7"/>
  <c r="T1413" i="7" s="1"/>
  <c r="Q1413" i="7"/>
  <c r="X1412" i="7"/>
  <c r="R1412" i="7"/>
  <c r="T1412" i="7" s="1"/>
  <c r="Q1412" i="7"/>
  <c r="X1411" i="7"/>
  <c r="R1411" i="7"/>
  <c r="T1411" i="7" s="1"/>
  <c r="Q1411" i="7"/>
  <c r="X1410" i="7"/>
  <c r="R1410" i="7"/>
  <c r="T1410" i="7" s="1"/>
  <c r="Q1410" i="7"/>
  <c r="X1409" i="7"/>
  <c r="R1409" i="7"/>
  <c r="T1409" i="7" s="1"/>
  <c r="Q1409" i="7"/>
  <c r="X1408" i="7"/>
  <c r="R1408" i="7"/>
  <c r="T1408" i="7" s="1"/>
  <c r="Q1408" i="7"/>
  <c r="X1407" i="7"/>
  <c r="R1407" i="7"/>
  <c r="T1407" i="7" s="1"/>
  <c r="Q1407" i="7"/>
  <c r="X1406" i="7"/>
  <c r="R1406" i="7"/>
  <c r="T1406" i="7" s="1"/>
  <c r="Q1406" i="7"/>
  <c r="X1405" i="7"/>
  <c r="R1405" i="7"/>
  <c r="T1405" i="7" s="1"/>
  <c r="Q1405" i="7"/>
  <c r="X1404" i="7"/>
  <c r="R1404" i="7"/>
  <c r="T1404" i="7" s="1"/>
  <c r="Q1404" i="7"/>
  <c r="X1403" i="7"/>
  <c r="R1403" i="7"/>
  <c r="T1403" i="7" s="1"/>
  <c r="Q1403" i="7"/>
  <c r="X1402" i="7"/>
  <c r="R1402" i="7"/>
  <c r="T1402" i="7" s="1"/>
  <c r="Q1402" i="7"/>
  <c r="X1401" i="7"/>
  <c r="R1401" i="7"/>
  <c r="T1401" i="7" s="1"/>
  <c r="Q1401" i="7"/>
  <c r="X1400" i="7"/>
  <c r="R1400" i="7"/>
  <c r="T1400" i="7" s="1"/>
  <c r="Q1400" i="7"/>
  <c r="X1399" i="7"/>
  <c r="R1399" i="7"/>
  <c r="T1399" i="7" s="1"/>
  <c r="Q1399" i="7"/>
  <c r="X1398" i="7"/>
  <c r="R1398" i="7"/>
  <c r="T1398" i="7" s="1"/>
  <c r="Q1398" i="7"/>
  <c r="X1397" i="7"/>
  <c r="R1397" i="7"/>
  <c r="T1397" i="7" s="1"/>
  <c r="Q1397" i="7"/>
  <c r="X1396" i="7"/>
  <c r="R1396" i="7"/>
  <c r="T1396" i="7" s="1"/>
  <c r="Q1396" i="7"/>
  <c r="X1395" i="7"/>
  <c r="R1395" i="7"/>
  <c r="T1395" i="7" s="1"/>
  <c r="Q1395" i="7"/>
  <c r="X1394" i="7"/>
  <c r="R1394" i="7"/>
  <c r="T1394" i="7" s="1"/>
  <c r="Q1394" i="7"/>
  <c r="X1393" i="7"/>
  <c r="R1393" i="7"/>
  <c r="T1393" i="7" s="1"/>
  <c r="Q1393" i="7"/>
  <c r="X1392" i="7"/>
  <c r="R1392" i="7"/>
  <c r="T1392" i="7" s="1"/>
  <c r="Q1392" i="7"/>
  <c r="X1391" i="7"/>
  <c r="R1391" i="7"/>
  <c r="T1391" i="7" s="1"/>
  <c r="Q1391" i="7"/>
  <c r="X1390" i="7"/>
  <c r="R1390" i="7"/>
  <c r="T1390" i="7" s="1"/>
  <c r="Q1390" i="7"/>
  <c r="X1389" i="7"/>
  <c r="R1389" i="7"/>
  <c r="T1389" i="7" s="1"/>
  <c r="Q1389" i="7"/>
  <c r="X1388" i="7"/>
  <c r="R1388" i="7"/>
  <c r="T1388" i="7" s="1"/>
  <c r="Q1388" i="7"/>
  <c r="X1387" i="7"/>
  <c r="R1387" i="7"/>
  <c r="T1387" i="7" s="1"/>
  <c r="Q1387" i="7"/>
  <c r="X1386" i="7"/>
  <c r="R1386" i="7"/>
  <c r="T1386" i="7" s="1"/>
  <c r="Q1386" i="7"/>
  <c r="X1385" i="7"/>
  <c r="R1385" i="7"/>
  <c r="T1385" i="7" s="1"/>
  <c r="Q1385" i="7"/>
  <c r="X1384" i="7"/>
  <c r="R1384" i="7"/>
  <c r="T1384" i="7" s="1"/>
  <c r="Q1384" i="7"/>
  <c r="X1383" i="7"/>
  <c r="R1383" i="7"/>
  <c r="T1383" i="7" s="1"/>
  <c r="Q1383" i="7"/>
  <c r="X1382" i="7"/>
  <c r="R1382" i="7"/>
  <c r="T1382" i="7" s="1"/>
  <c r="Q1382" i="7"/>
  <c r="X1381" i="7"/>
  <c r="R1381" i="7"/>
  <c r="T1381" i="7" s="1"/>
  <c r="Q1381" i="7"/>
  <c r="X1380" i="7"/>
  <c r="R1380" i="7"/>
  <c r="T1380" i="7" s="1"/>
  <c r="Q1380" i="7"/>
  <c r="X1379" i="7"/>
  <c r="R1379" i="7"/>
  <c r="T1379" i="7" s="1"/>
  <c r="Q1379" i="7"/>
  <c r="X1378" i="7"/>
  <c r="R1378" i="7"/>
  <c r="T1378" i="7" s="1"/>
  <c r="Q1378" i="7"/>
  <c r="X1377" i="7"/>
  <c r="R1377" i="7"/>
  <c r="T1377" i="7" s="1"/>
  <c r="Q1377" i="7"/>
  <c r="X1376" i="7"/>
  <c r="R1376" i="7"/>
  <c r="T1376" i="7" s="1"/>
  <c r="Q1376" i="7"/>
  <c r="X1375" i="7"/>
  <c r="R1375" i="7"/>
  <c r="T1375" i="7" s="1"/>
  <c r="Q1375" i="7"/>
  <c r="X1374" i="7"/>
  <c r="R1374" i="7"/>
  <c r="T1374" i="7" s="1"/>
  <c r="Q1374" i="7"/>
  <c r="X1373" i="7"/>
  <c r="R1373" i="7"/>
  <c r="T1373" i="7" s="1"/>
  <c r="Q1373" i="7"/>
  <c r="X1372" i="7"/>
  <c r="R1372" i="7"/>
  <c r="T1372" i="7" s="1"/>
  <c r="Q1372" i="7"/>
  <c r="X1371" i="7"/>
  <c r="R1371" i="7"/>
  <c r="T1371" i="7" s="1"/>
  <c r="Q1371" i="7"/>
  <c r="X1370" i="7"/>
  <c r="R1370" i="7"/>
  <c r="T1370" i="7" s="1"/>
  <c r="Q1370" i="7"/>
  <c r="X1369" i="7"/>
  <c r="R1369" i="7"/>
  <c r="T1369" i="7" s="1"/>
  <c r="Q1369" i="7"/>
  <c r="X1368" i="7"/>
  <c r="R1368" i="7"/>
  <c r="T1368" i="7" s="1"/>
  <c r="Q1368" i="7"/>
  <c r="X1367" i="7"/>
  <c r="R1367" i="7"/>
  <c r="T1367" i="7" s="1"/>
  <c r="Q1367" i="7"/>
  <c r="X1366" i="7"/>
  <c r="R1366" i="7"/>
  <c r="T1366" i="7" s="1"/>
  <c r="Q1366" i="7"/>
  <c r="X1365" i="7"/>
  <c r="R1365" i="7"/>
  <c r="T1365" i="7" s="1"/>
  <c r="Q1365" i="7"/>
  <c r="X1364" i="7"/>
  <c r="R1364" i="7"/>
  <c r="T1364" i="7" s="1"/>
  <c r="Q1364" i="7"/>
  <c r="X1363" i="7"/>
  <c r="R1363" i="7"/>
  <c r="T1363" i="7" s="1"/>
  <c r="Q1363" i="7"/>
  <c r="X1362" i="7"/>
  <c r="R1362" i="7"/>
  <c r="T1362" i="7" s="1"/>
  <c r="Q1362" i="7"/>
  <c r="X1361" i="7"/>
  <c r="R1361" i="7"/>
  <c r="T1361" i="7" s="1"/>
  <c r="Q1361" i="7"/>
  <c r="X1360" i="7"/>
  <c r="R1360" i="7"/>
  <c r="T1360" i="7" s="1"/>
  <c r="Q1360" i="7"/>
  <c r="X1359" i="7"/>
  <c r="R1359" i="7"/>
  <c r="T1359" i="7" s="1"/>
  <c r="Q1359" i="7"/>
  <c r="X1358" i="7"/>
  <c r="R1358" i="7"/>
  <c r="T1358" i="7" s="1"/>
  <c r="Q1358" i="7"/>
  <c r="X1357" i="7"/>
  <c r="R1357" i="7"/>
  <c r="T1357" i="7" s="1"/>
  <c r="Q1357" i="7"/>
  <c r="X1356" i="7"/>
  <c r="R1356" i="7"/>
  <c r="T1356" i="7" s="1"/>
  <c r="Q1356" i="7"/>
  <c r="X1355" i="7"/>
  <c r="R1355" i="7"/>
  <c r="T1355" i="7" s="1"/>
  <c r="Q1355" i="7"/>
  <c r="X1354" i="7"/>
  <c r="R1354" i="7"/>
  <c r="T1354" i="7" s="1"/>
  <c r="Q1354" i="7"/>
  <c r="X1353" i="7"/>
  <c r="R1353" i="7"/>
  <c r="T1353" i="7" s="1"/>
  <c r="Q1353" i="7"/>
  <c r="X1352" i="7"/>
  <c r="R1352" i="7"/>
  <c r="T1352" i="7" s="1"/>
  <c r="Q1352" i="7"/>
  <c r="X1351" i="7"/>
  <c r="R1351" i="7"/>
  <c r="T1351" i="7" s="1"/>
  <c r="Q1351" i="7"/>
  <c r="X1350" i="7"/>
  <c r="R1350" i="7"/>
  <c r="T1350" i="7" s="1"/>
  <c r="Q1350" i="7"/>
  <c r="X1349" i="7"/>
  <c r="R1349" i="7"/>
  <c r="T1349" i="7" s="1"/>
  <c r="Q1349" i="7"/>
  <c r="X1348" i="7"/>
  <c r="R1348" i="7"/>
  <c r="T1348" i="7" s="1"/>
  <c r="Q1348" i="7"/>
  <c r="X1347" i="7"/>
  <c r="R1347" i="7"/>
  <c r="T1347" i="7" s="1"/>
  <c r="Q1347" i="7"/>
  <c r="X1346" i="7"/>
  <c r="R1346" i="7"/>
  <c r="T1346" i="7" s="1"/>
  <c r="Q1346" i="7"/>
  <c r="X1345" i="7"/>
  <c r="R1345" i="7"/>
  <c r="T1345" i="7" s="1"/>
  <c r="Q1345" i="7"/>
  <c r="X1344" i="7"/>
  <c r="R1344" i="7"/>
  <c r="T1344" i="7" s="1"/>
  <c r="Q1344" i="7"/>
  <c r="X1343" i="7"/>
  <c r="R1343" i="7"/>
  <c r="T1343" i="7" s="1"/>
  <c r="Q1343" i="7"/>
  <c r="X1342" i="7"/>
  <c r="R1342" i="7"/>
  <c r="T1342" i="7" s="1"/>
  <c r="Q1342" i="7"/>
  <c r="X1341" i="7"/>
  <c r="R1341" i="7"/>
  <c r="T1341" i="7" s="1"/>
  <c r="Q1341" i="7"/>
  <c r="X1340" i="7"/>
  <c r="R1340" i="7"/>
  <c r="T1340" i="7" s="1"/>
  <c r="L1340" i="7"/>
  <c r="Q1340" i="7" s="1"/>
  <c r="X1339" i="7"/>
  <c r="R1339" i="7"/>
  <c r="T1339" i="7" s="1"/>
  <c r="L1339" i="7"/>
  <c r="Q1339" i="7" s="1"/>
  <c r="X1338" i="7"/>
  <c r="R1338" i="7"/>
  <c r="T1338" i="7" s="1"/>
  <c r="L1338" i="7"/>
  <c r="Q1338" i="7" s="1"/>
  <c r="X1337" i="7"/>
  <c r="R1337" i="7"/>
  <c r="T1337" i="7" s="1"/>
  <c r="L1337" i="7"/>
  <c r="Q1337" i="7" s="1"/>
  <c r="X1336" i="7"/>
  <c r="R1336" i="7"/>
  <c r="T1336" i="7" s="1"/>
  <c r="L1336" i="7"/>
  <c r="Q1336" i="7" s="1"/>
  <c r="X1335" i="7"/>
  <c r="R1335" i="7"/>
  <c r="T1335" i="7" s="1"/>
  <c r="L1335" i="7"/>
  <c r="Q1335" i="7" s="1"/>
  <c r="X1334" i="7"/>
  <c r="R1334" i="7"/>
  <c r="T1334" i="7" s="1"/>
  <c r="L1334" i="7"/>
  <c r="Q1334" i="7" s="1"/>
  <c r="X1333" i="7"/>
  <c r="R1333" i="7"/>
  <c r="T1333" i="7" s="1"/>
  <c r="L1333" i="7"/>
  <c r="Q1333" i="7" s="1"/>
  <c r="X1332" i="7"/>
  <c r="R1332" i="7"/>
  <c r="T1332" i="7" s="1"/>
  <c r="L1332" i="7"/>
  <c r="Q1332" i="7" s="1"/>
  <c r="X1331" i="7"/>
  <c r="R1331" i="7"/>
  <c r="T1331" i="7" s="1"/>
  <c r="L1331" i="7"/>
  <c r="Q1331" i="7" s="1"/>
  <c r="X1330" i="7"/>
  <c r="R1330" i="7"/>
  <c r="T1330" i="7" s="1"/>
  <c r="L1330" i="7"/>
  <c r="Q1330" i="7" s="1"/>
  <c r="X1329" i="7"/>
  <c r="R1329" i="7"/>
  <c r="T1329" i="7" s="1"/>
  <c r="L1329" i="7"/>
  <c r="Q1329" i="7" s="1"/>
  <c r="X1328" i="7"/>
  <c r="R1328" i="7"/>
  <c r="T1328" i="7" s="1"/>
  <c r="L1328" i="7"/>
  <c r="Q1328" i="7" s="1"/>
  <c r="X1327" i="7"/>
  <c r="R1327" i="7"/>
  <c r="T1327" i="7" s="1"/>
  <c r="L1327" i="7"/>
  <c r="Q1327" i="7" s="1"/>
  <c r="X1326" i="7"/>
  <c r="R1326" i="7"/>
  <c r="T1326" i="7" s="1"/>
  <c r="L1326" i="7"/>
  <c r="Q1326" i="7" s="1"/>
  <c r="X1325" i="7"/>
  <c r="R1325" i="7"/>
  <c r="T1325" i="7" s="1"/>
  <c r="L1325" i="7"/>
  <c r="Q1325" i="7" s="1"/>
  <c r="X1324" i="7"/>
  <c r="R1324" i="7"/>
  <c r="T1324" i="7" s="1"/>
  <c r="L1324" i="7"/>
  <c r="Q1324" i="7" s="1"/>
  <c r="X1323" i="7"/>
  <c r="R1323" i="7"/>
  <c r="T1323" i="7" s="1"/>
  <c r="L1323" i="7"/>
  <c r="Q1323" i="7" s="1"/>
  <c r="X1322" i="7"/>
  <c r="R1322" i="7"/>
  <c r="T1322" i="7" s="1"/>
  <c r="L1322" i="7"/>
  <c r="Q1322" i="7" s="1"/>
  <c r="X1321" i="7"/>
  <c r="R1321" i="7"/>
  <c r="T1321" i="7" s="1"/>
  <c r="L1321" i="7"/>
  <c r="Q1321" i="7" s="1"/>
  <c r="X1320" i="7"/>
  <c r="R1320" i="7"/>
  <c r="T1320" i="7" s="1"/>
  <c r="L1320" i="7"/>
  <c r="Q1320" i="7" s="1"/>
  <c r="X1319" i="7"/>
  <c r="R1319" i="7"/>
  <c r="T1319" i="7" s="1"/>
  <c r="L1319" i="7"/>
  <c r="Q1319" i="7" s="1"/>
  <c r="X1318" i="7"/>
  <c r="R1318" i="7"/>
  <c r="T1318" i="7" s="1"/>
  <c r="L1318" i="7"/>
  <c r="Q1318" i="7" s="1"/>
  <c r="X1317" i="7"/>
  <c r="R1317" i="7"/>
  <c r="T1317" i="7" s="1"/>
  <c r="L1317" i="7"/>
  <c r="Q1317" i="7" s="1"/>
  <c r="X1316" i="7"/>
  <c r="R1316" i="7"/>
  <c r="T1316" i="7" s="1"/>
  <c r="L1316" i="7"/>
  <c r="Q1316" i="7" s="1"/>
  <c r="X1315" i="7"/>
  <c r="R1315" i="7"/>
  <c r="T1315" i="7" s="1"/>
  <c r="L1315" i="7"/>
  <c r="Q1315" i="7" s="1"/>
  <c r="X1314" i="7"/>
  <c r="R1314" i="7"/>
  <c r="T1314" i="7" s="1"/>
  <c r="L1314" i="7"/>
  <c r="Q1314" i="7" s="1"/>
  <c r="X1313" i="7"/>
  <c r="R1313" i="7"/>
  <c r="T1313" i="7" s="1"/>
  <c r="L1313" i="7"/>
  <c r="Q1313" i="7" s="1"/>
  <c r="X1312" i="7"/>
  <c r="R1312" i="7"/>
  <c r="T1312" i="7" s="1"/>
  <c r="L1312" i="7"/>
  <c r="Q1312" i="7" s="1"/>
  <c r="X1311" i="7"/>
  <c r="R1311" i="7"/>
  <c r="T1311" i="7" s="1"/>
  <c r="L1311" i="7"/>
  <c r="Q1311" i="7" s="1"/>
  <c r="X1310" i="7"/>
  <c r="R1310" i="7"/>
  <c r="T1310" i="7" s="1"/>
  <c r="L1310" i="7"/>
  <c r="Q1310" i="7" s="1"/>
  <c r="X1309" i="7"/>
  <c r="R1309" i="7"/>
  <c r="T1309" i="7" s="1"/>
  <c r="L1309" i="7"/>
  <c r="Q1309" i="7" s="1"/>
  <c r="X1308" i="7"/>
  <c r="R1308" i="7"/>
  <c r="T1308" i="7" s="1"/>
  <c r="L1308" i="7"/>
  <c r="Q1308" i="7" s="1"/>
  <c r="X1307" i="7"/>
  <c r="R1307" i="7"/>
  <c r="T1307" i="7" s="1"/>
  <c r="L1307" i="7"/>
  <c r="Q1307" i="7" s="1"/>
  <c r="X1306" i="7"/>
  <c r="R1306" i="7"/>
  <c r="T1306" i="7" s="1"/>
  <c r="L1306" i="7"/>
  <c r="Q1306" i="7" s="1"/>
  <c r="X1305" i="7"/>
  <c r="R1305" i="7"/>
  <c r="T1305" i="7" s="1"/>
  <c r="L1305" i="7"/>
  <c r="Q1305" i="7" s="1"/>
  <c r="X1304" i="7"/>
  <c r="R1304" i="7"/>
  <c r="T1304" i="7" s="1"/>
  <c r="L1304" i="7"/>
  <c r="Q1304" i="7" s="1"/>
  <c r="X1303" i="7"/>
  <c r="R1303" i="7"/>
  <c r="T1303" i="7" s="1"/>
  <c r="L1303" i="7"/>
  <c r="Q1303" i="7" s="1"/>
  <c r="X1302" i="7"/>
  <c r="R1302" i="7"/>
  <c r="T1302" i="7" s="1"/>
  <c r="L1302" i="7"/>
  <c r="Q1302" i="7" s="1"/>
  <c r="X1301" i="7"/>
  <c r="R1301" i="7"/>
  <c r="T1301" i="7" s="1"/>
  <c r="L1301" i="7"/>
  <c r="Q1301" i="7" s="1"/>
  <c r="X1300" i="7"/>
  <c r="R1300" i="7"/>
  <c r="T1300" i="7" s="1"/>
  <c r="L1300" i="7"/>
  <c r="Q1300" i="7" s="1"/>
  <c r="X1299" i="7"/>
  <c r="R1299" i="7"/>
  <c r="T1299" i="7" s="1"/>
  <c r="L1299" i="7"/>
  <c r="Q1299" i="7" s="1"/>
  <c r="X1298" i="7"/>
  <c r="R1298" i="7"/>
  <c r="T1298" i="7" s="1"/>
  <c r="L1298" i="7"/>
  <c r="Q1298" i="7" s="1"/>
  <c r="X1297" i="7"/>
  <c r="R1297" i="7"/>
  <c r="T1297" i="7" s="1"/>
  <c r="L1297" i="7"/>
  <c r="Q1297" i="7" s="1"/>
  <c r="X1296" i="7"/>
  <c r="R1296" i="7"/>
  <c r="T1296" i="7" s="1"/>
  <c r="L1296" i="7"/>
  <c r="Q1296" i="7" s="1"/>
  <c r="X1295" i="7"/>
  <c r="R1295" i="7"/>
  <c r="T1295" i="7" s="1"/>
  <c r="L1295" i="7"/>
  <c r="Q1295" i="7" s="1"/>
  <c r="X1294" i="7"/>
  <c r="R1294" i="7"/>
  <c r="T1294" i="7" s="1"/>
  <c r="L1294" i="7"/>
  <c r="Q1294" i="7" s="1"/>
  <c r="X1293" i="7"/>
  <c r="R1293" i="7"/>
  <c r="T1293" i="7" s="1"/>
  <c r="L1293" i="7"/>
  <c r="Q1293" i="7" s="1"/>
  <c r="X1292" i="7"/>
  <c r="R1292" i="7"/>
  <c r="T1292" i="7" s="1"/>
  <c r="L1292" i="7"/>
  <c r="Q1292" i="7" s="1"/>
  <c r="X1291" i="7"/>
  <c r="R1291" i="7"/>
  <c r="T1291" i="7" s="1"/>
  <c r="L1291" i="7"/>
  <c r="Q1291" i="7" s="1"/>
  <c r="X1290" i="7"/>
  <c r="R1290" i="7"/>
  <c r="T1290" i="7" s="1"/>
  <c r="L1290" i="7"/>
  <c r="Q1290" i="7" s="1"/>
  <c r="X1289" i="7"/>
  <c r="R1289" i="7"/>
  <c r="T1289" i="7" s="1"/>
  <c r="L1289" i="7"/>
  <c r="Q1289" i="7" s="1"/>
  <c r="X1288" i="7"/>
  <c r="R1288" i="7"/>
  <c r="T1288" i="7" s="1"/>
  <c r="L1288" i="7"/>
  <c r="Q1288" i="7" s="1"/>
  <c r="X1287" i="7"/>
  <c r="R1287" i="7"/>
  <c r="T1287" i="7" s="1"/>
  <c r="L1287" i="7"/>
  <c r="Q1287" i="7" s="1"/>
  <c r="X1286" i="7"/>
  <c r="R1286" i="7"/>
  <c r="T1286" i="7" s="1"/>
  <c r="L1286" i="7"/>
  <c r="Q1286" i="7" s="1"/>
  <c r="X1285" i="7"/>
  <c r="R1285" i="7"/>
  <c r="T1285" i="7" s="1"/>
  <c r="L1285" i="7"/>
  <c r="Q1285" i="7" s="1"/>
  <c r="X1284" i="7"/>
  <c r="R1284" i="7"/>
  <c r="T1284" i="7" s="1"/>
  <c r="L1284" i="7"/>
  <c r="Q1284" i="7" s="1"/>
  <c r="X1283" i="7"/>
  <c r="R1283" i="7"/>
  <c r="T1283" i="7" s="1"/>
  <c r="L1283" i="7"/>
  <c r="Q1283" i="7" s="1"/>
  <c r="X1282" i="7"/>
  <c r="R1282" i="7"/>
  <c r="T1282" i="7" s="1"/>
  <c r="L1282" i="7"/>
  <c r="Q1282" i="7" s="1"/>
  <c r="X1281" i="7"/>
  <c r="R1281" i="7"/>
  <c r="T1281" i="7" s="1"/>
  <c r="L1281" i="7"/>
  <c r="Q1281" i="7" s="1"/>
  <c r="X1280" i="7"/>
  <c r="R1280" i="7"/>
  <c r="T1280" i="7" s="1"/>
  <c r="L1280" i="7"/>
  <c r="Q1280" i="7" s="1"/>
  <c r="X1279" i="7"/>
  <c r="R1279" i="7"/>
  <c r="T1279" i="7" s="1"/>
  <c r="L1279" i="7"/>
  <c r="Q1279" i="7" s="1"/>
  <c r="X1278" i="7"/>
  <c r="R1278" i="7"/>
  <c r="T1278" i="7" s="1"/>
  <c r="L1278" i="7"/>
  <c r="Q1278" i="7" s="1"/>
  <c r="X1277" i="7"/>
  <c r="R1277" i="7"/>
  <c r="T1277" i="7" s="1"/>
  <c r="L1277" i="7"/>
  <c r="Q1277" i="7" s="1"/>
  <c r="X1276" i="7"/>
  <c r="R1276" i="7"/>
  <c r="T1276" i="7" s="1"/>
  <c r="L1276" i="7"/>
  <c r="Q1276" i="7" s="1"/>
  <c r="X1275" i="7"/>
  <c r="R1275" i="7"/>
  <c r="T1275" i="7" s="1"/>
  <c r="L1275" i="7"/>
  <c r="Q1275" i="7" s="1"/>
  <c r="X1274" i="7"/>
  <c r="R1274" i="7"/>
  <c r="T1274" i="7" s="1"/>
  <c r="L1274" i="7"/>
  <c r="Q1274" i="7" s="1"/>
  <c r="X1273" i="7"/>
  <c r="R1273" i="7"/>
  <c r="T1273" i="7" s="1"/>
  <c r="L1273" i="7"/>
  <c r="Q1273" i="7" s="1"/>
  <c r="X1272" i="7"/>
  <c r="R1272" i="7"/>
  <c r="T1272" i="7" s="1"/>
  <c r="L1272" i="7"/>
  <c r="Q1272" i="7" s="1"/>
  <c r="X1271" i="7"/>
  <c r="R1271" i="7"/>
  <c r="T1271" i="7" s="1"/>
  <c r="L1271" i="7"/>
  <c r="Q1271" i="7" s="1"/>
  <c r="X1270" i="7"/>
  <c r="R1270" i="7"/>
  <c r="T1270" i="7" s="1"/>
  <c r="L1270" i="7"/>
  <c r="Q1270" i="7" s="1"/>
  <c r="X1269" i="7"/>
  <c r="R1269" i="7"/>
  <c r="T1269" i="7" s="1"/>
  <c r="L1269" i="7"/>
  <c r="Q1269" i="7" s="1"/>
  <c r="X1268" i="7"/>
  <c r="R1268" i="7"/>
  <c r="T1268" i="7" s="1"/>
  <c r="L1268" i="7"/>
  <c r="Q1268" i="7" s="1"/>
  <c r="X1267" i="7"/>
  <c r="R1267" i="7"/>
  <c r="T1267" i="7" s="1"/>
  <c r="L1267" i="7"/>
  <c r="Q1267" i="7" s="1"/>
  <c r="X1266" i="7"/>
  <c r="R1266" i="7"/>
  <c r="T1266" i="7" s="1"/>
  <c r="L1266" i="7"/>
  <c r="Q1266" i="7" s="1"/>
  <c r="X1265" i="7"/>
  <c r="R1265" i="7"/>
  <c r="T1265" i="7" s="1"/>
  <c r="L1265" i="7"/>
  <c r="Q1265" i="7" s="1"/>
  <c r="X1264" i="7"/>
  <c r="R1264" i="7"/>
  <c r="T1264" i="7" s="1"/>
  <c r="L1264" i="7"/>
  <c r="Q1264" i="7" s="1"/>
  <c r="X1263" i="7"/>
  <c r="R1263" i="7"/>
  <c r="T1263" i="7" s="1"/>
  <c r="L1263" i="7"/>
  <c r="Q1263" i="7" s="1"/>
  <c r="X1262" i="7"/>
  <c r="R1262" i="7"/>
  <c r="T1262" i="7" s="1"/>
  <c r="L1262" i="7"/>
  <c r="Q1262" i="7" s="1"/>
  <c r="X1261" i="7"/>
  <c r="R1261" i="7"/>
  <c r="T1261" i="7" s="1"/>
  <c r="L1261" i="7"/>
  <c r="Q1261" i="7" s="1"/>
  <c r="X1260" i="7"/>
  <c r="R1260" i="7"/>
  <c r="T1260" i="7" s="1"/>
  <c r="L1260" i="7"/>
  <c r="Q1260" i="7" s="1"/>
  <c r="X1259" i="7"/>
  <c r="R1259" i="7"/>
  <c r="T1259" i="7" s="1"/>
  <c r="L1259" i="7"/>
  <c r="Q1259" i="7" s="1"/>
  <c r="X1258" i="7"/>
  <c r="R1258" i="7"/>
  <c r="T1258" i="7" s="1"/>
  <c r="L1258" i="7"/>
  <c r="Q1258" i="7" s="1"/>
  <c r="X1257" i="7"/>
  <c r="R1257" i="7"/>
  <c r="T1257" i="7" s="1"/>
  <c r="L1257" i="7"/>
  <c r="Q1257" i="7" s="1"/>
  <c r="X1256" i="7"/>
  <c r="R1256" i="7"/>
  <c r="T1256" i="7" s="1"/>
  <c r="L1256" i="7"/>
  <c r="Q1256" i="7" s="1"/>
  <c r="X1255" i="7"/>
  <c r="R1255" i="7"/>
  <c r="T1255" i="7" s="1"/>
  <c r="L1255" i="7"/>
  <c r="Q1255" i="7" s="1"/>
  <c r="X1254" i="7"/>
  <c r="R1254" i="7"/>
  <c r="T1254" i="7" s="1"/>
  <c r="L1254" i="7"/>
  <c r="Q1254" i="7" s="1"/>
  <c r="X1253" i="7"/>
  <c r="R1253" i="7"/>
  <c r="T1253" i="7" s="1"/>
  <c r="L1253" i="7"/>
  <c r="Q1253" i="7" s="1"/>
  <c r="X1252" i="7"/>
  <c r="R1252" i="7"/>
  <c r="T1252" i="7" s="1"/>
  <c r="L1252" i="7"/>
  <c r="Q1252" i="7" s="1"/>
  <c r="X1251" i="7"/>
  <c r="R1251" i="7"/>
  <c r="T1251" i="7" s="1"/>
  <c r="L1251" i="7"/>
  <c r="Q1251" i="7" s="1"/>
  <c r="X1250" i="7"/>
  <c r="R1250" i="7"/>
  <c r="T1250" i="7" s="1"/>
  <c r="L1250" i="7"/>
  <c r="Q1250" i="7" s="1"/>
  <c r="X1249" i="7"/>
  <c r="R1249" i="7"/>
  <c r="T1249" i="7" s="1"/>
  <c r="L1249" i="7"/>
  <c r="Q1249" i="7" s="1"/>
  <c r="X1248" i="7"/>
  <c r="R1248" i="7"/>
  <c r="T1248" i="7" s="1"/>
  <c r="L1248" i="7"/>
  <c r="Q1248" i="7" s="1"/>
  <c r="X1247" i="7"/>
  <c r="R1247" i="7"/>
  <c r="T1247" i="7" s="1"/>
  <c r="L1247" i="7"/>
  <c r="Q1247" i="7" s="1"/>
  <c r="X1246" i="7"/>
  <c r="R1246" i="7"/>
  <c r="T1246" i="7" s="1"/>
  <c r="L1246" i="7"/>
  <c r="Q1246" i="7" s="1"/>
  <c r="X1245" i="7"/>
  <c r="R1245" i="7"/>
  <c r="T1245" i="7" s="1"/>
  <c r="L1245" i="7"/>
  <c r="Q1245" i="7" s="1"/>
  <c r="X1244" i="7"/>
  <c r="R1244" i="7"/>
  <c r="T1244" i="7" s="1"/>
  <c r="L1244" i="7"/>
  <c r="Q1244" i="7" s="1"/>
  <c r="X1243" i="7"/>
  <c r="R1243" i="7"/>
  <c r="T1243" i="7" s="1"/>
  <c r="L1243" i="7"/>
  <c r="Q1243" i="7" s="1"/>
  <c r="X1242" i="7"/>
  <c r="R1242" i="7"/>
  <c r="T1242" i="7" s="1"/>
  <c r="L1242" i="7"/>
  <c r="Q1242" i="7" s="1"/>
  <c r="X1241" i="7"/>
  <c r="R1241" i="7"/>
  <c r="T1241" i="7" s="1"/>
  <c r="L1241" i="7"/>
  <c r="Q1241" i="7" s="1"/>
  <c r="X1240" i="7"/>
  <c r="R1240" i="7"/>
  <c r="T1240" i="7" s="1"/>
  <c r="L1240" i="7"/>
  <c r="Q1240" i="7" s="1"/>
  <c r="X1239" i="7"/>
  <c r="R1239" i="7"/>
  <c r="T1239" i="7" s="1"/>
  <c r="L1239" i="7"/>
  <c r="Q1239" i="7" s="1"/>
  <c r="X1238" i="7"/>
  <c r="R1238" i="7"/>
  <c r="T1238" i="7" s="1"/>
  <c r="L1238" i="7"/>
  <c r="Q1238" i="7" s="1"/>
  <c r="X1237" i="7"/>
  <c r="R1237" i="7"/>
  <c r="T1237" i="7" s="1"/>
  <c r="L1237" i="7"/>
  <c r="Q1237" i="7" s="1"/>
  <c r="X1236" i="7"/>
  <c r="R1236" i="7"/>
  <c r="T1236" i="7" s="1"/>
  <c r="L1236" i="7"/>
  <c r="Q1236" i="7" s="1"/>
  <c r="X1235" i="7"/>
  <c r="R1235" i="7"/>
  <c r="T1235" i="7" s="1"/>
  <c r="L1235" i="7"/>
  <c r="Q1235" i="7" s="1"/>
  <c r="X1234" i="7"/>
  <c r="R1234" i="7"/>
  <c r="T1234" i="7" s="1"/>
  <c r="L1234" i="7"/>
  <c r="Q1234" i="7" s="1"/>
  <c r="X1233" i="7"/>
  <c r="R1233" i="7"/>
  <c r="T1233" i="7" s="1"/>
  <c r="L1233" i="7"/>
  <c r="Q1233" i="7" s="1"/>
  <c r="X1232" i="7"/>
  <c r="R1232" i="7"/>
  <c r="T1232" i="7" s="1"/>
  <c r="L1232" i="7"/>
  <c r="Q1232" i="7" s="1"/>
  <c r="X1231" i="7"/>
  <c r="R1231" i="7"/>
  <c r="T1231" i="7" s="1"/>
  <c r="L1231" i="7"/>
  <c r="Q1231" i="7" s="1"/>
  <c r="X1230" i="7"/>
  <c r="R1230" i="7"/>
  <c r="T1230" i="7" s="1"/>
  <c r="L1230" i="7"/>
  <c r="Q1230" i="7" s="1"/>
  <c r="X1229" i="7"/>
  <c r="R1229" i="7"/>
  <c r="T1229" i="7" s="1"/>
  <c r="L1229" i="7"/>
  <c r="Q1229" i="7" s="1"/>
  <c r="X1228" i="7"/>
  <c r="R1228" i="7"/>
  <c r="T1228" i="7" s="1"/>
  <c r="L1228" i="7"/>
  <c r="Q1228" i="7" s="1"/>
  <c r="X1227" i="7"/>
  <c r="R1227" i="7"/>
  <c r="T1227" i="7" s="1"/>
  <c r="L1227" i="7"/>
  <c r="Q1227" i="7" s="1"/>
  <c r="X1226" i="7"/>
  <c r="R1226" i="7"/>
  <c r="T1226" i="7" s="1"/>
  <c r="L1226" i="7"/>
  <c r="Q1226" i="7" s="1"/>
  <c r="X1225" i="7"/>
  <c r="R1225" i="7"/>
  <c r="T1225" i="7" s="1"/>
  <c r="L1225" i="7"/>
  <c r="Q1225" i="7" s="1"/>
  <c r="X1224" i="7"/>
  <c r="R1224" i="7"/>
  <c r="T1224" i="7" s="1"/>
  <c r="L1224" i="7"/>
  <c r="Q1224" i="7" s="1"/>
  <c r="X1223" i="7"/>
  <c r="R1223" i="7"/>
  <c r="T1223" i="7" s="1"/>
  <c r="L1223" i="7"/>
  <c r="Q1223" i="7" s="1"/>
  <c r="X1222" i="7"/>
  <c r="R1222" i="7"/>
  <c r="T1222" i="7" s="1"/>
  <c r="L1222" i="7"/>
  <c r="Q1222" i="7" s="1"/>
  <c r="X1221" i="7"/>
  <c r="R1221" i="7"/>
  <c r="T1221" i="7" s="1"/>
  <c r="L1221" i="7"/>
  <c r="Q1221" i="7" s="1"/>
  <c r="X1220" i="7"/>
  <c r="R1220" i="7"/>
  <c r="T1220" i="7" s="1"/>
  <c r="L1220" i="7"/>
  <c r="Q1220" i="7" s="1"/>
  <c r="X1219" i="7"/>
  <c r="R1219" i="7"/>
  <c r="T1219" i="7" s="1"/>
  <c r="L1219" i="7"/>
  <c r="Q1219" i="7" s="1"/>
  <c r="X1218" i="7"/>
  <c r="R1218" i="7"/>
  <c r="T1218" i="7" s="1"/>
  <c r="L1218" i="7"/>
  <c r="Q1218" i="7" s="1"/>
  <c r="X1217" i="7"/>
  <c r="R1217" i="7"/>
  <c r="T1217" i="7" s="1"/>
  <c r="L1217" i="7"/>
  <c r="Q1217" i="7" s="1"/>
  <c r="X1216" i="7"/>
  <c r="R1216" i="7"/>
  <c r="T1216" i="7" s="1"/>
  <c r="L1216" i="7"/>
  <c r="Q1216" i="7" s="1"/>
  <c r="X1215" i="7"/>
  <c r="R1215" i="7"/>
  <c r="T1215" i="7" s="1"/>
  <c r="L1215" i="7"/>
  <c r="Q1215" i="7" s="1"/>
  <c r="X1214" i="7"/>
  <c r="R1214" i="7"/>
  <c r="T1214" i="7" s="1"/>
  <c r="L1214" i="7"/>
  <c r="Q1214" i="7" s="1"/>
  <c r="X1213" i="7"/>
  <c r="R1213" i="7"/>
  <c r="T1213" i="7" s="1"/>
  <c r="L1213" i="7"/>
  <c r="Q1213" i="7" s="1"/>
  <c r="X1212" i="7"/>
  <c r="R1212" i="7"/>
  <c r="T1212" i="7" s="1"/>
  <c r="L1212" i="7"/>
  <c r="Q1212" i="7" s="1"/>
  <c r="X1211" i="7"/>
  <c r="R1211" i="7"/>
  <c r="T1211" i="7" s="1"/>
  <c r="L1211" i="7"/>
  <c r="Q1211" i="7" s="1"/>
  <c r="X1210" i="7"/>
  <c r="R1210" i="7"/>
  <c r="T1210" i="7" s="1"/>
  <c r="L1210" i="7"/>
  <c r="Q1210" i="7" s="1"/>
  <c r="X1209" i="7"/>
  <c r="R1209" i="7"/>
  <c r="T1209" i="7" s="1"/>
  <c r="L1209" i="7"/>
  <c r="Q1209" i="7" s="1"/>
  <c r="X1208" i="7"/>
  <c r="R1208" i="7"/>
  <c r="T1208" i="7" s="1"/>
  <c r="L1208" i="7"/>
  <c r="Q1208" i="7" s="1"/>
  <c r="X1207" i="7"/>
  <c r="R1207" i="7"/>
  <c r="T1207" i="7" s="1"/>
  <c r="L1207" i="7"/>
  <c r="Q1207" i="7" s="1"/>
  <c r="X1206" i="7"/>
  <c r="R1206" i="7"/>
  <c r="T1206" i="7" s="1"/>
  <c r="L1206" i="7"/>
  <c r="Q1206" i="7" s="1"/>
  <c r="X1205" i="7"/>
  <c r="R1205" i="7"/>
  <c r="T1205" i="7" s="1"/>
  <c r="L1205" i="7"/>
  <c r="Q1205" i="7" s="1"/>
  <c r="X1204" i="7"/>
  <c r="R1204" i="7"/>
  <c r="T1204" i="7" s="1"/>
  <c r="L1204" i="7"/>
  <c r="Q1204" i="7" s="1"/>
  <c r="X1203" i="7"/>
  <c r="R1203" i="7"/>
  <c r="T1203" i="7" s="1"/>
  <c r="L1203" i="7"/>
  <c r="Q1203" i="7" s="1"/>
  <c r="X1202" i="7"/>
  <c r="R1202" i="7"/>
  <c r="T1202" i="7" s="1"/>
  <c r="L1202" i="7"/>
  <c r="Q1202" i="7" s="1"/>
  <c r="X1201" i="7"/>
  <c r="R1201" i="7"/>
  <c r="T1201" i="7" s="1"/>
  <c r="L1201" i="7"/>
  <c r="Q1201" i="7" s="1"/>
  <c r="X1200" i="7"/>
  <c r="R1200" i="7"/>
  <c r="T1200" i="7" s="1"/>
  <c r="L1200" i="7"/>
  <c r="Q1200" i="7" s="1"/>
  <c r="X1199" i="7"/>
  <c r="R1199" i="7"/>
  <c r="T1199" i="7" s="1"/>
  <c r="L1199" i="7"/>
  <c r="Q1199" i="7" s="1"/>
  <c r="X1198" i="7"/>
  <c r="R1198" i="7"/>
  <c r="T1198" i="7" s="1"/>
  <c r="L1198" i="7"/>
  <c r="Q1198" i="7" s="1"/>
  <c r="X1197" i="7"/>
  <c r="R1197" i="7"/>
  <c r="T1197" i="7" s="1"/>
  <c r="L1197" i="7"/>
  <c r="Q1197" i="7" s="1"/>
  <c r="X1196" i="7"/>
  <c r="R1196" i="7"/>
  <c r="T1196" i="7" s="1"/>
  <c r="L1196" i="7"/>
  <c r="Q1196" i="7" s="1"/>
  <c r="X1195" i="7"/>
  <c r="R1195" i="7"/>
  <c r="T1195" i="7" s="1"/>
  <c r="L1195" i="7"/>
  <c r="Q1195" i="7" s="1"/>
  <c r="X1194" i="7"/>
  <c r="R1194" i="7"/>
  <c r="T1194" i="7" s="1"/>
  <c r="L1194" i="7"/>
  <c r="Q1194" i="7" s="1"/>
  <c r="X1193" i="7"/>
  <c r="R1193" i="7"/>
  <c r="T1193" i="7" s="1"/>
  <c r="L1193" i="7"/>
  <c r="Q1193" i="7" s="1"/>
  <c r="X1192" i="7"/>
  <c r="R1192" i="7"/>
  <c r="T1192" i="7" s="1"/>
  <c r="L1192" i="7"/>
  <c r="Q1192" i="7" s="1"/>
  <c r="X1191" i="7"/>
  <c r="R1191" i="7"/>
  <c r="T1191" i="7" s="1"/>
  <c r="L1191" i="7"/>
  <c r="Q1191" i="7" s="1"/>
  <c r="X1190" i="7"/>
  <c r="R1190" i="7"/>
  <c r="T1190" i="7" s="1"/>
  <c r="L1190" i="7"/>
  <c r="Q1190" i="7" s="1"/>
  <c r="X1189" i="7"/>
  <c r="R1189" i="7"/>
  <c r="T1189" i="7" s="1"/>
  <c r="L1189" i="7"/>
  <c r="Q1189" i="7" s="1"/>
  <c r="X1188" i="7"/>
  <c r="R1188" i="7"/>
  <c r="T1188" i="7" s="1"/>
  <c r="L1188" i="7"/>
  <c r="Q1188" i="7" s="1"/>
  <c r="X1187" i="7"/>
  <c r="R1187" i="7"/>
  <c r="T1187" i="7" s="1"/>
  <c r="L1187" i="7"/>
  <c r="Q1187" i="7" s="1"/>
  <c r="X1186" i="7"/>
  <c r="R1186" i="7"/>
  <c r="T1186" i="7" s="1"/>
  <c r="L1186" i="7"/>
  <c r="Q1186" i="7" s="1"/>
  <c r="X1185" i="7"/>
  <c r="R1185" i="7"/>
  <c r="T1185" i="7" s="1"/>
  <c r="L1185" i="7"/>
  <c r="Q1185" i="7" s="1"/>
  <c r="X1184" i="7"/>
  <c r="R1184" i="7"/>
  <c r="T1184" i="7" s="1"/>
  <c r="L1184" i="7"/>
  <c r="Q1184" i="7" s="1"/>
  <c r="X1183" i="7"/>
  <c r="R1183" i="7"/>
  <c r="T1183" i="7" s="1"/>
  <c r="L1183" i="7"/>
  <c r="Q1183" i="7" s="1"/>
  <c r="X1182" i="7"/>
  <c r="R1182" i="7"/>
  <c r="T1182" i="7" s="1"/>
  <c r="L1182" i="7"/>
  <c r="Q1182" i="7" s="1"/>
  <c r="X1181" i="7"/>
  <c r="R1181" i="7"/>
  <c r="T1181" i="7" s="1"/>
  <c r="L1181" i="7"/>
  <c r="Q1181" i="7" s="1"/>
  <c r="X1180" i="7"/>
  <c r="R1180" i="7"/>
  <c r="T1180" i="7" s="1"/>
  <c r="L1180" i="7"/>
  <c r="Q1180" i="7" s="1"/>
  <c r="X1179" i="7"/>
  <c r="R1179" i="7"/>
  <c r="T1179" i="7" s="1"/>
  <c r="L1179" i="7"/>
  <c r="Q1179" i="7" s="1"/>
  <c r="X1178" i="7"/>
  <c r="R1178" i="7"/>
  <c r="T1178" i="7" s="1"/>
  <c r="L1178" i="7"/>
  <c r="Q1178" i="7" s="1"/>
  <c r="X1177" i="7"/>
  <c r="R1177" i="7"/>
  <c r="T1177" i="7" s="1"/>
  <c r="L1177" i="7"/>
  <c r="Q1177" i="7" s="1"/>
  <c r="X1176" i="7"/>
  <c r="R1176" i="7"/>
  <c r="T1176" i="7" s="1"/>
  <c r="L1176" i="7"/>
  <c r="Q1176" i="7" s="1"/>
  <c r="X1175" i="7"/>
  <c r="R1175" i="7"/>
  <c r="T1175" i="7" s="1"/>
  <c r="L1175" i="7"/>
  <c r="Q1175" i="7" s="1"/>
  <c r="X1174" i="7"/>
  <c r="R1174" i="7"/>
  <c r="T1174" i="7" s="1"/>
  <c r="L1174" i="7"/>
  <c r="Q1174" i="7" s="1"/>
  <c r="X1173" i="7"/>
  <c r="R1173" i="7"/>
  <c r="T1173" i="7" s="1"/>
  <c r="L1173" i="7"/>
  <c r="Q1173" i="7" s="1"/>
  <c r="X1172" i="7"/>
  <c r="R1172" i="7"/>
  <c r="T1172" i="7" s="1"/>
  <c r="L1172" i="7"/>
  <c r="Q1172" i="7" s="1"/>
  <c r="X1171" i="7"/>
  <c r="R1171" i="7"/>
  <c r="T1171" i="7" s="1"/>
  <c r="L1171" i="7"/>
  <c r="Q1171" i="7" s="1"/>
  <c r="X1170" i="7"/>
  <c r="R1170" i="7"/>
  <c r="T1170" i="7" s="1"/>
  <c r="L1170" i="7"/>
  <c r="Q1170" i="7" s="1"/>
  <c r="X1169" i="7"/>
  <c r="R1169" i="7"/>
  <c r="T1169" i="7" s="1"/>
  <c r="L1169" i="7"/>
  <c r="Q1169" i="7" s="1"/>
  <c r="X1168" i="7"/>
  <c r="R1168" i="7"/>
  <c r="T1168" i="7" s="1"/>
  <c r="L1168" i="7"/>
  <c r="Q1168" i="7" s="1"/>
  <c r="X1167" i="7"/>
  <c r="R1167" i="7"/>
  <c r="T1167" i="7" s="1"/>
  <c r="L1167" i="7"/>
  <c r="Q1167" i="7" s="1"/>
  <c r="X1166" i="7"/>
  <c r="R1166" i="7"/>
  <c r="T1166" i="7" s="1"/>
  <c r="L1166" i="7"/>
  <c r="Q1166" i="7" s="1"/>
  <c r="X1165" i="7"/>
  <c r="R1165" i="7"/>
  <c r="T1165" i="7" s="1"/>
  <c r="L1165" i="7"/>
  <c r="Q1165" i="7" s="1"/>
  <c r="X1164" i="7"/>
  <c r="R1164" i="7"/>
  <c r="T1164" i="7" s="1"/>
  <c r="L1164" i="7"/>
  <c r="Q1164" i="7" s="1"/>
  <c r="X1163" i="7"/>
  <c r="R1163" i="7"/>
  <c r="T1163" i="7" s="1"/>
  <c r="L1163" i="7"/>
  <c r="Q1163" i="7" s="1"/>
  <c r="X1162" i="7"/>
  <c r="R1162" i="7"/>
  <c r="T1162" i="7" s="1"/>
  <c r="L1162" i="7"/>
  <c r="Q1162" i="7" s="1"/>
  <c r="X1161" i="7"/>
  <c r="R1161" i="7"/>
  <c r="T1161" i="7" s="1"/>
  <c r="L1161" i="7"/>
  <c r="Q1161" i="7" s="1"/>
  <c r="X1160" i="7"/>
  <c r="R1160" i="7"/>
  <c r="T1160" i="7" s="1"/>
  <c r="L1160" i="7"/>
  <c r="Q1160" i="7" s="1"/>
  <c r="X1159" i="7"/>
  <c r="R1159" i="7"/>
  <c r="T1159" i="7" s="1"/>
  <c r="L1159" i="7"/>
  <c r="Q1159" i="7" s="1"/>
  <c r="X1158" i="7"/>
  <c r="R1158" i="7"/>
  <c r="T1158" i="7" s="1"/>
  <c r="L1158" i="7"/>
  <c r="Q1158" i="7" s="1"/>
  <c r="X1157" i="7"/>
  <c r="R1157" i="7"/>
  <c r="T1157" i="7" s="1"/>
  <c r="L1157" i="7"/>
  <c r="Q1157" i="7" s="1"/>
  <c r="X1156" i="7"/>
  <c r="R1156" i="7"/>
  <c r="T1156" i="7" s="1"/>
  <c r="L1156" i="7"/>
  <c r="Q1156" i="7" s="1"/>
  <c r="X1155" i="7"/>
  <c r="R1155" i="7"/>
  <c r="T1155" i="7" s="1"/>
  <c r="L1155" i="7"/>
  <c r="Q1155" i="7" s="1"/>
  <c r="X1154" i="7"/>
  <c r="R1154" i="7"/>
  <c r="T1154" i="7" s="1"/>
  <c r="L1154" i="7"/>
  <c r="Q1154" i="7" s="1"/>
  <c r="X1153" i="7"/>
  <c r="R1153" i="7"/>
  <c r="T1153" i="7" s="1"/>
  <c r="L1153" i="7"/>
  <c r="Q1153" i="7" s="1"/>
  <c r="X1152" i="7"/>
  <c r="R1152" i="7"/>
  <c r="T1152" i="7" s="1"/>
  <c r="L1152" i="7"/>
  <c r="Q1152" i="7" s="1"/>
  <c r="X1151" i="7"/>
  <c r="R1151" i="7"/>
  <c r="T1151" i="7" s="1"/>
  <c r="L1151" i="7"/>
  <c r="Q1151" i="7" s="1"/>
  <c r="X1150" i="7"/>
  <c r="R1150" i="7"/>
  <c r="T1150" i="7" s="1"/>
  <c r="L1150" i="7"/>
  <c r="Q1150" i="7" s="1"/>
  <c r="X1149" i="7"/>
  <c r="R1149" i="7"/>
  <c r="T1149" i="7" s="1"/>
  <c r="L1149" i="7"/>
  <c r="Q1149" i="7" s="1"/>
  <c r="X1148" i="7"/>
  <c r="R1148" i="7"/>
  <c r="T1148" i="7" s="1"/>
  <c r="L1148" i="7"/>
  <c r="Q1148" i="7" s="1"/>
  <c r="X1147" i="7"/>
  <c r="R1147" i="7"/>
  <c r="T1147" i="7" s="1"/>
  <c r="L1147" i="7"/>
  <c r="Q1147" i="7" s="1"/>
  <c r="X1146" i="7"/>
  <c r="R1146" i="7"/>
  <c r="T1146" i="7" s="1"/>
  <c r="L1146" i="7"/>
  <c r="Q1146" i="7" s="1"/>
  <c r="X1145" i="7"/>
  <c r="R1145" i="7"/>
  <c r="T1145" i="7" s="1"/>
  <c r="L1145" i="7"/>
  <c r="Q1145" i="7" s="1"/>
  <c r="X1144" i="7"/>
  <c r="R1144" i="7"/>
  <c r="T1144" i="7" s="1"/>
  <c r="L1144" i="7"/>
  <c r="Q1144" i="7" s="1"/>
  <c r="X1143" i="7"/>
  <c r="R1143" i="7"/>
  <c r="T1143" i="7" s="1"/>
  <c r="L1143" i="7"/>
  <c r="Q1143" i="7" s="1"/>
  <c r="X1142" i="7"/>
  <c r="R1142" i="7"/>
  <c r="T1142" i="7" s="1"/>
  <c r="L1142" i="7"/>
  <c r="Q1142" i="7" s="1"/>
  <c r="X1141" i="7"/>
  <c r="R1141" i="7"/>
  <c r="T1141" i="7" s="1"/>
  <c r="L1141" i="7"/>
  <c r="Q1141" i="7" s="1"/>
  <c r="X1140" i="7"/>
  <c r="R1140" i="7"/>
  <c r="T1140" i="7" s="1"/>
  <c r="L1140" i="7"/>
  <c r="Q1140" i="7" s="1"/>
  <c r="X1139" i="7"/>
  <c r="R1139" i="7"/>
  <c r="T1139" i="7" s="1"/>
  <c r="L1139" i="7"/>
  <c r="Q1139" i="7" s="1"/>
  <c r="X1138" i="7"/>
  <c r="R1138" i="7"/>
  <c r="T1138" i="7" s="1"/>
  <c r="L1138" i="7"/>
  <c r="Q1138" i="7" s="1"/>
  <c r="X1137" i="7"/>
  <c r="R1137" i="7"/>
  <c r="T1137" i="7" s="1"/>
  <c r="L1137" i="7"/>
  <c r="Q1137" i="7" s="1"/>
  <c r="X1136" i="7"/>
  <c r="R1136" i="7"/>
  <c r="T1136" i="7" s="1"/>
  <c r="L1136" i="7"/>
  <c r="Q1136" i="7" s="1"/>
  <c r="X1135" i="7"/>
  <c r="R1135" i="7"/>
  <c r="T1135" i="7" s="1"/>
  <c r="L1135" i="7"/>
  <c r="Q1135" i="7" s="1"/>
  <c r="X1134" i="7"/>
  <c r="R1134" i="7"/>
  <c r="T1134" i="7" s="1"/>
  <c r="L1134" i="7"/>
  <c r="Q1134" i="7" s="1"/>
  <c r="X1133" i="7"/>
  <c r="R1133" i="7"/>
  <c r="T1133" i="7" s="1"/>
  <c r="L1133" i="7"/>
  <c r="Q1133" i="7" s="1"/>
  <c r="X1132" i="7"/>
  <c r="R1132" i="7"/>
  <c r="T1132" i="7" s="1"/>
  <c r="L1132" i="7"/>
  <c r="Q1132" i="7" s="1"/>
  <c r="X1131" i="7"/>
  <c r="R1131" i="7"/>
  <c r="T1131" i="7" s="1"/>
  <c r="L1131" i="7"/>
  <c r="Q1131" i="7" s="1"/>
  <c r="X1130" i="7"/>
  <c r="R1130" i="7"/>
  <c r="T1130" i="7" s="1"/>
  <c r="L1130" i="7"/>
  <c r="Q1130" i="7" s="1"/>
  <c r="X1129" i="7"/>
  <c r="R1129" i="7"/>
  <c r="T1129" i="7" s="1"/>
  <c r="L1129" i="7"/>
  <c r="Q1129" i="7" s="1"/>
  <c r="X1128" i="7"/>
  <c r="R1128" i="7"/>
  <c r="T1128" i="7" s="1"/>
  <c r="L1128" i="7"/>
  <c r="Q1128" i="7" s="1"/>
  <c r="X1127" i="7"/>
  <c r="R1127" i="7"/>
  <c r="T1127" i="7" s="1"/>
  <c r="L1127" i="7"/>
  <c r="Q1127" i="7" s="1"/>
  <c r="X1126" i="7"/>
  <c r="R1126" i="7"/>
  <c r="T1126" i="7" s="1"/>
  <c r="L1126" i="7"/>
  <c r="Q1126" i="7" s="1"/>
  <c r="X1125" i="7"/>
  <c r="R1125" i="7"/>
  <c r="T1125" i="7" s="1"/>
  <c r="L1125" i="7"/>
  <c r="Q1125" i="7" s="1"/>
  <c r="X1124" i="7"/>
  <c r="R1124" i="7"/>
  <c r="T1124" i="7" s="1"/>
  <c r="L1124" i="7"/>
  <c r="Q1124" i="7" s="1"/>
  <c r="X1123" i="7"/>
  <c r="R1123" i="7"/>
  <c r="T1123" i="7" s="1"/>
  <c r="L1123" i="7"/>
  <c r="Q1123" i="7" s="1"/>
  <c r="X1122" i="7"/>
  <c r="R1122" i="7"/>
  <c r="T1122" i="7" s="1"/>
  <c r="L1122" i="7"/>
  <c r="Q1122" i="7" s="1"/>
  <c r="X1121" i="7"/>
  <c r="R1121" i="7"/>
  <c r="T1121" i="7" s="1"/>
  <c r="L1121" i="7"/>
  <c r="Q1121" i="7" s="1"/>
  <c r="X1120" i="7"/>
  <c r="R1120" i="7"/>
  <c r="T1120" i="7" s="1"/>
  <c r="L1120" i="7"/>
  <c r="Q1120" i="7" s="1"/>
  <c r="X1119" i="7"/>
  <c r="R1119" i="7"/>
  <c r="T1119" i="7" s="1"/>
  <c r="L1119" i="7"/>
  <c r="Q1119" i="7" s="1"/>
  <c r="X1118" i="7"/>
  <c r="R1118" i="7"/>
  <c r="T1118" i="7" s="1"/>
  <c r="L1118" i="7"/>
  <c r="Q1118" i="7" s="1"/>
  <c r="X1117" i="7"/>
  <c r="R1117" i="7"/>
  <c r="T1117" i="7" s="1"/>
  <c r="L1117" i="7"/>
  <c r="Q1117" i="7" s="1"/>
  <c r="X1116" i="7"/>
  <c r="R1116" i="7"/>
  <c r="T1116" i="7" s="1"/>
  <c r="L1116" i="7"/>
  <c r="Q1116" i="7" s="1"/>
  <c r="X1115" i="7"/>
  <c r="R1115" i="7"/>
  <c r="T1115" i="7" s="1"/>
  <c r="L1115" i="7"/>
  <c r="Q1115" i="7" s="1"/>
  <c r="X1114" i="7"/>
  <c r="R1114" i="7"/>
  <c r="T1114" i="7" s="1"/>
  <c r="L1114" i="7"/>
  <c r="Q1114" i="7" s="1"/>
  <c r="X1113" i="7"/>
  <c r="R1113" i="7"/>
  <c r="T1113" i="7" s="1"/>
  <c r="L1113" i="7"/>
  <c r="Q1113" i="7" s="1"/>
  <c r="X1112" i="7"/>
  <c r="R1112" i="7"/>
  <c r="T1112" i="7" s="1"/>
  <c r="L1112" i="7"/>
  <c r="Q1112" i="7" s="1"/>
  <c r="X1111" i="7"/>
  <c r="R1111" i="7"/>
  <c r="T1111" i="7" s="1"/>
  <c r="L1111" i="7"/>
  <c r="Q1111" i="7" s="1"/>
  <c r="X1110" i="7"/>
  <c r="R1110" i="7"/>
  <c r="T1110" i="7" s="1"/>
  <c r="L1110" i="7"/>
  <c r="Q1110" i="7" s="1"/>
  <c r="X1109" i="7"/>
  <c r="R1109" i="7"/>
  <c r="T1109" i="7" s="1"/>
  <c r="L1109" i="7"/>
  <c r="Q1109" i="7" s="1"/>
  <c r="X1108" i="7"/>
  <c r="R1108" i="7"/>
  <c r="T1108" i="7" s="1"/>
  <c r="L1108" i="7"/>
  <c r="Q1108" i="7" s="1"/>
  <c r="X1107" i="7"/>
  <c r="R1107" i="7"/>
  <c r="T1107" i="7" s="1"/>
  <c r="L1107" i="7"/>
  <c r="Q1107" i="7" s="1"/>
  <c r="X1106" i="7"/>
  <c r="R1106" i="7"/>
  <c r="T1106" i="7" s="1"/>
  <c r="L1106" i="7"/>
  <c r="Q1106" i="7" s="1"/>
  <c r="X1105" i="7"/>
  <c r="R1105" i="7"/>
  <c r="T1105" i="7" s="1"/>
  <c r="L1105" i="7"/>
  <c r="Q1105" i="7" s="1"/>
  <c r="X1104" i="7"/>
  <c r="R1104" i="7"/>
  <c r="T1104" i="7" s="1"/>
  <c r="L1104" i="7"/>
  <c r="Q1104" i="7" s="1"/>
  <c r="X1103" i="7"/>
  <c r="R1103" i="7"/>
  <c r="T1103" i="7" s="1"/>
  <c r="L1103" i="7"/>
  <c r="Q1103" i="7" s="1"/>
  <c r="X1102" i="7"/>
  <c r="R1102" i="7"/>
  <c r="T1102" i="7" s="1"/>
  <c r="L1102" i="7"/>
  <c r="Q1102" i="7" s="1"/>
  <c r="X1101" i="7"/>
  <c r="R1101" i="7"/>
  <c r="T1101" i="7" s="1"/>
  <c r="L1101" i="7"/>
  <c r="Q1101" i="7" s="1"/>
  <c r="X1100" i="7"/>
  <c r="R1100" i="7"/>
  <c r="T1100" i="7" s="1"/>
  <c r="L1100" i="7"/>
  <c r="Q1100" i="7" s="1"/>
  <c r="X1099" i="7"/>
  <c r="R1099" i="7"/>
  <c r="T1099" i="7" s="1"/>
  <c r="L1099" i="7"/>
  <c r="Q1099" i="7" s="1"/>
  <c r="X1098" i="7"/>
  <c r="R1098" i="7"/>
  <c r="T1098" i="7" s="1"/>
  <c r="L1098" i="7"/>
  <c r="Q1098" i="7" s="1"/>
  <c r="X1097" i="7"/>
  <c r="R1097" i="7"/>
  <c r="T1097" i="7" s="1"/>
  <c r="L1097" i="7"/>
  <c r="Q1097" i="7" s="1"/>
  <c r="X1096" i="7"/>
  <c r="R1096" i="7"/>
  <c r="T1096" i="7" s="1"/>
  <c r="L1096" i="7"/>
  <c r="Q1096" i="7" s="1"/>
  <c r="X1095" i="7"/>
  <c r="R1095" i="7"/>
  <c r="T1095" i="7" s="1"/>
  <c r="L1095" i="7"/>
  <c r="Q1095" i="7" s="1"/>
  <c r="X1094" i="7"/>
  <c r="R1094" i="7"/>
  <c r="T1094" i="7" s="1"/>
  <c r="L1094" i="7"/>
  <c r="Q1094" i="7" s="1"/>
  <c r="X1093" i="7"/>
  <c r="R1093" i="7"/>
  <c r="T1093" i="7" s="1"/>
  <c r="L1093" i="7"/>
  <c r="Q1093" i="7" s="1"/>
  <c r="X1092" i="7"/>
  <c r="R1092" i="7"/>
  <c r="T1092" i="7" s="1"/>
  <c r="L1092" i="7"/>
  <c r="Q1092" i="7" s="1"/>
  <c r="X1091" i="7"/>
  <c r="R1091" i="7"/>
  <c r="T1091" i="7" s="1"/>
  <c r="L1091" i="7"/>
  <c r="Q1091" i="7" s="1"/>
  <c r="X1090" i="7"/>
  <c r="R1090" i="7"/>
  <c r="T1090" i="7" s="1"/>
  <c r="L1090" i="7"/>
  <c r="Q1090" i="7" s="1"/>
  <c r="X1089" i="7"/>
  <c r="R1089" i="7"/>
  <c r="T1089" i="7" s="1"/>
  <c r="L1089" i="7"/>
  <c r="Q1089" i="7" s="1"/>
  <c r="X1088" i="7"/>
  <c r="R1088" i="7"/>
  <c r="T1088" i="7" s="1"/>
  <c r="L1088" i="7"/>
  <c r="Q1088" i="7" s="1"/>
  <c r="X1087" i="7"/>
  <c r="R1087" i="7"/>
  <c r="T1087" i="7" s="1"/>
  <c r="L1087" i="7"/>
  <c r="Q1087" i="7" s="1"/>
  <c r="X1086" i="7"/>
  <c r="R1086" i="7"/>
  <c r="T1086" i="7" s="1"/>
  <c r="L1086" i="7"/>
  <c r="Q1086" i="7" s="1"/>
  <c r="X1085" i="7"/>
  <c r="R1085" i="7"/>
  <c r="T1085" i="7" s="1"/>
  <c r="L1085" i="7"/>
  <c r="Q1085" i="7" s="1"/>
  <c r="X1084" i="7"/>
  <c r="R1084" i="7"/>
  <c r="T1084" i="7" s="1"/>
  <c r="L1084" i="7"/>
  <c r="Q1084" i="7" s="1"/>
  <c r="X1083" i="7"/>
  <c r="R1083" i="7"/>
  <c r="T1083" i="7" s="1"/>
  <c r="L1083" i="7"/>
  <c r="Q1083" i="7" s="1"/>
  <c r="X1082" i="7"/>
  <c r="R1082" i="7"/>
  <c r="T1082" i="7" s="1"/>
  <c r="L1082" i="7"/>
  <c r="Q1082" i="7" s="1"/>
  <c r="X1081" i="7"/>
  <c r="R1081" i="7"/>
  <c r="T1081" i="7" s="1"/>
  <c r="L1081" i="7"/>
  <c r="Q1081" i="7" s="1"/>
  <c r="X1080" i="7"/>
  <c r="R1080" i="7"/>
  <c r="T1080" i="7" s="1"/>
  <c r="L1080" i="7"/>
  <c r="Q1080" i="7" s="1"/>
  <c r="X1079" i="7"/>
  <c r="R1079" i="7"/>
  <c r="T1079" i="7" s="1"/>
  <c r="L1079" i="7"/>
  <c r="Q1079" i="7" s="1"/>
  <c r="X1078" i="7"/>
  <c r="R1078" i="7"/>
  <c r="T1078" i="7" s="1"/>
  <c r="L1078" i="7"/>
  <c r="Q1078" i="7" s="1"/>
  <c r="X1077" i="7"/>
  <c r="R1077" i="7"/>
  <c r="T1077" i="7" s="1"/>
  <c r="L1077" i="7"/>
  <c r="Q1077" i="7" s="1"/>
  <c r="X1076" i="7"/>
  <c r="R1076" i="7"/>
  <c r="T1076" i="7" s="1"/>
  <c r="L1076" i="7"/>
  <c r="Q1076" i="7" s="1"/>
  <c r="X1075" i="7"/>
  <c r="R1075" i="7"/>
  <c r="T1075" i="7" s="1"/>
  <c r="L1075" i="7"/>
  <c r="Q1075" i="7" s="1"/>
  <c r="X1074" i="7"/>
  <c r="R1074" i="7"/>
  <c r="T1074" i="7" s="1"/>
  <c r="L1074" i="7"/>
  <c r="Q1074" i="7" s="1"/>
  <c r="X1073" i="7"/>
  <c r="R1073" i="7"/>
  <c r="T1073" i="7" s="1"/>
  <c r="L1073" i="7"/>
  <c r="Q1073" i="7" s="1"/>
  <c r="X1072" i="7"/>
  <c r="R1072" i="7"/>
  <c r="T1072" i="7" s="1"/>
  <c r="L1072" i="7"/>
  <c r="Q1072" i="7" s="1"/>
  <c r="X1071" i="7"/>
  <c r="R1071" i="7"/>
  <c r="T1071" i="7" s="1"/>
  <c r="L1071" i="7"/>
  <c r="Q1071" i="7" s="1"/>
  <c r="X1070" i="7"/>
  <c r="R1070" i="7"/>
  <c r="T1070" i="7" s="1"/>
  <c r="L1070" i="7"/>
  <c r="Q1070" i="7" s="1"/>
  <c r="X1069" i="7"/>
  <c r="R1069" i="7"/>
  <c r="T1069" i="7" s="1"/>
  <c r="L1069" i="7"/>
  <c r="Q1069" i="7" s="1"/>
  <c r="X1068" i="7"/>
  <c r="R1068" i="7"/>
  <c r="T1068" i="7" s="1"/>
  <c r="L1068" i="7"/>
  <c r="Q1068" i="7" s="1"/>
  <c r="X1067" i="7"/>
  <c r="R1067" i="7"/>
  <c r="T1067" i="7" s="1"/>
  <c r="L1067" i="7"/>
  <c r="Q1067" i="7" s="1"/>
  <c r="X1066" i="7"/>
  <c r="R1066" i="7"/>
  <c r="T1066" i="7" s="1"/>
  <c r="L1066" i="7"/>
  <c r="Q1066" i="7" s="1"/>
  <c r="X1065" i="7"/>
  <c r="R1065" i="7"/>
  <c r="T1065" i="7" s="1"/>
  <c r="L1065" i="7"/>
  <c r="Q1065" i="7" s="1"/>
  <c r="X1064" i="7"/>
  <c r="R1064" i="7"/>
  <c r="T1064" i="7" s="1"/>
  <c r="L1064" i="7"/>
  <c r="Q1064" i="7" s="1"/>
  <c r="X1063" i="7"/>
  <c r="R1063" i="7"/>
  <c r="T1063" i="7" s="1"/>
  <c r="L1063" i="7"/>
  <c r="Q1063" i="7" s="1"/>
  <c r="X1062" i="7"/>
  <c r="R1062" i="7"/>
  <c r="T1062" i="7" s="1"/>
  <c r="L1062" i="7"/>
  <c r="Q1062" i="7" s="1"/>
  <c r="X1061" i="7"/>
  <c r="R1061" i="7"/>
  <c r="T1061" i="7" s="1"/>
  <c r="L1061" i="7"/>
  <c r="Q1061" i="7" s="1"/>
  <c r="X1060" i="7"/>
  <c r="R1060" i="7"/>
  <c r="T1060" i="7" s="1"/>
  <c r="L1060" i="7"/>
  <c r="Q1060" i="7" s="1"/>
  <c r="X1059" i="7"/>
  <c r="R1059" i="7"/>
  <c r="T1059" i="7" s="1"/>
  <c r="L1059" i="7"/>
  <c r="Q1059" i="7" s="1"/>
  <c r="X1058" i="7"/>
  <c r="R1058" i="7"/>
  <c r="T1058" i="7" s="1"/>
  <c r="L1058" i="7"/>
  <c r="Q1058" i="7" s="1"/>
  <c r="X1057" i="7"/>
  <c r="R1057" i="7"/>
  <c r="T1057" i="7" s="1"/>
  <c r="L1057" i="7"/>
  <c r="Q1057" i="7" s="1"/>
  <c r="X1056" i="7"/>
  <c r="R1056" i="7"/>
  <c r="T1056" i="7" s="1"/>
  <c r="L1056" i="7"/>
  <c r="Q1056" i="7" s="1"/>
  <c r="X1055" i="7"/>
  <c r="R1055" i="7"/>
  <c r="T1055" i="7" s="1"/>
  <c r="L1055" i="7"/>
  <c r="Q1055" i="7" s="1"/>
  <c r="X1054" i="7"/>
  <c r="R1054" i="7"/>
  <c r="T1054" i="7" s="1"/>
  <c r="L1054" i="7"/>
  <c r="Q1054" i="7" s="1"/>
  <c r="X1053" i="7"/>
  <c r="R1053" i="7"/>
  <c r="T1053" i="7" s="1"/>
  <c r="L1053" i="7"/>
  <c r="Q1053" i="7" s="1"/>
  <c r="X1052" i="7"/>
  <c r="R1052" i="7"/>
  <c r="T1052" i="7" s="1"/>
  <c r="L1052" i="7"/>
  <c r="Q1052" i="7" s="1"/>
  <c r="X1051" i="7"/>
  <c r="R1051" i="7"/>
  <c r="T1051" i="7" s="1"/>
  <c r="L1051" i="7"/>
  <c r="Q1051" i="7" s="1"/>
  <c r="X1050" i="7"/>
  <c r="R1050" i="7"/>
  <c r="T1050" i="7" s="1"/>
  <c r="L1050" i="7"/>
  <c r="Q1050" i="7" s="1"/>
  <c r="X1049" i="7"/>
  <c r="R1049" i="7"/>
  <c r="T1049" i="7" s="1"/>
  <c r="L1049" i="7"/>
  <c r="Q1049" i="7" s="1"/>
  <c r="X1048" i="7"/>
  <c r="R1048" i="7"/>
  <c r="T1048" i="7" s="1"/>
  <c r="L1048" i="7"/>
  <c r="Q1048" i="7" s="1"/>
  <c r="X1047" i="7"/>
  <c r="R1047" i="7"/>
  <c r="T1047" i="7" s="1"/>
  <c r="L1047" i="7"/>
  <c r="Q1047" i="7" s="1"/>
  <c r="X1046" i="7"/>
  <c r="R1046" i="7"/>
  <c r="T1046" i="7" s="1"/>
  <c r="L1046" i="7"/>
  <c r="Q1046" i="7" s="1"/>
  <c r="X1045" i="7"/>
  <c r="R1045" i="7"/>
  <c r="T1045" i="7" s="1"/>
  <c r="L1045" i="7"/>
  <c r="Q1045" i="7" s="1"/>
  <c r="X1044" i="7"/>
  <c r="R1044" i="7"/>
  <c r="T1044" i="7" s="1"/>
  <c r="L1044" i="7"/>
  <c r="Q1044" i="7" s="1"/>
  <c r="X1043" i="7"/>
  <c r="R1043" i="7"/>
  <c r="T1043" i="7" s="1"/>
  <c r="L1043" i="7"/>
  <c r="Q1043" i="7" s="1"/>
  <c r="X1042" i="7"/>
  <c r="R1042" i="7"/>
  <c r="T1042" i="7" s="1"/>
  <c r="L1042" i="7"/>
  <c r="Q1042" i="7" s="1"/>
  <c r="X1041" i="7"/>
  <c r="R1041" i="7"/>
  <c r="T1041" i="7" s="1"/>
  <c r="L1041" i="7"/>
  <c r="Q1041" i="7" s="1"/>
  <c r="X1040" i="7"/>
  <c r="R1040" i="7"/>
  <c r="T1040" i="7" s="1"/>
  <c r="L1040" i="7"/>
  <c r="Q1040" i="7" s="1"/>
  <c r="X1039" i="7"/>
  <c r="R1039" i="7"/>
  <c r="T1039" i="7" s="1"/>
  <c r="L1039" i="7"/>
  <c r="X1038" i="7"/>
  <c r="R1038" i="7"/>
  <c r="T1038" i="7" s="1"/>
  <c r="L1038" i="7"/>
  <c r="Q1038" i="7" s="1"/>
  <c r="X1037" i="7"/>
  <c r="R1037" i="7"/>
  <c r="T1037" i="7" s="1"/>
  <c r="L1037" i="7"/>
  <c r="Q1037" i="7" s="1"/>
  <c r="X1036" i="7"/>
  <c r="R1036" i="7"/>
  <c r="T1036" i="7" s="1"/>
  <c r="L1036" i="7"/>
  <c r="Q1036" i="7" s="1"/>
  <c r="X1035" i="7"/>
  <c r="R1035" i="7"/>
  <c r="T1035" i="7" s="1"/>
  <c r="L1035" i="7"/>
  <c r="Q1035" i="7" s="1"/>
  <c r="X1034" i="7"/>
  <c r="R1034" i="7"/>
  <c r="T1034" i="7" s="1"/>
  <c r="L1034" i="7"/>
  <c r="Q1034" i="7" s="1"/>
  <c r="X1033" i="7"/>
  <c r="R1033" i="7"/>
  <c r="T1033" i="7" s="1"/>
  <c r="L1033" i="7"/>
  <c r="Q1033" i="7" s="1"/>
  <c r="X1032" i="7"/>
  <c r="R1032" i="7"/>
  <c r="T1032" i="7" s="1"/>
  <c r="L1032" i="7"/>
  <c r="Q1032" i="7" s="1"/>
  <c r="X1031" i="7"/>
  <c r="R1031" i="7"/>
  <c r="T1031" i="7" s="1"/>
  <c r="L1031" i="7"/>
  <c r="Q1031" i="7" s="1"/>
  <c r="X1030" i="7"/>
  <c r="R1030" i="7"/>
  <c r="T1030" i="7" s="1"/>
  <c r="L1030" i="7"/>
  <c r="Q1030" i="7" s="1"/>
  <c r="X1029" i="7"/>
  <c r="R1029" i="7"/>
  <c r="T1029" i="7" s="1"/>
  <c r="L1029" i="7"/>
  <c r="Q1029" i="7" s="1"/>
  <c r="X1028" i="7"/>
  <c r="R1028" i="7"/>
  <c r="T1028" i="7" s="1"/>
  <c r="L1028" i="7"/>
  <c r="Q1028" i="7" s="1"/>
  <c r="X1027" i="7"/>
  <c r="R1027" i="7"/>
  <c r="T1027" i="7" s="1"/>
  <c r="L1027" i="7"/>
  <c r="Q1027" i="7" s="1"/>
  <c r="X1026" i="7"/>
  <c r="R1026" i="7"/>
  <c r="T1026" i="7" s="1"/>
  <c r="L1026" i="7"/>
  <c r="Q1026" i="7" s="1"/>
  <c r="X1025" i="7"/>
  <c r="R1025" i="7"/>
  <c r="T1025" i="7" s="1"/>
  <c r="L1025" i="7"/>
  <c r="Q1025" i="7" s="1"/>
  <c r="X1024" i="7"/>
  <c r="R1024" i="7"/>
  <c r="T1024" i="7" s="1"/>
  <c r="L1024" i="7"/>
  <c r="Q1024" i="7" s="1"/>
  <c r="X1023" i="7"/>
  <c r="R1023" i="7"/>
  <c r="T1023" i="7" s="1"/>
  <c r="L1023" i="7"/>
  <c r="Q1023" i="7" s="1"/>
  <c r="X1022" i="7"/>
  <c r="R1022" i="7"/>
  <c r="T1022" i="7" s="1"/>
  <c r="L1022" i="7"/>
  <c r="Q1022" i="7" s="1"/>
  <c r="X1021" i="7"/>
  <c r="R1021" i="7"/>
  <c r="T1021" i="7" s="1"/>
  <c r="L1021" i="7"/>
  <c r="Q1021" i="7" s="1"/>
  <c r="X1020" i="7"/>
  <c r="R1020" i="7"/>
  <c r="T1020" i="7" s="1"/>
  <c r="L1020" i="7"/>
  <c r="Q1020" i="7" s="1"/>
  <c r="X1019" i="7"/>
  <c r="R1019" i="7"/>
  <c r="T1019" i="7" s="1"/>
  <c r="L1019" i="7"/>
  <c r="Q1019" i="7" s="1"/>
  <c r="X1018" i="7"/>
  <c r="R1018" i="7"/>
  <c r="T1018" i="7" s="1"/>
  <c r="L1018" i="7"/>
  <c r="Q1018" i="7" s="1"/>
  <c r="X1017" i="7"/>
  <c r="R1017" i="7"/>
  <c r="T1017" i="7" s="1"/>
  <c r="L1017" i="7"/>
  <c r="Q1017" i="7" s="1"/>
  <c r="X1016" i="7"/>
  <c r="R1016" i="7"/>
  <c r="T1016" i="7" s="1"/>
  <c r="L1016" i="7"/>
  <c r="Q1016" i="7" s="1"/>
  <c r="X1015" i="7"/>
  <c r="R1015" i="7"/>
  <c r="T1015" i="7" s="1"/>
  <c r="L1015" i="7"/>
  <c r="Q1015" i="7" s="1"/>
  <c r="X1014" i="7"/>
  <c r="R1014" i="7"/>
  <c r="T1014" i="7" s="1"/>
  <c r="L1014" i="7"/>
  <c r="Q1014" i="7" s="1"/>
  <c r="X1013" i="7"/>
  <c r="R1013" i="7"/>
  <c r="T1013" i="7" s="1"/>
  <c r="L1013" i="7"/>
  <c r="Q1013" i="7" s="1"/>
  <c r="X1012" i="7"/>
  <c r="R1012" i="7"/>
  <c r="T1012" i="7" s="1"/>
  <c r="L1012" i="7"/>
  <c r="Q1012" i="7" s="1"/>
  <c r="X1011" i="7"/>
  <c r="R1011" i="7"/>
  <c r="T1011" i="7" s="1"/>
  <c r="L1011" i="7"/>
  <c r="Q1011" i="7" s="1"/>
  <c r="X1010" i="7"/>
  <c r="R1010" i="7"/>
  <c r="T1010" i="7" s="1"/>
  <c r="L1010" i="7"/>
  <c r="X1009" i="7"/>
  <c r="R1009" i="7"/>
  <c r="T1009" i="7" s="1"/>
  <c r="L1009" i="7"/>
  <c r="Q1009" i="7" s="1"/>
  <c r="X1008" i="7"/>
  <c r="R1008" i="7"/>
  <c r="T1008" i="7" s="1"/>
  <c r="L1008" i="7"/>
  <c r="Q1008" i="7" s="1"/>
  <c r="X1007" i="7"/>
  <c r="R1007" i="7"/>
  <c r="T1007" i="7" s="1"/>
  <c r="L1007" i="7"/>
  <c r="Q1007" i="7" s="1"/>
  <c r="X1006" i="7"/>
  <c r="R1006" i="7"/>
  <c r="T1006" i="7" s="1"/>
  <c r="L1006" i="7"/>
  <c r="Q1006" i="7" s="1"/>
  <c r="X1005" i="7"/>
  <c r="R1005" i="7"/>
  <c r="T1005" i="7" s="1"/>
  <c r="L1005" i="7"/>
  <c r="Q1005" i="7" s="1"/>
  <c r="X1004" i="7"/>
  <c r="R1004" i="7"/>
  <c r="T1004" i="7" s="1"/>
  <c r="L1004" i="7"/>
  <c r="Q1004" i="7" s="1"/>
  <c r="X1003" i="7"/>
  <c r="R1003" i="7"/>
  <c r="T1003" i="7" s="1"/>
  <c r="L1003" i="7"/>
  <c r="Q1003" i="7" s="1"/>
  <c r="X1002" i="7"/>
  <c r="R1002" i="7"/>
  <c r="T1002" i="7" s="1"/>
  <c r="L1002" i="7"/>
  <c r="Q1002" i="7" s="1"/>
  <c r="X1001" i="7"/>
  <c r="R1001" i="7"/>
  <c r="T1001" i="7" s="1"/>
  <c r="L1001" i="7"/>
  <c r="Q1001" i="7" s="1"/>
  <c r="X1000" i="7"/>
  <c r="R1000" i="7"/>
  <c r="T1000" i="7" s="1"/>
  <c r="L1000" i="7"/>
  <c r="Q1000" i="7" s="1"/>
  <c r="X999" i="7"/>
  <c r="R999" i="7"/>
  <c r="T999" i="7" s="1"/>
  <c r="L999" i="7"/>
  <c r="Q999" i="7" s="1"/>
  <c r="X998" i="7"/>
  <c r="R998" i="7"/>
  <c r="T998" i="7" s="1"/>
  <c r="L998" i="7"/>
  <c r="Q998" i="7" s="1"/>
  <c r="X997" i="7"/>
  <c r="R997" i="7"/>
  <c r="T997" i="7" s="1"/>
  <c r="L997" i="7"/>
  <c r="Q997" i="7" s="1"/>
  <c r="X996" i="7"/>
  <c r="R996" i="7"/>
  <c r="T996" i="7" s="1"/>
  <c r="L996" i="7"/>
  <c r="Q996" i="7" s="1"/>
  <c r="X995" i="7"/>
  <c r="R995" i="7"/>
  <c r="T995" i="7" s="1"/>
  <c r="L995" i="7"/>
  <c r="Q995" i="7" s="1"/>
  <c r="X994" i="7"/>
  <c r="R994" i="7"/>
  <c r="T994" i="7" s="1"/>
  <c r="L994" i="7"/>
  <c r="Q994" i="7" s="1"/>
  <c r="X993" i="7"/>
  <c r="R993" i="7"/>
  <c r="T993" i="7" s="1"/>
  <c r="L993" i="7"/>
  <c r="Q993" i="7" s="1"/>
  <c r="X992" i="7"/>
  <c r="R992" i="7"/>
  <c r="T992" i="7" s="1"/>
  <c r="L992" i="7"/>
  <c r="Q992" i="7" s="1"/>
  <c r="X991" i="7"/>
  <c r="R991" i="7"/>
  <c r="T991" i="7" s="1"/>
  <c r="L991" i="7"/>
  <c r="Q991" i="7" s="1"/>
  <c r="X990" i="7"/>
  <c r="R990" i="7"/>
  <c r="T990" i="7" s="1"/>
  <c r="L990" i="7"/>
  <c r="Q990" i="7" s="1"/>
  <c r="X989" i="7"/>
  <c r="R989" i="7"/>
  <c r="T989" i="7" s="1"/>
  <c r="L989" i="7"/>
  <c r="Q989" i="7" s="1"/>
  <c r="X988" i="7"/>
  <c r="R988" i="7"/>
  <c r="T988" i="7" s="1"/>
  <c r="L988" i="7"/>
  <c r="Q988" i="7" s="1"/>
  <c r="X987" i="7"/>
  <c r="R987" i="7"/>
  <c r="T987" i="7" s="1"/>
  <c r="L987" i="7"/>
  <c r="Q987" i="7" s="1"/>
  <c r="X986" i="7"/>
  <c r="R986" i="7"/>
  <c r="T986" i="7" s="1"/>
  <c r="L986" i="7"/>
  <c r="Q986" i="7" s="1"/>
  <c r="X985" i="7"/>
  <c r="R985" i="7"/>
  <c r="T985" i="7" s="1"/>
  <c r="L985" i="7"/>
  <c r="Q985" i="7" s="1"/>
  <c r="X984" i="7"/>
  <c r="R984" i="7"/>
  <c r="T984" i="7" s="1"/>
  <c r="L984" i="7"/>
  <c r="Q984" i="7" s="1"/>
  <c r="X983" i="7"/>
  <c r="R983" i="7"/>
  <c r="T983" i="7" s="1"/>
  <c r="L983" i="7"/>
  <c r="Q983" i="7" s="1"/>
  <c r="X982" i="7"/>
  <c r="R982" i="7"/>
  <c r="T982" i="7" s="1"/>
  <c r="L982" i="7"/>
  <c r="Q982" i="7" s="1"/>
  <c r="X981" i="7"/>
  <c r="R981" i="7"/>
  <c r="T981" i="7" s="1"/>
  <c r="L981" i="7"/>
  <c r="Q981" i="7" s="1"/>
  <c r="X980" i="7"/>
  <c r="R980" i="7"/>
  <c r="T980" i="7" s="1"/>
  <c r="L980" i="7"/>
  <c r="Q980" i="7" s="1"/>
  <c r="X979" i="7"/>
  <c r="R979" i="7"/>
  <c r="T979" i="7" s="1"/>
  <c r="L979" i="7"/>
  <c r="Q979" i="7" s="1"/>
  <c r="X978" i="7"/>
  <c r="R978" i="7"/>
  <c r="T978" i="7" s="1"/>
  <c r="L978" i="7"/>
  <c r="Q978" i="7" s="1"/>
  <c r="X977" i="7"/>
  <c r="R977" i="7"/>
  <c r="T977" i="7" s="1"/>
  <c r="L977" i="7"/>
  <c r="Q977" i="7" s="1"/>
  <c r="X976" i="7"/>
  <c r="R976" i="7"/>
  <c r="T976" i="7" s="1"/>
  <c r="L976" i="7"/>
  <c r="Q976" i="7" s="1"/>
  <c r="X975" i="7"/>
  <c r="R975" i="7"/>
  <c r="T975" i="7" s="1"/>
  <c r="L975" i="7"/>
  <c r="Q975" i="7" s="1"/>
  <c r="X974" i="7"/>
  <c r="R974" i="7"/>
  <c r="T974" i="7" s="1"/>
  <c r="L974" i="7"/>
  <c r="Q974" i="7" s="1"/>
  <c r="X973" i="7"/>
  <c r="R973" i="7"/>
  <c r="T973" i="7" s="1"/>
  <c r="L973" i="7"/>
  <c r="Q973" i="7" s="1"/>
  <c r="X972" i="7"/>
  <c r="R972" i="7"/>
  <c r="T972" i="7" s="1"/>
  <c r="L972" i="7"/>
  <c r="Q972" i="7" s="1"/>
  <c r="X971" i="7"/>
  <c r="R971" i="7"/>
  <c r="T971" i="7" s="1"/>
  <c r="L971" i="7"/>
  <c r="Q971" i="7" s="1"/>
  <c r="X970" i="7"/>
  <c r="R970" i="7"/>
  <c r="T970" i="7" s="1"/>
  <c r="L970" i="7"/>
  <c r="Q970" i="7" s="1"/>
  <c r="X969" i="7"/>
  <c r="R969" i="7"/>
  <c r="T969" i="7" s="1"/>
  <c r="L969" i="7"/>
  <c r="Q969" i="7" s="1"/>
  <c r="X968" i="7"/>
  <c r="R968" i="7"/>
  <c r="T968" i="7" s="1"/>
  <c r="L968" i="7"/>
  <c r="Q968" i="7" s="1"/>
  <c r="X967" i="7"/>
  <c r="R967" i="7"/>
  <c r="T967" i="7" s="1"/>
  <c r="L967" i="7"/>
  <c r="Q967" i="7" s="1"/>
  <c r="X966" i="7"/>
  <c r="R966" i="7"/>
  <c r="T966" i="7" s="1"/>
  <c r="L966" i="7"/>
  <c r="Q966" i="7" s="1"/>
  <c r="X965" i="7"/>
  <c r="R965" i="7"/>
  <c r="T965" i="7" s="1"/>
  <c r="L965" i="7"/>
  <c r="Q965" i="7" s="1"/>
  <c r="X964" i="7"/>
  <c r="R964" i="7"/>
  <c r="T964" i="7" s="1"/>
  <c r="L964" i="7"/>
  <c r="Q964" i="7" s="1"/>
  <c r="X963" i="7"/>
  <c r="R963" i="7"/>
  <c r="T963" i="7" s="1"/>
  <c r="L963" i="7"/>
  <c r="Q963" i="7" s="1"/>
  <c r="X962" i="7"/>
  <c r="R962" i="7"/>
  <c r="T962" i="7" s="1"/>
  <c r="L962" i="7"/>
  <c r="Q962" i="7" s="1"/>
  <c r="X961" i="7"/>
  <c r="R961" i="7"/>
  <c r="T961" i="7" s="1"/>
  <c r="L961" i="7"/>
  <c r="Q961" i="7" s="1"/>
  <c r="X960" i="7"/>
  <c r="R960" i="7"/>
  <c r="T960" i="7" s="1"/>
  <c r="L960" i="7"/>
  <c r="Q960" i="7" s="1"/>
  <c r="X959" i="7"/>
  <c r="R959" i="7"/>
  <c r="T959" i="7" s="1"/>
  <c r="L959" i="7"/>
  <c r="Q959" i="7" s="1"/>
  <c r="X958" i="7"/>
  <c r="R958" i="7"/>
  <c r="T958" i="7" s="1"/>
  <c r="L958" i="7"/>
  <c r="Q958" i="7" s="1"/>
  <c r="X957" i="7"/>
  <c r="R957" i="7"/>
  <c r="T957" i="7" s="1"/>
  <c r="L957" i="7"/>
  <c r="Q957" i="7" s="1"/>
  <c r="X956" i="7"/>
  <c r="R956" i="7"/>
  <c r="T956" i="7" s="1"/>
  <c r="L956" i="7"/>
  <c r="Q956" i="7" s="1"/>
  <c r="X955" i="7"/>
  <c r="R955" i="7"/>
  <c r="T955" i="7" s="1"/>
  <c r="L955" i="7"/>
  <c r="Q955" i="7" s="1"/>
  <c r="X954" i="7"/>
  <c r="R954" i="7"/>
  <c r="T954" i="7" s="1"/>
  <c r="L954" i="7"/>
  <c r="Q954" i="7" s="1"/>
  <c r="X953" i="7"/>
  <c r="R953" i="7"/>
  <c r="T953" i="7" s="1"/>
  <c r="L953" i="7"/>
  <c r="Q953" i="7" s="1"/>
  <c r="X952" i="7"/>
  <c r="R952" i="7"/>
  <c r="T952" i="7" s="1"/>
  <c r="L952" i="7"/>
  <c r="Q952" i="7" s="1"/>
  <c r="X951" i="7"/>
  <c r="R951" i="7"/>
  <c r="T951" i="7" s="1"/>
  <c r="L951" i="7"/>
  <c r="Q951" i="7" s="1"/>
  <c r="X950" i="7"/>
  <c r="R950" i="7"/>
  <c r="T950" i="7" s="1"/>
  <c r="L950" i="7"/>
  <c r="Q950" i="7" s="1"/>
  <c r="X949" i="7"/>
  <c r="R949" i="7"/>
  <c r="T949" i="7" s="1"/>
  <c r="L949" i="7"/>
  <c r="Q949" i="7" s="1"/>
  <c r="X948" i="7"/>
  <c r="R948" i="7"/>
  <c r="T948" i="7" s="1"/>
  <c r="L948" i="7"/>
  <c r="Q948" i="7" s="1"/>
  <c r="X947" i="7"/>
  <c r="R947" i="7"/>
  <c r="T947" i="7" s="1"/>
  <c r="L947" i="7"/>
  <c r="Q947" i="7" s="1"/>
  <c r="X946" i="7"/>
  <c r="R946" i="7"/>
  <c r="T946" i="7" s="1"/>
  <c r="L946" i="7"/>
  <c r="Q946" i="7" s="1"/>
  <c r="X945" i="7"/>
  <c r="R945" i="7"/>
  <c r="T945" i="7" s="1"/>
  <c r="L945" i="7"/>
  <c r="Q945" i="7" s="1"/>
  <c r="X944" i="7"/>
  <c r="R944" i="7"/>
  <c r="T944" i="7" s="1"/>
  <c r="L944" i="7"/>
  <c r="Q944" i="7" s="1"/>
  <c r="X943" i="7"/>
  <c r="R943" i="7"/>
  <c r="T943" i="7" s="1"/>
  <c r="L943" i="7"/>
  <c r="Q943" i="7" s="1"/>
  <c r="X942" i="7"/>
  <c r="R942" i="7"/>
  <c r="T942" i="7" s="1"/>
  <c r="L942" i="7"/>
  <c r="Q942" i="7" s="1"/>
  <c r="X941" i="7"/>
  <c r="R941" i="7"/>
  <c r="T941" i="7" s="1"/>
  <c r="L941" i="7"/>
  <c r="Q941" i="7" s="1"/>
  <c r="X940" i="7"/>
  <c r="R940" i="7"/>
  <c r="T940" i="7" s="1"/>
  <c r="L940" i="7"/>
  <c r="Q940" i="7" s="1"/>
  <c r="X939" i="7"/>
  <c r="R939" i="7"/>
  <c r="T939" i="7" s="1"/>
  <c r="L939" i="7"/>
  <c r="Q939" i="7" s="1"/>
  <c r="X938" i="7"/>
  <c r="R938" i="7"/>
  <c r="T938" i="7" s="1"/>
  <c r="L938" i="7"/>
  <c r="Q938" i="7" s="1"/>
  <c r="X937" i="7"/>
  <c r="R937" i="7"/>
  <c r="T937" i="7" s="1"/>
  <c r="L937" i="7"/>
  <c r="Q937" i="7" s="1"/>
  <c r="X936" i="7"/>
  <c r="R936" i="7"/>
  <c r="T936" i="7" s="1"/>
  <c r="L936" i="7"/>
  <c r="Q936" i="7" s="1"/>
  <c r="X935" i="7"/>
  <c r="R935" i="7"/>
  <c r="T935" i="7" s="1"/>
  <c r="L935" i="7"/>
  <c r="Q935" i="7" s="1"/>
  <c r="X934" i="7"/>
  <c r="R934" i="7"/>
  <c r="T934" i="7" s="1"/>
  <c r="L934" i="7"/>
  <c r="Q934" i="7" s="1"/>
  <c r="X933" i="7"/>
  <c r="R933" i="7"/>
  <c r="T933" i="7" s="1"/>
  <c r="L933" i="7"/>
  <c r="Q933" i="7" s="1"/>
  <c r="X932" i="7"/>
  <c r="R932" i="7"/>
  <c r="T932" i="7" s="1"/>
  <c r="L932" i="7"/>
  <c r="Q932" i="7" s="1"/>
  <c r="X931" i="7"/>
  <c r="R931" i="7"/>
  <c r="T931" i="7" s="1"/>
  <c r="L931" i="7"/>
  <c r="Q931" i="7" s="1"/>
  <c r="X930" i="7"/>
  <c r="R930" i="7"/>
  <c r="T930" i="7" s="1"/>
  <c r="L930" i="7"/>
  <c r="Q930" i="7" s="1"/>
  <c r="X929" i="7"/>
  <c r="R929" i="7"/>
  <c r="T929" i="7" s="1"/>
  <c r="L929" i="7"/>
  <c r="Q929" i="7" s="1"/>
  <c r="X928" i="7"/>
  <c r="R928" i="7"/>
  <c r="T928" i="7" s="1"/>
  <c r="L928" i="7"/>
  <c r="Q928" i="7" s="1"/>
  <c r="X927" i="7"/>
  <c r="R927" i="7"/>
  <c r="T927" i="7" s="1"/>
  <c r="L927" i="7"/>
  <c r="Q927" i="7" s="1"/>
  <c r="X926" i="7"/>
  <c r="R926" i="7"/>
  <c r="T926" i="7" s="1"/>
  <c r="L926" i="7"/>
  <c r="Q926" i="7" s="1"/>
  <c r="X925" i="7"/>
  <c r="R925" i="7"/>
  <c r="T925" i="7" s="1"/>
  <c r="L925" i="7"/>
  <c r="Q925" i="7" s="1"/>
  <c r="X924" i="7"/>
  <c r="R924" i="7"/>
  <c r="T924" i="7" s="1"/>
  <c r="L924" i="7"/>
  <c r="Q924" i="7" s="1"/>
  <c r="X923" i="7"/>
  <c r="R923" i="7"/>
  <c r="T923" i="7" s="1"/>
  <c r="L923" i="7"/>
  <c r="Q923" i="7" s="1"/>
  <c r="X922" i="7"/>
  <c r="R922" i="7"/>
  <c r="T922" i="7" s="1"/>
  <c r="L922" i="7"/>
  <c r="Q922" i="7" s="1"/>
  <c r="X921" i="7"/>
  <c r="R921" i="7"/>
  <c r="T921" i="7" s="1"/>
  <c r="L921" i="7"/>
  <c r="Q921" i="7" s="1"/>
  <c r="X920" i="7"/>
  <c r="R920" i="7"/>
  <c r="T920" i="7" s="1"/>
  <c r="L920" i="7"/>
  <c r="Q920" i="7" s="1"/>
  <c r="X919" i="7"/>
  <c r="R919" i="7"/>
  <c r="T919" i="7" s="1"/>
  <c r="L919" i="7"/>
  <c r="Q919" i="7" s="1"/>
  <c r="X918" i="7"/>
  <c r="R918" i="7"/>
  <c r="T918" i="7" s="1"/>
  <c r="L918" i="7"/>
  <c r="Q918" i="7" s="1"/>
  <c r="X917" i="7"/>
  <c r="R917" i="7"/>
  <c r="T917" i="7" s="1"/>
  <c r="L917" i="7"/>
  <c r="Q917" i="7" s="1"/>
  <c r="X916" i="7"/>
  <c r="R916" i="7"/>
  <c r="T916" i="7" s="1"/>
  <c r="L916" i="7"/>
  <c r="Q916" i="7" s="1"/>
  <c r="X915" i="7"/>
  <c r="R915" i="7"/>
  <c r="T915" i="7" s="1"/>
  <c r="L915" i="7"/>
  <c r="Q915" i="7" s="1"/>
  <c r="X914" i="7"/>
  <c r="R914" i="7"/>
  <c r="T914" i="7" s="1"/>
  <c r="L914" i="7"/>
  <c r="Q914" i="7" s="1"/>
  <c r="X913" i="7"/>
  <c r="R913" i="7"/>
  <c r="T913" i="7" s="1"/>
  <c r="L913" i="7"/>
  <c r="Q913" i="7" s="1"/>
  <c r="X912" i="7"/>
  <c r="R912" i="7"/>
  <c r="T912" i="7" s="1"/>
  <c r="L912" i="7"/>
  <c r="Q912" i="7" s="1"/>
  <c r="X911" i="7"/>
  <c r="R911" i="7"/>
  <c r="T911" i="7" s="1"/>
  <c r="L911" i="7"/>
  <c r="Q911" i="7" s="1"/>
  <c r="X910" i="7"/>
  <c r="R910" i="7"/>
  <c r="T910" i="7" s="1"/>
  <c r="L910" i="7"/>
  <c r="Q910" i="7" s="1"/>
  <c r="X909" i="7"/>
  <c r="R909" i="7"/>
  <c r="T909" i="7" s="1"/>
  <c r="L909" i="7"/>
  <c r="Q909" i="7" s="1"/>
  <c r="X908" i="7"/>
  <c r="R908" i="7"/>
  <c r="T908" i="7" s="1"/>
  <c r="L908" i="7"/>
  <c r="Q908" i="7" s="1"/>
  <c r="X907" i="7"/>
  <c r="R907" i="7"/>
  <c r="T907" i="7" s="1"/>
  <c r="L907" i="7"/>
  <c r="Q907" i="7" s="1"/>
  <c r="X906" i="7"/>
  <c r="R906" i="7"/>
  <c r="T906" i="7" s="1"/>
  <c r="L906" i="7"/>
  <c r="Q906" i="7" s="1"/>
  <c r="X905" i="7"/>
  <c r="R905" i="7"/>
  <c r="T905" i="7" s="1"/>
  <c r="L905" i="7"/>
  <c r="Q905" i="7" s="1"/>
  <c r="X904" i="7"/>
  <c r="R904" i="7"/>
  <c r="T904" i="7" s="1"/>
  <c r="L904" i="7"/>
  <c r="Q904" i="7" s="1"/>
  <c r="X903" i="7"/>
  <c r="R903" i="7"/>
  <c r="T903" i="7" s="1"/>
  <c r="L903" i="7"/>
  <c r="Q903" i="7" s="1"/>
  <c r="X902" i="7"/>
  <c r="R902" i="7"/>
  <c r="T902" i="7" s="1"/>
  <c r="L902" i="7"/>
  <c r="Q902" i="7" s="1"/>
  <c r="X901" i="7"/>
  <c r="R901" i="7"/>
  <c r="T901" i="7" s="1"/>
  <c r="L901" i="7"/>
  <c r="Q901" i="7" s="1"/>
  <c r="X900" i="7"/>
  <c r="R900" i="7"/>
  <c r="T900" i="7" s="1"/>
  <c r="L900" i="7"/>
  <c r="Q900" i="7" s="1"/>
  <c r="X899" i="7"/>
  <c r="R899" i="7"/>
  <c r="T899" i="7" s="1"/>
  <c r="L899" i="7"/>
  <c r="Q899" i="7" s="1"/>
  <c r="X898" i="7"/>
  <c r="R898" i="7"/>
  <c r="T898" i="7" s="1"/>
  <c r="L898" i="7"/>
  <c r="Q898" i="7" s="1"/>
  <c r="X897" i="7"/>
  <c r="R897" i="7"/>
  <c r="T897" i="7" s="1"/>
  <c r="L897" i="7"/>
  <c r="Q897" i="7" s="1"/>
  <c r="X896" i="7"/>
  <c r="R896" i="7"/>
  <c r="T896" i="7" s="1"/>
  <c r="L896" i="7"/>
  <c r="Q896" i="7" s="1"/>
  <c r="X895" i="7"/>
  <c r="R895" i="7"/>
  <c r="T895" i="7" s="1"/>
  <c r="L895" i="7"/>
  <c r="Q895" i="7" s="1"/>
  <c r="X894" i="7"/>
  <c r="R894" i="7"/>
  <c r="T894" i="7" s="1"/>
  <c r="L894" i="7"/>
  <c r="Q894" i="7" s="1"/>
  <c r="X893" i="7"/>
  <c r="R893" i="7"/>
  <c r="T893" i="7" s="1"/>
  <c r="L893" i="7"/>
  <c r="Q893" i="7" s="1"/>
  <c r="X892" i="7"/>
  <c r="R892" i="7"/>
  <c r="T892" i="7" s="1"/>
  <c r="L892" i="7"/>
  <c r="Q892" i="7" s="1"/>
  <c r="X891" i="7"/>
  <c r="R891" i="7"/>
  <c r="T891" i="7" s="1"/>
  <c r="L891" i="7"/>
  <c r="Q891" i="7" s="1"/>
  <c r="X890" i="7"/>
  <c r="R890" i="7"/>
  <c r="T890" i="7" s="1"/>
  <c r="L890" i="7"/>
  <c r="Q890" i="7" s="1"/>
  <c r="X889" i="7"/>
  <c r="R889" i="7"/>
  <c r="T889" i="7" s="1"/>
  <c r="L889" i="7"/>
  <c r="Q889" i="7" s="1"/>
  <c r="X888" i="7"/>
  <c r="R888" i="7"/>
  <c r="T888" i="7" s="1"/>
  <c r="L888" i="7"/>
  <c r="Q888" i="7" s="1"/>
  <c r="X887" i="7"/>
  <c r="R887" i="7"/>
  <c r="T887" i="7" s="1"/>
  <c r="L887" i="7"/>
  <c r="Q887" i="7" s="1"/>
  <c r="X886" i="7"/>
  <c r="R886" i="7"/>
  <c r="T886" i="7" s="1"/>
  <c r="L886" i="7"/>
  <c r="Q886" i="7" s="1"/>
  <c r="X885" i="7"/>
  <c r="R885" i="7"/>
  <c r="T885" i="7" s="1"/>
  <c r="L885" i="7"/>
  <c r="Q885" i="7" s="1"/>
  <c r="X884" i="7"/>
  <c r="R884" i="7"/>
  <c r="T884" i="7" s="1"/>
  <c r="L884" i="7"/>
  <c r="Q884" i="7" s="1"/>
  <c r="X883" i="7"/>
  <c r="R883" i="7"/>
  <c r="T883" i="7" s="1"/>
  <c r="L883" i="7"/>
  <c r="Q883" i="7" s="1"/>
  <c r="X882" i="7"/>
  <c r="R882" i="7"/>
  <c r="T882" i="7" s="1"/>
  <c r="L882" i="7"/>
  <c r="Q882" i="7" s="1"/>
  <c r="X881" i="7"/>
  <c r="R881" i="7"/>
  <c r="T881" i="7" s="1"/>
  <c r="L881" i="7"/>
  <c r="Q881" i="7" s="1"/>
  <c r="X880" i="7"/>
  <c r="R880" i="7"/>
  <c r="T880" i="7" s="1"/>
  <c r="L880" i="7"/>
  <c r="Q880" i="7" s="1"/>
  <c r="X879" i="7"/>
  <c r="R879" i="7"/>
  <c r="T879" i="7" s="1"/>
  <c r="L879" i="7"/>
  <c r="Q879" i="7" s="1"/>
  <c r="X878" i="7"/>
  <c r="R878" i="7"/>
  <c r="T878" i="7" s="1"/>
  <c r="L878" i="7"/>
  <c r="Q878" i="7" s="1"/>
  <c r="X877" i="7"/>
  <c r="R877" i="7"/>
  <c r="T877" i="7" s="1"/>
  <c r="L877" i="7"/>
  <c r="Q877" i="7" s="1"/>
  <c r="X876" i="7"/>
  <c r="R876" i="7"/>
  <c r="T876" i="7" s="1"/>
  <c r="L876" i="7"/>
  <c r="Q876" i="7" s="1"/>
  <c r="X875" i="7"/>
  <c r="R875" i="7"/>
  <c r="T875" i="7" s="1"/>
  <c r="L875" i="7"/>
  <c r="Q875" i="7" s="1"/>
  <c r="X874" i="7"/>
  <c r="R874" i="7"/>
  <c r="T874" i="7" s="1"/>
  <c r="L874" i="7"/>
  <c r="Q874" i="7" s="1"/>
  <c r="X873" i="7"/>
  <c r="R873" i="7"/>
  <c r="T873" i="7" s="1"/>
  <c r="L873" i="7"/>
  <c r="Q873" i="7" s="1"/>
  <c r="X872" i="7"/>
  <c r="R872" i="7"/>
  <c r="T872" i="7" s="1"/>
  <c r="L872" i="7"/>
  <c r="Q872" i="7" s="1"/>
  <c r="X871" i="7"/>
  <c r="R871" i="7"/>
  <c r="T871" i="7" s="1"/>
  <c r="L871" i="7"/>
  <c r="Q871" i="7" s="1"/>
  <c r="X870" i="7"/>
  <c r="R870" i="7"/>
  <c r="T870" i="7" s="1"/>
  <c r="L870" i="7"/>
  <c r="Q870" i="7" s="1"/>
  <c r="X869" i="7"/>
  <c r="R869" i="7"/>
  <c r="T869" i="7" s="1"/>
  <c r="L869" i="7"/>
  <c r="Q869" i="7" s="1"/>
  <c r="X868" i="7"/>
  <c r="R868" i="7"/>
  <c r="T868" i="7" s="1"/>
  <c r="L868" i="7"/>
  <c r="Q868" i="7" s="1"/>
  <c r="X867" i="7"/>
  <c r="R867" i="7"/>
  <c r="T867" i="7" s="1"/>
  <c r="L867" i="7"/>
  <c r="Q867" i="7" s="1"/>
  <c r="X866" i="7"/>
  <c r="R866" i="7"/>
  <c r="T866" i="7" s="1"/>
  <c r="L866" i="7"/>
  <c r="Q866" i="7" s="1"/>
  <c r="X865" i="7"/>
  <c r="R865" i="7"/>
  <c r="T865" i="7" s="1"/>
  <c r="L865" i="7"/>
  <c r="Q865" i="7" s="1"/>
  <c r="X864" i="7"/>
  <c r="R864" i="7"/>
  <c r="T864" i="7" s="1"/>
  <c r="L864" i="7"/>
  <c r="Q864" i="7" s="1"/>
  <c r="X863" i="7"/>
  <c r="R863" i="7"/>
  <c r="T863" i="7" s="1"/>
  <c r="L863" i="7"/>
  <c r="Q863" i="7" s="1"/>
  <c r="X862" i="7"/>
  <c r="R862" i="7"/>
  <c r="T862" i="7" s="1"/>
  <c r="L862" i="7"/>
  <c r="Q862" i="7" s="1"/>
  <c r="X861" i="7"/>
  <c r="R861" i="7"/>
  <c r="T861" i="7" s="1"/>
  <c r="L861" i="7"/>
  <c r="Q861" i="7" s="1"/>
  <c r="X860" i="7"/>
  <c r="R860" i="7"/>
  <c r="T860" i="7" s="1"/>
  <c r="L860" i="7"/>
  <c r="Q860" i="7" s="1"/>
  <c r="X859" i="7"/>
  <c r="R859" i="7"/>
  <c r="T859" i="7" s="1"/>
  <c r="L859" i="7"/>
  <c r="Q859" i="7" s="1"/>
  <c r="X858" i="7"/>
  <c r="R858" i="7"/>
  <c r="T858" i="7" s="1"/>
  <c r="L858" i="7"/>
  <c r="Q858" i="7" s="1"/>
  <c r="X857" i="7"/>
  <c r="R857" i="7"/>
  <c r="T857" i="7" s="1"/>
  <c r="L857" i="7"/>
  <c r="Q857" i="7" s="1"/>
  <c r="X856" i="7"/>
  <c r="R856" i="7"/>
  <c r="T856" i="7" s="1"/>
  <c r="L856" i="7"/>
  <c r="Q856" i="7" s="1"/>
  <c r="X855" i="7"/>
  <c r="R855" i="7"/>
  <c r="T855" i="7" s="1"/>
  <c r="L855" i="7"/>
  <c r="Q855" i="7" s="1"/>
  <c r="X854" i="7"/>
  <c r="R854" i="7"/>
  <c r="T854" i="7" s="1"/>
  <c r="L854" i="7"/>
  <c r="Q854" i="7" s="1"/>
  <c r="X853" i="7"/>
  <c r="R853" i="7"/>
  <c r="T853" i="7" s="1"/>
  <c r="L853" i="7"/>
  <c r="Q853" i="7" s="1"/>
  <c r="X852" i="7"/>
  <c r="R852" i="7"/>
  <c r="T852" i="7" s="1"/>
  <c r="L852" i="7"/>
  <c r="Q852" i="7" s="1"/>
  <c r="X851" i="7"/>
  <c r="R851" i="7"/>
  <c r="T851" i="7" s="1"/>
  <c r="L851" i="7"/>
  <c r="Q851" i="7" s="1"/>
  <c r="X850" i="7"/>
  <c r="R850" i="7"/>
  <c r="T850" i="7" s="1"/>
  <c r="L850" i="7"/>
  <c r="Q850" i="7" s="1"/>
  <c r="X849" i="7"/>
  <c r="R849" i="7"/>
  <c r="T849" i="7" s="1"/>
  <c r="L849" i="7"/>
  <c r="Q849" i="7" s="1"/>
  <c r="X848" i="7"/>
  <c r="R848" i="7"/>
  <c r="T848" i="7" s="1"/>
  <c r="L848" i="7"/>
  <c r="Q848" i="7" s="1"/>
  <c r="X847" i="7"/>
  <c r="R847" i="7"/>
  <c r="T847" i="7" s="1"/>
  <c r="L847" i="7"/>
  <c r="Q847" i="7" s="1"/>
  <c r="X846" i="7"/>
  <c r="R846" i="7"/>
  <c r="T846" i="7" s="1"/>
  <c r="L846" i="7"/>
  <c r="Q846" i="7" s="1"/>
  <c r="X845" i="7"/>
  <c r="R845" i="7"/>
  <c r="T845" i="7" s="1"/>
  <c r="L845" i="7"/>
  <c r="Q845" i="7" s="1"/>
  <c r="X844" i="7"/>
  <c r="R844" i="7"/>
  <c r="T844" i="7" s="1"/>
  <c r="L844" i="7"/>
  <c r="Q844" i="7" s="1"/>
  <c r="X843" i="7"/>
  <c r="R843" i="7"/>
  <c r="T843" i="7" s="1"/>
  <c r="L843" i="7"/>
  <c r="Q843" i="7" s="1"/>
  <c r="X842" i="7"/>
  <c r="R842" i="7"/>
  <c r="T842" i="7" s="1"/>
  <c r="L842" i="7"/>
  <c r="Q842" i="7" s="1"/>
  <c r="X841" i="7"/>
  <c r="R841" i="7"/>
  <c r="T841" i="7" s="1"/>
  <c r="L841" i="7"/>
  <c r="Q841" i="7" s="1"/>
  <c r="X840" i="7"/>
  <c r="R840" i="7"/>
  <c r="T840" i="7" s="1"/>
  <c r="L840" i="7"/>
  <c r="Q840" i="7" s="1"/>
  <c r="X839" i="7"/>
  <c r="R839" i="7"/>
  <c r="T839" i="7" s="1"/>
  <c r="L839" i="7"/>
  <c r="Q839" i="7" s="1"/>
  <c r="X838" i="7"/>
  <c r="R838" i="7"/>
  <c r="T838" i="7" s="1"/>
  <c r="L838" i="7"/>
  <c r="Q838" i="7" s="1"/>
  <c r="X837" i="7"/>
  <c r="R837" i="7"/>
  <c r="T837" i="7" s="1"/>
  <c r="L837" i="7"/>
  <c r="Q837" i="7" s="1"/>
  <c r="X836" i="7"/>
  <c r="R836" i="7"/>
  <c r="T836" i="7" s="1"/>
  <c r="L836" i="7"/>
  <c r="Q836" i="7" s="1"/>
  <c r="X835" i="7"/>
  <c r="R835" i="7"/>
  <c r="T835" i="7" s="1"/>
  <c r="L835" i="7"/>
  <c r="Q835" i="7" s="1"/>
  <c r="X834" i="7"/>
  <c r="R834" i="7"/>
  <c r="T834" i="7" s="1"/>
  <c r="L834" i="7"/>
  <c r="Q834" i="7" s="1"/>
  <c r="X833" i="7"/>
  <c r="R833" i="7"/>
  <c r="T833" i="7" s="1"/>
  <c r="L833" i="7"/>
  <c r="Q833" i="7" s="1"/>
  <c r="X832" i="7"/>
  <c r="R832" i="7"/>
  <c r="T832" i="7" s="1"/>
  <c r="L832" i="7"/>
  <c r="Q832" i="7" s="1"/>
  <c r="X831" i="7"/>
  <c r="R831" i="7"/>
  <c r="T831" i="7" s="1"/>
  <c r="L831" i="7"/>
  <c r="Q831" i="7" s="1"/>
  <c r="X830" i="7"/>
  <c r="R830" i="7"/>
  <c r="T830" i="7" s="1"/>
  <c r="L830" i="7"/>
  <c r="Q830" i="7" s="1"/>
  <c r="X829" i="7"/>
  <c r="R829" i="7"/>
  <c r="T829" i="7" s="1"/>
  <c r="L829" i="7"/>
  <c r="Q829" i="7" s="1"/>
  <c r="X828" i="7"/>
  <c r="R828" i="7"/>
  <c r="T828" i="7" s="1"/>
  <c r="L828" i="7"/>
  <c r="Q828" i="7" s="1"/>
  <c r="X827" i="7"/>
  <c r="R827" i="7"/>
  <c r="T827" i="7" s="1"/>
  <c r="L827" i="7"/>
  <c r="Q827" i="7" s="1"/>
  <c r="X826" i="7"/>
  <c r="R826" i="7"/>
  <c r="T826" i="7" s="1"/>
  <c r="L826" i="7"/>
  <c r="Q826" i="7" s="1"/>
  <c r="X825" i="7"/>
  <c r="R825" i="7"/>
  <c r="T825" i="7" s="1"/>
  <c r="L825" i="7"/>
  <c r="Q825" i="7" s="1"/>
  <c r="X824" i="7"/>
  <c r="R824" i="7"/>
  <c r="T824" i="7" s="1"/>
  <c r="L824" i="7"/>
  <c r="Q824" i="7" s="1"/>
  <c r="X823" i="7"/>
  <c r="R823" i="7"/>
  <c r="T823" i="7" s="1"/>
  <c r="L823" i="7"/>
  <c r="Q823" i="7" s="1"/>
  <c r="X822" i="7"/>
  <c r="R822" i="7"/>
  <c r="T822" i="7" s="1"/>
  <c r="L822" i="7"/>
  <c r="Q822" i="7" s="1"/>
  <c r="X821" i="7"/>
  <c r="R821" i="7"/>
  <c r="T821" i="7" s="1"/>
  <c r="L821" i="7"/>
  <c r="Q821" i="7" s="1"/>
  <c r="X820" i="7"/>
  <c r="R820" i="7"/>
  <c r="T820" i="7" s="1"/>
  <c r="L820" i="7"/>
  <c r="Q820" i="7" s="1"/>
  <c r="X819" i="7"/>
  <c r="R819" i="7"/>
  <c r="T819" i="7" s="1"/>
  <c r="L819" i="7"/>
  <c r="Q819" i="7" s="1"/>
  <c r="X818" i="7"/>
  <c r="R818" i="7"/>
  <c r="T818" i="7" s="1"/>
  <c r="L818" i="7"/>
  <c r="Q818" i="7" s="1"/>
  <c r="X817" i="7"/>
  <c r="R817" i="7"/>
  <c r="T817" i="7" s="1"/>
  <c r="L817" i="7"/>
  <c r="Q817" i="7" s="1"/>
  <c r="X816" i="7"/>
  <c r="R816" i="7"/>
  <c r="T816" i="7" s="1"/>
  <c r="L816" i="7"/>
  <c r="Q816" i="7" s="1"/>
  <c r="X815" i="7"/>
  <c r="R815" i="7"/>
  <c r="T815" i="7" s="1"/>
  <c r="L815" i="7"/>
  <c r="Q815" i="7" s="1"/>
  <c r="X814" i="7"/>
  <c r="R814" i="7"/>
  <c r="T814" i="7" s="1"/>
  <c r="L814" i="7"/>
  <c r="Q814" i="7" s="1"/>
  <c r="X813" i="7"/>
  <c r="R813" i="7"/>
  <c r="T813" i="7" s="1"/>
  <c r="L813" i="7"/>
  <c r="Q813" i="7" s="1"/>
  <c r="X812" i="7"/>
  <c r="R812" i="7"/>
  <c r="T812" i="7" s="1"/>
  <c r="L812" i="7"/>
  <c r="Q812" i="7" s="1"/>
  <c r="X811" i="7"/>
  <c r="R811" i="7"/>
  <c r="T811" i="7" s="1"/>
  <c r="L811" i="7"/>
  <c r="Q811" i="7" s="1"/>
  <c r="X810" i="7"/>
  <c r="R810" i="7"/>
  <c r="T810" i="7" s="1"/>
  <c r="L810" i="7"/>
  <c r="Q810" i="7" s="1"/>
  <c r="X809" i="7"/>
  <c r="R809" i="7"/>
  <c r="T809" i="7" s="1"/>
  <c r="L809" i="7"/>
  <c r="Q809" i="7" s="1"/>
  <c r="X808" i="7"/>
  <c r="R808" i="7"/>
  <c r="T808" i="7" s="1"/>
  <c r="L808" i="7"/>
  <c r="Q808" i="7" s="1"/>
  <c r="X807" i="7"/>
  <c r="R807" i="7"/>
  <c r="T807" i="7" s="1"/>
  <c r="L807" i="7"/>
  <c r="Q807" i="7" s="1"/>
  <c r="X806" i="7"/>
  <c r="R806" i="7"/>
  <c r="T806" i="7" s="1"/>
  <c r="L806" i="7"/>
  <c r="Q806" i="7" s="1"/>
  <c r="X805" i="7"/>
  <c r="R805" i="7"/>
  <c r="T805" i="7" s="1"/>
  <c r="L805" i="7"/>
  <c r="Q805" i="7" s="1"/>
  <c r="X804" i="7"/>
  <c r="R804" i="7"/>
  <c r="T804" i="7" s="1"/>
  <c r="L804" i="7"/>
  <c r="Q804" i="7" s="1"/>
  <c r="X803" i="7"/>
  <c r="R803" i="7"/>
  <c r="T803" i="7" s="1"/>
  <c r="L803" i="7"/>
  <c r="Q803" i="7" s="1"/>
  <c r="X802" i="7"/>
  <c r="R802" i="7"/>
  <c r="T802" i="7" s="1"/>
  <c r="L802" i="7"/>
  <c r="Q802" i="7" s="1"/>
  <c r="X801" i="7"/>
  <c r="R801" i="7"/>
  <c r="T801" i="7" s="1"/>
  <c r="L801" i="7"/>
  <c r="Q801" i="7" s="1"/>
  <c r="X800" i="7"/>
  <c r="R800" i="7"/>
  <c r="T800" i="7" s="1"/>
  <c r="L800" i="7"/>
  <c r="Q800" i="7" s="1"/>
  <c r="X799" i="7"/>
  <c r="R799" i="7"/>
  <c r="T799" i="7" s="1"/>
  <c r="L799" i="7"/>
  <c r="Q799" i="7" s="1"/>
  <c r="X798" i="7"/>
  <c r="R798" i="7"/>
  <c r="T798" i="7" s="1"/>
  <c r="L798" i="7"/>
  <c r="Q798" i="7" s="1"/>
  <c r="X797" i="7"/>
  <c r="R797" i="7"/>
  <c r="T797" i="7" s="1"/>
  <c r="L797" i="7"/>
  <c r="Q797" i="7" s="1"/>
  <c r="X796" i="7"/>
  <c r="R796" i="7"/>
  <c r="T796" i="7" s="1"/>
  <c r="L796" i="7"/>
  <c r="Q796" i="7" s="1"/>
  <c r="X795" i="7"/>
  <c r="R795" i="7"/>
  <c r="T795" i="7" s="1"/>
  <c r="L795" i="7"/>
  <c r="Q795" i="7" s="1"/>
  <c r="X794" i="7"/>
  <c r="R794" i="7"/>
  <c r="T794" i="7" s="1"/>
  <c r="L794" i="7"/>
  <c r="Q794" i="7" s="1"/>
  <c r="X793" i="7"/>
  <c r="R793" i="7"/>
  <c r="T793" i="7" s="1"/>
  <c r="L793" i="7"/>
  <c r="Q793" i="7" s="1"/>
  <c r="X792" i="7"/>
  <c r="R792" i="7"/>
  <c r="T792" i="7" s="1"/>
  <c r="L792" i="7"/>
  <c r="Q792" i="7" s="1"/>
  <c r="X791" i="7"/>
  <c r="R791" i="7"/>
  <c r="T791" i="7" s="1"/>
  <c r="L791" i="7"/>
  <c r="Q791" i="7" s="1"/>
  <c r="X790" i="7"/>
  <c r="R790" i="7"/>
  <c r="T790" i="7" s="1"/>
  <c r="L790" i="7"/>
  <c r="Q790" i="7" s="1"/>
  <c r="X789" i="7"/>
  <c r="R789" i="7"/>
  <c r="T789" i="7" s="1"/>
  <c r="L789" i="7"/>
  <c r="Q789" i="7" s="1"/>
  <c r="X788" i="7"/>
  <c r="R788" i="7"/>
  <c r="T788" i="7" s="1"/>
  <c r="L788" i="7"/>
  <c r="Q788" i="7" s="1"/>
  <c r="X787" i="7"/>
  <c r="R787" i="7"/>
  <c r="T787" i="7" s="1"/>
  <c r="L787" i="7"/>
  <c r="Q787" i="7" s="1"/>
  <c r="X786" i="7"/>
  <c r="R786" i="7"/>
  <c r="T786" i="7" s="1"/>
  <c r="L786" i="7"/>
  <c r="Q786" i="7" s="1"/>
  <c r="X785" i="7"/>
  <c r="R785" i="7"/>
  <c r="T785" i="7" s="1"/>
  <c r="L785" i="7"/>
  <c r="Q785" i="7" s="1"/>
  <c r="X784" i="7"/>
  <c r="R784" i="7"/>
  <c r="T784" i="7" s="1"/>
  <c r="L784" i="7"/>
  <c r="Q784" i="7" s="1"/>
  <c r="X783" i="7"/>
  <c r="R783" i="7"/>
  <c r="T783" i="7" s="1"/>
  <c r="L783" i="7"/>
  <c r="Q783" i="7" s="1"/>
  <c r="X782" i="7"/>
  <c r="R782" i="7"/>
  <c r="T782" i="7" s="1"/>
  <c r="L782" i="7"/>
  <c r="Q782" i="7" s="1"/>
  <c r="X781" i="7"/>
  <c r="R781" i="7"/>
  <c r="T781" i="7" s="1"/>
  <c r="L781" i="7"/>
  <c r="Q781" i="7" s="1"/>
  <c r="X780" i="7"/>
  <c r="R780" i="7"/>
  <c r="T780" i="7" s="1"/>
  <c r="L780" i="7"/>
  <c r="Q780" i="7" s="1"/>
  <c r="X779" i="7"/>
  <c r="R779" i="7"/>
  <c r="T779" i="7" s="1"/>
  <c r="L779" i="7"/>
  <c r="Q779" i="7" s="1"/>
  <c r="X778" i="7"/>
  <c r="R778" i="7"/>
  <c r="T778" i="7" s="1"/>
  <c r="L778" i="7"/>
  <c r="Q778" i="7" s="1"/>
  <c r="X777" i="7"/>
  <c r="R777" i="7"/>
  <c r="T777" i="7" s="1"/>
  <c r="L777" i="7"/>
  <c r="Q777" i="7" s="1"/>
  <c r="X776" i="7"/>
  <c r="R776" i="7"/>
  <c r="T776" i="7" s="1"/>
  <c r="L776" i="7"/>
  <c r="Q776" i="7" s="1"/>
  <c r="X775" i="7"/>
  <c r="R775" i="7"/>
  <c r="T775" i="7" s="1"/>
  <c r="L775" i="7"/>
  <c r="Q775" i="7" s="1"/>
  <c r="X774" i="7"/>
  <c r="R774" i="7"/>
  <c r="T774" i="7" s="1"/>
  <c r="L774" i="7"/>
  <c r="Q774" i="7" s="1"/>
  <c r="X773" i="7"/>
  <c r="R773" i="7"/>
  <c r="T773" i="7" s="1"/>
  <c r="L773" i="7"/>
  <c r="Q773" i="7" s="1"/>
  <c r="X772" i="7"/>
  <c r="R772" i="7"/>
  <c r="T772" i="7" s="1"/>
  <c r="L772" i="7"/>
  <c r="Q772" i="7" s="1"/>
  <c r="X771" i="7"/>
  <c r="R771" i="7"/>
  <c r="T771" i="7" s="1"/>
  <c r="L771" i="7"/>
  <c r="Q771" i="7" s="1"/>
  <c r="X770" i="7"/>
  <c r="R770" i="7"/>
  <c r="T770" i="7" s="1"/>
  <c r="L770" i="7"/>
  <c r="Q770" i="7" s="1"/>
  <c r="X769" i="7"/>
  <c r="R769" i="7"/>
  <c r="T769" i="7" s="1"/>
  <c r="L769" i="7"/>
  <c r="Q769" i="7" s="1"/>
  <c r="X768" i="7"/>
  <c r="R768" i="7"/>
  <c r="T768" i="7" s="1"/>
  <c r="L768" i="7"/>
  <c r="Q768" i="7" s="1"/>
  <c r="X767" i="7"/>
  <c r="R767" i="7"/>
  <c r="T767" i="7" s="1"/>
  <c r="L767" i="7"/>
  <c r="Q767" i="7" s="1"/>
  <c r="X766" i="7"/>
  <c r="R766" i="7"/>
  <c r="T766" i="7" s="1"/>
  <c r="L766" i="7"/>
  <c r="Q766" i="7" s="1"/>
  <c r="X765" i="7"/>
  <c r="R765" i="7"/>
  <c r="T765" i="7" s="1"/>
  <c r="L765" i="7"/>
  <c r="Q765" i="7" s="1"/>
  <c r="X764" i="7"/>
  <c r="R764" i="7"/>
  <c r="T764" i="7" s="1"/>
  <c r="L764" i="7"/>
  <c r="Q764" i="7" s="1"/>
  <c r="X763" i="7"/>
  <c r="R763" i="7"/>
  <c r="T763" i="7" s="1"/>
  <c r="L763" i="7"/>
  <c r="Q763" i="7" s="1"/>
  <c r="X762" i="7"/>
  <c r="R762" i="7"/>
  <c r="T762" i="7" s="1"/>
  <c r="L762" i="7"/>
  <c r="Q762" i="7" s="1"/>
  <c r="X761" i="7"/>
  <c r="R761" i="7"/>
  <c r="T761" i="7" s="1"/>
  <c r="L761" i="7"/>
  <c r="Q761" i="7" s="1"/>
  <c r="X760" i="7"/>
  <c r="R760" i="7"/>
  <c r="T760" i="7" s="1"/>
  <c r="L760" i="7"/>
  <c r="Q760" i="7" s="1"/>
  <c r="X759" i="7"/>
  <c r="R759" i="7"/>
  <c r="T759" i="7" s="1"/>
  <c r="L759" i="7"/>
  <c r="Q759" i="7" s="1"/>
  <c r="X758" i="7"/>
  <c r="R758" i="7"/>
  <c r="T758" i="7" s="1"/>
  <c r="L758" i="7"/>
  <c r="Q758" i="7" s="1"/>
  <c r="X757" i="7"/>
  <c r="R757" i="7"/>
  <c r="T757" i="7" s="1"/>
  <c r="L757" i="7"/>
  <c r="Q757" i="7" s="1"/>
  <c r="X756" i="7"/>
  <c r="R756" i="7"/>
  <c r="T756" i="7" s="1"/>
  <c r="L756" i="7"/>
  <c r="Q756" i="7" s="1"/>
  <c r="X755" i="7"/>
  <c r="R755" i="7"/>
  <c r="T755" i="7" s="1"/>
  <c r="L755" i="7"/>
  <c r="Q755" i="7" s="1"/>
  <c r="X754" i="7"/>
  <c r="R754" i="7"/>
  <c r="T754" i="7" s="1"/>
  <c r="L754" i="7"/>
  <c r="Q754" i="7" s="1"/>
  <c r="X753" i="7"/>
  <c r="R753" i="7"/>
  <c r="T753" i="7" s="1"/>
  <c r="L753" i="7"/>
  <c r="Q753" i="7" s="1"/>
  <c r="X752" i="7"/>
  <c r="R752" i="7"/>
  <c r="T752" i="7" s="1"/>
  <c r="L752" i="7"/>
  <c r="Q752" i="7" s="1"/>
  <c r="X751" i="7"/>
  <c r="R751" i="7"/>
  <c r="T751" i="7" s="1"/>
  <c r="L751" i="7"/>
  <c r="Q751" i="7" s="1"/>
  <c r="X750" i="7"/>
  <c r="R750" i="7"/>
  <c r="T750" i="7" s="1"/>
  <c r="L750" i="7"/>
  <c r="Q750" i="7" s="1"/>
  <c r="X749" i="7"/>
  <c r="R749" i="7"/>
  <c r="T749" i="7" s="1"/>
  <c r="L749" i="7"/>
  <c r="Q749" i="7" s="1"/>
  <c r="X748" i="7"/>
  <c r="R748" i="7"/>
  <c r="T748" i="7" s="1"/>
  <c r="L748" i="7"/>
  <c r="Q748" i="7" s="1"/>
  <c r="X747" i="7"/>
  <c r="R747" i="7"/>
  <c r="T747" i="7" s="1"/>
  <c r="L747" i="7"/>
  <c r="Q747" i="7" s="1"/>
  <c r="X746" i="7"/>
  <c r="R746" i="7"/>
  <c r="T746" i="7" s="1"/>
  <c r="L746" i="7"/>
  <c r="Q746" i="7" s="1"/>
  <c r="X745" i="7"/>
  <c r="R745" i="7"/>
  <c r="T745" i="7" s="1"/>
  <c r="L745" i="7"/>
  <c r="Q745" i="7" s="1"/>
  <c r="X744" i="7"/>
  <c r="R744" i="7"/>
  <c r="T744" i="7" s="1"/>
  <c r="L744" i="7"/>
  <c r="Q744" i="7" s="1"/>
  <c r="X743" i="7"/>
  <c r="R743" i="7"/>
  <c r="T743" i="7" s="1"/>
  <c r="L743" i="7"/>
  <c r="Q743" i="7" s="1"/>
  <c r="X742" i="7"/>
  <c r="R742" i="7"/>
  <c r="T742" i="7" s="1"/>
  <c r="L742" i="7"/>
  <c r="Q742" i="7" s="1"/>
  <c r="X741" i="7"/>
  <c r="R741" i="7"/>
  <c r="T741" i="7" s="1"/>
  <c r="L741" i="7"/>
  <c r="Q741" i="7" s="1"/>
  <c r="X740" i="7"/>
  <c r="R740" i="7"/>
  <c r="T740" i="7" s="1"/>
  <c r="L740" i="7"/>
  <c r="Q740" i="7" s="1"/>
  <c r="X739" i="7"/>
  <c r="R739" i="7"/>
  <c r="T739" i="7" s="1"/>
  <c r="L739" i="7"/>
  <c r="Q739" i="7" s="1"/>
  <c r="X738" i="7"/>
  <c r="R738" i="7"/>
  <c r="T738" i="7" s="1"/>
  <c r="L738" i="7"/>
  <c r="Q738" i="7" s="1"/>
  <c r="X737" i="7"/>
  <c r="R737" i="7"/>
  <c r="T737" i="7" s="1"/>
  <c r="L737" i="7"/>
  <c r="Q737" i="7" s="1"/>
  <c r="X736" i="7"/>
  <c r="R736" i="7"/>
  <c r="T736" i="7" s="1"/>
  <c r="L736" i="7"/>
  <c r="Q736" i="7" s="1"/>
  <c r="X735" i="7"/>
  <c r="R735" i="7"/>
  <c r="T735" i="7" s="1"/>
  <c r="L735" i="7"/>
  <c r="Q735" i="7" s="1"/>
  <c r="X734" i="7"/>
  <c r="R734" i="7"/>
  <c r="T734" i="7" s="1"/>
  <c r="L734" i="7"/>
  <c r="Q734" i="7" s="1"/>
  <c r="X733" i="7"/>
  <c r="R733" i="7"/>
  <c r="T733" i="7" s="1"/>
  <c r="L733" i="7"/>
  <c r="Q733" i="7" s="1"/>
  <c r="X732" i="7"/>
  <c r="R732" i="7"/>
  <c r="T732" i="7" s="1"/>
  <c r="L732" i="7"/>
  <c r="Q732" i="7" s="1"/>
  <c r="X731" i="7"/>
  <c r="R731" i="7"/>
  <c r="T731" i="7" s="1"/>
  <c r="L731" i="7"/>
  <c r="Q731" i="7" s="1"/>
  <c r="X730" i="7"/>
  <c r="R730" i="7"/>
  <c r="T730" i="7" s="1"/>
  <c r="L730" i="7"/>
  <c r="Q730" i="7" s="1"/>
  <c r="X729" i="7"/>
  <c r="R729" i="7"/>
  <c r="T729" i="7" s="1"/>
  <c r="L729" i="7"/>
  <c r="Q729" i="7" s="1"/>
  <c r="X728" i="7"/>
  <c r="R728" i="7"/>
  <c r="T728" i="7" s="1"/>
  <c r="L728" i="7"/>
  <c r="Q728" i="7" s="1"/>
  <c r="X727" i="7"/>
  <c r="R727" i="7"/>
  <c r="T727" i="7" s="1"/>
  <c r="L727" i="7"/>
  <c r="Q727" i="7" s="1"/>
  <c r="X726" i="7"/>
  <c r="R726" i="7"/>
  <c r="T726" i="7" s="1"/>
  <c r="L726" i="7"/>
  <c r="Q726" i="7" s="1"/>
  <c r="X725" i="7"/>
  <c r="R725" i="7"/>
  <c r="T725" i="7" s="1"/>
  <c r="L725" i="7"/>
  <c r="Q725" i="7" s="1"/>
  <c r="X724" i="7"/>
  <c r="R724" i="7"/>
  <c r="T724" i="7" s="1"/>
  <c r="L724" i="7"/>
  <c r="Q724" i="7" s="1"/>
  <c r="X723" i="7"/>
  <c r="R723" i="7"/>
  <c r="T723" i="7" s="1"/>
  <c r="L723" i="7"/>
  <c r="Q723" i="7" s="1"/>
  <c r="X722" i="7"/>
  <c r="R722" i="7"/>
  <c r="T722" i="7" s="1"/>
  <c r="L722" i="7"/>
  <c r="Q722" i="7" s="1"/>
  <c r="X721" i="7"/>
  <c r="R721" i="7"/>
  <c r="T721" i="7" s="1"/>
  <c r="L721" i="7"/>
  <c r="Q721" i="7" s="1"/>
  <c r="X720" i="7"/>
  <c r="R720" i="7"/>
  <c r="T720" i="7" s="1"/>
  <c r="L720" i="7"/>
  <c r="Q720" i="7" s="1"/>
  <c r="X719" i="7"/>
  <c r="R719" i="7"/>
  <c r="T719" i="7" s="1"/>
  <c r="L719" i="7"/>
  <c r="Q719" i="7" s="1"/>
  <c r="X718" i="7"/>
  <c r="R718" i="7"/>
  <c r="T718" i="7" s="1"/>
  <c r="L718" i="7"/>
  <c r="Q718" i="7" s="1"/>
  <c r="X717" i="7"/>
  <c r="R717" i="7"/>
  <c r="T717" i="7" s="1"/>
  <c r="L717" i="7"/>
  <c r="Q717" i="7" s="1"/>
  <c r="X716" i="7"/>
  <c r="R716" i="7"/>
  <c r="T716" i="7" s="1"/>
  <c r="L716" i="7"/>
  <c r="Q716" i="7" s="1"/>
  <c r="X715" i="7"/>
  <c r="R715" i="7"/>
  <c r="T715" i="7" s="1"/>
  <c r="L715" i="7"/>
  <c r="Q715" i="7" s="1"/>
  <c r="X714" i="7"/>
  <c r="R714" i="7"/>
  <c r="T714" i="7" s="1"/>
  <c r="L714" i="7"/>
  <c r="Q714" i="7" s="1"/>
  <c r="X713" i="7"/>
  <c r="R713" i="7"/>
  <c r="T713" i="7" s="1"/>
  <c r="L713" i="7"/>
  <c r="Q713" i="7" s="1"/>
  <c r="X712" i="7"/>
  <c r="R712" i="7"/>
  <c r="T712" i="7" s="1"/>
  <c r="L712" i="7"/>
  <c r="Q712" i="7" s="1"/>
  <c r="X711" i="7"/>
  <c r="R711" i="7"/>
  <c r="T711" i="7" s="1"/>
  <c r="L711" i="7"/>
  <c r="Q711" i="7" s="1"/>
  <c r="X710" i="7"/>
  <c r="R710" i="7"/>
  <c r="T710" i="7" s="1"/>
  <c r="L710" i="7"/>
  <c r="Q710" i="7" s="1"/>
  <c r="X709" i="7"/>
  <c r="R709" i="7"/>
  <c r="T709" i="7" s="1"/>
  <c r="L709" i="7"/>
  <c r="Q709" i="7" s="1"/>
  <c r="X708" i="7"/>
  <c r="R708" i="7"/>
  <c r="T708" i="7" s="1"/>
  <c r="L708" i="7"/>
  <c r="Q708" i="7" s="1"/>
  <c r="X707" i="7"/>
  <c r="R707" i="7"/>
  <c r="T707" i="7" s="1"/>
  <c r="L707" i="7"/>
  <c r="Q707" i="7" s="1"/>
  <c r="X706" i="7"/>
  <c r="R706" i="7"/>
  <c r="T706" i="7" s="1"/>
  <c r="L706" i="7"/>
  <c r="Q706" i="7" s="1"/>
  <c r="X705" i="7"/>
  <c r="R705" i="7"/>
  <c r="T705" i="7" s="1"/>
  <c r="L705" i="7"/>
  <c r="Q705" i="7" s="1"/>
  <c r="X704" i="7"/>
  <c r="R704" i="7"/>
  <c r="T704" i="7" s="1"/>
  <c r="L704" i="7"/>
  <c r="Q704" i="7" s="1"/>
  <c r="X703" i="7"/>
  <c r="R703" i="7"/>
  <c r="T703" i="7" s="1"/>
  <c r="L703" i="7"/>
  <c r="Q703" i="7" s="1"/>
  <c r="X702" i="7"/>
  <c r="R702" i="7"/>
  <c r="T702" i="7" s="1"/>
  <c r="L702" i="7"/>
  <c r="Q702" i="7" s="1"/>
  <c r="X701" i="7"/>
  <c r="R701" i="7"/>
  <c r="T701" i="7" s="1"/>
  <c r="L701" i="7"/>
  <c r="Q701" i="7" s="1"/>
  <c r="X700" i="7"/>
  <c r="R700" i="7"/>
  <c r="T700" i="7" s="1"/>
  <c r="L700" i="7"/>
  <c r="Q700" i="7" s="1"/>
  <c r="X699" i="7"/>
  <c r="R699" i="7"/>
  <c r="T699" i="7" s="1"/>
  <c r="L699" i="7"/>
  <c r="Q699" i="7" s="1"/>
  <c r="X698" i="7"/>
  <c r="R698" i="7"/>
  <c r="T698" i="7" s="1"/>
  <c r="L698" i="7"/>
  <c r="Q698" i="7" s="1"/>
  <c r="X697" i="7"/>
  <c r="R697" i="7"/>
  <c r="T697" i="7" s="1"/>
  <c r="L697" i="7"/>
  <c r="Q697" i="7" s="1"/>
  <c r="X696" i="7"/>
  <c r="R696" i="7"/>
  <c r="T696" i="7" s="1"/>
  <c r="L696" i="7"/>
  <c r="Q696" i="7" s="1"/>
  <c r="X695" i="7"/>
  <c r="R695" i="7"/>
  <c r="T695" i="7" s="1"/>
  <c r="L695" i="7"/>
  <c r="Q695" i="7" s="1"/>
  <c r="X694" i="7"/>
  <c r="R694" i="7"/>
  <c r="T694" i="7" s="1"/>
  <c r="L694" i="7"/>
  <c r="Q694" i="7" s="1"/>
  <c r="X693" i="7"/>
  <c r="R693" i="7"/>
  <c r="T693" i="7" s="1"/>
  <c r="L693" i="7"/>
  <c r="Q693" i="7" s="1"/>
  <c r="X692" i="7"/>
  <c r="R692" i="7"/>
  <c r="T692" i="7" s="1"/>
  <c r="L692" i="7"/>
  <c r="Q692" i="7" s="1"/>
  <c r="X691" i="7"/>
  <c r="R691" i="7"/>
  <c r="T691" i="7" s="1"/>
  <c r="L691" i="7"/>
  <c r="Q691" i="7" s="1"/>
  <c r="X690" i="7"/>
  <c r="R690" i="7"/>
  <c r="T690" i="7" s="1"/>
  <c r="L690" i="7"/>
  <c r="Q690" i="7" s="1"/>
  <c r="X689" i="7"/>
  <c r="R689" i="7"/>
  <c r="T689" i="7" s="1"/>
  <c r="L689" i="7"/>
  <c r="Q689" i="7" s="1"/>
  <c r="X688" i="7"/>
  <c r="R688" i="7"/>
  <c r="T688" i="7" s="1"/>
  <c r="L688" i="7"/>
  <c r="Q688" i="7" s="1"/>
  <c r="X687" i="7"/>
  <c r="R687" i="7"/>
  <c r="T687" i="7" s="1"/>
  <c r="L687" i="7"/>
  <c r="Q687" i="7" s="1"/>
  <c r="X686" i="7"/>
  <c r="R686" i="7"/>
  <c r="T686" i="7" s="1"/>
  <c r="L686" i="7"/>
  <c r="Q686" i="7" s="1"/>
  <c r="X685" i="7"/>
  <c r="R685" i="7"/>
  <c r="T685" i="7" s="1"/>
  <c r="L685" i="7"/>
  <c r="Q685" i="7" s="1"/>
  <c r="X684" i="7"/>
  <c r="R684" i="7"/>
  <c r="T684" i="7" s="1"/>
  <c r="L684" i="7"/>
  <c r="Q684" i="7" s="1"/>
  <c r="X683" i="7"/>
  <c r="R683" i="7"/>
  <c r="T683" i="7" s="1"/>
  <c r="L683" i="7"/>
  <c r="Q683" i="7" s="1"/>
  <c r="X682" i="7"/>
  <c r="R682" i="7"/>
  <c r="T682" i="7" s="1"/>
  <c r="L682" i="7"/>
  <c r="Q682" i="7" s="1"/>
  <c r="X681" i="7"/>
  <c r="R681" i="7"/>
  <c r="T681" i="7" s="1"/>
  <c r="L681" i="7"/>
  <c r="Q681" i="7" s="1"/>
  <c r="X680" i="7"/>
  <c r="R680" i="7"/>
  <c r="T680" i="7" s="1"/>
  <c r="L680" i="7"/>
  <c r="Q680" i="7" s="1"/>
  <c r="X679" i="7"/>
  <c r="R679" i="7"/>
  <c r="T679" i="7" s="1"/>
  <c r="L679" i="7"/>
  <c r="Q679" i="7" s="1"/>
  <c r="X678" i="7"/>
  <c r="R678" i="7"/>
  <c r="T678" i="7" s="1"/>
  <c r="L678" i="7"/>
  <c r="Q678" i="7" s="1"/>
  <c r="X677" i="7"/>
  <c r="R677" i="7"/>
  <c r="T677" i="7" s="1"/>
  <c r="L677" i="7"/>
  <c r="Q677" i="7" s="1"/>
  <c r="X676" i="7"/>
  <c r="R676" i="7"/>
  <c r="T676" i="7" s="1"/>
  <c r="L676" i="7"/>
  <c r="Q676" i="7" s="1"/>
  <c r="X675" i="7"/>
  <c r="R675" i="7"/>
  <c r="T675" i="7" s="1"/>
  <c r="L675" i="7"/>
  <c r="Q675" i="7" s="1"/>
  <c r="X674" i="7"/>
  <c r="R674" i="7"/>
  <c r="T674" i="7" s="1"/>
  <c r="L674" i="7"/>
  <c r="Q674" i="7" s="1"/>
  <c r="X673" i="7"/>
  <c r="R673" i="7"/>
  <c r="T673" i="7" s="1"/>
  <c r="L673" i="7"/>
  <c r="Q673" i="7" s="1"/>
  <c r="X672" i="7"/>
  <c r="R672" i="7"/>
  <c r="T672" i="7" s="1"/>
  <c r="L672" i="7"/>
  <c r="Q672" i="7" s="1"/>
  <c r="X671" i="7"/>
  <c r="R671" i="7"/>
  <c r="T671" i="7" s="1"/>
  <c r="L671" i="7"/>
  <c r="Q671" i="7" s="1"/>
  <c r="X670" i="7"/>
  <c r="R670" i="7"/>
  <c r="T670" i="7" s="1"/>
  <c r="L670" i="7"/>
  <c r="Q670" i="7" s="1"/>
  <c r="X669" i="7"/>
  <c r="R669" i="7"/>
  <c r="T669" i="7" s="1"/>
  <c r="L669" i="7"/>
  <c r="Q669" i="7" s="1"/>
  <c r="X668" i="7"/>
  <c r="R668" i="7"/>
  <c r="T668" i="7" s="1"/>
  <c r="L668" i="7"/>
  <c r="Q668" i="7" s="1"/>
  <c r="X667" i="7"/>
  <c r="R667" i="7"/>
  <c r="T667" i="7" s="1"/>
  <c r="L667" i="7"/>
  <c r="Q667" i="7" s="1"/>
  <c r="X666" i="7"/>
  <c r="R666" i="7"/>
  <c r="T666" i="7" s="1"/>
  <c r="L666" i="7"/>
  <c r="Q666" i="7" s="1"/>
  <c r="X665" i="7"/>
  <c r="R665" i="7"/>
  <c r="T665" i="7" s="1"/>
  <c r="L665" i="7"/>
  <c r="Q665" i="7" s="1"/>
  <c r="X664" i="7"/>
  <c r="R664" i="7"/>
  <c r="T664" i="7" s="1"/>
  <c r="L664" i="7"/>
  <c r="Q664" i="7" s="1"/>
  <c r="X663" i="7"/>
  <c r="R663" i="7"/>
  <c r="T663" i="7" s="1"/>
  <c r="L663" i="7"/>
  <c r="Q663" i="7" s="1"/>
  <c r="X662" i="7"/>
  <c r="R662" i="7"/>
  <c r="T662" i="7" s="1"/>
  <c r="L662" i="7"/>
  <c r="Q662" i="7" s="1"/>
  <c r="X661" i="7"/>
  <c r="R661" i="7"/>
  <c r="T661" i="7" s="1"/>
  <c r="L661" i="7"/>
  <c r="Q661" i="7" s="1"/>
  <c r="X660" i="7"/>
  <c r="R660" i="7"/>
  <c r="T660" i="7" s="1"/>
  <c r="L660" i="7"/>
  <c r="Q660" i="7" s="1"/>
  <c r="X659" i="7"/>
  <c r="R659" i="7"/>
  <c r="T659" i="7" s="1"/>
  <c r="L659" i="7"/>
  <c r="Q659" i="7" s="1"/>
  <c r="X658" i="7"/>
  <c r="R658" i="7"/>
  <c r="T658" i="7" s="1"/>
  <c r="L658" i="7"/>
  <c r="Q658" i="7" s="1"/>
  <c r="X657" i="7"/>
  <c r="R657" i="7"/>
  <c r="T657" i="7" s="1"/>
  <c r="L657" i="7"/>
  <c r="Q657" i="7" s="1"/>
  <c r="X656" i="7"/>
  <c r="R656" i="7"/>
  <c r="T656" i="7" s="1"/>
  <c r="L656" i="7"/>
  <c r="Q656" i="7" s="1"/>
  <c r="X655" i="7"/>
  <c r="R655" i="7"/>
  <c r="T655" i="7" s="1"/>
  <c r="L655" i="7"/>
  <c r="Q655" i="7" s="1"/>
  <c r="X654" i="7"/>
  <c r="R654" i="7"/>
  <c r="T654" i="7" s="1"/>
  <c r="L654" i="7"/>
  <c r="Q654" i="7" s="1"/>
  <c r="X653" i="7"/>
  <c r="R653" i="7"/>
  <c r="T653" i="7" s="1"/>
  <c r="L653" i="7"/>
  <c r="Q653" i="7" s="1"/>
  <c r="X652" i="7"/>
  <c r="R652" i="7"/>
  <c r="T652" i="7" s="1"/>
  <c r="L652" i="7"/>
  <c r="Q652" i="7" s="1"/>
  <c r="X651" i="7"/>
  <c r="R651" i="7"/>
  <c r="T651" i="7" s="1"/>
  <c r="L651" i="7"/>
  <c r="Q651" i="7" s="1"/>
  <c r="X650" i="7"/>
  <c r="R650" i="7"/>
  <c r="T650" i="7" s="1"/>
  <c r="L650" i="7"/>
  <c r="Q650" i="7" s="1"/>
  <c r="X649" i="7"/>
  <c r="R649" i="7"/>
  <c r="T649" i="7" s="1"/>
  <c r="L649" i="7"/>
  <c r="Q649" i="7" s="1"/>
  <c r="X648" i="7"/>
  <c r="R648" i="7"/>
  <c r="T648" i="7" s="1"/>
  <c r="L648" i="7"/>
  <c r="Q648" i="7" s="1"/>
  <c r="X647" i="7"/>
  <c r="R647" i="7"/>
  <c r="T647" i="7" s="1"/>
  <c r="L647" i="7"/>
  <c r="Q647" i="7" s="1"/>
  <c r="X646" i="7"/>
  <c r="R646" i="7"/>
  <c r="T646" i="7" s="1"/>
  <c r="L646" i="7"/>
  <c r="Q646" i="7" s="1"/>
  <c r="X645" i="7"/>
  <c r="R645" i="7"/>
  <c r="T645" i="7" s="1"/>
  <c r="L645" i="7"/>
  <c r="Q645" i="7" s="1"/>
  <c r="X644" i="7"/>
  <c r="R644" i="7"/>
  <c r="T644" i="7" s="1"/>
  <c r="L644" i="7"/>
  <c r="Q644" i="7" s="1"/>
  <c r="X643" i="7"/>
  <c r="R643" i="7"/>
  <c r="T643" i="7" s="1"/>
  <c r="L643" i="7"/>
  <c r="Q643" i="7" s="1"/>
  <c r="X642" i="7"/>
  <c r="R642" i="7"/>
  <c r="T642" i="7" s="1"/>
  <c r="L642" i="7"/>
  <c r="Q642" i="7" s="1"/>
  <c r="X641" i="7"/>
  <c r="R641" i="7"/>
  <c r="T641" i="7" s="1"/>
  <c r="L641" i="7"/>
  <c r="Q641" i="7" s="1"/>
  <c r="X640" i="7"/>
  <c r="R640" i="7"/>
  <c r="T640" i="7" s="1"/>
  <c r="L640" i="7"/>
  <c r="Q640" i="7" s="1"/>
  <c r="X639" i="7"/>
  <c r="R639" i="7"/>
  <c r="T639" i="7" s="1"/>
  <c r="L639" i="7"/>
  <c r="Q639" i="7" s="1"/>
  <c r="X638" i="7"/>
  <c r="R638" i="7"/>
  <c r="T638" i="7" s="1"/>
  <c r="L638" i="7"/>
  <c r="Q638" i="7" s="1"/>
  <c r="X637" i="7"/>
  <c r="R637" i="7"/>
  <c r="T637" i="7" s="1"/>
  <c r="L637" i="7"/>
  <c r="Q637" i="7" s="1"/>
  <c r="X636" i="7"/>
  <c r="R636" i="7"/>
  <c r="T636" i="7" s="1"/>
  <c r="L636" i="7"/>
  <c r="Q636" i="7" s="1"/>
  <c r="X635" i="7"/>
  <c r="R635" i="7"/>
  <c r="T635" i="7" s="1"/>
  <c r="L635" i="7"/>
  <c r="Q635" i="7" s="1"/>
  <c r="X634" i="7"/>
  <c r="R634" i="7"/>
  <c r="T634" i="7" s="1"/>
  <c r="L634" i="7"/>
  <c r="Q634" i="7" s="1"/>
  <c r="X633" i="7"/>
  <c r="R633" i="7"/>
  <c r="T633" i="7" s="1"/>
  <c r="L633" i="7"/>
  <c r="Q633" i="7" s="1"/>
  <c r="X632" i="7"/>
  <c r="R632" i="7"/>
  <c r="T632" i="7" s="1"/>
  <c r="L632" i="7"/>
  <c r="Q632" i="7" s="1"/>
  <c r="X631" i="7"/>
  <c r="R631" i="7"/>
  <c r="T631" i="7" s="1"/>
  <c r="L631" i="7"/>
  <c r="Q631" i="7" s="1"/>
  <c r="X630" i="7"/>
  <c r="R630" i="7"/>
  <c r="T630" i="7" s="1"/>
  <c r="L630" i="7"/>
  <c r="Q630" i="7" s="1"/>
  <c r="X629" i="7"/>
  <c r="R629" i="7"/>
  <c r="T629" i="7" s="1"/>
  <c r="L629" i="7"/>
  <c r="Q629" i="7" s="1"/>
  <c r="X628" i="7"/>
  <c r="R628" i="7"/>
  <c r="T628" i="7" s="1"/>
  <c r="L628" i="7"/>
  <c r="Q628" i="7" s="1"/>
  <c r="X627" i="7"/>
  <c r="R627" i="7"/>
  <c r="T627" i="7" s="1"/>
  <c r="L627" i="7"/>
  <c r="Q627" i="7" s="1"/>
  <c r="X626" i="7"/>
  <c r="R626" i="7"/>
  <c r="T626" i="7" s="1"/>
  <c r="L626" i="7"/>
  <c r="Q626" i="7" s="1"/>
  <c r="X625" i="7"/>
  <c r="R625" i="7"/>
  <c r="T625" i="7" s="1"/>
  <c r="L625" i="7"/>
  <c r="Q625" i="7" s="1"/>
  <c r="X624" i="7"/>
  <c r="R624" i="7"/>
  <c r="T624" i="7" s="1"/>
  <c r="L624" i="7"/>
  <c r="Q624" i="7" s="1"/>
  <c r="X623" i="7"/>
  <c r="R623" i="7"/>
  <c r="T623" i="7" s="1"/>
  <c r="L623" i="7"/>
  <c r="Q623" i="7" s="1"/>
  <c r="X622" i="7"/>
  <c r="R622" i="7"/>
  <c r="T622" i="7" s="1"/>
  <c r="L622" i="7"/>
  <c r="Q622" i="7" s="1"/>
  <c r="X621" i="7"/>
  <c r="R621" i="7"/>
  <c r="T621" i="7" s="1"/>
  <c r="L621" i="7"/>
  <c r="Q621" i="7" s="1"/>
  <c r="X620" i="7"/>
  <c r="R620" i="7"/>
  <c r="T620" i="7" s="1"/>
  <c r="L620" i="7"/>
  <c r="Q620" i="7" s="1"/>
  <c r="X619" i="7"/>
  <c r="R619" i="7"/>
  <c r="T619" i="7" s="1"/>
  <c r="L619" i="7"/>
  <c r="Q619" i="7" s="1"/>
  <c r="X618" i="7"/>
  <c r="R618" i="7"/>
  <c r="T618" i="7" s="1"/>
  <c r="L618" i="7"/>
  <c r="Q618" i="7" s="1"/>
  <c r="X617" i="7"/>
  <c r="R617" i="7"/>
  <c r="T617" i="7" s="1"/>
  <c r="L617" i="7"/>
  <c r="Q617" i="7" s="1"/>
  <c r="X616" i="7"/>
  <c r="R616" i="7"/>
  <c r="T616" i="7" s="1"/>
  <c r="L616" i="7"/>
  <c r="Q616" i="7" s="1"/>
  <c r="X615" i="7"/>
  <c r="R615" i="7"/>
  <c r="T615" i="7" s="1"/>
  <c r="L615" i="7"/>
  <c r="Q615" i="7" s="1"/>
  <c r="X614" i="7"/>
  <c r="R614" i="7"/>
  <c r="T614" i="7" s="1"/>
  <c r="L614" i="7"/>
  <c r="Q614" i="7" s="1"/>
  <c r="X613" i="7"/>
  <c r="R613" i="7"/>
  <c r="T613" i="7" s="1"/>
  <c r="L613" i="7"/>
  <c r="Q613" i="7" s="1"/>
  <c r="X612" i="7"/>
  <c r="R612" i="7"/>
  <c r="T612" i="7" s="1"/>
  <c r="L612" i="7"/>
  <c r="Q612" i="7" s="1"/>
  <c r="X611" i="7"/>
  <c r="R611" i="7"/>
  <c r="T611" i="7" s="1"/>
  <c r="L611" i="7"/>
  <c r="Q611" i="7" s="1"/>
  <c r="X610" i="7"/>
  <c r="R610" i="7"/>
  <c r="T610" i="7" s="1"/>
  <c r="L610" i="7"/>
  <c r="Q610" i="7" s="1"/>
  <c r="X609" i="7"/>
  <c r="R609" i="7"/>
  <c r="T609" i="7" s="1"/>
  <c r="L609" i="7"/>
  <c r="Q609" i="7" s="1"/>
  <c r="X608" i="7"/>
  <c r="R608" i="7"/>
  <c r="T608" i="7" s="1"/>
  <c r="L608" i="7"/>
  <c r="Q608" i="7" s="1"/>
  <c r="X607" i="7"/>
  <c r="R607" i="7"/>
  <c r="T607" i="7" s="1"/>
  <c r="L607" i="7"/>
  <c r="Q607" i="7" s="1"/>
  <c r="X606" i="7"/>
  <c r="R606" i="7"/>
  <c r="T606" i="7" s="1"/>
  <c r="L606" i="7"/>
  <c r="Q606" i="7" s="1"/>
  <c r="X605" i="7"/>
  <c r="R605" i="7"/>
  <c r="T605" i="7" s="1"/>
  <c r="L605" i="7"/>
  <c r="Q605" i="7" s="1"/>
  <c r="X604" i="7"/>
  <c r="R604" i="7"/>
  <c r="T604" i="7" s="1"/>
  <c r="L604" i="7"/>
  <c r="Q604" i="7" s="1"/>
  <c r="X603" i="7"/>
  <c r="R603" i="7"/>
  <c r="T603" i="7" s="1"/>
  <c r="L603" i="7"/>
  <c r="Q603" i="7" s="1"/>
  <c r="X602" i="7"/>
  <c r="R602" i="7"/>
  <c r="T602" i="7" s="1"/>
  <c r="L602" i="7"/>
  <c r="Q602" i="7" s="1"/>
  <c r="X601" i="7"/>
  <c r="R601" i="7"/>
  <c r="T601" i="7" s="1"/>
  <c r="L601" i="7"/>
  <c r="Q601" i="7" s="1"/>
  <c r="X600" i="7"/>
  <c r="R600" i="7"/>
  <c r="T600" i="7" s="1"/>
  <c r="L600" i="7"/>
  <c r="Q600" i="7" s="1"/>
  <c r="X599" i="7"/>
  <c r="R599" i="7"/>
  <c r="T599" i="7" s="1"/>
  <c r="L599" i="7"/>
  <c r="Q599" i="7" s="1"/>
  <c r="X598" i="7"/>
  <c r="R598" i="7"/>
  <c r="T598" i="7" s="1"/>
  <c r="L598" i="7"/>
  <c r="Q598" i="7" s="1"/>
  <c r="X597" i="7"/>
  <c r="R597" i="7"/>
  <c r="T597" i="7" s="1"/>
  <c r="L597" i="7"/>
  <c r="Q597" i="7" s="1"/>
  <c r="X596" i="7"/>
  <c r="R596" i="7"/>
  <c r="T596" i="7" s="1"/>
  <c r="L596" i="7"/>
  <c r="Q596" i="7" s="1"/>
  <c r="X595" i="7"/>
  <c r="R595" i="7"/>
  <c r="T595" i="7" s="1"/>
  <c r="L595" i="7"/>
  <c r="Q595" i="7" s="1"/>
  <c r="X594" i="7"/>
  <c r="R594" i="7"/>
  <c r="T594" i="7" s="1"/>
  <c r="L594" i="7"/>
  <c r="Q594" i="7" s="1"/>
  <c r="X593" i="7"/>
  <c r="R593" i="7"/>
  <c r="T593" i="7" s="1"/>
  <c r="L593" i="7"/>
  <c r="Q593" i="7" s="1"/>
  <c r="X592" i="7"/>
  <c r="R592" i="7"/>
  <c r="T592" i="7" s="1"/>
  <c r="L592" i="7"/>
  <c r="Q592" i="7" s="1"/>
  <c r="X591" i="7"/>
  <c r="R591" i="7"/>
  <c r="T591" i="7" s="1"/>
  <c r="L591" i="7"/>
  <c r="Q591" i="7" s="1"/>
  <c r="X590" i="7"/>
  <c r="R590" i="7"/>
  <c r="T590" i="7" s="1"/>
  <c r="L590" i="7"/>
  <c r="Q590" i="7" s="1"/>
  <c r="X589" i="7"/>
  <c r="R589" i="7"/>
  <c r="T589" i="7" s="1"/>
  <c r="L589" i="7"/>
  <c r="Q589" i="7" s="1"/>
  <c r="X588" i="7"/>
  <c r="R588" i="7"/>
  <c r="T588" i="7" s="1"/>
  <c r="L588" i="7"/>
  <c r="Q588" i="7" s="1"/>
  <c r="X587" i="7"/>
  <c r="R587" i="7"/>
  <c r="T587" i="7" s="1"/>
  <c r="L587" i="7"/>
  <c r="Q587" i="7" s="1"/>
  <c r="X586" i="7"/>
  <c r="R586" i="7"/>
  <c r="T586" i="7" s="1"/>
  <c r="L586" i="7"/>
  <c r="Q586" i="7" s="1"/>
  <c r="X585" i="7"/>
  <c r="R585" i="7"/>
  <c r="T585" i="7" s="1"/>
  <c r="L585" i="7"/>
  <c r="Q585" i="7" s="1"/>
  <c r="X584" i="7"/>
  <c r="R584" i="7"/>
  <c r="T584" i="7" s="1"/>
  <c r="L584" i="7"/>
  <c r="Q584" i="7" s="1"/>
  <c r="X583" i="7"/>
  <c r="R583" i="7"/>
  <c r="T583" i="7" s="1"/>
  <c r="L583" i="7"/>
  <c r="Q583" i="7" s="1"/>
  <c r="X582" i="7"/>
  <c r="R582" i="7"/>
  <c r="T582" i="7" s="1"/>
  <c r="L582" i="7"/>
  <c r="Q582" i="7" s="1"/>
  <c r="X581" i="7"/>
  <c r="R581" i="7"/>
  <c r="T581" i="7" s="1"/>
  <c r="L581" i="7"/>
  <c r="Q581" i="7" s="1"/>
  <c r="X580" i="7"/>
  <c r="R580" i="7"/>
  <c r="T580" i="7" s="1"/>
  <c r="L580" i="7"/>
  <c r="Q580" i="7" s="1"/>
  <c r="X579" i="7"/>
  <c r="R579" i="7"/>
  <c r="T579" i="7" s="1"/>
  <c r="L579" i="7"/>
  <c r="Q579" i="7" s="1"/>
  <c r="X578" i="7"/>
  <c r="R578" i="7"/>
  <c r="T578" i="7" s="1"/>
  <c r="L578" i="7"/>
  <c r="Q578" i="7" s="1"/>
  <c r="X577" i="7"/>
  <c r="R577" i="7"/>
  <c r="T577" i="7" s="1"/>
  <c r="L577" i="7"/>
  <c r="Q577" i="7" s="1"/>
  <c r="X576" i="7"/>
  <c r="R576" i="7"/>
  <c r="T576" i="7" s="1"/>
  <c r="L576" i="7"/>
  <c r="Q576" i="7" s="1"/>
  <c r="X575" i="7"/>
  <c r="R575" i="7"/>
  <c r="T575" i="7" s="1"/>
  <c r="L575" i="7"/>
  <c r="Q575" i="7" s="1"/>
  <c r="X574" i="7"/>
  <c r="R574" i="7"/>
  <c r="T574" i="7" s="1"/>
  <c r="L574" i="7"/>
  <c r="Q574" i="7" s="1"/>
  <c r="X573" i="7"/>
  <c r="R573" i="7"/>
  <c r="T573" i="7" s="1"/>
  <c r="L573" i="7"/>
  <c r="Q573" i="7" s="1"/>
  <c r="X572" i="7"/>
  <c r="R572" i="7"/>
  <c r="T572" i="7" s="1"/>
  <c r="L572" i="7"/>
  <c r="Q572" i="7" s="1"/>
  <c r="X571" i="7"/>
  <c r="R571" i="7"/>
  <c r="T571" i="7" s="1"/>
  <c r="L571" i="7"/>
  <c r="Q571" i="7" s="1"/>
  <c r="X570" i="7"/>
  <c r="R570" i="7"/>
  <c r="T570" i="7" s="1"/>
  <c r="L570" i="7"/>
  <c r="Q570" i="7" s="1"/>
  <c r="X569" i="7"/>
  <c r="R569" i="7"/>
  <c r="T569" i="7" s="1"/>
  <c r="L569" i="7"/>
  <c r="Q569" i="7" s="1"/>
  <c r="X568" i="7"/>
  <c r="R568" i="7"/>
  <c r="T568" i="7" s="1"/>
  <c r="L568" i="7"/>
  <c r="Q568" i="7" s="1"/>
  <c r="X567" i="7"/>
  <c r="R567" i="7"/>
  <c r="T567" i="7" s="1"/>
  <c r="L567" i="7"/>
  <c r="Q567" i="7" s="1"/>
  <c r="X566" i="7"/>
  <c r="R566" i="7"/>
  <c r="T566" i="7" s="1"/>
  <c r="L566" i="7"/>
  <c r="Q566" i="7" s="1"/>
  <c r="X565" i="7"/>
  <c r="R565" i="7"/>
  <c r="T565" i="7" s="1"/>
  <c r="L565" i="7"/>
  <c r="Q565" i="7" s="1"/>
  <c r="X564" i="7"/>
  <c r="R564" i="7"/>
  <c r="T564" i="7" s="1"/>
  <c r="L564" i="7"/>
  <c r="Q564" i="7" s="1"/>
  <c r="X563" i="7"/>
  <c r="R563" i="7"/>
  <c r="T563" i="7" s="1"/>
  <c r="L563" i="7"/>
  <c r="Q563" i="7" s="1"/>
  <c r="X562" i="7"/>
  <c r="R562" i="7"/>
  <c r="T562" i="7" s="1"/>
  <c r="L562" i="7"/>
  <c r="Q562" i="7" s="1"/>
  <c r="X561" i="7"/>
  <c r="R561" i="7"/>
  <c r="T561" i="7" s="1"/>
  <c r="L561" i="7"/>
  <c r="Q561" i="7" s="1"/>
  <c r="X560" i="7"/>
  <c r="R560" i="7"/>
  <c r="T560" i="7" s="1"/>
  <c r="L560" i="7"/>
  <c r="Q560" i="7" s="1"/>
  <c r="X559" i="7"/>
  <c r="R559" i="7"/>
  <c r="T559" i="7" s="1"/>
  <c r="L559" i="7"/>
  <c r="Q559" i="7" s="1"/>
  <c r="X558" i="7"/>
  <c r="R558" i="7"/>
  <c r="T558" i="7" s="1"/>
  <c r="L558" i="7"/>
  <c r="Q558" i="7" s="1"/>
  <c r="X557" i="7"/>
  <c r="R557" i="7"/>
  <c r="T557" i="7" s="1"/>
  <c r="L557" i="7"/>
  <c r="Q557" i="7" s="1"/>
  <c r="X556" i="7"/>
  <c r="R556" i="7"/>
  <c r="T556" i="7" s="1"/>
  <c r="L556" i="7"/>
  <c r="Q556" i="7" s="1"/>
  <c r="X555" i="7"/>
  <c r="R555" i="7"/>
  <c r="T555" i="7" s="1"/>
  <c r="L555" i="7"/>
  <c r="Q555" i="7" s="1"/>
  <c r="X554" i="7"/>
  <c r="R554" i="7"/>
  <c r="T554" i="7" s="1"/>
  <c r="L554" i="7"/>
  <c r="Q554" i="7" s="1"/>
  <c r="X553" i="7"/>
  <c r="R553" i="7"/>
  <c r="T553" i="7" s="1"/>
  <c r="L553" i="7"/>
  <c r="Q553" i="7" s="1"/>
  <c r="X552" i="7"/>
  <c r="R552" i="7"/>
  <c r="T552" i="7" s="1"/>
  <c r="L552" i="7"/>
  <c r="Q552" i="7" s="1"/>
  <c r="X551" i="7"/>
  <c r="R551" i="7"/>
  <c r="T551" i="7" s="1"/>
  <c r="L551" i="7"/>
  <c r="Q551" i="7" s="1"/>
  <c r="X550" i="7"/>
  <c r="R550" i="7"/>
  <c r="T550" i="7" s="1"/>
  <c r="L550" i="7"/>
  <c r="Q550" i="7" s="1"/>
  <c r="X549" i="7"/>
  <c r="R549" i="7"/>
  <c r="T549" i="7" s="1"/>
  <c r="L549" i="7"/>
  <c r="Q549" i="7" s="1"/>
  <c r="X548" i="7"/>
  <c r="R548" i="7"/>
  <c r="T548" i="7" s="1"/>
  <c r="L548" i="7"/>
  <c r="Q548" i="7" s="1"/>
  <c r="X547" i="7"/>
  <c r="R547" i="7"/>
  <c r="T547" i="7" s="1"/>
  <c r="L547" i="7"/>
  <c r="Q547" i="7" s="1"/>
  <c r="X546" i="7"/>
  <c r="R546" i="7"/>
  <c r="T546" i="7" s="1"/>
  <c r="L546" i="7"/>
  <c r="Q546" i="7" s="1"/>
  <c r="X545" i="7"/>
  <c r="R545" i="7"/>
  <c r="T545" i="7" s="1"/>
  <c r="L545" i="7"/>
  <c r="Q545" i="7" s="1"/>
  <c r="X544" i="7"/>
  <c r="R544" i="7"/>
  <c r="T544" i="7" s="1"/>
  <c r="L544" i="7"/>
  <c r="Q544" i="7" s="1"/>
  <c r="X543" i="7"/>
  <c r="R543" i="7"/>
  <c r="T543" i="7" s="1"/>
  <c r="L543" i="7"/>
  <c r="Q543" i="7" s="1"/>
  <c r="X542" i="7"/>
  <c r="R542" i="7"/>
  <c r="T542" i="7" s="1"/>
  <c r="L542" i="7"/>
  <c r="Q542" i="7" s="1"/>
  <c r="X541" i="7"/>
  <c r="R541" i="7"/>
  <c r="T541" i="7" s="1"/>
  <c r="L541" i="7"/>
  <c r="Q541" i="7" s="1"/>
  <c r="X540" i="7"/>
  <c r="R540" i="7"/>
  <c r="T540" i="7" s="1"/>
  <c r="L540" i="7"/>
  <c r="Q540" i="7" s="1"/>
  <c r="X539" i="7"/>
  <c r="R539" i="7"/>
  <c r="T539" i="7" s="1"/>
  <c r="L539" i="7"/>
  <c r="Q539" i="7" s="1"/>
  <c r="X538" i="7"/>
  <c r="R538" i="7"/>
  <c r="T538" i="7" s="1"/>
  <c r="L538" i="7"/>
  <c r="Q538" i="7" s="1"/>
  <c r="X537" i="7"/>
  <c r="R537" i="7"/>
  <c r="T537" i="7" s="1"/>
  <c r="L537" i="7"/>
  <c r="Q537" i="7" s="1"/>
  <c r="X536" i="7"/>
  <c r="R536" i="7"/>
  <c r="T536" i="7" s="1"/>
  <c r="L536" i="7"/>
  <c r="Q536" i="7" s="1"/>
  <c r="X535" i="7"/>
  <c r="R535" i="7"/>
  <c r="T535" i="7" s="1"/>
  <c r="L535" i="7"/>
  <c r="Q535" i="7" s="1"/>
  <c r="X534" i="7"/>
  <c r="R534" i="7"/>
  <c r="T534" i="7" s="1"/>
  <c r="L534" i="7"/>
  <c r="Q534" i="7" s="1"/>
  <c r="X533" i="7"/>
  <c r="R533" i="7"/>
  <c r="T533" i="7" s="1"/>
  <c r="L533" i="7"/>
  <c r="Q533" i="7" s="1"/>
  <c r="X532" i="7"/>
  <c r="R532" i="7"/>
  <c r="T532" i="7" s="1"/>
  <c r="L532" i="7"/>
  <c r="Q532" i="7" s="1"/>
  <c r="X531" i="7"/>
  <c r="R531" i="7"/>
  <c r="T531" i="7" s="1"/>
  <c r="L531" i="7"/>
  <c r="Q531" i="7" s="1"/>
  <c r="X530" i="7"/>
  <c r="R530" i="7"/>
  <c r="T530" i="7" s="1"/>
  <c r="L530" i="7"/>
  <c r="Q530" i="7" s="1"/>
  <c r="X529" i="7"/>
  <c r="R529" i="7"/>
  <c r="T529" i="7" s="1"/>
  <c r="L529" i="7"/>
  <c r="Q529" i="7" s="1"/>
  <c r="X528" i="7"/>
  <c r="R528" i="7"/>
  <c r="T528" i="7" s="1"/>
  <c r="L528" i="7"/>
  <c r="Q528" i="7" s="1"/>
  <c r="X527" i="7"/>
  <c r="R527" i="7"/>
  <c r="T527" i="7" s="1"/>
  <c r="L527" i="7"/>
  <c r="Q527" i="7" s="1"/>
  <c r="X526" i="7"/>
  <c r="R526" i="7"/>
  <c r="T526" i="7" s="1"/>
  <c r="L526" i="7"/>
  <c r="Q526" i="7" s="1"/>
  <c r="X525" i="7"/>
  <c r="R525" i="7"/>
  <c r="T525" i="7" s="1"/>
  <c r="L525" i="7"/>
  <c r="Q525" i="7" s="1"/>
  <c r="X524" i="7"/>
  <c r="R524" i="7"/>
  <c r="T524" i="7" s="1"/>
  <c r="L524" i="7"/>
  <c r="Q524" i="7" s="1"/>
  <c r="X523" i="7"/>
  <c r="R523" i="7"/>
  <c r="T523" i="7" s="1"/>
  <c r="L523" i="7"/>
  <c r="Q523" i="7" s="1"/>
  <c r="X522" i="7"/>
  <c r="R522" i="7"/>
  <c r="T522" i="7" s="1"/>
  <c r="L522" i="7"/>
  <c r="Q522" i="7" s="1"/>
  <c r="X521" i="7"/>
  <c r="R521" i="7"/>
  <c r="T521" i="7" s="1"/>
  <c r="L521" i="7"/>
  <c r="Q521" i="7" s="1"/>
  <c r="X520" i="7"/>
  <c r="R520" i="7"/>
  <c r="T520" i="7" s="1"/>
  <c r="L520" i="7"/>
  <c r="Q520" i="7" s="1"/>
  <c r="X519" i="7"/>
  <c r="R519" i="7"/>
  <c r="T519" i="7" s="1"/>
  <c r="L519" i="7"/>
  <c r="Q519" i="7" s="1"/>
  <c r="X518" i="7"/>
  <c r="R518" i="7"/>
  <c r="T518" i="7" s="1"/>
  <c r="L518" i="7"/>
  <c r="Q518" i="7" s="1"/>
  <c r="X517" i="7"/>
  <c r="R517" i="7"/>
  <c r="T517" i="7" s="1"/>
  <c r="L517" i="7"/>
  <c r="Q517" i="7" s="1"/>
  <c r="X516" i="7"/>
  <c r="R516" i="7"/>
  <c r="T516" i="7" s="1"/>
  <c r="L516" i="7"/>
  <c r="Q516" i="7" s="1"/>
  <c r="X515" i="7"/>
  <c r="R515" i="7"/>
  <c r="T515" i="7" s="1"/>
  <c r="L515" i="7"/>
  <c r="Q515" i="7" s="1"/>
  <c r="X514" i="7"/>
  <c r="R514" i="7"/>
  <c r="T514" i="7" s="1"/>
  <c r="L514" i="7"/>
  <c r="Q514" i="7" s="1"/>
  <c r="X513" i="7"/>
  <c r="R513" i="7"/>
  <c r="T513" i="7" s="1"/>
  <c r="L513" i="7"/>
  <c r="Q513" i="7" s="1"/>
  <c r="X512" i="7"/>
  <c r="R512" i="7"/>
  <c r="T512" i="7" s="1"/>
  <c r="L512" i="7"/>
  <c r="Q512" i="7" s="1"/>
  <c r="X511" i="7"/>
  <c r="R511" i="7"/>
  <c r="T511" i="7" s="1"/>
  <c r="L511" i="7"/>
  <c r="Q511" i="7" s="1"/>
  <c r="X510" i="7"/>
  <c r="R510" i="7"/>
  <c r="T510" i="7" s="1"/>
  <c r="L510" i="7"/>
  <c r="Q510" i="7" s="1"/>
  <c r="X509" i="7"/>
  <c r="R509" i="7"/>
  <c r="T509" i="7" s="1"/>
  <c r="L509" i="7"/>
  <c r="Q509" i="7" s="1"/>
  <c r="X508" i="7"/>
  <c r="R508" i="7"/>
  <c r="T508" i="7" s="1"/>
  <c r="L508" i="7"/>
  <c r="Q508" i="7" s="1"/>
  <c r="X507" i="7"/>
  <c r="R507" i="7"/>
  <c r="T507" i="7" s="1"/>
  <c r="L507" i="7"/>
  <c r="Q507" i="7" s="1"/>
  <c r="X506" i="7"/>
  <c r="R506" i="7"/>
  <c r="T506" i="7" s="1"/>
  <c r="L506" i="7"/>
  <c r="Q506" i="7" s="1"/>
  <c r="X505" i="7"/>
  <c r="R505" i="7"/>
  <c r="T505" i="7" s="1"/>
  <c r="L505" i="7"/>
  <c r="Q505" i="7" s="1"/>
  <c r="X504" i="7"/>
  <c r="R504" i="7"/>
  <c r="T504" i="7" s="1"/>
  <c r="L504" i="7"/>
  <c r="Q504" i="7" s="1"/>
  <c r="X503" i="7"/>
  <c r="R503" i="7"/>
  <c r="T503" i="7" s="1"/>
  <c r="L503" i="7"/>
  <c r="Q503" i="7" s="1"/>
  <c r="X502" i="7"/>
  <c r="R502" i="7"/>
  <c r="T502" i="7" s="1"/>
  <c r="L502" i="7"/>
  <c r="Q502" i="7" s="1"/>
  <c r="X501" i="7"/>
  <c r="R501" i="7"/>
  <c r="T501" i="7" s="1"/>
  <c r="L501" i="7"/>
  <c r="Q501" i="7" s="1"/>
  <c r="X500" i="7"/>
  <c r="R500" i="7"/>
  <c r="T500" i="7" s="1"/>
  <c r="L500" i="7"/>
  <c r="Q500" i="7" s="1"/>
  <c r="X499" i="7"/>
  <c r="R499" i="7"/>
  <c r="T499" i="7" s="1"/>
  <c r="L499" i="7"/>
  <c r="Q499" i="7" s="1"/>
  <c r="X498" i="7"/>
  <c r="R498" i="7"/>
  <c r="T498" i="7" s="1"/>
  <c r="L498" i="7"/>
  <c r="Q498" i="7" s="1"/>
  <c r="X497" i="7"/>
  <c r="R497" i="7"/>
  <c r="T497" i="7" s="1"/>
  <c r="L497" i="7"/>
  <c r="Q497" i="7" s="1"/>
  <c r="X496" i="7"/>
  <c r="R496" i="7"/>
  <c r="T496" i="7" s="1"/>
  <c r="L496" i="7"/>
  <c r="Q496" i="7" s="1"/>
  <c r="X495" i="7"/>
  <c r="R495" i="7"/>
  <c r="T495" i="7" s="1"/>
  <c r="L495" i="7"/>
  <c r="Q495" i="7" s="1"/>
  <c r="X494" i="7"/>
  <c r="R494" i="7"/>
  <c r="T494" i="7" s="1"/>
  <c r="L494" i="7"/>
  <c r="Q494" i="7" s="1"/>
  <c r="X493" i="7"/>
  <c r="R493" i="7"/>
  <c r="T493" i="7" s="1"/>
  <c r="L493" i="7"/>
  <c r="Q493" i="7" s="1"/>
  <c r="X492" i="7"/>
  <c r="R492" i="7"/>
  <c r="T492" i="7" s="1"/>
  <c r="L492" i="7"/>
  <c r="Q492" i="7" s="1"/>
  <c r="X491" i="7"/>
  <c r="R491" i="7"/>
  <c r="T491" i="7" s="1"/>
  <c r="L491" i="7"/>
  <c r="Q491" i="7" s="1"/>
  <c r="X490" i="7"/>
  <c r="R490" i="7"/>
  <c r="T490" i="7" s="1"/>
  <c r="L490" i="7"/>
  <c r="Q490" i="7" s="1"/>
  <c r="X489" i="7"/>
  <c r="R489" i="7"/>
  <c r="T489" i="7" s="1"/>
  <c r="L489" i="7"/>
  <c r="Q489" i="7" s="1"/>
  <c r="X488" i="7"/>
  <c r="R488" i="7"/>
  <c r="T488" i="7" s="1"/>
  <c r="L488" i="7"/>
  <c r="Q488" i="7" s="1"/>
  <c r="X487" i="7"/>
  <c r="R487" i="7"/>
  <c r="T487" i="7" s="1"/>
  <c r="L487" i="7"/>
  <c r="Q487" i="7" s="1"/>
  <c r="X486" i="7"/>
  <c r="R486" i="7"/>
  <c r="T486" i="7" s="1"/>
  <c r="L486" i="7"/>
  <c r="Q486" i="7" s="1"/>
  <c r="X485" i="7"/>
  <c r="R485" i="7"/>
  <c r="T485" i="7" s="1"/>
  <c r="L485" i="7"/>
  <c r="Q485" i="7" s="1"/>
  <c r="X484" i="7"/>
  <c r="R484" i="7"/>
  <c r="T484" i="7" s="1"/>
  <c r="L484" i="7"/>
  <c r="Q484" i="7" s="1"/>
  <c r="X483" i="7"/>
  <c r="R483" i="7"/>
  <c r="T483" i="7" s="1"/>
  <c r="L483" i="7"/>
  <c r="Q483" i="7" s="1"/>
  <c r="X482" i="7"/>
  <c r="R482" i="7"/>
  <c r="T482" i="7" s="1"/>
  <c r="L482" i="7"/>
  <c r="Q482" i="7" s="1"/>
  <c r="X481" i="7"/>
  <c r="R481" i="7"/>
  <c r="T481" i="7" s="1"/>
  <c r="L481" i="7"/>
  <c r="Q481" i="7" s="1"/>
  <c r="X480" i="7"/>
  <c r="R480" i="7"/>
  <c r="T480" i="7" s="1"/>
  <c r="L480" i="7"/>
  <c r="Q480" i="7" s="1"/>
  <c r="X479" i="7"/>
  <c r="R479" i="7"/>
  <c r="T479" i="7" s="1"/>
  <c r="L479" i="7"/>
  <c r="Q479" i="7" s="1"/>
  <c r="X478" i="7"/>
  <c r="R478" i="7"/>
  <c r="T478" i="7" s="1"/>
  <c r="L478" i="7"/>
  <c r="Q478" i="7" s="1"/>
  <c r="X477" i="7"/>
  <c r="R477" i="7"/>
  <c r="T477" i="7" s="1"/>
  <c r="L477" i="7"/>
  <c r="Q477" i="7" s="1"/>
  <c r="X476" i="7"/>
  <c r="R476" i="7"/>
  <c r="T476" i="7" s="1"/>
  <c r="L476" i="7"/>
  <c r="Q476" i="7" s="1"/>
  <c r="X475" i="7"/>
  <c r="R475" i="7"/>
  <c r="T475" i="7" s="1"/>
  <c r="L475" i="7"/>
  <c r="Q475" i="7" s="1"/>
  <c r="X474" i="7"/>
  <c r="R474" i="7"/>
  <c r="T474" i="7" s="1"/>
  <c r="L474" i="7"/>
  <c r="Q474" i="7" s="1"/>
  <c r="X473" i="7"/>
  <c r="R473" i="7"/>
  <c r="T473" i="7" s="1"/>
  <c r="L473" i="7"/>
  <c r="Q473" i="7" s="1"/>
  <c r="X472" i="7"/>
  <c r="R472" i="7"/>
  <c r="T472" i="7" s="1"/>
  <c r="L472" i="7"/>
  <c r="Q472" i="7" s="1"/>
  <c r="X471" i="7"/>
  <c r="R471" i="7"/>
  <c r="T471" i="7" s="1"/>
  <c r="L471" i="7"/>
  <c r="Q471" i="7" s="1"/>
  <c r="X470" i="7"/>
  <c r="R470" i="7"/>
  <c r="T470" i="7" s="1"/>
  <c r="L470" i="7"/>
  <c r="Q470" i="7" s="1"/>
  <c r="X469" i="7"/>
  <c r="R469" i="7"/>
  <c r="T469" i="7" s="1"/>
  <c r="L469" i="7"/>
  <c r="Q469" i="7" s="1"/>
  <c r="X468" i="7"/>
  <c r="R468" i="7"/>
  <c r="T468" i="7" s="1"/>
  <c r="L468" i="7"/>
  <c r="Q468" i="7" s="1"/>
  <c r="X467" i="7"/>
  <c r="R467" i="7"/>
  <c r="T467" i="7" s="1"/>
  <c r="L467" i="7"/>
  <c r="Q467" i="7" s="1"/>
  <c r="X466" i="7"/>
  <c r="R466" i="7"/>
  <c r="T466" i="7" s="1"/>
  <c r="L466" i="7"/>
  <c r="Q466" i="7" s="1"/>
  <c r="X465" i="7"/>
  <c r="R465" i="7"/>
  <c r="T465" i="7" s="1"/>
  <c r="L465" i="7"/>
  <c r="Q465" i="7" s="1"/>
  <c r="X464" i="7"/>
  <c r="R464" i="7"/>
  <c r="T464" i="7" s="1"/>
  <c r="L464" i="7"/>
  <c r="Q464" i="7" s="1"/>
  <c r="X463" i="7"/>
  <c r="R463" i="7"/>
  <c r="T463" i="7" s="1"/>
  <c r="L463" i="7"/>
  <c r="Q463" i="7" s="1"/>
  <c r="X462" i="7"/>
  <c r="R462" i="7"/>
  <c r="T462" i="7" s="1"/>
  <c r="L462" i="7"/>
  <c r="Q462" i="7" s="1"/>
  <c r="X461" i="7"/>
  <c r="R461" i="7"/>
  <c r="T461" i="7" s="1"/>
  <c r="L461" i="7"/>
  <c r="Q461" i="7" s="1"/>
  <c r="X460" i="7"/>
  <c r="R460" i="7"/>
  <c r="T460" i="7" s="1"/>
  <c r="L460" i="7"/>
  <c r="Q460" i="7" s="1"/>
  <c r="X459" i="7"/>
  <c r="R459" i="7"/>
  <c r="T459" i="7" s="1"/>
  <c r="L459" i="7"/>
  <c r="Q459" i="7" s="1"/>
  <c r="X458" i="7"/>
  <c r="R458" i="7"/>
  <c r="T458" i="7" s="1"/>
  <c r="L458" i="7"/>
  <c r="Q458" i="7" s="1"/>
  <c r="X457" i="7"/>
  <c r="R457" i="7"/>
  <c r="T457" i="7" s="1"/>
  <c r="L457" i="7"/>
  <c r="Q457" i="7" s="1"/>
  <c r="X456" i="7"/>
  <c r="R456" i="7"/>
  <c r="T456" i="7" s="1"/>
  <c r="L456" i="7"/>
  <c r="Q456" i="7" s="1"/>
  <c r="X455" i="7"/>
  <c r="R455" i="7"/>
  <c r="T455" i="7" s="1"/>
  <c r="L455" i="7"/>
  <c r="Q455" i="7" s="1"/>
  <c r="X454" i="7"/>
  <c r="R454" i="7"/>
  <c r="T454" i="7" s="1"/>
  <c r="L454" i="7"/>
  <c r="Q454" i="7" s="1"/>
  <c r="X453" i="7"/>
  <c r="R453" i="7"/>
  <c r="T453" i="7" s="1"/>
  <c r="L453" i="7"/>
  <c r="Q453" i="7" s="1"/>
  <c r="X452" i="7"/>
  <c r="R452" i="7"/>
  <c r="T452" i="7" s="1"/>
  <c r="L452" i="7"/>
  <c r="Q452" i="7" s="1"/>
  <c r="X451" i="7"/>
  <c r="R451" i="7"/>
  <c r="T451" i="7" s="1"/>
  <c r="L451" i="7"/>
  <c r="Q451" i="7" s="1"/>
  <c r="X450" i="7"/>
  <c r="R450" i="7"/>
  <c r="T450" i="7" s="1"/>
  <c r="L450" i="7"/>
  <c r="Q450" i="7" s="1"/>
  <c r="X449" i="7"/>
  <c r="R449" i="7"/>
  <c r="T449" i="7" s="1"/>
  <c r="L449" i="7"/>
  <c r="Q449" i="7" s="1"/>
  <c r="X448" i="7"/>
  <c r="R448" i="7"/>
  <c r="T448" i="7" s="1"/>
  <c r="L448" i="7"/>
  <c r="Q448" i="7" s="1"/>
  <c r="X447" i="7"/>
  <c r="R447" i="7"/>
  <c r="T447" i="7" s="1"/>
  <c r="L447" i="7"/>
  <c r="Q447" i="7" s="1"/>
  <c r="X446" i="7"/>
  <c r="R446" i="7"/>
  <c r="T446" i="7" s="1"/>
  <c r="L446" i="7"/>
  <c r="Q446" i="7" s="1"/>
  <c r="X445" i="7"/>
  <c r="R445" i="7"/>
  <c r="T445" i="7" s="1"/>
  <c r="L445" i="7"/>
  <c r="Q445" i="7" s="1"/>
  <c r="X444" i="7"/>
  <c r="R444" i="7"/>
  <c r="T444" i="7" s="1"/>
  <c r="L444" i="7"/>
  <c r="Q444" i="7" s="1"/>
  <c r="X443" i="7"/>
  <c r="R443" i="7"/>
  <c r="T443" i="7" s="1"/>
  <c r="L443" i="7"/>
  <c r="Q443" i="7" s="1"/>
  <c r="X442" i="7"/>
  <c r="R442" i="7"/>
  <c r="T442" i="7" s="1"/>
  <c r="L442" i="7"/>
  <c r="Q442" i="7" s="1"/>
  <c r="X441" i="7"/>
  <c r="R441" i="7"/>
  <c r="T441" i="7" s="1"/>
  <c r="L441" i="7"/>
  <c r="Q441" i="7" s="1"/>
  <c r="X440" i="7"/>
  <c r="R440" i="7"/>
  <c r="T440" i="7" s="1"/>
  <c r="L440" i="7"/>
  <c r="Q440" i="7" s="1"/>
  <c r="X439" i="7"/>
  <c r="R439" i="7"/>
  <c r="T439" i="7" s="1"/>
  <c r="L439" i="7"/>
  <c r="Q439" i="7" s="1"/>
  <c r="X438" i="7"/>
  <c r="R438" i="7"/>
  <c r="T438" i="7" s="1"/>
  <c r="L438" i="7"/>
  <c r="Q438" i="7" s="1"/>
  <c r="X437" i="7"/>
  <c r="R437" i="7"/>
  <c r="T437" i="7" s="1"/>
  <c r="L437" i="7"/>
  <c r="Q437" i="7" s="1"/>
  <c r="X436" i="7"/>
  <c r="R436" i="7"/>
  <c r="T436" i="7" s="1"/>
  <c r="L436" i="7"/>
  <c r="Q436" i="7" s="1"/>
  <c r="X435" i="7"/>
  <c r="R435" i="7"/>
  <c r="T435" i="7" s="1"/>
  <c r="L435" i="7"/>
  <c r="Q435" i="7" s="1"/>
  <c r="X434" i="7"/>
  <c r="R434" i="7"/>
  <c r="T434" i="7" s="1"/>
  <c r="L434" i="7"/>
  <c r="Q434" i="7" s="1"/>
  <c r="X433" i="7"/>
  <c r="R433" i="7"/>
  <c r="T433" i="7" s="1"/>
  <c r="L433" i="7"/>
  <c r="Q433" i="7" s="1"/>
  <c r="X432" i="7"/>
  <c r="R432" i="7"/>
  <c r="T432" i="7" s="1"/>
  <c r="L432" i="7"/>
  <c r="Q432" i="7" s="1"/>
  <c r="X431" i="7"/>
  <c r="R431" i="7"/>
  <c r="T431" i="7" s="1"/>
  <c r="L431" i="7"/>
  <c r="Q431" i="7" s="1"/>
  <c r="X430" i="7"/>
  <c r="R430" i="7"/>
  <c r="T430" i="7" s="1"/>
  <c r="L430" i="7"/>
  <c r="Q430" i="7" s="1"/>
  <c r="X429" i="7"/>
  <c r="R429" i="7"/>
  <c r="T429" i="7" s="1"/>
  <c r="L429" i="7"/>
  <c r="Q429" i="7" s="1"/>
  <c r="X428" i="7"/>
  <c r="R428" i="7"/>
  <c r="T428" i="7" s="1"/>
  <c r="L428" i="7"/>
  <c r="Q428" i="7" s="1"/>
  <c r="X427" i="7"/>
  <c r="R427" i="7"/>
  <c r="T427" i="7" s="1"/>
  <c r="L427" i="7"/>
  <c r="Q427" i="7" s="1"/>
  <c r="X426" i="7"/>
  <c r="R426" i="7"/>
  <c r="T426" i="7" s="1"/>
  <c r="L426" i="7"/>
  <c r="Q426" i="7" s="1"/>
  <c r="X425" i="7"/>
  <c r="R425" i="7"/>
  <c r="T425" i="7" s="1"/>
  <c r="L425" i="7"/>
  <c r="Q425" i="7" s="1"/>
  <c r="X424" i="7"/>
  <c r="R424" i="7"/>
  <c r="T424" i="7" s="1"/>
  <c r="L424" i="7"/>
  <c r="Q424" i="7" s="1"/>
  <c r="X423" i="7"/>
  <c r="R423" i="7"/>
  <c r="T423" i="7" s="1"/>
  <c r="L423" i="7"/>
  <c r="Q423" i="7" s="1"/>
  <c r="X422" i="7"/>
  <c r="R422" i="7"/>
  <c r="T422" i="7" s="1"/>
  <c r="L422" i="7"/>
  <c r="Q422" i="7" s="1"/>
  <c r="X421" i="7"/>
  <c r="R421" i="7"/>
  <c r="T421" i="7" s="1"/>
  <c r="L421" i="7"/>
  <c r="Q421" i="7" s="1"/>
  <c r="X420" i="7"/>
  <c r="R420" i="7"/>
  <c r="T420" i="7" s="1"/>
  <c r="L420" i="7"/>
  <c r="Q420" i="7" s="1"/>
  <c r="X419" i="7"/>
  <c r="R419" i="7"/>
  <c r="T419" i="7" s="1"/>
  <c r="L419" i="7"/>
  <c r="Q419" i="7" s="1"/>
  <c r="X418" i="7"/>
  <c r="R418" i="7"/>
  <c r="T418" i="7" s="1"/>
  <c r="L418" i="7"/>
  <c r="Q418" i="7" s="1"/>
  <c r="X417" i="7"/>
  <c r="R417" i="7"/>
  <c r="T417" i="7" s="1"/>
  <c r="L417" i="7"/>
  <c r="Q417" i="7" s="1"/>
  <c r="X416" i="7"/>
  <c r="R416" i="7"/>
  <c r="T416" i="7" s="1"/>
  <c r="L416" i="7"/>
  <c r="Q416" i="7" s="1"/>
  <c r="X415" i="7"/>
  <c r="R415" i="7"/>
  <c r="T415" i="7" s="1"/>
  <c r="L415" i="7"/>
  <c r="Q415" i="7" s="1"/>
  <c r="X414" i="7"/>
  <c r="R414" i="7"/>
  <c r="T414" i="7" s="1"/>
  <c r="L414" i="7"/>
  <c r="Q414" i="7" s="1"/>
  <c r="X413" i="7"/>
  <c r="R413" i="7"/>
  <c r="T413" i="7" s="1"/>
  <c r="L413" i="7"/>
  <c r="Q413" i="7" s="1"/>
  <c r="X412" i="7"/>
  <c r="R412" i="7"/>
  <c r="T412" i="7" s="1"/>
  <c r="L412" i="7"/>
  <c r="Q412" i="7" s="1"/>
  <c r="X411" i="7"/>
  <c r="R411" i="7"/>
  <c r="T411" i="7" s="1"/>
  <c r="L411" i="7"/>
  <c r="Q411" i="7" s="1"/>
  <c r="X410" i="7"/>
  <c r="R410" i="7"/>
  <c r="T410" i="7" s="1"/>
  <c r="L410" i="7"/>
  <c r="Q410" i="7" s="1"/>
  <c r="X409" i="7"/>
  <c r="R409" i="7"/>
  <c r="T409" i="7" s="1"/>
  <c r="L409" i="7"/>
  <c r="Q409" i="7" s="1"/>
  <c r="X408" i="7"/>
  <c r="R408" i="7"/>
  <c r="T408" i="7" s="1"/>
  <c r="L408" i="7"/>
  <c r="Q408" i="7" s="1"/>
  <c r="X407" i="7"/>
  <c r="R407" i="7"/>
  <c r="T407" i="7" s="1"/>
  <c r="L407" i="7"/>
  <c r="Q407" i="7" s="1"/>
  <c r="X406" i="7"/>
  <c r="R406" i="7"/>
  <c r="T406" i="7" s="1"/>
  <c r="L406" i="7"/>
  <c r="Q406" i="7" s="1"/>
  <c r="X405" i="7"/>
  <c r="R405" i="7"/>
  <c r="T405" i="7" s="1"/>
  <c r="L405" i="7"/>
  <c r="Q405" i="7" s="1"/>
  <c r="X404" i="7"/>
  <c r="R404" i="7"/>
  <c r="T404" i="7" s="1"/>
  <c r="L404" i="7"/>
  <c r="Q404" i="7" s="1"/>
  <c r="X403" i="7"/>
  <c r="R403" i="7"/>
  <c r="T403" i="7" s="1"/>
  <c r="L403" i="7"/>
  <c r="Q403" i="7" s="1"/>
  <c r="X402" i="7"/>
  <c r="R402" i="7"/>
  <c r="T402" i="7" s="1"/>
  <c r="L402" i="7"/>
  <c r="Q402" i="7" s="1"/>
  <c r="X401" i="7"/>
  <c r="R401" i="7"/>
  <c r="T401" i="7" s="1"/>
  <c r="L401" i="7"/>
  <c r="Q401" i="7" s="1"/>
  <c r="X400" i="7"/>
  <c r="R400" i="7"/>
  <c r="T400" i="7" s="1"/>
  <c r="L400" i="7"/>
  <c r="Q400" i="7" s="1"/>
  <c r="X399" i="7"/>
  <c r="R399" i="7"/>
  <c r="T399" i="7" s="1"/>
  <c r="L399" i="7"/>
  <c r="Q399" i="7" s="1"/>
  <c r="X398" i="7"/>
  <c r="R398" i="7"/>
  <c r="T398" i="7" s="1"/>
  <c r="L398" i="7"/>
  <c r="Q398" i="7" s="1"/>
  <c r="X397" i="7"/>
  <c r="R397" i="7"/>
  <c r="T397" i="7" s="1"/>
  <c r="L397" i="7"/>
  <c r="Q397" i="7" s="1"/>
  <c r="X396" i="7"/>
  <c r="R396" i="7"/>
  <c r="T396" i="7" s="1"/>
  <c r="L396" i="7"/>
  <c r="Q396" i="7" s="1"/>
  <c r="X395" i="7"/>
  <c r="R395" i="7"/>
  <c r="T395" i="7" s="1"/>
  <c r="L395" i="7"/>
  <c r="Q395" i="7" s="1"/>
  <c r="X394" i="7"/>
  <c r="R394" i="7"/>
  <c r="T394" i="7" s="1"/>
  <c r="L394" i="7"/>
  <c r="Q394" i="7" s="1"/>
  <c r="X393" i="7"/>
  <c r="R393" i="7"/>
  <c r="T393" i="7" s="1"/>
  <c r="L393" i="7"/>
  <c r="Q393" i="7" s="1"/>
  <c r="X392" i="7"/>
  <c r="R392" i="7"/>
  <c r="T392" i="7" s="1"/>
  <c r="L392" i="7"/>
  <c r="Q392" i="7" s="1"/>
  <c r="X391" i="7"/>
  <c r="R391" i="7"/>
  <c r="T391" i="7" s="1"/>
  <c r="L391" i="7"/>
  <c r="Q391" i="7" s="1"/>
  <c r="X390" i="7"/>
  <c r="R390" i="7"/>
  <c r="T390" i="7" s="1"/>
  <c r="L390" i="7"/>
  <c r="Q390" i="7" s="1"/>
  <c r="X389" i="7"/>
  <c r="R389" i="7"/>
  <c r="T389" i="7" s="1"/>
  <c r="L389" i="7"/>
  <c r="Q389" i="7" s="1"/>
  <c r="X388" i="7"/>
  <c r="R388" i="7"/>
  <c r="T388" i="7" s="1"/>
  <c r="L388" i="7"/>
  <c r="Q388" i="7" s="1"/>
  <c r="X387" i="7"/>
  <c r="R387" i="7"/>
  <c r="T387" i="7" s="1"/>
  <c r="L387" i="7"/>
  <c r="Q387" i="7" s="1"/>
  <c r="X386" i="7"/>
  <c r="R386" i="7"/>
  <c r="T386" i="7" s="1"/>
  <c r="L386" i="7"/>
  <c r="Q386" i="7" s="1"/>
  <c r="X385" i="7"/>
  <c r="R385" i="7"/>
  <c r="T385" i="7" s="1"/>
  <c r="L385" i="7"/>
  <c r="Q385" i="7" s="1"/>
  <c r="X384" i="7"/>
  <c r="R384" i="7"/>
  <c r="T384" i="7" s="1"/>
  <c r="L384" i="7"/>
  <c r="Q384" i="7" s="1"/>
  <c r="X383" i="7"/>
  <c r="R383" i="7"/>
  <c r="T383" i="7" s="1"/>
  <c r="L383" i="7"/>
  <c r="Q383" i="7" s="1"/>
  <c r="X382" i="7"/>
  <c r="R382" i="7"/>
  <c r="T382" i="7" s="1"/>
  <c r="L382" i="7"/>
  <c r="Q382" i="7" s="1"/>
  <c r="X381" i="7"/>
  <c r="R381" i="7"/>
  <c r="T381" i="7" s="1"/>
  <c r="L381" i="7"/>
  <c r="Q381" i="7" s="1"/>
  <c r="X380" i="7"/>
  <c r="R380" i="7"/>
  <c r="T380" i="7" s="1"/>
  <c r="L380" i="7"/>
  <c r="Q380" i="7" s="1"/>
  <c r="X379" i="7"/>
  <c r="R379" i="7"/>
  <c r="T379" i="7" s="1"/>
  <c r="L379" i="7"/>
  <c r="Q379" i="7" s="1"/>
  <c r="X378" i="7"/>
  <c r="R378" i="7"/>
  <c r="T378" i="7" s="1"/>
  <c r="L378" i="7"/>
  <c r="Q378" i="7" s="1"/>
  <c r="X377" i="7"/>
  <c r="R377" i="7"/>
  <c r="T377" i="7" s="1"/>
  <c r="L377" i="7"/>
  <c r="Q377" i="7" s="1"/>
  <c r="X376" i="7"/>
  <c r="R376" i="7"/>
  <c r="T376" i="7" s="1"/>
  <c r="L376" i="7"/>
  <c r="Q376" i="7" s="1"/>
  <c r="X375" i="7"/>
  <c r="R375" i="7"/>
  <c r="T375" i="7" s="1"/>
  <c r="L375" i="7"/>
  <c r="Q375" i="7" s="1"/>
  <c r="X374" i="7"/>
  <c r="R374" i="7"/>
  <c r="T374" i="7" s="1"/>
  <c r="L374" i="7"/>
  <c r="Q374" i="7" s="1"/>
  <c r="X373" i="7"/>
  <c r="R373" i="7"/>
  <c r="T373" i="7" s="1"/>
  <c r="L373" i="7"/>
  <c r="Q373" i="7" s="1"/>
  <c r="X372" i="7"/>
  <c r="R372" i="7"/>
  <c r="T372" i="7" s="1"/>
  <c r="L372" i="7"/>
  <c r="Q372" i="7" s="1"/>
  <c r="X371" i="7"/>
  <c r="R371" i="7"/>
  <c r="T371" i="7" s="1"/>
  <c r="L371" i="7"/>
  <c r="Q371" i="7" s="1"/>
  <c r="X370" i="7"/>
  <c r="R370" i="7"/>
  <c r="T370" i="7" s="1"/>
  <c r="L370" i="7"/>
  <c r="Q370" i="7" s="1"/>
  <c r="X369" i="7"/>
  <c r="R369" i="7"/>
  <c r="T369" i="7" s="1"/>
  <c r="L369" i="7"/>
  <c r="Q369" i="7" s="1"/>
  <c r="X368" i="7"/>
  <c r="R368" i="7"/>
  <c r="T368" i="7" s="1"/>
  <c r="L368" i="7"/>
  <c r="Q368" i="7" s="1"/>
  <c r="X367" i="7"/>
  <c r="R367" i="7"/>
  <c r="T367" i="7" s="1"/>
  <c r="L367" i="7"/>
  <c r="Q367" i="7" s="1"/>
  <c r="X366" i="7"/>
  <c r="R366" i="7"/>
  <c r="T366" i="7" s="1"/>
  <c r="L366" i="7"/>
  <c r="Q366" i="7" s="1"/>
  <c r="X365" i="7"/>
  <c r="R365" i="7"/>
  <c r="T365" i="7" s="1"/>
  <c r="L365" i="7"/>
  <c r="Q365" i="7" s="1"/>
  <c r="X364" i="7"/>
  <c r="R364" i="7"/>
  <c r="T364" i="7" s="1"/>
  <c r="L364" i="7"/>
  <c r="Q364" i="7" s="1"/>
  <c r="X363" i="7"/>
  <c r="R363" i="7"/>
  <c r="T363" i="7" s="1"/>
  <c r="L363" i="7"/>
  <c r="Q363" i="7" s="1"/>
  <c r="X362" i="7"/>
  <c r="R362" i="7"/>
  <c r="T362" i="7" s="1"/>
  <c r="L362" i="7"/>
  <c r="Q362" i="7" s="1"/>
  <c r="X361" i="7"/>
  <c r="R361" i="7"/>
  <c r="T361" i="7" s="1"/>
  <c r="L361" i="7"/>
  <c r="Q361" i="7" s="1"/>
  <c r="X360" i="7"/>
  <c r="R360" i="7"/>
  <c r="T360" i="7" s="1"/>
  <c r="L360" i="7"/>
  <c r="Q360" i="7" s="1"/>
  <c r="X359" i="7"/>
  <c r="R359" i="7"/>
  <c r="T359" i="7" s="1"/>
  <c r="L359" i="7"/>
  <c r="Q359" i="7" s="1"/>
  <c r="X358" i="7"/>
  <c r="R358" i="7"/>
  <c r="T358" i="7" s="1"/>
  <c r="L358" i="7"/>
  <c r="Q358" i="7" s="1"/>
  <c r="X357" i="7"/>
  <c r="R357" i="7"/>
  <c r="T357" i="7" s="1"/>
  <c r="L357" i="7"/>
  <c r="Q357" i="7" s="1"/>
  <c r="X356" i="7"/>
  <c r="R356" i="7"/>
  <c r="T356" i="7" s="1"/>
  <c r="L356" i="7"/>
  <c r="Q356" i="7" s="1"/>
  <c r="X355" i="7"/>
  <c r="R355" i="7"/>
  <c r="T355" i="7" s="1"/>
  <c r="L355" i="7"/>
  <c r="Q355" i="7" s="1"/>
  <c r="X354" i="7"/>
  <c r="R354" i="7"/>
  <c r="T354" i="7" s="1"/>
  <c r="L354" i="7"/>
  <c r="Q354" i="7" s="1"/>
  <c r="X353" i="7"/>
  <c r="R353" i="7"/>
  <c r="T353" i="7" s="1"/>
  <c r="L353" i="7"/>
  <c r="Q353" i="7" s="1"/>
  <c r="X352" i="7"/>
  <c r="R352" i="7"/>
  <c r="T352" i="7" s="1"/>
  <c r="L352" i="7"/>
  <c r="Q352" i="7" s="1"/>
  <c r="X351" i="7"/>
  <c r="R351" i="7"/>
  <c r="T351" i="7" s="1"/>
  <c r="L351" i="7"/>
  <c r="Q351" i="7" s="1"/>
  <c r="X350" i="7"/>
  <c r="R350" i="7"/>
  <c r="T350" i="7" s="1"/>
  <c r="L350" i="7"/>
  <c r="Q350" i="7" s="1"/>
  <c r="X349" i="7"/>
  <c r="R349" i="7"/>
  <c r="T349" i="7" s="1"/>
  <c r="L349" i="7"/>
  <c r="Q349" i="7" s="1"/>
  <c r="X348" i="7"/>
  <c r="R348" i="7"/>
  <c r="T348" i="7" s="1"/>
  <c r="L348" i="7"/>
  <c r="Q348" i="7" s="1"/>
  <c r="X347" i="7"/>
  <c r="R347" i="7"/>
  <c r="T347" i="7" s="1"/>
  <c r="L347" i="7"/>
  <c r="Q347" i="7" s="1"/>
  <c r="X346" i="7"/>
  <c r="R346" i="7"/>
  <c r="T346" i="7" s="1"/>
  <c r="L346" i="7"/>
  <c r="Q346" i="7" s="1"/>
  <c r="X345" i="7"/>
  <c r="R345" i="7"/>
  <c r="T345" i="7" s="1"/>
  <c r="L345" i="7"/>
  <c r="Q345" i="7" s="1"/>
  <c r="X344" i="7"/>
  <c r="R344" i="7"/>
  <c r="T344" i="7" s="1"/>
  <c r="L344" i="7"/>
  <c r="Q344" i="7" s="1"/>
  <c r="X343" i="7"/>
  <c r="R343" i="7"/>
  <c r="T343" i="7" s="1"/>
  <c r="L343" i="7"/>
  <c r="Q343" i="7" s="1"/>
  <c r="X342" i="7"/>
  <c r="R342" i="7"/>
  <c r="T342" i="7" s="1"/>
  <c r="L342" i="7"/>
  <c r="Q342" i="7" s="1"/>
  <c r="X341" i="7"/>
  <c r="R341" i="7"/>
  <c r="T341" i="7" s="1"/>
  <c r="L341" i="7"/>
  <c r="Q341" i="7" s="1"/>
  <c r="X340" i="7"/>
  <c r="R340" i="7"/>
  <c r="T340" i="7" s="1"/>
  <c r="L340" i="7"/>
  <c r="Q340" i="7" s="1"/>
  <c r="X339" i="7"/>
  <c r="R339" i="7"/>
  <c r="T339" i="7" s="1"/>
  <c r="L339" i="7"/>
  <c r="Q339" i="7" s="1"/>
  <c r="X338" i="7"/>
  <c r="R338" i="7"/>
  <c r="T338" i="7" s="1"/>
  <c r="L338" i="7"/>
  <c r="Q338" i="7" s="1"/>
  <c r="X337" i="7"/>
  <c r="R337" i="7"/>
  <c r="T337" i="7" s="1"/>
  <c r="L337" i="7"/>
  <c r="Q337" i="7" s="1"/>
  <c r="X336" i="7"/>
  <c r="R336" i="7"/>
  <c r="T336" i="7" s="1"/>
  <c r="L336" i="7"/>
  <c r="Q336" i="7" s="1"/>
  <c r="X335" i="7"/>
  <c r="R335" i="7"/>
  <c r="T335" i="7" s="1"/>
  <c r="L335" i="7"/>
  <c r="Q335" i="7" s="1"/>
  <c r="X334" i="7"/>
  <c r="R334" i="7"/>
  <c r="T334" i="7" s="1"/>
  <c r="L334" i="7"/>
  <c r="Q334" i="7" s="1"/>
  <c r="X333" i="7"/>
  <c r="R333" i="7"/>
  <c r="T333" i="7" s="1"/>
  <c r="L333" i="7"/>
  <c r="Q333" i="7" s="1"/>
  <c r="X332" i="7"/>
  <c r="R332" i="7"/>
  <c r="T332" i="7" s="1"/>
  <c r="L332" i="7"/>
  <c r="Q332" i="7" s="1"/>
  <c r="X331" i="7"/>
  <c r="R331" i="7"/>
  <c r="T331" i="7" s="1"/>
  <c r="L331" i="7"/>
  <c r="Q331" i="7" s="1"/>
  <c r="X330" i="7"/>
  <c r="R330" i="7"/>
  <c r="T330" i="7" s="1"/>
  <c r="L330" i="7"/>
  <c r="Q330" i="7" s="1"/>
  <c r="X329" i="7"/>
  <c r="R329" i="7"/>
  <c r="T329" i="7" s="1"/>
  <c r="L329" i="7"/>
  <c r="Q329" i="7" s="1"/>
  <c r="X328" i="7"/>
  <c r="R328" i="7"/>
  <c r="T328" i="7" s="1"/>
  <c r="L328" i="7"/>
  <c r="Q328" i="7" s="1"/>
  <c r="X327" i="7"/>
  <c r="R327" i="7"/>
  <c r="T327" i="7" s="1"/>
  <c r="L327" i="7"/>
  <c r="Q327" i="7" s="1"/>
  <c r="X326" i="7"/>
  <c r="R326" i="7"/>
  <c r="T326" i="7" s="1"/>
  <c r="L326" i="7"/>
  <c r="Q326" i="7" s="1"/>
  <c r="X325" i="7"/>
  <c r="R325" i="7"/>
  <c r="T325" i="7" s="1"/>
  <c r="L325" i="7"/>
  <c r="Q325" i="7" s="1"/>
  <c r="X324" i="7"/>
  <c r="R324" i="7"/>
  <c r="T324" i="7" s="1"/>
  <c r="L324" i="7"/>
  <c r="Q324" i="7" s="1"/>
  <c r="X323" i="7"/>
  <c r="R323" i="7"/>
  <c r="T323" i="7" s="1"/>
  <c r="L323" i="7"/>
  <c r="Q323" i="7" s="1"/>
  <c r="X322" i="7"/>
  <c r="R322" i="7"/>
  <c r="T322" i="7" s="1"/>
  <c r="L322" i="7"/>
  <c r="Q322" i="7" s="1"/>
  <c r="X321" i="7"/>
  <c r="R321" i="7"/>
  <c r="T321" i="7" s="1"/>
  <c r="L321" i="7"/>
  <c r="Q321" i="7" s="1"/>
  <c r="X320" i="7"/>
  <c r="R320" i="7"/>
  <c r="T320" i="7" s="1"/>
  <c r="L320" i="7"/>
  <c r="Q320" i="7" s="1"/>
  <c r="X319" i="7"/>
  <c r="R319" i="7"/>
  <c r="T319" i="7" s="1"/>
  <c r="L319" i="7"/>
  <c r="Q319" i="7" s="1"/>
  <c r="X318" i="7"/>
  <c r="R318" i="7"/>
  <c r="T318" i="7" s="1"/>
  <c r="L318" i="7"/>
  <c r="Q318" i="7" s="1"/>
  <c r="X317" i="7"/>
  <c r="R317" i="7"/>
  <c r="T317" i="7" s="1"/>
  <c r="L317" i="7"/>
  <c r="Q317" i="7" s="1"/>
  <c r="X316" i="7"/>
  <c r="R316" i="7"/>
  <c r="T316" i="7" s="1"/>
  <c r="L316" i="7"/>
  <c r="Q316" i="7" s="1"/>
  <c r="X315" i="7"/>
  <c r="R315" i="7"/>
  <c r="T315" i="7" s="1"/>
  <c r="L315" i="7"/>
  <c r="Q315" i="7" s="1"/>
  <c r="X314" i="7"/>
  <c r="R314" i="7"/>
  <c r="T314" i="7" s="1"/>
  <c r="L314" i="7"/>
  <c r="Q314" i="7" s="1"/>
  <c r="X313" i="7"/>
  <c r="R313" i="7"/>
  <c r="T313" i="7" s="1"/>
  <c r="L313" i="7"/>
  <c r="Q313" i="7" s="1"/>
  <c r="X312" i="7"/>
  <c r="R312" i="7"/>
  <c r="T312" i="7" s="1"/>
  <c r="L312" i="7"/>
  <c r="Q312" i="7" s="1"/>
  <c r="X311" i="7"/>
  <c r="R311" i="7"/>
  <c r="T311" i="7" s="1"/>
  <c r="L311" i="7"/>
  <c r="Q311" i="7" s="1"/>
  <c r="X310" i="7"/>
  <c r="R310" i="7"/>
  <c r="T310" i="7" s="1"/>
  <c r="L310" i="7"/>
  <c r="Q310" i="7" s="1"/>
  <c r="X309" i="7"/>
  <c r="R309" i="7"/>
  <c r="T309" i="7" s="1"/>
  <c r="L309" i="7"/>
  <c r="Q309" i="7" s="1"/>
  <c r="X308" i="7"/>
  <c r="R308" i="7"/>
  <c r="T308" i="7" s="1"/>
  <c r="L308" i="7"/>
  <c r="Q308" i="7" s="1"/>
  <c r="X307" i="7"/>
  <c r="R307" i="7"/>
  <c r="T307" i="7" s="1"/>
  <c r="L307" i="7"/>
  <c r="Q307" i="7" s="1"/>
  <c r="X306" i="7"/>
  <c r="R306" i="7"/>
  <c r="T306" i="7" s="1"/>
  <c r="L306" i="7"/>
  <c r="Q306" i="7" s="1"/>
  <c r="X305" i="7"/>
  <c r="R305" i="7"/>
  <c r="T305" i="7" s="1"/>
  <c r="L305" i="7"/>
  <c r="Q305" i="7" s="1"/>
  <c r="X304" i="7"/>
  <c r="R304" i="7"/>
  <c r="T304" i="7" s="1"/>
  <c r="L304" i="7"/>
  <c r="Q304" i="7" s="1"/>
  <c r="X303" i="7"/>
  <c r="R303" i="7"/>
  <c r="T303" i="7" s="1"/>
  <c r="L303" i="7"/>
  <c r="Q303" i="7" s="1"/>
  <c r="X302" i="7"/>
  <c r="R302" i="7"/>
  <c r="T302" i="7" s="1"/>
  <c r="L302" i="7"/>
  <c r="Q302" i="7" s="1"/>
  <c r="X301" i="7"/>
  <c r="R301" i="7"/>
  <c r="T301" i="7" s="1"/>
  <c r="L301" i="7"/>
  <c r="Q301" i="7" s="1"/>
  <c r="X300" i="7"/>
  <c r="R300" i="7"/>
  <c r="T300" i="7" s="1"/>
  <c r="L300" i="7"/>
  <c r="Q300" i="7" s="1"/>
  <c r="X299" i="7"/>
  <c r="R299" i="7"/>
  <c r="T299" i="7" s="1"/>
  <c r="L299" i="7"/>
  <c r="Q299" i="7" s="1"/>
  <c r="X298" i="7"/>
  <c r="R298" i="7"/>
  <c r="T298" i="7" s="1"/>
  <c r="L298" i="7"/>
  <c r="Q298" i="7" s="1"/>
  <c r="X297" i="7"/>
  <c r="R297" i="7"/>
  <c r="T297" i="7" s="1"/>
  <c r="L297" i="7"/>
  <c r="Q297" i="7" s="1"/>
  <c r="X296" i="7"/>
  <c r="R296" i="7"/>
  <c r="T296" i="7" s="1"/>
  <c r="L296" i="7"/>
  <c r="Q296" i="7" s="1"/>
  <c r="X295" i="7"/>
  <c r="R295" i="7"/>
  <c r="T295" i="7" s="1"/>
  <c r="L295" i="7"/>
  <c r="Q295" i="7" s="1"/>
  <c r="X294" i="7"/>
  <c r="R294" i="7"/>
  <c r="T294" i="7" s="1"/>
  <c r="L294" i="7"/>
  <c r="Q294" i="7" s="1"/>
  <c r="X293" i="7"/>
  <c r="R293" i="7"/>
  <c r="T293" i="7" s="1"/>
  <c r="L293" i="7"/>
  <c r="Q293" i="7" s="1"/>
  <c r="X292" i="7"/>
  <c r="R292" i="7"/>
  <c r="T292" i="7" s="1"/>
  <c r="L292" i="7"/>
  <c r="Q292" i="7" s="1"/>
  <c r="X291" i="7"/>
  <c r="R291" i="7"/>
  <c r="T291" i="7" s="1"/>
  <c r="L291" i="7"/>
  <c r="Q291" i="7" s="1"/>
  <c r="X290" i="7"/>
  <c r="R290" i="7"/>
  <c r="T290" i="7" s="1"/>
  <c r="L290" i="7"/>
  <c r="Q290" i="7" s="1"/>
  <c r="X289" i="7"/>
  <c r="R289" i="7"/>
  <c r="T289" i="7" s="1"/>
  <c r="L289" i="7"/>
  <c r="Q289" i="7" s="1"/>
  <c r="X288" i="7"/>
  <c r="R288" i="7"/>
  <c r="T288" i="7" s="1"/>
  <c r="L288" i="7"/>
  <c r="Q288" i="7" s="1"/>
  <c r="X287" i="7"/>
  <c r="R287" i="7"/>
  <c r="T287" i="7" s="1"/>
  <c r="L287" i="7"/>
  <c r="Q287" i="7" s="1"/>
  <c r="X286" i="7"/>
  <c r="R286" i="7"/>
  <c r="T286" i="7" s="1"/>
  <c r="L286" i="7"/>
  <c r="Q286" i="7" s="1"/>
  <c r="X285" i="7"/>
  <c r="R285" i="7"/>
  <c r="T285" i="7" s="1"/>
  <c r="L285" i="7"/>
  <c r="Q285" i="7" s="1"/>
  <c r="X284" i="7"/>
  <c r="R284" i="7"/>
  <c r="T284" i="7" s="1"/>
  <c r="L284" i="7"/>
  <c r="Q284" i="7" s="1"/>
  <c r="X283" i="7"/>
  <c r="R283" i="7"/>
  <c r="T283" i="7" s="1"/>
  <c r="L283" i="7"/>
  <c r="Q283" i="7" s="1"/>
  <c r="X282" i="7"/>
  <c r="R282" i="7"/>
  <c r="T282" i="7" s="1"/>
  <c r="L282" i="7"/>
  <c r="Q282" i="7" s="1"/>
  <c r="X281" i="7"/>
  <c r="R281" i="7"/>
  <c r="T281" i="7" s="1"/>
  <c r="L281" i="7"/>
  <c r="Q281" i="7" s="1"/>
  <c r="X280" i="7"/>
  <c r="R280" i="7"/>
  <c r="T280" i="7" s="1"/>
  <c r="L280" i="7"/>
  <c r="Q280" i="7" s="1"/>
  <c r="X279" i="7"/>
  <c r="R279" i="7"/>
  <c r="T279" i="7" s="1"/>
  <c r="L279" i="7"/>
  <c r="Q279" i="7" s="1"/>
  <c r="X278" i="7"/>
  <c r="R278" i="7"/>
  <c r="T278" i="7" s="1"/>
  <c r="L278" i="7"/>
  <c r="Q278" i="7" s="1"/>
  <c r="X277" i="7"/>
  <c r="R277" i="7"/>
  <c r="T277" i="7" s="1"/>
  <c r="L277" i="7"/>
  <c r="Q277" i="7" s="1"/>
  <c r="X276" i="7"/>
  <c r="R276" i="7"/>
  <c r="T276" i="7" s="1"/>
  <c r="L276" i="7"/>
  <c r="Q276" i="7" s="1"/>
  <c r="X275" i="7"/>
  <c r="R275" i="7"/>
  <c r="T275" i="7" s="1"/>
  <c r="L275" i="7"/>
  <c r="Q275" i="7" s="1"/>
  <c r="X274" i="7"/>
  <c r="R274" i="7"/>
  <c r="T274" i="7" s="1"/>
  <c r="L274" i="7"/>
  <c r="Q274" i="7" s="1"/>
  <c r="X273" i="7"/>
  <c r="R273" i="7"/>
  <c r="T273" i="7" s="1"/>
  <c r="L273" i="7"/>
  <c r="Q273" i="7" s="1"/>
  <c r="X272" i="7"/>
  <c r="R272" i="7"/>
  <c r="T272" i="7" s="1"/>
  <c r="L272" i="7"/>
  <c r="Q272" i="7" s="1"/>
  <c r="X271" i="7"/>
  <c r="R271" i="7"/>
  <c r="T271" i="7" s="1"/>
  <c r="L271" i="7"/>
  <c r="Q271" i="7" s="1"/>
  <c r="X270" i="7"/>
  <c r="R270" i="7"/>
  <c r="T270" i="7" s="1"/>
  <c r="L270" i="7"/>
  <c r="Q270" i="7" s="1"/>
  <c r="X269" i="7"/>
  <c r="R269" i="7"/>
  <c r="T269" i="7" s="1"/>
  <c r="L269" i="7"/>
  <c r="Q269" i="7" s="1"/>
  <c r="X268" i="7"/>
  <c r="R268" i="7"/>
  <c r="T268" i="7" s="1"/>
  <c r="L268" i="7"/>
  <c r="Q268" i="7" s="1"/>
  <c r="X267" i="7"/>
  <c r="R267" i="7"/>
  <c r="T267" i="7" s="1"/>
  <c r="L267" i="7"/>
  <c r="Q267" i="7" s="1"/>
  <c r="X266" i="7"/>
  <c r="R266" i="7"/>
  <c r="T266" i="7" s="1"/>
  <c r="L266" i="7"/>
  <c r="Q266" i="7" s="1"/>
  <c r="X265" i="7"/>
  <c r="R265" i="7"/>
  <c r="T265" i="7" s="1"/>
  <c r="L265" i="7"/>
  <c r="Q265" i="7" s="1"/>
  <c r="X264" i="7"/>
  <c r="R264" i="7"/>
  <c r="T264" i="7" s="1"/>
  <c r="L264" i="7"/>
  <c r="Q264" i="7" s="1"/>
  <c r="X263" i="7"/>
  <c r="R263" i="7"/>
  <c r="T263" i="7" s="1"/>
  <c r="L263" i="7"/>
  <c r="Q263" i="7" s="1"/>
  <c r="X262" i="7"/>
  <c r="R262" i="7"/>
  <c r="T262" i="7" s="1"/>
  <c r="L262" i="7"/>
  <c r="Q262" i="7" s="1"/>
  <c r="X261" i="7"/>
  <c r="R261" i="7"/>
  <c r="T261" i="7" s="1"/>
  <c r="L261" i="7"/>
  <c r="Q261" i="7" s="1"/>
  <c r="X260" i="7"/>
  <c r="R260" i="7"/>
  <c r="T260" i="7" s="1"/>
  <c r="L260" i="7"/>
  <c r="Q260" i="7" s="1"/>
  <c r="X259" i="7"/>
  <c r="R259" i="7"/>
  <c r="T259" i="7" s="1"/>
  <c r="L259" i="7"/>
  <c r="Q259" i="7" s="1"/>
  <c r="X258" i="7"/>
  <c r="R258" i="7"/>
  <c r="T258" i="7" s="1"/>
  <c r="L258" i="7"/>
  <c r="Q258" i="7" s="1"/>
  <c r="X257" i="7"/>
  <c r="R257" i="7"/>
  <c r="T257" i="7" s="1"/>
  <c r="L257" i="7"/>
  <c r="Q257" i="7" s="1"/>
  <c r="X256" i="7"/>
  <c r="R256" i="7"/>
  <c r="T256" i="7" s="1"/>
  <c r="L256" i="7"/>
  <c r="Q256" i="7" s="1"/>
  <c r="X255" i="7"/>
  <c r="R255" i="7"/>
  <c r="T255" i="7" s="1"/>
  <c r="L255" i="7"/>
  <c r="Q255" i="7" s="1"/>
  <c r="X254" i="7"/>
  <c r="R254" i="7"/>
  <c r="T254" i="7" s="1"/>
  <c r="L254" i="7"/>
  <c r="Q254" i="7" s="1"/>
  <c r="X253" i="7"/>
  <c r="R253" i="7"/>
  <c r="T253" i="7" s="1"/>
  <c r="L253" i="7"/>
  <c r="Q253" i="7" s="1"/>
  <c r="X252" i="7"/>
  <c r="R252" i="7"/>
  <c r="T252" i="7" s="1"/>
  <c r="L252" i="7"/>
  <c r="Q252" i="7" s="1"/>
  <c r="X251" i="7"/>
  <c r="R251" i="7"/>
  <c r="T251" i="7" s="1"/>
  <c r="L251" i="7"/>
  <c r="Q251" i="7" s="1"/>
  <c r="X250" i="7"/>
  <c r="R250" i="7"/>
  <c r="T250" i="7" s="1"/>
  <c r="L250" i="7"/>
  <c r="Q250" i="7" s="1"/>
  <c r="X249" i="7"/>
  <c r="R249" i="7"/>
  <c r="T249" i="7" s="1"/>
  <c r="L249" i="7"/>
  <c r="Q249" i="7" s="1"/>
  <c r="X248" i="7"/>
  <c r="R248" i="7"/>
  <c r="T248" i="7" s="1"/>
  <c r="L248" i="7"/>
  <c r="Q248" i="7" s="1"/>
  <c r="X247" i="7"/>
  <c r="R247" i="7"/>
  <c r="T247" i="7" s="1"/>
  <c r="L247" i="7"/>
  <c r="Q247" i="7" s="1"/>
  <c r="X246" i="7"/>
  <c r="R246" i="7"/>
  <c r="T246" i="7" s="1"/>
  <c r="L246" i="7"/>
  <c r="Q246" i="7" s="1"/>
  <c r="X245" i="7"/>
  <c r="R245" i="7"/>
  <c r="T245" i="7" s="1"/>
  <c r="L245" i="7"/>
  <c r="Q245" i="7" s="1"/>
  <c r="X244" i="7"/>
  <c r="R244" i="7"/>
  <c r="T244" i="7" s="1"/>
  <c r="L244" i="7"/>
  <c r="Q244" i="7" s="1"/>
  <c r="X243" i="7"/>
  <c r="R243" i="7"/>
  <c r="T243" i="7" s="1"/>
  <c r="L243" i="7"/>
  <c r="Q243" i="7" s="1"/>
  <c r="X242" i="7"/>
  <c r="R242" i="7"/>
  <c r="T242" i="7" s="1"/>
  <c r="L242" i="7"/>
  <c r="Q242" i="7" s="1"/>
  <c r="X241" i="7"/>
  <c r="R241" i="7"/>
  <c r="T241" i="7" s="1"/>
  <c r="L241" i="7"/>
  <c r="Q241" i="7" s="1"/>
  <c r="X240" i="7"/>
  <c r="R240" i="7"/>
  <c r="T240" i="7" s="1"/>
  <c r="L240" i="7"/>
  <c r="Q240" i="7" s="1"/>
  <c r="X239" i="7"/>
  <c r="R239" i="7"/>
  <c r="T239" i="7" s="1"/>
  <c r="L239" i="7"/>
  <c r="Q239" i="7" s="1"/>
  <c r="X238" i="7"/>
  <c r="R238" i="7"/>
  <c r="T238" i="7" s="1"/>
  <c r="L238" i="7"/>
  <c r="Q238" i="7" s="1"/>
  <c r="X237" i="7"/>
  <c r="R237" i="7"/>
  <c r="T237" i="7" s="1"/>
  <c r="L237" i="7"/>
  <c r="Q237" i="7" s="1"/>
  <c r="X236" i="7"/>
  <c r="R236" i="7"/>
  <c r="T236" i="7" s="1"/>
  <c r="L236" i="7"/>
  <c r="Q236" i="7" s="1"/>
  <c r="X235" i="7"/>
  <c r="R235" i="7"/>
  <c r="T235" i="7" s="1"/>
  <c r="L235" i="7"/>
  <c r="Q235" i="7" s="1"/>
  <c r="X234" i="7"/>
  <c r="R234" i="7"/>
  <c r="T234" i="7" s="1"/>
  <c r="L234" i="7"/>
  <c r="Q234" i="7" s="1"/>
  <c r="X233" i="7"/>
  <c r="R233" i="7"/>
  <c r="T233" i="7" s="1"/>
  <c r="L233" i="7"/>
  <c r="Q233" i="7" s="1"/>
  <c r="X232" i="7"/>
  <c r="R232" i="7"/>
  <c r="T232" i="7" s="1"/>
  <c r="L232" i="7"/>
  <c r="Q232" i="7" s="1"/>
  <c r="X231" i="7"/>
  <c r="R231" i="7"/>
  <c r="T231" i="7" s="1"/>
  <c r="L231" i="7"/>
  <c r="Q231" i="7" s="1"/>
  <c r="X230" i="7"/>
  <c r="R230" i="7"/>
  <c r="T230" i="7" s="1"/>
  <c r="L230" i="7"/>
  <c r="Q230" i="7" s="1"/>
  <c r="X229" i="7"/>
  <c r="R229" i="7"/>
  <c r="T229" i="7" s="1"/>
  <c r="L229" i="7"/>
  <c r="Q229" i="7" s="1"/>
  <c r="X228" i="7"/>
  <c r="R228" i="7"/>
  <c r="T228" i="7" s="1"/>
  <c r="L228" i="7"/>
  <c r="Q228" i="7" s="1"/>
  <c r="X227" i="7"/>
  <c r="R227" i="7"/>
  <c r="T227" i="7" s="1"/>
  <c r="L227" i="7"/>
  <c r="Q227" i="7" s="1"/>
  <c r="X226" i="7"/>
  <c r="R226" i="7"/>
  <c r="T226" i="7" s="1"/>
  <c r="L226" i="7"/>
  <c r="Q226" i="7" s="1"/>
  <c r="X225" i="7"/>
  <c r="R225" i="7"/>
  <c r="T225" i="7" s="1"/>
  <c r="L225" i="7"/>
  <c r="Q225" i="7" s="1"/>
  <c r="X224" i="7"/>
  <c r="R224" i="7"/>
  <c r="T224" i="7" s="1"/>
  <c r="L224" i="7"/>
  <c r="Q224" i="7" s="1"/>
  <c r="X223" i="7"/>
  <c r="R223" i="7"/>
  <c r="T223" i="7" s="1"/>
  <c r="L223" i="7"/>
  <c r="Q223" i="7" s="1"/>
  <c r="X222" i="7"/>
  <c r="R222" i="7"/>
  <c r="T222" i="7" s="1"/>
  <c r="L222" i="7"/>
  <c r="Q222" i="7" s="1"/>
  <c r="X221" i="7"/>
  <c r="R221" i="7"/>
  <c r="T221" i="7" s="1"/>
  <c r="L221" i="7"/>
  <c r="Q221" i="7" s="1"/>
  <c r="X220" i="7"/>
  <c r="R220" i="7"/>
  <c r="T220" i="7" s="1"/>
  <c r="L220" i="7"/>
  <c r="Q220" i="7" s="1"/>
  <c r="X219" i="7"/>
  <c r="R219" i="7"/>
  <c r="T219" i="7" s="1"/>
  <c r="L219" i="7"/>
  <c r="Q219" i="7" s="1"/>
  <c r="X218" i="7"/>
  <c r="R218" i="7"/>
  <c r="T218" i="7" s="1"/>
  <c r="L218" i="7"/>
  <c r="Q218" i="7" s="1"/>
  <c r="X217" i="7"/>
  <c r="R217" i="7"/>
  <c r="T217" i="7" s="1"/>
  <c r="L217" i="7"/>
  <c r="Q217" i="7" s="1"/>
  <c r="X216" i="7"/>
  <c r="R216" i="7"/>
  <c r="T216" i="7" s="1"/>
  <c r="L216" i="7"/>
  <c r="Q216" i="7" s="1"/>
  <c r="X215" i="7"/>
  <c r="R215" i="7"/>
  <c r="T215" i="7" s="1"/>
  <c r="L215" i="7"/>
  <c r="Q215" i="7" s="1"/>
  <c r="X214" i="7"/>
  <c r="R214" i="7"/>
  <c r="T214" i="7" s="1"/>
  <c r="L214" i="7"/>
  <c r="Q214" i="7" s="1"/>
  <c r="X213" i="7"/>
  <c r="R213" i="7"/>
  <c r="T213" i="7" s="1"/>
  <c r="L213" i="7"/>
  <c r="Q213" i="7" s="1"/>
  <c r="X212" i="7"/>
  <c r="R212" i="7"/>
  <c r="T212" i="7" s="1"/>
  <c r="L212" i="7"/>
  <c r="Q212" i="7" s="1"/>
  <c r="X211" i="7"/>
  <c r="R211" i="7"/>
  <c r="T211" i="7" s="1"/>
  <c r="L211" i="7"/>
  <c r="Q211" i="7" s="1"/>
  <c r="X210" i="7"/>
  <c r="R210" i="7"/>
  <c r="T210" i="7" s="1"/>
  <c r="L210" i="7"/>
  <c r="Q210" i="7" s="1"/>
  <c r="X209" i="7"/>
  <c r="R209" i="7"/>
  <c r="T209" i="7" s="1"/>
  <c r="L209" i="7"/>
  <c r="Q209" i="7" s="1"/>
  <c r="X208" i="7"/>
  <c r="R208" i="7"/>
  <c r="T208" i="7" s="1"/>
  <c r="L208" i="7"/>
  <c r="Q208" i="7" s="1"/>
  <c r="X207" i="7"/>
  <c r="R207" i="7"/>
  <c r="T207" i="7" s="1"/>
  <c r="L207" i="7"/>
  <c r="Q207" i="7" s="1"/>
  <c r="X206" i="7"/>
  <c r="R206" i="7"/>
  <c r="T206" i="7" s="1"/>
  <c r="L206" i="7"/>
  <c r="Q206" i="7" s="1"/>
  <c r="X205" i="7"/>
  <c r="R205" i="7"/>
  <c r="T205" i="7" s="1"/>
  <c r="L205" i="7"/>
  <c r="Q205" i="7" s="1"/>
  <c r="X204" i="7"/>
  <c r="R204" i="7"/>
  <c r="T204" i="7" s="1"/>
  <c r="L204" i="7"/>
  <c r="Q204" i="7" s="1"/>
  <c r="X203" i="7"/>
  <c r="R203" i="7"/>
  <c r="T203" i="7" s="1"/>
  <c r="L203" i="7"/>
  <c r="Q203" i="7" s="1"/>
  <c r="X202" i="7"/>
  <c r="R202" i="7"/>
  <c r="T202" i="7" s="1"/>
  <c r="L202" i="7"/>
  <c r="Q202" i="7" s="1"/>
  <c r="X201" i="7"/>
  <c r="R201" i="7"/>
  <c r="T201" i="7" s="1"/>
  <c r="L201" i="7"/>
  <c r="Q201" i="7" s="1"/>
  <c r="X200" i="7"/>
  <c r="R200" i="7"/>
  <c r="T200" i="7" s="1"/>
  <c r="L200" i="7"/>
  <c r="Q200" i="7" s="1"/>
  <c r="X199" i="7"/>
  <c r="R199" i="7"/>
  <c r="T199" i="7" s="1"/>
  <c r="L199" i="7"/>
  <c r="Q199" i="7" s="1"/>
  <c r="X198" i="7"/>
  <c r="R198" i="7"/>
  <c r="T198" i="7" s="1"/>
  <c r="L198" i="7"/>
  <c r="Q198" i="7" s="1"/>
  <c r="X197" i="7"/>
  <c r="R197" i="7"/>
  <c r="T197" i="7" s="1"/>
  <c r="L197" i="7"/>
  <c r="Q197" i="7" s="1"/>
  <c r="X196" i="7"/>
  <c r="R196" i="7"/>
  <c r="T196" i="7" s="1"/>
  <c r="L196" i="7"/>
  <c r="Q196" i="7" s="1"/>
  <c r="X195" i="7"/>
  <c r="R195" i="7"/>
  <c r="T195" i="7" s="1"/>
  <c r="L195" i="7"/>
  <c r="Q195" i="7" s="1"/>
  <c r="X194" i="7"/>
  <c r="R194" i="7"/>
  <c r="T194" i="7" s="1"/>
  <c r="L194" i="7"/>
  <c r="Q194" i="7" s="1"/>
  <c r="X193" i="7"/>
  <c r="R193" i="7"/>
  <c r="T193" i="7" s="1"/>
  <c r="L193" i="7"/>
  <c r="Q193" i="7" s="1"/>
  <c r="X192" i="7"/>
  <c r="R192" i="7"/>
  <c r="T192" i="7" s="1"/>
  <c r="L192" i="7"/>
  <c r="Q192" i="7" s="1"/>
  <c r="X191" i="7"/>
  <c r="R191" i="7"/>
  <c r="T191" i="7" s="1"/>
  <c r="L191" i="7"/>
  <c r="Q191" i="7" s="1"/>
  <c r="X190" i="7"/>
  <c r="R190" i="7"/>
  <c r="T190" i="7" s="1"/>
  <c r="L190" i="7"/>
  <c r="Q190" i="7" s="1"/>
  <c r="X189" i="7"/>
  <c r="R189" i="7"/>
  <c r="T189" i="7" s="1"/>
  <c r="L189" i="7"/>
  <c r="Q189" i="7" s="1"/>
  <c r="X188" i="7"/>
  <c r="R188" i="7"/>
  <c r="T188" i="7" s="1"/>
  <c r="L188" i="7"/>
  <c r="Q188" i="7" s="1"/>
  <c r="X187" i="7"/>
  <c r="R187" i="7"/>
  <c r="T187" i="7" s="1"/>
  <c r="L187" i="7"/>
  <c r="Q187" i="7" s="1"/>
  <c r="X186" i="7"/>
  <c r="R186" i="7"/>
  <c r="T186" i="7" s="1"/>
  <c r="L186" i="7"/>
  <c r="Q186" i="7" s="1"/>
  <c r="X185" i="7"/>
  <c r="R185" i="7"/>
  <c r="T185" i="7" s="1"/>
  <c r="L185" i="7"/>
  <c r="Q185" i="7" s="1"/>
  <c r="X184" i="7"/>
  <c r="R184" i="7"/>
  <c r="T184" i="7" s="1"/>
  <c r="L184" i="7"/>
  <c r="Q184" i="7" s="1"/>
  <c r="X183" i="7"/>
  <c r="R183" i="7"/>
  <c r="T183" i="7" s="1"/>
  <c r="L183" i="7"/>
  <c r="Q183" i="7" s="1"/>
  <c r="X182" i="7"/>
  <c r="R182" i="7"/>
  <c r="T182" i="7" s="1"/>
  <c r="L182" i="7"/>
  <c r="Q182" i="7" s="1"/>
  <c r="X181" i="7"/>
  <c r="R181" i="7"/>
  <c r="T181" i="7" s="1"/>
  <c r="L181" i="7"/>
  <c r="Q181" i="7" s="1"/>
  <c r="X180" i="7"/>
  <c r="R180" i="7"/>
  <c r="T180" i="7" s="1"/>
  <c r="L180" i="7"/>
  <c r="Q180" i="7" s="1"/>
  <c r="X179" i="7"/>
  <c r="R179" i="7"/>
  <c r="T179" i="7" s="1"/>
  <c r="L179" i="7"/>
  <c r="Q179" i="7" s="1"/>
  <c r="X178" i="7"/>
  <c r="R178" i="7"/>
  <c r="T178" i="7" s="1"/>
  <c r="L178" i="7"/>
  <c r="Q178" i="7" s="1"/>
  <c r="X177" i="7"/>
  <c r="R177" i="7"/>
  <c r="T177" i="7" s="1"/>
  <c r="L177" i="7"/>
  <c r="Q177" i="7" s="1"/>
  <c r="X176" i="7"/>
  <c r="R176" i="7"/>
  <c r="T176" i="7" s="1"/>
  <c r="L176" i="7"/>
  <c r="Q176" i="7" s="1"/>
  <c r="X175" i="7"/>
  <c r="R175" i="7"/>
  <c r="T175" i="7" s="1"/>
  <c r="L175" i="7"/>
  <c r="Q175" i="7" s="1"/>
  <c r="X174" i="7"/>
  <c r="R174" i="7"/>
  <c r="T174" i="7" s="1"/>
  <c r="L174" i="7"/>
  <c r="Q174" i="7" s="1"/>
  <c r="X173" i="7"/>
  <c r="R173" i="7"/>
  <c r="T173" i="7" s="1"/>
  <c r="L173" i="7"/>
  <c r="Q173" i="7" s="1"/>
  <c r="X172" i="7"/>
  <c r="R172" i="7"/>
  <c r="T172" i="7" s="1"/>
  <c r="L172" i="7"/>
  <c r="Q172" i="7" s="1"/>
  <c r="X171" i="7"/>
  <c r="R171" i="7"/>
  <c r="T171" i="7" s="1"/>
  <c r="L171" i="7"/>
  <c r="Q171" i="7" s="1"/>
  <c r="X170" i="7"/>
  <c r="R170" i="7"/>
  <c r="T170" i="7" s="1"/>
  <c r="L170" i="7"/>
  <c r="Q170" i="7" s="1"/>
  <c r="X169" i="7"/>
  <c r="R169" i="7"/>
  <c r="T169" i="7" s="1"/>
  <c r="L169" i="7"/>
  <c r="Q169" i="7" s="1"/>
  <c r="X168" i="7"/>
  <c r="R168" i="7"/>
  <c r="T168" i="7" s="1"/>
  <c r="L168" i="7"/>
  <c r="Q168" i="7" s="1"/>
  <c r="X167" i="7"/>
  <c r="R167" i="7"/>
  <c r="T167" i="7" s="1"/>
  <c r="L167" i="7"/>
  <c r="Q167" i="7" s="1"/>
  <c r="X166" i="7"/>
  <c r="R166" i="7"/>
  <c r="T166" i="7" s="1"/>
  <c r="L166" i="7"/>
  <c r="Q166" i="7" s="1"/>
  <c r="X165" i="7"/>
  <c r="R165" i="7"/>
  <c r="T165" i="7" s="1"/>
  <c r="L165" i="7"/>
  <c r="Q165" i="7" s="1"/>
  <c r="X164" i="7"/>
  <c r="R164" i="7"/>
  <c r="T164" i="7" s="1"/>
  <c r="L164" i="7"/>
  <c r="Q164" i="7" s="1"/>
  <c r="X163" i="7"/>
  <c r="R163" i="7"/>
  <c r="T163" i="7" s="1"/>
  <c r="L163" i="7"/>
  <c r="Q163" i="7" s="1"/>
  <c r="X162" i="7"/>
  <c r="R162" i="7"/>
  <c r="T162" i="7" s="1"/>
  <c r="L162" i="7"/>
  <c r="Q162" i="7" s="1"/>
  <c r="X161" i="7"/>
  <c r="R161" i="7"/>
  <c r="T161" i="7" s="1"/>
  <c r="L161" i="7"/>
  <c r="Q161" i="7" s="1"/>
  <c r="X160" i="7"/>
  <c r="R160" i="7"/>
  <c r="T160" i="7" s="1"/>
  <c r="L160" i="7"/>
  <c r="Q160" i="7" s="1"/>
  <c r="X159" i="7"/>
  <c r="R159" i="7"/>
  <c r="T159" i="7" s="1"/>
  <c r="L159" i="7"/>
  <c r="Q159" i="7" s="1"/>
  <c r="X158" i="7"/>
  <c r="R158" i="7"/>
  <c r="T158" i="7" s="1"/>
  <c r="L158" i="7"/>
  <c r="Q158" i="7" s="1"/>
  <c r="X157" i="7"/>
  <c r="R157" i="7"/>
  <c r="T157" i="7" s="1"/>
  <c r="L157" i="7"/>
  <c r="Q157" i="7" s="1"/>
  <c r="X156" i="7"/>
  <c r="R156" i="7"/>
  <c r="T156" i="7" s="1"/>
  <c r="L156" i="7"/>
  <c r="Q156" i="7" s="1"/>
  <c r="X155" i="7"/>
  <c r="R155" i="7"/>
  <c r="T155" i="7" s="1"/>
  <c r="L155" i="7"/>
  <c r="Q155" i="7" s="1"/>
  <c r="X154" i="7"/>
  <c r="R154" i="7"/>
  <c r="T154" i="7" s="1"/>
  <c r="L154" i="7"/>
  <c r="Q154" i="7" s="1"/>
  <c r="X153" i="7"/>
  <c r="R153" i="7"/>
  <c r="T153" i="7" s="1"/>
  <c r="L153" i="7"/>
  <c r="Q153" i="7" s="1"/>
  <c r="X152" i="7"/>
  <c r="R152" i="7"/>
  <c r="T152" i="7" s="1"/>
  <c r="L152" i="7"/>
  <c r="Q152" i="7" s="1"/>
  <c r="X151" i="7"/>
  <c r="R151" i="7"/>
  <c r="T151" i="7" s="1"/>
  <c r="L151" i="7"/>
  <c r="Q151" i="7" s="1"/>
  <c r="X150" i="7"/>
  <c r="R150" i="7"/>
  <c r="T150" i="7" s="1"/>
  <c r="L150" i="7"/>
  <c r="Q150" i="7" s="1"/>
  <c r="X149" i="7"/>
  <c r="R149" i="7"/>
  <c r="T149" i="7" s="1"/>
  <c r="L149" i="7"/>
  <c r="Q149" i="7" s="1"/>
  <c r="X148" i="7"/>
  <c r="R148" i="7"/>
  <c r="T148" i="7" s="1"/>
  <c r="L148" i="7"/>
  <c r="Q148" i="7" s="1"/>
  <c r="X147" i="7"/>
  <c r="R147" i="7"/>
  <c r="T147" i="7" s="1"/>
  <c r="L147" i="7"/>
  <c r="Q147" i="7" s="1"/>
  <c r="X146" i="7"/>
  <c r="R146" i="7"/>
  <c r="T146" i="7" s="1"/>
  <c r="L146" i="7"/>
  <c r="Q146" i="7" s="1"/>
  <c r="X145" i="7"/>
  <c r="R145" i="7"/>
  <c r="T145" i="7" s="1"/>
  <c r="L145" i="7"/>
  <c r="Q145" i="7" s="1"/>
  <c r="X144" i="7"/>
  <c r="R144" i="7"/>
  <c r="T144" i="7" s="1"/>
  <c r="L144" i="7"/>
  <c r="Q144" i="7" s="1"/>
  <c r="X143" i="7"/>
  <c r="R143" i="7"/>
  <c r="T143" i="7" s="1"/>
  <c r="L143" i="7"/>
  <c r="Q143" i="7" s="1"/>
  <c r="X142" i="7"/>
  <c r="R142" i="7"/>
  <c r="T142" i="7" s="1"/>
  <c r="L142" i="7"/>
  <c r="Q142" i="7" s="1"/>
  <c r="X141" i="7"/>
  <c r="R141" i="7"/>
  <c r="T141" i="7" s="1"/>
  <c r="L141" i="7"/>
  <c r="Q141" i="7" s="1"/>
  <c r="X140" i="7"/>
  <c r="R140" i="7"/>
  <c r="T140" i="7" s="1"/>
  <c r="L140" i="7"/>
  <c r="Q140" i="7" s="1"/>
  <c r="X139" i="7"/>
  <c r="R139" i="7"/>
  <c r="T139" i="7" s="1"/>
  <c r="L139" i="7"/>
  <c r="Q139" i="7" s="1"/>
  <c r="X138" i="7"/>
  <c r="R138" i="7"/>
  <c r="T138" i="7" s="1"/>
  <c r="L138" i="7"/>
  <c r="Q138" i="7" s="1"/>
  <c r="X137" i="7"/>
  <c r="R137" i="7"/>
  <c r="T137" i="7" s="1"/>
  <c r="L137" i="7"/>
  <c r="Q137" i="7" s="1"/>
  <c r="X136" i="7"/>
  <c r="R136" i="7"/>
  <c r="T136" i="7" s="1"/>
  <c r="L136" i="7"/>
  <c r="Q136" i="7" s="1"/>
  <c r="X135" i="7"/>
  <c r="R135" i="7"/>
  <c r="T135" i="7" s="1"/>
  <c r="L135" i="7"/>
  <c r="Q135" i="7" s="1"/>
  <c r="X134" i="7"/>
  <c r="R134" i="7"/>
  <c r="T134" i="7" s="1"/>
  <c r="L134" i="7"/>
  <c r="Q134" i="7" s="1"/>
  <c r="X133" i="7"/>
  <c r="R133" i="7"/>
  <c r="T133" i="7" s="1"/>
  <c r="L133" i="7"/>
  <c r="Q133" i="7" s="1"/>
  <c r="X132" i="7"/>
  <c r="R132" i="7"/>
  <c r="T132" i="7" s="1"/>
  <c r="L132" i="7"/>
  <c r="Q132" i="7" s="1"/>
  <c r="X131" i="7"/>
  <c r="R131" i="7"/>
  <c r="T131" i="7" s="1"/>
  <c r="L131" i="7"/>
  <c r="Q131" i="7" s="1"/>
  <c r="X130" i="7"/>
  <c r="R130" i="7"/>
  <c r="T130" i="7" s="1"/>
  <c r="L130" i="7"/>
  <c r="Q130" i="7" s="1"/>
  <c r="X129" i="7"/>
  <c r="R129" i="7"/>
  <c r="T129" i="7" s="1"/>
  <c r="L129" i="7"/>
  <c r="Q129" i="7" s="1"/>
  <c r="X128" i="7"/>
  <c r="R128" i="7"/>
  <c r="T128" i="7" s="1"/>
  <c r="L128" i="7"/>
  <c r="Q128" i="7" s="1"/>
  <c r="X127" i="7"/>
  <c r="R127" i="7"/>
  <c r="T127" i="7" s="1"/>
  <c r="L127" i="7"/>
  <c r="Q127" i="7" s="1"/>
  <c r="X126" i="7"/>
  <c r="R126" i="7"/>
  <c r="T126" i="7" s="1"/>
  <c r="L126" i="7"/>
  <c r="Q126" i="7" s="1"/>
  <c r="X125" i="7"/>
  <c r="R125" i="7"/>
  <c r="T125" i="7" s="1"/>
  <c r="L125" i="7"/>
  <c r="Q125" i="7" s="1"/>
  <c r="X124" i="7"/>
  <c r="R124" i="7"/>
  <c r="T124" i="7" s="1"/>
  <c r="L124" i="7"/>
  <c r="Q124" i="7" s="1"/>
  <c r="X123" i="7"/>
  <c r="R123" i="7"/>
  <c r="T123" i="7" s="1"/>
  <c r="L123" i="7"/>
  <c r="Q123" i="7" s="1"/>
  <c r="X122" i="7"/>
  <c r="R122" i="7"/>
  <c r="T122" i="7" s="1"/>
  <c r="L122" i="7"/>
  <c r="Q122" i="7" s="1"/>
  <c r="X121" i="7"/>
  <c r="R121" i="7"/>
  <c r="T121" i="7" s="1"/>
  <c r="L121" i="7"/>
  <c r="Q121" i="7" s="1"/>
  <c r="X120" i="7"/>
  <c r="R120" i="7"/>
  <c r="T120" i="7" s="1"/>
  <c r="L120" i="7"/>
  <c r="Q120" i="7" s="1"/>
  <c r="X119" i="7"/>
  <c r="R119" i="7"/>
  <c r="T119" i="7" s="1"/>
  <c r="L119" i="7"/>
  <c r="Q119" i="7" s="1"/>
  <c r="X118" i="7"/>
  <c r="R118" i="7"/>
  <c r="T118" i="7" s="1"/>
  <c r="L118" i="7"/>
  <c r="Q118" i="7" s="1"/>
  <c r="X117" i="7"/>
  <c r="R117" i="7"/>
  <c r="T117" i="7" s="1"/>
  <c r="L117" i="7"/>
  <c r="Q117" i="7" s="1"/>
  <c r="X116" i="7"/>
  <c r="R116" i="7"/>
  <c r="T116" i="7" s="1"/>
  <c r="L116" i="7"/>
  <c r="Q116" i="7" s="1"/>
  <c r="X115" i="7"/>
  <c r="R115" i="7"/>
  <c r="T115" i="7" s="1"/>
  <c r="L115" i="7"/>
  <c r="Q115" i="7" s="1"/>
  <c r="X114" i="7"/>
  <c r="R114" i="7"/>
  <c r="T114" i="7" s="1"/>
  <c r="L114" i="7"/>
  <c r="Q114" i="7" s="1"/>
  <c r="X113" i="7"/>
  <c r="R113" i="7"/>
  <c r="T113" i="7" s="1"/>
  <c r="L113" i="7"/>
  <c r="Q113" i="7" s="1"/>
  <c r="X112" i="7"/>
  <c r="R112" i="7"/>
  <c r="T112" i="7" s="1"/>
  <c r="L112" i="7"/>
  <c r="Q112" i="7" s="1"/>
  <c r="X111" i="7"/>
  <c r="R111" i="7"/>
  <c r="T111" i="7" s="1"/>
  <c r="L111" i="7"/>
  <c r="Q111" i="7" s="1"/>
  <c r="X110" i="7"/>
  <c r="R110" i="7"/>
  <c r="T110" i="7" s="1"/>
  <c r="L110" i="7"/>
  <c r="Q110" i="7" s="1"/>
  <c r="X109" i="7"/>
  <c r="R109" i="7"/>
  <c r="T109" i="7" s="1"/>
  <c r="L109" i="7"/>
  <c r="Q109" i="7" s="1"/>
  <c r="X108" i="7"/>
  <c r="R108" i="7"/>
  <c r="T108" i="7" s="1"/>
  <c r="L108" i="7"/>
  <c r="Q108" i="7" s="1"/>
  <c r="X107" i="7"/>
  <c r="R107" i="7"/>
  <c r="T107" i="7" s="1"/>
  <c r="L107" i="7"/>
  <c r="Q107" i="7" s="1"/>
  <c r="X106" i="7"/>
  <c r="R106" i="7"/>
  <c r="T106" i="7" s="1"/>
  <c r="L106" i="7"/>
  <c r="Q106" i="7" s="1"/>
  <c r="X105" i="7"/>
  <c r="R105" i="7"/>
  <c r="T105" i="7" s="1"/>
  <c r="L105" i="7"/>
  <c r="Q105" i="7" s="1"/>
  <c r="X104" i="7"/>
  <c r="R104" i="7"/>
  <c r="T104" i="7" s="1"/>
  <c r="L104" i="7"/>
  <c r="Q104" i="7" s="1"/>
  <c r="X103" i="7"/>
  <c r="R103" i="7"/>
  <c r="T103" i="7" s="1"/>
  <c r="L103" i="7"/>
  <c r="Q103" i="7" s="1"/>
  <c r="X102" i="7"/>
  <c r="R102" i="7"/>
  <c r="T102" i="7" s="1"/>
  <c r="L102" i="7"/>
  <c r="Q102" i="7" s="1"/>
  <c r="X101" i="7"/>
  <c r="R101" i="7"/>
  <c r="T101" i="7" s="1"/>
  <c r="L101" i="7"/>
  <c r="Q101" i="7" s="1"/>
  <c r="X100" i="7"/>
  <c r="R100" i="7"/>
  <c r="T100" i="7" s="1"/>
  <c r="L100" i="7"/>
  <c r="Q100" i="7" s="1"/>
  <c r="X99" i="7"/>
  <c r="R99" i="7"/>
  <c r="T99" i="7" s="1"/>
  <c r="L99" i="7"/>
  <c r="Q99" i="7" s="1"/>
  <c r="X98" i="7"/>
  <c r="R98" i="7"/>
  <c r="T98" i="7" s="1"/>
  <c r="L98" i="7"/>
  <c r="Q98" i="7" s="1"/>
  <c r="X97" i="7"/>
  <c r="R97" i="7"/>
  <c r="T97" i="7" s="1"/>
  <c r="L97" i="7"/>
  <c r="Q97" i="7" s="1"/>
  <c r="X96" i="7"/>
  <c r="R96" i="7"/>
  <c r="T96" i="7" s="1"/>
  <c r="L96" i="7"/>
  <c r="Q96" i="7" s="1"/>
  <c r="X95" i="7"/>
  <c r="R95" i="7"/>
  <c r="T95" i="7" s="1"/>
  <c r="L95" i="7"/>
  <c r="Q95" i="7" s="1"/>
  <c r="X94" i="7"/>
  <c r="R94" i="7"/>
  <c r="T94" i="7" s="1"/>
  <c r="L94" i="7"/>
  <c r="Q94" i="7" s="1"/>
  <c r="X93" i="7"/>
  <c r="R93" i="7"/>
  <c r="T93" i="7" s="1"/>
  <c r="L93" i="7"/>
  <c r="Q93" i="7" s="1"/>
  <c r="X92" i="7"/>
  <c r="R92" i="7"/>
  <c r="T92" i="7" s="1"/>
  <c r="L92" i="7"/>
  <c r="Q92" i="7" s="1"/>
  <c r="X91" i="7"/>
  <c r="R91" i="7"/>
  <c r="T91" i="7" s="1"/>
  <c r="L91" i="7"/>
  <c r="Q91" i="7" s="1"/>
  <c r="X90" i="7"/>
  <c r="R90" i="7"/>
  <c r="T90" i="7" s="1"/>
  <c r="L90" i="7"/>
  <c r="Q90" i="7" s="1"/>
  <c r="X89" i="7"/>
  <c r="R89" i="7"/>
  <c r="T89" i="7" s="1"/>
  <c r="L89" i="7"/>
  <c r="Q89" i="7" s="1"/>
  <c r="X88" i="7"/>
  <c r="R88" i="7"/>
  <c r="T88" i="7" s="1"/>
  <c r="L88" i="7"/>
  <c r="Q88" i="7" s="1"/>
  <c r="X87" i="7"/>
  <c r="R87" i="7"/>
  <c r="T87" i="7" s="1"/>
  <c r="L87" i="7"/>
  <c r="Q87" i="7" s="1"/>
  <c r="X86" i="7"/>
  <c r="R86" i="7"/>
  <c r="T86" i="7" s="1"/>
  <c r="L86" i="7"/>
  <c r="Q86" i="7" s="1"/>
  <c r="X85" i="7"/>
  <c r="R85" i="7"/>
  <c r="T85" i="7" s="1"/>
  <c r="L85" i="7"/>
  <c r="Q85" i="7" s="1"/>
  <c r="X84" i="7"/>
  <c r="R84" i="7"/>
  <c r="T84" i="7" s="1"/>
  <c r="L84" i="7"/>
  <c r="Q84" i="7" s="1"/>
  <c r="X83" i="7"/>
  <c r="R83" i="7"/>
  <c r="T83" i="7" s="1"/>
  <c r="L83" i="7"/>
  <c r="Q83" i="7" s="1"/>
  <c r="X82" i="7"/>
  <c r="R82" i="7"/>
  <c r="T82" i="7" s="1"/>
  <c r="L82" i="7"/>
  <c r="Q82" i="7" s="1"/>
  <c r="X81" i="7"/>
  <c r="R81" i="7"/>
  <c r="T81" i="7" s="1"/>
  <c r="L81" i="7"/>
  <c r="Q81" i="7" s="1"/>
  <c r="X80" i="7"/>
  <c r="R80" i="7"/>
  <c r="T80" i="7" s="1"/>
  <c r="L80" i="7"/>
  <c r="Q80" i="7" s="1"/>
  <c r="X79" i="7"/>
  <c r="R79" i="7"/>
  <c r="T79" i="7" s="1"/>
  <c r="L79" i="7"/>
  <c r="Q79" i="7" s="1"/>
  <c r="X78" i="7"/>
  <c r="R78" i="7"/>
  <c r="T78" i="7" s="1"/>
  <c r="L78" i="7"/>
  <c r="Q78" i="7" s="1"/>
  <c r="X77" i="7"/>
  <c r="R77" i="7"/>
  <c r="T77" i="7" s="1"/>
  <c r="L77" i="7"/>
  <c r="Q77" i="7" s="1"/>
  <c r="X76" i="7"/>
  <c r="R76" i="7"/>
  <c r="T76" i="7" s="1"/>
  <c r="L76" i="7"/>
  <c r="Q76" i="7" s="1"/>
  <c r="X75" i="7"/>
  <c r="R75" i="7"/>
  <c r="T75" i="7" s="1"/>
  <c r="L75" i="7"/>
  <c r="Q75" i="7" s="1"/>
  <c r="X74" i="7"/>
  <c r="R74" i="7"/>
  <c r="T74" i="7" s="1"/>
  <c r="L74" i="7"/>
  <c r="Q74" i="7" s="1"/>
  <c r="X73" i="7"/>
  <c r="R73" i="7"/>
  <c r="T73" i="7" s="1"/>
  <c r="L73" i="7"/>
  <c r="Q73" i="7" s="1"/>
  <c r="X72" i="7"/>
  <c r="R72" i="7"/>
  <c r="T72" i="7" s="1"/>
  <c r="L72" i="7"/>
  <c r="Q72" i="7" s="1"/>
  <c r="X71" i="7"/>
  <c r="R71" i="7"/>
  <c r="T71" i="7" s="1"/>
  <c r="L71" i="7"/>
  <c r="Q71" i="7" s="1"/>
  <c r="X70" i="7"/>
  <c r="R70" i="7"/>
  <c r="T70" i="7" s="1"/>
  <c r="L70" i="7"/>
  <c r="Q70" i="7" s="1"/>
  <c r="X69" i="7"/>
  <c r="R69" i="7"/>
  <c r="T69" i="7" s="1"/>
  <c r="L69" i="7"/>
  <c r="Q69" i="7" s="1"/>
  <c r="X68" i="7"/>
  <c r="R68" i="7"/>
  <c r="T68" i="7" s="1"/>
  <c r="L68" i="7"/>
  <c r="Q68" i="7" s="1"/>
  <c r="X67" i="7"/>
  <c r="R67" i="7"/>
  <c r="T67" i="7" s="1"/>
  <c r="L67" i="7"/>
  <c r="Q67" i="7" s="1"/>
  <c r="X66" i="7"/>
  <c r="R66" i="7"/>
  <c r="T66" i="7" s="1"/>
  <c r="L66" i="7"/>
  <c r="Q66" i="7" s="1"/>
  <c r="X65" i="7"/>
  <c r="R65" i="7"/>
  <c r="T65" i="7" s="1"/>
  <c r="L65" i="7"/>
  <c r="Q65" i="7" s="1"/>
  <c r="X64" i="7"/>
  <c r="R64" i="7"/>
  <c r="T64" i="7" s="1"/>
  <c r="L64" i="7"/>
  <c r="Q64" i="7" s="1"/>
  <c r="X63" i="7"/>
  <c r="R63" i="7"/>
  <c r="T63" i="7" s="1"/>
  <c r="L63" i="7"/>
  <c r="Q63" i="7" s="1"/>
  <c r="X62" i="7"/>
  <c r="R62" i="7"/>
  <c r="T62" i="7" s="1"/>
  <c r="L62" i="7"/>
  <c r="Q62" i="7" s="1"/>
  <c r="X61" i="7"/>
  <c r="R61" i="7"/>
  <c r="T61" i="7" s="1"/>
  <c r="L61" i="7"/>
  <c r="Q61" i="7" s="1"/>
  <c r="X60" i="7"/>
  <c r="R60" i="7"/>
  <c r="T60" i="7" s="1"/>
  <c r="L60" i="7"/>
  <c r="Q60" i="7" s="1"/>
  <c r="X59" i="7"/>
  <c r="R59" i="7"/>
  <c r="T59" i="7" s="1"/>
  <c r="L59" i="7"/>
  <c r="Q59" i="7" s="1"/>
  <c r="X58" i="7"/>
  <c r="R58" i="7"/>
  <c r="T58" i="7" s="1"/>
  <c r="L58" i="7"/>
  <c r="Q58" i="7" s="1"/>
  <c r="X57" i="7"/>
  <c r="R57" i="7"/>
  <c r="T57" i="7" s="1"/>
  <c r="L57" i="7"/>
  <c r="Q57" i="7" s="1"/>
  <c r="X56" i="7"/>
  <c r="R56" i="7"/>
  <c r="T56" i="7" s="1"/>
  <c r="L56" i="7"/>
  <c r="Q56" i="7" s="1"/>
  <c r="X55" i="7"/>
  <c r="R55" i="7"/>
  <c r="T55" i="7" s="1"/>
  <c r="L55" i="7"/>
  <c r="Q55" i="7" s="1"/>
  <c r="X54" i="7"/>
  <c r="R54" i="7"/>
  <c r="T54" i="7" s="1"/>
  <c r="L54" i="7"/>
  <c r="Q54" i="7" s="1"/>
  <c r="X53" i="7"/>
  <c r="R53" i="7"/>
  <c r="T53" i="7" s="1"/>
  <c r="L53" i="7"/>
  <c r="Q53" i="7" s="1"/>
  <c r="X52" i="7"/>
  <c r="R52" i="7"/>
  <c r="T52" i="7" s="1"/>
  <c r="L52" i="7"/>
  <c r="Q52" i="7" s="1"/>
  <c r="X51" i="7"/>
  <c r="R51" i="7"/>
  <c r="T51" i="7" s="1"/>
  <c r="L51" i="7"/>
  <c r="Q51" i="7" s="1"/>
  <c r="X50" i="7"/>
  <c r="R50" i="7"/>
  <c r="T50" i="7" s="1"/>
  <c r="L50" i="7"/>
  <c r="Q50" i="7" s="1"/>
  <c r="X49" i="7"/>
  <c r="R49" i="7"/>
  <c r="T49" i="7" s="1"/>
  <c r="L49" i="7"/>
  <c r="Q49" i="7" s="1"/>
  <c r="X48" i="7"/>
  <c r="R48" i="7"/>
  <c r="T48" i="7" s="1"/>
  <c r="L48" i="7"/>
  <c r="Q48" i="7" s="1"/>
  <c r="X47" i="7"/>
  <c r="R47" i="7"/>
  <c r="T47" i="7" s="1"/>
  <c r="L47" i="7"/>
  <c r="Q47" i="7" s="1"/>
  <c r="X46" i="7"/>
  <c r="R46" i="7"/>
  <c r="T46" i="7" s="1"/>
  <c r="L46" i="7"/>
  <c r="Q46" i="7" s="1"/>
  <c r="X45" i="7"/>
  <c r="R45" i="7"/>
  <c r="T45" i="7" s="1"/>
  <c r="L45" i="7"/>
  <c r="Q45" i="7" s="1"/>
  <c r="X44" i="7"/>
  <c r="R44" i="7"/>
  <c r="T44" i="7" s="1"/>
  <c r="L44" i="7"/>
  <c r="Q44" i="7" s="1"/>
  <c r="X43" i="7"/>
  <c r="R43" i="7"/>
  <c r="T43" i="7" s="1"/>
  <c r="L43" i="7"/>
  <c r="Q43" i="7" s="1"/>
  <c r="X42" i="7"/>
  <c r="R42" i="7"/>
  <c r="T42" i="7" s="1"/>
  <c r="L42" i="7"/>
  <c r="Q42" i="7" s="1"/>
  <c r="X41" i="7"/>
  <c r="R41" i="7"/>
  <c r="T41" i="7" s="1"/>
  <c r="L41" i="7"/>
  <c r="Q41" i="7" s="1"/>
  <c r="X40" i="7"/>
  <c r="R40" i="7"/>
  <c r="T40" i="7" s="1"/>
  <c r="L40" i="7"/>
  <c r="Q40" i="7" s="1"/>
  <c r="X39" i="7"/>
  <c r="R39" i="7"/>
  <c r="T39" i="7" s="1"/>
  <c r="L39" i="7"/>
  <c r="Q39" i="7" s="1"/>
  <c r="X38" i="7"/>
  <c r="R38" i="7"/>
  <c r="T38" i="7" s="1"/>
  <c r="L38" i="7"/>
  <c r="Q38" i="7" s="1"/>
  <c r="X37" i="7"/>
  <c r="R37" i="7"/>
  <c r="T37" i="7" s="1"/>
  <c r="L37" i="7"/>
  <c r="Q37" i="7" s="1"/>
  <c r="X36" i="7"/>
  <c r="R36" i="7"/>
  <c r="T36" i="7" s="1"/>
  <c r="L36" i="7"/>
  <c r="Q36" i="7" s="1"/>
  <c r="X35" i="7"/>
  <c r="R35" i="7"/>
  <c r="T35" i="7" s="1"/>
  <c r="L35" i="7"/>
  <c r="Q35" i="7" s="1"/>
  <c r="X34" i="7"/>
  <c r="R34" i="7"/>
  <c r="T34" i="7" s="1"/>
  <c r="L34" i="7"/>
  <c r="Q34" i="7" s="1"/>
  <c r="X33" i="7"/>
  <c r="R33" i="7"/>
  <c r="T33" i="7" s="1"/>
  <c r="L33" i="7"/>
  <c r="Q33" i="7" s="1"/>
  <c r="X32" i="7"/>
  <c r="R32" i="7"/>
  <c r="T32" i="7" s="1"/>
  <c r="L32" i="7"/>
  <c r="Q32" i="7" s="1"/>
  <c r="X31" i="7"/>
  <c r="R31" i="7"/>
  <c r="T31" i="7" s="1"/>
  <c r="L31" i="7"/>
  <c r="Q31" i="7" s="1"/>
  <c r="X30" i="7"/>
  <c r="R30" i="7"/>
  <c r="T30" i="7" s="1"/>
  <c r="L30" i="7"/>
  <c r="Q30" i="7" s="1"/>
  <c r="X29" i="7"/>
  <c r="R29" i="7"/>
  <c r="T29" i="7" s="1"/>
  <c r="L29" i="7"/>
  <c r="Q29" i="7" s="1"/>
  <c r="X28" i="7"/>
  <c r="R28" i="7"/>
  <c r="T28" i="7" s="1"/>
  <c r="L28" i="7"/>
  <c r="Q28" i="7" s="1"/>
  <c r="X27" i="7"/>
  <c r="R27" i="7"/>
  <c r="T27" i="7" s="1"/>
  <c r="L27" i="7"/>
  <c r="Q27" i="7" s="1"/>
  <c r="X26" i="7"/>
  <c r="R26" i="7"/>
  <c r="T26" i="7" s="1"/>
  <c r="L26" i="7"/>
  <c r="Q26" i="7" s="1"/>
  <c r="X25" i="7"/>
  <c r="R25" i="7"/>
  <c r="T25" i="7" s="1"/>
  <c r="L25" i="7"/>
  <c r="Q25" i="7" s="1"/>
  <c r="X24" i="7"/>
  <c r="R24" i="7"/>
  <c r="T24" i="7" s="1"/>
  <c r="L24" i="7"/>
  <c r="Q24" i="7" s="1"/>
  <c r="X23" i="7"/>
  <c r="R23" i="7"/>
  <c r="T23" i="7" s="1"/>
  <c r="L23" i="7"/>
  <c r="Q23" i="7" s="1"/>
  <c r="X22" i="7"/>
  <c r="R22" i="7"/>
  <c r="T22" i="7" s="1"/>
  <c r="L22" i="7"/>
  <c r="Q22" i="7" s="1"/>
  <c r="X21" i="7"/>
  <c r="R21" i="7"/>
  <c r="T21" i="7" s="1"/>
  <c r="L21" i="7"/>
  <c r="Q21" i="7" s="1"/>
  <c r="X20" i="7"/>
  <c r="R20" i="7"/>
  <c r="T20" i="7" s="1"/>
  <c r="L20" i="7"/>
  <c r="Q20" i="7" s="1"/>
  <c r="X19" i="7"/>
  <c r="R19" i="7"/>
  <c r="T19" i="7" s="1"/>
  <c r="L19" i="7"/>
  <c r="Q19" i="7" s="1"/>
  <c r="X18" i="7"/>
  <c r="R18" i="7"/>
  <c r="T18" i="7" s="1"/>
  <c r="L18" i="7"/>
  <c r="Q18" i="7" s="1"/>
  <c r="X17" i="7"/>
  <c r="R17" i="7"/>
  <c r="T17" i="7" s="1"/>
  <c r="L17" i="7"/>
  <c r="Q17" i="7" s="1"/>
  <c r="X16" i="7"/>
  <c r="R16" i="7"/>
  <c r="T16" i="7" s="1"/>
  <c r="L16" i="7"/>
  <c r="Q16" i="7" s="1"/>
  <c r="X15" i="7"/>
  <c r="R15" i="7"/>
  <c r="T15" i="7" s="1"/>
  <c r="L15" i="7"/>
  <c r="Q15" i="7" s="1"/>
  <c r="X14" i="7"/>
  <c r="R14" i="7"/>
  <c r="T14" i="7" s="1"/>
  <c r="L14" i="7"/>
  <c r="Q14" i="7" s="1"/>
  <c r="X13" i="7"/>
  <c r="R13" i="7"/>
  <c r="T13" i="7" s="1"/>
  <c r="L13" i="7"/>
  <c r="Q13" i="7" s="1"/>
  <c r="X12" i="7"/>
  <c r="R12" i="7"/>
  <c r="T12" i="7" s="1"/>
  <c r="L12" i="7"/>
  <c r="Q12" i="7" s="1"/>
  <c r="X11" i="7"/>
  <c r="R11" i="7"/>
  <c r="T11" i="7" s="1"/>
  <c r="L11" i="7"/>
  <c r="Q11" i="7" s="1"/>
  <c r="X10" i="7"/>
  <c r="R10" i="7"/>
  <c r="T10" i="7" s="1"/>
  <c r="L10" i="7"/>
  <c r="Q10" i="7" s="1"/>
  <c r="X9" i="7"/>
  <c r="R9" i="7"/>
  <c r="T9" i="7" s="1"/>
  <c r="L9" i="7"/>
  <c r="Q9" i="7" s="1"/>
  <c r="B9" i="7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201" i="7" s="1"/>
  <c r="B202" i="7" s="1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B403" i="7" s="1"/>
  <c r="B404" i="7" s="1"/>
  <c r="B405" i="7" s="1"/>
  <c r="B406" i="7" s="1"/>
  <c r="B407" i="7" s="1"/>
  <c r="B408" i="7" s="1"/>
  <c r="B409" i="7" s="1"/>
  <c r="B410" i="7" s="1"/>
  <c r="B411" i="7" s="1"/>
  <c r="B412" i="7" s="1"/>
  <c r="B413" i="7" s="1"/>
  <c r="B414" i="7" s="1"/>
  <c r="B415" i="7" s="1"/>
  <c r="B416" i="7" s="1"/>
  <c r="B417" i="7" s="1"/>
  <c r="B418" i="7" s="1"/>
  <c r="B419" i="7" s="1"/>
  <c r="B420" i="7" s="1"/>
  <c r="B421" i="7" s="1"/>
  <c r="B422" i="7" s="1"/>
  <c r="B423" i="7" s="1"/>
  <c r="B424" i="7" s="1"/>
  <c r="B425" i="7" s="1"/>
  <c r="B426" i="7" s="1"/>
  <c r="B427" i="7" s="1"/>
  <c r="B428" i="7" s="1"/>
  <c r="B429" i="7" s="1"/>
  <c r="B430" i="7" s="1"/>
  <c r="B431" i="7" s="1"/>
  <c r="B432" i="7" s="1"/>
  <c r="B433" i="7" s="1"/>
  <c r="B434" i="7" s="1"/>
  <c r="B435" i="7" s="1"/>
  <c r="B436" i="7" s="1"/>
  <c r="B437" i="7" s="1"/>
  <c r="B438" i="7" s="1"/>
  <c r="B439" i="7" s="1"/>
  <c r="B440" i="7" s="1"/>
  <c r="B441" i="7" s="1"/>
  <c r="B442" i="7" s="1"/>
  <c r="B443" i="7" s="1"/>
  <c r="B444" i="7" s="1"/>
  <c r="B445" i="7" s="1"/>
  <c r="B446" i="7" s="1"/>
  <c r="B447" i="7" s="1"/>
  <c r="B448" i="7" s="1"/>
  <c r="B449" i="7" s="1"/>
  <c r="B450" i="7" s="1"/>
  <c r="B451" i="7" s="1"/>
  <c r="B452" i="7" s="1"/>
  <c r="B453" i="7" s="1"/>
  <c r="B454" i="7" s="1"/>
  <c r="B455" i="7" s="1"/>
  <c r="B456" i="7" s="1"/>
  <c r="B457" i="7" s="1"/>
  <c r="B458" i="7" s="1"/>
  <c r="B459" i="7" s="1"/>
  <c r="B460" i="7" s="1"/>
  <c r="B461" i="7" s="1"/>
  <c r="B462" i="7" s="1"/>
  <c r="B463" i="7" s="1"/>
  <c r="B464" i="7" s="1"/>
  <c r="B465" i="7" s="1"/>
  <c r="B466" i="7" s="1"/>
  <c r="B467" i="7" s="1"/>
  <c r="B468" i="7" s="1"/>
  <c r="B469" i="7" s="1"/>
  <c r="B470" i="7" s="1"/>
  <c r="B471" i="7" s="1"/>
  <c r="B472" i="7" s="1"/>
  <c r="B473" i="7" s="1"/>
  <c r="B474" i="7" s="1"/>
  <c r="B475" i="7" s="1"/>
  <c r="B476" i="7" s="1"/>
  <c r="B477" i="7" s="1"/>
  <c r="B478" i="7" s="1"/>
  <c r="B479" i="7" s="1"/>
  <c r="B480" i="7" s="1"/>
  <c r="B481" i="7" s="1"/>
  <c r="B482" i="7" s="1"/>
  <c r="B483" i="7" s="1"/>
  <c r="B484" i="7" s="1"/>
  <c r="B485" i="7" s="1"/>
  <c r="B486" i="7" s="1"/>
  <c r="B487" i="7" s="1"/>
  <c r="B488" i="7" s="1"/>
  <c r="B489" i="7" s="1"/>
  <c r="B490" i="7" s="1"/>
  <c r="B491" i="7" s="1"/>
  <c r="B492" i="7" s="1"/>
  <c r="B493" i="7" s="1"/>
  <c r="B494" i="7" s="1"/>
  <c r="B495" i="7" s="1"/>
  <c r="B496" i="7" s="1"/>
  <c r="B497" i="7" s="1"/>
  <c r="B498" i="7" s="1"/>
  <c r="B499" i="7" s="1"/>
  <c r="B500" i="7" s="1"/>
  <c r="B501" i="7" s="1"/>
  <c r="B502" i="7" s="1"/>
  <c r="B503" i="7" s="1"/>
  <c r="B504" i="7" s="1"/>
  <c r="B505" i="7" s="1"/>
  <c r="B506" i="7" s="1"/>
  <c r="B507" i="7" s="1"/>
  <c r="B508" i="7" s="1"/>
  <c r="B509" i="7" s="1"/>
  <c r="B510" i="7" s="1"/>
  <c r="B511" i="7" s="1"/>
  <c r="B512" i="7" s="1"/>
  <c r="B513" i="7" s="1"/>
  <c r="B514" i="7" s="1"/>
  <c r="B515" i="7" s="1"/>
  <c r="B516" i="7" s="1"/>
  <c r="B517" i="7" s="1"/>
  <c r="B518" i="7" s="1"/>
  <c r="B519" i="7" s="1"/>
  <c r="B520" i="7" s="1"/>
  <c r="B521" i="7" s="1"/>
  <c r="B522" i="7" s="1"/>
  <c r="B523" i="7" s="1"/>
  <c r="B524" i="7" s="1"/>
  <c r="B525" i="7" s="1"/>
  <c r="B526" i="7" s="1"/>
  <c r="B527" i="7" s="1"/>
  <c r="B528" i="7" s="1"/>
  <c r="B529" i="7" s="1"/>
  <c r="B530" i="7" s="1"/>
  <c r="B531" i="7" s="1"/>
  <c r="B532" i="7" s="1"/>
  <c r="B533" i="7" s="1"/>
  <c r="B534" i="7" s="1"/>
  <c r="B535" i="7" s="1"/>
  <c r="B536" i="7" s="1"/>
  <c r="B537" i="7" s="1"/>
  <c r="B538" i="7" s="1"/>
  <c r="B539" i="7" s="1"/>
  <c r="B540" i="7" s="1"/>
  <c r="B541" i="7" s="1"/>
  <c r="B542" i="7" s="1"/>
  <c r="B543" i="7" s="1"/>
  <c r="B544" i="7" s="1"/>
  <c r="B545" i="7" s="1"/>
  <c r="B546" i="7" s="1"/>
  <c r="B547" i="7" s="1"/>
  <c r="B548" i="7" s="1"/>
  <c r="B549" i="7" s="1"/>
  <c r="B550" i="7" s="1"/>
  <c r="B551" i="7" s="1"/>
  <c r="B552" i="7" s="1"/>
  <c r="B553" i="7" s="1"/>
  <c r="B554" i="7" s="1"/>
  <c r="B555" i="7" s="1"/>
  <c r="B556" i="7" s="1"/>
  <c r="B557" i="7" s="1"/>
  <c r="B558" i="7" s="1"/>
  <c r="B559" i="7" s="1"/>
  <c r="B560" i="7" s="1"/>
  <c r="B561" i="7" s="1"/>
  <c r="B562" i="7" s="1"/>
  <c r="B563" i="7" s="1"/>
  <c r="B564" i="7" s="1"/>
  <c r="B565" i="7" s="1"/>
  <c r="B566" i="7" s="1"/>
  <c r="B567" i="7" s="1"/>
  <c r="B568" i="7" s="1"/>
  <c r="B569" i="7" s="1"/>
  <c r="B570" i="7" s="1"/>
  <c r="B571" i="7" s="1"/>
  <c r="B572" i="7" s="1"/>
  <c r="B573" i="7" s="1"/>
  <c r="B574" i="7" s="1"/>
  <c r="B575" i="7" s="1"/>
  <c r="B576" i="7" s="1"/>
  <c r="B577" i="7" s="1"/>
  <c r="B578" i="7" s="1"/>
  <c r="B579" i="7" s="1"/>
  <c r="B580" i="7" s="1"/>
  <c r="B581" i="7" s="1"/>
  <c r="B582" i="7" s="1"/>
  <c r="B583" i="7" s="1"/>
  <c r="B584" i="7" s="1"/>
  <c r="B585" i="7" s="1"/>
  <c r="B586" i="7" s="1"/>
  <c r="B587" i="7" s="1"/>
  <c r="B588" i="7" s="1"/>
  <c r="B589" i="7" s="1"/>
  <c r="B590" i="7" s="1"/>
  <c r="B591" i="7" s="1"/>
  <c r="B592" i="7" s="1"/>
  <c r="B593" i="7" s="1"/>
  <c r="B594" i="7" s="1"/>
  <c r="B595" i="7" s="1"/>
  <c r="B596" i="7" s="1"/>
  <c r="B597" i="7" s="1"/>
  <c r="B598" i="7" s="1"/>
  <c r="B599" i="7" s="1"/>
  <c r="B600" i="7" s="1"/>
  <c r="B601" i="7" s="1"/>
  <c r="B602" i="7" s="1"/>
  <c r="B603" i="7" s="1"/>
  <c r="B604" i="7" s="1"/>
  <c r="B605" i="7" s="1"/>
  <c r="B606" i="7" s="1"/>
  <c r="B607" i="7" s="1"/>
  <c r="B608" i="7" s="1"/>
  <c r="B609" i="7" s="1"/>
  <c r="B610" i="7" s="1"/>
  <c r="B611" i="7" s="1"/>
  <c r="B612" i="7" s="1"/>
  <c r="B613" i="7" s="1"/>
  <c r="B614" i="7" s="1"/>
  <c r="B615" i="7" s="1"/>
  <c r="B616" i="7" s="1"/>
  <c r="B617" i="7" s="1"/>
  <c r="B618" i="7" s="1"/>
  <c r="B619" i="7" s="1"/>
  <c r="B620" i="7" s="1"/>
  <c r="B621" i="7" s="1"/>
  <c r="B622" i="7" s="1"/>
  <c r="B623" i="7" s="1"/>
  <c r="B624" i="7" s="1"/>
  <c r="B625" i="7" s="1"/>
  <c r="B626" i="7" s="1"/>
  <c r="B627" i="7" s="1"/>
  <c r="B628" i="7" s="1"/>
  <c r="B629" i="7" s="1"/>
  <c r="B630" i="7" s="1"/>
  <c r="B631" i="7" s="1"/>
  <c r="B632" i="7" s="1"/>
  <c r="B633" i="7" s="1"/>
  <c r="B634" i="7" s="1"/>
  <c r="B635" i="7" s="1"/>
  <c r="B636" i="7" s="1"/>
  <c r="B637" i="7" s="1"/>
  <c r="B638" i="7" s="1"/>
  <c r="B639" i="7" s="1"/>
  <c r="B640" i="7" s="1"/>
  <c r="B641" i="7" s="1"/>
  <c r="B642" i="7" s="1"/>
  <c r="B643" i="7" s="1"/>
  <c r="B644" i="7" s="1"/>
  <c r="B645" i="7" s="1"/>
  <c r="B646" i="7" s="1"/>
  <c r="B647" i="7" s="1"/>
  <c r="B648" i="7" s="1"/>
  <c r="B649" i="7" s="1"/>
  <c r="B650" i="7" s="1"/>
  <c r="B651" i="7" s="1"/>
  <c r="B652" i="7" s="1"/>
  <c r="B653" i="7" s="1"/>
  <c r="B654" i="7" s="1"/>
  <c r="B655" i="7" s="1"/>
  <c r="B656" i="7" s="1"/>
  <c r="B657" i="7" s="1"/>
  <c r="B658" i="7" s="1"/>
  <c r="B659" i="7" s="1"/>
  <c r="B660" i="7" s="1"/>
  <c r="B661" i="7" s="1"/>
  <c r="B662" i="7" s="1"/>
  <c r="B663" i="7" s="1"/>
  <c r="B664" i="7" s="1"/>
  <c r="B665" i="7" s="1"/>
  <c r="B666" i="7" s="1"/>
  <c r="B667" i="7" s="1"/>
  <c r="B668" i="7" s="1"/>
  <c r="B669" i="7" s="1"/>
  <c r="B670" i="7" s="1"/>
  <c r="B671" i="7" s="1"/>
  <c r="B672" i="7" s="1"/>
  <c r="B673" i="7" s="1"/>
  <c r="B674" i="7" s="1"/>
  <c r="B675" i="7" s="1"/>
  <c r="B676" i="7" s="1"/>
  <c r="B677" i="7" s="1"/>
  <c r="B678" i="7" s="1"/>
  <c r="B679" i="7" s="1"/>
  <c r="B680" i="7" s="1"/>
  <c r="B681" i="7" s="1"/>
  <c r="B682" i="7" s="1"/>
  <c r="B683" i="7" s="1"/>
  <c r="B684" i="7" s="1"/>
  <c r="B685" i="7" s="1"/>
  <c r="B686" i="7" s="1"/>
  <c r="B687" i="7" s="1"/>
  <c r="B688" i="7" s="1"/>
  <c r="B689" i="7" s="1"/>
  <c r="B690" i="7" s="1"/>
  <c r="B691" i="7" s="1"/>
  <c r="B692" i="7" s="1"/>
  <c r="B693" i="7" s="1"/>
  <c r="B694" i="7" s="1"/>
  <c r="B695" i="7" s="1"/>
  <c r="B696" i="7" s="1"/>
  <c r="B697" i="7" s="1"/>
  <c r="B698" i="7" s="1"/>
  <c r="B699" i="7" s="1"/>
  <c r="B700" i="7" s="1"/>
  <c r="B701" i="7" s="1"/>
  <c r="B702" i="7" s="1"/>
  <c r="B703" i="7" s="1"/>
  <c r="B704" i="7" s="1"/>
  <c r="B705" i="7" s="1"/>
  <c r="B706" i="7" s="1"/>
  <c r="B707" i="7" s="1"/>
  <c r="B708" i="7" s="1"/>
  <c r="B709" i="7" s="1"/>
  <c r="B710" i="7" s="1"/>
  <c r="B711" i="7" s="1"/>
  <c r="B712" i="7" s="1"/>
  <c r="B713" i="7" s="1"/>
  <c r="B714" i="7" s="1"/>
  <c r="B715" i="7" s="1"/>
  <c r="B716" i="7" s="1"/>
  <c r="B717" i="7" s="1"/>
  <c r="B718" i="7" s="1"/>
  <c r="B719" i="7" s="1"/>
  <c r="B720" i="7" s="1"/>
  <c r="B721" i="7" s="1"/>
  <c r="B722" i="7" s="1"/>
  <c r="B723" i="7" s="1"/>
  <c r="B724" i="7" s="1"/>
  <c r="B725" i="7" s="1"/>
  <c r="B726" i="7" s="1"/>
  <c r="B727" i="7" s="1"/>
  <c r="B728" i="7" s="1"/>
  <c r="B729" i="7" s="1"/>
  <c r="B730" i="7" s="1"/>
  <c r="B731" i="7" s="1"/>
  <c r="B732" i="7" s="1"/>
  <c r="B733" i="7" s="1"/>
  <c r="B734" i="7" s="1"/>
  <c r="B735" i="7" s="1"/>
  <c r="B736" i="7" s="1"/>
  <c r="B737" i="7" s="1"/>
  <c r="B738" i="7" s="1"/>
  <c r="B739" i="7" s="1"/>
  <c r="B740" i="7" s="1"/>
  <c r="B741" i="7" s="1"/>
  <c r="B742" i="7" s="1"/>
  <c r="B743" i="7" s="1"/>
  <c r="B744" i="7" s="1"/>
  <c r="B745" i="7" s="1"/>
  <c r="B746" i="7" s="1"/>
  <c r="B747" i="7" s="1"/>
  <c r="B748" i="7" s="1"/>
  <c r="B749" i="7" s="1"/>
  <c r="B750" i="7" s="1"/>
  <c r="B751" i="7" s="1"/>
  <c r="B752" i="7" s="1"/>
  <c r="B753" i="7" s="1"/>
  <c r="B754" i="7" s="1"/>
  <c r="B755" i="7" s="1"/>
  <c r="B756" i="7" s="1"/>
  <c r="B757" i="7" s="1"/>
  <c r="B758" i="7" s="1"/>
  <c r="B759" i="7" s="1"/>
  <c r="B760" i="7" s="1"/>
  <c r="B761" i="7" s="1"/>
  <c r="B762" i="7" s="1"/>
  <c r="B763" i="7" s="1"/>
  <c r="B764" i="7" s="1"/>
  <c r="B765" i="7" s="1"/>
  <c r="B766" i="7" s="1"/>
  <c r="B767" i="7" s="1"/>
  <c r="B768" i="7" s="1"/>
  <c r="B769" i="7" s="1"/>
  <c r="B770" i="7" s="1"/>
  <c r="B771" i="7" s="1"/>
  <c r="B772" i="7" s="1"/>
  <c r="B773" i="7" s="1"/>
  <c r="B774" i="7" s="1"/>
  <c r="B775" i="7" s="1"/>
  <c r="B776" i="7" s="1"/>
  <c r="B777" i="7" s="1"/>
  <c r="B778" i="7" s="1"/>
  <c r="B779" i="7" s="1"/>
  <c r="B780" i="7" s="1"/>
  <c r="B781" i="7" s="1"/>
  <c r="B782" i="7" s="1"/>
  <c r="B783" i="7" s="1"/>
  <c r="B784" i="7" s="1"/>
  <c r="B785" i="7" s="1"/>
  <c r="B786" i="7" s="1"/>
  <c r="B787" i="7" s="1"/>
  <c r="B788" i="7" s="1"/>
  <c r="B789" i="7" s="1"/>
  <c r="B790" i="7" s="1"/>
  <c r="B791" i="7" s="1"/>
  <c r="B792" i="7" s="1"/>
  <c r="B793" i="7" s="1"/>
  <c r="B794" i="7" s="1"/>
  <c r="B795" i="7" s="1"/>
  <c r="B796" i="7" s="1"/>
  <c r="B797" i="7" s="1"/>
  <c r="B798" i="7" s="1"/>
  <c r="B799" i="7" s="1"/>
  <c r="B800" i="7" s="1"/>
  <c r="B801" i="7" s="1"/>
  <c r="B802" i="7" s="1"/>
  <c r="B803" i="7" s="1"/>
  <c r="B804" i="7" s="1"/>
  <c r="B805" i="7" s="1"/>
  <c r="B806" i="7" s="1"/>
  <c r="B807" i="7" s="1"/>
  <c r="B808" i="7" s="1"/>
  <c r="B809" i="7" s="1"/>
  <c r="B810" i="7" s="1"/>
  <c r="B811" i="7" s="1"/>
  <c r="B812" i="7" s="1"/>
  <c r="B813" i="7" s="1"/>
  <c r="B814" i="7" s="1"/>
  <c r="B815" i="7" s="1"/>
  <c r="B816" i="7" s="1"/>
  <c r="B817" i="7" s="1"/>
  <c r="B818" i="7" s="1"/>
  <c r="B819" i="7" s="1"/>
  <c r="B820" i="7" s="1"/>
  <c r="B821" i="7" s="1"/>
  <c r="B822" i="7" s="1"/>
  <c r="B823" i="7" s="1"/>
  <c r="B824" i="7" s="1"/>
  <c r="B825" i="7" s="1"/>
  <c r="B826" i="7" s="1"/>
  <c r="B827" i="7" s="1"/>
  <c r="B828" i="7" s="1"/>
  <c r="B829" i="7" s="1"/>
  <c r="B830" i="7" s="1"/>
  <c r="B831" i="7" s="1"/>
  <c r="B832" i="7" s="1"/>
  <c r="B833" i="7" s="1"/>
  <c r="B834" i="7" s="1"/>
  <c r="B835" i="7" s="1"/>
  <c r="B836" i="7" s="1"/>
  <c r="B837" i="7" s="1"/>
  <c r="B838" i="7" s="1"/>
  <c r="B839" i="7" s="1"/>
  <c r="B840" i="7" s="1"/>
  <c r="B841" i="7" s="1"/>
  <c r="B842" i="7" s="1"/>
  <c r="B843" i="7" s="1"/>
  <c r="B844" i="7" s="1"/>
  <c r="B845" i="7" s="1"/>
  <c r="B846" i="7" s="1"/>
  <c r="B847" i="7" s="1"/>
  <c r="B848" i="7" s="1"/>
  <c r="B849" i="7" s="1"/>
  <c r="B850" i="7" s="1"/>
  <c r="B851" i="7" s="1"/>
  <c r="B852" i="7" s="1"/>
  <c r="B853" i="7" s="1"/>
  <c r="B854" i="7" s="1"/>
  <c r="B855" i="7" s="1"/>
  <c r="B856" i="7" s="1"/>
  <c r="B857" i="7" s="1"/>
  <c r="B858" i="7" s="1"/>
  <c r="B859" i="7" s="1"/>
  <c r="B860" i="7" s="1"/>
  <c r="B861" i="7" s="1"/>
  <c r="B862" i="7" s="1"/>
  <c r="B863" i="7" s="1"/>
  <c r="B864" i="7" s="1"/>
  <c r="B865" i="7" s="1"/>
  <c r="B866" i="7" s="1"/>
  <c r="B867" i="7" s="1"/>
  <c r="B868" i="7" s="1"/>
  <c r="B869" i="7" s="1"/>
  <c r="B870" i="7" s="1"/>
  <c r="B871" i="7" s="1"/>
  <c r="B872" i="7" s="1"/>
  <c r="B873" i="7" s="1"/>
  <c r="B874" i="7" s="1"/>
  <c r="B875" i="7" s="1"/>
  <c r="B876" i="7" s="1"/>
  <c r="B877" i="7" s="1"/>
  <c r="B878" i="7" s="1"/>
  <c r="B879" i="7" s="1"/>
  <c r="B880" i="7" s="1"/>
  <c r="B881" i="7" s="1"/>
  <c r="B882" i="7" s="1"/>
  <c r="B883" i="7" s="1"/>
  <c r="B884" i="7" s="1"/>
  <c r="B885" i="7" s="1"/>
  <c r="B886" i="7" s="1"/>
  <c r="B887" i="7" s="1"/>
  <c r="B888" i="7" s="1"/>
  <c r="B889" i="7" s="1"/>
  <c r="B890" i="7" s="1"/>
  <c r="B891" i="7" s="1"/>
  <c r="B892" i="7" s="1"/>
  <c r="B893" i="7" s="1"/>
  <c r="B894" i="7" s="1"/>
  <c r="B895" i="7" s="1"/>
  <c r="B896" i="7" s="1"/>
  <c r="B897" i="7" s="1"/>
  <c r="B898" i="7" s="1"/>
  <c r="B899" i="7" s="1"/>
  <c r="B900" i="7" s="1"/>
  <c r="B901" i="7" s="1"/>
  <c r="B902" i="7" s="1"/>
  <c r="B903" i="7" s="1"/>
  <c r="B904" i="7" s="1"/>
  <c r="B905" i="7" s="1"/>
  <c r="B906" i="7" s="1"/>
  <c r="B907" i="7" s="1"/>
  <c r="B908" i="7" s="1"/>
  <c r="B909" i="7" s="1"/>
  <c r="B910" i="7" s="1"/>
  <c r="B911" i="7" s="1"/>
  <c r="B912" i="7" s="1"/>
  <c r="B913" i="7" s="1"/>
  <c r="B914" i="7" s="1"/>
  <c r="B915" i="7" s="1"/>
  <c r="B916" i="7" s="1"/>
  <c r="B917" i="7" s="1"/>
  <c r="B918" i="7" s="1"/>
  <c r="B919" i="7" s="1"/>
  <c r="B920" i="7" s="1"/>
  <c r="B921" i="7" s="1"/>
  <c r="B922" i="7" s="1"/>
  <c r="B923" i="7" s="1"/>
  <c r="B924" i="7" s="1"/>
  <c r="B925" i="7" s="1"/>
  <c r="B926" i="7" s="1"/>
  <c r="B927" i="7" s="1"/>
  <c r="B928" i="7" s="1"/>
  <c r="B929" i="7" s="1"/>
  <c r="B930" i="7" s="1"/>
  <c r="B931" i="7" s="1"/>
  <c r="B932" i="7" s="1"/>
  <c r="B933" i="7" s="1"/>
  <c r="B934" i="7" s="1"/>
  <c r="B935" i="7" s="1"/>
  <c r="B936" i="7" s="1"/>
  <c r="B937" i="7" s="1"/>
  <c r="B938" i="7" s="1"/>
  <c r="B939" i="7" s="1"/>
  <c r="B940" i="7" s="1"/>
  <c r="B941" i="7" s="1"/>
  <c r="B942" i="7" s="1"/>
  <c r="B943" i="7" s="1"/>
  <c r="B944" i="7" s="1"/>
  <c r="B945" i="7" s="1"/>
  <c r="B946" i="7" s="1"/>
  <c r="B947" i="7" s="1"/>
  <c r="B948" i="7" s="1"/>
  <c r="B949" i="7" s="1"/>
  <c r="B950" i="7" s="1"/>
  <c r="B951" i="7" s="1"/>
  <c r="B952" i="7" s="1"/>
  <c r="B953" i="7" s="1"/>
  <c r="B954" i="7" s="1"/>
  <c r="B955" i="7" s="1"/>
  <c r="B956" i="7" s="1"/>
  <c r="B957" i="7" s="1"/>
  <c r="B958" i="7" s="1"/>
  <c r="B959" i="7" s="1"/>
  <c r="B960" i="7" s="1"/>
  <c r="B961" i="7" s="1"/>
  <c r="B962" i="7" s="1"/>
  <c r="B963" i="7" s="1"/>
  <c r="B964" i="7" s="1"/>
  <c r="B965" i="7" s="1"/>
  <c r="B966" i="7" s="1"/>
  <c r="B967" i="7" s="1"/>
  <c r="B968" i="7" s="1"/>
  <c r="B969" i="7" s="1"/>
  <c r="B970" i="7" s="1"/>
  <c r="B971" i="7" s="1"/>
  <c r="B972" i="7" s="1"/>
  <c r="B973" i="7" s="1"/>
  <c r="B974" i="7" s="1"/>
  <c r="B975" i="7" s="1"/>
  <c r="B976" i="7" s="1"/>
  <c r="B977" i="7" s="1"/>
  <c r="B978" i="7" s="1"/>
  <c r="B979" i="7" s="1"/>
  <c r="B980" i="7" s="1"/>
  <c r="B981" i="7" s="1"/>
  <c r="B982" i="7" s="1"/>
  <c r="B983" i="7" s="1"/>
  <c r="B984" i="7" s="1"/>
  <c r="B985" i="7" s="1"/>
  <c r="B986" i="7" s="1"/>
  <c r="B987" i="7" s="1"/>
  <c r="B988" i="7" s="1"/>
  <c r="B989" i="7" s="1"/>
  <c r="B990" i="7" s="1"/>
  <c r="B991" i="7" s="1"/>
  <c r="B992" i="7" s="1"/>
  <c r="B993" i="7" s="1"/>
  <c r="B994" i="7" s="1"/>
  <c r="B995" i="7" s="1"/>
  <c r="B996" i="7" s="1"/>
  <c r="B997" i="7" s="1"/>
  <c r="B998" i="7" s="1"/>
  <c r="B999" i="7" s="1"/>
  <c r="B1000" i="7" s="1"/>
  <c r="B1001" i="7" s="1"/>
  <c r="B1002" i="7" s="1"/>
  <c r="B1003" i="7" s="1"/>
  <c r="B1004" i="7" s="1"/>
  <c r="B1005" i="7" s="1"/>
  <c r="B1006" i="7" s="1"/>
  <c r="B1007" i="7" s="1"/>
  <c r="B1008" i="7" s="1"/>
  <c r="B1009" i="7" s="1"/>
  <c r="B1010" i="7" s="1"/>
  <c r="B1011" i="7" s="1"/>
  <c r="B1012" i="7" s="1"/>
  <c r="B1013" i="7" s="1"/>
  <c r="B1014" i="7" s="1"/>
  <c r="B1015" i="7" s="1"/>
  <c r="B1016" i="7" s="1"/>
  <c r="B1017" i="7" s="1"/>
  <c r="B1018" i="7" s="1"/>
  <c r="B1019" i="7" s="1"/>
  <c r="B1020" i="7" s="1"/>
  <c r="B1021" i="7" s="1"/>
  <c r="B1022" i="7" s="1"/>
  <c r="B1023" i="7" s="1"/>
  <c r="B1024" i="7" s="1"/>
  <c r="B1025" i="7" s="1"/>
  <c r="B1026" i="7" s="1"/>
  <c r="B1027" i="7" s="1"/>
  <c r="B1028" i="7" s="1"/>
  <c r="B1029" i="7" s="1"/>
  <c r="B1030" i="7" s="1"/>
  <c r="B1031" i="7" s="1"/>
  <c r="B1032" i="7" s="1"/>
  <c r="B1033" i="7" s="1"/>
  <c r="B1034" i="7" s="1"/>
  <c r="B1035" i="7" s="1"/>
  <c r="B1036" i="7" s="1"/>
  <c r="B1037" i="7" s="1"/>
  <c r="B1038" i="7" s="1"/>
  <c r="B1039" i="7" s="1"/>
  <c r="B1040" i="7" s="1"/>
  <c r="B1041" i="7" s="1"/>
  <c r="B1042" i="7" s="1"/>
  <c r="B1043" i="7" s="1"/>
  <c r="B1044" i="7" s="1"/>
  <c r="B1045" i="7" s="1"/>
  <c r="B1046" i="7" s="1"/>
  <c r="B1047" i="7" s="1"/>
  <c r="B1048" i="7" s="1"/>
  <c r="B1049" i="7" s="1"/>
  <c r="B1050" i="7" s="1"/>
  <c r="B1051" i="7" s="1"/>
  <c r="B1052" i="7" s="1"/>
  <c r="B1053" i="7" s="1"/>
  <c r="B1054" i="7" s="1"/>
  <c r="B1055" i="7" s="1"/>
  <c r="B1056" i="7" s="1"/>
  <c r="B1057" i="7" s="1"/>
  <c r="B1058" i="7" s="1"/>
  <c r="B1059" i="7" s="1"/>
  <c r="B1060" i="7" s="1"/>
  <c r="B1061" i="7" s="1"/>
  <c r="B1062" i="7" s="1"/>
  <c r="B1063" i="7" s="1"/>
  <c r="B1064" i="7" s="1"/>
  <c r="B1065" i="7" s="1"/>
  <c r="B1066" i="7" s="1"/>
  <c r="B1067" i="7" s="1"/>
  <c r="B1068" i="7" s="1"/>
  <c r="B1069" i="7" s="1"/>
  <c r="B1070" i="7" s="1"/>
  <c r="B1071" i="7" s="1"/>
  <c r="B1072" i="7" s="1"/>
  <c r="B1073" i="7" s="1"/>
  <c r="B1074" i="7" s="1"/>
  <c r="B1075" i="7" s="1"/>
  <c r="B1076" i="7" s="1"/>
  <c r="B1077" i="7" s="1"/>
  <c r="B1078" i="7" s="1"/>
  <c r="B1079" i="7" s="1"/>
  <c r="B1080" i="7" s="1"/>
  <c r="B1081" i="7" s="1"/>
  <c r="B1082" i="7" s="1"/>
  <c r="B1083" i="7" s="1"/>
  <c r="B1084" i="7" s="1"/>
  <c r="B1085" i="7" s="1"/>
  <c r="B1086" i="7" s="1"/>
  <c r="B1087" i="7" s="1"/>
  <c r="B1088" i="7" s="1"/>
  <c r="B1089" i="7" s="1"/>
  <c r="B1090" i="7" s="1"/>
  <c r="B1091" i="7" s="1"/>
  <c r="B1092" i="7" s="1"/>
  <c r="B1093" i="7" s="1"/>
  <c r="B1094" i="7" s="1"/>
  <c r="B1095" i="7" s="1"/>
  <c r="B1096" i="7" s="1"/>
  <c r="B1097" i="7" s="1"/>
  <c r="B1098" i="7" s="1"/>
  <c r="B1099" i="7" s="1"/>
  <c r="B1100" i="7" s="1"/>
  <c r="B1101" i="7" s="1"/>
  <c r="B1102" i="7" s="1"/>
  <c r="B1103" i="7" s="1"/>
  <c r="B1104" i="7" s="1"/>
  <c r="B1105" i="7" s="1"/>
  <c r="B1106" i="7" s="1"/>
  <c r="B1107" i="7" s="1"/>
  <c r="B1108" i="7" s="1"/>
  <c r="B1109" i="7" s="1"/>
  <c r="B1110" i="7" s="1"/>
  <c r="B1111" i="7" s="1"/>
  <c r="B1112" i="7" s="1"/>
  <c r="B1113" i="7" s="1"/>
  <c r="B1114" i="7" s="1"/>
  <c r="B1115" i="7" s="1"/>
  <c r="B1116" i="7" s="1"/>
  <c r="B1117" i="7" s="1"/>
  <c r="B1118" i="7" s="1"/>
  <c r="B1119" i="7" s="1"/>
  <c r="B1120" i="7" s="1"/>
  <c r="B1121" i="7" s="1"/>
  <c r="B1122" i="7" s="1"/>
  <c r="B1123" i="7" s="1"/>
  <c r="B1124" i="7" s="1"/>
  <c r="B1125" i="7" s="1"/>
  <c r="B1126" i="7" s="1"/>
  <c r="B1127" i="7" s="1"/>
  <c r="B1128" i="7" s="1"/>
  <c r="B1129" i="7" s="1"/>
  <c r="B1130" i="7" s="1"/>
  <c r="B1131" i="7" s="1"/>
  <c r="B1132" i="7" s="1"/>
  <c r="B1133" i="7" s="1"/>
  <c r="B1134" i="7" s="1"/>
  <c r="B1135" i="7" s="1"/>
  <c r="B1136" i="7" s="1"/>
  <c r="B1137" i="7" s="1"/>
  <c r="B1138" i="7" s="1"/>
  <c r="B1139" i="7" s="1"/>
  <c r="B1140" i="7" s="1"/>
  <c r="B1141" i="7" s="1"/>
  <c r="B1142" i="7" s="1"/>
  <c r="B1143" i="7" s="1"/>
  <c r="B1144" i="7" s="1"/>
  <c r="B1145" i="7" s="1"/>
  <c r="B1146" i="7" s="1"/>
  <c r="B1147" i="7" s="1"/>
  <c r="B1148" i="7" s="1"/>
  <c r="B1149" i="7" s="1"/>
  <c r="B1150" i="7" s="1"/>
  <c r="B1151" i="7" s="1"/>
  <c r="B1152" i="7" s="1"/>
  <c r="B1153" i="7" s="1"/>
  <c r="B1154" i="7" s="1"/>
  <c r="B1155" i="7" s="1"/>
  <c r="B1156" i="7" s="1"/>
  <c r="B1157" i="7" s="1"/>
  <c r="B1158" i="7" s="1"/>
  <c r="B1159" i="7" s="1"/>
  <c r="B1160" i="7" s="1"/>
  <c r="B1161" i="7" s="1"/>
  <c r="B1162" i="7" s="1"/>
  <c r="B1163" i="7" s="1"/>
  <c r="B1164" i="7" s="1"/>
  <c r="B1165" i="7" s="1"/>
  <c r="B1166" i="7" s="1"/>
  <c r="B1167" i="7" s="1"/>
  <c r="B1168" i="7" s="1"/>
  <c r="B1169" i="7" s="1"/>
  <c r="B1170" i="7" s="1"/>
  <c r="B1171" i="7" s="1"/>
  <c r="B1172" i="7" s="1"/>
  <c r="B1173" i="7" s="1"/>
  <c r="B1174" i="7" s="1"/>
  <c r="B1175" i="7" s="1"/>
  <c r="B1176" i="7" s="1"/>
  <c r="B1177" i="7" s="1"/>
  <c r="B1178" i="7" s="1"/>
  <c r="B1179" i="7" s="1"/>
  <c r="B1180" i="7" s="1"/>
  <c r="B1181" i="7" s="1"/>
  <c r="B1182" i="7" s="1"/>
  <c r="B1183" i="7" s="1"/>
  <c r="B1184" i="7" s="1"/>
  <c r="B1185" i="7" s="1"/>
  <c r="B1186" i="7" s="1"/>
  <c r="B1187" i="7" s="1"/>
  <c r="B1188" i="7" s="1"/>
  <c r="B1189" i="7" s="1"/>
  <c r="B1190" i="7" s="1"/>
  <c r="B1191" i="7" s="1"/>
  <c r="B1192" i="7" s="1"/>
  <c r="B1193" i="7" s="1"/>
  <c r="B1194" i="7" s="1"/>
  <c r="B1195" i="7" s="1"/>
  <c r="B1196" i="7" s="1"/>
  <c r="B1197" i="7" s="1"/>
  <c r="B1198" i="7" s="1"/>
  <c r="B1199" i="7" s="1"/>
  <c r="B1200" i="7" s="1"/>
  <c r="B1201" i="7" s="1"/>
  <c r="B1202" i="7" s="1"/>
  <c r="B1203" i="7" s="1"/>
  <c r="B1204" i="7" s="1"/>
  <c r="B1205" i="7" s="1"/>
  <c r="B1206" i="7" s="1"/>
  <c r="B1207" i="7" s="1"/>
  <c r="B1208" i="7" s="1"/>
  <c r="B1209" i="7" s="1"/>
  <c r="B1210" i="7" s="1"/>
  <c r="B1211" i="7" s="1"/>
  <c r="B1212" i="7" s="1"/>
  <c r="B1213" i="7" s="1"/>
  <c r="B1214" i="7" s="1"/>
  <c r="B1215" i="7" s="1"/>
  <c r="B1216" i="7" s="1"/>
  <c r="B1217" i="7" s="1"/>
  <c r="B1218" i="7" s="1"/>
  <c r="B1219" i="7" s="1"/>
  <c r="B1220" i="7" s="1"/>
  <c r="B1221" i="7" s="1"/>
  <c r="B1222" i="7" s="1"/>
  <c r="B1223" i="7" s="1"/>
  <c r="B1224" i="7" s="1"/>
  <c r="B1225" i="7" s="1"/>
  <c r="B1226" i="7" s="1"/>
  <c r="B1227" i="7" s="1"/>
  <c r="B1228" i="7" s="1"/>
  <c r="B1229" i="7" s="1"/>
  <c r="B1230" i="7" s="1"/>
  <c r="B1231" i="7" s="1"/>
  <c r="B1232" i="7" s="1"/>
  <c r="B1233" i="7" s="1"/>
  <c r="B1234" i="7" s="1"/>
  <c r="B1235" i="7" s="1"/>
  <c r="B1236" i="7" s="1"/>
  <c r="B1237" i="7" s="1"/>
  <c r="B1238" i="7" s="1"/>
  <c r="B1239" i="7" s="1"/>
  <c r="B1240" i="7" s="1"/>
  <c r="B1241" i="7" s="1"/>
  <c r="B1242" i="7" s="1"/>
  <c r="B1243" i="7" s="1"/>
  <c r="B1244" i="7" s="1"/>
  <c r="B1245" i="7" s="1"/>
  <c r="B1246" i="7" s="1"/>
  <c r="B1247" i="7" s="1"/>
  <c r="B1248" i="7" s="1"/>
  <c r="B1249" i="7" s="1"/>
  <c r="B1250" i="7" s="1"/>
  <c r="B1251" i="7" s="1"/>
  <c r="B1252" i="7" s="1"/>
  <c r="B1253" i="7" s="1"/>
  <c r="B1254" i="7" s="1"/>
  <c r="B1255" i="7" s="1"/>
  <c r="B1256" i="7" s="1"/>
  <c r="B1257" i="7" s="1"/>
  <c r="B1258" i="7" s="1"/>
  <c r="B1259" i="7" s="1"/>
  <c r="B1260" i="7" s="1"/>
  <c r="B1261" i="7" s="1"/>
  <c r="B1262" i="7" s="1"/>
  <c r="B1263" i="7" s="1"/>
  <c r="B1264" i="7" s="1"/>
  <c r="B1265" i="7" s="1"/>
  <c r="B1266" i="7" s="1"/>
  <c r="B1267" i="7" s="1"/>
  <c r="B1268" i="7" s="1"/>
  <c r="B1269" i="7" s="1"/>
  <c r="B1270" i="7" s="1"/>
  <c r="B1271" i="7" s="1"/>
  <c r="B1272" i="7" s="1"/>
  <c r="B1273" i="7" s="1"/>
  <c r="B1274" i="7" s="1"/>
  <c r="B1275" i="7" s="1"/>
  <c r="B1276" i="7" s="1"/>
  <c r="B1277" i="7" s="1"/>
  <c r="B1278" i="7" s="1"/>
  <c r="B1279" i="7" s="1"/>
  <c r="B1280" i="7" s="1"/>
  <c r="B1281" i="7" s="1"/>
  <c r="B1282" i="7" s="1"/>
  <c r="B1283" i="7" s="1"/>
  <c r="B1284" i="7" s="1"/>
  <c r="B1285" i="7" s="1"/>
  <c r="B1286" i="7" s="1"/>
  <c r="B1287" i="7" s="1"/>
  <c r="B1288" i="7" s="1"/>
  <c r="B1289" i="7" s="1"/>
  <c r="B1290" i="7" s="1"/>
  <c r="B1291" i="7" s="1"/>
  <c r="B1292" i="7" s="1"/>
  <c r="B1293" i="7" s="1"/>
  <c r="B1294" i="7" s="1"/>
  <c r="B1295" i="7" s="1"/>
  <c r="B1296" i="7" s="1"/>
  <c r="B1297" i="7" s="1"/>
  <c r="B1298" i="7" s="1"/>
  <c r="B1299" i="7" s="1"/>
  <c r="B1300" i="7" s="1"/>
  <c r="B1301" i="7" s="1"/>
  <c r="B1302" i="7" s="1"/>
  <c r="B1303" i="7" s="1"/>
  <c r="B1304" i="7" s="1"/>
  <c r="B1305" i="7" s="1"/>
  <c r="B1306" i="7" s="1"/>
  <c r="B1307" i="7" s="1"/>
  <c r="B1308" i="7" s="1"/>
  <c r="B1309" i="7" s="1"/>
  <c r="B1310" i="7" s="1"/>
  <c r="B1311" i="7" s="1"/>
  <c r="B1312" i="7" s="1"/>
  <c r="B1313" i="7" s="1"/>
  <c r="B1314" i="7" s="1"/>
  <c r="B1315" i="7" s="1"/>
  <c r="B1316" i="7" s="1"/>
  <c r="B1317" i="7" s="1"/>
  <c r="B1318" i="7" s="1"/>
  <c r="B1319" i="7" s="1"/>
  <c r="B1320" i="7" s="1"/>
  <c r="B1321" i="7" s="1"/>
  <c r="B1322" i="7" s="1"/>
  <c r="B1323" i="7" s="1"/>
  <c r="B1324" i="7" s="1"/>
  <c r="B1325" i="7" s="1"/>
  <c r="B1326" i="7" s="1"/>
  <c r="B1327" i="7" s="1"/>
  <c r="B1328" i="7" s="1"/>
  <c r="B1329" i="7" s="1"/>
  <c r="B1330" i="7" s="1"/>
  <c r="B1331" i="7" s="1"/>
  <c r="B1332" i="7" s="1"/>
  <c r="B1333" i="7" s="1"/>
  <c r="B1334" i="7" s="1"/>
  <c r="B1335" i="7" s="1"/>
  <c r="B1336" i="7" s="1"/>
  <c r="B1337" i="7" s="1"/>
  <c r="B1338" i="7" s="1"/>
  <c r="B1339" i="7" s="1"/>
  <c r="B1340" i="7" s="1"/>
  <c r="B1341" i="7" s="1"/>
  <c r="B1342" i="7" s="1"/>
  <c r="B1343" i="7" s="1"/>
  <c r="B1344" i="7" s="1"/>
  <c r="B1345" i="7" s="1"/>
  <c r="B1346" i="7" s="1"/>
  <c r="B1347" i="7" s="1"/>
  <c r="B1348" i="7" s="1"/>
  <c r="B1349" i="7" s="1"/>
  <c r="B1350" i="7" s="1"/>
  <c r="B1351" i="7" s="1"/>
  <c r="B1352" i="7" s="1"/>
  <c r="B1353" i="7" s="1"/>
  <c r="B1354" i="7" s="1"/>
  <c r="B1355" i="7" s="1"/>
  <c r="B1356" i="7" s="1"/>
  <c r="B1357" i="7" s="1"/>
  <c r="B1358" i="7" s="1"/>
  <c r="B1359" i="7" s="1"/>
  <c r="B1360" i="7" s="1"/>
  <c r="B1361" i="7" s="1"/>
  <c r="B1362" i="7" s="1"/>
  <c r="B1363" i="7" s="1"/>
  <c r="B1364" i="7" s="1"/>
  <c r="B1365" i="7" s="1"/>
  <c r="B1366" i="7" s="1"/>
  <c r="B1367" i="7" s="1"/>
  <c r="B1368" i="7" s="1"/>
  <c r="B1369" i="7" s="1"/>
  <c r="B1370" i="7" s="1"/>
  <c r="B1371" i="7" s="1"/>
  <c r="B1372" i="7" s="1"/>
  <c r="B1373" i="7" s="1"/>
  <c r="B1374" i="7" s="1"/>
  <c r="B1375" i="7" s="1"/>
  <c r="B1376" i="7" s="1"/>
  <c r="B1377" i="7" s="1"/>
  <c r="B1378" i="7" s="1"/>
  <c r="B1379" i="7" s="1"/>
  <c r="B1380" i="7" s="1"/>
  <c r="B1381" i="7" s="1"/>
  <c r="B1382" i="7" s="1"/>
  <c r="B1383" i="7" s="1"/>
  <c r="B1384" i="7" s="1"/>
  <c r="B1385" i="7" s="1"/>
  <c r="B1386" i="7" s="1"/>
  <c r="B1387" i="7" s="1"/>
  <c r="B1388" i="7" s="1"/>
  <c r="B1389" i="7" s="1"/>
  <c r="B1390" i="7" s="1"/>
  <c r="B1391" i="7" s="1"/>
  <c r="B1392" i="7" s="1"/>
  <c r="B1393" i="7" s="1"/>
  <c r="B1394" i="7" s="1"/>
  <c r="B1395" i="7" s="1"/>
  <c r="B1396" i="7" s="1"/>
  <c r="B1397" i="7" s="1"/>
  <c r="B1398" i="7" s="1"/>
  <c r="B1399" i="7" s="1"/>
  <c r="B1400" i="7" s="1"/>
  <c r="B1401" i="7" s="1"/>
  <c r="B1402" i="7" s="1"/>
  <c r="B1403" i="7" s="1"/>
  <c r="B1404" i="7" s="1"/>
  <c r="B1405" i="7" s="1"/>
  <c r="B1406" i="7" s="1"/>
  <c r="B1407" i="7" s="1"/>
  <c r="B1408" i="7" s="1"/>
  <c r="B1409" i="7" s="1"/>
  <c r="B1410" i="7" s="1"/>
  <c r="B1411" i="7" s="1"/>
  <c r="B1412" i="7" s="1"/>
  <c r="B1413" i="7" s="1"/>
  <c r="B1414" i="7" s="1"/>
  <c r="B1415" i="7" s="1"/>
  <c r="B1416" i="7" s="1"/>
  <c r="B1417" i="7" s="1"/>
  <c r="B1418" i="7" s="1"/>
  <c r="B1419" i="7" s="1"/>
  <c r="B1420" i="7" s="1"/>
  <c r="B1421" i="7" s="1"/>
  <c r="B1422" i="7" s="1"/>
  <c r="B1423" i="7" s="1"/>
  <c r="B1424" i="7" s="1"/>
  <c r="B1425" i="7" s="1"/>
  <c r="B1426" i="7" s="1"/>
  <c r="B1427" i="7" s="1"/>
  <c r="B1428" i="7" s="1"/>
  <c r="B1429" i="7" s="1"/>
  <c r="B1430" i="7" s="1"/>
  <c r="B1431" i="7" s="1"/>
  <c r="B1432" i="7" s="1"/>
  <c r="B1433" i="7" s="1"/>
  <c r="B1434" i="7" s="1"/>
  <c r="B1435" i="7" s="1"/>
  <c r="B1436" i="7" s="1"/>
  <c r="B1437" i="7" s="1"/>
  <c r="B1438" i="7" s="1"/>
  <c r="B1439" i="7" s="1"/>
  <c r="B1440" i="7" s="1"/>
  <c r="B1441" i="7" s="1"/>
  <c r="B1442" i="7" s="1"/>
  <c r="B1443" i="7" s="1"/>
  <c r="B1444" i="7" s="1"/>
  <c r="B1445" i="7" s="1"/>
  <c r="B1446" i="7" s="1"/>
  <c r="B1447" i="7" s="1"/>
  <c r="B1448" i="7" s="1"/>
  <c r="B1449" i="7" s="1"/>
  <c r="B1450" i="7" s="1"/>
  <c r="B1451" i="7" s="1"/>
  <c r="B1452" i="7" s="1"/>
  <c r="B1453" i="7" s="1"/>
  <c r="B1454" i="7" s="1"/>
  <c r="B1455" i="7" s="1"/>
  <c r="B1456" i="7" s="1"/>
  <c r="B1457" i="7" s="1"/>
  <c r="B1458" i="7" s="1"/>
  <c r="B1459" i="7" s="1"/>
  <c r="B1460" i="7" s="1"/>
  <c r="B1461" i="7" s="1"/>
  <c r="B1462" i="7" s="1"/>
  <c r="B1463" i="7" s="1"/>
  <c r="B1464" i="7" s="1"/>
  <c r="B1465" i="7" s="1"/>
  <c r="B1466" i="7" s="1"/>
  <c r="B1467" i="7" s="1"/>
  <c r="B1468" i="7" s="1"/>
  <c r="B1469" i="7" s="1"/>
  <c r="B1470" i="7" s="1"/>
  <c r="B1471" i="7" s="1"/>
  <c r="B1472" i="7" s="1"/>
  <c r="B1473" i="7" s="1"/>
  <c r="B1474" i="7" s="1"/>
  <c r="B1475" i="7" s="1"/>
  <c r="B1476" i="7" s="1"/>
  <c r="B1477" i="7" s="1"/>
  <c r="B1478" i="7" s="1"/>
  <c r="B1479" i="7" s="1"/>
  <c r="B1480" i="7" s="1"/>
  <c r="B1481" i="7" s="1"/>
  <c r="B1482" i="7" s="1"/>
  <c r="B1483" i="7" s="1"/>
  <c r="B1484" i="7" s="1"/>
  <c r="B1485" i="7" s="1"/>
  <c r="B1486" i="7" s="1"/>
  <c r="B1487" i="7" s="1"/>
  <c r="B1488" i="7" s="1"/>
  <c r="B1489" i="7" s="1"/>
  <c r="B1490" i="7" s="1"/>
  <c r="B1491" i="7" s="1"/>
  <c r="B1492" i="7" s="1"/>
  <c r="B1493" i="7" s="1"/>
  <c r="B1494" i="7" s="1"/>
  <c r="B1495" i="7" s="1"/>
  <c r="B1496" i="7" s="1"/>
  <c r="B1497" i="7" s="1"/>
  <c r="B1498" i="7" s="1"/>
  <c r="B1499" i="7" s="1"/>
  <c r="B1500" i="7" s="1"/>
  <c r="B1501" i="7" s="1"/>
  <c r="B1502" i="7" s="1"/>
  <c r="B1503" i="7" s="1"/>
  <c r="B1504" i="7" s="1"/>
  <c r="B1505" i="7" s="1"/>
  <c r="B1506" i="7" s="1"/>
  <c r="B1507" i="7" s="1"/>
  <c r="B1508" i="7" s="1"/>
  <c r="B1509" i="7" s="1"/>
  <c r="B1510" i="7" s="1"/>
  <c r="B1511" i="7" s="1"/>
  <c r="B1512" i="7" s="1"/>
  <c r="B1513" i="7" s="1"/>
  <c r="B1514" i="7" s="1"/>
  <c r="B1515" i="7" s="1"/>
  <c r="B1516" i="7" s="1"/>
  <c r="B1517" i="7" s="1"/>
  <c r="B1518" i="7" s="1"/>
  <c r="B1519" i="7" s="1"/>
  <c r="B1520" i="7" s="1"/>
  <c r="B1521" i="7" s="1"/>
  <c r="B1522" i="7" s="1"/>
  <c r="B1523" i="7" s="1"/>
  <c r="B1524" i="7" s="1"/>
  <c r="B1525" i="7" s="1"/>
  <c r="B1526" i="7" s="1"/>
  <c r="B1527" i="7" s="1"/>
  <c r="B1528" i="7" s="1"/>
  <c r="B1529" i="7" s="1"/>
  <c r="B1530" i="7" s="1"/>
  <c r="B1531" i="7" s="1"/>
  <c r="B1532" i="7" s="1"/>
  <c r="B1533" i="7" s="1"/>
  <c r="B1534" i="7" s="1"/>
  <c r="B1535" i="7" s="1"/>
  <c r="B1536" i="7" s="1"/>
  <c r="B1537" i="7" s="1"/>
  <c r="B1538" i="7" s="1"/>
  <c r="B1539" i="7" s="1"/>
  <c r="B1540" i="7" s="1"/>
  <c r="B1541" i="7" s="1"/>
  <c r="B1542" i="7" s="1"/>
  <c r="B1543" i="7" s="1"/>
  <c r="B1544" i="7" s="1"/>
  <c r="B1545" i="7" s="1"/>
  <c r="B1546" i="7" s="1"/>
  <c r="B1547" i="7" s="1"/>
  <c r="B1548" i="7" s="1"/>
  <c r="B1549" i="7" s="1"/>
  <c r="B1550" i="7" s="1"/>
  <c r="B1551" i="7" s="1"/>
  <c r="B1552" i="7" s="1"/>
  <c r="B1553" i="7" s="1"/>
  <c r="B1554" i="7" s="1"/>
  <c r="B1555" i="7" s="1"/>
  <c r="B1556" i="7" s="1"/>
  <c r="B1557" i="7" s="1"/>
  <c r="B1558" i="7" s="1"/>
  <c r="B1559" i="7" s="1"/>
  <c r="B1560" i="7" s="1"/>
  <c r="B1561" i="7" s="1"/>
  <c r="B1562" i="7" s="1"/>
  <c r="B1563" i="7" s="1"/>
  <c r="B1564" i="7" s="1"/>
  <c r="B1565" i="7" s="1"/>
  <c r="B1566" i="7" s="1"/>
  <c r="B1567" i="7" s="1"/>
  <c r="B1568" i="7" s="1"/>
  <c r="B1569" i="7" s="1"/>
  <c r="B1570" i="7" s="1"/>
  <c r="B1571" i="7" s="1"/>
  <c r="B1572" i="7" s="1"/>
  <c r="B1573" i="7" s="1"/>
  <c r="B1574" i="7" s="1"/>
  <c r="B1575" i="7" s="1"/>
  <c r="B1576" i="7" s="1"/>
  <c r="B1577" i="7" s="1"/>
  <c r="B1578" i="7" s="1"/>
  <c r="B1579" i="7" s="1"/>
  <c r="B1580" i="7" s="1"/>
  <c r="B1581" i="7" s="1"/>
  <c r="B1582" i="7" s="1"/>
  <c r="B1583" i="7" s="1"/>
  <c r="B1584" i="7" s="1"/>
  <c r="B1585" i="7" s="1"/>
  <c r="B1586" i="7" s="1"/>
  <c r="B1587" i="7" s="1"/>
  <c r="B1588" i="7" s="1"/>
  <c r="B1589" i="7" s="1"/>
  <c r="B1590" i="7" s="1"/>
  <c r="B1591" i="7" s="1"/>
  <c r="B1592" i="7" s="1"/>
  <c r="B1593" i="7" s="1"/>
  <c r="B1594" i="7" s="1"/>
  <c r="B1595" i="7" s="1"/>
  <c r="B1596" i="7" s="1"/>
  <c r="B1597" i="7" s="1"/>
  <c r="B1598" i="7" s="1"/>
  <c r="B1599" i="7" s="1"/>
  <c r="B1600" i="7" s="1"/>
  <c r="B1601" i="7" s="1"/>
  <c r="B1602" i="7" s="1"/>
  <c r="B1603" i="7" s="1"/>
  <c r="B1604" i="7" s="1"/>
  <c r="B1605" i="7" s="1"/>
  <c r="B1606" i="7" s="1"/>
  <c r="B1607" i="7" s="1"/>
  <c r="B1608" i="7" s="1"/>
  <c r="B1609" i="7" s="1"/>
  <c r="B1610" i="7" s="1"/>
  <c r="B1611" i="7" s="1"/>
  <c r="B1612" i="7" s="1"/>
  <c r="B1613" i="7" s="1"/>
  <c r="B1614" i="7" s="1"/>
  <c r="B1615" i="7" s="1"/>
  <c r="B1616" i="7" s="1"/>
  <c r="B1617" i="7" s="1"/>
  <c r="B1618" i="7" s="1"/>
  <c r="B1619" i="7" s="1"/>
  <c r="B1620" i="7" s="1"/>
  <c r="B1621" i="7" s="1"/>
  <c r="B1622" i="7" s="1"/>
  <c r="B1623" i="7" s="1"/>
  <c r="B1624" i="7" s="1"/>
  <c r="B1625" i="7" s="1"/>
  <c r="B1626" i="7" s="1"/>
  <c r="B1627" i="7" s="1"/>
  <c r="B1628" i="7" s="1"/>
  <c r="B1629" i="7" s="1"/>
  <c r="B1630" i="7" s="1"/>
  <c r="B1631" i="7" s="1"/>
  <c r="B1632" i="7" s="1"/>
  <c r="B1633" i="7" s="1"/>
  <c r="B1634" i="7" s="1"/>
  <c r="B1635" i="7" s="1"/>
  <c r="B1636" i="7" s="1"/>
  <c r="B1637" i="7" s="1"/>
  <c r="B1638" i="7" s="1"/>
  <c r="B1639" i="7" s="1"/>
  <c r="B1640" i="7" s="1"/>
  <c r="B1641" i="7" s="1"/>
  <c r="B1642" i="7" s="1"/>
  <c r="B1643" i="7" s="1"/>
  <c r="B1644" i="7" s="1"/>
  <c r="B1645" i="7" s="1"/>
  <c r="B1646" i="7" s="1"/>
  <c r="B1647" i="7" s="1"/>
  <c r="B1648" i="7" s="1"/>
  <c r="B1649" i="7" s="1"/>
  <c r="B1650" i="7" s="1"/>
  <c r="B1651" i="7" s="1"/>
  <c r="B1652" i="7" s="1"/>
  <c r="B1653" i="7" s="1"/>
  <c r="X8" i="7"/>
  <c r="R8" i="7"/>
  <c r="T8" i="7" s="1"/>
  <c r="L8" i="7"/>
  <c r="AV1004" i="6"/>
  <c r="AT1004" i="6"/>
  <c r="AS1004" i="6"/>
  <c r="AR1004" i="6"/>
  <c r="L1004" i="6"/>
  <c r="K1004" i="6"/>
  <c r="AV1003" i="6"/>
  <c r="AT1003" i="6"/>
  <c r="AS1003" i="6"/>
  <c r="AR1003" i="6"/>
  <c r="L1003" i="6"/>
  <c r="K1003" i="6"/>
  <c r="AV1002" i="6"/>
  <c r="AT1002" i="6"/>
  <c r="AS1002" i="6"/>
  <c r="AR1002" i="6"/>
  <c r="L1002" i="6"/>
  <c r="K1002" i="6"/>
  <c r="AV1001" i="6"/>
  <c r="AT1001" i="6"/>
  <c r="AS1001" i="6"/>
  <c r="AR1001" i="6"/>
  <c r="L1001" i="6"/>
  <c r="K1001" i="6"/>
  <c r="AV1000" i="6"/>
  <c r="AT1000" i="6"/>
  <c r="AS1000" i="6"/>
  <c r="AR1000" i="6"/>
  <c r="L1000" i="6"/>
  <c r="K1000" i="6"/>
  <c r="AV999" i="6"/>
  <c r="AT999" i="6"/>
  <c r="AS999" i="6"/>
  <c r="AR999" i="6"/>
  <c r="L999" i="6"/>
  <c r="K999" i="6"/>
  <c r="AV998" i="6"/>
  <c r="AT998" i="6"/>
  <c r="AS998" i="6"/>
  <c r="AR998" i="6"/>
  <c r="L998" i="6"/>
  <c r="K998" i="6"/>
  <c r="AV997" i="6"/>
  <c r="AT997" i="6"/>
  <c r="AS997" i="6"/>
  <c r="AR997" i="6"/>
  <c r="L997" i="6"/>
  <c r="K997" i="6"/>
  <c r="AV996" i="6"/>
  <c r="AT996" i="6"/>
  <c r="AS996" i="6"/>
  <c r="AR996" i="6"/>
  <c r="L996" i="6"/>
  <c r="K996" i="6"/>
  <c r="AV995" i="6"/>
  <c r="AT995" i="6"/>
  <c r="AS995" i="6"/>
  <c r="AR995" i="6"/>
  <c r="L995" i="6"/>
  <c r="K995" i="6"/>
  <c r="AV994" i="6"/>
  <c r="AT994" i="6"/>
  <c r="AS994" i="6"/>
  <c r="AR994" i="6"/>
  <c r="L994" i="6"/>
  <c r="K994" i="6"/>
  <c r="AV993" i="6"/>
  <c r="AT993" i="6"/>
  <c r="AS993" i="6"/>
  <c r="AR993" i="6"/>
  <c r="L993" i="6"/>
  <c r="K993" i="6"/>
  <c r="AV992" i="6"/>
  <c r="AT992" i="6"/>
  <c r="AS992" i="6"/>
  <c r="AR992" i="6"/>
  <c r="L992" i="6"/>
  <c r="K992" i="6"/>
  <c r="AV991" i="6"/>
  <c r="AT991" i="6"/>
  <c r="AS991" i="6"/>
  <c r="AR991" i="6"/>
  <c r="L991" i="6"/>
  <c r="K991" i="6"/>
  <c r="AV990" i="6"/>
  <c r="AT990" i="6"/>
  <c r="AS990" i="6"/>
  <c r="AR990" i="6"/>
  <c r="L990" i="6"/>
  <c r="K990" i="6"/>
  <c r="AV989" i="6"/>
  <c r="AT989" i="6"/>
  <c r="AS989" i="6"/>
  <c r="AR989" i="6"/>
  <c r="L989" i="6"/>
  <c r="K989" i="6"/>
  <c r="AV988" i="6"/>
  <c r="AT988" i="6"/>
  <c r="AS988" i="6"/>
  <c r="AR988" i="6"/>
  <c r="L988" i="6"/>
  <c r="K988" i="6"/>
  <c r="AV987" i="6"/>
  <c r="AT987" i="6"/>
  <c r="AS987" i="6"/>
  <c r="AR987" i="6"/>
  <c r="L987" i="6"/>
  <c r="K987" i="6"/>
  <c r="AV986" i="6"/>
  <c r="AT986" i="6"/>
  <c r="AS986" i="6"/>
  <c r="AR986" i="6"/>
  <c r="L986" i="6"/>
  <c r="K986" i="6"/>
  <c r="AV985" i="6"/>
  <c r="AT985" i="6"/>
  <c r="AS985" i="6"/>
  <c r="AR985" i="6"/>
  <c r="L985" i="6"/>
  <c r="K985" i="6"/>
  <c r="AV984" i="6"/>
  <c r="AT984" i="6"/>
  <c r="AS984" i="6"/>
  <c r="AR984" i="6"/>
  <c r="L984" i="6"/>
  <c r="K984" i="6"/>
  <c r="AV983" i="6"/>
  <c r="AT983" i="6"/>
  <c r="AS983" i="6"/>
  <c r="AR983" i="6"/>
  <c r="L983" i="6"/>
  <c r="K983" i="6"/>
  <c r="AV982" i="6"/>
  <c r="AT982" i="6"/>
  <c r="AS982" i="6"/>
  <c r="AR982" i="6"/>
  <c r="L982" i="6"/>
  <c r="K982" i="6"/>
  <c r="AV981" i="6"/>
  <c r="AT981" i="6"/>
  <c r="AS981" i="6"/>
  <c r="AR981" i="6"/>
  <c r="L981" i="6"/>
  <c r="K981" i="6"/>
  <c r="AV980" i="6"/>
  <c r="AT980" i="6"/>
  <c r="AS980" i="6"/>
  <c r="AR980" i="6"/>
  <c r="L980" i="6"/>
  <c r="K980" i="6"/>
  <c r="AV979" i="6"/>
  <c r="AT979" i="6"/>
  <c r="AS979" i="6"/>
  <c r="AR979" i="6"/>
  <c r="L979" i="6"/>
  <c r="K979" i="6"/>
  <c r="AV978" i="6"/>
  <c r="AT978" i="6"/>
  <c r="AS978" i="6"/>
  <c r="AR978" i="6"/>
  <c r="L978" i="6"/>
  <c r="K978" i="6"/>
  <c r="AV977" i="6"/>
  <c r="AT977" i="6"/>
  <c r="AS977" i="6"/>
  <c r="AR977" i="6"/>
  <c r="L977" i="6"/>
  <c r="K977" i="6"/>
  <c r="AV976" i="6"/>
  <c r="AT976" i="6"/>
  <c r="AS976" i="6"/>
  <c r="AR976" i="6"/>
  <c r="L976" i="6"/>
  <c r="K976" i="6"/>
  <c r="AV975" i="6"/>
  <c r="AT975" i="6"/>
  <c r="AS975" i="6"/>
  <c r="AR975" i="6"/>
  <c r="L975" i="6"/>
  <c r="K975" i="6"/>
  <c r="AV974" i="6"/>
  <c r="AT974" i="6"/>
  <c r="AS974" i="6"/>
  <c r="AR974" i="6"/>
  <c r="L974" i="6"/>
  <c r="K974" i="6"/>
  <c r="AV973" i="6"/>
  <c r="AT973" i="6"/>
  <c r="AS973" i="6"/>
  <c r="AR973" i="6"/>
  <c r="L973" i="6"/>
  <c r="K973" i="6"/>
  <c r="AV972" i="6"/>
  <c r="AT972" i="6"/>
  <c r="AS972" i="6"/>
  <c r="AR972" i="6"/>
  <c r="L972" i="6"/>
  <c r="K972" i="6"/>
  <c r="AV971" i="6"/>
  <c r="AT971" i="6"/>
  <c r="AS971" i="6"/>
  <c r="AR971" i="6"/>
  <c r="L971" i="6"/>
  <c r="K971" i="6"/>
  <c r="AV970" i="6"/>
  <c r="AT970" i="6"/>
  <c r="AS970" i="6"/>
  <c r="AR970" i="6"/>
  <c r="L970" i="6"/>
  <c r="K970" i="6"/>
  <c r="AV969" i="6"/>
  <c r="AT969" i="6"/>
  <c r="AS969" i="6"/>
  <c r="AR969" i="6"/>
  <c r="L969" i="6"/>
  <c r="K969" i="6"/>
  <c r="AV968" i="6"/>
  <c r="AT968" i="6"/>
  <c r="AS968" i="6"/>
  <c r="AR968" i="6"/>
  <c r="L968" i="6"/>
  <c r="K968" i="6"/>
  <c r="AV967" i="6"/>
  <c r="AT967" i="6"/>
  <c r="AS967" i="6"/>
  <c r="AR967" i="6"/>
  <c r="L967" i="6"/>
  <c r="K967" i="6"/>
  <c r="AV966" i="6"/>
  <c r="AT966" i="6"/>
  <c r="AS966" i="6"/>
  <c r="AR966" i="6"/>
  <c r="L966" i="6"/>
  <c r="K966" i="6"/>
  <c r="AV965" i="6"/>
  <c r="AT965" i="6"/>
  <c r="AS965" i="6"/>
  <c r="AR965" i="6"/>
  <c r="L965" i="6"/>
  <c r="K965" i="6"/>
  <c r="AV964" i="6"/>
  <c r="AT964" i="6"/>
  <c r="AS964" i="6"/>
  <c r="AR964" i="6"/>
  <c r="L964" i="6"/>
  <c r="K964" i="6"/>
  <c r="AV963" i="6"/>
  <c r="AT963" i="6"/>
  <c r="AS963" i="6"/>
  <c r="AR963" i="6"/>
  <c r="L963" i="6"/>
  <c r="K963" i="6"/>
  <c r="AV962" i="6"/>
  <c r="AT962" i="6"/>
  <c r="AS962" i="6"/>
  <c r="AR962" i="6"/>
  <c r="L962" i="6"/>
  <c r="K962" i="6"/>
  <c r="AV961" i="6"/>
  <c r="AT961" i="6"/>
  <c r="AS961" i="6"/>
  <c r="AR961" i="6"/>
  <c r="L961" i="6"/>
  <c r="K961" i="6"/>
  <c r="AV960" i="6"/>
  <c r="AT960" i="6"/>
  <c r="AS960" i="6"/>
  <c r="AR960" i="6"/>
  <c r="L960" i="6"/>
  <c r="K960" i="6"/>
  <c r="AV959" i="6"/>
  <c r="AT959" i="6"/>
  <c r="AS959" i="6"/>
  <c r="AR959" i="6"/>
  <c r="L959" i="6"/>
  <c r="K959" i="6"/>
  <c r="AV958" i="6"/>
  <c r="AT958" i="6"/>
  <c r="AS958" i="6"/>
  <c r="AR958" i="6"/>
  <c r="L958" i="6"/>
  <c r="K958" i="6"/>
  <c r="AV957" i="6"/>
  <c r="AT957" i="6"/>
  <c r="AS957" i="6"/>
  <c r="AR957" i="6"/>
  <c r="L957" i="6"/>
  <c r="K957" i="6"/>
  <c r="AV956" i="6"/>
  <c r="AT956" i="6"/>
  <c r="AS956" i="6"/>
  <c r="AR956" i="6"/>
  <c r="L956" i="6"/>
  <c r="K956" i="6"/>
  <c r="AV955" i="6"/>
  <c r="AT955" i="6"/>
  <c r="AS955" i="6"/>
  <c r="AR955" i="6"/>
  <c r="L955" i="6"/>
  <c r="K955" i="6"/>
  <c r="AV954" i="6"/>
  <c r="AT954" i="6"/>
  <c r="AS954" i="6"/>
  <c r="AR954" i="6"/>
  <c r="L954" i="6"/>
  <c r="K954" i="6"/>
  <c r="AV953" i="6"/>
  <c r="AT953" i="6"/>
  <c r="AS953" i="6"/>
  <c r="AR953" i="6"/>
  <c r="L953" i="6"/>
  <c r="K953" i="6"/>
  <c r="AV952" i="6"/>
  <c r="AT952" i="6"/>
  <c r="AS952" i="6"/>
  <c r="AR952" i="6"/>
  <c r="L952" i="6"/>
  <c r="K952" i="6"/>
  <c r="AV951" i="6"/>
  <c r="AT951" i="6"/>
  <c r="AS951" i="6"/>
  <c r="AR951" i="6"/>
  <c r="L951" i="6"/>
  <c r="K951" i="6"/>
  <c r="AV950" i="6"/>
  <c r="AT950" i="6"/>
  <c r="AS950" i="6"/>
  <c r="AR950" i="6"/>
  <c r="L950" i="6"/>
  <c r="K950" i="6"/>
  <c r="AV949" i="6"/>
  <c r="AT949" i="6"/>
  <c r="AS949" i="6"/>
  <c r="AR949" i="6"/>
  <c r="L949" i="6"/>
  <c r="K949" i="6"/>
  <c r="AV948" i="6"/>
  <c r="AT948" i="6"/>
  <c r="AS948" i="6"/>
  <c r="AR948" i="6"/>
  <c r="L948" i="6"/>
  <c r="K948" i="6"/>
  <c r="AV947" i="6"/>
  <c r="AT947" i="6"/>
  <c r="AS947" i="6"/>
  <c r="AR947" i="6"/>
  <c r="L947" i="6"/>
  <c r="K947" i="6"/>
  <c r="AV946" i="6"/>
  <c r="AT946" i="6"/>
  <c r="AS946" i="6"/>
  <c r="AR946" i="6"/>
  <c r="L946" i="6"/>
  <c r="K946" i="6"/>
  <c r="AV945" i="6"/>
  <c r="AT945" i="6"/>
  <c r="AS945" i="6"/>
  <c r="AR945" i="6"/>
  <c r="L945" i="6"/>
  <c r="K945" i="6"/>
  <c r="AV944" i="6"/>
  <c r="AT944" i="6"/>
  <c r="AS944" i="6"/>
  <c r="AR944" i="6"/>
  <c r="L944" i="6"/>
  <c r="K944" i="6"/>
  <c r="AV943" i="6"/>
  <c r="AT943" i="6"/>
  <c r="AS943" i="6"/>
  <c r="AR943" i="6"/>
  <c r="L943" i="6"/>
  <c r="K943" i="6"/>
  <c r="AV942" i="6"/>
  <c r="AT942" i="6"/>
  <c r="AS942" i="6"/>
  <c r="AR942" i="6"/>
  <c r="L942" i="6"/>
  <c r="K942" i="6"/>
  <c r="AV941" i="6"/>
  <c r="AT941" i="6"/>
  <c r="AS941" i="6"/>
  <c r="AR941" i="6"/>
  <c r="L941" i="6"/>
  <c r="K941" i="6"/>
  <c r="AV940" i="6"/>
  <c r="AT940" i="6"/>
  <c r="AS940" i="6"/>
  <c r="AR940" i="6"/>
  <c r="L940" i="6"/>
  <c r="K940" i="6"/>
  <c r="AV939" i="6"/>
  <c r="AT939" i="6"/>
  <c r="AS939" i="6"/>
  <c r="AR939" i="6"/>
  <c r="L939" i="6"/>
  <c r="K939" i="6"/>
  <c r="AV938" i="6"/>
  <c r="AT938" i="6"/>
  <c r="AS938" i="6"/>
  <c r="AR938" i="6"/>
  <c r="L938" i="6"/>
  <c r="K938" i="6"/>
  <c r="AV937" i="6"/>
  <c r="AT937" i="6"/>
  <c r="AS937" i="6"/>
  <c r="AR937" i="6"/>
  <c r="L937" i="6"/>
  <c r="K937" i="6"/>
  <c r="AV936" i="6"/>
  <c r="AT936" i="6"/>
  <c r="AS936" i="6"/>
  <c r="AR936" i="6"/>
  <c r="L936" i="6"/>
  <c r="K936" i="6"/>
  <c r="AV935" i="6"/>
  <c r="AT935" i="6"/>
  <c r="AS935" i="6"/>
  <c r="AR935" i="6"/>
  <c r="L935" i="6"/>
  <c r="K935" i="6"/>
  <c r="AV934" i="6"/>
  <c r="AT934" i="6"/>
  <c r="AS934" i="6"/>
  <c r="AR934" i="6"/>
  <c r="L934" i="6"/>
  <c r="K934" i="6"/>
  <c r="AV933" i="6"/>
  <c r="AT933" i="6"/>
  <c r="AS933" i="6"/>
  <c r="AR933" i="6"/>
  <c r="L933" i="6"/>
  <c r="K933" i="6"/>
  <c r="AV932" i="6"/>
  <c r="AT932" i="6"/>
  <c r="AS932" i="6"/>
  <c r="AR932" i="6"/>
  <c r="L932" i="6"/>
  <c r="K932" i="6"/>
  <c r="AV931" i="6"/>
  <c r="AT931" i="6"/>
  <c r="AS931" i="6"/>
  <c r="AR931" i="6"/>
  <c r="L931" i="6"/>
  <c r="K931" i="6"/>
  <c r="AV930" i="6"/>
  <c r="AT930" i="6"/>
  <c r="AS930" i="6"/>
  <c r="AR930" i="6"/>
  <c r="L930" i="6"/>
  <c r="K930" i="6"/>
  <c r="AV929" i="6"/>
  <c r="AT929" i="6"/>
  <c r="AS929" i="6"/>
  <c r="AR929" i="6"/>
  <c r="L929" i="6"/>
  <c r="K929" i="6"/>
  <c r="AV928" i="6"/>
  <c r="AT928" i="6"/>
  <c r="AS928" i="6"/>
  <c r="AR928" i="6"/>
  <c r="L928" i="6"/>
  <c r="K928" i="6"/>
  <c r="AV927" i="6"/>
  <c r="AT927" i="6"/>
  <c r="AS927" i="6"/>
  <c r="AR927" i="6"/>
  <c r="L927" i="6"/>
  <c r="K927" i="6"/>
  <c r="AV926" i="6"/>
  <c r="AT926" i="6"/>
  <c r="AS926" i="6"/>
  <c r="AR926" i="6"/>
  <c r="L926" i="6"/>
  <c r="K926" i="6"/>
  <c r="AV925" i="6"/>
  <c r="AT925" i="6"/>
  <c r="AS925" i="6"/>
  <c r="AR925" i="6"/>
  <c r="L925" i="6"/>
  <c r="K925" i="6"/>
  <c r="AV924" i="6"/>
  <c r="AT924" i="6"/>
  <c r="AS924" i="6"/>
  <c r="AR924" i="6"/>
  <c r="L924" i="6"/>
  <c r="K924" i="6"/>
  <c r="AV923" i="6"/>
  <c r="AT923" i="6"/>
  <c r="AS923" i="6"/>
  <c r="AR923" i="6"/>
  <c r="L923" i="6"/>
  <c r="K923" i="6"/>
  <c r="AV922" i="6"/>
  <c r="AT922" i="6"/>
  <c r="AS922" i="6"/>
  <c r="AR922" i="6"/>
  <c r="L922" i="6"/>
  <c r="K922" i="6"/>
  <c r="AV921" i="6"/>
  <c r="AT921" i="6"/>
  <c r="AS921" i="6"/>
  <c r="AR921" i="6"/>
  <c r="L921" i="6"/>
  <c r="K921" i="6"/>
  <c r="AV920" i="6"/>
  <c r="AT920" i="6"/>
  <c r="AS920" i="6"/>
  <c r="AR920" i="6"/>
  <c r="L920" i="6"/>
  <c r="K920" i="6"/>
  <c r="AV919" i="6"/>
  <c r="AT919" i="6"/>
  <c r="AS919" i="6"/>
  <c r="AR919" i="6"/>
  <c r="L919" i="6"/>
  <c r="K919" i="6"/>
  <c r="AV918" i="6"/>
  <c r="AT918" i="6"/>
  <c r="AS918" i="6"/>
  <c r="AR918" i="6"/>
  <c r="L918" i="6"/>
  <c r="K918" i="6"/>
  <c r="AV917" i="6"/>
  <c r="AT917" i="6"/>
  <c r="AS917" i="6"/>
  <c r="AR917" i="6"/>
  <c r="L917" i="6"/>
  <c r="K917" i="6"/>
  <c r="AV916" i="6"/>
  <c r="AT916" i="6"/>
  <c r="AS916" i="6"/>
  <c r="AR916" i="6"/>
  <c r="L916" i="6"/>
  <c r="K916" i="6"/>
  <c r="AV915" i="6"/>
  <c r="AT915" i="6"/>
  <c r="AS915" i="6"/>
  <c r="AR915" i="6"/>
  <c r="L915" i="6"/>
  <c r="K915" i="6"/>
  <c r="AV914" i="6"/>
  <c r="AT914" i="6"/>
  <c r="AS914" i="6"/>
  <c r="AR914" i="6"/>
  <c r="L914" i="6"/>
  <c r="K914" i="6"/>
  <c r="AV913" i="6"/>
  <c r="AT913" i="6"/>
  <c r="AS913" i="6"/>
  <c r="AR913" i="6"/>
  <c r="L913" i="6"/>
  <c r="K913" i="6"/>
  <c r="AV912" i="6"/>
  <c r="AT912" i="6"/>
  <c r="AS912" i="6"/>
  <c r="AR912" i="6"/>
  <c r="L912" i="6"/>
  <c r="K912" i="6"/>
  <c r="AV911" i="6"/>
  <c r="AT911" i="6"/>
  <c r="AS911" i="6"/>
  <c r="AR911" i="6"/>
  <c r="L911" i="6"/>
  <c r="K911" i="6"/>
  <c r="AV910" i="6"/>
  <c r="AT910" i="6"/>
  <c r="AS910" i="6"/>
  <c r="AR910" i="6"/>
  <c r="L910" i="6"/>
  <c r="K910" i="6"/>
  <c r="AV909" i="6"/>
  <c r="AT909" i="6"/>
  <c r="AS909" i="6"/>
  <c r="AR909" i="6"/>
  <c r="L909" i="6"/>
  <c r="K909" i="6"/>
  <c r="AV908" i="6"/>
  <c r="AT908" i="6"/>
  <c r="AS908" i="6"/>
  <c r="AR908" i="6"/>
  <c r="L908" i="6"/>
  <c r="K908" i="6"/>
  <c r="AV907" i="6"/>
  <c r="AT907" i="6"/>
  <c r="AS907" i="6"/>
  <c r="AR907" i="6"/>
  <c r="L907" i="6"/>
  <c r="K907" i="6"/>
  <c r="AV906" i="6"/>
  <c r="AT906" i="6"/>
  <c r="AS906" i="6"/>
  <c r="AR906" i="6"/>
  <c r="L906" i="6"/>
  <c r="K906" i="6"/>
  <c r="AV905" i="6"/>
  <c r="AT905" i="6"/>
  <c r="AS905" i="6"/>
  <c r="AR905" i="6"/>
  <c r="L905" i="6"/>
  <c r="K905" i="6"/>
  <c r="AV904" i="6"/>
  <c r="AT904" i="6"/>
  <c r="AS904" i="6"/>
  <c r="AR904" i="6"/>
  <c r="L904" i="6"/>
  <c r="K904" i="6"/>
  <c r="AV903" i="6"/>
  <c r="AT903" i="6"/>
  <c r="AS903" i="6"/>
  <c r="AR903" i="6"/>
  <c r="L903" i="6"/>
  <c r="K903" i="6"/>
  <c r="AV902" i="6"/>
  <c r="AT902" i="6"/>
  <c r="AS902" i="6"/>
  <c r="AR902" i="6"/>
  <c r="L902" i="6"/>
  <c r="K902" i="6"/>
  <c r="AV901" i="6"/>
  <c r="AT901" i="6"/>
  <c r="AS901" i="6"/>
  <c r="AR901" i="6"/>
  <c r="L901" i="6"/>
  <c r="K901" i="6"/>
  <c r="AV900" i="6"/>
  <c r="AT900" i="6"/>
  <c r="AS900" i="6"/>
  <c r="AR900" i="6"/>
  <c r="L900" i="6"/>
  <c r="K900" i="6"/>
  <c r="AV899" i="6"/>
  <c r="AT899" i="6"/>
  <c r="AS899" i="6"/>
  <c r="AR899" i="6"/>
  <c r="L899" i="6"/>
  <c r="K899" i="6"/>
  <c r="AV898" i="6"/>
  <c r="AT898" i="6"/>
  <c r="AS898" i="6"/>
  <c r="AR898" i="6"/>
  <c r="L898" i="6"/>
  <c r="K898" i="6"/>
  <c r="AV897" i="6"/>
  <c r="AT897" i="6"/>
  <c r="AS897" i="6"/>
  <c r="AR897" i="6"/>
  <c r="L897" i="6"/>
  <c r="K897" i="6"/>
  <c r="AV896" i="6"/>
  <c r="AT896" i="6"/>
  <c r="AS896" i="6"/>
  <c r="AR896" i="6"/>
  <c r="L896" i="6"/>
  <c r="K896" i="6"/>
  <c r="AV895" i="6"/>
  <c r="AT895" i="6"/>
  <c r="AS895" i="6"/>
  <c r="AR895" i="6"/>
  <c r="L895" i="6"/>
  <c r="K895" i="6"/>
  <c r="AV894" i="6"/>
  <c r="AT894" i="6"/>
  <c r="AS894" i="6"/>
  <c r="AR894" i="6"/>
  <c r="L894" i="6"/>
  <c r="K894" i="6"/>
  <c r="AV893" i="6"/>
  <c r="AT893" i="6"/>
  <c r="AS893" i="6"/>
  <c r="AR893" i="6"/>
  <c r="L893" i="6"/>
  <c r="K893" i="6"/>
  <c r="AV892" i="6"/>
  <c r="AT892" i="6"/>
  <c r="AS892" i="6"/>
  <c r="AR892" i="6"/>
  <c r="L892" i="6"/>
  <c r="K892" i="6"/>
  <c r="AV891" i="6"/>
  <c r="AT891" i="6"/>
  <c r="AS891" i="6"/>
  <c r="AR891" i="6"/>
  <c r="L891" i="6"/>
  <c r="K891" i="6"/>
  <c r="AV890" i="6"/>
  <c r="AT890" i="6"/>
  <c r="AS890" i="6"/>
  <c r="AR890" i="6"/>
  <c r="L890" i="6"/>
  <c r="K890" i="6"/>
  <c r="AV889" i="6"/>
  <c r="AT889" i="6"/>
  <c r="AS889" i="6"/>
  <c r="AR889" i="6"/>
  <c r="L889" i="6"/>
  <c r="K889" i="6"/>
  <c r="AV888" i="6"/>
  <c r="AT888" i="6"/>
  <c r="AS888" i="6"/>
  <c r="AR888" i="6"/>
  <c r="L888" i="6"/>
  <c r="K888" i="6"/>
  <c r="AV887" i="6"/>
  <c r="AT887" i="6"/>
  <c r="AS887" i="6"/>
  <c r="AR887" i="6"/>
  <c r="L887" i="6"/>
  <c r="K887" i="6"/>
  <c r="AV886" i="6"/>
  <c r="AT886" i="6"/>
  <c r="AS886" i="6"/>
  <c r="AR886" i="6"/>
  <c r="L886" i="6"/>
  <c r="K886" i="6"/>
  <c r="AV885" i="6"/>
  <c r="AT885" i="6"/>
  <c r="AS885" i="6"/>
  <c r="AR885" i="6"/>
  <c r="L885" i="6"/>
  <c r="K885" i="6"/>
  <c r="AV884" i="6"/>
  <c r="AT884" i="6"/>
  <c r="AS884" i="6"/>
  <c r="AR884" i="6"/>
  <c r="L884" i="6"/>
  <c r="K884" i="6"/>
  <c r="AV883" i="6"/>
  <c r="AT883" i="6"/>
  <c r="AS883" i="6"/>
  <c r="AR883" i="6"/>
  <c r="L883" i="6"/>
  <c r="K883" i="6"/>
  <c r="AV882" i="6"/>
  <c r="AT882" i="6"/>
  <c r="AS882" i="6"/>
  <c r="AR882" i="6"/>
  <c r="L882" i="6"/>
  <c r="K882" i="6"/>
  <c r="AV881" i="6"/>
  <c r="AT881" i="6"/>
  <c r="AS881" i="6"/>
  <c r="AR881" i="6"/>
  <c r="L881" i="6"/>
  <c r="K881" i="6"/>
  <c r="AV880" i="6"/>
  <c r="AT880" i="6"/>
  <c r="AS880" i="6"/>
  <c r="AR880" i="6"/>
  <c r="L880" i="6"/>
  <c r="K880" i="6"/>
  <c r="AV879" i="6"/>
  <c r="AT879" i="6"/>
  <c r="AS879" i="6"/>
  <c r="AR879" i="6"/>
  <c r="L879" i="6"/>
  <c r="K879" i="6"/>
  <c r="AV878" i="6"/>
  <c r="AT878" i="6"/>
  <c r="AS878" i="6"/>
  <c r="AR878" i="6"/>
  <c r="L878" i="6"/>
  <c r="K878" i="6"/>
  <c r="AV877" i="6"/>
  <c r="AT877" i="6"/>
  <c r="AS877" i="6"/>
  <c r="AR877" i="6"/>
  <c r="L877" i="6"/>
  <c r="K877" i="6"/>
  <c r="AV876" i="6"/>
  <c r="AT876" i="6"/>
  <c r="AS876" i="6"/>
  <c r="AR876" i="6"/>
  <c r="L876" i="6"/>
  <c r="K876" i="6"/>
  <c r="AV875" i="6"/>
  <c r="AT875" i="6"/>
  <c r="AS875" i="6"/>
  <c r="AR875" i="6"/>
  <c r="L875" i="6"/>
  <c r="K875" i="6"/>
  <c r="AV874" i="6"/>
  <c r="AT874" i="6"/>
  <c r="AS874" i="6"/>
  <c r="AR874" i="6"/>
  <c r="L874" i="6"/>
  <c r="K874" i="6"/>
  <c r="AV873" i="6"/>
  <c r="AT873" i="6"/>
  <c r="AS873" i="6"/>
  <c r="AR873" i="6"/>
  <c r="L873" i="6"/>
  <c r="K873" i="6"/>
  <c r="AV872" i="6"/>
  <c r="AT872" i="6"/>
  <c r="AS872" i="6"/>
  <c r="AR872" i="6"/>
  <c r="L872" i="6"/>
  <c r="K872" i="6"/>
  <c r="AV871" i="6"/>
  <c r="AT871" i="6"/>
  <c r="AS871" i="6"/>
  <c r="AR871" i="6"/>
  <c r="L871" i="6"/>
  <c r="K871" i="6"/>
  <c r="AV870" i="6"/>
  <c r="AT870" i="6"/>
  <c r="AS870" i="6"/>
  <c r="AR870" i="6"/>
  <c r="L870" i="6"/>
  <c r="K870" i="6"/>
  <c r="AV869" i="6"/>
  <c r="AT869" i="6"/>
  <c r="AS869" i="6"/>
  <c r="AR869" i="6"/>
  <c r="L869" i="6"/>
  <c r="K869" i="6"/>
  <c r="AV868" i="6"/>
  <c r="AT868" i="6"/>
  <c r="AS868" i="6"/>
  <c r="AR868" i="6"/>
  <c r="L868" i="6"/>
  <c r="K868" i="6"/>
  <c r="AV867" i="6"/>
  <c r="AT867" i="6"/>
  <c r="AS867" i="6"/>
  <c r="AR867" i="6"/>
  <c r="L867" i="6"/>
  <c r="K867" i="6"/>
  <c r="AV866" i="6"/>
  <c r="AT866" i="6"/>
  <c r="AS866" i="6"/>
  <c r="AR866" i="6"/>
  <c r="L866" i="6"/>
  <c r="K866" i="6"/>
  <c r="AV865" i="6"/>
  <c r="AT865" i="6"/>
  <c r="AS865" i="6"/>
  <c r="AR865" i="6"/>
  <c r="L865" i="6"/>
  <c r="K865" i="6"/>
  <c r="AV864" i="6"/>
  <c r="AT864" i="6"/>
  <c r="AS864" i="6"/>
  <c r="AR864" i="6"/>
  <c r="L864" i="6"/>
  <c r="K864" i="6"/>
  <c r="AV863" i="6"/>
  <c r="AT863" i="6"/>
  <c r="AS863" i="6"/>
  <c r="AR863" i="6"/>
  <c r="L863" i="6"/>
  <c r="K863" i="6"/>
  <c r="AV862" i="6"/>
  <c r="AT862" i="6"/>
  <c r="AS862" i="6"/>
  <c r="AR862" i="6"/>
  <c r="L862" i="6"/>
  <c r="K862" i="6"/>
  <c r="AV861" i="6"/>
  <c r="AT861" i="6"/>
  <c r="AS861" i="6"/>
  <c r="AR861" i="6"/>
  <c r="L861" i="6"/>
  <c r="K861" i="6"/>
  <c r="AV860" i="6"/>
  <c r="AT860" i="6"/>
  <c r="AS860" i="6"/>
  <c r="AR860" i="6"/>
  <c r="L860" i="6"/>
  <c r="K860" i="6"/>
  <c r="AV859" i="6"/>
  <c r="AT859" i="6"/>
  <c r="AS859" i="6"/>
  <c r="AR859" i="6"/>
  <c r="L859" i="6"/>
  <c r="K859" i="6"/>
  <c r="AV770" i="6"/>
  <c r="AT770" i="6"/>
  <c r="AS770" i="6"/>
  <c r="AR770" i="6"/>
  <c r="L770" i="6"/>
  <c r="K770" i="6"/>
  <c r="AV769" i="6"/>
  <c r="AT769" i="6"/>
  <c r="AS769" i="6"/>
  <c r="AR769" i="6"/>
  <c r="L769" i="6"/>
  <c r="K769" i="6"/>
  <c r="AV768" i="6"/>
  <c r="AT768" i="6"/>
  <c r="AS768" i="6"/>
  <c r="AR768" i="6"/>
  <c r="L768" i="6"/>
  <c r="K768" i="6"/>
  <c r="AV767" i="6"/>
  <c r="AT767" i="6"/>
  <c r="AS767" i="6"/>
  <c r="AR767" i="6"/>
  <c r="L767" i="6"/>
  <c r="K767" i="6"/>
  <c r="AV766" i="6"/>
  <c r="AT766" i="6"/>
  <c r="AS766" i="6"/>
  <c r="AR766" i="6"/>
  <c r="L766" i="6"/>
  <c r="K766" i="6"/>
  <c r="AV765" i="6"/>
  <c r="AT765" i="6"/>
  <c r="AS765" i="6"/>
  <c r="AR765" i="6"/>
  <c r="L765" i="6"/>
  <c r="K765" i="6"/>
  <c r="AV764" i="6"/>
  <c r="AT764" i="6"/>
  <c r="AS764" i="6"/>
  <c r="AR764" i="6"/>
  <c r="L764" i="6"/>
  <c r="K764" i="6"/>
  <c r="AV763" i="6"/>
  <c r="AT763" i="6"/>
  <c r="AS763" i="6"/>
  <c r="AR763" i="6"/>
  <c r="L763" i="6"/>
  <c r="K763" i="6"/>
  <c r="AV762" i="6"/>
  <c r="AT762" i="6"/>
  <c r="AS762" i="6"/>
  <c r="AR762" i="6"/>
  <c r="L762" i="6"/>
  <c r="K762" i="6"/>
  <c r="AV761" i="6"/>
  <c r="AT761" i="6"/>
  <c r="AS761" i="6"/>
  <c r="AR761" i="6"/>
  <c r="L761" i="6"/>
  <c r="K761" i="6"/>
  <c r="AV759" i="6"/>
  <c r="AT759" i="6"/>
  <c r="AS759" i="6"/>
  <c r="AR759" i="6"/>
  <c r="L759" i="6"/>
  <c r="K759" i="6"/>
  <c r="AV758" i="6"/>
  <c r="AT758" i="6"/>
  <c r="AS758" i="6"/>
  <c r="AR758" i="6"/>
  <c r="L758" i="6"/>
  <c r="K758" i="6"/>
  <c r="AV757" i="6"/>
  <c r="AT757" i="6"/>
  <c r="AS757" i="6"/>
  <c r="AR757" i="6"/>
  <c r="L757" i="6"/>
  <c r="K757" i="6"/>
  <c r="AV756" i="6"/>
  <c r="AT756" i="6"/>
  <c r="AS756" i="6"/>
  <c r="AR756" i="6"/>
  <c r="L756" i="6"/>
  <c r="K756" i="6"/>
  <c r="AV755" i="6"/>
  <c r="AT755" i="6"/>
  <c r="AS755" i="6"/>
  <c r="AR755" i="6"/>
  <c r="L755" i="6"/>
  <c r="K755" i="6"/>
  <c r="AV754" i="6"/>
  <c r="AT754" i="6"/>
  <c r="AS754" i="6"/>
  <c r="AR754" i="6"/>
  <c r="L754" i="6"/>
  <c r="K754" i="6"/>
  <c r="AV753" i="6"/>
  <c r="AT753" i="6"/>
  <c r="AS753" i="6"/>
  <c r="AR753" i="6"/>
  <c r="L753" i="6"/>
  <c r="K753" i="6"/>
  <c r="AV752" i="6"/>
  <c r="AT752" i="6"/>
  <c r="AS752" i="6"/>
  <c r="AR752" i="6"/>
  <c r="L752" i="6"/>
  <c r="K752" i="6"/>
  <c r="AV751" i="6"/>
  <c r="AT751" i="6"/>
  <c r="AS751" i="6"/>
  <c r="AR751" i="6"/>
  <c r="L751" i="6"/>
  <c r="K751" i="6"/>
  <c r="AV750" i="6"/>
  <c r="AT750" i="6"/>
  <c r="AS750" i="6"/>
  <c r="AR750" i="6"/>
  <c r="L750" i="6"/>
  <c r="K750" i="6"/>
  <c r="AV748" i="6"/>
  <c r="AT748" i="6"/>
  <c r="AS748" i="6"/>
  <c r="AR748" i="6"/>
  <c r="L748" i="6"/>
  <c r="K748" i="6"/>
  <c r="AV747" i="6"/>
  <c r="AT747" i="6"/>
  <c r="AS747" i="6"/>
  <c r="AR747" i="6"/>
  <c r="L747" i="6"/>
  <c r="K747" i="6"/>
  <c r="AV746" i="6"/>
  <c r="AT746" i="6"/>
  <c r="AS746" i="6"/>
  <c r="AR746" i="6"/>
  <c r="L746" i="6"/>
  <c r="K746" i="6"/>
  <c r="AV745" i="6"/>
  <c r="AT745" i="6"/>
  <c r="AS745" i="6"/>
  <c r="AR745" i="6"/>
  <c r="L745" i="6"/>
  <c r="K745" i="6"/>
  <c r="AV744" i="6"/>
  <c r="AT744" i="6"/>
  <c r="AS744" i="6"/>
  <c r="AR744" i="6"/>
  <c r="L744" i="6"/>
  <c r="K744" i="6"/>
  <c r="AV743" i="6"/>
  <c r="AT743" i="6"/>
  <c r="AS743" i="6"/>
  <c r="AR743" i="6"/>
  <c r="L743" i="6"/>
  <c r="K743" i="6"/>
  <c r="AV742" i="6"/>
  <c r="AT742" i="6"/>
  <c r="AS742" i="6"/>
  <c r="AR742" i="6"/>
  <c r="L742" i="6"/>
  <c r="K742" i="6"/>
  <c r="AV741" i="6"/>
  <c r="AT741" i="6"/>
  <c r="AS741" i="6"/>
  <c r="AR741" i="6"/>
  <c r="L741" i="6"/>
  <c r="K741" i="6"/>
  <c r="AV740" i="6"/>
  <c r="AT740" i="6"/>
  <c r="AS740" i="6"/>
  <c r="AR740" i="6"/>
  <c r="L740" i="6"/>
  <c r="K740" i="6"/>
  <c r="AV739" i="6"/>
  <c r="AT739" i="6"/>
  <c r="AS739" i="6"/>
  <c r="AR739" i="6"/>
  <c r="L739" i="6"/>
  <c r="K739" i="6"/>
  <c r="AV737" i="6"/>
  <c r="AT737" i="6"/>
  <c r="AS737" i="6"/>
  <c r="AR737" i="6"/>
  <c r="L737" i="6"/>
  <c r="K737" i="6"/>
  <c r="AV736" i="6"/>
  <c r="AT736" i="6"/>
  <c r="AS736" i="6"/>
  <c r="AR736" i="6"/>
  <c r="L736" i="6"/>
  <c r="K736" i="6"/>
  <c r="AV735" i="6"/>
  <c r="AT735" i="6"/>
  <c r="AS735" i="6"/>
  <c r="AR735" i="6"/>
  <c r="L735" i="6"/>
  <c r="K735" i="6"/>
  <c r="AV734" i="6"/>
  <c r="AT734" i="6"/>
  <c r="AS734" i="6"/>
  <c r="AR734" i="6"/>
  <c r="L734" i="6"/>
  <c r="K734" i="6"/>
  <c r="AV733" i="6"/>
  <c r="AT733" i="6"/>
  <c r="AS733" i="6"/>
  <c r="AR733" i="6"/>
  <c r="L733" i="6"/>
  <c r="K733" i="6"/>
  <c r="AV732" i="6"/>
  <c r="AT732" i="6"/>
  <c r="AS732" i="6"/>
  <c r="AR732" i="6"/>
  <c r="L732" i="6"/>
  <c r="K732" i="6"/>
  <c r="AV731" i="6"/>
  <c r="AT731" i="6"/>
  <c r="AS731" i="6"/>
  <c r="AR731" i="6"/>
  <c r="L731" i="6"/>
  <c r="K731" i="6"/>
  <c r="AV730" i="6"/>
  <c r="AT730" i="6"/>
  <c r="AS730" i="6"/>
  <c r="AR730" i="6"/>
  <c r="L730" i="6"/>
  <c r="K730" i="6"/>
  <c r="AV729" i="6"/>
  <c r="AT729" i="6"/>
  <c r="AS729" i="6"/>
  <c r="AR729" i="6"/>
  <c r="L729" i="6"/>
  <c r="K729" i="6"/>
  <c r="AV728" i="6"/>
  <c r="AT728" i="6"/>
  <c r="AS728" i="6"/>
  <c r="AR728" i="6"/>
  <c r="L728" i="6"/>
  <c r="K728" i="6"/>
  <c r="AV726" i="6"/>
  <c r="AT726" i="6"/>
  <c r="AS726" i="6"/>
  <c r="AR726" i="6"/>
  <c r="L726" i="6"/>
  <c r="K726" i="6"/>
  <c r="AV725" i="6"/>
  <c r="AT725" i="6"/>
  <c r="AS725" i="6"/>
  <c r="AR725" i="6"/>
  <c r="L725" i="6"/>
  <c r="K725" i="6"/>
  <c r="AV724" i="6"/>
  <c r="AT724" i="6"/>
  <c r="AS724" i="6"/>
  <c r="AR724" i="6"/>
  <c r="L724" i="6"/>
  <c r="K724" i="6"/>
  <c r="AV723" i="6"/>
  <c r="AT723" i="6"/>
  <c r="AS723" i="6"/>
  <c r="AR723" i="6"/>
  <c r="L723" i="6"/>
  <c r="K723" i="6"/>
  <c r="AV722" i="6"/>
  <c r="AT722" i="6"/>
  <c r="AS722" i="6"/>
  <c r="AR722" i="6"/>
  <c r="L722" i="6"/>
  <c r="K722" i="6"/>
  <c r="AV721" i="6"/>
  <c r="AT721" i="6"/>
  <c r="AS721" i="6"/>
  <c r="AR721" i="6"/>
  <c r="L721" i="6"/>
  <c r="K721" i="6"/>
  <c r="AV720" i="6"/>
  <c r="AT720" i="6"/>
  <c r="AS720" i="6"/>
  <c r="AR720" i="6"/>
  <c r="L720" i="6"/>
  <c r="K720" i="6"/>
  <c r="AV719" i="6"/>
  <c r="AT719" i="6"/>
  <c r="AS719" i="6"/>
  <c r="AR719" i="6"/>
  <c r="L719" i="6"/>
  <c r="K719" i="6"/>
  <c r="AV718" i="6"/>
  <c r="AT718" i="6"/>
  <c r="AS718" i="6"/>
  <c r="AR718" i="6"/>
  <c r="L718" i="6"/>
  <c r="K718" i="6"/>
  <c r="AV717" i="6"/>
  <c r="AT717" i="6"/>
  <c r="AS717" i="6"/>
  <c r="AR717" i="6"/>
  <c r="L717" i="6"/>
  <c r="K717" i="6"/>
  <c r="AV715" i="6"/>
  <c r="AT715" i="6"/>
  <c r="AS715" i="6"/>
  <c r="AR715" i="6"/>
  <c r="L715" i="6"/>
  <c r="K715" i="6"/>
  <c r="AV714" i="6"/>
  <c r="AT714" i="6"/>
  <c r="AS714" i="6"/>
  <c r="AR714" i="6"/>
  <c r="L714" i="6"/>
  <c r="K714" i="6"/>
  <c r="AV713" i="6"/>
  <c r="AT713" i="6"/>
  <c r="AS713" i="6"/>
  <c r="AR713" i="6"/>
  <c r="L713" i="6"/>
  <c r="K713" i="6"/>
  <c r="AV712" i="6"/>
  <c r="AT712" i="6"/>
  <c r="AS712" i="6"/>
  <c r="AR712" i="6"/>
  <c r="L712" i="6"/>
  <c r="K712" i="6"/>
  <c r="AV711" i="6"/>
  <c r="AT711" i="6"/>
  <c r="AS711" i="6"/>
  <c r="AR711" i="6"/>
  <c r="L711" i="6"/>
  <c r="K711" i="6"/>
  <c r="AV710" i="6"/>
  <c r="AT710" i="6"/>
  <c r="AS710" i="6"/>
  <c r="AR710" i="6"/>
  <c r="L710" i="6"/>
  <c r="K710" i="6"/>
  <c r="AV709" i="6"/>
  <c r="AT709" i="6"/>
  <c r="AS709" i="6"/>
  <c r="AR709" i="6"/>
  <c r="L709" i="6"/>
  <c r="K709" i="6"/>
  <c r="AV708" i="6"/>
  <c r="AT708" i="6"/>
  <c r="AS708" i="6"/>
  <c r="AR708" i="6"/>
  <c r="L708" i="6"/>
  <c r="K708" i="6"/>
  <c r="AV707" i="6"/>
  <c r="AT707" i="6"/>
  <c r="AS707" i="6"/>
  <c r="AR707" i="6"/>
  <c r="L707" i="6"/>
  <c r="K707" i="6"/>
  <c r="AV706" i="6"/>
  <c r="AT706" i="6"/>
  <c r="AS706" i="6"/>
  <c r="AR706" i="6"/>
  <c r="L706" i="6"/>
  <c r="K706" i="6"/>
  <c r="AV704" i="6"/>
  <c r="AT704" i="6"/>
  <c r="AS704" i="6"/>
  <c r="AR704" i="6"/>
  <c r="L704" i="6"/>
  <c r="K704" i="6"/>
  <c r="AV703" i="6"/>
  <c r="AT703" i="6"/>
  <c r="AS703" i="6"/>
  <c r="AR703" i="6"/>
  <c r="L703" i="6"/>
  <c r="K703" i="6"/>
  <c r="AV702" i="6"/>
  <c r="AT702" i="6"/>
  <c r="AS702" i="6"/>
  <c r="AR702" i="6"/>
  <c r="L702" i="6"/>
  <c r="K702" i="6"/>
  <c r="AV701" i="6"/>
  <c r="AT701" i="6"/>
  <c r="AS701" i="6"/>
  <c r="AR701" i="6"/>
  <c r="L701" i="6"/>
  <c r="K701" i="6"/>
  <c r="AV700" i="6"/>
  <c r="AT700" i="6"/>
  <c r="AS700" i="6"/>
  <c r="AR700" i="6"/>
  <c r="L700" i="6"/>
  <c r="K700" i="6"/>
  <c r="AV699" i="6"/>
  <c r="AT699" i="6"/>
  <c r="AS699" i="6"/>
  <c r="AR699" i="6"/>
  <c r="L699" i="6"/>
  <c r="K699" i="6"/>
  <c r="AV698" i="6"/>
  <c r="AT698" i="6"/>
  <c r="AS698" i="6"/>
  <c r="AR698" i="6"/>
  <c r="L698" i="6"/>
  <c r="K698" i="6"/>
  <c r="AV697" i="6"/>
  <c r="AT697" i="6"/>
  <c r="AS697" i="6"/>
  <c r="AR697" i="6"/>
  <c r="L697" i="6"/>
  <c r="K697" i="6"/>
  <c r="AV696" i="6"/>
  <c r="AT696" i="6"/>
  <c r="AS696" i="6"/>
  <c r="AR696" i="6"/>
  <c r="L696" i="6"/>
  <c r="K696" i="6"/>
  <c r="AV695" i="6"/>
  <c r="AT695" i="6"/>
  <c r="AS695" i="6"/>
  <c r="AR695" i="6"/>
  <c r="L695" i="6"/>
  <c r="K695" i="6"/>
  <c r="AV693" i="6"/>
  <c r="AT693" i="6"/>
  <c r="AS693" i="6"/>
  <c r="AR693" i="6"/>
  <c r="L693" i="6"/>
  <c r="K693" i="6"/>
  <c r="AV692" i="6"/>
  <c r="AT692" i="6"/>
  <c r="AS692" i="6"/>
  <c r="AR692" i="6"/>
  <c r="L692" i="6"/>
  <c r="K692" i="6"/>
  <c r="AV691" i="6"/>
  <c r="AT691" i="6"/>
  <c r="AS691" i="6"/>
  <c r="AR691" i="6"/>
  <c r="L691" i="6"/>
  <c r="K691" i="6"/>
  <c r="AV690" i="6"/>
  <c r="AT690" i="6"/>
  <c r="AS690" i="6"/>
  <c r="AR690" i="6"/>
  <c r="L690" i="6"/>
  <c r="K690" i="6"/>
  <c r="AV689" i="6"/>
  <c r="AT689" i="6"/>
  <c r="AS689" i="6"/>
  <c r="AR689" i="6"/>
  <c r="L689" i="6"/>
  <c r="K689" i="6"/>
  <c r="AV688" i="6"/>
  <c r="AT688" i="6"/>
  <c r="AS688" i="6"/>
  <c r="AR688" i="6"/>
  <c r="L688" i="6"/>
  <c r="K688" i="6"/>
  <c r="AV687" i="6"/>
  <c r="AT687" i="6"/>
  <c r="AS687" i="6"/>
  <c r="AR687" i="6"/>
  <c r="L687" i="6"/>
  <c r="K687" i="6"/>
  <c r="AV686" i="6"/>
  <c r="AT686" i="6"/>
  <c r="AS686" i="6"/>
  <c r="AR686" i="6"/>
  <c r="L686" i="6"/>
  <c r="K686" i="6"/>
  <c r="AV685" i="6"/>
  <c r="AT685" i="6"/>
  <c r="AS685" i="6"/>
  <c r="AR685" i="6"/>
  <c r="L685" i="6"/>
  <c r="K685" i="6"/>
  <c r="AV684" i="6"/>
  <c r="AT684" i="6"/>
  <c r="AS684" i="6"/>
  <c r="AR684" i="6"/>
  <c r="L684" i="6"/>
  <c r="K684" i="6"/>
  <c r="AV682" i="6"/>
  <c r="AT682" i="6"/>
  <c r="AS682" i="6"/>
  <c r="AR682" i="6"/>
  <c r="L682" i="6"/>
  <c r="K682" i="6"/>
  <c r="AV681" i="6"/>
  <c r="AT681" i="6"/>
  <c r="AS681" i="6"/>
  <c r="AR681" i="6"/>
  <c r="L681" i="6"/>
  <c r="K681" i="6"/>
  <c r="AV680" i="6"/>
  <c r="AT680" i="6"/>
  <c r="AS680" i="6"/>
  <c r="AR680" i="6"/>
  <c r="L680" i="6"/>
  <c r="K680" i="6"/>
  <c r="AV679" i="6"/>
  <c r="AT679" i="6"/>
  <c r="AS679" i="6"/>
  <c r="AR679" i="6"/>
  <c r="L679" i="6"/>
  <c r="K679" i="6"/>
  <c r="AV678" i="6"/>
  <c r="AT678" i="6"/>
  <c r="AS678" i="6"/>
  <c r="AR678" i="6"/>
  <c r="L678" i="6"/>
  <c r="K678" i="6"/>
  <c r="AV677" i="6"/>
  <c r="AT677" i="6"/>
  <c r="AS677" i="6"/>
  <c r="AR677" i="6"/>
  <c r="L677" i="6"/>
  <c r="K677" i="6"/>
  <c r="AV676" i="6"/>
  <c r="AT676" i="6"/>
  <c r="AS676" i="6"/>
  <c r="AR676" i="6"/>
  <c r="L676" i="6"/>
  <c r="K676" i="6"/>
  <c r="AV675" i="6"/>
  <c r="AT675" i="6"/>
  <c r="AS675" i="6"/>
  <c r="AR675" i="6"/>
  <c r="L675" i="6"/>
  <c r="K675" i="6"/>
  <c r="AV674" i="6"/>
  <c r="AT674" i="6"/>
  <c r="AS674" i="6"/>
  <c r="AR674" i="6"/>
  <c r="L674" i="6"/>
  <c r="K674" i="6"/>
  <c r="AV673" i="6"/>
  <c r="AT673" i="6"/>
  <c r="AS673" i="6"/>
  <c r="AR673" i="6"/>
  <c r="L673" i="6"/>
  <c r="K673" i="6"/>
  <c r="AV671" i="6"/>
  <c r="AT671" i="6"/>
  <c r="AS671" i="6"/>
  <c r="AR671" i="6"/>
  <c r="L671" i="6"/>
  <c r="K671" i="6"/>
  <c r="AV670" i="6"/>
  <c r="AT670" i="6"/>
  <c r="AS670" i="6"/>
  <c r="AR670" i="6"/>
  <c r="L670" i="6"/>
  <c r="K670" i="6"/>
  <c r="AV669" i="6"/>
  <c r="AT669" i="6"/>
  <c r="AS669" i="6"/>
  <c r="AR669" i="6"/>
  <c r="L669" i="6"/>
  <c r="K669" i="6"/>
  <c r="AV668" i="6"/>
  <c r="AT668" i="6"/>
  <c r="AS668" i="6"/>
  <c r="AR668" i="6"/>
  <c r="L668" i="6"/>
  <c r="K668" i="6"/>
  <c r="AV667" i="6"/>
  <c r="AT667" i="6"/>
  <c r="AS667" i="6"/>
  <c r="AR667" i="6"/>
  <c r="L667" i="6"/>
  <c r="K667" i="6"/>
  <c r="AV666" i="6"/>
  <c r="AT666" i="6"/>
  <c r="AS666" i="6"/>
  <c r="AR666" i="6"/>
  <c r="L666" i="6"/>
  <c r="K666" i="6"/>
  <c r="AV665" i="6"/>
  <c r="AT665" i="6"/>
  <c r="AS665" i="6"/>
  <c r="AR665" i="6"/>
  <c r="L665" i="6"/>
  <c r="K665" i="6"/>
  <c r="AV664" i="6"/>
  <c r="AT664" i="6"/>
  <c r="AS664" i="6"/>
  <c r="AR664" i="6"/>
  <c r="L664" i="6"/>
  <c r="K664" i="6"/>
  <c r="AV663" i="6"/>
  <c r="AT663" i="6"/>
  <c r="AS663" i="6"/>
  <c r="AR663" i="6"/>
  <c r="L663" i="6"/>
  <c r="K663" i="6"/>
  <c r="AV662" i="6"/>
  <c r="AT662" i="6"/>
  <c r="AS662" i="6"/>
  <c r="AR662" i="6"/>
  <c r="L662" i="6"/>
  <c r="K662" i="6"/>
  <c r="AV858" i="6"/>
  <c r="AT858" i="6"/>
  <c r="AS858" i="6"/>
  <c r="AR858" i="6"/>
  <c r="L858" i="6"/>
  <c r="K858" i="6"/>
  <c r="AV857" i="6"/>
  <c r="AT857" i="6"/>
  <c r="AS857" i="6"/>
  <c r="AR857" i="6"/>
  <c r="L857" i="6"/>
  <c r="K857" i="6"/>
  <c r="AV856" i="6"/>
  <c r="AT856" i="6"/>
  <c r="AS856" i="6"/>
  <c r="AR856" i="6"/>
  <c r="L856" i="6"/>
  <c r="K856" i="6"/>
  <c r="AV855" i="6"/>
  <c r="AT855" i="6"/>
  <c r="AS855" i="6"/>
  <c r="AR855" i="6"/>
  <c r="L855" i="6"/>
  <c r="K855" i="6"/>
  <c r="AV854" i="6"/>
  <c r="AT854" i="6"/>
  <c r="AS854" i="6"/>
  <c r="AR854" i="6"/>
  <c r="L854" i="6"/>
  <c r="K854" i="6"/>
  <c r="AV853" i="6"/>
  <c r="AT853" i="6"/>
  <c r="AS853" i="6"/>
  <c r="AR853" i="6"/>
  <c r="L853" i="6"/>
  <c r="K853" i="6"/>
  <c r="AV852" i="6"/>
  <c r="AT852" i="6"/>
  <c r="AS852" i="6"/>
  <c r="AR852" i="6"/>
  <c r="L852" i="6"/>
  <c r="K852" i="6"/>
  <c r="AV851" i="6"/>
  <c r="AT851" i="6"/>
  <c r="AS851" i="6"/>
  <c r="AR851" i="6"/>
  <c r="L851" i="6"/>
  <c r="K851" i="6"/>
  <c r="AV850" i="6"/>
  <c r="AT850" i="6"/>
  <c r="AS850" i="6"/>
  <c r="AR850" i="6"/>
  <c r="L850" i="6"/>
  <c r="K850" i="6"/>
  <c r="AV849" i="6"/>
  <c r="AT849" i="6"/>
  <c r="AS849" i="6"/>
  <c r="AR849" i="6"/>
  <c r="L849" i="6"/>
  <c r="K849" i="6"/>
  <c r="AV847" i="6"/>
  <c r="AT847" i="6"/>
  <c r="AS847" i="6"/>
  <c r="AR847" i="6"/>
  <c r="L847" i="6"/>
  <c r="K847" i="6"/>
  <c r="AV846" i="6"/>
  <c r="AT846" i="6"/>
  <c r="AS846" i="6"/>
  <c r="AR846" i="6"/>
  <c r="L846" i="6"/>
  <c r="K846" i="6"/>
  <c r="AV845" i="6"/>
  <c r="AT845" i="6"/>
  <c r="AS845" i="6"/>
  <c r="AR845" i="6"/>
  <c r="L845" i="6"/>
  <c r="K845" i="6"/>
  <c r="AV844" i="6"/>
  <c r="AT844" i="6"/>
  <c r="AS844" i="6"/>
  <c r="AR844" i="6"/>
  <c r="L844" i="6"/>
  <c r="K844" i="6"/>
  <c r="AV843" i="6"/>
  <c r="AT843" i="6"/>
  <c r="AS843" i="6"/>
  <c r="AR843" i="6"/>
  <c r="L843" i="6"/>
  <c r="K843" i="6"/>
  <c r="AV842" i="6"/>
  <c r="AT842" i="6"/>
  <c r="AS842" i="6"/>
  <c r="AR842" i="6"/>
  <c r="L842" i="6"/>
  <c r="K842" i="6"/>
  <c r="AV841" i="6"/>
  <c r="AT841" i="6"/>
  <c r="AS841" i="6"/>
  <c r="AR841" i="6"/>
  <c r="L841" i="6"/>
  <c r="K841" i="6"/>
  <c r="AV840" i="6"/>
  <c r="AT840" i="6"/>
  <c r="AS840" i="6"/>
  <c r="AR840" i="6"/>
  <c r="L840" i="6"/>
  <c r="K840" i="6"/>
  <c r="AV839" i="6"/>
  <c r="AT839" i="6"/>
  <c r="AS839" i="6"/>
  <c r="AR839" i="6"/>
  <c r="L839" i="6"/>
  <c r="K839" i="6"/>
  <c r="AV838" i="6"/>
  <c r="AT838" i="6"/>
  <c r="AS838" i="6"/>
  <c r="AR838" i="6"/>
  <c r="L838" i="6"/>
  <c r="K838" i="6"/>
  <c r="AV836" i="6"/>
  <c r="AT836" i="6"/>
  <c r="AS836" i="6"/>
  <c r="AR836" i="6"/>
  <c r="L836" i="6"/>
  <c r="K836" i="6"/>
  <c r="AV835" i="6"/>
  <c r="AT835" i="6"/>
  <c r="AS835" i="6"/>
  <c r="AR835" i="6"/>
  <c r="L835" i="6"/>
  <c r="K835" i="6"/>
  <c r="AV834" i="6"/>
  <c r="AT834" i="6"/>
  <c r="AS834" i="6"/>
  <c r="AR834" i="6"/>
  <c r="L834" i="6"/>
  <c r="K834" i="6"/>
  <c r="AV833" i="6"/>
  <c r="AT833" i="6"/>
  <c r="AS833" i="6"/>
  <c r="AR833" i="6"/>
  <c r="L833" i="6"/>
  <c r="K833" i="6"/>
  <c r="AV832" i="6"/>
  <c r="AT832" i="6"/>
  <c r="AS832" i="6"/>
  <c r="AR832" i="6"/>
  <c r="L832" i="6"/>
  <c r="K832" i="6"/>
  <c r="AV831" i="6"/>
  <c r="AT831" i="6"/>
  <c r="AS831" i="6"/>
  <c r="AR831" i="6"/>
  <c r="L831" i="6"/>
  <c r="K831" i="6"/>
  <c r="AV830" i="6"/>
  <c r="AT830" i="6"/>
  <c r="AS830" i="6"/>
  <c r="AR830" i="6"/>
  <c r="L830" i="6"/>
  <c r="K830" i="6"/>
  <c r="AV829" i="6"/>
  <c r="AT829" i="6"/>
  <c r="AS829" i="6"/>
  <c r="AR829" i="6"/>
  <c r="L829" i="6"/>
  <c r="K829" i="6"/>
  <c r="AV828" i="6"/>
  <c r="AT828" i="6"/>
  <c r="AS828" i="6"/>
  <c r="AR828" i="6"/>
  <c r="L828" i="6"/>
  <c r="K828" i="6"/>
  <c r="AV827" i="6"/>
  <c r="AT827" i="6"/>
  <c r="AS827" i="6"/>
  <c r="AR827" i="6"/>
  <c r="L827" i="6"/>
  <c r="K827" i="6"/>
  <c r="AV825" i="6"/>
  <c r="AT825" i="6"/>
  <c r="AS825" i="6"/>
  <c r="AR825" i="6"/>
  <c r="L825" i="6"/>
  <c r="K825" i="6"/>
  <c r="AV824" i="6"/>
  <c r="AT824" i="6"/>
  <c r="AS824" i="6"/>
  <c r="AR824" i="6"/>
  <c r="L824" i="6"/>
  <c r="K824" i="6"/>
  <c r="AV823" i="6"/>
  <c r="AT823" i="6"/>
  <c r="AS823" i="6"/>
  <c r="AR823" i="6"/>
  <c r="L823" i="6"/>
  <c r="K823" i="6"/>
  <c r="AV822" i="6"/>
  <c r="AT822" i="6"/>
  <c r="AS822" i="6"/>
  <c r="AR822" i="6"/>
  <c r="L822" i="6"/>
  <c r="K822" i="6"/>
  <c r="AV821" i="6"/>
  <c r="AT821" i="6"/>
  <c r="AS821" i="6"/>
  <c r="AR821" i="6"/>
  <c r="L821" i="6"/>
  <c r="K821" i="6"/>
  <c r="AV820" i="6"/>
  <c r="AT820" i="6"/>
  <c r="AS820" i="6"/>
  <c r="AR820" i="6"/>
  <c r="L820" i="6"/>
  <c r="K820" i="6"/>
  <c r="AV819" i="6"/>
  <c r="AT819" i="6"/>
  <c r="AS819" i="6"/>
  <c r="AR819" i="6"/>
  <c r="L819" i="6"/>
  <c r="K819" i="6"/>
  <c r="AV818" i="6"/>
  <c r="AT818" i="6"/>
  <c r="AS818" i="6"/>
  <c r="AR818" i="6"/>
  <c r="L818" i="6"/>
  <c r="K818" i="6"/>
  <c r="AV817" i="6"/>
  <c r="AT817" i="6"/>
  <c r="AS817" i="6"/>
  <c r="AR817" i="6"/>
  <c r="L817" i="6"/>
  <c r="K817" i="6"/>
  <c r="AV816" i="6"/>
  <c r="AT816" i="6"/>
  <c r="AS816" i="6"/>
  <c r="AR816" i="6"/>
  <c r="L816" i="6"/>
  <c r="K816" i="6"/>
  <c r="AV814" i="6"/>
  <c r="AT814" i="6"/>
  <c r="AS814" i="6"/>
  <c r="AR814" i="6"/>
  <c r="L814" i="6"/>
  <c r="K814" i="6"/>
  <c r="AV813" i="6"/>
  <c r="AT813" i="6"/>
  <c r="AS813" i="6"/>
  <c r="AR813" i="6"/>
  <c r="L813" i="6"/>
  <c r="K813" i="6"/>
  <c r="AV812" i="6"/>
  <c r="AT812" i="6"/>
  <c r="AS812" i="6"/>
  <c r="AR812" i="6"/>
  <c r="L812" i="6"/>
  <c r="K812" i="6"/>
  <c r="AV811" i="6"/>
  <c r="AT811" i="6"/>
  <c r="AS811" i="6"/>
  <c r="AR811" i="6"/>
  <c r="L811" i="6"/>
  <c r="K811" i="6"/>
  <c r="AV810" i="6"/>
  <c r="AT810" i="6"/>
  <c r="AS810" i="6"/>
  <c r="AR810" i="6"/>
  <c r="L810" i="6"/>
  <c r="K810" i="6"/>
  <c r="AV809" i="6"/>
  <c r="AT809" i="6"/>
  <c r="AS809" i="6"/>
  <c r="AR809" i="6"/>
  <c r="L809" i="6"/>
  <c r="K809" i="6"/>
  <c r="AV808" i="6"/>
  <c r="AT808" i="6"/>
  <c r="AS808" i="6"/>
  <c r="AR808" i="6"/>
  <c r="L808" i="6"/>
  <c r="K808" i="6"/>
  <c r="AV807" i="6"/>
  <c r="AT807" i="6"/>
  <c r="AS807" i="6"/>
  <c r="AR807" i="6"/>
  <c r="L807" i="6"/>
  <c r="K807" i="6"/>
  <c r="AV806" i="6"/>
  <c r="AT806" i="6"/>
  <c r="AS806" i="6"/>
  <c r="AR806" i="6"/>
  <c r="L806" i="6"/>
  <c r="K806" i="6"/>
  <c r="AV805" i="6"/>
  <c r="AT805" i="6"/>
  <c r="AS805" i="6"/>
  <c r="AR805" i="6"/>
  <c r="L805" i="6"/>
  <c r="K805" i="6"/>
  <c r="AV803" i="6"/>
  <c r="AT803" i="6"/>
  <c r="AS803" i="6"/>
  <c r="AR803" i="6"/>
  <c r="L803" i="6"/>
  <c r="K803" i="6"/>
  <c r="AV802" i="6"/>
  <c r="AT802" i="6"/>
  <c r="AS802" i="6"/>
  <c r="AR802" i="6"/>
  <c r="L802" i="6"/>
  <c r="K802" i="6"/>
  <c r="AV801" i="6"/>
  <c r="AT801" i="6"/>
  <c r="AS801" i="6"/>
  <c r="AR801" i="6"/>
  <c r="L801" i="6"/>
  <c r="K801" i="6"/>
  <c r="AV800" i="6"/>
  <c r="AT800" i="6"/>
  <c r="AS800" i="6"/>
  <c r="AR800" i="6"/>
  <c r="L800" i="6"/>
  <c r="K800" i="6"/>
  <c r="AV799" i="6"/>
  <c r="AT799" i="6"/>
  <c r="AS799" i="6"/>
  <c r="AR799" i="6"/>
  <c r="L799" i="6"/>
  <c r="K799" i="6"/>
  <c r="AV798" i="6"/>
  <c r="AT798" i="6"/>
  <c r="AS798" i="6"/>
  <c r="AR798" i="6"/>
  <c r="L798" i="6"/>
  <c r="K798" i="6"/>
  <c r="AV797" i="6"/>
  <c r="AT797" i="6"/>
  <c r="AS797" i="6"/>
  <c r="AR797" i="6"/>
  <c r="L797" i="6"/>
  <c r="K797" i="6"/>
  <c r="AV796" i="6"/>
  <c r="AT796" i="6"/>
  <c r="AS796" i="6"/>
  <c r="AR796" i="6"/>
  <c r="L796" i="6"/>
  <c r="K796" i="6"/>
  <c r="AV795" i="6"/>
  <c r="AT795" i="6"/>
  <c r="AS795" i="6"/>
  <c r="AR795" i="6"/>
  <c r="L795" i="6"/>
  <c r="K795" i="6"/>
  <c r="AV794" i="6"/>
  <c r="AT794" i="6"/>
  <c r="AS794" i="6"/>
  <c r="AR794" i="6"/>
  <c r="L794" i="6"/>
  <c r="K794" i="6"/>
  <c r="AV792" i="6"/>
  <c r="AT792" i="6"/>
  <c r="AS792" i="6"/>
  <c r="AR792" i="6"/>
  <c r="L792" i="6"/>
  <c r="K792" i="6"/>
  <c r="AV791" i="6"/>
  <c r="AT791" i="6"/>
  <c r="AS791" i="6"/>
  <c r="AR791" i="6"/>
  <c r="L791" i="6"/>
  <c r="K791" i="6"/>
  <c r="AV790" i="6"/>
  <c r="AT790" i="6"/>
  <c r="AS790" i="6"/>
  <c r="AR790" i="6"/>
  <c r="L790" i="6"/>
  <c r="K790" i="6"/>
  <c r="AV789" i="6"/>
  <c r="AT789" i="6"/>
  <c r="AS789" i="6"/>
  <c r="AR789" i="6"/>
  <c r="L789" i="6"/>
  <c r="K789" i="6"/>
  <c r="AV788" i="6"/>
  <c r="AT788" i="6"/>
  <c r="AS788" i="6"/>
  <c r="AR788" i="6"/>
  <c r="L788" i="6"/>
  <c r="K788" i="6"/>
  <c r="AV787" i="6"/>
  <c r="AT787" i="6"/>
  <c r="AS787" i="6"/>
  <c r="AR787" i="6"/>
  <c r="L787" i="6"/>
  <c r="K787" i="6"/>
  <c r="AV786" i="6"/>
  <c r="AT786" i="6"/>
  <c r="AS786" i="6"/>
  <c r="AR786" i="6"/>
  <c r="L786" i="6"/>
  <c r="K786" i="6"/>
  <c r="AV785" i="6"/>
  <c r="AT785" i="6"/>
  <c r="AS785" i="6"/>
  <c r="AR785" i="6"/>
  <c r="L785" i="6"/>
  <c r="K785" i="6"/>
  <c r="AV784" i="6"/>
  <c r="AT784" i="6"/>
  <c r="AS784" i="6"/>
  <c r="AR784" i="6"/>
  <c r="L784" i="6"/>
  <c r="K784" i="6"/>
  <c r="AV783" i="6"/>
  <c r="AT783" i="6"/>
  <c r="AS783" i="6"/>
  <c r="AR783" i="6"/>
  <c r="L783" i="6"/>
  <c r="K783" i="6"/>
  <c r="AV781" i="6"/>
  <c r="AT781" i="6"/>
  <c r="AS781" i="6"/>
  <c r="AR781" i="6"/>
  <c r="L781" i="6"/>
  <c r="K781" i="6"/>
  <c r="AV780" i="6"/>
  <c r="AT780" i="6"/>
  <c r="AS780" i="6"/>
  <c r="AR780" i="6"/>
  <c r="L780" i="6"/>
  <c r="K780" i="6"/>
  <c r="AV779" i="6"/>
  <c r="AT779" i="6"/>
  <c r="AS779" i="6"/>
  <c r="AR779" i="6"/>
  <c r="L779" i="6"/>
  <c r="K779" i="6"/>
  <c r="AV778" i="6"/>
  <c r="AT778" i="6"/>
  <c r="AS778" i="6"/>
  <c r="AR778" i="6"/>
  <c r="L778" i="6"/>
  <c r="K778" i="6"/>
  <c r="AV777" i="6"/>
  <c r="AT777" i="6"/>
  <c r="AS777" i="6"/>
  <c r="AR777" i="6"/>
  <c r="L777" i="6"/>
  <c r="K777" i="6"/>
  <c r="AV776" i="6"/>
  <c r="AT776" i="6"/>
  <c r="AS776" i="6"/>
  <c r="AR776" i="6"/>
  <c r="L776" i="6"/>
  <c r="K776" i="6"/>
  <c r="AV775" i="6"/>
  <c r="AT775" i="6"/>
  <c r="AS775" i="6"/>
  <c r="AR775" i="6"/>
  <c r="L775" i="6"/>
  <c r="K775" i="6"/>
  <c r="AV774" i="6"/>
  <c r="AT774" i="6"/>
  <c r="AS774" i="6"/>
  <c r="AR774" i="6"/>
  <c r="L774" i="6"/>
  <c r="K774" i="6"/>
  <c r="AV773" i="6"/>
  <c r="AT773" i="6"/>
  <c r="AS773" i="6"/>
  <c r="AR773" i="6"/>
  <c r="L773" i="6"/>
  <c r="K773" i="6"/>
  <c r="AV772" i="6"/>
  <c r="AT772" i="6"/>
  <c r="AS772" i="6"/>
  <c r="AR772" i="6"/>
  <c r="L772" i="6"/>
  <c r="K772" i="6"/>
  <c r="AV760" i="6"/>
  <c r="AT760" i="6"/>
  <c r="AS760" i="6"/>
  <c r="AR760" i="6"/>
  <c r="L760" i="6"/>
  <c r="K760" i="6"/>
  <c r="AV749" i="6"/>
  <c r="AT749" i="6"/>
  <c r="AS749" i="6"/>
  <c r="AR749" i="6"/>
  <c r="L749" i="6"/>
  <c r="K749" i="6"/>
  <c r="AV738" i="6"/>
  <c r="AT738" i="6"/>
  <c r="AS738" i="6"/>
  <c r="AR738" i="6"/>
  <c r="L738" i="6"/>
  <c r="K738" i="6"/>
  <c r="AV727" i="6"/>
  <c r="AT727" i="6"/>
  <c r="AS727" i="6"/>
  <c r="AR727" i="6"/>
  <c r="L727" i="6"/>
  <c r="K727" i="6"/>
  <c r="AV716" i="6"/>
  <c r="AT716" i="6"/>
  <c r="AS716" i="6"/>
  <c r="AR716" i="6"/>
  <c r="L716" i="6"/>
  <c r="K716" i="6"/>
  <c r="AV705" i="6"/>
  <c r="AT705" i="6"/>
  <c r="AS705" i="6"/>
  <c r="AR705" i="6"/>
  <c r="L705" i="6"/>
  <c r="K705" i="6"/>
  <c r="AV694" i="6"/>
  <c r="AT694" i="6"/>
  <c r="AS694" i="6"/>
  <c r="AR694" i="6"/>
  <c r="L694" i="6"/>
  <c r="K694" i="6"/>
  <c r="AV683" i="6"/>
  <c r="AT683" i="6"/>
  <c r="AS683" i="6"/>
  <c r="AR683" i="6"/>
  <c r="L683" i="6"/>
  <c r="K683" i="6"/>
  <c r="AV672" i="6"/>
  <c r="AT672" i="6"/>
  <c r="AS672" i="6"/>
  <c r="AR672" i="6"/>
  <c r="L672" i="6"/>
  <c r="K672" i="6"/>
  <c r="AV661" i="6"/>
  <c r="AT661" i="6"/>
  <c r="AS661" i="6"/>
  <c r="AR661" i="6"/>
  <c r="L661" i="6"/>
  <c r="K661" i="6"/>
  <c r="AV848" i="6"/>
  <c r="AT848" i="6"/>
  <c r="AS848" i="6"/>
  <c r="AR848" i="6"/>
  <c r="L848" i="6"/>
  <c r="K848" i="6"/>
  <c r="AV837" i="6"/>
  <c r="AT837" i="6"/>
  <c r="AS837" i="6"/>
  <c r="AR837" i="6"/>
  <c r="L837" i="6"/>
  <c r="K837" i="6"/>
  <c r="AV826" i="6"/>
  <c r="AT826" i="6"/>
  <c r="AS826" i="6"/>
  <c r="AR826" i="6"/>
  <c r="L826" i="6"/>
  <c r="K826" i="6"/>
  <c r="AV815" i="6"/>
  <c r="AT815" i="6"/>
  <c r="AS815" i="6"/>
  <c r="AR815" i="6"/>
  <c r="L815" i="6"/>
  <c r="K815" i="6"/>
  <c r="AV804" i="6"/>
  <c r="AT804" i="6"/>
  <c r="AS804" i="6"/>
  <c r="AR804" i="6"/>
  <c r="L804" i="6"/>
  <c r="K804" i="6"/>
  <c r="AV793" i="6"/>
  <c r="AT793" i="6"/>
  <c r="AS793" i="6"/>
  <c r="AR793" i="6"/>
  <c r="L793" i="6"/>
  <c r="K793" i="6"/>
  <c r="AV782" i="6"/>
  <c r="AT782" i="6"/>
  <c r="AS782" i="6"/>
  <c r="AR782" i="6"/>
  <c r="L782" i="6"/>
  <c r="K782" i="6"/>
  <c r="AV771" i="6"/>
  <c r="AT771" i="6"/>
  <c r="AS771" i="6"/>
  <c r="AR771" i="6"/>
  <c r="L771" i="6"/>
  <c r="K771" i="6"/>
  <c r="AV660" i="6"/>
  <c r="AT660" i="6"/>
  <c r="AS660" i="6"/>
  <c r="AR660" i="6"/>
  <c r="L660" i="6"/>
  <c r="K660" i="6"/>
  <c r="AV587" i="6"/>
  <c r="AT587" i="6"/>
  <c r="AS587" i="6"/>
  <c r="AR587" i="6"/>
  <c r="L587" i="6"/>
  <c r="K587" i="6"/>
  <c r="AV586" i="6"/>
  <c r="AT586" i="6"/>
  <c r="AS586" i="6"/>
  <c r="AR586" i="6"/>
  <c r="L586" i="6"/>
  <c r="K586" i="6"/>
  <c r="AV584" i="6"/>
  <c r="AT584" i="6"/>
  <c r="AS584" i="6"/>
  <c r="AR584" i="6"/>
  <c r="L584" i="6"/>
  <c r="K584" i="6"/>
  <c r="AV583" i="6"/>
  <c r="AT583" i="6"/>
  <c r="AS583" i="6"/>
  <c r="AR583" i="6"/>
  <c r="L583" i="6"/>
  <c r="K583" i="6"/>
  <c r="AV582" i="6"/>
  <c r="AT582" i="6"/>
  <c r="AS582" i="6"/>
  <c r="AR582" i="6"/>
  <c r="L582" i="6"/>
  <c r="K582" i="6"/>
  <c r="AV581" i="6"/>
  <c r="AT581" i="6"/>
  <c r="AS581" i="6"/>
  <c r="AR581" i="6"/>
  <c r="L581" i="6"/>
  <c r="K581" i="6"/>
  <c r="AV580" i="6"/>
  <c r="AT580" i="6"/>
  <c r="AS580" i="6"/>
  <c r="AR580" i="6"/>
  <c r="L580" i="6"/>
  <c r="K580" i="6"/>
  <c r="AV579" i="6"/>
  <c r="AT579" i="6"/>
  <c r="AS579" i="6"/>
  <c r="AR579" i="6"/>
  <c r="L579" i="6"/>
  <c r="K579" i="6"/>
  <c r="AV578" i="6"/>
  <c r="AT578" i="6"/>
  <c r="AS578" i="6"/>
  <c r="AR578" i="6"/>
  <c r="L578" i="6"/>
  <c r="K578" i="6"/>
  <c r="AV577" i="6"/>
  <c r="AT577" i="6"/>
  <c r="AS577" i="6"/>
  <c r="AR577" i="6"/>
  <c r="L577" i="6"/>
  <c r="K577" i="6"/>
  <c r="AV576" i="6"/>
  <c r="AT576" i="6"/>
  <c r="AS576" i="6"/>
  <c r="AR576" i="6"/>
  <c r="L576" i="6"/>
  <c r="K576" i="6"/>
  <c r="AV575" i="6"/>
  <c r="AT575" i="6"/>
  <c r="AS575" i="6"/>
  <c r="AR575" i="6"/>
  <c r="L575" i="6"/>
  <c r="K575" i="6"/>
  <c r="AV573" i="6"/>
  <c r="AT573" i="6"/>
  <c r="AS573" i="6"/>
  <c r="AR573" i="6"/>
  <c r="L573" i="6"/>
  <c r="K573" i="6"/>
  <c r="AV572" i="6"/>
  <c r="AT572" i="6"/>
  <c r="AS572" i="6"/>
  <c r="AR572" i="6"/>
  <c r="L572" i="6"/>
  <c r="K572" i="6"/>
  <c r="AV571" i="6"/>
  <c r="AT571" i="6"/>
  <c r="AS571" i="6"/>
  <c r="AR571" i="6"/>
  <c r="L571" i="6"/>
  <c r="K571" i="6"/>
  <c r="AV570" i="6"/>
  <c r="AT570" i="6"/>
  <c r="AS570" i="6"/>
  <c r="AR570" i="6"/>
  <c r="L570" i="6"/>
  <c r="K570" i="6"/>
  <c r="AV569" i="6"/>
  <c r="AT569" i="6"/>
  <c r="AS569" i="6"/>
  <c r="AR569" i="6"/>
  <c r="L569" i="6"/>
  <c r="K569" i="6"/>
  <c r="AV568" i="6"/>
  <c r="AT568" i="6"/>
  <c r="AS568" i="6"/>
  <c r="AR568" i="6"/>
  <c r="L568" i="6"/>
  <c r="K568" i="6"/>
  <c r="AV567" i="6"/>
  <c r="AT567" i="6"/>
  <c r="AS567" i="6"/>
  <c r="AR567" i="6"/>
  <c r="L567" i="6"/>
  <c r="K567" i="6"/>
  <c r="AV566" i="6"/>
  <c r="AT566" i="6"/>
  <c r="AS566" i="6"/>
  <c r="AR566" i="6"/>
  <c r="L566" i="6"/>
  <c r="K566" i="6"/>
  <c r="AV565" i="6"/>
  <c r="AT565" i="6"/>
  <c r="AS565" i="6"/>
  <c r="AR565" i="6"/>
  <c r="L565" i="6"/>
  <c r="K565" i="6"/>
  <c r="AV564" i="6"/>
  <c r="AT564" i="6"/>
  <c r="AS564" i="6"/>
  <c r="AR564" i="6"/>
  <c r="L564" i="6"/>
  <c r="K564" i="6"/>
  <c r="AV562" i="6"/>
  <c r="AT562" i="6"/>
  <c r="AS562" i="6"/>
  <c r="AR562" i="6"/>
  <c r="L562" i="6"/>
  <c r="K562" i="6"/>
  <c r="AV561" i="6"/>
  <c r="AT561" i="6"/>
  <c r="AS561" i="6"/>
  <c r="AR561" i="6"/>
  <c r="L561" i="6"/>
  <c r="K561" i="6"/>
  <c r="AV560" i="6"/>
  <c r="AT560" i="6"/>
  <c r="AS560" i="6"/>
  <c r="AR560" i="6"/>
  <c r="L560" i="6"/>
  <c r="K560" i="6"/>
  <c r="AV559" i="6"/>
  <c r="AT559" i="6"/>
  <c r="AS559" i="6"/>
  <c r="AR559" i="6"/>
  <c r="L559" i="6"/>
  <c r="K559" i="6"/>
  <c r="AV558" i="6"/>
  <c r="AT558" i="6"/>
  <c r="AS558" i="6"/>
  <c r="AR558" i="6"/>
  <c r="L558" i="6"/>
  <c r="K558" i="6"/>
  <c r="AV557" i="6"/>
  <c r="AT557" i="6"/>
  <c r="AS557" i="6"/>
  <c r="AR557" i="6"/>
  <c r="L557" i="6"/>
  <c r="K557" i="6"/>
  <c r="AV556" i="6"/>
  <c r="AT556" i="6"/>
  <c r="AS556" i="6"/>
  <c r="AR556" i="6"/>
  <c r="L556" i="6"/>
  <c r="K556" i="6"/>
  <c r="AV555" i="6"/>
  <c r="AT555" i="6"/>
  <c r="AS555" i="6"/>
  <c r="AR555" i="6"/>
  <c r="L555" i="6"/>
  <c r="K555" i="6"/>
  <c r="AV554" i="6"/>
  <c r="AT554" i="6"/>
  <c r="AS554" i="6"/>
  <c r="AR554" i="6"/>
  <c r="L554" i="6"/>
  <c r="K554" i="6"/>
  <c r="AV553" i="6"/>
  <c r="AT553" i="6"/>
  <c r="AS553" i="6"/>
  <c r="AR553" i="6"/>
  <c r="L553" i="6"/>
  <c r="K553" i="6"/>
  <c r="AV550" i="6"/>
  <c r="AT550" i="6"/>
  <c r="AS550" i="6"/>
  <c r="AR550" i="6"/>
  <c r="L550" i="6"/>
  <c r="K550" i="6"/>
  <c r="AV549" i="6"/>
  <c r="AT549" i="6"/>
  <c r="AS549" i="6"/>
  <c r="AR549" i="6"/>
  <c r="L549" i="6"/>
  <c r="K549" i="6"/>
  <c r="AV548" i="6"/>
  <c r="AT548" i="6"/>
  <c r="AS548" i="6"/>
  <c r="AR548" i="6"/>
  <c r="L548" i="6"/>
  <c r="K548" i="6"/>
  <c r="AV547" i="6"/>
  <c r="AT547" i="6"/>
  <c r="AS547" i="6"/>
  <c r="AR547" i="6"/>
  <c r="L547" i="6"/>
  <c r="K547" i="6"/>
  <c r="AV546" i="6"/>
  <c r="AT546" i="6"/>
  <c r="AS546" i="6"/>
  <c r="AR546" i="6"/>
  <c r="L546" i="6"/>
  <c r="K546" i="6"/>
  <c r="AV545" i="6"/>
  <c r="AT545" i="6"/>
  <c r="AS545" i="6"/>
  <c r="AR545" i="6"/>
  <c r="L545" i="6"/>
  <c r="K545" i="6"/>
  <c r="AV544" i="6"/>
  <c r="AT544" i="6"/>
  <c r="AS544" i="6"/>
  <c r="AR544" i="6"/>
  <c r="L544" i="6"/>
  <c r="K544" i="6"/>
  <c r="AV543" i="6"/>
  <c r="AT543" i="6"/>
  <c r="AS543" i="6"/>
  <c r="AR543" i="6"/>
  <c r="L543" i="6"/>
  <c r="K543" i="6"/>
  <c r="AV542" i="6"/>
  <c r="AT542" i="6"/>
  <c r="AS542" i="6"/>
  <c r="AR542" i="6"/>
  <c r="L542" i="6"/>
  <c r="K542" i="6"/>
  <c r="AV541" i="6"/>
  <c r="AT541" i="6"/>
  <c r="AS541" i="6"/>
  <c r="AR541" i="6"/>
  <c r="L541" i="6"/>
  <c r="K541" i="6"/>
  <c r="AV539" i="6"/>
  <c r="AT539" i="6"/>
  <c r="AS539" i="6"/>
  <c r="AR539" i="6"/>
  <c r="L539" i="6"/>
  <c r="K539" i="6"/>
  <c r="AV538" i="6"/>
  <c r="AT538" i="6"/>
  <c r="AS538" i="6"/>
  <c r="AR538" i="6"/>
  <c r="L538" i="6"/>
  <c r="K538" i="6"/>
  <c r="AV537" i="6"/>
  <c r="AT537" i="6"/>
  <c r="AS537" i="6"/>
  <c r="AR537" i="6"/>
  <c r="L537" i="6"/>
  <c r="K537" i="6"/>
  <c r="AV536" i="6"/>
  <c r="AT536" i="6"/>
  <c r="AS536" i="6"/>
  <c r="AR536" i="6"/>
  <c r="L536" i="6"/>
  <c r="K536" i="6"/>
  <c r="AV535" i="6"/>
  <c r="AT535" i="6"/>
  <c r="AS535" i="6"/>
  <c r="AR535" i="6"/>
  <c r="L535" i="6"/>
  <c r="K535" i="6"/>
  <c r="AV534" i="6"/>
  <c r="AT534" i="6"/>
  <c r="AS534" i="6"/>
  <c r="AR534" i="6"/>
  <c r="L534" i="6"/>
  <c r="K534" i="6"/>
  <c r="AV533" i="6"/>
  <c r="AT533" i="6"/>
  <c r="AS533" i="6"/>
  <c r="AR533" i="6"/>
  <c r="L533" i="6"/>
  <c r="K533" i="6"/>
  <c r="AV532" i="6"/>
  <c r="AT532" i="6"/>
  <c r="AS532" i="6"/>
  <c r="AR532" i="6"/>
  <c r="L532" i="6"/>
  <c r="K532" i="6"/>
  <c r="AV531" i="6"/>
  <c r="AT531" i="6"/>
  <c r="AS531" i="6"/>
  <c r="AR531" i="6"/>
  <c r="L531" i="6"/>
  <c r="K531" i="6"/>
  <c r="AV530" i="6"/>
  <c r="AT530" i="6"/>
  <c r="AS530" i="6"/>
  <c r="AR530" i="6"/>
  <c r="L530" i="6"/>
  <c r="K530" i="6"/>
  <c r="AV528" i="6"/>
  <c r="AT528" i="6"/>
  <c r="AS528" i="6"/>
  <c r="AR528" i="6"/>
  <c r="L528" i="6"/>
  <c r="K528" i="6"/>
  <c r="AV527" i="6"/>
  <c r="AT527" i="6"/>
  <c r="AS527" i="6"/>
  <c r="AR527" i="6"/>
  <c r="L527" i="6"/>
  <c r="K527" i="6"/>
  <c r="AV526" i="6"/>
  <c r="AT526" i="6"/>
  <c r="AS526" i="6"/>
  <c r="AR526" i="6"/>
  <c r="L526" i="6"/>
  <c r="K526" i="6"/>
  <c r="AV525" i="6"/>
  <c r="AT525" i="6"/>
  <c r="AS525" i="6"/>
  <c r="AR525" i="6"/>
  <c r="L525" i="6"/>
  <c r="K525" i="6"/>
  <c r="AV524" i="6"/>
  <c r="AT524" i="6"/>
  <c r="AS524" i="6"/>
  <c r="AR524" i="6"/>
  <c r="L524" i="6"/>
  <c r="K524" i="6"/>
  <c r="AV523" i="6"/>
  <c r="AT523" i="6"/>
  <c r="AS523" i="6"/>
  <c r="AR523" i="6"/>
  <c r="L523" i="6"/>
  <c r="K523" i="6"/>
  <c r="AV522" i="6"/>
  <c r="AT522" i="6"/>
  <c r="AS522" i="6"/>
  <c r="AR522" i="6"/>
  <c r="L522" i="6"/>
  <c r="K522" i="6"/>
  <c r="AV521" i="6"/>
  <c r="AT521" i="6"/>
  <c r="AS521" i="6"/>
  <c r="AR521" i="6"/>
  <c r="L521" i="6"/>
  <c r="K521" i="6"/>
  <c r="AV520" i="6"/>
  <c r="AT520" i="6"/>
  <c r="AS520" i="6"/>
  <c r="AR520" i="6"/>
  <c r="L520" i="6"/>
  <c r="K520" i="6"/>
  <c r="AV519" i="6"/>
  <c r="AT519" i="6"/>
  <c r="AS519" i="6"/>
  <c r="AR519" i="6"/>
  <c r="L519" i="6"/>
  <c r="K519" i="6"/>
  <c r="AV517" i="6"/>
  <c r="AT517" i="6"/>
  <c r="AS517" i="6"/>
  <c r="AR517" i="6"/>
  <c r="L517" i="6"/>
  <c r="K517" i="6"/>
  <c r="AV516" i="6"/>
  <c r="AT516" i="6"/>
  <c r="AS516" i="6"/>
  <c r="AR516" i="6"/>
  <c r="L516" i="6"/>
  <c r="K516" i="6"/>
  <c r="AV515" i="6"/>
  <c r="AT515" i="6"/>
  <c r="AS515" i="6"/>
  <c r="AR515" i="6"/>
  <c r="L515" i="6"/>
  <c r="K515" i="6"/>
  <c r="AV514" i="6"/>
  <c r="AT514" i="6"/>
  <c r="AS514" i="6"/>
  <c r="AR514" i="6"/>
  <c r="L514" i="6"/>
  <c r="K514" i="6"/>
  <c r="AV513" i="6"/>
  <c r="AT513" i="6"/>
  <c r="AS513" i="6"/>
  <c r="AR513" i="6"/>
  <c r="L513" i="6"/>
  <c r="K513" i="6"/>
  <c r="AV512" i="6"/>
  <c r="AT512" i="6"/>
  <c r="AS512" i="6"/>
  <c r="AR512" i="6"/>
  <c r="L512" i="6"/>
  <c r="K512" i="6"/>
  <c r="AV511" i="6"/>
  <c r="AT511" i="6"/>
  <c r="AS511" i="6"/>
  <c r="AR511" i="6"/>
  <c r="L511" i="6"/>
  <c r="K511" i="6"/>
  <c r="AV510" i="6"/>
  <c r="AT510" i="6"/>
  <c r="AS510" i="6"/>
  <c r="AR510" i="6"/>
  <c r="L510" i="6"/>
  <c r="K510" i="6"/>
  <c r="AV509" i="6"/>
  <c r="AT509" i="6"/>
  <c r="AS509" i="6"/>
  <c r="AR509" i="6"/>
  <c r="L509" i="6"/>
  <c r="K509" i="6"/>
  <c r="AV508" i="6"/>
  <c r="AT508" i="6"/>
  <c r="AS508" i="6"/>
  <c r="AR508" i="6"/>
  <c r="L508" i="6"/>
  <c r="K508" i="6"/>
  <c r="AV506" i="6"/>
  <c r="AT506" i="6"/>
  <c r="AS506" i="6"/>
  <c r="AR506" i="6"/>
  <c r="L506" i="6"/>
  <c r="K506" i="6"/>
  <c r="AV505" i="6"/>
  <c r="AT505" i="6"/>
  <c r="AS505" i="6"/>
  <c r="AR505" i="6"/>
  <c r="L505" i="6"/>
  <c r="K505" i="6"/>
  <c r="AV504" i="6"/>
  <c r="AT504" i="6"/>
  <c r="AS504" i="6"/>
  <c r="AR504" i="6"/>
  <c r="L504" i="6"/>
  <c r="K504" i="6"/>
  <c r="AV503" i="6"/>
  <c r="AT503" i="6"/>
  <c r="AS503" i="6"/>
  <c r="AR503" i="6"/>
  <c r="L503" i="6"/>
  <c r="K503" i="6"/>
  <c r="AV502" i="6"/>
  <c r="AT502" i="6"/>
  <c r="AS502" i="6"/>
  <c r="AR502" i="6"/>
  <c r="L502" i="6"/>
  <c r="K502" i="6"/>
  <c r="AV501" i="6"/>
  <c r="AT501" i="6"/>
  <c r="AS501" i="6"/>
  <c r="AR501" i="6"/>
  <c r="L501" i="6"/>
  <c r="K501" i="6"/>
  <c r="AV500" i="6"/>
  <c r="AT500" i="6"/>
  <c r="AS500" i="6"/>
  <c r="AR500" i="6"/>
  <c r="L500" i="6"/>
  <c r="K500" i="6"/>
  <c r="AV499" i="6"/>
  <c r="AT499" i="6"/>
  <c r="AS499" i="6"/>
  <c r="AR499" i="6"/>
  <c r="L499" i="6"/>
  <c r="K499" i="6"/>
  <c r="AV498" i="6"/>
  <c r="AT498" i="6"/>
  <c r="AS498" i="6"/>
  <c r="AR498" i="6"/>
  <c r="L498" i="6"/>
  <c r="K498" i="6"/>
  <c r="AV497" i="6"/>
  <c r="AT497" i="6"/>
  <c r="AS497" i="6"/>
  <c r="AR497" i="6"/>
  <c r="L497" i="6"/>
  <c r="K497" i="6"/>
  <c r="AV495" i="6"/>
  <c r="AT495" i="6"/>
  <c r="AS495" i="6"/>
  <c r="AR495" i="6"/>
  <c r="L495" i="6"/>
  <c r="K495" i="6"/>
  <c r="AV494" i="6"/>
  <c r="AT494" i="6"/>
  <c r="AS494" i="6"/>
  <c r="AR494" i="6"/>
  <c r="L494" i="6"/>
  <c r="K494" i="6"/>
  <c r="AV493" i="6"/>
  <c r="AT493" i="6"/>
  <c r="AS493" i="6"/>
  <c r="AR493" i="6"/>
  <c r="L493" i="6"/>
  <c r="K493" i="6"/>
  <c r="AV492" i="6"/>
  <c r="AT492" i="6"/>
  <c r="AS492" i="6"/>
  <c r="AR492" i="6"/>
  <c r="L492" i="6"/>
  <c r="K492" i="6"/>
  <c r="AV491" i="6"/>
  <c r="AT491" i="6"/>
  <c r="AS491" i="6"/>
  <c r="AR491" i="6"/>
  <c r="L491" i="6"/>
  <c r="K491" i="6"/>
  <c r="AV490" i="6"/>
  <c r="AT490" i="6"/>
  <c r="AS490" i="6"/>
  <c r="AR490" i="6"/>
  <c r="L490" i="6"/>
  <c r="K490" i="6"/>
  <c r="AV489" i="6"/>
  <c r="AT489" i="6"/>
  <c r="AS489" i="6"/>
  <c r="AR489" i="6"/>
  <c r="L489" i="6"/>
  <c r="K489" i="6"/>
  <c r="AV488" i="6"/>
  <c r="AT488" i="6"/>
  <c r="AS488" i="6"/>
  <c r="AR488" i="6"/>
  <c r="L488" i="6"/>
  <c r="K488" i="6"/>
  <c r="AV487" i="6"/>
  <c r="AT487" i="6"/>
  <c r="AS487" i="6"/>
  <c r="AR487" i="6"/>
  <c r="L487" i="6"/>
  <c r="K487" i="6"/>
  <c r="AV486" i="6"/>
  <c r="AT486" i="6"/>
  <c r="AS486" i="6"/>
  <c r="AR486" i="6"/>
  <c r="L486" i="6"/>
  <c r="K486" i="6"/>
  <c r="AV484" i="6"/>
  <c r="AT484" i="6"/>
  <c r="AS484" i="6"/>
  <c r="AR484" i="6"/>
  <c r="L484" i="6"/>
  <c r="K484" i="6"/>
  <c r="AV483" i="6"/>
  <c r="AT483" i="6"/>
  <c r="AS483" i="6"/>
  <c r="AR483" i="6"/>
  <c r="L483" i="6"/>
  <c r="K483" i="6"/>
  <c r="AV482" i="6"/>
  <c r="AT482" i="6"/>
  <c r="AS482" i="6"/>
  <c r="AR482" i="6"/>
  <c r="L482" i="6"/>
  <c r="K482" i="6"/>
  <c r="AV481" i="6"/>
  <c r="AT481" i="6"/>
  <c r="AS481" i="6"/>
  <c r="AR481" i="6"/>
  <c r="L481" i="6"/>
  <c r="K481" i="6"/>
  <c r="AV480" i="6"/>
  <c r="AT480" i="6"/>
  <c r="AS480" i="6"/>
  <c r="AR480" i="6"/>
  <c r="L480" i="6"/>
  <c r="K480" i="6"/>
  <c r="AV479" i="6"/>
  <c r="AT479" i="6"/>
  <c r="AS479" i="6"/>
  <c r="AR479" i="6"/>
  <c r="L479" i="6"/>
  <c r="K479" i="6"/>
  <c r="AV478" i="6"/>
  <c r="AT478" i="6"/>
  <c r="AS478" i="6"/>
  <c r="AR478" i="6"/>
  <c r="L478" i="6"/>
  <c r="K478" i="6"/>
  <c r="AV477" i="6"/>
  <c r="AT477" i="6"/>
  <c r="AS477" i="6"/>
  <c r="AR477" i="6"/>
  <c r="L477" i="6"/>
  <c r="K477" i="6"/>
  <c r="AV476" i="6"/>
  <c r="AT476" i="6"/>
  <c r="AS476" i="6"/>
  <c r="AR476" i="6"/>
  <c r="L476" i="6"/>
  <c r="K476" i="6"/>
  <c r="AV475" i="6"/>
  <c r="AT475" i="6"/>
  <c r="AS475" i="6"/>
  <c r="AR475" i="6"/>
  <c r="L475" i="6"/>
  <c r="K475" i="6"/>
  <c r="AV473" i="6"/>
  <c r="AT473" i="6"/>
  <c r="AS473" i="6"/>
  <c r="AR473" i="6"/>
  <c r="L473" i="6"/>
  <c r="K473" i="6"/>
  <c r="AV472" i="6"/>
  <c r="AT472" i="6"/>
  <c r="AS472" i="6"/>
  <c r="AR472" i="6"/>
  <c r="L472" i="6"/>
  <c r="K472" i="6"/>
  <c r="AV471" i="6"/>
  <c r="AT471" i="6"/>
  <c r="AS471" i="6"/>
  <c r="AR471" i="6"/>
  <c r="L471" i="6"/>
  <c r="K471" i="6"/>
  <c r="AV470" i="6"/>
  <c r="AT470" i="6"/>
  <c r="AS470" i="6"/>
  <c r="AR470" i="6"/>
  <c r="L470" i="6"/>
  <c r="K470" i="6"/>
  <c r="AV469" i="6"/>
  <c r="AT469" i="6"/>
  <c r="AS469" i="6"/>
  <c r="AR469" i="6"/>
  <c r="L469" i="6"/>
  <c r="K469" i="6"/>
  <c r="AV468" i="6"/>
  <c r="AT468" i="6"/>
  <c r="AS468" i="6"/>
  <c r="AR468" i="6"/>
  <c r="L468" i="6"/>
  <c r="K468" i="6"/>
  <c r="AV467" i="6"/>
  <c r="AT467" i="6"/>
  <c r="AS467" i="6"/>
  <c r="AR467" i="6"/>
  <c r="L467" i="6"/>
  <c r="K467" i="6"/>
  <c r="AV466" i="6"/>
  <c r="AT466" i="6"/>
  <c r="AS466" i="6"/>
  <c r="AR466" i="6"/>
  <c r="L466" i="6"/>
  <c r="K466" i="6"/>
  <c r="AV465" i="6"/>
  <c r="AT465" i="6"/>
  <c r="AS465" i="6"/>
  <c r="AR465" i="6"/>
  <c r="L465" i="6"/>
  <c r="K465" i="6"/>
  <c r="AV464" i="6"/>
  <c r="AT464" i="6"/>
  <c r="AS464" i="6"/>
  <c r="AR464" i="6"/>
  <c r="L464" i="6"/>
  <c r="K464" i="6"/>
  <c r="AV462" i="6"/>
  <c r="AT462" i="6"/>
  <c r="AS462" i="6"/>
  <c r="AR462" i="6"/>
  <c r="L462" i="6"/>
  <c r="K462" i="6"/>
  <c r="AV461" i="6"/>
  <c r="AT461" i="6"/>
  <c r="AS461" i="6"/>
  <c r="AR461" i="6"/>
  <c r="L461" i="6"/>
  <c r="K461" i="6"/>
  <c r="AV460" i="6"/>
  <c r="AT460" i="6"/>
  <c r="AS460" i="6"/>
  <c r="AR460" i="6"/>
  <c r="L460" i="6"/>
  <c r="K460" i="6"/>
  <c r="AV459" i="6"/>
  <c r="AT459" i="6"/>
  <c r="AS459" i="6"/>
  <c r="AR459" i="6"/>
  <c r="L459" i="6"/>
  <c r="K459" i="6"/>
  <c r="AV458" i="6"/>
  <c r="AT458" i="6"/>
  <c r="AS458" i="6"/>
  <c r="AR458" i="6"/>
  <c r="L458" i="6"/>
  <c r="K458" i="6"/>
  <c r="AV457" i="6"/>
  <c r="AT457" i="6"/>
  <c r="AS457" i="6"/>
  <c r="AR457" i="6"/>
  <c r="L457" i="6"/>
  <c r="K457" i="6"/>
  <c r="AV456" i="6"/>
  <c r="AT456" i="6"/>
  <c r="AS456" i="6"/>
  <c r="AR456" i="6"/>
  <c r="L456" i="6"/>
  <c r="K456" i="6"/>
  <c r="AV455" i="6"/>
  <c r="AT455" i="6"/>
  <c r="AS455" i="6"/>
  <c r="AR455" i="6"/>
  <c r="L455" i="6"/>
  <c r="K455" i="6"/>
  <c r="AV454" i="6"/>
  <c r="AT454" i="6"/>
  <c r="AS454" i="6"/>
  <c r="AR454" i="6"/>
  <c r="L454" i="6"/>
  <c r="K454" i="6"/>
  <c r="AV453" i="6"/>
  <c r="AT453" i="6"/>
  <c r="AS453" i="6"/>
  <c r="AR453" i="6"/>
  <c r="L453" i="6"/>
  <c r="K453" i="6"/>
  <c r="AV451" i="6"/>
  <c r="AT451" i="6"/>
  <c r="AS451" i="6"/>
  <c r="AR451" i="6"/>
  <c r="L451" i="6"/>
  <c r="K451" i="6"/>
  <c r="AV450" i="6"/>
  <c r="AT450" i="6"/>
  <c r="AS450" i="6"/>
  <c r="AR450" i="6"/>
  <c r="L450" i="6"/>
  <c r="K450" i="6"/>
  <c r="AV449" i="6"/>
  <c r="AT449" i="6"/>
  <c r="AS449" i="6"/>
  <c r="AR449" i="6"/>
  <c r="L449" i="6"/>
  <c r="K449" i="6"/>
  <c r="AV448" i="6"/>
  <c r="AT448" i="6"/>
  <c r="AS448" i="6"/>
  <c r="AR448" i="6"/>
  <c r="L448" i="6"/>
  <c r="K448" i="6"/>
  <c r="AV447" i="6"/>
  <c r="AT447" i="6"/>
  <c r="AS447" i="6"/>
  <c r="AR447" i="6"/>
  <c r="L447" i="6"/>
  <c r="K447" i="6"/>
  <c r="AV446" i="6"/>
  <c r="AT446" i="6"/>
  <c r="AS446" i="6"/>
  <c r="AR446" i="6"/>
  <c r="L446" i="6"/>
  <c r="K446" i="6"/>
  <c r="AV445" i="6"/>
  <c r="AT445" i="6"/>
  <c r="AS445" i="6"/>
  <c r="AR445" i="6"/>
  <c r="L445" i="6"/>
  <c r="K445" i="6"/>
  <c r="AV444" i="6"/>
  <c r="AT444" i="6"/>
  <c r="AS444" i="6"/>
  <c r="AR444" i="6"/>
  <c r="L444" i="6"/>
  <c r="K444" i="6"/>
  <c r="AV443" i="6"/>
  <c r="AT443" i="6"/>
  <c r="AS443" i="6"/>
  <c r="AR443" i="6"/>
  <c r="L443" i="6"/>
  <c r="K443" i="6"/>
  <c r="AV442" i="6"/>
  <c r="AT442" i="6"/>
  <c r="AS442" i="6"/>
  <c r="AR442" i="6"/>
  <c r="L442" i="6"/>
  <c r="K442" i="6"/>
  <c r="AV439" i="6"/>
  <c r="AT439" i="6"/>
  <c r="AS439" i="6"/>
  <c r="AR439" i="6"/>
  <c r="L439" i="6"/>
  <c r="K439" i="6"/>
  <c r="AV438" i="6"/>
  <c r="AT438" i="6"/>
  <c r="AS438" i="6"/>
  <c r="AR438" i="6"/>
  <c r="L438" i="6"/>
  <c r="K438" i="6"/>
  <c r="AV437" i="6"/>
  <c r="AT437" i="6"/>
  <c r="AS437" i="6"/>
  <c r="AR437" i="6"/>
  <c r="L437" i="6"/>
  <c r="K437" i="6"/>
  <c r="AV436" i="6"/>
  <c r="AT436" i="6"/>
  <c r="AS436" i="6"/>
  <c r="AR436" i="6"/>
  <c r="L436" i="6"/>
  <c r="K436" i="6"/>
  <c r="AV435" i="6"/>
  <c r="AT435" i="6"/>
  <c r="AS435" i="6"/>
  <c r="AR435" i="6"/>
  <c r="L435" i="6"/>
  <c r="K435" i="6"/>
  <c r="AV434" i="6"/>
  <c r="AT434" i="6"/>
  <c r="AS434" i="6"/>
  <c r="AR434" i="6"/>
  <c r="L434" i="6"/>
  <c r="K434" i="6"/>
  <c r="AV433" i="6"/>
  <c r="AT433" i="6"/>
  <c r="AS433" i="6"/>
  <c r="AR433" i="6"/>
  <c r="L433" i="6"/>
  <c r="K433" i="6"/>
  <c r="AV432" i="6"/>
  <c r="AT432" i="6"/>
  <c r="AS432" i="6"/>
  <c r="AR432" i="6"/>
  <c r="L432" i="6"/>
  <c r="K432" i="6"/>
  <c r="AV431" i="6"/>
  <c r="AT431" i="6"/>
  <c r="AS431" i="6"/>
  <c r="AR431" i="6"/>
  <c r="L431" i="6"/>
  <c r="K431" i="6"/>
  <c r="AV430" i="6"/>
  <c r="AT430" i="6"/>
  <c r="AS430" i="6"/>
  <c r="AR430" i="6"/>
  <c r="L430" i="6"/>
  <c r="K430" i="6"/>
  <c r="AV428" i="6"/>
  <c r="AT428" i="6"/>
  <c r="AS428" i="6"/>
  <c r="AR428" i="6"/>
  <c r="L428" i="6"/>
  <c r="K428" i="6"/>
  <c r="AV427" i="6"/>
  <c r="AT427" i="6"/>
  <c r="AS427" i="6"/>
  <c r="AR427" i="6"/>
  <c r="L427" i="6"/>
  <c r="K427" i="6"/>
  <c r="AV426" i="6"/>
  <c r="AT426" i="6"/>
  <c r="AS426" i="6"/>
  <c r="AR426" i="6"/>
  <c r="L426" i="6"/>
  <c r="K426" i="6"/>
  <c r="AV425" i="6"/>
  <c r="AT425" i="6"/>
  <c r="AS425" i="6"/>
  <c r="AR425" i="6"/>
  <c r="L425" i="6"/>
  <c r="K425" i="6"/>
  <c r="AV424" i="6"/>
  <c r="AT424" i="6"/>
  <c r="AS424" i="6"/>
  <c r="AR424" i="6"/>
  <c r="L424" i="6"/>
  <c r="K424" i="6"/>
  <c r="AV423" i="6"/>
  <c r="AT423" i="6"/>
  <c r="AS423" i="6"/>
  <c r="AR423" i="6"/>
  <c r="L423" i="6"/>
  <c r="K423" i="6"/>
  <c r="AV422" i="6"/>
  <c r="AT422" i="6"/>
  <c r="AS422" i="6"/>
  <c r="AR422" i="6"/>
  <c r="L422" i="6"/>
  <c r="K422" i="6"/>
  <c r="AV421" i="6"/>
  <c r="AT421" i="6"/>
  <c r="AS421" i="6"/>
  <c r="AR421" i="6"/>
  <c r="L421" i="6"/>
  <c r="K421" i="6"/>
  <c r="AV420" i="6"/>
  <c r="AT420" i="6"/>
  <c r="AS420" i="6"/>
  <c r="AR420" i="6"/>
  <c r="L420" i="6"/>
  <c r="K420" i="6"/>
  <c r="AV419" i="6"/>
  <c r="AT419" i="6"/>
  <c r="AS419" i="6"/>
  <c r="AR419" i="6"/>
  <c r="L419" i="6"/>
  <c r="K419" i="6"/>
  <c r="AV417" i="6"/>
  <c r="AT417" i="6"/>
  <c r="AS417" i="6"/>
  <c r="AR417" i="6"/>
  <c r="L417" i="6"/>
  <c r="K417" i="6"/>
  <c r="AV416" i="6"/>
  <c r="AT416" i="6"/>
  <c r="AS416" i="6"/>
  <c r="AR416" i="6"/>
  <c r="L416" i="6"/>
  <c r="K416" i="6"/>
  <c r="AV415" i="6"/>
  <c r="AT415" i="6"/>
  <c r="AS415" i="6"/>
  <c r="AR415" i="6"/>
  <c r="L415" i="6"/>
  <c r="K415" i="6"/>
  <c r="AV414" i="6"/>
  <c r="AT414" i="6"/>
  <c r="AS414" i="6"/>
  <c r="AR414" i="6"/>
  <c r="L414" i="6"/>
  <c r="K414" i="6"/>
  <c r="AV413" i="6"/>
  <c r="AT413" i="6"/>
  <c r="AS413" i="6"/>
  <c r="AR413" i="6"/>
  <c r="L413" i="6"/>
  <c r="K413" i="6"/>
  <c r="AV412" i="6"/>
  <c r="AT412" i="6"/>
  <c r="AS412" i="6"/>
  <c r="AR412" i="6"/>
  <c r="L412" i="6"/>
  <c r="K412" i="6"/>
  <c r="AV411" i="6"/>
  <c r="AT411" i="6"/>
  <c r="AS411" i="6"/>
  <c r="AR411" i="6"/>
  <c r="L411" i="6"/>
  <c r="K411" i="6"/>
  <c r="AV410" i="6"/>
  <c r="AT410" i="6"/>
  <c r="AS410" i="6"/>
  <c r="AR410" i="6"/>
  <c r="L410" i="6"/>
  <c r="K410" i="6"/>
  <c r="AV409" i="6"/>
  <c r="AT409" i="6"/>
  <c r="AS409" i="6"/>
  <c r="AR409" i="6"/>
  <c r="L409" i="6"/>
  <c r="K409" i="6"/>
  <c r="AV408" i="6"/>
  <c r="AT408" i="6"/>
  <c r="AS408" i="6"/>
  <c r="AR408" i="6"/>
  <c r="L408" i="6"/>
  <c r="K408" i="6"/>
  <c r="AV406" i="6"/>
  <c r="AT406" i="6"/>
  <c r="AS406" i="6"/>
  <c r="AR406" i="6"/>
  <c r="L406" i="6"/>
  <c r="K406" i="6"/>
  <c r="AV405" i="6"/>
  <c r="AT405" i="6"/>
  <c r="AS405" i="6"/>
  <c r="AR405" i="6"/>
  <c r="L405" i="6"/>
  <c r="K405" i="6"/>
  <c r="AV404" i="6"/>
  <c r="AT404" i="6"/>
  <c r="AS404" i="6"/>
  <c r="AR404" i="6"/>
  <c r="L404" i="6"/>
  <c r="K404" i="6"/>
  <c r="AV403" i="6"/>
  <c r="AT403" i="6"/>
  <c r="AS403" i="6"/>
  <c r="AR403" i="6"/>
  <c r="L403" i="6"/>
  <c r="K403" i="6"/>
  <c r="AV402" i="6"/>
  <c r="AT402" i="6"/>
  <c r="AS402" i="6"/>
  <c r="AR402" i="6"/>
  <c r="L402" i="6"/>
  <c r="K402" i="6"/>
  <c r="AV401" i="6"/>
  <c r="AT401" i="6"/>
  <c r="AS401" i="6"/>
  <c r="AR401" i="6"/>
  <c r="L401" i="6"/>
  <c r="K401" i="6"/>
  <c r="AV400" i="6"/>
  <c r="AT400" i="6"/>
  <c r="AS400" i="6"/>
  <c r="AR400" i="6"/>
  <c r="L400" i="6"/>
  <c r="K400" i="6"/>
  <c r="AV399" i="6"/>
  <c r="AT399" i="6"/>
  <c r="AS399" i="6"/>
  <c r="AR399" i="6"/>
  <c r="L399" i="6"/>
  <c r="K399" i="6"/>
  <c r="AV398" i="6"/>
  <c r="AT398" i="6"/>
  <c r="AS398" i="6"/>
  <c r="AR398" i="6"/>
  <c r="L398" i="6"/>
  <c r="K398" i="6"/>
  <c r="AV397" i="6"/>
  <c r="AT397" i="6"/>
  <c r="AS397" i="6"/>
  <c r="AR397" i="6"/>
  <c r="L397" i="6"/>
  <c r="K397" i="6"/>
  <c r="AV395" i="6"/>
  <c r="AT395" i="6"/>
  <c r="AS395" i="6"/>
  <c r="AR395" i="6"/>
  <c r="L395" i="6"/>
  <c r="K395" i="6"/>
  <c r="AV394" i="6"/>
  <c r="AT394" i="6"/>
  <c r="AS394" i="6"/>
  <c r="AR394" i="6"/>
  <c r="L394" i="6"/>
  <c r="K394" i="6"/>
  <c r="AV393" i="6"/>
  <c r="AT393" i="6"/>
  <c r="AS393" i="6"/>
  <c r="AR393" i="6"/>
  <c r="L393" i="6"/>
  <c r="K393" i="6"/>
  <c r="AV392" i="6"/>
  <c r="AT392" i="6"/>
  <c r="AS392" i="6"/>
  <c r="AR392" i="6"/>
  <c r="L392" i="6"/>
  <c r="K392" i="6"/>
  <c r="AV391" i="6"/>
  <c r="AT391" i="6"/>
  <c r="AS391" i="6"/>
  <c r="AR391" i="6"/>
  <c r="L391" i="6"/>
  <c r="K391" i="6"/>
  <c r="AV390" i="6"/>
  <c r="AT390" i="6"/>
  <c r="AS390" i="6"/>
  <c r="AR390" i="6"/>
  <c r="L390" i="6"/>
  <c r="K390" i="6"/>
  <c r="AV389" i="6"/>
  <c r="AT389" i="6"/>
  <c r="AS389" i="6"/>
  <c r="AR389" i="6"/>
  <c r="L389" i="6"/>
  <c r="K389" i="6"/>
  <c r="AV388" i="6"/>
  <c r="AT388" i="6"/>
  <c r="AS388" i="6"/>
  <c r="AR388" i="6"/>
  <c r="L388" i="6"/>
  <c r="K388" i="6"/>
  <c r="AV387" i="6"/>
  <c r="AT387" i="6"/>
  <c r="AS387" i="6"/>
  <c r="AR387" i="6"/>
  <c r="L387" i="6"/>
  <c r="K387" i="6"/>
  <c r="AV386" i="6"/>
  <c r="AT386" i="6"/>
  <c r="AS386" i="6"/>
  <c r="AR386" i="6"/>
  <c r="L386" i="6"/>
  <c r="K386" i="6"/>
  <c r="AV384" i="6"/>
  <c r="AT384" i="6"/>
  <c r="AS384" i="6"/>
  <c r="AR384" i="6"/>
  <c r="L384" i="6"/>
  <c r="K384" i="6"/>
  <c r="AV383" i="6"/>
  <c r="AT383" i="6"/>
  <c r="AS383" i="6"/>
  <c r="AR383" i="6"/>
  <c r="L383" i="6"/>
  <c r="K383" i="6"/>
  <c r="AV382" i="6"/>
  <c r="AT382" i="6"/>
  <c r="AS382" i="6"/>
  <c r="AR382" i="6"/>
  <c r="L382" i="6"/>
  <c r="K382" i="6"/>
  <c r="AV381" i="6"/>
  <c r="AT381" i="6"/>
  <c r="AS381" i="6"/>
  <c r="AR381" i="6"/>
  <c r="L381" i="6"/>
  <c r="K381" i="6"/>
  <c r="AV380" i="6"/>
  <c r="AT380" i="6"/>
  <c r="AS380" i="6"/>
  <c r="AR380" i="6"/>
  <c r="L380" i="6"/>
  <c r="K380" i="6"/>
  <c r="AV379" i="6"/>
  <c r="AT379" i="6"/>
  <c r="AS379" i="6"/>
  <c r="AR379" i="6"/>
  <c r="L379" i="6"/>
  <c r="K379" i="6"/>
  <c r="AV378" i="6"/>
  <c r="AT378" i="6"/>
  <c r="AS378" i="6"/>
  <c r="AR378" i="6"/>
  <c r="L378" i="6"/>
  <c r="K378" i="6"/>
  <c r="AV377" i="6"/>
  <c r="AT377" i="6"/>
  <c r="AS377" i="6"/>
  <c r="AR377" i="6"/>
  <c r="L377" i="6"/>
  <c r="K377" i="6"/>
  <c r="AV376" i="6"/>
  <c r="AT376" i="6"/>
  <c r="AS376" i="6"/>
  <c r="AR376" i="6"/>
  <c r="L376" i="6"/>
  <c r="K376" i="6"/>
  <c r="AV375" i="6"/>
  <c r="AT375" i="6"/>
  <c r="AS375" i="6"/>
  <c r="AR375" i="6"/>
  <c r="L375" i="6"/>
  <c r="K375" i="6"/>
  <c r="AV373" i="6"/>
  <c r="AT373" i="6"/>
  <c r="AS373" i="6"/>
  <c r="AR373" i="6"/>
  <c r="L373" i="6"/>
  <c r="K373" i="6"/>
  <c r="AV372" i="6"/>
  <c r="AT372" i="6"/>
  <c r="AS372" i="6"/>
  <c r="AR372" i="6"/>
  <c r="L372" i="6"/>
  <c r="K372" i="6"/>
  <c r="AV371" i="6"/>
  <c r="AT371" i="6"/>
  <c r="AS371" i="6"/>
  <c r="AR371" i="6"/>
  <c r="L371" i="6"/>
  <c r="K371" i="6"/>
  <c r="AV370" i="6"/>
  <c r="AT370" i="6"/>
  <c r="AS370" i="6"/>
  <c r="AR370" i="6"/>
  <c r="L370" i="6"/>
  <c r="K370" i="6"/>
  <c r="AV369" i="6"/>
  <c r="AT369" i="6"/>
  <c r="AS369" i="6"/>
  <c r="AR369" i="6"/>
  <c r="L369" i="6"/>
  <c r="K369" i="6"/>
  <c r="AV368" i="6"/>
  <c r="AT368" i="6"/>
  <c r="AS368" i="6"/>
  <c r="AR368" i="6"/>
  <c r="L368" i="6"/>
  <c r="K368" i="6"/>
  <c r="AV367" i="6"/>
  <c r="AT367" i="6"/>
  <c r="AS367" i="6"/>
  <c r="AR367" i="6"/>
  <c r="L367" i="6"/>
  <c r="K367" i="6"/>
  <c r="AV366" i="6"/>
  <c r="AT366" i="6"/>
  <c r="AS366" i="6"/>
  <c r="AR366" i="6"/>
  <c r="L366" i="6"/>
  <c r="K366" i="6"/>
  <c r="AV365" i="6"/>
  <c r="AT365" i="6"/>
  <c r="AS365" i="6"/>
  <c r="AR365" i="6"/>
  <c r="L365" i="6"/>
  <c r="K365" i="6"/>
  <c r="AV364" i="6"/>
  <c r="AT364" i="6"/>
  <c r="AS364" i="6"/>
  <c r="AR364" i="6"/>
  <c r="L364" i="6"/>
  <c r="K364" i="6"/>
  <c r="AV362" i="6"/>
  <c r="AT362" i="6"/>
  <c r="AS362" i="6"/>
  <c r="AR362" i="6"/>
  <c r="L362" i="6"/>
  <c r="K362" i="6"/>
  <c r="AV361" i="6"/>
  <c r="AT361" i="6"/>
  <c r="AS361" i="6"/>
  <c r="AR361" i="6"/>
  <c r="L361" i="6"/>
  <c r="K361" i="6"/>
  <c r="AV360" i="6"/>
  <c r="AT360" i="6"/>
  <c r="AS360" i="6"/>
  <c r="AR360" i="6"/>
  <c r="L360" i="6"/>
  <c r="K360" i="6"/>
  <c r="AV359" i="6"/>
  <c r="AT359" i="6"/>
  <c r="AS359" i="6"/>
  <c r="AR359" i="6"/>
  <c r="L359" i="6"/>
  <c r="K359" i="6"/>
  <c r="AV358" i="6"/>
  <c r="AT358" i="6"/>
  <c r="AS358" i="6"/>
  <c r="AR358" i="6"/>
  <c r="L358" i="6"/>
  <c r="K358" i="6"/>
  <c r="AV357" i="6"/>
  <c r="AT357" i="6"/>
  <c r="AS357" i="6"/>
  <c r="AR357" i="6"/>
  <c r="L357" i="6"/>
  <c r="K357" i="6"/>
  <c r="AV356" i="6"/>
  <c r="AT356" i="6"/>
  <c r="AS356" i="6"/>
  <c r="AR356" i="6"/>
  <c r="L356" i="6"/>
  <c r="K356" i="6"/>
  <c r="AV355" i="6"/>
  <c r="AT355" i="6"/>
  <c r="AS355" i="6"/>
  <c r="AR355" i="6"/>
  <c r="L355" i="6"/>
  <c r="K355" i="6"/>
  <c r="AV354" i="6"/>
  <c r="AT354" i="6"/>
  <c r="AS354" i="6"/>
  <c r="AR354" i="6"/>
  <c r="L354" i="6"/>
  <c r="K354" i="6"/>
  <c r="AV353" i="6"/>
  <c r="AT353" i="6"/>
  <c r="AS353" i="6"/>
  <c r="AR353" i="6"/>
  <c r="L353" i="6"/>
  <c r="K353" i="6"/>
  <c r="AV351" i="6"/>
  <c r="AT351" i="6"/>
  <c r="AS351" i="6"/>
  <c r="AR351" i="6"/>
  <c r="L351" i="6"/>
  <c r="K351" i="6"/>
  <c r="AV350" i="6"/>
  <c r="AT350" i="6"/>
  <c r="AS350" i="6"/>
  <c r="AR350" i="6"/>
  <c r="L350" i="6"/>
  <c r="K350" i="6"/>
  <c r="AV349" i="6"/>
  <c r="AT349" i="6"/>
  <c r="AS349" i="6"/>
  <c r="AR349" i="6"/>
  <c r="L349" i="6"/>
  <c r="K349" i="6"/>
  <c r="AV348" i="6"/>
  <c r="AT348" i="6"/>
  <c r="AS348" i="6"/>
  <c r="AR348" i="6"/>
  <c r="L348" i="6"/>
  <c r="K348" i="6"/>
  <c r="AV347" i="6"/>
  <c r="AT347" i="6"/>
  <c r="AS347" i="6"/>
  <c r="AR347" i="6"/>
  <c r="L347" i="6"/>
  <c r="K347" i="6"/>
  <c r="AV346" i="6"/>
  <c r="AT346" i="6"/>
  <c r="AS346" i="6"/>
  <c r="AR346" i="6"/>
  <c r="L346" i="6"/>
  <c r="K346" i="6"/>
  <c r="AV345" i="6"/>
  <c r="AT345" i="6"/>
  <c r="AS345" i="6"/>
  <c r="AR345" i="6"/>
  <c r="L345" i="6"/>
  <c r="K345" i="6"/>
  <c r="AV344" i="6"/>
  <c r="AT344" i="6"/>
  <c r="AS344" i="6"/>
  <c r="AR344" i="6"/>
  <c r="L344" i="6"/>
  <c r="K344" i="6"/>
  <c r="AV343" i="6"/>
  <c r="AT343" i="6"/>
  <c r="AS343" i="6"/>
  <c r="AR343" i="6"/>
  <c r="L343" i="6"/>
  <c r="K343" i="6"/>
  <c r="AV342" i="6"/>
  <c r="AT342" i="6"/>
  <c r="AS342" i="6"/>
  <c r="AR342" i="6"/>
  <c r="L342" i="6"/>
  <c r="K342" i="6"/>
  <c r="AV340" i="6"/>
  <c r="AT340" i="6"/>
  <c r="AS340" i="6"/>
  <c r="AR340" i="6"/>
  <c r="L340" i="6"/>
  <c r="K340" i="6"/>
  <c r="AV339" i="6"/>
  <c r="AT339" i="6"/>
  <c r="AS339" i="6"/>
  <c r="AR339" i="6"/>
  <c r="L339" i="6"/>
  <c r="K339" i="6"/>
  <c r="AV338" i="6"/>
  <c r="AT338" i="6"/>
  <c r="AS338" i="6"/>
  <c r="AR338" i="6"/>
  <c r="L338" i="6"/>
  <c r="K338" i="6"/>
  <c r="AV337" i="6"/>
  <c r="AT337" i="6"/>
  <c r="AS337" i="6"/>
  <c r="AR337" i="6"/>
  <c r="L337" i="6"/>
  <c r="K337" i="6"/>
  <c r="AV336" i="6"/>
  <c r="AT336" i="6"/>
  <c r="AS336" i="6"/>
  <c r="AR336" i="6"/>
  <c r="L336" i="6"/>
  <c r="K336" i="6"/>
  <c r="AV335" i="6"/>
  <c r="AT335" i="6"/>
  <c r="AS335" i="6"/>
  <c r="AR335" i="6"/>
  <c r="L335" i="6"/>
  <c r="K335" i="6"/>
  <c r="AV334" i="6"/>
  <c r="AT334" i="6"/>
  <c r="AS334" i="6"/>
  <c r="AR334" i="6"/>
  <c r="L334" i="6"/>
  <c r="K334" i="6"/>
  <c r="AV333" i="6"/>
  <c r="AT333" i="6"/>
  <c r="AS333" i="6"/>
  <c r="AR333" i="6"/>
  <c r="L333" i="6"/>
  <c r="K333" i="6"/>
  <c r="AV332" i="6"/>
  <c r="AT332" i="6"/>
  <c r="AS332" i="6"/>
  <c r="AR332" i="6"/>
  <c r="L332" i="6"/>
  <c r="K332" i="6"/>
  <c r="AV331" i="6"/>
  <c r="AT331" i="6"/>
  <c r="AS331" i="6"/>
  <c r="AR331" i="6"/>
  <c r="L331" i="6"/>
  <c r="K331" i="6"/>
  <c r="AV659" i="6"/>
  <c r="AT659" i="6"/>
  <c r="AS659" i="6"/>
  <c r="AR659" i="6"/>
  <c r="L659" i="6"/>
  <c r="K659" i="6"/>
  <c r="AV658" i="6"/>
  <c r="AT658" i="6"/>
  <c r="AS658" i="6"/>
  <c r="AR658" i="6"/>
  <c r="L658" i="6"/>
  <c r="K658" i="6"/>
  <c r="AV657" i="6"/>
  <c r="AT657" i="6"/>
  <c r="AS657" i="6"/>
  <c r="AR657" i="6"/>
  <c r="L657" i="6"/>
  <c r="K657" i="6"/>
  <c r="AV656" i="6"/>
  <c r="AT656" i="6"/>
  <c r="AS656" i="6"/>
  <c r="AR656" i="6"/>
  <c r="L656" i="6"/>
  <c r="K656" i="6"/>
  <c r="AV655" i="6"/>
  <c r="AT655" i="6"/>
  <c r="AS655" i="6"/>
  <c r="AR655" i="6"/>
  <c r="L655" i="6"/>
  <c r="K655" i="6"/>
  <c r="AV654" i="6"/>
  <c r="AT654" i="6"/>
  <c r="AS654" i="6"/>
  <c r="AR654" i="6"/>
  <c r="L654" i="6"/>
  <c r="K654" i="6"/>
  <c r="AV653" i="6"/>
  <c r="AT653" i="6"/>
  <c r="AS653" i="6"/>
  <c r="AR653" i="6"/>
  <c r="L653" i="6"/>
  <c r="K653" i="6"/>
  <c r="AV652" i="6"/>
  <c r="AT652" i="6"/>
  <c r="AS652" i="6"/>
  <c r="AR652" i="6"/>
  <c r="L652" i="6"/>
  <c r="K652" i="6"/>
  <c r="AV651" i="6"/>
  <c r="AT651" i="6"/>
  <c r="AS651" i="6"/>
  <c r="AR651" i="6"/>
  <c r="L651" i="6"/>
  <c r="K651" i="6"/>
  <c r="AV650" i="6"/>
  <c r="AT650" i="6"/>
  <c r="AS650" i="6"/>
  <c r="AR650" i="6"/>
  <c r="L650" i="6"/>
  <c r="K650" i="6"/>
  <c r="AV648" i="6"/>
  <c r="AT648" i="6"/>
  <c r="AS648" i="6"/>
  <c r="AR648" i="6"/>
  <c r="L648" i="6"/>
  <c r="K648" i="6"/>
  <c r="AV647" i="6"/>
  <c r="AT647" i="6"/>
  <c r="AS647" i="6"/>
  <c r="AR647" i="6"/>
  <c r="L647" i="6"/>
  <c r="K647" i="6"/>
  <c r="AV646" i="6"/>
  <c r="AT646" i="6"/>
  <c r="AS646" i="6"/>
  <c r="AR646" i="6"/>
  <c r="L646" i="6"/>
  <c r="K646" i="6"/>
  <c r="AV645" i="6"/>
  <c r="AT645" i="6"/>
  <c r="AS645" i="6"/>
  <c r="AR645" i="6"/>
  <c r="L645" i="6"/>
  <c r="K645" i="6"/>
  <c r="AV644" i="6"/>
  <c r="AT644" i="6"/>
  <c r="AS644" i="6"/>
  <c r="AR644" i="6"/>
  <c r="L644" i="6"/>
  <c r="K644" i="6"/>
  <c r="AV643" i="6"/>
  <c r="AT643" i="6"/>
  <c r="AS643" i="6"/>
  <c r="AR643" i="6"/>
  <c r="L643" i="6"/>
  <c r="K643" i="6"/>
  <c r="AV642" i="6"/>
  <c r="AT642" i="6"/>
  <c r="AS642" i="6"/>
  <c r="AR642" i="6"/>
  <c r="L642" i="6"/>
  <c r="K642" i="6"/>
  <c r="AV641" i="6"/>
  <c r="AT641" i="6"/>
  <c r="AS641" i="6"/>
  <c r="AR641" i="6"/>
  <c r="L641" i="6"/>
  <c r="K641" i="6"/>
  <c r="AV640" i="6"/>
  <c r="AT640" i="6"/>
  <c r="AS640" i="6"/>
  <c r="AR640" i="6"/>
  <c r="L640" i="6"/>
  <c r="K640" i="6"/>
  <c r="AV639" i="6"/>
  <c r="AT639" i="6"/>
  <c r="AS639" i="6"/>
  <c r="AR639" i="6"/>
  <c r="L639" i="6"/>
  <c r="K639" i="6"/>
  <c r="AV637" i="6"/>
  <c r="AT637" i="6"/>
  <c r="AS637" i="6"/>
  <c r="AR637" i="6"/>
  <c r="L637" i="6"/>
  <c r="K637" i="6"/>
  <c r="AV636" i="6"/>
  <c r="AT636" i="6"/>
  <c r="AS636" i="6"/>
  <c r="AR636" i="6"/>
  <c r="L636" i="6"/>
  <c r="K636" i="6"/>
  <c r="AV635" i="6"/>
  <c r="AT635" i="6"/>
  <c r="AS635" i="6"/>
  <c r="AR635" i="6"/>
  <c r="L635" i="6"/>
  <c r="K635" i="6"/>
  <c r="AV634" i="6"/>
  <c r="AT634" i="6"/>
  <c r="AS634" i="6"/>
  <c r="AR634" i="6"/>
  <c r="L634" i="6"/>
  <c r="K634" i="6"/>
  <c r="AV633" i="6"/>
  <c r="AT633" i="6"/>
  <c r="AS633" i="6"/>
  <c r="AR633" i="6"/>
  <c r="L633" i="6"/>
  <c r="K633" i="6"/>
  <c r="AV632" i="6"/>
  <c r="AT632" i="6"/>
  <c r="AS632" i="6"/>
  <c r="AR632" i="6"/>
  <c r="L632" i="6"/>
  <c r="K632" i="6"/>
  <c r="AV631" i="6"/>
  <c r="AT631" i="6"/>
  <c r="AS631" i="6"/>
  <c r="AR631" i="6"/>
  <c r="L631" i="6"/>
  <c r="K631" i="6"/>
  <c r="AV630" i="6"/>
  <c r="AT630" i="6"/>
  <c r="AS630" i="6"/>
  <c r="AR630" i="6"/>
  <c r="L630" i="6"/>
  <c r="K630" i="6"/>
  <c r="AV629" i="6"/>
  <c r="AT629" i="6"/>
  <c r="AS629" i="6"/>
  <c r="AR629" i="6"/>
  <c r="L629" i="6"/>
  <c r="K629" i="6"/>
  <c r="AV628" i="6"/>
  <c r="AT628" i="6"/>
  <c r="AS628" i="6"/>
  <c r="AR628" i="6"/>
  <c r="L628" i="6"/>
  <c r="K628" i="6"/>
  <c r="AV626" i="6"/>
  <c r="AT626" i="6"/>
  <c r="AS626" i="6"/>
  <c r="AR626" i="6"/>
  <c r="L626" i="6"/>
  <c r="K626" i="6"/>
  <c r="AV625" i="6"/>
  <c r="AT625" i="6"/>
  <c r="AS625" i="6"/>
  <c r="AR625" i="6"/>
  <c r="L625" i="6"/>
  <c r="K625" i="6"/>
  <c r="AV624" i="6"/>
  <c r="AT624" i="6"/>
  <c r="AS624" i="6"/>
  <c r="AR624" i="6"/>
  <c r="L624" i="6"/>
  <c r="K624" i="6"/>
  <c r="AV623" i="6"/>
  <c r="AT623" i="6"/>
  <c r="AS623" i="6"/>
  <c r="AR623" i="6"/>
  <c r="L623" i="6"/>
  <c r="K623" i="6"/>
  <c r="AV622" i="6"/>
  <c r="AT622" i="6"/>
  <c r="AS622" i="6"/>
  <c r="AR622" i="6"/>
  <c r="L622" i="6"/>
  <c r="K622" i="6"/>
  <c r="AV621" i="6"/>
  <c r="AT621" i="6"/>
  <c r="AS621" i="6"/>
  <c r="AR621" i="6"/>
  <c r="L621" i="6"/>
  <c r="K621" i="6"/>
  <c r="AV620" i="6"/>
  <c r="AT620" i="6"/>
  <c r="AS620" i="6"/>
  <c r="AR620" i="6"/>
  <c r="L620" i="6"/>
  <c r="K620" i="6"/>
  <c r="AV619" i="6"/>
  <c r="AT619" i="6"/>
  <c r="AS619" i="6"/>
  <c r="AR619" i="6"/>
  <c r="L619" i="6"/>
  <c r="K619" i="6"/>
  <c r="AV618" i="6"/>
  <c r="AT618" i="6"/>
  <c r="AS618" i="6"/>
  <c r="AR618" i="6"/>
  <c r="L618" i="6"/>
  <c r="K618" i="6"/>
  <c r="AV617" i="6"/>
  <c r="AT617" i="6"/>
  <c r="AS617" i="6"/>
  <c r="AR617" i="6"/>
  <c r="L617" i="6"/>
  <c r="K617" i="6"/>
  <c r="AV615" i="6"/>
  <c r="AT615" i="6"/>
  <c r="AS615" i="6"/>
  <c r="AR615" i="6"/>
  <c r="L615" i="6"/>
  <c r="K615" i="6"/>
  <c r="AV614" i="6"/>
  <c r="AT614" i="6"/>
  <c r="AS614" i="6"/>
  <c r="AR614" i="6"/>
  <c r="L614" i="6"/>
  <c r="K614" i="6"/>
  <c r="AV613" i="6"/>
  <c r="AT613" i="6"/>
  <c r="AS613" i="6"/>
  <c r="AR613" i="6"/>
  <c r="L613" i="6"/>
  <c r="K613" i="6"/>
  <c r="AV612" i="6"/>
  <c r="AT612" i="6"/>
  <c r="AS612" i="6"/>
  <c r="AR612" i="6"/>
  <c r="L612" i="6"/>
  <c r="K612" i="6"/>
  <c r="AV611" i="6"/>
  <c r="AT611" i="6"/>
  <c r="AS611" i="6"/>
  <c r="AR611" i="6"/>
  <c r="L611" i="6"/>
  <c r="K611" i="6"/>
  <c r="AV610" i="6"/>
  <c r="AT610" i="6"/>
  <c r="AS610" i="6"/>
  <c r="AR610" i="6"/>
  <c r="L610" i="6"/>
  <c r="K610" i="6"/>
  <c r="AV609" i="6"/>
  <c r="AT609" i="6"/>
  <c r="AS609" i="6"/>
  <c r="AR609" i="6"/>
  <c r="L609" i="6"/>
  <c r="K609" i="6"/>
  <c r="AV608" i="6"/>
  <c r="AT608" i="6"/>
  <c r="AS608" i="6"/>
  <c r="AR608" i="6"/>
  <c r="L608" i="6"/>
  <c r="K608" i="6"/>
  <c r="AV607" i="6"/>
  <c r="AT607" i="6"/>
  <c r="AS607" i="6"/>
  <c r="AR607" i="6"/>
  <c r="L607" i="6"/>
  <c r="K607" i="6"/>
  <c r="AV606" i="6"/>
  <c r="AT606" i="6"/>
  <c r="AS606" i="6"/>
  <c r="AR606" i="6"/>
  <c r="L606" i="6"/>
  <c r="K606" i="6"/>
  <c r="AV604" i="6"/>
  <c r="AT604" i="6"/>
  <c r="AS604" i="6"/>
  <c r="AR604" i="6"/>
  <c r="L604" i="6"/>
  <c r="K604" i="6"/>
  <c r="AV603" i="6"/>
  <c r="AT603" i="6"/>
  <c r="AS603" i="6"/>
  <c r="AR603" i="6"/>
  <c r="L603" i="6"/>
  <c r="K603" i="6"/>
  <c r="AV602" i="6"/>
  <c r="AT602" i="6"/>
  <c r="AS602" i="6"/>
  <c r="AR602" i="6"/>
  <c r="L602" i="6"/>
  <c r="K602" i="6"/>
  <c r="AV601" i="6"/>
  <c r="AT601" i="6"/>
  <c r="AS601" i="6"/>
  <c r="AR601" i="6"/>
  <c r="L601" i="6"/>
  <c r="K601" i="6"/>
  <c r="AV600" i="6"/>
  <c r="AT600" i="6"/>
  <c r="AS600" i="6"/>
  <c r="AR600" i="6"/>
  <c r="L600" i="6"/>
  <c r="K600" i="6"/>
  <c r="AV599" i="6"/>
  <c r="AT599" i="6"/>
  <c r="AS599" i="6"/>
  <c r="AR599" i="6"/>
  <c r="L599" i="6"/>
  <c r="K599" i="6"/>
  <c r="AV598" i="6"/>
  <c r="AT598" i="6"/>
  <c r="AS598" i="6"/>
  <c r="AR598" i="6"/>
  <c r="L598" i="6"/>
  <c r="K598" i="6"/>
  <c r="AV597" i="6"/>
  <c r="AT597" i="6"/>
  <c r="AS597" i="6"/>
  <c r="AR597" i="6"/>
  <c r="L597" i="6"/>
  <c r="K597" i="6"/>
  <c r="AV596" i="6"/>
  <c r="AT596" i="6"/>
  <c r="AS596" i="6"/>
  <c r="AR596" i="6"/>
  <c r="L596" i="6"/>
  <c r="K596" i="6"/>
  <c r="AV595" i="6"/>
  <c r="AT595" i="6"/>
  <c r="AS595" i="6"/>
  <c r="AR595" i="6"/>
  <c r="L595" i="6"/>
  <c r="K595" i="6"/>
  <c r="AV593" i="6"/>
  <c r="AT593" i="6"/>
  <c r="AS593" i="6"/>
  <c r="AR593" i="6"/>
  <c r="L593" i="6"/>
  <c r="K593" i="6"/>
  <c r="AV592" i="6"/>
  <c r="AT592" i="6"/>
  <c r="AS592" i="6"/>
  <c r="AR592" i="6"/>
  <c r="L592" i="6"/>
  <c r="K592" i="6"/>
  <c r="AV591" i="6"/>
  <c r="AT591" i="6"/>
  <c r="AS591" i="6"/>
  <c r="AR591" i="6"/>
  <c r="L591" i="6"/>
  <c r="K591" i="6"/>
  <c r="AV590" i="6"/>
  <c r="AT590" i="6"/>
  <c r="AS590" i="6"/>
  <c r="AR590" i="6"/>
  <c r="L590" i="6"/>
  <c r="K590" i="6"/>
  <c r="AV589" i="6"/>
  <c r="AT589" i="6"/>
  <c r="AS589" i="6"/>
  <c r="AR589" i="6"/>
  <c r="L589" i="6"/>
  <c r="K589" i="6"/>
  <c r="AT588" i="6"/>
  <c r="AS588" i="6"/>
  <c r="AR588" i="6"/>
  <c r="L588" i="6"/>
  <c r="K588" i="6"/>
  <c r="AV585" i="6"/>
  <c r="AT585" i="6"/>
  <c r="AS585" i="6"/>
  <c r="AR585" i="6"/>
  <c r="L585" i="6"/>
  <c r="K585" i="6"/>
  <c r="AV574" i="6"/>
  <c r="AT574" i="6"/>
  <c r="AS574" i="6"/>
  <c r="AR574" i="6"/>
  <c r="L574" i="6"/>
  <c r="K574" i="6"/>
  <c r="AV563" i="6"/>
  <c r="AT563" i="6"/>
  <c r="AS563" i="6"/>
  <c r="AR563" i="6"/>
  <c r="L563" i="6"/>
  <c r="K563" i="6"/>
  <c r="AV552" i="6"/>
  <c r="AT552" i="6"/>
  <c r="AS552" i="6"/>
  <c r="AR552" i="6"/>
  <c r="L552" i="6"/>
  <c r="K552" i="6"/>
  <c r="AV540" i="6"/>
  <c r="AT540" i="6"/>
  <c r="AS540" i="6"/>
  <c r="AR540" i="6"/>
  <c r="L540" i="6"/>
  <c r="K540" i="6"/>
  <c r="AV529" i="6"/>
  <c r="AT529" i="6"/>
  <c r="AS529" i="6"/>
  <c r="AR529" i="6"/>
  <c r="L529" i="6"/>
  <c r="K529" i="6"/>
  <c r="AV518" i="6"/>
  <c r="AT518" i="6"/>
  <c r="AS518" i="6"/>
  <c r="AR518" i="6"/>
  <c r="L518" i="6"/>
  <c r="K518" i="6"/>
  <c r="AV507" i="6"/>
  <c r="AT507" i="6"/>
  <c r="AS507" i="6"/>
  <c r="AR507" i="6"/>
  <c r="L507" i="6"/>
  <c r="K507" i="6"/>
  <c r="AV496" i="6"/>
  <c r="AT496" i="6"/>
  <c r="AS496" i="6"/>
  <c r="AR496" i="6"/>
  <c r="L496" i="6"/>
  <c r="K496" i="6"/>
  <c r="AV485" i="6"/>
  <c r="AT485" i="6"/>
  <c r="AS485" i="6"/>
  <c r="AR485" i="6"/>
  <c r="L485" i="6"/>
  <c r="K485" i="6"/>
  <c r="AV474" i="6"/>
  <c r="AT474" i="6"/>
  <c r="AS474" i="6"/>
  <c r="AR474" i="6"/>
  <c r="L474" i="6"/>
  <c r="K474" i="6"/>
  <c r="AV463" i="6"/>
  <c r="AT463" i="6"/>
  <c r="AS463" i="6"/>
  <c r="AR463" i="6"/>
  <c r="L463" i="6"/>
  <c r="K463" i="6"/>
  <c r="AV452" i="6"/>
  <c r="AT452" i="6"/>
  <c r="AS452" i="6"/>
  <c r="AR452" i="6"/>
  <c r="L452" i="6"/>
  <c r="K452" i="6"/>
  <c r="AV441" i="6"/>
  <c r="AT441" i="6"/>
  <c r="AS441" i="6"/>
  <c r="AR441" i="6"/>
  <c r="L441" i="6"/>
  <c r="K441" i="6"/>
  <c r="AV429" i="6"/>
  <c r="AT429" i="6"/>
  <c r="AS429" i="6"/>
  <c r="AR429" i="6"/>
  <c r="L429" i="6"/>
  <c r="K429" i="6"/>
  <c r="AV418" i="6"/>
  <c r="AT418" i="6"/>
  <c r="AS418" i="6"/>
  <c r="AR418" i="6"/>
  <c r="L418" i="6"/>
  <c r="K418" i="6"/>
  <c r="AV407" i="6"/>
  <c r="AT407" i="6"/>
  <c r="AS407" i="6"/>
  <c r="AR407" i="6"/>
  <c r="L407" i="6"/>
  <c r="K407" i="6"/>
  <c r="AV396" i="6"/>
  <c r="AT396" i="6"/>
  <c r="AS396" i="6"/>
  <c r="AR396" i="6"/>
  <c r="L396" i="6"/>
  <c r="K396" i="6"/>
  <c r="AV385" i="6"/>
  <c r="AT385" i="6"/>
  <c r="AS385" i="6"/>
  <c r="AR385" i="6"/>
  <c r="L385" i="6"/>
  <c r="K385" i="6"/>
  <c r="AV374" i="6"/>
  <c r="AT374" i="6"/>
  <c r="AS374" i="6"/>
  <c r="AR374" i="6"/>
  <c r="L374" i="6"/>
  <c r="K374" i="6"/>
  <c r="AV363" i="6"/>
  <c r="AT363" i="6"/>
  <c r="AS363" i="6"/>
  <c r="AR363" i="6"/>
  <c r="L363" i="6"/>
  <c r="K363" i="6"/>
  <c r="AV352" i="6"/>
  <c r="AT352" i="6"/>
  <c r="AS352" i="6"/>
  <c r="AR352" i="6"/>
  <c r="L352" i="6"/>
  <c r="K352" i="6"/>
  <c r="AV341" i="6"/>
  <c r="AT341" i="6"/>
  <c r="AS341" i="6"/>
  <c r="AR341" i="6"/>
  <c r="L341" i="6"/>
  <c r="K341" i="6"/>
  <c r="AV330" i="6"/>
  <c r="AT330" i="6"/>
  <c r="AS330" i="6"/>
  <c r="AR330" i="6"/>
  <c r="L330" i="6"/>
  <c r="K330" i="6"/>
  <c r="AV649" i="6"/>
  <c r="AT649" i="6"/>
  <c r="AS649" i="6"/>
  <c r="AR649" i="6"/>
  <c r="L649" i="6"/>
  <c r="K649" i="6"/>
  <c r="AV638" i="6"/>
  <c r="AT638" i="6"/>
  <c r="AS638" i="6"/>
  <c r="AR638" i="6"/>
  <c r="L638" i="6"/>
  <c r="K638" i="6"/>
  <c r="AV627" i="6"/>
  <c r="AT627" i="6"/>
  <c r="AS627" i="6"/>
  <c r="AR627" i="6"/>
  <c r="L627" i="6"/>
  <c r="K627" i="6"/>
  <c r="AV616" i="6"/>
  <c r="AT616" i="6"/>
  <c r="AS616" i="6"/>
  <c r="AR616" i="6"/>
  <c r="L616" i="6"/>
  <c r="K616" i="6"/>
  <c r="AV605" i="6"/>
  <c r="AT605" i="6"/>
  <c r="AS605" i="6"/>
  <c r="AR605" i="6"/>
  <c r="L605" i="6"/>
  <c r="K605" i="6"/>
  <c r="AV594" i="6"/>
  <c r="AT594" i="6"/>
  <c r="AS594" i="6"/>
  <c r="AR594" i="6"/>
  <c r="L594" i="6"/>
  <c r="K594" i="6"/>
  <c r="AV551" i="6"/>
  <c r="AT551" i="6"/>
  <c r="AS551" i="6"/>
  <c r="AR551" i="6"/>
  <c r="L551" i="6"/>
  <c r="K551" i="6"/>
  <c r="AV440" i="6"/>
  <c r="AT440" i="6"/>
  <c r="AS440" i="6"/>
  <c r="AR440" i="6"/>
  <c r="L440" i="6"/>
  <c r="K440" i="6"/>
  <c r="AV329" i="6"/>
  <c r="AT329" i="6"/>
  <c r="AS329" i="6"/>
  <c r="AR329" i="6"/>
  <c r="L329" i="6"/>
  <c r="K329" i="6"/>
  <c r="AV255" i="6"/>
  <c r="AT255" i="6"/>
  <c r="AS255" i="6"/>
  <c r="AR255" i="6"/>
  <c r="L255" i="6"/>
  <c r="K255" i="6"/>
  <c r="AV254" i="6"/>
  <c r="AT254" i="6"/>
  <c r="AS254" i="6"/>
  <c r="AR254" i="6"/>
  <c r="L254" i="6"/>
  <c r="K254" i="6"/>
  <c r="AV253" i="6"/>
  <c r="AT253" i="6"/>
  <c r="AS253" i="6"/>
  <c r="AR253" i="6"/>
  <c r="L253" i="6"/>
  <c r="K253" i="6"/>
  <c r="AV252" i="6"/>
  <c r="AT252" i="6"/>
  <c r="AS252" i="6"/>
  <c r="AR252" i="6"/>
  <c r="L252" i="6"/>
  <c r="K252" i="6"/>
  <c r="AV251" i="6"/>
  <c r="AT251" i="6"/>
  <c r="AS251" i="6"/>
  <c r="AR251" i="6"/>
  <c r="L251" i="6"/>
  <c r="K251" i="6"/>
  <c r="AV250" i="6"/>
  <c r="AT250" i="6"/>
  <c r="AS250" i="6"/>
  <c r="AR250" i="6"/>
  <c r="L250" i="6"/>
  <c r="K250" i="6"/>
  <c r="AV249" i="6"/>
  <c r="AT249" i="6"/>
  <c r="AS249" i="6"/>
  <c r="AR249" i="6"/>
  <c r="L249" i="6"/>
  <c r="K249" i="6"/>
  <c r="AV247" i="6"/>
  <c r="AT247" i="6"/>
  <c r="AS247" i="6"/>
  <c r="AR247" i="6"/>
  <c r="L247" i="6"/>
  <c r="K247" i="6"/>
  <c r="AV246" i="6"/>
  <c r="AT246" i="6"/>
  <c r="AS246" i="6"/>
  <c r="AR246" i="6"/>
  <c r="L246" i="6"/>
  <c r="K246" i="6"/>
  <c r="AV245" i="6"/>
  <c r="AT245" i="6"/>
  <c r="AS245" i="6"/>
  <c r="AR245" i="6"/>
  <c r="L245" i="6"/>
  <c r="K245" i="6"/>
  <c r="AV244" i="6"/>
  <c r="AT244" i="6"/>
  <c r="AS244" i="6"/>
  <c r="AR244" i="6"/>
  <c r="L244" i="6"/>
  <c r="K244" i="6"/>
  <c r="AV243" i="6"/>
  <c r="AT243" i="6"/>
  <c r="AS243" i="6"/>
  <c r="AR243" i="6"/>
  <c r="L243" i="6"/>
  <c r="K243" i="6"/>
  <c r="AV242" i="6"/>
  <c r="AT242" i="6"/>
  <c r="AS242" i="6"/>
  <c r="AR242" i="6"/>
  <c r="L242" i="6"/>
  <c r="K242" i="6"/>
  <c r="AV241" i="6"/>
  <c r="AT241" i="6"/>
  <c r="AS241" i="6"/>
  <c r="AR241" i="6"/>
  <c r="L241" i="6"/>
  <c r="K241" i="6"/>
  <c r="AV240" i="6"/>
  <c r="AT240" i="6"/>
  <c r="AS240" i="6"/>
  <c r="AR240" i="6"/>
  <c r="L240" i="6"/>
  <c r="K240" i="6"/>
  <c r="AV239" i="6"/>
  <c r="AT239" i="6"/>
  <c r="AS239" i="6"/>
  <c r="AR239" i="6"/>
  <c r="L239" i="6"/>
  <c r="K239" i="6"/>
  <c r="AV238" i="6"/>
  <c r="AT238" i="6"/>
  <c r="AS238" i="6"/>
  <c r="AR238" i="6"/>
  <c r="L238" i="6"/>
  <c r="K238" i="6"/>
  <c r="AV236" i="6"/>
  <c r="AT236" i="6"/>
  <c r="AS236" i="6"/>
  <c r="AR236" i="6"/>
  <c r="L236" i="6"/>
  <c r="K236" i="6"/>
  <c r="AV235" i="6"/>
  <c r="AT235" i="6"/>
  <c r="AS235" i="6"/>
  <c r="AR235" i="6"/>
  <c r="L235" i="6"/>
  <c r="K235" i="6"/>
  <c r="AV234" i="6"/>
  <c r="AT234" i="6"/>
  <c r="AS234" i="6"/>
  <c r="AR234" i="6"/>
  <c r="L234" i="6"/>
  <c r="K234" i="6"/>
  <c r="AV233" i="6"/>
  <c r="AT233" i="6"/>
  <c r="AS233" i="6"/>
  <c r="AR233" i="6"/>
  <c r="L233" i="6"/>
  <c r="K233" i="6"/>
  <c r="AV232" i="6"/>
  <c r="AT232" i="6"/>
  <c r="AS232" i="6"/>
  <c r="AR232" i="6"/>
  <c r="L232" i="6"/>
  <c r="K232" i="6"/>
  <c r="AV231" i="6"/>
  <c r="AT231" i="6"/>
  <c r="AS231" i="6"/>
  <c r="AR231" i="6"/>
  <c r="L231" i="6"/>
  <c r="K231" i="6"/>
  <c r="AV230" i="6"/>
  <c r="AT230" i="6"/>
  <c r="AS230" i="6"/>
  <c r="AR230" i="6"/>
  <c r="L230" i="6"/>
  <c r="K230" i="6"/>
  <c r="AV229" i="6"/>
  <c r="AT229" i="6"/>
  <c r="AS229" i="6"/>
  <c r="AR229" i="6"/>
  <c r="L229" i="6"/>
  <c r="K229" i="6"/>
  <c r="AV228" i="6"/>
  <c r="AT228" i="6"/>
  <c r="AS228" i="6"/>
  <c r="AR228" i="6"/>
  <c r="L228" i="6"/>
  <c r="K228" i="6"/>
  <c r="AV227" i="6"/>
  <c r="AT227" i="6"/>
  <c r="AS227" i="6"/>
  <c r="AR227" i="6"/>
  <c r="L227" i="6"/>
  <c r="K227" i="6"/>
  <c r="AV224" i="6"/>
  <c r="AT224" i="6"/>
  <c r="AS224" i="6"/>
  <c r="AR224" i="6"/>
  <c r="L224" i="6"/>
  <c r="K224" i="6"/>
  <c r="AV223" i="6"/>
  <c r="AT223" i="6"/>
  <c r="AS223" i="6"/>
  <c r="AR223" i="6"/>
  <c r="L223" i="6"/>
  <c r="K223" i="6"/>
  <c r="AV222" i="6"/>
  <c r="AT222" i="6"/>
  <c r="AS222" i="6"/>
  <c r="AR222" i="6"/>
  <c r="L222" i="6"/>
  <c r="K222" i="6"/>
  <c r="AV221" i="6"/>
  <c r="AT221" i="6"/>
  <c r="AS221" i="6"/>
  <c r="AR221" i="6"/>
  <c r="L221" i="6"/>
  <c r="K221" i="6"/>
  <c r="AV220" i="6"/>
  <c r="AT220" i="6"/>
  <c r="AS220" i="6"/>
  <c r="AR220" i="6"/>
  <c r="L220" i="6"/>
  <c r="K220" i="6"/>
  <c r="AV219" i="6"/>
  <c r="AT219" i="6"/>
  <c r="AS219" i="6"/>
  <c r="AR219" i="6"/>
  <c r="L219" i="6"/>
  <c r="K219" i="6"/>
  <c r="AV218" i="6"/>
  <c r="AT218" i="6"/>
  <c r="AS218" i="6"/>
  <c r="AR218" i="6"/>
  <c r="L218" i="6"/>
  <c r="K218" i="6"/>
  <c r="AV217" i="6"/>
  <c r="AT217" i="6"/>
  <c r="AS217" i="6"/>
  <c r="AR217" i="6"/>
  <c r="L217" i="6"/>
  <c r="K217" i="6"/>
  <c r="AV216" i="6"/>
  <c r="AT216" i="6"/>
  <c r="AS216" i="6"/>
  <c r="AR216" i="6"/>
  <c r="L216" i="6"/>
  <c r="K216" i="6"/>
  <c r="AV215" i="6"/>
  <c r="AT215" i="6"/>
  <c r="AS215" i="6"/>
  <c r="AR215" i="6"/>
  <c r="L215" i="6"/>
  <c r="K215" i="6"/>
  <c r="AV213" i="6"/>
  <c r="AT213" i="6"/>
  <c r="AS213" i="6"/>
  <c r="AR213" i="6"/>
  <c r="L213" i="6"/>
  <c r="K213" i="6"/>
  <c r="AV212" i="6"/>
  <c r="AT212" i="6"/>
  <c r="AS212" i="6"/>
  <c r="AR212" i="6"/>
  <c r="L212" i="6"/>
  <c r="K212" i="6"/>
  <c r="AV211" i="6"/>
  <c r="AT211" i="6"/>
  <c r="AS211" i="6"/>
  <c r="AR211" i="6"/>
  <c r="L211" i="6"/>
  <c r="K211" i="6"/>
  <c r="AV210" i="6"/>
  <c r="AT210" i="6"/>
  <c r="AS210" i="6"/>
  <c r="AR210" i="6"/>
  <c r="L210" i="6"/>
  <c r="K210" i="6"/>
  <c r="AV209" i="6"/>
  <c r="AT209" i="6"/>
  <c r="AS209" i="6"/>
  <c r="AR209" i="6"/>
  <c r="L209" i="6"/>
  <c r="K209" i="6"/>
  <c r="AV208" i="6"/>
  <c r="AT208" i="6"/>
  <c r="AS208" i="6"/>
  <c r="AR208" i="6"/>
  <c r="L208" i="6"/>
  <c r="K208" i="6"/>
  <c r="AV207" i="6"/>
  <c r="AT207" i="6"/>
  <c r="AS207" i="6"/>
  <c r="AR207" i="6"/>
  <c r="L207" i="6"/>
  <c r="K207" i="6"/>
  <c r="AV206" i="6"/>
  <c r="AT206" i="6"/>
  <c r="AS206" i="6"/>
  <c r="AR206" i="6"/>
  <c r="L206" i="6"/>
  <c r="K206" i="6"/>
  <c r="AV205" i="6"/>
  <c r="AT205" i="6"/>
  <c r="AS205" i="6"/>
  <c r="AR205" i="6"/>
  <c r="L205" i="6"/>
  <c r="K205" i="6"/>
  <c r="AV204" i="6"/>
  <c r="AT204" i="6"/>
  <c r="AS204" i="6"/>
  <c r="AR204" i="6"/>
  <c r="L204" i="6"/>
  <c r="K204" i="6"/>
  <c r="AV202" i="6"/>
  <c r="AT202" i="6"/>
  <c r="AS202" i="6"/>
  <c r="AR202" i="6"/>
  <c r="L202" i="6"/>
  <c r="K202" i="6"/>
  <c r="AV201" i="6"/>
  <c r="AT201" i="6"/>
  <c r="AS201" i="6"/>
  <c r="AR201" i="6"/>
  <c r="L201" i="6"/>
  <c r="K201" i="6"/>
  <c r="AV200" i="6"/>
  <c r="AT200" i="6"/>
  <c r="AS200" i="6"/>
  <c r="AR200" i="6"/>
  <c r="L200" i="6"/>
  <c r="K200" i="6"/>
  <c r="AV199" i="6"/>
  <c r="AT199" i="6"/>
  <c r="AS199" i="6"/>
  <c r="AR199" i="6"/>
  <c r="L199" i="6"/>
  <c r="K199" i="6"/>
  <c r="AV198" i="6"/>
  <c r="AT198" i="6"/>
  <c r="AS198" i="6"/>
  <c r="AR198" i="6"/>
  <c r="L198" i="6"/>
  <c r="K198" i="6"/>
  <c r="AV197" i="6"/>
  <c r="AT197" i="6"/>
  <c r="AS197" i="6"/>
  <c r="AR197" i="6"/>
  <c r="L197" i="6"/>
  <c r="K197" i="6"/>
  <c r="AV196" i="6"/>
  <c r="AT196" i="6"/>
  <c r="AS196" i="6"/>
  <c r="AR196" i="6"/>
  <c r="L196" i="6"/>
  <c r="K196" i="6"/>
  <c r="AV195" i="6"/>
  <c r="AT195" i="6"/>
  <c r="AS195" i="6"/>
  <c r="AR195" i="6"/>
  <c r="L195" i="6"/>
  <c r="K195" i="6"/>
  <c r="AV194" i="6"/>
  <c r="AT194" i="6"/>
  <c r="AS194" i="6"/>
  <c r="AR194" i="6"/>
  <c r="L194" i="6"/>
  <c r="K194" i="6"/>
  <c r="AV193" i="6"/>
  <c r="AT193" i="6"/>
  <c r="AS193" i="6"/>
  <c r="AR193" i="6"/>
  <c r="L193" i="6"/>
  <c r="K193" i="6"/>
  <c r="AV191" i="6"/>
  <c r="AT191" i="6"/>
  <c r="AS191" i="6"/>
  <c r="AR191" i="6"/>
  <c r="L191" i="6"/>
  <c r="K191" i="6"/>
  <c r="AV190" i="6"/>
  <c r="AT190" i="6"/>
  <c r="AS190" i="6"/>
  <c r="AR190" i="6"/>
  <c r="L190" i="6"/>
  <c r="K190" i="6"/>
  <c r="AV189" i="6"/>
  <c r="AT189" i="6"/>
  <c r="AS189" i="6"/>
  <c r="AR189" i="6"/>
  <c r="L189" i="6"/>
  <c r="K189" i="6"/>
  <c r="AV188" i="6"/>
  <c r="AT188" i="6"/>
  <c r="AS188" i="6"/>
  <c r="AR188" i="6"/>
  <c r="L188" i="6"/>
  <c r="K188" i="6"/>
  <c r="AV187" i="6"/>
  <c r="AT187" i="6"/>
  <c r="AS187" i="6"/>
  <c r="AR187" i="6"/>
  <c r="L187" i="6"/>
  <c r="K187" i="6"/>
  <c r="AV186" i="6"/>
  <c r="AT186" i="6"/>
  <c r="AS186" i="6"/>
  <c r="AR186" i="6"/>
  <c r="L186" i="6"/>
  <c r="K186" i="6"/>
  <c r="AV185" i="6"/>
  <c r="AT185" i="6"/>
  <c r="AS185" i="6"/>
  <c r="AR185" i="6"/>
  <c r="L185" i="6"/>
  <c r="K185" i="6"/>
  <c r="AV184" i="6"/>
  <c r="AT184" i="6"/>
  <c r="AS184" i="6"/>
  <c r="AR184" i="6"/>
  <c r="L184" i="6"/>
  <c r="K184" i="6"/>
  <c r="AV183" i="6"/>
  <c r="AT183" i="6"/>
  <c r="AS183" i="6"/>
  <c r="AR183" i="6"/>
  <c r="L183" i="6"/>
  <c r="K183" i="6"/>
  <c r="AV182" i="6"/>
  <c r="AT182" i="6"/>
  <c r="AS182" i="6"/>
  <c r="AR182" i="6"/>
  <c r="L182" i="6"/>
  <c r="K182" i="6"/>
  <c r="AV180" i="6"/>
  <c r="AT180" i="6"/>
  <c r="AS180" i="6"/>
  <c r="AR180" i="6"/>
  <c r="L180" i="6"/>
  <c r="K180" i="6"/>
  <c r="AV179" i="6"/>
  <c r="AT179" i="6"/>
  <c r="AS179" i="6"/>
  <c r="AR179" i="6"/>
  <c r="L179" i="6"/>
  <c r="K179" i="6"/>
  <c r="AV178" i="6"/>
  <c r="AT178" i="6"/>
  <c r="AS178" i="6"/>
  <c r="AR178" i="6"/>
  <c r="L178" i="6"/>
  <c r="K178" i="6"/>
  <c r="AV177" i="6"/>
  <c r="AT177" i="6"/>
  <c r="AS177" i="6"/>
  <c r="AR177" i="6"/>
  <c r="L177" i="6"/>
  <c r="K177" i="6"/>
  <c r="AV176" i="6"/>
  <c r="AT176" i="6"/>
  <c r="AS176" i="6"/>
  <c r="AR176" i="6"/>
  <c r="L176" i="6"/>
  <c r="K176" i="6"/>
  <c r="AV175" i="6"/>
  <c r="AT175" i="6"/>
  <c r="AS175" i="6"/>
  <c r="AR175" i="6"/>
  <c r="L175" i="6"/>
  <c r="K175" i="6"/>
  <c r="AV174" i="6"/>
  <c r="AT174" i="6"/>
  <c r="AS174" i="6"/>
  <c r="AR174" i="6"/>
  <c r="L174" i="6"/>
  <c r="K174" i="6"/>
  <c r="AV173" i="6"/>
  <c r="AT173" i="6"/>
  <c r="AS173" i="6"/>
  <c r="AR173" i="6"/>
  <c r="L173" i="6"/>
  <c r="K173" i="6"/>
  <c r="AV172" i="6"/>
  <c r="AT172" i="6"/>
  <c r="AS172" i="6"/>
  <c r="AR172" i="6"/>
  <c r="L172" i="6"/>
  <c r="K172" i="6"/>
  <c r="AV171" i="6"/>
  <c r="AT171" i="6"/>
  <c r="AS171" i="6"/>
  <c r="AR171" i="6"/>
  <c r="L171" i="6"/>
  <c r="K171" i="6"/>
  <c r="AV169" i="6"/>
  <c r="AT169" i="6"/>
  <c r="AS169" i="6"/>
  <c r="AR169" i="6"/>
  <c r="L169" i="6"/>
  <c r="K169" i="6"/>
  <c r="AV168" i="6"/>
  <c r="AT168" i="6"/>
  <c r="AS168" i="6"/>
  <c r="AR168" i="6"/>
  <c r="L168" i="6"/>
  <c r="K168" i="6"/>
  <c r="AV167" i="6"/>
  <c r="AT167" i="6"/>
  <c r="AS167" i="6"/>
  <c r="AR167" i="6"/>
  <c r="L167" i="6"/>
  <c r="K167" i="6"/>
  <c r="AV166" i="6"/>
  <c r="AT166" i="6"/>
  <c r="AS166" i="6"/>
  <c r="AR166" i="6"/>
  <c r="L166" i="6"/>
  <c r="K166" i="6"/>
  <c r="AV165" i="6"/>
  <c r="AT165" i="6"/>
  <c r="AS165" i="6"/>
  <c r="AR165" i="6"/>
  <c r="L165" i="6"/>
  <c r="K165" i="6"/>
  <c r="AV164" i="6"/>
  <c r="AT164" i="6"/>
  <c r="AS164" i="6"/>
  <c r="AR164" i="6"/>
  <c r="L164" i="6"/>
  <c r="K164" i="6"/>
  <c r="AV163" i="6"/>
  <c r="AT163" i="6"/>
  <c r="AS163" i="6"/>
  <c r="AR163" i="6"/>
  <c r="L163" i="6"/>
  <c r="K163" i="6"/>
  <c r="AV162" i="6"/>
  <c r="AT162" i="6"/>
  <c r="AS162" i="6"/>
  <c r="AR162" i="6"/>
  <c r="L162" i="6"/>
  <c r="K162" i="6"/>
  <c r="AV161" i="6"/>
  <c r="AT161" i="6"/>
  <c r="AS161" i="6"/>
  <c r="AR161" i="6"/>
  <c r="L161" i="6"/>
  <c r="K161" i="6"/>
  <c r="AV160" i="6"/>
  <c r="AT160" i="6"/>
  <c r="AS160" i="6"/>
  <c r="AR160" i="6"/>
  <c r="L160" i="6"/>
  <c r="K160" i="6"/>
  <c r="AV158" i="6"/>
  <c r="AT158" i="6"/>
  <c r="AS158" i="6"/>
  <c r="AR158" i="6"/>
  <c r="L158" i="6"/>
  <c r="K158" i="6"/>
  <c r="AV157" i="6"/>
  <c r="AT157" i="6"/>
  <c r="AS157" i="6"/>
  <c r="AR157" i="6"/>
  <c r="L157" i="6"/>
  <c r="K157" i="6"/>
  <c r="AV156" i="6"/>
  <c r="AT156" i="6"/>
  <c r="AS156" i="6"/>
  <c r="AR156" i="6"/>
  <c r="L156" i="6"/>
  <c r="K156" i="6"/>
  <c r="AV155" i="6"/>
  <c r="AT155" i="6"/>
  <c r="AS155" i="6"/>
  <c r="AR155" i="6"/>
  <c r="L155" i="6"/>
  <c r="K155" i="6"/>
  <c r="AV154" i="6"/>
  <c r="AT154" i="6"/>
  <c r="AS154" i="6"/>
  <c r="AR154" i="6"/>
  <c r="L154" i="6"/>
  <c r="K154" i="6"/>
  <c r="AV153" i="6"/>
  <c r="AT153" i="6"/>
  <c r="AS153" i="6"/>
  <c r="AR153" i="6"/>
  <c r="L153" i="6"/>
  <c r="K153" i="6"/>
  <c r="AV152" i="6"/>
  <c r="AT152" i="6"/>
  <c r="AS152" i="6"/>
  <c r="AR152" i="6"/>
  <c r="L152" i="6"/>
  <c r="K152" i="6"/>
  <c r="AV151" i="6"/>
  <c r="AT151" i="6"/>
  <c r="AS151" i="6"/>
  <c r="AR151" i="6"/>
  <c r="L151" i="6"/>
  <c r="K151" i="6"/>
  <c r="AV150" i="6"/>
  <c r="AT150" i="6"/>
  <c r="AS150" i="6"/>
  <c r="AR150" i="6"/>
  <c r="L150" i="6"/>
  <c r="K150" i="6"/>
  <c r="AV149" i="6"/>
  <c r="AT149" i="6"/>
  <c r="AS149" i="6"/>
  <c r="AR149" i="6"/>
  <c r="L149" i="6"/>
  <c r="K149" i="6"/>
  <c r="AV147" i="6"/>
  <c r="AT147" i="6"/>
  <c r="AS147" i="6"/>
  <c r="AR147" i="6"/>
  <c r="L147" i="6"/>
  <c r="K147" i="6"/>
  <c r="AV146" i="6"/>
  <c r="AT146" i="6"/>
  <c r="AS146" i="6"/>
  <c r="AR146" i="6"/>
  <c r="L146" i="6"/>
  <c r="K146" i="6"/>
  <c r="AV145" i="6"/>
  <c r="AT145" i="6"/>
  <c r="AS145" i="6"/>
  <c r="AR145" i="6"/>
  <c r="L145" i="6"/>
  <c r="K145" i="6"/>
  <c r="AV144" i="6"/>
  <c r="AT144" i="6"/>
  <c r="AS144" i="6"/>
  <c r="AR144" i="6"/>
  <c r="L144" i="6"/>
  <c r="K144" i="6"/>
  <c r="AV143" i="6"/>
  <c r="AT143" i="6"/>
  <c r="AS143" i="6"/>
  <c r="AR143" i="6"/>
  <c r="L143" i="6"/>
  <c r="K143" i="6"/>
  <c r="AV142" i="6"/>
  <c r="AT142" i="6"/>
  <c r="AS142" i="6"/>
  <c r="AR142" i="6"/>
  <c r="L142" i="6"/>
  <c r="K142" i="6"/>
  <c r="AV141" i="6"/>
  <c r="AT141" i="6"/>
  <c r="AS141" i="6"/>
  <c r="AR141" i="6"/>
  <c r="L141" i="6"/>
  <c r="K141" i="6"/>
  <c r="AV140" i="6"/>
  <c r="AT140" i="6"/>
  <c r="AS140" i="6"/>
  <c r="AR140" i="6"/>
  <c r="L140" i="6"/>
  <c r="K140" i="6"/>
  <c r="AV139" i="6"/>
  <c r="AT139" i="6"/>
  <c r="AS139" i="6"/>
  <c r="AR139" i="6"/>
  <c r="L139" i="6"/>
  <c r="K139" i="6"/>
  <c r="AV138" i="6"/>
  <c r="AT138" i="6"/>
  <c r="AS138" i="6"/>
  <c r="AR138" i="6"/>
  <c r="L138" i="6"/>
  <c r="K138" i="6"/>
  <c r="AV136" i="6"/>
  <c r="AT136" i="6"/>
  <c r="AS136" i="6"/>
  <c r="AR136" i="6"/>
  <c r="L136" i="6"/>
  <c r="K136" i="6"/>
  <c r="AV135" i="6"/>
  <c r="AT135" i="6"/>
  <c r="AS135" i="6"/>
  <c r="AR135" i="6"/>
  <c r="L135" i="6"/>
  <c r="K135" i="6"/>
  <c r="AV134" i="6"/>
  <c r="AT134" i="6"/>
  <c r="AS134" i="6"/>
  <c r="AR134" i="6"/>
  <c r="L134" i="6"/>
  <c r="K134" i="6"/>
  <c r="AV133" i="6"/>
  <c r="AT133" i="6"/>
  <c r="AS133" i="6"/>
  <c r="AR133" i="6"/>
  <c r="L133" i="6"/>
  <c r="K133" i="6"/>
  <c r="AV132" i="6"/>
  <c r="AT132" i="6"/>
  <c r="AS132" i="6"/>
  <c r="AR132" i="6"/>
  <c r="L132" i="6"/>
  <c r="K132" i="6"/>
  <c r="AV131" i="6"/>
  <c r="AT131" i="6"/>
  <c r="AS131" i="6"/>
  <c r="AR131" i="6"/>
  <c r="L131" i="6"/>
  <c r="K131" i="6"/>
  <c r="AV130" i="6"/>
  <c r="AT130" i="6"/>
  <c r="AS130" i="6"/>
  <c r="AR130" i="6"/>
  <c r="L130" i="6"/>
  <c r="K130" i="6"/>
  <c r="AV129" i="6"/>
  <c r="AT129" i="6"/>
  <c r="AS129" i="6"/>
  <c r="AR129" i="6"/>
  <c r="L129" i="6"/>
  <c r="K129" i="6"/>
  <c r="AV128" i="6"/>
  <c r="AT128" i="6"/>
  <c r="AS128" i="6"/>
  <c r="AR128" i="6"/>
  <c r="L128" i="6"/>
  <c r="K128" i="6"/>
  <c r="AV127" i="6"/>
  <c r="AT127" i="6"/>
  <c r="AS127" i="6"/>
  <c r="AR127" i="6"/>
  <c r="L127" i="6"/>
  <c r="K127" i="6"/>
  <c r="AV125" i="6"/>
  <c r="AT125" i="6"/>
  <c r="AS125" i="6"/>
  <c r="AR125" i="6"/>
  <c r="L125" i="6"/>
  <c r="K125" i="6"/>
  <c r="AV124" i="6"/>
  <c r="AT124" i="6"/>
  <c r="AS124" i="6"/>
  <c r="AR124" i="6"/>
  <c r="L124" i="6"/>
  <c r="K124" i="6"/>
  <c r="AV123" i="6"/>
  <c r="AT123" i="6"/>
  <c r="AS123" i="6"/>
  <c r="AR123" i="6"/>
  <c r="L123" i="6"/>
  <c r="K123" i="6"/>
  <c r="AV122" i="6"/>
  <c r="AT122" i="6"/>
  <c r="AS122" i="6"/>
  <c r="AR122" i="6"/>
  <c r="L122" i="6"/>
  <c r="K122" i="6"/>
  <c r="AV121" i="6"/>
  <c r="AT121" i="6"/>
  <c r="AS121" i="6"/>
  <c r="AR121" i="6"/>
  <c r="L121" i="6"/>
  <c r="K121" i="6"/>
  <c r="AV120" i="6"/>
  <c r="AT120" i="6"/>
  <c r="AS120" i="6"/>
  <c r="AR120" i="6"/>
  <c r="L120" i="6"/>
  <c r="K120" i="6"/>
  <c r="AV119" i="6"/>
  <c r="AT119" i="6"/>
  <c r="AS119" i="6"/>
  <c r="AR119" i="6"/>
  <c r="L119" i="6"/>
  <c r="K119" i="6"/>
  <c r="AV118" i="6"/>
  <c r="AT118" i="6"/>
  <c r="AS118" i="6"/>
  <c r="AR118" i="6"/>
  <c r="L118" i="6"/>
  <c r="K118" i="6"/>
  <c r="AV117" i="6"/>
  <c r="AT117" i="6"/>
  <c r="AS117" i="6"/>
  <c r="AR117" i="6"/>
  <c r="L117" i="6"/>
  <c r="K117" i="6"/>
  <c r="AV116" i="6"/>
  <c r="AT116" i="6"/>
  <c r="AS116" i="6"/>
  <c r="AR116" i="6"/>
  <c r="L116" i="6"/>
  <c r="K116" i="6"/>
  <c r="AV113" i="6"/>
  <c r="AT113" i="6"/>
  <c r="AS113" i="6"/>
  <c r="AR113" i="6"/>
  <c r="L113" i="6"/>
  <c r="K113" i="6"/>
  <c r="AV112" i="6"/>
  <c r="AT112" i="6"/>
  <c r="AS112" i="6"/>
  <c r="AR112" i="6"/>
  <c r="L112" i="6"/>
  <c r="K112" i="6"/>
  <c r="AV111" i="6"/>
  <c r="AT111" i="6"/>
  <c r="AS111" i="6"/>
  <c r="AR111" i="6"/>
  <c r="L111" i="6"/>
  <c r="K111" i="6"/>
  <c r="AV110" i="6"/>
  <c r="AT110" i="6"/>
  <c r="AS110" i="6"/>
  <c r="AR110" i="6"/>
  <c r="L110" i="6"/>
  <c r="K110" i="6"/>
  <c r="AV109" i="6"/>
  <c r="AT109" i="6"/>
  <c r="AS109" i="6"/>
  <c r="AR109" i="6"/>
  <c r="L109" i="6"/>
  <c r="K109" i="6"/>
  <c r="AV108" i="6"/>
  <c r="AT108" i="6"/>
  <c r="AS108" i="6"/>
  <c r="AR108" i="6"/>
  <c r="L108" i="6"/>
  <c r="K108" i="6"/>
  <c r="AV107" i="6"/>
  <c r="AT107" i="6"/>
  <c r="AS107" i="6"/>
  <c r="AR107" i="6"/>
  <c r="L107" i="6"/>
  <c r="K107" i="6"/>
  <c r="AV106" i="6"/>
  <c r="AT106" i="6"/>
  <c r="AS106" i="6"/>
  <c r="AR106" i="6"/>
  <c r="L106" i="6"/>
  <c r="K106" i="6"/>
  <c r="AV105" i="6"/>
  <c r="AT105" i="6"/>
  <c r="AS105" i="6"/>
  <c r="AR105" i="6"/>
  <c r="L105" i="6"/>
  <c r="K105" i="6"/>
  <c r="AV104" i="6"/>
  <c r="AT104" i="6"/>
  <c r="AS104" i="6"/>
  <c r="AR104" i="6"/>
  <c r="L104" i="6"/>
  <c r="K104" i="6"/>
  <c r="AV102" i="6"/>
  <c r="AT102" i="6"/>
  <c r="AS102" i="6"/>
  <c r="AR102" i="6"/>
  <c r="L102" i="6"/>
  <c r="K102" i="6"/>
  <c r="AV101" i="6"/>
  <c r="AT101" i="6"/>
  <c r="AS101" i="6"/>
  <c r="AR101" i="6"/>
  <c r="L101" i="6"/>
  <c r="K101" i="6"/>
  <c r="AV100" i="6"/>
  <c r="AT100" i="6"/>
  <c r="AS100" i="6"/>
  <c r="AR100" i="6"/>
  <c r="L100" i="6"/>
  <c r="K100" i="6"/>
  <c r="AV99" i="6"/>
  <c r="AT99" i="6"/>
  <c r="AS99" i="6"/>
  <c r="AR99" i="6"/>
  <c r="L99" i="6"/>
  <c r="K99" i="6"/>
  <c r="AV98" i="6"/>
  <c r="AT98" i="6"/>
  <c r="AS98" i="6"/>
  <c r="AR98" i="6"/>
  <c r="L98" i="6"/>
  <c r="K98" i="6"/>
  <c r="AV97" i="6"/>
  <c r="AT97" i="6"/>
  <c r="AS97" i="6"/>
  <c r="AR97" i="6"/>
  <c r="L97" i="6"/>
  <c r="K97" i="6"/>
  <c r="AV96" i="6"/>
  <c r="AT96" i="6"/>
  <c r="AS96" i="6"/>
  <c r="AR96" i="6"/>
  <c r="L96" i="6"/>
  <c r="K96" i="6"/>
  <c r="AV95" i="6"/>
  <c r="AT95" i="6"/>
  <c r="AS95" i="6"/>
  <c r="AR95" i="6"/>
  <c r="L95" i="6"/>
  <c r="K95" i="6"/>
  <c r="AV94" i="6"/>
  <c r="AT94" i="6"/>
  <c r="AS94" i="6"/>
  <c r="AR94" i="6"/>
  <c r="L94" i="6"/>
  <c r="K94" i="6"/>
  <c r="AV93" i="6"/>
  <c r="AT93" i="6"/>
  <c r="AS93" i="6"/>
  <c r="AR93" i="6"/>
  <c r="L93" i="6"/>
  <c r="K93" i="6"/>
  <c r="AV91" i="6"/>
  <c r="AT91" i="6"/>
  <c r="AS91" i="6"/>
  <c r="AR91" i="6"/>
  <c r="L91" i="6"/>
  <c r="K91" i="6"/>
  <c r="AV90" i="6"/>
  <c r="AT90" i="6"/>
  <c r="AS90" i="6"/>
  <c r="AR90" i="6"/>
  <c r="L90" i="6"/>
  <c r="K90" i="6"/>
  <c r="AV89" i="6"/>
  <c r="AT89" i="6"/>
  <c r="AS89" i="6"/>
  <c r="AR89" i="6"/>
  <c r="L89" i="6"/>
  <c r="K89" i="6"/>
  <c r="AV88" i="6"/>
  <c r="AT88" i="6"/>
  <c r="AS88" i="6"/>
  <c r="AR88" i="6"/>
  <c r="L88" i="6"/>
  <c r="K88" i="6"/>
  <c r="AV87" i="6"/>
  <c r="AT87" i="6"/>
  <c r="AS87" i="6"/>
  <c r="AR87" i="6"/>
  <c r="L87" i="6"/>
  <c r="K87" i="6"/>
  <c r="AV86" i="6"/>
  <c r="AT86" i="6"/>
  <c r="AS86" i="6"/>
  <c r="AR86" i="6"/>
  <c r="L86" i="6"/>
  <c r="K86" i="6"/>
  <c r="AV85" i="6"/>
  <c r="AT85" i="6"/>
  <c r="AS85" i="6"/>
  <c r="AR85" i="6"/>
  <c r="L85" i="6"/>
  <c r="K85" i="6"/>
  <c r="AV84" i="6"/>
  <c r="AT84" i="6"/>
  <c r="AS84" i="6"/>
  <c r="AR84" i="6"/>
  <c r="L84" i="6"/>
  <c r="K84" i="6"/>
  <c r="AV83" i="6"/>
  <c r="AT83" i="6"/>
  <c r="AS83" i="6"/>
  <c r="AR83" i="6"/>
  <c r="L83" i="6"/>
  <c r="K83" i="6"/>
  <c r="AV82" i="6"/>
  <c r="AT82" i="6"/>
  <c r="AS82" i="6"/>
  <c r="AR82" i="6"/>
  <c r="L82" i="6"/>
  <c r="K82" i="6"/>
  <c r="AV80" i="6"/>
  <c r="AT80" i="6"/>
  <c r="AS80" i="6"/>
  <c r="AR80" i="6"/>
  <c r="L80" i="6"/>
  <c r="K80" i="6"/>
  <c r="AV79" i="6"/>
  <c r="AT79" i="6"/>
  <c r="AS79" i="6"/>
  <c r="AR79" i="6"/>
  <c r="L79" i="6"/>
  <c r="K79" i="6"/>
  <c r="AV78" i="6"/>
  <c r="AT78" i="6"/>
  <c r="AS78" i="6"/>
  <c r="AR78" i="6"/>
  <c r="L78" i="6"/>
  <c r="K78" i="6"/>
  <c r="AV77" i="6"/>
  <c r="AT77" i="6"/>
  <c r="AS77" i="6"/>
  <c r="AR77" i="6"/>
  <c r="L77" i="6"/>
  <c r="K77" i="6"/>
  <c r="AV76" i="6"/>
  <c r="AT76" i="6"/>
  <c r="AS76" i="6"/>
  <c r="AR76" i="6"/>
  <c r="L76" i="6"/>
  <c r="K76" i="6"/>
  <c r="AV75" i="6"/>
  <c r="AT75" i="6"/>
  <c r="AS75" i="6"/>
  <c r="AR75" i="6"/>
  <c r="L75" i="6"/>
  <c r="K75" i="6"/>
  <c r="AV74" i="6"/>
  <c r="AT74" i="6"/>
  <c r="AS74" i="6"/>
  <c r="AR74" i="6"/>
  <c r="L74" i="6"/>
  <c r="K74" i="6"/>
  <c r="AV73" i="6"/>
  <c r="AT73" i="6"/>
  <c r="AS73" i="6"/>
  <c r="AR73" i="6"/>
  <c r="L73" i="6"/>
  <c r="K73" i="6"/>
  <c r="AV72" i="6"/>
  <c r="AT72" i="6"/>
  <c r="AS72" i="6"/>
  <c r="AR72" i="6"/>
  <c r="L72" i="6"/>
  <c r="K72" i="6"/>
  <c r="AV71" i="6"/>
  <c r="AT71" i="6"/>
  <c r="AS71" i="6"/>
  <c r="AR71" i="6"/>
  <c r="L71" i="6"/>
  <c r="K71" i="6"/>
  <c r="AV69" i="6"/>
  <c r="AT69" i="6"/>
  <c r="AS69" i="6"/>
  <c r="AR69" i="6"/>
  <c r="L69" i="6"/>
  <c r="K69" i="6"/>
  <c r="AV68" i="6"/>
  <c r="AT68" i="6"/>
  <c r="AS68" i="6"/>
  <c r="AR68" i="6"/>
  <c r="L68" i="6"/>
  <c r="K68" i="6"/>
  <c r="AV67" i="6"/>
  <c r="AT67" i="6"/>
  <c r="AS67" i="6"/>
  <c r="AR67" i="6"/>
  <c r="L67" i="6"/>
  <c r="K67" i="6"/>
  <c r="AV66" i="6"/>
  <c r="AT66" i="6"/>
  <c r="AS66" i="6"/>
  <c r="AR66" i="6"/>
  <c r="L66" i="6"/>
  <c r="K66" i="6"/>
  <c r="AV65" i="6"/>
  <c r="AT65" i="6"/>
  <c r="AS65" i="6"/>
  <c r="AR65" i="6"/>
  <c r="L65" i="6"/>
  <c r="K65" i="6"/>
  <c r="AV64" i="6"/>
  <c r="AT64" i="6"/>
  <c r="AS64" i="6"/>
  <c r="AR64" i="6"/>
  <c r="L64" i="6"/>
  <c r="K64" i="6"/>
  <c r="AV63" i="6"/>
  <c r="AT63" i="6"/>
  <c r="AS63" i="6"/>
  <c r="AR63" i="6"/>
  <c r="L63" i="6"/>
  <c r="K63" i="6"/>
  <c r="AV62" i="6"/>
  <c r="AT62" i="6"/>
  <c r="AS62" i="6"/>
  <c r="AR62" i="6"/>
  <c r="L62" i="6"/>
  <c r="K62" i="6"/>
  <c r="AV61" i="6"/>
  <c r="AT61" i="6"/>
  <c r="AS61" i="6"/>
  <c r="AR61" i="6"/>
  <c r="L61" i="6"/>
  <c r="K61" i="6"/>
  <c r="AV60" i="6"/>
  <c r="AT60" i="6"/>
  <c r="AS60" i="6"/>
  <c r="AR60" i="6"/>
  <c r="L60" i="6"/>
  <c r="K60" i="6"/>
  <c r="AV58" i="6"/>
  <c r="AT58" i="6"/>
  <c r="AS58" i="6"/>
  <c r="AR58" i="6"/>
  <c r="L58" i="6"/>
  <c r="K58" i="6"/>
  <c r="AV57" i="6"/>
  <c r="AT57" i="6"/>
  <c r="AS57" i="6"/>
  <c r="AR57" i="6"/>
  <c r="L57" i="6"/>
  <c r="K57" i="6"/>
  <c r="AV56" i="6"/>
  <c r="AT56" i="6"/>
  <c r="AS56" i="6"/>
  <c r="AR56" i="6"/>
  <c r="L56" i="6"/>
  <c r="K56" i="6"/>
  <c r="AV55" i="6"/>
  <c r="AT55" i="6"/>
  <c r="AS55" i="6"/>
  <c r="AR55" i="6"/>
  <c r="L55" i="6"/>
  <c r="K55" i="6"/>
  <c r="AV54" i="6"/>
  <c r="AT54" i="6"/>
  <c r="AS54" i="6"/>
  <c r="AR54" i="6"/>
  <c r="L54" i="6"/>
  <c r="K54" i="6"/>
  <c r="AV53" i="6"/>
  <c r="AT53" i="6"/>
  <c r="AS53" i="6"/>
  <c r="AR53" i="6"/>
  <c r="L53" i="6"/>
  <c r="K53" i="6"/>
  <c r="AV52" i="6"/>
  <c r="AT52" i="6"/>
  <c r="AS52" i="6"/>
  <c r="AR52" i="6"/>
  <c r="L52" i="6"/>
  <c r="K52" i="6"/>
  <c r="AV51" i="6"/>
  <c r="AT51" i="6"/>
  <c r="AS51" i="6"/>
  <c r="AR51" i="6"/>
  <c r="L51" i="6"/>
  <c r="K51" i="6"/>
  <c r="AV50" i="6"/>
  <c r="AT50" i="6"/>
  <c r="AS50" i="6"/>
  <c r="AR50" i="6"/>
  <c r="L50" i="6"/>
  <c r="K50" i="6"/>
  <c r="AV49" i="6"/>
  <c r="AT49" i="6"/>
  <c r="AS49" i="6"/>
  <c r="AR49" i="6"/>
  <c r="L49" i="6"/>
  <c r="K49" i="6"/>
  <c r="AV47" i="6"/>
  <c r="AT47" i="6"/>
  <c r="AS47" i="6"/>
  <c r="AR47" i="6"/>
  <c r="L47" i="6"/>
  <c r="K47" i="6"/>
  <c r="AV46" i="6"/>
  <c r="AT46" i="6"/>
  <c r="AS46" i="6"/>
  <c r="AR46" i="6"/>
  <c r="L46" i="6"/>
  <c r="K46" i="6"/>
  <c r="AV45" i="6"/>
  <c r="AT45" i="6"/>
  <c r="AS45" i="6"/>
  <c r="AR45" i="6"/>
  <c r="L45" i="6"/>
  <c r="K45" i="6"/>
  <c r="AV44" i="6"/>
  <c r="AT44" i="6"/>
  <c r="AS44" i="6"/>
  <c r="AR44" i="6"/>
  <c r="L44" i="6"/>
  <c r="K44" i="6"/>
  <c r="AV43" i="6"/>
  <c r="AT43" i="6"/>
  <c r="AS43" i="6"/>
  <c r="AR43" i="6"/>
  <c r="L43" i="6"/>
  <c r="K43" i="6"/>
  <c r="AV42" i="6"/>
  <c r="AT42" i="6"/>
  <c r="AS42" i="6"/>
  <c r="AR42" i="6"/>
  <c r="L42" i="6"/>
  <c r="K42" i="6"/>
  <c r="AV41" i="6"/>
  <c r="AT41" i="6"/>
  <c r="AS41" i="6"/>
  <c r="AR41" i="6"/>
  <c r="L41" i="6"/>
  <c r="K41" i="6"/>
  <c r="AV40" i="6"/>
  <c r="AT40" i="6"/>
  <c r="AS40" i="6"/>
  <c r="AR40" i="6"/>
  <c r="L40" i="6"/>
  <c r="K40" i="6"/>
  <c r="AV39" i="6"/>
  <c r="AT39" i="6"/>
  <c r="AS39" i="6"/>
  <c r="AR39" i="6"/>
  <c r="L39" i="6"/>
  <c r="K39" i="6"/>
  <c r="AV38" i="6"/>
  <c r="AT38" i="6"/>
  <c r="AS38" i="6"/>
  <c r="AR38" i="6"/>
  <c r="L38" i="6"/>
  <c r="K38" i="6"/>
  <c r="AV36" i="6"/>
  <c r="AT36" i="6"/>
  <c r="AS36" i="6"/>
  <c r="AR36" i="6"/>
  <c r="L36" i="6"/>
  <c r="K36" i="6"/>
  <c r="AV35" i="6"/>
  <c r="AT35" i="6"/>
  <c r="AS35" i="6"/>
  <c r="AR35" i="6"/>
  <c r="L35" i="6"/>
  <c r="K35" i="6"/>
  <c r="AV34" i="6"/>
  <c r="AT34" i="6"/>
  <c r="AS34" i="6"/>
  <c r="AR34" i="6"/>
  <c r="L34" i="6"/>
  <c r="K34" i="6"/>
  <c r="AV33" i="6"/>
  <c r="AT33" i="6"/>
  <c r="AS33" i="6"/>
  <c r="AR33" i="6"/>
  <c r="L33" i="6"/>
  <c r="K33" i="6"/>
  <c r="AV32" i="6"/>
  <c r="AT32" i="6"/>
  <c r="AS32" i="6"/>
  <c r="AR32" i="6"/>
  <c r="L32" i="6"/>
  <c r="K32" i="6"/>
  <c r="AV31" i="6"/>
  <c r="AT31" i="6"/>
  <c r="AS31" i="6"/>
  <c r="AR31" i="6"/>
  <c r="L31" i="6"/>
  <c r="K31" i="6"/>
  <c r="AV30" i="6"/>
  <c r="AT30" i="6"/>
  <c r="AS30" i="6"/>
  <c r="AR30" i="6"/>
  <c r="L30" i="6"/>
  <c r="K30" i="6"/>
  <c r="AV29" i="6"/>
  <c r="AT29" i="6"/>
  <c r="AS29" i="6"/>
  <c r="AR29" i="6"/>
  <c r="L29" i="6"/>
  <c r="K29" i="6"/>
  <c r="AV28" i="6"/>
  <c r="AT28" i="6"/>
  <c r="AS28" i="6"/>
  <c r="AR28" i="6"/>
  <c r="L28" i="6"/>
  <c r="K28" i="6"/>
  <c r="AV27" i="6"/>
  <c r="AT27" i="6"/>
  <c r="AS27" i="6"/>
  <c r="AR27" i="6"/>
  <c r="L27" i="6"/>
  <c r="K27" i="6"/>
  <c r="AV25" i="6"/>
  <c r="AT25" i="6"/>
  <c r="AS25" i="6"/>
  <c r="AR25" i="6"/>
  <c r="L25" i="6"/>
  <c r="K25" i="6"/>
  <c r="AV24" i="6"/>
  <c r="AT24" i="6"/>
  <c r="AS24" i="6"/>
  <c r="AR24" i="6"/>
  <c r="L24" i="6"/>
  <c r="K24" i="6"/>
  <c r="AV23" i="6"/>
  <c r="AT23" i="6"/>
  <c r="AS23" i="6"/>
  <c r="AR23" i="6"/>
  <c r="L23" i="6"/>
  <c r="K23" i="6"/>
  <c r="AV22" i="6"/>
  <c r="AT22" i="6"/>
  <c r="AS22" i="6"/>
  <c r="AR22" i="6"/>
  <c r="L22" i="6"/>
  <c r="K22" i="6"/>
  <c r="AV21" i="6"/>
  <c r="AT21" i="6"/>
  <c r="AS21" i="6"/>
  <c r="AR21" i="6"/>
  <c r="L21" i="6"/>
  <c r="K21" i="6"/>
  <c r="AV20" i="6"/>
  <c r="AT20" i="6"/>
  <c r="AS20" i="6"/>
  <c r="AR20" i="6"/>
  <c r="L20" i="6"/>
  <c r="K20" i="6"/>
  <c r="AV19" i="6"/>
  <c r="AT19" i="6"/>
  <c r="AS19" i="6"/>
  <c r="AR19" i="6"/>
  <c r="L19" i="6"/>
  <c r="K19" i="6"/>
  <c r="AV18" i="6"/>
  <c r="AT18" i="6"/>
  <c r="AS18" i="6"/>
  <c r="AR18" i="6"/>
  <c r="L18" i="6"/>
  <c r="K18" i="6"/>
  <c r="AV17" i="6"/>
  <c r="AT17" i="6"/>
  <c r="AS17" i="6"/>
  <c r="AR17" i="6"/>
  <c r="L17" i="6"/>
  <c r="K17" i="6"/>
  <c r="AV16" i="6"/>
  <c r="AT16" i="6"/>
  <c r="AS16" i="6"/>
  <c r="AR16" i="6"/>
  <c r="L16" i="6"/>
  <c r="K16" i="6"/>
  <c r="AV14" i="6"/>
  <c r="AT14" i="6"/>
  <c r="AS14" i="6"/>
  <c r="AR14" i="6"/>
  <c r="L14" i="6"/>
  <c r="K14" i="6"/>
  <c r="AV13" i="6"/>
  <c r="AT13" i="6"/>
  <c r="AS13" i="6"/>
  <c r="AR13" i="6"/>
  <c r="L13" i="6"/>
  <c r="K13" i="6"/>
  <c r="AV12" i="6"/>
  <c r="AT12" i="6"/>
  <c r="AS12" i="6"/>
  <c r="AR12" i="6"/>
  <c r="L12" i="6"/>
  <c r="K12" i="6"/>
  <c r="AV11" i="6"/>
  <c r="AT11" i="6"/>
  <c r="AS11" i="6"/>
  <c r="AR11" i="6"/>
  <c r="L11" i="6"/>
  <c r="K11" i="6"/>
  <c r="AV10" i="6"/>
  <c r="AT10" i="6"/>
  <c r="AS10" i="6"/>
  <c r="AR10" i="6"/>
  <c r="L10" i="6"/>
  <c r="K10" i="6"/>
  <c r="AV9" i="6"/>
  <c r="AT9" i="6"/>
  <c r="AS9" i="6"/>
  <c r="AR9" i="6"/>
  <c r="L9" i="6"/>
  <c r="K9" i="6"/>
  <c r="AV8" i="6"/>
  <c r="AT8" i="6"/>
  <c r="AS8" i="6"/>
  <c r="AR8" i="6"/>
  <c r="L8" i="6"/>
  <c r="K8" i="6"/>
  <c r="AV7" i="6"/>
  <c r="AT7" i="6"/>
  <c r="AS7" i="6"/>
  <c r="AR7" i="6"/>
  <c r="L7" i="6"/>
  <c r="K7" i="6"/>
  <c r="AV6" i="6"/>
  <c r="AT6" i="6"/>
  <c r="AS6" i="6"/>
  <c r="AR6" i="6"/>
  <c r="L6" i="6"/>
  <c r="K6" i="6"/>
  <c r="AV5" i="6"/>
  <c r="AT5" i="6"/>
  <c r="AS5" i="6"/>
  <c r="AR5" i="6"/>
  <c r="L5" i="6"/>
  <c r="K5" i="6"/>
  <c r="AV328" i="6"/>
  <c r="AT328" i="6"/>
  <c r="AS328" i="6"/>
  <c r="AR328" i="6"/>
  <c r="L328" i="6"/>
  <c r="K328" i="6"/>
  <c r="AV327" i="6"/>
  <c r="AT327" i="6"/>
  <c r="AS327" i="6"/>
  <c r="AR327" i="6"/>
  <c r="L327" i="6"/>
  <c r="K327" i="6"/>
  <c r="AV326" i="6"/>
  <c r="AT326" i="6"/>
  <c r="AS326" i="6"/>
  <c r="AR326" i="6"/>
  <c r="L326" i="6"/>
  <c r="K326" i="6"/>
  <c r="AV325" i="6"/>
  <c r="AT325" i="6"/>
  <c r="AS325" i="6"/>
  <c r="AR325" i="6"/>
  <c r="L325" i="6"/>
  <c r="K325" i="6"/>
  <c r="AV324" i="6"/>
  <c r="AT324" i="6"/>
  <c r="AS324" i="6"/>
  <c r="AR324" i="6"/>
  <c r="L324" i="6"/>
  <c r="K324" i="6"/>
  <c r="AV323" i="6"/>
  <c r="AT323" i="6"/>
  <c r="AS323" i="6"/>
  <c r="AR323" i="6"/>
  <c r="L323" i="6"/>
  <c r="K323" i="6"/>
  <c r="AV322" i="6"/>
  <c r="AT322" i="6"/>
  <c r="AS322" i="6"/>
  <c r="AR322" i="6"/>
  <c r="L322" i="6"/>
  <c r="K322" i="6"/>
  <c r="AV321" i="6"/>
  <c r="AT321" i="6"/>
  <c r="AS321" i="6"/>
  <c r="AR321" i="6"/>
  <c r="L321" i="6"/>
  <c r="K321" i="6"/>
  <c r="AV320" i="6"/>
  <c r="AT320" i="6"/>
  <c r="AS320" i="6"/>
  <c r="AR320" i="6"/>
  <c r="L320" i="6"/>
  <c r="K320" i="6"/>
  <c r="AV319" i="6"/>
  <c r="AT319" i="6"/>
  <c r="AS319" i="6"/>
  <c r="AR319" i="6"/>
  <c r="L319" i="6"/>
  <c r="K319" i="6"/>
  <c r="AV317" i="6"/>
  <c r="AT317" i="6"/>
  <c r="AS317" i="6"/>
  <c r="AR317" i="6"/>
  <c r="L317" i="6"/>
  <c r="K317" i="6"/>
  <c r="AV316" i="6"/>
  <c r="AT316" i="6"/>
  <c r="AS316" i="6"/>
  <c r="AR316" i="6"/>
  <c r="L316" i="6"/>
  <c r="K316" i="6"/>
  <c r="AV315" i="6"/>
  <c r="AT315" i="6"/>
  <c r="AS315" i="6"/>
  <c r="AR315" i="6"/>
  <c r="L315" i="6"/>
  <c r="K315" i="6"/>
  <c r="AV314" i="6"/>
  <c r="AT314" i="6"/>
  <c r="AS314" i="6"/>
  <c r="AR314" i="6"/>
  <c r="L314" i="6"/>
  <c r="K314" i="6"/>
  <c r="AV313" i="6"/>
  <c r="AT313" i="6"/>
  <c r="AS313" i="6"/>
  <c r="AR313" i="6"/>
  <c r="L313" i="6"/>
  <c r="K313" i="6"/>
  <c r="AV312" i="6"/>
  <c r="AT312" i="6"/>
  <c r="AS312" i="6"/>
  <c r="AR312" i="6"/>
  <c r="L312" i="6"/>
  <c r="K312" i="6"/>
  <c r="AV311" i="6"/>
  <c r="AT311" i="6"/>
  <c r="AS311" i="6"/>
  <c r="AR311" i="6"/>
  <c r="L311" i="6"/>
  <c r="K311" i="6"/>
  <c r="AV310" i="6"/>
  <c r="AT310" i="6"/>
  <c r="AS310" i="6"/>
  <c r="AR310" i="6"/>
  <c r="L310" i="6"/>
  <c r="K310" i="6"/>
  <c r="AV309" i="6"/>
  <c r="AT309" i="6"/>
  <c r="AS309" i="6"/>
  <c r="AR309" i="6"/>
  <c r="L309" i="6"/>
  <c r="K309" i="6"/>
  <c r="AV308" i="6"/>
  <c r="AT308" i="6"/>
  <c r="AS308" i="6"/>
  <c r="AR308" i="6"/>
  <c r="L308" i="6"/>
  <c r="K308" i="6"/>
  <c r="AV306" i="6"/>
  <c r="AT306" i="6"/>
  <c r="AS306" i="6"/>
  <c r="AR306" i="6"/>
  <c r="L306" i="6"/>
  <c r="K306" i="6"/>
  <c r="AV305" i="6"/>
  <c r="AT305" i="6"/>
  <c r="AS305" i="6"/>
  <c r="AR305" i="6"/>
  <c r="L305" i="6"/>
  <c r="K305" i="6"/>
  <c r="AV304" i="6"/>
  <c r="AT304" i="6"/>
  <c r="AS304" i="6"/>
  <c r="AR304" i="6"/>
  <c r="L304" i="6"/>
  <c r="K304" i="6"/>
  <c r="AV303" i="6"/>
  <c r="AT303" i="6"/>
  <c r="AS303" i="6"/>
  <c r="AR303" i="6"/>
  <c r="L303" i="6"/>
  <c r="K303" i="6"/>
  <c r="AV302" i="6"/>
  <c r="AT302" i="6"/>
  <c r="AS302" i="6"/>
  <c r="AR302" i="6"/>
  <c r="L302" i="6"/>
  <c r="K302" i="6"/>
  <c r="AV301" i="6"/>
  <c r="AT301" i="6"/>
  <c r="AS301" i="6"/>
  <c r="AR301" i="6"/>
  <c r="L301" i="6"/>
  <c r="K301" i="6"/>
  <c r="AV300" i="6"/>
  <c r="AT300" i="6"/>
  <c r="AS300" i="6"/>
  <c r="AR300" i="6"/>
  <c r="L300" i="6"/>
  <c r="K300" i="6"/>
  <c r="AV299" i="6"/>
  <c r="AT299" i="6"/>
  <c r="AS299" i="6"/>
  <c r="AR299" i="6"/>
  <c r="L299" i="6"/>
  <c r="K299" i="6"/>
  <c r="AV298" i="6"/>
  <c r="AT298" i="6"/>
  <c r="AS298" i="6"/>
  <c r="AR298" i="6"/>
  <c r="L298" i="6"/>
  <c r="K298" i="6"/>
  <c r="AV297" i="6"/>
  <c r="AT297" i="6"/>
  <c r="AS297" i="6"/>
  <c r="AR297" i="6"/>
  <c r="L297" i="6"/>
  <c r="K297" i="6"/>
  <c r="AV295" i="6"/>
  <c r="AT295" i="6"/>
  <c r="AS295" i="6"/>
  <c r="AR295" i="6"/>
  <c r="L295" i="6"/>
  <c r="K295" i="6"/>
  <c r="AV294" i="6"/>
  <c r="AT294" i="6"/>
  <c r="AS294" i="6"/>
  <c r="AR294" i="6"/>
  <c r="L294" i="6"/>
  <c r="K294" i="6"/>
  <c r="AV293" i="6"/>
  <c r="AT293" i="6"/>
  <c r="AS293" i="6"/>
  <c r="AR293" i="6"/>
  <c r="L293" i="6"/>
  <c r="K293" i="6"/>
  <c r="AV292" i="6"/>
  <c r="AT292" i="6"/>
  <c r="AS292" i="6"/>
  <c r="AR292" i="6"/>
  <c r="L292" i="6"/>
  <c r="K292" i="6"/>
  <c r="AV291" i="6"/>
  <c r="AT291" i="6"/>
  <c r="AS291" i="6"/>
  <c r="AR291" i="6"/>
  <c r="L291" i="6"/>
  <c r="K291" i="6"/>
  <c r="AV290" i="6"/>
  <c r="AT290" i="6"/>
  <c r="AS290" i="6"/>
  <c r="AR290" i="6"/>
  <c r="L290" i="6"/>
  <c r="K290" i="6"/>
  <c r="AV289" i="6"/>
  <c r="AT289" i="6"/>
  <c r="AS289" i="6"/>
  <c r="AR289" i="6"/>
  <c r="L289" i="6"/>
  <c r="K289" i="6"/>
  <c r="AV288" i="6"/>
  <c r="AT288" i="6"/>
  <c r="AS288" i="6"/>
  <c r="AR288" i="6"/>
  <c r="L288" i="6"/>
  <c r="K288" i="6"/>
  <c r="AV287" i="6"/>
  <c r="AT287" i="6"/>
  <c r="AS287" i="6"/>
  <c r="AR287" i="6"/>
  <c r="L287" i="6"/>
  <c r="K287" i="6"/>
  <c r="AV286" i="6"/>
  <c r="AT286" i="6"/>
  <c r="AS286" i="6"/>
  <c r="AR286" i="6"/>
  <c r="L286" i="6"/>
  <c r="K286" i="6"/>
  <c r="AV284" i="6"/>
  <c r="AT284" i="6"/>
  <c r="AS284" i="6"/>
  <c r="AR284" i="6"/>
  <c r="L284" i="6"/>
  <c r="K284" i="6"/>
  <c r="AV283" i="6"/>
  <c r="AT283" i="6"/>
  <c r="AS283" i="6"/>
  <c r="AR283" i="6"/>
  <c r="L283" i="6"/>
  <c r="K283" i="6"/>
  <c r="AV282" i="6"/>
  <c r="AT282" i="6"/>
  <c r="AS282" i="6"/>
  <c r="AR282" i="6"/>
  <c r="L282" i="6"/>
  <c r="K282" i="6"/>
  <c r="AV281" i="6"/>
  <c r="AT281" i="6"/>
  <c r="AS281" i="6"/>
  <c r="AR281" i="6"/>
  <c r="L281" i="6"/>
  <c r="K281" i="6"/>
  <c r="AV280" i="6"/>
  <c r="AT280" i="6"/>
  <c r="AS280" i="6"/>
  <c r="AR280" i="6"/>
  <c r="L280" i="6"/>
  <c r="K280" i="6"/>
  <c r="AV279" i="6"/>
  <c r="AT279" i="6"/>
  <c r="AS279" i="6"/>
  <c r="AR279" i="6"/>
  <c r="L279" i="6"/>
  <c r="K279" i="6"/>
  <c r="AV278" i="6"/>
  <c r="AT278" i="6"/>
  <c r="AS278" i="6"/>
  <c r="AR278" i="6"/>
  <c r="L278" i="6"/>
  <c r="K278" i="6"/>
  <c r="AV277" i="6"/>
  <c r="AT277" i="6"/>
  <c r="AS277" i="6"/>
  <c r="AR277" i="6"/>
  <c r="L277" i="6"/>
  <c r="K277" i="6"/>
  <c r="AV276" i="6"/>
  <c r="AT276" i="6"/>
  <c r="AS276" i="6"/>
  <c r="AR276" i="6"/>
  <c r="L276" i="6"/>
  <c r="K276" i="6"/>
  <c r="AV275" i="6"/>
  <c r="AT275" i="6"/>
  <c r="AS275" i="6"/>
  <c r="AR275" i="6"/>
  <c r="L275" i="6"/>
  <c r="K275" i="6"/>
  <c r="AV273" i="6"/>
  <c r="AT273" i="6"/>
  <c r="AS273" i="6"/>
  <c r="AR273" i="6"/>
  <c r="L273" i="6"/>
  <c r="K273" i="6"/>
  <c r="AV272" i="6"/>
  <c r="AT272" i="6"/>
  <c r="AS272" i="6"/>
  <c r="AR272" i="6"/>
  <c r="L272" i="6"/>
  <c r="K272" i="6"/>
  <c r="AV271" i="6"/>
  <c r="AT271" i="6"/>
  <c r="AS271" i="6"/>
  <c r="AR271" i="6"/>
  <c r="L271" i="6"/>
  <c r="K271" i="6"/>
  <c r="AV270" i="6"/>
  <c r="AT270" i="6"/>
  <c r="AS270" i="6"/>
  <c r="AR270" i="6"/>
  <c r="L270" i="6"/>
  <c r="K270" i="6"/>
  <c r="AV269" i="6"/>
  <c r="AT269" i="6"/>
  <c r="AS269" i="6"/>
  <c r="AR269" i="6"/>
  <c r="L269" i="6"/>
  <c r="K269" i="6"/>
  <c r="AV268" i="6"/>
  <c r="AT268" i="6"/>
  <c r="AS268" i="6"/>
  <c r="AR268" i="6"/>
  <c r="L268" i="6"/>
  <c r="K268" i="6"/>
  <c r="AV267" i="6"/>
  <c r="AT267" i="6"/>
  <c r="AS267" i="6"/>
  <c r="AR267" i="6"/>
  <c r="L267" i="6"/>
  <c r="K267" i="6"/>
  <c r="AV266" i="6"/>
  <c r="AT266" i="6"/>
  <c r="AS266" i="6"/>
  <c r="AR266" i="6"/>
  <c r="L266" i="6"/>
  <c r="K266" i="6"/>
  <c r="AV265" i="6"/>
  <c r="AT265" i="6"/>
  <c r="AS265" i="6"/>
  <c r="AR265" i="6"/>
  <c r="L265" i="6"/>
  <c r="K265" i="6"/>
  <c r="AV264" i="6"/>
  <c r="AT264" i="6"/>
  <c r="AS264" i="6"/>
  <c r="AR264" i="6"/>
  <c r="L264" i="6"/>
  <c r="K264" i="6"/>
  <c r="AV262" i="6"/>
  <c r="AT262" i="6"/>
  <c r="AS262" i="6"/>
  <c r="AR262" i="6"/>
  <c r="L262" i="6"/>
  <c r="K262" i="6"/>
  <c r="AV261" i="6"/>
  <c r="AT261" i="6"/>
  <c r="AS261" i="6"/>
  <c r="AR261" i="6"/>
  <c r="L261" i="6"/>
  <c r="K261" i="6"/>
  <c r="AV260" i="6"/>
  <c r="AT260" i="6"/>
  <c r="AS260" i="6"/>
  <c r="AR260" i="6"/>
  <c r="L260" i="6"/>
  <c r="K260" i="6"/>
  <c r="AV259" i="6"/>
  <c r="AT259" i="6"/>
  <c r="AS259" i="6"/>
  <c r="AR259" i="6"/>
  <c r="L259" i="6"/>
  <c r="K259" i="6"/>
  <c r="AV258" i="6"/>
  <c r="AT258" i="6"/>
  <c r="AS258" i="6"/>
  <c r="AR258" i="6"/>
  <c r="L258" i="6"/>
  <c r="K258" i="6"/>
  <c r="AV257" i="6"/>
  <c r="AT257" i="6"/>
  <c r="AS257" i="6"/>
  <c r="AR257" i="6"/>
  <c r="L257" i="6"/>
  <c r="K257" i="6"/>
  <c r="AV256" i="6"/>
  <c r="AT256" i="6"/>
  <c r="AS256" i="6"/>
  <c r="AR256" i="6"/>
  <c r="L256" i="6"/>
  <c r="K256" i="6"/>
  <c r="AV248" i="6"/>
  <c r="AT248" i="6"/>
  <c r="AS248" i="6"/>
  <c r="AR248" i="6"/>
  <c r="L248" i="6"/>
  <c r="K248" i="6"/>
  <c r="AV237" i="6"/>
  <c r="AT237" i="6"/>
  <c r="AS237" i="6"/>
  <c r="AR237" i="6"/>
  <c r="L237" i="6"/>
  <c r="K237" i="6"/>
  <c r="AV226" i="6"/>
  <c r="AT226" i="6"/>
  <c r="AS226" i="6"/>
  <c r="AR226" i="6"/>
  <c r="L226" i="6"/>
  <c r="K226" i="6"/>
  <c r="AV214" i="6"/>
  <c r="AT214" i="6"/>
  <c r="AS214" i="6"/>
  <c r="AR214" i="6"/>
  <c r="L214" i="6"/>
  <c r="K214" i="6"/>
  <c r="AV203" i="6"/>
  <c r="AT203" i="6"/>
  <c r="AS203" i="6"/>
  <c r="AR203" i="6"/>
  <c r="L203" i="6"/>
  <c r="K203" i="6"/>
  <c r="AV192" i="6"/>
  <c r="AT192" i="6"/>
  <c r="AS192" i="6"/>
  <c r="AR192" i="6"/>
  <c r="L192" i="6"/>
  <c r="K192" i="6"/>
  <c r="AV181" i="6"/>
  <c r="AT181" i="6"/>
  <c r="AS181" i="6"/>
  <c r="AR181" i="6"/>
  <c r="L181" i="6"/>
  <c r="K181" i="6"/>
  <c r="AV170" i="6"/>
  <c r="AT170" i="6"/>
  <c r="AS170" i="6"/>
  <c r="AR170" i="6"/>
  <c r="L170" i="6"/>
  <c r="K170" i="6"/>
  <c r="AV159" i="6"/>
  <c r="AT159" i="6"/>
  <c r="AS159" i="6"/>
  <c r="AR159" i="6"/>
  <c r="L159" i="6"/>
  <c r="K159" i="6"/>
  <c r="AV148" i="6"/>
  <c r="AT148" i="6"/>
  <c r="AS148" i="6"/>
  <c r="AR148" i="6"/>
  <c r="L148" i="6"/>
  <c r="K148" i="6"/>
  <c r="AV137" i="6"/>
  <c r="AT137" i="6"/>
  <c r="AS137" i="6"/>
  <c r="AR137" i="6"/>
  <c r="L137" i="6"/>
  <c r="K137" i="6"/>
  <c r="AV126" i="6"/>
  <c r="AT126" i="6"/>
  <c r="AS126" i="6"/>
  <c r="AR126" i="6"/>
  <c r="L126" i="6"/>
  <c r="K126" i="6"/>
  <c r="AV115" i="6"/>
  <c r="AT115" i="6"/>
  <c r="AS115" i="6"/>
  <c r="AR115" i="6"/>
  <c r="L115" i="6"/>
  <c r="K115" i="6"/>
  <c r="AV103" i="6"/>
  <c r="AT103" i="6"/>
  <c r="AS103" i="6"/>
  <c r="AR103" i="6"/>
  <c r="L103" i="6"/>
  <c r="K103" i="6"/>
  <c r="AV92" i="6"/>
  <c r="AT92" i="6"/>
  <c r="AS92" i="6"/>
  <c r="AR92" i="6"/>
  <c r="L92" i="6"/>
  <c r="K92" i="6"/>
  <c r="AV81" i="6"/>
  <c r="AT81" i="6"/>
  <c r="AS81" i="6"/>
  <c r="AR81" i="6"/>
  <c r="L81" i="6"/>
  <c r="K81" i="6"/>
  <c r="AV70" i="6"/>
  <c r="AT70" i="6"/>
  <c r="AS70" i="6"/>
  <c r="AR70" i="6"/>
  <c r="L70" i="6"/>
  <c r="K70" i="6"/>
  <c r="AV59" i="6"/>
  <c r="AT59" i="6"/>
  <c r="AS59" i="6"/>
  <c r="AR59" i="6"/>
  <c r="L59" i="6"/>
  <c r="K59" i="6"/>
  <c r="AV48" i="6"/>
  <c r="AT48" i="6"/>
  <c r="AS48" i="6"/>
  <c r="AR48" i="6"/>
  <c r="L48" i="6"/>
  <c r="K48" i="6"/>
  <c r="AV37" i="6"/>
  <c r="AT37" i="6"/>
  <c r="AS37" i="6"/>
  <c r="AR37" i="6"/>
  <c r="L37" i="6"/>
  <c r="K37" i="6"/>
  <c r="AV26" i="6"/>
  <c r="AT26" i="6"/>
  <c r="AS26" i="6"/>
  <c r="AR26" i="6"/>
  <c r="L26" i="6"/>
  <c r="K26" i="6"/>
  <c r="AV15" i="6"/>
  <c r="AT15" i="6"/>
  <c r="AS15" i="6"/>
  <c r="AR15" i="6"/>
  <c r="L15" i="6"/>
  <c r="K15" i="6"/>
  <c r="AV4" i="6"/>
  <c r="AT4" i="6"/>
  <c r="AS4" i="6"/>
  <c r="AR4" i="6"/>
  <c r="L4" i="6"/>
  <c r="K4" i="6"/>
  <c r="AV318" i="6"/>
  <c r="AT318" i="6"/>
  <c r="AS318" i="6"/>
  <c r="AR318" i="6"/>
  <c r="L318" i="6"/>
  <c r="K318" i="6"/>
  <c r="AV307" i="6"/>
  <c r="AT307" i="6"/>
  <c r="AS307" i="6"/>
  <c r="AR307" i="6"/>
  <c r="L307" i="6"/>
  <c r="K307" i="6"/>
  <c r="AV296" i="6"/>
  <c r="AT296" i="6"/>
  <c r="AS296" i="6"/>
  <c r="AR296" i="6"/>
  <c r="L296" i="6"/>
  <c r="K296" i="6"/>
  <c r="AV285" i="6"/>
  <c r="AT285" i="6"/>
  <c r="AS285" i="6"/>
  <c r="AR285" i="6"/>
  <c r="L285" i="6"/>
  <c r="K285" i="6"/>
  <c r="AV274" i="6"/>
  <c r="AT274" i="6"/>
  <c r="AS274" i="6"/>
  <c r="AR274" i="6"/>
  <c r="L274" i="6"/>
  <c r="K274" i="6"/>
  <c r="AV263" i="6"/>
  <c r="AT263" i="6"/>
  <c r="AS263" i="6"/>
  <c r="AR263" i="6"/>
  <c r="L263" i="6"/>
  <c r="K263" i="6"/>
  <c r="AV225" i="6"/>
  <c r="AT225" i="6"/>
  <c r="AS225" i="6"/>
  <c r="AR225" i="6"/>
  <c r="L225" i="6"/>
  <c r="K225" i="6"/>
  <c r="AV114" i="6"/>
  <c r="AT114" i="6"/>
  <c r="AS114" i="6"/>
  <c r="AR114" i="6"/>
  <c r="L114" i="6"/>
  <c r="K114" i="6"/>
  <c r="AT3" i="6"/>
  <c r="AS3" i="6"/>
  <c r="AR3" i="6"/>
  <c r="L3" i="6"/>
  <c r="K3" i="6"/>
  <c r="B47" i="2"/>
  <c r="B49" i="2" s="1"/>
  <c r="U5" i="12"/>
  <c r="B37" i="2" l="1" a="1"/>
  <c r="B37" i="2" s="1"/>
  <c r="B32" i="2" a="1"/>
  <c r="B32" i="2" s="1"/>
  <c r="B31" i="2" a="1"/>
  <c r="B31" i="2" s="1"/>
  <c r="Q18" i="12" s="1"/>
  <c r="B38" i="2" a="1"/>
  <c r="B38" i="2" s="1"/>
  <c r="B39" i="2" a="1"/>
  <c r="B39" i="2" s="1"/>
  <c r="AR78" i="15"/>
  <c r="D40" i="2"/>
  <c r="F78" i="15"/>
  <c r="CH78" i="15"/>
  <c r="CG78" i="15"/>
  <c r="CF78" i="15"/>
  <c r="AS78" i="15"/>
  <c r="B78" i="15"/>
  <c r="AV78" i="15"/>
  <c r="AU78" i="15"/>
  <c r="AT78" i="15"/>
  <c r="CK78" i="15"/>
  <c r="CJ78" i="15"/>
  <c r="CI78" i="15"/>
  <c r="C78" i="15"/>
  <c r="E78" i="15"/>
  <c r="D78" i="15"/>
  <c r="M314" i="6"/>
  <c r="M72" i="6"/>
  <c r="M82" i="6"/>
  <c r="M1000" i="6"/>
  <c r="AF20" i="6"/>
  <c r="AG20" i="6" s="1"/>
  <c r="AF41" i="6"/>
  <c r="AI41" i="6" s="1"/>
  <c r="AF827" i="6"/>
  <c r="AG827" i="6" s="1"/>
  <c r="AF28" i="6"/>
  <c r="AG28" i="6" s="1"/>
  <c r="W54" i="6"/>
  <c r="AF54" i="6" s="1"/>
  <c r="AI54" i="6" s="1"/>
  <c r="W64" i="6"/>
  <c r="AF64" i="6" s="1"/>
  <c r="AG64" i="6" s="1"/>
  <c r="W74" i="6"/>
  <c r="AF74" i="6" s="1"/>
  <c r="W84" i="6"/>
  <c r="AF84" i="6" s="1"/>
  <c r="AI84" i="6" s="1"/>
  <c r="W398" i="6"/>
  <c r="AF398" i="6" s="1"/>
  <c r="W408" i="6"/>
  <c r="AF408" i="6" s="1"/>
  <c r="AI408" i="6" s="1"/>
  <c r="W417" i="6"/>
  <c r="AF417" i="6" s="1"/>
  <c r="AI417" i="6" s="1"/>
  <c r="W427" i="6"/>
  <c r="AF427" i="6" s="1"/>
  <c r="AI427" i="6" s="1"/>
  <c r="W847" i="6"/>
  <c r="AF847" i="6" s="1"/>
  <c r="AG847" i="6" s="1"/>
  <c r="W857" i="6"/>
  <c r="AF857" i="6" s="1"/>
  <c r="AI857" i="6" s="1"/>
  <c r="W669" i="6"/>
  <c r="AF669" i="6" s="1"/>
  <c r="AI669" i="6" s="1"/>
  <c r="W911" i="6"/>
  <c r="AF911" i="6" s="1"/>
  <c r="AI911" i="6" s="1"/>
  <c r="W920" i="6"/>
  <c r="AF920" i="6" s="1"/>
  <c r="AI920" i="6" s="1"/>
  <c r="W909" i="6"/>
  <c r="AF909" i="6" s="1"/>
  <c r="AG909" i="6" s="1"/>
  <c r="W918" i="6"/>
  <c r="AF918" i="6" s="1"/>
  <c r="AI918" i="6" s="1"/>
  <c r="W50" i="6"/>
  <c r="AF50" i="6" s="1"/>
  <c r="W60" i="6"/>
  <c r="AF60" i="6" s="1"/>
  <c r="W69" i="6"/>
  <c r="AF69" i="6" s="1"/>
  <c r="W79" i="6"/>
  <c r="AF79" i="6" s="1"/>
  <c r="W89" i="6"/>
  <c r="AF89" i="6" s="1"/>
  <c r="AG89" i="6" s="1"/>
  <c r="W393" i="6"/>
  <c r="AF393" i="6" s="1"/>
  <c r="AI393" i="6" s="1"/>
  <c r="W403" i="6"/>
  <c r="AF403" i="6" s="1"/>
  <c r="AG403" i="6" s="1"/>
  <c r="W413" i="6"/>
  <c r="AF413" i="6" s="1"/>
  <c r="AI413" i="6" s="1"/>
  <c r="W423" i="6"/>
  <c r="AF423" i="6" s="1"/>
  <c r="AI423" i="6" s="1"/>
  <c r="W68" i="6"/>
  <c r="AF68" i="6" s="1"/>
  <c r="W76" i="6"/>
  <c r="AF76" i="6" s="1"/>
  <c r="AI76" i="6" s="1"/>
  <c r="W415" i="6"/>
  <c r="AF415" i="6" s="1"/>
  <c r="W849" i="6"/>
  <c r="AF849" i="6" s="1"/>
  <c r="AI849" i="6" s="1"/>
  <c r="W919" i="6"/>
  <c r="AF919" i="6" s="1"/>
  <c r="AI919" i="6" s="1"/>
  <c r="W51" i="6"/>
  <c r="AF51" i="6" s="1"/>
  <c r="AI51" i="6" s="1"/>
  <c r="W91" i="6"/>
  <c r="AF91" i="6" s="1"/>
  <c r="W390" i="6"/>
  <c r="AF390" i="6" s="1"/>
  <c r="W431" i="6"/>
  <c r="AF431" i="6" s="1"/>
  <c r="W668" i="6"/>
  <c r="AF668" i="6" s="1"/>
  <c r="AI668" i="6" s="1"/>
  <c r="W58" i="6"/>
  <c r="AF58" i="6" s="1"/>
  <c r="W66" i="6"/>
  <c r="AF66" i="6" s="1"/>
  <c r="AI66" i="6" s="1"/>
  <c r="W72" i="6"/>
  <c r="AF72" i="6" s="1"/>
  <c r="AI72" i="6" s="1"/>
  <c r="W411" i="6"/>
  <c r="AF411" i="6" s="1"/>
  <c r="W419" i="6"/>
  <c r="AF419" i="6" s="1"/>
  <c r="W844" i="6"/>
  <c r="AF844" i="6" s="1"/>
  <c r="AI844" i="6" s="1"/>
  <c r="W664" i="6"/>
  <c r="AF664" i="6" s="1"/>
  <c r="AI664" i="6" s="1"/>
  <c r="W908" i="6"/>
  <c r="AF908" i="6" s="1"/>
  <c r="W915" i="6"/>
  <c r="AF915" i="6" s="1"/>
  <c r="AI915" i="6" s="1"/>
  <c r="W46" i="6"/>
  <c r="AF46" i="6" s="1"/>
  <c r="AG46" i="6" s="1"/>
  <c r="W87" i="6"/>
  <c r="AF87" i="6" s="1"/>
  <c r="AG87" i="6" s="1"/>
  <c r="W426" i="6"/>
  <c r="AF426" i="6" s="1"/>
  <c r="AI426" i="6" s="1"/>
  <c r="W852" i="6"/>
  <c r="AF852" i="6" s="1"/>
  <c r="W77" i="6"/>
  <c r="AF77" i="6" s="1"/>
  <c r="W85" i="6"/>
  <c r="AF85" i="6" s="1"/>
  <c r="W394" i="6"/>
  <c r="AF394" i="6" s="1"/>
  <c r="W846" i="6"/>
  <c r="AF846" i="6" s="1"/>
  <c r="AI846" i="6" s="1"/>
  <c r="W56" i="6"/>
  <c r="AF56" i="6" s="1"/>
  <c r="W402" i="6"/>
  <c r="AF402" i="6" s="1"/>
  <c r="AG402" i="6" s="1"/>
  <c r="W410" i="6"/>
  <c r="AF410" i="6" s="1"/>
  <c r="AI410" i="6" s="1"/>
  <c r="C18" i="10"/>
  <c r="W49" i="6"/>
  <c r="AF49" i="6" s="1"/>
  <c r="AI49" i="6" s="1"/>
  <c r="W90" i="6"/>
  <c r="AF90" i="6" s="1"/>
  <c r="AI90" i="6" s="1"/>
  <c r="W662" i="6"/>
  <c r="AF662" i="6" s="1"/>
  <c r="AI662" i="6" s="1"/>
  <c r="W52" i="6"/>
  <c r="AF52" i="6" s="1"/>
  <c r="AG52" i="6" s="1"/>
  <c r="W73" i="6"/>
  <c r="AF73" i="6" s="1"/>
  <c r="W405" i="6"/>
  <c r="AF405" i="6" s="1"/>
  <c r="AI405" i="6" s="1"/>
  <c r="W62" i="6"/>
  <c r="AF62" i="6" s="1"/>
  <c r="W75" i="6"/>
  <c r="AF75" i="6" s="1"/>
  <c r="AG75" i="6" s="1"/>
  <c r="W83" i="6"/>
  <c r="AF83" i="6" s="1"/>
  <c r="AI83" i="6" s="1"/>
  <c r="W392" i="6"/>
  <c r="AF392" i="6" s="1"/>
  <c r="AI392" i="6" s="1"/>
  <c r="W400" i="6"/>
  <c r="AF400" i="6" s="1"/>
  <c r="W428" i="6"/>
  <c r="AF428" i="6" s="1"/>
  <c r="AI428" i="6" s="1"/>
  <c r="W421" i="6"/>
  <c r="AF421" i="6" s="1"/>
  <c r="AG421" i="6" s="1"/>
  <c r="W850" i="6"/>
  <c r="AF850" i="6" s="1"/>
  <c r="AI850" i="6" s="1"/>
  <c r="W916" i="6"/>
  <c r="AF916" i="6" s="1"/>
  <c r="AI916" i="6" s="1"/>
  <c r="W67" i="6"/>
  <c r="AF67" i="6" s="1"/>
  <c r="AG67" i="6" s="1"/>
  <c r="W80" i="6"/>
  <c r="AF80" i="6" s="1"/>
  <c r="W88" i="6"/>
  <c r="AF88" i="6" s="1"/>
  <c r="W667" i="6"/>
  <c r="AF667" i="6" s="1"/>
  <c r="AG667" i="6" s="1"/>
  <c r="W921" i="6"/>
  <c r="AF921" i="6" s="1"/>
  <c r="AI921" i="6" s="1"/>
  <c r="W57" i="6"/>
  <c r="AF57" i="6" s="1"/>
  <c r="AI57" i="6" s="1"/>
  <c r="W63" i="6"/>
  <c r="AF63" i="6" s="1"/>
  <c r="AI63" i="6" s="1"/>
  <c r="W389" i="6"/>
  <c r="AF389" i="6" s="1"/>
  <c r="AG389" i="6" s="1"/>
  <c r="W55" i="6"/>
  <c r="AF55" i="6" s="1"/>
  <c r="AG55" i="6" s="1"/>
  <c r="W432" i="6"/>
  <c r="AF432" i="6" s="1"/>
  <c r="W665" i="6"/>
  <c r="AF665" i="6" s="1"/>
  <c r="AI665" i="6" s="1"/>
  <c r="W61" i="6"/>
  <c r="AF61" i="6" s="1"/>
  <c r="AG61" i="6" s="1"/>
  <c r="W855" i="6"/>
  <c r="AF855" i="6" s="1"/>
  <c r="AI855" i="6" s="1"/>
  <c r="W424" i="6"/>
  <c r="AF424" i="6" s="1"/>
  <c r="AI424" i="6" s="1"/>
  <c r="W914" i="6"/>
  <c r="AF914" i="6" s="1"/>
  <c r="AG914" i="6" s="1"/>
  <c r="W47" i="6"/>
  <c r="AF47" i="6" s="1"/>
  <c r="AI47" i="6" s="1"/>
  <c r="W53" i="6"/>
  <c r="AF53" i="6" s="1"/>
  <c r="W430" i="6"/>
  <c r="AF430" i="6" s="1"/>
  <c r="W853" i="6"/>
  <c r="AF853" i="6" s="1"/>
  <c r="AI853" i="6" s="1"/>
  <c r="W663" i="6"/>
  <c r="AF663" i="6" s="1"/>
  <c r="AG663" i="6" s="1"/>
  <c r="W422" i="6"/>
  <c r="AF422" i="6" s="1"/>
  <c r="W86" i="6"/>
  <c r="AF86" i="6" s="1"/>
  <c r="AI86" i="6" s="1"/>
  <c r="W395" i="6"/>
  <c r="AF395" i="6" s="1"/>
  <c r="AI395" i="6" s="1"/>
  <c r="W409" i="6"/>
  <c r="AF409" i="6" s="1"/>
  <c r="AI409" i="6" s="1"/>
  <c r="W845" i="6"/>
  <c r="AF845" i="6" s="1"/>
  <c r="AG845" i="6" s="1"/>
  <c r="W851" i="6"/>
  <c r="AF851" i="6" s="1"/>
  <c r="AG851" i="6" s="1"/>
  <c r="W858" i="6"/>
  <c r="AF858" i="6" s="1"/>
  <c r="AI858" i="6" s="1"/>
  <c r="W917" i="6"/>
  <c r="AF917" i="6" s="1"/>
  <c r="AG917" i="6" s="1"/>
  <c r="W414" i="6"/>
  <c r="AF414" i="6" s="1"/>
  <c r="W910" i="6"/>
  <c r="AF910" i="6" s="1"/>
  <c r="AI910" i="6" s="1"/>
  <c r="W401" i="6"/>
  <c r="AF401" i="6" s="1"/>
  <c r="W420" i="6"/>
  <c r="AF420" i="6" s="1"/>
  <c r="AG420" i="6" s="1"/>
  <c r="W666" i="6"/>
  <c r="AF666" i="6" s="1"/>
  <c r="AI666" i="6" s="1"/>
  <c r="W78" i="6"/>
  <c r="AF78" i="6" s="1"/>
  <c r="AG78" i="6" s="1"/>
  <c r="W856" i="6"/>
  <c r="AF856" i="6" s="1"/>
  <c r="AG856" i="6" s="1"/>
  <c r="W912" i="6"/>
  <c r="AF912" i="6" s="1"/>
  <c r="AI912" i="6" s="1"/>
  <c r="W399" i="6"/>
  <c r="AF399" i="6" s="1"/>
  <c r="AI399" i="6" s="1"/>
  <c r="W404" i="6"/>
  <c r="AF404" i="6" s="1"/>
  <c r="W65" i="6"/>
  <c r="AF65" i="6" s="1"/>
  <c r="W71" i="6"/>
  <c r="AF71" i="6" s="1"/>
  <c r="AI71" i="6" s="1"/>
  <c r="W854" i="6"/>
  <c r="AF854" i="6" s="1"/>
  <c r="AI854" i="6" s="1"/>
  <c r="W391" i="6"/>
  <c r="AF391" i="6" s="1"/>
  <c r="AI391" i="6" s="1"/>
  <c r="W397" i="6"/>
  <c r="AF397" i="6" s="1"/>
  <c r="W843" i="6"/>
  <c r="AF843" i="6" s="1"/>
  <c r="W425" i="6"/>
  <c r="AF425" i="6" s="1"/>
  <c r="W406" i="6"/>
  <c r="AF406" i="6" s="1"/>
  <c r="AI406" i="6" s="1"/>
  <c r="W412" i="6"/>
  <c r="AF412" i="6" s="1"/>
  <c r="W82" i="6"/>
  <c r="AF82" i="6" s="1"/>
  <c r="W913" i="6"/>
  <c r="AF913" i="6" s="1"/>
  <c r="AG913" i="6" s="1"/>
  <c r="W416" i="6"/>
  <c r="AF416" i="6" s="1"/>
  <c r="C22" i="10"/>
  <c r="W280" i="6"/>
  <c r="AF280" i="6" s="1"/>
  <c r="W290" i="6"/>
  <c r="AF290" i="6" s="1"/>
  <c r="AI290" i="6" s="1"/>
  <c r="W300" i="6"/>
  <c r="AF300" i="6" s="1"/>
  <c r="AG300" i="6" s="1"/>
  <c r="W310" i="6"/>
  <c r="AF310" i="6" s="1"/>
  <c r="AI310" i="6" s="1"/>
  <c r="W320" i="6"/>
  <c r="AF320" i="6" s="1"/>
  <c r="AG320" i="6" s="1"/>
  <c r="W639" i="6"/>
  <c r="AF639" i="6" s="1"/>
  <c r="AI639" i="6" s="1"/>
  <c r="W648" i="6"/>
  <c r="AF648" i="6" s="1"/>
  <c r="W658" i="6"/>
  <c r="AF658" i="6" s="1"/>
  <c r="AI658" i="6" s="1"/>
  <c r="W338" i="6"/>
  <c r="AF338" i="6" s="1"/>
  <c r="AG338" i="6" s="1"/>
  <c r="W798" i="6"/>
  <c r="AF798" i="6" s="1"/>
  <c r="AI798" i="6" s="1"/>
  <c r="W808" i="6"/>
  <c r="AF808" i="6" s="1"/>
  <c r="AG808" i="6" s="1"/>
  <c r="W884" i="6"/>
  <c r="AF884" i="6" s="1"/>
  <c r="AI884" i="6" s="1"/>
  <c r="W893" i="6"/>
  <c r="AF893" i="6" s="1"/>
  <c r="AG893" i="6" s="1"/>
  <c r="W882" i="6"/>
  <c r="AF882" i="6" s="1"/>
  <c r="W891" i="6"/>
  <c r="AF891" i="6" s="1"/>
  <c r="W286" i="6"/>
  <c r="AF286" i="6" s="1"/>
  <c r="W295" i="6"/>
  <c r="AF295" i="6" s="1"/>
  <c r="W305" i="6"/>
  <c r="AF305" i="6" s="1"/>
  <c r="W315" i="6"/>
  <c r="AF315" i="6" s="1"/>
  <c r="AI315" i="6" s="1"/>
  <c r="W634" i="6"/>
  <c r="AF634" i="6" s="1"/>
  <c r="W644" i="6"/>
  <c r="AF644" i="6" s="1"/>
  <c r="W654" i="6"/>
  <c r="AF654" i="6" s="1"/>
  <c r="W334" i="6"/>
  <c r="AF334" i="6" s="1"/>
  <c r="W344" i="6"/>
  <c r="AF344" i="6" s="1"/>
  <c r="W304" i="6"/>
  <c r="AF304" i="6" s="1"/>
  <c r="AI304" i="6" s="1"/>
  <c r="W312" i="6"/>
  <c r="AF312" i="6" s="1"/>
  <c r="W656" i="6"/>
  <c r="AF656" i="6" s="1"/>
  <c r="AG656" i="6" s="1"/>
  <c r="W796" i="6"/>
  <c r="AF796" i="6" s="1"/>
  <c r="W813" i="6"/>
  <c r="AF813" i="6" s="1"/>
  <c r="AI813" i="6" s="1"/>
  <c r="W279" i="6"/>
  <c r="AF279" i="6" s="1"/>
  <c r="AG279" i="6" s="1"/>
  <c r="W287" i="6"/>
  <c r="AF287" i="6" s="1"/>
  <c r="AI287" i="6" s="1"/>
  <c r="W631" i="6"/>
  <c r="AF631" i="6" s="1"/>
  <c r="AI631" i="6" s="1"/>
  <c r="W342" i="6"/>
  <c r="AF342" i="6" s="1"/>
  <c r="W803" i="6"/>
  <c r="AF803" i="6" s="1"/>
  <c r="AI803" i="6" s="1"/>
  <c r="W889" i="6"/>
  <c r="AF889" i="6" s="1"/>
  <c r="W294" i="6"/>
  <c r="AF294" i="6" s="1"/>
  <c r="W302" i="6"/>
  <c r="AF302" i="6" s="1"/>
  <c r="AG302" i="6" s="1"/>
  <c r="W308" i="6"/>
  <c r="AF308" i="6" s="1"/>
  <c r="AI308" i="6" s="1"/>
  <c r="W652" i="6"/>
  <c r="AF652" i="6" s="1"/>
  <c r="AI652" i="6" s="1"/>
  <c r="W659" i="6"/>
  <c r="AF659" i="6" s="1"/>
  <c r="AG659" i="6" s="1"/>
  <c r="W799" i="6"/>
  <c r="AF799" i="6" s="1"/>
  <c r="W885" i="6"/>
  <c r="AF885" i="6" s="1"/>
  <c r="AG885" i="6" s="1"/>
  <c r="W282" i="6"/>
  <c r="AF282" i="6" s="1"/>
  <c r="AG282" i="6" s="1"/>
  <c r="W323" i="6"/>
  <c r="AF323" i="6" s="1"/>
  <c r="W337" i="6"/>
  <c r="AF337" i="6" s="1"/>
  <c r="AI337" i="6" s="1"/>
  <c r="W817" i="6"/>
  <c r="AF817" i="6" s="1"/>
  <c r="AI817" i="6" s="1"/>
  <c r="W313" i="6"/>
  <c r="AF313" i="6" s="1"/>
  <c r="W321" i="6"/>
  <c r="AF321" i="6" s="1"/>
  <c r="W332" i="6"/>
  <c r="AF332" i="6" s="1"/>
  <c r="W795" i="6"/>
  <c r="AF795" i="6" s="1"/>
  <c r="AG795" i="6" s="1"/>
  <c r="W880" i="6"/>
  <c r="AF880" i="6" s="1"/>
  <c r="AG880" i="6" s="1"/>
  <c r="W292" i="6"/>
  <c r="AF292" i="6" s="1"/>
  <c r="AI292" i="6" s="1"/>
  <c r="W800" i="6"/>
  <c r="AF800" i="6" s="1"/>
  <c r="AI800" i="6" s="1"/>
  <c r="W892" i="6"/>
  <c r="AF892" i="6" s="1"/>
  <c r="W284" i="6"/>
  <c r="AF284" i="6" s="1"/>
  <c r="AG284" i="6" s="1"/>
  <c r="W646" i="6"/>
  <c r="AF646" i="6" s="1"/>
  <c r="AI646" i="6" s="1"/>
  <c r="W792" i="6"/>
  <c r="AF792" i="6" s="1"/>
  <c r="AI792" i="6" s="1"/>
  <c r="W816" i="6"/>
  <c r="AF816" i="6" s="1"/>
  <c r="AI816" i="6" s="1"/>
  <c r="W288" i="6"/>
  <c r="AF288" i="6" s="1"/>
  <c r="W309" i="6"/>
  <c r="AF309" i="6" s="1"/>
  <c r="AI309" i="6" s="1"/>
  <c r="W657" i="6"/>
  <c r="AF657" i="6" s="1"/>
  <c r="W298" i="6"/>
  <c r="AF298" i="6" s="1"/>
  <c r="AI298" i="6" s="1"/>
  <c r="W311" i="6"/>
  <c r="AF311" i="6" s="1"/>
  <c r="AG311" i="6" s="1"/>
  <c r="W319" i="6"/>
  <c r="AF319" i="6" s="1"/>
  <c r="AI319" i="6" s="1"/>
  <c r="W636" i="6"/>
  <c r="AF636" i="6" s="1"/>
  <c r="W343" i="6"/>
  <c r="AF343" i="6" s="1"/>
  <c r="W806" i="6"/>
  <c r="AF806" i="6" s="1"/>
  <c r="AI806" i="6" s="1"/>
  <c r="W890" i="6"/>
  <c r="AF890" i="6" s="1"/>
  <c r="AI890" i="6" s="1"/>
  <c r="W303" i="6"/>
  <c r="AF303" i="6" s="1"/>
  <c r="W316" i="6"/>
  <c r="AF316" i="6" s="1"/>
  <c r="W324" i="6"/>
  <c r="AF324" i="6" s="1"/>
  <c r="AG324" i="6" s="1"/>
  <c r="W335" i="6"/>
  <c r="AF335" i="6" s="1"/>
  <c r="AI335" i="6" s="1"/>
  <c r="W883" i="6"/>
  <c r="AF883" i="6" s="1"/>
  <c r="AI883" i="6" s="1"/>
  <c r="W301" i="6"/>
  <c r="AF301" i="6" s="1"/>
  <c r="AG301" i="6" s="1"/>
  <c r="W306" i="6"/>
  <c r="AF306" i="6" s="1"/>
  <c r="W317" i="6"/>
  <c r="AF317" i="6" s="1"/>
  <c r="AG317" i="6" s="1"/>
  <c r="W794" i="6"/>
  <c r="AF794" i="6" s="1"/>
  <c r="AI794" i="6" s="1"/>
  <c r="W641" i="6"/>
  <c r="AF641" i="6" s="1"/>
  <c r="AI641" i="6" s="1"/>
  <c r="W293" i="6"/>
  <c r="AF293" i="6" s="1"/>
  <c r="AG293" i="6" s="1"/>
  <c r="W299" i="6"/>
  <c r="AF299" i="6" s="1"/>
  <c r="W797" i="6"/>
  <c r="AF797" i="6" s="1"/>
  <c r="AG797" i="6" s="1"/>
  <c r="W810" i="6"/>
  <c r="AF810" i="6" s="1"/>
  <c r="AI810" i="6" s="1"/>
  <c r="W887" i="6"/>
  <c r="AF887" i="6" s="1"/>
  <c r="W291" i="6"/>
  <c r="AF291" i="6" s="1"/>
  <c r="AI291" i="6" s="1"/>
  <c r="W340" i="6"/>
  <c r="AF340" i="6" s="1"/>
  <c r="W802" i="6"/>
  <c r="AF802" i="6" s="1"/>
  <c r="AI802" i="6" s="1"/>
  <c r="W297" i="6"/>
  <c r="AF297" i="6" s="1"/>
  <c r="AI297" i="6" s="1"/>
  <c r="W283" i="6"/>
  <c r="AF283" i="6" s="1"/>
  <c r="AI283" i="6" s="1"/>
  <c r="W289" i="6"/>
  <c r="AF289" i="6" s="1"/>
  <c r="W650" i="6"/>
  <c r="AF650" i="6" s="1"/>
  <c r="W642" i="6"/>
  <c r="AF642" i="6" s="1"/>
  <c r="AI642" i="6" s="1"/>
  <c r="W655" i="6"/>
  <c r="AF655" i="6" s="1"/>
  <c r="W331" i="6"/>
  <c r="AF331" i="6" s="1"/>
  <c r="W281" i="6"/>
  <c r="AF281" i="6" s="1"/>
  <c r="W322" i="6"/>
  <c r="AF322" i="6" s="1"/>
  <c r="AI322" i="6" s="1"/>
  <c r="W640" i="6"/>
  <c r="AF640" i="6" s="1"/>
  <c r="AG640" i="6" s="1"/>
  <c r="W647" i="6"/>
  <c r="AF647" i="6" s="1"/>
  <c r="AI647" i="6" s="1"/>
  <c r="W336" i="6"/>
  <c r="AF336" i="6" s="1"/>
  <c r="W632" i="6"/>
  <c r="AF632" i="6" s="1"/>
  <c r="AI632" i="6" s="1"/>
  <c r="W637" i="6"/>
  <c r="AF637" i="6" s="1"/>
  <c r="W643" i="6"/>
  <c r="AF643" i="6" s="1"/>
  <c r="AI643" i="6" s="1"/>
  <c r="W635" i="6"/>
  <c r="AF635" i="6" s="1"/>
  <c r="W333" i="6"/>
  <c r="AF333" i="6" s="1"/>
  <c r="W811" i="6"/>
  <c r="AF811" i="6" s="1"/>
  <c r="AI811" i="6" s="1"/>
  <c r="W801" i="6"/>
  <c r="AF801" i="6" s="1"/>
  <c r="AI801" i="6" s="1"/>
  <c r="W814" i="6"/>
  <c r="AF814" i="6" s="1"/>
  <c r="AG814" i="6" s="1"/>
  <c r="W881" i="6"/>
  <c r="AF881" i="6" s="1"/>
  <c r="AI881" i="6" s="1"/>
  <c r="W886" i="6"/>
  <c r="AF886" i="6" s="1"/>
  <c r="AI886" i="6" s="1"/>
  <c r="W339" i="6"/>
  <c r="AF339" i="6" s="1"/>
  <c r="AI339" i="6" s="1"/>
  <c r="W807" i="6"/>
  <c r="AF807" i="6" s="1"/>
  <c r="AG807" i="6" s="1"/>
  <c r="W653" i="6"/>
  <c r="AF653" i="6" s="1"/>
  <c r="W812" i="6"/>
  <c r="AF812" i="6" s="1"/>
  <c r="AI812" i="6" s="1"/>
  <c r="W805" i="6"/>
  <c r="AF805" i="6" s="1"/>
  <c r="W645" i="6"/>
  <c r="AF645" i="6" s="1"/>
  <c r="AI645" i="6" s="1"/>
  <c r="W651" i="6"/>
  <c r="AF651" i="6" s="1"/>
  <c r="W314" i="6"/>
  <c r="AF314" i="6" s="1"/>
  <c r="AI314" i="6" s="1"/>
  <c r="W633" i="6"/>
  <c r="AF633" i="6" s="1"/>
  <c r="AI633" i="6" s="1"/>
  <c r="W888" i="6"/>
  <c r="AF888" i="6" s="1"/>
  <c r="W809" i="6"/>
  <c r="AF809" i="6" s="1"/>
  <c r="AI809" i="6" s="1"/>
  <c r="AF327" i="6"/>
  <c r="AI327" i="6" s="1"/>
  <c r="CJ75" i="15"/>
  <c r="CF75" i="15"/>
  <c r="AT75" i="15"/>
  <c r="E75" i="15"/>
  <c r="CG73" i="15"/>
  <c r="AU73" i="15"/>
  <c r="F73" i="15"/>
  <c r="B73" i="15"/>
  <c r="CI75" i="15"/>
  <c r="AW75" i="15"/>
  <c r="AS75" i="15"/>
  <c r="D75" i="15"/>
  <c r="CJ73" i="15"/>
  <c r="CF73" i="15"/>
  <c r="AT73" i="15"/>
  <c r="E73" i="15"/>
  <c r="CH75" i="15"/>
  <c r="CG75" i="15"/>
  <c r="AV75" i="15"/>
  <c r="C75" i="15"/>
  <c r="CI73" i="15"/>
  <c r="AW73" i="15"/>
  <c r="D73" i="15"/>
  <c r="AU75" i="15"/>
  <c r="B75" i="15"/>
  <c r="CH73" i="15"/>
  <c r="AV73" i="15"/>
  <c r="C73" i="15"/>
  <c r="AR75" i="15"/>
  <c r="G75" i="15"/>
  <c r="AS73" i="15"/>
  <c r="AR73" i="15"/>
  <c r="F75" i="15"/>
  <c r="CK74" i="15"/>
  <c r="CK73" i="15" s="1"/>
  <c r="AW74" i="15"/>
  <c r="AW78" i="15" s="1"/>
  <c r="G74" i="15"/>
  <c r="G78" i="15" s="1"/>
  <c r="D15" i="2"/>
  <c r="D8" i="2"/>
  <c r="M937" i="6"/>
  <c r="M285" i="6"/>
  <c r="M59" i="6"/>
  <c r="M159" i="6"/>
  <c r="M40" i="6"/>
  <c r="M43" i="6"/>
  <c r="M83" i="6"/>
  <c r="M136" i="6"/>
  <c r="M233" i="6"/>
  <c r="M246" i="6"/>
  <c r="M250" i="6"/>
  <c r="M463" i="6"/>
  <c r="M529" i="6"/>
  <c r="M340" i="6"/>
  <c r="M464" i="6"/>
  <c r="M670" i="6"/>
  <c r="M687" i="6"/>
  <c r="M920" i="6"/>
  <c r="M34" i="6"/>
  <c r="M71" i="6"/>
  <c r="M107" i="6"/>
  <c r="M141" i="6"/>
  <c r="M440" i="6"/>
  <c r="M341" i="6"/>
  <c r="M368" i="6"/>
  <c r="M378" i="6"/>
  <c r="M504" i="6"/>
  <c r="M547" i="6"/>
  <c r="M694" i="6"/>
  <c r="M784" i="6"/>
  <c r="M751" i="6"/>
  <c r="M879" i="6"/>
  <c r="M897" i="6"/>
  <c r="M215" i="6"/>
  <c r="M616" i="6"/>
  <c r="M418" i="6"/>
  <c r="M650" i="6"/>
  <c r="M415" i="6"/>
  <c r="M515" i="6"/>
  <c r="M542" i="6"/>
  <c r="M545" i="6"/>
  <c r="M781" i="6"/>
  <c r="M676" i="6"/>
  <c r="M762" i="6"/>
  <c r="M919" i="6"/>
  <c r="M500" i="6"/>
  <c r="M539" i="6"/>
  <c r="M546" i="6"/>
  <c r="M567" i="6"/>
  <c r="M570" i="6"/>
  <c r="M848" i="6"/>
  <c r="M812" i="6"/>
  <c r="M816" i="6"/>
  <c r="M829" i="6"/>
  <c r="M710" i="6"/>
  <c r="M723" i="6"/>
  <c r="M750" i="6"/>
  <c r="M763" i="6"/>
  <c r="M872" i="6"/>
  <c r="M896" i="6"/>
  <c r="M947" i="6"/>
  <c r="M956" i="6"/>
  <c r="M980" i="6"/>
  <c r="M983" i="6"/>
  <c r="M86" i="6"/>
  <c r="M99" i="6"/>
  <c r="M115" i="6"/>
  <c r="M84" i="6"/>
  <c r="M465" i="6"/>
  <c r="M830" i="6"/>
  <c r="M237" i="6"/>
  <c r="M277" i="6"/>
  <c r="M320" i="6"/>
  <c r="M14" i="6"/>
  <c r="M18" i="6"/>
  <c r="M47" i="6"/>
  <c r="M519" i="6"/>
  <c r="M818" i="6"/>
  <c r="M831" i="6"/>
  <c r="M851" i="6"/>
  <c r="M752" i="6"/>
  <c r="M883" i="6"/>
  <c r="M118" i="6"/>
  <c r="M151" i="6"/>
  <c r="M244" i="6"/>
  <c r="M596" i="6"/>
  <c r="M342" i="6"/>
  <c r="M517" i="6"/>
  <c r="M537" i="6"/>
  <c r="M558" i="6"/>
  <c r="M568" i="6"/>
  <c r="M803" i="6"/>
  <c r="M728" i="6"/>
  <c r="M741" i="6"/>
  <c r="M867" i="6"/>
  <c r="M548" i="6"/>
  <c r="M798" i="6"/>
  <c r="M931" i="6"/>
  <c r="M934" i="6"/>
  <c r="M964" i="6"/>
  <c r="M982" i="6"/>
  <c r="M259" i="6"/>
  <c r="M286" i="6"/>
  <c r="M302" i="6"/>
  <c r="M13" i="6"/>
  <c r="M33" i="6"/>
  <c r="M56" i="6"/>
  <c r="M187" i="6"/>
  <c r="M609" i="6"/>
  <c r="M927" i="6"/>
  <c r="M278" i="6"/>
  <c r="M12" i="6"/>
  <c r="M98" i="6"/>
  <c r="M158" i="6"/>
  <c r="M649" i="6"/>
  <c r="M620" i="6"/>
  <c r="M643" i="6"/>
  <c r="M653" i="6"/>
  <c r="M339" i="6"/>
  <c r="M356" i="6"/>
  <c r="M428" i="6"/>
  <c r="M459" i="6"/>
  <c r="M795" i="6"/>
  <c r="M706" i="6"/>
  <c r="M742" i="6"/>
  <c r="M768" i="6"/>
  <c r="M130" i="6"/>
  <c r="M143" i="6"/>
  <c r="M150" i="6"/>
  <c r="M166" i="6"/>
  <c r="M169" i="6"/>
  <c r="M199" i="6"/>
  <c r="M227" i="6"/>
  <c r="M230" i="6"/>
  <c r="M243" i="6"/>
  <c r="M595" i="6"/>
  <c r="M608" i="6"/>
  <c r="M637" i="6"/>
  <c r="M644" i="6"/>
  <c r="M331" i="6"/>
  <c r="M337" i="6"/>
  <c r="M393" i="6"/>
  <c r="M543" i="6"/>
  <c r="M549" i="6"/>
  <c r="M782" i="6"/>
  <c r="M749" i="6"/>
  <c r="M779" i="6"/>
  <c r="M204" i="6"/>
  <c r="M231" i="6"/>
  <c r="M251" i="6"/>
  <c r="M592" i="6"/>
  <c r="M612" i="6"/>
  <c r="M652" i="6"/>
  <c r="M332" i="6"/>
  <c r="M338" i="6"/>
  <c r="M365" i="6"/>
  <c r="M833" i="6"/>
  <c r="M681" i="6"/>
  <c r="M737" i="6"/>
  <c r="M888" i="6"/>
  <c r="M948" i="6"/>
  <c r="M271" i="6"/>
  <c r="M700" i="6"/>
  <c r="M743" i="6"/>
  <c r="M890" i="6"/>
  <c r="M914" i="6"/>
  <c r="M541" i="6"/>
  <c r="M777" i="6"/>
  <c r="M691" i="6"/>
  <c r="M81" i="6"/>
  <c r="M921" i="6"/>
  <c r="M19" i="6"/>
  <c r="M42" i="6"/>
  <c r="M552" i="6"/>
  <c r="M626" i="6"/>
  <c r="M70" i="6"/>
  <c r="M845" i="6"/>
  <c r="M664" i="6"/>
  <c r="M690" i="6"/>
  <c r="M693" i="6"/>
  <c r="M929" i="6"/>
  <c r="M953" i="6"/>
  <c r="M968" i="6"/>
  <c r="M1001" i="6"/>
  <c r="M1004" i="6"/>
  <c r="M209" i="6"/>
  <c r="M604" i="6"/>
  <c r="M613" i="6"/>
  <c r="M622" i="6"/>
  <c r="M336" i="6"/>
  <c r="M559" i="6"/>
  <c r="M725" i="6"/>
  <c r="M928" i="6"/>
  <c r="M63" i="6"/>
  <c r="M91" i="6"/>
  <c r="M116" i="6"/>
  <c r="M133" i="6"/>
  <c r="M382" i="6"/>
  <c r="M445" i="6"/>
  <c r="M503" i="6"/>
  <c r="M562" i="6"/>
  <c r="M826" i="6"/>
  <c r="M792" i="6"/>
  <c r="M819" i="6"/>
  <c r="M856" i="6"/>
  <c r="M667" i="6"/>
  <c r="M685" i="6"/>
  <c r="M878" i="6"/>
  <c r="M918" i="6"/>
  <c r="M262" i="6"/>
  <c r="M298" i="6"/>
  <c r="M49" i="6"/>
  <c r="M66" i="6"/>
  <c r="M154" i="6"/>
  <c r="M216" i="6"/>
  <c r="M412" i="6"/>
  <c r="M498" i="6"/>
  <c r="M506" i="6"/>
  <c r="M580" i="6"/>
  <c r="M778" i="6"/>
  <c r="M813" i="6"/>
  <c r="M836" i="6"/>
  <c r="M865" i="6"/>
  <c r="M873" i="6"/>
  <c r="M889" i="6"/>
  <c r="M913" i="6"/>
  <c r="M89" i="6"/>
  <c r="M193" i="6"/>
  <c r="M825" i="6"/>
  <c r="M709" i="6"/>
  <c r="M274" i="6"/>
  <c r="M37" i="6"/>
  <c r="M20" i="6"/>
  <c r="M29" i="6"/>
  <c r="M46" i="6"/>
  <c r="M55" i="6"/>
  <c r="M64" i="6"/>
  <c r="M73" i="6"/>
  <c r="M161" i="6"/>
  <c r="M178" i="6"/>
  <c r="M196" i="6"/>
  <c r="M396" i="6"/>
  <c r="M600" i="6"/>
  <c r="M401" i="6"/>
  <c r="M427" i="6"/>
  <c r="M469" i="6"/>
  <c r="M487" i="6"/>
  <c r="M837" i="6"/>
  <c r="M727" i="6"/>
  <c r="M668" i="6"/>
  <c r="M686" i="6"/>
  <c r="M758" i="6"/>
  <c r="M767" i="6"/>
  <c r="M863" i="6"/>
  <c r="M871" i="6"/>
  <c r="M895" i="6"/>
  <c r="M903" i="6"/>
  <c r="M605" i="6"/>
  <c r="M755" i="6"/>
  <c r="M597" i="6"/>
  <c r="M623" i="6"/>
  <c r="M252" i="6"/>
  <c r="M380" i="6"/>
  <c r="M501" i="6"/>
  <c r="M860" i="6"/>
  <c r="M876" i="6"/>
  <c r="M149" i="6"/>
  <c r="M50" i="6"/>
  <c r="M87" i="6"/>
  <c r="M129" i="6"/>
  <c r="M190" i="6"/>
  <c r="M518" i="6"/>
  <c r="M439" i="6"/>
  <c r="M516" i="6"/>
  <c r="M760" i="6"/>
  <c r="M935" i="6"/>
  <c r="M951" i="6"/>
  <c r="M122" i="6"/>
  <c r="M363" i="6"/>
  <c r="M354" i="6"/>
  <c r="M210" i="6"/>
  <c r="M452" i="6"/>
  <c r="M510" i="6"/>
  <c r="M804" i="6"/>
  <c r="M961" i="6"/>
  <c r="M248" i="6"/>
  <c r="M103" i="6"/>
  <c r="M90" i="6"/>
  <c r="M105" i="6"/>
  <c r="M113" i="6"/>
  <c r="M167" i="6"/>
  <c r="M211" i="6"/>
  <c r="M374" i="6"/>
  <c r="M633" i="6"/>
  <c r="M355" i="6"/>
  <c r="M381" i="6"/>
  <c r="M390" i="6"/>
  <c r="M425" i="6"/>
  <c r="M434" i="6"/>
  <c r="M444" i="6"/>
  <c r="M453" i="6"/>
  <c r="M461" i="6"/>
  <c r="M553" i="6"/>
  <c r="M576" i="6"/>
  <c r="M774" i="6"/>
  <c r="M783" i="6"/>
  <c r="M791" i="6"/>
  <c r="M692" i="6"/>
  <c r="M745" i="6"/>
  <c r="M885" i="6"/>
  <c r="M946" i="6"/>
  <c r="M970" i="6"/>
  <c r="M991" i="6"/>
  <c r="M999" i="6"/>
  <c r="M398" i="6"/>
  <c r="M229" i="6"/>
  <c r="M540" i="6"/>
  <c r="M307" i="6"/>
  <c r="M272" i="6"/>
  <c r="M325" i="6"/>
  <c r="M135" i="6"/>
  <c r="M247" i="6"/>
  <c r="M329" i="6"/>
  <c r="M407" i="6"/>
  <c r="M175" i="6"/>
  <c r="M527" i="6"/>
  <c r="M264" i="6"/>
  <c r="M281" i="6"/>
  <c r="M308" i="6"/>
  <c r="M470" i="6"/>
  <c r="M479" i="6"/>
  <c r="M497" i="6"/>
  <c r="M678" i="6"/>
  <c r="M904" i="6"/>
  <c r="M140" i="6"/>
  <c r="M184" i="6"/>
  <c r="M23" i="6"/>
  <c r="M299" i="6"/>
  <c r="M68" i="6"/>
  <c r="M144" i="6"/>
  <c r="M153" i="6"/>
  <c r="M162" i="6"/>
  <c r="M171" i="6"/>
  <c r="M188" i="6"/>
  <c r="M242" i="6"/>
  <c r="M645" i="6"/>
  <c r="M333" i="6"/>
  <c r="M379" i="6"/>
  <c r="M432" i="6"/>
  <c r="M482" i="6"/>
  <c r="M683" i="6"/>
  <c r="M748" i="6"/>
  <c r="M933" i="6"/>
  <c r="M949" i="6"/>
  <c r="AG42" i="6"/>
  <c r="AI378" i="6"/>
  <c r="AI354" i="6"/>
  <c r="AI353" i="6"/>
  <c r="AI836" i="6"/>
  <c r="Q1039" i="7"/>
  <c r="Q1010" i="7"/>
  <c r="M614" i="6"/>
  <c r="M634" i="6"/>
  <c r="M654" i="6"/>
  <c r="M370" i="6"/>
  <c r="M410" i="6"/>
  <c r="M430" i="6"/>
  <c r="M448" i="6"/>
  <c r="M488" i="6"/>
  <c r="M582" i="6"/>
  <c r="M799" i="6"/>
  <c r="M870" i="6"/>
  <c r="M910" i="6"/>
  <c r="M963" i="6"/>
  <c r="M979" i="6"/>
  <c r="M996" i="6"/>
  <c r="M276" i="6"/>
  <c r="M96" i="6"/>
  <c r="M120" i="6"/>
  <c r="M594" i="6"/>
  <c r="M294" i="6"/>
  <c r="M6" i="6"/>
  <c r="AI7" i="6"/>
  <c r="M27" i="6"/>
  <c r="M45" i="6"/>
  <c r="M177" i="6"/>
  <c r="M195" i="6"/>
  <c r="M429" i="6"/>
  <c r="M388" i="6"/>
  <c r="M409" i="6"/>
  <c r="M426" i="6"/>
  <c r="M447" i="6"/>
  <c r="M484" i="6"/>
  <c r="M486" i="6"/>
  <c r="M523" i="6"/>
  <c r="M581" i="6"/>
  <c r="M679" i="6"/>
  <c r="M699" i="6"/>
  <c r="M717" i="6"/>
  <c r="M761" i="6"/>
  <c r="M891" i="6"/>
  <c r="M945" i="6"/>
  <c r="M962" i="6"/>
  <c r="M978" i="6"/>
  <c r="M995" i="6"/>
  <c r="AG10" i="6"/>
  <c r="M218" i="6"/>
  <c r="M256" i="6"/>
  <c r="M312" i="6"/>
  <c r="M5" i="6"/>
  <c r="M24" i="6"/>
  <c r="M44" i="6"/>
  <c r="M69" i="6"/>
  <c r="M157" i="6"/>
  <c r="M176" i="6"/>
  <c r="M194" i="6"/>
  <c r="M588" i="6"/>
  <c r="M631" i="6"/>
  <c r="M348" i="6"/>
  <c r="M386" i="6"/>
  <c r="M387" i="6"/>
  <c r="M502" i="6"/>
  <c r="M522" i="6"/>
  <c r="M661" i="6"/>
  <c r="M839" i="6"/>
  <c r="M698" i="6"/>
  <c r="M715" i="6"/>
  <c r="M734" i="6"/>
  <c r="M868" i="6"/>
  <c r="M960" i="6"/>
  <c r="M977" i="6"/>
  <c r="M994" i="6"/>
  <c r="M174" i="6"/>
  <c r="M191" i="6"/>
  <c r="M234" i="6"/>
  <c r="M630" i="6"/>
  <c r="M648" i="6"/>
  <c r="M384" i="6"/>
  <c r="M796" i="6"/>
  <c r="M697" i="6"/>
  <c r="M733" i="6"/>
  <c r="M757" i="6"/>
  <c r="M864" i="6"/>
  <c r="M887" i="6"/>
  <c r="M926" i="6"/>
  <c r="M943" i="6"/>
  <c r="M959" i="6"/>
  <c r="M993" i="6"/>
  <c r="M647" i="6"/>
  <c r="M481" i="6"/>
  <c r="M855" i="6"/>
  <c r="M732" i="6"/>
  <c r="AI907" i="6"/>
  <c r="M975" i="6"/>
  <c r="M15" i="6"/>
  <c r="M289" i="6"/>
  <c r="M290" i="6"/>
  <c r="M309" i="6"/>
  <c r="M22" i="6"/>
  <c r="M65" i="6"/>
  <c r="M112" i="6"/>
  <c r="M132" i="6"/>
  <c r="M212" i="6"/>
  <c r="M254" i="6"/>
  <c r="M385" i="6"/>
  <c r="M403" i="6"/>
  <c r="M535" i="6"/>
  <c r="M557" i="6"/>
  <c r="M675" i="6"/>
  <c r="M695" i="6"/>
  <c r="M712" i="6"/>
  <c r="M905" i="6"/>
  <c r="M203" i="6"/>
  <c r="M324" i="6"/>
  <c r="M38" i="6"/>
  <c r="M152" i="6"/>
  <c r="M189" i="6"/>
  <c r="M362" i="6"/>
  <c r="M832" i="6"/>
  <c r="M753" i="6"/>
  <c r="M922" i="6"/>
  <c r="M923" i="6"/>
  <c r="M973" i="6"/>
  <c r="M352" i="6"/>
  <c r="M361" i="6"/>
  <c r="AG384" i="6"/>
  <c r="M438" i="6"/>
  <c r="M457" i="6"/>
  <c r="M514" i="6"/>
  <c r="M534" i="6"/>
  <c r="M554" i="6"/>
  <c r="M555" i="6"/>
  <c r="M671" i="6"/>
  <c r="M729" i="6"/>
  <c r="M882" i="6"/>
  <c r="M902" i="6"/>
  <c r="M938" i="6"/>
  <c r="M939" i="6"/>
  <c r="M954" i="6"/>
  <c r="M955" i="6"/>
  <c r="M989" i="6"/>
  <c r="M192" i="6"/>
  <c r="M267" i="6"/>
  <c r="M287" i="6"/>
  <c r="M35" i="6"/>
  <c r="M61" i="6"/>
  <c r="M108" i="6"/>
  <c r="M128" i="6"/>
  <c r="M624" i="6"/>
  <c r="M400" i="6"/>
  <c r="M417" i="6"/>
  <c r="M513" i="6"/>
  <c r="M532" i="6"/>
  <c r="M571" i="6"/>
  <c r="M572" i="6"/>
  <c r="M771" i="6"/>
  <c r="M789" i="6"/>
  <c r="M689" i="6"/>
  <c r="M708" i="6"/>
  <c r="M726" i="6"/>
  <c r="M881" i="6"/>
  <c r="M899" i="6"/>
  <c r="M936" i="6"/>
  <c r="M952" i="6"/>
  <c r="M170" i="6"/>
  <c r="M284" i="6"/>
  <c r="M303" i="6"/>
  <c r="M321" i="6"/>
  <c r="M16" i="6"/>
  <c r="AI35" i="6"/>
  <c r="M60" i="6"/>
  <c r="M78" i="6"/>
  <c r="M125" i="6"/>
  <c r="M127" i="6"/>
  <c r="M147" i="6"/>
  <c r="M185" i="6"/>
  <c r="M201" i="6"/>
  <c r="M224" i="6"/>
  <c r="M249" i="6"/>
  <c r="M330" i="6"/>
  <c r="M599" i="6"/>
  <c r="M621" i="6"/>
  <c r="M641" i="6"/>
  <c r="M359" i="6"/>
  <c r="AI360" i="6"/>
  <c r="M377" i="6"/>
  <c r="M436" i="6"/>
  <c r="M476" i="6"/>
  <c r="M512" i="6"/>
  <c r="M550" i="6"/>
  <c r="M788" i="6"/>
  <c r="M724" i="6"/>
  <c r="M746" i="6"/>
  <c r="M769" i="6"/>
  <c r="AG34" i="6"/>
  <c r="M640" i="6"/>
  <c r="M358" i="6"/>
  <c r="M376" i="6"/>
  <c r="M395" i="6"/>
  <c r="M454" i="6"/>
  <c r="M473" i="6"/>
  <c r="M530" i="6"/>
  <c r="M569" i="6"/>
  <c r="M660" i="6"/>
  <c r="M738" i="6"/>
  <c r="M786" i="6"/>
  <c r="M915" i="6"/>
  <c r="M984" i="6"/>
  <c r="M263" i="6"/>
  <c r="M301" i="6"/>
  <c r="M11" i="6"/>
  <c r="M32" i="6"/>
  <c r="M57" i="6"/>
  <c r="M76" i="6"/>
  <c r="M102" i="6"/>
  <c r="M104" i="6"/>
  <c r="M123" i="6"/>
  <c r="M222" i="6"/>
  <c r="M627" i="6"/>
  <c r="M618" i="6"/>
  <c r="M357" i="6"/>
  <c r="M491" i="6"/>
  <c r="M509" i="6"/>
  <c r="M766" i="6"/>
  <c r="M950" i="6"/>
  <c r="M967" i="6"/>
  <c r="AG11" i="6"/>
  <c r="AI12" i="6"/>
  <c r="AI13" i="6"/>
  <c r="M30" i="6"/>
  <c r="M54" i="6"/>
  <c r="M142" i="6"/>
  <c r="M220" i="6"/>
  <c r="M221" i="6"/>
  <c r="M474" i="6"/>
  <c r="M485" i="6"/>
  <c r="M617" i="6"/>
  <c r="M433" i="6"/>
  <c r="M450" i="6"/>
  <c r="M785" i="6"/>
  <c r="M823" i="6"/>
  <c r="AI829" i="6"/>
  <c r="AG897" i="6"/>
  <c r="M92" i="6"/>
  <c r="M260" i="6"/>
  <c r="M315" i="6"/>
  <c r="M9" i="6"/>
  <c r="M179" i="6"/>
  <c r="M197" i="6"/>
  <c r="M240" i="6"/>
  <c r="M655" i="6"/>
  <c r="AG357" i="6"/>
  <c r="M392" i="6"/>
  <c r="M431" i="6"/>
  <c r="M490" i="6"/>
  <c r="M525" i="6"/>
  <c r="M544" i="6"/>
  <c r="M564" i="6"/>
  <c r="M583" i="6"/>
  <c r="M716" i="6"/>
  <c r="M802" i="6"/>
  <c r="M874" i="6"/>
  <c r="M894" i="6"/>
  <c r="M911" i="6"/>
  <c r="M965" i="6"/>
  <c r="M77" i="6"/>
  <c r="M117" i="6"/>
  <c r="M145" i="6"/>
  <c r="M173" i="6"/>
  <c r="M206" i="6"/>
  <c r="M207" i="6"/>
  <c r="M239" i="6"/>
  <c r="M589" i="6"/>
  <c r="M590" i="6"/>
  <c r="M591" i="6"/>
  <c r="M625" i="6"/>
  <c r="M335" i="6"/>
  <c r="M369" i="6"/>
  <c r="M389" i="6"/>
  <c r="M391" i="6"/>
  <c r="M394" i="6"/>
  <c r="M397" i="6"/>
  <c r="M399" i="6"/>
  <c r="M446" i="6"/>
  <c r="M462" i="6"/>
  <c r="M466" i="6"/>
  <c r="M489" i="6"/>
  <c r="M817" i="6"/>
  <c r="AG819" i="6"/>
  <c r="M41" i="6"/>
  <c r="M75" i="6"/>
  <c r="M172" i="6"/>
  <c r="M202" i="6"/>
  <c r="M814" i="6"/>
  <c r="AG818" i="6"/>
  <c r="M714" i="6"/>
  <c r="M168" i="6"/>
  <c r="M200" i="6"/>
  <c r="M236" i="6"/>
  <c r="M638" i="6"/>
  <c r="M563" i="6"/>
  <c r="M658" i="6"/>
  <c r="M505" i="6"/>
  <c r="M811" i="6"/>
  <c r="M138" i="6"/>
  <c r="M326" i="6"/>
  <c r="AG21" i="6"/>
  <c r="M318" i="6"/>
  <c r="M311" i="6"/>
  <c r="M322" i="6"/>
  <c r="AI325" i="6"/>
  <c r="M36" i="6"/>
  <c r="AI38" i="6"/>
  <c r="M67" i="6"/>
  <c r="M109" i="6"/>
  <c r="M134" i="6"/>
  <c r="M165" i="6"/>
  <c r="M198" i="6"/>
  <c r="M228" i="6"/>
  <c r="M496" i="6"/>
  <c r="M611" i="6"/>
  <c r="M360" i="6"/>
  <c r="M364" i="6"/>
  <c r="AI386" i="6"/>
  <c r="AG388" i="6"/>
  <c r="M411" i="6"/>
  <c r="M437" i="6"/>
  <c r="M480" i="6"/>
  <c r="M579" i="6"/>
  <c r="M705" i="6"/>
  <c r="M787" i="6"/>
  <c r="M111" i="6"/>
  <c r="M323" i="6"/>
  <c r="M296" i="6"/>
  <c r="M261" i="6"/>
  <c r="M297" i="6"/>
  <c r="M306" i="6"/>
  <c r="AI14" i="6"/>
  <c r="AG40" i="6"/>
  <c r="AI832" i="6"/>
  <c r="M850" i="6"/>
  <c r="M269" i="6"/>
  <c r="M319" i="6"/>
  <c r="M26" i="6"/>
  <c r="M258" i="6"/>
  <c r="M295" i="6"/>
  <c r="M305" i="6"/>
  <c r="M28" i="6"/>
  <c r="M31" i="6"/>
  <c r="M100" i="6"/>
  <c r="M101" i="6"/>
  <c r="M131" i="6"/>
  <c r="M223" i="6"/>
  <c r="M642" i="6"/>
  <c r="M349" i="6"/>
  <c r="M350" i="6"/>
  <c r="M351" i="6"/>
  <c r="AG359" i="6"/>
  <c r="M408" i="6"/>
  <c r="M435" i="6"/>
  <c r="M455" i="6"/>
  <c r="M499" i="6"/>
  <c r="M780" i="6"/>
  <c r="M849" i="6"/>
  <c r="AG8" i="6"/>
  <c r="AI43" i="6"/>
  <c r="M114" i="6"/>
  <c r="M225" i="6"/>
  <c r="M257" i="6"/>
  <c r="M293" i="6"/>
  <c r="M304" i="6"/>
  <c r="AG328" i="6"/>
  <c r="M25" i="6"/>
  <c r="AI31" i="6"/>
  <c r="M156" i="6"/>
  <c r="M160" i="6"/>
  <c r="M183" i="6"/>
  <c r="M219" i="6"/>
  <c r="M441" i="6"/>
  <c r="M606" i="6"/>
  <c r="M639" i="6"/>
  <c r="M475" i="6"/>
  <c r="M847" i="6"/>
  <c r="M273" i="6"/>
  <c r="AI5" i="6"/>
  <c r="M566" i="6"/>
  <c r="M815" i="6"/>
  <c r="M800" i="6"/>
  <c r="M139" i="6"/>
  <c r="M226" i="6"/>
  <c r="M283" i="6"/>
  <c r="M291" i="6"/>
  <c r="M53" i="6"/>
  <c r="M95" i="6"/>
  <c r="M155" i="6"/>
  <c r="M182" i="6"/>
  <c r="M186" i="6"/>
  <c r="M217" i="6"/>
  <c r="M253" i="6"/>
  <c r="M602" i="6"/>
  <c r="M636" i="6"/>
  <c r="M347" i="6"/>
  <c r="AI348" i="6"/>
  <c r="AI366" i="6"/>
  <c r="M375" i="6"/>
  <c r="AI376" i="6"/>
  <c r="M404" i="6"/>
  <c r="M424" i="6"/>
  <c r="M451" i="6"/>
  <c r="AG824" i="6"/>
  <c r="AG825" i="6"/>
  <c r="M48" i="6"/>
  <c r="M268" i="6"/>
  <c r="M214" i="6"/>
  <c r="M288" i="6"/>
  <c r="M21" i="6"/>
  <c r="M52" i="6"/>
  <c r="M94" i="6"/>
  <c r="M124" i="6"/>
  <c r="M180" i="6"/>
  <c r="M213" i="6"/>
  <c r="M598" i="6"/>
  <c r="M601" i="6"/>
  <c r="M629" i="6"/>
  <c r="M635" i="6"/>
  <c r="M373" i="6"/>
  <c r="M536" i="6"/>
  <c r="M793" i="6"/>
  <c r="M822" i="6"/>
  <c r="M844" i="6"/>
  <c r="M275" i="6"/>
  <c r="M39" i="6"/>
  <c r="M148" i="6"/>
  <c r="M280" i="6"/>
  <c r="M17" i="6"/>
  <c r="AI32" i="6"/>
  <c r="M51" i="6"/>
  <c r="M80" i="6"/>
  <c r="M85" i="6"/>
  <c r="M121" i="6"/>
  <c r="M245" i="6"/>
  <c r="M593" i="6"/>
  <c r="M344" i="6"/>
  <c r="M372" i="6"/>
  <c r="AI375" i="6"/>
  <c r="M471" i="6"/>
  <c r="M561" i="6"/>
  <c r="M821" i="6"/>
  <c r="AI833" i="6"/>
  <c r="M843" i="6"/>
  <c r="M328" i="6"/>
  <c r="M270" i="6"/>
  <c r="M316" i="6"/>
  <c r="M74" i="6"/>
  <c r="M137" i="6"/>
  <c r="M279" i="6"/>
  <c r="M7" i="6"/>
  <c r="M8" i="6"/>
  <c r="M208" i="6"/>
  <c r="M343" i="6"/>
  <c r="AI345" i="6"/>
  <c r="AG346" i="6"/>
  <c r="AI373" i="6"/>
  <c r="M420" i="6"/>
  <c r="M467" i="6"/>
  <c r="M468" i="6"/>
  <c r="AI821" i="6"/>
  <c r="AI823" i="6"/>
  <c r="AI830" i="6"/>
  <c r="M842" i="6"/>
  <c r="M313" i="6"/>
  <c r="AI24" i="6"/>
  <c r="M126" i="6"/>
  <c r="AI22" i="6"/>
  <c r="AI45" i="6"/>
  <c r="AG371" i="6"/>
  <c r="M586" i="6"/>
  <c r="M773" i="6"/>
  <c r="AI820" i="6"/>
  <c r="M840" i="6"/>
  <c r="M841" i="6"/>
  <c r="AG842" i="6"/>
  <c r="M560" i="6"/>
  <c r="M565" i="6"/>
  <c r="M772" i="6"/>
  <c r="M797" i="6"/>
  <c r="M827" i="6"/>
  <c r="M854" i="6"/>
  <c r="M857" i="6"/>
  <c r="M682" i="6"/>
  <c r="M730" i="6"/>
  <c r="M759" i="6"/>
  <c r="M880" i="6"/>
  <c r="M916" i="6"/>
  <c r="M942" i="6"/>
  <c r="M972" i="6"/>
  <c r="M1002" i="6"/>
  <c r="AG828" i="6"/>
  <c r="AG831" i="6"/>
  <c r="M912" i="6"/>
  <c r="M941" i="6"/>
  <c r="M971" i="6"/>
  <c r="M507" i="6"/>
  <c r="M615" i="6"/>
  <c r="M619" i="6"/>
  <c r="M334" i="6"/>
  <c r="M371" i="6"/>
  <c r="AI382" i="6"/>
  <c r="M406" i="6"/>
  <c r="M413" i="6"/>
  <c r="M414" i="6"/>
  <c r="M416" i="6"/>
  <c r="M449" i="6"/>
  <c r="M477" i="6"/>
  <c r="M478" i="6"/>
  <c r="M483" i="6"/>
  <c r="M511" i="6"/>
  <c r="M556" i="6"/>
  <c r="M794" i="6"/>
  <c r="M824" i="6"/>
  <c r="M852" i="6"/>
  <c r="M853" i="6"/>
  <c r="M680" i="6"/>
  <c r="M722" i="6"/>
  <c r="M756" i="6"/>
  <c r="M877" i="6"/>
  <c r="M940" i="6"/>
  <c r="M969" i="6"/>
  <c r="M998" i="6"/>
  <c r="M720" i="6"/>
  <c r="M754" i="6"/>
  <c r="M875" i="6"/>
  <c r="M908" i="6"/>
  <c r="M992" i="6"/>
  <c r="M997" i="6"/>
  <c r="M610" i="6"/>
  <c r="M656" i="6"/>
  <c r="M657" i="6"/>
  <c r="M367" i="6"/>
  <c r="AG372" i="6"/>
  <c r="M402" i="6"/>
  <c r="M442" i="6"/>
  <c r="M443" i="6"/>
  <c r="M672" i="6"/>
  <c r="M790" i="6"/>
  <c r="M820" i="6"/>
  <c r="AI822" i="6"/>
  <c r="M846" i="6"/>
  <c r="M674" i="6"/>
  <c r="M677" i="6"/>
  <c r="M713" i="6"/>
  <c r="M718" i="6"/>
  <c r="M719" i="6"/>
  <c r="M906" i="6"/>
  <c r="M907" i="6"/>
  <c r="M966" i="6"/>
  <c r="M990" i="6"/>
  <c r="M673" i="6"/>
  <c r="M711" i="6"/>
  <c r="M747" i="6"/>
  <c r="M869" i="6"/>
  <c r="M898" i="6"/>
  <c r="M900" i="6"/>
  <c r="M901" i="6"/>
  <c r="AI902" i="6"/>
  <c r="AI906" i="6"/>
  <c r="M930" i="6"/>
  <c r="M932" i="6"/>
  <c r="M958" i="6"/>
  <c r="M988" i="6"/>
  <c r="M669" i="6"/>
  <c r="M704" i="6"/>
  <c r="M707" i="6"/>
  <c r="M744" i="6"/>
  <c r="M866" i="6"/>
  <c r="AI905" i="6"/>
  <c r="M957" i="6"/>
  <c r="M986" i="6"/>
  <c r="M987" i="6"/>
  <c r="AI898" i="6"/>
  <c r="AI899" i="6"/>
  <c r="M985" i="6"/>
  <c r="M460" i="6"/>
  <c r="M494" i="6"/>
  <c r="M495" i="6"/>
  <c r="M531" i="6"/>
  <c r="M584" i="6"/>
  <c r="M810" i="6"/>
  <c r="M838" i="6"/>
  <c r="M666" i="6"/>
  <c r="M702" i="6"/>
  <c r="M740" i="6"/>
  <c r="M862" i="6"/>
  <c r="M925" i="6"/>
  <c r="M493" i="6"/>
  <c r="M528" i="6"/>
  <c r="M578" i="6"/>
  <c r="M587" i="6"/>
  <c r="M808" i="6"/>
  <c r="M809" i="6"/>
  <c r="M834" i="6"/>
  <c r="M835" i="6"/>
  <c r="AI839" i="6"/>
  <c r="M665" i="6"/>
  <c r="M696" i="6"/>
  <c r="M892" i="6"/>
  <c r="AI896" i="6"/>
  <c r="M924" i="6"/>
  <c r="M423" i="6"/>
  <c r="M458" i="6"/>
  <c r="M492" i="6"/>
  <c r="M524" i="6"/>
  <c r="M526" i="6"/>
  <c r="M575" i="6"/>
  <c r="M577" i="6"/>
  <c r="M776" i="6"/>
  <c r="M807" i="6"/>
  <c r="AG835" i="6"/>
  <c r="M232" i="6"/>
  <c r="M235" i="6"/>
  <c r="M585" i="6"/>
  <c r="M628" i="6"/>
  <c r="M632" i="6"/>
  <c r="M345" i="6"/>
  <c r="M346" i="6"/>
  <c r="AI358" i="6"/>
  <c r="M421" i="6"/>
  <c r="M422" i="6"/>
  <c r="M456" i="6"/>
  <c r="M520" i="6"/>
  <c r="M521" i="6"/>
  <c r="M573" i="6"/>
  <c r="M775" i="6"/>
  <c r="M801" i="6"/>
  <c r="M805" i="6"/>
  <c r="M806" i="6"/>
  <c r="M662" i="6"/>
  <c r="M663" i="6"/>
  <c r="M688" i="6"/>
  <c r="M735" i="6"/>
  <c r="M736" i="6"/>
  <c r="M770" i="6"/>
  <c r="M859" i="6"/>
  <c r="M886" i="6"/>
  <c r="AG895" i="6"/>
  <c r="M976" i="6"/>
  <c r="M981" i="6"/>
  <c r="M974" i="6"/>
  <c r="M828" i="6"/>
  <c r="M858" i="6"/>
  <c r="M684" i="6"/>
  <c r="M731" i="6"/>
  <c r="M764" i="6"/>
  <c r="M765" i="6"/>
  <c r="M884" i="6"/>
  <c r="M917" i="6"/>
  <c r="M944" i="6"/>
  <c r="M1003" i="6"/>
  <c r="L1655" i="7"/>
  <c r="Q8" i="7"/>
  <c r="M266" i="6"/>
  <c r="M181" i="6"/>
  <c r="M282" i="6"/>
  <c r="M300" i="6"/>
  <c r="M317" i="6"/>
  <c r="M10" i="6"/>
  <c r="M3" i="6"/>
  <c r="M4" i="6"/>
  <c r="M265" i="6"/>
  <c r="M292" i="6"/>
  <c r="M310" i="6"/>
  <c r="M327" i="6"/>
  <c r="M62" i="6"/>
  <c r="M163" i="6"/>
  <c r="M164" i="6"/>
  <c r="M106" i="6"/>
  <c r="M58" i="6"/>
  <c r="M93" i="6"/>
  <c r="M146" i="6"/>
  <c r="M88" i="6"/>
  <c r="M110" i="6"/>
  <c r="M119" i="6"/>
  <c r="M205" i="6"/>
  <c r="M97" i="6"/>
  <c r="M79" i="6"/>
  <c r="M574" i="6"/>
  <c r="M238" i="6"/>
  <c r="M603" i="6"/>
  <c r="M646" i="6"/>
  <c r="M508" i="6"/>
  <c r="M241" i="6"/>
  <c r="M255" i="6"/>
  <c r="M607" i="6"/>
  <c r="M651" i="6"/>
  <c r="M551" i="6"/>
  <c r="M383" i="6"/>
  <c r="M353" i="6"/>
  <c r="M659" i="6"/>
  <c r="M366" i="6"/>
  <c r="M472" i="6"/>
  <c r="M405" i="6"/>
  <c r="M419" i="6"/>
  <c r="M538" i="6"/>
  <c r="M533" i="6"/>
  <c r="M861" i="6"/>
  <c r="M909" i="6"/>
  <c r="M701" i="6"/>
  <c r="M703" i="6"/>
  <c r="M893" i="6"/>
  <c r="M739" i="6"/>
  <c r="M721" i="6"/>
  <c r="Q21" i="12"/>
  <c r="Q19" i="12"/>
  <c r="Q22" i="12"/>
  <c r="Q23" i="12"/>
  <c r="Q1655" i="7" l="1"/>
  <c r="CK75" i="15"/>
  <c r="G73" i="15"/>
  <c r="AM821" i="6"/>
  <c r="AP821" i="6" s="1"/>
  <c r="AZ821" i="6" s="1"/>
  <c r="AM836" i="6"/>
  <c r="AN836" i="6" s="1"/>
  <c r="AM14" i="6"/>
  <c r="AM283" i="6"/>
  <c r="AM297" i="6"/>
  <c r="AM820" i="6"/>
  <c r="AM802" i="6"/>
  <c r="AM287" i="6"/>
  <c r="AM839" i="6"/>
  <c r="AM327" i="6"/>
  <c r="AP327" i="6" s="1"/>
  <c r="AZ327" i="6" s="1"/>
  <c r="AM291" i="6"/>
  <c r="AM858" i="6"/>
  <c r="AM405" i="6"/>
  <c r="AM915" i="6"/>
  <c r="AM417" i="6"/>
  <c r="AM833" i="6"/>
  <c r="AM850" i="6"/>
  <c r="AM353" i="6"/>
  <c r="AM339" i="6"/>
  <c r="AP339" i="6" s="1"/>
  <c r="AZ339" i="6" s="1"/>
  <c r="AQ339" i="6"/>
  <c r="AM315" i="6"/>
  <c r="AP315" i="6" s="1"/>
  <c r="AM354" i="6"/>
  <c r="AM886" i="6"/>
  <c r="AM378" i="6"/>
  <c r="AM424" i="6"/>
  <c r="AM911" i="6"/>
  <c r="AM896" i="6"/>
  <c r="AM375" i="6"/>
  <c r="AM669" i="6"/>
  <c r="AP669" i="6" s="1"/>
  <c r="AM906" i="6"/>
  <c r="AP906" i="6" s="1"/>
  <c r="AZ906" i="6" s="1"/>
  <c r="AM366" i="6"/>
  <c r="AM829" i="6"/>
  <c r="AM809" i="6"/>
  <c r="AM643" i="6"/>
  <c r="AM813" i="6"/>
  <c r="AM423" i="6"/>
  <c r="AM408" i="6"/>
  <c r="AM902" i="6"/>
  <c r="AP902" i="6" s="1"/>
  <c r="AZ902" i="6" s="1"/>
  <c r="AM45" i="6"/>
  <c r="AM348" i="6"/>
  <c r="AM5" i="6"/>
  <c r="AM38" i="6"/>
  <c r="AM810" i="6"/>
  <c r="AM319" i="6"/>
  <c r="AM817" i="6"/>
  <c r="AM798" i="6"/>
  <c r="AM63" i="6"/>
  <c r="AP63" i="6" s="1"/>
  <c r="AZ63" i="6" s="1"/>
  <c r="AM664" i="6"/>
  <c r="AP664" i="6" s="1"/>
  <c r="AZ664" i="6" s="1"/>
  <c r="AM898" i="6"/>
  <c r="AM32" i="6"/>
  <c r="AM304" i="6"/>
  <c r="AM86" i="6"/>
  <c r="AM49" i="6"/>
  <c r="AM907" i="6"/>
  <c r="AM322" i="6"/>
  <c r="AM794" i="6"/>
  <c r="AU794" i="6" s="1"/>
  <c r="AM410" i="6"/>
  <c r="AP410" i="6" s="1"/>
  <c r="AZ410" i="6" s="1"/>
  <c r="AM66" i="6"/>
  <c r="AM646" i="6"/>
  <c r="AM846" i="6"/>
  <c r="AM918" i="6"/>
  <c r="AM832" i="6"/>
  <c r="AM883" i="6"/>
  <c r="AM666" i="6"/>
  <c r="AM428" i="6"/>
  <c r="AP428" i="6" s="1"/>
  <c r="AZ428" i="6" s="1"/>
  <c r="AM920" i="6"/>
  <c r="AP920" i="6" s="1"/>
  <c r="AM358" i="6"/>
  <c r="AM881" i="6"/>
  <c r="AM800" i="6"/>
  <c r="AM292" i="6"/>
  <c r="AM855" i="6"/>
  <c r="AM919" i="6"/>
  <c r="AM12" i="6"/>
  <c r="AM801" i="6"/>
  <c r="AP801" i="6" s="1"/>
  <c r="AZ801" i="6" s="1"/>
  <c r="AM910" i="6"/>
  <c r="AP910" i="6" s="1"/>
  <c r="AZ910" i="6" s="1"/>
  <c r="AQ910" i="6"/>
  <c r="AM426" i="6"/>
  <c r="AM849" i="6"/>
  <c r="AM857" i="6"/>
  <c r="AM345" i="6"/>
  <c r="AM811" i="6"/>
  <c r="AM890" i="6"/>
  <c r="AM631" i="6"/>
  <c r="AM665" i="6"/>
  <c r="AP665" i="6" s="1"/>
  <c r="AM376" i="6"/>
  <c r="AM806" i="6"/>
  <c r="AM406" i="6"/>
  <c r="AM427" i="6"/>
  <c r="AM22" i="6"/>
  <c r="AM633" i="6"/>
  <c r="AM337" i="6"/>
  <c r="AM57" i="6"/>
  <c r="AM314" i="6"/>
  <c r="AP314" i="6" s="1"/>
  <c r="AZ314" i="6" s="1"/>
  <c r="AQ314" i="6"/>
  <c r="AM298" i="6"/>
  <c r="AM658" i="6"/>
  <c r="AM395" i="6"/>
  <c r="AM921" i="6"/>
  <c r="AM90" i="6"/>
  <c r="AM393" i="6"/>
  <c r="AM382" i="6"/>
  <c r="AM647" i="6"/>
  <c r="AM641" i="6"/>
  <c r="AN641" i="6" s="1"/>
  <c r="AM830" i="6"/>
  <c r="AP830" i="6" s="1"/>
  <c r="AZ830" i="6" s="1"/>
  <c r="AM812" i="6"/>
  <c r="AM816" i="6"/>
  <c r="AM310" i="6"/>
  <c r="AM853" i="6"/>
  <c r="AM803" i="6"/>
  <c r="AM409" i="6"/>
  <c r="AM662" i="6"/>
  <c r="AM844" i="6"/>
  <c r="AP844" i="6" s="1"/>
  <c r="AZ844" i="6" s="1"/>
  <c r="AM84" i="6"/>
  <c r="AM899" i="6"/>
  <c r="AM360" i="6"/>
  <c r="AM71" i="6"/>
  <c r="AM309" i="6"/>
  <c r="AM639" i="6"/>
  <c r="AM54" i="6"/>
  <c r="AM905" i="6"/>
  <c r="AM823" i="6"/>
  <c r="AP823" i="6" s="1"/>
  <c r="AZ823" i="6" s="1"/>
  <c r="AM386" i="6"/>
  <c r="AN386" i="6" s="1"/>
  <c r="AM792" i="6"/>
  <c r="AM652" i="6"/>
  <c r="AP652" i="6" s="1"/>
  <c r="AM912" i="6"/>
  <c r="AM916" i="6"/>
  <c r="AM668" i="6"/>
  <c r="AM41" i="6"/>
  <c r="AM83" i="6"/>
  <c r="AP83" i="6" s="1"/>
  <c r="AM24" i="6"/>
  <c r="AP24" i="6" s="1"/>
  <c r="AJ413" i="6"/>
  <c r="AM413" i="6"/>
  <c r="AP413" i="6" s="1"/>
  <c r="AM399" i="6"/>
  <c r="AP399" i="6" s="1"/>
  <c r="AJ43" i="6"/>
  <c r="AM43" i="6"/>
  <c r="AP43" i="6" s="1"/>
  <c r="AM325" i="6"/>
  <c r="AP325" i="6" s="1"/>
  <c r="AZ325" i="6" s="1"/>
  <c r="AM7" i="6"/>
  <c r="AP7" i="6" s="1"/>
  <c r="AJ373" i="6"/>
  <c r="AM373" i="6"/>
  <c r="AP373" i="6" s="1"/>
  <c r="AJ335" i="6"/>
  <c r="AM335" i="6"/>
  <c r="AP335" i="6" s="1"/>
  <c r="AM822" i="6"/>
  <c r="AP822" i="6" s="1"/>
  <c r="AM76" i="6"/>
  <c r="AP76" i="6" s="1"/>
  <c r="AM632" i="6"/>
  <c r="AP632" i="6" s="1"/>
  <c r="AZ632" i="6" s="1"/>
  <c r="AJ854" i="6"/>
  <c r="AM854" i="6"/>
  <c r="AP854" i="6" s="1"/>
  <c r="AM31" i="6"/>
  <c r="AP31" i="6" s="1"/>
  <c r="AM308" i="6"/>
  <c r="AP308" i="6" s="1"/>
  <c r="AM13" i="6"/>
  <c r="AP13" i="6" s="1"/>
  <c r="AZ13" i="6" s="1"/>
  <c r="AM51" i="6"/>
  <c r="AP51" i="6" s="1"/>
  <c r="AM35" i="6"/>
  <c r="AP35" i="6" s="1"/>
  <c r="AM884" i="6"/>
  <c r="AP884" i="6" s="1"/>
  <c r="AM391" i="6"/>
  <c r="AP391" i="6" s="1"/>
  <c r="AZ391" i="6" s="1"/>
  <c r="AM645" i="6"/>
  <c r="AP645" i="6" s="1"/>
  <c r="AM72" i="6"/>
  <c r="AP72" i="6" s="1"/>
  <c r="AM290" i="6"/>
  <c r="AP290" i="6" s="1"/>
  <c r="AM642" i="6"/>
  <c r="AP642" i="6" s="1"/>
  <c r="AM47" i="6"/>
  <c r="AP47" i="6" s="1"/>
  <c r="AJ392" i="6"/>
  <c r="AM392" i="6"/>
  <c r="AP392" i="6" s="1"/>
  <c r="C17" i="10"/>
  <c r="W94" i="6"/>
  <c r="AF94" i="6" s="1"/>
  <c r="AG94" i="6" s="1"/>
  <c r="W104" i="6"/>
  <c r="AF104" i="6" s="1"/>
  <c r="AG104" i="6" s="1"/>
  <c r="W113" i="6"/>
  <c r="AF113" i="6" s="1"/>
  <c r="AI113" i="6" s="1"/>
  <c r="W124" i="6"/>
  <c r="AF124" i="6" s="1"/>
  <c r="AG124" i="6" s="1"/>
  <c r="W134" i="6"/>
  <c r="AF134" i="6" s="1"/>
  <c r="W437" i="6"/>
  <c r="AF437" i="6" s="1"/>
  <c r="AG437" i="6" s="1"/>
  <c r="W448" i="6"/>
  <c r="AF448" i="6" s="1"/>
  <c r="W458" i="6"/>
  <c r="AF458" i="6" s="1"/>
  <c r="AI458" i="6" s="1"/>
  <c r="W468" i="6"/>
  <c r="AF468" i="6" s="1"/>
  <c r="AG468" i="6" s="1"/>
  <c r="W679" i="6"/>
  <c r="AF679" i="6" s="1"/>
  <c r="AG679" i="6" s="1"/>
  <c r="W689" i="6"/>
  <c r="AF689" i="6" s="1"/>
  <c r="AI689" i="6" s="1"/>
  <c r="W927" i="6"/>
  <c r="AF927" i="6" s="1"/>
  <c r="AI927" i="6" s="1"/>
  <c r="W99" i="6"/>
  <c r="AF99" i="6" s="1"/>
  <c r="AI99" i="6" s="1"/>
  <c r="W109" i="6"/>
  <c r="AF109" i="6" s="1"/>
  <c r="AG109" i="6" s="1"/>
  <c r="W120" i="6"/>
  <c r="AF120" i="6" s="1"/>
  <c r="AI120" i="6" s="1"/>
  <c r="W130" i="6"/>
  <c r="AF130" i="6" s="1"/>
  <c r="AG130" i="6" s="1"/>
  <c r="W118" i="6"/>
  <c r="AF118" i="6" s="1"/>
  <c r="W125" i="6"/>
  <c r="AF125" i="6" s="1"/>
  <c r="AI125" i="6" s="1"/>
  <c r="W442" i="6"/>
  <c r="AF442" i="6" s="1"/>
  <c r="AI442" i="6" s="1"/>
  <c r="W459" i="6"/>
  <c r="AF459" i="6" s="1"/>
  <c r="AI459" i="6" s="1"/>
  <c r="W678" i="6"/>
  <c r="AF678" i="6" s="1"/>
  <c r="AI678" i="6" s="1"/>
  <c r="W935" i="6"/>
  <c r="AF935" i="6" s="1"/>
  <c r="AI935" i="6" s="1"/>
  <c r="W133" i="6"/>
  <c r="AF133" i="6" s="1"/>
  <c r="AI133" i="6" s="1"/>
  <c r="W449" i="6"/>
  <c r="AF449" i="6" s="1"/>
  <c r="W477" i="6"/>
  <c r="AF477" i="6" s="1"/>
  <c r="W686" i="6"/>
  <c r="AF686" i="6" s="1"/>
  <c r="AI686" i="6" s="1"/>
  <c r="W926" i="6"/>
  <c r="AF926" i="6" s="1"/>
  <c r="AI926" i="6" s="1"/>
  <c r="W112" i="6"/>
  <c r="AF112" i="6" s="1"/>
  <c r="AI112" i="6" s="1"/>
  <c r="W121" i="6"/>
  <c r="AF121" i="6" s="1"/>
  <c r="AI121" i="6" s="1"/>
  <c r="W436" i="6"/>
  <c r="AF436" i="6" s="1"/>
  <c r="W455" i="6"/>
  <c r="AF455" i="6" s="1"/>
  <c r="AI455" i="6" s="1"/>
  <c r="W472" i="6"/>
  <c r="AF472" i="6" s="1"/>
  <c r="AG472" i="6" s="1"/>
  <c r="W681" i="6"/>
  <c r="AF681" i="6" s="1"/>
  <c r="AI681" i="6" s="1"/>
  <c r="W922" i="6"/>
  <c r="AF922" i="6" s="1"/>
  <c r="AI922" i="6" s="1"/>
  <c r="W95" i="6"/>
  <c r="AF95" i="6" s="1"/>
  <c r="AG95" i="6" s="1"/>
  <c r="W129" i="6"/>
  <c r="AF129" i="6" s="1"/>
  <c r="AI129" i="6" s="1"/>
  <c r="W136" i="6"/>
  <c r="AF136" i="6" s="1"/>
  <c r="AI136" i="6" s="1"/>
  <c r="W445" i="6"/>
  <c r="AF445" i="6" s="1"/>
  <c r="AG445" i="6" s="1"/>
  <c r="W462" i="6"/>
  <c r="AF462" i="6" s="1"/>
  <c r="AI462" i="6" s="1"/>
  <c r="W671" i="6"/>
  <c r="AF671" i="6" s="1"/>
  <c r="AI671" i="6" s="1"/>
  <c r="W438" i="6"/>
  <c r="AF438" i="6" s="1"/>
  <c r="AI438" i="6" s="1"/>
  <c r="W447" i="6"/>
  <c r="AF447" i="6" s="1"/>
  <c r="W925" i="6"/>
  <c r="AF925" i="6" s="1"/>
  <c r="AI925" i="6" s="1"/>
  <c r="W932" i="6"/>
  <c r="AF932" i="6" s="1"/>
  <c r="AG932" i="6" s="1"/>
  <c r="W98" i="6"/>
  <c r="AF98" i="6" s="1"/>
  <c r="AI98" i="6" s="1"/>
  <c r="W106" i="6"/>
  <c r="AF106" i="6" s="1"/>
  <c r="AI106" i="6" s="1"/>
  <c r="W128" i="6"/>
  <c r="AF128" i="6" s="1"/>
  <c r="AI128" i="6" s="1"/>
  <c r="W460" i="6"/>
  <c r="AF460" i="6" s="1"/>
  <c r="W685" i="6"/>
  <c r="AF685" i="6" s="1"/>
  <c r="W692" i="6"/>
  <c r="AF692" i="6" s="1"/>
  <c r="W453" i="6"/>
  <c r="AF453" i="6" s="1"/>
  <c r="AI453" i="6" s="1"/>
  <c r="W476" i="6"/>
  <c r="AF476" i="6" s="1"/>
  <c r="W677" i="6"/>
  <c r="AF677" i="6" s="1"/>
  <c r="AG677" i="6" s="1"/>
  <c r="W923" i="6"/>
  <c r="AF923" i="6" s="1"/>
  <c r="AI923" i="6" s="1"/>
  <c r="W930" i="6"/>
  <c r="AF930" i="6" s="1"/>
  <c r="AI930" i="6" s="1"/>
  <c r="W101" i="6"/>
  <c r="AF101" i="6" s="1"/>
  <c r="AI101" i="6" s="1"/>
  <c r="W434" i="6"/>
  <c r="AF434" i="6" s="1"/>
  <c r="AI434" i="6" s="1"/>
  <c r="W464" i="6"/>
  <c r="AF464" i="6" s="1"/>
  <c r="AI464" i="6" s="1"/>
  <c r="W673" i="6"/>
  <c r="AF673" i="6" s="1"/>
  <c r="AI673" i="6" s="1"/>
  <c r="W680" i="6"/>
  <c r="AF680" i="6" s="1"/>
  <c r="AG680" i="6" s="1"/>
  <c r="W688" i="6"/>
  <c r="AF688" i="6" s="1"/>
  <c r="W96" i="6"/>
  <c r="AF96" i="6" s="1"/>
  <c r="AI96" i="6" s="1"/>
  <c r="W682" i="6"/>
  <c r="AF682" i="6" s="1"/>
  <c r="AI682" i="6" s="1"/>
  <c r="W690" i="6"/>
  <c r="AF690" i="6" s="1"/>
  <c r="W111" i="6"/>
  <c r="AF111" i="6" s="1"/>
  <c r="AG111" i="6" s="1"/>
  <c r="W139" i="6"/>
  <c r="AF139" i="6" s="1"/>
  <c r="AG139" i="6" s="1"/>
  <c r="W450" i="6"/>
  <c r="AF450" i="6" s="1"/>
  <c r="AG450" i="6" s="1"/>
  <c r="W466" i="6"/>
  <c r="AF466" i="6" s="1"/>
  <c r="AG466" i="6" s="1"/>
  <c r="W473" i="6"/>
  <c r="AF473" i="6" s="1"/>
  <c r="W675" i="6"/>
  <c r="AF675" i="6" s="1"/>
  <c r="AI675" i="6" s="1"/>
  <c r="W928" i="6"/>
  <c r="AF928" i="6" s="1"/>
  <c r="AI928" i="6" s="1"/>
  <c r="W131" i="6"/>
  <c r="AF131" i="6" s="1"/>
  <c r="AI131" i="6" s="1"/>
  <c r="W443" i="6"/>
  <c r="AF443" i="6" s="1"/>
  <c r="AG443" i="6" s="1"/>
  <c r="W123" i="6"/>
  <c r="AF123" i="6" s="1"/>
  <c r="AI123" i="6" s="1"/>
  <c r="W439" i="6"/>
  <c r="AF439" i="6" s="1"/>
  <c r="AI439" i="6" s="1"/>
  <c r="W465" i="6"/>
  <c r="AF465" i="6" s="1"/>
  <c r="AG465" i="6" s="1"/>
  <c r="W684" i="6"/>
  <c r="AF684" i="6" s="1"/>
  <c r="W116" i="6"/>
  <c r="AF116" i="6" s="1"/>
  <c r="AI116" i="6" s="1"/>
  <c r="W470" i="6"/>
  <c r="AF470" i="6" s="1"/>
  <c r="AG470" i="6" s="1"/>
  <c r="W695" i="6"/>
  <c r="AF695" i="6" s="1"/>
  <c r="AG695" i="6" s="1"/>
  <c r="W107" i="6"/>
  <c r="AF107" i="6" s="1"/>
  <c r="AG107" i="6" s="1"/>
  <c r="W457" i="6"/>
  <c r="AF457" i="6" s="1"/>
  <c r="W670" i="6"/>
  <c r="AF670" i="6" s="1"/>
  <c r="W127" i="6"/>
  <c r="AF127" i="6" s="1"/>
  <c r="AG127" i="6" s="1"/>
  <c r="W132" i="6"/>
  <c r="AF132" i="6" s="1"/>
  <c r="AI132" i="6" s="1"/>
  <c r="W444" i="6"/>
  <c r="AF444" i="6" s="1"/>
  <c r="AI444" i="6" s="1"/>
  <c r="W676" i="6"/>
  <c r="AF676" i="6" s="1"/>
  <c r="W687" i="6"/>
  <c r="AF687" i="6" s="1"/>
  <c r="AI687" i="6" s="1"/>
  <c r="W924" i="6"/>
  <c r="AF924" i="6" s="1"/>
  <c r="W929" i="6"/>
  <c r="AF929" i="6" s="1"/>
  <c r="AI929" i="6" s="1"/>
  <c r="W138" i="6"/>
  <c r="AF138" i="6" s="1"/>
  <c r="AI138" i="6" s="1"/>
  <c r="W435" i="6"/>
  <c r="AF435" i="6" s="1"/>
  <c r="AI435" i="6" s="1"/>
  <c r="W674" i="6"/>
  <c r="AF674" i="6" s="1"/>
  <c r="AI674" i="6" s="1"/>
  <c r="W97" i="6"/>
  <c r="AF97" i="6" s="1"/>
  <c r="AI97" i="6" s="1"/>
  <c r="W110" i="6"/>
  <c r="AF110" i="6" s="1"/>
  <c r="W135" i="6"/>
  <c r="AF135" i="6" s="1"/>
  <c r="AG135" i="6" s="1"/>
  <c r="W102" i="6"/>
  <c r="AF102" i="6" s="1"/>
  <c r="W117" i="6"/>
  <c r="AF117" i="6" s="1"/>
  <c r="AI117" i="6" s="1"/>
  <c r="W122" i="6"/>
  <c r="AF122" i="6" s="1"/>
  <c r="AI122" i="6" s="1"/>
  <c r="W433" i="6"/>
  <c r="AF433" i="6" s="1"/>
  <c r="W471" i="6"/>
  <c r="AF471" i="6" s="1"/>
  <c r="AG471" i="6" s="1"/>
  <c r="W108" i="6"/>
  <c r="AF108" i="6" s="1"/>
  <c r="AG108" i="6" s="1"/>
  <c r="W93" i="6"/>
  <c r="AF93" i="6" s="1"/>
  <c r="AI93" i="6" s="1"/>
  <c r="W119" i="6"/>
  <c r="AF119" i="6" s="1"/>
  <c r="AI119" i="6" s="1"/>
  <c r="W469" i="6"/>
  <c r="AF469" i="6" s="1"/>
  <c r="AI469" i="6" s="1"/>
  <c r="W475" i="6"/>
  <c r="AF475" i="6" s="1"/>
  <c r="AG475" i="6" s="1"/>
  <c r="W933" i="6"/>
  <c r="AF933" i="6" s="1"/>
  <c r="AG933" i="6" s="1"/>
  <c r="W105" i="6"/>
  <c r="AF105" i="6" s="1"/>
  <c r="AI105" i="6" s="1"/>
  <c r="W456" i="6"/>
  <c r="AF456" i="6" s="1"/>
  <c r="AG456" i="6" s="1"/>
  <c r="W461" i="6"/>
  <c r="AF461" i="6" s="1"/>
  <c r="AI461" i="6" s="1"/>
  <c r="W467" i="6"/>
  <c r="AF467" i="6" s="1"/>
  <c r="AG467" i="6" s="1"/>
  <c r="W446" i="6"/>
  <c r="AF446" i="6" s="1"/>
  <c r="AI446" i="6" s="1"/>
  <c r="W451" i="6"/>
  <c r="AF451" i="6" s="1"/>
  <c r="W691" i="6"/>
  <c r="AF691" i="6" s="1"/>
  <c r="W100" i="6"/>
  <c r="AF100" i="6" s="1"/>
  <c r="AI100" i="6" s="1"/>
  <c r="W934" i="6"/>
  <c r="AF934" i="6" s="1"/>
  <c r="AI934" i="6" s="1"/>
  <c r="W931" i="6"/>
  <c r="AF931" i="6" s="1"/>
  <c r="AG931" i="6" s="1"/>
  <c r="W454" i="6"/>
  <c r="AF454" i="6" s="1"/>
  <c r="AI454" i="6" s="1"/>
  <c r="W693" i="6"/>
  <c r="AF693" i="6" s="1"/>
  <c r="AI693" i="6" s="1"/>
  <c r="C23" i="10"/>
  <c r="W70" i="6"/>
  <c r="AF70" i="6" s="1"/>
  <c r="W261" i="6"/>
  <c r="AF261" i="6" s="1"/>
  <c r="W267" i="6"/>
  <c r="AF267" i="6" s="1"/>
  <c r="AI267" i="6" s="1"/>
  <c r="W607" i="6"/>
  <c r="AF607" i="6" s="1"/>
  <c r="W872" i="6"/>
  <c r="AF872" i="6" s="1"/>
  <c r="AI872" i="6" s="1"/>
  <c r="W259" i="6"/>
  <c r="AF259" i="6" s="1"/>
  <c r="AG259" i="6" s="1"/>
  <c r="W604" i="6"/>
  <c r="AF604" i="6" s="1"/>
  <c r="AG604" i="6" s="1"/>
  <c r="W614" i="6"/>
  <c r="AF614" i="6" s="1"/>
  <c r="AI614" i="6" s="1"/>
  <c r="W783" i="6"/>
  <c r="AF783" i="6" s="1"/>
  <c r="AI783" i="6" s="1"/>
  <c r="W214" i="6"/>
  <c r="AF214" i="6" s="1"/>
  <c r="AG214" i="6" s="1"/>
  <c r="W257" i="6"/>
  <c r="AF257" i="6" s="1"/>
  <c r="AG257" i="6" s="1"/>
  <c r="W773" i="6"/>
  <c r="AF773" i="6" s="1"/>
  <c r="AG773" i="6" s="1"/>
  <c r="W595" i="6"/>
  <c r="AF595" i="6" s="1"/>
  <c r="AI595" i="6" s="1"/>
  <c r="W870" i="6"/>
  <c r="AF870" i="6" s="1"/>
  <c r="AI870" i="6" s="1"/>
  <c r="W760" i="6"/>
  <c r="AF760" i="6" s="1"/>
  <c r="AI760" i="6" s="1"/>
  <c r="W192" i="6"/>
  <c r="AF192" i="6" s="1"/>
  <c r="AI192" i="6" s="1"/>
  <c r="W271" i="6"/>
  <c r="AF271" i="6" s="1"/>
  <c r="AG271" i="6" s="1"/>
  <c r="W277" i="6"/>
  <c r="AF277" i="6" s="1"/>
  <c r="AG277" i="6" s="1"/>
  <c r="W785" i="6"/>
  <c r="AF785" i="6" s="1"/>
  <c r="W790" i="6"/>
  <c r="AF790" i="6" s="1"/>
  <c r="AI790" i="6" s="1"/>
  <c r="W597" i="6"/>
  <c r="AF597" i="6" s="1"/>
  <c r="AI597" i="6" s="1"/>
  <c r="W617" i="6"/>
  <c r="AF617" i="6" s="1"/>
  <c r="W269" i="6"/>
  <c r="AF269" i="6" s="1"/>
  <c r="W775" i="6"/>
  <c r="AF775" i="6" s="1"/>
  <c r="AI775" i="6" s="1"/>
  <c r="W780" i="6"/>
  <c r="AF780" i="6" s="1"/>
  <c r="AI780" i="6" s="1"/>
  <c r="W115" i="6"/>
  <c r="AF115" i="6" s="1"/>
  <c r="AG115" i="6" s="1"/>
  <c r="W170" i="6"/>
  <c r="AF170" i="6" s="1"/>
  <c r="AI170" i="6" s="1"/>
  <c r="W92" i="6"/>
  <c r="AF92" i="6" s="1"/>
  <c r="AI92" i="6" s="1"/>
  <c r="W626" i="6"/>
  <c r="AF626" i="6" s="1"/>
  <c r="AG626" i="6" s="1"/>
  <c r="W879" i="6"/>
  <c r="AF879" i="6" s="1"/>
  <c r="W624" i="6"/>
  <c r="AF624" i="6" s="1"/>
  <c r="AG624" i="6" s="1"/>
  <c r="W589" i="6"/>
  <c r="AF589" i="6" s="1"/>
  <c r="AI589" i="6" s="1"/>
  <c r="W276" i="6"/>
  <c r="AF276" i="6" s="1"/>
  <c r="AI276" i="6" s="1"/>
  <c r="W81" i="6"/>
  <c r="AF81" i="6" s="1"/>
  <c r="AI81" i="6" s="1"/>
  <c r="W608" i="6"/>
  <c r="AF608" i="6" s="1"/>
  <c r="W778" i="6"/>
  <c r="AF778" i="6" s="1"/>
  <c r="AI778" i="6" s="1"/>
  <c r="W237" i="6"/>
  <c r="AF237" i="6" s="1"/>
  <c r="AI237" i="6" s="1"/>
  <c r="W878" i="6"/>
  <c r="AF878" i="6" s="1"/>
  <c r="W596" i="6"/>
  <c r="AF596" i="6" s="1"/>
  <c r="W272" i="6"/>
  <c r="AF272" i="6" s="1"/>
  <c r="AG272" i="6" s="1"/>
  <c r="W48" i="6"/>
  <c r="AF48" i="6" s="1"/>
  <c r="W137" i="6"/>
  <c r="AF137" i="6" s="1"/>
  <c r="AI137" i="6" s="1"/>
  <c r="W869" i="6"/>
  <c r="AF869" i="6" s="1"/>
  <c r="AI869" i="6" s="1"/>
  <c r="W262" i="6"/>
  <c r="AF262" i="6" s="1"/>
  <c r="AI262" i="6" s="1"/>
  <c r="W877" i="6"/>
  <c r="AF877" i="6" s="1"/>
  <c r="AI877" i="6" s="1"/>
  <c r="W623" i="6"/>
  <c r="AF623" i="6" s="1"/>
  <c r="AG623" i="6" s="1"/>
  <c r="W226" i="6"/>
  <c r="AF226" i="6" s="1"/>
  <c r="AI226" i="6" s="1"/>
  <c r="W868" i="6"/>
  <c r="AF868" i="6" s="1"/>
  <c r="W787" i="6"/>
  <c r="AF787" i="6" s="1"/>
  <c r="W266" i="6"/>
  <c r="AF266" i="6" s="1"/>
  <c r="AI266" i="6" s="1"/>
  <c r="W871" i="6"/>
  <c r="AF871" i="6" s="1"/>
  <c r="AG871" i="6" s="1"/>
  <c r="W598" i="6"/>
  <c r="AF598" i="6" s="1"/>
  <c r="AI598" i="6" s="1"/>
  <c r="W275" i="6"/>
  <c r="AF275" i="6" s="1"/>
  <c r="AI275" i="6" s="1"/>
  <c r="W264" i="6"/>
  <c r="AF264" i="6" s="1"/>
  <c r="AI264" i="6" s="1"/>
  <c r="W59" i="6"/>
  <c r="AF59" i="6" s="1"/>
  <c r="W606" i="6"/>
  <c r="AF606" i="6" s="1"/>
  <c r="W776" i="6"/>
  <c r="AF776" i="6" s="1"/>
  <c r="W148" i="6"/>
  <c r="AF148" i="6" s="1"/>
  <c r="AI148" i="6" s="1"/>
  <c r="W777" i="6"/>
  <c r="AF777" i="6" s="1"/>
  <c r="W256" i="6"/>
  <c r="AF256" i="6" s="1"/>
  <c r="AG256" i="6" s="1"/>
  <c r="W625" i="6"/>
  <c r="AF625" i="6" s="1"/>
  <c r="AI625" i="6" s="1"/>
  <c r="W265" i="6"/>
  <c r="AF265" i="6" s="1"/>
  <c r="AI265" i="6" s="1"/>
  <c r="W273" i="6"/>
  <c r="AF273" i="6" s="1"/>
  <c r="AG273" i="6" s="1"/>
  <c r="W159" i="6"/>
  <c r="AF159" i="6" s="1"/>
  <c r="AI159" i="6" s="1"/>
  <c r="W615" i="6"/>
  <c r="AF615" i="6" s="1"/>
  <c r="AI615" i="6" s="1"/>
  <c r="W786" i="6"/>
  <c r="AF786" i="6" s="1"/>
  <c r="W248" i="6"/>
  <c r="AF248" i="6" s="1"/>
  <c r="W611" i="6"/>
  <c r="AF611" i="6" s="1"/>
  <c r="AI611" i="6" s="1"/>
  <c r="W181" i="6"/>
  <c r="AF181" i="6" s="1"/>
  <c r="AG181" i="6" s="1"/>
  <c r="W630" i="6"/>
  <c r="AF630" i="6" s="1"/>
  <c r="W601" i="6"/>
  <c r="AF601" i="6" s="1"/>
  <c r="AI601" i="6" s="1"/>
  <c r="W784" i="6"/>
  <c r="AF784" i="6" s="1"/>
  <c r="AG784" i="6" s="1"/>
  <c r="W610" i="6"/>
  <c r="AF610" i="6" s="1"/>
  <c r="W591" i="6"/>
  <c r="AF591" i="6" s="1"/>
  <c r="AG591" i="6" s="1"/>
  <c r="W774" i="6"/>
  <c r="AF774" i="6" s="1"/>
  <c r="AI774" i="6" s="1"/>
  <c r="W788" i="6"/>
  <c r="AF788" i="6" s="1"/>
  <c r="AI788" i="6" s="1"/>
  <c r="W789" i="6"/>
  <c r="AF789" i="6" s="1"/>
  <c r="AI789" i="6" s="1"/>
  <c r="W622" i="6"/>
  <c r="AF622" i="6" s="1"/>
  <c r="AG622" i="6" s="1"/>
  <c r="W779" i="6"/>
  <c r="AF779" i="6" s="1"/>
  <c r="AI779" i="6" s="1"/>
  <c r="W270" i="6"/>
  <c r="AF270" i="6" s="1"/>
  <c r="AI270" i="6" s="1"/>
  <c r="W612" i="6"/>
  <c r="AF612" i="6" s="1"/>
  <c r="AI612" i="6" s="1"/>
  <c r="W749" i="6"/>
  <c r="AF749" i="6" s="1"/>
  <c r="AI749" i="6" s="1"/>
  <c r="W260" i="6"/>
  <c r="AF260" i="6" s="1"/>
  <c r="AI260" i="6" s="1"/>
  <c r="W602" i="6"/>
  <c r="AF602" i="6" s="1"/>
  <c r="W873" i="6"/>
  <c r="AF873" i="6" s="1"/>
  <c r="AI873" i="6" s="1"/>
  <c r="W613" i="6"/>
  <c r="AF613" i="6" s="1"/>
  <c r="AI613" i="6" s="1"/>
  <c r="W628" i="6"/>
  <c r="AF628" i="6" s="1"/>
  <c r="AG628" i="6" s="1"/>
  <c r="W874" i="6"/>
  <c r="AF874" i="6" s="1"/>
  <c r="AI874" i="6" s="1"/>
  <c r="W603" i="6"/>
  <c r="AF603" i="6" s="1"/>
  <c r="AG603" i="6" s="1"/>
  <c r="W618" i="6"/>
  <c r="AF618" i="6" s="1"/>
  <c r="AI618" i="6" s="1"/>
  <c r="W772" i="6"/>
  <c r="AF772" i="6" s="1"/>
  <c r="AI772" i="6" s="1"/>
  <c r="W278" i="6"/>
  <c r="AF278" i="6" s="1"/>
  <c r="W268" i="6"/>
  <c r="AF268" i="6" s="1"/>
  <c r="AI268" i="6" s="1"/>
  <c r="W103" i="6"/>
  <c r="AF103" i="6" s="1"/>
  <c r="W126" i="6"/>
  <c r="AF126" i="6" s="1"/>
  <c r="W629" i="6"/>
  <c r="AF629" i="6" s="1"/>
  <c r="AG629" i="6" s="1"/>
  <c r="W620" i="6"/>
  <c r="AF620" i="6" s="1"/>
  <c r="AI620" i="6" s="1"/>
  <c r="W621" i="6"/>
  <c r="AF621" i="6" s="1"/>
  <c r="AG621" i="6" s="1"/>
  <c r="W875" i="6"/>
  <c r="AF875" i="6" s="1"/>
  <c r="AI875" i="6" s="1"/>
  <c r="W592" i="6"/>
  <c r="AF592" i="6" s="1"/>
  <c r="AI592" i="6" s="1"/>
  <c r="W593" i="6"/>
  <c r="AF593" i="6" s="1"/>
  <c r="W791" i="6"/>
  <c r="AF791" i="6" s="1"/>
  <c r="AI791" i="6" s="1"/>
  <c r="W781" i="6"/>
  <c r="AF781" i="6" s="1"/>
  <c r="W258" i="6"/>
  <c r="AF258" i="6" s="1"/>
  <c r="AG258" i="6" s="1"/>
  <c r="W203" i="6"/>
  <c r="AF203" i="6" s="1"/>
  <c r="AI203" i="6" s="1"/>
  <c r="W619" i="6"/>
  <c r="AF619" i="6" s="1"/>
  <c r="AI619" i="6" s="1"/>
  <c r="W600" i="6"/>
  <c r="AF600" i="6" s="1"/>
  <c r="W609" i="6"/>
  <c r="AF609" i="6" s="1"/>
  <c r="AG609" i="6" s="1"/>
  <c r="W590" i="6"/>
  <c r="AF590" i="6" s="1"/>
  <c r="AI590" i="6" s="1"/>
  <c r="W599" i="6"/>
  <c r="AF599" i="6" s="1"/>
  <c r="AG599" i="6" s="1"/>
  <c r="W876" i="6"/>
  <c r="AF876" i="6" s="1"/>
  <c r="AI876" i="6" s="1"/>
  <c r="H74" i="15"/>
  <c r="AX74" i="15"/>
  <c r="AX78" i="15" s="1"/>
  <c r="CL74" i="15"/>
  <c r="CL78" i="15" s="1"/>
  <c r="AI40" i="6"/>
  <c r="AI420" i="6"/>
  <c r="AI11" i="6"/>
  <c r="AG283" i="6"/>
  <c r="AG353" i="6"/>
  <c r="AI324" i="6"/>
  <c r="AI52" i="6"/>
  <c r="AI847" i="6"/>
  <c r="AI893" i="6"/>
  <c r="AG646" i="6"/>
  <c r="AJ632" i="6"/>
  <c r="AG632" i="6"/>
  <c r="AI389" i="6"/>
  <c r="AG378" i="6"/>
  <c r="AG849" i="6"/>
  <c r="AI856" i="6"/>
  <c r="AI667" i="6"/>
  <c r="AG366" i="6"/>
  <c r="AI845" i="6"/>
  <c r="AI301" i="6"/>
  <c r="AI300" i="6"/>
  <c r="AI842" i="6"/>
  <c r="AI831" i="6"/>
  <c r="AG360" i="6"/>
  <c r="AG376" i="6"/>
  <c r="AG354" i="6"/>
  <c r="AI909" i="6"/>
  <c r="AI279" i="6"/>
  <c r="AG898" i="6"/>
  <c r="AG14" i="6"/>
  <c r="AJ391" i="6"/>
  <c r="AI421" i="6"/>
  <c r="AG358" i="6"/>
  <c r="AI807" i="6"/>
  <c r="AG49" i="6"/>
  <c r="AI87" i="6"/>
  <c r="AG890" i="6"/>
  <c r="AG902" i="6"/>
  <c r="AI371" i="6"/>
  <c r="AI346" i="6"/>
  <c r="AI403" i="6"/>
  <c r="AI824" i="6"/>
  <c r="AJ51" i="6"/>
  <c r="AG915" i="6"/>
  <c r="AI885" i="6"/>
  <c r="AG287" i="6"/>
  <c r="AG373" i="6"/>
  <c r="AG410" i="6"/>
  <c r="AI895" i="6"/>
  <c r="AG899" i="6"/>
  <c r="AG912" i="6"/>
  <c r="AG423" i="6"/>
  <c r="AI55" i="6"/>
  <c r="AI795" i="6"/>
  <c r="AI20" i="6"/>
  <c r="AG910" i="6"/>
  <c r="AG51" i="6"/>
  <c r="AJ13" i="6"/>
  <c r="AG375" i="6"/>
  <c r="AG809" i="6"/>
  <c r="AG836" i="6"/>
  <c r="AG641" i="6"/>
  <c r="AG386" i="6"/>
  <c r="AI819" i="6"/>
  <c r="AG823" i="6"/>
  <c r="AG812" i="6"/>
  <c r="AG13" i="6"/>
  <c r="AI659" i="6"/>
  <c r="AI42" i="6"/>
  <c r="AJ24" i="6"/>
  <c r="AG335" i="6"/>
  <c r="AG406" i="6"/>
  <c r="AG639" i="6"/>
  <c r="AG24" i="6"/>
  <c r="AI302" i="6"/>
  <c r="AI402" i="6"/>
  <c r="AG345" i="6"/>
  <c r="AI913" i="6"/>
  <c r="AG327" i="6"/>
  <c r="AI317" i="6"/>
  <c r="AI372" i="6"/>
  <c r="AI897" i="6"/>
  <c r="AG408" i="6"/>
  <c r="AJ297" i="6"/>
  <c r="AG76" i="6"/>
  <c r="AI880" i="6"/>
  <c r="AG896" i="6"/>
  <c r="AI827" i="6"/>
  <c r="AG798" i="6"/>
  <c r="AG428" i="6"/>
  <c r="AI320" i="6"/>
  <c r="AG907" i="6"/>
  <c r="AI851" i="6"/>
  <c r="AG669" i="6"/>
  <c r="AG304" i="6"/>
  <c r="AJ822" i="6"/>
  <c r="AI284" i="6"/>
  <c r="AI384" i="6"/>
  <c r="AG886" i="6"/>
  <c r="AI357" i="6"/>
  <c r="AI282" i="6"/>
  <c r="AI828" i="6"/>
  <c r="AG822" i="6"/>
  <c r="AG905" i="6"/>
  <c r="AG844" i="6"/>
  <c r="AG57" i="6"/>
  <c r="AI338" i="6"/>
  <c r="AI21" i="6"/>
  <c r="AG297" i="6"/>
  <c r="AJ76" i="6"/>
  <c r="AJ314" i="6"/>
  <c r="AG817" i="6"/>
  <c r="AG310" i="6"/>
  <c r="AG393" i="6"/>
  <c r="AJ83" i="6"/>
  <c r="AI808" i="6"/>
  <c r="AJ7" i="6"/>
  <c r="AG829" i="6"/>
  <c r="AG392" i="6"/>
  <c r="AG314" i="6"/>
  <c r="AG833" i="6"/>
  <c r="AG647" i="6"/>
  <c r="AG417" i="6"/>
  <c r="AI75" i="6"/>
  <c r="AG292" i="6"/>
  <c r="AG645" i="6"/>
  <c r="AI67" i="6"/>
  <c r="AI311" i="6"/>
  <c r="AJ325" i="6"/>
  <c r="AI10" i="6"/>
  <c r="AG832" i="6"/>
  <c r="AG811" i="6"/>
  <c r="AG858" i="6"/>
  <c r="AG857" i="6"/>
  <c r="AG405" i="6"/>
  <c r="AG7" i="6"/>
  <c r="AG71" i="6"/>
  <c r="AG83" i="6"/>
  <c r="AG38" i="6"/>
  <c r="AJ645" i="6"/>
  <c r="AG339" i="6"/>
  <c r="AG325" i="6"/>
  <c r="AG41" i="6"/>
  <c r="AJ290" i="6"/>
  <c r="AG854" i="6"/>
  <c r="AG668" i="6"/>
  <c r="AG399" i="6"/>
  <c r="AG290" i="6"/>
  <c r="AI814" i="6"/>
  <c r="AG665" i="6"/>
  <c r="AJ399" i="6"/>
  <c r="AI34" i="6"/>
  <c r="AI293" i="6"/>
  <c r="AG850" i="6"/>
  <c r="AG855" i="6"/>
  <c r="AG643" i="6"/>
  <c r="AG911" i="6"/>
  <c r="AG35" i="6"/>
  <c r="AG792" i="6"/>
  <c r="AI28" i="6"/>
  <c r="AI797" i="6"/>
  <c r="AI825" i="6"/>
  <c r="AG906" i="6"/>
  <c r="AG664" i="6"/>
  <c r="AG12" i="6"/>
  <c r="AI64" i="6"/>
  <c r="AG806" i="6"/>
  <c r="AG47" i="6"/>
  <c r="AI89" i="6"/>
  <c r="AG319" i="6"/>
  <c r="AG830" i="6"/>
  <c r="AG391" i="6"/>
  <c r="AG794" i="6"/>
  <c r="AJ47" i="6"/>
  <c r="AG86" i="6"/>
  <c r="AI914" i="6"/>
  <c r="AG413" i="6"/>
  <c r="AJ35" i="6"/>
  <c r="AJ395" i="6"/>
  <c r="AJ884" i="6"/>
  <c r="AG631" i="6"/>
  <c r="AI917" i="6"/>
  <c r="AG63" i="6"/>
  <c r="AI328" i="6"/>
  <c r="AG801" i="6"/>
  <c r="AI835" i="6"/>
  <c r="AG800" i="6"/>
  <c r="AI8" i="6"/>
  <c r="AJ308" i="6"/>
  <c r="AI78" i="6"/>
  <c r="AG45" i="6"/>
  <c r="AG919" i="6"/>
  <c r="AG642" i="6"/>
  <c r="AG315" i="6"/>
  <c r="AI640" i="6"/>
  <c r="AJ72" i="6"/>
  <c r="AG54" i="6"/>
  <c r="AG395" i="6"/>
  <c r="AJ642" i="6"/>
  <c r="AI321" i="6"/>
  <c r="AG321" i="6"/>
  <c r="AI359" i="6"/>
  <c r="AJ86" i="6"/>
  <c r="AI655" i="6"/>
  <c r="AG655" i="6"/>
  <c r="AG82" i="6"/>
  <c r="AI82" i="6"/>
  <c r="AG816" i="6"/>
  <c r="AG409" i="6"/>
  <c r="AG658" i="6"/>
  <c r="AG633" i="6"/>
  <c r="AI46" i="6"/>
  <c r="AG887" i="6"/>
  <c r="AI887" i="6"/>
  <c r="AG289" i="6"/>
  <c r="AI289" i="6"/>
  <c r="AG43" i="6"/>
  <c r="AG306" i="6"/>
  <c r="AI306" i="6"/>
  <c r="AI651" i="6"/>
  <c r="AG651" i="6"/>
  <c r="AG884" i="6"/>
  <c r="AG916" i="6"/>
  <c r="AG821" i="6"/>
  <c r="AI818" i="6"/>
  <c r="AJ31" i="6"/>
  <c r="AG308" i="6"/>
  <c r="AG22" i="6"/>
  <c r="AG309" i="6"/>
  <c r="AG322" i="6"/>
  <c r="AG17" i="6"/>
  <c r="AI17" i="6"/>
  <c r="AG349" i="6"/>
  <c r="AI349" i="6"/>
  <c r="AG426" i="6"/>
  <c r="AG298" i="6"/>
  <c r="AG303" i="6"/>
  <c r="AI303" i="6"/>
  <c r="AG31" i="6"/>
  <c r="AG810" i="6"/>
  <c r="AG820" i="6"/>
  <c r="AG291" i="6"/>
  <c r="AJ631" i="6"/>
  <c r="AG666" i="6"/>
  <c r="AG382" i="6"/>
  <c r="AG337" i="6"/>
  <c r="AI286" i="6"/>
  <c r="AG286" i="6"/>
  <c r="AG430" i="6"/>
  <c r="AI430" i="6"/>
  <c r="AG883" i="6"/>
  <c r="AG803" i="6"/>
  <c r="AG853" i="6"/>
  <c r="AG903" i="6"/>
  <c r="AI903" i="6"/>
  <c r="AJ428" i="6"/>
  <c r="AI805" i="6"/>
  <c r="AG805" i="6"/>
  <c r="AI663" i="6"/>
  <c r="AG348" i="6"/>
  <c r="AG90" i="6"/>
  <c r="AI900" i="6"/>
  <c r="AG900" i="6"/>
  <c r="AG843" i="6"/>
  <c r="AI843" i="6"/>
  <c r="AG412" i="6"/>
  <c r="AI412" i="6"/>
  <c r="AG394" i="6"/>
  <c r="AI394" i="6"/>
  <c r="AG921" i="6"/>
  <c r="AG846" i="6"/>
  <c r="AG802" i="6"/>
  <c r="AG427" i="6"/>
  <c r="AI656" i="6"/>
  <c r="AG431" i="6"/>
  <c r="AI431" i="6"/>
  <c r="AG881" i="6"/>
  <c r="AG813" i="6"/>
  <c r="AG662" i="6"/>
  <c r="AG84" i="6"/>
  <c r="AG342" i="6"/>
  <c r="AI342" i="6"/>
  <c r="AI61" i="6"/>
  <c r="AG920" i="6"/>
  <c r="AG918" i="6"/>
  <c r="AG839" i="6"/>
  <c r="AG424" i="6"/>
  <c r="AG66" i="6"/>
  <c r="AG5" i="6"/>
  <c r="AG652" i="6"/>
  <c r="AG32" i="6"/>
  <c r="AG361" i="6"/>
  <c r="AI361" i="6"/>
  <c r="AI840" i="6"/>
  <c r="AG840" i="6"/>
  <c r="AG72" i="6"/>
  <c r="AG355" i="6"/>
  <c r="AI355" i="6"/>
  <c r="AI58" i="6"/>
  <c r="AG58" i="6"/>
  <c r="AJ890" i="6"/>
  <c r="AI904" i="6"/>
  <c r="AG904" i="6"/>
  <c r="AI838" i="6"/>
  <c r="AG838" i="6"/>
  <c r="AG379" i="6"/>
  <c r="AI379" i="6"/>
  <c r="AG654" i="6"/>
  <c r="AI654" i="6"/>
  <c r="AI62" i="6"/>
  <c r="AG62" i="6"/>
  <c r="AI312" i="6"/>
  <c r="AG312" i="6"/>
  <c r="AI9" i="6"/>
  <c r="AG9" i="6"/>
  <c r="AJ912" i="6"/>
  <c r="AJ919" i="6"/>
  <c r="AI419" i="6"/>
  <c r="AG419" i="6"/>
  <c r="AI653" i="6"/>
  <c r="AG653" i="6"/>
  <c r="AI404" i="6"/>
  <c r="AG404" i="6"/>
  <c r="AJ423" i="6"/>
  <c r="AI425" i="6"/>
  <c r="AG425" i="6"/>
  <c r="AJ417" i="6"/>
  <c r="AJ643" i="6"/>
  <c r="AI56" i="6"/>
  <c r="AG56" i="6"/>
  <c r="AI73" i="6"/>
  <c r="AG73" i="6"/>
  <c r="AI80" i="6"/>
  <c r="AG80" i="6"/>
  <c r="AJ71" i="6"/>
  <c r="AI294" i="6"/>
  <c r="AG294" i="6"/>
  <c r="AI316" i="6"/>
  <c r="AG316" i="6"/>
  <c r="AI27" i="6"/>
  <c r="AG27" i="6"/>
  <c r="AI369" i="6"/>
  <c r="AG369" i="6"/>
  <c r="AJ639" i="6"/>
  <c r="AI19" i="6"/>
  <c r="AG19" i="6"/>
  <c r="AI69" i="6"/>
  <c r="AG69" i="6"/>
  <c r="AJ63" i="6"/>
  <c r="AI299" i="6"/>
  <c r="AG299" i="6"/>
  <c r="AJ911" i="6"/>
  <c r="AJ910" i="6"/>
  <c r="AI834" i="6"/>
  <c r="AG834" i="6"/>
  <c r="AI799" i="6"/>
  <c r="AG799" i="6"/>
  <c r="AG367" i="6"/>
  <c r="AI367" i="6"/>
  <c r="AI370" i="6"/>
  <c r="AG370" i="6"/>
  <c r="AI390" i="6"/>
  <c r="AG390" i="6"/>
  <c r="AJ410" i="6"/>
  <c r="AI18" i="6"/>
  <c r="AG18" i="6"/>
  <c r="AI65" i="6"/>
  <c r="AG65" i="6"/>
  <c r="AI281" i="6"/>
  <c r="AG281" i="6"/>
  <c r="AJ54" i="6"/>
  <c r="AJ41" i="6"/>
  <c r="AJ45" i="6"/>
  <c r="AJ292" i="6"/>
  <c r="AJ304" i="6"/>
  <c r="AJ809" i="6"/>
  <c r="AI351" i="6"/>
  <c r="AG351" i="6"/>
  <c r="AI657" i="6"/>
  <c r="AG657" i="6"/>
  <c r="AI356" i="6"/>
  <c r="AG356" i="6"/>
  <c r="AI635" i="6"/>
  <c r="AG635" i="6"/>
  <c r="AI383" i="6"/>
  <c r="AG383" i="6"/>
  <c r="AI387" i="6"/>
  <c r="AG387" i="6"/>
  <c r="AJ315" i="6"/>
  <c r="AJ57" i="6"/>
  <c r="AI36" i="6"/>
  <c r="AG36" i="6"/>
  <c r="AI68" i="6"/>
  <c r="AG68" i="6"/>
  <c r="AJ907" i="6"/>
  <c r="AJ816" i="6"/>
  <c r="AJ858" i="6"/>
  <c r="AJ829" i="6"/>
  <c r="AG432" i="6"/>
  <c r="AM432" i="6"/>
  <c r="AP432" i="6" s="1"/>
  <c r="AJ409" i="6"/>
  <c r="AJ360" i="6"/>
  <c r="AI332" i="6"/>
  <c r="AG332" i="6"/>
  <c r="AJ366" i="6"/>
  <c r="AJ658" i="6"/>
  <c r="AJ633" i="6"/>
  <c r="AI25" i="6"/>
  <c r="AG25" i="6"/>
  <c r="AJ38" i="6"/>
  <c r="AI33" i="6"/>
  <c r="AG33" i="6"/>
  <c r="AJ283" i="6"/>
  <c r="AJ915" i="6"/>
  <c r="AJ668" i="6"/>
  <c r="AJ800" i="6"/>
  <c r="AI852" i="6"/>
  <c r="AG852" i="6"/>
  <c r="AG377" i="6"/>
  <c r="AI377" i="6"/>
  <c r="AJ823" i="6"/>
  <c r="AI422" i="6"/>
  <c r="AG422" i="6"/>
  <c r="AJ406" i="6"/>
  <c r="AJ49" i="6"/>
  <c r="AI30" i="6"/>
  <c r="AG30" i="6"/>
  <c r="AJ905" i="6"/>
  <c r="AJ906" i="6"/>
  <c r="AJ916" i="6"/>
  <c r="AJ832" i="6"/>
  <c r="AJ812" i="6"/>
  <c r="AJ811" i="6"/>
  <c r="AJ850" i="6"/>
  <c r="AJ821" i="6"/>
  <c r="AI362" i="6"/>
  <c r="AG362" i="6"/>
  <c r="AI401" i="6"/>
  <c r="AG401" i="6"/>
  <c r="AG634" i="6"/>
  <c r="AI634" i="6"/>
  <c r="AJ358" i="6"/>
  <c r="AI400" i="6"/>
  <c r="AG400" i="6"/>
  <c r="AI334" i="6"/>
  <c r="AG334" i="6"/>
  <c r="AJ393" i="6"/>
  <c r="AJ354" i="6"/>
  <c r="AI77" i="6"/>
  <c r="AG77" i="6"/>
  <c r="AI88" i="6"/>
  <c r="AG88" i="6"/>
  <c r="AI16" i="6"/>
  <c r="AG16" i="6"/>
  <c r="AJ22" i="6"/>
  <c r="AJ309" i="6"/>
  <c r="AI23" i="6"/>
  <c r="AG23" i="6"/>
  <c r="AJ327" i="6"/>
  <c r="AJ322" i="6"/>
  <c r="AJ665" i="6"/>
  <c r="AI796" i="6"/>
  <c r="AG796" i="6"/>
  <c r="AJ833" i="6"/>
  <c r="AI416" i="6"/>
  <c r="AG416" i="6"/>
  <c r="AG414" i="6"/>
  <c r="AI414" i="6"/>
  <c r="AI347" i="6"/>
  <c r="AG347" i="6"/>
  <c r="AI411" i="6"/>
  <c r="AG411" i="6"/>
  <c r="AJ405" i="6"/>
  <c r="AJ426" i="6"/>
  <c r="AJ375" i="6"/>
  <c r="AG60" i="6"/>
  <c r="AI60" i="6"/>
  <c r="AG91" i="6"/>
  <c r="AI91" i="6"/>
  <c r="AI323" i="6"/>
  <c r="AG323" i="6"/>
  <c r="AJ298" i="6"/>
  <c r="AI6" i="6"/>
  <c r="AG6" i="6"/>
  <c r="AI326" i="6"/>
  <c r="AG326" i="6"/>
  <c r="AI889" i="6"/>
  <c r="AG889" i="6"/>
  <c r="AJ899" i="6"/>
  <c r="AJ792" i="6"/>
  <c r="AJ806" i="6"/>
  <c r="AJ810" i="6"/>
  <c r="AJ664" i="6"/>
  <c r="AJ855" i="6"/>
  <c r="AJ857" i="6"/>
  <c r="AJ820" i="6"/>
  <c r="AI340" i="6"/>
  <c r="AG340" i="6"/>
  <c r="AI333" i="6"/>
  <c r="AG333" i="6"/>
  <c r="AI381" i="6"/>
  <c r="AG381" i="6"/>
  <c r="AG650" i="6"/>
  <c r="AI650" i="6"/>
  <c r="AG344" i="6"/>
  <c r="AM344" i="6"/>
  <c r="AP344" i="6" s="1"/>
  <c r="AJ646" i="6"/>
  <c r="AI305" i="6"/>
  <c r="AG305" i="6"/>
  <c r="AJ291" i="6"/>
  <c r="AJ319" i="6"/>
  <c r="AJ14" i="6"/>
  <c r="AI892" i="6"/>
  <c r="AG892" i="6"/>
  <c r="AG901" i="6"/>
  <c r="AI901" i="6"/>
  <c r="AI908" i="6"/>
  <c r="AG908" i="6"/>
  <c r="AJ830" i="6"/>
  <c r="AJ666" i="6"/>
  <c r="AI415" i="6"/>
  <c r="AG415" i="6"/>
  <c r="AI364" i="6"/>
  <c r="AG364" i="6"/>
  <c r="AI368" i="6"/>
  <c r="AG368" i="6"/>
  <c r="AI343" i="6"/>
  <c r="AG343" i="6"/>
  <c r="AJ382" i="6"/>
  <c r="AJ337" i="6"/>
  <c r="AI637" i="6"/>
  <c r="AG637" i="6"/>
  <c r="AI288" i="6"/>
  <c r="AG288" i="6"/>
  <c r="AJ883" i="6"/>
  <c r="AJ898" i="6"/>
  <c r="AJ803" i="6"/>
  <c r="AJ853" i="6"/>
  <c r="AJ836" i="6"/>
  <c r="AJ801" i="6"/>
  <c r="AI380" i="6"/>
  <c r="AG380" i="6"/>
  <c r="AG397" i="6"/>
  <c r="AI397" i="6"/>
  <c r="AI350" i="6"/>
  <c r="AG350" i="6"/>
  <c r="AG336" i="6"/>
  <c r="AI336" i="6"/>
  <c r="AI313" i="6"/>
  <c r="AG313" i="6"/>
  <c r="AI882" i="6"/>
  <c r="AG882" i="6"/>
  <c r="AJ886" i="6"/>
  <c r="AJ896" i="6"/>
  <c r="AJ902" i="6"/>
  <c r="AI365" i="6"/>
  <c r="AG365" i="6"/>
  <c r="AJ348" i="6"/>
  <c r="AJ378" i="6"/>
  <c r="AI644" i="6"/>
  <c r="AG644" i="6"/>
  <c r="AJ90" i="6"/>
  <c r="AI894" i="6"/>
  <c r="AG894" i="6"/>
  <c r="AJ921" i="6"/>
  <c r="AJ669" i="6"/>
  <c r="AJ846" i="6"/>
  <c r="AJ802" i="6"/>
  <c r="AJ817" i="6"/>
  <c r="AI398" i="6"/>
  <c r="AG398" i="6"/>
  <c r="AJ427" i="6"/>
  <c r="AG648" i="6"/>
  <c r="AI648" i="6"/>
  <c r="AJ641" i="6"/>
  <c r="AJ386" i="6"/>
  <c r="AJ647" i="6"/>
  <c r="AI85" i="6"/>
  <c r="AG85" i="6"/>
  <c r="AI280" i="6"/>
  <c r="AG280" i="6"/>
  <c r="AI53" i="6"/>
  <c r="AG53" i="6"/>
  <c r="AI50" i="6"/>
  <c r="AG50" i="6"/>
  <c r="AJ310" i="6"/>
  <c r="AI888" i="6"/>
  <c r="AG888" i="6"/>
  <c r="AI891" i="6"/>
  <c r="AG891" i="6"/>
  <c r="AJ881" i="6"/>
  <c r="AJ844" i="6"/>
  <c r="AI841" i="6"/>
  <c r="AG841" i="6"/>
  <c r="AJ813" i="6"/>
  <c r="AJ662" i="6"/>
  <c r="AJ794" i="6"/>
  <c r="AJ345" i="6"/>
  <c r="AJ353" i="6"/>
  <c r="AJ408" i="6"/>
  <c r="AJ339" i="6"/>
  <c r="AJ376" i="6"/>
  <c r="AI331" i="6"/>
  <c r="AG331" i="6"/>
  <c r="AI636" i="6"/>
  <c r="AG636" i="6"/>
  <c r="AI79" i="6"/>
  <c r="AG79" i="6"/>
  <c r="AJ12" i="6"/>
  <c r="AI44" i="6"/>
  <c r="AG44" i="6"/>
  <c r="AI295" i="6"/>
  <c r="AG295" i="6"/>
  <c r="AJ84" i="6"/>
  <c r="AJ920" i="6"/>
  <c r="AJ918" i="6"/>
  <c r="AJ839" i="6"/>
  <c r="AJ849" i="6"/>
  <c r="AJ798" i="6"/>
  <c r="AJ424" i="6"/>
  <c r="AI39" i="6"/>
  <c r="AG39" i="6"/>
  <c r="AI74" i="6"/>
  <c r="AG74" i="6"/>
  <c r="AJ66" i="6"/>
  <c r="AJ5" i="6"/>
  <c r="AI29" i="6"/>
  <c r="AG29" i="6"/>
  <c r="AJ652" i="6"/>
  <c r="AJ287" i="6"/>
  <c r="AJ32" i="6"/>
  <c r="AN315" i="6" l="1"/>
  <c r="AQ801" i="6"/>
  <c r="AQ410" i="6"/>
  <c r="AQ63" i="6"/>
  <c r="AU665" i="6"/>
  <c r="AN823" i="6"/>
  <c r="AQ902" i="6"/>
  <c r="AQ823" i="6"/>
  <c r="AQ830" i="6"/>
  <c r="AQ327" i="6"/>
  <c r="AQ821" i="6"/>
  <c r="AQ428" i="6"/>
  <c r="AU63" i="6"/>
  <c r="AQ884" i="6"/>
  <c r="AZ884" i="6"/>
  <c r="AQ31" i="6"/>
  <c r="AZ31" i="6"/>
  <c r="AQ822" i="6"/>
  <c r="AZ822" i="6"/>
  <c r="AQ642" i="6"/>
  <c r="AZ642" i="6"/>
  <c r="AQ373" i="6"/>
  <c r="AZ373" i="6"/>
  <c r="AN410" i="6"/>
  <c r="AQ290" i="6"/>
  <c r="AZ290" i="6"/>
  <c r="AQ664" i="6"/>
  <c r="AQ325" i="6"/>
  <c r="AQ35" i="6"/>
  <c r="AZ35" i="6"/>
  <c r="AQ308" i="6"/>
  <c r="AZ308" i="6"/>
  <c r="AQ344" i="6"/>
  <c r="AQ392" i="6"/>
  <c r="AZ392" i="6"/>
  <c r="AQ665" i="6"/>
  <c r="AZ665" i="6"/>
  <c r="BA665" i="6" s="1"/>
  <c r="AQ72" i="6"/>
  <c r="AZ72" i="6"/>
  <c r="AQ7" i="6"/>
  <c r="AZ7" i="6"/>
  <c r="AQ13" i="6"/>
  <c r="AQ399" i="6"/>
  <c r="AZ399" i="6"/>
  <c r="AQ669" i="6"/>
  <c r="AZ669" i="6"/>
  <c r="BD669" i="6" s="1"/>
  <c r="BE669" i="6" s="1"/>
  <c r="BG669" i="6" s="1"/>
  <c r="AQ413" i="6"/>
  <c r="AZ413" i="6"/>
  <c r="AQ24" i="6"/>
  <c r="AZ24" i="6"/>
  <c r="AQ83" i="6"/>
  <c r="AZ83" i="6"/>
  <c r="AQ854" i="6"/>
  <c r="AZ854" i="6"/>
  <c r="AQ315" i="6"/>
  <c r="AZ315" i="6"/>
  <c r="BA315" i="6" s="1"/>
  <c r="AU315" i="6"/>
  <c r="AQ920" i="6"/>
  <c r="AZ920" i="6"/>
  <c r="BA920" i="6" s="1"/>
  <c r="AQ645" i="6"/>
  <c r="AZ645" i="6"/>
  <c r="AN327" i="6"/>
  <c r="AQ391" i="6"/>
  <c r="AQ51" i="6"/>
  <c r="AZ51" i="6"/>
  <c r="AQ432" i="6"/>
  <c r="AQ652" i="6"/>
  <c r="AZ652" i="6"/>
  <c r="AN910" i="6"/>
  <c r="AQ76" i="6"/>
  <c r="AZ76" i="6"/>
  <c r="AQ335" i="6"/>
  <c r="AZ335" i="6"/>
  <c r="AQ47" i="6"/>
  <c r="AZ47" i="6"/>
  <c r="AU410" i="6"/>
  <c r="AQ43" i="6"/>
  <c r="AZ43" i="6"/>
  <c r="AQ844" i="6"/>
  <c r="AQ906" i="6"/>
  <c r="AQ632" i="6"/>
  <c r="AN339" i="6"/>
  <c r="AN821" i="6"/>
  <c r="AN669" i="6"/>
  <c r="AU669" i="6"/>
  <c r="AN844" i="6"/>
  <c r="AU844" i="6"/>
  <c r="AN664" i="6"/>
  <c r="AU821" i="6"/>
  <c r="AU823" i="6"/>
  <c r="AU664" i="6"/>
  <c r="AU339" i="6"/>
  <c r="AN63" i="6"/>
  <c r="AU809" i="6"/>
  <c r="AP809" i="6"/>
  <c r="AU836" i="6"/>
  <c r="AP836" i="6"/>
  <c r="AU912" i="6"/>
  <c r="AP912" i="6"/>
  <c r="AZ912" i="6" s="1"/>
  <c r="AU857" i="6"/>
  <c r="AP857" i="6"/>
  <c r="AU297" i="6"/>
  <c r="AP297" i="6"/>
  <c r="AU395" i="6"/>
  <c r="AP395" i="6"/>
  <c r="AU881" i="6"/>
  <c r="AP881" i="6"/>
  <c r="AN283" i="6"/>
  <c r="AP283" i="6"/>
  <c r="AZ283" i="6" s="1"/>
  <c r="AU658" i="6"/>
  <c r="AP658" i="6"/>
  <c r="AU898" i="6"/>
  <c r="AP898" i="6"/>
  <c r="AU858" i="6"/>
  <c r="AP858" i="6"/>
  <c r="AU910" i="6"/>
  <c r="AU920" i="6"/>
  <c r="AN631" i="6"/>
  <c r="AP631" i="6"/>
  <c r="AN798" i="6"/>
  <c r="AP798" i="6"/>
  <c r="AN353" i="6"/>
  <c r="AP353" i="6"/>
  <c r="AU428" i="6"/>
  <c r="AN652" i="6"/>
  <c r="BA652" i="6" s="1"/>
  <c r="BB652" i="6" s="1"/>
  <c r="AU906" i="6"/>
  <c r="AN54" i="6"/>
  <c r="AP54" i="6"/>
  <c r="AZ54" i="6" s="1"/>
  <c r="AU382" i="6"/>
  <c r="AP382" i="6"/>
  <c r="AU337" i="6"/>
  <c r="AP337" i="6"/>
  <c r="AN890" i="6"/>
  <c r="AP890" i="6"/>
  <c r="AZ890" i="6" s="1"/>
  <c r="AU919" i="6"/>
  <c r="AP919" i="6"/>
  <c r="AN883" i="6"/>
  <c r="AP883" i="6"/>
  <c r="AU907" i="6"/>
  <c r="AP907" i="6"/>
  <c r="AU817" i="6"/>
  <c r="AP817" i="6"/>
  <c r="AU423" i="6"/>
  <c r="AP423" i="6"/>
  <c r="AU896" i="6"/>
  <c r="AP896" i="6"/>
  <c r="AN850" i="6"/>
  <c r="AP850" i="6"/>
  <c r="AZ850" i="6" s="1"/>
  <c r="AU287" i="6"/>
  <c r="AP287" i="6"/>
  <c r="AU652" i="6"/>
  <c r="AN906" i="6"/>
  <c r="BA906" i="6" s="1"/>
  <c r="BB906" i="6" s="1"/>
  <c r="AU310" i="6"/>
  <c r="AP310" i="6"/>
  <c r="AU849" i="6"/>
  <c r="AP849" i="6"/>
  <c r="AU5" i="6"/>
  <c r="AP5" i="6"/>
  <c r="AU829" i="6"/>
  <c r="AP829" i="6"/>
  <c r="AU405" i="6"/>
  <c r="AP405" i="6"/>
  <c r="AN792" i="6"/>
  <c r="AP792" i="6"/>
  <c r="AN426" i="6"/>
  <c r="AP426" i="6"/>
  <c r="AZ426" i="6" s="1"/>
  <c r="AU84" i="6"/>
  <c r="AP84" i="6"/>
  <c r="AU291" i="6"/>
  <c r="AP291" i="6"/>
  <c r="AN794" i="6"/>
  <c r="AP794" i="6"/>
  <c r="AN662" i="6"/>
  <c r="AP662" i="6"/>
  <c r="AZ662" i="6" s="1"/>
  <c r="AU666" i="6"/>
  <c r="AP666" i="6"/>
  <c r="AU902" i="6"/>
  <c r="AN801" i="6"/>
  <c r="AU668" i="6"/>
  <c r="AP668" i="6"/>
  <c r="AU639" i="6"/>
  <c r="AP639" i="6"/>
  <c r="AN803" i="6"/>
  <c r="AP803" i="6"/>
  <c r="AU393" i="6"/>
  <c r="AP393" i="6"/>
  <c r="AU633" i="6"/>
  <c r="AP633" i="6"/>
  <c r="AN811" i="6"/>
  <c r="AP811" i="6"/>
  <c r="AU855" i="6"/>
  <c r="AP855" i="6"/>
  <c r="AU832" i="6"/>
  <c r="AP832" i="6"/>
  <c r="AN49" i="6"/>
  <c r="AP49" i="6"/>
  <c r="AN319" i="6"/>
  <c r="AP319" i="6"/>
  <c r="AU813" i="6"/>
  <c r="AP813" i="6"/>
  <c r="AU911" i="6"/>
  <c r="AP911" i="6"/>
  <c r="AU833" i="6"/>
  <c r="AP833" i="6"/>
  <c r="AU802" i="6"/>
  <c r="AP802" i="6"/>
  <c r="AU71" i="6"/>
  <c r="AP71" i="6"/>
  <c r="AU427" i="6"/>
  <c r="AP427" i="6"/>
  <c r="AU846" i="6"/>
  <c r="AP846" i="6"/>
  <c r="AN378" i="6"/>
  <c r="AP378" i="6"/>
  <c r="AZ378" i="6" s="1"/>
  <c r="AN360" i="6"/>
  <c r="AP360" i="6"/>
  <c r="AU646" i="6"/>
  <c r="AP646" i="6"/>
  <c r="AU899" i="6"/>
  <c r="AP899" i="6"/>
  <c r="AU806" i="6"/>
  <c r="AP806" i="6"/>
  <c r="AN358" i="6"/>
  <c r="AP358" i="6"/>
  <c r="AU348" i="6"/>
  <c r="AP348" i="6"/>
  <c r="AU366" i="6"/>
  <c r="AP366" i="6"/>
  <c r="AN354" i="6"/>
  <c r="AP354" i="6"/>
  <c r="AN376" i="6"/>
  <c r="AP376" i="6"/>
  <c r="AN45" i="6"/>
  <c r="AP45" i="6"/>
  <c r="AZ45" i="6" s="1"/>
  <c r="AN830" i="6"/>
  <c r="AU641" i="6"/>
  <c r="AP641" i="6"/>
  <c r="AU830" i="6"/>
  <c r="AN428" i="6"/>
  <c r="AU905" i="6"/>
  <c r="AP905" i="6"/>
  <c r="AU57" i="6"/>
  <c r="AP57" i="6"/>
  <c r="AN12" i="6"/>
  <c r="AP12" i="6"/>
  <c r="AZ12" i="6" s="1"/>
  <c r="AN408" i="6"/>
  <c r="AP408" i="6"/>
  <c r="AN375" i="6"/>
  <c r="AP375" i="6"/>
  <c r="AZ375" i="6" s="1"/>
  <c r="AN839" i="6"/>
  <c r="AP839" i="6"/>
  <c r="AN409" i="6"/>
  <c r="AP409" i="6"/>
  <c r="AZ409" i="6" s="1"/>
  <c r="AN902" i="6"/>
  <c r="BD902" i="6" s="1"/>
  <c r="BE902" i="6" s="1"/>
  <c r="BG902" i="6" s="1"/>
  <c r="AU801" i="6"/>
  <c r="AU921" i="6"/>
  <c r="AP921" i="6"/>
  <c r="AN800" i="6"/>
  <c r="AP800" i="6"/>
  <c r="AN304" i="6"/>
  <c r="AP304" i="6"/>
  <c r="AU38" i="6"/>
  <c r="AP38" i="6"/>
  <c r="AU915" i="6"/>
  <c r="AP915" i="6"/>
  <c r="AU816" i="6"/>
  <c r="AP816" i="6"/>
  <c r="AN406" i="6"/>
  <c r="AP406" i="6"/>
  <c r="AN32" i="6"/>
  <c r="AP32" i="6"/>
  <c r="AU886" i="6"/>
  <c r="AP886" i="6"/>
  <c r="AU812" i="6"/>
  <c r="AP812" i="6"/>
  <c r="AN66" i="6"/>
  <c r="AP66" i="6"/>
  <c r="AN14" i="6"/>
  <c r="AP14" i="6"/>
  <c r="AU386" i="6"/>
  <c r="AP386" i="6"/>
  <c r="AN298" i="6"/>
  <c r="AP298" i="6"/>
  <c r="AN920" i="6"/>
  <c r="AU327" i="6"/>
  <c r="AN314" i="6"/>
  <c r="BD314" i="6" s="1"/>
  <c r="BE314" i="6" s="1"/>
  <c r="BG314" i="6" s="1"/>
  <c r="AU647" i="6"/>
  <c r="AP647" i="6"/>
  <c r="AU322" i="6"/>
  <c r="AP322" i="6"/>
  <c r="AU314" i="6"/>
  <c r="AN41" i="6"/>
  <c r="AP41" i="6"/>
  <c r="AZ41" i="6" s="1"/>
  <c r="AN665" i="6"/>
  <c r="AN816" i="6"/>
  <c r="AU916" i="6"/>
  <c r="AP916" i="6"/>
  <c r="AU309" i="6"/>
  <c r="AP309" i="6"/>
  <c r="AU853" i="6"/>
  <c r="AP853" i="6"/>
  <c r="AU90" i="6"/>
  <c r="AP90" i="6"/>
  <c r="AU22" i="6"/>
  <c r="AP22" i="6"/>
  <c r="AZ22" i="6" s="1"/>
  <c r="AU345" i="6"/>
  <c r="AP345" i="6"/>
  <c r="AU292" i="6"/>
  <c r="AP292" i="6"/>
  <c r="AU918" i="6"/>
  <c r="AP918" i="6"/>
  <c r="AU86" i="6"/>
  <c r="AP86" i="6"/>
  <c r="AU810" i="6"/>
  <c r="AP810" i="6"/>
  <c r="AN643" i="6"/>
  <c r="AP643" i="6"/>
  <c r="AU424" i="6"/>
  <c r="AP424" i="6"/>
  <c r="AU417" i="6"/>
  <c r="AP417" i="6"/>
  <c r="AU820" i="6"/>
  <c r="AP820" i="6"/>
  <c r="BA664" i="6"/>
  <c r="AN297" i="6"/>
  <c r="AU426" i="6"/>
  <c r="BA910" i="6"/>
  <c r="BB910" i="6" s="1"/>
  <c r="BA830" i="6"/>
  <c r="AN646" i="6"/>
  <c r="AU32" i="6"/>
  <c r="AN395" i="6"/>
  <c r="AN898" i="6"/>
  <c r="AU358" i="6"/>
  <c r="AU800" i="6"/>
  <c r="AN38" i="6"/>
  <c r="AN881" i="6"/>
  <c r="AU360" i="6"/>
  <c r="AN911" i="6"/>
  <c r="AN849" i="6"/>
  <c r="AN424" i="6"/>
  <c r="AN806" i="6"/>
  <c r="BA801" i="6"/>
  <c r="BB801" i="6" s="1"/>
  <c r="AU643" i="6"/>
  <c r="AN916" i="6"/>
  <c r="AN912" i="6"/>
  <c r="AN809" i="6"/>
  <c r="AU406" i="6"/>
  <c r="AU66" i="6"/>
  <c r="AN829" i="6"/>
  <c r="AU304" i="6"/>
  <c r="AU811" i="6"/>
  <c r="AN899" i="6"/>
  <c r="AN405" i="6"/>
  <c r="AU631" i="6"/>
  <c r="AU376" i="6"/>
  <c r="AN5" i="6"/>
  <c r="AN84" i="6"/>
  <c r="AU41" i="6"/>
  <c r="AN90" i="6"/>
  <c r="AU792" i="6"/>
  <c r="AU354" i="6"/>
  <c r="AN857" i="6"/>
  <c r="AN86" i="6"/>
  <c r="AN658" i="6"/>
  <c r="AN417" i="6"/>
  <c r="AN639" i="6"/>
  <c r="AU662" i="6"/>
  <c r="AN427" i="6"/>
  <c r="AN915" i="6"/>
  <c r="AN22" i="6"/>
  <c r="AN921" i="6"/>
  <c r="AN812" i="6"/>
  <c r="AN858" i="6"/>
  <c r="AU45" i="6"/>
  <c r="AU298" i="6"/>
  <c r="AU14" i="6"/>
  <c r="AN832" i="6"/>
  <c r="AN810" i="6"/>
  <c r="AN291" i="6"/>
  <c r="AU49" i="6"/>
  <c r="AN668" i="6"/>
  <c r="AN907" i="6"/>
  <c r="AU12" i="6"/>
  <c r="AN817" i="6"/>
  <c r="AU319" i="6"/>
  <c r="AN647" i="6"/>
  <c r="AU353" i="6"/>
  <c r="AN57" i="6"/>
  <c r="AN382" i="6"/>
  <c r="AM148" i="6"/>
  <c r="AM343" i="6"/>
  <c r="AM280" i="6"/>
  <c r="AM350" i="6"/>
  <c r="AM18" i="6"/>
  <c r="AM69" i="6"/>
  <c r="AM791" i="6"/>
  <c r="AM260" i="6"/>
  <c r="AM438" i="6"/>
  <c r="AM16" i="6"/>
  <c r="AM654" i="6"/>
  <c r="AM431" i="6"/>
  <c r="AM464" i="6"/>
  <c r="AM85" i="6"/>
  <c r="AM644" i="6"/>
  <c r="AM390" i="6"/>
  <c r="AM361" i="6"/>
  <c r="AM805" i="6"/>
  <c r="AM612" i="6"/>
  <c r="AM434" i="6"/>
  <c r="AM379" i="6"/>
  <c r="AM295" i="6"/>
  <c r="AM414" i="6"/>
  <c r="AM894" i="6"/>
  <c r="AM635" i="6"/>
  <c r="AM56" i="6"/>
  <c r="AM397" i="6"/>
  <c r="AM305" i="6"/>
  <c r="AM362" i="6"/>
  <c r="AM62" i="6"/>
  <c r="AM133" i="6"/>
  <c r="AM411" i="6"/>
  <c r="AM852" i="6"/>
  <c r="AM356" i="6"/>
  <c r="AM19" i="6"/>
  <c r="AM840" i="6"/>
  <c r="AM655" i="6"/>
  <c r="AM159" i="6"/>
  <c r="AM92" i="6"/>
  <c r="AM650" i="6"/>
  <c r="AM620" i="6"/>
  <c r="AM138" i="6"/>
  <c r="AM887" i="6"/>
  <c r="AM888" i="6"/>
  <c r="AN846" i="6"/>
  <c r="AM422" i="6"/>
  <c r="AM760" i="6"/>
  <c r="AN366" i="6"/>
  <c r="AU378" i="6"/>
  <c r="AN348" i="6"/>
  <c r="AN886" i="6"/>
  <c r="AN309" i="6"/>
  <c r="AU850" i="6"/>
  <c r="AN393" i="6"/>
  <c r="AN310" i="6"/>
  <c r="AU798" i="6"/>
  <c r="AN813" i="6"/>
  <c r="AN855" i="6"/>
  <c r="AU839" i="6"/>
  <c r="AN337" i="6"/>
  <c r="AM799" i="6"/>
  <c r="AM316" i="6"/>
  <c r="AM653" i="6"/>
  <c r="AM904" i="6"/>
  <c r="AM394" i="6"/>
  <c r="AM268" i="6"/>
  <c r="AM79" i="6"/>
  <c r="AM333" i="6"/>
  <c r="AM430" i="6"/>
  <c r="AU803" i="6"/>
  <c r="AU375" i="6"/>
  <c r="AM30" i="6"/>
  <c r="AM834" i="6"/>
  <c r="AM237" i="6"/>
  <c r="AM455" i="6"/>
  <c r="AN292" i="6"/>
  <c r="AN820" i="6"/>
  <c r="AN833" i="6"/>
  <c r="AN896" i="6"/>
  <c r="AM636" i="6"/>
  <c r="AM288" i="6"/>
  <c r="AM91" i="6"/>
  <c r="AM778" i="6"/>
  <c r="AM927" i="6"/>
  <c r="AN71" i="6"/>
  <c r="AM693" i="6"/>
  <c r="AM128" i="6"/>
  <c r="AM689" i="6"/>
  <c r="AU54" i="6"/>
  <c r="AN423" i="6"/>
  <c r="AM39" i="6"/>
  <c r="AM637" i="6"/>
  <c r="AM60" i="6"/>
  <c r="AM634" i="6"/>
  <c r="AM281" i="6"/>
  <c r="AM80" i="6"/>
  <c r="AM619" i="6"/>
  <c r="AM192" i="6"/>
  <c r="AM106" i="6"/>
  <c r="AN802" i="6"/>
  <c r="AN853" i="6"/>
  <c r="AM50" i="6"/>
  <c r="AM299" i="6"/>
  <c r="AM9" i="6"/>
  <c r="AN9" i="6" s="1"/>
  <c r="AM23" i="6"/>
  <c r="AM383" i="6"/>
  <c r="AM65" i="6"/>
  <c r="AM73" i="6"/>
  <c r="AM355" i="6"/>
  <c r="AM900" i="6"/>
  <c r="AM117" i="6"/>
  <c r="AM96" i="6"/>
  <c r="AM458" i="6"/>
  <c r="AM368" i="6"/>
  <c r="AM439" i="6"/>
  <c r="AM380" i="6"/>
  <c r="AM364" i="6"/>
  <c r="AM889" i="6"/>
  <c r="AM347" i="6"/>
  <c r="AM88" i="6"/>
  <c r="AM657" i="6"/>
  <c r="AM425" i="6"/>
  <c r="AM303" i="6"/>
  <c r="AM651" i="6"/>
  <c r="AM808" i="6"/>
  <c r="AM435" i="6"/>
  <c r="AM370" i="6"/>
  <c r="AM369" i="6"/>
  <c r="AM903" i="6"/>
  <c r="AM306" i="6"/>
  <c r="AJ625" i="6"/>
  <c r="AM136" i="6"/>
  <c r="AN919" i="6"/>
  <c r="AN905" i="6"/>
  <c r="AU883" i="6"/>
  <c r="AU890" i="6"/>
  <c r="AU409" i="6"/>
  <c r="AM841" i="6"/>
  <c r="AM415" i="6"/>
  <c r="AM326" i="6"/>
  <c r="AM77" i="6"/>
  <c r="AM351" i="6"/>
  <c r="AM367" i="6"/>
  <c r="AM321" i="6"/>
  <c r="AM137" i="6"/>
  <c r="AM131" i="6"/>
  <c r="AM923" i="6"/>
  <c r="AM125" i="6"/>
  <c r="AM44" i="6"/>
  <c r="AN44" i="6" s="1"/>
  <c r="AM648" i="6"/>
  <c r="AM365" i="6"/>
  <c r="AM27" i="6"/>
  <c r="AM404" i="6"/>
  <c r="AM838" i="6"/>
  <c r="AM789" i="6"/>
  <c r="AM872" i="6"/>
  <c r="AM29" i="6"/>
  <c r="AM381" i="6"/>
  <c r="AM6" i="6"/>
  <c r="AM416" i="6"/>
  <c r="AM33" i="6"/>
  <c r="AM68" i="6"/>
  <c r="AM349" i="6"/>
  <c r="AM289" i="6"/>
  <c r="AM10" i="6"/>
  <c r="AM469" i="6"/>
  <c r="AM453" i="6"/>
  <c r="AU453" i="6" s="1"/>
  <c r="AM120" i="6"/>
  <c r="AN287" i="6"/>
  <c r="AN345" i="6"/>
  <c r="AN633" i="6"/>
  <c r="AM891" i="6"/>
  <c r="AM908" i="6"/>
  <c r="AM334" i="6"/>
  <c r="AU334" i="6" s="1"/>
  <c r="AM36" i="6"/>
  <c r="AM17" i="6"/>
  <c r="AM119" i="6"/>
  <c r="AM398" i="6"/>
  <c r="AM901" i="6"/>
  <c r="AM323" i="6"/>
  <c r="AM796" i="6"/>
  <c r="AM25" i="6"/>
  <c r="AM294" i="6"/>
  <c r="AM419" i="6"/>
  <c r="AM412" i="6"/>
  <c r="AM67" i="6"/>
  <c r="AM772" i="6"/>
  <c r="AM93" i="6"/>
  <c r="AU408" i="6"/>
  <c r="AM74" i="6"/>
  <c r="AM882" i="6"/>
  <c r="AM340" i="6"/>
  <c r="AM400" i="6"/>
  <c r="AM618" i="6"/>
  <c r="AM264" i="6"/>
  <c r="AM843" i="6"/>
  <c r="AM286" i="6"/>
  <c r="AM275" i="6"/>
  <c r="AM121" i="6"/>
  <c r="AU283" i="6"/>
  <c r="AN918" i="6"/>
  <c r="AN666" i="6"/>
  <c r="AN322" i="6"/>
  <c r="AM331" i="6"/>
  <c r="AM313" i="6"/>
  <c r="AM892" i="6"/>
  <c r="AM387" i="6"/>
  <c r="AM342" i="6"/>
  <c r="AM454" i="6"/>
  <c r="AU454" i="6" s="1"/>
  <c r="AM112" i="6"/>
  <c r="AM336" i="6"/>
  <c r="AM58" i="6"/>
  <c r="AM203" i="6"/>
  <c r="AM332" i="6"/>
  <c r="AM53" i="6"/>
  <c r="AM401" i="6"/>
  <c r="AM377" i="6"/>
  <c r="AM312" i="6"/>
  <c r="AM82" i="6"/>
  <c r="AM873" i="6"/>
  <c r="AM595" i="6"/>
  <c r="AM100" i="6"/>
  <c r="BA410" i="6"/>
  <c r="BB410" i="6" s="1"/>
  <c r="BD410" i="6"/>
  <c r="BE410" i="6" s="1"/>
  <c r="BG410" i="6" s="1"/>
  <c r="BA428" i="6"/>
  <c r="BD428" i="6"/>
  <c r="BE428" i="6" s="1"/>
  <c r="BG428" i="6" s="1"/>
  <c r="BA902" i="6"/>
  <c r="BD821" i="6"/>
  <c r="BE821" i="6" s="1"/>
  <c r="BG821" i="6" s="1"/>
  <c r="BA821" i="6"/>
  <c r="BD844" i="6"/>
  <c r="BE844" i="6" s="1"/>
  <c r="BG844" i="6" s="1"/>
  <c r="BA844" i="6"/>
  <c r="BD664" i="6"/>
  <c r="BE664" i="6" s="1"/>
  <c r="BG664" i="6" s="1"/>
  <c r="AI932" i="6"/>
  <c r="AI104" i="6"/>
  <c r="AX73" i="15"/>
  <c r="AX75" i="15"/>
  <c r="H78" i="15"/>
  <c r="H75" i="15"/>
  <c r="H73" i="15"/>
  <c r="CL73" i="15"/>
  <c r="CL75" i="15"/>
  <c r="AU632" i="6"/>
  <c r="AN632" i="6"/>
  <c r="AU76" i="6"/>
  <c r="AN76" i="6"/>
  <c r="AU290" i="6"/>
  <c r="AN290" i="6"/>
  <c r="AN72" i="6"/>
  <c r="AU72" i="6"/>
  <c r="AU7" i="6"/>
  <c r="AN7" i="6"/>
  <c r="AU308" i="6"/>
  <c r="AN308" i="6"/>
  <c r="AN159" i="6"/>
  <c r="AN854" i="6"/>
  <c r="AU854" i="6"/>
  <c r="AN335" i="6"/>
  <c r="AU335" i="6"/>
  <c r="AG783" i="6"/>
  <c r="AU325" i="6"/>
  <c r="AN325" i="6"/>
  <c r="AN391" i="6"/>
  <c r="AU391" i="6"/>
  <c r="AU344" i="6"/>
  <c r="AN344" i="6"/>
  <c r="AU884" i="6"/>
  <c r="AN884" i="6"/>
  <c r="AN83" i="6"/>
  <c r="AU83" i="6"/>
  <c r="AN392" i="6"/>
  <c r="AU392" i="6"/>
  <c r="AU642" i="6"/>
  <c r="AN642" i="6"/>
  <c r="AU645" i="6"/>
  <c r="AN645" i="6"/>
  <c r="AN35" i="6"/>
  <c r="AU35" i="6"/>
  <c r="AN51" i="6"/>
  <c r="AU51" i="6"/>
  <c r="AN413" i="6"/>
  <c r="AU413" i="6"/>
  <c r="AN24" i="6"/>
  <c r="AU24" i="6"/>
  <c r="AN31" i="6"/>
  <c r="AU31" i="6"/>
  <c r="AN822" i="6"/>
  <c r="AU822" i="6"/>
  <c r="AN47" i="6"/>
  <c r="AU47" i="6"/>
  <c r="AU373" i="6"/>
  <c r="AN373" i="6"/>
  <c r="AU432" i="6"/>
  <c r="AN432" i="6"/>
  <c r="AU43" i="6"/>
  <c r="AN43" i="6"/>
  <c r="AU399" i="6"/>
  <c r="AN399" i="6"/>
  <c r="AJ131" i="6"/>
  <c r="AU13" i="6"/>
  <c r="AN13" i="6"/>
  <c r="AM122" i="6"/>
  <c r="AP122" i="6" s="1"/>
  <c r="AM682" i="6"/>
  <c r="AP682" i="6" s="1"/>
  <c r="AM98" i="6"/>
  <c r="AP98" i="6" s="1"/>
  <c r="AM926" i="6"/>
  <c r="AP926" i="6" s="1"/>
  <c r="AJ311" i="6"/>
  <c r="AM311" i="6"/>
  <c r="AP311" i="6" s="1"/>
  <c r="AM663" i="6"/>
  <c r="AP663" i="6" s="1"/>
  <c r="AM885" i="6"/>
  <c r="AP885" i="6" s="1"/>
  <c r="AM874" i="6"/>
  <c r="AP874" i="6" s="1"/>
  <c r="AZ874" i="6" s="1"/>
  <c r="AM78" i="6"/>
  <c r="AP78" i="6" s="1"/>
  <c r="AM797" i="6"/>
  <c r="AP797" i="6" s="1"/>
  <c r="AZ797" i="6" s="1"/>
  <c r="AJ276" i="6"/>
  <c r="AM276" i="6"/>
  <c r="AP276" i="6" s="1"/>
  <c r="AJ611" i="6"/>
  <c r="AM611" i="6"/>
  <c r="AP611" i="6" s="1"/>
  <c r="AZ611" i="6" s="1"/>
  <c r="AJ870" i="6"/>
  <c r="AM870" i="6"/>
  <c r="AP870" i="6" s="1"/>
  <c r="AZ870" i="6" s="1"/>
  <c r="AJ686" i="6"/>
  <c r="AM686" i="6"/>
  <c r="AP686" i="6" s="1"/>
  <c r="AM320" i="6"/>
  <c r="AP320" i="6" s="1"/>
  <c r="AM116" i="6"/>
  <c r="AP116" i="6" s="1"/>
  <c r="AJ880" i="6"/>
  <c r="AM880" i="6"/>
  <c r="AP880" i="6" s="1"/>
  <c r="AJ795" i="6"/>
  <c r="AM795" i="6"/>
  <c r="AP795" i="6" s="1"/>
  <c r="AJ52" i="6"/>
  <c r="AM52" i="6"/>
  <c r="AP52" i="6" s="1"/>
  <c r="AZ52" i="6" s="1"/>
  <c r="AJ779" i="6"/>
  <c r="AM779" i="6"/>
  <c r="AP779" i="6" s="1"/>
  <c r="AZ779" i="6" s="1"/>
  <c r="AM869" i="6"/>
  <c r="AP869" i="6" s="1"/>
  <c r="AZ869" i="6" s="1"/>
  <c r="AM930" i="6"/>
  <c r="AP930" i="6" s="1"/>
  <c r="AZ930" i="6" s="1"/>
  <c r="AJ89" i="6"/>
  <c r="AM89" i="6"/>
  <c r="AP89" i="6" s="1"/>
  <c r="AM293" i="6"/>
  <c r="AP293" i="6" s="1"/>
  <c r="AM828" i="6"/>
  <c r="AP828" i="6" s="1"/>
  <c r="AM42" i="6"/>
  <c r="AP42" i="6" s="1"/>
  <c r="AM55" i="6"/>
  <c r="AP55" i="6" s="1"/>
  <c r="AJ301" i="6"/>
  <c r="AM301" i="6"/>
  <c r="AP301" i="6" s="1"/>
  <c r="AM324" i="6"/>
  <c r="AP324" i="6" s="1"/>
  <c r="AJ929" i="6"/>
  <c r="AM929" i="6"/>
  <c r="AP929" i="6" s="1"/>
  <c r="AJ923" i="6"/>
  <c r="AM282" i="6"/>
  <c r="AP282" i="6" s="1"/>
  <c r="AM845" i="6"/>
  <c r="AP845" i="6" s="1"/>
  <c r="AJ928" i="6"/>
  <c r="AM928" i="6"/>
  <c r="AP928" i="6" s="1"/>
  <c r="AJ61" i="6"/>
  <c r="AM61" i="6"/>
  <c r="AP61" i="6" s="1"/>
  <c r="AJ687" i="6"/>
  <c r="AM687" i="6"/>
  <c r="AP687" i="6" s="1"/>
  <c r="AZ687" i="6" s="1"/>
  <c r="AM922" i="6"/>
  <c r="AP922" i="6" s="1"/>
  <c r="AM372" i="6"/>
  <c r="AP372" i="6" s="1"/>
  <c r="AJ590" i="6"/>
  <c r="AM590" i="6"/>
  <c r="AP590" i="6" s="1"/>
  <c r="AM132" i="6"/>
  <c r="AP132" i="6" s="1"/>
  <c r="AM819" i="6"/>
  <c r="AP819" i="6" s="1"/>
  <c r="AM421" i="6"/>
  <c r="AP421" i="6" s="1"/>
  <c r="AJ818" i="6"/>
  <c r="AM818" i="6"/>
  <c r="AP818" i="6" s="1"/>
  <c r="AG105" i="6"/>
  <c r="AM389" i="6"/>
  <c r="AP389" i="6" s="1"/>
  <c r="AM630" i="6"/>
  <c r="AP630" i="6" s="1"/>
  <c r="AM81" i="6"/>
  <c r="AP81" i="6" s="1"/>
  <c r="AZ81" i="6" s="1"/>
  <c r="AG136" i="6"/>
  <c r="AG923" i="6"/>
  <c r="AG138" i="6"/>
  <c r="AM28" i="6"/>
  <c r="AP28" i="6" s="1"/>
  <c r="AZ28" i="6" s="1"/>
  <c r="AJ851" i="6"/>
  <c r="AM851" i="6"/>
  <c r="AP851" i="6" s="1"/>
  <c r="AM279" i="6"/>
  <c r="AP279" i="6" s="1"/>
  <c r="AM613" i="6"/>
  <c r="AP613" i="6" s="1"/>
  <c r="AM589" i="6"/>
  <c r="AP589" i="6" s="1"/>
  <c r="AZ589" i="6" s="1"/>
  <c r="AM656" i="6"/>
  <c r="AP656" i="6" s="1"/>
  <c r="AJ8" i="6"/>
  <c r="AM8" i="6"/>
  <c r="AP8" i="6" s="1"/>
  <c r="AM914" i="6"/>
  <c r="AP914" i="6" s="1"/>
  <c r="AM75" i="6"/>
  <c r="AP75" i="6" s="1"/>
  <c r="AM402" i="6"/>
  <c r="AP402" i="6" s="1"/>
  <c r="AJ824" i="6"/>
  <c r="AM824" i="6"/>
  <c r="AP824" i="6" s="1"/>
  <c r="AM909" i="6"/>
  <c r="AP909" i="6" s="1"/>
  <c r="AM925" i="6"/>
  <c r="AP925" i="6" s="1"/>
  <c r="AM21" i="6"/>
  <c r="AP21" i="6" s="1"/>
  <c r="AJ302" i="6"/>
  <c r="AM302" i="6"/>
  <c r="AP302" i="6" s="1"/>
  <c r="AZ302" i="6" s="1"/>
  <c r="AM403" i="6"/>
  <c r="AP403" i="6" s="1"/>
  <c r="AJ893" i="6"/>
  <c r="AM893" i="6"/>
  <c r="AP893" i="6" s="1"/>
  <c r="AJ137" i="6"/>
  <c r="AJ835" i="6"/>
  <c r="AM835" i="6"/>
  <c r="AP835" i="6" s="1"/>
  <c r="AJ338" i="6"/>
  <c r="AM338" i="6"/>
  <c r="AP338" i="6" s="1"/>
  <c r="AJ346" i="6"/>
  <c r="AM346" i="6"/>
  <c r="AP346" i="6" s="1"/>
  <c r="AM615" i="6"/>
  <c r="AP615" i="6" s="1"/>
  <c r="AJ226" i="6"/>
  <c r="AM226" i="6"/>
  <c r="AP226" i="6" s="1"/>
  <c r="AJ673" i="6"/>
  <c r="AM673" i="6"/>
  <c r="AP673" i="6" s="1"/>
  <c r="AJ359" i="6"/>
  <c r="AM359" i="6"/>
  <c r="AP359" i="6" s="1"/>
  <c r="AM592" i="6"/>
  <c r="AP592" i="6" s="1"/>
  <c r="AZ592" i="6" s="1"/>
  <c r="AM749" i="6"/>
  <c r="AP749" i="6" s="1"/>
  <c r="AM446" i="6"/>
  <c r="AP446" i="6" s="1"/>
  <c r="AM97" i="6"/>
  <c r="AP97" i="6" s="1"/>
  <c r="AM671" i="6"/>
  <c r="AP671" i="6" s="1"/>
  <c r="AJ935" i="6"/>
  <c r="AM935" i="6"/>
  <c r="AP935" i="6" s="1"/>
  <c r="AG775" i="6"/>
  <c r="AG929" i="6"/>
  <c r="AM827" i="6"/>
  <c r="AP827" i="6" s="1"/>
  <c r="AJ371" i="6"/>
  <c r="AM371" i="6"/>
  <c r="AP371" i="6" s="1"/>
  <c r="AM831" i="6"/>
  <c r="AP831" i="6" s="1"/>
  <c r="AJ875" i="6"/>
  <c r="AM875" i="6"/>
  <c r="AP875" i="6" s="1"/>
  <c r="AZ875" i="6" s="1"/>
  <c r="AM877" i="6"/>
  <c r="AP877" i="6" s="1"/>
  <c r="AJ170" i="6"/>
  <c r="AM170" i="6"/>
  <c r="AP170" i="6" s="1"/>
  <c r="AM783" i="6"/>
  <c r="AP783" i="6" s="1"/>
  <c r="AZ783" i="6" s="1"/>
  <c r="AM674" i="6"/>
  <c r="AP674" i="6" s="1"/>
  <c r="AM462" i="6"/>
  <c r="AP462" i="6" s="1"/>
  <c r="AZ462" i="6" s="1"/>
  <c r="AJ678" i="6"/>
  <c r="AM678" i="6"/>
  <c r="AP678" i="6" s="1"/>
  <c r="AJ113" i="6"/>
  <c r="AM113" i="6"/>
  <c r="AP113" i="6" s="1"/>
  <c r="AJ300" i="6"/>
  <c r="AM300" i="6"/>
  <c r="AP300" i="6" s="1"/>
  <c r="AM625" i="6"/>
  <c r="AP625" i="6" s="1"/>
  <c r="AJ780" i="6"/>
  <c r="AM780" i="6"/>
  <c r="AP780" i="6" s="1"/>
  <c r="AM442" i="6"/>
  <c r="AP442" i="6" s="1"/>
  <c r="AJ930" i="6"/>
  <c r="AM917" i="6"/>
  <c r="AP917" i="6" s="1"/>
  <c r="AZ917" i="6" s="1"/>
  <c r="AM87" i="6"/>
  <c r="AP87" i="6" s="1"/>
  <c r="AZ87" i="6" s="1"/>
  <c r="AM775" i="6"/>
  <c r="AP775" i="6" s="1"/>
  <c r="AM105" i="6"/>
  <c r="AP105" i="6" s="1"/>
  <c r="AZ105" i="6" s="1"/>
  <c r="AJ129" i="6"/>
  <c r="AM129" i="6"/>
  <c r="AP129" i="6" s="1"/>
  <c r="AZ129" i="6" s="1"/>
  <c r="AM34" i="6"/>
  <c r="AP34" i="6" s="1"/>
  <c r="AM659" i="6"/>
  <c r="AP659" i="6" s="1"/>
  <c r="AG620" i="6"/>
  <c r="AM357" i="6"/>
  <c r="AP357" i="6" s="1"/>
  <c r="AM788" i="6"/>
  <c r="AP788" i="6" s="1"/>
  <c r="AM675" i="6"/>
  <c r="AP675" i="6" s="1"/>
  <c r="AJ775" i="6"/>
  <c r="AM46" i="6"/>
  <c r="AP46" i="6" s="1"/>
  <c r="AG930" i="6"/>
  <c r="AJ667" i="6"/>
  <c r="AM667" i="6"/>
  <c r="AP667" i="6" s="1"/>
  <c r="AM11" i="6"/>
  <c r="AP11" i="6" s="1"/>
  <c r="AM876" i="6"/>
  <c r="AP876" i="6" s="1"/>
  <c r="AZ876" i="6" s="1"/>
  <c r="AM774" i="6"/>
  <c r="AP774" i="6" s="1"/>
  <c r="AM597" i="6"/>
  <c r="AP597" i="6" s="1"/>
  <c r="AZ597" i="6" s="1"/>
  <c r="AJ267" i="6"/>
  <c r="AM267" i="6"/>
  <c r="AP267" i="6" s="1"/>
  <c r="AZ267" i="6" s="1"/>
  <c r="AM681" i="6"/>
  <c r="AP681" i="6" s="1"/>
  <c r="AZ681" i="6" s="1"/>
  <c r="AJ125" i="6"/>
  <c r="AM640" i="6"/>
  <c r="AP640" i="6" s="1"/>
  <c r="AM64" i="6"/>
  <c r="AP64" i="6" s="1"/>
  <c r="AJ814" i="6"/>
  <c r="AM814" i="6"/>
  <c r="AP814" i="6" s="1"/>
  <c r="AM384" i="6"/>
  <c r="AP384" i="6" s="1"/>
  <c r="AJ897" i="6"/>
  <c r="AM897" i="6"/>
  <c r="AP897" i="6" s="1"/>
  <c r="AM895" i="6"/>
  <c r="AP895" i="6" s="1"/>
  <c r="AJ807" i="6"/>
  <c r="AM807" i="6"/>
  <c r="AP807" i="6" s="1"/>
  <c r="AJ856" i="6"/>
  <c r="AM856" i="6"/>
  <c r="AP856" i="6" s="1"/>
  <c r="AZ856" i="6" s="1"/>
  <c r="AM420" i="6"/>
  <c r="AP420" i="6" s="1"/>
  <c r="AZ420" i="6" s="1"/>
  <c r="AM790" i="6"/>
  <c r="AP790" i="6" s="1"/>
  <c r="AM444" i="6"/>
  <c r="AP444" i="6" s="1"/>
  <c r="AM284" i="6"/>
  <c r="AP284" i="6" s="1"/>
  <c r="AZ284" i="6" s="1"/>
  <c r="AM388" i="6"/>
  <c r="AP388" i="6" s="1"/>
  <c r="AM40" i="6"/>
  <c r="AP40" i="6" s="1"/>
  <c r="AJ99" i="6"/>
  <c r="AM99" i="6"/>
  <c r="AP99" i="6" s="1"/>
  <c r="AM317" i="6"/>
  <c r="AP317" i="6" s="1"/>
  <c r="AM601" i="6"/>
  <c r="AP601" i="6" s="1"/>
  <c r="AJ825" i="6"/>
  <c r="AM825" i="6"/>
  <c r="AP825" i="6" s="1"/>
  <c r="AM913" i="6"/>
  <c r="AP913" i="6" s="1"/>
  <c r="AM598" i="6"/>
  <c r="AP598" i="6" s="1"/>
  <c r="AM266" i="6"/>
  <c r="AP266" i="6" s="1"/>
  <c r="AM934" i="6"/>
  <c r="AP934" i="6" s="1"/>
  <c r="AJ328" i="6"/>
  <c r="AM328" i="6"/>
  <c r="AP328" i="6" s="1"/>
  <c r="AM20" i="6"/>
  <c r="AP20" i="6" s="1"/>
  <c r="AZ20" i="6" s="1"/>
  <c r="AM842" i="6"/>
  <c r="AP842" i="6" s="1"/>
  <c r="AZ842" i="6" s="1"/>
  <c r="AM847" i="6"/>
  <c r="AP847" i="6" s="1"/>
  <c r="AZ847" i="6" s="1"/>
  <c r="AJ270" i="6"/>
  <c r="AM270" i="6"/>
  <c r="AP270" i="6" s="1"/>
  <c r="AJ265" i="6"/>
  <c r="AM265" i="6"/>
  <c r="AP265" i="6" s="1"/>
  <c r="AM262" i="6"/>
  <c r="AP262" i="6" s="1"/>
  <c r="AM614" i="6"/>
  <c r="AP614" i="6" s="1"/>
  <c r="AJ461" i="6"/>
  <c r="AM461" i="6"/>
  <c r="AP461" i="6" s="1"/>
  <c r="AM123" i="6"/>
  <c r="AP123" i="6" s="1"/>
  <c r="AJ101" i="6"/>
  <c r="AM101" i="6"/>
  <c r="AP101" i="6" s="1"/>
  <c r="AM459" i="6"/>
  <c r="AP459" i="6" s="1"/>
  <c r="AJ105" i="6"/>
  <c r="AJ674" i="6"/>
  <c r="AJ869" i="6"/>
  <c r="AI443" i="6"/>
  <c r="AI94" i="6"/>
  <c r="AG625" i="6"/>
  <c r="AG125" i="6"/>
  <c r="AG137" i="6"/>
  <c r="AG131" i="6"/>
  <c r="AI256" i="6"/>
  <c r="AI622" i="6"/>
  <c r="AI604" i="6"/>
  <c r="AG101" i="6"/>
  <c r="AG461" i="6"/>
  <c r="AG779" i="6"/>
  <c r="AG869" i="6"/>
  <c r="AJ262" i="6"/>
  <c r="AG780" i="6"/>
  <c r="AG613" i="6"/>
  <c r="AG446" i="6"/>
  <c r="AG462" i="6"/>
  <c r="AG674" i="6"/>
  <c r="AG442" i="6"/>
  <c r="AG170" i="6"/>
  <c r="AG592" i="6"/>
  <c r="AG265" i="6"/>
  <c r="AG925" i="6"/>
  <c r="AG678" i="6"/>
  <c r="AJ442" i="6"/>
  <c r="AI629" i="6"/>
  <c r="AJ877" i="6"/>
  <c r="AI259" i="6"/>
  <c r="AG129" i="6"/>
  <c r="AG434" i="6"/>
  <c r="AG435" i="6"/>
  <c r="AG614" i="6"/>
  <c r="AG123" i="6"/>
  <c r="AI456" i="6"/>
  <c r="AG262" i="6"/>
  <c r="AI773" i="6"/>
  <c r="AJ123" i="6"/>
  <c r="AG92" i="6"/>
  <c r="AI257" i="6"/>
  <c r="AG260" i="6"/>
  <c r="AI445" i="6"/>
  <c r="AJ459" i="6"/>
  <c r="AG439" i="6"/>
  <c r="AJ783" i="6"/>
  <c r="AJ749" i="6"/>
  <c r="AJ614" i="6"/>
  <c r="AG438" i="6"/>
  <c r="AJ122" i="6"/>
  <c r="AI465" i="6"/>
  <c r="AG791" i="6"/>
  <c r="AI624" i="6"/>
  <c r="AG611" i="6"/>
  <c r="AG113" i="6"/>
  <c r="AG612" i="6"/>
  <c r="AG875" i="6"/>
  <c r="AG598" i="6"/>
  <c r="AG96" i="6"/>
  <c r="AG870" i="6"/>
  <c r="AI273" i="6"/>
  <c r="AG671" i="6"/>
  <c r="AI124" i="6"/>
  <c r="AG133" i="6"/>
  <c r="AG749" i="6"/>
  <c r="AG615" i="6"/>
  <c r="AI115" i="6"/>
  <c r="AI591" i="6"/>
  <c r="AI258" i="6"/>
  <c r="AG877" i="6"/>
  <c r="AG128" i="6"/>
  <c r="AG119" i="6"/>
  <c r="AG686" i="6"/>
  <c r="AG874" i="6"/>
  <c r="AI471" i="6"/>
  <c r="AJ613" i="6"/>
  <c r="AJ926" i="6"/>
  <c r="AG619" i="6"/>
  <c r="AG589" i="6"/>
  <c r="AJ592" i="6"/>
  <c r="AJ446" i="6"/>
  <c r="AJ671" i="6"/>
  <c r="AI626" i="6"/>
  <c r="AG464" i="6"/>
  <c r="AJ934" i="6"/>
  <c r="AG934" i="6"/>
  <c r="AG459" i="6"/>
  <c r="AJ98" i="6"/>
  <c r="AJ97" i="6"/>
  <c r="AI135" i="6"/>
  <c r="AI470" i="6"/>
  <c r="AG922" i="6"/>
  <c r="AI472" i="6"/>
  <c r="AG455" i="6"/>
  <c r="AJ922" i="6"/>
  <c r="AG927" i="6"/>
  <c r="AG275" i="6"/>
  <c r="AG203" i="6"/>
  <c r="AJ874" i="6"/>
  <c r="AI271" i="6"/>
  <c r="AG601" i="6"/>
  <c r="AJ81" i="6"/>
  <c r="AG266" i="6"/>
  <c r="AG693" i="6"/>
  <c r="AI111" i="6"/>
  <c r="AG117" i="6"/>
  <c r="AG226" i="6"/>
  <c r="AI680" i="6"/>
  <c r="AJ615" i="6"/>
  <c r="AJ589" i="6"/>
  <c r="AI871" i="6"/>
  <c r="AG270" i="6"/>
  <c r="AG276" i="6"/>
  <c r="AJ682" i="6"/>
  <c r="AG122" i="6"/>
  <c r="AJ774" i="6"/>
  <c r="AJ116" i="6"/>
  <c r="AI181" i="6"/>
  <c r="AI695" i="6"/>
  <c r="AJ266" i="6"/>
  <c r="AG98" i="6"/>
  <c r="AG597" i="6"/>
  <c r="AG97" i="6"/>
  <c r="AG458" i="6"/>
  <c r="AI95" i="6"/>
  <c r="AG159" i="6"/>
  <c r="AI109" i="6"/>
  <c r="AI108" i="6"/>
  <c r="AG673" i="6"/>
  <c r="AG81" i="6"/>
  <c r="AI621" i="6"/>
  <c r="AI931" i="6"/>
  <c r="AI473" i="6"/>
  <c r="AG473" i="6"/>
  <c r="AI692" i="6"/>
  <c r="AG692" i="6"/>
  <c r="AG460" i="6"/>
  <c r="AI460" i="6"/>
  <c r="AI457" i="6"/>
  <c r="AG457" i="6"/>
  <c r="AI688" i="6"/>
  <c r="AG688" i="6"/>
  <c r="AI447" i="6"/>
  <c r="AG447" i="6"/>
  <c r="AG778" i="6"/>
  <c r="AI437" i="6"/>
  <c r="AG873" i="6"/>
  <c r="AJ598" i="6"/>
  <c r="AI609" i="6"/>
  <c r="AG789" i="6"/>
  <c r="AI933" i="6"/>
  <c r="AG687" i="6"/>
  <c r="AG99" i="6"/>
  <c r="AJ453" i="6"/>
  <c r="AI685" i="6"/>
  <c r="AG685" i="6"/>
  <c r="AG448" i="6"/>
  <c r="AI448" i="6"/>
  <c r="AI451" i="6"/>
  <c r="AG451" i="6"/>
  <c r="AG192" i="6"/>
  <c r="AG132" i="6"/>
  <c r="AI784" i="6"/>
  <c r="AG453" i="6"/>
  <c r="AG590" i="6"/>
  <c r="AI126" i="6"/>
  <c r="AG126" i="6"/>
  <c r="AI777" i="6"/>
  <c r="AG777" i="6"/>
  <c r="AI269" i="6"/>
  <c r="AG269" i="6"/>
  <c r="AG924" i="6"/>
  <c r="AI924" i="6"/>
  <c r="AG118" i="6"/>
  <c r="AI118" i="6"/>
  <c r="AI607" i="6"/>
  <c r="AG607" i="6"/>
  <c r="AI475" i="6"/>
  <c r="AI596" i="6"/>
  <c r="AG596" i="6"/>
  <c r="AJ120" i="6"/>
  <c r="AG148" i="6"/>
  <c r="AI878" i="6"/>
  <c r="AG878" i="6"/>
  <c r="AI261" i="6"/>
  <c r="AG261" i="6"/>
  <c r="AJ772" i="6"/>
  <c r="AG59" i="6"/>
  <c r="AI59" i="6"/>
  <c r="AI70" i="6"/>
  <c r="AG70" i="6"/>
  <c r="AI436" i="6"/>
  <c r="AG436" i="6"/>
  <c r="AG928" i="6"/>
  <c r="AG788" i="6"/>
  <c r="AG670" i="6"/>
  <c r="AI670" i="6"/>
  <c r="AJ121" i="6"/>
  <c r="AJ132" i="6"/>
  <c r="AJ675" i="6"/>
  <c r="AG675" i="6"/>
  <c r="AJ192" i="6"/>
  <c r="AI433" i="6"/>
  <c r="AG433" i="6"/>
  <c r="AG690" i="6"/>
  <c r="AI690" i="6"/>
  <c r="AJ106" i="6"/>
  <c r="AI272" i="6"/>
  <c r="AG264" i="6"/>
  <c r="AG268" i="6"/>
  <c r="AJ597" i="6"/>
  <c r="AG112" i="6"/>
  <c r="AJ444" i="6"/>
  <c r="AG774" i="6"/>
  <c r="AJ601" i="6"/>
  <c r="AI781" i="6"/>
  <c r="AG781" i="6"/>
  <c r="AI248" i="6"/>
  <c r="AG248" i="6"/>
  <c r="AG595" i="6"/>
  <c r="AG121" i="6"/>
  <c r="AI602" i="6"/>
  <c r="AG602" i="6"/>
  <c r="AI868" i="6"/>
  <c r="AG868" i="6"/>
  <c r="AJ681" i="6"/>
  <c r="AJ925" i="6"/>
  <c r="AI277" i="6"/>
  <c r="AG630" i="6"/>
  <c r="AI110" i="6"/>
  <c r="AG110" i="6"/>
  <c r="AG237" i="6"/>
  <c r="AG100" i="6"/>
  <c r="AJ790" i="6"/>
  <c r="AG618" i="6"/>
  <c r="AG469" i="6"/>
  <c r="AI450" i="6"/>
  <c r="AG120" i="6"/>
  <c r="AG106" i="6"/>
  <c r="AG689" i="6"/>
  <c r="AJ789" i="6"/>
  <c r="AI48" i="6"/>
  <c r="AG48" i="6"/>
  <c r="AJ872" i="6"/>
  <c r="AG103" i="6"/>
  <c r="AI103" i="6"/>
  <c r="AG617" i="6"/>
  <c r="AI617" i="6"/>
  <c r="AI476" i="6"/>
  <c r="AG476" i="6"/>
  <c r="AI130" i="6"/>
  <c r="AJ268" i="6"/>
  <c r="AI776" i="6"/>
  <c r="AG776" i="6"/>
  <c r="AG676" i="6"/>
  <c r="AI676" i="6"/>
  <c r="AI278" i="6"/>
  <c r="AG278" i="6"/>
  <c r="AI606" i="6"/>
  <c r="AG606" i="6"/>
  <c r="AI610" i="6"/>
  <c r="AG610" i="6"/>
  <c r="AG785" i="6"/>
  <c r="AI785" i="6"/>
  <c r="AJ93" i="6"/>
  <c r="AI677" i="6"/>
  <c r="AG93" i="6"/>
  <c r="AG790" i="6"/>
  <c r="W863" i="6"/>
  <c r="AF863" i="6" s="1"/>
  <c r="W661" i="6"/>
  <c r="AF661" i="6" s="1"/>
  <c r="W3" i="6"/>
  <c r="AF3" i="6" s="1"/>
  <c r="AI3" i="6" s="1"/>
  <c r="W429" i="6"/>
  <c r="AF429" i="6" s="1"/>
  <c r="W385" i="6"/>
  <c r="AF385" i="6" s="1"/>
  <c r="W867" i="6"/>
  <c r="AF867" i="6" s="1"/>
  <c r="W848" i="6"/>
  <c r="AF848" i="6" s="1"/>
  <c r="W793" i="6"/>
  <c r="AF793" i="6" s="1"/>
  <c r="W374" i="6"/>
  <c r="AF374" i="6" s="1"/>
  <c r="W574" i="6"/>
  <c r="AF574" i="6" s="1"/>
  <c r="W771" i="6"/>
  <c r="AF771" i="6" s="1"/>
  <c r="W540" i="6"/>
  <c r="AF540" i="6" s="1"/>
  <c r="W649" i="6"/>
  <c r="AF649" i="6" s="1"/>
  <c r="W474" i="6"/>
  <c r="AF474" i="6" s="1"/>
  <c r="W551" i="6"/>
  <c r="AF551" i="6" s="1"/>
  <c r="W330" i="6"/>
  <c r="AF330" i="6" s="1"/>
  <c r="W616" i="6"/>
  <c r="AF616" i="6" s="1"/>
  <c r="W274" i="6"/>
  <c r="AF274" i="6" s="1"/>
  <c r="W727" i="6"/>
  <c r="AF727" i="6" s="1"/>
  <c r="W694" i="6"/>
  <c r="AF694" i="6" s="1"/>
  <c r="W861" i="6"/>
  <c r="AF861" i="6" s="1"/>
  <c r="W552" i="6"/>
  <c r="AF552" i="6" s="1"/>
  <c r="W318" i="6"/>
  <c r="AF318" i="6" s="1"/>
  <c r="W26" i="6"/>
  <c r="AF26" i="6" s="1"/>
  <c r="W418" i="6"/>
  <c r="AF418" i="6" s="1"/>
  <c r="W864" i="6"/>
  <c r="AF864" i="6" s="1"/>
  <c r="W225" i="6"/>
  <c r="AF225" i="6" s="1"/>
  <c r="W638" i="6"/>
  <c r="AF638" i="6" s="1"/>
  <c r="W341" i="6"/>
  <c r="AF341" i="6" s="1"/>
  <c r="W114" i="6"/>
  <c r="AF114" i="6" s="1"/>
  <c r="W440" i="6"/>
  <c r="AF440" i="6" s="1"/>
  <c r="W862" i="6"/>
  <c r="AF862" i="6" s="1"/>
  <c r="W716" i="6"/>
  <c r="AF716" i="6" s="1"/>
  <c r="W705" i="6"/>
  <c r="AF705" i="6" s="1"/>
  <c r="W263" i="6"/>
  <c r="AF263" i="6" s="1"/>
  <c r="W826" i="6"/>
  <c r="AF826" i="6" s="1"/>
  <c r="W463" i="6"/>
  <c r="AF463" i="6" s="1"/>
  <c r="W588" i="6"/>
  <c r="AF588" i="6" s="1"/>
  <c r="W363" i="6"/>
  <c r="AF363" i="6" s="1"/>
  <c r="W37" i="6"/>
  <c r="AF37" i="6" s="1"/>
  <c r="W627" i="6"/>
  <c r="AF627" i="6" s="1"/>
  <c r="W329" i="6"/>
  <c r="AF329" i="6" s="1"/>
  <c r="W672" i="6"/>
  <c r="AF672" i="6" s="1"/>
  <c r="W585" i="6"/>
  <c r="AF585" i="6" s="1"/>
  <c r="W396" i="6"/>
  <c r="AF396" i="6" s="1"/>
  <c r="W605" i="6"/>
  <c r="AF605" i="6" s="1"/>
  <c r="W485" i="6"/>
  <c r="AF485" i="6" s="1"/>
  <c r="W4" i="6"/>
  <c r="AF4" i="6" s="1"/>
  <c r="W563" i="6"/>
  <c r="AF563" i="6" s="1"/>
  <c r="W860" i="6"/>
  <c r="AF860" i="6" s="1"/>
  <c r="W804" i="6"/>
  <c r="AF804" i="6" s="1"/>
  <c r="W296" i="6"/>
  <c r="AF296" i="6" s="1"/>
  <c r="W407" i="6"/>
  <c r="AF407" i="6" s="1"/>
  <c r="W15" i="6"/>
  <c r="AF15" i="6" s="1"/>
  <c r="W660" i="6"/>
  <c r="AF660" i="6" s="1"/>
  <c r="W352" i="6"/>
  <c r="AF352" i="6" s="1"/>
  <c r="W866" i="6"/>
  <c r="AF866" i="6" s="1"/>
  <c r="W441" i="6"/>
  <c r="AF441" i="6" s="1"/>
  <c r="W837" i="6"/>
  <c r="AF837" i="6" s="1"/>
  <c r="W594" i="6"/>
  <c r="AF594" i="6" s="1"/>
  <c r="W815" i="6"/>
  <c r="AF815" i="6" s="1"/>
  <c r="W307" i="6"/>
  <c r="AF307" i="6" s="1"/>
  <c r="W285" i="6"/>
  <c r="AF285" i="6" s="1"/>
  <c r="W865" i="6"/>
  <c r="AF865" i="6" s="1"/>
  <c r="W738" i="6"/>
  <c r="AF738" i="6" s="1"/>
  <c r="W496" i="6"/>
  <c r="AF496" i="6" s="1"/>
  <c r="W518" i="6"/>
  <c r="AF518" i="6" s="1"/>
  <c r="W859" i="6"/>
  <c r="AF859" i="6" s="1"/>
  <c r="W683" i="6"/>
  <c r="AF683" i="6" s="1"/>
  <c r="W507" i="6"/>
  <c r="AF507" i="6" s="1"/>
  <c r="W782" i="6"/>
  <c r="AF782" i="6" s="1"/>
  <c r="W452" i="6"/>
  <c r="AF452" i="6" s="1"/>
  <c r="W529" i="6"/>
  <c r="AF529" i="6" s="1"/>
  <c r="AJ927" i="6"/>
  <c r="AI600" i="6"/>
  <c r="AG600" i="6"/>
  <c r="AG608" i="6"/>
  <c r="AI608" i="6"/>
  <c r="AJ689" i="6"/>
  <c r="AJ454" i="6"/>
  <c r="AJ788" i="6"/>
  <c r="AI127" i="6"/>
  <c r="AG267" i="6"/>
  <c r="AI787" i="6"/>
  <c r="AG787" i="6"/>
  <c r="AG102" i="6"/>
  <c r="AI102" i="6"/>
  <c r="AM477" i="6"/>
  <c r="AP477" i="6" s="1"/>
  <c r="AG477" i="6"/>
  <c r="AI603" i="6"/>
  <c r="AG772" i="6"/>
  <c r="AG876" i="6"/>
  <c r="AI786" i="6"/>
  <c r="AG786" i="6"/>
  <c r="AI879" i="6"/>
  <c r="AG879" i="6"/>
  <c r="AI691" i="6"/>
  <c r="AG691" i="6"/>
  <c r="AG449" i="6"/>
  <c r="AI449" i="6"/>
  <c r="AI139" i="6"/>
  <c r="AG681" i="6"/>
  <c r="AG444" i="6"/>
  <c r="AG116" i="6"/>
  <c r="AI593" i="6"/>
  <c r="AG593" i="6"/>
  <c r="AI684" i="6"/>
  <c r="AG684" i="6"/>
  <c r="AI134" i="6"/>
  <c r="AG134" i="6"/>
  <c r="AI599" i="6"/>
  <c r="AJ876" i="6"/>
  <c r="AI466" i="6"/>
  <c r="AI679" i="6"/>
  <c r="AG872" i="6"/>
  <c r="AG454" i="6"/>
  <c r="AG682" i="6"/>
  <c r="AI628" i="6"/>
  <c r="AI468" i="6"/>
  <c r="AI467" i="6"/>
  <c r="AG926" i="6"/>
  <c r="AG935" i="6"/>
  <c r="AG760" i="6"/>
  <c r="AI623" i="6"/>
  <c r="AI214" i="6"/>
  <c r="AI107" i="6"/>
  <c r="AJ462" i="6"/>
  <c r="C16" i="10"/>
  <c r="W144" i="6"/>
  <c r="AF144" i="6" s="1"/>
  <c r="W154" i="6"/>
  <c r="AF154" i="6" s="1"/>
  <c r="W164" i="6"/>
  <c r="AF164" i="6" s="1"/>
  <c r="W174" i="6"/>
  <c r="AF174" i="6" s="1"/>
  <c r="W184" i="6"/>
  <c r="AF184" i="6" s="1"/>
  <c r="W478" i="6"/>
  <c r="AF478" i="6" s="1"/>
  <c r="W488" i="6"/>
  <c r="AF488" i="6" s="1"/>
  <c r="W498" i="6"/>
  <c r="AF498" i="6" s="1"/>
  <c r="W508" i="6"/>
  <c r="AF508" i="6" s="1"/>
  <c r="W517" i="6"/>
  <c r="AF517" i="6" s="1"/>
  <c r="W699" i="6"/>
  <c r="AF699" i="6" s="1"/>
  <c r="W709" i="6"/>
  <c r="AF709" i="6" s="1"/>
  <c r="W936" i="6"/>
  <c r="AF936" i="6" s="1"/>
  <c r="W945" i="6"/>
  <c r="AF945" i="6" s="1"/>
  <c r="W140" i="6"/>
  <c r="AF140" i="6" s="1"/>
  <c r="W150" i="6"/>
  <c r="AF150" i="6" s="1"/>
  <c r="W160" i="6"/>
  <c r="AF160" i="6" s="1"/>
  <c r="W169" i="6"/>
  <c r="AF169" i="6" s="1"/>
  <c r="W179" i="6"/>
  <c r="AF179" i="6" s="1"/>
  <c r="W158" i="6"/>
  <c r="AF158" i="6" s="1"/>
  <c r="W166" i="6"/>
  <c r="AF166" i="6" s="1"/>
  <c r="W487" i="6"/>
  <c r="AF487" i="6" s="1"/>
  <c r="W504" i="6"/>
  <c r="AF504" i="6" s="1"/>
  <c r="W696" i="6"/>
  <c r="AF696" i="6" s="1"/>
  <c r="W141" i="6"/>
  <c r="AF141" i="6" s="1"/>
  <c r="W182" i="6"/>
  <c r="AF182" i="6" s="1"/>
  <c r="W494" i="6"/>
  <c r="AF494" i="6" s="1"/>
  <c r="W512" i="6"/>
  <c r="AF512" i="6" s="1"/>
  <c r="W703" i="6"/>
  <c r="AF703" i="6" s="1"/>
  <c r="W942" i="6"/>
  <c r="AF942" i="6" s="1"/>
  <c r="W162" i="6"/>
  <c r="AF162" i="6" s="1"/>
  <c r="W490" i="6"/>
  <c r="AF490" i="6" s="1"/>
  <c r="W938" i="6"/>
  <c r="AF938" i="6" s="1"/>
  <c r="W177" i="6"/>
  <c r="AF177" i="6" s="1"/>
  <c r="W480" i="6"/>
  <c r="AF480" i="6" s="1"/>
  <c r="W491" i="6"/>
  <c r="AF491" i="6" s="1"/>
  <c r="W499" i="6"/>
  <c r="AF499" i="6" s="1"/>
  <c r="W149" i="6"/>
  <c r="AF149" i="6" s="1"/>
  <c r="W156" i="6"/>
  <c r="AF156" i="6" s="1"/>
  <c r="W483" i="6"/>
  <c r="AF483" i="6" s="1"/>
  <c r="W506" i="6"/>
  <c r="AF506" i="6" s="1"/>
  <c r="W514" i="6"/>
  <c r="AF514" i="6" s="1"/>
  <c r="W700" i="6"/>
  <c r="AF700" i="6" s="1"/>
  <c r="W708" i="6"/>
  <c r="AF708" i="6" s="1"/>
  <c r="W937" i="6"/>
  <c r="AF937" i="6" s="1"/>
  <c r="W944" i="6"/>
  <c r="AF944" i="6" s="1"/>
  <c r="W152" i="6"/>
  <c r="AF152" i="6" s="1"/>
  <c r="W180" i="6"/>
  <c r="AF180" i="6" s="1"/>
  <c r="W479" i="6"/>
  <c r="AF479" i="6" s="1"/>
  <c r="W502" i="6"/>
  <c r="AF502" i="6" s="1"/>
  <c r="W510" i="6"/>
  <c r="AF510" i="6" s="1"/>
  <c r="W146" i="6"/>
  <c r="AF146" i="6" s="1"/>
  <c r="W183" i="6"/>
  <c r="AF183" i="6" s="1"/>
  <c r="W481" i="6"/>
  <c r="AF481" i="6" s="1"/>
  <c r="W489" i="6"/>
  <c r="AF489" i="6" s="1"/>
  <c r="W497" i="6"/>
  <c r="AF497" i="6" s="1"/>
  <c r="W167" i="6"/>
  <c r="AF167" i="6" s="1"/>
  <c r="W175" i="6"/>
  <c r="AF175" i="6" s="1"/>
  <c r="W520" i="6"/>
  <c r="AF520" i="6" s="1"/>
  <c r="W698" i="6"/>
  <c r="AF698" i="6" s="1"/>
  <c r="W706" i="6"/>
  <c r="AF706" i="6" s="1"/>
  <c r="W949" i="6"/>
  <c r="AF949" i="6" s="1"/>
  <c r="W161" i="6"/>
  <c r="AF161" i="6" s="1"/>
  <c r="W515" i="6"/>
  <c r="AF515" i="6" s="1"/>
  <c r="W697" i="6"/>
  <c r="AF697" i="6" s="1"/>
  <c r="W147" i="6"/>
  <c r="AF147" i="6" s="1"/>
  <c r="W702" i="6"/>
  <c r="AF702" i="6" s="1"/>
  <c r="W172" i="6"/>
  <c r="AF172" i="6" s="1"/>
  <c r="W500" i="6"/>
  <c r="AF500" i="6" s="1"/>
  <c r="W513" i="6"/>
  <c r="AF513" i="6" s="1"/>
  <c r="W145" i="6"/>
  <c r="AF145" i="6" s="1"/>
  <c r="W948" i="6"/>
  <c r="AF948" i="6" s="1"/>
  <c r="W151" i="6"/>
  <c r="AF151" i="6" s="1"/>
  <c r="W492" i="6"/>
  <c r="AF492" i="6" s="1"/>
  <c r="W505" i="6"/>
  <c r="AF505" i="6" s="1"/>
  <c r="W519" i="6"/>
  <c r="AF519" i="6" s="1"/>
  <c r="W941" i="6"/>
  <c r="AF941" i="6" s="1"/>
  <c r="W511" i="6"/>
  <c r="AF511" i="6" s="1"/>
  <c r="W946" i="6"/>
  <c r="AF946" i="6" s="1"/>
  <c r="W484" i="6"/>
  <c r="AF484" i="6" s="1"/>
  <c r="W503" i="6"/>
  <c r="AF503" i="6" s="1"/>
  <c r="W516" i="6"/>
  <c r="AF516" i="6" s="1"/>
  <c r="W509" i="6"/>
  <c r="AF509" i="6" s="1"/>
  <c r="W495" i="6"/>
  <c r="AF495" i="6" s="1"/>
  <c r="W173" i="6"/>
  <c r="AF173" i="6" s="1"/>
  <c r="W482" i="6"/>
  <c r="AF482" i="6" s="1"/>
  <c r="W501" i="6"/>
  <c r="AF501" i="6" s="1"/>
  <c r="W701" i="6"/>
  <c r="AF701" i="6" s="1"/>
  <c r="W157" i="6"/>
  <c r="AF157" i="6" s="1"/>
  <c r="W163" i="6"/>
  <c r="AF163" i="6" s="1"/>
  <c r="W947" i="6"/>
  <c r="AF947" i="6" s="1"/>
  <c r="W486" i="6"/>
  <c r="AF486" i="6" s="1"/>
  <c r="W940" i="6"/>
  <c r="AF940" i="6" s="1"/>
  <c r="W142" i="6"/>
  <c r="AF142" i="6" s="1"/>
  <c r="W153" i="6"/>
  <c r="AF153" i="6" s="1"/>
  <c r="W707" i="6"/>
  <c r="AF707" i="6" s="1"/>
  <c r="W178" i="6"/>
  <c r="AF178" i="6" s="1"/>
  <c r="W143" i="6"/>
  <c r="AF143" i="6" s="1"/>
  <c r="W939" i="6"/>
  <c r="AF939" i="6" s="1"/>
  <c r="W165" i="6"/>
  <c r="AF165" i="6" s="1"/>
  <c r="W171" i="6"/>
  <c r="AF171" i="6" s="1"/>
  <c r="W176" i="6"/>
  <c r="AF176" i="6" s="1"/>
  <c r="W493" i="6"/>
  <c r="AF493" i="6" s="1"/>
  <c r="W168" i="6"/>
  <c r="AF168" i="6" s="1"/>
  <c r="W155" i="6"/>
  <c r="AF155" i="6" s="1"/>
  <c r="W943" i="6"/>
  <c r="AF943" i="6" s="1"/>
  <c r="W704" i="6"/>
  <c r="AF704" i="6" s="1"/>
  <c r="W710" i="6"/>
  <c r="AF710" i="6" s="1"/>
  <c r="AJ40" i="6"/>
  <c r="F20" i="12"/>
  <c r="F21" i="12"/>
  <c r="F19" i="12"/>
  <c r="AY74" i="15"/>
  <c r="AY78" i="15" s="1"/>
  <c r="I74" i="15"/>
  <c r="CM74" i="15"/>
  <c r="CM78" i="15" s="1"/>
  <c r="F8" i="12"/>
  <c r="F9" i="12"/>
  <c r="AJ420" i="6"/>
  <c r="AJ324" i="6"/>
  <c r="AJ11" i="6"/>
  <c r="AJ847" i="6"/>
  <c r="AJ845" i="6"/>
  <c r="AJ842" i="6"/>
  <c r="AJ827" i="6"/>
  <c r="AJ831" i="6"/>
  <c r="AJ389" i="6"/>
  <c r="AJ55" i="6"/>
  <c r="AJ640" i="6"/>
  <c r="AJ909" i="6"/>
  <c r="AJ384" i="6"/>
  <c r="AJ279" i="6"/>
  <c r="AJ421" i="6"/>
  <c r="AJ403" i="6"/>
  <c r="AJ357" i="6"/>
  <c r="AJ885" i="6"/>
  <c r="AJ895" i="6"/>
  <c r="AJ87" i="6"/>
  <c r="AJ20" i="6"/>
  <c r="AJ659" i="6"/>
  <c r="AJ913" i="6"/>
  <c r="AJ21" i="6"/>
  <c r="AJ317" i="6"/>
  <c r="AJ42" i="6"/>
  <c r="AJ372" i="6"/>
  <c r="AJ402" i="6"/>
  <c r="AJ819" i="6"/>
  <c r="AJ282" i="6"/>
  <c r="AJ284" i="6"/>
  <c r="AJ34" i="6"/>
  <c r="AJ75" i="6"/>
  <c r="AJ320" i="6"/>
  <c r="AJ78" i="6"/>
  <c r="AJ28" i="6"/>
  <c r="AJ828" i="6"/>
  <c r="AJ914" i="6"/>
  <c r="AJ293" i="6"/>
  <c r="AJ808" i="6"/>
  <c r="AJ797" i="6"/>
  <c r="AJ64" i="6"/>
  <c r="AJ917" i="6"/>
  <c r="AJ67" i="6"/>
  <c r="AJ46" i="6"/>
  <c r="AJ10" i="6"/>
  <c r="AJ663" i="6"/>
  <c r="F17" i="12"/>
  <c r="AJ656" i="6"/>
  <c r="AJ303" i="6"/>
  <c r="AJ289" i="6"/>
  <c r="AJ412" i="6"/>
  <c r="AJ887" i="6"/>
  <c r="AJ82" i="6"/>
  <c r="AJ840" i="6"/>
  <c r="AJ361" i="6"/>
  <c r="AJ133" i="6"/>
  <c r="AJ805" i="6"/>
  <c r="AJ655" i="6"/>
  <c r="AJ58" i="6"/>
  <c r="AJ651" i="6"/>
  <c r="AJ355" i="6"/>
  <c r="AJ342" i="6"/>
  <c r="AJ431" i="6"/>
  <c r="AJ430" i="6"/>
  <c r="AJ903" i="6"/>
  <c r="AJ843" i="6"/>
  <c r="AJ306" i="6"/>
  <c r="AJ286" i="6"/>
  <c r="AJ349" i="6"/>
  <c r="AJ900" i="6"/>
  <c r="AJ394" i="6"/>
  <c r="AJ17" i="6"/>
  <c r="AJ321" i="6"/>
  <c r="AJ636" i="6"/>
  <c r="AJ841" i="6"/>
  <c r="AJ85" i="6"/>
  <c r="AJ128" i="6"/>
  <c r="AJ336" i="6"/>
  <c r="AJ397" i="6"/>
  <c r="AJ414" i="6"/>
  <c r="AJ368" i="6"/>
  <c r="AJ305" i="6"/>
  <c r="AJ340" i="6"/>
  <c r="AJ619" i="6"/>
  <c r="AJ873" i="6"/>
  <c r="AJ458" i="6"/>
  <c r="AJ30" i="6"/>
  <c r="AJ332" i="6"/>
  <c r="AJ834" i="6"/>
  <c r="AJ693" i="6"/>
  <c r="AJ404" i="6"/>
  <c r="AJ312" i="6"/>
  <c r="AJ39" i="6"/>
  <c r="AJ295" i="6"/>
  <c r="AJ331" i="6"/>
  <c r="AJ778" i="6"/>
  <c r="AJ92" i="6"/>
  <c r="AJ237" i="6"/>
  <c r="AJ60" i="6"/>
  <c r="AJ377" i="6"/>
  <c r="AJ435" i="6"/>
  <c r="AJ438" i="6"/>
  <c r="AJ264" i="6"/>
  <c r="AJ469" i="6"/>
  <c r="AJ16" i="6"/>
  <c r="AJ36" i="6"/>
  <c r="AJ383" i="6"/>
  <c r="AJ595" i="6"/>
  <c r="AJ80" i="6"/>
  <c r="AJ653" i="6"/>
  <c r="AJ760" i="6"/>
  <c r="AJ29" i="6"/>
  <c r="AJ901" i="6"/>
  <c r="AJ379" i="6"/>
  <c r="AJ159" i="6"/>
  <c r="AJ380" i="6"/>
  <c r="AJ343" i="6"/>
  <c r="AJ362" i="6"/>
  <c r="AJ117" i="6"/>
  <c r="AJ33" i="6"/>
  <c r="AJ439" i="6"/>
  <c r="AJ791" i="6"/>
  <c r="AJ69" i="6"/>
  <c r="AJ419" i="6"/>
  <c r="AJ44" i="6"/>
  <c r="AJ891" i="6"/>
  <c r="AJ50" i="6"/>
  <c r="AJ650" i="6"/>
  <c r="AJ634" i="6"/>
  <c r="AJ367" i="6"/>
  <c r="AJ654" i="6"/>
  <c r="AJ644" i="6"/>
  <c r="AJ612" i="6"/>
  <c r="AJ136" i="6"/>
  <c r="AJ364" i="6"/>
  <c r="AJ892" i="6"/>
  <c r="AJ326" i="6"/>
  <c r="AJ455" i="6"/>
  <c r="AJ416" i="6"/>
  <c r="AJ334" i="6"/>
  <c r="AJ434" i="6"/>
  <c r="AJ657" i="6"/>
  <c r="AJ281" i="6"/>
  <c r="AJ19" i="6"/>
  <c r="AJ27" i="6"/>
  <c r="AJ73" i="6"/>
  <c r="AJ62" i="6"/>
  <c r="AJ838" i="6"/>
  <c r="AJ888" i="6"/>
  <c r="AJ53" i="6"/>
  <c r="AJ894" i="6"/>
  <c r="AJ100" i="6"/>
  <c r="AJ882" i="6"/>
  <c r="AJ112" i="6"/>
  <c r="AJ288" i="6"/>
  <c r="AJ637" i="6"/>
  <c r="AJ415" i="6"/>
  <c r="AJ411" i="6"/>
  <c r="AJ796" i="6"/>
  <c r="AJ23" i="6"/>
  <c r="AJ400" i="6"/>
  <c r="AJ620" i="6"/>
  <c r="AJ351" i="6"/>
  <c r="AJ119" i="6"/>
  <c r="AJ280" i="6"/>
  <c r="AJ138" i="6"/>
  <c r="AJ398" i="6"/>
  <c r="AJ365" i="6"/>
  <c r="AJ323" i="6"/>
  <c r="AJ88" i="6"/>
  <c r="AJ422" i="6"/>
  <c r="AJ25" i="6"/>
  <c r="AJ464" i="6"/>
  <c r="AJ390" i="6"/>
  <c r="AJ299" i="6"/>
  <c r="AJ56" i="6"/>
  <c r="AJ425" i="6"/>
  <c r="AJ904" i="6"/>
  <c r="AJ148" i="6"/>
  <c r="AJ648" i="6"/>
  <c r="AJ313" i="6"/>
  <c r="AJ96" i="6"/>
  <c r="AJ381" i="6"/>
  <c r="AJ889" i="6"/>
  <c r="AJ6" i="6"/>
  <c r="AJ77" i="6"/>
  <c r="AJ260" i="6"/>
  <c r="AJ635" i="6"/>
  <c r="AJ65" i="6"/>
  <c r="AJ370" i="6"/>
  <c r="AJ799" i="6"/>
  <c r="AJ316" i="6"/>
  <c r="AJ74" i="6"/>
  <c r="AJ79" i="6"/>
  <c r="AJ618" i="6"/>
  <c r="AJ275" i="6"/>
  <c r="AJ91" i="6"/>
  <c r="AJ350" i="6"/>
  <c r="AJ908" i="6"/>
  <c r="AJ203" i="6"/>
  <c r="AJ333" i="6"/>
  <c r="AJ347" i="6"/>
  <c r="AJ401" i="6"/>
  <c r="AJ852" i="6"/>
  <c r="AJ68" i="6"/>
  <c r="AJ387" i="6"/>
  <c r="AJ356" i="6"/>
  <c r="AJ18" i="6"/>
  <c r="AJ369" i="6"/>
  <c r="AJ294" i="6"/>
  <c r="AJ9" i="6"/>
  <c r="F16" i="12"/>
  <c r="BB428" i="6" l="1"/>
  <c r="BB665" i="6"/>
  <c r="BB821" i="6"/>
  <c r="AQ81" i="6"/>
  <c r="BB902" i="6"/>
  <c r="BB830" i="6"/>
  <c r="BB315" i="6"/>
  <c r="AQ592" i="6"/>
  <c r="AQ52" i="6"/>
  <c r="AQ856" i="6"/>
  <c r="AQ842" i="6"/>
  <c r="AQ847" i="6"/>
  <c r="AQ874" i="6"/>
  <c r="AQ302" i="6"/>
  <c r="AQ917" i="6"/>
  <c r="AQ87" i="6"/>
  <c r="AQ20" i="6"/>
  <c r="AQ779" i="6"/>
  <c r="AQ870" i="6"/>
  <c r="AQ589" i="6"/>
  <c r="AQ797" i="6"/>
  <c r="AQ869" i="6"/>
  <c r="AQ611" i="6"/>
  <c r="AQ420" i="6"/>
  <c r="AQ875" i="6"/>
  <c r="AQ462" i="6"/>
  <c r="AQ324" i="6"/>
  <c r="AZ324" i="6"/>
  <c r="AQ926" i="6"/>
  <c r="AZ926" i="6"/>
  <c r="AQ262" i="6"/>
  <c r="AZ262" i="6"/>
  <c r="AQ99" i="6"/>
  <c r="AZ99" i="6"/>
  <c r="AQ64" i="6"/>
  <c r="AZ64" i="6"/>
  <c r="AQ678" i="6"/>
  <c r="AZ678" i="6"/>
  <c r="AQ671" i="6"/>
  <c r="AZ671" i="6"/>
  <c r="AQ613" i="6"/>
  <c r="AZ613" i="6"/>
  <c r="AQ42" i="6"/>
  <c r="AZ42" i="6"/>
  <c r="BA669" i="6"/>
  <c r="BB669" i="6" s="1"/>
  <c r="AQ267" i="6"/>
  <c r="AQ681" i="6"/>
  <c r="AQ382" i="6"/>
  <c r="AZ382" i="6"/>
  <c r="BD382" i="6" s="1"/>
  <c r="BE382" i="6" s="1"/>
  <c r="BG382" i="6" s="1"/>
  <c r="BI382" i="6" s="1"/>
  <c r="BL382" i="6" s="1"/>
  <c r="BM382" i="6" s="1"/>
  <c r="AQ898" i="6"/>
  <c r="AZ898" i="6"/>
  <c r="BA898" i="6" s="1"/>
  <c r="BB898" i="6" s="1"/>
  <c r="AQ265" i="6"/>
  <c r="AZ265" i="6"/>
  <c r="AQ640" i="6"/>
  <c r="AZ640" i="6"/>
  <c r="AQ659" i="6"/>
  <c r="AZ659" i="6"/>
  <c r="AQ97" i="6"/>
  <c r="AZ97" i="6"/>
  <c r="AQ893" i="6"/>
  <c r="AZ893" i="6"/>
  <c r="AQ279" i="6"/>
  <c r="AZ279" i="6"/>
  <c r="AQ372" i="6"/>
  <c r="AZ372" i="6"/>
  <c r="AQ828" i="6"/>
  <c r="AZ828" i="6"/>
  <c r="AQ810" i="6"/>
  <c r="AZ810" i="6"/>
  <c r="BD810" i="6" s="1"/>
  <c r="BE810" i="6" s="1"/>
  <c r="BG810" i="6" s="1"/>
  <c r="BI810" i="6" s="1"/>
  <c r="AQ916" i="6"/>
  <c r="AZ916" i="6"/>
  <c r="BA916" i="6" s="1"/>
  <c r="BB916" i="6" s="1"/>
  <c r="AQ298" i="6"/>
  <c r="AZ298" i="6"/>
  <c r="BA298" i="6" s="1"/>
  <c r="AQ816" i="6"/>
  <c r="AZ816" i="6"/>
  <c r="BA816" i="6" s="1"/>
  <c r="AQ839" i="6"/>
  <c r="AZ839" i="6"/>
  <c r="BD839" i="6" s="1"/>
  <c r="BE839" i="6" s="1"/>
  <c r="BG839" i="6" s="1"/>
  <c r="BI839" i="6" s="1"/>
  <c r="AQ597" i="6"/>
  <c r="AQ899" i="6"/>
  <c r="AZ899" i="6"/>
  <c r="BD899" i="6" s="1"/>
  <c r="BE899" i="6" s="1"/>
  <c r="AQ802" i="6"/>
  <c r="AZ802" i="6"/>
  <c r="BA802" i="6" s="1"/>
  <c r="BB802" i="6" s="1"/>
  <c r="AQ633" i="6"/>
  <c r="AZ633" i="6"/>
  <c r="BD633" i="6" s="1"/>
  <c r="BE633" i="6" s="1"/>
  <c r="BG633" i="6" s="1"/>
  <c r="BI633" i="6" s="1"/>
  <c r="BL633" i="6" s="1"/>
  <c r="BM633" i="6" s="1"/>
  <c r="AQ666" i="6"/>
  <c r="AZ666" i="6"/>
  <c r="BA666" i="6" s="1"/>
  <c r="AQ405" i="6"/>
  <c r="AZ405" i="6"/>
  <c r="BD405" i="6" s="1"/>
  <c r="BE405" i="6" s="1"/>
  <c r="BG405" i="6" s="1"/>
  <c r="BI405" i="6" s="1"/>
  <c r="BL405" i="6" s="1"/>
  <c r="BM405" i="6" s="1"/>
  <c r="AQ809" i="6"/>
  <c r="AZ809" i="6"/>
  <c r="BA809" i="6" s="1"/>
  <c r="BB809" i="6" s="1"/>
  <c r="AQ40" i="6"/>
  <c r="AZ40" i="6"/>
  <c r="AQ34" i="6"/>
  <c r="AZ34" i="6"/>
  <c r="AQ446" i="6"/>
  <c r="AZ446" i="6"/>
  <c r="AQ851" i="6"/>
  <c r="AZ851" i="6"/>
  <c r="AQ922" i="6"/>
  <c r="AZ922" i="6"/>
  <c r="AQ293" i="6"/>
  <c r="AZ293" i="6"/>
  <c r="BB844" i="6"/>
  <c r="AQ876" i="6"/>
  <c r="AQ896" i="6"/>
  <c r="AZ896" i="6"/>
  <c r="BD896" i="6" s="1"/>
  <c r="BE896" i="6" s="1"/>
  <c r="BG896" i="6" s="1"/>
  <c r="AQ658" i="6"/>
  <c r="AZ658" i="6"/>
  <c r="BD658" i="6" s="1"/>
  <c r="BE658" i="6" s="1"/>
  <c r="BG658" i="6" s="1"/>
  <c r="AQ417" i="6"/>
  <c r="AZ417" i="6"/>
  <c r="BA417" i="6" s="1"/>
  <c r="BB417" i="6" s="1"/>
  <c r="AQ886" i="6"/>
  <c r="AZ886" i="6"/>
  <c r="BD886" i="6" s="1"/>
  <c r="BE886" i="6" s="1"/>
  <c r="BG886" i="6" s="1"/>
  <c r="AQ348" i="6"/>
  <c r="AZ348" i="6"/>
  <c r="BA348" i="6" s="1"/>
  <c r="BB348" i="6" s="1"/>
  <c r="AQ846" i="6"/>
  <c r="AZ846" i="6"/>
  <c r="BD846" i="6" s="1"/>
  <c r="BE846" i="6" s="1"/>
  <c r="BG846" i="6" s="1"/>
  <c r="AQ832" i="6"/>
  <c r="AZ832" i="6"/>
  <c r="BA832" i="6" s="1"/>
  <c r="BB832" i="6" s="1"/>
  <c r="AQ857" i="6"/>
  <c r="AZ857" i="6"/>
  <c r="BD857" i="6" s="1"/>
  <c r="BE857" i="6" s="1"/>
  <c r="BG857" i="6" s="1"/>
  <c r="BI857" i="6" s="1"/>
  <c r="AQ123" i="6"/>
  <c r="AZ123" i="6"/>
  <c r="AQ825" i="6"/>
  <c r="AZ825" i="6"/>
  <c r="AQ300" i="6"/>
  <c r="AZ300" i="6"/>
  <c r="AQ338" i="6"/>
  <c r="AZ338" i="6"/>
  <c r="AQ421" i="6"/>
  <c r="AZ421" i="6"/>
  <c r="AQ461" i="6"/>
  <c r="AZ461" i="6"/>
  <c r="AQ116" i="6"/>
  <c r="AZ116" i="6"/>
  <c r="AQ424" i="6"/>
  <c r="AZ424" i="6"/>
  <c r="BD424" i="6" s="1"/>
  <c r="BE424" i="6" s="1"/>
  <c r="BG424" i="6" s="1"/>
  <c r="BI424" i="6" s="1"/>
  <c r="BL424" i="6" s="1"/>
  <c r="BM424" i="6" s="1"/>
  <c r="AQ853" i="6"/>
  <c r="AZ853" i="6"/>
  <c r="BA853" i="6" s="1"/>
  <c r="AQ32" i="6"/>
  <c r="AZ32" i="6"/>
  <c r="BA32" i="6" s="1"/>
  <c r="BB32" i="6" s="1"/>
  <c r="AQ358" i="6"/>
  <c r="AZ358" i="6"/>
  <c r="BA358" i="6" s="1"/>
  <c r="AQ788" i="6"/>
  <c r="AZ788" i="6"/>
  <c r="AQ656" i="6"/>
  <c r="AZ656" i="6"/>
  <c r="AQ682" i="6"/>
  <c r="AZ682" i="6"/>
  <c r="AQ337" i="6"/>
  <c r="AZ337" i="6"/>
  <c r="BA337" i="6" s="1"/>
  <c r="BB337" i="6" s="1"/>
  <c r="AQ590" i="6"/>
  <c r="AZ590" i="6"/>
  <c r="AQ686" i="6"/>
  <c r="AZ686" i="6"/>
  <c r="AQ309" i="6"/>
  <c r="AZ309" i="6"/>
  <c r="BA309" i="6" s="1"/>
  <c r="AQ388" i="6"/>
  <c r="AQ674" i="6"/>
  <c r="AZ674" i="6"/>
  <c r="AQ89" i="6"/>
  <c r="AZ89" i="6"/>
  <c r="AQ386" i="6"/>
  <c r="AZ386" i="6"/>
  <c r="BA386" i="6" s="1"/>
  <c r="AQ915" i="6"/>
  <c r="AZ915" i="6"/>
  <c r="BD915" i="6" s="1"/>
  <c r="BE915" i="6" s="1"/>
  <c r="BG915" i="6" s="1"/>
  <c r="BI915" i="6" s="1"/>
  <c r="AQ170" i="6"/>
  <c r="AZ170" i="6"/>
  <c r="AQ61" i="6"/>
  <c r="AZ61" i="6"/>
  <c r="BB920" i="6"/>
  <c r="AQ14" i="6"/>
  <c r="AZ14" i="6"/>
  <c r="BA14" i="6" s="1"/>
  <c r="BB14" i="6" s="1"/>
  <c r="AQ930" i="6"/>
  <c r="AQ790" i="6"/>
  <c r="AZ790" i="6"/>
  <c r="AQ38" i="6"/>
  <c r="AZ38" i="6"/>
  <c r="BA38" i="6" s="1"/>
  <c r="BB38" i="6" s="1"/>
  <c r="AQ794" i="6"/>
  <c r="AZ794" i="6"/>
  <c r="BA794" i="6" s="1"/>
  <c r="BB794" i="6" s="1"/>
  <c r="AQ28" i="6"/>
  <c r="AQ877" i="6"/>
  <c r="AZ877" i="6"/>
  <c r="AQ66" i="6"/>
  <c r="AZ66" i="6"/>
  <c r="BA66" i="6" s="1"/>
  <c r="AQ639" i="6"/>
  <c r="AZ639" i="6"/>
  <c r="BA639" i="6" s="1"/>
  <c r="BB639" i="6" s="1"/>
  <c r="AQ881" i="6"/>
  <c r="AZ881" i="6"/>
  <c r="BA881" i="6" s="1"/>
  <c r="AQ909" i="6"/>
  <c r="AZ909" i="6"/>
  <c r="AQ304" i="6"/>
  <c r="AZ304" i="6"/>
  <c r="BA304" i="6" s="1"/>
  <c r="AQ226" i="6"/>
  <c r="AZ226" i="6"/>
  <c r="AQ322" i="6"/>
  <c r="AZ322" i="6"/>
  <c r="BA322" i="6" s="1"/>
  <c r="AQ57" i="6"/>
  <c r="AZ57" i="6"/>
  <c r="BA57" i="6" s="1"/>
  <c r="BB57" i="6" s="1"/>
  <c r="AQ319" i="6"/>
  <c r="AZ319" i="6"/>
  <c r="BA319" i="6" s="1"/>
  <c r="BB319" i="6" s="1"/>
  <c r="AQ934" i="6"/>
  <c r="AZ934" i="6"/>
  <c r="AQ807" i="6"/>
  <c r="AZ807" i="6"/>
  <c r="AQ667" i="6"/>
  <c r="AZ667" i="6"/>
  <c r="AQ442" i="6"/>
  <c r="AZ442" i="6"/>
  <c r="AQ831" i="6"/>
  <c r="AZ831" i="6"/>
  <c r="AQ389" i="6"/>
  <c r="AZ389" i="6"/>
  <c r="AQ282" i="6"/>
  <c r="AZ282" i="6"/>
  <c r="AQ885" i="6"/>
  <c r="AZ885" i="6"/>
  <c r="AQ800" i="6"/>
  <c r="AZ800" i="6"/>
  <c r="AQ84" i="6"/>
  <c r="AZ84" i="6"/>
  <c r="BD84" i="6" s="1"/>
  <c r="BE84" i="6" s="1"/>
  <c r="BG84" i="6" s="1"/>
  <c r="BI84" i="6" s="1"/>
  <c r="AQ783" i="6"/>
  <c r="AQ883" i="6"/>
  <c r="AZ883" i="6"/>
  <c r="BA883" i="6" s="1"/>
  <c r="AQ798" i="6"/>
  <c r="AZ798" i="6"/>
  <c r="BD798" i="6" s="1"/>
  <c r="BE798" i="6" s="1"/>
  <c r="BG798" i="6" s="1"/>
  <c r="BI798" i="6" s="1"/>
  <c r="AQ897" i="6"/>
  <c r="AZ897" i="6"/>
  <c r="AQ46" i="6"/>
  <c r="AZ46" i="6"/>
  <c r="AQ827" i="6"/>
  <c r="AZ827" i="6"/>
  <c r="AQ914" i="6"/>
  <c r="AZ914" i="6"/>
  <c r="AQ880" i="6"/>
  <c r="AZ880" i="6"/>
  <c r="AQ8" i="6"/>
  <c r="AZ8" i="6"/>
  <c r="AQ384" i="6"/>
  <c r="AZ384" i="6"/>
  <c r="AQ301" i="6"/>
  <c r="AZ301" i="6"/>
  <c r="AQ113" i="6"/>
  <c r="AZ113" i="6"/>
  <c r="AQ835" i="6"/>
  <c r="AZ835" i="6"/>
  <c r="AQ320" i="6"/>
  <c r="AZ320" i="6"/>
  <c r="AQ287" i="6"/>
  <c r="AZ287" i="6"/>
  <c r="BA287" i="6" s="1"/>
  <c r="BB287" i="6" s="1"/>
  <c r="AQ858" i="6"/>
  <c r="AZ858" i="6"/>
  <c r="BA858" i="6" s="1"/>
  <c r="BB858" i="6" s="1"/>
  <c r="AQ317" i="6"/>
  <c r="AZ317" i="6"/>
  <c r="AQ122" i="6"/>
  <c r="AZ122" i="6"/>
  <c r="AQ71" i="6"/>
  <c r="AZ71" i="6"/>
  <c r="BA71" i="6" s="1"/>
  <c r="AQ792" i="6"/>
  <c r="AZ792" i="6"/>
  <c r="BD792" i="6" s="1"/>
  <c r="BE792" i="6" s="1"/>
  <c r="BG792" i="6" s="1"/>
  <c r="BI792" i="6" s="1"/>
  <c r="AQ836" i="6"/>
  <c r="AZ836" i="6"/>
  <c r="BA836" i="6" s="1"/>
  <c r="AQ403" i="6"/>
  <c r="AZ403" i="6"/>
  <c r="AQ833" i="6"/>
  <c r="AZ833" i="6"/>
  <c r="BA833" i="6" s="1"/>
  <c r="BB833" i="6" s="1"/>
  <c r="AQ829" i="6"/>
  <c r="AZ829" i="6"/>
  <c r="BD829" i="6" s="1"/>
  <c r="BE829" i="6" s="1"/>
  <c r="BG829" i="6" s="1"/>
  <c r="BI829" i="6" s="1"/>
  <c r="AQ444" i="6"/>
  <c r="AZ444" i="6"/>
  <c r="AQ359" i="6"/>
  <c r="AZ359" i="6"/>
  <c r="AQ276" i="6"/>
  <c r="AZ276" i="6"/>
  <c r="AQ918" i="6"/>
  <c r="AZ918" i="6"/>
  <c r="BA918" i="6" s="1"/>
  <c r="AQ803" i="6"/>
  <c r="AZ803" i="6"/>
  <c r="BD803" i="6" s="1"/>
  <c r="BE803" i="6" s="1"/>
  <c r="BG803" i="6" s="1"/>
  <c r="BI803" i="6" s="1"/>
  <c r="AQ775" i="6"/>
  <c r="AZ775" i="6"/>
  <c r="AQ21" i="6"/>
  <c r="AZ21" i="6"/>
  <c r="AQ376" i="6"/>
  <c r="AZ376" i="6"/>
  <c r="BD376" i="6" s="1"/>
  <c r="BE376" i="6" s="1"/>
  <c r="BG376" i="6" s="1"/>
  <c r="BI376" i="6" s="1"/>
  <c r="BL376" i="6" s="1"/>
  <c r="BM376" i="6" s="1"/>
  <c r="AQ817" i="6"/>
  <c r="AZ817" i="6"/>
  <c r="BD817" i="6" s="1"/>
  <c r="BE817" i="6" s="1"/>
  <c r="BG817" i="6" s="1"/>
  <c r="BI817" i="6" s="1"/>
  <c r="AQ774" i="6"/>
  <c r="AZ774" i="6"/>
  <c r="AQ673" i="6"/>
  <c r="AZ673" i="6"/>
  <c r="AQ928" i="6"/>
  <c r="AZ928" i="6"/>
  <c r="AQ646" i="6"/>
  <c r="AZ646" i="6"/>
  <c r="BD646" i="6" s="1"/>
  <c r="BE646" i="6" s="1"/>
  <c r="BG646" i="6" s="1"/>
  <c r="BI646" i="6" s="1"/>
  <c r="BL646" i="6" s="1"/>
  <c r="BM646" i="6" s="1"/>
  <c r="AQ78" i="6"/>
  <c r="AZ78" i="6"/>
  <c r="AQ353" i="6"/>
  <c r="AZ353" i="6"/>
  <c r="BA353" i="6" s="1"/>
  <c r="AQ11" i="6"/>
  <c r="AZ11" i="6"/>
  <c r="AQ630" i="6"/>
  <c r="AQ845" i="6"/>
  <c r="AZ845" i="6"/>
  <c r="BB664" i="6"/>
  <c r="AQ812" i="6"/>
  <c r="AZ812" i="6"/>
  <c r="BD812" i="6" s="1"/>
  <c r="BE812" i="6" s="1"/>
  <c r="BG812" i="6" s="1"/>
  <c r="BI812" i="6" s="1"/>
  <c r="AQ354" i="6"/>
  <c r="AZ354" i="6"/>
  <c r="BD354" i="6" s="1"/>
  <c r="BE354" i="6" s="1"/>
  <c r="BG354" i="6" s="1"/>
  <c r="BI354" i="6" s="1"/>
  <c r="BL354" i="6" s="1"/>
  <c r="BM354" i="6" s="1"/>
  <c r="AQ668" i="6"/>
  <c r="AZ668" i="6"/>
  <c r="BD668" i="6" s="1"/>
  <c r="BE668" i="6" s="1"/>
  <c r="BG668" i="6" s="1"/>
  <c r="BI668" i="6" s="1"/>
  <c r="AQ459" i="6"/>
  <c r="AZ459" i="6"/>
  <c r="AQ266" i="6"/>
  <c r="AZ266" i="6"/>
  <c r="AQ780" i="6"/>
  <c r="AZ780" i="6"/>
  <c r="AQ371" i="6"/>
  <c r="AZ371" i="6"/>
  <c r="AQ615" i="6"/>
  <c r="AZ615" i="6"/>
  <c r="AQ402" i="6"/>
  <c r="AZ402" i="6"/>
  <c r="AQ795" i="6"/>
  <c r="AZ795" i="6"/>
  <c r="AQ663" i="6"/>
  <c r="AZ663" i="6"/>
  <c r="BD315" i="6"/>
  <c r="BE315" i="6" s="1"/>
  <c r="BG315" i="6" s="1"/>
  <c r="BI315" i="6" s="1"/>
  <c r="AQ820" i="6"/>
  <c r="AZ820" i="6"/>
  <c r="BA820" i="6" s="1"/>
  <c r="BB820" i="6" s="1"/>
  <c r="AQ647" i="6"/>
  <c r="AZ647" i="6"/>
  <c r="BA647" i="6" s="1"/>
  <c r="BB647" i="6" s="1"/>
  <c r="AQ105" i="6"/>
  <c r="AQ905" i="6"/>
  <c r="AZ905" i="6"/>
  <c r="BA905" i="6" s="1"/>
  <c r="AQ366" i="6"/>
  <c r="AZ366" i="6"/>
  <c r="BA366" i="6" s="1"/>
  <c r="AQ49" i="6"/>
  <c r="AZ49" i="6"/>
  <c r="BA49" i="6" s="1"/>
  <c r="AQ310" i="6"/>
  <c r="AZ310" i="6"/>
  <c r="BA310" i="6" s="1"/>
  <c r="BB310" i="6" s="1"/>
  <c r="AQ297" i="6"/>
  <c r="AZ297" i="6"/>
  <c r="BD297" i="6" s="1"/>
  <c r="BE297" i="6" s="1"/>
  <c r="BG297" i="6" s="1"/>
  <c r="BI297" i="6" s="1"/>
  <c r="AQ477" i="6"/>
  <c r="AQ913" i="6"/>
  <c r="AZ913" i="6"/>
  <c r="AQ625" i="6"/>
  <c r="AZ625" i="6"/>
  <c r="AQ90" i="6"/>
  <c r="AZ90" i="6"/>
  <c r="BD90" i="6" s="1"/>
  <c r="BE90" i="6" s="1"/>
  <c r="BG90" i="6" s="1"/>
  <c r="AQ675" i="6"/>
  <c r="AZ675" i="6"/>
  <c r="AQ819" i="6"/>
  <c r="AZ819" i="6"/>
  <c r="AQ98" i="6"/>
  <c r="AZ98" i="6"/>
  <c r="AQ641" i="6"/>
  <c r="AZ641" i="6"/>
  <c r="BA641" i="6" s="1"/>
  <c r="BB641" i="6" s="1"/>
  <c r="AQ427" i="6"/>
  <c r="AZ427" i="6"/>
  <c r="BA427" i="6" s="1"/>
  <c r="AQ855" i="6"/>
  <c r="AZ855" i="6"/>
  <c r="BD855" i="6" s="1"/>
  <c r="BE855" i="6" s="1"/>
  <c r="BG855" i="6" s="1"/>
  <c r="BI855" i="6" s="1"/>
  <c r="AQ601" i="6"/>
  <c r="AZ601" i="6"/>
  <c r="AQ814" i="6"/>
  <c r="AZ814" i="6"/>
  <c r="AQ935" i="6"/>
  <c r="AZ935" i="6"/>
  <c r="AQ132" i="6"/>
  <c r="AZ132" i="6"/>
  <c r="AQ614" i="6"/>
  <c r="AZ614" i="6"/>
  <c r="AQ357" i="6"/>
  <c r="AZ357" i="6"/>
  <c r="AQ55" i="6"/>
  <c r="AZ55" i="6"/>
  <c r="AQ643" i="6"/>
  <c r="AZ643" i="6"/>
  <c r="BD643" i="6" s="1"/>
  <c r="BE643" i="6" s="1"/>
  <c r="BG643" i="6" s="1"/>
  <c r="BI643" i="6" s="1"/>
  <c r="BL643" i="6" s="1"/>
  <c r="BM643" i="6" s="1"/>
  <c r="AQ406" i="6"/>
  <c r="AZ406" i="6"/>
  <c r="BA406" i="6" s="1"/>
  <c r="BB406" i="6" s="1"/>
  <c r="AQ806" i="6"/>
  <c r="AZ806" i="6"/>
  <c r="BD806" i="6" s="1"/>
  <c r="BE806" i="6" s="1"/>
  <c r="BG806" i="6" s="1"/>
  <c r="AQ811" i="6"/>
  <c r="AZ811" i="6"/>
  <c r="BD811" i="6" s="1"/>
  <c r="BE811" i="6" s="1"/>
  <c r="BG811" i="6" s="1"/>
  <c r="BI811" i="6" s="1"/>
  <c r="AQ270" i="6"/>
  <c r="AZ270" i="6"/>
  <c r="AQ749" i="6"/>
  <c r="AZ749" i="6"/>
  <c r="AQ86" i="6"/>
  <c r="AZ86" i="6"/>
  <c r="BA86" i="6" s="1"/>
  <c r="AQ129" i="6"/>
  <c r="AQ393" i="6"/>
  <c r="AZ393" i="6"/>
  <c r="BD393" i="6" s="1"/>
  <c r="BE393" i="6" s="1"/>
  <c r="BG393" i="6" s="1"/>
  <c r="BI393" i="6" s="1"/>
  <c r="BL393" i="6" s="1"/>
  <c r="BM393" i="6" s="1"/>
  <c r="AQ423" i="6"/>
  <c r="AZ423" i="6"/>
  <c r="AQ408" i="6"/>
  <c r="AZ408" i="6"/>
  <c r="BA408" i="6" s="1"/>
  <c r="BB408" i="6" s="1"/>
  <c r="AQ911" i="6"/>
  <c r="AZ911" i="6"/>
  <c r="BA911" i="6" s="1"/>
  <c r="AQ5" i="6"/>
  <c r="AZ5" i="6"/>
  <c r="BA5" i="6" s="1"/>
  <c r="AQ925" i="6"/>
  <c r="AZ925" i="6"/>
  <c r="AQ292" i="6"/>
  <c r="AZ292" i="6"/>
  <c r="BD292" i="6" s="1"/>
  <c r="BE292" i="6" s="1"/>
  <c r="BG292" i="6" s="1"/>
  <c r="AQ813" i="6"/>
  <c r="AZ813" i="6"/>
  <c r="BD813" i="6" s="1"/>
  <c r="BE813" i="6" s="1"/>
  <c r="BG813" i="6" s="1"/>
  <c r="BI813" i="6" s="1"/>
  <c r="AQ849" i="6"/>
  <c r="AZ849" i="6"/>
  <c r="BA849" i="6" s="1"/>
  <c r="AQ328" i="6"/>
  <c r="AZ328" i="6"/>
  <c r="AQ291" i="6"/>
  <c r="AZ291" i="6"/>
  <c r="AQ907" i="6"/>
  <c r="AZ907" i="6"/>
  <c r="BA907" i="6" s="1"/>
  <c r="BB907" i="6" s="1"/>
  <c r="AQ824" i="6"/>
  <c r="AZ824" i="6"/>
  <c r="AQ345" i="6"/>
  <c r="AZ345" i="6"/>
  <c r="BA345" i="6" s="1"/>
  <c r="AQ360" i="6"/>
  <c r="AZ360" i="6"/>
  <c r="BD360" i="6" s="1"/>
  <c r="BE360" i="6" s="1"/>
  <c r="BG360" i="6" s="1"/>
  <c r="AQ395" i="6"/>
  <c r="AZ395" i="6"/>
  <c r="BA395" i="6" s="1"/>
  <c r="AQ101" i="6"/>
  <c r="AZ101" i="6"/>
  <c r="AQ598" i="6"/>
  <c r="AZ598" i="6"/>
  <c r="AQ895" i="6"/>
  <c r="AZ895" i="6"/>
  <c r="AQ346" i="6"/>
  <c r="AZ346" i="6"/>
  <c r="AQ75" i="6"/>
  <c r="AZ75" i="6"/>
  <c r="AQ818" i="6"/>
  <c r="AZ818" i="6"/>
  <c r="AQ929" i="6"/>
  <c r="AZ929" i="6"/>
  <c r="AQ311" i="6"/>
  <c r="AZ311" i="6"/>
  <c r="AQ284" i="6"/>
  <c r="AQ921" i="6"/>
  <c r="AZ921" i="6"/>
  <c r="BA921" i="6" s="1"/>
  <c r="BB921" i="6" s="1"/>
  <c r="AQ687" i="6"/>
  <c r="AQ919" i="6"/>
  <c r="AZ919" i="6"/>
  <c r="AQ631" i="6"/>
  <c r="AZ631" i="6"/>
  <c r="BD631" i="6" s="1"/>
  <c r="BE631" i="6" s="1"/>
  <c r="BG631" i="6" s="1"/>
  <c r="BI631" i="6" s="1"/>
  <c r="BL631" i="6" s="1"/>
  <c r="BM631" i="6" s="1"/>
  <c r="BA919" i="6"/>
  <c r="BB919" i="6" s="1"/>
  <c r="BD652" i="6"/>
  <c r="BE652" i="6" s="1"/>
  <c r="BG652" i="6" s="1"/>
  <c r="BI652" i="6" s="1"/>
  <c r="BL652" i="6" s="1"/>
  <c r="BM652" i="6" s="1"/>
  <c r="BA291" i="6"/>
  <c r="BA314" i="6"/>
  <c r="BB314" i="6" s="1"/>
  <c r="BA423" i="6"/>
  <c r="BB423" i="6" s="1"/>
  <c r="BD910" i="6"/>
  <c r="BE910" i="6" s="1"/>
  <c r="BG910" i="6" s="1"/>
  <c r="BI910" i="6" s="1"/>
  <c r="BD906" i="6"/>
  <c r="BE906" i="6" s="1"/>
  <c r="BG906" i="6" s="1"/>
  <c r="BI906" i="6" s="1"/>
  <c r="AU82" i="6"/>
  <c r="AP82" i="6"/>
  <c r="AN387" i="6"/>
  <c r="AP387" i="6"/>
  <c r="AN380" i="6"/>
  <c r="AP380" i="6"/>
  <c r="AQ12" i="6"/>
  <c r="BA12" i="6"/>
  <c r="BB12" i="6" s="1"/>
  <c r="AN377" i="6"/>
  <c r="AP377" i="6"/>
  <c r="AN33" i="6"/>
  <c r="AP33" i="6"/>
  <c r="AU19" i="6"/>
  <c r="AP19" i="6"/>
  <c r="AU651" i="6"/>
  <c r="AP651" i="6"/>
  <c r="AU455" i="6"/>
  <c r="AP455" i="6"/>
  <c r="AQ912" i="6"/>
  <c r="BD912" i="6"/>
  <c r="BE912" i="6" s="1"/>
  <c r="BG912" i="6" s="1"/>
  <c r="BI912" i="6" s="1"/>
  <c r="AU923" i="6"/>
  <c r="AP923" i="6"/>
  <c r="AN414" i="6"/>
  <c r="AP414" i="6"/>
  <c r="AQ662" i="6"/>
  <c r="BA662" i="6"/>
  <c r="AU192" i="6"/>
  <c r="AP192" i="6"/>
  <c r="AN888" i="6"/>
  <c r="AP888" i="6"/>
  <c r="AU336" i="6"/>
  <c r="AP336" i="6"/>
  <c r="AN355" i="6"/>
  <c r="AP355" i="6"/>
  <c r="AN693" i="6"/>
  <c r="AP693" i="6"/>
  <c r="AQ283" i="6"/>
  <c r="BA283" i="6"/>
  <c r="AU93" i="6"/>
  <c r="AP93" i="6"/>
  <c r="AN872" i="6"/>
  <c r="AP872" i="6"/>
  <c r="AN137" i="6"/>
  <c r="AP137" i="6"/>
  <c r="AU619" i="6"/>
  <c r="AP619" i="6"/>
  <c r="AU887" i="6"/>
  <c r="AP887" i="6"/>
  <c r="AN411" i="6"/>
  <c r="AP411" i="6"/>
  <c r="AN260" i="6"/>
  <c r="AP260" i="6"/>
  <c r="BD63" i="6"/>
  <c r="BE63" i="6" s="1"/>
  <c r="BG63" i="6" s="1"/>
  <c r="BI63" i="6" s="1"/>
  <c r="BA63" i="6"/>
  <c r="BB63" i="6" s="1"/>
  <c r="AQ378" i="6"/>
  <c r="BA378" i="6"/>
  <c r="AN367" i="6"/>
  <c r="AP367" i="6"/>
  <c r="AU620" i="6"/>
  <c r="AP620" i="6"/>
  <c r="AU69" i="6"/>
  <c r="AP69" i="6"/>
  <c r="AN364" i="6"/>
  <c r="AP364" i="6"/>
  <c r="AN404" i="6"/>
  <c r="AP404" i="6"/>
  <c r="AN390" i="6"/>
  <c r="AP390" i="6"/>
  <c r="AQ850" i="6"/>
  <c r="BA850" i="6"/>
  <c r="AN56" i="6"/>
  <c r="AP56" i="6"/>
  <c r="AN25" i="6"/>
  <c r="AP25" i="6"/>
  <c r="AU439" i="6"/>
  <c r="AP439" i="6"/>
  <c r="AU394" i="6"/>
  <c r="AP394" i="6"/>
  <c r="AN85" i="6"/>
  <c r="AP85" i="6"/>
  <c r="AU401" i="6"/>
  <c r="AP401" i="6"/>
  <c r="AU808" i="6"/>
  <c r="AP808" i="6"/>
  <c r="AN689" i="6"/>
  <c r="AP689" i="6"/>
  <c r="AN901" i="6"/>
  <c r="AP901" i="6"/>
  <c r="AU900" i="6"/>
  <c r="AP900" i="6"/>
  <c r="AU128" i="6"/>
  <c r="AP128" i="6"/>
  <c r="AN131" i="6"/>
  <c r="AP131" i="6"/>
  <c r="AN852" i="6"/>
  <c r="AP852" i="6"/>
  <c r="AU438" i="6"/>
  <c r="AP438" i="6"/>
  <c r="AQ409" i="6"/>
  <c r="BA409" i="6"/>
  <c r="BB409" i="6" s="1"/>
  <c r="AN121" i="6"/>
  <c r="AP121" i="6"/>
  <c r="AU112" i="6"/>
  <c r="AP112" i="6"/>
  <c r="AU275" i="6"/>
  <c r="AP275" i="6"/>
  <c r="AN347" i="6"/>
  <c r="AP347" i="6"/>
  <c r="AN73" i="6"/>
  <c r="AP73" i="6"/>
  <c r="BA823" i="6"/>
  <c r="BB823" i="6" s="1"/>
  <c r="BD823" i="6"/>
  <c r="BE823" i="6" s="1"/>
  <c r="BG823" i="6" s="1"/>
  <c r="BI823" i="6" s="1"/>
  <c r="AN838" i="6"/>
  <c r="AP838" i="6"/>
  <c r="AN288" i="6"/>
  <c r="AP288" i="6"/>
  <c r="AN333" i="6"/>
  <c r="AP333" i="6"/>
  <c r="AU361" i="6"/>
  <c r="AP361" i="6"/>
  <c r="AQ22" i="6"/>
  <c r="BA22" i="6"/>
  <c r="BB22" i="6" s="1"/>
  <c r="AN843" i="6"/>
  <c r="AP843" i="6"/>
  <c r="AU383" i="6"/>
  <c r="AP383" i="6"/>
  <c r="AQ45" i="6"/>
  <c r="BA45" i="6"/>
  <c r="AU79" i="6"/>
  <c r="AP79" i="6"/>
  <c r="AU18" i="6"/>
  <c r="AP18" i="6"/>
  <c r="AU312" i="6"/>
  <c r="AP312" i="6"/>
  <c r="AU370" i="6"/>
  <c r="AP370" i="6"/>
  <c r="AU27" i="6"/>
  <c r="AP27" i="6"/>
  <c r="AN268" i="6"/>
  <c r="AP268" i="6"/>
  <c r="AU435" i="6"/>
  <c r="AP435" i="6"/>
  <c r="AN840" i="6"/>
  <c r="AP840" i="6"/>
  <c r="AU416" i="6"/>
  <c r="AP416" i="6"/>
  <c r="AN882" i="6"/>
  <c r="AP882" i="6"/>
  <c r="AU894" i="6"/>
  <c r="AP894" i="6"/>
  <c r="AU74" i="6"/>
  <c r="AP74" i="6"/>
  <c r="AP106" i="6"/>
  <c r="AN106" i="6"/>
  <c r="AU106" i="6"/>
  <c r="BD327" i="6"/>
  <c r="BE327" i="6" s="1"/>
  <c r="BG327" i="6" s="1"/>
  <c r="BI327" i="6" s="1"/>
  <c r="BA327" i="6"/>
  <c r="BB327" i="6" s="1"/>
  <c r="AN398" i="6"/>
  <c r="AP398" i="6"/>
  <c r="AU772" i="6"/>
  <c r="AP772" i="6"/>
  <c r="AU789" i="6"/>
  <c r="AP789" i="6"/>
  <c r="AN321" i="6"/>
  <c r="AP321" i="6"/>
  <c r="AU80" i="6"/>
  <c r="AP80" i="6"/>
  <c r="AN430" i="6"/>
  <c r="AP430" i="6"/>
  <c r="AU138" i="6"/>
  <c r="AP138" i="6"/>
  <c r="AU805" i="6"/>
  <c r="AP805" i="6"/>
  <c r="AN791" i="6"/>
  <c r="AP791" i="6"/>
  <c r="AQ41" i="6"/>
  <c r="BA41" i="6"/>
  <c r="BB41" i="6" s="1"/>
  <c r="AQ890" i="6"/>
  <c r="BA890" i="6"/>
  <c r="AU342" i="6"/>
  <c r="AP342" i="6"/>
  <c r="AN349" i="6"/>
  <c r="AP349" i="6"/>
  <c r="AN369" i="6"/>
  <c r="AP369" i="6"/>
  <c r="AN908" i="6"/>
  <c r="AP908" i="6"/>
  <c r="AN636" i="6"/>
  <c r="AP636" i="6"/>
  <c r="AN397" i="6"/>
  <c r="AP397" i="6"/>
  <c r="AN68" i="6"/>
  <c r="AP68" i="6"/>
  <c r="AU891" i="6"/>
  <c r="AP891" i="6"/>
  <c r="AU39" i="6"/>
  <c r="AP39" i="6"/>
  <c r="AN644" i="6"/>
  <c r="AP644" i="6"/>
  <c r="AQ54" i="6"/>
  <c r="BD54" i="6"/>
  <c r="BE54" i="6" s="1"/>
  <c r="BG54" i="6" s="1"/>
  <c r="BI54" i="6" s="1"/>
  <c r="AU892" i="6"/>
  <c r="AP892" i="6"/>
  <c r="AU841" i="6"/>
  <c r="AP841" i="6"/>
  <c r="AU635" i="6"/>
  <c r="AP635" i="6"/>
  <c r="AU796" i="6"/>
  <c r="AP796" i="6"/>
  <c r="AN53" i="6"/>
  <c r="AP53" i="6"/>
  <c r="AN323" i="6"/>
  <c r="AP323" i="6"/>
  <c r="AN422" i="6"/>
  <c r="AP422" i="6"/>
  <c r="AQ426" i="6"/>
  <c r="BA426" i="6"/>
  <c r="AN356" i="6"/>
  <c r="AP356" i="6"/>
  <c r="AN873" i="6"/>
  <c r="AP873" i="6"/>
  <c r="AN454" i="6"/>
  <c r="AP454" i="6"/>
  <c r="AU286" i="6"/>
  <c r="AP286" i="6"/>
  <c r="AN289" i="6"/>
  <c r="AP289" i="6"/>
  <c r="AN889" i="6"/>
  <c r="AP889" i="6"/>
  <c r="AN65" i="6"/>
  <c r="AP65" i="6"/>
  <c r="BD339" i="6"/>
  <c r="BE339" i="6" s="1"/>
  <c r="BG339" i="6" s="1"/>
  <c r="BI339" i="6" s="1"/>
  <c r="BL339" i="6" s="1"/>
  <c r="BM339" i="6" s="1"/>
  <c r="BA339" i="6"/>
  <c r="BB339" i="6" s="1"/>
  <c r="AQ375" i="6"/>
  <c r="BD375" i="6"/>
  <c r="BE375" i="6" s="1"/>
  <c r="BG375" i="6" s="1"/>
  <c r="BI375" i="6" s="1"/>
  <c r="BL375" i="6" s="1"/>
  <c r="BM375" i="6" s="1"/>
  <c r="AU264" i="6"/>
  <c r="AP264" i="6"/>
  <c r="AN120" i="6"/>
  <c r="AP120" i="6"/>
  <c r="AU351" i="6"/>
  <c r="AP351" i="6"/>
  <c r="AN904" i="6"/>
  <c r="AP904" i="6"/>
  <c r="AU650" i="6"/>
  <c r="AP650" i="6"/>
  <c r="AN464" i="6"/>
  <c r="AP464" i="6"/>
  <c r="AN412" i="6"/>
  <c r="AP412" i="6"/>
  <c r="AN648" i="6"/>
  <c r="AP648" i="6"/>
  <c r="AU62" i="6"/>
  <c r="AP62" i="6"/>
  <c r="AU96" i="6"/>
  <c r="AP96" i="6"/>
  <c r="AN299" i="6"/>
  <c r="AP299" i="6"/>
  <c r="AU60" i="6"/>
  <c r="AP60" i="6"/>
  <c r="AU778" i="6"/>
  <c r="AP778" i="6"/>
  <c r="AU136" i="6"/>
  <c r="AP136" i="6"/>
  <c r="AU303" i="6"/>
  <c r="AP303" i="6"/>
  <c r="AU368" i="6"/>
  <c r="AP368" i="6"/>
  <c r="AU23" i="6"/>
  <c r="AP23" i="6"/>
  <c r="AN281" i="6"/>
  <c r="AP281" i="6"/>
  <c r="AU119" i="6"/>
  <c r="AP119" i="6"/>
  <c r="AU6" i="6"/>
  <c r="AP6" i="6"/>
  <c r="AU237" i="6"/>
  <c r="AP237" i="6"/>
  <c r="AN133" i="6"/>
  <c r="AP133" i="6"/>
  <c r="AU313" i="6"/>
  <c r="AP313" i="6"/>
  <c r="AN425" i="6"/>
  <c r="AP425" i="6"/>
  <c r="AU634" i="6"/>
  <c r="AP634" i="6"/>
  <c r="AN17" i="6"/>
  <c r="AP17" i="6"/>
  <c r="AU381" i="6"/>
  <c r="AP381" i="6"/>
  <c r="AN77" i="6"/>
  <c r="AP77" i="6"/>
  <c r="AU834" i="6"/>
  <c r="AP834" i="6"/>
  <c r="AU431" i="6"/>
  <c r="AP431" i="6"/>
  <c r="AN100" i="6"/>
  <c r="AP100" i="6"/>
  <c r="AN203" i="6"/>
  <c r="AP203" i="6"/>
  <c r="AU331" i="6"/>
  <c r="AP331" i="6"/>
  <c r="AU306" i="6"/>
  <c r="AP306" i="6"/>
  <c r="AN657" i="6"/>
  <c r="AP657" i="6"/>
  <c r="AU400" i="6"/>
  <c r="AP400" i="6"/>
  <c r="AN419" i="6"/>
  <c r="AP419" i="6"/>
  <c r="AU36" i="6"/>
  <c r="AP36" i="6"/>
  <c r="AU469" i="6"/>
  <c r="AP469" i="6"/>
  <c r="AN29" i="6"/>
  <c r="AP29" i="6"/>
  <c r="AU44" i="6"/>
  <c r="AP44" i="6"/>
  <c r="AU326" i="6"/>
  <c r="AP326" i="6"/>
  <c r="AN30" i="6"/>
  <c r="AP30" i="6"/>
  <c r="AU316" i="6"/>
  <c r="AP316" i="6"/>
  <c r="AU159" i="6"/>
  <c r="AP159" i="6"/>
  <c r="AN362" i="6"/>
  <c r="AP362" i="6"/>
  <c r="AN434" i="6"/>
  <c r="AP434" i="6"/>
  <c r="AU654" i="6"/>
  <c r="AP654" i="6"/>
  <c r="AU343" i="6"/>
  <c r="AP343" i="6"/>
  <c r="AN595" i="6"/>
  <c r="AP595" i="6"/>
  <c r="AU58" i="6"/>
  <c r="AP58" i="6"/>
  <c r="AN903" i="6"/>
  <c r="AP903" i="6"/>
  <c r="AU88" i="6"/>
  <c r="AP88" i="6"/>
  <c r="AN117" i="6"/>
  <c r="AP117" i="6"/>
  <c r="AN50" i="6"/>
  <c r="AP50" i="6"/>
  <c r="AU637" i="6"/>
  <c r="AP637" i="6"/>
  <c r="AN91" i="6"/>
  <c r="AP91" i="6"/>
  <c r="AU760" i="6"/>
  <c r="AP760" i="6"/>
  <c r="AU67" i="6"/>
  <c r="AP67" i="6"/>
  <c r="AN365" i="6"/>
  <c r="AP365" i="6"/>
  <c r="AU295" i="6"/>
  <c r="AP295" i="6"/>
  <c r="AN350" i="6"/>
  <c r="AP350" i="6"/>
  <c r="AN332" i="6"/>
  <c r="AP332" i="6"/>
  <c r="AN458" i="6"/>
  <c r="AP458" i="6"/>
  <c r="AU9" i="6"/>
  <c r="AP9" i="6"/>
  <c r="AU927" i="6"/>
  <c r="AP927" i="6"/>
  <c r="AU618" i="6"/>
  <c r="AP618" i="6"/>
  <c r="AN453" i="6"/>
  <c r="AP453" i="6"/>
  <c r="AU653" i="6"/>
  <c r="AP653" i="6"/>
  <c r="AU92" i="6"/>
  <c r="AP92" i="6"/>
  <c r="AN379" i="6"/>
  <c r="AP379" i="6"/>
  <c r="AN280" i="6"/>
  <c r="AP280" i="6"/>
  <c r="AU340" i="6"/>
  <c r="AP340" i="6"/>
  <c r="AN294" i="6"/>
  <c r="AP294" i="6"/>
  <c r="AN334" i="6"/>
  <c r="AP334" i="6"/>
  <c r="AN10" i="6"/>
  <c r="AP10" i="6"/>
  <c r="AN125" i="6"/>
  <c r="AP125" i="6"/>
  <c r="AU415" i="6"/>
  <c r="AP415" i="6"/>
  <c r="AU799" i="6"/>
  <c r="AP799" i="6"/>
  <c r="AU655" i="6"/>
  <c r="AP655" i="6"/>
  <c r="AU305" i="6"/>
  <c r="AP305" i="6"/>
  <c r="AN612" i="6"/>
  <c r="AP612" i="6"/>
  <c r="AU16" i="6"/>
  <c r="AP16" i="6"/>
  <c r="AU148" i="6"/>
  <c r="AP148" i="6"/>
  <c r="BD830" i="6"/>
  <c r="BE830" i="6" s="1"/>
  <c r="BG830" i="6" s="1"/>
  <c r="BI830" i="6" s="1"/>
  <c r="BD920" i="6"/>
  <c r="BE920" i="6" s="1"/>
  <c r="BG920" i="6" s="1"/>
  <c r="BI920" i="6" s="1"/>
  <c r="BD304" i="6"/>
  <c r="BE304" i="6" s="1"/>
  <c r="AU889" i="6"/>
  <c r="AU636" i="6"/>
  <c r="AN112" i="6"/>
  <c r="BD665" i="6"/>
  <c r="BE665" i="6" s="1"/>
  <c r="AU430" i="6"/>
  <c r="AU347" i="6"/>
  <c r="AU422" i="6"/>
  <c r="AU840" i="6"/>
  <c r="BI902" i="6"/>
  <c r="BH902" i="6"/>
  <c r="BJ902" i="6" s="1"/>
  <c r="AN82" i="6"/>
  <c r="AN92" i="6"/>
  <c r="BI428" i="6"/>
  <c r="BL428" i="6" s="1"/>
  <c r="BM428" i="6" s="1"/>
  <c r="AU379" i="6"/>
  <c r="BH821" i="6"/>
  <c r="BJ821" i="6" s="1"/>
  <c r="BI821" i="6"/>
  <c r="AU29" i="6"/>
  <c r="AU355" i="6"/>
  <c r="AN841" i="6"/>
  <c r="AU289" i="6"/>
  <c r="AU288" i="6"/>
  <c r="AN655" i="6"/>
  <c r="AN340" i="6"/>
  <c r="AN438" i="6"/>
  <c r="AU882" i="6"/>
  <c r="BH314" i="6"/>
  <c r="BJ314" i="6" s="1"/>
  <c r="BI314" i="6"/>
  <c r="BI664" i="6"/>
  <c r="BH664" i="6"/>
  <c r="BJ664" i="6" s="1"/>
  <c r="BI844" i="6"/>
  <c r="BH844" i="6"/>
  <c r="BJ844" i="6" s="1"/>
  <c r="BI669" i="6"/>
  <c r="BI410" i="6"/>
  <c r="BL410" i="6" s="1"/>
  <c r="BM410" i="6" s="1"/>
  <c r="BH410" i="6"/>
  <c r="BJ410" i="6" s="1"/>
  <c r="AU299" i="6"/>
  <c r="AU693" i="6"/>
  <c r="AN62" i="6"/>
  <c r="BA54" i="6"/>
  <c r="AN326" i="6"/>
  <c r="AN148" i="6"/>
  <c r="AU100" i="6"/>
  <c r="AU362" i="6"/>
  <c r="AN760" i="6"/>
  <c r="AU872" i="6"/>
  <c r="AU369" i="6"/>
  <c r="AU397" i="6"/>
  <c r="AU464" i="6"/>
  <c r="AN370" i="6"/>
  <c r="AU908" i="6"/>
  <c r="BD890" i="6"/>
  <c r="BE890" i="6" s="1"/>
  <c r="BG890" i="6" s="1"/>
  <c r="AU50" i="6"/>
  <c r="BD801" i="6"/>
  <c r="BE801" i="6" s="1"/>
  <c r="BG801" i="6" s="1"/>
  <c r="AN305" i="6"/>
  <c r="AN331" i="6"/>
  <c r="AU419" i="6"/>
  <c r="AU365" i="6"/>
  <c r="AN805" i="6"/>
  <c r="AN634" i="6"/>
  <c r="AN778" i="6"/>
  <c r="AN923" i="6"/>
  <c r="AU294" i="6"/>
  <c r="AU53" i="6"/>
  <c r="AN431" i="6"/>
  <c r="AU657" i="6"/>
  <c r="AN927" i="6"/>
  <c r="AN654" i="6"/>
  <c r="AN834" i="6"/>
  <c r="AU77" i="6"/>
  <c r="AN653" i="6"/>
  <c r="AU203" i="6"/>
  <c r="AN303" i="6"/>
  <c r="AN799" i="6"/>
  <c r="AN36" i="6"/>
  <c r="AN343" i="6"/>
  <c r="AU91" i="6"/>
  <c r="AU25" i="6"/>
  <c r="BD45" i="6"/>
  <c r="BE45" i="6" s="1"/>
  <c r="BG45" i="6" s="1"/>
  <c r="AU412" i="6"/>
  <c r="AN119" i="6"/>
  <c r="AN16" i="6"/>
  <c r="AU398" i="6"/>
  <c r="AU10" i="6"/>
  <c r="AU873" i="6"/>
  <c r="AU350" i="6"/>
  <c r="AN39" i="6"/>
  <c r="AN891" i="6"/>
  <c r="AN439" i="6"/>
  <c r="AU901" i="6"/>
  <c r="AN88" i="6"/>
  <c r="AU595" i="6"/>
  <c r="AU888" i="6"/>
  <c r="AU364" i="6"/>
  <c r="AN361" i="6"/>
  <c r="AU903" i="6"/>
  <c r="AU73" i="6"/>
  <c r="AU281" i="6"/>
  <c r="AN6" i="6"/>
  <c r="AU125" i="6"/>
  <c r="AN19" i="6"/>
  <c r="AU333" i="6"/>
  <c r="AU56" i="6"/>
  <c r="AN789" i="6"/>
  <c r="AN74" i="6"/>
  <c r="AN635" i="6"/>
  <c r="AN312" i="6"/>
  <c r="AU349" i="6"/>
  <c r="AU85" i="6"/>
  <c r="AN435" i="6"/>
  <c r="AN415" i="6"/>
  <c r="AN192" i="6"/>
  <c r="AU414" i="6"/>
  <c r="AN128" i="6"/>
  <c r="AU260" i="6"/>
  <c r="AN637" i="6"/>
  <c r="AU131" i="6"/>
  <c r="AU612" i="6"/>
  <c r="AU121" i="6"/>
  <c r="AN383" i="6"/>
  <c r="AN620" i="6"/>
  <c r="AN23" i="6"/>
  <c r="AU404" i="6"/>
  <c r="AU689" i="6"/>
  <c r="AN894" i="6"/>
  <c r="AN650" i="6"/>
  <c r="AN79" i="6"/>
  <c r="AN342" i="6"/>
  <c r="AU332" i="6"/>
  <c r="AM606" i="6"/>
  <c r="AN455" i="6"/>
  <c r="BD919" i="6"/>
  <c r="BE919" i="6" s="1"/>
  <c r="BG919" i="6" s="1"/>
  <c r="AU458" i="6"/>
  <c r="AU280" i="6"/>
  <c r="AN80" i="6"/>
  <c r="AU68" i="6"/>
  <c r="AN401" i="6"/>
  <c r="AN286" i="6"/>
  <c r="AN381" i="6"/>
  <c r="AU390" i="6"/>
  <c r="AU411" i="6"/>
  <c r="AU120" i="6"/>
  <c r="AN618" i="6"/>
  <c r="AU17" i="6"/>
  <c r="AM691" i="6"/>
  <c r="AM278" i="6"/>
  <c r="AM433" i="6"/>
  <c r="AP433" i="6" s="1"/>
  <c r="AM261" i="6"/>
  <c r="AU321" i="6"/>
  <c r="AN469" i="6"/>
  <c r="AN27" i="6"/>
  <c r="AN93" i="6"/>
  <c r="AN313" i="6"/>
  <c r="AU137" i="6"/>
  <c r="AU30" i="6"/>
  <c r="AU380" i="6"/>
  <c r="AU387" i="6"/>
  <c r="AM610" i="6"/>
  <c r="AN619" i="6"/>
  <c r="AN264" i="6"/>
  <c r="AN887" i="6"/>
  <c r="AM48" i="6"/>
  <c r="AM269" i="6"/>
  <c r="AU33" i="6"/>
  <c r="AU356" i="6"/>
  <c r="AM602" i="6"/>
  <c r="AM126" i="6"/>
  <c r="AN96" i="6"/>
  <c r="AN60" i="6"/>
  <c r="AN416" i="6"/>
  <c r="AN808" i="6"/>
  <c r="AN651" i="6"/>
  <c r="AN295" i="6"/>
  <c r="AN368" i="6"/>
  <c r="AM879" i="6"/>
  <c r="AM878" i="6"/>
  <c r="AJ94" i="6"/>
  <c r="AU367" i="6"/>
  <c r="AN58" i="6"/>
  <c r="AU904" i="6"/>
  <c r="AU648" i="6"/>
  <c r="AN69" i="6"/>
  <c r="AN237" i="6"/>
  <c r="AN67" i="6"/>
  <c r="AN136" i="6"/>
  <c r="AN796" i="6"/>
  <c r="AU434" i="6"/>
  <c r="AU791" i="6"/>
  <c r="AU117" i="6"/>
  <c r="AN892" i="6"/>
  <c r="AN306" i="6"/>
  <c r="AU425" i="6"/>
  <c r="AN900" i="6"/>
  <c r="AN394" i="6"/>
  <c r="AU644" i="6"/>
  <c r="AN275" i="6"/>
  <c r="AM684" i="6"/>
  <c r="AU684" i="6" s="1"/>
  <c r="AM476" i="6"/>
  <c r="AM451" i="6"/>
  <c r="AU65" i="6"/>
  <c r="AJ785" i="6"/>
  <c r="AM685" i="6"/>
  <c r="AN772" i="6"/>
  <c r="AU838" i="6"/>
  <c r="AM688" i="6"/>
  <c r="AM110" i="6"/>
  <c r="AU852" i="6"/>
  <c r="AM593" i="6"/>
  <c r="AM457" i="6"/>
  <c r="AU377" i="6"/>
  <c r="AU268" i="6"/>
  <c r="AM787" i="6"/>
  <c r="AM104" i="6"/>
  <c r="AJ932" i="6"/>
  <c r="AM868" i="6"/>
  <c r="AM777" i="6"/>
  <c r="AM786" i="6"/>
  <c r="AM600" i="6"/>
  <c r="AM3" i="6"/>
  <c r="AM776" i="6"/>
  <c r="AN351" i="6"/>
  <c r="AN336" i="6"/>
  <c r="AN316" i="6"/>
  <c r="AU133" i="6"/>
  <c r="AN18" i="6"/>
  <c r="AU843" i="6"/>
  <c r="AN400" i="6"/>
  <c r="AN138" i="6"/>
  <c r="AU323" i="6"/>
  <c r="BD432" i="6"/>
  <c r="BE432" i="6" s="1"/>
  <c r="BA13" i="6"/>
  <c r="BB13" i="6" s="1"/>
  <c r="BD13" i="6"/>
  <c r="BE13" i="6" s="1"/>
  <c r="BG13" i="6" s="1"/>
  <c r="BD399" i="6"/>
  <c r="BE399" i="6" s="1"/>
  <c r="BG399" i="6" s="1"/>
  <c r="BA399" i="6"/>
  <c r="BB399" i="6" s="1"/>
  <c r="BA308" i="6"/>
  <c r="BB308" i="6" s="1"/>
  <c r="BD308" i="6"/>
  <c r="BE308" i="6" s="1"/>
  <c r="BG308" i="6" s="1"/>
  <c r="BA373" i="6"/>
  <c r="BB373" i="6" s="1"/>
  <c r="BD373" i="6"/>
  <c r="BE373" i="6" s="1"/>
  <c r="BG373" i="6" s="1"/>
  <c r="BA884" i="6"/>
  <c r="BB884" i="6" s="1"/>
  <c r="BD884" i="6"/>
  <c r="BE884" i="6" s="1"/>
  <c r="BG884" i="6" s="1"/>
  <c r="BA72" i="6"/>
  <c r="BB72" i="6" s="1"/>
  <c r="BD72" i="6"/>
  <c r="BE72" i="6" s="1"/>
  <c r="BG72" i="6" s="1"/>
  <c r="BD43" i="6"/>
  <c r="BE43" i="6" s="1"/>
  <c r="BG43" i="6" s="1"/>
  <c r="BA43" i="6"/>
  <c r="BB43" i="6" s="1"/>
  <c r="BD632" i="6"/>
  <c r="BE632" i="6" s="1"/>
  <c r="BG632" i="6" s="1"/>
  <c r="BA632" i="6"/>
  <c r="BB632" i="6" s="1"/>
  <c r="BD344" i="6"/>
  <c r="BE344" i="6" s="1"/>
  <c r="BA47" i="6"/>
  <c r="BB47" i="6" s="1"/>
  <c r="BD47" i="6"/>
  <c r="BE47" i="6" s="1"/>
  <c r="BG47" i="6" s="1"/>
  <c r="BA413" i="6"/>
  <c r="BB413" i="6" s="1"/>
  <c r="BD413" i="6"/>
  <c r="BE413" i="6" s="1"/>
  <c r="BG413" i="6" s="1"/>
  <c r="BD76" i="6"/>
  <c r="BE76" i="6" s="1"/>
  <c r="BG76" i="6" s="1"/>
  <c r="BA76" i="6"/>
  <c r="BB76" i="6" s="1"/>
  <c r="BA35" i="6"/>
  <c r="BB35" i="6" s="1"/>
  <c r="BD35" i="6"/>
  <c r="BE35" i="6" s="1"/>
  <c r="BG35" i="6" s="1"/>
  <c r="BD325" i="6"/>
  <c r="BE325" i="6" s="1"/>
  <c r="BG325" i="6" s="1"/>
  <c r="BA325" i="6"/>
  <c r="BB325" i="6" s="1"/>
  <c r="BA7" i="6"/>
  <c r="BB7" i="6" s="1"/>
  <c r="BD7" i="6"/>
  <c r="BE7" i="6" s="1"/>
  <c r="BG7" i="6" s="1"/>
  <c r="BA335" i="6"/>
  <c r="BB335" i="6" s="1"/>
  <c r="BD335" i="6"/>
  <c r="BE335" i="6" s="1"/>
  <c r="BG335" i="6" s="1"/>
  <c r="BA83" i="6"/>
  <c r="BB83" i="6" s="1"/>
  <c r="BD83" i="6"/>
  <c r="BE83" i="6" s="1"/>
  <c r="BG83" i="6" s="1"/>
  <c r="BA290" i="6"/>
  <c r="BB290" i="6" s="1"/>
  <c r="BD290" i="6"/>
  <c r="BE290" i="6" s="1"/>
  <c r="BG290" i="6" s="1"/>
  <c r="BA31" i="6"/>
  <c r="BB31" i="6" s="1"/>
  <c r="BD31" i="6"/>
  <c r="BE31" i="6" s="1"/>
  <c r="BG31" i="6" s="1"/>
  <c r="BA392" i="6"/>
  <c r="BB392" i="6" s="1"/>
  <c r="BD392" i="6"/>
  <c r="BE392" i="6" s="1"/>
  <c r="BG392" i="6" s="1"/>
  <c r="BD642" i="6"/>
  <c r="BE642" i="6" s="1"/>
  <c r="BG642" i="6" s="1"/>
  <c r="BA642" i="6"/>
  <c r="BB642" i="6" s="1"/>
  <c r="BA854" i="6"/>
  <c r="BB854" i="6" s="1"/>
  <c r="BD854" i="6"/>
  <c r="BE854" i="6" s="1"/>
  <c r="BG854" i="6" s="1"/>
  <c r="BD645" i="6"/>
  <c r="BE645" i="6" s="1"/>
  <c r="BG645" i="6" s="1"/>
  <c r="BA645" i="6"/>
  <c r="BB645" i="6" s="1"/>
  <c r="BA24" i="6"/>
  <c r="BB24" i="6" s="1"/>
  <c r="BD24" i="6"/>
  <c r="BE24" i="6" s="1"/>
  <c r="BG24" i="6" s="1"/>
  <c r="BD822" i="6"/>
  <c r="BE822" i="6" s="1"/>
  <c r="BG822" i="6" s="1"/>
  <c r="BA822" i="6"/>
  <c r="BB822" i="6" s="1"/>
  <c r="BA391" i="6"/>
  <c r="BB391" i="6" s="1"/>
  <c r="BD391" i="6"/>
  <c r="BE391" i="6" s="1"/>
  <c r="BG391" i="6" s="1"/>
  <c r="BD51" i="6"/>
  <c r="BE51" i="6" s="1"/>
  <c r="BG51" i="6" s="1"/>
  <c r="BA51" i="6"/>
  <c r="BB51" i="6" s="1"/>
  <c r="AJ104" i="6"/>
  <c r="AM932" i="6"/>
  <c r="AP932" i="6" s="1"/>
  <c r="I78" i="15"/>
  <c r="I75" i="15"/>
  <c r="I73" i="15"/>
  <c r="AY75" i="15"/>
  <c r="AY73" i="15"/>
  <c r="CM75" i="15"/>
  <c r="CM73" i="15"/>
  <c r="AN462" i="6"/>
  <c r="AU462" i="6"/>
  <c r="AU749" i="6"/>
  <c r="AN749" i="6"/>
  <c r="AU293" i="6"/>
  <c r="AN293" i="6"/>
  <c r="AN105" i="6"/>
  <c r="AU105" i="6"/>
  <c r="AU123" i="6"/>
  <c r="AN123" i="6"/>
  <c r="AU825" i="6"/>
  <c r="AN825" i="6"/>
  <c r="AN300" i="6"/>
  <c r="AU300" i="6"/>
  <c r="AN338" i="6"/>
  <c r="AU338" i="6"/>
  <c r="AU8" i="6"/>
  <c r="AN8" i="6"/>
  <c r="AU929" i="6"/>
  <c r="AN929" i="6"/>
  <c r="AU311" i="6"/>
  <c r="AN311" i="6"/>
  <c r="AN461" i="6"/>
  <c r="AU461" i="6"/>
  <c r="AN384" i="6"/>
  <c r="AU384" i="6"/>
  <c r="AU675" i="6"/>
  <c r="AN675" i="6"/>
  <c r="AU880" i="6"/>
  <c r="AN880" i="6"/>
  <c r="AU601" i="6"/>
  <c r="AN601" i="6"/>
  <c r="AN814" i="6"/>
  <c r="AU814" i="6"/>
  <c r="AN788" i="6"/>
  <c r="AU788" i="6"/>
  <c r="AU113" i="6"/>
  <c r="AN113" i="6"/>
  <c r="AU935" i="6"/>
  <c r="AN935" i="6"/>
  <c r="AN835" i="6"/>
  <c r="AU835" i="6"/>
  <c r="AU656" i="6"/>
  <c r="AN656" i="6"/>
  <c r="AU421" i="6"/>
  <c r="AN421" i="6"/>
  <c r="AN324" i="6"/>
  <c r="AU324" i="6"/>
  <c r="AN926" i="6"/>
  <c r="AU926" i="6"/>
  <c r="AN614" i="6"/>
  <c r="AU614" i="6"/>
  <c r="AN317" i="6"/>
  <c r="AU317" i="6"/>
  <c r="AN357" i="6"/>
  <c r="AU357" i="6"/>
  <c r="AU589" i="6"/>
  <c r="AN589" i="6"/>
  <c r="AU819" i="6"/>
  <c r="AN819" i="6"/>
  <c r="AN301" i="6"/>
  <c r="AU301" i="6"/>
  <c r="AU116" i="6"/>
  <c r="AN116" i="6"/>
  <c r="AU98" i="6"/>
  <c r="AN98" i="6"/>
  <c r="AN262" i="6"/>
  <c r="AU262" i="6"/>
  <c r="AU99" i="6"/>
  <c r="AN99" i="6"/>
  <c r="AU64" i="6"/>
  <c r="AN64" i="6"/>
  <c r="AN678" i="6"/>
  <c r="AU678" i="6"/>
  <c r="AU671" i="6"/>
  <c r="AN671" i="6"/>
  <c r="AN613" i="6"/>
  <c r="AU613" i="6"/>
  <c r="AU132" i="6"/>
  <c r="AN132" i="6"/>
  <c r="AN320" i="6"/>
  <c r="AU320" i="6"/>
  <c r="AN682" i="6"/>
  <c r="AU682" i="6"/>
  <c r="AU265" i="6"/>
  <c r="AN265" i="6"/>
  <c r="AU640" i="6"/>
  <c r="AN640" i="6"/>
  <c r="AU659" i="6"/>
  <c r="AN659" i="6"/>
  <c r="AU97" i="6"/>
  <c r="AN97" i="6"/>
  <c r="AU893" i="6"/>
  <c r="AN893" i="6"/>
  <c r="AN279" i="6"/>
  <c r="AU279" i="6"/>
  <c r="AU590" i="6"/>
  <c r="AN590" i="6"/>
  <c r="AN55" i="6"/>
  <c r="AU55" i="6"/>
  <c r="AU686" i="6"/>
  <c r="AN686" i="6"/>
  <c r="AU122" i="6"/>
  <c r="AN122" i="6"/>
  <c r="AU20" i="6"/>
  <c r="AN20" i="6"/>
  <c r="AN420" i="6"/>
  <c r="AU420" i="6"/>
  <c r="AU774" i="6"/>
  <c r="AN774" i="6"/>
  <c r="AU87" i="6"/>
  <c r="AN87" i="6"/>
  <c r="AU877" i="6"/>
  <c r="AN877" i="6"/>
  <c r="AU673" i="6"/>
  <c r="AN673" i="6"/>
  <c r="AN925" i="6"/>
  <c r="AU925" i="6"/>
  <c r="AN61" i="6"/>
  <c r="AU61" i="6"/>
  <c r="AN930" i="6"/>
  <c r="AU930" i="6"/>
  <c r="AN276" i="6"/>
  <c r="AU276" i="6"/>
  <c r="AU851" i="6"/>
  <c r="AN851" i="6"/>
  <c r="AU681" i="6"/>
  <c r="AN681" i="6"/>
  <c r="AU403" i="6"/>
  <c r="AN403" i="6"/>
  <c r="AU372" i="6"/>
  <c r="AN372" i="6"/>
  <c r="AU284" i="6"/>
  <c r="AN284" i="6"/>
  <c r="AN302" i="6"/>
  <c r="AU302" i="6"/>
  <c r="AU847" i="6"/>
  <c r="AN847" i="6"/>
  <c r="AU170" i="6"/>
  <c r="AN170" i="6"/>
  <c r="AU89" i="6"/>
  <c r="AN89" i="6"/>
  <c r="AN842" i="6"/>
  <c r="AU842" i="6"/>
  <c r="AU917" i="6"/>
  <c r="AN917" i="6"/>
  <c r="AU869" i="6"/>
  <c r="AN869" i="6"/>
  <c r="AN226" i="6"/>
  <c r="AU226" i="6"/>
  <c r="AN928" i="6"/>
  <c r="AU928" i="6"/>
  <c r="AU667" i="6"/>
  <c r="AN667" i="6"/>
  <c r="AU78" i="6"/>
  <c r="AN78" i="6"/>
  <c r="AU459" i="6"/>
  <c r="AN459" i="6"/>
  <c r="AU266" i="6"/>
  <c r="AN266" i="6"/>
  <c r="AU780" i="6"/>
  <c r="AN780" i="6"/>
  <c r="AN371" i="6"/>
  <c r="AU371" i="6"/>
  <c r="AU615" i="6"/>
  <c r="AN615" i="6"/>
  <c r="AU402" i="6"/>
  <c r="AN402" i="6"/>
  <c r="AU845" i="6"/>
  <c r="AN845" i="6"/>
  <c r="AN52" i="6"/>
  <c r="AU52" i="6"/>
  <c r="AU874" i="6"/>
  <c r="AN874" i="6"/>
  <c r="AU40" i="6"/>
  <c r="AN40" i="6"/>
  <c r="AN446" i="6"/>
  <c r="AU446" i="6"/>
  <c r="AU270" i="6"/>
  <c r="AN270" i="6"/>
  <c r="AU674" i="6"/>
  <c r="AN674" i="6"/>
  <c r="AU870" i="6"/>
  <c r="AN870" i="6"/>
  <c r="AU267" i="6"/>
  <c r="AN267" i="6"/>
  <c r="AU592" i="6"/>
  <c r="AN592" i="6"/>
  <c r="AU28" i="6"/>
  <c r="AN28" i="6"/>
  <c r="AU611" i="6"/>
  <c r="AN611" i="6"/>
  <c r="AU790" i="6"/>
  <c r="AN790" i="6"/>
  <c r="AU775" i="6"/>
  <c r="AN775" i="6"/>
  <c r="AN856" i="6"/>
  <c r="AU856" i="6"/>
  <c r="AN875" i="6"/>
  <c r="AU875" i="6"/>
  <c r="AU81" i="6"/>
  <c r="AN81" i="6"/>
  <c r="AN11" i="6"/>
  <c r="AU11" i="6"/>
  <c r="AU824" i="6"/>
  <c r="AN824" i="6"/>
  <c r="AU779" i="6"/>
  <c r="AN779" i="6"/>
  <c r="AU807" i="6"/>
  <c r="AN807" i="6"/>
  <c r="AU831" i="6"/>
  <c r="AN831" i="6"/>
  <c r="AN389" i="6"/>
  <c r="AU389" i="6"/>
  <c r="AU477" i="6"/>
  <c r="AN477" i="6"/>
  <c r="AN101" i="6"/>
  <c r="AU101" i="6"/>
  <c r="AU598" i="6"/>
  <c r="AN598" i="6"/>
  <c r="AU895" i="6"/>
  <c r="AN895" i="6"/>
  <c r="AU346" i="6"/>
  <c r="AN346" i="6"/>
  <c r="AU75" i="6"/>
  <c r="AN75" i="6"/>
  <c r="AN818" i="6"/>
  <c r="AU818" i="6"/>
  <c r="AN282" i="6"/>
  <c r="AU282" i="6"/>
  <c r="AU885" i="6"/>
  <c r="AN885" i="6"/>
  <c r="AN34" i="6"/>
  <c r="AU34" i="6"/>
  <c r="AN42" i="6"/>
  <c r="AU42" i="6"/>
  <c r="AN388" i="6"/>
  <c r="AU388" i="6"/>
  <c r="AU129" i="6"/>
  <c r="AN129" i="6"/>
  <c r="AU828" i="6"/>
  <c r="AN828" i="6"/>
  <c r="AU783" i="6"/>
  <c r="AN783" i="6"/>
  <c r="AU922" i="6"/>
  <c r="AN922" i="6"/>
  <c r="AU444" i="6"/>
  <c r="AN444" i="6"/>
  <c r="AN359" i="6"/>
  <c r="AU359" i="6"/>
  <c r="AU687" i="6"/>
  <c r="AN687" i="6"/>
  <c r="AU597" i="6"/>
  <c r="AN597" i="6"/>
  <c r="AU21" i="6"/>
  <c r="AN21" i="6"/>
  <c r="AU328" i="6"/>
  <c r="AN328" i="6"/>
  <c r="AU876" i="6"/>
  <c r="AN876" i="6"/>
  <c r="AN909" i="6"/>
  <c r="AU909" i="6"/>
  <c r="AU630" i="6"/>
  <c r="AN630" i="6"/>
  <c r="AU797" i="6"/>
  <c r="AN797" i="6"/>
  <c r="AU934" i="6"/>
  <c r="AN934" i="6"/>
  <c r="AU442" i="6"/>
  <c r="AN442" i="6"/>
  <c r="AU913" i="6"/>
  <c r="AN913" i="6"/>
  <c r="AN897" i="6"/>
  <c r="AU897" i="6"/>
  <c r="AN46" i="6"/>
  <c r="AU46" i="6"/>
  <c r="AU625" i="6"/>
  <c r="AN625" i="6"/>
  <c r="AN827" i="6"/>
  <c r="AU827" i="6"/>
  <c r="AU914" i="6"/>
  <c r="AN914" i="6"/>
  <c r="AU795" i="6"/>
  <c r="AN795" i="6"/>
  <c r="AU663" i="6"/>
  <c r="AN663" i="6"/>
  <c r="AM70" i="6"/>
  <c r="AP70" i="6" s="1"/>
  <c r="AM59" i="6"/>
  <c r="AP59" i="6" s="1"/>
  <c r="AM470" i="6"/>
  <c r="AP470" i="6" s="1"/>
  <c r="AJ445" i="6"/>
  <c r="AM445" i="6"/>
  <c r="AP445" i="6" s="1"/>
  <c r="AM629" i="6"/>
  <c r="AP629" i="6" s="1"/>
  <c r="AM135" i="6"/>
  <c r="AP135" i="6" s="1"/>
  <c r="AM130" i="6"/>
  <c r="AP130" i="6" s="1"/>
  <c r="AM460" i="6"/>
  <c r="AP460" i="6" s="1"/>
  <c r="AJ257" i="6"/>
  <c r="AM257" i="6"/>
  <c r="AP257" i="6" s="1"/>
  <c r="AM622" i="6"/>
  <c r="AP622" i="6" s="1"/>
  <c r="AM468" i="6"/>
  <c r="AP468" i="6" s="1"/>
  <c r="AZ468" i="6" s="1"/>
  <c r="AM111" i="6"/>
  <c r="AP111" i="6" s="1"/>
  <c r="AM258" i="6"/>
  <c r="AP258" i="6" s="1"/>
  <c r="AJ256" i="6"/>
  <c r="AM256" i="6"/>
  <c r="AP256" i="6" s="1"/>
  <c r="AM628" i="6"/>
  <c r="AP628" i="6" s="1"/>
  <c r="AM449" i="6"/>
  <c r="AP449" i="6" s="1"/>
  <c r="AJ127" i="6"/>
  <c r="AM127" i="6"/>
  <c r="AP127" i="6" s="1"/>
  <c r="AJ617" i="6"/>
  <c r="AM617" i="6"/>
  <c r="AP617" i="6" s="1"/>
  <c r="AM781" i="6"/>
  <c r="AP781" i="6" s="1"/>
  <c r="AJ692" i="6"/>
  <c r="AM692" i="6"/>
  <c r="AP692" i="6" s="1"/>
  <c r="AJ591" i="6"/>
  <c r="AM591" i="6"/>
  <c r="AP591" i="6" s="1"/>
  <c r="AM785" i="6"/>
  <c r="AP785" i="6" s="1"/>
  <c r="AZ785" i="6" s="1"/>
  <c r="AM933" i="6"/>
  <c r="AP933" i="6" s="1"/>
  <c r="AZ933" i="6" s="1"/>
  <c r="AM695" i="6"/>
  <c r="AP695" i="6" s="1"/>
  <c r="AM115" i="6"/>
  <c r="AP115" i="6" s="1"/>
  <c r="AM773" i="6"/>
  <c r="AP773" i="6" s="1"/>
  <c r="AJ103" i="6"/>
  <c r="AM103" i="6"/>
  <c r="AP103" i="6" s="1"/>
  <c r="AM473" i="6"/>
  <c r="AP473" i="6" s="1"/>
  <c r="AM181" i="6"/>
  <c r="AP181" i="6" s="1"/>
  <c r="AZ181" i="6" s="1"/>
  <c r="AJ465" i="6"/>
  <c r="AM465" i="6"/>
  <c r="AP465" i="6" s="1"/>
  <c r="AM124" i="6"/>
  <c r="AP124" i="6" s="1"/>
  <c r="AM608" i="6"/>
  <c r="AP608" i="6" s="1"/>
  <c r="AJ273" i="6"/>
  <c r="AM273" i="6"/>
  <c r="AP273" i="6" s="1"/>
  <c r="AM107" i="6"/>
  <c r="AP107" i="6" s="1"/>
  <c r="AJ676" i="6"/>
  <c r="AM676" i="6"/>
  <c r="AP676" i="6" s="1"/>
  <c r="AZ676" i="6" s="1"/>
  <c r="AJ272" i="6"/>
  <c r="AM272" i="6"/>
  <c r="AP272" i="6" s="1"/>
  <c r="AZ272" i="6" s="1"/>
  <c r="AM475" i="6"/>
  <c r="AP475" i="6" s="1"/>
  <c r="AZ475" i="6" s="1"/>
  <c r="AJ447" i="6"/>
  <c r="AM447" i="6"/>
  <c r="AP447" i="6" s="1"/>
  <c r="AM214" i="6"/>
  <c r="AP214" i="6" s="1"/>
  <c r="AM603" i="6"/>
  <c r="AP603" i="6" s="1"/>
  <c r="AZ603" i="6" s="1"/>
  <c r="AJ436" i="6"/>
  <c r="AM436" i="6"/>
  <c r="AP436" i="6" s="1"/>
  <c r="AJ871" i="6"/>
  <c r="AM871" i="6"/>
  <c r="AP871" i="6" s="1"/>
  <c r="AM623" i="6"/>
  <c r="AP623" i="6" s="1"/>
  <c r="AM607" i="6"/>
  <c r="AP607" i="6" s="1"/>
  <c r="AJ448" i="6"/>
  <c r="AM448" i="6"/>
  <c r="AP448" i="6" s="1"/>
  <c r="AM95" i="6"/>
  <c r="AP95" i="6" s="1"/>
  <c r="AJ472" i="6"/>
  <c r="AM472" i="6"/>
  <c r="AP472" i="6" s="1"/>
  <c r="AZ472" i="6" s="1"/>
  <c r="AM471" i="6"/>
  <c r="AP471" i="6" s="1"/>
  <c r="AZ471" i="6" s="1"/>
  <c r="AM259" i="6"/>
  <c r="AP259" i="6" s="1"/>
  <c r="AJ784" i="6"/>
  <c r="AM784" i="6"/>
  <c r="AP784" i="6" s="1"/>
  <c r="AJ108" i="6"/>
  <c r="AM108" i="6"/>
  <c r="AP108" i="6" s="1"/>
  <c r="AJ596" i="6"/>
  <c r="AM596" i="6"/>
  <c r="AP596" i="6" s="1"/>
  <c r="AM437" i="6"/>
  <c r="AP437" i="6" s="1"/>
  <c r="AJ599" i="6"/>
  <c r="AM599" i="6"/>
  <c r="AP599" i="6" s="1"/>
  <c r="AJ109" i="6"/>
  <c r="AM109" i="6"/>
  <c r="AP109" i="6" s="1"/>
  <c r="AJ134" i="6"/>
  <c r="AM134" i="6"/>
  <c r="AP134" i="6" s="1"/>
  <c r="AM690" i="6"/>
  <c r="AP690" i="6" s="1"/>
  <c r="AJ118" i="6"/>
  <c r="AM118" i="6"/>
  <c r="AP118" i="6" s="1"/>
  <c r="AZ118" i="6" s="1"/>
  <c r="AM102" i="6"/>
  <c r="AP102" i="6" s="1"/>
  <c r="AZ102" i="6" s="1"/>
  <c r="AM450" i="6"/>
  <c r="AP450" i="6" s="1"/>
  <c r="AZ450" i="6" s="1"/>
  <c r="AM924" i="6"/>
  <c r="AP924" i="6" s="1"/>
  <c r="AJ680" i="6"/>
  <c r="AM680" i="6"/>
  <c r="AP680" i="6" s="1"/>
  <c r="AM604" i="6"/>
  <c r="AP604" i="6" s="1"/>
  <c r="AJ467" i="6"/>
  <c r="AM467" i="6"/>
  <c r="AP467" i="6" s="1"/>
  <c r="AM677" i="6"/>
  <c r="AP677" i="6" s="1"/>
  <c r="AJ248" i="6"/>
  <c r="AM248" i="6"/>
  <c r="AP248" i="6" s="1"/>
  <c r="AJ139" i="6"/>
  <c r="AM139" i="6"/>
  <c r="AP139" i="6" s="1"/>
  <c r="AM624" i="6"/>
  <c r="AP624" i="6" s="1"/>
  <c r="AM609" i="6"/>
  <c r="AP609" i="6" s="1"/>
  <c r="AM931" i="6"/>
  <c r="AP931" i="6" s="1"/>
  <c r="AJ626" i="6"/>
  <c r="AM626" i="6"/>
  <c r="AP626" i="6" s="1"/>
  <c r="AZ626" i="6" s="1"/>
  <c r="AM456" i="6"/>
  <c r="AP456" i="6" s="1"/>
  <c r="AZ456" i="6" s="1"/>
  <c r="AJ679" i="6"/>
  <c r="AM679" i="6"/>
  <c r="AP679" i="6" s="1"/>
  <c r="AM621" i="6"/>
  <c r="AP621" i="6" s="1"/>
  <c r="AZ621" i="6" s="1"/>
  <c r="AM271" i="6"/>
  <c r="AP271" i="6" s="1"/>
  <c r="AM94" i="6"/>
  <c r="AP94" i="6" s="1"/>
  <c r="AJ466" i="6"/>
  <c r="AM466" i="6"/>
  <c r="AP466" i="6" s="1"/>
  <c r="AM277" i="6"/>
  <c r="AP277" i="6" s="1"/>
  <c r="AM670" i="6"/>
  <c r="AP670" i="6" s="1"/>
  <c r="AJ443" i="6"/>
  <c r="AM443" i="6"/>
  <c r="AP443" i="6" s="1"/>
  <c r="AJ622" i="6"/>
  <c r="AJ604" i="6"/>
  <c r="AJ259" i="6"/>
  <c r="AJ629" i="6"/>
  <c r="AJ456" i="6"/>
  <c r="AJ773" i="6"/>
  <c r="AJ624" i="6"/>
  <c r="AJ95" i="6"/>
  <c r="AJ471" i="6"/>
  <c r="AJ214" i="6"/>
  <c r="AJ115" i="6"/>
  <c r="AJ124" i="6"/>
  <c r="AJ690" i="6"/>
  <c r="AJ695" i="6"/>
  <c r="AJ258" i="6"/>
  <c r="AJ470" i="6"/>
  <c r="AJ628" i="6"/>
  <c r="AJ475" i="6"/>
  <c r="AJ931" i="6"/>
  <c r="AJ473" i="6"/>
  <c r="AJ271" i="6"/>
  <c r="AJ135" i="6"/>
  <c r="AJ181" i="6"/>
  <c r="AJ449" i="6"/>
  <c r="AJ277" i="6"/>
  <c r="AJ468" i="6"/>
  <c r="AJ781" i="6"/>
  <c r="AJ621" i="6"/>
  <c r="AJ933" i="6"/>
  <c r="AJ924" i="6"/>
  <c r="AJ111" i="6"/>
  <c r="AG483" i="6"/>
  <c r="AI483" i="6"/>
  <c r="AJ691" i="6"/>
  <c r="AJ878" i="6"/>
  <c r="AG940" i="6"/>
  <c r="AI940" i="6"/>
  <c r="AI486" i="6"/>
  <c r="AG486" i="6"/>
  <c r="AG489" i="6"/>
  <c r="AI489" i="6"/>
  <c r="AJ437" i="6"/>
  <c r="AG481" i="6"/>
  <c r="AI481" i="6"/>
  <c r="AG183" i="6"/>
  <c r="AI183" i="6"/>
  <c r="AG513" i="6"/>
  <c r="AI513" i="6"/>
  <c r="AI510" i="6"/>
  <c r="AG510" i="6"/>
  <c r="AI702" i="6"/>
  <c r="AG702" i="6"/>
  <c r="AG142" i="6"/>
  <c r="AI142" i="6"/>
  <c r="AI175" i="6"/>
  <c r="AG175" i="6"/>
  <c r="AI487" i="6"/>
  <c r="AG487" i="6"/>
  <c r="AG738" i="6"/>
  <c r="AI738" i="6"/>
  <c r="AG485" i="6"/>
  <c r="AI485" i="6"/>
  <c r="AG341" i="6"/>
  <c r="AI341" i="6"/>
  <c r="AI771" i="6"/>
  <c r="AG771" i="6"/>
  <c r="AJ110" i="6"/>
  <c r="AJ126" i="6"/>
  <c r="AI156" i="6"/>
  <c r="AG156" i="6"/>
  <c r="AI166" i="6"/>
  <c r="AG166" i="6"/>
  <c r="AI605" i="6"/>
  <c r="AG605" i="6"/>
  <c r="AG574" i="6"/>
  <c r="AI574" i="6"/>
  <c r="AG497" i="6"/>
  <c r="AI497" i="6"/>
  <c r="AG158" i="6"/>
  <c r="AI158" i="6"/>
  <c r="AI285" i="6"/>
  <c r="AG285" i="6"/>
  <c r="AI225" i="6"/>
  <c r="AG225" i="6"/>
  <c r="AI499" i="6"/>
  <c r="AG499" i="6"/>
  <c r="AG144" i="6"/>
  <c r="AI144" i="6"/>
  <c r="AG585" i="6"/>
  <c r="AI585" i="6"/>
  <c r="AG793" i="6"/>
  <c r="AI793" i="6"/>
  <c r="AG163" i="6"/>
  <c r="AI163" i="6"/>
  <c r="AI169" i="6"/>
  <c r="AG169" i="6"/>
  <c r="AG672" i="6"/>
  <c r="AI672" i="6"/>
  <c r="AI848" i="6"/>
  <c r="AG848" i="6"/>
  <c r="AJ48" i="6"/>
  <c r="AI704" i="6"/>
  <c r="AG704" i="6"/>
  <c r="AI480" i="6"/>
  <c r="AG480" i="6"/>
  <c r="AI594" i="6"/>
  <c r="AG594" i="6"/>
  <c r="AI26" i="6"/>
  <c r="AG26" i="6"/>
  <c r="AG701" i="6"/>
  <c r="AI701" i="6"/>
  <c r="AI150" i="6"/>
  <c r="AG150" i="6"/>
  <c r="AG627" i="6"/>
  <c r="AM627" i="6"/>
  <c r="AP627" i="6" s="1"/>
  <c r="AG385" i="6"/>
  <c r="AI385" i="6"/>
  <c r="AI155" i="6"/>
  <c r="AG155" i="6"/>
  <c r="AI938" i="6"/>
  <c r="AG938" i="6"/>
  <c r="AJ600" i="6"/>
  <c r="AI37" i="6"/>
  <c r="AG37" i="6"/>
  <c r="AI429" i="6"/>
  <c r="AG429" i="6"/>
  <c r="AJ451" i="6"/>
  <c r="AI168" i="6"/>
  <c r="AG168" i="6"/>
  <c r="AG502" i="6"/>
  <c r="AI502" i="6"/>
  <c r="AI945" i="6"/>
  <c r="AG945" i="6"/>
  <c r="AI363" i="6"/>
  <c r="AG363" i="6"/>
  <c r="AI861" i="6"/>
  <c r="AG861" i="6"/>
  <c r="AJ688" i="6"/>
  <c r="AJ609" i="6"/>
  <c r="AI493" i="6"/>
  <c r="AG493" i="6"/>
  <c r="AI162" i="6"/>
  <c r="AG162" i="6"/>
  <c r="AI352" i="6"/>
  <c r="AG352" i="6"/>
  <c r="AG694" i="6"/>
  <c r="AI694" i="6"/>
  <c r="AG147" i="6"/>
  <c r="AI147" i="6"/>
  <c r="AG709" i="6"/>
  <c r="AI709" i="6"/>
  <c r="AG529" i="6"/>
  <c r="AI529" i="6"/>
  <c r="AI463" i="6"/>
  <c r="AG463" i="6"/>
  <c r="AG727" i="6"/>
  <c r="AI727" i="6"/>
  <c r="AI171" i="6"/>
  <c r="AG171" i="6"/>
  <c r="AG152" i="6"/>
  <c r="AI152" i="6"/>
  <c r="AG699" i="6"/>
  <c r="AI699" i="6"/>
  <c r="AI15" i="6"/>
  <c r="AG15" i="6"/>
  <c r="AI274" i="6"/>
  <c r="AG274" i="6"/>
  <c r="AJ685" i="6"/>
  <c r="AG165" i="6"/>
  <c r="AI165" i="6"/>
  <c r="AG944" i="6"/>
  <c r="AI944" i="6"/>
  <c r="AG512" i="6"/>
  <c r="AI512" i="6"/>
  <c r="AG407" i="6"/>
  <c r="AI407" i="6"/>
  <c r="AG616" i="6"/>
  <c r="AI616" i="6"/>
  <c r="AJ433" i="6"/>
  <c r="AJ70" i="6"/>
  <c r="AI939" i="6"/>
  <c r="AG939" i="6"/>
  <c r="AI937" i="6"/>
  <c r="AG937" i="6"/>
  <c r="AI508" i="6"/>
  <c r="AG508" i="6"/>
  <c r="AJ787" i="6"/>
  <c r="AI296" i="6"/>
  <c r="AG296" i="6"/>
  <c r="AI705" i="6"/>
  <c r="AG705" i="6"/>
  <c r="AJ603" i="6"/>
  <c r="AG143" i="6"/>
  <c r="AI143" i="6"/>
  <c r="AG949" i="6"/>
  <c r="AI949" i="6"/>
  <c r="AI182" i="6"/>
  <c r="AG182" i="6"/>
  <c r="AG683" i="6"/>
  <c r="AI683" i="6"/>
  <c r="AG716" i="6"/>
  <c r="AI716" i="6"/>
  <c r="AI551" i="6"/>
  <c r="AG551" i="6"/>
  <c r="AJ476" i="6"/>
  <c r="AJ269" i="6"/>
  <c r="AI178" i="6"/>
  <c r="AG178" i="6"/>
  <c r="AI946" i="6"/>
  <c r="AG946" i="6"/>
  <c r="AG706" i="6"/>
  <c r="AI706" i="6"/>
  <c r="AI700" i="6"/>
  <c r="AG700" i="6"/>
  <c r="AI141" i="6"/>
  <c r="AG141" i="6"/>
  <c r="AI488" i="6"/>
  <c r="AG488" i="6"/>
  <c r="AI859" i="6"/>
  <c r="AG859" i="6"/>
  <c r="AI860" i="6"/>
  <c r="AG860" i="6"/>
  <c r="AI862" i="6"/>
  <c r="AG862" i="6"/>
  <c r="AI474" i="6"/>
  <c r="AG474" i="6"/>
  <c r="AI505" i="6"/>
  <c r="AG505" i="6"/>
  <c r="AI164" i="6"/>
  <c r="AG164" i="6"/>
  <c r="AI865" i="6"/>
  <c r="AG865" i="6"/>
  <c r="AG638" i="6"/>
  <c r="AM638" i="6"/>
  <c r="AP638" i="6" s="1"/>
  <c r="AJ610" i="6"/>
  <c r="AI149" i="6"/>
  <c r="AG149" i="6"/>
  <c r="AG154" i="6"/>
  <c r="AI154" i="6"/>
  <c r="AJ879" i="6"/>
  <c r="AI396" i="6"/>
  <c r="AG396" i="6"/>
  <c r="AG374" i="6"/>
  <c r="AI374" i="6"/>
  <c r="AI947" i="6"/>
  <c r="AG947" i="6"/>
  <c r="AI179" i="6"/>
  <c r="AG179" i="6"/>
  <c r="AG307" i="6"/>
  <c r="AI307" i="6"/>
  <c r="AI864" i="6"/>
  <c r="AG864" i="6"/>
  <c r="AJ606" i="6"/>
  <c r="AI710" i="6"/>
  <c r="AG710" i="6"/>
  <c r="AG491" i="6"/>
  <c r="AI491" i="6"/>
  <c r="C15" i="10"/>
  <c r="W194" i="6"/>
  <c r="AF194" i="6" s="1"/>
  <c r="W527" i="6"/>
  <c r="AF527" i="6" s="1"/>
  <c r="W719" i="6"/>
  <c r="AF719" i="6" s="1"/>
  <c r="W954" i="6"/>
  <c r="AF954" i="6" s="1"/>
  <c r="W189" i="6"/>
  <c r="AF189" i="6" s="1"/>
  <c r="W522" i="6"/>
  <c r="AF522" i="6" s="1"/>
  <c r="W713" i="6"/>
  <c r="AF713" i="6" s="1"/>
  <c r="W951" i="6"/>
  <c r="AF951" i="6" s="1"/>
  <c r="W530" i="6"/>
  <c r="AF530" i="6" s="1"/>
  <c r="W721" i="6"/>
  <c r="AF721" i="6" s="1"/>
  <c r="W958" i="6"/>
  <c r="AF958" i="6" s="1"/>
  <c r="W185" i="6"/>
  <c r="AF185" i="6" s="1"/>
  <c r="W525" i="6"/>
  <c r="AF525" i="6" s="1"/>
  <c r="W717" i="6"/>
  <c r="AF717" i="6" s="1"/>
  <c r="W193" i="6"/>
  <c r="AF193" i="6" s="1"/>
  <c r="W953" i="6"/>
  <c r="AF953" i="6" s="1"/>
  <c r="W960" i="6"/>
  <c r="AF960" i="6" s="1"/>
  <c r="W190" i="6"/>
  <c r="AF190" i="6" s="1"/>
  <c r="W715" i="6"/>
  <c r="AF715" i="6" s="1"/>
  <c r="W533" i="6"/>
  <c r="AF533" i="6" s="1"/>
  <c r="W198" i="6"/>
  <c r="AF198" i="6" s="1"/>
  <c r="W188" i="6"/>
  <c r="AF188" i="6" s="1"/>
  <c r="W196" i="6"/>
  <c r="AF196" i="6" s="1"/>
  <c r="W956" i="6"/>
  <c r="AF956" i="6" s="1"/>
  <c r="W528" i="6"/>
  <c r="AF528" i="6" s="1"/>
  <c r="W950" i="6"/>
  <c r="AF950" i="6" s="1"/>
  <c r="W526" i="6"/>
  <c r="AF526" i="6" s="1"/>
  <c r="W532" i="6"/>
  <c r="AF532" i="6" s="1"/>
  <c r="W186" i="6"/>
  <c r="AF186" i="6" s="1"/>
  <c r="W191" i="6"/>
  <c r="AF191" i="6" s="1"/>
  <c r="W197" i="6"/>
  <c r="AF197" i="6" s="1"/>
  <c r="W722" i="6"/>
  <c r="AF722" i="6" s="1"/>
  <c r="W524" i="6"/>
  <c r="AF524" i="6" s="1"/>
  <c r="W711" i="6"/>
  <c r="AF711" i="6" s="1"/>
  <c r="W952" i="6"/>
  <c r="AF952" i="6" s="1"/>
  <c r="W957" i="6"/>
  <c r="AF957" i="6" s="1"/>
  <c r="W714" i="6"/>
  <c r="AF714" i="6" s="1"/>
  <c r="W955" i="6"/>
  <c r="AF955" i="6" s="1"/>
  <c r="W720" i="6"/>
  <c r="AF720" i="6" s="1"/>
  <c r="W531" i="6"/>
  <c r="AF531" i="6" s="1"/>
  <c r="W195" i="6"/>
  <c r="AF195" i="6" s="1"/>
  <c r="W521" i="6"/>
  <c r="AF521" i="6" s="1"/>
  <c r="W187" i="6"/>
  <c r="AF187" i="6" s="1"/>
  <c r="W959" i="6"/>
  <c r="AF959" i="6" s="1"/>
  <c r="W712" i="6"/>
  <c r="AF712" i="6" s="1"/>
  <c r="W718" i="6"/>
  <c r="AF718" i="6" s="1"/>
  <c r="W523" i="6"/>
  <c r="AF523" i="6" s="1"/>
  <c r="AJ786" i="6"/>
  <c r="AI815" i="6"/>
  <c r="AG815" i="6"/>
  <c r="AI418" i="6"/>
  <c r="AG418" i="6"/>
  <c r="AG157" i="6"/>
  <c r="AI157" i="6"/>
  <c r="AG160" i="6"/>
  <c r="AI160" i="6"/>
  <c r="AG329" i="6"/>
  <c r="AM329" i="6"/>
  <c r="AP329" i="6" s="1"/>
  <c r="AI867" i="6"/>
  <c r="AG867" i="6"/>
  <c r="AJ278" i="6"/>
  <c r="AJ608" i="6"/>
  <c r="AI943" i="6"/>
  <c r="AG943" i="6"/>
  <c r="AI146" i="6"/>
  <c r="AG146" i="6"/>
  <c r="AI837" i="6"/>
  <c r="AG837" i="6"/>
  <c r="AG318" i="6"/>
  <c r="AI318" i="6"/>
  <c r="AG501" i="6"/>
  <c r="AI501" i="6"/>
  <c r="AG140" i="6"/>
  <c r="AI140" i="6"/>
  <c r="AI441" i="6"/>
  <c r="AG441" i="6"/>
  <c r="AI552" i="6"/>
  <c r="AG552" i="6"/>
  <c r="AJ868" i="6"/>
  <c r="AI482" i="6"/>
  <c r="AG482" i="6"/>
  <c r="AI490" i="6"/>
  <c r="AG490" i="6"/>
  <c r="AJ684" i="6"/>
  <c r="AI866" i="6"/>
  <c r="AG866" i="6"/>
  <c r="AG3" i="6"/>
  <c r="AI173" i="6"/>
  <c r="AG173" i="6"/>
  <c r="AI936" i="6"/>
  <c r="AG936" i="6"/>
  <c r="AM588" i="6"/>
  <c r="AP588" i="6" s="1"/>
  <c r="AG588" i="6"/>
  <c r="AI661" i="6"/>
  <c r="AG661" i="6"/>
  <c r="AJ776" i="6"/>
  <c r="AJ602" i="6"/>
  <c r="AI176" i="6"/>
  <c r="AG176" i="6"/>
  <c r="AG180" i="6"/>
  <c r="AI180" i="6"/>
  <c r="AI942" i="6"/>
  <c r="AG942" i="6"/>
  <c r="AJ593" i="6"/>
  <c r="AI660" i="6"/>
  <c r="AG660" i="6"/>
  <c r="AI863" i="6"/>
  <c r="AG863" i="6"/>
  <c r="AG509" i="6"/>
  <c r="AI509" i="6"/>
  <c r="AG703" i="6"/>
  <c r="AI703" i="6"/>
  <c r="AI452" i="6"/>
  <c r="AG452" i="6"/>
  <c r="AI826" i="6"/>
  <c r="AG826" i="6"/>
  <c r="AJ457" i="6"/>
  <c r="AJ102" i="6"/>
  <c r="AI515" i="6"/>
  <c r="AG515" i="6"/>
  <c r="AI517" i="6"/>
  <c r="AG517" i="6"/>
  <c r="AI782" i="6"/>
  <c r="AG782" i="6"/>
  <c r="AG263" i="6"/>
  <c r="AI263" i="6"/>
  <c r="AJ623" i="6"/>
  <c r="AI161" i="6"/>
  <c r="AG161" i="6"/>
  <c r="AI494" i="6"/>
  <c r="AG494" i="6"/>
  <c r="AI507" i="6"/>
  <c r="AG507" i="6"/>
  <c r="AG330" i="6"/>
  <c r="AI330" i="6"/>
  <c r="AG484" i="6"/>
  <c r="AI484" i="6"/>
  <c r="AI708" i="6"/>
  <c r="AG708" i="6"/>
  <c r="AI498" i="6"/>
  <c r="AG498" i="6"/>
  <c r="AI804" i="6"/>
  <c r="AG804" i="6"/>
  <c r="AJ130" i="6"/>
  <c r="AJ607" i="6"/>
  <c r="AJ59" i="6"/>
  <c r="AJ677" i="6"/>
  <c r="AJ450" i="6"/>
  <c r="AJ460" i="6"/>
  <c r="AI707" i="6"/>
  <c r="AG707" i="6"/>
  <c r="AI511" i="6"/>
  <c r="AG511" i="6"/>
  <c r="AI698" i="6"/>
  <c r="AG698" i="6"/>
  <c r="AG514" i="6"/>
  <c r="AI514" i="6"/>
  <c r="AG696" i="6"/>
  <c r="AI696" i="6"/>
  <c r="AI478" i="6"/>
  <c r="AG478" i="6"/>
  <c r="AG518" i="6"/>
  <c r="AI518" i="6"/>
  <c r="AI563" i="6"/>
  <c r="AG563" i="6"/>
  <c r="AI440" i="6"/>
  <c r="AG440" i="6"/>
  <c r="AI649" i="6"/>
  <c r="AG649" i="6"/>
  <c r="AJ261" i="6"/>
  <c r="AJ777" i="6"/>
  <c r="AI519" i="6"/>
  <c r="AG519" i="6"/>
  <c r="AG174" i="6"/>
  <c r="AI174" i="6"/>
  <c r="AI167" i="6"/>
  <c r="AG167" i="6"/>
  <c r="AG492" i="6"/>
  <c r="AI492" i="6"/>
  <c r="AI151" i="6"/>
  <c r="AG151" i="6"/>
  <c r="AI948" i="6"/>
  <c r="AG948" i="6"/>
  <c r="AG145" i="6"/>
  <c r="AI145" i="6"/>
  <c r="AI177" i="6"/>
  <c r="AG177" i="6"/>
  <c r="AI500" i="6"/>
  <c r="AG500" i="6"/>
  <c r="AJ670" i="6"/>
  <c r="AG172" i="6"/>
  <c r="AI172" i="6"/>
  <c r="AG479" i="6"/>
  <c r="AI479" i="6"/>
  <c r="AI495" i="6"/>
  <c r="AG495" i="6"/>
  <c r="AG697" i="6"/>
  <c r="AI697" i="6"/>
  <c r="AG516" i="6"/>
  <c r="AI516" i="6"/>
  <c r="AI503" i="6"/>
  <c r="AG503" i="6"/>
  <c r="AJ107" i="6"/>
  <c r="AI153" i="6"/>
  <c r="AG153" i="6"/>
  <c r="AG941" i="6"/>
  <c r="AI941" i="6"/>
  <c r="AM520" i="6"/>
  <c r="AP520" i="6" s="1"/>
  <c r="AG520" i="6"/>
  <c r="AG506" i="6"/>
  <c r="AI506" i="6"/>
  <c r="AG504" i="6"/>
  <c r="AI504" i="6"/>
  <c r="AG184" i="6"/>
  <c r="AI184" i="6"/>
  <c r="AI496" i="6"/>
  <c r="AG496" i="6"/>
  <c r="AG4" i="6"/>
  <c r="AI4" i="6"/>
  <c r="AI114" i="6"/>
  <c r="AG114" i="6"/>
  <c r="AI540" i="6"/>
  <c r="AG540" i="6"/>
  <c r="AZ74" i="15"/>
  <c r="AZ78" i="15" s="1"/>
  <c r="CN74" i="15"/>
  <c r="CN78" i="15" s="1"/>
  <c r="J74" i="15"/>
  <c r="BD641" i="6" l="1"/>
  <c r="BE641" i="6" s="1"/>
  <c r="BG641" i="6" s="1"/>
  <c r="BI641" i="6" s="1"/>
  <c r="BL641" i="6" s="1"/>
  <c r="BM641" i="6" s="1"/>
  <c r="BB850" i="6"/>
  <c r="BB911" i="6"/>
  <c r="BB386" i="6"/>
  <c r="BD881" i="6"/>
  <c r="BE881" i="6" s="1"/>
  <c r="BG881" i="6" s="1"/>
  <c r="BI881" i="6" s="1"/>
  <c r="BB345" i="6"/>
  <c r="BB5" i="6"/>
  <c r="BB816" i="6"/>
  <c r="BB291" i="6"/>
  <c r="BD921" i="6"/>
  <c r="BE921" i="6" s="1"/>
  <c r="BG921" i="6" s="1"/>
  <c r="BI921" i="6" s="1"/>
  <c r="BB427" i="6"/>
  <c r="BB322" i="6"/>
  <c r="BB358" i="6"/>
  <c r="BA899" i="6"/>
  <c r="BB899" i="6" s="1"/>
  <c r="BB918" i="6"/>
  <c r="BB71" i="6"/>
  <c r="BB66" i="6"/>
  <c r="BB378" i="6"/>
  <c r="BB283" i="6"/>
  <c r="BA354" i="6"/>
  <c r="BB354" i="6" s="1"/>
  <c r="BD833" i="6"/>
  <c r="BE833" i="6" s="1"/>
  <c r="BG833" i="6" s="1"/>
  <c r="BI833" i="6" s="1"/>
  <c r="BB905" i="6"/>
  <c r="BB353" i="6"/>
  <c r="BB836" i="6"/>
  <c r="BB298" i="6"/>
  <c r="BD802" i="6"/>
  <c r="BE802" i="6" s="1"/>
  <c r="BG802" i="6" s="1"/>
  <c r="BI802" i="6" s="1"/>
  <c r="BH354" i="6"/>
  <c r="BJ354" i="6" s="1"/>
  <c r="BD49" i="6"/>
  <c r="BE49" i="6" s="1"/>
  <c r="BG49" i="6" s="1"/>
  <c r="BI49" i="6" s="1"/>
  <c r="BA393" i="6"/>
  <c r="BB393" i="6" s="1"/>
  <c r="BB849" i="6"/>
  <c r="BB309" i="6"/>
  <c r="BB853" i="6"/>
  <c r="AQ181" i="6"/>
  <c r="BA915" i="6"/>
  <c r="BB915" i="6" s="1"/>
  <c r="BD918" i="6"/>
  <c r="BE918" i="6" s="1"/>
  <c r="BG918" i="6" s="1"/>
  <c r="BI918" i="6" s="1"/>
  <c r="BB86" i="6"/>
  <c r="BA297" i="6"/>
  <c r="BB297" i="6" s="1"/>
  <c r="BD417" i="6"/>
  <c r="BE417" i="6" s="1"/>
  <c r="BG417" i="6" s="1"/>
  <c r="BI417" i="6" s="1"/>
  <c r="BL417" i="6" s="1"/>
  <c r="BM417" i="6" s="1"/>
  <c r="BD322" i="6"/>
  <c r="BE322" i="6" s="1"/>
  <c r="BG322" i="6" s="1"/>
  <c r="BI322" i="6" s="1"/>
  <c r="AQ603" i="6"/>
  <c r="BH405" i="6"/>
  <c r="BJ405" i="6" s="1"/>
  <c r="BD406" i="6"/>
  <c r="BE406" i="6" s="1"/>
  <c r="BG406" i="6" s="1"/>
  <c r="BI406" i="6" s="1"/>
  <c r="BL406" i="6" s="1"/>
  <c r="BM406" i="6" s="1"/>
  <c r="BD639" i="6"/>
  <c r="BE639" i="6" s="1"/>
  <c r="BG639" i="6" s="1"/>
  <c r="BI639" i="6" s="1"/>
  <c r="BL639" i="6" s="1"/>
  <c r="BM639" i="6" s="1"/>
  <c r="BB395" i="6"/>
  <c r="BB883" i="6"/>
  <c r="BB881" i="6"/>
  <c r="BG899" i="6"/>
  <c r="BI899" i="6" s="1"/>
  <c r="BA813" i="6"/>
  <c r="BB813" i="6" s="1"/>
  <c r="BD853" i="6"/>
  <c r="BE853" i="6" s="1"/>
  <c r="BG853" i="6" s="1"/>
  <c r="BI853" i="6" s="1"/>
  <c r="BA424" i="6"/>
  <c r="BB424" i="6" s="1"/>
  <c r="BA811" i="6"/>
  <c r="BB811" i="6" s="1"/>
  <c r="BA806" i="6"/>
  <c r="BB806" i="6" s="1"/>
  <c r="BA846" i="6"/>
  <c r="BB846" i="6" s="1"/>
  <c r="BD911" i="6"/>
  <c r="BE911" i="6" s="1"/>
  <c r="BG911" i="6" s="1"/>
  <c r="BI911" i="6" s="1"/>
  <c r="BB304" i="6"/>
  <c r="BB666" i="6"/>
  <c r="BD883" i="6"/>
  <c r="BE883" i="6" s="1"/>
  <c r="BG883" i="6" s="1"/>
  <c r="BI883" i="6" s="1"/>
  <c r="BD348" i="6"/>
  <c r="BE348" i="6" s="1"/>
  <c r="BA633" i="6"/>
  <c r="BB633" i="6" s="1"/>
  <c r="BA646" i="6"/>
  <c r="BB646" i="6" s="1"/>
  <c r="AQ621" i="6"/>
  <c r="BB890" i="6"/>
  <c r="BB45" i="6"/>
  <c r="BD86" i="6"/>
  <c r="BE86" i="6" s="1"/>
  <c r="BG86" i="6" s="1"/>
  <c r="BI86" i="6" s="1"/>
  <c r="AQ475" i="6"/>
  <c r="AQ472" i="6"/>
  <c r="BD345" i="6"/>
  <c r="BE345" i="6" s="1"/>
  <c r="BH912" i="6"/>
  <c r="BJ912" i="6" s="1"/>
  <c r="BA803" i="6"/>
  <c r="BB803" i="6" s="1"/>
  <c r="BD907" i="6"/>
  <c r="BE907" i="6" s="1"/>
  <c r="BG907" i="6" s="1"/>
  <c r="BI907" i="6" s="1"/>
  <c r="BD298" i="6"/>
  <c r="BE298" i="6" s="1"/>
  <c r="BG298" i="6" s="1"/>
  <c r="BI298" i="6" s="1"/>
  <c r="BA90" i="6"/>
  <c r="BB90" i="6" s="1"/>
  <c r="BB662" i="6"/>
  <c r="BB366" i="6"/>
  <c r="AQ439" i="6"/>
  <c r="AZ439" i="6"/>
  <c r="BA439" i="6" s="1"/>
  <c r="AQ367" i="6"/>
  <c r="AZ367" i="6"/>
  <c r="BA367" i="6" s="1"/>
  <c r="AQ872" i="6"/>
  <c r="AZ872" i="6"/>
  <c r="BA872" i="6" s="1"/>
  <c r="AQ460" i="6"/>
  <c r="AZ460" i="6"/>
  <c r="AQ933" i="6"/>
  <c r="AQ908" i="6"/>
  <c r="AZ908" i="6"/>
  <c r="BD908" i="6" s="1"/>
  <c r="BE908" i="6" s="1"/>
  <c r="BG908" i="6" s="1"/>
  <c r="BI908" i="6" s="1"/>
  <c r="AQ361" i="6"/>
  <c r="AZ361" i="6"/>
  <c r="BA361" i="6" s="1"/>
  <c r="BB361" i="6" s="1"/>
  <c r="AQ128" i="6"/>
  <c r="AZ128" i="6"/>
  <c r="BD128" i="6" s="1"/>
  <c r="BE128" i="6" s="1"/>
  <c r="BG128" i="6" s="1"/>
  <c r="BI128" i="6" s="1"/>
  <c r="AQ95" i="6"/>
  <c r="AZ95" i="6"/>
  <c r="AQ130" i="6"/>
  <c r="AZ130" i="6"/>
  <c r="AQ44" i="6"/>
  <c r="AZ44" i="6"/>
  <c r="BA44" i="6" s="1"/>
  <c r="BB44" i="6" s="1"/>
  <c r="AQ648" i="6"/>
  <c r="AZ648" i="6"/>
  <c r="BA648" i="6" s="1"/>
  <c r="BB648" i="6" s="1"/>
  <c r="AQ430" i="6"/>
  <c r="AZ430" i="6"/>
  <c r="BD430" i="6" s="1"/>
  <c r="BE430" i="6" s="1"/>
  <c r="BG430" i="6" s="1"/>
  <c r="BI430" i="6" s="1"/>
  <c r="BL430" i="6" s="1"/>
  <c r="BM430" i="6" s="1"/>
  <c r="AQ25" i="6"/>
  <c r="AZ25" i="6"/>
  <c r="BA25" i="6" s="1"/>
  <c r="AQ609" i="6"/>
  <c r="AZ609" i="6"/>
  <c r="AQ135" i="6"/>
  <c r="AZ135" i="6"/>
  <c r="AQ927" i="6"/>
  <c r="AZ927" i="6"/>
  <c r="BA927" i="6" s="1"/>
  <c r="AQ369" i="6"/>
  <c r="AZ369" i="6"/>
  <c r="BA369" i="6" s="1"/>
  <c r="AQ894" i="6"/>
  <c r="AZ894" i="6"/>
  <c r="BD894" i="6" s="1"/>
  <c r="BE894" i="6" s="1"/>
  <c r="BG894" i="6" s="1"/>
  <c r="BI894" i="6" s="1"/>
  <c r="AQ333" i="6"/>
  <c r="AZ333" i="6"/>
  <c r="BD333" i="6" s="1"/>
  <c r="BE333" i="6" s="1"/>
  <c r="BG333" i="6" s="1"/>
  <c r="BI333" i="6" s="1"/>
  <c r="BL333" i="6" s="1"/>
  <c r="BM333" i="6" s="1"/>
  <c r="AQ900" i="6"/>
  <c r="AZ900" i="6"/>
  <c r="BD900" i="6" s="1"/>
  <c r="BE900" i="6" s="1"/>
  <c r="BG900" i="6" s="1"/>
  <c r="BI900" i="6" s="1"/>
  <c r="AQ624" i="6"/>
  <c r="AZ624" i="6"/>
  <c r="BD366" i="6"/>
  <c r="BE366" i="6" s="1"/>
  <c r="BG366" i="6" s="1"/>
  <c r="BI366" i="6" s="1"/>
  <c r="BL366" i="6" s="1"/>
  <c r="BM366" i="6" s="1"/>
  <c r="AQ91" i="6"/>
  <c r="AZ91" i="6"/>
  <c r="BA91" i="6" s="1"/>
  <c r="AQ425" i="6"/>
  <c r="AZ425" i="6"/>
  <c r="BA425" i="6" s="1"/>
  <c r="AQ80" i="6"/>
  <c r="AZ80" i="6"/>
  <c r="BD80" i="6" s="1"/>
  <c r="BE80" i="6" s="1"/>
  <c r="BG80" i="6" s="1"/>
  <c r="AQ608" i="6"/>
  <c r="AZ608" i="6"/>
  <c r="AQ445" i="6"/>
  <c r="AZ445" i="6"/>
  <c r="AQ923" i="6"/>
  <c r="AZ923" i="6"/>
  <c r="BA923" i="6" s="1"/>
  <c r="BA658" i="6"/>
  <c r="BB658" i="6" s="1"/>
  <c r="AQ124" i="6"/>
  <c r="AZ124" i="6"/>
  <c r="AQ676" i="6"/>
  <c r="AQ422" i="6"/>
  <c r="AZ422" i="6"/>
  <c r="BA422" i="6" s="1"/>
  <c r="AQ127" i="6"/>
  <c r="AZ127" i="6"/>
  <c r="AQ79" i="6"/>
  <c r="AZ79" i="6"/>
  <c r="BA79" i="6" s="1"/>
  <c r="AQ689" i="6"/>
  <c r="AZ689" i="6"/>
  <c r="BA689" i="6" s="1"/>
  <c r="AQ260" i="6"/>
  <c r="AZ260" i="6"/>
  <c r="BA260" i="6" s="1"/>
  <c r="BA886" i="6"/>
  <c r="BB886" i="6" s="1"/>
  <c r="AQ437" i="6"/>
  <c r="AZ437" i="6"/>
  <c r="AQ379" i="6"/>
  <c r="AZ379" i="6"/>
  <c r="BD379" i="6" s="1"/>
  <c r="BE379" i="6" s="1"/>
  <c r="BG379" i="6" s="1"/>
  <c r="BI379" i="6" s="1"/>
  <c r="BL379" i="6" s="1"/>
  <c r="BM379" i="6" s="1"/>
  <c r="BD898" i="6"/>
  <c r="BE898" i="6" s="1"/>
  <c r="BG898" i="6" s="1"/>
  <c r="BI898" i="6" s="1"/>
  <c r="AQ455" i="6"/>
  <c r="AZ455" i="6"/>
  <c r="BA455" i="6" s="1"/>
  <c r="AQ596" i="6"/>
  <c r="AZ596" i="6"/>
  <c r="AQ628" i="6"/>
  <c r="AZ628" i="6"/>
  <c r="BH906" i="6"/>
  <c r="BJ906" i="6" s="1"/>
  <c r="AQ117" i="6"/>
  <c r="AZ117" i="6"/>
  <c r="BA117" i="6" s="1"/>
  <c r="AQ904" i="6"/>
  <c r="AZ904" i="6"/>
  <c r="BD904" i="6" s="1"/>
  <c r="BE904" i="6" s="1"/>
  <c r="BG904" i="6" s="1"/>
  <c r="BI904" i="6" s="1"/>
  <c r="AQ411" i="6"/>
  <c r="AZ411" i="6"/>
  <c r="BD411" i="6" s="1"/>
  <c r="BE411" i="6" s="1"/>
  <c r="BG411" i="6" s="1"/>
  <c r="BI411" i="6" s="1"/>
  <c r="BL411" i="6" s="1"/>
  <c r="BM411" i="6" s="1"/>
  <c r="AQ433" i="6"/>
  <c r="AZ433" i="6"/>
  <c r="BA433" i="6" s="1"/>
  <c r="BD647" i="6"/>
  <c r="BE647" i="6" s="1"/>
  <c r="BG647" i="6" s="1"/>
  <c r="BI647" i="6" s="1"/>
  <c r="BL647" i="6" s="1"/>
  <c r="BM647" i="6" s="1"/>
  <c r="BD395" i="6"/>
  <c r="BE395" i="6" s="1"/>
  <c r="BG395" i="6" s="1"/>
  <c r="BI395" i="6" s="1"/>
  <c r="BL395" i="6" s="1"/>
  <c r="BM395" i="6" s="1"/>
  <c r="AQ415" i="6"/>
  <c r="AZ415" i="6"/>
  <c r="BD415" i="6" s="1"/>
  <c r="BE415" i="6" s="1"/>
  <c r="AQ92" i="6"/>
  <c r="AZ92" i="6"/>
  <c r="BA92" i="6" s="1"/>
  <c r="AQ350" i="6"/>
  <c r="AZ350" i="6"/>
  <c r="BD350" i="6" s="1"/>
  <c r="BE350" i="6" s="1"/>
  <c r="BG350" i="6" s="1"/>
  <c r="BI350" i="6" s="1"/>
  <c r="BL350" i="6" s="1"/>
  <c r="BM350" i="6" s="1"/>
  <c r="AQ237" i="6"/>
  <c r="AZ237" i="6"/>
  <c r="BD237" i="6" s="1"/>
  <c r="BE237" i="6" s="1"/>
  <c r="BG237" i="6" s="1"/>
  <c r="BI237" i="6" s="1"/>
  <c r="AQ286" i="6"/>
  <c r="AZ286" i="6"/>
  <c r="BA286" i="6" s="1"/>
  <c r="AQ336" i="6"/>
  <c r="AZ336" i="6"/>
  <c r="BD336" i="6" s="1"/>
  <c r="BE336" i="6" s="1"/>
  <c r="AQ651" i="6"/>
  <c r="AZ651" i="6"/>
  <c r="BA651" i="6" s="1"/>
  <c r="BA829" i="6"/>
  <c r="BB829" i="6" s="1"/>
  <c r="BA896" i="6"/>
  <c r="BB896" i="6" s="1"/>
  <c r="AQ622" i="6"/>
  <c r="AZ622" i="6"/>
  <c r="AQ96" i="6"/>
  <c r="AZ96" i="6"/>
  <c r="BA96" i="6" s="1"/>
  <c r="AQ137" i="6"/>
  <c r="AZ137" i="6"/>
  <c r="BA137" i="6" s="1"/>
  <c r="AQ294" i="6"/>
  <c r="AZ294" i="6"/>
  <c r="BD294" i="6" s="1"/>
  <c r="BE294" i="6" s="1"/>
  <c r="BG294" i="6" s="1"/>
  <c r="BI294" i="6" s="1"/>
  <c r="AQ23" i="6"/>
  <c r="AZ23" i="6"/>
  <c r="BD23" i="6" s="1"/>
  <c r="BE23" i="6" s="1"/>
  <c r="BG23" i="6" s="1"/>
  <c r="AQ356" i="6"/>
  <c r="AZ356" i="6"/>
  <c r="BA356" i="6" s="1"/>
  <c r="AQ74" i="6"/>
  <c r="AZ74" i="6"/>
  <c r="BA74" i="6" s="1"/>
  <c r="AQ690" i="6"/>
  <c r="AZ690" i="6"/>
  <c r="AQ692" i="6"/>
  <c r="AZ692" i="6"/>
  <c r="AQ612" i="6"/>
  <c r="AZ612" i="6"/>
  <c r="BA612" i="6" s="1"/>
  <c r="AQ634" i="6"/>
  <c r="AZ634" i="6"/>
  <c r="BA634" i="6" s="1"/>
  <c r="AQ102" i="6"/>
  <c r="AQ368" i="6"/>
  <c r="AZ368" i="6"/>
  <c r="BD368" i="6" s="1"/>
  <c r="BE368" i="6" s="1"/>
  <c r="BG368" i="6" s="1"/>
  <c r="BI368" i="6" s="1"/>
  <c r="BL368" i="6" s="1"/>
  <c r="BM368" i="6" s="1"/>
  <c r="AQ629" i="6"/>
  <c r="AZ629" i="6"/>
  <c r="AQ29" i="6"/>
  <c r="AZ29" i="6"/>
  <c r="BA29" i="6" s="1"/>
  <c r="AQ520" i="6"/>
  <c r="AQ109" i="6"/>
  <c r="AZ109" i="6"/>
  <c r="AQ303" i="6"/>
  <c r="AZ303" i="6"/>
  <c r="BD303" i="6" s="1"/>
  <c r="BE303" i="6" s="1"/>
  <c r="BG303" i="6" s="1"/>
  <c r="BI303" i="6" s="1"/>
  <c r="AQ901" i="6"/>
  <c r="AZ901" i="6"/>
  <c r="BA901" i="6" s="1"/>
  <c r="AQ469" i="6"/>
  <c r="AZ469" i="6"/>
  <c r="BD469" i="6" s="1"/>
  <c r="BE469" i="6" s="1"/>
  <c r="BG469" i="6" s="1"/>
  <c r="AQ203" i="6"/>
  <c r="AZ203" i="6"/>
  <c r="BA203" i="6" s="1"/>
  <c r="AQ464" i="6"/>
  <c r="AZ464" i="6"/>
  <c r="BD464" i="6" s="1"/>
  <c r="BE464" i="6" s="1"/>
  <c r="BG464" i="6" s="1"/>
  <c r="BI464" i="6" s="1"/>
  <c r="BL464" i="6" s="1"/>
  <c r="BM464" i="6" s="1"/>
  <c r="AQ644" i="6"/>
  <c r="AZ644" i="6"/>
  <c r="BA644" i="6" s="1"/>
  <c r="AQ882" i="6"/>
  <c r="AZ882" i="6"/>
  <c r="BA882" i="6" s="1"/>
  <c r="AQ871" i="6"/>
  <c r="AZ871" i="6"/>
  <c r="AQ470" i="6"/>
  <c r="AZ470" i="6"/>
  <c r="AQ82" i="6"/>
  <c r="AZ82" i="6"/>
  <c r="BA82" i="6" s="1"/>
  <c r="AQ670" i="6"/>
  <c r="AZ670" i="6"/>
  <c r="BD358" i="6"/>
  <c r="BE358" i="6" s="1"/>
  <c r="BG358" i="6" s="1"/>
  <c r="BI358" i="6" s="1"/>
  <c r="BL358" i="6" s="1"/>
  <c r="BM358" i="6" s="1"/>
  <c r="AQ50" i="6"/>
  <c r="AZ50" i="6"/>
  <c r="AQ100" i="6"/>
  <c r="AZ100" i="6"/>
  <c r="BD100" i="6" s="1"/>
  <c r="BE100" i="6" s="1"/>
  <c r="BG100" i="6" s="1"/>
  <c r="BI100" i="6" s="1"/>
  <c r="AQ650" i="6"/>
  <c r="AZ650" i="6"/>
  <c r="BA650" i="6" s="1"/>
  <c r="AQ39" i="6"/>
  <c r="AZ39" i="6"/>
  <c r="BA39" i="6" s="1"/>
  <c r="AQ416" i="6"/>
  <c r="AZ416" i="6"/>
  <c r="BA416" i="6" s="1"/>
  <c r="BB416" i="6" s="1"/>
  <c r="AQ390" i="6"/>
  <c r="AZ390" i="6"/>
  <c r="BD390" i="6" s="1"/>
  <c r="BE390" i="6" s="1"/>
  <c r="BG390" i="6" s="1"/>
  <c r="BI390" i="6" s="1"/>
  <c r="BL390" i="6" s="1"/>
  <c r="BM390" i="6" s="1"/>
  <c r="BA292" i="6"/>
  <c r="BB292" i="6" s="1"/>
  <c r="AQ677" i="6"/>
  <c r="AZ677" i="6"/>
  <c r="AQ449" i="6"/>
  <c r="AZ449" i="6"/>
  <c r="BD32" i="6"/>
  <c r="BE32" i="6" s="1"/>
  <c r="BG32" i="6" s="1"/>
  <c r="BI32" i="6" s="1"/>
  <c r="AQ289" i="6"/>
  <c r="AZ289" i="6"/>
  <c r="BD289" i="6" s="1"/>
  <c r="BE289" i="6" s="1"/>
  <c r="AQ456" i="6"/>
  <c r="AQ355" i="6"/>
  <c r="AZ355" i="6"/>
  <c r="BD355" i="6" s="1"/>
  <c r="BE355" i="6" s="1"/>
  <c r="BG355" i="6" s="1"/>
  <c r="BI355" i="6" s="1"/>
  <c r="BL355" i="6" s="1"/>
  <c r="BM355" i="6" s="1"/>
  <c r="AQ466" i="6"/>
  <c r="AZ466" i="6"/>
  <c r="AQ473" i="6"/>
  <c r="AZ473" i="6"/>
  <c r="BD386" i="6"/>
  <c r="BE386" i="6" s="1"/>
  <c r="BG386" i="6" s="1"/>
  <c r="BI386" i="6" s="1"/>
  <c r="BL386" i="6" s="1"/>
  <c r="BM386" i="6" s="1"/>
  <c r="AQ419" i="6"/>
  <c r="AZ419" i="6"/>
  <c r="BD419" i="6" s="1"/>
  <c r="BE419" i="6" s="1"/>
  <c r="BG419" i="6" s="1"/>
  <c r="BI419" i="6" s="1"/>
  <c r="BL419" i="6" s="1"/>
  <c r="BM419" i="6" s="1"/>
  <c r="AQ53" i="6"/>
  <c r="AZ53" i="6"/>
  <c r="BD53" i="6" s="1"/>
  <c r="BE53" i="6" s="1"/>
  <c r="BG53" i="6" s="1"/>
  <c r="AQ840" i="6"/>
  <c r="AZ840" i="6"/>
  <c r="BA840" i="6" s="1"/>
  <c r="BB840" i="6" s="1"/>
  <c r="AQ808" i="6"/>
  <c r="AZ808" i="6"/>
  <c r="BA808" i="6" s="1"/>
  <c r="AQ94" i="6"/>
  <c r="AZ94" i="6"/>
  <c r="AQ604" i="6"/>
  <c r="AZ604" i="6"/>
  <c r="AQ108" i="6"/>
  <c r="AZ108" i="6"/>
  <c r="AQ214" i="6"/>
  <c r="AZ214" i="6"/>
  <c r="BA405" i="6"/>
  <c r="BB405" i="6" s="1"/>
  <c r="AQ88" i="6"/>
  <c r="AZ88" i="6"/>
  <c r="BA88" i="6" s="1"/>
  <c r="AQ159" i="6"/>
  <c r="AZ159" i="6"/>
  <c r="BD159" i="6" s="1"/>
  <c r="BE159" i="6" s="1"/>
  <c r="BG159" i="6" s="1"/>
  <c r="BI159" i="6" s="1"/>
  <c r="AQ400" i="6"/>
  <c r="AZ400" i="6"/>
  <c r="BD400" i="6" s="1"/>
  <c r="BE400" i="6" s="1"/>
  <c r="BG400" i="6" s="1"/>
  <c r="BI400" i="6" s="1"/>
  <c r="BL400" i="6" s="1"/>
  <c r="BM400" i="6" s="1"/>
  <c r="AQ834" i="6"/>
  <c r="AZ834" i="6"/>
  <c r="BD834" i="6" s="1"/>
  <c r="BE834" i="6" s="1"/>
  <c r="BG834" i="6" s="1"/>
  <c r="BI834" i="6" s="1"/>
  <c r="AQ60" i="6"/>
  <c r="AZ60" i="6"/>
  <c r="BD60" i="6" s="1"/>
  <c r="BE60" i="6" s="1"/>
  <c r="BG60" i="6" s="1"/>
  <c r="AQ351" i="6"/>
  <c r="AZ351" i="6"/>
  <c r="BD351" i="6" s="1"/>
  <c r="BE351" i="6" s="1"/>
  <c r="BG351" i="6" s="1"/>
  <c r="BI351" i="6" s="1"/>
  <c r="BL351" i="6" s="1"/>
  <c r="BM351" i="6" s="1"/>
  <c r="AQ468" i="6"/>
  <c r="AQ398" i="6"/>
  <c r="AZ398" i="6"/>
  <c r="BD398" i="6" s="1"/>
  <c r="BE398" i="6" s="1"/>
  <c r="BG398" i="6" s="1"/>
  <c r="BI398" i="6" s="1"/>
  <c r="BL398" i="6" s="1"/>
  <c r="BM398" i="6" s="1"/>
  <c r="AQ435" i="6"/>
  <c r="AZ435" i="6"/>
  <c r="BD435" i="6" s="1"/>
  <c r="BE435" i="6" s="1"/>
  <c r="BG435" i="6" s="1"/>
  <c r="AQ438" i="6"/>
  <c r="AZ438" i="6"/>
  <c r="BD438" i="6" s="1"/>
  <c r="BE438" i="6" s="1"/>
  <c r="BG438" i="6" s="1"/>
  <c r="BI438" i="6" s="1"/>
  <c r="BL438" i="6" s="1"/>
  <c r="BM438" i="6" s="1"/>
  <c r="AQ401" i="6"/>
  <c r="AZ401" i="6"/>
  <c r="BA401" i="6" s="1"/>
  <c r="BB401" i="6" s="1"/>
  <c r="AQ364" i="6"/>
  <c r="AZ364" i="6"/>
  <c r="BA364" i="6" s="1"/>
  <c r="BB364" i="6" s="1"/>
  <c r="AQ887" i="6"/>
  <c r="AZ887" i="6"/>
  <c r="BA887" i="6" s="1"/>
  <c r="BB887" i="6" s="1"/>
  <c r="AQ381" i="6"/>
  <c r="AZ381" i="6"/>
  <c r="BA381" i="6" s="1"/>
  <c r="AQ620" i="6"/>
  <c r="AZ620" i="6"/>
  <c r="BD620" i="6" s="1"/>
  <c r="BE620" i="6" s="1"/>
  <c r="BG620" i="6" s="1"/>
  <c r="BI620" i="6" s="1"/>
  <c r="BL620" i="6" s="1"/>
  <c r="BM620" i="6" s="1"/>
  <c r="AQ67" i="6"/>
  <c r="AZ67" i="6"/>
  <c r="BA67" i="6" s="1"/>
  <c r="AQ450" i="6"/>
  <c r="AQ595" i="6"/>
  <c r="AZ595" i="6"/>
  <c r="BA595" i="6" s="1"/>
  <c r="AQ112" i="6"/>
  <c r="AZ112" i="6"/>
  <c r="BA112" i="6" s="1"/>
  <c r="BA360" i="6"/>
  <c r="BB360" i="6" s="1"/>
  <c r="AQ931" i="6"/>
  <c r="AZ931" i="6"/>
  <c r="AQ107" i="6"/>
  <c r="AZ107" i="6"/>
  <c r="AQ306" i="6"/>
  <c r="AZ306" i="6"/>
  <c r="BA306" i="6" s="1"/>
  <c r="BB306" i="6" s="1"/>
  <c r="AQ312" i="6"/>
  <c r="AZ312" i="6"/>
  <c r="BD312" i="6" s="1"/>
  <c r="BE312" i="6" s="1"/>
  <c r="BG312" i="6" s="1"/>
  <c r="AQ93" i="6"/>
  <c r="AZ93" i="6"/>
  <c r="BA93" i="6" s="1"/>
  <c r="AQ448" i="6"/>
  <c r="AZ448" i="6"/>
  <c r="BD794" i="6"/>
  <c r="BE794" i="6" s="1"/>
  <c r="BG794" i="6" s="1"/>
  <c r="BI794" i="6" s="1"/>
  <c r="AQ414" i="6"/>
  <c r="AZ414" i="6"/>
  <c r="BD414" i="6" s="1"/>
  <c r="BE414" i="6" s="1"/>
  <c r="BG414" i="6" s="1"/>
  <c r="BI414" i="6" s="1"/>
  <c r="BL414" i="6" s="1"/>
  <c r="BM414" i="6" s="1"/>
  <c r="BH839" i="6"/>
  <c r="BJ839" i="6" s="1"/>
  <c r="AQ305" i="6"/>
  <c r="AZ305" i="6"/>
  <c r="BD305" i="6" s="1"/>
  <c r="BE305" i="6" s="1"/>
  <c r="BG305" i="6" s="1"/>
  <c r="BI305" i="6" s="1"/>
  <c r="AQ343" i="6"/>
  <c r="AZ343" i="6"/>
  <c r="BD343" i="6" s="1"/>
  <c r="BE343" i="6" s="1"/>
  <c r="AQ607" i="6"/>
  <c r="AZ607" i="6"/>
  <c r="AQ9" i="6"/>
  <c r="AZ9" i="6"/>
  <c r="BA9" i="6" s="1"/>
  <c r="BB9" i="6" s="1"/>
  <c r="AQ288" i="6"/>
  <c r="AZ288" i="6"/>
  <c r="BA288" i="6" s="1"/>
  <c r="AQ387" i="6"/>
  <c r="AZ387" i="6"/>
  <c r="BD387" i="6" s="1"/>
  <c r="BE387" i="6" s="1"/>
  <c r="BG387" i="6" s="1"/>
  <c r="BI387" i="6" s="1"/>
  <c r="BL387" i="6" s="1"/>
  <c r="BM387" i="6" s="1"/>
  <c r="BD5" i="6"/>
  <c r="BE5" i="6" s="1"/>
  <c r="BG5" i="6" s="1"/>
  <c r="BI5" i="6" s="1"/>
  <c r="AQ654" i="6"/>
  <c r="AZ654" i="6"/>
  <c r="BA654" i="6" s="1"/>
  <c r="AQ599" i="6"/>
  <c r="AZ599" i="6"/>
  <c r="AQ280" i="6"/>
  <c r="AZ280" i="6"/>
  <c r="BA280" i="6" s="1"/>
  <c r="AQ458" i="6"/>
  <c r="AZ458" i="6"/>
  <c r="BD458" i="6" s="1"/>
  <c r="BE458" i="6" s="1"/>
  <c r="BG458" i="6" s="1"/>
  <c r="BI458" i="6" s="1"/>
  <c r="BL458" i="6" s="1"/>
  <c r="BM458" i="6" s="1"/>
  <c r="AQ136" i="6"/>
  <c r="AZ136" i="6"/>
  <c r="BD136" i="6" s="1"/>
  <c r="BE136" i="6" s="1"/>
  <c r="BG136" i="6" s="1"/>
  <c r="BI136" i="6" s="1"/>
  <c r="AQ342" i="6"/>
  <c r="AZ342" i="6"/>
  <c r="BD342" i="6" s="1"/>
  <c r="BE342" i="6" s="1"/>
  <c r="BG342" i="6" s="1"/>
  <c r="BI342" i="6" s="1"/>
  <c r="BL342" i="6" s="1"/>
  <c r="BM342" i="6" s="1"/>
  <c r="AQ838" i="6"/>
  <c r="AZ838" i="6"/>
  <c r="BD838" i="6" s="1"/>
  <c r="BE838" i="6" s="1"/>
  <c r="BG838" i="6" s="1"/>
  <c r="AQ121" i="6"/>
  <c r="AZ121" i="6"/>
  <c r="BA121" i="6" s="1"/>
  <c r="AQ693" i="6"/>
  <c r="AZ693" i="6"/>
  <c r="BD693" i="6" s="1"/>
  <c r="BE693" i="6" s="1"/>
  <c r="AQ799" i="6"/>
  <c r="AZ799" i="6"/>
  <c r="BA799" i="6" s="1"/>
  <c r="AQ36" i="6"/>
  <c r="AZ36" i="6"/>
  <c r="BD36" i="6" s="1"/>
  <c r="BE36" i="6" s="1"/>
  <c r="BG36" i="6" s="1"/>
  <c r="BI36" i="6" s="1"/>
  <c r="AQ323" i="6"/>
  <c r="AZ323" i="6"/>
  <c r="BA323" i="6" s="1"/>
  <c r="BH857" i="6"/>
  <c r="BJ857" i="6" s="1"/>
  <c r="AQ133" i="6"/>
  <c r="AZ133" i="6"/>
  <c r="BA133" i="6" s="1"/>
  <c r="BB133" i="6" s="1"/>
  <c r="AQ118" i="6"/>
  <c r="AQ467" i="6"/>
  <c r="AZ467" i="6"/>
  <c r="BH792" i="6"/>
  <c r="BJ792" i="6" s="1"/>
  <c r="AQ431" i="6"/>
  <c r="AZ431" i="6"/>
  <c r="BD431" i="6" s="1"/>
  <c r="BE431" i="6" s="1"/>
  <c r="BG431" i="6" s="1"/>
  <c r="BI431" i="6" s="1"/>
  <c r="BL431" i="6" s="1"/>
  <c r="BM431" i="6" s="1"/>
  <c r="AQ891" i="6"/>
  <c r="AZ891" i="6"/>
  <c r="BA891" i="6" s="1"/>
  <c r="AQ772" i="6"/>
  <c r="AZ772" i="6"/>
  <c r="BA772" i="6" s="1"/>
  <c r="AQ626" i="6"/>
  <c r="AQ404" i="6"/>
  <c r="AZ404" i="6"/>
  <c r="BD404" i="6" s="1"/>
  <c r="BE404" i="6" s="1"/>
  <c r="BG404" i="6" s="1"/>
  <c r="BI404" i="6" s="1"/>
  <c r="BL404" i="6" s="1"/>
  <c r="BM404" i="6" s="1"/>
  <c r="AQ256" i="6"/>
  <c r="AZ256" i="6"/>
  <c r="AQ271" i="6"/>
  <c r="AZ271" i="6"/>
  <c r="AQ680" i="6"/>
  <c r="AZ680" i="6"/>
  <c r="AQ447" i="6"/>
  <c r="AZ447" i="6"/>
  <c r="AQ773" i="6"/>
  <c r="AZ773" i="6"/>
  <c r="AQ258" i="6"/>
  <c r="AZ258" i="6"/>
  <c r="AQ125" i="6"/>
  <c r="AZ125" i="6"/>
  <c r="BA125" i="6" s="1"/>
  <c r="AQ653" i="6"/>
  <c r="AZ653" i="6"/>
  <c r="BA653" i="6" s="1"/>
  <c r="AQ295" i="6"/>
  <c r="AZ295" i="6"/>
  <c r="BA295" i="6" s="1"/>
  <c r="AQ6" i="6"/>
  <c r="AZ6" i="6"/>
  <c r="BA6" i="6" s="1"/>
  <c r="AQ454" i="6"/>
  <c r="AZ454" i="6"/>
  <c r="BA454" i="6" s="1"/>
  <c r="AQ796" i="6"/>
  <c r="AZ796" i="6"/>
  <c r="BA796" i="6" s="1"/>
  <c r="BB796" i="6" s="1"/>
  <c r="AQ68" i="6"/>
  <c r="AZ68" i="6"/>
  <c r="BD68" i="6" s="1"/>
  <c r="BE68" i="6" s="1"/>
  <c r="BG68" i="6" s="1"/>
  <c r="AQ383" i="6"/>
  <c r="AZ383" i="6"/>
  <c r="BD383" i="6" s="1"/>
  <c r="BE383" i="6" s="1"/>
  <c r="BG383" i="6" s="1"/>
  <c r="AQ73" i="6"/>
  <c r="AZ73" i="6"/>
  <c r="BA73" i="6" s="1"/>
  <c r="AQ19" i="6"/>
  <c r="AZ19" i="6"/>
  <c r="BD19" i="6" s="1"/>
  <c r="BE19" i="6" s="1"/>
  <c r="BG19" i="6" s="1"/>
  <c r="BI19" i="6" s="1"/>
  <c r="AQ259" i="6"/>
  <c r="AZ259" i="6"/>
  <c r="AQ148" i="6"/>
  <c r="AZ148" i="6"/>
  <c r="BD148" i="6" s="1"/>
  <c r="BE148" i="6" s="1"/>
  <c r="BG148" i="6" s="1"/>
  <c r="BI148" i="6" s="1"/>
  <c r="AQ30" i="6"/>
  <c r="AZ30" i="6"/>
  <c r="BA30" i="6" s="1"/>
  <c r="AQ264" i="6"/>
  <c r="AZ264" i="6"/>
  <c r="BA264" i="6" s="1"/>
  <c r="AQ27" i="6"/>
  <c r="AZ27" i="6"/>
  <c r="BD27" i="6" s="1"/>
  <c r="BE27" i="6" s="1"/>
  <c r="AQ394" i="6"/>
  <c r="AZ394" i="6"/>
  <c r="BA394" i="6" s="1"/>
  <c r="AQ618" i="6"/>
  <c r="AZ618" i="6"/>
  <c r="BD618" i="6" s="1"/>
  <c r="BE618" i="6" s="1"/>
  <c r="BG618" i="6" s="1"/>
  <c r="BI618" i="6" s="1"/>
  <c r="BL618" i="6" s="1"/>
  <c r="BM618" i="6" s="1"/>
  <c r="AQ636" i="6"/>
  <c r="AZ636" i="6"/>
  <c r="BD636" i="6" s="1"/>
  <c r="BE636" i="6" s="1"/>
  <c r="BG636" i="6" s="1"/>
  <c r="BI636" i="6" s="1"/>
  <c r="BL636" i="6" s="1"/>
  <c r="BM636" i="6" s="1"/>
  <c r="AQ275" i="6"/>
  <c r="AZ275" i="6"/>
  <c r="BA275" i="6" s="1"/>
  <c r="BA839" i="6"/>
  <c r="BB839" i="6" s="1"/>
  <c r="AQ62" i="6"/>
  <c r="AZ62" i="6"/>
  <c r="BA62" i="6" s="1"/>
  <c r="AQ760" i="6"/>
  <c r="AZ760" i="6"/>
  <c r="BD760" i="6" s="1"/>
  <c r="BE760" i="6" s="1"/>
  <c r="BG760" i="6" s="1"/>
  <c r="BI760" i="6" s="1"/>
  <c r="AQ892" i="6"/>
  <c r="AZ892" i="6"/>
  <c r="BD892" i="6" s="1"/>
  <c r="BE892" i="6" s="1"/>
  <c r="BG892" i="6" s="1"/>
  <c r="BI892" i="6" s="1"/>
  <c r="AQ638" i="6"/>
  <c r="AQ134" i="6"/>
  <c r="AZ134" i="6"/>
  <c r="AQ340" i="6"/>
  <c r="AZ340" i="6"/>
  <c r="BA340" i="6" s="1"/>
  <c r="AQ380" i="6"/>
  <c r="AZ380" i="6"/>
  <c r="BA380" i="6" s="1"/>
  <c r="AQ781" i="6"/>
  <c r="AZ781" i="6"/>
  <c r="AQ331" i="6"/>
  <c r="AZ331" i="6"/>
  <c r="BD331" i="6" s="1"/>
  <c r="BE331" i="6" s="1"/>
  <c r="BG331" i="6" s="1"/>
  <c r="BI331" i="6" s="1"/>
  <c r="BL331" i="6" s="1"/>
  <c r="BM331" i="6" s="1"/>
  <c r="AQ412" i="6"/>
  <c r="AZ412" i="6"/>
  <c r="BD412" i="6" s="1"/>
  <c r="BE412" i="6" s="1"/>
  <c r="AQ56" i="6"/>
  <c r="AZ56" i="6"/>
  <c r="BA56" i="6" s="1"/>
  <c r="AQ139" i="6"/>
  <c r="AZ139" i="6"/>
  <c r="AQ617" i="6"/>
  <c r="AZ617" i="6"/>
  <c r="AQ65" i="6"/>
  <c r="AZ65" i="6"/>
  <c r="BA65" i="6" s="1"/>
  <c r="BB65" i="6" s="1"/>
  <c r="AQ349" i="6"/>
  <c r="AZ349" i="6"/>
  <c r="BD349" i="6" s="1"/>
  <c r="BE349" i="6" s="1"/>
  <c r="BG349" i="6" s="1"/>
  <c r="BI349" i="6" s="1"/>
  <c r="BL349" i="6" s="1"/>
  <c r="BM349" i="6" s="1"/>
  <c r="AQ272" i="6"/>
  <c r="AQ443" i="6"/>
  <c r="AZ443" i="6"/>
  <c r="AQ623" i="6"/>
  <c r="AZ623" i="6"/>
  <c r="AQ655" i="6"/>
  <c r="AZ655" i="6"/>
  <c r="BD655" i="6" s="1"/>
  <c r="BE655" i="6" s="1"/>
  <c r="BG655" i="6" s="1"/>
  <c r="BI655" i="6" s="1"/>
  <c r="BL655" i="6" s="1"/>
  <c r="BM655" i="6" s="1"/>
  <c r="AQ637" i="6"/>
  <c r="AZ637" i="6"/>
  <c r="BA637" i="6" s="1"/>
  <c r="AQ313" i="6"/>
  <c r="AZ313" i="6"/>
  <c r="BA313" i="6" s="1"/>
  <c r="AQ321" i="6"/>
  <c r="AZ321" i="6"/>
  <c r="BA321" i="6" s="1"/>
  <c r="AQ18" i="6"/>
  <c r="AZ18" i="6"/>
  <c r="BD18" i="6" s="1"/>
  <c r="BE18" i="6" s="1"/>
  <c r="BG18" i="6" s="1"/>
  <c r="BI18" i="6" s="1"/>
  <c r="AQ248" i="6"/>
  <c r="AZ248" i="6"/>
  <c r="AQ465" i="6"/>
  <c r="AZ465" i="6"/>
  <c r="AQ889" i="6"/>
  <c r="AZ889" i="6"/>
  <c r="BD889" i="6" s="1"/>
  <c r="BE889" i="6" s="1"/>
  <c r="BG889" i="6" s="1"/>
  <c r="BI889" i="6" s="1"/>
  <c r="BD57" i="6"/>
  <c r="BE57" i="6" s="1"/>
  <c r="BG57" i="6" s="1"/>
  <c r="BI57" i="6" s="1"/>
  <c r="AQ59" i="6"/>
  <c r="AZ59" i="6"/>
  <c r="AQ434" i="6"/>
  <c r="AZ434" i="6"/>
  <c r="BD434" i="6" s="1"/>
  <c r="BE434" i="6" s="1"/>
  <c r="BG434" i="6" s="1"/>
  <c r="BI434" i="6" s="1"/>
  <c r="BL434" i="6" s="1"/>
  <c r="BM434" i="6" s="1"/>
  <c r="AQ789" i="6"/>
  <c r="AZ789" i="6"/>
  <c r="BA789" i="6" s="1"/>
  <c r="AQ277" i="6"/>
  <c r="AZ277" i="6"/>
  <c r="AQ436" i="6"/>
  <c r="AZ436" i="6"/>
  <c r="AQ70" i="6"/>
  <c r="AZ70" i="6"/>
  <c r="AQ332" i="6"/>
  <c r="AZ332" i="6"/>
  <c r="BA332" i="6" s="1"/>
  <c r="AQ362" i="6"/>
  <c r="AZ362" i="6"/>
  <c r="BD362" i="6" s="1"/>
  <c r="BE362" i="6" s="1"/>
  <c r="BG362" i="6" s="1"/>
  <c r="AQ778" i="6"/>
  <c r="AZ778" i="6"/>
  <c r="BD778" i="6" s="1"/>
  <c r="BE778" i="6" s="1"/>
  <c r="BG778" i="6" s="1"/>
  <c r="BI778" i="6" s="1"/>
  <c r="AQ329" i="6"/>
  <c r="AQ103" i="6"/>
  <c r="AZ103" i="6"/>
  <c r="AQ588" i="6"/>
  <c r="AQ627" i="6"/>
  <c r="AQ784" i="6"/>
  <c r="AZ784" i="6"/>
  <c r="AQ115" i="6"/>
  <c r="AZ115" i="6"/>
  <c r="AQ111" i="6"/>
  <c r="AZ111" i="6"/>
  <c r="BA857" i="6"/>
  <c r="BB857" i="6" s="1"/>
  <c r="AQ903" i="6"/>
  <c r="AZ903" i="6"/>
  <c r="BA903" i="6" s="1"/>
  <c r="AQ316" i="6"/>
  <c r="AZ316" i="6"/>
  <c r="BD316" i="6" s="1"/>
  <c r="BE316" i="6" s="1"/>
  <c r="BG316" i="6" s="1"/>
  <c r="AQ77" i="6"/>
  <c r="AZ77" i="6"/>
  <c r="BA77" i="6" s="1"/>
  <c r="AQ299" i="6"/>
  <c r="AZ299" i="6"/>
  <c r="BD299" i="6" s="1"/>
  <c r="BE299" i="6" s="1"/>
  <c r="AQ120" i="6"/>
  <c r="AZ120" i="6"/>
  <c r="BD120" i="6" s="1"/>
  <c r="BE120" i="6" s="1"/>
  <c r="BG120" i="6" s="1"/>
  <c r="BI120" i="6" s="1"/>
  <c r="AQ791" i="6"/>
  <c r="AZ791" i="6"/>
  <c r="BD791" i="6" s="1"/>
  <c r="BE791" i="6" s="1"/>
  <c r="BG791" i="6" s="1"/>
  <c r="BI791" i="6" s="1"/>
  <c r="AQ268" i="6"/>
  <c r="AZ268" i="6"/>
  <c r="BD268" i="6" s="1"/>
  <c r="BE268" i="6" s="1"/>
  <c r="BG268" i="6" s="1"/>
  <c r="BI268" i="6" s="1"/>
  <c r="AQ852" i="6"/>
  <c r="AZ852" i="6"/>
  <c r="BA852" i="6" s="1"/>
  <c r="AQ85" i="6"/>
  <c r="AZ85" i="6"/>
  <c r="BD85" i="6" s="1"/>
  <c r="BE85" i="6" s="1"/>
  <c r="BG85" i="6" s="1"/>
  <c r="BI85" i="6" s="1"/>
  <c r="AQ69" i="6"/>
  <c r="AZ69" i="6"/>
  <c r="BA69" i="6" s="1"/>
  <c r="AQ619" i="6"/>
  <c r="AZ619" i="6"/>
  <c r="BD619" i="6" s="1"/>
  <c r="BE619" i="6" s="1"/>
  <c r="BG619" i="6" s="1"/>
  <c r="BI619" i="6" s="1"/>
  <c r="BL619" i="6" s="1"/>
  <c r="BM619" i="6" s="1"/>
  <c r="AQ888" i="6"/>
  <c r="AZ888" i="6"/>
  <c r="BA888" i="6" s="1"/>
  <c r="AQ805" i="6"/>
  <c r="AZ805" i="6"/>
  <c r="BA805" i="6" s="1"/>
  <c r="AQ131" i="6"/>
  <c r="AZ131" i="6"/>
  <c r="BD131" i="6" s="1"/>
  <c r="BE131" i="6" s="1"/>
  <c r="BG131" i="6" s="1"/>
  <c r="BI131" i="6" s="1"/>
  <c r="AQ192" i="6"/>
  <c r="AZ192" i="6"/>
  <c r="BA192" i="6" s="1"/>
  <c r="AQ257" i="6"/>
  <c r="AZ257" i="6"/>
  <c r="AQ334" i="6"/>
  <c r="AZ334" i="6"/>
  <c r="BA334" i="6" s="1"/>
  <c r="AQ58" i="6"/>
  <c r="AZ58" i="6"/>
  <c r="BA58" i="6" s="1"/>
  <c r="BB58" i="6" s="1"/>
  <c r="AQ281" i="6"/>
  <c r="AZ281" i="6"/>
  <c r="BA281" i="6" s="1"/>
  <c r="AQ377" i="6"/>
  <c r="AZ377" i="6"/>
  <c r="BD377" i="6" s="1"/>
  <c r="BE377" i="6" s="1"/>
  <c r="BG377" i="6" s="1"/>
  <c r="BI377" i="6" s="1"/>
  <c r="BL377" i="6" s="1"/>
  <c r="BM377" i="6" s="1"/>
  <c r="AQ591" i="6"/>
  <c r="AZ591" i="6"/>
  <c r="AQ932" i="6"/>
  <c r="AZ932" i="6"/>
  <c r="AQ785" i="6"/>
  <c r="AQ16" i="6"/>
  <c r="AZ16" i="6"/>
  <c r="BD16" i="6" s="1"/>
  <c r="BE16" i="6" s="1"/>
  <c r="BG16" i="6" s="1"/>
  <c r="AQ326" i="6"/>
  <c r="AZ326" i="6"/>
  <c r="BA326" i="6" s="1"/>
  <c r="AQ657" i="6"/>
  <c r="AZ657" i="6"/>
  <c r="BD657" i="6" s="1"/>
  <c r="BE657" i="6" s="1"/>
  <c r="BG657" i="6" s="1"/>
  <c r="BI657" i="6" s="1"/>
  <c r="BL657" i="6" s="1"/>
  <c r="BM657" i="6" s="1"/>
  <c r="AQ17" i="6"/>
  <c r="AZ17" i="6"/>
  <c r="BA17" i="6" s="1"/>
  <c r="AQ841" i="6"/>
  <c r="AZ841" i="6"/>
  <c r="BD841" i="6" s="1"/>
  <c r="BE841" i="6" s="1"/>
  <c r="BG841" i="6" s="1"/>
  <c r="BI841" i="6" s="1"/>
  <c r="AQ138" i="6"/>
  <c r="AZ138" i="6"/>
  <c r="BD138" i="6" s="1"/>
  <c r="BE138" i="6" s="1"/>
  <c r="BG138" i="6" s="1"/>
  <c r="BI138" i="6" s="1"/>
  <c r="AQ106" i="6"/>
  <c r="AZ106" i="6"/>
  <c r="BD106" i="6" s="1"/>
  <c r="BE106" i="6" s="1"/>
  <c r="BG106" i="6" s="1"/>
  <c r="BI106" i="6" s="1"/>
  <c r="AQ370" i="6"/>
  <c r="AZ370" i="6"/>
  <c r="BA370" i="6" s="1"/>
  <c r="AQ273" i="6"/>
  <c r="AZ273" i="6"/>
  <c r="AQ679" i="6"/>
  <c r="AZ679" i="6"/>
  <c r="AQ924" i="6"/>
  <c r="AZ924" i="6"/>
  <c r="AQ695" i="6"/>
  <c r="AZ695" i="6"/>
  <c r="BH798" i="6"/>
  <c r="BJ798" i="6" s="1"/>
  <c r="AQ10" i="6"/>
  <c r="AZ10" i="6"/>
  <c r="BD10" i="6" s="1"/>
  <c r="BE10" i="6" s="1"/>
  <c r="BG10" i="6" s="1"/>
  <c r="BI10" i="6" s="1"/>
  <c r="AQ453" i="6"/>
  <c r="AZ453" i="6"/>
  <c r="BA453" i="6" s="1"/>
  <c r="AQ365" i="6"/>
  <c r="AZ365" i="6"/>
  <c r="BD365" i="6" s="1"/>
  <c r="BE365" i="6" s="1"/>
  <c r="BG365" i="6" s="1"/>
  <c r="BI365" i="6" s="1"/>
  <c r="BL365" i="6" s="1"/>
  <c r="BM365" i="6" s="1"/>
  <c r="AQ471" i="6"/>
  <c r="AQ119" i="6"/>
  <c r="AZ119" i="6"/>
  <c r="BA119" i="6" s="1"/>
  <c r="AQ873" i="6"/>
  <c r="AZ873" i="6"/>
  <c r="BD873" i="6" s="1"/>
  <c r="BE873" i="6" s="1"/>
  <c r="BG873" i="6" s="1"/>
  <c r="AQ635" i="6"/>
  <c r="AZ635" i="6"/>
  <c r="BD635" i="6" s="1"/>
  <c r="BE635" i="6" s="1"/>
  <c r="BG635" i="6" s="1"/>
  <c r="BI635" i="6" s="1"/>
  <c r="BL635" i="6" s="1"/>
  <c r="BM635" i="6" s="1"/>
  <c r="AQ397" i="6"/>
  <c r="AZ397" i="6"/>
  <c r="BA397" i="6" s="1"/>
  <c r="AQ843" i="6"/>
  <c r="AZ843" i="6"/>
  <c r="BD843" i="6" s="1"/>
  <c r="BE843" i="6" s="1"/>
  <c r="BG843" i="6" s="1"/>
  <c r="BI843" i="6" s="1"/>
  <c r="AQ347" i="6"/>
  <c r="AZ347" i="6"/>
  <c r="BD347" i="6" s="1"/>
  <c r="BE347" i="6" s="1"/>
  <c r="BG347" i="6" s="1"/>
  <c r="BI347" i="6" s="1"/>
  <c r="BL347" i="6" s="1"/>
  <c r="BM347" i="6" s="1"/>
  <c r="AQ33" i="6"/>
  <c r="AZ33" i="6"/>
  <c r="BA33" i="6" s="1"/>
  <c r="BB49" i="6"/>
  <c r="BH823" i="6"/>
  <c r="BJ823" i="6" s="1"/>
  <c r="BH424" i="6"/>
  <c r="BJ424" i="6" s="1"/>
  <c r="BH915" i="6"/>
  <c r="BJ915" i="6" s="1"/>
  <c r="BH84" i="6"/>
  <c r="BJ84" i="6" s="1"/>
  <c r="BA798" i="6"/>
  <c r="BB798" i="6" s="1"/>
  <c r="BD291" i="6"/>
  <c r="BE291" i="6" s="1"/>
  <c r="BG291" i="6" s="1"/>
  <c r="BI291" i="6" s="1"/>
  <c r="BD309" i="6"/>
  <c r="BE309" i="6" s="1"/>
  <c r="BG309" i="6" s="1"/>
  <c r="BI309" i="6" s="1"/>
  <c r="BB54" i="6"/>
  <c r="BA631" i="6"/>
  <c r="BB631" i="6" s="1"/>
  <c r="BH910" i="6"/>
  <c r="BJ910" i="6" s="1"/>
  <c r="BD66" i="6"/>
  <c r="BE66" i="6" s="1"/>
  <c r="BG66" i="6" s="1"/>
  <c r="BI66" i="6" s="1"/>
  <c r="BD423" i="6"/>
  <c r="BE423" i="6" s="1"/>
  <c r="BG423" i="6" s="1"/>
  <c r="BI423" i="6" s="1"/>
  <c r="BL423" i="6" s="1"/>
  <c r="BM423" i="6" s="1"/>
  <c r="BD353" i="6"/>
  <c r="BE353" i="6" s="1"/>
  <c r="BG353" i="6" s="1"/>
  <c r="BI353" i="6" s="1"/>
  <c r="BL353" i="6" s="1"/>
  <c r="BM353" i="6" s="1"/>
  <c r="BA810" i="6"/>
  <c r="BB810" i="6" s="1"/>
  <c r="BD816" i="6"/>
  <c r="BE816" i="6" s="1"/>
  <c r="BG816" i="6" s="1"/>
  <c r="BI816" i="6" s="1"/>
  <c r="BD916" i="6"/>
  <c r="BE916" i="6" s="1"/>
  <c r="BG916" i="6" s="1"/>
  <c r="BI916" i="6" s="1"/>
  <c r="BA817" i="6"/>
  <c r="BB817" i="6" s="1"/>
  <c r="BD310" i="6"/>
  <c r="BE310" i="6" s="1"/>
  <c r="BG310" i="6" s="1"/>
  <c r="BI310" i="6" s="1"/>
  <c r="BD71" i="6"/>
  <c r="BE71" i="6" s="1"/>
  <c r="BG71" i="6" s="1"/>
  <c r="BI71" i="6" s="1"/>
  <c r="BH641" i="6"/>
  <c r="BJ641" i="6" s="1"/>
  <c r="BH63" i="6"/>
  <c r="BJ63" i="6" s="1"/>
  <c r="BD832" i="6"/>
  <c r="BE832" i="6" s="1"/>
  <c r="BG832" i="6" s="1"/>
  <c r="BI832" i="6" s="1"/>
  <c r="BD858" i="6"/>
  <c r="BE858" i="6" s="1"/>
  <c r="BG858" i="6" s="1"/>
  <c r="BI858" i="6" s="1"/>
  <c r="BA84" i="6"/>
  <c r="BB84" i="6" s="1"/>
  <c r="BA800" i="6"/>
  <c r="BB800" i="6" s="1"/>
  <c r="BD800" i="6"/>
  <c r="BE800" i="6" s="1"/>
  <c r="BD809" i="6"/>
  <c r="BE809" i="6" s="1"/>
  <c r="BG809" i="6" s="1"/>
  <c r="BI809" i="6" s="1"/>
  <c r="BD836" i="6"/>
  <c r="BE836" i="6" s="1"/>
  <c r="BD850" i="6"/>
  <c r="BE850" i="6" s="1"/>
  <c r="BG850" i="6" s="1"/>
  <c r="BI850" i="6" s="1"/>
  <c r="BD38" i="6"/>
  <c r="BE38" i="6" s="1"/>
  <c r="BG38" i="6" s="1"/>
  <c r="BH38" i="6" s="1"/>
  <c r="BJ38" i="6" s="1"/>
  <c r="BD662" i="6"/>
  <c r="BE662" i="6" s="1"/>
  <c r="BG662" i="6" s="1"/>
  <c r="BI662" i="6" s="1"/>
  <c r="BA792" i="6"/>
  <c r="BB792" i="6" s="1"/>
  <c r="BB426" i="6"/>
  <c r="AU278" i="6"/>
  <c r="AP278" i="6"/>
  <c r="BD905" i="6"/>
  <c r="BE905" i="6" s="1"/>
  <c r="BG905" i="6" s="1"/>
  <c r="BI905" i="6" s="1"/>
  <c r="BD12" i="6"/>
  <c r="BE12" i="6" s="1"/>
  <c r="BG12" i="6" s="1"/>
  <c r="BI12" i="6" s="1"/>
  <c r="BD283" i="6"/>
  <c r="BE283" i="6" s="1"/>
  <c r="BG283" i="6" s="1"/>
  <c r="BI283" i="6" s="1"/>
  <c r="BA375" i="6"/>
  <c r="BB375" i="6" s="1"/>
  <c r="AN3" i="6"/>
  <c r="AP3" i="6"/>
  <c r="BD408" i="6"/>
  <c r="BE408" i="6" s="1"/>
  <c r="BG408" i="6" s="1"/>
  <c r="BI408" i="6" s="1"/>
  <c r="BL408" i="6" s="1"/>
  <c r="BM408" i="6" s="1"/>
  <c r="AN269" i="6"/>
  <c r="AP269" i="6"/>
  <c r="BA855" i="6"/>
  <c r="BB855" i="6" s="1"/>
  <c r="BD378" i="6"/>
  <c r="BE378" i="6" s="1"/>
  <c r="BG378" i="6" s="1"/>
  <c r="BI378" i="6" s="1"/>
  <c r="BL378" i="6" s="1"/>
  <c r="BM378" i="6" s="1"/>
  <c r="AU868" i="6"/>
  <c r="AP868" i="6"/>
  <c r="AU593" i="6"/>
  <c r="AP593" i="6"/>
  <c r="AN476" i="6"/>
  <c r="AP476" i="6"/>
  <c r="BD849" i="6"/>
  <c r="BE849" i="6" s="1"/>
  <c r="BG849" i="6" s="1"/>
  <c r="BI849" i="6" s="1"/>
  <c r="BH855" i="6"/>
  <c r="BJ855" i="6" s="1"/>
  <c r="AN688" i="6"/>
  <c r="AP688" i="6"/>
  <c r="BD427" i="6"/>
  <c r="BE427" i="6" s="1"/>
  <c r="BG427" i="6" s="1"/>
  <c r="BI427" i="6" s="1"/>
  <c r="BL427" i="6" s="1"/>
  <c r="BM427" i="6" s="1"/>
  <c r="BD666" i="6"/>
  <c r="BE666" i="6" s="1"/>
  <c r="BG666" i="6" s="1"/>
  <c r="BI666" i="6" s="1"/>
  <c r="AU48" i="6"/>
  <c r="AP48" i="6"/>
  <c r="AU777" i="6"/>
  <c r="AP777" i="6"/>
  <c r="BD820" i="6"/>
  <c r="BE820" i="6" s="1"/>
  <c r="BG820" i="6" s="1"/>
  <c r="BI820" i="6" s="1"/>
  <c r="BH376" i="6"/>
  <c r="BJ376" i="6" s="1"/>
  <c r="BD287" i="6"/>
  <c r="BE287" i="6" s="1"/>
  <c r="BG287" i="6" s="1"/>
  <c r="BI287" i="6" s="1"/>
  <c r="BD22" i="6"/>
  <c r="BE22" i="6" s="1"/>
  <c r="BG22" i="6" s="1"/>
  <c r="BI22" i="6" s="1"/>
  <c r="BA912" i="6"/>
  <c r="BB912" i="6" s="1"/>
  <c r="BA382" i="6"/>
  <c r="BB382" i="6" s="1"/>
  <c r="AU104" i="6"/>
  <c r="AP104" i="6"/>
  <c r="AU433" i="6"/>
  <c r="AN776" i="6"/>
  <c r="AP776" i="6"/>
  <c r="AU787" i="6"/>
  <c r="AP787" i="6"/>
  <c r="AU602" i="6"/>
  <c r="AP602" i="6"/>
  <c r="AN691" i="6"/>
  <c r="AP691" i="6"/>
  <c r="BH297" i="6"/>
  <c r="BJ297" i="6" s="1"/>
  <c r="AU685" i="6"/>
  <c r="AP685" i="6"/>
  <c r="AU606" i="6"/>
  <c r="AP606" i="6"/>
  <c r="AN600" i="6"/>
  <c r="AP600" i="6"/>
  <c r="BA812" i="6"/>
  <c r="BB812" i="6" s="1"/>
  <c r="BD337" i="6"/>
  <c r="BE337" i="6" s="1"/>
  <c r="BG337" i="6" s="1"/>
  <c r="BI337" i="6" s="1"/>
  <c r="BL337" i="6" s="1"/>
  <c r="BM337" i="6" s="1"/>
  <c r="AU879" i="6"/>
  <c r="AP879" i="6"/>
  <c r="AU457" i="6"/>
  <c r="AP457" i="6"/>
  <c r="AN684" i="6"/>
  <c r="AP684" i="6"/>
  <c r="AN610" i="6"/>
  <c r="AP610" i="6"/>
  <c r="AN261" i="6"/>
  <c r="AP261" i="6"/>
  <c r="BA668" i="6"/>
  <c r="BB668" i="6" s="1"/>
  <c r="BD409" i="6"/>
  <c r="BE409" i="6" s="1"/>
  <c r="BG409" i="6" s="1"/>
  <c r="BI409" i="6" s="1"/>
  <c r="BL409" i="6" s="1"/>
  <c r="BM409" i="6" s="1"/>
  <c r="BD319" i="6"/>
  <c r="BE319" i="6" s="1"/>
  <c r="BG319" i="6" s="1"/>
  <c r="BI319" i="6" s="1"/>
  <c r="BA643" i="6"/>
  <c r="BB643" i="6" s="1"/>
  <c r="BH643" i="6"/>
  <c r="BJ643" i="6" s="1"/>
  <c r="AU126" i="6"/>
  <c r="AP126" i="6"/>
  <c r="AN433" i="6"/>
  <c r="BD41" i="6"/>
  <c r="BE41" i="6" s="1"/>
  <c r="BG41" i="6" s="1"/>
  <c r="BI41" i="6" s="1"/>
  <c r="AN878" i="6"/>
  <c r="AP878" i="6"/>
  <c r="AN786" i="6"/>
  <c r="AP786" i="6"/>
  <c r="BA376" i="6"/>
  <c r="BB376" i="6" s="1"/>
  <c r="AN451" i="6"/>
  <c r="AP451" i="6"/>
  <c r="BD426" i="6"/>
  <c r="BE426" i="6" s="1"/>
  <c r="BG426" i="6" s="1"/>
  <c r="BI426" i="6" s="1"/>
  <c r="BL426" i="6" s="1"/>
  <c r="BM426" i="6" s="1"/>
  <c r="AN110" i="6"/>
  <c r="AP110" i="6"/>
  <c r="BD14" i="6"/>
  <c r="BE14" i="6" s="1"/>
  <c r="BG14" i="6" s="1"/>
  <c r="BI14" i="6" s="1"/>
  <c r="BG304" i="6"/>
  <c r="BI304" i="6" s="1"/>
  <c r="BG665" i="6"/>
  <c r="BI665" i="6" s="1"/>
  <c r="BH327" i="6"/>
  <c r="BJ327" i="6" s="1"/>
  <c r="BH817" i="6"/>
  <c r="BJ817" i="6" s="1"/>
  <c r="BH375" i="6"/>
  <c r="BJ375" i="6" s="1"/>
  <c r="BH428" i="6"/>
  <c r="BJ428" i="6" s="1"/>
  <c r="BH652" i="6"/>
  <c r="BJ652" i="6" s="1"/>
  <c r="BH54" i="6"/>
  <c r="BJ54" i="6" s="1"/>
  <c r="BH668" i="6"/>
  <c r="BJ668" i="6" s="1"/>
  <c r="BH830" i="6"/>
  <c r="BJ830" i="6" s="1"/>
  <c r="BH812" i="6"/>
  <c r="BJ812" i="6" s="1"/>
  <c r="AU776" i="6"/>
  <c r="BH315" i="6"/>
  <c r="BJ315" i="6" s="1"/>
  <c r="BH633" i="6"/>
  <c r="BJ633" i="6" s="1"/>
  <c r="BH803" i="6"/>
  <c r="BJ803" i="6" s="1"/>
  <c r="BI884" i="6"/>
  <c r="BI308" i="6"/>
  <c r="BI806" i="6"/>
  <c r="BH806" i="6"/>
  <c r="BJ806" i="6" s="1"/>
  <c r="AN787" i="6"/>
  <c r="BI642" i="6"/>
  <c r="BL642" i="6" s="1"/>
  <c r="BM642" i="6" s="1"/>
  <c r="BH642" i="6"/>
  <c r="BJ642" i="6" s="1"/>
  <c r="BH646" i="6"/>
  <c r="BJ646" i="6" s="1"/>
  <c r="BH829" i="6"/>
  <c r="BJ829" i="6" s="1"/>
  <c r="BH920" i="6"/>
  <c r="BJ920" i="6" s="1"/>
  <c r="BI360" i="6"/>
  <c r="BL360" i="6" s="1"/>
  <c r="BM360" i="6" s="1"/>
  <c r="BI51" i="6"/>
  <c r="BH51" i="6"/>
  <c r="BJ51" i="6" s="1"/>
  <c r="BH335" i="6"/>
  <c r="BJ335" i="6" s="1"/>
  <c r="BI335" i="6"/>
  <c r="BL335" i="6" s="1"/>
  <c r="BM335" i="6" s="1"/>
  <c r="BI645" i="6"/>
  <c r="BL645" i="6" s="1"/>
  <c r="BM645" i="6" s="1"/>
  <c r="BH645" i="6"/>
  <c r="BJ645" i="6" s="1"/>
  <c r="BI344" i="6"/>
  <c r="BL344" i="6" s="1"/>
  <c r="BM344" i="6" s="1"/>
  <c r="BI658" i="6"/>
  <c r="BL658" i="6" s="1"/>
  <c r="BM658" i="6" s="1"/>
  <c r="BH658" i="6"/>
  <c r="BJ658" i="6" s="1"/>
  <c r="BH413" i="6"/>
  <c r="BJ413" i="6" s="1"/>
  <c r="BI413" i="6"/>
  <c r="BL413" i="6" s="1"/>
  <c r="BM413" i="6" s="1"/>
  <c r="BI896" i="6"/>
  <c r="BI801" i="6"/>
  <c r="BH801" i="6"/>
  <c r="BJ801" i="6" s="1"/>
  <c r="BH35" i="6"/>
  <c r="BJ35" i="6" s="1"/>
  <c r="BI35" i="6"/>
  <c r="BI391" i="6"/>
  <c r="BL391" i="6" s="1"/>
  <c r="BM391" i="6" s="1"/>
  <c r="BH391" i="6"/>
  <c r="BJ391" i="6" s="1"/>
  <c r="BH47" i="6"/>
  <c r="BJ47" i="6" s="1"/>
  <c r="BI47" i="6"/>
  <c r="BI854" i="6"/>
  <c r="BH811" i="6"/>
  <c r="BJ811" i="6" s="1"/>
  <c r="BH290" i="6"/>
  <c r="BJ290" i="6" s="1"/>
  <c r="BI290" i="6"/>
  <c r="BI432" i="6"/>
  <c r="BL432" i="6" s="1"/>
  <c r="BM432" i="6" s="1"/>
  <c r="BH432" i="6"/>
  <c r="BJ432" i="6" s="1"/>
  <c r="BI45" i="6"/>
  <c r="BH45" i="6"/>
  <c r="BJ45" i="6" s="1"/>
  <c r="BI632" i="6"/>
  <c r="BL632" i="6" s="1"/>
  <c r="BM632" i="6" s="1"/>
  <c r="BH632" i="6"/>
  <c r="BJ632" i="6" s="1"/>
  <c r="BI7" i="6"/>
  <c r="BI373" i="6"/>
  <c r="BL373" i="6" s="1"/>
  <c r="BM373" i="6" s="1"/>
  <c r="BH373" i="6"/>
  <c r="BJ373" i="6" s="1"/>
  <c r="BH886" i="6"/>
  <c r="BJ886" i="6" s="1"/>
  <c r="BI886" i="6"/>
  <c r="BH382" i="6"/>
  <c r="BJ382" i="6" s="1"/>
  <c r="BI392" i="6"/>
  <c r="BL392" i="6" s="1"/>
  <c r="BM392" i="6" s="1"/>
  <c r="BH339" i="6"/>
  <c r="BJ339" i="6" s="1"/>
  <c r="BH31" i="6"/>
  <c r="BJ31" i="6" s="1"/>
  <c r="BI31" i="6"/>
  <c r="BI325" i="6"/>
  <c r="BI890" i="6"/>
  <c r="BH890" i="6"/>
  <c r="BJ890" i="6" s="1"/>
  <c r="BI919" i="6"/>
  <c r="BH919" i="6"/>
  <c r="BJ919" i="6" s="1"/>
  <c r="BH76" i="6"/>
  <c r="BJ76" i="6" s="1"/>
  <c r="BI76" i="6"/>
  <c r="BI90" i="6"/>
  <c r="BH90" i="6"/>
  <c r="BJ90" i="6" s="1"/>
  <c r="BH669" i="6"/>
  <c r="BJ669" i="6" s="1"/>
  <c r="BH813" i="6"/>
  <c r="BJ813" i="6" s="1"/>
  <c r="BH631" i="6"/>
  <c r="BJ631" i="6" s="1"/>
  <c r="BI43" i="6"/>
  <c r="BH43" i="6"/>
  <c r="BJ43" i="6" s="1"/>
  <c r="BI399" i="6"/>
  <c r="BL399" i="6" s="1"/>
  <c r="BM399" i="6" s="1"/>
  <c r="BI822" i="6"/>
  <c r="BI24" i="6"/>
  <c r="BI72" i="6"/>
  <c r="BI13" i="6"/>
  <c r="BH13" i="6"/>
  <c r="BJ13" i="6" s="1"/>
  <c r="BH83" i="6"/>
  <c r="BJ83" i="6" s="1"/>
  <c r="BI83" i="6"/>
  <c r="BI292" i="6"/>
  <c r="BH292" i="6"/>
  <c r="BJ292" i="6" s="1"/>
  <c r="BI846" i="6"/>
  <c r="BH393" i="6"/>
  <c r="BJ393" i="6" s="1"/>
  <c r="BH810" i="6"/>
  <c r="BJ810" i="6" s="1"/>
  <c r="AU878" i="6"/>
  <c r="BA377" i="6"/>
  <c r="AU476" i="6"/>
  <c r="AU600" i="6"/>
  <c r="AU451" i="6"/>
  <c r="AN278" i="6"/>
  <c r="AN606" i="6"/>
  <c r="AU269" i="6"/>
  <c r="AN457" i="6"/>
  <c r="AN868" i="6"/>
  <c r="AU110" i="6"/>
  <c r="AN48" i="6"/>
  <c r="AU786" i="6"/>
  <c r="AN593" i="6"/>
  <c r="AN777" i="6"/>
  <c r="AU610" i="6"/>
  <c r="AN602" i="6"/>
  <c r="AN685" i="6"/>
  <c r="AN879" i="6"/>
  <c r="AM4" i="6"/>
  <c r="AM503" i="6"/>
  <c r="AM441" i="6"/>
  <c r="AM176" i="6"/>
  <c r="AM407" i="6"/>
  <c r="AM510" i="6"/>
  <c r="AM649" i="6"/>
  <c r="AM513" i="6"/>
  <c r="AM114" i="6"/>
  <c r="AM494" i="6"/>
  <c r="AM374" i="6"/>
  <c r="AM861" i="6"/>
  <c r="AM183" i="6"/>
  <c r="AM178" i="6"/>
  <c r="AM285" i="6"/>
  <c r="AM516" i="6"/>
  <c r="AM948" i="6"/>
  <c r="AM161" i="6"/>
  <c r="AP161" i="6" s="1"/>
  <c r="AZ161" i="6" s="1"/>
  <c r="AM140" i="6"/>
  <c r="AM160" i="6"/>
  <c r="AM165" i="6"/>
  <c r="AM481" i="6"/>
  <c r="AM396" i="6"/>
  <c r="AM496" i="6"/>
  <c r="AM263" i="6"/>
  <c r="AM936" i="6"/>
  <c r="AM945" i="6"/>
  <c r="AM860" i="6"/>
  <c r="AM169" i="6"/>
  <c r="AM274" i="6"/>
  <c r="AM163" i="6"/>
  <c r="AM504" i="6"/>
  <c r="AM782" i="6"/>
  <c r="AM660" i="6"/>
  <c r="AM418" i="6"/>
  <c r="AM859" i="6"/>
  <c r="AM694" i="6"/>
  <c r="AM498" i="6"/>
  <c r="AM683" i="6"/>
  <c r="AM486" i="6"/>
  <c r="AM506" i="6"/>
  <c r="AM174" i="6"/>
  <c r="AM517" i="6"/>
  <c r="AM837" i="6"/>
  <c r="AM815" i="6"/>
  <c r="AM939" i="6"/>
  <c r="AM175" i="6"/>
  <c r="AM172" i="6"/>
  <c r="AM708" i="6"/>
  <c r="AM942" i="6"/>
  <c r="AM352" i="6"/>
  <c r="AM26" i="6"/>
  <c r="AM585" i="6"/>
  <c r="AM142" i="6"/>
  <c r="AU3" i="6"/>
  <c r="B76" i="15" s="1"/>
  <c r="B77" i="15" s="1"/>
  <c r="AM727" i="6"/>
  <c r="AM540" i="6"/>
  <c r="AM938" i="6"/>
  <c r="AM867" i="6"/>
  <c r="AP867" i="6" s="1"/>
  <c r="AZ867" i="6" s="1"/>
  <c r="AM947" i="6"/>
  <c r="AM225" i="6"/>
  <c r="AM661" i="6"/>
  <c r="AM705" i="6"/>
  <c r="AM709" i="6"/>
  <c r="AN126" i="6"/>
  <c r="AM151" i="6"/>
  <c r="AM157" i="6"/>
  <c r="AM318" i="6"/>
  <c r="AN104" i="6"/>
  <c r="AM866" i="6"/>
  <c r="AM864" i="6"/>
  <c r="AU261" i="6"/>
  <c r="AM511" i="6"/>
  <c r="AP511" i="6" s="1"/>
  <c r="AZ511" i="6" s="1"/>
  <c r="AM482" i="6"/>
  <c r="AM143" i="6"/>
  <c r="AM480" i="6"/>
  <c r="AM179" i="6"/>
  <c r="AM499" i="6"/>
  <c r="AM153" i="6"/>
  <c r="AM707" i="6"/>
  <c r="AM507" i="6"/>
  <c r="AM512" i="6"/>
  <c r="AM704" i="6"/>
  <c r="AM145" i="6"/>
  <c r="AM452" i="6"/>
  <c r="AM552" i="6"/>
  <c r="AM505" i="6"/>
  <c r="AM440" i="6"/>
  <c r="AM703" i="6"/>
  <c r="AM463" i="6"/>
  <c r="AM155" i="6"/>
  <c r="AM341" i="6"/>
  <c r="AM697" i="6"/>
  <c r="AM501" i="6"/>
  <c r="AM738" i="6"/>
  <c r="AM184" i="6"/>
  <c r="AM492" i="6"/>
  <c r="AM863" i="6"/>
  <c r="AM491" i="6"/>
  <c r="AM551" i="6"/>
  <c r="AM147" i="6"/>
  <c r="AM478" i="6"/>
  <c r="AM173" i="6"/>
  <c r="AM574" i="6"/>
  <c r="AM696" i="6"/>
  <c r="AM487" i="6"/>
  <c r="AU691" i="6"/>
  <c r="AM149" i="6"/>
  <c r="AM15" i="6"/>
  <c r="AM168" i="6"/>
  <c r="AM793" i="6"/>
  <c r="AU688" i="6"/>
  <c r="AM514" i="6"/>
  <c r="AM488" i="6"/>
  <c r="AM699" i="6"/>
  <c r="AM940" i="6"/>
  <c r="AM484" i="6"/>
  <c r="AM515" i="6"/>
  <c r="AM180" i="6"/>
  <c r="AM146" i="6"/>
  <c r="AM141" i="6"/>
  <c r="AM182" i="6"/>
  <c r="AM152" i="6"/>
  <c r="AM429" i="6"/>
  <c r="AM519" i="6"/>
  <c r="AM698" i="6"/>
  <c r="AM490" i="6"/>
  <c r="AM307" i="6"/>
  <c r="AM949" i="6"/>
  <c r="AM616" i="6"/>
  <c r="AM162" i="6"/>
  <c r="AM594" i="6"/>
  <c r="AM144" i="6"/>
  <c r="AM500" i="6"/>
  <c r="AM706" i="6"/>
  <c r="AM493" i="6"/>
  <c r="AM826" i="6"/>
  <c r="AM164" i="6"/>
  <c r="AM177" i="6"/>
  <c r="AM946" i="6"/>
  <c r="AM771" i="6"/>
  <c r="AM944" i="6"/>
  <c r="AM474" i="6"/>
  <c r="AM529" i="6"/>
  <c r="AM385" i="6"/>
  <c r="AM848" i="6"/>
  <c r="AM563" i="6"/>
  <c r="AM509" i="6"/>
  <c r="AM296" i="6"/>
  <c r="AM363" i="6"/>
  <c r="AM672" i="6"/>
  <c r="AM158" i="6"/>
  <c r="AM485" i="6"/>
  <c r="AM518" i="6"/>
  <c r="AM862" i="6"/>
  <c r="AM497" i="6"/>
  <c r="AM154" i="6"/>
  <c r="AM508" i="6"/>
  <c r="AM502" i="6"/>
  <c r="AM489" i="6"/>
  <c r="AM804" i="6"/>
  <c r="AM716" i="6"/>
  <c r="AM150" i="6"/>
  <c r="AM495" i="6"/>
  <c r="AM937" i="6"/>
  <c r="AM701" i="6"/>
  <c r="AM479" i="6"/>
  <c r="AM167" i="6"/>
  <c r="AM710" i="6"/>
  <c r="AM605" i="6"/>
  <c r="AM166" i="6"/>
  <c r="AM941" i="6"/>
  <c r="AM330" i="6"/>
  <c r="AM943" i="6"/>
  <c r="AM865" i="6"/>
  <c r="AM700" i="6"/>
  <c r="AM37" i="6"/>
  <c r="AM156" i="6"/>
  <c r="AM702" i="6"/>
  <c r="AM483" i="6"/>
  <c r="BA856" i="6"/>
  <c r="BB856" i="6" s="1"/>
  <c r="BD856" i="6"/>
  <c r="BE856" i="6" s="1"/>
  <c r="BG856" i="6" s="1"/>
  <c r="BD682" i="6"/>
  <c r="BE682" i="6" s="1"/>
  <c r="BG682" i="6" s="1"/>
  <c r="BA682" i="6"/>
  <c r="BB682" i="6" s="1"/>
  <c r="BA462" i="6"/>
  <c r="BB462" i="6" s="1"/>
  <c r="BD462" i="6"/>
  <c r="BE462" i="6" s="1"/>
  <c r="BG462" i="6" s="1"/>
  <c r="BA828" i="6"/>
  <c r="BB828" i="6" s="1"/>
  <c r="BD828" i="6"/>
  <c r="BE828" i="6" s="1"/>
  <c r="BG828" i="6" s="1"/>
  <c r="BA89" i="6"/>
  <c r="BB89" i="6" s="1"/>
  <c r="BD89" i="6"/>
  <c r="BE89" i="6" s="1"/>
  <c r="BG89" i="6" s="1"/>
  <c r="BA893" i="6"/>
  <c r="BB893" i="6" s="1"/>
  <c r="BD893" i="6"/>
  <c r="BE893" i="6" s="1"/>
  <c r="BG893" i="6" s="1"/>
  <c r="BA98" i="6"/>
  <c r="BB98" i="6" s="1"/>
  <c r="BD98" i="6"/>
  <c r="BE98" i="6" s="1"/>
  <c r="BG98" i="6" s="1"/>
  <c r="BA389" i="6"/>
  <c r="BB389" i="6" s="1"/>
  <c r="BD389" i="6"/>
  <c r="BE389" i="6" s="1"/>
  <c r="BG389" i="6" s="1"/>
  <c r="BA320" i="6"/>
  <c r="BB320" i="6" s="1"/>
  <c r="BD320" i="6"/>
  <c r="BE320" i="6" s="1"/>
  <c r="BG320" i="6" s="1"/>
  <c r="BA300" i="6"/>
  <c r="BB300" i="6" s="1"/>
  <c r="BD300" i="6"/>
  <c r="BE300" i="6" s="1"/>
  <c r="BG300" i="6" s="1"/>
  <c r="BA687" i="6"/>
  <c r="BB687" i="6" s="1"/>
  <c r="BD687" i="6"/>
  <c r="BE687" i="6" s="1"/>
  <c r="BG687" i="6" s="1"/>
  <c r="BA775" i="6"/>
  <c r="BB775" i="6" s="1"/>
  <c r="BD775" i="6"/>
  <c r="BE775" i="6" s="1"/>
  <c r="BG775" i="6" s="1"/>
  <c r="BA847" i="6"/>
  <c r="BB847" i="6" s="1"/>
  <c r="BD847" i="6"/>
  <c r="BE847" i="6" s="1"/>
  <c r="BG847" i="6" s="1"/>
  <c r="BA659" i="6"/>
  <c r="BB659" i="6" s="1"/>
  <c r="BD659" i="6"/>
  <c r="BE659" i="6" s="1"/>
  <c r="BG659" i="6" s="1"/>
  <c r="BD656" i="6"/>
  <c r="BE656" i="6" s="1"/>
  <c r="BG656" i="6" s="1"/>
  <c r="BA656" i="6"/>
  <c r="BB656" i="6" s="1"/>
  <c r="BD388" i="6"/>
  <c r="BE388" i="6" s="1"/>
  <c r="BD928" i="6"/>
  <c r="BE928" i="6" s="1"/>
  <c r="BG928" i="6" s="1"/>
  <c r="BA928" i="6"/>
  <c r="BB928" i="6" s="1"/>
  <c r="BD914" i="6"/>
  <c r="BE914" i="6" s="1"/>
  <c r="BG914" i="6" s="1"/>
  <c r="BA914" i="6"/>
  <c r="BB914" i="6" s="1"/>
  <c r="BA598" i="6"/>
  <c r="BB598" i="6" s="1"/>
  <c r="BD598" i="6"/>
  <c r="BE598" i="6" s="1"/>
  <c r="BG598" i="6" s="1"/>
  <c r="BA270" i="6"/>
  <c r="BB270" i="6" s="1"/>
  <c r="BD270" i="6"/>
  <c r="BE270" i="6" s="1"/>
  <c r="BG270" i="6" s="1"/>
  <c r="BA640" i="6"/>
  <c r="BB640" i="6" s="1"/>
  <c r="BD640" i="6"/>
  <c r="BE640" i="6" s="1"/>
  <c r="BG640" i="6" s="1"/>
  <c r="BD675" i="6"/>
  <c r="BE675" i="6" s="1"/>
  <c r="BG675" i="6" s="1"/>
  <c r="BA675" i="6"/>
  <c r="BB675" i="6" s="1"/>
  <c r="BA359" i="6"/>
  <c r="BB359" i="6" s="1"/>
  <c r="BD359" i="6"/>
  <c r="BE359" i="6" s="1"/>
  <c r="BG359" i="6" s="1"/>
  <c r="BD835" i="6"/>
  <c r="BE835" i="6" s="1"/>
  <c r="BG835" i="6" s="1"/>
  <c r="BA835" i="6"/>
  <c r="BB835" i="6" s="1"/>
  <c r="BA444" i="6"/>
  <c r="BB444" i="6" s="1"/>
  <c r="BD444" i="6"/>
  <c r="BE444" i="6" s="1"/>
  <c r="BG444" i="6" s="1"/>
  <c r="BD611" i="6"/>
  <c r="BE611" i="6" s="1"/>
  <c r="BG611" i="6" s="1"/>
  <c r="BA611" i="6"/>
  <c r="BB611" i="6" s="1"/>
  <c r="BD122" i="6"/>
  <c r="BE122" i="6" s="1"/>
  <c r="BG122" i="6" s="1"/>
  <c r="BA122" i="6"/>
  <c r="BB122" i="6" s="1"/>
  <c r="BD42" i="6"/>
  <c r="BE42" i="6" s="1"/>
  <c r="BG42" i="6" s="1"/>
  <c r="BA42" i="6"/>
  <c r="BB42" i="6" s="1"/>
  <c r="BA371" i="6"/>
  <c r="BB371" i="6" s="1"/>
  <c r="BD371" i="6"/>
  <c r="BE371" i="6" s="1"/>
  <c r="BG371" i="6" s="1"/>
  <c r="BA284" i="6"/>
  <c r="BB284" i="6" s="1"/>
  <c r="BD284" i="6"/>
  <c r="BE284" i="6" s="1"/>
  <c r="BG284" i="6" s="1"/>
  <c r="BA113" i="6"/>
  <c r="BB113" i="6" s="1"/>
  <c r="BD113" i="6"/>
  <c r="BE113" i="6" s="1"/>
  <c r="BG113" i="6" s="1"/>
  <c r="BA885" i="6"/>
  <c r="BB885" i="6" s="1"/>
  <c r="BD885" i="6"/>
  <c r="BE885" i="6" s="1"/>
  <c r="BG885" i="6" s="1"/>
  <c r="BD99" i="6"/>
  <c r="BE99" i="6" s="1"/>
  <c r="BG99" i="6" s="1"/>
  <c r="BA99" i="6"/>
  <c r="BB99" i="6" s="1"/>
  <c r="BD293" i="6"/>
  <c r="BE293" i="6" s="1"/>
  <c r="BG293" i="6" s="1"/>
  <c r="BA293" i="6"/>
  <c r="BB293" i="6" s="1"/>
  <c r="BD46" i="6"/>
  <c r="BE46" i="6" s="1"/>
  <c r="BG46" i="6" s="1"/>
  <c r="BA46" i="6"/>
  <c r="BB46" i="6" s="1"/>
  <c r="BD909" i="6"/>
  <c r="BE909" i="6" s="1"/>
  <c r="BG909" i="6" s="1"/>
  <c r="BA909" i="6"/>
  <c r="BB909" i="6" s="1"/>
  <c r="BA446" i="6"/>
  <c r="BB446" i="6" s="1"/>
  <c r="BD446" i="6"/>
  <c r="BE446" i="6" s="1"/>
  <c r="BG446" i="6" s="1"/>
  <c r="BA55" i="6"/>
  <c r="BB55" i="6" s="1"/>
  <c r="BD55" i="6"/>
  <c r="BE55" i="6" s="1"/>
  <c r="BG55" i="6" s="1"/>
  <c r="BD317" i="6"/>
  <c r="BE317" i="6" s="1"/>
  <c r="BG317" i="6" s="1"/>
  <c r="BA317" i="6"/>
  <c r="BB317" i="6" s="1"/>
  <c r="BA788" i="6"/>
  <c r="BB788" i="6" s="1"/>
  <c r="BD788" i="6"/>
  <c r="BE788" i="6" s="1"/>
  <c r="BG788" i="6" s="1"/>
  <c r="BD818" i="6"/>
  <c r="BE818" i="6" s="1"/>
  <c r="BG818" i="6" s="1"/>
  <c r="BA818" i="6"/>
  <c r="BB818" i="6" s="1"/>
  <c r="BA926" i="6"/>
  <c r="BB926" i="6" s="1"/>
  <c r="BD926" i="6"/>
  <c r="BE926" i="6" s="1"/>
  <c r="BG926" i="6" s="1"/>
  <c r="BA21" i="6"/>
  <c r="BB21" i="6" s="1"/>
  <c r="BD21" i="6"/>
  <c r="BE21" i="6" s="1"/>
  <c r="BG21" i="6" s="1"/>
  <c r="BA851" i="6"/>
  <c r="BB851" i="6" s="1"/>
  <c r="BD851" i="6"/>
  <c r="BE851" i="6" s="1"/>
  <c r="BG851" i="6" s="1"/>
  <c r="BA346" i="6"/>
  <c r="BB346" i="6" s="1"/>
  <c r="BD346" i="6"/>
  <c r="BE346" i="6" s="1"/>
  <c r="BG346" i="6" s="1"/>
  <c r="BA667" i="6"/>
  <c r="BB667" i="6" s="1"/>
  <c r="BD667" i="6"/>
  <c r="BE667" i="6" s="1"/>
  <c r="BG667" i="6" s="1"/>
  <c r="BD97" i="6"/>
  <c r="BE97" i="6" s="1"/>
  <c r="BG97" i="6" s="1"/>
  <c r="BA97" i="6"/>
  <c r="BB97" i="6" s="1"/>
  <c r="BA421" i="6"/>
  <c r="BB421" i="6" s="1"/>
  <c r="BD421" i="6"/>
  <c r="BE421" i="6" s="1"/>
  <c r="BG421" i="6" s="1"/>
  <c r="BA276" i="6"/>
  <c r="BB276" i="6" s="1"/>
  <c r="BD276" i="6"/>
  <c r="BE276" i="6" s="1"/>
  <c r="BG276" i="6" s="1"/>
  <c r="BA301" i="6"/>
  <c r="BB301" i="6" s="1"/>
  <c r="BD301" i="6"/>
  <c r="BE301" i="6" s="1"/>
  <c r="BG301" i="6" s="1"/>
  <c r="BA779" i="6"/>
  <c r="BB779" i="6" s="1"/>
  <c r="BD779" i="6"/>
  <c r="BE779" i="6" s="1"/>
  <c r="BG779" i="6" s="1"/>
  <c r="BA615" i="6"/>
  <c r="BB615" i="6" s="1"/>
  <c r="BD615" i="6"/>
  <c r="BE615" i="6" s="1"/>
  <c r="BG615" i="6" s="1"/>
  <c r="BD671" i="6"/>
  <c r="BE671" i="6" s="1"/>
  <c r="BG671" i="6" s="1"/>
  <c r="BA671" i="6"/>
  <c r="BB671" i="6" s="1"/>
  <c r="BD123" i="6"/>
  <c r="BE123" i="6" s="1"/>
  <c r="BG123" i="6" s="1"/>
  <c r="BA123" i="6"/>
  <c r="BB123" i="6" s="1"/>
  <c r="BA226" i="6"/>
  <c r="BB226" i="6" s="1"/>
  <c r="BD226" i="6"/>
  <c r="BE226" i="6" s="1"/>
  <c r="BG226" i="6" s="1"/>
  <c r="BA824" i="6"/>
  <c r="BB824" i="6" s="1"/>
  <c r="BD824" i="6"/>
  <c r="BE824" i="6" s="1"/>
  <c r="BG824" i="6" s="1"/>
  <c r="BD935" i="6"/>
  <c r="BE935" i="6" s="1"/>
  <c r="BG935" i="6" s="1"/>
  <c r="BA935" i="6"/>
  <c r="BB935" i="6" s="1"/>
  <c r="BA61" i="6"/>
  <c r="BB61" i="6" s="1"/>
  <c r="BD61" i="6"/>
  <c r="BE61" i="6" s="1"/>
  <c r="BG61" i="6" s="1"/>
  <c r="BA384" i="6"/>
  <c r="BB384" i="6" s="1"/>
  <c r="BD384" i="6"/>
  <c r="BE384" i="6" s="1"/>
  <c r="BG384" i="6" s="1"/>
  <c r="BA625" i="6"/>
  <c r="BB625" i="6" s="1"/>
  <c r="BD625" i="6"/>
  <c r="BE625" i="6" s="1"/>
  <c r="BG625" i="6" s="1"/>
  <c r="BA780" i="6"/>
  <c r="BB780" i="6" s="1"/>
  <c r="BD780" i="6"/>
  <c r="BE780" i="6" s="1"/>
  <c r="BG780" i="6" s="1"/>
  <c r="BA64" i="6"/>
  <c r="BB64" i="6" s="1"/>
  <c r="BD64" i="6"/>
  <c r="BE64" i="6" s="1"/>
  <c r="BG64" i="6" s="1"/>
  <c r="BD34" i="6"/>
  <c r="BE34" i="6" s="1"/>
  <c r="BG34" i="6" s="1"/>
  <c r="BA34" i="6"/>
  <c r="BB34" i="6" s="1"/>
  <c r="BA925" i="6"/>
  <c r="BB925" i="6" s="1"/>
  <c r="BD925" i="6"/>
  <c r="BE925" i="6" s="1"/>
  <c r="BG925" i="6" s="1"/>
  <c r="BD105" i="6"/>
  <c r="BE105" i="6" s="1"/>
  <c r="BG105" i="6" s="1"/>
  <c r="BA105" i="6"/>
  <c r="BB105" i="6" s="1"/>
  <c r="BD783" i="6"/>
  <c r="BE783" i="6" s="1"/>
  <c r="BG783" i="6" s="1"/>
  <c r="BA783" i="6"/>
  <c r="BB783" i="6" s="1"/>
  <c r="BD28" i="6"/>
  <c r="BE28" i="6" s="1"/>
  <c r="BG28" i="6" s="1"/>
  <c r="BA28" i="6"/>
  <c r="BB28" i="6" s="1"/>
  <c r="BD372" i="6"/>
  <c r="BE372" i="6" s="1"/>
  <c r="BG372" i="6" s="1"/>
  <c r="BA372" i="6"/>
  <c r="BB372" i="6" s="1"/>
  <c r="BD876" i="6"/>
  <c r="BE876" i="6" s="1"/>
  <c r="BG876" i="6" s="1"/>
  <c r="BA876" i="6"/>
  <c r="BB876" i="6" s="1"/>
  <c r="BD592" i="6"/>
  <c r="BE592" i="6" s="1"/>
  <c r="BG592" i="6" s="1"/>
  <c r="BA592" i="6"/>
  <c r="BB592" i="6" s="1"/>
  <c r="BA40" i="6"/>
  <c r="BB40" i="6" s="1"/>
  <c r="BD40" i="6"/>
  <c r="BE40" i="6" s="1"/>
  <c r="BG40" i="6" s="1"/>
  <c r="BD459" i="6"/>
  <c r="BE459" i="6" s="1"/>
  <c r="BG459" i="6" s="1"/>
  <c r="BA459" i="6"/>
  <c r="BB459" i="6" s="1"/>
  <c r="BA403" i="6"/>
  <c r="BB403" i="6" s="1"/>
  <c r="BD403" i="6"/>
  <c r="BE403" i="6" s="1"/>
  <c r="BG403" i="6" s="1"/>
  <c r="BA877" i="6"/>
  <c r="BB877" i="6" s="1"/>
  <c r="BD877" i="6"/>
  <c r="BE877" i="6" s="1"/>
  <c r="BG877" i="6" s="1"/>
  <c r="BA590" i="6"/>
  <c r="BB590" i="6" s="1"/>
  <c r="BD590" i="6"/>
  <c r="BE590" i="6" s="1"/>
  <c r="BG590" i="6" s="1"/>
  <c r="BA929" i="6"/>
  <c r="BB929" i="6" s="1"/>
  <c r="BD929" i="6"/>
  <c r="BE929" i="6" s="1"/>
  <c r="BG929" i="6" s="1"/>
  <c r="BD749" i="6"/>
  <c r="BE749" i="6" s="1"/>
  <c r="BG749" i="6" s="1"/>
  <c r="BA749" i="6"/>
  <c r="BB749" i="6" s="1"/>
  <c r="BA338" i="6"/>
  <c r="BB338" i="6" s="1"/>
  <c r="BD338" i="6"/>
  <c r="BE338" i="6" s="1"/>
  <c r="BG338" i="6" s="1"/>
  <c r="BA597" i="6"/>
  <c r="BB597" i="6" s="1"/>
  <c r="BD597" i="6"/>
  <c r="BE597" i="6" s="1"/>
  <c r="BG597" i="6" s="1"/>
  <c r="BA831" i="6"/>
  <c r="BB831" i="6" s="1"/>
  <c r="BD831" i="6"/>
  <c r="BE831" i="6" s="1"/>
  <c r="BG831" i="6" s="1"/>
  <c r="BD845" i="6"/>
  <c r="BE845" i="6" s="1"/>
  <c r="BG845" i="6" s="1"/>
  <c r="BA845" i="6"/>
  <c r="BB845" i="6" s="1"/>
  <c r="BA132" i="6"/>
  <c r="BB132" i="6" s="1"/>
  <c r="BD132" i="6"/>
  <c r="BE132" i="6" s="1"/>
  <c r="BG132" i="6" s="1"/>
  <c r="BA442" i="6"/>
  <c r="BB442" i="6" s="1"/>
  <c r="BD442" i="6"/>
  <c r="BE442" i="6" s="1"/>
  <c r="BG442" i="6" s="1"/>
  <c r="BA895" i="6"/>
  <c r="BB895" i="6" s="1"/>
  <c r="BD895" i="6"/>
  <c r="BE895" i="6" s="1"/>
  <c r="BG895" i="6" s="1"/>
  <c r="BA807" i="6"/>
  <c r="BB807" i="6" s="1"/>
  <c r="BD807" i="6"/>
  <c r="BE807" i="6" s="1"/>
  <c r="BG807" i="6" s="1"/>
  <c r="BD402" i="6"/>
  <c r="BE402" i="6" s="1"/>
  <c r="BG402" i="6" s="1"/>
  <c r="BA402" i="6"/>
  <c r="BB402" i="6" s="1"/>
  <c r="BD880" i="6"/>
  <c r="BE880" i="6" s="1"/>
  <c r="BG880" i="6" s="1"/>
  <c r="BA880" i="6"/>
  <c r="BB880" i="6" s="1"/>
  <c r="BA613" i="6"/>
  <c r="BB613" i="6" s="1"/>
  <c r="BD613" i="6"/>
  <c r="BE613" i="6" s="1"/>
  <c r="BG613" i="6" s="1"/>
  <c r="BD790" i="6"/>
  <c r="BE790" i="6" s="1"/>
  <c r="BG790" i="6" s="1"/>
  <c r="BA790" i="6"/>
  <c r="BB790" i="6" s="1"/>
  <c r="BD819" i="6"/>
  <c r="BE819" i="6" s="1"/>
  <c r="BG819" i="6" s="1"/>
  <c r="BA819" i="6"/>
  <c r="BB819" i="6" s="1"/>
  <c r="BD930" i="6"/>
  <c r="BE930" i="6" s="1"/>
  <c r="BG930" i="6" s="1"/>
  <c r="BA930" i="6"/>
  <c r="BB930" i="6" s="1"/>
  <c r="BA869" i="6"/>
  <c r="BB869" i="6" s="1"/>
  <c r="BD869" i="6"/>
  <c r="BE869" i="6" s="1"/>
  <c r="BG869" i="6" s="1"/>
  <c r="BA589" i="6"/>
  <c r="BB589" i="6" s="1"/>
  <c r="BD589" i="6"/>
  <c r="BE589" i="6" s="1"/>
  <c r="BG589" i="6" s="1"/>
  <c r="BD101" i="6"/>
  <c r="BE101" i="6" s="1"/>
  <c r="BG101" i="6" s="1"/>
  <c r="BA101" i="6"/>
  <c r="BB101" i="6" s="1"/>
  <c r="BA302" i="6"/>
  <c r="BB302" i="6" s="1"/>
  <c r="BD302" i="6"/>
  <c r="BE302" i="6" s="1"/>
  <c r="BG302" i="6" s="1"/>
  <c r="BA922" i="6"/>
  <c r="BB922" i="6" s="1"/>
  <c r="BD922" i="6"/>
  <c r="BE922" i="6" s="1"/>
  <c r="BG922" i="6" s="1"/>
  <c r="BA461" i="6"/>
  <c r="BB461" i="6" s="1"/>
  <c r="BD461" i="6"/>
  <c r="BE461" i="6" s="1"/>
  <c r="BG461" i="6" s="1"/>
  <c r="BA81" i="6"/>
  <c r="BB81" i="6" s="1"/>
  <c r="BD81" i="6"/>
  <c r="BE81" i="6" s="1"/>
  <c r="BG81" i="6" s="1"/>
  <c r="BA673" i="6"/>
  <c r="BB673" i="6" s="1"/>
  <c r="BD673" i="6"/>
  <c r="BE673" i="6" s="1"/>
  <c r="BG673" i="6" s="1"/>
  <c r="BD311" i="6"/>
  <c r="BE311" i="6" s="1"/>
  <c r="BG311" i="6" s="1"/>
  <c r="BA311" i="6"/>
  <c r="BB311" i="6" s="1"/>
  <c r="BD897" i="6"/>
  <c r="BE897" i="6" s="1"/>
  <c r="BG897" i="6" s="1"/>
  <c r="BA897" i="6"/>
  <c r="BB897" i="6" s="1"/>
  <c r="BA282" i="6"/>
  <c r="BB282" i="6" s="1"/>
  <c r="BD282" i="6"/>
  <c r="BE282" i="6" s="1"/>
  <c r="BG282" i="6" s="1"/>
  <c r="BD875" i="6"/>
  <c r="BE875" i="6" s="1"/>
  <c r="BG875" i="6" s="1"/>
  <c r="BA875" i="6"/>
  <c r="BB875" i="6" s="1"/>
  <c r="BA842" i="6"/>
  <c r="BB842" i="6" s="1"/>
  <c r="BD842" i="6"/>
  <c r="BE842" i="6" s="1"/>
  <c r="BG842" i="6" s="1"/>
  <c r="BD262" i="6"/>
  <c r="BE262" i="6" s="1"/>
  <c r="BG262" i="6" s="1"/>
  <c r="BA262" i="6"/>
  <c r="BB262" i="6" s="1"/>
  <c r="BA614" i="6"/>
  <c r="BB614" i="6" s="1"/>
  <c r="BD614" i="6"/>
  <c r="BE614" i="6" s="1"/>
  <c r="BG614" i="6" s="1"/>
  <c r="BA814" i="6"/>
  <c r="BB814" i="6" s="1"/>
  <c r="BD814" i="6"/>
  <c r="BE814" i="6" s="1"/>
  <c r="BG814" i="6" s="1"/>
  <c r="BA279" i="6"/>
  <c r="BB279" i="6" s="1"/>
  <c r="BD279" i="6"/>
  <c r="BE279" i="6" s="1"/>
  <c r="BG279" i="6" s="1"/>
  <c r="BD75" i="6"/>
  <c r="BE75" i="6" s="1"/>
  <c r="BG75" i="6" s="1"/>
  <c r="BA75" i="6"/>
  <c r="BB75" i="6" s="1"/>
  <c r="BD78" i="6"/>
  <c r="BE78" i="6" s="1"/>
  <c r="BG78" i="6" s="1"/>
  <c r="BA78" i="6"/>
  <c r="BB78" i="6" s="1"/>
  <c r="BA774" i="6"/>
  <c r="BB774" i="6" s="1"/>
  <c r="BD774" i="6"/>
  <c r="BE774" i="6" s="1"/>
  <c r="BG774" i="6" s="1"/>
  <c r="BD52" i="6"/>
  <c r="BE52" i="6" s="1"/>
  <c r="BG52" i="6" s="1"/>
  <c r="BA52" i="6"/>
  <c r="BB52" i="6" s="1"/>
  <c r="BD324" i="6"/>
  <c r="BE324" i="6" s="1"/>
  <c r="BG324" i="6" s="1"/>
  <c r="BA324" i="6"/>
  <c r="BB324" i="6" s="1"/>
  <c r="BD663" i="6"/>
  <c r="BE663" i="6" s="1"/>
  <c r="BG663" i="6" s="1"/>
  <c r="BA663" i="6"/>
  <c r="BB663" i="6" s="1"/>
  <c r="BD129" i="6"/>
  <c r="BE129" i="6" s="1"/>
  <c r="BG129" i="6" s="1"/>
  <c r="BA129" i="6"/>
  <c r="BB129" i="6" s="1"/>
  <c r="BA870" i="6"/>
  <c r="BB870" i="6" s="1"/>
  <c r="BD870" i="6"/>
  <c r="BE870" i="6" s="1"/>
  <c r="BG870" i="6" s="1"/>
  <c r="BD170" i="6"/>
  <c r="BE170" i="6" s="1"/>
  <c r="BG170" i="6" s="1"/>
  <c r="BA170" i="6"/>
  <c r="BB170" i="6" s="1"/>
  <c r="BD116" i="6"/>
  <c r="BE116" i="6" s="1"/>
  <c r="BG116" i="6" s="1"/>
  <c r="BA116" i="6"/>
  <c r="BB116" i="6" s="1"/>
  <c r="BA420" i="6"/>
  <c r="BB420" i="6" s="1"/>
  <c r="BD420" i="6"/>
  <c r="BE420" i="6" s="1"/>
  <c r="BG420" i="6" s="1"/>
  <c r="BA795" i="6"/>
  <c r="BB795" i="6" s="1"/>
  <c r="BD795" i="6"/>
  <c r="BE795" i="6" s="1"/>
  <c r="BG795" i="6" s="1"/>
  <c r="BA674" i="6"/>
  <c r="BB674" i="6" s="1"/>
  <c r="BD674" i="6"/>
  <c r="BE674" i="6" s="1"/>
  <c r="BG674" i="6" s="1"/>
  <c r="BA20" i="6"/>
  <c r="BB20" i="6" s="1"/>
  <c r="BD20" i="6"/>
  <c r="BE20" i="6" s="1"/>
  <c r="BG20" i="6" s="1"/>
  <c r="BD825" i="6"/>
  <c r="BE825" i="6" s="1"/>
  <c r="BG825" i="6" s="1"/>
  <c r="BA825" i="6"/>
  <c r="BB825" i="6" s="1"/>
  <c r="BD934" i="6"/>
  <c r="BE934" i="6" s="1"/>
  <c r="BG934" i="6" s="1"/>
  <c r="BA934" i="6"/>
  <c r="BB934" i="6" s="1"/>
  <c r="BD797" i="6"/>
  <c r="BE797" i="6" s="1"/>
  <c r="BG797" i="6" s="1"/>
  <c r="BA797" i="6"/>
  <c r="BB797" i="6" s="1"/>
  <c r="BA265" i="6"/>
  <c r="BB265" i="6" s="1"/>
  <c r="BD265" i="6"/>
  <c r="BE265" i="6" s="1"/>
  <c r="BG265" i="6" s="1"/>
  <c r="BD827" i="6"/>
  <c r="BE827" i="6" s="1"/>
  <c r="BG827" i="6" s="1"/>
  <c r="BA827" i="6"/>
  <c r="BB827" i="6" s="1"/>
  <c r="BD678" i="6"/>
  <c r="BE678" i="6" s="1"/>
  <c r="BG678" i="6" s="1"/>
  <c r="BA678" i="6"/>
  <c r="BB678" i="6" s="1"/>
  <c r="BD630" i="6"/>
  <c r="BE630" i="6" s="1"/>
  <c r="BD917" i="6"/>
  <c r="BE917" i="6" s="1"/>
  <c r="BG917" i="6" s="1"/>
  <c r="BA917" i="6"/>
  <c r="BB917" i="6" s="1"/>
  <c r="BA686" i="6"/>
  <c r="BB686" i="6" s="1"/>
  <c r="BD686" i="6"/>
  <c r="BE686" i="6" s="1"/>
  <c r="BG686" i="6" s="1"/>
  <c r="BA11" i="6"/>
  <c r="BB11" i="6" s="1"/>
  <c r="BD11" i="6"/>
  <c r="BE11" i="6" s="1"/>
  <c r="BG11" i="6" s="1"/>
  <c r="BA357" i="6"/>
  <c r="BB357" i="6" s="1"/>
  <c r="BD357" i="6"/>
  <c r="BE357" i="6" s="1"/>
  <c r="BG357" i="6" s="1"/>
  <c r="BD266" i="6"/>
  <c r="BE266" i="6" s="1"/>
  <c r="BG266" i="6" s="1"/>
  <c r="BA266" i="6"/>
  <c r="BB266" i="6" s="1"/>
  <c r="BA913" i="6"/>
  <c r="BB913" i="6" s="1"/>
  <c r="BD913" i="6"/>
  <c r="BE913" i="6" s="1"/>
  <c r="BG913" i="6" s="1"/>
  <c r="BD328" i="6"/>
  <c r="BE328" i="6" s="1"/>
  <c r="BG328" i="6" s="1"/>
  <c r="BA328" i="6"/>
  <c r="BB328" i="6" s="1"/>
  <c r="BD477" i="6"/>
  <c r="BE477" i="6" s="1"/>
  <c r="BD267" i="6"/>
  <c r="BE267" i="6" s="1"/>
  <c r="BG267" i="6" s="1"/>
  <c r="BA267" i="6"/>
  <c r="BB267" i="6" s="1"/>
  <c r="BD874" i="6"/>
  <c r="BE874" i="6" s="1"/>
  <c r="BG874" i="6" s="1"/>
  <c r="BA874" i="6"/>
  <c r="BB874" i="6" s="1"/>
  <c r="BD681" i="6"/>
  <c r="BE681" i="6" s="1"/>
  <c r="BG681" i="6" s="1"/>
  <c r="BA681" i="6"/>
  <c r="BB681" i="6" s="1"/>
  <c r="BD87" i="6"/>
  <c r="BE87" i="6" s="1"/>
  <c r="BG87" i="6" s="1"/>
  <c r="BA87" i="6"/>
  <c r="BB87" i="6" s="1"/>
  <c r="BD601" i="6"/>
  <c r="BE601" i="6" s="1"/>
  <c r="BG601" i="6" s="1"/>
  <c r="BA601" i="6"/>
  <c r="BB601" i="6" s="1"/>
  <c r="BA8" i="6"/>
  <c r="BB8" i="6" s="1"/>
  <c r="BD8" i="6"/>
  <c r="BE8" i="6" s="1"/>
  <c r="BG8" i="6" s="1"/>
  <c r="AN932" i="6"/>
  <c r="AU932" i="6"/>
  <c r="AM171" i="6"/>
  <c r="AP171" i="6" s="1"/>
  <c r="CN73" i="15"/>
  <c r="CN75" i="15"/>
  <c r="J78" i="15"/>
  <c r="J75" i="15"/>
  <c r="J73" i="15"/>
  <c r="AZ73" i="15"/>
  <c r="AZ75" i="15"/>
  <c r="AU214" i="6"/>
  <c r="AN214" i="6"/>
  <c r="AN679" i="6"/>
  <c r="AU679" i="6"/>
  <c r="AU924" i="6"/>
  <c r="AN924" i="6"/>
  <c r="AU475" i="6"/>
  <c r="AN475" i="6"/>
  <c r="AU695" i="6"/>
  <c r="AN695" i="6"/>
  <c r="AU468" i="6"/>
  <c r="AN468" i="6"/>
  <c r="AU329" i="6"/>
  <c r="AR76" i="15" s="1"/>
  <c r="AR77" i="15" s="1"/>
  <c r="AN329" i="6"/>
  <c r="AN271" i="6"/>
  <c r="AU271" i="6"/>
  <c r="AU627" i="6"/>
  <c r="AX76" i="15" s="1"/>
  <c r="AX77" i="15" s="1"/>
  <c r="AN627" i="6"/>
  <c r="AU111" i="6"/>
  <c r="AN111" i="6"/>
  <c r="AN622" i="6"/>
  <c r="AU622" i="6"/>
  <c r="AN638" i="6"/>
  <c r="AU638" i="6"/>
  <c r="AY76" i="15" s="1"/>
  <c r="AY77" i="15" s="1"/>
  <c r="AU931" i="6"/>
  <c r="AN931" i="6"/>
  <c r="AN690" i="6"/>
  <c r="AU690" i="6"/>
  <c r="AU95" i="6"/>
  <c r="AN95" i="6"/>
  <c r="AU107" i="6"/>
  <c r="AN107" i="6"/>
  <c r="AN692" i="6"/>
  <c r="AU692" i="6"/>
  <c r="AU130" i="6"/>
  <c r="AN130" i="6"/>
  <c r="AU609" i="6"/>
  <c r="AN609" i="6"/>
  <c r="AU134" i="6"/>
  <c r="AN134" i="6"/>
  <c r="AN448" i="6"/>
  <c r="AU448" i="6"/>
  <c r="AU273" i="6"/>
  <c r="AN273" i="6"/>
  <c r="AU135" i="6"/>
  <c r="AN135" i="6"/>
  <c r="AU466" i="6"/>
  <c r="AN466" i="6"/>
  <c r="AU473" i="6"/>
  <c r="AN473" i="6"/>
  <c r="AU256" i="6"/>
  <c r="AN256" i="6"/>
  <c r="AU94" i="6"/>
  <c r="AN94" i="6"/>
  <c r="AN447" i="6"/>
  <c r="AU447" i="6"/>
  <c r="AU621" i="6"/>
  <c r="AN621" i="6"/>
  <c r="AU272" i="6"/>
  <c r="AN272" i="6"/>
  <c r="AN102" i="6"/>
  <c r="AU102" i="6"/>
  <c r="AU257" i="6"/>
  <c r="AN257" i="6"/>
  <c r="AU472" i="6"/>
  <c r="AN472" i="6"/>
  <c r="AN520" i="6"/>
  <c r="AU520" i="6"/>
  <c r="AU781" i="6"/>
  <c r="AN781" i="6"/>
  <c r="AU607" i="6"/>
  <c r="AN607" i="6"/>
  <c r="AU445" i="6"/>
  <c r="AN445" i="6"/>
  <c r="AN443" i="6"/>
  <c r="AU443" i="6"/>
  <c r="AU623" i="6"/>
  <c r="AN623" i="6"/>
  <c r="AU248" i="6"/>
  <c r="AN248" i="6"/>
  <c r="AU599" i="6"/>
  <c r="AN599" i="6"/>
  <c r="AN871" i="6"/>
  <c r="AU871" i="6"/>
  <c r="AU465" i="6"/>
  <c r="AN465" i="6"/>
  <c r="AN127" i="6"/>
  <c r="AU127" i="6"/>
  <c r="AU470" i="6"/>
  <c r="AN470" i="6"/>
  <c r="AU467" i="6"/>
  <c r="AN467" i="6"/>
  <c r="AN628" i="6"/>
  <c r="AU628" i="6"/>
  <c r="AU603" i="6"/>
  <c r="AN603" i="6"/>
  <c r="AU604" i="6"/>
  <c r="AN604" i="6"/>
  <c r="AN680" i="6"/>
  <c r="AU680" i="6"/>
  <c r="AU258" i="6"/>
  <c r="AN258" i="6"/>
  <c r="AU115" i="6"/>
  <c r="AN115" i="6"/>
  <c r="AU259" i="6"/>
  <c r="AN259" i="6"/>
  <c r="AU456" i="6"/>
  <c r="AN456" i="6"/>
  <c r="AU785" i="6"/>
  <c r="AN785" i="6"/>
  <c r="AU118" i="6"/>
  <c r="AN118" i="6"/>
  <c r="AU591" i="6"/>
  <c r="AN591" i="6"/>
  <c r="AU624" i="6"/>
  <c r="AN624" i="6"/>
  <c r="AU629" i="6"/>
  <c r="AN629" i="6"/>
  <c r="AN139" i="6"/>
  <c r="AU139" i="6"/>
  <c r="AU608" i="6"/>
  <c r="AN608" i="6"/>
  <c r="AN124" i="6"/>
  <c r="AU124" i="6"/>
  <c r="AU670" i="6"/>
  <c r="AN670" i="6"/>
  <c r="AU59" i="6"/>
  <c r="AN59" i="6"/>
  <c r="AN596" i="6"/>
  <c r="AU596" i="6"/>
  <c r="AN103" i="6"/>
  <c r="AU103" i="6"/>
  <c r="AU588" i="6"/>
  <c r="AN588" i="6"/>
  <c r="AU108" i="6"/>
  <c r="AN108" i="6"/>
  <c r="AU773" i="6"/>
  <c r="AN773" i="6"/>
  <c r="AU784" i="6"/>
  <c r="AN784" i="6"/>
  <c r="AU450" i="6"/>
  <c r="AN450" i="6"/>
  <c r="AN933" i="6"/>
  <c r="AU933" i="6"/>
  <c r="AU471" i="6"/>
  <c r="AN471" i="6"/>
  <c r="AU626" i="6"/>
  <c r="AN626" i="6"/>
  <c r="AU676" i="6"/>
  <c r="AN676" i="6"/>
  <c r="AU460" i="6"/>
  <c r="AN460" i="6"/>
  <c r="AN109" i="6"/>
  <c r="AU109" i="6"/>
  <c r="AU617" i="6"/>
  <c r="AN617" i="6"/>
  <c r="AU277" i="6"/>
  <c r="AN277" i="6"/>
  <c r="AU677" i="6"/>
  <c r="AN677" i="6"/>
  <c r="AU437" i="6"/>
  <c r="AN437" i="6"/>
  <c r="AU436" i="6"/>
  <c r="AN436" i="6"/>
  <c r="AU181" i="6"/>
  <c r="AN181" i="6"/>
  <c r="AN449" i="6"/>
  <c r="AU449" i="6"/>
  <c r="AU70" i="6"/>
  <c r="AN70" i="6"/>
  <c r="AI715" i="6"/>
  <c r="AG715" i="6"/>
  <c r="AJ672" i="6"/>
  <c r="AJ503" i="6"/>
  <c r="AJ707" i="6"/>
  <c r="AJ318" i="6"/>
  <c r="C14" i="10"/>
  <c r="W204" i="6"/>
  <c r="AF204" i="6" s="1"/>
  <c r="W537" i="6"/>
  <c r="AF537" i="6" s="1"/>
  <c r="W729" i="6"/>
  <c r="AF729" i="6" s="1"/>
  <c r="W963" i="6"/>
  <c r="AF963" i="6" s="1"/>
  <c r="W199" i="6"/>
  <c r="AF199" i="6" s="1"/>
  <c r="W209" i="6"/>
  <c r="AF209" i="6" s="1"/>
  <c r="W207" i="6"/>
  <c r="AF207" i="6" s="1"/>
  <c r="W539" i="6"/>
  <c r="AF539" i="6" s="1"/>
  <c r="W731" i="6"/>
  <c r="AF731" i="6" s="1"/>
  <c r="W967" i="6"/>
  <c r="AF967" i="6" s="1"/>
  <c r="W202" i="6"/>
  <c r="AF202" i="6" s="1"/>
  <c r="W210" i="6"/>
  <c r="AF210" i="6" s="1"/>
  <c r="W535" i="6"/>
  <c r="AF535" i="6" s="1"/>
  <c r="W726" i="6"/>
  <c r="AF726" i="6" s="1"/>
  <c r="W543" i="6"/>
  <c r="AF543" i="6" s="1"/>
  <c r="W200" i="6"/>
  <c r="AF200" i="6" s="1"/>
  <c r="W545" i="6"/>
  <c r="AF545" i="6" s="1"/>
  <c r="W723" i="6"/>
  <c r="AF723" i="6" s="1"/>
  <c r="W206" i="6"/>
  <c r="AF206" i="6" s="1"/>
  <c r="W734" i="6"/>
  <c r="AF734" i="6" s="1"/>
  <c r="W211" i="6"/>
  <c r="AF211" i="6" s="1"/>
  <c r="W965" i="6"/>
  <c r="AF965" i="6" s="1"/>
  <c r="W541" i="6"/>
  <c r="AF541" i="6" s="1"/>
  <c r="W536" i="6"/>
  <c r="AF536" i="6" s="1"/>
  <c r="W969" i="6"/>
  <c r="AF969" i="6" s="1"/>
  <c r="W542" i="6"/>
  <c r="AF542" i="6" s="1"/>
  <c r="W962" i="6"/>
  <c r="AF962" i="6" s="1"/>
  <c r="W201" i="6"/>
  <c r="AF201" i="6" s="1"/>
  <c r="W534" i="6"/>
  <c r="AF534" i="6" s="1"/>
  <c r="W212" i="6"/>
  <c r="AF212" i="6" s="1"/>
  <c r="W732" i="6"/>
  <c r="AF732" i="6" s="1"/>
  <c r="W970" i="6"/>
  <c r="AF970" i="6" s="1"/>
  <c r="W730" i="6"/>
  <c r="AF730" i="6" s="1"/>
  <c r="W968" i="6"/>
  <c r="AF968" i="6" s="1"/>
  <c r="W208" i="6"/>
  <c r="AF208" i="6" s="1"/>
  <c r="W961" i="6"/>
  <c r="AF961" i="6" s="1"/>
  <c r="W546" i="6"/>
  <c r="AF546" i="6" s="1"/>
  <c r="W538" i="6"/>
  <c r="AF538" i="6" s="1"/>
  <c r="W544" i="6"/>
  <c r="AF544" i="6" s="1"/>
  <c r="W205" i="6"/>
  <c r="AF205" i="6" s="1"/>
  <c r="W728" i="6"/>
  <c r="AF728" i="6" s="1"/>
  <c r="W733" i="6"/>
  <c r="AF733" i="6" s="1"/>
  <c r="W725" i="6"/>
  <c r="AF725" i="6" s="1"/>
  <c r="W966" i="6"/>
  <c r="AF966" i="6" s="1"/>
  <c r="W971" i="6"/>
  <c r="AF971" i="6" s="1"/>
  <c r="W724" i="6"/>
  <c r="AF724" i="6" s="1"/>
  <c r="W964" i="6"/>
  <c r="AF964" i="6" s="1"/>
  <c r="AJ352" i="6"/>
  <c r="AI952" i="6"/>
  <c r="AG952" i="6"/>
  <c r="AI711" i="6"/>
  <c r="AG711" i="6"/>
  <c r="AJ178" i="6"/>
  <c r="AJ150" i="6"/>
  <c r="AJ837" i="6"/>
  <c r="AJ738" i="6"/>
  <c r="AJ184" i="6"/>
  <c r="AJ151" i="6"/>
  <c r="AJ563" i="6"/>
  <c r="AJ703" i="6"/>
  <c r="AJ490" i="6"/>
  <c r="AJ815" i="6"/>
  <c r="AI722" i="6"/>
  <c r="AG722" i="6"/>
  <c r="AG717" i="6"/>
  <c r="AI717" i="6"/>
  <c r="AJ710" i="6"/>
  <c r="AJ862" i="6"/>
  <c r="AJ171" i="6"/>
  <c r="AJ162" i="6"/>
  <c r="AJ574" i="6"/>
  <c r="AJ489" i="6"/>
  <c r="AJ492" i="6"/>
  <c r="AJ518" i="6"/>
  <c r="AJ161" i="6"/>
  <c r="AJ146" i="6"/>
  <c r="AI197" i="6"/>
  <c r="AG197" i="6"/>
  <c r="AG525" i="6"/>
  <c r="AI525" i="6"/>
  <c r="AJ705" i="6"/>
  <c r="AJ512" i="6"/>
  <c r="AJ727" i="6"/>
  <c r="AJ504" i="6"/>
  <c r="AJ509" i="6"/>
  <c r="AJ482" i="6"/>
  <c r="AG191" i="6"/>
  <c r="AI191" i="6"/>
  <c r="AI185" i="6"/>
  <c r="AG185" i="6"/>
  <c r="AJ149" i="6"/>
  <c r="AJ860" i="6"/>
  <c r="AJ493" i="6"/>
  <c r="AJ429" i="6"/>
  <c r="AJ26" i="6"/>
  <c r="AJ793" i="6"/>
  <c r="AJ487" i="6"/>
  <c r="AJ495" i="6"/>
  <c r="AJ263" i="6"/>
  <c r="AJ661" i="6"/>
  <c r="AJ943" i="6"/>
  <c r="AI523" i="6"/>
  <c r="AG523" i="6"/>
  <c r="AG186" i="6"/>
  <c r="AI186" i="6"/>
  <c r="AI958" i="6"/>
  <c r="AG958" i="6"/>
  <c r="AJ296" i="6"/>
  <c r="AJ944" i="6"/>
  <c r="AJ605" i="6"/>
  <c r="AJ486" i="6"/>
  <c r="AJ3" i="6"/>
  <c r="AJ848" i="6"/>
  <c r="AG714" i="6"/>
  <c r="AI714" i="6"/>
  <c r="AJ285" i="6"/>
  <c r="AG190" i="6"/>
  <c r="AI190" i="6"/>
  <c r="AJ396" i="6"/>
  <c r="AJ158" i="6"/>
  <c r="AJ826" i="6"/>
  <c r="AJ485" i="6"/>
  <c r="AJ440" i="6"/>
  <c r="AJ418" i="6"/>
  <c r="AJ169" i="6"/>
  <c r="AJ497" i="6"/>
  <c r="AG524" i="6"/>
  <c r="AI524" i="6"/>
  <c r="AG532" i="6"/>
  <c r="AI532" i="6"/>
  <c r="AJ37" i="6"/>
  <c r="AJ175" i="6"/>
  <c r="AJ804" i="6"/>
  <c r="AI526" i="6"/>
  <c r="AG526" i="6"/>
  <c r="AJ142" i="6"/>
  <c r="AI950" i="6"/>
  <c r="AG950" i="6"/>
  <c r="AI187" i="6"/>
  <c r="AG187" i="6"/>
  <c r="AJ941" i="6"/>
  <c r="AJ519" i="6"/>
  <c r="AJ517" i="6"/>
  <c r="AJ441" i="6"/>
  <c r="AJ867" i="6"/>
  <c r="AI521" i="6"/>
  <c r="AG521" i="6"/>
  <c r="AI956" i="6"/>
  <c r="AG956" i="6"/>
  <c r="AG522" i="6"/>
  <c r="AI522" i="6"/>
  <c r="AJ179" i="6"/>
  <c r="AJ865" i="6"/>
  <c r="AJ141" i="6"/>
  <c r="AJ938" i="6"/>
  <c r="AJ704" i="6"/>
  <c r="AJ702" i="6"/>
  <c r="AJ177" i="6"/>
  <c r="AJ330" i="6"/>
  <c r="AJ180" i="6"/>
  <c r="AM533" i="6"/>
  <c r="AP533" i="6" s="1"/>
  <c r="AG533" i="6"/>
  <c r="AJ182" i="6"/>
  <c r="AJ114" i="6"/>
  <c r="AJ145" i="6"/>
  <c r="AJ157" i="6"/>
  <c r="AG194" i="6"/>
  <c r="AI194" i="6"/>
  <c r="AJ949" i="6"/>
  <c r="AJ699" i="6"/>
  <c r="AJ341" i="6"/>
  <c r="AJ649" i="6"/>
  <c r="AJ866" i="6"/>
  <c r="AJ946" i="6"/>
  <c r="AJ516" i="6"/>
  <c r="AJ507" i="6"/>
  <c r="AJ176" i="6"/>
  <c r="AG960" i="6"/>
  <c r="AI960" i="6"/>
  <c r="AJ491" i="6"/>
  <c r="AJ143" i="6"/>
  <c r="AJ616" i="6"/>
  <c r="AJ152" i="6"/>
  <c r="AJ168" i="6"/>
  <c r="AJ481" i="6"/>
  <c r="AJ948" i="6"/>
  <c r="AI953" i="6"/>
  <c r="AG953" i="6"/>
  <c r="AJ474" i="6"/>
  <c r="AJ496" i="6"/>
  <c r="AJ697" i="6"/>
  <c r="AJ494" i="6"/>
  <c r="AJ452" i="6"/>
  <c r="AG193" i="6"/>
  <c r="AI193" i="6"/>
  <c r="AJ154" i="6"/>
  <c r="AJ407" i="6"/>
  <c r="AJ701" i="6"/>
  <c r="AJ163" i="6"/>
  <c r="AJ506" i="6"/>
  <c r="AJ479" i="6"/>
  <c r="AJ167" i="6"/>
  <c r="AJ478" i="6"/>
  <c r="AI718" i="6"/>
  <c r="AG718" i="6"/>
  <c r="AG721" i="6"/>
  <c r="AI721" i="6"/>
  <c r="AJ864" i="6"/>
  <c r="AJ859" i="6"/>
  <c r="AJ463" i="6"/>
  <c r="AJ594" i="6"/>
  <c r="AJ585" i="6"/>
  <c r="AJ940" i="6"/>
  <c r="AJ174" i="6"/>
  <c r="AJ696" i="6"/>
  <c r="AJ863" i="6"/>
  <c r="AG712" i="6"/>
  <c r="AI712" i="6"/>
  <c r="AG530" i="6"/>
  <c r="AI530" i="6"/>
  <c r="AJ307" i="6"/>
  <c r="AJ165" i="6"/>
  <c r="AJ529" i="6"/>
  <c r="AJ166" i="6"/>
  <c r="AJ172" i="6"/>
  <c r="AJ782" i="6"/>
  <c r="AJ552" i="6"/>
  <c r="AG959" i="6"/>
  <c r="AI959" i="6"/>
  <c r="AI951" i="6"/>
  <c r="AG951" i="6"/>
  <c r="AJ488" i="6"/>
  <c r="AJ551" i="6"/>
  <c r="AJ480" i="6"/>
  <c r="AJ144" i="6"/>
  <c r="AJ514" i="6"/>
  <c r="AJ498" i="6"/>
  <c r="AJ660" i="6"/>
  <c r="AJ936" i="6"/>
  <c r="AI528" i="6"/>
  <c r="AG528" i="6"/>
  <c r="AG713" i="6"/>
  <c r="AI713" i="6"/>
  <c r="AJ716" i="6"/>
  <c r="AJ508" i="6"/>
  <c r="AJ709" i="6"/>
  <c r="AJ861" i="6"/>
  <c r="AJ156" i="6"/>
  <c r="AJ708" i="6"/>
  <c r="AJ173" i="6"/>
  <c r="AJ140" i="6"/>
  <c r="AI195" i="6"/>
  <c r="AG195" i="6"/>
  <c r="AI196" i="6"/>
  <c r="AG196" i="6"/>
  <c r="AI189" i="6"/>
  <c r="AG189" i="6"/>
  <c r="AJ683" i="6"/>
  <c r="AJ937" i="6"/>
  <c r="AJ147" i="6"/>
  <c r="AJ363" i="6"/>
  <c r="AJ499" i="6"/>
  <c r="AJ500" i="6"/>
  <c r="AJ698" i="6"/>
  <c r="AJ484" i="6"/>
  <c r="AJ515" i="6"/>
  <c r="AG531" i="6"/>
  <c r="AI531" i="6"/>
  <c r="AG188" i="6"/>
  <c r="AI188" i="6"/>
  <c r="AG954" i="6"/>
  <c r="AI954" i="6"/>
  <c r="AJ947" i="6"/>
  <c r="AJ164" i="6"/>
  <c r="AJ700" i="6"/>
  <c r="AJ274" i="6"/>
  <c r="AJ155" i="6"/>
  <c r="AJ510" i="6"/>
  <c r="AJ483" i="6"/>
  <c r="AJ511" i="6"/>
  <c r="AI955" i="6"/>
  <c r="AG955" i="6"/>
  <c r="AI527" i="6"/>
  <c r="AG527" i="6"/>
  <c r="AJ505" i="6"/>
  <c r="AJ15" i="6"/>
  <c r="AJ502" i="6"/>
  <c r="AJ771" i="6"/>
  <c r="AJ183" i="6"/>
  <c r="AJ4" i="6"/>
  <c r="AI957" i="6"/>
  <c r="AG957" i="6"/>
  <c r="AJ540" i="6"/>
  <c r="AJ153" i="6"/>
  <c r="AJ942" i="6"/>
  <c r="AJ501" i="6"/>
  <c r="AJ160" i="6"/>
  <c r="AI720" i="6"/>
  <c r="AG720" i="6"/>
  <c r="AG198" i="6"/>
  <c r="AI198" i="6"/>
  <c r="AG719" i="6"/>
  <c r="AI719" i="6"/>
  <c r="AJ374" i="6"/>
  <c r="AJ706" i="6"/>
  <c r="AJ939" i="6"/>
  <c r="AJ694" i="6"/>
  <c r="AJ945" i="6"/>
  <c r="AJ385" i="6"/>
  <c r="AJ225" i="6"/>
  <c r="AJ513" i="6"/>
  <c r="CO74" i="15"/>
  <c r="CO78" i="15" s="1"/>
  <c r="BA74" i="15"/>
  <c r="BA78" i="15" s="1"/>
  <c r="K74" i="15"/>
  <c r="BB901" i="6" l="1"/>
  <c r="BB433" i="6"/>
  <c r="BH881" i="6"/>
  <c r="BJ881" i="6" s="1"/>
  <c r="AQ161" i="6"/>
  <c r="BB340" i="6"/>
  <c r="BB394" i="6"/>
  <c r="BB82" i="6"/>
  <c r="BB369" i="6"/>
  <c r="BB653" i="6"/>
  <c r="BB799" i="6"/>
  <c r="BB654" i="6"/>
  <c r="BD82" i="6"/>
  <c r="BE82" i="6" s="1"/>
  <c r="BG82" i="6" s="1"/>
  <c r="BI82" i="6" s="1"/>
  <c r="BB923" i="6"/>
  <c r="BB439" i="6"/>
  <c r="BB192" i="6"/>
  <c r="BB56" i="6"/>
  <c r="BB295" i="6"/>
  <c r="BB595" i="6"/>
  <c r="BB637" i="6"/>
  <c r="BB25" i="6"/>
  <c r="BH899" i="6"/>
  <c r="BJ899" i="6" s="1"/>
  <c r="BB275" i="6"/>
  <c r="BB125" i="6"/>
  <c r="BB73" i="6"/>
  <c r="BB30" i="6"/>
  <c r="BB6" i="6"/>
  <c r="BB323" i="6"/>
  <c r="BB280" i="6"/>
  <c r="BB112" i="6"/>
  <c r="BB29" i="6"/>
  <c r="BB326" i="6"/>
  <c r="BB313" i="6"/>
  <c r="BH802" i="6"/>
  <c r="BJ802" i="6" s="1"/>
  <c r="BB260" i="6"/>
  <c r="BD280" i="6"/>
  <c r="BE280" i="6" s="1"/>
  <c r="BG280" i="6" s="1"/>
  <c r="BI280" i="6" s="1"/>
  <c r="BB370" i="6"/>
  <c r="BB321" i="6"/>
  <c r="BB264" i="6"/>
  <c r="BB454" i="6"/>
  <c r="BB88" i="6"/>
  <c r="BB927" i="6"/>
  <c r="BD789" i="6"/>
  <c r="BE789" i="6" s="1"/>
  <c r="BG789" i="6" s="1"/>
  <c r="BI789" i="6" s="1"/>
  <c r="BA458" i="6"/>
  <c r="BB458" i="6" s="1"/>
  <c r="BD92" i="6"/>
  <c r="BE92" i="6" s="1"/>
  <c r="BG92" i="6" s="1"/>
  <c r="BI92" i="6" s="1"/>
  <c r="BB650" i="6"/>
  <c r="BB644" i="6"/>
  <c r="BA892" i="6"/>
  <c r="BB892" i="6" s="1"/>
  <c r="BD882" i="6"/>
  <c r="BE882" i="6" s="1"/>
  <c r="BG882" i="6" s="1"/>
  <c r="BI882" i="6" s="1"/>
  <c r="BB888" i="6"/>
  <c r="BB891" i="6"/>
  <c r="BB93" i="6"/>
  <c r="BB96" i="6"/>
  <c r="BB455" i="6"/>
  <c r="BB872" i="6"/>
  <c r="BD903" i="6"/>
  <c r="BE903" i="6" s="1"/>
  <c r="BG903" i="6" s="1"/>
  <c r="BI903" i="6" s="1"/>
  <c r="BB377" i="6"/>
  <c r="BD313" i="6"/>
  <c r="BE313" i="6" s="1"/>
  <c r="BG313" i="6" s="1"/>
  <c r="BI313" i="6" s="1"/>
  <c r="BA128" i="6"/>
  <c r="BB128" i="6" s="1"/>
  <c r="BD6" i="6"/>
  <c r="BE6" i="6" s="1"/>
  <c r="BG6" i="6" s="1"/>
  <c r="BI6" i="6" s="1"/>
  <c r="BD323" i="6"/>
  <c r="BE323" i="6" s="1"/>
  <c r="BG323" i="6" s="1"/>
  <c r="BI323" i="6" s="1"/>
  <c r="BD425" i="6"/>
  <c r="BE425" i="6" s="1"/>
  <c r="BG425" i="6" s="1"/>
  <c r="BI425" i="6" s="1"/>
  <c r="BL425" i="6" s="1"/>
  <c r="BM425" i="6" s="1"/>
  <c r="BB356" i="6"/>
  <c r="BB286" i="6"/>
  <c r="BB117" i="6"/>
  <c r="BB689" i="6"/>
  <c r="BB77" i="6"/>
  <c r="BH322" i="6"/>
  <c r="BJ322" i="6" s="1"/>
  <c r="BD334" i="6"/>
  <c r="BE334" i="6" s="1"/>
  <c r="BG334" i="6" s="1"/>
  <c r="BI334" i="6" s="1"/>
  <c r="BL334" i="6" s="1"/>
  <c r="BM334" i="6" s="1"/>
  <c r="BH918" i="6"/>
  <c r="BJ918" i="6" s="1"/>
  <c r="BA342" i="6"/>
  <c r="BB342" i="6" s="1"/>
  <c r="BH639" i="6"/>
  <c r="BJ639" i="6" s="1"/>
  <c r="BB62" i="6"/>
  <c r="BB91" i="6"/>
  <c r="BH898" i="6"/>
  <c r="BJ898" i="6" s="1"/>
  <c r="BH406" i="6"/>
  <c r="BJ406" i="6" s="1"/>
  <c r="BA106" i="6"/>
  <c r="BB106" i="6" s="1"/>
  <c r="BD58" i="6"/>
  <c r="BE58" i="6" s="1"/>
  <c r="BG58" i="6" s="1"/>
  <c r="BI58" i="6" s="1"/>
  <c r="BA419" i="6"/>
  <c r="BB419" i="6" s="1"/>
  <c r="BA362" i="6"/>
  <c r="BB362" i="6" s="1"/>
  <c r="BD453" i="6"/>
  <c r="BE453" i="6" s="1"/>
  <c r="BG453" i="6" s="1"/>
  <c r="BI453" i="6" s="1"/>
  <c r="BL453" i="6" s="1"/>
  <c r="BM453" i="6" s="1"/>
  <c r="BD69" i="6"/>
  <c r="BE69" i="6" s="1"/>
  <c r="BG69" i="6" s="1"/>
  <c r="BI69" i="6" s="1"/>
  <c r="BD44" i="6"/>
  <c r="BE44" i="6" s="1"/>
  <c r="BG44" i="6" s="1"/>
  <c r="BI44" i="6" s="1"/>
  <c r="BA900" i="6"/>
  <c r="BB900" i="6" s="1"/>
  <c r="BD74" i="6"/>
  <c r="BE74" i="6" s="1"/>
  <c r="BG74" i="6" s="1"/>
  <c r="BI74" i="6" s="1"/>
  <c r="BA365" i="6"/>
  <c r="BB365" i="6" s="1"/>
  <c r="BH395" i="6"/>
  <c r="BJ395" i="6" s="1"/>
  <c r="BA390" i="6"/>
  <c r="BB390" i="6" s="1"/>
  <c r="BD77" i="6"/>
  <c r="BE77" i="6" s="1"/>
  <c r="BG77" i="6" s="1"/>
  <c r="BI77" i="6" s="1"/>
  <c r="BB119" i="6"/>
  <c r="BB805" i="6"/>
  <c r="BB772" i="6"/>
  <c r="BB67" i="6"/>
  <c r="BB137" i="6"/>
  <c r="BB92" i="6"/>
  <c r="BB422" i="6"/>
  <c r="BG289" i="6"/>
  <c r="BI289" i="6" s="1"/>
  <c r="BA843" i="6"/>
  <c r="BB843" i="6" s="1"/>
  <c r="BD119" i="6"/>
  <c r="BE119" i="6" s="1"/>
  <c r="BG119" i="6" s="1"/>
  <c r="BI119" i="6" s="1"/>
  <c r="BA347" i="6"/>
  <c r="BB347" i="6" s="1"/>
  <c r="BH57" i="6"/>
  <c r="BJ57" i="6" s="1"/>
  <c r="BB453" i="6"/>
  <c r="BB288" i="6"/>
  <c r="BB381" i="6"/>
  <c r="BB808" i="6"/>
  <c r="BB612" i="6"/>
  <c r="BB367" i="6"/>
  <c r="BA908" i="6"/>
  <c r="BB908" i="6" s="1"/>
  <c r="BD805" i="6"/>
  <c r="BE805" i="6" s="1"/>
  <c r="BG805" i="6" s="1"/>
  <c r="BI805" i="6" s="1"/>
  <c r="BA368" i="6"/>
  <c r="BB368" i="6" s="1"/>
  <c r="BA404" i="6"/>
  <c r="BB404" i="6" s="1"/>
  <c r="BH366" i="6"/>
  <c r="BJ366" i="6" s="1"/>
  <c r="BA60" i="6"/>
  <c r="BB60" i="6" s="1"/>
  <c r="BA68" i="6"/>
  <c r="BB68" i="6" s="1"/>
  <c r="BD203" i="6"/>
  <c r="BE203" i="6" s="1"/>
  <c r="BG203" i="6" s="1"/>
  <c r="BI203" i="6" s="1"/>
  <c r="BA873" i="6"/>
  <c r="BB873" i="6" s="1"/>
  <c r="BD67" i="6"/>
  <c r="BE67" i="6" s="1"/>
  <c r="BG67" i="6" s="1"/>
  <c r="BI67" i="6" s="1"/>
  <c r="BD654" i="6"/>
  <c r="BE654" i="6" s="1"/>
  <c r="BG654" i="6" s="1"/>
  <c r="BI654" i="6" s="1"/>
  <c r="BL654" i="6" s="1"/>
  <c r="BM654" i="6" s="1"/>
  <c r="BD653" i="6"/>
  <c r="BE653" i="6" s="1"/>
  <c r="BG653" i="6" s="1"/>
  <c r="BI653" i="6" s="1"/>
  <c r="BL653" i="6" s="1"/>
  <c r="BM653" i="6" s="1"/>
  <c r="BA412" i="6"/>
  <c r="BB412" i="6" s="1"/>
  <c r="BA289" i="6"/>
  <c r="BB289" i="6" s="1"/>
  <c r="BD644" i="6"/>
  <c r="BE644" i="6" s="1"/>
  <c r="BG644" i="6" s="1"/>
  <c r="BI644" i="6" s="1"/>
  <c r="BL644" i="6" s="1"/>
  <c r="BM644" i="6" s="1"/>
  <c r="BH331" i="6"/>
  <c r="BJ331" i="6" s="1"/>
  <c r="BH911" i="6"/>
  <c r="BJ911" i="6" s="1"/>
  <c r="BD295" i="6"/>
  <c r="BE295" i="6" s="1"/>
  <c r="BG295" i="6" s="1"/>
  <c r="BI295" i="6" s="1"/>
  <c r="BA148" i="6"/>
  <c r="BB148" i="6" s="1"/>
  <c r="BD93" i="6"/>
  <c r="BE93" i="6" s="1"/>
  <c r="BG93" i="6" s="1"/>
  <c r="BI93" i="6" s="1"/>
  <c r="BD281" i="6"/>
  <c r="BE281" i="6" s="1"/>
  <c r="BG281" i="6" s="1"/>
  <c r="BI281" i="6" s="1"/>
  <c r="BA350" i="6"/>
  <c r="BB350" i="6" s="1"/>
  <c r="BH458" i="6"/>
  <c r="BJ458" i="6" s="1"/>
  <c r="BA316" i="6"/>
  <c r="BB316" i="6" s="1"/>
  <c r="BA778" i="6"/>
  <c r="BB778" i="6" s="1"/>
  <c r="BD634" i="6"/>
  <c r="BE634" i="6" s="1"/>
  <c r="BG634" i="6" s="1"/>
  <c r="BI634" i="6" s="1"/>
  <c r="BL634" i="6" s="1"/>
  <c r="BM634" i="6" s="1"/>
  <c r="BD62" i="6"/>
  <c r="BE62" i="6" s="1"/>
  <c r="BG62" i="6" s="1"/>
  <c r="BI62" i="6" s="1"/>
  <c r="BH86" i="6"/>
  <c r="BJ86" i="6" s="1"/>
  <c r="BA85" i="6"/>
  <c r="BB85" i="6" s="1"/>
  <c r="BH853" i="6"/>
  <c r="BJ853" i="6" s="1"/>
  <c r="BD121" i="6"/>
  <c r="BE121" i="6" s="1"/>
  <c r="BG121" i="6" s="1"/>
  <c r="BI121" i="6" s="1"/>
  <c r="BD901" i="6"/>
  <c r="BE901" i="6" s="1"/>
  <c r="BG901" i="6" s="1"/>
  <c r="BI901" i="6" s="1"/>
  <c r="BA400" i="6"/>
  <c r="BB400" i="6" s="1"/>
  <c r="BA294" i="6"/>
  <c r="BB294" i="6" s="1"/>
  <c r="BB789" i="6"/>
  <c r="BB39" i="6"/>
  <c r="BB882" i="6"/>
  <c r="BB79" i="6"/>
  <c r="BB425" i="6"/>
  <c r="BG412" i="6"/>
  <c r="BI412" i="6" s="1"/>
  <c r="BL412" i="6" s="1"/>
  <c r="BM412" i="6" s="1"/>
  <c r="BG348" i="6"/>
  <c r="BI348" i="6" s="1"/>
  <c r="BL348" i="6" s="1"/>
  <c r="BM348" i="6" s="1"/>
  <c r="BH430" i="6"/>
  <c r="BJ430" i="6" s="1"/>
  <c r="BH347" i="6"/>
  <c r="BJ347" i="6" s="1"/>
  <c r="BH358" i="6"/>
  <c r="BJ358" i="6" s="1"/>
  <c r="BD17" i="6"/>
  <c r="BE17" i="6" s="1"/>
  <c r="BG17" i="6" s="1"/>
  <c r="BI17" i="6" s="1"/>
  <c r="BD872" i="6"/>
  <c r="BE872" i="6" s="1"/>
  <c r="BG872" i="6" s="1"/>
  <c r="BI872" i="6" s="1"/>
  <c r="BH298" i="6"/>
  <c r="BJ298" i="6" s="1"/>
  <c r="BB903" i="6"/>
  <c r="BD637" i="6"/>
  <c r="BE637" i="6" s="1"/>
  <c r="BG637" i="6" s="1"/>
  <c r="BI637" i="6" s="1"/>
  <c r="BL637" i="6" s="1"/>
  <c r="BM637" i="6" s="1"/>
  <c r="BH404" i="6"/>
  <c r="BJ404" i="6" s="1"/>
  <c r="BA435" i="6"/>
  <c r="BB435" i="6" s="1"/>
  <c r="BA657" i="6"/>
  <c r="BB657" i="6" s="1"/>
  <c r="BA438" i="6"/>
  <c r="BB438" i="6" s="1"/>
  <c r="BD88" i="6"/>
  <c r="BE88" i="6" s="1"/>
  <c r="BG88" i="6" s="1"/>
  <c r="BH88" i="6" s="1"/>
  <c r="BJ88" i="6" s="1"/>
  <c r="BA331" i="6"/>
  <c r="BB331" i="6" s="1"/>
  <c r="BA10" i="6"/>
  <c r="BB10" i="6" s="1"/>
  <c r="BD367" i="6"/>
  <c r="BE367" i="6" s="1"/>
  <c r="BG367" i="6" s="1"/>
  <c r="BI367" i="6" s="1"/>
  <c r="BL367" i="6" s="1"/>
  <c r="BM367" i="6" s="1"/>
  <c r="BA299" i="6"/>
  <c r="BB299" i="6" s="1"/>
  <c r="BH386" i="6"/>
  <c r="BJ386" i="6" s="1"/>
  <c r="BD96" i="6"/>
  <c r="BE96" i="6" s="1"/>
  <c r="BG96" i="6" s="1"/>
  <c r="BI96" i="6" s="1"/>
  <c r="BA469" i="6"/>
  <c r="BB469" i="6" s="1"/>
  <c r="BB69" i="6"/>
  <c r="BA53" i="6"/>
  <c r="BB53" i="6" s="1"/>
  <c r="BH760" i="6"/>
  <c r="BJ760" i="6" s="1"/>
  <c r="BA430" i="6"/>
  <c r="BB430" i="6" s="1"/>
  <c r="BH353" i="6"/>
  <c r="BJ353" i="6" s="1"/>
  <c r="BA312" i="6"/>
  <c r="BB312" i="6" s="1"/>
  <c r="BD264" i="6"/>
  <c r="BE264" i="6" s="1"/>
  <c r="BG264" i="6" s="1"/>
  <c r="BI264" i="6" s="1"/>
  <c r="BA760" i="6"/>
  <c r="BB760" i="6" s="1"/>
  <c r="BH294" i="6"/>
  <c r="BJ294" i="6" s="1"/>
  <c r="BH843" i="6"/>
  <c r="BJ843" i="6" s="1"/>
  <c r="BA379" i="6"/>
  <c r="BB379" i="6" s="1"/>
  <c r="BD397" i="6"/>
  <c r="BE397" i="6" s="1"/>
  <c r="BG397" i="6" s="1"/>
  <c r="BI397" i="6" s="1"/>
  <c r="BL397" i="6" s="1"/>
  <c r="BM397" i="6" s="1"/>
  <c r="BA80" i="6"/>
  <c r="BB80" i="6" s="1"/>
  <c r="BD401" i="6"/>
  <c r="BE401" i="6" s="1"/>
  <c r="BA343" i="6"/>
  <c r="BB343" i="6" s="1"/>
  <c r="BA635" i="6"/>
  <c r="BB635" i="6" s="1"/>
  <c r="BD455" i="6"/>
  <c r="BE455" i="6" s="1"/>
  <c r="BG455" i="6" s="1"/>
  <c r="BI455" i="6" s="1"/>
  <c r="BL455" i="6" s="1"/>
  <c r="BM455" i="6" s="1"/>
  <c r="BA838" i="6"/>
  <c r="BB838" i="6" s="1"/>
  <c r="BG345" i="6"/>
  <c r="BI345" i="6" s="1"/>
  <c r="BL345" i="6" s="1"/>
  <c r="BM345" i="6" s="1"/>
  <c r="BB33" i="6"/>
  <c r="BB281" i="6"/>
  <c r="BB332" i="6"/>
  <c r="BB380" i="6"/>
  <c r="BB121" i="6"/>
  <c r="BB203" i="6"/>
  <c r="BB634" i="6"/>
  <c r="BG27" i="6"/>
  <c r="BI27" i="6" s="1"/>
  <c r="BG336" i="6"/>
  <c r="BI336" i="6" s="1"/>
  <c r="BL336" i="6" s="1"/>
  <c r="BM336" i="6" s="1"/>
  <c r="BG343" i="6"/>
  <c r="BI343" i="6" s="1"/>
  <c r="BL343" i="6" s="1"/>
  <c r="BM343" i="6" s="1"/>
  <c r="BG693" i="6"/>
  <c r="BI693" i="6" s="1"/>
  <c r="BH693" i="6"/>
  <c r="BJ693" i="6" s="1"/>
  <c r="BG415" i="6"/>
  <c r="BI415" i="6" s="1"/>
  <c r="BL415" i="6" s="1"/>
  <c r="BM415" i="6" s="1"/>
  <c r="BH415" i="6"/>
  <c r="BJ415" i="6" s="1"/>
  <c r="BA336" i="6"/>
  <c r="BB336" i="6" s="1"/>
  <c r="AQ278" i="6"/>
  <c r="AZ278" i="6"/>
  <c r="BA278" i="6" s="1"/>
  <c r="BH268" i="6"/>
  <c r="BJ268" i="6" s="1"/>
  <c r="BD260" i="6"/>
  <c r="BE260" i="6" s="1"/>
  <c r="BG260" i="6" s="1"/>
  <c r="BI260" i="6" s="1"/>
  <c r="BB651" i="6"/>
  <c r="BD50" i="6"/>
  <c r="BE50" i="6" s="1"/>
  <c r="BA50" i="6"/>
  <c r="BB50" i="6" s="1"/>
  <c r="BD306" i="6"/>
  <c r="BE306" i="6" s="1"/>
  <c r="BG306" i="6" s="1"/>
  <c r="BI306" i="6" s="1"/>
  <c r="AQ126" i="6"/>
  <c r="AZ126" i="6"/>
  <c r="BA126" i="6" s="1"/>
  <c r="AQ593" i="6"/>
  <c r="AZ593" i="6"/>
  <c r="BA593" i="6" s="1"/>
  <c r="BD799" i="6"/>
  <c r="BE799" i="6" s="1"/>
  <c r="BG799" i="6" s="1"/>
  <c r="BI799" i="6" s="1"/>
  <c r="BD326" i="6"/>
  <c r="BE326" i="6" s="1"/>
  <c r="BG326" i="6" s="1"/>
  <c r="BI326" i="6" s="1"/>
  <c r="BD117" i="6"/>
  <c r="BE117" i="6" s="1"/>
  <c r="BG117" i="6" s="1"/>
  <c r="BH117" i="6" s="1"/>
  <c r="BJ117" i="6" s="1"/>
  <c r="AQ602" i="6"/>
  <c r="AZ602" i="6"/>
  <c r="BD602" i="6" s="1"/>
  <c r="BE602" i="6" s="1"/>
  <c r="BG602" i="6" s="1"/>
  <c r="BI602" i="6" s="1"/>
  <c r="BL602" i="6" s="1"/>
  <c r="BM602" i="6" s="1"/>
  <c r="AQ868" i="6"/>
  <c r="AZ868" i="6"/>
  <c r="BA868" i="6" s="1"/>
  <c r="AQ171" i="6"/>
  <c r="AZ171" i="6"/>
  <c r="BA415" i="6"/>
  <c r="BB415" i="6" s="1"/>
  <c r="BA904" i="6"/>
  <c r="BB904" i="6" s="1"/>
  <c r="BD125" i="6"/>
  <c r="BE125" i="6" s="1"/>
  <c r="BG125" i="6" s="1"/>
  <c r="BI125" i="6" s="1"/>
  <c r="BD79" i="6"/>
  <c r="BE79" i="6" s="1"/>
  <c r="BG79" i="6" s="1"/>
  <c r="BI79" i="6" s="1"/>
  <c r="AQ688" i="6"/>
  <c r="AZ688" i="6"/>
  <c r="BD688" i="6" s="1"/>
  <c r="BE688" i="6" s="1"/>
  <c r="BG688" i="6" s="1"/>
  <c r="BA16" i="6"/>
  <c r="BB16" i="6" s="1"/>
  <c r="BD321" i="6"/>
  <c r="BE321" i="6" s="1"/>
  <c r="BG321" i="6" s="1"/>
  <c r="BI321" i="6" s="1"/>
  <c r="BD275" i="6"/>
  <c r="BE275" i="6" s="1"/>
  <c r="BA19" i="6"/>
  <c r="BB19" i="6" s="1"/>
  <c r="BD689" i="6"/>
  <c r="BE689" i="6" s="1"/>
  <c r="BG689" i="6" s="1"/>
  <c r="BI689" i="6" s="1"/>
  <c r="AQ879" i="6"/>
  <c r="AZ879" i="6"/>
  <c r="BD879" i="6" s="1"/>
  <c r="BE879" i="6" s="1"/>
  <c r="AQ269" i="6"/>
  <c r="AZ269" i="6"/>
  <c r="BA269" i="6" s="1"/>
  <c r="BD9" i="6"/>
  <c r="BE9" i="6" s="1"/>
  <c r="BG9" i="6" s="1"/>
  <c r="BI9" i="6" s="1"/>
  <c r="AQ451" i="6"/>
  <c r="AZ451" i="6"/>
  <c r="BA451" i="6" s="1"/>
  <c r="AQ691" i="6"/>
  <c r="AZ691" i="6"/>
  <c r="BD691" i="6" s="1"/>
  <c r="BE691" i="6" s="1"/>
  <c r="BG691" i="6" s="1"/>
  <c r="BA27" i="6"/>
  <c r="BB27" i="6" s="1"/>
  <c r="BD39" i="6"/>
  <c r="BE39" i="6" s="1"/>
  <c r="BG39" i="6" s="1"/>
  <c r="BI39" i="6" s="1"/>
  <c r="BH342" i="6"/>
  <c r="BJ342" i="6" s="1"/>
  <c r="BH32" i="6"/>
  <c r="BJ32" i="6" s="1"/>
  <c r="BD891" i="6"/>
  <c r="BE891" i="6" s="1"/>
  <c r="BG891" i="6" s="1"/>
  <c r="BH891" i="6" s="1"/>
  <c r="BJ891" i="6" s="1"/>
  <c r="BA355" i="6"/>
  <c r="BB355" i="6" s="1"/>
  <c r="AQ600" i="6"/>
  <c r="AZ600" i="6"/>
  <c r="BD600" i="6" s="1"/>
  <c r="BE600" i="6" s="1"/>
  <c r="BG600" i="6" s="1"/>
  <c r="BI600" i="6" s="1"/>
  <c r="BL600" i="6" s="1"/>
  <c r="BM600" i="6" s="1"/>
  <c r="AQ787" i="6"/>
  <c r="AZ787" i="6"/>
  <c r="BA787" i="6" s="1"/>
  <c r="BD33" i="6"/>
  <c r="BE33" i="6" s="1"/>
  <c r="BG33" i="6" s="1"/>
  <c r="BI33" i="6" s="1"/>
  <c r="AQ104" i="6"/>
  <c r="AZ104" i="6"/>
  <c r="BA104" i="6" s="1"/>
  <c r="AQ48" i="6"/>
  <c r="AZ48" i="6"/>
  <c r="BA48" i="6" s="1"/>
  <c r="BD332" i="6"/>
  <c r="BE332" i="6" s="1"/>
  <c r="BG332" i="6" s="1"/>
  <c r="BI332" i="6" s="1"/>
  <c r="BL332" i="6" s="1"/>
  <c r="BM332" i="6" s="1"/>
  <c r="AQ685" i="6"/>
  <c r="AZ685" i="6"/>
  <c r="BD685" i="6" s="1"/>
  <c r="BE685" i="6" s="1"/>
  <c r="BG685" i="6" s="1"/>
  <c r="BB74" i="6"/>
  <c r="AQ476" i="6"/>
  <c r="AZ476" i="6"/>
  <c r="BD476" i="6" s="1"/>
  <c r="BE476" i="6" s="1"/>
  <c r="BG476" i="6" s="1"/>
  <c r="BI476" i="6" s="1"/>
  <c r="BL476" i="6" s="1"/>
  <c r="BM476" i="6" s="1"/>
  <c r="AQ533" i="6"/>
  <c r="BD650" i="6"/>
  <c r="BE650" i="6" s="1"/>
  <c r="BG650" i="6" s="1"/>
  <c r="BI650" i="6" s="1"/>
  <c r="BL650" i="6" s="1"/>
  <c r="BM650" i="6" s="1"/>
  <c r="AQ867" i="6"/>
  <c r="BD56" i="6"/>
  <c r="BE56" i="6" s="1"/>
  <c r="BG56" i="6" s="1"/>
  <c r="BI56" i="6" s="1"/>
  <c r="AQ3" i="6"/>
  <c r="AZ3" i="6"/>
  <c r="BA3" i="6" s="1"/>
  <c r="BA23" i="6"/>
  <c r="BB23" i="6" s="1"/>
  <c r="AQ878" i="6"/>
  <c r="AZ878" i="6"/>
  <c r="BD878" i="6" s="1"/>
  <c r="BE878" i="6" s="1"/>
  <c r="BG878" i="6" s="1"/>
  <c r="BI878" i="6" s="1"/>
  <c r="AQ110" i="6"/>
  <c r="AZ110" i="6"/>
  <c r="BD110" i="6" s="1"/>
  <c r="BE110" i="6" s="1"/>
  <c r="BG110" i="6" s="1"/>
  <c r="BI110" i="6" s="1"/>
  <c r="AQ261" i="6"/>
  <c r="AZ261" i="6"/>
  <c r="BD261" i="6" s="1"/>
  <c r="BE261" i="6" s="1"/>
  <c r="BG261" i="6" s="1"/>
  <c r="BI261" i="6" s="1"/>
  <c r="BH892" i="6"/>
  <c r="BJ892" i="6" s="1"/>
  <c r="AQ610" i="6"/>
  <c r="AZ610" i="6"/>
  <c r="BD610" i="6" s="1"/>
  <c r="BE610" i="6" s="1"/>
  <c r="BG610" i="6" s="1"/>
  <c r="BI610" i="6" s="1"/>
  <c r="BL610" i="6" s="1"/>
  <c r="BM610" i="6" s="1"/>
  <c r="BA383" i="6"/>
  <c r="BB383" i="6" s="1"/>
  <c r="BH908" i="6"/>
  <c r="BJ908" i="6" s="1"/>
  <c r="BH794" i="6"/>
  <c r="BJ794" i="6" s="1"/>
  <c r="AQ511" i="6"/>
  <c r="BA387" i="6"/>
  <c r="BB387" i="6" s="1"/>
  <c r="BD852" i="6"/>
  <c r="BE852" i="6" s="1"/>
  <c r="BG852" i="6" s="1"/>
  <c r="BI852" i="6" s="1"/>
  <c r="AQ776" i="6"/>
  <c r="AZ776" i="6"/>
  <c r="BA776" i="6" s="1"/>
  <c r="BB17" i="6"/>
  <c r="AQ457" i="6"/>
  <c r="AZ457" i="6"/>
  <c r="BD457" i="6" s="1"/>
  <c r="BE457" i="6" s="1"/>
  <c r="BG457" i="6" s="1"/>
  <c r="BI457" i="6" s="1"/>
  <c r="BL457" i="6" s="1"/>
  <c r="BM457" i="6" s="1"/>
  <c r="BH419" i="6"/>
  <c r="BJ419" i="6" s="1"/>
  <c r="BH41" i="6"/>
  <c r="BJ41" i="6" s="1"/>
  <c r="AQ684" i="6"/>
  <c r="AZ684" i="6"/>
  <c r="BA684" i="6" s="1"/>
  <c r="BA268" i="6"/>
  <c r="BB268" i="6" s="1"/>
  <c r="AQ786" i="6"/>
  <c r="AZ786" i="6"/>
  <c r="BD786" i="6" s="1"/>
  <c r="BE786" i="6" s="1"/>
  <c r="BG786" i="6" s="1"/>
  <c r="BI786" i="6" s="1"/>
  <c r="AQ606" i="6"/>
  <c r="AZ606" i="6"/>
  <c r="BA606" i="6" s="1"/>
  <c r="BH5" i="6"/>
  <c r="BJ5" i="6" s="1"/>
  <c r="BD73" i="6"/>
  <c r="BE73" i="6" s="1"/>
  <c r="BG73" i="6" s="1"/>
  <c r="BI73" i="6" s="1"/>
  <c r="BD29" i="6"/>
  <c r="BE29" i="6" s="1"/>
  <c r="BG29" i="6" s="1"/>
  <c r="BI29" i="6" s="1"/>
  <c r="BD422" i="6"/>
  <c r="BE422" i="6" s="1"/>
  <c r="BG422" i="6" s="1"/>
  <c r="BI422" i="6" s="1"/>
  <c r="BL422" i="6" s="1"/>
  <c r="BM422" i="6" s="1"/>
  <c r="BD380" i="6"/>
  <c r="BE380" i="6" s="1"/>
  <c r="BG380" i="6" s="1"/>
  <c r="BI380" i="6" s="1"/>
  <c r="BL380" i="6" s="1"/>
  <c r="BM380" i="6" s="1"/>
  <c r="BH333" i="6"/>
  <c r="BJ333" i="6" s="1"/>
  <c r="AQ777" i="6"/>
  <c r="AZ777" i="6"/>
  <c r="BD777" i="6" s="1"/>
  <c r="BE777" i="6" s="1"/>
  <c r="BG777" i="6" s="1"/>
  <c r="BB397" i="6"/>
  <c r="BB334" i="6"/>
  <c r="BB852" i="6"/>
  <c r="BH12" i="6"/>
  <c r="BJ12" i="6" s="1"/>
  <c r="BH900" i="6"/>
  <c r="BJ900" i="6" s="1"/>
  <c r="BH427" i="6"/>
  <c r="BJ427" i="6" s="1"/>
  <c r="BH778" i="6"/>
  <c r="BJ778" i="6" s="1"/>
  <c r="BH377" i="6"/>
  <c r="BJ377" i="6" s="1"/>
  <c r="BH858" i="6"/>
  <c r="BJ858" i="6" s="1"/>
  <c r="BH620" i="6"/>
  <c r="BJ620" i="6" s="1"/>
  <c r="BH71" i="6"/>
  <c r="BJ71" i="6" s="1"/>
  <c r="BA349" i="6"/>
  <c r="BB349" i="6" s="1"/>
  <c r="BH398" i="6"/>
  <c r="BJ398" i="6" s="1"/>
  <c r="BH434" i="6"/>
  <c r="BJ434" i="6" s="1"/>
  <c r="BA237" i="6"/>
  <c r="BB237" i="6" s="1"/>
  <c r="BD133" i="6"/>
  <c r="BE133" i="6" s="1"/>
  <c r="BG133" i="6" s="1"/>
  <c r="BI133" i="6" s="1"/>
  <c r="BA351" i="6"/>
  <c r="BB351" i="6" s="1"/>
  <c r="BD137" i="6"/>
  <c r="BE137" i="6" s="1"/>
  <c r="BG137" i="6" s="1"/>
  <c r="BI137" i="6" s="1"/>
  <c r="BA894" i="6"/>
  <c r="BB894" i="6" s="1"/>
  <c r="BD888" i="6"/>
  <c r="BE888" i="6" s="1"/>
  <c r="BG888" i="6" s="1"/>
  <c r="BI888" i="6" s="1"/>
  <c r="BA333" i="6"/>
  <c r="BB333" i="6" s="1"/>
  <c r="BA693" i="6"/>
  <c r="BB693" i="6" s="1"/>
  <c r="BD30" i="6"/>
  <c r="BE30" i="6" s="1"/>
  <c r="BG30" i="6" s="1"/>
  <c r="BI30" i="6" s="1"/>
  <c r="BA431" i="6"/>
  <c r="BB431" i="6" s="1"/>
  <c r="BH894" i="6"/>
  <c r="BJ894" i="6" s="1"/>
  <c r="BH636" i="6"/>
  <c r="BJ636" i="6" s="1"/>
  <c r="BG800" i="6"/>
  <c r="BI800" i="6" s="1"/>
  <c r="BH800" i="6"/>
  <c r="BJ800" i="6" s="1"/>
  <c r="BD454" i="6"/>
  <c r="BE454" i="6" s="1"/>
  <c r="BG454" i="6" s="1"/>
  <c r="BI454" i="6" s="1"/>
  <c r="BL454" i="6" s="1"/>
  <c r="BM454" i="6" s="1"/>
  <c r="BD927" i="6"/>
  <c r="BE927" i="6" s="1"/>
  <c r="BG927" i="6" s="1"/>
  <c r="BI927" i="6" s="1"/>
  <c r="BD192" i="6"/>
  <c r="BE192" i="6" s="1"/>
  <c r="BG192" i="6" s="1"/>
  <c r="BI192" i="6" s="1"/>
  <c r="BA303" i="6"/>
  <c r="BB303" i="6" s="1"/>
  <c r="BA100" i="6"/>
  <c r="BB100" i="6" s="1"/>
  <c r="BD65" i="6"/>
  <c r="BE65" i="6" s="1"/>
  <c r="BG65" i="6" s="1"/>
  <c r="BI65" i="6" s="1"/>
  <c r="BA620" i="6"/>
  <c r="BB620" i="6" s="1"/>
  <c r="BH816" i="6"/>
  <c r="BJ816" i="6" s="1"/>
  <c r="BH365" i="6"/>
  <c r="BJ365" i="6" s="1"/>
  <c r="BA414" i="6"/>
  <c r="BB414" i="6" s="1"/>
  <c r="BD840" i="6"/>
  <c r="BE840" i="6" s="1"/>
  <c r="BG840" i="6" s="1"/>
  <c r="BI840" i="6" s="1"/>
  <c r="BG836" i="6"/>
  <c r="BI836" i="6" s="1"/>
  <c r="BA434" i="6"/>
  <c r="BB434" i="6" s="1"/>
  <c r="BA159" i="6"/>
  <c r="BB159" i="6" s="1"/>
  <c r="BA120" i="6"/>
  <c r="BB120" i="6" s="1"/>
  <c r="BA398" i="6"/>
  <c r="BB398" i="6" s="1"/>
  <c r="BH850" i="6"/>
  <c r="BJ850" i="6" s="1"/>
  <c r="AU937" i="6"/>
  <c r="AP937" i="6"/>
  <c r="AU660" i="6"/>
  <c r="CF76" i="15" s="1"/>
  <c r="CF77" i="15" s="1"/>
  <c r="AP660" i="6"/>
  <c r="AN141" i="6"/>
  <c r="AP141" i="6"/>
  <c r="AU452" i="6"/>
  <c r="AP452" i="6"/>
  <c r="AN494" i="6"/>
  <c r="AP494" i="6"/>
  <c r="AN848" i="6"/>
  <c r="AP848" i="6"/>
  <c r="AU478" i="6"/>
  <c r="AP478" i="6"/>
  <c r="BD923" i="6"/>
  <c r="BE923" i="6" s="1"/>
  <c r="BG923" i="6" s="1"/>
  <c r="BI923" i="6" s="1"/>
  <c r="AN146" i="6"/>
  <c r="AP146" i="6"/>
  <c r="AU697" i="6"/>
  <c r="AP697" i="6"/>
  <c r="AU708" i="6"/>
  <c r="AP708" i="6"/>
  <c r="AN263" i="6"/>
  <c r="AP263" i="6"/>
  <c r="BD648" i="6"/>
  <c r="BE648" i="6" s="1"/>
  <c r="BG648" i="6" s="1"/>
  <c r="BI648" i="6" s="1"/>
  <c r="BL648" i="6" s="1"/>
  <c r="BM648" i="6" s="1"/>
  <c r="AN161" i="6"/>
  <c r="AN150" i="6"/>
  <c r="AP150" i="6"/>
  <c r="AU147" i="6"/>
  <c r="AP147" i="6"/>
  <c r="AN483" i="6"/>
  <c r="AP483" i="6"/>
  <c r="AN151" i="6"/>
  <c r="AP151" i="6"/>
  <c r="AU496" i="6"/>
  <c r="AP496" i="6"/>
  <c r="AU716" i="6"/>
  <c r="AP716" i="6"/>
  <c r="AU482" i="6"/>
  <c r="AP482" i="6"/>
  <c r="BA131" i="6"/>
  <c r="BB131" i="6" s="1"/>
  <c r="BA636" i="6"/>
  <c r="BB636" i="6" s="1"/>
  <c r="AN515" i="6"/>
  <c r="AP515" i="6"/>
  <c r="AU158" i="6"/>
  <c r="AP158" i="6"/>
  <c r="AU175" i="6"/>
  <c r="AP175" i="6"/>
  <c r="BA619" i="6"/>
  <c r="BB619" i="6" s="1"/>
  <c r="AN484" i="6"/>
  <c r="AP484" i="6"/>
  <c r="AU463" i="6"/>
  <c r="AP463" i="6"/>
  <c r="AN709" i="6"/>
  <c r="AP709" i="6"/>
  <c r="AU274" i="6"/>
  <c r="F76" i="15" s="1"/>
  <c r="F77" i="15" s="1"/>
  <c r="AP274" i="6"/>
  <c r="AN511" i="6"/>
  <c r="AU710" i="6"/>
  <c r="AP710" i="6"/>
  <c r="AU863" i="6"/>
  <c r="AP863" i="6"/>
  <c r="BD416" i="6"/>
  <c r="BE416" i="6" s="1"/>
  <c r="BG416" i="6" s="1"/>
  <c r="BI416" i="6" s="1"/>
  <c r="BL416" i="6" s="1"/>
  <c r="BM416" i="6" s="1"/>
  <c r="BD796" i="6"/>
  <c r="BE796" i="6" s="1"/>
  <c r="BG796" i="6" s="1"/>
  <c r="BI796" i="6" s="1"/>
  <c r="BD356" i="6"/>
  <c r="BE356" i="6" s="1"/>
  <c r="BG356" i="6" s="1"/>
  <c r="BI356" i="6" s="1"/>
  <c r="BL356" i="6" s="1"/>
  <c r="BM356" i="6" s="1"/>
  <c r="AU511" i="6"/>
  <c r="AN705" i="6"/>
  <c r="AP705" i="6"/>
  <c r="BA136" i="6"/>
  <c r="BB136" i="6" s="1"/>
  <c r="BA655" i="6"/>
  <c r="BB655" i="6" s="1"/>
  <c r="BD288" i="6"/>
  <c r="BE288" i="6" s="1"/>
  <c r="BG288" i="6" s="1"/>
  <c r="BI288" i="6" s="1"/>
  <c r="AN502" i="6"/>
  <c r="AP502" i="6"/>
  <c r="AU815" i="6"/>
  <c r="CK76" i="15" s="1"/>
  <c r="CK77" i="15" s="1"/>
  <c r="AP815" i="6"/>
  <c r="AU144" i="6"/>
  <c r="AP144" i="6"/>
  <c r="AU864" i="6"/>
  <c r="AP864" i="6"/>
  <c r="AU183" i="6"/>
  <c r="AP183" i="6"/>
  <c r="BA138" i="6"/>
  <c r="BB138" i="6" s="1"/>
  <c r="AU867" i="6"/>
  <c r="AU479" i="6"/>
  <c r="AP479" i="6"/>
  <c r="AN508" i="6"/>
  <c r="AP508" i="6"/>
  <c r="AU296" i="6"/>
  <c r="H76" i="15" s="1"/>
  <c r="H77" i="15" s="1"/>
  <c r="AP296" i="6"/>
  <c r="AN946" i="6"/>
  <c r="AP946" i="6"/>
  <c r="AU696" i="6"/>
  <c r="AP696" i="6"/>
  <c r="AU184" i="6"/>
  <c r="AP184" i="6"/>
  <c r="AN153" i="6"/>
  <c r="AP153" i="6"/>
  <c r="AU837" i="6"/>
  <c r="CM76" i="15" s="1"/>
  <c r="CM77" i="15" s="1"/>
  <c r="AP837" i="6"/>
  <c r="AU859" i="6"/>
  <c r="AP859" i="6"/>
  <c r="AU165" i="6"/>
  <c r="AP165" i="6"/>
  <c r="AN176" i="6"/>
  <c r="AP176" i="6"/>
  <c r="BD772" i="6"/>
  <c r="BE772" i="6" s="1"/>
  <c r="BG772" i="6" s="1"/>
  <c r="BI772" i="6" s="1"/>
  <c r="BH431" i="6"/>
  <c r="BJ431" i="6" s="1"/>
  <c r="BD361" i="6"/>
  <c r="BE361" i="6" s="1"/>
  <c r="BG361" i="6" s="1"/>
  <c r="BI361" i="6" s="1"/>
  <c r="BL361" i="6" s="1"/>
  <c r="BM361" i="6" s="1"/>
  <c r="BH464" i="6"/>
  <c r="BJ464" i="6" s="1"/>
  <c r="BD370" i="6"/>
  <c r="BE370" i="6" s="1"/>
  <c r="BG370" i="6" s="1"/>
  <c r="BI370" i="6" s="1"/>
  <c r="BL370" i="6" s="1"/>
  <c r="BM370" i="6" s="1"/>
  <c r="BH305" i="6"/>
  <c r="BJ305" i="6" s="1"/>
  <c r="AN497" i="6"/>
  <c r="AP497" i="6"/>
  <c r="AU174" i="6"/>
  <c r="AP174" i="6"/>
  <c r="AU616" i="6"/>
  <c r="AW76" i="15" s="1"/>
  <c r="AW77" i="15" s="1"/>
  <c r="AP616" i="6"/>
  <c r="AU942" i="6"/>
  <c r="AP942" i="6"/>
  <c r="AN936" i="6"/>
  <c r="AP936" i="6"/>
  <c r="AU495" i="6"/>
  <c r="AP495" i="6"/>
  <c r="AN826" i="6"/>
  <c r="AP826" i="6"/>
  <c r="AU4" i="6"/>
  <c r="K76" i="15" s="1"/>
  <c r="AP4" i="6"/>
  <c r="AU793" i="6"/>
  <c r="CI76" i="15" s="1"/>
  <c r="CI77" i="15" s="1"/>
  <c r="AP793" i="6"/>
  <c r="AU157" i="6"/>
  <c r="AP157" i="6"/>
  <c r="BD381" i="6"/>
  <c r="BE381" i="6" s="1"/>
  <c r="BG381" i="6" s="1"/>
  <c r="BI381" i="6" s="1"/>
  <c r="BL381" i="6" s="1"/>
  <c r="BM381" i="6" s="1"/>
  <c r="BH287" i="6"/>
  <c r="BJ287" i="6" s="1"/>
  <c r="AU307" i="6"/>
  <c r="I76" i="15" s="1"/>
  <c r="I77" i="15" s="1"/>
  <c r="AP307" i="6"/>
  <c r="AN341" i="6"/>
  <c r="AP341" i="6"/>
  <c r="AN540" i="6"/>
  <c r="AP540" i="6"/>
  <c r="AN513" i="6"/>
  <c r="AP513" i="6"/>
  <c r="AU485" i="6"/>
  <c r="AP485" i="6"/>
  <c r="AN551" i="6"/>
  <c r="AP551" i="6"/>
  <c r="AN704" i="6"/>
  <c r="AP704" i="6"/>
  <c r="AU486" i="6"/>
  <c r="AP486" i="6"/>
  <c r="AU605" i="6"/>
  <c r="AV76" i="15" s="1"/>
  <c r="AV77" i="15" s="1"/>
  <c r="AP605" i="6"/>
  <c r="AN155" i="6"/>
  <c r="AP155" i="6"/>
  <c r="AN727" i="6"/>
  <c r="AP727" i="6"/>
  <c r="BA18" i="6"/>
  <c r="BB18" i="6" s="1"/>
  <c r="BD612" i="6"/>
  <c r="BE612" i="6" s="1"/>
  <c r="BG612" i="6" s="1"/>
  <c r="BI612" i="6" s="1"/>
  <c r="BL612" i="6" s="1"/>
  <c r="BM612" i="6" s="1"/>
  <c r="AU804" i="6"/>
  <c r="CJ76" i="15" s="1"/>
  <c r="CJ77" i="15" s="1"/>
  <c r="AP804" i="6"/>
  <c r="AU512" i="6"/>
  <c r="AP512" i="6"/>
  <c r="AN683" i="6"/>
  <c r="AP683" i="6"/>
  <c r="AN396" i="6"/>
  <c r="AP396" i="6"/>
  <c r="AN944" i="6"/>
  <c r="AP944" i="6"/>
  <c r="BD808" i="6"/>
  <c r="BE808" i="6" s="1"/>
  <c r="BG808" i="6" s="1"/>
  <c r="BI808" i="6" s="1"/>
  <c r="AN519" i="6"/>
  <c r="AP519" i="6"/>
  <c r="BH138" i="6"/>
  <c r="BJ138" i="6" s="1"/>
  <c r="AN771" i="6"/>
  <c r="AP771" i="6"/>
  <c r="AU707" i="6"/>
  <c r="AP707" i="6"/>
  <c r="AU481" i="6"/>
  <c r="AP481" i="6"/>
  <c r="BH841" i="6"/>
  <c r="BJ841" i="6" s="1"/>
  <c r="BA411" i="6"/>
  <c r="BB411" i="6" s="1"/>
  <c r="AU429" i="6"/>
  <c r="AP429" i="6"/>
  <c r="AU440" i="6"/>
  <c r="AS76" i="15" s="1"/>
  <c r="AS77" i="15" s="1"/>
  <c r="AP440" i="6"/>
  <c r="AU585" i="6"/>
  <c r="AP585" i="6"/>
  <c r="AU169" i="6"/>
  <c r="AP169" i="6"/>
  <c r="BA464" i="6"/>
  <c r="BB464" i="6" s="1"/>
  <c r="BA889" i="6"/>
  <c r="BB889" i="6" s="1"/>
  <c r="BH423" i="6"/>
  <c r="BJ423" i="6" s="1"/>
  <c r="AU865" i="6"/>
  <c r="AP865" i="6"/>
  <c r="AU594" i="6"/>
  <c r="AU76" i="15" s="1"/>
  <c r="AU77" i="15" s="1"/>
  <c r="AP594" i="6"/>
  <c r="AN152" i="6"/>
  <c r="AP152" i="6"/>
  <c r="AN488" i="6"/>
  <c r="AP488" i="6"/>
  <c r="AN505" i="6"/>
  <c r="AP505" i="6"/>
  <c r="AU866" i="6"/>
  <c r="AP866" i="6"/>
  <c r="AN225" i="6"/>
  <c r="AP225" i="6"/>
  <c r="AN26" i="6"/>
  <c r="AP26" i="6"/>
  <c r="AN860" i="6"/>
  <c r="AP860" i="6"/>
  <c r="AN861" i="6"/>
  <c r="AP861" i="6"/>
  <c r="BA305" i="6"/>
  <c r="BB305" i="6" s="1"/>
  <c r="BD439" i="6"/>
  <c r="BE439" i="6" s="1"/>
  <c r="BG439" i="6" s="1"/>
  <c r="BI439" i="6" s="1"/>
  <c r="BL439" i="6" s="1"/>
  <c r="BM439" i="6" s="1"/>
  <c r="BD91" i="6"/>
  <c r="BE91" i="6" s="1"/>
  <c r="BG91" i="6" s="1"/>
  <c r="BI91" i="6" s="1"/>
  <c r="BA841" i="6"/>
  <c r="BB841" i="6" s="1"/>
  <c r="AU563" i="6"/>
  <c r="AP563" i="6"/>
  <c r="AU173" i="6"/>
  <c r="AP173" i="6"/>
  <c r="AU179" i="6"/>
  <c r="AP179" i="6"/>
  <c r="AN140" i="6"/>
  <c r="AP140" i="6"/>
  <c r="BA36" i="6"/>
  <c r="BB36" i="6" s="1"/>
  <c r="AU318" i="6"/>
  <c r="J76" i="15" s="1"/>
  <c r="J77" i="15" s="1"/>
  <c r="AP318" i="6"/>
  <c r="AU506" i="6"/>
  <c r="AP506" i="6"/>
  <c r="AU161" i="6"/>
  <c r="AU949" i="6"/>
  <c r="AP949" i="6"/>
  <c r="AU145" i="6"/>
  <c r="AP145" i="6"/>
  <c r="AU518" i="6"/>
  <c r="AP518" i="6"/>
  <c r="AN385" i="6"/>
  <c r="AP385" i="6"/>
  <c r="AU143" i="6"/>
  <c r="AP143" i="6"/>
  <c r="AN504" i="6"/>
  <c r="AP504" i="6"/>
  <c r="AN948" i="6"/>
  <c r="AP948" i="6"/>
  <c r="BD651" i="6"/>
  <c r="BE651" i="6" s="1"/>
  <c r="BG651" i="6" s="1"/>
  <c r="BI651" i="6" s="1"/>
  <c r="BL651" i="6" s="1"/>
  <c r="BM651" i="6" s="1"/>
  <c r="AU166" i="6"/>
  <c r="AP166" i="6"/>
  <c r="AN168" i="6"/>
  <c r="AP168" i="6"/>
  <c r="AU706" i="6"/>
  <c r="AP706" i="6"/>
  <c r="AU516" i="6"/>
  <c r="AP516" i="6"/>
  <c r="AU490" i="6"/>
  <c r="AP490" i="6"/>
  <c r="AN163" i="6"/>
  <c r="AP163" i="6"/>
  <c r="AU649" i="6"/>
  <c r="AZ76" i="15" s="1"/>
  <c r="AZ77" i="15" s="1"/>
  <c r="AP649" i="6"/>
  <c r="BH36" i="6"/>
  <c r="BJ36" i="6" s="1"/>
  <c r="BH100" i="6"/>
  <c r="BJ100" i="6" s="1"/>
  <c r="AU474" i="6"/>
  <c r="AP474" i="6"/>
  <c r="AN491" i="6"/>
  <c r="AP491" i="6"/>
  <c r="AU156" i="6"/>
  <c r="AP156" i="6"/>
  <c r="AU149" i="6"/>
  <c r="AP149" i="6"/>
  <c r="AU285" i="6"/>
  <c r="G76" i="15" s="1"/>
  <c r="G77" i="15" s="1"/>
  <c r="AP285" i="6"/>
  <c r="BA618" i="6"/>
  <c r="BB618" i="6" s="1"/>
  <c r="AU489" i="6"/>
  <c r="AP489" i="6"/>
  <c r="AN939" i="6"/>
  <c r="AP939" i="6"/>
  <c r="BH319" i="6"/>
  <c r="BJ319" i="6" s="1"/>
  <c r="AN37" i="6"/>
  <c r="AP37" i="6"/>
  <c r="AU142" i="6"/>
  <c r="AP142" i="6"/>
  <c r="AU178" i="6"/>
  <c r="AP178" i="6"/>
  <c r="AU363" i="6"/>
  <c r="AP363" i="6"/>
  <c r="AN487" i="6"/>
  <c r="AP487" i="6"/>
  <c r="AU694" i="6"/>
  <c r="AP694" i="6"/>
  <c r="BD364" i="6"/>
  <c r="BE364" i="6" s="1"/>
  <c r="BG364" i="6" s="1"/>
  <c r="BI364" i="6" s="1"/>
  <c r="BL364" i="6" s="1"/>
  <c r="BM364" i="6" s="1"/>
  <c r="AN867" i="6"/>
  <c r="BD867" i="6" s="1"/>
  <c r="BE867" i="6" s="1"/>
  <c r="BG867" i="6" s="1"/>
  <c r="AU661" i="6"/>
  <c r="CO76" i="15" s="1"/>
  <c r="AP661" i="6"/>
  <c r="AN701" i="6"/>
  <c r="AP701" i="6"/>
  <c r="AU154" i="6"/>
  <c r="AP154" i="6"/>
  <c r="AU509" i="6"/>
  <c r="AP509" i="6"/>
  <c r="AU177" i="6"/>
  <c r="AP177" i="6"/>
  <c r="AU574" i="6"/>
  <c r="AP574" i="6"/>
  <c r="AN499" i="6"/>
  <c r="AP499" i="6"/>
  <c r="AU517" i="6"/>
  <c r="AP517" i="6"/>
  <c r="AU418" i="6"/>
  <c r="AP418" i="6"/>
  <c r="AN160" i="6"/>
  <c r="AP160" i="6"/>
  <c r="AU441" i="6"/>
  <c r="AP441" i="6"/>
  <c r="BA834" i="6"/>
  <c r="BB834" i="6" s="1"/>
  <c r="BD286" i="6"/>
  <c r="BE286" i="6" s="1"/>
  <c r="BG286" i="6" s="1"/>
  <c r="BI286" i="6" s="1"/>
  <c r="BH820" i="6"/>
  <c r="BJ820" i="6" s="1"/>
  <c r="BD112" i="6"/>
  <c r="BE112" i="6" s="1"/>
  <c r="BG112" i="6" s="1"/>
  <c r="BI112" i="6" s="1"/>
  <c r="BD25" i="6"/>
  <c r="BE25" i="6" s="1"/>
  <c r="BG25" i="6" s="1"/>
  <c r="BI25" i="6" s="1"/>
  <c r="BD340" i="6"/>
  <c r="BE340" i="6" s="1"/>
  <c r="BG340" i="6" s="1"/>
  <c r="BI340" i="6" s="1"/>
  <c r="BL340" i="6" s="1"/>
  <c r="BM340" i="6" s="1"/>
  <c r="AU164" i="6"/>
  <c r="AP164" i="6"/>
  <c r="AU503" i="6"/>
  <c r="AP503" i="6"/>
  <c r="AU330" i="6"/>
  <c r="BA76" i="15" s="1"/>
  <c r="AP330" i="6"/>
  <c r="AU501" i="6"/>
  <c r="AP501" i="6"/>
  <c r="AN862" i="6"/>
  <c r="AP862" i="6"/>
  <c r="AU480" i="6"/>
  <c r="AP480" i="6"/>
  <c r="AN782" i="6"/>
  <c r="AP782" i="6"/>
  <c r="AN941" i="6"/>
  <c r="AP941" i="6"/>
  <c r="AU938" i="6"/>
  <c r="AP938" i="6"/>
  <c r="AU114" i="6"/>
  <c r="C76" i="15" s="1"/>
  <c r="C77" i="15" s="1"/>
  <c r="AP114" i="6"/>
  <c r="AU494" i="6"/>
  <c r="AU493" i="6"/>
  <c r="AP493" i="6"/>
  <c r="AN180" i="6"/>
  <c r="AP180" i="6"/>
  <c r="AU172" i="6"/>
  <c r="AP172" i="6"/>
  <c r="AU529" i="6"/>
  <c r="AP529" i="6"/>
  <c r="AU702" i="6"/>
  <c r="AP702" i="6"/>
  <c r="AN15" i="6"/>
  <c r="AP15" i="6"/>
  <c r="BA791" i="6"/>
  <c r="BB791" i="6" s="1"/>
  <c r="AN500" i="6"/>
  <c r="AP500" i="6"/>
  <c r="BD394" i="6"/>
  <c r="BE394" i="6" s="1"/>
  <c r="BG394" i="6" s="1"/>
  <c r="BI394" i="6" s="1"/>
  <c r="BL394" i="6" s="1"/>
  <c r="BM394" i="6" s="1"/>
  <c r="BD595" i="6"/>
  <c r="BE595" i="6" s="1"/>
  <c r="BG595" i="6" s="1"/>
  <c r="BI595" i="6" s="1"/>
  <c r="BL595" i="6" s="1"/>
  <c r="BM595" i="6" s="1"/>
  <c r="AU698" i="6"/>
  <c r="AP698" i="6"/>
  <c r="AU510" i="6"/>
  <c r="AP510" i="6"/>
  <c r="AN672" i="6"/>
  <c r="AP672" i="6"/>
  <c r="AU507" i="6"/>
  <c r="AP507" i="6"/>
  <c r="AU498" i="6"/>
  <c r="AP498" i="6"/>
  <c r="AN463" i="6"/>
  <c r="AU940" i="6"/>
  <c r="AP940" i="6"/>
  <c r="AU703" i="6"/>
  <c r="AP703" i="6"/>
  <c r="BD369" i="6"/>
  <c r="BE369" i="6" s="1"/>
  <c r="BG369" i="6" s="1"/>
  <c r="BI369" i="6" s="1"/>
  <c r="BL369" i="6" s="1"/>
  <c r="BM369" i="6" s="1"/>
  <c r="AN167" i="6"/>
  <c r="AP167" i="6"/>
  <c r="AN492" i="6"/>
  <c r="AP492" i="6"/>
  <c r="AN407" i="6"/>
  <c r="AP407" i="6"/>
  <c r="AN700" i="6"/>
  <c r="AP700" i="6"/>
  <c r="AU699" i="6"/>
  <c r="AP699" i="6"/>
  <c r="AN943" i="6"/>
  <c r="AP943" i="6"/>
  <c r="AN162" i="6"/>
  <c r="AP162" i="6"/>
  <c r="AU182" i="6"/>
  <c r="AP182" i="6"/>
  <c r="AU514" i="6"/>
  <c r="AP514" i="6"/>
  <c r="AN738" i="6"/>
  <c r="AP738" i="6"/>
  <c r="AU552" i="6"/>
  <c r="AP552" i="6"/>
  <c r="AU947" i="6"/>
  <c r="AP947" i="6"/>
  <c r="AN352" i="6"/>
  <c r="AP352" i="6"/>
  <c r="AN945" i="6"/>
  <c r="AP945" i="6"/>
  <c r="AN374" i="6"/>
  <c r="AP374" i="6"/>
  <c r="BD887" i="6"/>
  <c r="BE887" i="6" s="1"/>
  <c r="BG887" i="6" s="1"/>
  <c r="BI887" i="6" s="1"/>
  <c r="BH131" i="6"/>
  <c r="BJ131" i="6" s="1"/>
  <c r="BH304" i="6"/>
  <c r="BJ304" i="6" s="1"/>
  <c r="BG299" i="6"/>
  <c r="BH299" i="6" s="1"/>
  <c r="BJ299" i="6" s="1"/>
  <c r="BH665" i="6"/>
  <c r="BJ665" i="6" s="1"/>
  <c r="BI38" i="6"/>
  <c r="BH72" i="6"/>
  <c r="BJ72" i="6" s="1"/>
  <c r="BH22" i="6"/>
  <c r="BJ22" i="6" s="1"/>
  <c r="BH378" i="6"/>
  <c r="BJ378" i="6" s="1"/>
  <c r="BA511" i="6"/>
  <c r="BH349" i="6"/>
  <c r="BJ349" i="6" s="1"/>
  <c r="BH24" i="6"/>
  <c r="BJ24" i="6" s="1"/>
  <c r="BH417" i="6"/>
  <c r="BJ417" i="6" s="1"/>
  <c r="BH832" i="6"/>
  <c r="BJ832" i="6" s="1"/>
  <c r="BH355" i="6"/>
  <c r="BJ355" i="6" s="1"/>
  <c r="BH291" i="6"/>
  <c r="BJ291" i="6" s="1"/>
  <c r="BH849" i="6"/>
  <c r="BJ849" i="6" s="1"/>
  <c r="BH791" i="6"/>
  <c r="BJ791" i="6" s="1"/>
  <c r="BH325" i="6"/>
  <c r="BJ325" i="6" s="1"/>
  <c r="BH822" i="6"/>
  <c r="BJ822" i="6" s="1"/>
  <c r="BH128" i="6"/>
  <c r="BJ128" i="6" s="1"/>
  <c r="BH889" i="6"/>
  <c r="BJ889" i="6" s="1"/>
  <c r="BH120" i="6"/>
  <c r="BJ120" i="6" s="1"/>
  <c r="BA161" i="6"/>
  <c r="BH905" i="6"/>
  <c r="BJ905" i="6" s="1"/>
  <c r="BH414" i="6"/>
  <c r="BJ414" i="6" s="1"/>
  <c r="BH635" i="6"/>
  <c r="BJ635" i="6" s="1"/>
  <c r="BH19" i="6"/>
  <c r="BJ19" i="6" s="1"/>
  <c r="AU37" i="6"/>
  <c r="BH438" i="6"/>
  <c r="BJ438" i="6" s="1"/>
  <c r="AN501" i="6"/>
  <c r="AN452" i="6"/>
  <c r="BH390" i="6"/>
  <c r="BJ390" i="6" s="1"/>
  <c r="BH834" i="6"/>
  <c r="BJ834" i="6" s="1"/>
  <c r="AN441" i="6"/>
  <c r="BH916" i="6"/>
  <c r="BJ916" i="6" s="1"/>
  <c r="BH884" i="6"/>
  <c r="BJ884" i="6" s="1"/>
  <c r="BH350" i="6"/>
  <c r="BJ350" i="6" s="1"/>
  <c r="BH387" i="6"/>
  <c r="BJ387" i="6" s="1"/>
  <c r="BH846" i="6"/>
  <c r="BJ846" i="6" s="1"/>
  <c r="BH921" i="6"/>
  <c r="BJ921" i="6" s="1"/>
  <c r="BH379" i="6"/>
  <c r="BJ379" i="6" s="1"/>
  <c r="BI674" i="6"/>
  <c r="BH674" i="6"/>
  <c r="BJ674" i="6" s="1"/>
  <c r="BH262" i="6"/>
  <c r="BJ262" i="6" s="1"/>
  <c r="BI262" i="6"/>
  <c r="BI592" i="6"/>
  <c r="BL592" i="6" s="1"/>
  <c r="BM592" i="6" s="1"/>
  <c r="BI909" i="6"/>
  <c r="BH909" i="6"/>
  <c r="BJ909" i="6" s="1"/>
  <c r="BI122" i="6"/>
  <c r="BH122" i="6"/>
  <c r="BJ122" i="6" s="1"/>
  <c r="BI914" i="6"/>
  <c r="BH914" i="6"/>
  <c r="BJ914" i="6" s="1"/>
  <c r="BH389" i="6"/>
  <c r="BJ389" i="6" s="1"/>
  <c r="BI389" i="6"/>
  <c r="BL389" i="6" s="1"/>
  <c r="BM389" i="6" s="1"/>
  <c r="BH316" i="6"/>
  <c r="BJ316" i="6" s="1"/>
  <c r="BI316" i="6"/>
  <c r="BI435" i="6"/>
  <c r="BL435" i="6" s="1"/>
  <c r="BM435" i="6" s="1"/>
  <c r="BH66" i="6"/>
  <c r="BJ66" i="6" s="1"/>
  <c r="BH351" i="6"/>
  <c r="BJ351" i="6" s="1"/>
  <c r="BH411" i="6"/>
  <c r="BJ411" i="6" s="1"/>
  <c r="BH854" i="6"/>
  <c r="BJ854" i="6" s="1"/>
  <c r="BH619" i="6"/>
  <c r="BJ619" i="6" s="1"/>
  <c r="BH666" i="6"/>
  <c r="BJ666" i="6" s="1"/>
  <c r="BH647" i="6"/>
  <c r="BJ647" i="6" s="1"/>
  <c r="BH913" i="6"/>
  <c r="BJ913" i="6" s="1"/>
  <c r="BI913" i="6"/>
  <c r="BH678" i="6"/>
  <c r="BJ678" i="6" s="1"/>
  <c r="BI678" i="6"/>
  <c r="BI282" i="6"/>
  <c r="BI807" i="6"/>
  <c r="BH807" i="6"/>
  <c r="BJ807" i="6" s="1"/>
  <c r="BI929" i="6"/>
  <c r="BH929" i="6"/>
  <c r="BJ929" i="6" s="1"/>
  <c r="BI61" i="6"/>
  <c r="BH61" i="6"/>
  <c r="BJ61" i="6" s="1"/>
  <c r="BI276" i="6"/>
  <c r="BH276" i="6"/>
  <c r="BJ276" i="6" s="1"/>
  <c r="BI926" i="6"/>
  <c r="BI656" i="6"/>
  <c r="BL656" i="6" s="1"/>
  <c r="BM656" i="6" s="1"/>
  <c r="BH656" i="6"/>
  <c r="BJ656" i="6" s="1"/>
  <c r="BH14" i="6"/>
  <c r="BJ14" i="6" s="1"/>
  <c r="BH662" i="6"/>
  <c r="BJ662" i="6" s="1"/>
  <c r="BH400" i="6"/>
  <c r="BJ400" i="6" s="1"/>
  <c r="BH409" i="6"/>
  <c r="BJ409" i="6" s="1"/>
  <c r="BH833" i="6"/>
  <c r="BJ833" i="6" s="1"/>
  <c r="BH383" i="6"/>
  <c r="BJ383" i="6" s="1"/>
  <c r="BI383" i="6"/>
  <c r="BL383" i="6" s="1"/>
  <c r="BM383" i="6" s="1"/>
  <c r="BH309" i="6"/>
  <c r="BJ309" i="6" s="1"/>
  <c r="BH360" i="6"/>
  <c r="BJ360" i="6" s="1"/>
  <c r="BH101" i="6"/>
  <c r="BJ101" i="6" s="1"/>
  <c r="BI101" i="6"/>
  <c r="BH835" i="6"/>
  <c r="BJ835" i="6" s="1"/>
  <c r="BI835" i="6"/>
  <c r="BH283" i="6"/>
  <c r="BJ283" i="6" s="1"/>
  <c r="BI265" i="6"/>
  <c r="BH265" i="6"/>
  <c r="BJ265" i="6" s="1"/>
  <c r="BI935" i="6"/>
  <c r="BI818" i="6"/>
  <c r="BH828" i="6"/>
  <c r="BJ828" i="6" s="1"/>
  <c r="BI828" i="6"/>
  <c r="BH904" i="6"/>
  <c r="BJ904" i="6" s="1"/>
  <c r="BH237" i="6"/>
  <c r="BJ237" i="6" s="1"/>
  <c r="BI601" i="6"/>
  <c r="BL601" i="6" s="1"/>
  <c r="BM601" i="6" s="1"/>
  <c r="BH601" i="6"/>
  <c r="BJ601" i="6" s="1"/>
  <c r="BH116" i="6"/>
  <c r="BJ116" i="6" s="1"/>
  <c r="BI116" i="6"/>
  <c r="BI75" i="6"/>
  <c r="BH75" i="6"/>
  <c r="BJ75" i="6" s="1"/>
  <c r="BI869" i="6"/>
  <c r="BI442" i="6"/>
  <c r="BL442" i="6" s="1"/>
  <c r="BM442" i="6" s="1"/>
  <c r="BI877" i="6"/>
  <c r="BI824" i="6"/>
  <c r="BH824" i="6"/>
  <c r="BJ824" i="6" s="1"/>
  <c r="BI421" i="6"/>
  <c r="BL421" i="6" s="1"/>
  <c r="BM421" i="6" s="1"/>
  <c r="BH421" i="6"/>
  <c r="BJ421" i="6" s="1"/>
  <c r="BI788" i="6"/>
  <c r="BH113" i="6"/>
  <c r="BJ113" i="6" s="1"/>
  <c r="BI113" i="6"/>
  <c r="BI362" i="6"/>
  <c r="BL362" i="6" s="1"/>
  <c r="BM362" i="6" s="1"/>
  <c r="BI266" i="6"/>
  <c r="BH266" i="6"/>
  <c r="BJ266" i="6" s="1"/>
  <c r="BI279" i="6"/>
  <c r="BH279" i="6"/>
  <c r="BJ279" i="6" s="1"/>
  <c r="BI897" i="6"/>
  <c r="BH897" i="6"/>
  <c r="BJ897" i="6" s="1"/>
  <c r="BI105" i="6"/>
  <c r="BH675" i="6"/>
  <c r="BJ675" i="6" s="1"/>
  <c r="BI675" i="6"/>
  <c r="BI775" i="6"/>
  <c r="BH775" i="6"/>
  <c r="BJ775" i="6" s="1"/>
  <c r="BI462" i="6"/>
  <c r="BL462" i="6" s="1"/>
  <c r="BM462" i="6" s="1"/>
  <c r="BH462" i="6"/>
  <c r="BJ462" i="6" s="1"/>
  <c r="BH136" i="6"/>
  <c r="BJ136" i="6" s="1"/>
  <c r="BH7" i="6"/>
  <c r="BJ7" i="6" s="1"/>
  <c r="BH159" i="6"/>
  <c r="BJ159" i="6" s="1"/>
  <c r="BH883" i="6"/>
  <c r="BJ883" i="6" s="1"/>
  <c r="BH308" i="6"/>
  <c r="BJ308" i="6" s="1"/>
  <c r="BI597" i="6"/>
  <c r="BL597" i="6" s="1"/>
  <c r="BM597" i="6" s="1"/>
  <c r="BH597" i="6"/>
  <c r="BJ597" i="6" s="1"/>
  <c r="BI615" i="6"/>
  <c r="BL615" i="6" s="1"/>
  <c r="BM615" i="6" s="1"/>
  <c r="BH615" i="6"/>
  <c r="BJ615" i="6" s="1"/>
  <c r="BI630" i="6"/>
  <c r="BL630" i="6" s="1"/>
  <c r="BM630" i="6" s="1"/>
  <c r="BH630" i="6"/>
  <c r="BJ630" i="6" s="1"/>
  <c r="BH671" i="6"/>
  <c r="BJ671" i="6" s="1"/>
  <c r="BI671" i="6"/>
  <c r="BH42" i="6"/>
  <c r="BJ42" i="6" s="1"/>
  <c r="BI42" i="6"/>
  <c r="BH60" i="6"/>
  <c r="BJ60" i="6" s="1"/>
  <c r="BI60" i="6"/>
  <c r="AN143" i="6"/>
  <c r="BI874" i="6"/>
  <c r="BH874" i="6"/>
  <c r="BJ874" i="6" s="1"/>
  <c r="BI663" i="6"/>
  <c r="BH663" i="6"/>
  <c r="BJ663" i="6" s="1"/>
  <c r="BI613" i="6"/>
  <c r="BL613" i="6" s="1"/>
  <c r="BM613" i="6" s="1"/>
  <c r="BI780" i="6"/>
  <c r="BH780" i="6"/>
  <c r="BJ780" i="6" s="1"/>
  <c r="BH851" i="6"/>
  <c r="BJ851" i="6" s="1"/>
  <c r="BI851" i="6"/>
  <c r="BI477" i="6"/>
  <c r="BL477" i="6" s="1"/>
  <c r="BM477" i="6" s="1"/>
  <c r="BH477" i="6"/>
  <c r="BJ477" i="6" s="1"/>
  <c r="BH46" i="6"/>
  <c r="BJ46" i="6" s="1"/>
  <c r="BI46" i="6"/>
  <c r="BI98" i="6"/>
  <c r="BH368" i="6"/>
  <c r="BJ368" i="6" s="1"/>
  <c r="BI301" i="6"/>
  <c r="BI444" i="6"/>
  <c r="BL444" i="6" s="1"/>
  <c r="BM444" i="6" s="1"/>
  <c r="BI20" i="6"/>
  <c r="BH20" i="6"/>
  <c r="BJ20" i="6" s="1"/>
  <c r="BI790" i="6"/>
  <c r="BI320" i="6"/>
  <c r="BI838" i="6"/>
  <c r="BI686" i="6"/>
  <c r="BH686" i="6"/>
  <c r="BJ686" i="6" s="1"/>
  <c r="BH461" i="6"/>
  <c r="BJ461" i="6" s="1"/>
  <c r="BI461" i="6"/>
  <c r="BL461" i="6" s="1"/>
  <c r="BM461" i="6" s="1"/>
  <c r="BI324" i="6"/>
  <c r="BH324" i="6"/>
  <c r="BJ324" i="6" s="1"/>
  <c r="BI922" i="6"/>
  <c r="BI338" i="6"/>
  <c r="BL338" i="6" s="1"/>
  <c r="BM338" i="6" s="1"/>
  <c r="BI779" i="6"/>
  <c r="BI795" i="6"/>
  <c r="BH795" i="6"/>
  <c r="BJ795" i="6" s="1"/>
  <c r="BH880" i="6"/>
  <c r="BJ880" i="6" s="1"/>
  <c r="BI880" i="6"/>
  <c r="BI611" i="6"/>
  <c r="BL611" i="6" s="1"/>
  <c r="BM611" i="6" s="1"/>
  <c r="BH384" i="6"/>
  <c r="BJ384" i="6" s="1"/>
  <c r="BI384" i="6"/>
  <c r="BL384" i="6" s="1"/>
  <c r="BM384" i="6" s="1"/>
  <c r="BI21" i="6"/>
  <c r="BI388" i="6"/>
  <c r="BL388" i="6" s="1"/>
  <c r="BM388" i="6" s="1"/>
  <c r="BI80" i="6"/>
  <c r="BH80" i="6"/>
  <c r="BJ80" i="6" s="1"/>
  <c r="BH49" i="6"/>
  <c r="BJ49" i="6" s="1"/>
  <c r="BH408" i="6"/>
  <c r="BJ408" i="6" s="1"/>
  <c r="BI328" i="6"/>
  <c r="BH8" i="6"/>
  <c r="BJ8" i="6" s="1"/>
  <c r="BI8" i="6"/>
  <c r="BI99" i="6"/>
  <c r="BH89" i="6"/>
  <c r="BJ89" i="6" s="1"/>
  <c r="BI89" i="6"/>
  <c r="BI589" i="6"/>
  <c r="BL589" i="6" s="1"/>
  <c r="BM589" i="6" s="1"/>
  <c r="BI885" i="6"/>
  <c r="BH885" i="6"/>
  <c r="BJ885" i="6" s="1"/>
  <c r="BI170" i="6"/>
  <c r="BH170" i="6"/>
  <c r="BJ170" i="6" s="1"/>
  <c r="BH403" i="6"/>
  <c r="BJ403" i="6" s="1"/>
  <c r="BI403" i="6"/>
  <c r="BL403" i="6" s="1"/>
  <c r="BM403" i="6" s="1"/>
  <c r="AN661" i="6"/>
  <c r="BI870" i="6"/>
  <c r="BH870" i="6"/>
  <c r="BJ870" i="6" s="1"/>
  <c r="BI930" i="6"/>
  <c r="BI687" i="6"/>
  <c r="BH23" i="6"/>
  <c r="BJ23" i="6" s="1"/>
  <c r="BI23" i="6"/>
  <c r="AN710" i="6"/>
  <c r="BI681" i="6"/>
  <c r="BH681" i="6"/>
  <c r="BJ681" i="6" s="1"/>
  <c r="BI357" i="6"/>
  <c r="BL357" i="6" s="1"/>
  <c r="BM357" i="6" s="1"/>
  <c r="BH357" i="6"/>
  <c r="BJ357" i="6" s="1"/>
  <c r="BI934" i="6"/>
  <c r="BH934" i="6"/>
  <c r="BJ934" i="6" s="1"/>
  <c r="BI814" i="6"/>
  <c r="BI673" i="6"/>
  <c r="BH673" i="6"/>
  <c r="BJ673" i="6" s="1"/>
  <c r="BI667" i="6"/>
  <c r="BI55" i="6"/>
  <c r="BH55" i="6"/>
  <c r="BJ55" i="6" s="1"/>
  <c r="BH371" i="6"/>
  <c r="BJ371" i="6" s="1"/>
  <c r="BI371" i="6"/>
  <c r="BL371" i="6" s="1"/>
  <c r="BM371" i="6" s="1"/>
  <c r="BI270" i="6"/>
  <c r="BH270" i="6"/>
  <c r="BJ270" i="6" s="1"/>
  <c r="BI682" i="6"/>
  <c r="BH682" i="6"/>
  <c r="BJ682" i="6" s="1"/>
  <c r="BI16" i="6"/>
  <c r="BH16" i="6"/>
  <c r="BJ16" i="6" s="1"/>
  <c r="BH85" i="6"/>
  <c r="BJ85" i="6" s="1"/>
  <c r="BH18" i="6"/>
  <c r="BJ18" i="6" s="1"/>
  <c r="BH426" i="6"/>
  <c r="BJ426" i="6" s="1"/>
  <c r="BH337" i="6"/>
  <c r="BJ337" i="6" s="1"/>
  <c r="BH310" i="6"/>
  <c r="BJ310" i="6" s="1"/>
  <c r="BH896" i="6"/>
  <c r="BJ896" i="6" s="1"/>
  <c r="BH10" i="6"/>
  <c r="BJ10" i="6" s="1"/>
  <c r="AN496" i="6"/>
  <c r="BI312" i="6"/>
  <c r="BH78" i="6"/>
  <c r="BJ78" i="6" s="1"/>
  <c r="BI78" i="6"/>
  <c r="BI590" i="6"/>
  <c r="BL590" i="6" s="1"/>
  <c r="BM590" i="6" s="1"/>
  <c r="BH590" i="6"/>
  <c r="BJ590" i="6" s="1"/>
  <c r="BH618" i="6"/>
  <c r="BJ618" i="6" s="1"/>
  <c r="BH87" i="6"/>
  <c r="BJ87" i="6" s="1"/>
  <c r="BI87" i="6"/>
  <c r="BI132" i="6"/>
  <c r="BH132" i="6"/>
  <c r="BJ132" i="6" s="1"/>
  <c r="BH925" i="6"/>
  <c r="BJ925" i="6" s="1"/>
  <c r="BI925" i="6"/>
  <c r="BI284" i="6"/>
  <c r="BH97" i="6"/>
  <c r="BJ97" i="6" s="1"/>
  <c r="BI97" i="6"/>
  <c r="AN498" i="6"/>
  <c r="BI819" i="6"/>
  <c r="BI845" i="6"/>
  <c r="BH845" i="6"/>
  <c r="BJ845" i="6" s="1"/>
  <c r="BI459" i="6"/>
  <c r="BL459" i="6" s="1"/>
  <c r="BM459" i="6" s="1"/>
  <c r="BH459" i="6"/>
  <c r="BJ459" i="6" s="1"/>
  <c r="BI34" i="6"/>
  <c r="BH34" i="6"/>
  <c r="BJ34" i="6" s="1"/>
  <c r="BI123" i="6"/>
  <c r="BI300" i="6"/>
  <c r="BH300" i="6"/>
  <c r="BJ300" i="6" s="1"/>
  <c r="BI856" i="6"/>
  <c r="BH856" i="6"/>
  <c r="BJ856" i="6" s="1"/>
  <c r="BH53" i="6"/>
  <c r="BJ53" i="6" s="1"/>
  <c r="BI53" i="6"/>
  <c r="BH267" i="6"/>
  <c r="BJ267" i="6" s="1"/>
  <c r="BI267" i="6"/>
  <c r="BI842" i="6"/>
  <c r="BH625" i="6"/>
  <c r="BJ625" i="6" s="1"/>
  <c r="BI625" i="6"/>
  <c r="BL625" i="6" s="1"/>
  <c r="BM625" i="6" s="1"/>
  <c r="BI873" i="6"/>
  <c r="BH917" i="6"/>
  <c r="BJ917" i="6" s="1"/>
  <c r="BI917" i="6"/>
  <c r="BI876" i="6"/>
  <c r="BH928" i="6"/>
  <c r="BJ928" i="6" s="1"/>
  <c r="BI928" i="6"/>
  <c r="BI52" i="6"/>
  <c r="BH52" i="6"/>
  <c r="BJ52" i="6" s="1"/>
  <c r="BI302" i="6"/>
  <c r="BH302" i="6"/>
  <c r="BJ302" i="6" s="1"/>
  <c r="BI774" i="6"/>
  <c r="BI875" i="6"/>
  <c r="BI402" i="6"/>
  <c r="BL402" i="6" s="1"/>
  <c r="BM402" i="6" s="1"/>
  <c r="BI749" i="6"/>
  <c r="BI372" i="6"/>
  <c r="BL372" i="6" s="1"/>
  <c r="BM372" i="6" s="1"/>
  <c r="BH293" i="6"/>
  <c r="BJ293" i="6" s="1"/>
  <c r="BI293" i="6"/>
  <c r="BI893" i="6"/>
  <c r="BH893" i="6"/>
  <c r="BJ893" i="6" s="1"/>
  <c r="BI469" i="6"/>
  <c r="BL469" i="6" s="1"/>
  <c r="BM469" i="6" s="1"/>
  <c r="BH148" i="6"/>
  <c r="BJ148" i="6" s="1"/>
  <c r="BI420" i="6"/>
  <c r="BL420" i="6" s="1"/>
  <c r="BM420" i="6" s="1"/>
  <c r="BH420" i="6"/>
  <c r="BJ420" i="6" s="1"/>
  <c r="BI28" i="6"/>
  <c r="BH28" i="6"/>
  <c r="BJ28" i="6" s="1"/>
  <c r="BI659" i="6"/>
  <c r="BL659" i="6" s="1"/>
  <c r="BM659" i="6" s="1"/>
  <c r="BH659" i="6"/>
  <c r="BJ659" i="6" s="1"/>
  <c r="BH68" i="6"/>
  <c r="BJ68" i="6" s="1"/>
  <c r="BI68" i="6"/>
  <c r="BI827" i="6"/>
  <c r="BI895" i="6"/>
  <c r="BH359" i="6"/>
  <c r="BJ359" i="6" s="1"/>
  <c r="BI359" i="6"/>
  <c r="BL359" i="6" s="1"/>
  <c r="BM359" i="6" s="1"/>
  <c r="BH783" i="6"/>
  <c r="BJ783" i="6" s="1"/>
  <c r="BI783" i="6"/>
  <c r="BI847" i="6"/>
  <c r="BH847" i="6"/>
  <c r="BJ847" i="6" s="1"/>
  <c r="BI797" i="6"/>
  <c r="BH797" i="6"/>
  <c r="BJ797" i="6" s="1"/>
  <c r="BI226" i="6"/>
  <c r="BH226" i="6"/>
  <c r="BJ226" i="6" s="1"/>
  <c r="BI640" i="6"/>
  <c r="BL640" i="6" s="1"/>
  <c r="BM640" i="6" s="1"/>
  <c r="BH640" i="6"/>
  <c r="BJ640" i="6" s="1"/>
  <c r="BH311" i="6"/>
  <c r="BJ311" i="6" s="1"/>
  <c r="BI311" i="6"/>
  <c r="BH317" i="6"/>
  <c r="BJ317" i="6" s="1"/>
  <c r="BI317" i="6"/>
  <c r="BH11" i="6"/>
  <c r="BJ11" i="6" s="1"/>
  <c r="BI11" i="6"/>
  <c r="BI825" i="6"/>
  <c r="BH825" i="6"/>
  <c r="BJ825" i="6" s="1"/>
  <c r="BI129" i="6"/>
  <c r="BI614" i="6"/>
  <c r="BL614" i="6" s="1"/>
  <c r="BM614" i="6" s="1"/>
  <c r="BH614" i="6"/>
  <c r="BJ614" i="6" s="1"/>
  <c r="BH81" i="6"/>
  <c r="BJ81" i="6" s="1"/>
  <c r="BI81" i="6"/>
  <c r="BH831" i="6"/>
  <c r="BJ831" i="6" s="1"/>
  <c r="BI831" i="6"/>
  <c r="BI40" i="6"/>
  <c r="BI64" i="6"/>
  <c r="BI346" i="6"/>
  <c r="BL346" i="6" s="1"/>
  <c r="BM346" i="6" s="1"/>
  <c r="BI446" i="6"/>
  <c r="BL446" i="6" s="1"/>
  <c r="BM446" i="6" s="1"/>
  <c r="BI598" i="6"/>
  <c r="BL598" i="6" s="1"/>
  <c r="BM598" i="6" s="1"/>
  <c r="BH598" i="6"/>
  <c r="BJ598" i="6" s="1"/>
  <c r="BH399" i="6"/>
  <c r="BJ399" i="6" s="1"/>
  <c r="BH392" i="6"/>
  <c r="BJ392" i="6" s="1"/>
  <c r="BH657" i="6"/>
  <c r="BJ657" i="6" s="1"/>
  <c r="BH907" i="6"/>
  <c r="BJ907" i="6" s="1"/>
  <c r="BH809" i="6"/>
  <c r="BJ809" i="6" s="1"/>
  <c r="BH655" i="6"/>
  <c r="BJ655" i="6" s="1"/>
  <c r="BH106" i="6"/>
  <c r="BJ106" i="6" s="1"/>
  <c r="BH344" i="6"/>
  <c r="BJ344" i="6" s="1"/>
  <c r="BH303" i="6"/>
  <c r="BJ303" i="6" s="1"/>
  <c r="AN489" i="6"/>
  <c r="AU683" i="6"/>
  <c r="AU939" i="6"/>
  <c r="AN512" i="6"/>
  <c r="AN699" i="6"/>
  <c r="AN149" i="6"/>
  <c r="AN605" i="6"/>
  <c r="AN507" i="6"/>
  <c r="AN165" i="6"/>
  <c r="AN158" i="6"/>
  <c r="BD433" i="6"/>
  <c r="BE433" i="6" s="1"/>
  <c r="BG433" i="6" s="1"/>
  <c r="AU944" i="6"/>
  <c r="AU705" i="6"/>
  <c r="AU672" i="6"/>
  <c r="AN942" i="6"/>
  <c r="AU176" i="6"/>
  <c r="AU167" i="6"/>
  <c r="AU407" i="6"/>
  <c r="AU738" i="6"/>
  <c r="AN184" i="6"/>
  <c r="AN509" i="6"/>
  <c r="AN363" i="6"/>
  <c r="AN518" i="6"/>
  <c r="AN707" i="6"/>
  <c r="AN495" i="6"/>
  <c r="AN479" i="6"/>
  <c r="AU508" i="6"/>
  <c r="AU551" i="6"/>
  <c r="AT76" i="15" s="1"/>
  <c r="AT77" i="15" s="1"/>
  <c r="AN503" i="6"/>
  <c r="AU141" i="6"/>
  <c r="AN815" i="6"/>
  <c r="AU862" i="6"/>
  <c r="AU497" i="6"/>
  <c r="AU848" i="6"/>
  <c r="CN76" i="15" s="1"/>
  <c r="CN77" i="15" s="1"/>
  <c r="AN864" i="6"/>
  <c r="AU352" i="6"/>
  <c r="AN478" i="6"/>
  <c r="AN486" i="6"/>
  <c r="AU484" i="6"/>
  <c r="AN4" i="6"/>
  <c r="AN183" i="6"/>
  <c r="AU700" i="6"/>
  <c r="AN173" i="6"/>
  <c r="AU341" i="6"/>
  <c r="AU162" i="6"/>
  <c r="AU945" i="6"/>
  <c r="AU701" i="6"/>
  <c r="AN866" i="6"/>
  <c r="AU943" i="6"/>
  <c r="AN660" i="6"/>
  <c r="AU826" i="6"/>
  <c r="CL76" i="15" s="1"/>
  <c r="CL77" i="15" s="1"/>
  <c r="AN937" i="6"/>
  <c r="AN480" i="6"/>
  <c r="AN514" i="6"/>
  <c r="AU771" i="6"/>
  <c r="CG76" i="15" s="1"/>
  <c r="CG77" i="15" s="1"/>
  <c r="AN616" i="6"/>
  <c r="AU160" i="6"/>
  <c r="AU374" i="6"/>
  <c r="AU782" i="6"/>
  <c r="CH76" i="15" s="1"/>
  <c r="CH77" i="15" s="1"/>
  <c r="AN164" i="6"/>
  <c r="AN594" i="6"/>
  <c r="AN318" i="6"/>
  <c r="AN585" i="6"/>
  <c r="AN169" i="6"/>
  <c r="AU860" i="6"/>
  <c r="AU861" i="6"/>
  <c r="AU225" i="6"/>
  <c r="D76" i="15" s="1"/>
  <c r="D77" i="15" s="1"/>
  <c r="AN865" i="6"/>
  <c r="AN177" i="6"/>
  <c r="AU502" i="6"/>
  <c r="AN440" i="6"/>
  <c r="AN429" i="6"/>
  <c r="AN696" i="6"/>
  <c r="AU26" i="6"/>
  <c r="AN154" i="6"/>
  <c r="AN506" i="6"/>
  <c r="AN947" i="6"/>
  <c r="AU483" i="6"/>
  <c r="AN174" i="6"/>
  <c r="AN296" i="6"/>
  <c r="AN703" i="6"/>
  <c r="AN179" i="6"/>
  <c r="AN330" i="6"/>
  <c r="AU152" i="6"/>
  <c r="AN182" i="6"/>
  <c r="AU140" i="6"/>
  <c r="AN552" i="6"/>
  <c r="AN517" i="6"/>
  <c r="AN563" i="6"/>
  <c r="AU499" i="6"/>
  <c r="AU936" i="6"/>
  <c r="AU941" i="6"/>
  <c r="AU948" i="6"/>
  <c r="AN493" i="6"/>
  <c r="AU727" i="6"/>
  <c r="AN145" i="6"/>
  <c r="AN307" i="6"/>
  <c r="AN482" i="6"/>
  <c r="AN804" i="6"/>
  <c r="AM198" i="6"/>
  <c r="AM959" i="6"/>
  <c r="AU513" i="6"/>
  <c r="AN708" i="6"/>
  <c r="AU491" i="6"/>
  <c r="AU540" i="6"/>
  <c r="AN490" i="6"/>
  <c r="AU500" i="6"/>
  <c r="AU709" i="6"/>
  <c r="AU155" i="6"/>
  <c r="AN172" i="6"/>
  <c r="AN157" i="6"/>
  <c r="AM955" i="6"/>
  <c r="AM720" i="6"/>
  <c r="AM190" i="6"/>
  <c r="AN114" i="6"/>
  <c r="AM721" i="6"/>
  <c r="AN938" i="6"/>
  <c r="AU146" i="6"/>
  <c r="AM526" i="6"/>
  <c r="AM722" i="6"/>
  <c r="AU946" i="6"/>
  <c r="AN706" i="6"/>
  <c r="AU163" i="6"/>
  <c r="AU153" i="6"/>
  <c r="AN698" i="6"/>
  <c r="AN574" i="6"/>
  <c r="AN863" i="6"/>
  <c r="AN859" i="6"/>
  <c r="AU263" i="6"/>
  <c r="E76" i="15" s="1"/>
  <c r="E77" i="15" s="1"/>
  <c r="AN178" i="6"/>
  <c r="AU180" i="6"/>
  <c r="AN940" i="6"/>
  <c r="AM953" i="6"/>
  <c r="AM522" i="6"/>
  <c r="AM714" i="6"/>
  <c r="AM525" i="6"/>
  <c r="AM189" i="6"/>
  <c r="AM530" i="6"/>
  <c r="AM956" i="6"/>
  <c r="AM532" i="6"/>
  <c r="AM197" i="6"/>
  <c r="AN510" i="6"/>
  <c r="AM954" i="6"/>
  <c r="AM712" i="6"/>
  <c r="AM524" i="6"/>
  <c r="AM188" i="6"/>
  <c r="AM195" i="6"/>
  <c r="AU385" i="6"/>
  <c r="AM960" i="6"/>
  <c r="AN793" i="6"/>
  <c r="AM185" i="6"/>
  <c r="AM719" i="6"/>
  <c r="AM193" i="6"/>
  <c r="AM958" i="6"/>
  <c r="AM191" i="6"/>
  <c r="AM951" i="6"/>
  <c r="AM186" i="6"/>
  <c r="AM711" i="6"/>
  <c r="AN274" i="6"/>
  <c r="AM527" i="6"/>
  <c r="AN485" i="6"/>
  <c r="AU704" i="6"/>
  <c r="AU15" i="6"/>
  <c r="L76" i="15" s="1"/>
  <c r="AN649" i="6"/>
  <c r="AN474" i="6"/>
  <c r="AN529" i="6"/>
  <c r="AU150" i="6"/>
  <c r="AN418" i="6"/>
  <c r="AM957" i="6"/>
  <c r="AM196" i="6"/>
  <c r="AM521" i="6"/>
  <c r="AN716" i="6"/>
  <c r="AM531" i="6"/>
  <c r="AM187" i="6"/>
  <c r="AM952" i="6"/>
  <c r="AM950" i="6"/>
  <c r="AM523" i="6"/>
  <c r="AU523" i="6" s="1"/>
  <c r="AM717" i="6"/>
  <c r="AM715" i="6"/>
  <c r="AN702" i="6"/>
  <c r="AU519" i="6"/>
  <c r="AN697" i="6"/>
  <c r="AN949" i="6"/>
  <c r="AU396" i="6"/>
  <c r="AN837" i="6"/>
  <c r="AM713" i="6"/>
  <c r="AM528" i="6"/>
  <c r="AM718" i="6"/>
  <c r="AM194" i="6"/>
  <c r="AU505" i="6"/>
  <c r="AU168" i="6"/>
  <c r="AN694" i="6"/>
  <c r="AN481" i="6"/>
  <c r="AN144" i="6"/>
  <c r="AU488" i="6"/>
  <c r="AU492" i="6"/>
  <c r="AN285" i="6"/>
  <c r="AN156" i="6"/>
  <c r="AN166" i="6"/>
  <c r="AU487" i="6"/>
  <c r="AU504" i="6"/>
  <c r="AU151" i="6"/>
  <c r="AN142" i="6"/>
  <c r="AU515" i="6"/>
  <c r="AN175" i="6"/>
  <c r="AN147" i="6"/>
  <c r="AN516" i="6"/>
  <c r="BA436" i="6"/>
  <c r="BB436" i="6" s="1"/>
  <c r="BD436" i="6"/>
  <c r="BE436" i="6" s="1"/>
  <c r="BG436" i="6" s="1"/>
  <c r="BD447" i="6"/>
  <c r="BE447" i="6" s="1"/>
  <c r="BG447" i="6" s="1"/>
  <c r="BA447" i="6"/>
  <c r="BB447" i="6" s="1"/>
  <c r="BD933" i="6"/>
  <c r="BE933" i="6" s="1"/>
  <c r="BG933" i="6" s="1"/>
  <c r="BA933" i="6"/>
  <c r="BB933" i="6" s="1"/>
  <c r="BD629" i="6"/>
  <c r="BE629" i="6" s="1"/>
  <c r="BG629" i="6" s="1"/>
  <c r="BA629" i="6"/>
  <c r="BB629" i="6" s="1"/>
  <c r="BA135" i="6"/>
  <c r="BB135" i="6" s="1"/>
  <c r="BD135" i="6"/>
  <c r="BE135" i="6" s="1"/>
  <c r="BG135" i="6" s="1"/>
  <c r="BD627" i="6"/>
  <c r="BE627" i="6" s="1"/>
  <c r="BD588" i="6"/>
  <c r="BE588" i="6" s="1"/>
  <c r="BA621" i="6"/>
  <c r="BB621" i="6" s="1"/>
  <c r="BD621" i="6"/>
  <c r="BE621" i="6" s="1"/>
  <c r="BG621" i="6" s="1"/>
  <c r="BA456" i="6"/>
  <c r="BB456" i="6" s="1"/>
  <c r="BD456" i="6"/>
  <c r="BE456" i="6" s="1"/>
  <c r="BG456" i="6" s="1"/>
  <c r="BA465" i="6"/>
  <c r="BB465" i="6" s="1"/>
  <c r="BD465" i="6"/>
  <c r="BE465" i="6" s="1"/>
  <c r="BG465" i="6" s="1"/>
  <c r="BA134" i="6"/>
  <c r="BB134" i="6" s="1"/>
  <c r="BD134" i="6"/>
  <c r="BE134" i="6" s="1"/>
  <c r="BG134" i="6" s="1"/>
  <c r="BA115" i="6"/>
  <c r="BB115" i="6" s="1"/>
  <c r="BD115" i="6"/>
  <c r="BE115" i="6" s="1"/>
  <c r="BG115" i="6" s="1"/>
  <c r="BD468" i="6"/>
  <c r="BE468" i="6" s="1"/>
  <c r="BG468" i="6" s="1"/>
  <c r="BA468" i="6"/>
  <c r="BB468" i="6" s="1"/>
  <c r="BD124" i="6"/>
  <c r="BE124" i="6" s="1"/>
  <c r="BG124" i="6" s="1"/>
  <c r="BA124" i="6"/>
  <c r="BB124" i="6" s="1"/>
  <c r="BD622" i="6"/>
  <c r="BE622" i="6" s="1"/>
  <c r="BG622" i="6" s="1"/>
  <c r="BA622" i="6"/>
  <c r="BB622" i="6" s="1"/>
  <c r="BA108" i="6"/>
  <c r="BB108" i="6" s="1"/>
  <c r="BD108" i="6"/>
  <c r="BE108" i="6" s="1"/>
  <c r="BG108" i="6" s="1"/>
  <c r="BA677" i="6"/>
  <c r="BB677" i="6" s="1"/>
  <c r="BD677" i="6"/>
  <c r="BE677" i="6" s="1"/>
  <c r="BG677" i="6" s="1"/>
  <c r="BD258" i="6"/>
  <c r="BE258" i="6" s="1"/>
  <c r="BG258" i="6" s="1"/>
  <c r="BA258" i="6"/>
  <c r="BB258" i="6" s="1"/>
  <c r="BD475" i="6"/>
  <c r="BE475" i="6" s="1"/>
  <c r="BG475" i="6" s="1"/>
  <c r="BA475" i="6"/>
  <c r="BB475" i="6" s="1"/>
  <c r="BA596" i="6"/>
  <c r="BB596" i="6" s="1"/>
  <c r="BD596" i="6"/>
  <c r="BE596" i="6" s="1"/>
  <c r="BG596" i="6" s="1"/>
  <c r="BD692" i="6"/>
  <c r="BE692" i="6" s="1"/>
  <c r="BG692" i="6" s="1"/>
  <c r="BA692" i="6"/>
  <c r="BB692" i="6" s="1"/>
  <c r="BA277" i="6"/>
  <c r="BB277" i="6" s="1"/>
  <c r="BD277" i="6"/>
  <c r="BE277" i="6" s="1"/>
  <c r="BG277" i="6" s="1"/>
  <c r="BA445" i="6"/>
  <c r="BB445" i="6" s="1"/>
  <c r="BD445" i="6"/>
  <c r="BE445" i="6" s="1"/>
  <c r="BG445" i="6" s="1"/>
  <c r="BA924" i="6"/>
  <c r="BB924" i="6" s="1"/>
  <c r="BD924" i="6"/>
  <c r="BE924" i="6" s="1"/>
  <c r="BG924" i="6" s="1"/>
  <c r="BA273" i="6"/>
  <c r="BB273" i="6" s="1"/>
  <c r="BD273" i="6"/>
  <c r="BE273" i="6" s="1"/>
  <c r="BG273" i="6" s="1"/>
  <c r="BD784" i="6"/>
  <c r="BE784" i="6" s="1"/>
  <c r="BG784" i="6" s="1"/>
  <c r="BA784" i="6"/>
  <c r="BB784" i="6" s="1"/>
  <c r="BD448" i="6"/>
  <c r="BE448" i="6" s="1"/>
  <c r="BG448" i="6" s="1"/>
  <c r="BA448" i="6"/>
  <c r="BB448" i="6" s="1"/>
  <c r="BA271" i="6"/>
  <c r="BB271" i="6" s="1"/>
  <c r="BD271" i="6"/>
  <c r="BE271" i="6" s="1"/>
  <c r="BG271" i="6" s="1"/>
  <c r="BD608" i="6"/>
  <c r="BE608" i="6" s="1"/>
  <c r="BG608" i="6" s="1"/>
  <c r="BA608" i="6"/>
  <c r="BB608" i="6" s="1"/>
  <c r="BD609" i="6"/>
  <c r="BE609" i="6" s="1"/>
  <c r="BG609" i="6" s="1"/>
  <c r="BA609" i="6"/>
  <c r="BB609" i="6" s="1"/>
  <c r="BA449" i="6"/>
  <c r="BB449" i="6" s="1"/>
  <c r="BD449" i="6"/>
  <c r="BE449" i="6" s="1"/>
  <c r="BG449" i="6" s="1"/>
  <c r="BA139" i="6"/>
  <c r="BB139" i="6" s="1"/>
  <c r="BD139" i="6"/>
  <c r="BE139" i="6" s="1"/>
  <c r="BG139" i="6" s="1"/>
  <c r="BD871" i="6"/>
  <c r="BE871" i="6" s="1"/>
  <c r="BG871" i="6" s="1"/>
  <c r="BA871" i="6"/>
  <c r="BB871" i="6" s="1"/>
  <c r="BA443" i="6"/>
  <c r="BB443" i="6" s="1"/>
  <c r="BD443" i="6"/>
  <c r="BE443" i="6" s="1"/>
  <c r="BG443" i="6" s="1"/>
  <c r="BA467" i="6"/>
  <c r="BB467" i="6" s="1"/>
  <c r="BD467" i="6"/>
  <c r="BE467" i="6" s="1"/>
  <c r="BG467" i="6" s="1"/>
  <c r="BA272" i="6"/>
  <c r="BB272" i="6" s="1"/>
  <c r="BD272" i="6"/>
  <c r="BE272" i="6" s="1"/>
  <c r="BG272" i="6" s="1"/>
  <c r="BD932" i="6"/>
  <c r="BE932" i="6" s="1"/>
  <c r="BG932" i="6" s="1"/>
  <c r="BA932" i="6"/>
  <c r="BB932" i="6" s="1"/>
  <c r="BA109" i="6"/>
  <c r="BB109" i="6" s="1"/>
  <c r="BD109" i="6"/>
  <c r="BE109" i="6" s="1"/>
  <c r="BG109" i="6" s="1"/>
  <c r="BD520" i="6"/>
  <c r="BE520" i="6" s="1"/>
  <c r="BD591" i="6"/>
  <c r="BE591" i="6" s="1"/>
  <c r="BG591" i="6" s="1"/>
  <c r="BA591" i="6"/>
  <c r="BB591" i="6" s="1"/>
  <c r="BD130" i="6"/>
  <c r="BE130" i="6" s="1"/>
  <c r="BG130" i="6" s="1"/>
  <c r="BA130" i="6"/>
  <c r="BB130" i="6" s="1"/>
  <c r="BA676" i="6"/>
  <c r="BB676" i="6" s="1"/>
  <c r="BD676" i="6"/>
  <c r="BE676" i="6" s="1"/>
  <c r="BG676" i="6" s="1"/>
  <c r="BD118" i="6"/>
  <c r="BE118" i="6" s="1"/>
  <c r="BG118" i="6" s="1"/>
  <c r="BA118" i="6"/>
  <c r="BB118" i="6" s="1"/>
  <c r="BA111" i="6"/>
  <c r="BB111" i="6" s="1"/>
  <c r="BD111" i="6"/>
  <c r="BE111" i="6" s="1"/>
  <c r="BG111" i="6" s="1"/>
  <c r="BD638" i="6"/>
  <c r="BE638" i="6" s="1"/>
  <c r="BA626" i="6"/>
  <c r="BB626" i="6" s="1"/>
  <c r="BD626" i="6"/>
  <c r="BE626" i="6" s="1"/>
  <c r="BG626" i="6" s="1"/>
  <c r="BD259" i="6"/>
  <c r="BE259" i="6" s="1"/>
  <c r="BG259" i="6" s="1"/>
  <c r="BA259" i="6"/>
  <c r="BB259" i="6" s="1"/>
  <c r="BA680" i="6"/>
  <c r="BB680" i="6" s="1"/>
  <c r="BD680" i="6"/>
  <c r="BE680" i="6" s="1"/>
  <c r="BG680" i="6" s="1"/>
  <c r="BA624" i="6"/>
  <c r="BB624" i="6" s="1"/>
  <c r="BD624" i="6"/>
  <c r="BE624" i="6" s="1"/>
  <c r="BG624" i="6" s="1"/>
  <c r="BA607" i="6"/>
  <c r="BB607" i="6" s="1"/>
  <c r="BD607" i="6"/>
  <c r="BE607" i="6" s="1"/>
  <c r="BG607" i="6" s="1"/>
  <c r="BD127" i="6"/>
  <c r="BE127" i="6" s="1"/>
  <c r="BG127" i="6" s="1"/>
  <c r="BA127" i="6"/>
  <c r="BB127" i="6" s="1"/>
  <c r="BA102" i="6"/>
  <c r="BB102" i="6" s="1"/>
  <c r="BD102" i="6"/>
  <c r="BE102" i="6" s="1"/>
  <c r="BG102" i="6" s="1"/>
  <c r="BA690" i="6"/>
  <c r="BB690" i="6" s="1"/>
  <c r="BD690" i="6"/>
  <c r="BE690" i="6" s="1"/>
  <c r="BG690" i="6" s="1"/>
  <c r="BD70" i="6"/>
  <c r="BE70" i="6" s="1"/>
  <c r="BG70" i="6" s="1"/>
  <c r="BA70" i="6"/>
  <c r="BB70" i="6" s="1"/>
  <c r="BA781" i="6"/>
  <c r="BB781" i="6" s="1"/>
  <c r="BD781" i="6"/>
  <c r="BE781" i="6" s="1"/>
  <c r="BG781" i="6" s="1"/>
  <c r="BA181" i="6"/>
  <c r="BB181" i="6" s="1"/>
  <c r="BD181" i="6"/>
  <c r="BE181" i="6" s="1"/>
  <c r="BG181" i="6" s="1"/>
  <c r="BA617" i="6"/>
  <c r="BB617" i="6" s="1"/>
  <c r="BD617" i="6"/>
  <c r="BE617" i="6" s="1"/>
  <c r="BG617" i="6" s="1"/>
  <c r="BA670" i="6"/>
  <c r="BB670" i="6" s="1"/>
  <c r="BD670" i="6"/>
  <c r="BE670" i="6" s="1"/>
  <c r="BG670" i="6" s="1"/>
  <c r="BA599" i="6"/>
  <c r="BB599" i="6" s="1"/>
  <c r="BD599" i="6"/>
  <c r="BE599" i="6" s="1"/>
  <c r="BG599" i="6" s="1"/>
  <c r="BA473" i="6"/>
  <c r="BB473" i="6" s="1"/>
  <c r="BD473" i="6"/>
  <c r="BE473" i="6" s="1"/>
  <c r="BG473" i="6" s="1"/>
  <c r="BD329" i="6"/>
  <c r="BE329" i="6" s="1"/>
  <c r="BA248" i="6"/>
  <c r="BB248" i="6" s="1"/>
  <c r="BD248" i="6"/>
  <c r="BE248" i="6" s="1"/>
  <c r="BG248" i="6" s="1"/>
  <c r="BA466" i="6"/>
  <c r="BB466" i="6" s="1"/>
  <c r="BD466" i="6"/>
  <c r="BE466" i="6" s="1"/>
  <c r="BG466" i="6" s="1"/>
  <c r="BD437" i="6"/>
  <c r="BE437" i="6" s="1"/>
  <c r="BG437" i="6" s="1"/>
  <c r="BA437" i="6"/>
  <c r="BB437" i="6" s="1"/>
  <c r="BA695" i="6"/>
  <c r="BB695" i="6" s="1"/>
  <c r="BD695" i="6"/>
  <c r="BE695" i="6" s="1"/>
  <c r="BG695" i="6" s="1"/>
  <c r="BA450" i="6"/>
  <c r="BB450" i="6" s="1"/>
  <c r="BD450" i="6"/>
  <c r="BE450" i="6" s="1"/>
  <c r="BG450" i="6" s="1"/>
  <c r="BD603" i="6"/>
  <c r="BE603" i="6" s="1"/>
  <c r="BG603" i="6" s="1"/>
  <c r="BA603" i="6"/>
  <c r="BB603" i="6" s="1"/>
  <c r="BA107" i="6"/>
  <c r="BB107" i="6" s="1"/>
  <c r="BD107" i="6"/>
  <c r="BE107" i="6" s="1"/>
  <c r="BG107" i="6" s="1"/>
  <c r="BD470" i="6"/>
  <c r="BE470" i="6" s="1"/>
  <c r="BG470" i="6" s="1"/>
  <c r="BA470" i="6"/>
  <c r="BB470" i="6" s="1"/>
  <c r="BA257" i="6"/>
  <c r="BB257" i="6" s="1"/>
  <c r="BD257" i="6"/>
  <c r="BE257" i="6" s="1"/>
  <c r="BG257" i="6" s="1"/>
  <c r="BA94" i="6"/>
  <c r="BB94" i="6" s="1"/>
  <c r="BD94" i="6"/>
  <c r="BE94" i="6" s="1"/>
  <c r="BG94" i="6" s="1"/>
  <c r="BD95" i="6"/>
  <c r="BE95" i="6" s="1"/>
  <c r="BG95" i="6" s="1"/>
  <c r="BA95" i="6"/>
  <c r="BB95" i="6" s="1"/>
  <c r="BA679" i="6"/>
  <c r="BB679" i="6" s="1"/>
  <c r="BD679" i="6"/>
  <c r="BE679" i="6" s="1"/>
  <c r="BG679" i="6" s="1"/>
  <c r="BA785" i="6"/>
  <c r="BB785" i="6" s="1"/>
  <c r="BD785" i="6"/>
  <c r="BE785" i="6" s="1"/>
  <c r="BG785" i="6" s="1"/>
  <c r="BD256" i="6"/>
  <c r="BE256" i="6" s="1"/>
  <c r="BG256" i="6" s="1"/>
  <c r="BA256" i="6"/>
  <c r="BB256" i="6" s="1"/>
  <c r="BD471" i="6"/>
  <c r="BE471" i="6" s="1"/>
  <c r="BG471" i="6" s="1"/>
  <c r="BA471" i="6"/>
  <c r="BB471" i="6" s="1"/>
  <c r="BA623" i="6"/>
  <c r="BB623" i="6" s="1"/>
  <c r="BD623" i="6"/>
  <c r="BE623" i="6" s="1"/>
  <c r="BG623" i="6" s="1"/>
  <c r="BA931" i="6"/>
  <c r="BB931" i="6" s="1"/>
  <c r="BD931" i="6"/>
  <c r="BE931" i="6" s="1"/>
  <c r="BG931" i="6" s="1"/>
  <c r="BD214" i="6"/>
  <c r="BE214" i="6" s="1"/>
  <c r="BG214" i="6" s="1"/>
  <c r="BA214" i="6"/>
  <c r="BB214" i="6" s="1"/>
  <c r="BD460" i="6"/>
  <c r="BE460" i="6" s="1"/>
  <c r="BG460" i="6" s="1"/>
  <c r="BA460" i="6"/>
  <c r="BB460" i="6" s="1"/>
  <c r="BD773" i="6"/>
  <c r="BE773" i="6" s="1"/>
  <c r="BG773" i="6" s="1"/>
  <c r="BA773" i="6"/>
  <c r="BB773" i="6" s="1"/>
  <c r="BA59" i="6"/>
  <c r="BB59" i="6" s="1"/>
  <c r="BD59" i="6"/>
  <c r="BE59" i="6" s="1"/>
  <c r="BG59" i="6" s="1"/>
  <c r="BD604" i="6"/>
  <c r="BE604" i="6" s="1"/>
  <c r="BG604" i="6" s="1"/>
  <c r="BA604" i="6"/>
  <c r="BB604" i="6" s="1"/>
  <c r="BA472" i="6"/>
  <c r="BB472" i="6" s="1"/>
  <c r="BD472" i="6"/>
  <c r="BE472" i="6" s="1"/>
  <c r="BG472" i="6" s="1"/>
  <c r="BA103" i="6"/>
  <c r="BB103" i="6" s="1"/>
  <c r="BD103" i="6"/>
  <c r="BE103" i="6" s="1"/>
  <c r="BG103" i="6" s="1"/>
  <c r="BD628" i="6"/>
  <c r="BE628" i="6" s="1"/>
  <c r="BG628" i="6" s="1"/>
  <c r="BA628" i="6"/>
  <c r="BB628" i="6" s="1"/>
  <c r="AN171" i="6"/>
  <c r="AU171" i="6"/>
  <c r="K78" i="15"/>
  <c r="K73" i="15"/>
  <c r="K75" i="15"/>
  <c r="BA75" i="15"/>
  <c r="BA73" i="15"/>
  <c r="CO75" i="15"/>
  <c r="CO73" i="15"/>
  <c r="AU533" i="6"/>
  <c r="AN533" i="6"/>
  <c r="AG725" i="6"/>
  <c r="AI725" i="6"/>
  <c r="AI733" i="6"/>
  <c r="AG733" i="6"/>
  <c r="AI963" i="6"/>
  <c r="AG963" i="6"/>
  <c r="AI206" i="6"/>
  <c r="AG206" i="6"/>
  <c r="AJ193" i="6"/>
  <c r="AI969" i="6"/>
  <c r="AG969" i="6"/>
  <c r="AI728" i="6"/>
  <c r="AG728" i="6"/>
  <c r="AJ532" i="6"/>
  <c r="AG544" i="6"/>
  <c r="AI544" i="6"/>
  <c r="AG538" i="6"/>
  <c r="AI538" i="6"/>
  <c r="AI961" i="6"/>
  <c r="AG961" i="6"/>
  <c r="AG208" i="6"/>
  <c r="AI208" i="6"/>
  <c r="AJ951" i="6"/>
  <c r="AJ187" i="6"/>
  <c r="AI968" i="6"/>
  <c r="AG968" i="6"/>
  <c r="AJ954" i="6"/>
  <c r="AI730" i="6"/>
  <c r="AG730" i="6"/>
  <c r="AI970" i="6"/>
  <c r="AG970" i="6"/>
  <c r="AJ188" i="6"/>
  <c r="AG732" i="6"/>
  <c r="AI732" i="6"/>
  <c r="AJ531" i="6"/>
  <c r="AJ525" i="6"/>
  <c r="AI964" i="6"/>
  <c r="AG964" i="6"/>
  <c r="AI534" i="6"/>
  <c r="AG534" i="6"/>
  <c r="AG202" i="6"/>
  <c r="AI202" i="6"/>
  <c r="AJ191" i="6"/>
  <c r="AG207" i="6"/>
  <c r="AI207" i="6"/>
  <c r="AJ720" i="6"/>
  <c r="AJ196" i="6"/>
  <c r="AI209" i="6"/>
  <c r="AG209" i="6"/>
  <c r="AG199" i="6"/>
  <c r="AI199" i="6"/>
  <c r="AI205" i="6"/>
  <c r="AG205" i="6"/>
  <c r="AI211" i="6"/>
  <c r="AG211" i="6"/>
  <c r="AJ722" i="6"/>
  <c r="AI734" i="6"/>
  <c r="AG734" i="6"/>
  <c r="AM546" i="6"/>
  <c r="AP546" i="6" s="1"/>
  <c r="AG546" i="6"/>
  <c r="AI723" i="6"/>
  <c r="AG723" i="6"/>
  <c r="AJ186" i="6"/>
  <c r="AI545" i="6"/>
  <c r="AG545" i="6"/>
  <c r="AI726" i="6"/>
  <c r="AG726" i="6"/>
  <c r="AJ712" i="6"/>
  <c r="AI535" i="6"/>
  <c r="AG535" i="6"/>
  <c r="AJ957" i="6"/>
  <c r="AI212" i="6"/>
  <c r="AG212" i="6"/>
  <c r="AJ719" i="6"/>
  <c r="AJ521" i="6"/>
  <c r="AJ526" i="6"/>
  <c r="AI724" i="6"/>
  <c r="AG724" i="6"/>
  <c r="AI201" i="6"/>
  <c r="AG201" i="6"/>
  <c r="AI967" i="6"/>
  <c r="AG967" i="6"/>
  <c r="AJ198" i="6"/>
  <c r="AJ721" i="6"/>
  <c r="AJ194" i="6"/>
  <c r="AI971" i="6"/>
  <c r="AG971" i="6"/>
  <c r="AG962" i="6"/>
  <c r="AI962" i="6"/>
  <c r="AI731" i="6"/>
  <c r="AG731" i="6"/>
  <c r="AJ718" i="6"/>
  <c r="AG536" i="6"/>
  <c r="AI536" i="6"/>
  <c r="AJ717" i="6"/>
  <c r="AI541" i="6"/>
  <c r="AG541" i="6"/>
  <c r="AJ195" i="6"/>
  <c r="AG965" i="6"/>
  <c r="AI965" i="6"/>
  <c r="AJ713" i="6"/>
  <c r="AI729" i="6"/>
  <c r="AG729" i="6"/>
  <c r="AG537" i="6"/>
  <c r="AI537" i="6"/>
  <c r="AJ524" i="6"/>
  <c r="AJ190" i="6"/>
  <c r="AG204" i="6"/>
  <c r="AI204" i="6"/>
  <c r="AJ528" i="6"/>
  <c r="AJ958" i="6"/>
  <c r="C13" i="10"/>
  <c r="W213" i="6"/>
  <c r="AF213" i="6" s="1"/>
  <c r="W223" i="6"/>
  <c r="AF223" i="6" s="1"/>
  <c r="W547" i="6"/>
  <c r="AF547" i="6" s="1"/>
  <c r="W558" i="6"/>
  <c r="AF558" i="6" s="1"/>
  <c r="W739" i="6"/>
  <c r="AF739" i="6" s="1"/>
  <c r="W972" i="6"/>
  <c r="AF972" i="6" s="1"/>
  <c r="W981" i="6"/>
  <c r="AF981" i="6" s="1"/>
  <c r="W219" i="6"/>
  <c r="AF219" i="6" s="1"/>
  <c r="W215" i="6"/>
  <c r="AF215" i="6" s="1"/>
  <c r="W222" i="6"/>
  <c r="AF222" i="6" s="1"/>
  <c r="W974" i="6"/>
  <c r="AF974" i="6" s="1"/>
  <c r="W554" i="6"/>
  <c r="AF554" i="6" s="1"/>
  <c r="W744" i="6"/>
  <c r="AF744" i="6" s="1"/>
  <c r="W979" i="6"/>
  <c r="AF979" i="6" s="1"/>
  <c r="W218" i="6"/>
  <c r="AF218" i="6" s="1"/>
  <c r="W227" i="6"/>
  <c r="AF227" i="6" s="1"/>
  <c r="W228" i="6"/>
  <c r="AF228" i="6" s="1"/>
  <c r="W746" i="6"/>
  <c r="AF746" i="6" s="1"/>
  <c r="W557" i="6"/>
  <c r="AF557" i="6" s="1"/>
  <c r="W224" i="6"/>
  <c r="AF224" i="6" s="1"/>
  <c r="W550" i="6"/>
  <c r="AF550" i="6" s="1"/>
  <c r="W559" i="6"/>
  <c r="AF559" i="6" s="1"/>
  <c r="W736" i="6"/>
  <c r="AF736" i="6" s="1"/>
  <c r="W217" i="6"/>
  <c r="AF217" i="6" s="1"/>
  <c r="W548" i="6"/>
  <c r="AF548" i="6" s="1"/>
  <c r="W976" i="6"/>
  <c r="AF976" i="6" s="1"/>
  <c r="W220" i="6"/>
  <c r="AF220" i="6" s="1"/>
  <c r="W556" i="6"/>
  <c r="AF556" i="6" s="1"/>
  <c r="W742" i="6"/>
  <c r="AF742" i="6" s="1"/>
  <c r="W740" i="6"/>
  <c r="AF740" i="6" s="1"/>
  <c r="W216" i="6"/>
  <c r="AF216" i="6" s="1"/>
  <c r="W737" i="6"/>
  <c r="AF737" i="6" s="1"/>
  <c r="W745" i="6"/>
  <c r="AF745" i="6" s="1"/>
  <c r="W977" i="6"/>
  <c r="AF977" i="6" s="1"/>
  <c r="W221" i="6"/>
  <c r="AF221" i="6" s="1"/>
  <c r="W975" i="6"/>
  <c r="AF975" i="6" s="1"/>
  <c r="W982" i="6"/>
  <c r="AF982" i="6" s="1"/>
  <c r="W555" i="6"/>
  <c r="AF555" i="6" s="1"/>
  <c r="W735" i="6"/>
  <c r="AF735" i="6" s="1"/>
  <c r="W743" i="6"/>
  <c r="AF743" i="6" s="1"/>
  <c r="W741" i="6"/>
  <c r="AF741" i="6" s="1"/>
  <c r="W553" i="6"/>
  <c r="AF553" i="6" s="1"/>
  <c r="W549" i="6"/>
  <c r="AF549" i="6" s="1"/>
  <c r="W973" i="6"/>
  <c r="AF973" i="6" s="1"/>
  <c r="W978" i="6"/>
  <c r="AF978" i="6" s="1"/>
  <c r="W560" i="6"/>
  <c r="AF560" i="6" s="1"/>
  <c r="W980" i="6"/>
  <c r="AF980" i="6" s="1"/>
  <c r="AJ527" i="6"/>
  <c r="AJ711" i="6"/>
  <c r="AG200" i="6"/>
  <c r="AI200" i="6"/>
  <c r="AJ959" i="6"/>
  <c r="AJ530" i="6"/>
  <c r="AJ960" i="6"/>
  <c r="AJ522" i="6"/>
  <c r="AJ714" i="6"/>
  <c r="AI543" i="6"/>
  <c r="AG543" i="6"/>
  <c r="AJ955" i="6"/>
  <c r="AJ950" i="6"/>
  <c r="AJ523" i="6"/>
  <c r="AJ952" i="6"/>
  <c r="AJ953" i="6"/>
  <c r="AJ956" i="6"/>
  <c r="AG210" i="6"/>
  <c r="AI210" i="6"/>
  <c r="AJ189" i="6"/>
  <c r="AJ185" i="6"/>
  <c r="AJ197" i="6"/>
  <c r="AI966" i="6"/>
  <c r="AG966" i="6"/>
  <c r="AI542" i="6"/>
  <c r="AG542" i="6"/>
  <c r="AG539" i="6"/>
  <c r="AI539" i="6"/>
  <c r="AJ715" i="6"/>
  <c r="L74" i="15"/>
  <c r="BB74" i="15"/>
  <c r="BB78" i="15" s="1"/>
  <c r="CP74" i="15"/>
  <c r="CP78" i="15" s="1"/>
  <c r="BH82" i="6" l="1"/>
  <c r="BJ82" i="6" s="1"/>
  <c r="BB161" i="6"/>
  <c r="BH62" i="6"/>
  <c r="BJ62" i="6" s="1"/>
  <c r="BB593" i="6"/>
  <c r="BH280" i="6"/>
  <c r="BJ280" i="6" s="1"/>
  <c r="BB48" i="6"/>
  <c r="BB451" i="6"/>
  <c r="BH345" i="6"/>
  <c r="BJ345" i="6" s="1"/>
  <c r="BB278" i="6"/>
  <c r="BH289" i="6"/>
  <c r="BJ289" i="6" s="1"/>
  <c r="BH74" i="6"/>
  <c r="BJ74" i="6" s="1"/>
  <c r="BH323" i="6"/>
  <c r="BJ323" i="6" s="1"/>
  <c r="BD606" i="6"/>
  <c r="BE606" i="6" s="1"/>
  <c r="BG606" i="6" s="1"/>
  <c r="BI606" i="6" s="1"/>
  <c r="BL606" i="6" s="1"/>
  <c r="BM606" i="6" s="1"/>
  <c r="BH343" i="6"/>
  <c r="BJ343" i="6" s="1"/>
  <c r="BH789" i="6"/>
  <c r="BJ789" i="6" s="1"/>
  <c r="BH453" i="6"/>
  <c r="BJ453" i="6" s="1"/>
  <c r="BH425" i="6"/>
  <c r="BJ425" i="6" s="1"/>
  <c r="BH321" i="6"/>
  <c r="BJ321" i="6" s="1"/>
  <c r="BH69" i="6"/>
  <c r="BJ69" i="6" s="1"/>
  <c r="BH653" i="6"/>
  <c r="BJ653" i="6" s="1"/>
  <c r="BH654" i="6"/>
  <c r="BJ654" i="6" s="1"/>
  <c r="BH44" i="6"/>
  <c r="BJ44" i="6" s="1"/>
  <c r="BH92" i="6"/>
  <c r="BJ92" i="6" s="1"/>
  <c r="BH119" i="6"/>
  <c r="BJ119" i="6" s="1"/>
  <c r="BH836" i="6"/>
  <c r="BJ836" i="6" s="1"/>
  <c r="BB104" i="6"/>
  <c r="BB868" i="6"/>
  <c r="BH93" i="6"/>
  <c r="BJ93" i="6" s="1"/>
  <c r="BH334" i="6"/>
  <c r="BJ334" i="6" s="1"/>
  <c r="BH412" i="6"/>
  <c r="BJ412" i="6" s="1"/>
  <c r="BH313" i="6"/>
  <c r="BJ313" i="6" s="1"/>
  <c r="BH903" i="6"/>
  <c r="BJ903" i="6" s="1"/>
  <c r="BH882" i="6"/>
  <c r="BJ882" i="6" s="1"/>
  <c r="BB776" i="6"/>
  <c r="BH634" i="6"/>
  <c r="BJ634" i="6" s="1"/>
  <c r="BH56" i="6"/>
  <c r="BJ56" i="6" s="1"/>
  <c r="BH77" i="6"/>
  <c r="BJ77" i="6" s="1"/>
  <c r="BH96" i="6"/>
  <c r="BJ96" i="6" s="1"/>
  <c r="BB269" i="6"/>
  <c r="BH39" i="6"/>
  <c r="BJ39" i="6" s="1"/>
  <c r="BD126" i="6"/>
  <c r="BE126" i="6" s="1"/>
  <c r="BG126" i="6" s="1"/>
  <c r="BI126" i="6" s="1"/>
  <c r="BH397" i="6"/>
  <c r="BJ397" i="6" s="1"/>
  <c r="BH799" i="6"/>
  <c r="BJ799" i="6" s="1"/>
  <c r="BH281" i="6"/>
  <c r="BJ281" i="6" s="1"/>
  <c r="BH805" i="6"/>
  <c r="BJ805" i="6" s="1"/>
  <c r="BH295" i="6"/>
  <c r="BJ295" i="6" s="1"/>
  <c r="BH901" i="6"/>
  <c r="BJ901" i="6" s="1"/>
  <c r="BH644" i="6"/>
  <c r="BJ644" i="6" s="1"/>
  <c r="BH367" i="6"/>
  <c r="BJ367" i="6" s="1"/>
  <c r="BH348" i="6"/>
  <c r="BJ348" i="6" s="1"/>
  <c r="BH17" i="6"/>
  <c r="BJ17" i="6" s="1"/>
  <c r="BH288" i="6"/>
  <c r="BJ288" i="6" s="1"/>
  <c r="BA691" i="6"/>
  <c r="BB691" i="6" s="1"/>
  <c r="BD278" i="6"/>
  <c r="BE278" i="6" s="1"/>
  <c r="BG278" i="6" s="1"/>
  <c r="BI278" i="6" s="1"/>
  <c r="BA261" i="6"/>
  <c r="BB261" i="6" s="1"/>
  <c r="BA685" i="6"/>
  <c r="BB685" i="6" s="1"/>
  <c r="BH65" i="6"/>
  <c r="BJ65" i="6" s="1"/>
  <c r="BH306" i="6"/>
  <c r="BJ306" i="6" s="1"/>
  <c r="BG401" i="6"/>
  <c r="BI401" i="6" s="1"/>
  <c r="BL401" i="6" s="1"/>
  <c r="BM401" i="6" s="1"/>
  <c r="BD269" i="6"/>
  <c r="BE269" i="6" s="1"/>
  <c r="BG269" i="6" s="1"/>
  <c r="BI269" i="6" s="1"/>
  <c r="BB126" i="6"/>
  <c r="BH872" i="6"/>
  <c r="BJ872" i="6" s="1"/>
  <c r="BH79" i="6"/>
  <c r="BJ79" i="6" s="1"/>
  <c r="BH637" i="6"/>
  <c r="BJ637" i="6" s="1"/>
  <c r="BH261" i="6"/>
  <c r="BJ261" i="6" s="1"/>
  <c r="BA688" i="6"/>
  <c r="BB688" i="6" s="1"/>
  <c r="BA879" i="6"/>
  <c r="BB879" i="6" s="1"/>
  <c r="BH455" i="6"/>
  <c r="BJ455" i="6" s="1"/>
  <c r="BB606" i="6"/>
  <c r="BH27" i="6"/>
  <c r="BJ27" i="6" s="1"/>
  <c r="BG879" i="6"/>
  <c r="BI879" i="6" s="1"/>
  <c r="AQ948" i="6"/>
  <c r="AZ948" i="6"/>
  <c r="BA948" i="6" s="1"/>
  <c r="AQ947" i="6"/>
  <c r="AZ947" i="6"/>
  <c r="BD947" i="6" s="1"/>
  <c r="BE947" i="6" s="1"/>
  <c r="BG947" i="6" s="1"/>
  <c r="BI947" i="6" s="1"/>
  <c r="AQ698" i="6"/>
  <c r="AZ698" i="6"/>
  <c r="BD698" i="6" s="1"/>
  <c r="BE698" i="6" s="1"/>
  <c r="BG698" i="6" s="1"/>
  <c r="BI698" i="6" s="1"/>
  <c r="AQ330" i="6"/>
  <c r="AZ330" i="6"/>
  <c r="BD330" i="6" s="1"/>
  <c r="BE330" i="6" s="1"/>
  <c r="BG330" i="6" s="1"/>
  <c r="AQ418" i="6"/>
  <c r="AZ418" i="6"/>
  <c r="BA418" i="6" s="1"/>
  <c r="AQ489" i="6"/>
  <c r="AZ489" i="6"/>
  <c r="BD489" i="6" s="1"/>
  <c r="BE489" i="6" s="1"/>
  <c r="BG489" i="6" s="1"/>
  <c r="AQ837" i="6"/>
  <c r="AZ837" i="6"/>
  <c r="BD837" i="6" s="1"/>
  <c r="BE837" i="6" s="1"/>
  <c r="BG837" i="6" s="1"/>
  <c r="BI837" i="6" s="1"/>
  <c r="AQ183" i="6"/>
  <c r="AZ183" i="6"/>
  <c r="BD183" i="6" s="1"/>
  <c r="BE183" i="6" s="1"/>
  <c r="BG183" i="6" s="1"/>
  <c r="BI183" i="6" s="1"/>
  <c r="AQ175" i="6"/>
  <c r="AZ175" i="6"/>
  <c r="BD175" i="6" s="1"/>
  <c r="BE175" i="6" s="1"/>
  <c r="BG175" i="6" s="1"/>
  <c r="BI175" i="6" s="1"/>
  <c r="AQ483" i="6"/>
  <c r="AZ483" i="6"/>
  <c r="BD483" i="6" s="1"/>
  <c r="BE483" i="6" s="1"/>
  <c r="BG483" i="6" s="1"/>
  <c r="BI483" i="6" s="1"/>
  <c r="BL483" i="6" s="1"/>
  <c r="BM483" i="6" s="1"/>
  <c r="AQ738" i="6"/>
  <c r="AZ738" i="6"/>
  <c r="BA738" i="6" s="1"/>
  <c r="AQ167" i="6"/>
  <c r="AZ167" i="6"/>
  <c r="BA167" i="6" s="1"/>
  <c r="AQ493" i="6"/>
  <c r="AZ493" i="6"/>
  <c r="BD493" i="6" s="1"/>
  <c r="BE493" i="6" s="1"/>
  <c r="AQ385" i="6"/>
  <c r="AZ385" i="6"/>
  <c r="BD385" i="6" s="1"/>
  <c r="BE385" i="6" s="1"/>
  <c r="BG385" i="6" s="1"/>
  <c r="BI385" i="6" s="1"/>
  <c r="BL385" i="6" s="1"/>
  <c r="BM385" i="6" s="1"/>
  <c r="AQ173" i="6"/>
  <c r="AZ173" i="6"/>
  <c r="BA173" i="6" s="1"/>
  <c r="AQ440" i="6"/>
  <c r="AZ440" i="6"/>
  <c r="BD440" i="6" s="1"/>
  <c r="BE440" i="6" s="1"/>
  <c r="BG440" i="6" s="1"/>
  <c r="AQ605" i="6"/>
  <c r="AZ605" i="6"/>
  <c r="BA605" i="6" s="1"/>
  <c r="AQ174" i="6"/>
  <c r="AZ174" i="6"/>
  <c r="BA174" i="6" s="1"/>
  <c r="AQ848" i="6"/>
  <c r="AZ848" i="6"/>
  <c r="BA848" i="6" s="1"/>
  <c r="BA777" i="6"/>
  <c r="BB777" i="6" s="1"/>
  <c r="AQ697" i="6"/>
  <c r="AZ697" i="6"/>
  <c r="BD697" i="6" s="1"/>
  <c r="BE697" i="6" s="1"/>
  <c r="BG697" i="6" s="1"/>
  <c r="AQ37" i="6"/>
  <c r="AZ37" i="6"/>
  <c r="BD37" i="6" s="1"/>
  <c r="BE37" i="6" s="1"/>
  <c r="BG37" i="6" s="1"/>
  <c r="BI37" i="6" s="1"/>
  <c r="BG50" i="6"/>
  <c r="BI50" i="6" s="1"/>
  <c r="AQ862" i="6"/>
  <c r="AZ862" i="6"/>
  <c r="BD862" i="6" s="1"/>
  <c r="BE862" i="6" s="1"/>
  <c r="BG862" i="6" s="1"/>
  <c r="BI862" i="6" s="1"/>
  <c r="AQ479" i="6"/>
  <c r="AZ479" i="6"/>
  <c r="BA479" i="6" s="1"/>
  <c r="AQ496" i="6"/>
  <c r="AZ496" i="6"/>
  <c r="BD496" i="6" s="1"/>
  <c r="BE496" i="6" s="1"/>
  <c r="BG496" i="6" s="1"/>
  <c r="AQ942" i="6"/>
  <c r="AZ942" i="6"/>
  <c r="BD942" i="6" s="1"/>
  <c r="BE942" i="6" s="1"/>
  <c r="BG942" i="6" s="1"/>
  <c r="BI942" i="6" s="1"/>
  <c r="AQ484" i="6"/>
  <c r="AZ484" i="6"/>
  <c r="BA484" i="6" s="1"/>
  <c r="BA110" i="6"/>
  <c r="BB110" i="6" s="1"/>
  <c r="AQ501" i="6"/>
  <c r="AZ501" i="6"/>
  <c r="AQ939" i="6"/>
  <c r="AZ939" i="6"/>
  <c r="BD939" i="6" s="1"/>
  <c r="BE939" i="6" s="1"/>
  <c r="BG939" i="6" s="1"/>
  <c r="BI939" i="6" s="1"/>
  <c r="AQ492" i="6"/>
  <c r="AZ492" i="6"/>
  <c r="BA492" i="6" s="1"/>
  <c r="BB492" i="6" s="1"/>
  <c r="BA878" i="6"/>
  <c r="BB878" i="6" s="1"/>
  <c r="AQ158" i="6"/>
  <c r="AZ158" i="6"/>
  <c r="BA158" i="6" s="1"/>
  <c r="BH29" i="6"/>
  <c r="BJ29" i="6" s="1"/>
  <c r="AQ486" i="6"/>
  <c r="AZ486" i="6"/>
  <c r="BA486" i="6" s="1"/>
  <c r="BB486" i="6" s="1"/>
  <c r="AQ144" i="6"/>
  <c r="AZ144" i="6"/>
  <c r="BA144" i="6" s="1"/>
  <c r="BB144" i="6" s="1"/>
  <c r="AQ487" i="6"/>
  <c r="AZ487" i="6"/>
  <c r="BA487" i="6" s="1"/>
  <c r="AQ145" i="6"/>
  <c r="AZ145" i="6"/>
  <c r="BD145" i="6" s="1"/>
  <c r="BE145" i="6" s="1"/>
  <c r="BG145" i="6" s="1"/>
  <c r="BI145" i="6" s="1"/>
  <c r="AQ396" i="6"/>
  <c r="AZ396" i="6"/>
  <c r="BD396" i="6" s="1"/>
  <c r="BE396" i="6" s="1"/>
  <c r="BG396" i="6" s="1"/>
  <c r="BI396" i="6" s="1"/>
  <c r="BL396" i="6" s="1"/>
  <c r="BM396" i="6" s="1"/>
  <c r="AQ452" i="6"/>
  <c r="AZ452" i="6"/>
  <c r="BA452" i="6" s="1"/>
  <c r="AQ696" i="6"/>
  <c r="AZ696" i="6"/>
  <c r="BD696" i="6" s="1"/>
  <c r="BE696" i="6" s="1"/>
  <c r="BD451" i="6"/>
  <c r="BE451" i="6" s="1"/>
  <c r="BG451" i="6" s="1"/>
  <c r="BH451" i="6" s="1"/>
  <c r="BJ451" i="6" s="1"/>
  <c r="AQ374" i="6"/>
  <c r="AZ374" i="6"/>
  <c r="BA374" i="6" s="1"/>
  <c r="AQ15" i="6"/>
  <c r="AZ15" i="6"/>
  <c r="BA15" i="6" s="1"/>
  <c r="AQ941" i="6"/>
  <c r="AZ941" i="6"/>
  <c r="BA941" i="6" s="1"/>
  <c r="BB941" i="6" s="1"/>
  <c r="AQ177" i="6"/>
  <c r="AZ177" i="6"/>
  <c r="BA177" i="6" s="1"/>
  <c r="AQ168" i="6"/>
  <c r="AZ168" i="6"/>
  <c r="BD168" i="6" s="1"/>
  <c r="BE168" i="6" s="1"/>
  <c r="BG168" i="6" s="1"/>
  <c r="AQ594" i="6"/>
  <c r="AZ594" i="6"/>
  <c r="BA594" i="6" s="1"/>
  <c r="AQ946" i="6"/>
  <c r="AZ946" i="6"/>
  <c r="BD946" i="6" s="1"/>
  <c r="BE946" i="6" s="1"/>
  <c r="AQ263" i="6"/>
  <c r="AZ263" i="6"/>
  <c r="BD263" i="6" s="1"/>
  <c r="BE263" i="6" s="1"/>
  <c r="BG263" i="6" s="1"/>
  <c r="BI263" i="6" s="1"/>
  <c r="BH336" i="6"/>
  <c r="BJ336" i="6" s="1"/>
  <c r="AQ352" i="6"/>
  <c r="AZ352" i="6"/>
  <c r="BD352" i="6" s="1"/>
  <c r="BE352" i="6" s="1"/>
  <c r="BG352" i="6" s="1"/>
  <c r="BI352" i="6" s="1"/>
  <c r="BL352" i="6" s="1"/>
  <c r="BM352" i="6" s="1"/>
  <c r="AQ507" i="6"/>
  <c r="AZ507" i="6"/>
  <c r="BD507" i="6" s="1"/>
  <c r="BE507" i="6" s="1"/>
  <c r="BG507" i="6" s="1"/>
  <c r="BI507" i="6" s="1"/>
  <c r="BL507" i="6" s="1"/>
  <c r="BM507" i="6" s="1"/>
  <c r="AQ480" i="6"/>
  <c r="AZ480" i="6"/>
  <c r="BA480" i="6" s="1"/>
  <c r="BB480" i="6" s="1"/>
  <c r="AQ154" i="6"/>
  <c r="AZ154" i="6"/>
  <c r="BA154" i="6" s="1"/>
  <c r="BB154" i="6" s="1"/>
  <c r="AQ318" i="6"/>
  <c r="AZ318" i="6"/>
  <c r="BD318" i="6" s="1"/>
  <c r="BE318" i="6" s="1"/>
  <c r="BG318" i="6" s="1"/>
  <c r="AQ860" i="6"/>
  <c r="AZ860" i="6"/>
  <c r="BD860" i="6" s="1"/>
  <c r="BE860" i="6" s="1"/>
  <c r="BG860" i="6" s="1"/>
  <c r="BI860" i="6" s="1"/>
  <c r="AQ508" i="6"/>
  <c r="AZ508" i="6"/>
  <c r="BA508" i="6" s="1"/>
  <c r="AQ529" i="6"/>
  <c r="AZ529" i="6"/>
  <c r="BA529" i="6" s="1"/>
  <c r="AQ540" i="6"/>
  <c r="AZ540" i="6"/>
  <c r="BD540" i="6" s="1"/>
  <c r="BE540" i="6" s="1"/>
  <c r="BG540" i="6" s="1"/>
  <c r="AQ463" i="6"/>
  <c r="AZ463" i="6"/>
  <c r="BA463" i="6" s="1"/>
  <c r="AQ441" i="6"/>
  <c r="AZ441" i="6"/>
  <c r="BA441" i="6" s="1"/>
  <c r="BB441" i="6" s="1"/>
  <c r="AQ26" i="6"/>
  <c r="AZ26" i="6"/>
  <c r="BD26" i="6" s="1"/>
  <c r="BE26" i="6" s="1"/>
  <c r="BG26" i="6" s="1"/>
  <c r="BI26" i="6" s="1"/>
  <c r="AQ165" i="6"/>
  <c r="AZ165" i="6"/>
  <c r="BA165" i="6" s="1"/>
  <c r="BB165" i="6" s="1"/>
  <c r="AQ705" i="6"/>
  <c r="AZ705" i="6"/>
  <c r="BD705" i="6" s="1"/>
  <c r="BE705" i="6" s="1"/>
  <c r="BG705" i="6" s="1"/>
  <c r="BI705" i="6" s="1"/>
  <c r="AQ146" i="6"/>
  <c r="AZ146" i="6"/>
  <c r="BA146" i="6" s="1"/>
  <c r="AQ341" i="6"/>
  <c r="AZ341" i="6"/>
  <c r="BD341" i="6" s="1"/>
  <c r="BE341" i="6" s="1"/>
  <c r="BG341" i="6" s="1"/>
  <c r="AQ661" i="6"/>
  <c r="AZ661" i="6"/>
  <c r="BA661" i="6" s="1"/>
  <c r="AQ225" i="6"/>
  <c r="AZ225" i="6"/>
  <c r="BA225" i="6" s="1"/>
  <c r="BB225" i="6" s="1"/>
  <c r="AQ552" i="6"/>
  <c r="AZ552" i="6"/>
  <c r="BA552" i="6" s="1"/>
  <c r="AQ143" i="6"/>
  <c r="AZ143" i="6"/>
  <c r="BD143" i="6" s="1"/>
  <c r="BE143" i="6" s="1"/>
  <c r="BG143" i="6" s="1"/>
  <c r="BI143" i="6" s="1"/>
  <c r="AQ307" i="6"/>
  <c r="AZ307" i="6"/>
  <c r="BD307" i="6" s="1"/>
  <c r="BE307" i="6" s="1"/>
  <c r="BG307" i="6" s="1"/>
  <c r="BI307" i="6" s="1"/>
  <c r="AQ517" i="6"/>
  <c r="AZ517" i="6"/>
  <c r="BA517" i="6" s="1"/>
  <c r="AQ490" i="6"/>
  <c r="AZ490" i="6"/>
  <c r="BA490" i="6" s="1"/>
  <c r="BB490" i="6" s="1"/>
  <c r="AQ505" i="6"/>
  <c r="AZ505" i="6"/>
  <c r="BD505" i="6" s="1"/>
  <c r="BE505" i="6" s="1"/>
  <c r="BG505" i="6" s="1"/>
  <c r="BI505" i="6" s="1"/>
  <c r="BL505" i="6" s="1"/>
  <c r="BM505" i="6" s="1"/>
  <c r="AQ864" i="6"/>
  <c r="AZ864" i="6"/>
  <c r="BA864" i="6" s="1"/>
  <c r="AQ147" i="6"/>
  <c r="AZ147" i="6"/>
  <c r="BD147" i="6" s="1"/>
  <c r="BE147" i="6" s="1"/>
  <c r="BG147" i="6" s="1"/>
  <c r="BI147" i="6" s="1"/>
  <c r="AQ694" i="6"/>
  <c r="AZ694" i="6"/>
  <c r="BA694" i="6" s="1"/>
  <c r="BB694" i="6" s="1"/>
  <c r="AQ497" i="6"/>
  <c r="AZ497" i="6"/>
  <c r="BD497" i="6" s="1"/>
  <c r="BE497" i="6" s="1"/>
  <c r="BG497" i="6" s="1"/>
  <c r="BI497" i="6" s="1"/>
  <c r="BL497" i="6" s="1"/>
  <c r="BM497" i="6" s="1"/>
  <c r="AQ114" i="6"/>
  <c r="AZ114" i="6"/>
  <c r="BD114" i="6" s="1"/>
  <c r="BE114" i="6" s="1"/>
  <c r="BG114" i="6" s="1"/>
  <c r="AQ184" i="6"/>
  <c r="AZ184" i="6"/>
  <c r="BA184" i="6" s="1"/>
  <c r="BD776" i="6"/>
  <c r="BE776" i="6" s="1"/>
  <c r="BG776" i="6" s="1"/>
  <c r="BI776" i="6" s="1"/>
  <c r="AQ149" i="6"/>
  <c r="AZ149" i="6"/>
  <c r="BA149" i="6" s="1"/>
  <c r="BB149" i="6" s="1"/>
  <c r="AQ793" i="6"/>
  <c r="AZ793" i="6"/>
  <c r="BD793" i="6" s="1"/>
  <c r="BE793" i="6" s="1"/>
  <c r="BG793" i="6" s="1"/>
  <c r="BI793" i="6" s="1"/>
  <c r="AQ515" i="6"/>
  <c r="AZ515" i="6"/>
  <c r="BA515" i="6" s="1"/>
  <c r="AQ940" i="6"/>
  <c r="AZ940" i="6"/>
  <c r="BA940" i="6" s="1"/>
  <c r="AQ363" i="6"/>
  <c r="AZ363" i="6"/>
  <c r="BA363" i="6" s="1"/>
  <c r="AQ551" i="6"/>
  <c r="AZ551" i="6"/>
  <c r="BA551" i="6" s="1"/>
  <c r="AQ943" i="6"/>
  <c r="AZ943" i="6"/>
  <c r="BD943" i="6" s="1"/>
  <c r="BE943" i="6" s="1"/>
  <c r="BG943" i="6" s="1"/>
  <c r="BI943" i="6" s="1"/>
  <c r="AQ178" i="6"/>
  <c r="AZ178" i="6"/>
  <c r="BD178" i="6" s="1"/>
  <c r="BE178" i="6" s="1"/>
  <c r="AQ491" i="6"/>
  <c r="AZ491" i="6"/>
  <c r="BD491" i="6" s="1"/>
  <c r="BE491" i="6" s="1"/>
  <c r="BG491" i="6" s="1"/>
  <c r="BI491" i="6" s="1"/>
  <c r="BL491" i="6" s="1"/>
  <c r="BM491" i="6" s="1"/>
  <c r="AQ481" i="6"/>
  <c r="AZ481" i="6"/>
  <c r="BD481" i="6" s="1"/>
  <c r="BE481" i="6" s="1"/>
  <c r="BG481" i="6" s="1"/>
  <c r="BI481" i="6" s="1"/>
  <c r="BL481" i="6" s="1"/>
  <c r="BM481" i="6" s="1"/>
  <c r="AQ512" i="6"/>
  <c r="AZ512" i="6"/>
  <c r="BD512" i="6" s="1"/>
  <c r="BE512" i="6" s="1"/>
  <c r="BG512" i="6" s="1"/>
  <c r="BI512" i="6" s="1"/>
  <c r="BL512" i="6" s="1"/>
  <c r="BM512" i="6" s="1"/>
  <c r="AQ485" i="6"/>
  <c r="AZ485" i="6"/>
  <c r="BD485" i="6" s="1"/>
  <c r="BE485" i="6" s="1"/>
  <c r="AQ826" i="6"/>
  <c r="AZ826" i="6"/>
  <c r="BA826" i="6" s="1"/>
  <c r="AQ502" i="6"/>
  <c r="AZ502" i="6"/>
  <c r="BA502" i="6" s="1"/>
  <c r="AQ274" i="6"/>
  <c r="AZ274" i="6"/>
  <c r="BD274" i="6" s="1"/>
  <c r="BE274" i="6" s="1"/>
  <c r="BG274" i="6" s="1"/>
  <c r="AQ660" i="6"/>
  <c r="AZ660" i="6"/>
  <c r="BD660" i="6" s="1"/>
  <c r="BE660" i="6" s="1"/>
  <c r="BG660" i="6" s="1"/>
  <c r="AQ176" i="6"/>
  <c r="AZ176" i="6"/>
  <c r="BA176" i="6" s="1"/>
  <c r="AQ716" i="6"/>
  <c r="AZ716" i="6"/>
  <c r="BA716" i="6" s="1"/>
  <c r="AQ700" i="6"/>
  <c r="AZ700" i="6"/>
  <c r="BA700" i="6" s="1"/>
  <c r="BB700" i="6" s="1"/>
  <c r="AQ672" i="6"/>
  <c r="AZ672" i="6"/>
  <c r="BD672" i="6" s="1"/>
  <c r="BE672" i="6" s="1"/>
  <c r="BG672" i="6" s="1"/>
  <c r="BI672" i="6" s="1"/>
  <c r="AQ701" i="6"/>
  <c r="AZ701" i="6"/>
  <c r="BA701" i="6" s="1"/>
  <c r="AQ172" i="6"/>
  <c r="AZ172" i="6"/>
  <c r="BA172" i="6" s="1"/>
  <c r="AQ649" i="6"/>
  <c r="AZ649" i="6"/>
  <c r="BD649" i="6" s="1"/>
  <c r="BE649" i="6" s="1"/>
  <c r="BG649" i="6" s="1"/>
  <c r="B11" i="17" s="1"/>
  <c r="AQ519" i="6"/>
  <c r="AZ519" i="6"/>
  <c r="BD519" i="6" s="1"/>
  <c r="BE519" i="6" s="1"/>
  <c r="BG519" i="6" s="1"/>
  <c r="BI519" i="6" s="1"/>
  <c r="BL519" i="6" s="1"/>
  <c r="BM519" i="6" s="1"/>
  <c r="AQ859" i="6"/>
  <c r="AZ859" i="6"/>
  <c r="BA859" i="6" s="1"/>
  <c r="AQ151" i="6"/>
  <c r="AZ151" i="6"/>
  <c r="BA151" i="6" s="1"/>
  <c r="AQ180" i="6"/>
  <c r="AZ180" i="6"/>
  <c r="BA180" i="6" s="1"/>
  <c r="BH380" i="6"/>
  <c r="BJ380" i="6" s="1"/>
  <c r="AQ866" i="6"/>
  <c r="AZ866" i="6"/>
  <c r="BA866" i="6" s="1"/>
  <c r="BB866" i="6" s="1"/>
  <c r="AQ503" i="6"/>
  <c r="AZ503" i="6"/>
  <c r="BA503" i="6" s="1"/>
  <c r="BB684" i="6"/>
  <c r="AQ944" i="6"/>
  <c r="AZ944" i="6"/>
  <c r="BD944" i="6" s="1"/>
  <c r="BE944" i="6" s="1"/>
  <c r="BG944" i="6" s="1"/>
  <c r="BI944" i="6" s="1"/>
  <c r="AQ153" i="6"/>
  <c r="AZ153" i="6"/>
  <c r="BA153" i="6" s="1"/>
  <c r="AQ514" i="6"/>
  <c r="AZ514" i="6"/>
  <c r="BD514" i="6" s="1"/>
  <c r="BE514" i="6" s="1"/>
  <c r="BG514" i="6" s="1"/>
  <c r="AQ518" i="6"/>
  <c r="AZ518" i="6"/>
  <c r="BA518" i="6" s="1"/>
  <c r="AQ164" i="6"/>
  <c r="AZ164" i="6"/>
  <c r="BD164" i="6" s="1"/>
  <c r="BE164" i="6" s="1"/>
  <c r="BG164" i="6" s="1"/>
  <c r="BI164" i="6" s="1"/>
  <c r="AQ516" i="6"/>
  <c r="AZ516" i="6"/>
  <c r="BA516" i="6" s="1"/>
  <c r="AQ488" i="6"/>
  <c r="AZ488" i="6"/>
  <c r="BA488" i="6" s="1"/>
  <c r="AQ150" i="6"/>
  <c r="AZ150" i="6"/>
  <c r="BA150" i="6" s="1"/>
  <c r="BB150" i="6" s="1"/>
  <c r="BA457" i="6"/>
  <c r="BB457" i="6" s="1"/>
  <c r="BB511" i="6"/>
  <c r="AQ703" i="6"/>
  <c r="AZ703" i="6"/>
  <c r="BD703" i="6" s="1"/>
  <c r="BE703" i="6" s="1"/>
  <c r="BG703" i="6" s="1"/>
  <c r="BI703" i="6" s="1"/>
  <c r="AQ704" i="6"/>
  <c r="AZ704" i="6"/>
  <c r="BA704" i="6" s="1"/>
  <c r="BH878" i="6"/>
  <c r="BJ878" i="6" s="1"/>
  <c r="BG275" i="6"/>
  <c r="BI275" i="6" s="1"/>
  <c r="AQ162" i="6"/>
  <c r="AZ162" i="6"/>
  <c r="BD162" i="6" s="1"/>
  <c r="BE162" i="6" s="1"/>
  <c r="BG162" i="6" s="1"/>
  <c r="AQ949" i="6"/>
  <c r="AZ949" i="6"/>
  <c r="BA949" i="6" s="1"/>
  <c r="BH9" i="6"/>
  <c r="BJ9" i="6" s="1"/>
  <c r="BH852" i="6"/>
  <c r="BJ852" i="6" s="1"/>
  <c r="AQ945" i="6"/>
  <c r="AZ945" i="6"/>
  <c r="BD945" i="6" s="1"/>
  <c r="BE945" i="6" s="1"/>
  <c r="BG945" i="6" s="1"/>
  <c r="BI945" i="6" s="1"/>
  <c r="AQ498" i="6"/>
  <c r="AZ498" i="6"/>
  <c r="BA498" i="6" s="1"/>
  <c r="AQ702" i="6"/>
  <c r="AZ702" i="6"/>
  <c r="BD702" i="6" s="1"/>
  <c r="BE702" i="6" s="1"/>
  <c r="AQ782" i="6"/>
  <c r="AZ782" i="6"/>
  <c r="BA782" i="6" s="1"/>
  <c r="AQ509" i="6"/>
  <c r="AZ509" i="6"/>
  <c r="BD509" i="6" s="1"/>
  <c r="BE509" i="6" s="1"/>
  <c r="BG509" i="6" s="1"/>
  <c r="BI509" i="6" s="1"/>
  <c r="BL509" i="6" s="1"/>
  <c r="BM509" i="6" s="1"/>
  <c r="AQ166" i="6"/>
  <c r="AZ166" i="6"/>
  <c r="BA166" i="6" s="1"/>
  <c r="AQ506" i="6"/>
  <c r="AZ506" i="6"/>
  <c r="BA506" i="6" s="1"/>
  <c r="AQ861" i="6"/>
  <c r="AZ861" i="6"/>
  <c r="BD861" i="6" s="1"/>
  <c r="BE861" i="6" s="1"/>
  <c r="BG861" i="6" s="1"/>
  <c r="BI861" i="6" s="1"/>
  <c r="AQ865" i="6"/>
  <c r="AZ865" i="6"/>
  <c r="BD865" i="6" s="1"/>
  <c r="BE865" i="6" s="1"/>
  <c r="BG865" i="6" s="1"/>
  <c r="AQ296" i="6"/>
  <c r="AZ296" i="6"/>
  <c r="BA296" i="6" s="1"/>
  <c r="BB296" i="6" s="1"/>
  <c r="AQ482" i="6"/>
  <c r="AZ482" i="6"/>
  <c r="BD482" i="6" s="1"/>
  <c r="BE482" i="6" s="1"/>
  <c r="BG482" i="6" s="1"/>
  <c r="AQ708" i="6"/>
  <c r="AZ708" i="6"/>
  <c r="BA708" i="6" s="1"/>
  <c r="AQ771" i="6"/>
  <c r="AZ771" i="6"/>
  <c r="BD771" i="6" s="1"/>
  <c r="BE771" i="6" s="1"/>
  <c r="BG771" i="6" s="1"/>
  <c r="BI771" i="6" s="1"/>
  <c r="AQ936" i="6"/>
  <c r="AZ936" i="6"/>
  <c r="BA936" i="6" s="1"/>
  <c r="BH332" i="6"/>
  <c r="BJ332" i="6" s="1"/>
  <c r="AQ407" i="6"/>
  <c r="AZ407" i="6"/>
  <c r="BD407" i="6" s="1"/>
  <c r="BE407" i="6" s="1"/>
  <c r="BG407" i="6" s="1"/>
  <c r="BI407" i="6" s="1"/>
  <c r="BL407" i="6" s="1"/>
  <c r="BM407" i="6" s="1"/>
  <c r="AQ504" i="6"/>
  <c r="AZ504" i="6"/>
  <c r="BA504" i="6" s="1"/>
  <c r="AQ140" i="6"/>
  <c r="AZ140" i="6"/>
  <c r="BA140" i="6" s="1"/>
  <c r="BB140" i="6" s="1"/>
  <c r="AQ169" i="6"/>
  <c r="AZ169" i="6"/>
  <c r="BA169" i="6" s="1"/>
  <c r="BB169" i="6" s="1"/>
  <c r="AQ727" i="6"/>
  <c r="AZ727" i="6"/>
  <c r="BD727" i="6" s="1"/>
  <c r="BE727" i="6" s="1"/>
  <c r="BG727" i="6" s="1"/>
  <c r="BI727" i="6" s="1"/>
  <c r="AQ510" i="6"/>
  <c r="AZ510" i="6"/>
  <c r="BA510" i="6" s="1"/>
  <c r="AQ160" i="6"/>
  <c r="AZ160" i="6"/>
  <c r="BA160" i="6" s="1"/>
  <c r="BB160" i="6" s="1"/>
  <c r="AQ163" i="6"/>
  <c r="AZ163" i="6"/>
  <c r="BA163" i="6" s="1"/>
  <c r="AQ179" i="6"/>
  <c r="AZ179" i="6"/>
  <c r="BA179" i="6" s="1"/>
  <c r="BB179" i="6" s="1"/>
  <c r="AQ585" i="6"/>
  <c r="AZ585" i="6"/>
  <c r="BA585" i="6" s="1"/>
  <c r="AQ155" i="6"/>
  <c r="AZ155" i="6"/>
  <c r="BD155" i="6" s="1"/>
  <c r="BE155" i="6" s="1"/>
  <c r="BG155" i="6" s="1"/>
  <c r="BI155" i="6" s="1"/>
  <c r="AQ616" i="6"/>
  <c r="AZ616" i="6"/>
  <c r="BD616" i="6" s="1"/>
  <c r="BE616" i="6" s="1"/>
  <c r="BG616" i="6" s="1"/>
  <c r="AQ478" i="6"/>
  <c r="AZ478" i="6"/>
  <c r="BA478" i="6" s="1"/>
  <c r="BB478" i="6" s="1"/>
  <c r="BH33" i="6"/>
  <c r="BJ33" i="6" s="1"/>
  <c r="AQ863" i="6"/>
  <c r="AZ863" i="6"/>
  <c r="BD863" i="6" s="1"/>
  <c r="BE863" i="6" s="1"/>
  <c r="BG863" i="6" s="1"/>
  <c r="BI863" i="6" s="1"/>
  <c r="AQ546" i="6"/>
  <c r="AQ285" i="6"/>
  <c r="AZ285" i="6"/>
  <c r="BA285" i="6" s="1"/>
  <c r="BB285" i="6" s="1"/>
  <c r="AQ563" i="6"/>
  <c r="AZ563" i="6"/>
  <c r="BA563" i="6" s="1"/>
  <c r="AQ429" i="6"/>
  <c r="AZ429" i="6"/>
  <c r="BD429" i="6" s="1"/>
  <c r="BE429" i="6" s="1"/>
  <c r="BG429" i="6" s="1"/>
  <c r="AQ157" i="6"/>
  <c r="AZ157" i="6"/>
  <c r="BD157" i="6" s="1"/>
  <c r="BE157" i="6" s="1"/>
  <c r="BG157" i="6" s="1"/>
  <c r="BI157" i="6" s="1"/>
  <c r="AQ494" i="6"/>
  <c r="AZ494" i="6"/>
  <c r="BA494" i="6" s="1"/>
  <c r="BH125" i="6"/>
  <c r="BJ125" i="6" s="1"/>
  <c r="AQ500" i="6"/>
  <c r="AZ500" i="6"/>
  <c r="BA500" i="6" s="1"/>
  <c r="AQ499" i="6"/>
  <c r="AZ499" i="6"/>
  <c r="BA499" i="6" s="1"/>
  <c r="AQ710" i="6"/>
  <c r="AZ710" i="6"/>
  <c r="BD710" i="6" s="1"/>
  <c r="BE710" i="6" s="1"/>
  <c r="BG710" i="6" s="1"/>
  <c r="BI710" i="6" s="1"/>
  <c r="AQ182" i="6"/>
  <c r="AZ182" i="6"/>
  <c r="BD182" i="6" s="1"/>
  <c r="BE182" i="6" s="1"/>
  <c r="BG182" i="6" s="1"/>
  <c r="BI182" i="6" s="1"/>
  <c r="BB787" i="6"/>
  <c r="AQ938" i="6"/>
  <c r="AZ938" i="6"/>
  <c r="BD938" i="6" s="1"/>
  <c r="BE938" i="6" s="1"/>
  <c r="BG938" i="6" s="1"/>
  <c r="AQ574" i="6"/>
  <c r="AZ574" i="6"/>
  <c r="BA574" i="6" s="1"/>
  <c r="BB574" i="6" s="1"/>
  <c r="AQ706" i="6"/>
  <c r="AZ706" i="6"/>
  <c r="BA706" i="6" s="1"/>
  <c r="AQ152" i="6"/>
  <c r="AZ152" i="6"/>
  <c r="BD152" i="6" s="1"/>
  <c r="BE152" i="6" s="1"/>
  <c r="BG152" i="6" s="1"/>
  <c r="AQ156" i="6"/>
  <c r="AZ156" i="6"/>
  <c r="BD156" i="6" s="1"/>
  <c r="BE156" i="6" s="1"/>
  <c r="BG156" i="6" s="1"/>
  <c r="BI156" i="6" s="1"/>
  <c r="AQ683" i="6"/>
  <c r="AZ683" i="6"/>
  <c r="BD683" i="6" s="1"/>
  <c r="BE683" i="6" s="1"/>
  <c r="AQ4" i="6"/>
  <c r="AZ4" i="6"/>
  <c r="BD4" i="6" s="1"/>
  <c r="BE4" i="6" s="1"/>
  <c r="BG4" i="6" s="1"/>
  <c r="AQ815" i="6"/>
  <c r="AZ815" i="6"/>
  <c r="BA815" i="6" s="1"/>
  <c r="AQ141" i="6"/>
  <c r="AZ141" i="6"/>
  <c r="BA141" i="6" s="1"/>
  <c r="BB141" i="6" s="1"/>
  <c r="BD48" i="6"/>
  <c r="BE48" i="6" s="1"/>
  <c r="BG48" i="6" s="1"/>
  <c r="BI48" i="6" s="1"/>
  <c r="AQ699" i="6"/>
  <c r="AZ699" i="6"/>
  <c r="BD699" i="6" s="1"/>
  <c r="BE699" i="6" s="1"/>
  <c r="BG699" i="6" s="1"/>
  <c r="BI699" i="6" s="1"/>
  <c r="AQ142" i="6"/>
  <c r="AZ142" i="6"/>
  <c r="BD142" i="6" s="1"/>
  <c r="BE142" i="6" s="1"/>
  <c r="AQ474" i="6"/>
  <c r="AZ474" i="6"/>
  <c r="BA474" i="6" s="1"/>
  <c r="AQ707" i="6"/>
  <c r="AZ707" i="6"/>
  <c r="BA707" i="6" s="1"/>
  <c r="AQ804" i="6"/>
  <c r="AZ804" i="6"/>
  <c r="BD804" i="6" s="1"/>
  <c r="BE804" i="6" s="1"/>
  <c r="BG804" i="6" s="1"/>
  <c r="AQ513" i="6"/>
  <c r="AZ513" i="6"/>
  <c r="BA513" i="6" s="1"/>
  <c r="BB513" i="6" s="1"/>
  <c r="AQ495" i="6"/>
  <c r="AZ495" i="6"/>
  <c r="BA495" i="6" s="1"/>
  <c r="BB495" i="6" s="1"/>
  <c r="AQ709" i="6"/>
  <c r="AZ709" i="6"/>
  <c r="BA709" i="6" s="1"/>
  <c r="AQ937" i="6"/>
  <c r="AZ937" i="6"/>
  <c r="BD937" i="6" s="1"/>
  <c r="BE937" i="6" s="1"/>
  <c r="BG937" i="6" s="1"/>
  <c r="BH457" i="6"/>
  <c r="BJ457" i="6" s="1"/>
  <c r="BH137" i="6"/>
  <c r="BJ137" i="6" s="1"/>
  <c r="BH651" i="6"/>
  <c r="BJ651" i="6" s="1"/>
  <c r="BH888" i="6"/>
  <c r="BJ888" i="6" s="1"/>
  <c r="BH476" i="6"/>
  <c r="BJ476" i="6" s="1"/>
  <c r="BA867" i="6"/>
  <c r="BB867" i="6" s="1"/>
  <c r="BD787" i="6"/>
  <c r="BE787" i="6" s="1"/>
  <c r="BG787" i="6" s="1"/>
  <c r="BI787" i="6" s="1"/>
  <c r="BH381" i="6"/>
  <c r="BJ381" i="6" s="1"/>
  <c r="BH394" i="6"/>
  <c r="BJ394" i="6" s="1"/>
  <c r="BD593" i="6"/>
  <c r="BE593" i="6" s="1"/>
  <c r="BG593" i="6" s="1"/>
  <c r="BI593" i="6" s="1"/>
  <c r="BL593" i="6" s="1"/>
  <c r="BM593" i="6" s="1"/>
  <c r="BH91" i="6"/>
  <c r="BJ91" i="6" s="1"/>
  <c r="BD499" i="6"/>
  <c r="BE499" i="6" s="1"/>
  <c r="BG499" i="6" s="1"/>
  <c r="BI499" i="6" s="1"/>
  <c r="BL499" i="6" s="1"/>
  <c r="BM499" i="6" s="1"/>
  <c r="BH326" i="6"/>
  <c r="BJ326" i="6" s="1"/>
  <c r="BH133" i="6"/>
  <c r="BJ133" i="6" s="1"/>
  <c r="BH439" i="6"/>
  <c r="BJ439" i="6" s="1"/>
  <c r="BH840" i="6"/>
  <c r="BJ840" i="6" s="1"/>
  <c r="BA476" i="6"/>
  <c r="BB476" i="6" s="1"/>
  <c r="BH30" i="6"/>
  <c r="BJ30" i="6" s="1"/>
  <c r="BH340" i="6"/>
  <c r="BJ340" i="6" s="1"/>
  <c r="BH887" i="6"/>
  <c r="BJ887" i="6" s="1"/>
  <c r="BH610" i="6"/>
  <c r="BJ610" i="6" s="1"/>
  <c r="BH786" i="6"/>
  <c r="BJ786" i="6" s="1"/>
  <c r="BA786" i="6"/>
  <c r="BB786" i="6" s="1"/>
  <c r="BH364" i="6"/>
  <c r="BJ364" i="6" s="1"/>
  <c r="AN193" i="6"/>
  <c r="AP193" i="6"/>
  <c r="AU714" i="6"/>
  <c r="AP714" i="6"/>
  <c r="AN187" i="6"/>
  <c r="AP187" i="6"/>
  <c r="AN719" i="6"/>
  <c r="AP719" i="6"/>
  <c r="AU526" i="6"/>
  <c r="AP526" i="6"/>
  <c r="AU717" i="6"/>
  <c r="AP717" i="6"/>
  <c r="AU188" i="6"/>
  <c r="AP188" i="6"/>
  <c r="AU720" i="6"/>
  <c r="AP720" i="6"/>
  <c r="BD104" i="6"/>
  <c r="BE104" i="6" s="1"/>
  <c r="BG104" i="6" s="1"/>
  <c r="BI104" i="6" s="1"/>
  <c r="BH796" i="6"/>
  <c r="BJ796" i="6" s="1"/>
  <c r="AN185" i="6"/>
  <c r="AP185" i="6"/>
  <c r="AN521" i="6"/>
  <c r="AP521" i="6"/>
  <c r="AU715" i="6"/>
  <c r="AP715" i="6"/>
  <c r="AU196" i="6"/>
  <c r="AP196" i="6"/>
  <c r="AN186" i="6"/>
  <c r="AP186" i="6"/>
  <c r="AN195" i="6"/>
  <c r="AP195" i="6"/>
  <c r="AU190" i="6"/>
  <c r="AP190" i="6"/>
  <c r="BD684" i="6"/>
  <c r="BE684" i="6" s="1"/>
  <c r="BG684" i="6" s="1"/>
  <c r="BI684" i="6" s="1"/>
  <c r="AU959" i="6"/>
  <c r="AP959" i="6"/>
  <c r="BA602" i="6"/>
  <c r="BB602" i="6" s="1"/>
  <c r="AU957" i="6"/>
  <c r="AP957" i="6"/>
  <c r="AU189" i="6"/>
  <c r="AP189" i="6"/>
  <c r="BH600" i="6"/>
  <c r="BJ600" i="6" s="1"/>
  <c r="AN198" i="6"/>
  <c r="AP198" i="6"/>
  <c r="AN523" i="6"/>
  <c r="AP523" i="6"/>
  <c r="AN191" i="6"/>
  <c r="AP191" i="6"/>
  <c r="AN955" i="6"/>
  <c r="AP955" i="6"/>
  <c r="BH808" i="6"/>
  <c r="BJ808" i="6" s="1"/>
  <c r="BA600" i="6"/>
  <c r="BB600" i="6" s="1"/>
  <c r="AU722" i="6"/>
  <c r="AP722" i="6"/>
  <c r="AU954" i="6"/>
  <c r="AP954" i="6"/>
  <c r="AU953" i="6"/>
  <c r="AP953" i="6"/>
  <c r="AN527" i="6"/>
  <c r="AP527" i="6"/>
  <c r="BH612" i="6"/>
  <c r="BJ612" i="6" s="1"/>
  <c r="BH73" i="6"/>
  <c r="BJ73" i="6" s="1"/>
  <c r="AN194" i="6"/>
  <c r="AP194" i="6"/>
  <c r="AU524" i="6"/>
  <c r="AP524" i="6"/>
  <c r="BA610" i="6"/>
  <c r="BB610" i="6" s="1"/>
  <c r="BH112" i="6"/>
  <c r="BJ112" i="6" s="1"/>
  <c r="AU712" i="6"/>
  <c r="AP712" i="6"/>
  <c r="AN528" i="6"/>
  <c r="AP528" i="6"/>
  <c r="AU952" i="6"/>
  <c r="AP952" i="6"/>
  <c r="BH923" i="6"/>
  <c r="BJ923" i="6" s="1"/>
  <c r="AN713" i="6"/>
  <c r="AP713" i="6"/>
  <c r="AN522" i="6"/>
  <c r="AP522" i="6"/>
  <c r="AN531" i="6"/>
  <c r="AP531" i="6"/>
  <c r="AN197" i="6"/>
  <c r="AP197" i="6"/>
  <c r="AU532" i="6"/>
  <c r="AP532" i="6"/>
  <c r="AU721" i="6"/>
  <c r="AP721" i="6"/>
  <c r="AU960" i="6"/>
  <c r="AP960" i="6"/>
  <c r="AU711" i="6"/>
  <c r="AP711" i="6"/>
  <c r="AU956" i="6"/>
  <c r="AP956" i="6"/>
  <c r="BD868" i="6"/>
  <c r="BE868" i="6" s="1"/>
  <c r="BG868" i="6" s="1"/>
  <c r="BI868" i="6" s="1"/>
  <c r="BH369" i="6"/>
  <c r="BJ369" i="6" s="1"/>
  <c r="AU530" i="6"/>
  <c r="AP530" i="6"/>
  <c r="AU951" i="6"/>
  <c r="AP951" i="6"/>
  <c r="K77" i="15"/>
  <c r="BH648" i="6"/>
  <c r="BJ648" i="6" s="1"/>
  <c r="AN718" i="6"/>
  <c r="AP718" i="6"/>
  <c r="AU950" i="6"/>
  <c r="AP950" i="6"/>
  <c r="AU958" i="6"/>
  <c r="AP958" i="6"/>
  <c r="AU525" i="6"/>
  <c r="AP525" i="6"/>
  <c r="BH416" i="6"/>
  <c r="BJ416" i="6" s="1"/>
  <c r="BI117" i="6"/>
  <c r="BH203" i="6"/>
  <c r="BJ203" i="6" s="1"/>
  <c r="BH25" i="6"/>
  <c r="BJ25" i="6" s="1"/>
  <c r="BI88" i="6"/>
  <c r="BI299" i="6"/>
  <c r="BH260" i="6"/>
  <c r="BJ260" i="6" s="1"/>
  <c r="BI891" i="6"/>
  <c r="BD511" i="6"/>
  <c r="BE511" i="6" s="1"/>
  <c r="BG511" i="6" s="1"/>
  <c r="BI511" i="6" s="1"/>
  <c r="BL511" i="6" s="1"/>
  <c r="BM511" i="6" s="1"/>
  <c r="BH469" i="6"/>
  <c r="BJ469" i="6" s="1"/>
  <c r="BH774" i="6"/>
  <c r="BJ774" i="6" s="1"/>
  <c r="BH842" i="6"/>
  <c r="BJ842" i="6" s="1"/>
  <c r="BH123" i="6"/>
  <c r="BJ123" i="6" s="1"/>
  <c r="BH667" i="6"/>
  <c r="BJ667" i="6" s="1"/>
  <c r="BH105" i="6"/>
  <c r="BJ105" i="6" s="1"/>
  <c r="BH788" i="6"/>
  <c r="BJ788" i="6" s="1"/>
  <c r="BH926" i="6"/>
  <c r="BJ926" i="6" s="1"/>
  <c r="BH284" i="6"/>
  <c r="BJ284" i="6" s="1"/>
  <c r="BH838" i="6"/>
  <c r="BJ838" i="6" s="1"/>
  <c r="BH67" i="6"/>
  <c r="BJ67" i="6" s="1"/>
  <c r="BH192" i="6"/>
  <c r="BJ192" i="6" s="1"/>
  <c r="BH446" i="6"/>
  <c r="BJ446" i="6" s="1"/>
  <c r="BH402" i="6"/>
  <c r="BJ402" i="6" s="1"/>
  <c r="BH650" i="6"/>
  <c r="BJ650" i="6" s="1"/>
  <c r="BH595" i="6"/>
  <c r="BJ595" i="6" s="1"/>
  <c r="BH935" i="6"/>
  <c r="BJ935" i="6" s="1"/>
  <c r="BD161" i="6"/>
  <c r="BE161" i="6" s="1"/>
  <c r="BH875" i="6"/>
  <c r="BJ875" i="6" s="1"/>
  <c r="BH320" i="6"/>
  <c r="BJ320" i="6" s="1"/>
  <c r="BH827" i="6"/>
  <c r="BJ827" i="6" s="1"/>
  <c r="BH689" i="6"/>
  <c r="BJ689" i="6" s="1"/>
  <c r="BH312" i="6"/>
  <c r="BJ312" i="6" s="1"/>
  <c r="BH602" i="6"/>
  <c r="BJ602" i="6" s="1"/>
  <c r="BH282" i="6"/>
  <c r="BJ282" i="6" s="1"/>
  <c r="BH435" i="6"/>
  <c r="BJ435" i="6" s="1"/>
  <c r="BH592" i="6"/>
  <c r="BJ592" i="6" s="1"/>
  <c r="BH21" i="6"/>
  <c r="BJ21" i="6" s="1"/>
  <c r="BH930" i="6"/>
  <c r="BJ930" i="6" s="1"/>
  <c r="AU522" i="6"/>
  <c r="BH98" i="6"/>
  <c r="BJ98" i="6" s="1"/>
  <c r="BH790" i="6"/>
  <c r="BJ790" i="6" s="1"/>
  <c r="AN952" i="6"/>
  <c r="AU185" i="6"/>
  <c r="BH346" i="6"/>
  <c r="BJ346" i="6" s="1"/>
  <c r="BH356" i="6"/>
  <c r="BJ356" i="6" s="1"/>
  <c r="BH749" i="6"/>
  <c r="BJ749" i="6" s="1"/>
  <c r="BH927" i="6"/>
  <c r="BJ927" i="6" s="1"/>
  <c r="BH819" i="6"/>
  <c r="BJ819" i="6" s="1"/>
  <c r="BH814" i="6"/>
  <c r="BJ814" i="6" s="1"/>
  <c r="BH422" i="6"/>
  <c r="BJ422" i="6" s="1"/>
  <c r="BH611" i="6"/>
  <c r="BJ611" i="6" s="1"/>
  <c r="BH444" i="6"/>
  <c r="BJ444" i="6" s="1"/>
  <c r="BH613" i="6"/>
  <c r="BJ613" i="6" s="1"/>
  <c r="BH779" i="6"/>
  <c r="BJ779" i="6" s="1"/>
  <c r="BH58" i="6"/>
  <c r="BJ58" i="6" s="1"/>
  <c r="BH895" i="6"/>
  <c r="BJ895" i="6" s="1"/>
  <c r="BH873" i="6"/>
  <c r="BJ873" i="6" s="1"/>
  <c r="BH328" i="6"/>
  <c r="BJ328" i="6" s="1"/>
  <c r="BH869" i="6"/>
  <c r="BJ869" i="6" s="1"/>
  <c r="BH818" i="6"/>
  <c r="BJ818" i="6" s="1"/>
  <c r="BH607" i="6"/>
  <c r="BJ607" i="6" s="1"/>
  <c r="BI607" i="6"/>
  <c r="BL607" i="6" s="1"/>
  <c r="BM607" i="6" s="1"/>
  <c r="BI445" i="6"/>
  <c r="BL445" i="6" s="1"/>
  <c r="BM445" i="6" s="1"/>
  <c r="BH445" i="6"/>
  <c r="BJ445" i="6" s="1"/>
  <c r="BI588" i="6"/>
  <c r="BL588" i="6" s="1"/>
  <c r="BM588" i="6" s="1"/>
  <c r="BH588" i="6"/>
  <c r="BJ588" i="6" s="1"/>
  <c r="BH473" i="6"/>
  <c r="BJ473" i="6" s="1"/>
  <c r="BI473" i="6"/>
  <c r="BL473" i="6" s="1"/>
  <c r="BM473" i="6" s="1"/>
  <c r="BI115" i="6"/>
  <c r="BH115" i="6"/>
  <c r="BJ115" i="6" s="1"/>
  <c r="BI214" i="6"/>
  <c r="AN954" i="6"/>
  <c r="BI118" i="6"/>
  <c r="BH118" i="6"/>
  <c r="BJ118" i="6" s="1"/>
  <c r="BI108" i="6"/>
  <c r="BH108" i="6"/>
  <c r="BJ108" i="6" s="1"/>
  <c r="BI103" i="6"/>
  <c r="BH103" i="6"/>
  <c r="BJ103" i="6" s="1"/>
  <c r="AU719" i="6"/>
  <c r="BI248" i="6"/>
  <c r="BH248" i="6"/>
  <c r="BJ248" i="6" s="1"/>
  <c r="BI127" i="6"/>
  <c r="BH127" i="6"/>
  <c r="BJ127" i="6" s="1"/>
  <c r="BI676" i="6"/>
  <c r="BH676" i="6"/>
  <c r="BJ676" i="6" s="1"/>
  <c r="BI448" i="6"/>
  <c r="BL448" i="6" s="1"/>
  <c r="BM448" i="6" s="1"/>
  <c r="BI472" i="6"/>
  <c r="BL472" i="6" s="1"/>
  <c r="BM472" i="6" s="1"/>
  <c r="BI447" i="6"/>
  <c r="BL447" i="6" s="1"/>
  <c r="BM447" i="6" s="1"/>
  <c r="AU187" i="6"/>
  <c r="BI680" i="6"/>
  <c r="BI608" i="6"/>
  <c r="BL608" i="6" s="1"/>
  <c r="BM608" i="6" s="1"/>
  <c r="BH608" i="6"/>
  <c r="BJ608" i="6" s="1"/>
  <c r="BI691" i="6"/>
  <c r="BH691" i="6"/>
  <c r="BJ691" i="6" s="1"/>
  <c r="BH685" i="6"/>
  <c r="BJ685" i="6" s="1"/>
  <c r="BI685" i="6"/>
  <c r="BI623" i="6"/>
  <c r="BL623" i="6" s="1"/>
  <c r="BM623" i="6" s="1"/>
  <c r="BH623" i="6"/>
  <c r="BJ623" i="6" s="1"/>
  <c r="BI102" i="6"/>
  <c r="BH102" i="6"/>
  <c r="BJ102" i="6" s="1"/>
  <c r="BI629" i="6"/>
  <c r="BL629" i="6" s="1"/>
  <c r="BM629" i="6" s="1"/>
  <c r="BI466" i="6"/>
  <c r="BL466" i="6" s="1"/>
  <c r="BM466" i="6" s="1"/>
  <c r="BI692" i="6"/>
  <c r="BH443" i="6"/>
  <c r="BJ443" i="6" s="1"/>
  <c r="BI443" i="6"/>
  <c r="BL443" i="6" s="1"/>
  <c r="BM443" i="6" s="1"/>
  <c r="BI596" i="6"/>
  <c r="BL596" i="6" s="1"/>
  <c r="BM596" i="6" s="1"/>
  <c r="BH596" i="6"/>
  <c r="BJ596" i="6" s="1"/>
  <c r="BI784" i="6"/>
  <c r="BH784" i="6"/>
  <c r="BJ784" i="6" s="1"/>
  <c r="BI130" i="6"/>
  <c r="BH130" i="6"/>
  <c r="BJ130" i="6" s="1"/>
  <c r="BI871" i="6"/>
  <c r="BH871" i="6"/>
  <c r="BJ871" i="6" s="1"/>
  <c r="BI475" i="6"/>
  <c r="BL475" i="6" s="1"/>
  <c r="BM475" i="6" s="1"/>
  <c r="BI456" i="6"/>
  <c r="BL456" i="6" s="1"/>
  <c r="BM456" i="6" s="1"/>
  <c r="BI773" i="6"/>
  <c r="BH520" i="6"/>
  <c r="BJ520" i="6" s="1"/>
  <c r="BI520" i="6"/>
  <c r="BL520" i="6" s="1"/>
  <c r="BM520" i="6" s="1"/>
  <c r="BI603" i="6"/>
  <c r="BL603" i="6" s="1"/>
  <c r="BM603" i="6" s="1"/>
  <c r="BH603" i="6"/>
  <c r="BJ603" i="6" s="1"/>
  <c r="BH624" i="6"/>
  <c r="BJ624" i="6" s="1"/>
  <c r="BI624" i="6"/>
  <c r="BL624" i="6" s="1"/>
  <c r="BM624" i="6" s="1"/>
  <c r="BI627" i="6"/>
  <c r="BL627" i="6" s="1"/>
  <c r="BM627" i="6" s="1"/>
  <c r="BI436" i="6"/>
  <c r="BL436" i="6" s="1"/>
  <c r="BM436" i="6" s="1"/>
  <c r="BH436" i="6"/>
  <c r="BJ436" i="6" s="1"/>
  <c r="BH95" i="6"/>
  <c r="BJ95" i="6" s="1"/>
  <c r="BI95" i="6"/>
  <c r="BI70" i="6"/>
  <c r="BI609" i="6"/>
  <c r="BL609" i="6" s="1"/>
  <c r="BM609" i="6" s="1"/>
  <c r="BH609" i="6"/>
  <c r="BJ609" i="6" s="1"/>
  <c r="BH135" i="6"/>
  <c r="BJ135" i="6" s="1"/>
  <c r="BI135" i="6"/>
  <c r="BH110" i="6"/>
  <c r="BJ110" i="6" s="1"/>
  <c r="BH94" i="6"/>
  <c r="BJ94" i="6" s="1"/>
  <c r="BI94" i="6"/>
  <c r="BI599" i="6"/>
  <c r="BL599" i="6" s="1"/>
  <c r="BM599" i="6" s="1"/>
  <c r="BH437" i="6"/>
  <c r="BJ437" i="6" s="1"/>
  <c r="BI437" i="6"/>
  <c r="BL437" i="6" s="1"/>
  <c r="BM437" i="6" s="1"/>
  <c r="BH257" i="6"/>
  <c r="BJ257" i="6" s="1"/>
  <c r="BI257" i="6"/>
  <c r="BI670" i="6"/>
  <c r="BH670" i="6"/>
  <c r="BJ670" i="6" s="1"/>
  <c r="BI271" i="6"/>
  <c r="BI777" i="6"/>
  <c r="BI628" i="6"/>
  <c r="BL628" i="6" s="1"/>
  <c r="BM628" i="6" s="1"/>
  <c r="BH628" i="6"/>
  <c r="BJ628" i="6" s="1"/>
  <c r="BH134" i="6"/>
  <c r="BJ134" i="6" s="1"/>
  <c r="BI134" i="6"/>
  <c r="BH129" i="6"/>
  <c r="BJ129" i="6" s="1"/>
  <c r="BI617" i="6"/>
  <c r="BL617" i="6" s="1"/>
  <c r="BM617" i="6" s="1"/>
  <c r="BH617" i="6"/>
  <c r="BJ617" i="6" s="1"/>
  <c r="BH181" i="6"/>
  <c r="BJ181" i="6" s="1"/>
  <c r="BI181" i="6"/>
  <c r="BH622" i="6"/>
  <c r="BJ622" i="6" s="1"/>
  <c r="BI622" i="6"/>
  <c r="BL622" i="6" s="1"/>
  <c r="BM622" i="6" s="1"/>
  <c r="BI450" i="6"/>
  <c r="BL450" i="6" s="1"/>
  <c r="BM450" i="6" s="1"/>
  <c r="BH450" i="6"/>
  <c r="BJ450" i="6" s="1"/>
  <c r="BI465" i="6"/>
  <c r="BL465" i="6" s="1"/>
  <c r="BM465" i="6" s="1"/>
  <c r="BH361" i="6"/>
  <c r="BJ361" i="6" s="1"/>
  <c r="BH301" i="6"/>
  <c r="BJ301" i="6" s="1"/>
  <c r="BH772" i="6"/>
  <c r="BJ772" i="6" s="1"/>
  <c r="BI781" i="6"/>
  <c r="BH781" i="6"/>
  <c r="BJ781" i="6" s="1"/>
  <c r="BI273" i="6"/>
  <c r="BI604" i="6"/>
  <c r="BL604" i="6" s="1"/>
  <c r="BM604" i="6" s="1"/>
  <c r="BH471" i="6"/>
  <c r="BJ471" i="6" s="1"/>
  <c r="BI471" i="6"/>
  <c r="BL471" i="6" s="1"/>
  <c r="BM471" i="6" s="1"/>
  <c r="BH59" i="6"/>
  <c r="BJ59" i="6" s="1"/>
  <c r="BI59" i="6"/>
  <c r="BI695" i="6"/>
  <c r="BI259" i="6"/>
  <c r="BI591" i="6"/>
  <c r="BL591" i="6" s="1"/>
  <c r="BM591" i="6" s="1"/>
  <c r="BH591" i="6"/>
  <c r="BJ591" i="6" s="1"/>
  <c r="BI139" i="6"/>
  <c r="BH139" i="6"/>
  <c r="BJ139" i="6" s="1"/>
  <c r="BI924" i="6"/>
  <c r="BI124" i="6"/>
  <c r="BH64" i="6"/>
  <c r="BJ64" i="6" s="1"/>
  <c r="BH264" i="6"/>
  <c r="BJ264" i="6" s="1"/>
  <c r="BH876" i="6"/>
  <c r="BJ876" i="6" s="1"/>
  <c r="BH687" i="6"/>
  <c r="BJ687" i="6" s="1"/>
  <c r="BH589" i="6"/>
  <c r="BJ589" i="6" s="1"/>
  <c r="BH388" i="6"/>
  <c r="BJ388" i="6" s="1"/>
  <c r="BH338" i="6"/>
  <c r="BJ338" i="6" s="1"/>
  <c r="BH454" i="6"/>
  <c r="BJ454" i="6" s="1"/>
  <c r="BH370" i="6"/>
  <c r="BJ370" i="6" s="1"/>
  <c r="BH877" i="6"/>
  <c r="BJ877" i="6" s="1"/>
  <c r="BH121" i="6"/>
  <c r="BJ121" i="6" s="1"/>
  <c r="BI638" i="6"/>
  <c r="BL638" i="6" s="1"/>
  <c r="BM638" i="6" s="1"/>
  <c r="BH638" i="6"/>
  <c r="BJ638" i="6" s="1"/>
  <c r="BI688" i="6"/>
  <c r="BH688" i="6"/>
  <c r="BJ688" i="6" s="1"/>
  <c r="BH679" i="6"/>
  <c r="BJ679" i="6" s="1"/>
  <c r="BI679" i="6"/>
  <c r="BI109" i="6"/>
  <c r="BI677" i="6"/>
  <c r="BI460" i="6"/>
  <c r="BL460" i="6" s="1"/>
  <c r="BM460" i="6" s="1"/>
  <c r="BH460" i="6"/>
  <c r="BJ460" i="6" s="1"/>
  <c r="BI932" i="6"/>
  <c r="BH932" i="6"/>
  <c r="BJ932" i="6" s="1"/>
  <c r="BI433" i="6"/>
  <c r="BL433" i="6" s="1"/>
  <c r="BM433" i="6" s="1"/>
  <c r="BH433" i="6"/>
  <c r="BJ433" i="6" s="1"/>
  <c r="BH99" i="6"/>
  <c r="BJ99" i="6" s="1"/>
  <c r="BI931" i="6"/>
  <c r="BH931" i="6"/>
  <c r="BJ931" i="6" s="1"/>
  <c r="BI690" i="6"/>
  <c r="BI111" i="6"/>
  <c r="BI272" i="6"/>
  <c r="BH272" i="6"/>
  <c r="BJ272" i="6" s="1"/>
  <c r="BI277" i="6"/>
  <c r="BH467" i="6"/>
  <c r="BJ467" i="6" s="1"/>
  <c r="BI467" i="6"/>
  <c r="BL467" i="6" s="1"/>
  <c r="BM467" i="6" s="1"/>
  <c r="BI470" i="6"/>
  <c r="BL470" i="6" s="1"/>
  <c r="BM470" i="6" s="1"/>
  <c r="BH470" i="6"/>
  <c r="BJ470" i="6" s="1"/>
  <c r="BI256" i="6"/>
  <c r="BI626" i="6"/>
  <c r="BL626" i="6" s="1"/>
  <c r="BM626" i="6" s="1"/>
  <c r="BH626" i="6"/>
  <c r="BJ626" i="6" s="1"/>
  <c r="BI867" i="6"/>
  <c r="BI258" i="6"/>
  <c r="BH258" i="6"/>
  <c r="BJ258" i="6" s="1"/>
  <c r="BI621" i="6"/>
  <c r="BL621" i="6" s="1"/>
  <c r="BM621" i="6" s="1"/>
  <c r="BH621" i="6"/>
  <c r="BJ621" i="6" s="1"/>
  <c r="BI933" i="6"/>
  <c r="AN959" i="6"/>
  <c r="BH785" i="6"/>
  <c r="BJ785" i="6" s="1"/>
  <c r="BI785" i="6"/>
  <c r="BH107" i="6"/>
  <c r="BJ107" i="6" s="1"/>
  <c r="BI107" i="6"/>
  <c r="BH329" i="6"/>
  <c r="BJ329" i="6" s="1"/>
  <c r="BI329" i="6"/>
  <c r="BH449" i="6"/>
  <c r="BJ449" i="6" s="1"/>
  <c r="BI449" i="6"/>
  <c r="BL449" i="6" s="1"/>
  <c r="BM449" i="6" s="1"/>
  <c r="BI468" i="6"/>
  <c r="BL468" i="6" s="1"/>
  <c r="BM468" i="6" s="1"/>
  <c r="BH468" i="6"/>
  <c r="BJ468" i="6" s="1"/>
  <c r="BH40" i="6"/>
  <c r="BJ40" i="6" s="1"/>
  <c r="BH6" i="6"/>
  <c r="BJ6" i="6" s="1"/>
  <c r="BH372" i="6"/>
  <c r="BJ372" i="6" s="1"/>
  <c r="BH922" i="6"/>
  <c r="BJ922" i="6" s="1"/>
  <c r="BH286" i="6"/>
  <c r="BJ286" i="6" s="1"/>
  <c r="BH362" i="6"/>
  <c r="BJ362" i="6" s="1"/>
  <c r="BH442" i="6"/>
  <c r="BJ442" i="6" s="1"/>
  <c r="AU531" i="6"/>
  <c r="AU528" i="6"/>
  <c r="AU197" i="6"/>
  <c r="AN953" i="6"/>
  <c r="AN951" i="6"/>
  <c r="AN712" i="6"/>
  <c r="AU191" i="6"/>
  <c r="AN958" i="6"/>
  <c r="AU718" i="6"/>
  <c r="AN188" i="6"/>
  <c r="AN190" i="6"/>
  <c r="AN715" i="6"/>
  <c r="AN950" i="6"/>
  <c r="AN720" i="6"/>
  <c r="AU194" i="6"/>
  <c r="AU195" i="6"/>
  <c r="AU527" i="6"/>
  <c r="AN714" i="6"/>
  <c r="AN189" i="6"/>
  <c r="AN525" i="6"/>
  <c r="AM725" i="6"/>
  <c r="AM204" i="6"/>
  <c r="AP204" i="6" s="1"/>
  <c r="AZ204" i="6" s="1"/>
  <c r="AM961" i="6"/>
  <c r="AM211" i="6"/>
  <c r="AU521" i="6"/>
  <c r="AN196" i="6"/>
  <c r="AM210" i="6"/>
  <c r="AM205" i="6"/>
  <c r="AM544" i="6"/>
  <c r="AN956" i="6"/>
  <c r="AM537" i="6"/>
  <c r="AM535" i="6"/>
  <c r="AN721" i="6"/>
  <c r="AM729" i="6"/>
  <c r="AM970" i="6"/>
  <c r="AN960" i="6"/>
  <c r="AM724" i="6"/>
  <c r="AM963" i="6"/>
  <c r="AM542" i="6"/>
  <c r="AM208" i="6"/>
  <c r="AM534" i="6"/>
  <c r="AM733" i="6"/>
  <c r="AM212" i="6"/>
  <c r="AM962" i="6"/>
  <c r="AM971" i="6"/>
  <c r="AN957" i="6"/>
  <c r="AM726" i="6"/>
  <c r="AM209" i="6"/>
  <c r="AM728" i="6"/>
  <c r="AN530" i="6"/>
  <c r="AM969" i="6"/>
  <c r="AN711" i="6"/>
  <c r="AN524" i="6"/>
  <c r="AM967" i="6"/>
  <c r="AU955" i="6"/>
  <c r="AN722" i="6"/>
  <c r="AU198" i="6"/>
  <c r="AM541" i="6"/>
  <c r="AM202" i="6"/>
  <c r="AM536" i="6"/>
  <c r="AM734" i="6"/>
  <c r="AM966" i="6"/>
  <c r="AN532" i="6"/>
  <c r="AM200" i="6"/>
  <c r="AM964" i="6"/>
  <c r="AM731" i="6"/>
  <c r="AM538" i="6"/>
  <c r="AM732" i="6"/>
  <c r="AU186" i="6"/>
  <c r="AM199" i="6"/>
  <c r="AM965" i="6"/>
  <c r="AM545" i="6"/>
  <c r="AM730" i="6"/>
  <c r="AM207" i="6"/>
  <c r="AN717" i="6"/>
  <c r="AU193" i="6"/>
  <c r="AN526" i="6"/>
  <c r="AU713" i="6"/>
  <c r="AM539" i="6"/>
  <c r="AM543" i="6"/>
  <c r="AM201" i="6"/>
  <c r="AM723" i="6"/>
  <c r="AM968" i="6"/>
  <c r="AM206" i="6"/>
  <c r="BD533" i="6"/>
  <c r="BE533" i="6" s="1"/>
  <c r="CO77" i="15"/>
  <c r="BA77" i="15"/>
  <c r="CP73" i="15"/>
  <c r="CP75" i="15"/>
  <c r="CP76" i="15"/>
  <c r="BB75" i="15"/>
  <c r="BB73" i="15"/>
  <c r="BB76" i="15"/>
  <c r="L78" i="15"/>
  <c r="L75" i="15"/>
  <c r="L77" i="15" s="1"/>
  <c r="L73" i="15"/>
  <c r="AU546" i="6"/>
  <c r="AN546" i="6"/>
  <c r="AG221" i="6"/>
  <c r="AI221" i="6"/>
  <c r="AJ207" i="6"/>
  <c r="AI979" i="6"/>
  <c r="AG979" i="6"/>
  <c r="AI744" i="6"/>
  <c r="AG744" i="6"/>
  <c r="AJ202" i="6"/>
  <c r="AJ211" i="6"/>
  <c r="AI980" i="6"/>
  <c r="AG980" i="6"/>
  <c r="AM560" i="6"/>
  <c r="AP560" i="6" s="1"/>
  <c r="AG560" i="6"/>
  <c r="AJ534" i="6"/>
  <c r="AG978" i="6"/>
  <c r="AI978" i="6"/>
  <c r="AI973" i="6"/>
  <c r="AG973" i="6"/>
  <c r="AG549" i="6"/>
  <c r="AI549" i="6"/>
  <c r="AI553" i="6"/>
  <c r="AG553" i="6"/>
  <c r="AI739" i="6"/>
  <c r="AG739" i="6"/>
  <c r="AJ208" i="6"/>
  <c r="AG735" i="6"/>
  <c r="AI735" i="6"/>
  <c r="AI550" i="6"/>
  <c r="AG550" i="6"/>
  <c r="AG547" i="6"/>
  <c r="AI547" i="6"/>
  <c r="AJ732" i="6"/>
  <c r="AJ200" i="6"/>
  <c r="AJ544" i="6"/>
  <c r="AJ542" i="6"/>
  <c r="AG227" i="6"/>
  <c r="AI227" i="6"/>
  <c r="AJ734" i="6"/>
  <c r="AJ970" i="6"/>
  <c r="AG218" i="6"/>
  <c r="AI218" i="6"/>
  <c r="AG737" i="6"/>
  <c r="AI737" i="6"/>
  <c r="AJ541" i="6"/>
  <c r="AJ535" i="6"/>
  <c r="AJ204" i="6"/>
  <c r="AI554" i="6"/>
  <c r="AG554" i="6"/>
  <c r="AJ967" i="6"/>
  <c r="AI742" i="6"/>
  <c r="AG742" i="6"/>
  <c r="AJ543" i="6"/>
  <c r="AI556" i="6"/>
  <c r="AG556" i="6"/>
  <c r="AJ201" i="6"/>
  <c r="AJ205" i="6"/>
  <c r="AJ969" i="6"/>
  <c r="AI220" i="6"/>
  <c r="AG220" i="6"/>
  <c r="AG219" i="6"/>
  <c r="AI219" i="6"/>
  <c r="AJ210" i="6"/>
  <c r="AG981" i="6"/>
  <c r="AI981" i="6"/>
  <c r="AJ537" i="6"/>
  <c r="AJ199" i="6"/>
  <c r="AI217" i="6"/>
  <c r="AG217" i="6"/>
  <c r="AJ731" i="6"/>
  <c r="AJ545" i="6"/>
  <c r="AI741" i="6"/>
  <c r="AG741" i="6"/>
  <c r="AI559" i="6"/>
  <c r="AG559" i="6"/>
  <c r="AJ729" i="6"/>
  <c r="AJ209" i="6"/>
  <c r="AJ963" i="6"/>
  <c r="AI555" i="6"/>
  <c r="AG555" i="6"/>
  <c r="AG224" i="6"/>
  <c r="AI224" i="6"/>
  <c r="AJ971" i="6"/>
  <c r="AJ723" i="6"/>
  <c r="AJ961" i="6"/>
  <c r="AI982" i="6"/>
  <c r="AG982" i="6"/>
  <c r="AI557" i="6"/>
  <c r="AG557" i="6"/>
  <c r="AG213" i="6"/>
  <c r="AI213" i="6"/>
  <c r="AJ965" i="6"/>
  <c r="AJ538" i="6"/>
  <c r="AJ725" i="6"/>
  <c r="AI228" i="6"/>
  <c r="AG228" i="6"/>
  <c r="AI977" i="6"/>
  <c r="AG977" i="6"/>
  <c r="AG745" i="6"/>
  <c r="AI745" i="6"/>
  <c r="AJ966" i="6"/>
  <c r="AJ730" i="6"/>
  <c r="AI216" i="6"/>
  <c r="AG216" i="6"/>
  <c r="AI740" i="6"/>
  <c r="AG740" i="6"/>
  <c r="AJ728" i="6"/>
  <c r="AI974" i="6"/>
  <c r="AG974" i="6"/>
  <c r="AJ536" i="6"/>
  <c r="AI222" i="6"/>
  <c r="AG222" i="6"/>
  <c r="AJ726" i="6"/>
  <c r="AJ968" i="6"/>
  <c r="AI215" i="6"/>
  <c r="AG215" i="6"/>
  <c r="AG976" i="6"/>
  <c r="AI976" i="6"/>
  <c r="AJ724" i="6"/>
  <c r="AJ964" i="6"/>
  <c r="AI548" i="6"/>
  <c r="AG548" i="6"/>
  <c r="AI972" i="6"/>
  <c r="AG972" i="6"/>
  <c r="AJ206" i="6"/>
  <c r="AI736" i="6"/>
  <c r="AG736" i="6"/>
  <c r="AJ962" i="6"/>
  <c r="AI743" i="6"/>
  <c r="AG743" i="6"/>
  <c r="AI558" i="6"/>
  <c r="AG558" i="6"/>
  <c r="AI223" i="6"/>
  <c r="AG223" i="6"/>
  <c r="AJ733" i="6"/>
  <c r="AJ539" i="6"/>
  <c r="AI975" i="6"/>
  <c r="AG975" i="6"/>
  <c r="AI746" i="6"/>
  <c r="AG746" i="6"/>
  <c r="C12" i="10"/>
  <c r="W234" i="6"/>
  <c r="AF234" i="6" s="1"/>
  <c r="W568" i="6"/>
  <c r="AF568" i="6" s="1"/>
  <c r="W748" i="6"/>
  <c r="AF748" i="6" s="1"/>
  <c r="W758" i="6"/>
  <c r="AF758" i="6" s="1"/>
  <c r="W990" i="6"/>
  <c r="AF990" i="6" s="1"/>
  <c r="W230" i="6"/>
  <c r="AF230" i="6" s="1"/>
  <c r="W240" i="6"/>
  <c r="AF240" i="6" s="1"/>
  <c r="W983" i="6"/>
  <c r="AF983" i="6" s="1"/>
  <c r="W231" i="6"/>
  <c r="AF231" i="6" s="1"/>
  <c r="W571" i="6"/>
  <c r="AF571" i="6" s="1"/>
  <c r="W561" i="6"/>
  <c r="AF561" i="6" s="1"/>
  <c r="W569" i="6"/>
  <c r="AF569" i="6" s="1"/>
  <c r="W756" i="6"/>
  <c r="AF756" i="6" s="1"/>
  <c r="W988" i="6"/>
  <c r="AF988" i="6" s="1"/>
  <c r="W233" i="6"/>
  <c r="AF233" i="6" s="1"/>
  <c r="W241" i="6"/>
  <c r="AF241" i="6" s="1"/>
  <c r="W565" i="6"/>
  <c r="AF565" i="6" s="1"/>
  <c r="W572" i="6"/>
  <c r="AF572" i="6" s="1"/>
  <c r="W754" i="6"/>
  <c r="AF754" i="6" s="1"/>
  <c r="W986" i="6"/>
  <c r="AF986" i="6" s="1"/>
  <c r="W567" i="6"/>
  <c r="AF567" i="6" s="1"/>
  <c r="W993" i="6"/>
  <c r="AF993" i="6" s="1"/>
  <c r="W239" i="6"/>
  <c r="AF239" i="6" s="1"/>
  <c r="W752" i="6"/>
  <c r="AF752" i="6" s="1"/>
  <c r="W984" i="6"/>
  <c r="AF984" i="6" s="1"/>
  <c r="W757" i="6"/>
  <c r="AF757" i="6" s="1"/>
  <c r="W238" i="6"/>
  <c r="AF238" i="6" s="1"/>
  <c r="W755" i="6"/>
  <c r="AF755" i="6" s="1"/>
  <c r="W747" i="6"/>
  <c r="AF747" i="6" s="1"/>
  <c r="W991" i="6"/>
  <c r="AF991" i="6" s="1"/>
  <c r="W235" i="6"/>
  <c r="AF235" i="6" s="1"/>
  <c r="W989" i="6"/>
  <c r="AF989" i="6" s="1"/>
  <c r="W562" i="6"/>
  <c r="AF562" i="6" s="1"/>
  <c r="W751" i="6"/>
  <c r="AF751" i="6" s="1"/>
  <c r="W573" i="6"/>
  <c r="AF573" i="6" s="1"/>
  <c r="W987" i="6"/>
  <c r="AF987" i="6" s="1"/>
  <c r="W564" i="6"/>
  <c r="AF564" i="6" s="1"/>
  <c r="W750" i="6"/>
  <c r="AF750" i="6" s="1"/>
  <c r="W992" i="6"/>
  <c r="AF992" i="6" s="1"/>
  <c r="W236" i="6"/>
  <c r="AF236" i="6" s="1"/>
  <c r="W242" i="6"/>
  <c r="AF242" i="6" s="1"/>
  <c r="W753" i="6"/>
  <c r="AF753" i="6" s="1"/>
  <c r="W232" i="6"/>
  <c r="AF232" i="6" s="1"/>
  <c r="W566" i="6"/>
  <c r="AF566" i="6" s="1"/>
  <c r="W229" i="6"/>
  <c r="AF229" i="6" s="1"/>
  <c r="W985" i="6"/>
  <c r="AF985" i="6" s="1"/>
  <c r="W570" i="6"/>
  <c r="AF570" i="6" s="1"/>
  <c r="AJ212" i="6"/>
  <c r="BC74" i="15"/>
  <c r="BC78" i="15" s="1"/>
  <c r="M74" i="15"/>
  <c r="CQ74" i="15"/>
  <c r="CQ78" i="15" s="1"/>
  <c r="BH606" i="6" l="1"/>
  <c r="BJ606" i="6" s="1"/>
  <c r="BB500" i="6"/>
  <c r="BB709" i="6"/>
  <c r="BB474" i="6"/>
  <c r="BB782" i="6"/>
  <c r="BB172" i="6"/>
  <c r="BB826" i="6"/>
  <c r="BB738" i="6"/>
  <c r="BB518" i="6"/>
  <c r="BB859" i="6"/>
  <c r="BB418" i="6"/>
  <c r="BB551" i="6"/>
  <c r="BB452" i="6"/>
  <c r="BB936" i="6"/>
  <c r="BH269" i="6"/>
  <c r="BJ269" i="6" s="1"/>
  <c r="BA330" i="6"/>
  <c r="BB330" i="6" s="1"/>
  <c r="BB949" i="6"/>
  <c r="BB151" i="6"/>
  <c r="BB176" i="6"/>
  <c r="BB15" i="6"/>
  <c r="BB167" i="6"/>
  <c r="BD513" i="6"/>
  <c r="BE513" i="6" s="1"/>
  <c r="BG513" i="6" s="1"/>
  <c r="BI513" i="6" s="1"/>
  <c r="BL513" i="6" s="1"/>
  <c r="BM513" i="6" s="1"/>
  <c r="BA697" i="6"/>
  <c r="BB697" i="6" s="1"/>
  <c r="BA491" i="6"/>
  <c r="BB491" i="6" s="1"/>
  <c r="BB708" i="6"/>
  <c r="BB515" i="6"/>
  <c r="BB508" i="6"/>
  <c r="BB815" i="6"/>
  <c r="BB510" i="6"/>
  <c r="BB503" i="6"/>
  <c r="BB146" i="6"/>
  <c r="BB594" i="6"/>
  <c r="BB848" i="6"/>
  <c r="BA4" i="6"/>
  <c r="BB4" i="6" s="1"/>
  <c r="BA168" i="6"/>
  <c r="BB168" i="6" s="1"/>
  <c r="BB166" i="6"/>
  <c r="BH275" i="6"/>
  <c r="BJ275" i="6" s="1"/>
  <c r="BB552" i="6"/>
  <c r="BB374" i="6"/>
  <c r="BB173" i="6"/>
  <c r="BA702" i="6"/>
  <c r="BB702" i="6" s="1"/>
  <c r="BA496" i="6"/>
  <c r="BB496" i="6" s="1"/>
  <c r="BA947" i="6"/>
  <c r="BA683" i="6"/>
  <c r="BB683" i="6" s="1"/>
  <c r="BD146" i="6"/>
  <c r="BE146" i="6" s="1"/>
  <c r="BG146" i="6" s="1"/>
  <c r="BI146" i="6" s="1"/>
  <c r="BA145" i="6"/>
  <c r="BB145" i="6" s="1"/>
  <c r="AQ204" i="6"/>
  <c r="BH126" i="6"/>
  <c r="BJ126" i="6" s="1"/>
  <c r="BB563" i="6"/>
  <c r="BB163" i="6"/>
  <c r="BB704" i="6"/>
  <c r="BB153" i="6"/>
  <c r="BB502" i="6"/>
  <c r="BB363" i="6"/>
  <c r="BA616" i="6"/>
  <c r="BB616" i="6" s="1"/>
  <c r="BH50" i="6"/>
  <c r="BJ50" i="6" s="1"/>
  <c r="BD486" i="6"/>
  <c r="BE486" i="6" s="1"/>
  <c r="BG486" i="6" s="1"/>
  <c r="BI486" i="6" s="1"/>
  <c r="BL486" i="6" s="1"/>
  <c r="BM486" i="6" s="1"/>
  <c r="BA660" i="6"/>
  <c r="BB660" i="6" s="1"/>
  <c r="BB463" i="6"/>
  <c r="BA507" i="6"/>
  <c r="BB507" i="6" s="1"/>
  <c r="BA514" i="6"/>
  <c r="BB514" i="6" s="1"/>
  <c r="BD474" i="6"/>
  <c r="BE474" i="6" s="1"/>
  <c r="BG474" i="6" s="1"/>
  <c r="BI474" i="6" s="1"/>
  <c r="BL474" i="6" s="1"/>
  <c r="BM474" i="6" s="1"/>
  <c r="BA352" i="6"/>
  <c r="BB352" i="6" s="1"/>
  <c r="BA152" i="6"/>
  <c r="BB152" i="6" s="1"/>
  <c r="BB948" i="6"/>
  <c r="BD374" i="6"/>
  <c r="BE374" i="6" s="1"/>
  <c r="BG374" i="6" s="1"/>
  <c r="BI374" i="6" s="1"/>
  <c r="BL374" i="6" s="1"/>
  <c r="BM374" i="6" s="1"/>
  <c r="BB707" i="6"/>
  <c r="BB180" i="6"/>
  <c r="BB716" i="6"/>
  <c r="BB174" i="6"/>
  <c r="BB484" i="6"/>
  <c r="BA649" i="6"/>
  <c r="BB649" i="6" s="1"/>
  <c r="BD661" i="6"/>
  <c r="BE661" i="6" s="1"/>
  <c r="BG661" i="6" s="1"/>
  <c r="BI661" i="6" s="1"/>
  <c r="BA540" i="6"/>
  <c r="BB540" i="6" s="1"/>
  <c r="BB706" i="6"/>
  <c r="BA429" i="6"/>
  <c r="BD141" i="6"/>
  <c r="BE141" i="6" s="1"/>
  <c r="BG141" i="6" s="1"/>
  <c r="BI141" i="6" s="1"/>
  <c r="BA274" i="6"/>
  <c r="BB274" i="6" s="1"/>
  <c r="BD940" i="6"/>
  <c r="BE940" i="6" s="1"/>
  <c r="BG940" i="6" s="1"/>
  <c r="BI940" i="6" s="1"/>
  <c r="BB947" i="6"/>
  <c r="BH278" i="6"/>
  <c r="BJ278" i="6" s="1"/>
  <c r="BD153" i="6"/>
  <c r="BE153" i="6" s="1"/>
  <c r="BD502" i="6"/>
  <c r="BE502" i="6" s="1"/>
  <c r="BG502" i="6" s="1"/>
  <c r="BI502" i="6" s="1"/>
  <c r="BL502" i="6" s="1"/>
  <c r="BM502" i="6" s="1"/>
  <c r="BD704" i="6"/>
  <c r="BE704" i="6" s="1"/>
  <c r="BG704" i="6" s="1"/>
  <c r="BI704" i="6" s="1"/>
  <c r="BA944" i="6"/>
  <c r="BB944" i="6" s="1"/>
  <c r="BA699" i="6"/>
  <c r="BB699" i="6" s="1"/>
  <c r="BB487" i="6"/>
  <c r="BB494" i="6"/>
  <c r="BB504" i="6"/>
  <c r="BA142" i="6"/>
  <c r="BB142" i="6" s="1"/>
  <c r="BB516" i="6"/>
  <c r="BD510" i="6"/>
  <c r="BE510" i="6" s="1"/>
  <c r="BG510" i="6" s="1"/>
  <c r="BI510" i="6" s="1"/>
  <c r="BL510" i="6" s="1"/>
  <c r="BM510" i="6" s="1"/>
  <c r="BB517" i="6"/>
  <c r="BH401" i="6"/>
  <c r="BJ401" i="6" s="1"/>
  <c r="BD941" i="6"/>
  <c r="BE941" i="6" s="1"/>
  <c r="BG941" i="6" s="1"/>
  <c r="BI941" i="6" s="1"/>
  <c r="BH352" i="6"/>
  <c r="BJ352" i="6" s="1"/>
  <c r="BD363" i="6"/>
  <c r="BE363" i="6" s="1"/>
  <c r="BG363" i="6" s="1"/>
  <c r="BI363" i="6" s="1"/>
  <c r="BL363" i="6" s="1"/>
  <c r="BM363" i="6" s="1"/>
  <c r="BB585" i="6"/>
  <c r="BB184" i="6"/>
  <c r="BA318" i="6"/>
  <c r="BB318" i="6" s="1"/>
  <c r="BB177" i="6"/>
  <c r="BA804" i="6"/>
  <c r="BB804" i="6" s="1"/>
  <c r="BD488" i="6"/>
  <c r="BE488" i="6" s="1"/>
  <c r="BG488" i="6" s="1"/>
  <c r="BI488" i="6" s="1"/>
  <c r="BL488" i="6" s="1"/>
  <c r="BM488" i="6" s="1"/>
  <c r="BH407" i="6"/>
  <c r="BJ407" i="6" s="1"/>
  <c r="BA156" i="6"/>
  <c r="BB156" i="6" s="1"/>
  <c r="BD452" i="6"/>
  <c r="BE452" i="6" s="1"/>
  <c r="BG452" i="6" s="1"/>
  <c r="BI452" i="6" s="1"/>
  <c r="BL452" i="6" s="1"/>
  <c r="BM452" i="6" s="1"/>
  <c r="BA407" i="6"/>
  <c r="BB407" i="6" s="1"/>
  <c r="BB499" i="6"/>
  <c r="BA943" i="6"/>
  <c r="BB943" i="6" s="1"/>
  <c r="BD15" i="6"/>
  <c r="BE15" i="6" s="1"/>
  <c r="BG15" i="6" s="1"/>
  <c r="BI15" i="6" s="1"/>
  <c r="BA178" i="6"/>
  <c r="BB178" i="6" s="1"/>
  <c r="BH699" i="6"/>
  <c r="BJ699" i="6" s="1"/>
  <c r="BD503" i="6"/>
  <c r="BE503" i="6" s="1"/>
  <c r="BG503" i="6" s="1"/>
  <c r="BH503" i="6" s="1"/>
  <c r="BJ503" i="6" s="1"/>
  <c r="BD296" i="6"/>
  <c r="BE296" i="6" s="1"/>
  <c r="BG296" i="6" s="1"/>
  <c r="BI296" i="6" s="1"/>
  <c r="BD508" i="6"/>
  <c r="BE508" i="6" s="1"/>
  <c r="BG508" i="6" s="1"/>
  <c r="BI508" i="6" s="1"/>
  <c r="BL508" i="6" s="1"/>
  <c r="BM508" i="6" s="1"/>
  <c r="BD518" i="6"/>
  <c r="BE518" i="6" s="1"/>
  <c r="BG518" i="6" s="1"/>
  <c r="BI518" i="6" s="1"/>
  <c r="BL518" i="6" s="1"/>
  <c r="BM518" i="6" s="1"/>
  <c r="BA945" i="6"/>
  <c r="BB945" i="6" s="1"/>
  <c r="BA512" i="6"/>
  <c r="BB512" i="6" s="1"/>
  <c r="BA396" i="6"/>
  <c r="BB396" i="6" s="1"/>
  <c r="BA939" i="6"/>
  <c r="BB939" i="6" s="1"/>
  <c r="BD177" i="6"/>
  <c r="BE177" i="6" s="1"/>
  <c r="BG177" i="6" s="1"/>
  <c r="BI177" i="6" s="1"/>
  <c r="BA509" i="6"/>
  <c r="BB509" i="6" s="1"/>
  <c r="BD506" i="6"/>
  <c r="BE506" i="6" s="1"/>
  <c r="BG506" i="6" s="1"/>
  <c r="BI506" i="6" s="1"/>
  <c r="BL506" i="6" s="1"/>
  <c r="BM506" i="6" s="1"/>
  <c r="BB498" i="6"/>
  <c r="BB940" i="6"/>
  <c r="BB479" i="6"/>
  <c r="BA865" i="6"/>
  <c r="BB865" i="6" s="1"/>
  <c r="AU204" i="6"/>
  <c r="AN204" i="6"/>
  <c r="BH396" i="6"/>
  <c r="BJ396" i="6" s="1"/>
  <c r="BD151" i="6"/>
  <c r="BE151" i="6" s="1"/>
  <c r="BG151" i="6" s="1"/>
  <c r="BI151" i="6" s="1"/>
  <c r="BD154" i="6"/>
  <c r="BE154" i="6" s="1"/>
  <c r="BG154" i="6" s="1"/>
  <c r="BI154" i="6" s="1"/>
  <c r="BD708" i="6"/>
  <c r="BE708" i="6" s="1"/>
  <c r="BG708" i="6" s="1"/>
  <c r="BI708" i="6" s="1"/>
  <c r="BA946" i="6"/>
  <c r="BB946" i="6" s="1"/>
  <c r="BA493" i="6"/>
  <c r="BB493" i="6" s="1"/>
  <c r="BB864" i="6"/>
  <c r="BB529" i="6"/>
  <c r="BD949" i="6"/>
  <c r="BE949" i="6" s="1"/>
  <c r="BG949" i="6" s="1"/>
  <c r="BI949" i="6" s="1"/>
  <c r="BB158" i="6"/>
  <c r="BG946" i="6"/>
  <c r="BI946" i="6" s="1"/>
  <c r="BG493" i="6"/>
  <c r="BI493" i="6" s="1"/>
  <c r="BL493" i="6" s="1"/>
  <c r="BM493" i="6" s="1"/>
  <c r="BG696" i="6"/>
  <c r="BI696" i="6" s="1"/>
  <c r="BH696" i="6"/>
  <c r="BJ696" i="6" s="1"/>
  <c r="BG178" i="6"/>
  <c r="BI178" i="6" s="1"/>
  <c r="BG702" i="6"/>
  <c r="BI702" i="6" s="1"/>
  <c r="BB605" i="6"/>
  <c r="BH156" i="6"/>
  <c r="BJ156" i="6" s="1"/>
  <c r="AQ195" i="6"/>
  <c r="AZ195" i="6"/>
  <c r="BA195" i="6" s="1"/>
  <c r="BB195" i="6" s="1"/>
  <c r="BB488" i="6"/>
  <c r="AQ188" i="6"/>
  <c r="AZ188" i="6"/>
  <c r="BD188" i="6" s="1"/>
  <c r="BE188" i="6" s="1"/>
  <c r="BG188" i="6" s="1"/>
  <c r="BI188" i="6" s="1"/>
  <c r="BA162" i="6"/>
  <c r="BB162" i="6" s="1"/>
  <c r="BD479" i="6"/>
  <c r="BE479" i="6" s="1"/>
  <c r="BG479" i="6" s="1"/>
  <c r="BI479" i="6" s="1"/>
  <c r="BL479" i="6" s="1"/>
  <c r="BM479" i="6" s="1"/>
  <c r="AQ956" i="6"/>
  <c r="AZ956" i="6"/>
  <c r="BA956" i="6" s="1"/>
  <c r="AQ191" i="6"/>
  <c r="AZ191" i="6"/>
  <c r="BA191" i="6" s="1"/>
  <c r="AQ717" i="6"/>
  <c r="AZ717" i="6"/>
  <c r="BD717" i="6" s="1"/>
  <c r="BE717" i="6" s="1"/>
  <c r="BG717" i="6" s="1"/>
  <c r="BI717" i="6" s="1"/>
  <c r="BA793" i="6"/>
  <c r="BB793" i="6" s="1"/>
  <c r="BB661" i="6"/>
  <c r="BA937" i="6"/>
  <c r="BB937" i="6" s="1"/>
  <c r="BA485" i="6"/>
  <c r="BB485" i="6" s="1"/>
  <c r="AQ522" i="6"/>
  <c r="AZ522" i="6"/>
  <c r="BA522" i="6" s="1"/>
  <c r="BA385" i="6"/>
  <c r="BB385" i="6" s="1"/>
  <c r="AQ954" i="6"/>
  <c r="AZ954" i="6"/>
  <c r="BA954" i="6" s="1"/>
  <c r="AQ713" i="6"/>
  <c r="AZ713" i="6"/>
  <c r="BA713" i="6" s="1"/>
  <c r="BD495" i="6"/>
  <c r="BE495" i="6" s="1"/>
  <c r="BG495" i="6" s="1"/>
  <c r="BI495" i="6" s="1"/>
  <c r="BL495" i="6" s="1"/>
  <c r="BM495" i="6" s="1"/>
  <c r="AQ722" i="6"/>
  <c r="AZ722" i="6"/>
  <c r="BA722" i="6" s="1"/>
  <c r="AQ960" i="6"/>
  <c r="AZ960" i="6"/>
  <c r="BD960" i="6" s="1"/>
  <c r="BE960" i="6" s="1"/>
  <c r="BG960" i="6" s="1"/>
  <c r="AQ198" i="6"/>
  <c r="AZ198" i="6"/>
  <c r="BA198" i="6" s="1"/>
  <c r="BA938" i="6"/>
  <c r="BB938" i="6" s="1"/>
  <c r="BA482" i="6"/>
  <c r="BB482" i="6" s="1"/>
  <c r="AQ952" i="6"/>
  <c r="AZ952" i="6"/>
  <c r="BD952" i="6" s="1"/>
  <c r="BE952" i="6" s="1"/>
  <c r="BG952" i="6" s="1"/>
  <c r="BA341" i="6"/>
  <c r="BB341" i="6" s="1"/>
  <c r="BD815" i="6"/>
  <c r="BE815" i="6" s="1"/>
  <c r="BG815" i="6" s="1"/>
  <c r="BI815" i="6" s="1"/>
  <c r="BH939" i="6"/>
  <c r="BJ939" i="6" s="1"/>
  <c r="AQ721" i="6"/>
  <c r="AZ721" i="6"/>
  <c r="BA721" i="6" s="1"/>
  <c r="AQ185" i="6"/>
  <c r="AZ185" i="6"/>
  <c r="BD185" i="6" s="1"/>
  <c r="BE185" i="6" s="1"/>
  <c r="BG185" i="6" s="1"/>
  <c r="BI185" i="6" s="1"/>
  <c r="BD716" i="6"/>
  <c r="BE716" i="6" s="1"/>
  <c r="BG716" i="6" s="1"/>
  <c r="BI716" i="6" s="1"/>
  <c r="BD166" i="6"/>
  <c r="BE166" i="6" s="1"/>
  <c r="BG166" i="6" s="1"/>
  <c r="BI166" i="6" s="1"/>
  <c r="AQ527" i="6"/>
  <c r="AZ527" i="6"/>
  <c r="BA527" i="6" s="1"/>
  <c r="AQ196" i="6"/>
  <c r="AZ196" i="6"/>
  <c r="BD196" i="6" s="1"/>
  <c r="BE196" i="6" s="1"/>
  <c r="BG196" i="6" s="1"/>
  <c r="BA837" i="6"/>
  <c r="BB837" i="6" s="1"/>
  <c r="AQ715" i="6"/>
  <c r="AZ715" i="6"/>
  <c r="BD715" i="6" s="1"/>
  <c r="BE715" i="6" s="1"/>
  <c r="BG715" i="6" s="1"/>
  <c r="BI715" i="6" s="1"/>
  <c r="AQ711" i="6"/>
  <c r="AZ711" i="6"/>
  <c r="BA711" i="6" s="1"/>
  <c r="BB711" i="6" s="1"/>
  <c r="AQ959" i="6"/>
  <c r="AZ959" i="6"/>
  <c r="BD959" i="6" s="1"/>
  <c r="BE959" i="6" s="1"/>
  <c r="BG959" i="6" s="1"/>
  <c r="BB429" i="6"/>
  <c r="BD285" i="6"/>
  <c r="BE285" i="6" s="1"/>
  <c r="BG285" i="6" s="1"/>
  <c r="BI285" i="6" s="1"/>
  <c r="BD176" i="6"/>
  <c r="BE176" i="6" s="1"/>
  <c r="BG176" i="6" s="1"/>
  <c r="BI176" i="6" s="1"/>
  <c r="AQ951" i="6"/>
  <c r="AZ951" i="6"/>
  <c r="BA951" i="6" s="1"/>
  <c r="BA440" i="6"/>
  <c r="BB440" i="6" s="1"/>
  <c r="BA489" i="6"/>
  <c r="BB489" i="6" s="1"/>
  <c r="AQ560" i="6"/>
  <c r="BA696" i="6"/>
  <c r="BB696" i="6" s="1"/>
  <c r="AQ950" i="6"/>
  <c r="AZ950" i="6"/>
  <c r="BD950" i="6" s="1"/>
  <c r="BE950" i="6" s="1"/>
  <c r="BG950" i="6" s="1"/>
  <c r="AQ530" i="6"/>
  <c r="AZ530" i="6"/>
  <c r="BD530" i="6" s="1"/>
  <c r="BE530" i="6" s="1"/>
  <c r="BG530" i="6" s="1"/>
  <c r="BI530" i="6" s="1"/>
  <c r="BL530" i="6" s="1"/>
  <c r="BM530" i="6" s="1"/>
  <c r="AQ528" i="6"/>
  <c r="AZ528" i="6"/>
  <c r="BD528" i="6" s="1"/>
  <c r="BE528" i="6" s="1"/>
  <c r="BG528" i="6" s="1"/>
  <c r="BI528" i="6" s="1"/>
  <c r="BL528" i="6" s="1"/>
  <c r="BM528" i="6" s="1"/>
  <c r="BB701" i="6"/>
  <c r="AQ190" i="6"/>
  <c r="AZ190" i="6"/>
  <c r="BD190" i="6" s="1"/>
  <c r="BE190" i="6" s="1"/>
  <c r="BG190" i="6" s="1"/>
  <c r="BI190" i="6" s="1"/>
  <c r="AQ187" i="6"/>
  <c r="AZ187" i="6"/>
  <c r="BA187" i="6" s="1"/>
  <c r="BA114" i="6"/>
  <c r="BB114" i="6" s="1"/>
  <c r="AQ957" i="6"/>
  <c r="AZ957" i="6"/>
  <c r="BD957" i="6" s="1"/>
  <c r="BE957" i="6" s="1"/>
  <c r="BG957" i="6" s="1"/>
  <c r="BI957" i="6" s="1"/>
  <c r="AQ720" i="6"/>
  <c r="AZ720" i="6"/>
  <c r="BA720" i="6" s="1"/>
  <c r="AQ197" i="6"/>
  <c r="AZ197" i="6"/>
  <c r="BA197" i="6" s="1"/>
  <c r="AQ955" i="6"/>
  <c r="AZ955" i="6"/>
  <c r="BA955" i="6" s="1"/>
  <c r="AQ193" i="6"/>
  <c r="AZ193" i="6"/>
  <c r="BD193" i="6" s="1"/>
  <c r="BE193" i="6" s="1"/>
  <c r="BG193" i="6" s="1"/>
  <c r="BA481" i="6"/>
  <c r="BB481" i="6" s="1"/>
  <c r="BD709" i="6"/>
  <c r="BE709" i="6" s="1"/>
  <c r="BG709" i="6" s="1"/>
  <c r="BI709" i="6" s="1"/>
  <c r="BH705" i="6"/>
  <c r="BJ705" i="6" s="1"/>
  <c r="AQ525" i="6"/>
  <c r="AZ525" i="6"/>
  <c r="BD525" i="6" s="1"/>
  <c r="BE525" i="6" s="1"/>
  <c r="BG525" i="6" s="1"/>
  <c r="BB506" i="6"/>
  <c r="AQ521" i="6"/>
  <c r="AZ521" i="6"/>
  <c r="BA521" i="6" s="1"/>
  <c r="AQ958" i="6"/>
  <c r="AZ958" i="6"/>
  <c r="BD958" i="6" s="1"/>
  <c r="BE958" i="6" s="1"/>
  <c r="BG958" i="6" s="1"/>
  <c r="BI958" i="6" s="1"/>
  <c r="AQ194" i="6"/>
  <c r="AZ194" i="6"/>
  <c r="BA194" i="6" s="1"/>
  <c r="BB194" i="6" s="1"/>
  <c r="BA860" i="6"/>
  <c r="BB860" i="6" s="1"/>
  <c r="BH776" i="6"/>
  <c r="BJ776" i="6" s="1"/>
  <c r="BD782" i="6"/>
  <c r="BE782" i="6" s="1"/>
  <c r="BG782" i="6" s="1"/>
  <c r="BI782" i="6" s="1"/>
  <c r="BD165" i="6"/>
  <c r="BE165" i="6" s="1"/>
  <c r="BG165" i="6" s="1"/>
  <c r="BI165" i="6" s="1"/>
  <c r="AQ532" i="6"/>
  <c r="AZ532" i="6"/>
  <c r="BD532" i="6" s="1"/>
  <c r="BE532" i="6" s="1"/>
  <c r="BG532" i="6" s="1"/>
  <c r="BI532" i="6" s="1"/>
  <c r="BL532" i="6" s="1"/>
  <c r="BM532" i="6" s="1"/>
  <c r="AQ189" i="6"/>
  <c r="AZ189" i="6"/>
  <c r="BA189" i="6" s="1"/>
  <c r="BH879" i="6"/>
  <c r="BJ879" i="6" s="1"/>
  <c r="AQ714" i="6"/>
  <c r="AZ714" i="6"/>
  <c r="BA714" i="6" s="1"/>
  <c r="AQ186" i="6"/>
  <c r="AZ186" i="6"/>
  <c r="BD186" i="6" s="1"/>
  <c r="BE186" i="6" s="1"/>
  <c r="BG186" i="6" s="1"/>
  <c r="BI186" i="6" s="1"/>
  <c r="AQ531" i="6"/>
  <c r="AZ531" i="6"/>
  <c r="BD531" i="6" s="1"/>
  <c r="BE531" i="6" s="1"/>
  <c r="BG531" i="6" s="1"/>
  <c r="BI531" i="6" s="1"/>
  <c r="BL531" i="6" s="1"/>
  <c r="BM531" i="6" s="1"/>
  <c r="BD700" i="6"/>
  <c r="BE700" i="6" s="1"/>
  <c r="BG700" i="6" s="1"/>
  <c r="BI700" i="6" s="1"/>
  <c r="BH499" i="6"/>
  <c r="BJ499" i="6" s="1"/>
  <c r="AQ953" i="6"/>
  <c r="AZ953" i="6"/>
  <c r="BD953" i="6" s="1"/>
  <c r="BE953" i="6" s="1"/>
  <c r="BG953" i="6" s="1"/>
  <c r="BI953" i="6" s="1"/>
  <c r="AQ523" i="6"/>
  <c r="AZ523" i="6"/>
  <c r="BA523" i="6" s="1"/>
  <c r="BA705" i="6"/>
  <c r="BB705" i="6" s="1"/>
  <c r="AQ524" i="6"/>
  <c r="AZ524" i="6"/>
  <c r="BA524" i="6" s="1"/>
  <c r="AQ526" i="6"/>
  <c r="AZ526" i="6"/>
  <c r="BD526" i="6" s="1"/>
  <c r="BE526" i="6" s="1"/>
  <c r="BG526" i="6" s="1"/>
  <c r="BI526" i="6" s="1"/>
  <c r="BL526" i="6" s="1"/>
  <c r="BM526" i="6" s="1"/>
  <c r="BH48" i="6"/>
  <c r="BJ48" i="6" s="1"/>
  <c r="BH491" i="6"/>
  <c r="BJ491" i="6" s="1"/>
  <c r="AQ719" i="6"/>
  <c r="AZ719" i="6"/>
  <c r="BD719" i="6" s="1"/>
  <c r="BE719" i="6" s="1"/>
  <c r="BG719" i="6" s="1"/>
  <c r="BI719" i="6" s="1"/>
  <c r="AQ718" i="6"/>
  <c r="AZ718" i="6"/>
  <c r="BD718" i="6" s="1"/>
  <c r="BE718" i="6" s="1"/>
  <c r="BG718" i="6" s="1"/>
  <c r="BI718" i="6" s="1"/>
  <c r="AQ712" i="6"/>
  <c r="AZ712" i="6"/>
  <c r="BA712" i="6" s="1"/>
  <c r="BH164" i="6"/>
  <c r="BJ164" i="6" s="1"/>
  <c r="BH263" i="6"/>
  <c r="BJ263" i="6" s="1"/>
  <c r="BH147" i="6"/>
  <c r="BJ147" i="6" s="1"/>
  <c r="BH943" i="6"/>
  <c r="BJ943" i="6" s="1"/>
  <c r="BD500" i="6"/>
  <c r="BE500" i="6" s="1"/>
  <c r="BG500" i="6" s="1"/>
  <c r="BI500" i="6" s="1"/>
  <c r="BL500" i="6" s="1"/>
  <c r="BM500" i="6" s="1"/>
  <c r="BD150" i="6"/>
  <c r="BE150" i="6" s="1"/>
  <c r="BG150" i="6" s="1"/>
  <c r="BI150" i="6" s="1"/>
  <c r="BA861" i="6"/>
  <c r="BB861" i="6" s="1"/>
  <c r="BH505" i="6"/>
  <c r="BJ505" i="6" s="1"/>
  <c r="BH593" i="6"/>
  <c r="BJ593" i="6" s="1"/>
  <c r="BD144" i="6"/>
  <c r="BE144" i="6" s="1"/>
  <c r="BG144" i="6" s="1"/>
  <c r="BI144" i="6" s="1"/>
  <c r="BD504" i="6"/>
  <c r="BE504" i="6" s="1"/>
  <c r="BG504" i="6" s="1"/>
  <c r="BI504" i="6" s="1"/>
  <c r="BL504" i="6" s="1"/>
  <c r="BM504" i="6" s="1"/>
  <c r="BD180" i="6"/>
  <c r="BE180" i="6" s="1"/>
  <c r="BG180" i="6" s="1"/>
  <c r="BI180" i="6" s="1"/>
  <c r="BA942" i="6"/>
  <c r="BB942" i="6" s="1"/>
  <c r="BD492" i="6"/>
  <c r="BE492" i="6" s="1"/>
  <c r="BG492" i="6" s="1"/>
  <c r="BI492" i="6" s="1"/>
  <c r="BL492" i="6" s="1"/>
  <c r="BM492" i="6" s="1"/>
  <c r="BD866" i="6"/>
  <c r="BE866" i="6" s="1"/>
  <c r="BG866" i="6" s="1"/>
  <c r="BI866" i="6" s="1"/>
  <c r="BD936" i="6"/>
  <c r="BE936" i="6" s="1"/>
  <c r="BG936" i="6" s="1"/>
  <c r="BI936" i="6" s="1"/>
  <c r="BH104" i="6"/>
  <c r="BJ104" i="6" s="1"/>
  <c r="BH868" i="6"/>
  <c r="BJ868" i="6" s="1"/>
  <c r="BH497" i="6"/>
  <c r="BJ497" i="6" s="1"/>
  <c r="BD490" i="6"/>
  <c r="BE490" i="6" s="1"/>
  <c r="BG490" i="6" s="1"/>
  <c r="BI490" i="6" s="1"/>
  <c r="BL490" i="6" s="1"/>
  <c r="BM490" i="6" s="1"/>
  <c r="BA863" i="6"/>
  <c r="BB863" i="6" s="1"/>
  <c r="BD149" i="6"/>
  <c r="BE149" i="6" s="1"/>
  <c r="BG149" i="6" s="1"/>
  <c r="BI149" i="6" s="1"/>
  <c r="BD701" i="6"/>
  <c r="BE701" i="6" s="1"/>
  <c r="BG701" i="6" s="1"/>
  <c r="BI701" i="6" s="1"/>
  <c r="BA505" i="6"/>
  <c r="BB505" i="6" s="1"/>
  <c r="BD864" i="6"/>
  <c r="BE864" i="6" s="1"/>
  <c r="BG864" i="6" s="1"/>
  <c r="BI864" i="6" s="1"/>
  <c r="BD826" i="6"/>
  <c r="BE826" i="6" s="1"/>
  <c r="BG826" i="6" s="1"/>
  <c r="BI826" i="6" s="1"/>
  <c r="BD594" i="6"/>
  <c r="BE594" i="6" s="1"/>
  <c r="BG594" i="6" s="1"/>
  <c r="BI594" i="6" s="1"/>
  <c r="BL594" i="6" s="1"/>
  <c r="BM594" i="6" s="1"/>
  <c r="BA497" i="6"/>
  <c r="BB497" i="6" s="1"/>
  <c r="BD948" i="6"/>
  <c r="BE948" i="6" s="1"/>
  <c r="BG948" i="6" s="1"/>
  <c r="BI948" i="6" s="1"/>
  <c r="BA164" i="6"/>
  <c r="BB164" i="6" s="1"/>
  <c r="BA698" i="6"/>
  <c r="BB698" i="6" s="1"/>
  <c r="BD158" i="6"/>
  <c r="BE158" i="6" s="1"/>
  <c r="BG158" i="6" s="1"/>
  <c r="BI158" i="6" s="1"/>
  <c r="BD707" i="6"/>
  <c r="BE707" i="6" s="1"/>
  <c r="BG707" i="6" s="1"/>
  <c r="BI707" i="6" s="1"/>
  <c r="BH771" i="6"/>
  <c r="BJ771" i="6" s="1"/>
  <c r="BA143" i="6"/>
  <c r="BB143" i="6" s="1"/>
  <c r="BA37" i="6"/>
  <c r="BB37" i="6" s="1"/>
  <c r="BD480" i="6"/>
  <c r="BE480" i="6" s="1"/>
  <c r="BG480" i="6" s="1"/>
  <c r="BI480" i="6" s="1"/>
  <c r="BL480" i="6" s="1"/>
  <c r="BM480" i="6" s="1"/>
  <c r="BD167" i="6"/>
  <c r="BE167" i="6" s="1"/>
  <c r="BG167" i="6" s="1"/>
  <c r="BI167" i="6" s="1"/>
  <c r="BD859" i="6"/>
  <c r="BE859" i="6" s="1"/>
  <c r="BG859" i="6" s="1"/>
  <c r="BI859" i="6" s="1"/>
  <c r="BD494" i="6"/>
  <c r="BE494" i="6" s="1"/>
  <c r="BG494" i="6" s="1"/>
  <c r="BI494" i="6" s="1"/>
  <c r="BL494" i="6" s="1"/>
  <c r="BM494" i="6" s="1"/>
  <c r="BD478" i="6"/>
  <c r="BE478" i="6" s="1"/>
  <c r="BG478" i="6" s="1"/>
  <c r="BI478" i="6" s="1"/>
  <c r="BL478" i="6" s="1"/>
  <c r="BM478" i="6" s="1"/>
  <c r="BD848" i="6"/>
  <c r="BE848" i="6" s="1"/>
  <c r="BG848" i="6" s="1"/>
  <c r="BI848" i="6" s="1"/>
  <c r="BA263" i="6"/>
  <c r="BB263" i="6" s="1"/>
  <c r="BA519" i="6"/>
  <c r="BB519" i="6" s="1"/>
  <c r="AN964" i="6"/>
  <c r="AP964" i="6"/>
  <c r="AU730" i="6"/>
  <c r="AP730" i="6"/>
  <c r="AN208" i="6"/>
  <c r="AP208" i="6"/>
  <c r="AU200" i="6"/>
  <c r="AP200" i="6"/>
  <c r="AU201" i="6"/>
  <c r="AP201" i="6"/>
  <c r="AN963" i="6"/>
  <c r="AP963" i="6"/>
  <c r="BD169" i="6"/>
  <c r="BE169" i="6" s="1"/>
  <c r="BG169" i="6" s="1"/>
  <c r="BI169" i="6" s="1"/>
  <c r="BH182" i="6"/>
  <c r="BJ182" i="6" s="1"/>
  <c r="AU543" i="6"/>
  <c r="AP543" i="6"/>
  <c r="AU724" i="6"/>
  <c r="AP724" i="6"/>
  <c r="BA157" i="6"/>
  <c r="BB157" i="6" s="1"/>
  <c r="BH703" i="6"/>
  <c r="BJ703" i="6" s="1"/>
  <c r="AN969" i="6"/>
  <c r="AP969" i="6"/>
  <c r="BH698" i="6"/>
  <c r="BJ698" i="6" s="1"/>
  <c r="BA26" i="6"/>
  <c r="BB26" i="6" s="1"/>
  <c r="BD563" i="6"/>
  <c r="BE563" i="6" s="1"/>
  <c r="BG563" i="6" s="1"/>
  <c r="BI563" i="6" s="1"/>
  <c r="BL563" i="6" s="1"/>
  <c r="BM563" i="6" s="1"/>
  <c r="AU212" i="6"/>
  <c r="AP212" i="6"/>
  <c r="BD163" i="6"/>
  <c r="BE163" i="6" s="1"/>
  <c r="BG163" i="6" s="1"/>
  <c r="BI163" i="6" s="1"/>
  <c r="BD225" i="6"/>
  <c r="BE225" i="6" s="1"/>
  <c r="BG225" i="6" s="1"/>
  <c r="BI225" i="6" s="1"/>
  <c r="BA501" i="6"/>
  <c r="BB501" i="6" s="1"/>
  <c r="BD501" i="6"/>
  <c r="BE501" i="6" s="1"/>
  <c r="BG501" i="6" s="1"/>
  <c r="BI501" i="6" s="1"/>
  <c r="BL501" i="6" s="1"/>
  <c r="BM501" i="6" s="1"/>
  <c r="AU202" i="6"/>
  <c r="AP202" i="6"/>
  <c r="BD441" i="6"/>
  <c r="BE441" i="6" s="1"/>
  <c r="BG441" i="6" s="1"/>
  <c r="BI441" i="6" s="1"/>
  <c r="BL441" i="6" s="1"/>
  <c r="BM441" i="6" s="1"/>
  <c r="BD585" i="6"/>
  <c r="BE585" i="6" s="1"/>
  <c r="BG585" i="6" s="1"/>
  <c r="BI585" i="6" s="1"/>
  <c r="BL585" i="6" s="1"/>
  <c r="BM585" i="6" s="1"/>
  <c r="BD605" i="6"/>
  <c r="BE605" i="6" s="1"/>
  <c r="BG605" i="6" s="1"/>
  <c r="BI605" i="6" s="1"/>
  <c r="BL605" i="6" s="1"/>
  <c r="BM605" i="6" s="1"/>
  <c r="AN207" i="6"/>
  <c r="AP207" i="6"/>
  <c r="AU726" i="6"/>
  <c r="AP726" i="6"/>
  <c r="AU542" i="6"/>
  <c r="AP542" i="6"/>
  <c r="BA672" i="6"/>
  <c r="BB672" i="6" s="1"/>
  <c r="BD484" i="6"/>
  <c r="BE484" i="6" s="1"/>
  <c r="BG484" i="6" s="1"/>
  <c r="BI484" i="6" s="1"/>
  <c r="BL484" i="6" s="1"/>
  <c r="BM484" i="6" s="1"/>
  <c r="AN967" i="6"/>
  <c r="AP967" i="6"/>
  <c r="BA183" i="6"/>
  <c r="BB183" i="6" s="1"/>
  <c r="BA307" i="6"/>
  <c r="BB307" i="6" s="1"/>
  <c r="AN734" i="6"/>
  <c r="AP734" i="6"/>
  <c r="BD184" i="6"/>
  <c r="BE184" i="6" s="1"/>
  <c r="BG184" i="6" s="1"/>
  <c r="BI184" i="6" s="1"/>
  <c r="BH862" i="6"/>
  <c r="BJ862" i="6" s="1"/>
  <c r="AN536" i="6"/>
  <c r="AP536" i="6"/>
  <c r="BD174" i="6"/>
  <c r="BE174" i="6" s="1"/>
  <c r="BG174" i="6" s="1"/>
  <c r="BI174" i="6" s="1"/>
  <c r="BD140" i="6"/>
  <c r="BE140" i="6" s="1"/>
  <c r="BG140" i="6" s="1"/>
  <c r="BI140" i="6" s="1"/>
  <c r="BD694" i="6"/>
  <c r="BE694" i="6" s="1"/>
  <c r="BG694" i="6" s="1"/>
  <c r="BI694" i="6" s="1"/>
  <c r="AU970" i="6"/>
  <c r="AP970" i="6"/>
  <c r="BA175" i="6"/>
  <c r="BB175" i="6" s="1"/>
  <c r="AN538" i="6"/>
  <c r="AP538" i="6"/>
  <c r="AN733" i="6"/>
  <c r="AP733" i="6"/>
  <c r="AN729" i="6"/>
  <c r="AP729" i="6"/>
  <c r="BA483" i="6"/>
  <c r="BB483" i="6" s="1"/>
  <c r="BA147" i="6"/>
  <c r="BB147" i="6" s="1"/>
  <c r="BD487" i="6"/>
  <c r="BE487" i="6" s="1"/>
  <c r="BG487" i="6" s="1"/>
  <c r="BI487" i="6" s="1"/>
  <c r="BL487" i="6" s="1"/>
  <c r="BM487" i="6" s="1"/>
  <c r="BH26" i="6"/>
  <c r="BJ26" i="6" s="1"/>
  <c r="BH183" i="6"/>
  <c r="BJ183" i="6" s="1"/>
  <c r="BH710" i="6"/>
  <c r="BJ710" i="6" s="1"/>
  <c r="BD738" i="6"/>
  <c r="BE738" i="6" s="1"/>
  <c r="BD179" i="6"/>
  <c r="BE179" i="6" s="1"/>
  <c r="BG179" i="6" s="1"/>
  <c r="BI179" i="6" s="1"/>
  <c r="AN968" i="6"/>
  <c r="AP968" i="6"/>
  <c r="BA182" i="6"/>
  <c r="BB182" i="6" s="1"/>
  <c r="AU723" i="6"/>
  <c r="AP723" i="6"/>
  <c r="BH143" i="6"/>
  <c r="BJ143" i="6" s="1"/>
  <c r="BH155" i="6"/>
  <c r="BJ155" i="6" s="1"/>
  <c r="AU725" i="6"/>
  <c r="AP725" i="6"/>
  <c r="BD172" i="6"/>
  <c r="BE172" i="6" s="1"/>
  <c r="BG172" i="6" s="1"/>
  <c r="BI172" i="6" s="1"/>
  <c r="BH307" i="6"/>
  <c r="BJ307" i="6" s="1"/>
  <c r="BH483" i="6"/>
  <c r="BJ483" i="6" s="1"/>
  <c r="AN966" i="6"/>
  <c r="AP966" i="6"/>
  <c r="BD529" i="6"/>
  <c r="BE529" i="6" s="1"/>
  <c r="BG529" i="6" s="1"/>
  <c r="BI529" i="6" s="1"/>
  <c r="BL529" i="6" s="1"/>
  <c r="BM529" i="6" s="1"/>
  <c r="BD706" i="6"/>
  <c r="BE706" i="6" s="1"/>
  <c r="BG706" i="6" s="1"/>
  <c r="BI706" i="6" s="1"/>
  <c r="AU199" i="6"/>
  <c r="AP199" i="6"/>
  <c r="BD515" i="6"/>
  <c r="BE515" i="6" s="1"/>
  <c r="BG515" i="6" s="1"/>
  <c r="BI515" i="6" s="1"/>
  <c r="BL515" i="6" s="1"/>
  <c r="BM515" i="6" s="1"/>
  <c r="AU205" i="6"/>
  <c r="AP205" i="6"/>
  <c r="BD574" i="6"/>
  <c r="BE574" i="6" s="1"/>
  <c r="BG574" i="6" s="1"/>
  <c r="BI574" i="6" s="1"/>
  <c r="BL574" i="6" s="1"/>
  <c r="BM574" i="6" s="1"/>
  <c r="BD498" i="6"/>
  <c r="BE498" i="6" s="1"/>
  <c r="BG498" i="6" s="1"/>
  <c r="BI498" i="6" s="1"/>
  <c r="BL498" i="6" s="1"/>
  <c r="BM498" i="6" s="1"/>
  <c r="AN962" i="6"/>
  <c r="AP962" i="6"/>
  <c r="AU732" i="6"/>
  <c r="AP732" i="6"/>
  <c r="AN210" i="6"/>
  <c r="AP210" i="6"/>
  <c r="BA703" i="6"/>
  <c r="BB703" i="6" s="1"/>
  <c r="BH942" i="6"/>
  <c r="BJ942" i="6" s="1"/>
  <c r="BD516" i="6"/>
  <c r="BE516" i="6" s="1"/>
  <c r="BG516" i="6" s="1"/>
  <c r="BI516" i="6" s="1"/>
  <c r="BL516" i="6" s="1"/>
  <c r="BM516" i="6" s="1"/>
  <c r="AN541" i="6"/>
  <c r="AP541" i="6"/>
  <c r="BD517" i="6"/>
  <c r="BE517" i="6" s="1"/>
  <c r="BG517" i="6" s="1"/>
  <c r="BI517" i="6" s="1"/>
  <c r="BL517" i="6" s="1"/>
  <c r="BM517" i="6" s="1"/>
  <c r="BA155" i="6"/>
  <c r="BB155" i="6" s="1"/>
  <c r="BA771" i="6"/>
  <c r="BB771" i="6" s="1"/>
  <c r="AU206" i="6"/>
  <c r="AP206" i="6"/>
  <c r="AN209" i="6"/>
  <c r="AP209" i="6"/>
  <c r="AU535" i="6"/>
  <c r="AP535" i="6"/>
  <c r="AU961" i="6"/>
  <c r="AP961" i="6"/>
  <c r="AU537" i="6"/>
  <c r="AP537" i="6"/>
  <c r="BH157" i="6"/>
  <c r="BJ157" i="6" s="1"/>
  <c r="AN545" i="6"/>
  <c r="AP545" i="6"/>
  <c r="AN965" i="6"/>
  <c r="AP965" i="6"/>
  <c r="BH175" i="6"/>
  <c r="BJ175" i="6" s="1"/>
  <c r="AU544" i="6"/>
  <c r="AP544" i="6"/>
  <c r="BD173" i="6"/>
  <c r="BE173" i="6" s="1"/>
  <c r="BG173" i="6" s="1"/>
  <c r="BI173" i="6" s="1"/>
  <c r="AN971" i="6"/>
  <c r="AP971" i="6"/>
  <c r="BA710" i="6"/>
  <c r="BB710" i="6" s="1"/>
  <c r="BH787" i="6"/>
  <c r="BJ787" i="6" s="1"/>
  <c r="AN539" i="6"/>
  <c r="AP539" i="6"/>
  <c r="BD551" i="6"/>
  <c r="BE551" i="6" s="1"/>
  <c r="BG551" i="6" s="1"/>
  <c r="BI551" i="6" s="1"/>
  <c r="BL551" i="6" s="1"/>
  <c r="BM551" i="6" s="1"/>
  <c r="BD418" i="6"/>
  <c r="BE418" i="6" s="1"/>
  <c r="BG418" i="6" s="1"/>
  <c r="BI418" i="6" s="1"/>
  <c r="BL418" i="6" s="1"/>
  <c r="BM418" i="6" s="1"/>
  <c r="BD160" i="6"/>
  <c r="BE160" i="6" s="1"/>
  <c r="BG160" i="6" s="1"/>
  <c r="BI160" i="6" s="1"/>
  <c r="AU964" i="6"/>
  <c r="AN731" i="6"/>
  <c r="AP731" i="6"/>
  <c r="AN728" i="6"/>
  <c r="AP728" i="6"/>
  <c r="AN534" i="6"/>
  <c r="AP534" i="6"/>
  <c r="AU211" i="6"/>
  <c r="AP211" i="6"/>
  <c r="BD552" i="6"/>
  <c r="BE552" i="6" s="1"/>
  <c r="BG552" i="6" s="1"/>
  <c r="BI552" i="6" s="1"/>
  <c r="BL552" i="6" s="1"/>
  <c r="BM552" i="6" s="1"/>
  <c r="BA727" i="6"/>
  <c r="BB727" i="6" s="1"/>
  <c r="BA862" i="6"/>
  <c r="BB862" i="6" s="1"/>
  <c r="BD463" i="6"/>
  <c r="BE463" i="6" s="1"/>
  <c r="BH511" i="6"/>
  <c r="BJ511" i="6" s="1"/>
  <c r="BG683" i="6"/>
  <c r="BI683" i="6" s="1"/>
  <c r="BI451" i="6"/>
  <c r="BL451" i="6" s="1"/>
  <c r="BM451" i="6" s="1"/>
  <c r="BG161" i="6"/>
  <c r="BH161" i="6" s="1"/>
  <c r="BJ161" i="6" s="1"/>
  <c r="BG485" i="6"/>
  <c r="BI485" i="6" s="1"/>
  <c r="BL485" i="6" s="1"/>
  <c r="BM485" i="6" s="1"/>
  <c r="BH947" i="6"/>
  <c r="BJ947" i="6" s="1"/>
  <c r="BG142" i="6"/>
  <c r="BH142" i="6" s="1"/>
  <c r="BJ142" i="6" s="1"/>
  <c r="BH145" i="6"/>
  <c r="BJ145" i="6" s="1"/>
  <c r="BH933" i="6"/>
  <c r="BJ933" i="6" s="1"/>
  <c r="BH604" i="6"/>
  <c r="BJ604" i="6" s="1"/>
  <c r="BH861" i="6"/>
  <c r="BJ861" i="6" s="1"/>
  <c r="BH680" i="6"/>
  <c r="BJ680" i="6" s="1"/>
  <c r="BH124" i="6"/>
  <c r="BJ124" i="6" s="1"/>
  <c r="BH466" i="6"/>
  <c r="BJ466" i="6" s="1"/>
  <c r="BH867" i="6"/>
  <c r="BJ867" i="6" s="1"/>
  <c r="BH690" i="6"/>
  <c r="BJ690" i="6" s="1"/>
  <c r="BH519" i="6"/>
  <c r="BJ519" i="6" s="1"/>
  <c r="BH924" i="6"/>
  <c r="BJ924" i="6" s="1"/>
  <c r="BH273" i="6"/>
  <c r="BJ273" i="6" s="1"/>
  <c r="BH385" i="6"/>
  <c r="BJ385" i="6" s="1"/>
  <c r="AU536" i="6"/>
  <c r="BH509" i="6"/>
  <c r="BJ509" i="6" s="1"/>
  <c r="BH945" i="6"/>
  <c r="BJ945" i="6" s="1"/>
  <c r="BH259" i="6"/>
  <c r="BJ259" i="6" s="1"/>
  <c r="BH481" i="6"/>
  <c r="BJ481" i="6" s="1"/>
  <c r="BH37" i="6"/>
  <c r="BJ37" i="6" s="1"/>
  <c r="AN725" i="6"/>
  <c r="AU734" i="6"/>
  <c r="BH777" i="6"/>
  <c r="BJ777" i="6" s="1"/>
  <c r="BH860" i="6"/>
  <c r="BJ860" i="6" s="1"/>
  <c r="BH465" i="6"/>
  <c r="BJ465" i="6" s="1"/>
  <c r="BH271" i="6"/>
  <c r="BJ271" i="6" s="1"/>
  <c r="BH627" i="6"/>
  <c r="BJ627" i="6" s="1"/>
  <c r="BH692" i="6"/>
  <c r="BJ692" i="6" s="1"/>
  <c r="BH684" i="6"/>
  <c r="BJ684" i="6" s="1"/>
  <c r="BI482" i="6"/>
  <c r="BL482" i="6" s="1"/>
  <c r="BM482" i="6" s="1"/>
  <c r="AN723" i="6"/>
  <c r="AU209" i="6"/>
  <c r="BI616" i="6"/>
  <c r="BL616" i="6" s="1"/>
  <c r="BM616" i="6" s="1"/>
  <c r="BH616" i="6"/>
  <c r="BJ616" i="6" s="1"/>
  <c r="BH773" i="6"/>
  <c r="BJ773" i="6" s="1"/>
  <c r="BI649" i="6"/>
  <c r="BH649" i="6"/>
  <c r="BJ649" i="6" s="1"/>
  <c r="BH109" i="6"/>
  <c r="BJ109" i="6" s="1"/>
  <c r="BH727" i="6"/>
  <c r="BJ727" i="6" s="1"/>
  <c r="BH277" i="6"/>
  <c r="BJ277" i="6" s="1"/>
  <c r="BH472" i="6"/>
  <c r="BJ472" i="6" s="1"/>
  <c r="BH793" i="6"/>
  <c r="BJ793" i="6" s="1"/>
  <c r="BH837" i="6"/>
  <c r="BJ837" i="6" s="1"/>
  <c r="BH804" i="6"/>
  <c r="BJ804" i="6" s="1"/>
  <c r="BI804" i="6"/>
  <c r="BI533" i="6"/>
  <c r="BL533" i="6" s="1"/>
  <c r="BM533" i="6" s="1"/>
  <c r="BI114" i="6"/>
  <c r="BH114" i="6"/>
  <c r="BJ114" i="6" s="1"/>
  <c r="BI514" i="6"/>
  <c r="BL514" i="6" s="1"/>
  <c r="BM514" i="6" s="1"/>
  <c r="BH514" i="6"/>
  <c r="BJ514" i="6" s="1"/>
  <c r="BH448" i="6"/>
  <c r="BJ448" i="6" s="1"/>
  <c r="BH697" i="6"/>
  <c r="BJ697" i="6" s="1"/>
  <c r="BI697" i="6"/>
  <c r="BI937" i="6"/>
  <c r="BI168" i="6"/>
  <c r="BH256" i="6"/>
  <c r="BJ256" i="6" s="1"/>
  <c r="BI162" i="6"/>
  <c r="BI865" i="6"/>
  <c r="BH865" i="6"/>
  <c r="BJ865" i="6" s="1"/>
  <c r="BI274" i="6"/>
  <c r="BH274" i="6"/>
  <c r="BJ274" i="6" s="1"/>
  <c r="BH447" i="6"/>
  <c r="BJ447" i="6" s="1"/>
  <c r="BI330" i="6"/>
  <c r="BL330" i="6" s="1"/>
  <c r="BM330" i="6" s="1"/>
  <c r="BI4" i="6"/>
  <c r="BH456" i="6"/>
  <c r="BJ456" i="6" s="1"/>
  <c r="BI152" i="6"/>
  <c r="BH152" i="6"/>
  <c r="BJ152" i="6" s="1"/>
  <c r="BI318" i="6"/>
  <c r="BH599" i="6"/>
  <c r="BJ599" i="6" s="1"/>
  <c r="BI429" i="6"/>
  <c r="BL429" i="6" s="1"/>
  <c r="BM429" i="6" s="1"/>
  <c r="BH341" i="6"/>
  <c r="BJ341" i="6" s="1"/>
  <c r="BI341" i="6"/>
  <c r="BL341" i="6" s="1"/>
  <c r="BM341" i="6" s="1"/>
  <c r="BI489" i="6"/>
  <c r="BL489" i="6" s="1"/>
  <c r="BM489" i="6" s="1"/>
  <c r="BI496" i="6"/>
  <c r="BL496" i="6" s="1"/>
  <c r="BM496" i="6" s="1"/>
  <c r="BH496" i="6"/>
  <c r="BJ496" i="6" s="1"/>
  <c r="AN206" i="6"/>
  <c r="BH677" i="6"/>
  <c r="BJ677" i="6" s="1"/>
  <c r="BI660" i="6"/>
  <c r="BI540" i="6"/>
  <c r="BL540" i="6" s="1"/>
  <c r="BM540" i="6" s="1"/>
  <c r="BH111" i="6"/>
  <c r="BJ111" i="6" s="1"/>
  <c r="BH944" i="6"/>
  <c r="BJ944" i="6" s="1"/>
  <c r="BH695" i="6"/>
  <c r="BJ695" i="6" s="1"/>
  <c r="BH512" i="6"/>
  <c r="BJ512" i="6" s="1"/>
  <c r="BH70" i="6"/>
  <c r="BJ70" i="6" s="1"/>
  <c r="BH475" i="6"/>
  <c r="BJ475" i="6" s="1"/>
  <c r="BH863" i="6"/>
  <c r="BJ863" i="6" s="1"/>
  <c r="BH214" i="6"/>
  <c r="BJ214" i="6" s="1"/>
  <c r="BI938" i="6"/>
  <c r="BH938" i="6"/>
  <c r="BJ938" i="6" s="1"/>
  <c r="BI440" i="6"/>
  <c r="BL440" i="6" s="1"/>
  <c r="BM440" i="6" s="1"/>
  <c r="BH440" i="6"/>
  <c r="BJ440" i="6" s="1"/>
  <c r="BH672" i="6"/>
  <c r="BJ672" i="6" s="1"/>
  <c r="BH629" i="6"/>
  <c r="BJ629" i="6" s="1"/>
  <c r="BH507" i="6"/>
  <c r="BJ507" i="6" s="1"/>
  <c r="AN732" i="6"/>
  <c r="AN537" i="6"/>
  <c r="AU963" i="6"/>
  <c r="AU534" i="6"/>
  <c r="AN202" i="6"/>
  <c r="AN961" i="6"/>
  <c r="AN200" i="6"/>
  <c r="AN201" i="6"/>
  <c r="AN730" i="6"/>
  <c r="AU208" i="6"/>
  <c r="AU965" i="6"/>
  <c r="AU968" i="6"/>
  <c r="AN542" i="6"/>
  <c r="AN726" i="6"/>
  <c r="BA204" i="6"/>
  <c r="AU967" i="6"/>
  <c r="AU545" i="6"/>
  <c r="AN205" i="6"/>
  <c r="AU729" i="6"/>
  <c r="AN535" i="6"/>
  <c r="AM737" i="6"/>
  <c r="AM223" i="6"/>
  <c r="AM555" i="6"/>
  <c r="AM744" i="6"/>
  <c r="AM218" i="6"/>
  <c r="AU966" i="6"/>
  <c r="AM743" i="6"/>
  <c r="AN543" i="6"/>
  <c r="AM559" i="6"/>
  <c r="AM227" i="6"/>
  <c r="AM736" i="6"/>
  <c r="AM556" i="6"/>
  <c r="AM978" i="6"/>
  <c r="AU538" i="6"/>
  <c r="AU969" i="6"/>
  <c r="AM972" i="6"/>
  <c r="AM740" i="6"/>
  <c r="AM742" i="6"/>
  <c r="AN211" i="6"/>
  <c r="AN970" i="6"/>
  <c r="AU962" i="6"/>
  <c r="AU539" i="6"/>
  <c r="AU728" i="6"/>
  <c r="AM982" i="6"/>
  <c r="AM217" i="6"/>
  <c r="AM547" i="6"/>
  <c r="AM558" i="6"/>
  <c r="AM228" i="6"/>
  <c r="AM979" i="6"/>
  <c r="AN724" i="6"/>
  <c r="AM553" i="6"/>
  <c r="AM222" i="6"/>
  <c r="AM221" i="6"/>
  <c r="AM213" i="6"/>
  <c r="AU210" i="6"/>
  <c r="AM974" i="6"/>
  <c r="AM973" i="6"/>
  <c r="AU971" i="6"/>
  <c r="AM554" i="6"/>
  <c r="AU207" i="6"/>
  <c r="AM975" i="6"/>
  <c r="AM981" i="6"/>
  <c r="AM550" i="6"/>
  <c r="AM980" i="6"/>
  <c r="AU731" i="6"/>
  <c r="AN544" i="6"/>
  <c r="AN212" i="6"/>
  <c r="AU733" i="6"/>
  <c r="AM215" i="6"/>
  <c r="AM739" i="6"/>
  <c r="AM220" i="6"/>
  <c r="AM549" i="6"/>
  <c r="AU541" i="6"/>
  <c r="AM746" i="6"/>
  <c r="AM216" i="6"/>
  <c r="AM976" i="6"/>
  <c r="AM745" i="6"/>
  <c r="AM224" i="6"/>
  <c r="AM735" i="6"/>
  <c r="AM219" i="6"/>
  <c r="AM977" i="6"/>
  <c r="AN199" i="6"/>
  <c r="AM741" i="6"/>
  <c r="AM557" i="6"/>
  <c r="AM548" i="6"/>
  <c r="BD546" i="6"/>
  <c r="BE546" i="6" s="1"/>
  <c r="BD171" i="6"/>
  <c r="BE171" i="6" s="1"/>
  <c r="BG171" i="6" s="1"/>
  <c r="BA171" i="6"/>
  <c r="BB171" i="6" s="1"/>
  <c r="CP77" i="15"/>
  <c r="BB77" i="15"/>
  <c r="BC73" i="15"/>
  <c r="BC75" i="15"/>
  <c r="BC76" i="15"/>
  <c r="CQ73" i="15"/>
  <c r="CQ75" i="15"/>
  <c r="CQ76" i="15"/>
  <c r="M78" i="15"/>
  <c r="M73" i="15"/>
  <c r="M75" i="15"/>
  <c r="M76" i="15"/>
  <c r="AU560" i="6"/>
  <c r="AN560" i="6"/>
  <c r="AG566" i="6"/>
  <c r="AI566" i="6"/>
  <c r="AI757" i="6"/>
  <c r="AG757" i="6"/>
  <c r="AG983" i="6"/>
  <c r="AI983" i="6"/>
  <c r="AJ223" i="6"/>
  <c r="AJ740" i="6"/>
  <c r="AJ980" i="6"/>
  <c r="AG236" i="6"/>
  <c r="AI236" i="6"/>
  <c r="AI993" i="6"/>
  <c r="AG993" i="6"/>
  <c r="AI758" i="6"/>
  <c r="AG758" i="6"/>
  <c r="AJ743" i="6"/>
  <c r="AJ215" i="6"/>
  <c r="AJ557" i="6"/>
  <c r="AJ739" i="6"/>
  <c r="AI235" i="6"/>
  <c r="AG235" i="6"/>
  <c r="AG756" i="6"/>
  <c r="AI756" i="6"/>
  <c r="AJ224" i="6"/>
  <c r="AJ737" i="6"/>
  <c r="AJ547" i="6"/>
  <c r="AI991" i="6"/>
  <c r="AG991" i="6"/>
  <c r="AI569" i="6"/>
  <c r="AG569" i="6"/>
  <c r="AJ548" i="6"/>
  <c r="AJ974" i="6"/>
  <c r="AJ217" i="6"/>
  <c r="AI570" i="6"/>
  <c r="AG570" i="6"/>
  <c r="AG747" i="6"/>
  <c r="AI747" i="6"/>
  <c r="AI561" i="6"/>
  <c r="AG561" i="6"/>
  <c r="AJ218" i="6"/>
  <c r="AI985" i="6"/>
  <c r="AG985" i="6"/>
  <c r="AI755" i="6"/>
  <c r="AG755" i="6"/>
  <c r="AG571" i="6"/>
  <c r="AI571" i="6"/>
  <c r="AJ555" i="6"/>
  <c r="AJ556" i="6"/>
  <c r="AJ550" i="6"/>
  <c r="AG229" i="6"/>
  <c r="AI229" i="6"/>
  <c r="AI238" i="6"/>
  <c r="AG238" i="6"/>
  <c r="AI231" i="6"/>
  <c r="AG231" i="6"/>
  <c r="AJ735" i="6"/>
  <c r="AI242" i="6"/>
  <c r="AG242" i="6"/>
  <c r="AG239" i="6"/>
  <c r="AI239" i="6"/>
  <c r="AG990" i="6"/>
  <c r="AI990" i="6"/>
  <c r="AJ227" i="6"/>
  <c r="AG992" i="6"/>
  <c r="AI992" i="6"/>
  <c r="AI567" i="6"/>
  <c r="AG567" i="6"/>
  <c r="AI748" i="6"/>
  <c r="AG748" i="6"/>
  <c r="AJ219" i="6"/>
  <c r="AG232" i="6"/>
  <c r="AI232" i="6"/>
  <c r="AI984" i="6"/>
  <c r="AG984" i="6"/>
  <c r="AG240" i="6"/>
  <c r="AI240" i="6"/>
  <c r="AJ976" i="6"/>
  <c r="AJ213" i="6"/>
  <c r="AJ981" i="6"/>
  <c r="AI234" i="6"/>
  <c r="AG234" i="6"/>
  <c r="AJ549" i="6"/>
  <c r="AI987" i="6"/>
  <c r="AG987" i="6"/>
  <c r="W247" i="6"/>
  <c r="AF247" i="6" s="1"/>
  <c r="W587" i="6"/>
  <c r="AF587" i="6" s="1"/>
  <c r="W252" i="6"/>
  <c r="AF252" i="6" s="1"/>
  <c r="W764" i="6"/>
  <c r="AF764" i="6" s="1"/>
  <c r="W769" i="6"/>
  <c r="AF769" i="6" s="1"/>
  <c r="W584" i="6"/>
  <c r="AF584" i="6" s="1"/>
  <c r="W254" i="6"/>
  <c r="AF254" i="6" s="1"/>
  <c r="W577" i="6"/>
  <c r="AF577" i="6" s="1"/>
  <c r="W582" i="6"/>
  <c r="AF582" i="6" s="1"/>
  <c r="W759" i="6"/>
  <c r="AF759" i="6" s="1"/>
  <c r="W762" i="6"/>
  <c r="AF762" i="6" s="1"/>
  <c r="W575" i="6"/>
  <c r="AF575" i="6" s="1"/>
  <c r="W1003" i="6"/>
  <c r="AF1003" i="6" s="1"/>
  <c r="W994" i="6"/>
  <c r="AF994" i="6" s="1"/>
  <c r="W244" i="6"/>
  <c r="AF244" i="6" s="1"/>
  <c r="W250" i="6"/>
  <c r="AF250" i="6" s="1"/>
  <c r="W996" i="6"/>
  <c r="AF996" i="6" s="1"/>
  <c r="W1001" i="6"/>
  <c r="AF1001" i="6" s="1"/>
  <c r="W255" i="6"/>
  <c r="AF255" i="6" s="1"/>
  <c r="W768" i="6"/>
  <c r="AF768" i="6" s="1"/>
  <c r="W251" i="6"/>
  <c r="AF251" i="6" s="1"/>
  <c r="W1004" i="6"/>
  <c r="AF1004" i="6" s="1"/>
  <c r="W245" i="6"/>
  <c r="AF245" i="6" s="1"/>
  <c r="W246" i="6"/>
  <c r="AF246" i="6" s="1"/>
  <c r="W580" i="6"/>
  <c r="AF580" i="6" s="1"/>
  <c r="W1000" i="6"/>
  <c r="AF1000" i="6" s="1"/>
  <c r="W583" i="6"/>
  <c r="AF583" i="6" s="1"/>
  <c r="W999" i="6"/>
  <c r="AF999" i="6" s="1"/>
  <c r="W579" i="6"/>
  <c r="AF579" i="6" s="1"/>
  <c r="W767" i="6"/>
  <c r="AF767" i="6" s="1"/>
  <c r="W770" i="6"/>
  <c r="AF770" i="6" s="1"/>
  <c r="W761" i="6"/>
  <c r="AF761" i="6" s="1"/>
  <c r="W995" i="6"/>
  <c r="AF995" i="6" s="1"/>
  <c r="AI995" i="6" s="1"/>
  <c r="W763" i="6"/>
  <c r="AF763" i="6" s="1"/>
  <c r="W998" i="6"/>
  <c r="AF998" i="6" s="1"/>
  <c r="W576" i="6"/>
  <c r="AF576" i="6" s="1"/>
  <c r="W766" i="6"/>
  <c r="AF766" i="6" s="1"/>
  <c r="W253" i="6"/>
  <c r="AF253" i="6" s="1"/>
  <c r="W243" i="6"/>
  <c r="AF243" i="6" s="1"/>
  <c r="W586" i="6"/>
  <c r="AF586" i="6" s="1"/>
  <c r="W997" i="6"/>
  <c r="AF997" i="6" s="1"/>
  <c r="W765" i="6"/>
  <c r="AF765" i="6" s="1"/>
  <c r="W578" i="6"/>
  <c r="AF578" i="6" s="1"/>
  <c r="W581" i="6"/>
  <c r="AF581" i="6" s="1"/>
  <c r="W249" i="6"/>
  <c r="AF249" i="6" s="1"/>
  <c r="W1002" i="6"/>
  <c r="AF1002" i="6" s="1"/>
  <c r="AJ736" i="6"/>
  <c r="AJ741" i="6"/>
  <c r="AJ220" i="6"/>
  <c r="AG573" i="6"/>
  <c r="AM573" i="6"/>
  <c r="AP573" i="6" s="1"/>
  <c r="AI562" i="6"/>
  <c r="AG562" i="6"/>
  <c r="AJ978" i="6"/>
  <c r="AJ221" i="6"/>
  <c r="AI753" i="6"/>
  <c r="AG753" i="6"/>
  <c r="AG752" i="6"/>
  <c r="AI752" i="6"/>
  <c r="AI230" i="6"/>
  <c r="AG230" i="6"/>
  <c r="AJ558" i="6"/>
  <c r="AJ216" i="6"/>
  <c r="AJ742" i="6"/>
  <c r="AG750" i="6"/>
  <c r="AI750" i="6"/>
  <c r="AI986" i="6"/>
  <c r="AG986" i="6"/>
  <c r="AG568" i="6"/>
  <c r="AI568" i="6"/>
  <c r="AJ982" i="6"/>
  <c r="AJ559" i="6"/>
  <c r="AJ554" i="6"/>
  <c r="AJ553" i="6"/>
  <c r="AJ744" i="6"/>
  <c r="AI564" i="6"/>
  <c r="AG564" i="6"/>
  <c r="AI754" i="6"/>
  <c r="AG754" i="6"/>
  <c r="AJ745" i="6"/>
  <c r="AI572" i="6"/>
  <c r="AG572" i="6"/>
  <c r="AJ979" i="6"/>
  <c r="AI565" i="6"/>
  <c r="AG565" i="6"/>
  <c r="AG751" i="6"/>
  <c r="AI751" i="6"/>
  <c r="AI241" i="6"/>
  <c r="AG241" i="6"/>
  <c r="AJ746" i="6"/>
  <c r="AJ222" i="6"/>
  <c r="AJ977" i="6"/>
  <c r="AJ973" i="6"/>
  <c r="AG233" i="6"/>
  <c r="AI233" i="6"/>
  <c r="AG989" i="6"/>
  <c r="AI989" i="6"/>
  <c r="AI988" i="6"/>
  <c r="AG988" i="6"/>
  <c r="AJ975" i="6"/>
  <c r="AJ972" i="6"/>
  <c r="AJ228" i="6"/>
  <c r="N74" i="15"/>
  <c r="CR74" i="15"/>
  <c r="CR78" i="15" s="1"/>
  <c r="BD74" i="15"/>
  <c r="BD78" i="15" s="1"/>
  <c r="BB521" i="6" l="1"/>
  <c r="BB721" i="6"/>
  <c r="BB954" i="6"/>
  <c r="BB951" i="6"/>
  <c r="BB713" i="6"/>
  <c r="BB522" i="6"/>
  <c r="BB523" i="6"/>
  <c r="BB191" i="6"/>
  <c r="BB197" i="6"/>
  <c r="BH940" i="6"/>
  <c r="BJ940" i="6" s="1"/>
  <c r="BH486" i="6"/>
  <c r="BJ486" i="6" s="1"/>
  <c r="BB204" i="6"/>
  <c r="BB189" i="6"/>
  <c r="B9" i="17"/>
  <c r="BL649" i="6"/>
  <c r="BH146" i="6"/>
  <c r="BJ146" i="6" s="1"/>
  <c r="BH474" i="6"/>
  <c r="BJ474" i="6" s="1"/>
  <c r="BH479" i="6"/>
  <c r="BJ479" i="6" s="1"/>
  <c r="BD956" i="6"/>
  <c r="BE956" i="6" s="1"/>
  <c r="BG956" i="6" s="1"/>
  <c r="BI956" i="6" s="1"/>
  <c r="BB527" i="6"/>
  <c r="BH374" i="6"/>
  <c r="BJ374" i="6" s="1"/>
  <c r="BH452" i="6"/>
  <c r="BJ452" i="6" s="1"/>
  <c r="BH716" i="6"/>
  <c r="BJ716" i="6" s="1"/>
  <c r="BH661" i="6"/>
  <c r="BJ661" i="6" s="1"/>
  <c r="BA531" i="6"/>
  <c r="BB531" i="6" s="1"/>
  <c r="BA958" i="6"/>
  <c r="BB958" i="6" s="1"/>
  <c r="BH225" i="6"/>
  <c r="BJ225" i="6" s="1"/>
  <c r="BB524" i="6"/>
  <c r="BH702" i="6"/>
  <c r="BJ702" i="6" s="1"/>
  <c r="BH704" i="6"/>
  <c r="BJ704" i="6" s="1"/>
  <c r="BA960" i="6"/>
  <c r="BB960" i="6" s="1"/>
  <c r="BH782" i="6"/>
  <c r="BJ782" i="6" s="1"/>
  <c r="BH495" i="6"/>
  <c r="BJ495" i="6" s="1"/>
  <c r="BA196" i="6"/>
  <c r="BB196" i="6" s="1"/>
  <c r="BD191" i="6"/>
  <c r="BE191" i="6" s="1"/>
  <c r="BG191" i="6" s="1"/>
  <c r="BI191" i="6" s="1"/>
  <c r="BB955" i="6"/>
  <c r="BB198" i="6"/>
  <c r="BA188" i="6"/>
  <c r="BB188" i="6" s="1"/>
  <c r="BD951" i="6"/>
  <c r="BE951" i="6" s="1"/>
  <c r="BG951" i="6" s="1"/>
  <c r="BI951" i="6" s="1"/>
  <c r="BD187" i="6"/>
  <c r="BE187" i="6" s="1"/>
  <c r="BG187" i="6" s="1"/>
  <c r="BI187" i="6" s="1"/>
  <c r="BH15" i="6"/>
  <c r="BJ15" i="6" s="1"/>
  <c r="BH510" i="6"/>
  <c r="BJ510" i="6" s="1"/>
  <c r="BH941" i="6"/>
  <c r="BJ941" i="6" s="1"/>
  <c r="BH178" i="6"/>
  <c r="BJ178" i="6" s="1"/>
  <c r="BG153" i="6"/>
  <c r="BI153" i="6" s="1"/>
  <c r="BH487" i="6"/>
  <c r="BJ487" i="6" s="1"/>
  <c r="BH506" i="6"/>
  <c r="BJ506" i="6" s="1"/>
  <c r="BD521" i="6"/>
  <c r="BE521" i="6" s="1"/>
  <c r="BG521" i="6" s="1"/>
  <c r="BI521" i="6" s="1"/>
  <c r="BL521" i="6" s="1"/>
  <c r="BM521" i="6" s="1"/>
  <c r="BH166" i="6"/>
  <c r="BJ166" i="6" s="1"/>
  <c r="BH719" i="6"/>
  <c r="BJ719" i="6" s="1"/>
  <c r="BA950" i="6"/>
  <c r="BB950" i="6" s="1"/>
  <c r="BB712" i="6"/>
  <c r="BB720" i="6"/>
  <c r="BB722" i="6"/>
  <c r="BB956" i="6"/>
  <c r="BH177" i="6"/>
  <c r="BJ177" i="6" s="1"/>
  <c r="BH949" i="6"/>
  <c r="BJ949" i="6" s="1"/>
  <c r="BA186" i="6"/>
  <c r="BB186" i="6" s="1"/>
  <c r="BA719" i="6"/>
  <c r="BB719" i="6" s="1"/>
  <c r="BH946" i="6"/>
  <c r="BJ946" i="6" s="1"/>
  <c r="BH700" i="6"/>
  <c r="BJ700" i="6" s="1"/>
  <c r="BA959" i="6"/>
  <c r="BB959" i="6" s="1"/>
  <c r="BD955" i="6"/>
  <c r="BE955" i="6" s="1"/>
  <c r="BG955" i="6" s="1"/>
  <c r="BI955" i="6" s="1"/>
  <c r="BH296" i="6"/>
  <c r="BJ296" i="6" s="1"/>
  <c r="BD722" i="6"/>
  <c r="BE722" i="6" s="1"/>
  <c r="BG722" i="6" s="1"/>
  <c r="BI722" i="6" s="1"/>
  <c r="BH508" i="6"/>
  <c r="BJ508" i="6" s="1"/>
  <c r="BH154" i="6"/>
  <c r="BJ154" i="6" s="1"/>
  <c r="BH518" i="6"/>
  <c r="BJ518" i="6" s="1"/>
  <c r="BA952" i="6"/>
  <c r="BB952" i="6" s="1"/>
  <c r="BH188" i="6"/>
  <c r="BJ188" i="6" s="1"/>
  <c r="BB714" i="6"/>
  <c r="AQ964" i="6"/>
  <c r="AZ964" i="6"/>
  <c r="BA964" i="6" s="1"/>
  <c r="BA525" i="6"/>
  <c r="BB525" i="6" s="1"/>
  <c r="AQ543" i="6"/>
  <c r="AZ543" i="6"/>
  <c r="AQ199" i="6"/>
  <c r="AZ199" i="6"/>
  <c r="BD199" i="6" s="1"/>
  <c r="BE199" i="6" s="1"/>
  <c r="BG199" i="6" s="1"/>
  <c r="BI199" i="6" s="1"/>
  <c r="AQ538" i="6"/>
  <c r="AZ538" i="6"/>
  <c r="BA538" i="6" s="1"/>
  <c r="AQ212" i="6"/>
  <c r="AZ212" i="6"/>
  <c r="BD212" i="6" s="1"/>
  <c r="BE212" i="6" s="1"/>
  <c r="BG212" i="6" s="1"/>
  <c r="BI212" i="6" s="1"/>
  <c r="AQ970" i="6"/>
  <c r="AZ970" i="6"/>
  <c r="BA970" i="6" s="1"/>
  <c r="BB970" i="6" s="1"/>
  <c r="AQ961" i="6"/>
  <c r="AZ961" i="6"/>
  <c r="BD961" i="6" s="1"/>
  <c r="BE961" i="6" s="1"/>
  <c r="BD720" i="6"/>
  <c r="BE720" i="6" s="1"/>
  <c r="BG720" i="6" s="1"/>
  <c r="BI720" i="6" s="1"/>
  <c r="BA532" i="6"/>
  <c r="BB532" i="6" s="1"/>
  <c r="BH531" i="6"/>
  <c r="BJ531" i="6" s="1"/>
  <c r="AQ211" i="6"/>
  <c r="AZ211" i="6"/>
  <c r="BA211" i="6" s="1"/>
  <c r="BD711" i="6"/>
  <c r="BE711" i="6" s="1"/>
  <c r="BG711" i="6" s="1"/>
  <c r="BI711" i="6" s="1"/>
  <c r="AQ209" i="6"/>
  <c r="AZ209" i="6"/>
  <c r="BD209" i="6" s="1"/>
  <c r="BE209" i="6" s="1"/>
  <c r="BG209" i="6" s="1"/>
  <c r="BI209" i="6" s="1"/>
  <c r="AQ536" i="6"/>
  <c r="AZ536" i="6"/>
  <c r="BD536" i="6" s="1"/>
  <c r="BE536" i="6" s="1"/>
  <c r="BG536" i="6" s="1"/>
  <c r="BI536" i="6" s="1"/>
  <c r="BL536" i="6" s="1"/>
  <c r="BM536" i="6" s="1"/>
  <c r="AQ207" i="6"/>
  <c r="AZ207" i="6"/>
  <c r="BD207" i="6" s="1"/>
  <c r="BE207" i="6" s="1"/>
  <c r="BG207" i="6" s="1"/>
  <c r="BI207" i="6" s="1"/>
  <c r="BD189" i="6"/>
  <c r="BE189" i="6" s="1"/>
  <c r="BG189" i="6" s="1"/>
  <c r="BI189" i="6" s="1"/>
  <c r="AQ208" i="6"/>
  <c r="AZ208" i="6"/>
  <c r="BD208" i="6" s="1"/>
  <c r="BE208" i="6" s="1"/>
  <c r="BG208" i="6" s="1"/>
  <c r="BI208" i="6" s="1"/>
  <c r="BH493" i="6"/>
  <c r="BJ493" i="6" s="1"/>
  <c r="AQ723" i="6"/>
  <c r="AZ723" i="6"/>
  <c r="BA723" i="6" s="1"/>
  <c r="BH176" i="6"/>
  <c r="BJ176" i="6" s="1"/>
  <c r="AQ965" i="6"/>
  <c r="AZ965" i="6"/>
  <c r="BA965" i="6" s="1"/>
  <c r="AQ733" i="6"/>
  <c r="AZ733" i="6"/>
  <c r="BD733" i="6" s="1"/>
  <c r="BE733" i="6" s="1"/>
  <c r="BG733" i="6" s="1"/>
  <c r="AQ545" i="6"/>
  <c r="AZ545" i="6"/>
  <c r="BD545" i="6" s="1"/>
  <c r="BE545" i="6" s="1"/>
  <c r="AQ967" i="6"/>
  <c r="AZ967" i="6"/>
  <c r="BA967" i="6" s="1"/>
  <c r="AQ539" i="6"/>
  <c r="AZ539" i="6"/>
  <c r="BA539" i="6" s="1"/>
  <c r="BB539" i="6" s="1"/>
  <c r="BH165" i="6"/>
  <c r="BJ165" i="6" s="1"/>
  <c r="AQ966" i="6"/>
  <c r="AZ966" i="6"/>
  <c r="BA966" i="6" s="1"/>
  <c r="AQ542" i="6"/>
  <c r="AZ542" i="6"/>
  <c r="BD542" i="6" s="1"/>
  <c r="BE542" i="6" s="1"/>
  <c r="BG542" i="6" s="1"/>
  <c r="BI542" i="6" s="1"/>
  <c r="BL542" i="6" s="1"/>
  <c r="BM542" i="6" s="1"/>
  <c r="AQ201" i="6"/>
  <c r="AZ201" i="6"/>
  <c r="BA201" i="6" s="1"/>
  <c r="AQ573" i="6"/>
  <c r="BH185" i="6"/>
  <c r="BJ185" i="6" s="1"/>
  <c r="AQ726" i="6"/>
  <c r="AZ726" i="6"/>
  <c r="BA726" i="6" s="1"/>
  <c r="BB726" i="6" s="1"/>
  <c r="AQ200" i="6"/>
  <c r="AZ200" i="6"/>
  <c r="BD200" i="6" s="1"/>
  <c r="BE200" i="6" s="1"/>
  <c r="BG200" i="6" s="1"/>
  <c r="AQ971" i="6"/>
  <c r="AZ971" i="6"/>
  <c r="BA971" i="6" s="1"/>
  <c r="BB971" i="6" s="1"/>
  <c r="AQ534" i="6"/>
  <c r="AZ534" i="6"/>
  <c r="BD534" i="6" s="1"/>
  <c r="BE534" i="6" s="1"/>
  <c r="BG534" i="6" s="1"/>
  <c r="BI534" i="6" s="1"/>
  <c r="BL534" i="6" s="1"/>
  <c r="BM534" i="6" s="1"/>
  <c r="AQ732" i="6"/>
  <c r="AZ732" i="6"/>
  <c r="BD732" i="6" s="1"/>
  <c r="BE732" i="6" s="1"/>
  <c r="AQ725" i="6"/>
  <c r="AZ725" i="6"/>
  <c r="BA725" i="6" s="1"/>
  <c r="AQ969" i="6"/>
  <c r="AZ969" i="6"/>
  <c r="BD969" i="6" s="1"/>
  <c r="BE969" i="6" s="1"/>
  <c r="BG969" i="6" s="1"/>
  <c r="BI969" i="6" s="1"/>
  <c r="AQ731" i="6"/>
  <c r="AZ731" i="6"/>
  <c r="BD731" i="6" s="1"/>
  <c r="BE731" i="6" s="1"/>
  <c r="BG731" i="6" s="1"/>
  <c r="BI731" i="6" s="1"/>
  <c r="AQ729" i="6"/>
  <c r="AZ729" i="6"/>
  <c r="BA729" i="6" s="1"/>
  <c r="AQ724" i="6"/>
  <c r="AZ724" i="6"/>
  <c r="BD724" i="6" s="1"/>
  <c r="BE724" i="6" s="1"/>
  <c r="BG724" i="6" s="1"/>
  <c r="BI724" i="6" s="1"/>
  <c r="BH500" i="6"/>
  <c r="BJ500" i="6" s="1"/>
  <c r="AQ968" i="6"/>
  <c r="AZ968" i="6"/>
  <c r="BD968" i="6" s="1"/>
  <c r="BE968" i="6" s="1"/>
  <c r="BG968" i="6" s="1"/>
  <c r="BI968" i="6" s="1"/>
  <c r="BH866" i="6"/>
  <c r="BJ866" i="6" s="1"/>
  <c r="BB187" i="6"/>
  <c r="AQ541" i="6"/>
  <c r="AZ541" i="6"/>
  <c r="BD541" i="6" s="1"/>
  <c r="BE541" i="6" s="1"/>
  <c r="AQ535" i="6"/>
  <c r="AZ535" i="6"/>
  <c r="BA535" i="6" s="1"/>
  <c r="AQ210" i="6"/>
  <c r="AZ210" i="6"/>
  <c r="BA210" i="6" s="1"/>
  <c r="AQ206" i="6"/>
  <c r="AZ206" i="6"/>
  <c r="BA206" i="6" s="1"/>
  <c r="AQ730" i="6"/>
  <c r="AZ730" i="6"/>
  <c r="BA730" i="6" s="1"/>
  <c r="BA193" i="6"/>
  <c r="BB193" i="6" s="1"/>
  <c r="AQ734" i="6"/>
  <c r="AZ734" i="6"/>
  <c r="BA734" i="6" s="1"/>
  <c r="AQ202" i="6"/>
  <c r="AZ202" i="6"/>
  <c r="BD202" i="6" s="1"/>
  <c r="BE202" i="6" s="1"/>
  <c r="BG202" i="6" s="1"/>
  <c r="BI202" i="6" s="1"/>
  <c r="AQ205" i="6"/>
  <c r="AZ205" i="6"/>
  <c r="BA205" i="6" s="1"/>
  <c r="BH150" i="6"/>
  <c r="BJ150" i="6" s="1"/>
  <c r="AQ537" i="6"/>
  <c r="AZ537" i="6"/>
  <c r="BD537" i="6" s="1"/>
  <c r="BE537" i="6" s="1"/>
  <c r="BG537" i="6" s="1"/>
  <c r="BI537" i="6" s="1"/>
  <c r="BL537" i="6" s="1"/>
  <c r="BM537" i="6" s="1"/>
  <c r="AQ963" i="6"/>
  <c r="AZ963" i="6"/>
  <c r="BA963" i="6" s="1"/>
  <c r="BH285" i="6"/>
  <c r="BJ285" i="6" s="1"/>
  <c r="AQ728" i="6"/>
  <c r="AZ728" i="6"/>
  <c r="BA728" i="6" s="1"/>
  <c r="AQ544" i="6"/>
  <c r="AZ544" i="6"/>
  <c r="BD544" i="6" s="1"/>
  <c r="BE544" i="6" s="1"/>
  <c r="AQ962" i="6"/>
  <c r="AZ962" i="6"/>
  <c r="BD962" i="6" s="1"/>
  <c r="BE962" i="6" s="1"/>
  <c r="BG962" i="6" s="1"/>
  <c r="BH717" i="6"/>
  <c r="BJ717" i="6" s="1"/>
  <c r="BH173" i="6"/>
  <c r="BJ173" i="6" s="1"/>
  <c r="BH172" i="6"/>
  <c r="BJ172" i="6" s="1"/>
  <c r="BH184" i="6"/>
  <c r="BJ184" i="6" s="1"/>
  <c r="BH480" i="6"/>
  <c r="BJ480" i="6" s="1"/>
  <c r="BA528" i="6"/>
  <c r="BB528" i="6" s="1"/>
  <c r="BA717" i="6"/>
  <c r="BB717" i="6" s="1"/>
  <c r="BH594" i="6"/>
  <c r="BJ594" i="6" s="1"/>
  <c r="BH859" i="6"/>
  <c r="BJ859" i="6" s="1"/>
  <c r="BH186" i="6"/>
  <c r="BJ186" i="6" s="1"/>
  <c r="BH707" i="6"/>
  <c r="BJ707" i="6" s="1"/>
  <c r="BH169" i="6"/>
  <c r="BJ169" i="6" s="1"/>
  <c r="BD524" i="6"/>
  <c r="BE524" i="6" s="1"/>
  <c r="BG524" i="6" s="1"/>
  <c r="BI524" i="6" s="1"/>
  <c r="BL524" i="6" s="1"/>
  <c r="BM524" i="6" s="1"/>
  <c r="BA190" i="6"/>
  <c r="BB190" i="6" s="1"/>
  <c r="BH948" i="6"/>
  <c r="BJ948" i="6" s="1"/>
  <c r="BD197" i="6"/>
  <c r="BE197" i="6" s="1"/>
  <c r="BG197" i="6" s="1"/>
  <c r="BI197" i="6" s="1"/>
  <c r="BH163" i="6"/>
  <c r="BJ163" i="6" s="1"/>
  <c r="BH504" i="6"/>
  <c r="BJ504" i="6" s="1"/>
  <c r="BA957" i="6"/>
  <c r="BB957" i="6" s="1"/>
  <c r="BH180" i="6"/>
  <c r="BJ180" i="6" s="1"/>
  <c r="BH149" i="6"/>
  <c r="BJ149" i="6" s="1"/>
  <c r="BH957" i="6"/>
  <c r="BJ957" i="6" s="1"/>
  <c r="BH478" i="6"/>
  <c r="BJ478" i="6" s="1"/>
  <c r="BH167" i="6"/>
  <c r="BJ167" i="6" s="1"/>
  <c r="BH605" i="6"/>
  <c r="BJ605" i="6" s="1"/>
  <c r="BH174" i="6"/>
  <c r="BJ174" i="6" s="1"/>
  <c r="BH485" i="6"/>
  <c r="BJ485" i="6" s="1"/>
  <c r="BH848" i="6"/>
  <c r="BJ848" i="6" s="1"/>
  <c r="BD527" i="6"/>
  <c r="BE527" i="6" s="1"/>
  <c r="BG527" i="6" s="1"/>
  <c r="BI527" i="6" s="1"/>
  <c r="BL527" i="6" s="1"/>
  <c r="BM527" i="6" s="1"/>
  <c r="BD712" i="6"/>
  <c r="BE712" i="6" s="1"/>
  <c r="BG712" i="6" s="1"/>
  <c r="BI712" i="6" s="1"/>
  <c r="BH494" i="6"/>
  <c r="BJ494" i="6" s="1"/>
  <c r="BH516" i="6"/>
  <c r="BJ516" i="6" s="1"/>
  <c r="BA185" i="6"/>
  <c r="BB185" i="6" s="1"/>
  <c r="BH826" i="6"/>
  <c r="BJ826" i="6" s="1"/>
  <c r="BH418" i="6"/>
  <c r="BJ418" i="6" s="1"/>
  <c r="BA953" i="6"/>
  <c r="BB953" i="6" s="1"/>
  <c r="BG738" i="6"/>
  <c r="BI738" i="6" s="1"/>
  <c r="AN553" i="6"/>
  <c r="AP553" i="6"/>
  <c r="AU554" i="6"/>
  <c r="AP554" i="6"/>
  <c r="BD954" i="6"/>
  <c r="BE954" i="6" s="1"/>
  <c r="AU745" i="6"/>
  <c r="AP745" i="6"/>
  <c r="AU740" i="6"/>
  <c r="AP740" i="6"/>
  <c r="BA526" i="6"/>
  <c r="BB526" i="6" s="1"/>
  <c r="BD198" i="6"/>
  <c r="BE198" i="6" s="1"/>
  <c r="BG198" i="6" s="1"/>
  <c r="BI198" i="6" s="1"/>
  <c r="AU980" i="6"/>
  <c r="AP980" i="6"/>
  <c r="BD195" i="6"/>
  <c r="BE195" i="6" s="1"/>
  <c r="BG195" i="6" s="1"/>
  <c r="BI195" i="6" s="1"/>
  <c r="AN746" i="6"/>
  <c r="AP746" i="6"/>
  <c r="BH563" i="6"/>
  <c r="BJ563" i="6" s="1"/>
  <c r="BH179" i="6"/>
  <c r="BJ179" i="6" s="1"/>
  <c r="AN549" i="6"/>
  <c r="AP549" i="6"/>
  <c r="AU736" i="6"/>
  <c r="AP736" i="6"/>
  <c r="AU735" i="6"/>
  <c r="AP735" i="6"/>
  <c r="AN227" i="6"/>
  <c r="AP227" i="6"/>
  <c r="AU739" i="6"/>
  <c r="AP739" i="6"/>
  <c r="AU979" i="6"/>
  <c r="AP979" i="6"/>
  <c r="BG463" i="6"/>
  <c r="BI463" i="6" s="1"/>
  <c r="BL463" i="6" s="1"/>
  <c r="BM463" i="6" s="1"/>
  <c r="AN215" i="6"/>
  <c r="AP215" i="6"/>
  <c r="AN558" i="6"/>
  <c r="AP558" i="6"/>
  <c r="BH498" i="6"/>
  <c r="BJ498" i="6" s="1"/>
  <c r="AN974" i="6"/>
  <c r="AP974" i="6"/>
  <c r="BA718" i="6"/>
  <c r="BB718" i="6" s="1"/>
  <c r="BD721" i="6"/>
  <c r="BE721" i="6" s="1"/>
  <c r="BG721" i="6" s="1"/>
  <c r="BI721" i="6" s="1"/>
  <c r="AN218" i="6"/>
  <c r="AP218" i="6"/>
  <c r="BD713" i="6"/>
  <c r="BE713" i="6" s="1"/>
  <c r="BG713" i="6" s="1"/>
  <c r="BI713" i="6" s="1"/>
  <c r="BD523" i="6"/>
  <c r="BE523" i="6" s="1"/>
  <c r="BG523" i="6" s="1"/>
  <c r="BI523" i="6" s="1"/>
  <c r="BL523" i="6" s="1"/>
  <c r="BM523" i="6" s="1"/>
  <c r="AU547" i="6"/>
  <c r="AP547" i="6"/>
  <c r="AU977" i="6"/>
  <c r="AP977" i="6"/>
  <c r="AU550" i="6"/>
  <c r="AP550" i="6"/>
  <c r="AN221" i="6"/>
  <c r="AP221" i="6"/>
  <c r="AU217" i="6"/>
  <c r="AP217" i="6"/>
  <c r="AN978" i="6"/>
  <c r="AP978" i="6"/>
  <c r="AN555" i="6"/>
  <c r="AP555" i="6"/>
  <c r="BA530" i="6"/>
  <c r="BB530" i="6" s="1"/>
  <c r="AU973" i="6"/>
  <c r="AP973" i="6"/>
  <c r="AU743" i="6"/>
  <c r="AP743" i="6"/>
  <c r="BH574" i="6"/>
  <c r="BJ574" i="6" s="1"/>
  <c r="BD714" i="6"/>
  <c r="BE714" i="6" s="1"/>
  <c r="BG714" i="6" s="1"/>
  <c r="BI714" i="6" s="1"/>
  <c r="AN557" i="6"/>
  <c r="AP557" i="6"/>
  <c r="BH694" i="6"/>
  <c r="BJ694" i="6" s="1"/>
  <c r="BH526" i="6"/>
  <c r="BJ526" i="6" s="1"/>
  <c r="AU216" i="6"/>
  <c r="AP216" i="6"/>
  <c r="BD522" i="6"/>
  <c r="BE522" i="6" s="1"/>
  <c r="BG522" i="6" s="1"/>
  <c r="BI522" i="6" s="1"/>
  <c r="BL522" i="6" s="1"/>
  <c r="BM522" i="6" s="1"/>
  <c r="AU213" i="6"/>
  <c r="AP213" i="6"/>
  <c r="BD194" i="6"/>
  <c r="BE194" i="6" s="1"/>
  <c r="BG194" i="6" s="1"/>
  <c r="BI194" i="6" s="1"/>
  <c r="BH501" i="6"/>
  <c r="BJ501" i="6" s="1"/>
  <c r="BH551" i="6"/>
  <c r="BJ551" i="6" s="1"/>
  <c r="BH517" i="6"/>
  <c r="BJ517" i="6" s="1"/>
  <c r="AU975" i="6"/>
  <c r="AP975" i="6"/>
  <c r="AU737" i="6"/>
  <c r="AP737" i="6"/>
  <c r="AU220" i="6"/>
  <c r="AP220" i="6"/>
  <c r="BA715" i="6"/>
  <c r="BB715" i="6" s="1"/>
  <c r="AN224" i="6"/>
  <c r="AP224" i="6"/>
  <c r="AN559" i="6"/>
  <c r="AP559" i="6"/>
  <c r="AN228" i="6"/>
  <c r="AP228" i="6"/>
  <c r="AU742" i="6"/>
  <c r="AP742" i="6"/>
  <c r="AU548" i="6"/>
  <c r="AP548" i="6"/>
  <c r="AU976" i="6"/>
  <c r="AP976" i="6"/>
  <c r="BH706" i="6"/>
  <c r="BJ706" i="6" s="1"/>
  <c r="AU972" i="6"/>
  <c r="AP972" i="6"/>
  <c r="AN741" i="6"/>
  <c r="AP741" i="6"/>
  <c r="AN744" i="6"/>
  <c r="AP744" i="6"/>
  <c r="AU219" i="6"/>
  <c r="AP219" i="6"/>
  <c r="AN981" i="6"/>
  <c r="AP981" i="6"/>
  <c r="AU222" i="6"/>
  <c r="AP222" i="6"/>
  <c r="AN982" i="6"/>
  <c r="AP982" i="6"/>
  <c r="AN556" i="6"/>
  <c r="AP556" i="6"/>
  <c r="AN223" i="6"/>
  <c r="AP223" i="6"/>
  <c r="BH683" i="6"/>
  <c r="BJ683" i="6" s="1"/>
  <c r="BI142" i="6"/>
  <c r="BI503" i="6"/>
  <c r="BL503" i="6" s="1"/>
  <c r="BM503" i="6" s="1"/>
  <c r="BI161" i="6"/>
  <c r="BH484" i="6"/>
  <c r="BJ484" i="6" s="1"/>
  <c r="BH141" i="6"/>
  <c r="BJ141" i="6" s="1"/>
  <c r="BH718" i="6"/>
  <c r="BJ718" i="6" s="1"/>
  <c r="BH158" i="6"/>
  <c r="BJ158" i="6" s="1"/>
  <c r="BH151" i="6"/>
  <c r="BJ151" i="6" s="1"/>
  <c r="BH482" i="6"/>
  <c r="BJ482" i="6" s="1"/>
  <c r="BH530" i="6"/>
  <c r="BJ530" i="6" s="1"/>
  <c r="BH540" i="6"/>
  <c r="BJ540" i="6" s="1"/>
  <c r="BH937" i="6"/>
  <c r="BJ937" i="6" s="1"/>
  <c r="BH140" i="6"/>
  <c r="BJ140" i="6" s="1"/>
  <c r="BH953" i="6"/>
  <c r="BJ953" i="6" s="1"/>
  <c r="BH144" i="6"/>
  <c r="BJ144" i="6" s="1"/>
  <c r="BH701" i="6"/>
  <c r="BJ701" i="6" s="1"/>
  <c r="BH864" i="6"/>
  <c r="BJ864" i="6" s="1"/>
  <c r="BH488" i="6"/>
  <c r="BJ488" i="6" s="1"/>
  <c r="AU223" i="6"/>
  <c r="BH585" i="6"/>
  <c r="BJ585" i="6" s="1"/>
  <c r="AU982" i="6"/>
  <c r="BH429" i="6"/>
  <c r="BJ429" i="6" s="1"/>
  <c r="BH330" i="6"/>
  <c r="BJ330" i="6" s="1"/>
  <c r="BH709" i="6"/>
  <c r="BJ709" i="6" s="1"/>
  <c r="BH363" i="6"/>
  <c r="BJ363" i="6" s="1"/>
  <c r="BI960" i="6"/>
  <c r="BH502" i="6"/>
  <c r="BJ502" i="6" s="1"/>
  <c r="BH492" i="6"/>
  <c r="BJ492" i="6" s="1"/>
  <c r="BH168" i="6"/>
  <c r="BJ168" i="6" s="1"/>
  <c r="BH532" i="6"/>
  <c r="BJ532" i="6" s="1"/>
  <c r="BH660" i="6"/>
  <c r="BJ660" i="6" s="1"/>
  <c r="BH552" i="6"/>
  <c r="BJ552" i="6" s="1"/>
  <c r="BH958" i="6"/>
  <c r="BJ958" i="6" s="1"/>
  <c r="BH160" i="6"/>
  <c r="BJ160" i="6" s="1"/>
  <c r="BH490" i="6"/>
  <c r="BJ490" i="6" s="1"/>
  <c r="BH533" i="6"/>
  <c r="BJ533" i="6" s="1"/>
  <c r="BI525" i="6"/>
  <c r="BL525" i="6" s="1"/>
  <c r="BM525" i="6" s="1"/>
  <c r="BH525" i="6"/>
  <c r="BJ525" i="6" s="1"/>
  <c r="BI193" i="6"/>
  <c r="BH193" i="6"/>
  <c r="BJ193" i="6" s="1"/>
  <c r="BH162" i="6"/>
  <c r="BJ162" i="6" s="1"/>
  <c r="BH515" i="6"/>
  <c r="BJ515" i="6" s="1"/>
  <c r="BI950" i="6"/>
  <c r="BH950" i="6"/>
  <c r="BJ950" i="6" s="1"/>
  <c r="BH318" i="6"/>
  <c r="BJ318" i="6" s="1"/>
  <c r="AN736" i="6"/>
  <c r="BH489" i="6"/>
  <c r="BJ489" i="6" s="1"/>
  <c r="BH441" i="6"/>
  <c r="BJ441" i="6" s="1"/>
  <c r="BH936" i="6"/>
  <c r="BJ936" i="6" s="1"/>
  <c r="BH190" i="6"/>
  <c r="BJ190" i="6" s="1"/>
  <c r="BH708" i="6"/>
  <c r="BJ708" i="6" s="1"/>
  <c r="BH528" i="6"/>
  <c r="BJ528" i="6" s="1"/>
  <c r="BH715" i="6"/>
  <c r="BJ715" i="6" s="1"/>
  <c r="BI196" i="6"/>
  <c r="BH952" i="6"/>
  <c r="BJ952" i="6" s="1"/>
  <c r="BI952" i="6"/>
  <c r="BI171" i="6"/>
  <c r="BH171" i="6"/>
  <c r="BJ171" i="6" s="1"/>
  <c r="BH815" i="6"/>
  <c r="BJ815" i="6" s="1"/>
  <c r="BH529" i="6"/>
  <c r="BJ529" i="6" s="1"/>
  <c r="BI959" i="6"/>
  <c r="BH959" i="6"/>
  <c r="BJ959" i="6" s="1"/>
  <c r="BI546" i="6"/>
  <c r="BL546" i="6" s="1"/>
  <c r="BM546" i="6" s="1"/>
  <c r="BH546" i="6"/>
  <c r="BJ546" i="6" s="1"/>
  <c r="BH4" i="6"/>
  <c r="BJ4" i="6" s="1"/>
  <c r="BH513" i="6"/>
  <c r="BJ513" i="6" s="1"/>
  <c r="AN219" i="6"/>
  <c r="AU549" i="6"/>
  <c r="AN980" i="6"/>
  <c r="AU981" i="6"/>
  <c r="AN547" i="6"/>
  <c r="AU556" i="6"/>
  <c r="AN550" i="6"/>
  <c r="AU221" i="6"/>
  <c r="AN737" i="6"/>
  <c r="AU555" i="6"/>
  <c r="AU744" i="6"/>
  <c r="AN977" i="6"/>
  <c r="AU741" i="6"/>
  <c r="AU553" i="6"/>
  <c r="AN213" i="6"/>
  <c r="AN975" i="6"/>
  <c r="BD204" i="6"/>
  <c r="BE204" i="6" s="1"/>
  <c r="BG204" i="6" s="1"/>
  <c r="AN217" i="6"/>
  <c r="AN976" i="6"/>
  <c r="AN743" i="6"/>
  <c r="AN216" i="6"/>
  <c r="AN972" i="6"/>
  <c r="AN742" i="6"/>
  <c r="AU978" i="6"/>
  <c r="AN740" i="6"/>
  <c r="AU218" i="6"/>
  <c r="AM564" i="6"/>
  <c r="AM570" i="6"/>
  <c r="AM987" i="6"/>
  <c r="AM992" i="6"/>
  <c r="AM569" i="6"/>
  <c r="AM236" i="6"/>
  <c r="AM990" i="6"/>
  <c r="AN739" i="6"/>
  <c r="AN979" i="6"/>
  <c r="AM565" i="6"/>
  <c r="AM750" i="6"/>
  <c r="AM239" i="6"/>
  <c r="AU227" i="6"/>
  <c r="AN220" i="6"/>
  <c r="AM985" i="6"/>
  <c r="AM756" i="6"/>
  <c r="AM572" i="6"/>
  <c r="AM242" i="6"/>
  <c r="AM757" i="6"/>
  <c r="AU215" i="6"/>
  <c r="AU559" i="6"/>
  <c r="AN554" i="6"/>
  <c r="AU228" i="6"/>
  <c r="AM988" i="6"/>
  <c r="AM561" i="6"/>
  <c r="AM235" i="6"/>
  <c r="AM566" i="6"/>
  <c r="AU224" i="6"/>
  <c r="AN973" i="6"/>
  <c r="AU558" i="6"/>
  <c r="AM238" i="6"/>
  <c r="AM753" i="6"/>
  <c r="AM748" i="6"/>
  <c r="AU748" i="6" s="1"/>
  <c r="AM758" i="6"/>
  <c r="AM241" i="6"/>
  <c r="AM568" i="6"/>
  <c r="AM562" i="6"/>
  <c r="AM571" i="6"/>
  <c r="AM995" i="6"/>
  <c r="AM755" i="6"/>
  <c r="AU974" i="6"/>
  <c r="AM240" i="6"/>
  <c r="AM989" i="6"/>
  <c r="AM754" i="6"/>
  <c r="AM230" i="6"/>
  <c r="AM232" i="6"/>
  <c r="AM231" i="6"/>
  <c r="AU557" i="6"/>
  <c r="AU746" i="6"/>
  <c r="AN222" i="6"/>
  <c r="AN548" i="6"/>
  <c r="AN735" i="6"/>
  <c r="AM229" i="6"/>
  <c r="AM567" i="6"/>
  <c r="AM993" i="6"/>
  <c r="AU993" i="6" s="1"/>
  <c r="AN745" i="6"/>
  <c r="AM751" i="6"/>
  <c r="AM991" i="6"/>
  <c r="AM234" i="6"/>
  <c r="AM986" i="6"/>
  <c r="AM983" i="6"/>
  <c r="AM984" i="6"/>
  <c r="AM747" i="6"/>
  <c r="AM233" i="6"/>
  <c r="AM752" i="6"/>
  <c r="BD560" i="6"/>
  <c r="BE560" i="6" s="1"/>
  <c r="CR75" i="15"/>
  <c r="CR73" i="15"/>
  <c r="CR76" i="15"/>
  <c r="BD75" i="15"/>
  <c r="BD73" i="15"/>
  <c r="BD76" i="15"/>
  <c r="N78" i="15"/>
  <c r="N75" i="15"/>
  <c r="N73" i="15"/>
  <c r="N76" i="15"/>
  <c r="AU573" i="6"/>
  <c r="AN573" i="6"/>
  <c r="AG767" i="6"/>
  <c r="AI767" i="6"/>
  <c r="AI579" i="6"/>
  <c r="AG579" i="6"/>
  <c r="AJ747" i="6"/>
  <c r="AJ236" i="6"/>
  <c r="AJ752" i="6"/>
  <c r="AI999" i="6"/>
  <c r="AG999" i="6"/>
  <c r="AJ565" i="6"/>
  <c r="AG583" i="6"/>
  <c r="AI583" i="6"/>
  <c r="AG1000" i="6"/>
  <c r="AI1000" i="6"/>
  <c r="AI254" i="6"/>
  <c r="AG254" i="6"/>
  <c r="AG245" i="6"/>
  <c r="AI245" i="6"/>
  <c r="AJ983" i="6"/>
  <c r="AJ754" i="6"/>
  <c r="AJ562" i="6"/>
  <c r="AG766" i="6"/>
  <c r="AI766" i="6"/>
  <c r="AI255" i="6"/>
  <c r="AG255" i="6"/>
  <c r="AI247" i="6"/>
  <c r="AG247" i="6"/>
  <c r="AG576" i="6"/>
  <c r="AI576" i="6"/>
  <c r="AG1001" i="6"/>
  <c r="AI1001" i="6"/>
  <c r="AJ755" i="6"/>
  <c r="AJ569" i="6"/>
  <c r="AJ564" i="6"/>
  <c r="AI998" i="6"/>
  <c r="AG998" i="6"/>
  <c r="AI996" i="6"/>
  <c r="AG996" i="6"/>
  <c r="AJ987" i="6"/>
  <c r="AJ757" i="6"/>
  <c r="AG763" i="6"/>
  <c r="AI763" i="6"/>
  <c r="AG250" i="6"/>
  <c r="AI250" i="6"/>
  <c r="AJ231" i="6"/>
  <c r="AJ985" i="6"/>
  <c r="AJ991" i="6"/>
  <c r="AJ566" i="6"/>
  <c r="AJ751" i="6"/>
  <c r="AI575" i="6"/>
  <c r="AG575" i="6"/>
  <c r="AJ992" i="6"/>
  <c r="AJ561" i="6"/>
  <c r="AJ993" i="6"/>
  <c r="AJ230" i="6"/>
  <c r="AG762" i="6"/>
  <c r="AI762" i="6"/>
  <c r="AG1002" i="6"/>
  <c r="AI1002" i="6"/>
  <c r="AG759" i="6"/>
  <c r="AI759" i="6"/>
  <c r="AJ988" i="6"/>
  <c r="AI249" i="6"/>
  <c r="AG249" i="6"/>
  <c r="AG582" i="6"/>
  <c r="AI582" i="6"/>
  <c r="AJ756" i="6"/>
  <c r="AI581" i="6"/>
  <c r="AG581" i="6"/>
  <c r="AJ990" i="6"/>
  <c r="AJ753" i="6"/>
  <c r="AG580" i="6"/>
  <c r="AI580" i="6"/>
  <c r="AG765" i="6"/>
  <c r="AI765" i="6"/>
  <c r="AI584" i="6"/>
  <c r="AG584" i="6"/>
  <c r="AJ240" i="6"/>
  <c r="AJ572" i="6"/>
  <c r="AI769" i="6"/>
  <c r="AG769" i="6"/>
  <c r="AI586" i="6"/>
  <c r="AG586" i="6"/>
  <c r="AJ989" i="6"/>
  <c r="AG577" i="6"/>
  <c r="AI577" i="6"/>
  <c r="AJ570" i="6"/>
  <c r="AI578" i="6"/>
  <c r="AG578" i="6"/>
  <c r="AJ233" i="6"/>
  <c r="AJ568" i="6"/>
  <c r="AI246" i="6"/>
  <c r="AG246" i="6"/>
  <c r="AJ239" i="6"/>
  <c r="AJ235" i="6"/>
  <c r="AI997" i="6"/>
  <c r="AG997" i="6"/>
  <c r="AI1004" i="6"/>
  <c r="AG1004" i="6"/>
  <c r="AI764" i="6"/>
  <c r="AG764" i="6"/>
  <c r="AJ986" i="6"/>
  <c r="AI243" i="6"/>
  <c r="AG243" i="6"/>
  <c r="AI251" i="6"/>
  <c r="AG251" i="6"/>
  <c r="AI252" i="6"/>
  <c r="AG252" i="6"/>
  <c r="AJ984" i="6"/>
  <c r="AJ242" i="6"/>
  <c r="AJ571" i="6"/>
  <c r="AJ750" i="6"/>
  <c r="AG253" i="6"/>
  <c r="AI253" i="6"/>
  <c r="AG768" i="6"/>
  <c r="AI768" i="6"/>
  <c r="AM587" i="6"/>
  <c r="AP587" i="6" s="1"/>
  <c r="AG587" i="6"/>
  <c r="AJ232" i="6"/>
  <c r="AG995" i="6"/>
  <c r="AG244" i="6"/>
  <c r="AI244" i="6"/>
  <c r="AJ748" i="6"/>
  <c r="AG761" i="6"/>
  <c r="AI761" i="6"/>
  <c r="AG994" i="6"/>
  <c r="AI994" i="6"/>
  <c r="AJ238" i="6"/>
  <c r="AJ758" i="6"/>
  <c r="AJ241" i="6"/>
  <c r="AG770" i="6"/>
  <c r="AI770" i="6"/>
  <c r="AI1003" i="6"/>
  <c r="AG1003" i="6"/>
  <c r="AJ234" i="6"/>
  <c r="AJ567" i="6"/>
  <c r="AJ229" i="6"/>
  <c r="CS74" i="15"/>
  <c r="CS78" i="15" s="1"/>
  <c r="CQ77" i="15"/>
  <c r="BE74" i="15"/>
  <c r="BE78" i="15" s="1"/>
  <c r="M77" i="15"/>
  <c r="B68" i="15"/>
  <c r="B72" i="15" s="1"/>
  <c r="BC77" i="15"/>
  <c r="BB963" i="6" l="1"/>
  <c r="BH153" i="6"/>
  <c r="BJ153" i="6" s="1"/>
  <c r="BA207" i="6"/>
  <c r="BB207" i="6" s="1"/>
  <c r="BB967" i="6"/>
  <c r="BD726" i="6"/>
  <c r="BE726" i="6" s="1"/>
  <c r="BG726" i="6" s="1"/>
  <c r="BB535" i="6"/>
  <c r="BB538" i="6"/>
  <c r="B10" i="17"/>
  <c r="BM649" i="6"/>
  <c r="BB966" i="6"/>
  <c r="BB210" i="6"/>
  <c r="BD728" i="6"/>
  <c r="BE728" i="6" s="1"/>
  <c r="BG728" i="6" s="1"/>
  <c r="BI728" i="6" s="1"/>
  <c r="BH187" i="6"/>
  <c r="BJ187" i="6" s="1"/>
  <c r="BB201" i="6"/>
  <c r="BB723" i="6"/>
  <c r="BB728" i="6"/>
  <c r="BB211" i="6"/>
  <c r="BH191" i="6"/>
  <c r="BJ191" i="6" s="1"/>
  <c r="BH207" i="6"/>
  <c r="BJ207" i="6" s="1"/>
  <c r="BB964" i="6"/>
  <c r="BB206" i="6"/>
  <c r="BH722" i="6"/>
  <c r="BJ722" i="6" s="1"/>
  <c r="BH955" i="6"/>
  <c r="BJ955" i="6" s="1"/>
  <c r="BA200" i="6"/>
  <c r="BB200" i="6" s="1"/>
  <c r="BA969" i="6"/>
  <c r="BB969" i="6" s="1"/>
  <c r="BA534" i="6"/>
  <c r="BB534" i="6" s="1"/>
  <c r="BH969" i="6"/>
  <c r="BJ969" i="6" s="1"/>
  <c r="BH189" i="6"/>
  <c r="BJ189" i="6" s="1"/>
  <c r="BA962" i="6"/>
  <c r="BB962" i="6" s="1"/>
  <c r="BB730" i="6"/>
  <c r="BB729" i="6"/>
  <c r="BB965" i="6"/>
  <c r="BG545" i="6"/>
  <c r="BI545" i="6" s="1"/>
  <c r="BL545" i="6" s="1"/>
  <c r="BM545" i="6" s="1"/>
  <c r="BH545" i="6"/>
  <c r="BJ545" i="6" s="1"/>
  <c r="BD964" i="6"/>
  <c r="BE964" i="6" s="1"/>
  <c r="BG964" i="6" s="1"/>
  <c r="BI964" i="6" s="1"/>
  <c r="BD725" i="6"/>
  <c r="BE725" i="6" s="1"/>
  <c r="BA733" i="6"/>
  <c r="BB733" i="6" s="1"/>
  <c r="BD734" i="6"/>
  <c r="BE734" i="6" s="1"/>
  <c r="BG734" i="6" s="1"/>
  <c r="BI734" i="6" s="1"/>
  <c r="BB205" i="6"/>
  <c r="BD729" i="6"/>
  <c r="BE729" i="6" s="1"/>
  <c r="BG729" i="6" s="1"/>
  <c r="BI729" i="6" s="1"/>
  <c r="BH731" i="6"/>
  <c r="BJ731" i="6" s="1"/>
  <c r="BD206" i="6"/>
  <c r="BE206" i="6" s="1"/>
  <c r="BG206" i="6" s="1"/>
  <c r="BH206" i="6" s="1"/>
  <c r="BJ206" i="6" s="1"/>
  <c r="BD970" i="6"/>
  <c r="BE970" i="6" s="1"/>
  <c r="BG970" i="6" s="1"/>
  <c r="BI970" i="6" s="1"/>
  <c r="BA544" i="6"/>
  <c r="BB544" i="6" s="1"/>
  <c r="BG541" i="6"/>
  <c r="BI541" i="6" s="1"/>
  <c r="BL541" i="6" s="1"/>
  <c r="BM541" i="6" s="1"/>
  <c r="BH541" i="6"/>
  <c r="BJ541" i="6" s="1"/>
  <c r="BG732" i="6"/>
  <c r="BI732" i="6" s="1"/>
  <c r="BG961" i="6"/>
  <c r="BI961" i="6" s="1"/>
  <c r="BH961" i="6"/>
  <c r="BJ961" i="6" s="1"/>
  <c r="BG544" i="6"/>
  <c r="BI544" i="6" s="1"/>
  <c r="BL544" i="6" s="1"/>
  <c r="BM544" i="6" s="1"/>
  <c r="BH544" i="6"/>
  <c r="BJ544" i="6" s="1"/>
  <c r="AQ216" i="6"/>
  <c r="AZ216" i="6"/>
  <c r="BA216" i="6" s="1"/>
  <c r="AQ218" i="6"/>
  <c r="AZ218" i="6"/>
  <c r="BA218" i="6" s="1"/>
  <c r="AQ587" i="6"/>
  <c r="BA961" i="6"/>
  <c r="BB961" i="6" s="1"/>
  <c r="AQ224" i="6"/>
  <c r="AZ224" i="6"/>
  <c r="BD224" i="6" s="1"/>
  <c r="BE224" i="6" s="1"/>
  <c r="AQ555" i="6"/>
  <c r="AZ555" i="6"/>
  <c r="BA555" i="6" s="1"/>
  <c r="AQ735" i="6"/>
  <c r="AZ735" i="6"/>
  <c r="BD735" i="6" s="1"/>
  <c r="BE735" i="6" s="1"/>
  <c r="BG735" i="6" s="1"/>
  <c r="BI735" i="6" s="1"/>
  <c r="BB734" i="6"/>
  <c r="AQ973" i="6"/>
  <c r="AZ973" i="6"/>
  <c r="BA973" i="6" s="1"/>
  <c r="AQ979" i="6"/>
  <c r="AZ979" i="6"/>
  <c r="BD979" i="6" s="1"/>
  <c r="BE979" i="6" s="1"/>
  <c r="BG979" i="6" s="1"/>
  <c r="AQ744" i="6"/>
  <c r="AZ744" i="6"/>
  <c r="BA744" i="6" s="1"/>
  <c r="BB744" i="6" s="1"/>
  <c r="AQ559" i="6"/>
  <c r="AZ559" i="6"/>
  <c r="BD559" i="6" s="1"/>
  <c r="BE559" i="6" s="1"/>
  <c r="BG559" i="6" s="1"/>
  <c r="BI559" i="6" s="1"/>
  <c r="BL559" i="6" s="1"/>
  <c r="BM559" i="6" s="1"/>
  <c r="AQ736" i="6"/>
  <c r="AZ736" i="6"/>
  <c r="BD736" i="6" s="1"/>
  <c r="BE736" i="6" s="1"/>
  <c r="BG736" i="6" s="1"/>
  <c r="AQ223" i="6"/>
  <c r="AZ223" i="6"/>
  <c r="BD223" i="6" s="1"/>
  <c r="BE223" i="6" s="1"/>
  <c r="BG223" i="6" s="1"/>
  <c r="BD730" i="6"/>
  <c r="BE730" i="6" s="1"/>
  <c r="BG730" i="6" s="1"/>
  <c r="BI730" i="6" s="1"/>
  <c r="AQ737" i="6"/>
  <c r="AZ737" i="6"/>
  <c r="BD737" i="6" s="1"/>
  <c r="BE737" i="6" s="1"/>
  <c r="BG737" i="6" s="1"/>
  <c r="BI737" i="6" s="1"/>
  <c r="BA732" i="6"/>
  <c r="BB732" i="6" s="1"/>
  <c r="BA968" i="6"/>
  <c r="BB968" i="6" s="1"/>
  <c r="BH721" i="6"/>
  <c r="BJ721" i="6" s="1"/>
  <c r="AQ982" i="6"/>
  <c r="AZ982" i="6"/>
  <c r="BA982" i="6" s="1"/>
  <c r="AQ975" i="6"/>
  <c r="AZ975" i="6"/>
  <c r="BA975" i="6" s="1"/>
  <c r="AQ558" i="6"/>
  <c r="AZ558" i="6"/>
  <c r="BA558" i="6" s="1"/>
  <c r="BB558" i="6" s="1"/>
  <c r="AQ553" i="6"/>
  <c r="AZ553" i="6"/>
  <c r="BA553" i="6" s="1"/>
  <c r="AQ742" i="6"/>
  <c r="AZ742" i="6"/>
  <c r="BD742" i="6" s="1"/>
  <c r="BE742" i="6" s="1"/>
  <c r="BG742" i="6" s="1"/>
  <c r="BI742" i="6" s="1"/>
  <c r="BD723" i="6"/>
  <c r="BE723" i="6" s="1"/>
  <c r="BG723" i="6" s="1"/>
  <c r="BI723" i="6" s="1"/>
  <c r="AQ213" i="6"/>
  <c r="AZ213" i="6"/>
  <c r="BA213" i="6" s="1"/>
  <c r="AQ980" i="6"/>
  <c r="AZ980" i="6"/>
  <c r="BA980" i="6" s="1"/>
  <c r="AQ227" i="6"/>
  <c r="AZ227" i="6"/>
  <c r="BD227" i="6" s="1"/>
  <c r="BE227" i="6" s="1"/>
  <c r="BG227" i="6" s="1"/>
  <c r="AQ741" i="6"/>
  <c r="AZ741" i="6"/>
  <c r="BA741" i="6" s="1"/>
  <c r="AQ740" i="6"/>
  <c r="AZ740" i="6"/>
  <c r="BD740" i="6" s="1"/>
  <c r="BE740" i="6" s="1"/>
  <c r="BG740" i="6" s="1"/>
  <c r="BI740" i="6" s="1"/>
  <c r="AQ745" i="6"/>
  <c r="AZ745" i="6"/>
  <c r="BA745" i="6" s="1"/>
  <c r="BB745" i="6" s="1"/>
  <c r="AQ220" i="6"/>
  <c r="AZ220" i="6"/>
  <c r="BA220" i="6" s="1"/>
  <c r="BB220" i="6" s="1"/>
  <c r="BA209" i="6"/>
  <c r="BB209" i="6" s="1"/>
  <c r="AQ217" i="6"/>
  <c r="AZ217" i="6"/>
  <c r="BA217" i="6" s="1"/>
  <c r="AQ554" i="6"/>
  <c r="AZ554" i="6"/>
  <c r="BD554" i="6" s="1"/>
  <c r="BE554" i="6" s="1"/>
  <c r="BG554" i="6" s="1"/>
  <c r="BI554" i="6" s="1"/>
  <c r="BL554" i="6" s="1"/>
  <c r="BM554" i="6" s="1"/>
  <c r="BA541" i="6"/>
  <c r="BB541" i="6" s="1"/>
  <c r="AQ976" i="6"/>
  <c r="AZ976" i="6"/>
  <c r="BA976" i="6" s="1"/>
  <c r="AQ221" i="6"/>
  <c r="AZ221" i="6"/>
  <c r="BA221" i="6" s="1"/>
  <c r="AQ550" i="6"/>
  <c r="AZ550" i="6"/>
  <c r="BD550" i="6" s="1"/>
  <c r="BE550" i="6" s="1"/>
  <c r="AQ547" i="6"/>
  <c r="AZ547" i="6"/>
  <c r="BA547" i="6" s="1"/>
  <c r="AQ219" i="6"/>
  <c r="AZ219" i="6"/>
  <c r="BA219" i="6" s="1"/>
  <c r="AQ228" i="6"/>
  <c r="AZ228" i="6"/>
  <c r="BA228" i="6" s="1"/>
  <c r="AQ739" i="6"/>
  <c r="AZ739" i="6"/>
  <c r="BA739" i="6" s="1"/>
  <c r="AQ974" i="6"/>
  <c r="AZ974" i="6"/>
  <c r="BD974" i="6" s="1"/>
  <c r="BE974" i="6" s="1"/>
  <c r="BG974" i="6" s="1"/>
  <c r="AQ549" i="6"/>
  <c r="AZ549" i="6"/>
  <c r="BD549" i="6" s="1"/>
  <c r="BE549" i="6" s="1"/>
  <c r="BG549" i="6" s="1"/>
  <c r="BI549" i="6" s="1"/>
  <c r="BL549" i="6" s="1"/>
  <c r="BM549" i="6" s="1"/>
  <c r="BA731" i="6"/>
  <c r="BB731" i="6" s="1"/>
  <c r="AQ222" i="6"/>
  <c r="AZ222" i="6"/>
  <c r="BA222" i="6" s="1"/>
  <c r="AQ548" i="6"/>
  <c r="AZ548" i="6"/>
  <c r="BD548" i="6" s="1"/>
  <c r="BE548" i="6" s="1"/>
  <c r="BG548" i="6" s="1"/>
  <c r="AQ215" i="6"/>
  <c r="AZ215" i="6"/>
  <c r="BA215" i="6" s="1"/>
  <c r="AQ981" i="6"/>
  <c r="AZ981" i="6"/>
  <c r="BA981" i="6" s="1"/>
  <c r="BB981" i="6" s="1"/>
  <c r="BH534" i="6"/>
  <c r="BJ534" i="6" s="1"/>
  <c r="AQ972" i="6"/>
  <c r="AZ972" i="6"/>
  <c r="BA972" i="6" s="1"/>
  <c r="AQ978" i="6"/>
  <c r="AZ978" i="6"/>
  <c r="BD978" i="6" s="1"/>
  <c r="BE978" i="6" s="1"/>
  <c r="AQ557" i="6"/>
  <c r="AZ557" i="6"/>
  <c r="BD557" i="6" s="1"/>
  <c r="BE557" i="6" s="1"/>
  <c r="BG557" i="6" s="1"/>
  <c r="BI557" i="6" s="1"/>
  <c r="BL557" i="6" s="1"/>
  <c r="BM557" i="6" s="1"/>
  <c r="BH522" i="6"/>
  <c r="BJ522" i="6" s="1"/>
  <c r="AQ556" i="6"/>
  <c r="AZ556" i="6"/>
  <c r="BD556" i="6" s="1"/>
  <c r="BE556" i="6" s="1"/>
  <c r="BG556" i="6" s="1"/>
  <c r="BI556" i="6" s="1"/>
  <c r="BL556" i="6" s="1"/>
  <c r="BM556" i="6" s="1"/>
  <c r="BH209" i="6"/>
  <c r="BJ209" i="6" s="1"/>
  <c r="AQ743" i="6"/>
  <c r="AZ743" i="6"/>
  <c r="BD743" i="6" s="1"/>
  <c r="BE743" i="6" s="1"/>
  <c r="BG743" i="6" s="1"/>
  <c r="BI743" i="6" s="1"/>
  <c r="AQ977" i="6"/>
  <c r="AZ977" i="6"/>
  <c r="BA977" i="6" s="1"/>
  <c r="BB977" i="6" s="1"/>
  <c r="AQ746" i="6"/>
  <c r="AZ746" i="6"/>
  <c r="BD746" i="6" s="1"/>
  <c r="BE746" i="6" s="1"/>
  <c r="BG746" i="6" s="1"/>
  <c r="BI746" i="6" s="1"/>
  <c r="BB725" i="6"/>
  <c r="BH536" i="6"/>
  <c r="BJ536" i="6" s="1"/>
  <c r="BD205" i="6"/>
  <c r="BE205" i="6" s="1"/>
  <c r="BG205" i="6" s="1"/>
  <c r="BI205" i="6" s="1"/>
  <c r="BD538" i="6"/>
  <c r="BE538" i="6" s="1"/>
  <c r="BG538" i="6" s="1"/>
  <c r="BI538" i="6" s="1"/>
  <c r="BL538" i="6" s="1"/>
  <c r="BM538" i="6" s="1"/>
  <c r="BH463" i="6"/>
  <c r="BJ463" i="6" s="1"/>
  <c r="BH542" i="6"/>
  <c r="BJ542" i="6" s="1"/>
  <c r="BD966" i="6"/>
  <c r="BE966" i="6" s="1"/>
  <c r="BG966" i="6" s="1"/>
  <c r="BI966" i="6" s="1"/>
  <c r="BA212" i="6"/>
  <c r="BB212" i="6" s="1"/>
  <c r="BD210" i="6"/>
  <c r="BE210" i="6" s="1"/>
  <c r="BG210" i="6" s="1"/>
  <c r="BI210" i="6" s="1"/>
  <c r="BA536" i="6"/>
  <c r="BB536" i="6" s="1"/>
  <c r="BD967" i="6"/>
  <c r="BE967" i="6" s="1"/>
  <c r="BG967" i="6" s="1"/>
  <c r="BI967" i="6" s="1"/>
  <c r="BA542" i="6"/>
  <c r="BB542" i="6" s="1"/>
  <c r="BG954" i="6"/>
  <c r="BI954" i="6" s="1"/>
  <c r="BD211" i="6"/>
  <c r="BE211" i="6" s="1"/>
  <c r="BG211" i="6" s="1"/>
  <c r="BI211" i="6" s="1"/>
  <c r="BH714" i="6"/>
  <c r="BJ714" i="6" s="1"/>
  <c r="BA545" i="6"/>
  <c r="BB545" i="6" s="1"/>
  <c r="BH968" i="6"/>
  <c r="BJ968" i="6" s="1"/>
  <c r="BH738" i="6"/>
  <c r="BJ738" i="6" s="1"/>
  <c r="BD963" i="6"/>
  <c r="BE963" i="6" s="1"/>
  <c r="BG963" i="6" s="1"/>
  <c r="BI963" i="6" s="1"/>
  <c r="BD535" i="6"/>
  <c r="BE535" i="6" s="1"/>
  <c r="BG535" i="6" s="1"/>
  <c r="BI535" i="6" s="1"/>
  <c r="BL535" i="6" s="1"/>
  <c r="BM535" i="6" s="1"/>
  <c r="BH212" i="6"/>
  <c r="BJ212" i="6" s="1"/>
  <c r="AU991" i="6"/>
  <c r="AP991" i="6"/>
  <c r="AU232" i="6"/>
  <c r="AP232" i="6"/>
  <c r="AU568" i="6"/>
  <c r="AP568" i="6"/>
  <c r="AN235" i="6"/>
  <c r="AP235" i="6"/>
  <c r="AU752" i="6"/>
  <c r="AP752" i="6"/>
  <c r="AN241" i="6"/>
  <c r="AP241" i="6"/>
  <c r="AU754" i="6"/>
  <c r="AP754" i="6"/>
  <c r="AN236" i="6"/>
  <c r="AP236" i="6"/>
  <c r="AU758" i="6"/>
  <c r="AP758" i="6"/>
  <c r="AN567" i="6"/>
  <c r="AP567" i="6"/>
  <c r="BA199" i="6"/>
  <c r="BB199" i="6" s="1"/>
  <c r="AN748" i="6"/>
  <c r="AP748" i="6"/>
  <c r="AN992" i="6"/>
  <c r="AP992" i="6"/>
  <c r="AU984" i="6"/>
  <c r="AP984" i="6"/>
  <c r="AU239" i="6"/>
  <c r="AP239" i="6"/>
  <c r="BH523" i="6"/>
  <c r="BJ523" i="6" s="1"/>
  <c r="AU987" i="6"/>
  <c r="AP987" i="6"/>
  <c r="AN755" i="6"/>
  <c r="AP755" i="6"/>
  <c r="AN238" i="6"/>
  <c r="AP238" i="6"/>
  <c r="AN757" i="6"/>
  <c r="AP757" i="6"/>
  <c r="AN570" i="6"/>
  <c r="AP570" i="6"/>
  <c r="AU231" i="6"/>
  <c r="AP231" i="6"/>
  <c r="AU566" i="6"/>
  <c r="AP566" i="6"/>
  <c r="AU751" i="6"/>
  <c r="AP751" i="6"/>
  <c r="AN990" i="6"/>
  <c r="AP990" i="6"/>
  <c r="AN985" i="6"/>
  <c r="AP985" i="6"/>
  <c r="AN233" i="6"/>
  <c r="AP233" i="6"/>
  <c r="AU989" i="6"/>
  <c r="AP989" i="6"/>
  <c r="AN229" i="6"/>
  <c r="AP229" i="6"/>
  <c r="BD539" i="6"/>
  <c r="BE539" i="6" s="1"/>
  <c r="BG539" i="6" s="1"/>
  <c r="BI539" i="6" s="1"/>
  <c r="BL539" i="6" s="1"/>
  <c r="BM539" i="6" s="1"/>
  <c r="AU983" i="6"/>
  <c r="AP983" i="6"/>
  <c r="BD201" i="6"/>
  <c r="BE201" i="6" s="1"/>
  <c r="BG201" i="6" s="1"/>
  <c r="BI201" i="6" s="1"/>
  <c r="AN986" i="6"/>
  <c r="AP986" i="6"/>
  <c r="AU995" i="6"/>
  <c r="AP995" i="6"/>
  <c r="AU565" i="6"/>
  <c r="AP565" i="6"/>
  <c r="BH208" i="6"/>
  <c r="BJ208" i="6" s="1"/>
  <c r="BH713" i="6"/>
  <c r="BJ713" i="6" s="1"/>
  <c r="AU562" i="6"/>
  <c r="AP562" i="6"/>
  <c r="BD543" i="6"/>
  <c r="BE543" i="6" s="1"/>
  <c r="BA543" i="6"/>
  <c r="BB543" i="6" s="1"/>
  <c r="AN756" i="6"/>
  <c r="AP756" i="6"/>
  <c r="BA724" i="6"/>
  <c r="BB724" i="6" s="1"/>
  <c r="AU569" i="6"/>
  <c r="AP569" i="6"/>
  <c r="AU747" i="6"/>
  <c r="AP747" i="6"/>
  <c r="AN240" i="6"/>
  <c r="AP240" i="6"/>
  <c r="BA202" i="6"/>
  <c r="BB202" i="6" s="1"/>
  <c r="AU753" i="6"/>
  <c r="AP753" i="6"/>
  <c r="AU750" i="6"/>
  <c r="AP750" i="6"/>
  <c r="BH194" i="6"/>
  <c r="BJ194" i="6" s="1"/>
  <c r="AN242" i="6"/>
  <c r="AP242" i="6"/>
  <c r="AN564" i="6"/>
  <c r="AP564" i="6"/>
  <c r="BA537" i="6"/>
  <c r="BB537" i="6" s="1"/>
  <c r="AU572" i="6"/>
  <c r="AP572" i="6"/>
  <c r="AU230" i="6"/>
  <c r="AP230" i="6"/>
  <c r="AU561" i="6"/>
  <c r="AP561" i="6"/>
  <c r="AN993" i="6"/>
  <c r="AP993" i="6"/>
  <c r="AN988" i="6"/>
  <c r="AP988" i="6"/>
  <c r="BD971" i="6"/>
  <c r="BE971" i="6" s="1"/>
  <c r="BG971" i="6" s="1"/>
  <c r="BI971" i="6" s="1"/>
  <c r="AN234" i="6"/>
  <c r="AP234" i="6"/>
  <c r="AU571" i="6"/>
  <c r="AP571" i="6"/>
  <c r="BA208" i="6"/>
  <c r="BB208" i="6" s="1"/>
  <c r="BD965" i="6"/>
  <c r="BE965" i="6" s="1"/>
  <c r="BG965" i="6" s="1"/>
  <c r="BI965" i="6" s="1"/>
  <c r="BH197" i="6"/>
  <c r="BJ197" i="6" s="1"/>
  <c r="BH951" i="6"/>
  <c r="BJ951" i="6" s="1"/>
  <c r="BH527" i="6"/>
  <c r="BJ527" i="6" s="1"/>
  <c r="BH524" i="6"/>
  <c r="BJ524" i="6" s="1"/>
  <c r="BH196" i="6"/>
  <c r="BJ196" i="6" s="1"/>
  <c r="BH521" i="6"/>
  <c r="BJ521" i="6" s="1"/>
  <c r="BH720" i="6"/>
  <c r="BJ720" i="6" s="1"/>
  <c r="AU235" i="6"/>
  <c r="AN566" i="6"/>
  <c r="AU985" i="6"/>
  <c r="AU241" i="6"/>
  <c r="BH198" i="6"/>
  <c r="BJ198" i="6" s="1"/>
  <c r="AU756" i="6"/>
  <c r="BH712" i="6"/>
  <c r="BJ712" i="6" s="1"/>
  <c r="BH195" i="6"/>
  <c r="BJ195" i="6" s="1"/>
  <c r="BI200" i="6"/>
  <c r="BH200" i="6"/>
  <c r="BJ200" i="6" s="1"/>
  <c r="BH199" i="6"/>
  <c r="BJ199" i="6" s="1"/>
  <c r="BH202" i="6"/>
  <c r="BJ202" i="6" s="1"/>
  <c r="BH537" i="6"/>
  <c r="BJ537" i="6" s="1"/>
  <c r="BH960" i="6"/>
  <c r="BJ960" i="6" s="1"/>
  <c r="BI733" i="6"/>
  <c r="BH733" i="6"/>
  <c r="BJ733" i="6" s="1"/>
  <c r="BH204" i="6"/>
  <c r="BJ204" i="6" s="1"/>
  <c r="BI204" i="6"/>
  <c r="BI560" i="6"/>
  <c r="BL560" i="6" s="1"/>
  <c r="BM560" i="6" s="1"/>
  <c r="BH560" i="6"/>
  <c r="BJ560" i="6" s="1"/>
  <c r="AN758" i="6"/>
  <c r="BH724" i="6"/>
  <c r="BJ724" i="6" s="1"/>
  <c r="BI962" i="6"/>
  <c r="BH962" i="6"/>
  <c r="BJ962" i="6" s="1"/>
  <c r="BI726" i="6"/>
  <c r="BH726" i="6"/>
  <c r="BJ726" i="6" s="1"/>
  <c r="AN989" i="6"/>
  <c r="BH711" i="6"/>
  <c r="BJ711" i="6" s="1"/>
  <c r="AN568" i="6"/>
  <c r="BH956" i="6"/>
  <c r="BJ956" i="6" s="1"/>
  <c r="AU990" i="6"/>
  <c r="AN569" i="6"/>
  <c r="AN753" i="6"/>
  <c r="AN572" i="6"/>
  <c r="AN983" i="6"/>
  <c r="AU238" i="6"/>
  <c r="AN232" i="6"/>
  <c r="AU988" i="6"/>
  <c r="AN754" i="6"/>
  <c r="AU240" i="6"/>
  <c r="AU757" i="6"/>
  <c r="AN231" i="6"/>
  <c r="AN239" i="6"/>
  <c r="AU755" i="6"/>
  <c r="AN750" i="6"/>
  <c r="AN987" i="6"/>
  <c r="AN995" i="6"/>
  <c r="AU567" i="6"/>
  <c r="AN984" i="6"/>
  <c r="AN565" i="6"/>
  <c r="AU570" i="6"/>
  <c r="AU986" i="6"/>
  <c r="AM998" i="6"/>
  <c r="AN571" i="6"/>
  <c r="AM770" i="6"/>
  <c r="AM997" i="6"/>
  <c r="AM255" i="6"/>
  <c r="AN230" i="6"/>
  <c r="AU229" i="6"/>
  <c r="AM1002" i="6"/>
  <c r="AP1002" i="6" s="1"/>
  <c r="AM766" i="6"/>
  <c r="AU236" i="6"/>
  <c r="AM996" i="6"/>
  <c r="AM245" i="6"/>
  <c r="AM252" i="6"/>
  <c r="AM254" i="6"/>
  <c r="AM577" i="6"/>
  <c r="AM575" i="6"/>
  <c r="AM1000" i="6"/>
  <c r="AP1000" i="6" s="1"/>
  <c r="AM243" i="6"/>
  <c r="AM582" i="6"/>
  <c r="AM586" i="6"/>
  <c r="AM768" i="6"/>
  <c r="AM1004" i="6"/>
  <c r="AM250" i="6"/>
  <c r="AM247" i="6"/>
  <c r="AM999" i="6"/>
  <c r="AN747" i="6"/>
  <c r="AU234" i="6"/>
  <c r="AM1003" i="6"/>
  <c r="AM759" i="6"/>
  <c r="AM584" i="6"/>
  <c r="AN561" i="6"/>
  <c r="AN752" i="6"/>
  <c r="AU992" i="6"/>
  <c r="AN562" i="6"/>
  <c r="AM994" i="6"/>
  <c r="AM580" i="6"/>
  <c r="AM761" i="6"/>
  <c r="AM578" i="6"/>
  <c r="AM251" i="6"/>
  <c r="AM244" i="6"/>
  <c r="AM581" i="6"/>
  <c r="AM1001" i="6"/>
  <c r="AM583" i="6"/>
  <c r="AU564" i="6"/>
  <c r="AN751" i="6"/>
  <c r="AM576" i="6"/>
  <c r="AM764" i="6"/>
  <c r="AU233" i="6"/>
  <c r="AN991" i="6"/>
  <c r="E7" i="17" s="1"/>
  <c r="E8" i="17" s="1"/>
  <c r="AU242" i="6"/>
  <c r="AM249" i="6"/>
  <c r="AM769" i="6"/>
  <c r="AM253" i="6"/>
  <c r="AM763" i="6"/>
  <c r="AM765" i="6"/>
  <c r="AM762" i="6"/>
  <c r="AM579" i="6"/>
  <c r="AM246" i="6"/>
  <c r="AM767" i="6"/>
  <c r="BD573" i="6"/>
  <c r="BE573" i="6" s="1"/>
  <c r="BD77" i="15"/>
  <c r="CS73" i="15"/>
  <c r="CS75" i="15"/>
  <c r="CS76" i="15"/>
  <c r="BE73" i="15"/>
  <c r="BE75" i="15"/>
  <c r="BE76" i="15"/>
  <c r="AU587" i="6"/>
  <c r="AN587" i="6"/>
  <c r="AJ586" i="6"/>
  <c r="AJ581" i="6"/>
  <c r="AJ244" i="6"/>
  <c r="AJ769" i="6"/>
  <c r="AJ250" i="6"/>
  <c r="AJ1001" i="6"/>
  <c r="AJ245" i="6"/>
  <c r="AJ995" i="6"/>
  <c r="AJ1003" i="6"/>
  <c r="AJ252" i="6"/>
  <c r="AJ246" i="6"/>
  <c r="AJ243" i="6"/>
  <c r="AJ584" i="6"/>
  <c r="AJ583" i="6"/>
  <c r="AJ768" i="6"/>
  <c r="AJ765" i="6"/>
  <c r="AJ249" i="6"/>
  <c r="AJ575" i="6"/>
  <c r="AJ247" i="6"/>
  <c r="AJ578" i="6"/>
  <c r="AJ253" i="6"/>
  <c r="AJ580" i="6"/>
  <c r="AJ996" i="6"/>
  <c r="AJ255" i="6"/>
  <c r="AJ764" i="6"/>
  <c r="AJ759" i="6"/>
  <c r="AJ766" i="6"/>
  <c r="AJ994" i="6"/>
  <c r="AJ577" i="6"/>
  <c r="AJ998" i="6"/>
  <c r="AJ999" i="6"/>
  <c r="AJ1004" i="6"/>
  <c r="AJ1002" i="6"/>
  <c r="AJ761" i="6"/>
  <c r="AJ997" i="6"/>
  <c r="AJ762" i="6"/>
  <c r="AJ579" i="6"/>
  <c r="AJ254" i="6"/>
  <c r="AJ763" i="6"/>
  <c r="AJ576" i="6"/>
  <c r="AJ767" i="6"/>
  <c r="AJ770" i="6"/>
  <c r="AJ251" i="6"/>
  <c r="AJ582" i="6"/>
  <c r="AJ1000" i="6"/>
  <c r="B69" i="15"/>
  <c r="B67" i="15"/>
  <c r="B70" i="15"/>
  <c r="N77" i="15"/>
  <c r="BF74" i="15"/>
  <c r="BF78" i="15" s="1"/>
  <c r="CT74" i="15"/>
  <c r="CT78" i="15" s="1"/>
  <c r="CR77" i="15"/>
  <c r="C68" i="15"/>
  <c r="C72" i="15" s="1"/>
  <c r="BH728" i="6" l="1"/>
  <c r="BJ728" i="6" s="1"/>
  <c r="BB553" i="6"/>
  <c r="BB221" i="6"/>
  <c r="BB222" i="6"/>
  <c r="BA978" i="6"/>
  <c r="BB978" i="6" s="1"/>
  <c r="BD739" i="6"/>
  <c r="BE739" i="6" s="1"/>
  <c r="BG739" i="6" s="1"/>
  <c r="BI739" i="6" s="1"/>
  <c r="BB976" i="6"/>
  <c r="BB980" i="6"/>
  <c r="BD972" i="6"/>
  <c r="BE972" i="6" s="1"/>
  <c r="BG972" i="6" s="1"/>
  <c r="BD980" i="6"/>
  <c r="BE980" i="6" s="1"/>
  <c r="BG980" i="6" s="1"/>
  <c r="BI980" i="6" s="1"/>
  <c r="BD213" i="6"/>
  <c r="BE213" i="6" s="1"/>
  <c r="BG213" i="6" s="1"/>
  <c r="BI213" i="6" s="1"/>
  <c r="BB547" i="6"/>
  <c r="BB215" i="6"/>
  <c r="BB975" i="6"/>
  <c r="BD218" i="6"/>
  <c r="BE218" i="6" s="1"/>
  <c r="BG218" i="6" s="1"/>
  <c r="BI218" i="6" s="1"/>
  <c r="BB741" i="6"/>
  <c r="BB982" i="6"/>
  <c r="BB973" i="6"/>
  <c r="BB739" i="6"/>
  <c r="BB217" i="6"/>
  <c r="BB219" i="6"/>
  <c r="BB216" i="6"/>
  <c r="F7" i="17"/>
  <c r="BH732" i="6"/>
  <c r="BJ732" i="6" s="1"/>
  <c r="BA227" i="6"/>
  <c r="BB227" i="6" s="1"/>
  <c r="BD216" i="6"/>
  <c r="BE216" i="6" s="1"/>
  <c r="BG216" i="6" s="1"/>
  <c r="BI216" i="6" s="1"/>
  <c r="BB213" i="6"/>
  <c r="BA979" i="6"/>
  <c r="BB979" i="6" s="1"/>
  <c r="BA974" i="6"/>
  <c r="BB974" i="6" s="1"/>
  <c r="BH559" i="6"/>
  <c r="BJ559" i="6" s="1"/>
  <c r="BD553" i="6"/>
  <c r="BE553" i="6" s="1"/>
  <c r="BG553" i="6" s="1"/>
  <c r="BI553" i="6" s="1"/>
  <c r="BL553" i="6" s="1"/>
  <c r="BM553" i="6" s="1"/>
  <c r="BA550" i="6"/>
  <c r="BB550" i="6" s="1"/>
  <c r="BA740" i="6"/>
  <c r="BB740" i="6" s="1"/>
  <c r="BH211" i="6"/>
  <c r="BJ211" i="6" s="1"/>
  <c r="BB972" i="6"/>
  <c r="BB228" i="6"/>
  <c r="BB218" i="6"/>
  <c r="BA548" i="6"/>
  <c r="BB548" i="6" s="1"/>
  <c r="BH970" i="6"/>
  <c r="BJ970" i="6" s="1"/>
  <c r="BD982" i="6"/>
  <c r="BE982" i="6" s="1"/>
  <c r="BG982" i="6" s="1"/>
  <c r="BI982" i="6" s="1"/>
  <c r="BD221" i="6"/>
  <c r="BE221" i="6" s="1"/>
  <c r="BG221" i="6" s="1"/>
  <c r="BI221" i="6" s="1"/>
  <c r="BD222" i="6"/>
  <c r="BE222" i="6" s="1"/>
  <c r="BG222" i="6" s="1"/>
  <c r="BI222" i="6" s="1"/>
  <c r="BG725" i="6"/>
  <c r="BI725" i="6" s="1"/>
  <c r="BA557" i="6"/>
  <c r="BB557" i="6" s="1"/>
  <c r="BA224" i="6"/>
  <c r="BB224" i="6" s="1"/>
  <c r="BA736" i="6"/>
  <c r="BB736" i="6" s="1"/>
  <c r="BH963" i="6"/>
  <c r="BJ963" i="6" s="1"/>
  <c r="BA743" i="6"/>
  <c r="BB743" i="6" s="1"/>
  <c r="BG978" i="6"/>
  <c r="BI978" i="6" s="1"/>
  <c r="BH978" i="6"/>
  <c r="BJ978" i="6" s="1"/>
  <c r="BG550" i="6"/>
  <c r="BI550" i="6" s="1"/>
  <c r="BL550" i="6" s="1"/>
  <c r="BM550" i="6" s="1"/>
  <c r="AQ757" i="6"/>
  <c r="AZ757" i="6"/>
  <c r="BD757" i="6" s="1"/>
  <c r="BE757" i="6" s="1"/>
  <c r="BG757" i="6" s="1"/>
  <c r="BI757" i="6" s="1"/>
  <c r="AQ755" i="6"/>
  <c r="AZ755" i="6"/>
  <c r="BD755" i="6" s="1"/>
  <c r="BE755" i="6" s="1"/>
  <c r="BD228" i="6"/>
  <c r="BE228" i="6" s="1"/>
  <c r="BG228" i="6" s="1"/>
  <c r="BI228" i="6" s="1"/>
  <c r="BA223" i="6"/>
  <c r="BB223" i="6" s="1"/>
  <c r="AQ987" i="6"/>
  <c r="AZ987" i="6"/>
  <c r="BA987" i="6" s="1"/>
  <c r="BD975" i="6"/>
  <c r="BE975" i="6" s="1"/>
  <c r="BG975" i="6" s="1"/>
  <c r="BI975" i="6" s="1"/>
  <c r="AQ1002" i="6"/>
  <c r="AZ1002" i="6"/>
  <c r="BD1002" i="6" s="1"/>
  <c r="BE1002" i="6" s="1"/>
  <c r="BG1002" i="6" s="1"/>
  <c r="AQ751" i="6"/>
  <c r="AZ751" i="6"/>
  <c r="BA751" i="6" s="1"/>
  <c r="BD215" i="6"/>
  <c r="BE215" i="6" s="1"/>
  <c r="BG215" i="6" s="1"/>
  <c r="BI215" i="6" s="1"/>
  <c r="AQ988" i="6"/>
  <c r="AZ988" i="6"/>
  <c r="BA988" i="6" s="1"/>
  <c r="BB988" i="6" s="1"/>
  <c r="AQ752" i="6"/>
  <c r="AZ752" i="6"/>
  <c r="BD752" i="6" s="1"/>
  <c r="BE752" i="6" s="1"/>
  <c r="BG752" i="6" s="1"/>
  <c r="BI752" i="6" s="1"/>
  <c r="AQ564" i="6"/>
  <c r="AZ564" i="6"/>
  <c r="BA564" i="6" s="1"/>
  <c r="BB564" i="6" s="1"/>
  <c r="AQ750" i="6"/>
  <c r="AZ750" i="6"/>
  <c r="BD750" i="6" s="1"/>
  <c r="BE750" i="6" s="1"/>
  <c r="BG750" i="6" s="1"/>
  <c r="BI750" i="6" s="1"/>
  <c r="AQ566" i="6"/>
  <c r="AZ566" i="6"/>
  <c r="BD566" i="6" s="1"/>
  <c r="BE566" i="6" s="1"/>
  <c r="BG566" i="6" s="1"/>
  <c r="BI566" i="6" s="1"/>
  <c r="BL566" i="6" s="1"/>
  <c r="BM566" i="6" s="1"/>
  <c r="AQ984" i="6"/>
  <c r="AZ984" i="6"/>
  <c r="BA984" i="6" s="1"/>
  <c r="AQ748" i="6"/>
  <c r="AZ748" i="6"/>
  <c r="BA748" i="6" s="1"/>
  <c r="AQ240" i="6"/>
  <c r="AZ240" i="6"/>
  <c r="BA240" i="6" s="1"/>
  <c r="AQ989" i="6"/>
  <c r="AZ989" i="6"/>
  <c r="BD989" i="6" s="1"/>
  <c r="BE989" i="6" s="1"/>
  <c r="BG989" i="6" s="1"/>
  <c r="BI989" i="6" s="1"/>
  <c r="AQ567" i="6"/>
  <c r="AZ567" i="6"/>
  <c r="BD567" i="6" s="1"/>
  <c r="BE567" i="6" s="1"/>
  <c r="BG567" i="6" s="1"/>
  <c r="BI567" i="6" s="1"/>
  <c r="BL567" i="6" s="1"/>
  <c r="BM567" i="6" s="1"/>
  <c r="AQ747" i="6"/>
  <c r="AZ747" i="6"/>
  <c r="BA747" i="6" s="1"/>
  <c r="BB747" i="6" s="1"/>
  <c r="AQ986" i="6"/>
  <c r="AZ986" i="6"/>
  <c r="BD986" i="6" s="1"/>
  <c r="BE986" i="6" s="1"/>
  <c r="BG986" i="6" s="1"/>
  <c r="BI986" i="6" s="1"/>
  <c r="AQ236" i="6"/>
  <c r="AZ236" i="6"/>
  <c r="BA236" i="6" s="1"/>
  <c r="AQ990" i="6"/>
  <c r="AZ990" i="6"/>
  <c r="BA990" i="6" s="1"/>
  <c r="AQ983" i="6"/>
  <c r="AZ983" i="6"/>
  <c r="BD983" i="6" s="1"/>
  <c r="BE983" i="6" s="1"/>
  <c r="BG983" i="6" s="1"/>
  <c r="AQ241" i="6"/>
  <c r="AZ241" i="6"/>
  <c r="BD241" i="6" s="1"/>
  <c r="BE241" i="6" s="1"/>
  <c r="BG241" i="6" s="1"/>
  <c r="BI241" i="6" s="1"/>
  <c r="BH557" i="6"/>
  <c r="BJ557" i="6" s="1"/>
  <c r="AQ239" i="6"/>
  <c r="AZ239" i="6"/>
  <c r="BD239" i="6" s="1"/>
  <c r="BE239" i="6" s="1"/>
  <c r="BG239" i="6" s="1"/>
  <c r="BI239" i="6" s="1"/>
  <c r="AN1000" i="6"/>
  <c r="BH205" i="6"/>
  <c r="BJ205" i="6" s="1"/>
  <c r="AQ993" i="6"/>
  <c r="AZ993" i="6"/>
  <c r="BA993" i="6" s="1"/>
  <c r="BB993" i="6" s="1"/>
  <c r="AQ562" i="6"/>
  <c r="AZ562" i="6"/>
  <c r="BA562" i="6" s="1"/>
  <c r="BB562" i="6" s="1"/>
  <c r="AQ235" i="6"/>
  <c r="AZ235" i="6"/>
  <c r="BD235" i="6" s="1"/>
  <c r="BE235" i="6" s="1"/>
  <c r="BG235" i="6" s="1"/>
  <c r="BI235" i="6" s="1"/>
  <c r="BH954" i="6"/>
  <c r="BJ954" i="6" s="1"/>
  <c r="AQ570" i="6"/>
  <c r="AZ570" i="6"/>
  <c r="BA570" i="6" s="1"/>
  <c r="BH730" i="6"/>
  <c r="BJ730" i="6" s="1"/>
  <c r="AQ230" i="6"/>
  <c r="AZ230" i="6"/>
  <c r="BD230" i="6" s="1"/>
  <c r="BE230" i="6" s="1"/>
  <c r="BG230" i="6" s="1"/>
  <c r="AQ232" i="6"/>
  <c r="AZ232" i="6"/>
  <c r="BD232" i="6" s="1"/>
  <c r="BE232" i="6" s="1"/>
  <c r="BG232" i="6" s="1"/>
  <c r="BI232" i="6" s="1"/>
  <c r="AQ1000" i="6"/>
  <c r="AZ1000" i="6"/>
  <c r="BA1000" i="6" s="1"/>
  <c r="BB1000" i="6" s="1"/>
  <c r="AQ995" i="6"/>
  <c r="AZ995" i="6"/>
  <c r="BA995" i="6" s="1"/>
  <c r="AQ569" i="6"/>
  <c r="AZ569" i="6"/>
  <c r="BA569" i="6" s="1"/>
  <c r="AQ234" i="6"/>
  <c r="AZ234" i="6"/>
  <c r="BA234" i="6" s="1"/>
  <c r="AQ985" i="6"/>
  <c r="AZ985" i="6"/>
  <c r="BD985" i="6" s="1"/>
  <c r="BE985" i="6" s="1"/>
  <c r="BG985" i="6" s="1"/>
  <c r="BI985" i="6" s="1"/>
  <c r="BD217" i="6"/>
  <c r="BE217" i="6" s="1"/>
  <c r="BG217" i="6" s="1"/>
  <c r="BI217" i="6" s="1"/>
  <c r="AQ754" i="6"/>
  <c r="AZ754" i="6"/>
  <c r="BA754" i="6" s="1"/>
  <c r="AQ756" i="6"/>
  <c r="AZ756" i="6"/>
  <c r="BD756" i="6" s="1"/>
  <c r="BE756" i="6" s="1"/>
  <c r="BG756" i="6" s="1"/>
  <c r="BI756" i="6" s="1"/>
  <c r="BA559" i="6"/>
  <c r="BB559" i="6" s="1"/>
  <c r="AU1002" i="6"/>
  <c r="AQ231" i="6"/>
  <c r="AZ231" i="6"/>
  <c r="BD231" i="6" s="1"/>
  <c r="BE231" i="6" s="1"/>
  <c r="BG231" i="6" s="1"/>
  <c r="BI231" i="6" s="1"/>
  <c r="AQ992" i="6"/>
  <c r="AZ992" i="6"/>
  <c r="BA992" i="6" s="1"/>
  <c r="BB992" i="6" s="1"/>
  <c r="AQ572" i="6"/>
  <c r="AZ572" i="6"/>
  <c r="BD572" i="6" s="1"/>
  <c r="BE572" i="6" s="1"/>
  <c r="BG572" i="6" s="1"/>
  <c r="BI572" i="6" s="1"/>
  <c r="BL572" i="6" s="1"/>
  <c r="BM572" i="6" s="1"/>
  <c r="AQ565" i="6"/>
  <c r="AZ565" i="6"/>
  <c r="BA565" i="6" s="1"/>
  <c r="BB565" i="6" s="1"/>
  <c r="AQ991" i="6"/>
  <c r="AZ991" i="6"/>
  <c r="BA991" i="6" s="1"/>
  <c r="BB991" i="6" s="1"/>
  <c r="AQ238" i="6"/>
  <c r="AZ238" i="6"/>
  <c r="BD238" i="6" s="1"/>
  <c r="BE238" i="6" s="1"/>
  <c r="BG238" i="6" s="1"/>
  <c r="AQ233" i="6"/>
  <c r="AZ233" i="6"/>
  <c r="BA233" i="6" s="1"/>
  <c r="AQ758" i="6"/>
  <c r="AZ758" i="6"/>
  <c r="BA758" i="6" s="1"/>
  <c r="AQ571" i="6"/>
  <c r="AZ571" i="6"/>
  <c r="BD571" i="6" s="1"/>
  <c r="BE571" i="6" s="1"/>
  <c r="BG571" i="6" s="1"/>
  <c r="BI571" i="6" s="1"/>
  <c r="BL571" i="6" s="1"/>
  <c r="BM571" i="6" s="1"/>
  <c r="AQ242" i="6"/>
  <c r="AZ242" i="6"/>
  <c r="BA242" i="6" s="1"/>
  <c r="BB555" i="6"/>
  <c r="BD558" i="6"/>
  <c r="BE558" i="6" s="1"/>
  <c r="BG558" i="6" s="1"/>
  <c r="BI558" i="6" s="1"/>
  <c r="BL558" i="6" s="1"/>
  <c r="BM558" i="6" s="1"/>
  <c r="AN1002" i="6"/>
  <c r="AQ561" i="6"/>
  <c r="AZ561" i="6"/>
  <c r="BA561" i="6" s="1"/>
  <c r="AQ753" i="6"/>
  <c r="AZ753" i="6"/>
  <c r="BD753" i="6" s="1"/>
  <c r="BE753" i="6" s="1"/>
  <c r="AQ229" i="6"/>
  <c r="AZ229" i="6"/>
  <c r="BA229" i="6" s="1"/>
  <c r="AQ568" i="6"/>
  <c r="AZ568" i="6"/>
  <c r="BA568" i="6" s="1"/>
  <c r="BA556" i="6"/>
  <c r="BB556" i="6" s="1"/>
  <c r="BD220" i="6"/>
  <c r="BE220" i="6" s="1"/>
  <c r="BG220" i="6" s="1"/>
  <c r="BI220" i="6" s="1"/>
  <c r="BH535" i="6"/>
  <c r="BJ535" i="6" s="1"/>
  <c r="BH554" i="6"/>
  <c r="BJ554" i="6" s="1"/>
  <c r="BD555" i="6"/>
  <c r="BE555" i="6" s="1"/>
  <c r="BD976" i="6"/>
  <c r="BE976" i="6" s="1"/>
  <c r="BG976" i="6" s="1"/>
  <c r="BH976" i="6" s="1"/>
  <c r="BJ976" i="6" s="1"/>
  <c r="BA737" i="6"/>
  <c r="BB737" i="6" s="1"/>
  <c r="BD745" i="6"/>
  <c r="BE745" i="6" s="1"/>
  <c r="BG745" i="6" s="1"/>
  <c r="BI745" i="6" s="1"/>
  <c r="BH967" i="6"/>
  <c r="BJ967" i="6" s="1"/>
  <c r="BA746" i="6"/>
  <c r="BB746" i="6" s="1"/>
  <c r="BH210" i="6"/>
  <c r="BJ210" i="6" s="1"/>
  <c r="BA554" i="6"/>
  <c r="BB554" i="6" s="1"/>
  <c r="AU1000" i="6"/>
  <c r="BH549" i="6"/>
  <c r="BJ549" i="6" s="1"/>
  <c r="AU580" i="6"/>
  <c r="AP580" i="6"/>
  <c r="AU762" i="6"/>
  <c r="AP762" i="6"/>
  <c r="AU994" i="6"/>
  <c r="AP994" i="6"/>
  <c r="AU252" i="6"/>
  <c r="AP252" i="6"/>
  <c r="AN581" i="6"/>
  <c r="AP581" i="6"/>
  <c r="AU996" i="6"/>
  <c r="AP996" i="6"/>
  <c r="BH539" i="6"/>
  <c r="BJ539" i="6" s="1"/>
  <c r="AN1003" i="6"/>
  <c r="AP1003" i="6"/>
  <c r="BA549" i="6"/>
  <c r="BB549" i="6" s="1"/>
  <c r="AU246" i="6"/>
  <c r="AP246" i="6"/>
  <c r="AN766" i="6"/>
  <c r="AP766" i="6"/>
  <c r="BD741" i="6"/>
  <c r="BE741" i="6" s="1"/>
  <c r="BG741" i="6" s="1"/>
  <c r="BI741" i="6" s="1"/>
  <c r="BH971" i="6"/>
  <c r="BJ971" i="6" s="1"/>
  <c r="BD219" i="6"/>
  <c r="BE219" i="6" s="1"/>
  <c r="BG219" i="6" s="1"/>
  <c r="BI219" i="6" s="1"/>
  <c r="AN577" i="6"/>
  <c r="AP577" i="6"/>
  <c r="AU765" i="6"/>
  <c r="AP765" i="6"/>
  <c r="AU997" i="6"/>
  <c r="AP997" i="6"/>
  <c r="BD547" i="6"/>
  <c r="BE547" i="6" s="1"/>
  <c r="BG547" i="6" s="1"/>
  <c r="BI547" i="6" s="1"/>
  <c r="BL547" i="6" s="1"/>
  <c r="BM547" i="6" s="1"/>
  <c r="AN768" i="6"/>
  <c r="AP768" i="6"/>
  <c r="AN253" i="6"/>
  <c r="AP253" i="6"/>
  <c r="AN245" i="6"/>
  <c r="AP245" i="6"/>
  <c r="AN586" i="6"/>
  <c r="AP586" i="6"/>
  <c r="AU251" i="6"/>
  <c r="AP251" i="6"/>
  <c r="BH742" i="6"/>
  <c r="BJ742" i="6" s="1"/>
  <c r="BD973" i="6"/>
  <c r="BE973" i="6" s="1"/>
  <c r="BG973" i="6" s="1"/>
  <c r="BI973" i="6" s="1"/>
  <c r="AU576" i="6"/>
  <c r="AP576" i="6"/>
  <c r="AU247" i="6"/>
  <c r="AP247" i="6"/>
  <c r="AN575" i="6"/>
  <c r="AP575" i="6"/>
  <c r="AU583" i="6"/>
  <c r="AP583" i="6"/>
  <c r="AN254" i="6"/>
  <c r="AP254" i="6"/>
  <c r="AN763" i="6"/>
  <c r="AP763" i="6"/>
  <c r="AU770" i="6"/>
  <c r="AP770" i="6"/>
  <c r="AU584" i="6"/>
  <c r="AP584" i="6"/>
  <c r="AN759" i="6"/>
  <c r="AP759" i="6"/>
  <c r="BH746" i="6"/>
  <c r="BJ746" i="6" s="1"/>
  <c r="AN249" i="6"/>
  <c r="AP249" i="6"/>
  <c r="AN767" i="6"/>
  <c r="AP767" i="6"/>
  <c r="AU582" i="6"/>
  <c r="AP582" i="6"/>
  <c r="BA742" i="6"/>
  <c r="BB742" i="6" s="1"/>
  <c r="AN243" i="6"/>
  <c r="AP243" i="6"/>
  <c r="AN764" i="6"/>
  <c r="AP764" i="6"/>
  <c r="AU761" i="6"/>
  <c r="AP761" i="6"/>
  <c r="AU999" i="6"/>
  <c r="AP999" i="6"/>
  <c r="BD744" i="6"/>
  <c r="BE744" i="6" s="1"/>
  <c r="BG744" i="6" s="1"/>
  <c r="BI744" i="6" s="1"/>
  <c r="AU250" i="6"/>
  <c r="AP250" i="6"/>
  <c r="AU255" i="6"/>
  <c r="AP255" i="6"/>
  <c r="AU1004" i="6"/>
  <c r="AP1004" i="6"/>
  <c r="AN1001" i="6"/>
  <c r="AP1001" i="6"/>
  <c r="AN769" i="6"/>
  <c r="AP769" i="6"/>
  <c r="AU998" i="6"/>
  <c r="AP998" i="6"/>
  <c r="BG543" i="6"/>
  <c r="BI543" i="6" s="1"/>
  <c r="BL543" i="6" s="1"/>
  <c r="BM543" i="6" s="1"/>
  <c r="AU244" i="6"/>
  <c r="AP244" i="6"/>
  <c r="AU578" i="6"/>
  <c r="AP578" i="6"/>
  <c r="AU579" i="6"/>
  <c r="AP579" i="6"/>
  <c r="BA735" i="6"/>
  <c r="BB735" i="6" s="1"/>
  <c r="BD981" i="6"/>
  <c r="BE981" i="6" s="1"/>
  <c r="BG981" i="6" s="1"/>
  <c r="BI981" i="6" s="1"/>
  <c r="BD977" i="6"/>
  <c r="BE977" i="6" s="1"/>
  <c r="BG977" i="6" s="1"/>
  <c r="BI977" i="6" s="1"/>
  <c r="BH723" i="6"/>
  <c r="BJ723" i="6" s="1"/>
  <c r="BG224" i="6"/>
  <c r="BH224" i="6" s="1"/>
  <c r="BJ224" i="6" s="1"/>
  <c r="BI206" i="6"/>
  <c r="BH980" i="6"/>
  <c r="BJ980" i="6" s="1"/>
  <c r="BH965" i="6"/>
  <c r="BJ965" i="6" s="1"/>
  <c r="BH735" i="6"/>
  <c r="BJ735" i="6" s="1"/>
  <c r="BH734" i="6"/>
  <c r="BJ734" i="6" s="1"/>
  <c r="BH556" i="6"/>
  <c r="BJ556" i="6" s="1"/>
  <c r="BH538" i="6"/>
  <c r="BJ538" i="6" s="1"/>
  <c r="BH757" i="6"/>
  <c r="BJ757" i="6" s="1"/>
  <c r="BI979" i="6"/>
  <c r="BH979" i="6"/>
  <c r="BJ979" i="6" s="1"/>
  <c r="BH201" i="6"/>
  <c r="BJ201" i="6" s="1"/>
  <c r="BH964" i="6"/>
  <c r="BJ964" i="6" s="1"/>
  <c r="BH966" i="6"/>
  <c r="BJ966" i="6" s="1"/>
  <c r="BI736" i="6"/>
  <c r="BH736" i="6"/>
  <c r="BJ736" i="6" s="1"/>
  <c r="BH743" i="6"/>
  <c r="BJ743" i="6" s="1"/>
  <c r="BH227" i="6"/>
  <c r="BJ227" i="6" s="1"/>
  <c r="BI227" i="6"/>
  <c r="BH729" i="6"/>
  <c r="BJ729" i="6" s="1"/>
  <c r="BH740" i="6"/>
  <c r="BJ740" i="6" s="1"/>
  <c r="BH737" i="6"/>
  <c r="BJ737" i="6" s="1"/>
  <c r="BI548" i="6"/>
  <c r="BL548" i="6" s="1"/>
  <c r="BM548" i="6" s="1"/>
  <c r="AU766" i="6"/>
  <c r="BI972" i="6"/>
  <c r="BH972" i="6"/>
  <c r="BJ972" i="6" s="1"/>
  <c r="BI223" i="6"/>
  <c r="BI974" i="6"/>
  <c r="BH974" i="6"/>
  <c r="BJ974" i="6" s="1"/>
  <c r="BI573" i="6"/>
  <c r="BL573" i="6" s="1"/>
  <c r="BM573" i="6" s="1"/>
  <c r="BH573" i="6"/>
  <c r="BJ573" i="6" s="1"/>
  <c r="AU254" i="6"/>
  <c r="AN250" i="6"/>
  <c r="AN765" i="6"/>
  <c r="AN255" i="6"/>
  <c r="AN997" i="6"/>
  <c r="AN583" i="6"/>
  <c r="AU575" i="6"/>
  <c r="AN998" i="6"/>
  <c r="AN580" i="6"/>
  <c r="AN246" i="6"/>
  <c r="AN1004" i="6"/>
  <c r="AU581" i="6"/>
  <c r="AU769" i="6"/>
  <c r="AU253" i="6"/>
  <c r="AN584" i="6"/>
  <c r="AN770" i="6"/>
  <c r="AU1001" i="6"/>
  <c r="AN996" i="6"/>
  <c r="AU763" i="6"/>
  <c r="AN247" i="6"/>
  <c r="AU768" i="6"/>
  <c r="AU245" i="6"/>
  <c r="AN252" i="6"/>
  <c r="AN582" i="6"/>
  <c r="AU759" i="6"/>
  <c r="AU243" i="6"/>
  <c r="AN999" i="6"/>
  <c r="AU577" i="6"/>
  <c r="AN994" i="6"/>
  <c r="AN576" i="6"/>
  <c r="AN244" i="6"/>
  <c r="AN579" i="6"/>
  <c r="AU1003" i="6"/>
  <c r="AU764" i="6"/>
  <c r="AU249" i="6"/>
  <c r="AN251" i="6"/>
  <c r="AN761" i="6"/>
  <c r="AU586" i="6"/>
  <c r="AN762" i="6"/>
  <c r="AU767" i="6"/>
  <c r="AN578" i="6"/>
  <c r="BD587" i="6"/>
  <c r="BE587" i="6" s="1"/>
  <c r="CT75" i="15"/>
  <c r="CT73" i="15"/>
  <c r="CT76" i="15"/>
  <c r="BF73" i="15"/>
  <c r="BF75" i="15"/>
  <c r="BF76" i="15"/>
  <c r="E13" i="2" a="1"/>
  <c r="E13" i="2" s="1"/>
  <c r="E15" i="2"/>
  <c r="R10" i="12" s="1"/>
  <c r="E8" i="2"/>
  <c r="E12" i="2" a="1"/>
  <c r="E12" i="2" s="1"/>
  <c r="E5" i="2" a="1"/>
  <c r="E5" i="2" s="1"/>
  <c r="E7" i="2" a="1"/>
  <c r="E7" i="2" s="1"/>
  <c r="E6" i="2" a="1"/>
  <c r="E6" i="2" s="1"/>
  <c r="C67" i="15"/>
  <c r="C69" i="15"/>
  <c r="C70" i="15"/>
  <c r="BG74" i="15"/>
  <c r="BG78" i="15" s="1"/>
  <c r="BE77" i="15"/>
  <c r="D68" i="15"/>
  <c r="D72" i="15" s="1"/>
  <c r="CS77" i="15"/>
  <c r="B71" i="15"/>
  <c r="CU74" i="15"/>
  <c r="CU78" i="15" s="1"/>
  <c r="DR77" i="15"/>
  <c r="BH739" i="6" l="1"/>
  <c r="BJ739" i="6" s="1"/>
  <c r="BB229" i="6"/>
  <c r="BB236" i="6"/>
  <c r="BB240" i="6"/>
  <c r="BH218" i="6"/>
  <c r="BJ218" i="6" s="1"/>
  <c r="BB990" i="6"/>
  <c r="BB984" i="6"/>
  <c r="BB987" i="6"/>
  <c r="BB233" i="6"/>
  <c r="BB570" i="6"/>
  <c r="BH213" i="6"/>
  <c r="BJ213" i="6" s="1"/>
  <c r="BB758" i="6"/>
  <c r="BB242" i="6"/>
  <c r="BH725" i="6"/>
  <c r="BJ725" i="6" s="1"/>
  <c r="BA752" i="6"/>
  <c r="BB752" i="6" s="1"/>
  <c r="BB995" i="6"/>
  <c r="BA566" i="6"/>
  <c r="BB566" i="6" s="1"/>
  <c r="BA756" i="6"/>
  <c r="BB756" i="6" s="1"/>
  <c r="BB751" i="6"/>
  <c r="BB561" i="6"/>
  <c r="BB569" i="6"/>
  <c r="F8" i="17"/>
  <c r="G7" i="17"/>
  <c r="BA230" i="6"/>
  <c r="BB230" i="6" s="1"/>
  <c r="BA572" i="6"/>
  <c r="BB572" i="6" s="1"/>
  <c r="BH982" i="6"/>
  <c r="BJ982" i="6" s="1"/>
  <c r="BA238" i="6"/>
  <c r="BB238" i="6" s="1"/>
  <c r="BA757" i="6"/>
  <c r="BB757" i="6" s="1"/>
  <c r="BB568" i="6"/>
  <c r="BB748" i="6"/>
  <c r="BH553" i="6"/>
  <c r="BJ553" i="6" s="1"/>
  <c r="BD993" i="6"/>
  <c r="BE993" i="6" s="1"/>
  <c r="BG993" i="6" s="1"/>
  <c r="BI993" i="6" s="1"/>
  <c r="BB234" i="6"/>
  <c r="BH216" i="6"/>
  <c r="BJ216" i="6" s="1"/>
  <c r="BA232" i="6"/>
  <c r="BB232" i="6" s="1"/>
  <c r="BH220" i="6"/>
  <c r="BJ220" i="6" s="1"/>
  <c r="BD988" i="6"/>
  <c r="BE988" i="6" s="1"/>
  <c r="BG988" i="6" s="1"/>
  <c r="BI988" i="6" s="1"/>
  <c r="BD568" i="6"/>
  <c r="BE568" i="6" s="1"/>
  <c r="BG568" i="6" s="1"/>
  <c r="BI568" i="6" s="1"/>
  <c r="BL568" i="6" s="1"/>
  <c r="BM568" i="6" s="1"/>
  <c r="BH222" i="6"/>
  <c r="BJ222" i="6" s="1"/>
  <c r="BH228" i="6"/>
  <c r="BJ228" i="6" s="1"/>
  <c r="BA567" i="6"/>
  <c r="BB567" i="6" s="1"/>
  <c r="BH215" i="6"/>
  <c r="BJ215" i="6" s="1"/>
  <c r="BD990" i="6"/>
  <c r="BE990" i="6" s="1"/>
  <c r="BG990" i="6" s="1"/>
  <c r="BA571" i="6"/>
  <c r="BB571" i="6" s="1"/>
  <c r="BH756" i="6"/>
  <c r="BJ756" i="6" s="1"/>
  <c r="BA235" i="6"/>
  <c r="BB235" i="6" s="1"/>
  <c r="BH550" i="6"/>
  <c r="BJ550" i="6" s="1"/>
  <c r="BG753" i="6"/>
  <c r="BI753" i="6" s="1"/>
  <c r="BG755" i="6"/>
  <c r="BI755" i="6" s="1"/>
  <c r="AQ998" i="6"/>
  <c r="AZ998" i="6"/>
  <c r="BA998" i="6" s="1"/>
  <c r="AQ999" i="6"/>
  <c r="AZ999" i="6"/>
  <c r="BA999" i="6" s="1"/>
  <c r="BB999" i="6" s="1"/>
  <c r="AQ759" i="6"/>
  <c r="AZ759" i="6"/>
  <c r="BA759" i="6" s="1"/>
  <c r="AQ576" i="6"/>
  <c r="AZ576" i="6"/>
  <c r="BA576" i="6" s="1"/>
  <c r="AQ1003" i="6"/>
  <c r="AZ1003" i="6"/>
  <c r="BD1003" i="6" s="1"/>
  <c r="BE1003" i="6" s="1"/>
  <c r="BG1003" i="6" s="1"/>
  <c r="BD751" i="6"/>
  <c r="BE751" i="6" s="1"/>
  <c r="BD561" i="6"/>
  <c r="BE561" i="6" s="1"/>
  <c r="BG561" i="6" s="1"/>
  <c r="BI561" i="6" s="1"/>
  <c r="BL561" i="6" s="1"/>
  <c r="BM561" i="6" s="1"/>
  <c r="BD984" i="6"/>
  <c r="BE984" i="6" s="1"/>
  <c r="BG984" i="6" s="1"/>
  <c r="BI984" i="6" s="1"/>
  <c r="AQ764" i="6"/>
  <c r="AZ764" i="6"/>
  <c r="BD764" i="6" s="1"/>
  <c r="BE764" i="6" s="1"/>
  <c r="BG764" i="6" s="1"/>
  <c r="BI764" i="6" s="1"/>
  <c r="AQ770" i="6"/>
  <c r="AZ770" i="6"/>
  <c r="BA770" i="6" s="1"/>
  <c r="AQ996" i="6"/>
  <c r="AZ996" i="6"/>
  <c r="BA996" i="6" s="1"/>
  <c r="BA753" i="6"/>
  <c r="BB753" i="6" s="1"/>
  <c r="BD229" i="6"/>
  <c r="BE229" i="6" s="1"/>
  <c r="AQ769" i="6"/>
  <c r="AZ769" i="6"/>
  <c r="BD769" i="6" s="1"/>
  <c r="BE769" i="6" s="1"/>
  <c r="BG769" i="6" s="1"/>
  <c r="BI769" i="6" s="1"/>
  <c r="BH217" i="6"/>
  <c r="BJ217" i="6" s="1"/>
  <c r="BD992" i="6"/>
  <c r="BE992" i="6" s="1"/>
  <c r="BG992" i="6" s="1"/>
  <c r="BI992" i="6" s="1"/>
  <c r="BD748" i="6"/>
  <c r="BE748" i="6" s="1"/>
  <c r="BG748" i="6" s="1"/>
  <c r="BI748" i="6" s="1"/>
  <c r="AQ1001" i="6"/>
  <c r="AZ1001" i="6"/>
  <c r="BA1001" i="6" s="1"/>
  <c r="BB1001" i="6" s="1"/>
  <c r="AQ765" i="6"/>
  <c r="AZ765" i="6"/>
  <c r="BA765" i="6" s="1"/>
  <c r="BB765" i="6" s="1"/>
  <c r="BD236" i="6"/>
  <c r="BE236" i="6" s="1"/>
  <c r="BG236" i="6" s="1"/>
  <c r="BI236" i="6" s="1"/>
  <c r="BD564" i="6"/>
  <c r="BE564" i="6" s="1"/>
  <c r="BG564" i="6" s="1"/>
  <c r="BI564" i="6" s="1"/>
  <c r="BL564" i="6" s="1"/>
  <c r="BM564" i="6" s="1"/>
  <c r="BD570" i="6"/>
  <c r="BE570" i="6" s="1"/>
  <c r="BG570" i="6" s="1"/>
  <c r="BI570" i="6" s="1"/>
  <c r="BL570" i="6" s="1"/>
  <c r="BM570" i="6" s="1"/>
  <c r="BD565" i="6"/>
  <c r="BE565" i="6" s="1"/>
  <c r="BG565" i="6" s="1"/>
  <c r="BI565" i="6" s="1"/>
  <c r="BL565" i="6" s="1"/>
  <c r="BM565" i="6" s="1"/>
  <c r="AQ251" i="6"/>
  <c r="AZ251" i="6"/>
  <c r="BD251" i="6" s="1"/>
  <c r="BE251" i="6" s="1"/>
  <c r="BG251" i="6" s="1"/>
  <c r="AQ581" i="6"/>
  <c r="AZ581" i="6"/>
  <c r="BA581" i="6" s="1"/>
  <c r="AQ579" i="6"/>
  <c r="AZ579" i="6"/>
  <c r="BD579" i="6" s="1"/>
  <c r="BE579" i="6" s="1"/>
  <c r="BG579" i="6" s="1"/>
  <c r="BI579" i="6" s="1"/>
  <c r="BL579" i="6" s="1"/>
  <c r="BM579" i="6" s="1"/>
  <c r="AQ254" i="6"/>
  <c r="AZ254" i="6"/>
  <c r="BA254" i="6" s="1"/>
  <c r="AQ252" i="6"/>
  <c r="AZ252" i="6"/>
  <c r="BD252" i="6" s="1"/>
  <c r="BE252" i="6" s="1"/>
  <c r="AQ255" i="6"/>
  <c r="AZ255" i="6"/>
  <c r="BD255" i="6" s="1"/>
  <c r="BE255" i="6" s="1"/>
  <c r="BG255" i="6" s="1"/>
  <c r="BI255" i="6" s="1"/>
  <c r="AQ586" i="6"/>
  <c r="AZ586" i="6"/>
  <c r="BA586" i="6" s="1"/>
  <c r="BB586" i="6" s="1"/>
  <c r="AQ582" i="6"/>
  <c r="AZ582" i="6"/>
  <c r="BD582" i="6" s="1"/>
  <c r="BE582" i="6" s="1"/>
  <c r="BG582" i="6" s="1"/>
  <c r="BI582" i="6" s="1"/>
  <c r="BL582" i="6" s="1"/>
  <c r="BM582" i="6" s="1"/>
  <c r="AQ583" i="6"/>
  <c r="AZ583" i="6"/>
  <c r="BA583" i="6" s="1"/>
  <c r="BB583" i="6" s="1"/>
  <c r="AQ994" i="6"/>
  <c r="AZ994" i="6"/>
  <c r="BD994" i="6" s="1"/>
  <c r="BE994" i="6" s="1"/>
  <c r="BG994" i="6" s="1"/>
  <c r="BI994" i="6" s="1"/>
  <c r="BH241" i="6"/>
  <c r="BJ241" i="6" s="1"/>
  <c r="AQ578" i="6"/>
  <c r="AZ578" i="6"/>
  <c r="BD578" i="6" s="1"/>
  <c r="BE578" i="6" s="1"/>
  <c r="BG578" i="6" s="1"/>
  <c r="BI578" i="6" s="1"/>
  <c r="BL578" i="6" s="1"/>
  <c r="BM578" i="6" s="1"/>
  <c r="AQ250" i="6"/>
  <c r="AZ250" i="6"/>
  <c r="BD250" i="6" s="1"/>
  <c r="BE250" i="6" s="1"/>
  <c r="BG250" i="6" s="1"/>
  <c r="BI250" i="6" s="1"/>
  <c r="AQ245" i="6"/>
  <c r="AZ245" i="6"/>
  <c r="BD245" i="6" s="1"/>
  <c r="BE245" i="6" s="1"/>
  <c r="BG245" i="6" s="1"/>
  <c r="AQ766" i="6"/>
  <c r="AZ766" i="6"/>
  <c r="BD766" i="6" s="1"/>
  <c r="BE766" i="6" s="1"/>
  <c r="BG766" i="6" s="1"/>
  <c r="BI766" i="6" s="1"/>
  <c r="BH752" i="6"/>
  <c r="BJ752" i="6" s="1"/>
  <c r="AQ767" i="6"/>
  <c r="AZ767" i="6"/>
  <c r="BA767" i="6" s="1"/>
  <c r="BB767" i="6" s="1"/>
  <c r="AQ762" i="6"/>
  <c r="AZ762" i="6"/>
  <c r="BD762" i="6" s="1"/>
  <c r="BE762" i="6" s="1"/>
  <c r="BG762" i="6" s="1"/>
  <c r="BI762" i="6" s="1"/>
  <c r="BH975" i="6"/>
  <c r="BJ975" i="6" s="1"/>
  <c r="AQ575" i="6"/>
  <c r="AZ575" i="6"/>
  <c r="BD575" i="6" s="1"/>
  <c r="BE575" i="6" s="1"/>
  <c r="BG575" i="6" s="1"/>
  <c r="BI575" i="6" s="1"/>
  <c r="BL575" i="6" s="1"/>
  <c r="BM575" i="6" s="1"/>
  <c r="AQ253" i="6"/>
  <c r="AZ253" i="6"/>
  <c r="BD253" i="6" s="1"/>
  <c r="BE253" i="6" s="1"/>
  <c r="BG253" i="6" s="1"/>
  <c r="AQ246" i="6"/>
  <c r="AZ246" i="6"/>
  <c r="BD246" i="6" s="1"/>
  <c r="BE246" i="6" s="1"/>
  <c r="AQ244" i="6"/>
  <c r="AZ244" i="6"/>
  <c r="BD244" i="6" s="1"/>
  <c r="BE244" i="6" s="1"/>
  <c r="BG244" i="6" s="1"/>
  <c r="AQ249" i="6"/>
  <c r="AZ249" i="6"/>
  <c r="BD249" i="6" s="1"/>
  <c r="BE249" i="6" s="1"/>
  <c r="BG249" i="6" s="1"/>
  <c r="BI249" i="6" s="1"/>
  <c r="AQ580" i="6"/>
  <c r="AZ580" i="6"/>
  <c r="BD580" i="6" s="1"/>
  <c r="BE580" i="6" s="1"/>
  <c r="BG580" i="6" s="1"/>
  <c r="BI580" i="6" s="1"/>
  <c r="BL580" i="6" s="1"/>
  <c r="BM580" i="6" s="1"/>
  <c r="BH232" i="6"/>
  <c r="BJ232" i="6" s="1"/>
  <c r="AQ247" i="6"/>
  <c r="AZ247" i="6"/>
  <c r="BA247" i="6" s="1"/>
  <c r="BA241" i="6"/>
  <c r="BB241" i="6" s="1"/>
  <c r="AQ761" i="6"/>
  <c r="AZ761" i="6"/>
  <c r="BA761" i="6" s="1"/>
  <c r="BB761" i="6" s="1"/>
  <c r="AQ584" i="6"/>
  <c r="AZ584" i="6"/>
  <c r="BA584" i="6" s="1"/>
  <c r="AQ997" i="6"/>
  <c r="AZ997" i="6"/>
  <c r="BD997" i="6" s="1"/>
  <c r="BE997" i="6" s="1"/>
  <c r="BG997" i="6" s="1"/>
  <c r="BI997" i="6" s="1"/>
  <c r="BD991" i="6"/>
  <c r="BE991" i="6" s="1"/>
  <c r="BG991" i="6" s="1"/>
  <c r="BI991" i="6" s="1"/>
  <c r="BA983" i="6"/>
  <c r="BB983" i="6" s="1"/>
  <c r="BH235" i="6"/>
  <c r="BJ235" i="6" s="1"/>
  <c r="AQ243" i="6"/>
  <c r="AZ243" i="6"/>
  <c r="BA243" i="6" s="1"/>
  <c r="AQ763" i="6"/>
  <c r="AZ763" i="6"/>
  <c r="BD763" i="6" s="1"/>
  <c r="BE763" i="6" s="1"/>
  <c r="AQ577" i="6"/>
  <c r="AZ577" i="6"/>
  <c r="BD577" i="6" s="1"/>
  <c r="BE577" i="6" s="1"/>
  <c r="BG577" i="6" s="1"/>
  <c r="BI577" i="6" s="1"/>
  <c r="BL577" i="6" s="1"/>
  <c r="BM577" i="6" s="1"/>
  <c r="AQ768" i="6"/>
  <c r="AZ768" i="6"/>
  <c r="BA768" i="6" s="1"/>
  <c r="BD562" i="6"/>
  <c r="BE562" i="6" s="1"/>
  <c r="AQ1004" i="6"/>
  <c r="AZ1004" i="6"/>
  <c r="BD1004" i="6" s="1"/>
  <c r="BE1004" i="6" s="1"/>
  <c r="BG1004" i="6" s="1"/>
  <c r="BB754" i="6"/>
  <c r="BH745" i="6"/>
  <c r="BJ745" i="6" s="1"/>
  <c r="BA986" i="6"/>
  <c r="BB986" i="6" s="1"/>
  <c r="BD233" i="6"/>
  <c r="BE233" i="6" s="1"/>
  <c r="BG233" i="6" s="1"/>
  <c r="BI233" i="6" s="1"/>
  <c r="BH986" i="6"/>
  <c r="BJ986" i="6" s="1"/>
  <c r="BD987" i="6"/>
  <c r="BE987" i="6" s="1"/>
  <c r="BG987" i="6" s="1"/>
  <c r="BI987" i="6" s="1"/>
  <c r="BH219" i="6"/>
  <c r="BJ219" i="6" s="1"/>
  <c r="BD758" i="6"/>
  <c r="BE758" i="6" s="1"/>
  <c r="BG758" i="6" s="1"/>
  <c r="BI758" i="6" s="1"/>
  <c r="BD242" i="6"/>
  <c r="BE242" i="6" s="1"/>
  <c r="BG242" i="6" s="1"/>
  <c r="BI242" i="6" s="1"/>
  <c r="BD569" i="6"/>
  <c r="BE569" i="6" s="1"/>
  <c r="BG569" i="6" s="1"/>
  <c r="BI569" i="6" s="1"/>
  <c r="BL569" i="6" s="1"/>
  <c r="BM569" i="6" s="1"/>
  <c r="BA989" i="6"/>
  <c r="BB989" i="6" s="1"/>
  <c r="BH239" i="6"/>
  <c r="BJ239" i="6" s="1"/>
  <c r="BA239" i="6"/>
  <c r="BB239" i="6" s="1"/>
  <c r="BG555" i="6"/>
  <c r="BI555" i="6" s="1"/>
  <c r="BL555" i="6" s="1"/>
  <c r="BM555" i="6" s="1"/>
  <c r="BH555" i="6"/>
  <c r="BJ555" i="6" s="1"/>
  <c r="BA750" i="6"/>
  <c r="BB750" i="6" s="1"/>
  <c r="BD995" i="6"/>
  <c r="BE995" i="6" s="1"/>
  <c r="BG995" i="6" s="1"/>
  <c r="BI995" i="6" s="1"/>
  <c r="BD754" i="6"/>
  <c r="BE754" i="6" s="1"/>
  <c r="BG754" i="6" s="1"/>
  <c r="BI754" i="6" s="1"/>
  <c r="BH744" i="6"/>
  <c r="BJ744" i="6" s="1"/>
  <c r="BD240" i="6"/>
  <c r="BE240" i="6" s="1"/>
  <c r="BG240" i="6" s="1"/>
  <c r="BI240" i="6" s="1"/>
  <c r="BH741" i="6"/>
  <c r="BJ741" i="6" s="1"/>
  <c r="BH567" i="6"/>
  <c r="BJ567" i="6" s="1"/>
  <c r="BA231" i="6"/>
  <c r="BB231" i="6" s="1"/>
  <c r="BH221" i="6"/>
  <c r="BJ221" i="6" s="1"/>
  <c r="BH547" i="6"/>
  <c r="BJ547" i="6" s="1"/>
  <c r="BA755" i="6"/>
  <c r="BB755" i="6" s="1"/>
  <c r="BD234" i="6"/>
  <c r="BE234" i="6" s="1"/>
  <c r="BG234" i="6" s="1"/>
  <c r="BI234" i="6" s="1"/>
  <c r="BH973" i="6"/>
  <c r="BJ973" i="6" s="1"/>
  <c r="BD747" i="6"/>
  <c r="BE747" i="6" s="1"/>
  <c r="BG747" i="6" s="1"/>
  <c r="BI747" i="6" s="1"/>
  <c r="BH231" i="6"/>
  <c r="BJ231" i="6" s="1"/>
  <c r="BH571" i="6"/>
  <c r="BJ571" i="6" s="1"/>
  <c r="BH566" i="6"/>
  <c r="BJ566" i="6" s="1"/>
  <c r="BH985" i="6"/>
  <c r="BJ985" i="6" s="1"/>
  <c r="BA985" i="6"/>
  <c r="BB985" i="6" s="1"/>
  <c r="BH543" i="6"/>
  <c r="BJ543" i="6" s="1"/>
  <c r="BH977" i="6"/>
  <c r="BJ977" i="6" s="1"/>
  <c r="BI976" i="6"/>
  <c r="BI224" i="6"/>
  <c r="BH981" i="6"/>
  <c r="BJ981" i="6" s="1"/>
  <c r="BD1000" i="6"/>
  <c r="BE1000" i="6" s="1"/>
  <c r="BG1000" i="6" s="1"/>
  <c r="BI1000" i="6" s="1"/>
  <c r="BH572" i="6"/>
  <c r="BJ572" i="6" s="1"/>
  <c r="BH223" i="6"/>
  <c r="BJ223" i="6" s="1"/>
  <c r="BH558" i="6"/>
  <c r="BJ558" i="6" s="1"/>
  <c r="BH548" i="6"/>
  <c r="BJ548" i="6" s="1"/>
  <c r="BH989" i="6"/>
  <c r="BJ989" i="6" s="1"/>
  <c r="BI230" i="6"/>
  <c r="BH230" i="6"/>
  <c r="BJ230" i="6" s="1"/>
  <c r="BI238" i="6"/>
  <c r="BH238" i="6"/>
  <c r="BJ238" i="6" s="1"/>
  <c r="BI983" i="6"/>
  <c r="BH983" i="6"/>
  <c r="BJ983" i="6" s="1"/>
  <c r="BI990" i="6"/>
  <c r="BI587" i="6"/>
  <c r="BL587" i="6" s="1"/>
  <c r="BM587" i="6" s="1"/>
  <c r="BI1002" i="6"/>
  <c r="BH1002" i="6"/>
  <c r="BJ1002" i="6" s="1"/>
  <c r="BH750" i="6"/>
  <c r="BJ750" i="6" s="1"/>
  <c r="BA1002" i="6"/>
  <c r="BB1002" i="6" s="1"/>
  <c r="CU75" i="15"/>
  <c r="CU73" i="15"/>
  <c r="CU76" i="15"/>
  <c r="BG75" i="15"/>
  <c r="BG73" i="15"/>
  <c r="BG76" i="15"/>
  <c r="R9" i="12"/>
  <c r="R8" i="12"/>
  <c r="R4" i="12"/>
  <c r="R6" i="12"/>
  <c r="R5" i="12"/>
  <c r="D69" i="15"/>
  <c r="D67" i="15"/>
  <c r="D70" i="15"/>
  <c r="C71" i="15"/>
  <c r="E68" i="15"/>
  <c r="E72" i="15" s="1"/>
  <c r="CV74" i="15"/>
  <c r="CV78" i="15" s="1"/>
  <c r="BH74" i="15"/>
  <c r="BH78" i="15" s="1"/>
  <c r="CT77" i="15"/>
  <c r="BF77" i="15"/>
  <c r="BB243" i="6" l="1"/>
  <c r="BB254" i="6"/>
  <c r="BH990" i="6"/>
  <c r="BJ990" i="6" s="1"/>
  <c r="BB770" i="6"/>
  <c r="BH753" i="6"/>
  <c r="BJ753" i="6" s="1"/>
  <c r="BB996" i="6"/>
  <c r="BH755" i="6"/>
  <c r="BJ755" i="6" s="1"/>
  <c r="BB576" i="6"/>
  <c r="BH993" i="6"/>
  <c r="BJ993" i="6" s="1"/>
  <c r="BH233" i="6"/>
  <c r="BJ233" i="6" s="1"/>
  <c r="BD998" i="6"/>
  <c r="BE998" i="6" s="1"/>
  <c r="BG998" i="6" s="1"/>
  <c r="BI998" i="6" s="1"/>
  <c r="H7" i="17"/>
  <c r="G8" i="17"/>
  <c r="BA250" i="6"/>
  <c r="BB250" i="6" s="1"/>
  <c r="BD584" i="6"/>
  <c r="BE584" i="6" s="1"/>
  <c r="BG584" i="6" s="1"/>
  <c r="BH758" i="6"/>
  <c r="BJ758" i="6" s="1"/>
  <c r="BH992" i="6"/>
  <c r="BJ992" i="6" s="1"/>
  <c r="BA253" i="6"/>
  <c r="BB253" i="6" s="1"/>
  <c r="BH991" i="6"/>
  <c r="BJ991" i="6" s="1"/>
  <c r="BA1003" i="6"/>
  <c r="BB1003" i="6" s="1"/>
  <c r="BH988" i="6"/>
  <c r="BJ988" i="6" s="1"/>
  <c r="BA244" i="6"/>
  <c r="BB244" i="6" s="1"/>
  <c r="BG246" i="6"/>
  <c r="BI246" i="6" s="1"/>
  <c r="BA251" i="6"/>
  <c r="BB251" i="6" s="1"/>
  <c r="BA252" i="6"/>
  <c r="BB252" i="6" s="1"/>
  <c r="BD583" i="6"/>
  <c r="BE583" i="6" s="1"/>
  <c r="BG583" i="6" s="1"/>
  <c r="BI583" i="6" s="1"/>
  <c r="BL583" i="6" s="1"/>
  <c r="BM583" i="6" s="1"/>
  <c r="BB759" i="6"/>
  <c r="BD761" i="6"/>
  <c r="BE761" i="6" s="1"/>
  <c r="BG761" i="6" s="1"/>
  <c r="BI761" i="6" s="1"/>
  <c r="BB998" i="6"/>
  <c r="BD768" i="6"/>
  <c r="BE768" i="6" s="1"/>
  <c r="BG768" i="6" s="1"/>
  <c r="BI768" i="6" s="1"/>
  <c r="BA764" i="6"/>
  <c r="BB764" i="6" s="1"/>
  <c r="BA1004" i="6"/>
  <c r="BB1004" i="6" s="1"/>
  <c r="BA575" i="6"/>
  <c r="BB575" i="6" s="1"/>
  <c r="BH575" i="6"/>
  <c r="BJ575" i="6" s="1"/>
  <c r="BA582" i="6"/>
  <c r="BB582" i="6" s="1"/>
  <c r="BA577" i="6"/>
  <c r="BB577" i="6" s="1"/>
  <c r="BD247" i="6"/>
  <c r="BE247" i="6" s="1"/>
  <c r="BG247" i="6" s="1"/>
  <c r="BI247" i="6" s="1"/>
  <c r="BH568" i="6"/>
  <c r="BJ568" i="6" s="1"/>
  <c r="BB584" i="6"/>
  <c r="BB581" i="6"/>
  <c r="BG763" i="6"/>
  <c r="BI763" i="6" s="1"/>
  <c r="BG252" i="6"/>
  <c r="BI252" i="6" s="1"/>
  <c r="BG751" i="6"/>
  <c r="BI751" i="6" s="1"/>
  <c r="BA245" i="6"/>
  <c r="BB245" i="6" s="1"/>
  <c r="BD243" i="6"/>
  <c r="BE243" i="6" s="1"/>
  <c r="BG243" i="6" s="1"/>
  <c r="BI243" i="6" s="1"/>
  <c r="BH987" i="6"/>
  <c r="BJ987" i="6" s="1"/>
  <c r="BB768" i="6"/>
  <c r="BA580" i="6"/>
  <c r="BB580" i="6" s="1"/>
  <c r="BH582" i="6"/>
  <c r="BJ582" i="6" s="1"/>
  <c r="BH748" i="6"/>
  <c r="BJ748" i="6" s="1"/>
  <c r="BD767" i="6"/>
  <c r="BE767" i="6" s="1"/>
  <c r="BG767" i="6" s="1"/>
  <c r="BI767" i="6" s="1"/>
  <c r="BH577" i="6"/>
  <c r="BJ577" i="6" s="1"/>
  <c r="BH250" i="6"/>
  <c r="BJ250" i="6" s="1"/>
  <c r="BG562" i="6"/>
  <c r="BI562" i="6" s="1"/>
  <c r="BL562" i="6" s="1"/>
  <c r="BM562" i="6" s="1"/>
  <c r="BA763" i="6"/>
  <c r="BB763" i="6" s="1"/>
  <c r="BH234" i="6"/>
  <c r="BJ234" i="6" s="1"/>
  <c r="BH564" i="6"/>
  <c r="BJ564" i="6" s="1"/>
  <c r="BG229" i="6"/>
  <c r="BI229" i="6" s="1"/>
  <c r="BH229" i="6"/>
  <c r="BJ229" i="6" s="1"/>
  <c r="BB247" i="6"/>
  <c r="BH769" i="6"/>
  <c r="BJ769" i="6" s="1"/>
  <c r="BH579" i="6"/>
  <c r="BJ579" i="6" s="1"/>
  <c r="BA994" i="6"/>
  <c r="BB994" i="6" s="1"/>
  <c r="BA997" i="6"/>
  <c r="BB997" i="6" s="1"/>
  <c r="BH994" i="6"/>
  <c r="BJ994" i="6" s="1"/>
  <c r="BA579" i="6"/>
  <c r="BB579" i="6" s="1"/>
  <c r="BH766" i="6"/>
  <c r="BJ766" i="6" s="1"/>
  <c r="BA246" i="6"/>
  <c r="BB246" i="6" s="1"/>
  <c r="BH747" i="6"/>
  <c r="BJ747" i="6" s="1"/>
  <c r="BH242" i="6"/>
  <c r="BJ242" i="6" s="1"/>
  <c r="BA255" i="6"/>
  <c r="BB255" i="6" s="1"/>
  <c r="BD759" i="6"/>
  <c r="BE759" i="6" s="1"/>
  <c r="BG759" i="6" s="1"/>
  <c r="BI759" i="6" s="1"/>
  <c r="BA762" i="6"/>
  <c r="BB762" i="6" s="1"/>
  <c r="BD1001" i="6"/>
  <c r="BE1001" i="6" s="1"/>
  <c r="BG1001" i="6" s="1"/>
  <c r="BI1001" i="6" s="1"/>
  <c r="BD254" i="6"/>
  <c r="BE254" i="6" s="1"/>
  <c r="BG254" i="6" s="1"/>
  <c r="BI254" i="6" s="1"/>
  <c r="BD999" i="6"/>
  <c r="BE999" i="6" s="1"/>
  <c r="BG999" i="6" s="1"/>
  <c r="BI999" i="6" s="1"/>
  <c r="BH754" i="6"/>
  <c r="BJ754" i="6" s="1"/>
  <c r="BA249" i="6"/>
  <c r="BB249" i="6" s="1"/>
  <c r="BA578" i="6"/>
  <c r="BB578" i="6" s="1"/>
  <c r="BH578" i="6"/>
  <c r="BJ578" i="6" s="1"/>
  <c r="BH997" i="6"/>
  <c r="BJ997" i="6" s="1"/>
  <c r="BA766" i="6"/>
  <c r="BB766" i="6" s="1"/>
  <c r="BD765" i="6"/>
  <c r="BE765" i="6" s="1"/>
  <c r="BG765" i="6" s="1"/>
  <c r="BI765" i="6" s="1"/>
  <c r="BD996" i="6"/>
  <c r="BE996" i="6" s="1"/>
  <c r="BG996" i="6" s="1"/>
  <c r="BI996" i="6" s="1"/>
  <c r="BD581" i="6"/>
  <c r="BE581" i="6" s="1"/>
  <c r="BG581" i="6" s="1"/>
  <c r="BI581" i="6" s="1"/>
  <c r="BL581" i="6" s="1"/>
  <c r="BM581" i="6" s="1"/>
  <c r="BD586" i="6"/>
  <c r="BE586" i="6" s="1"/>
  <c r="BG586" i="6" s="1"/>
  <c r="BI586" i="6" s="1"/>
  <c r="BL586" i="6" s="1"/>
  <c r="BM586" i="6" s="1"/>
  <c r="BD770" i="6"/>
  <c r="BE770" i="6" s="1"/>
  <c r="BG770" i="6" s="1"/>
  <c r="BI770" i="6" s="1"/>
  <c r="BA769" i="6"/>
  <c r="BB769" i="6" s="1"/>
  <c r="BH569" i="6"/>
  <c r="BJ569" i="6" s="1"/>
  <c r="BD576" i="6"/>
  <c r="BE576" i="6" s="1"/>
  <c r="BG576" i="6" s="1"/>
  <c r="BI576" i="6" s="1"/>
  <c r="BL576" i="6" s="1"/>
  <c r="BM576" i="6" s="1"/>
  <c r="BH995" i="6"/>
  <c r="BJ995" i="6" s="1"/>
  <c r="BH762" i="6"/>
  <c r="BJ762" i="6" s="1"/>
  <c r="BH240" i="6"/>
  <c r="BJ240" i="6" s="1"/>
  <c r="BH255" i="6"/>
  <c r="BJ255" i="6" s="1"/>
  <c r="BH236" i="6"/>
  <c r="BJ236" i="6" s="1"/>
  <c r="BH249" i="6"/>
  <c r="BJ249" i="6" s="1"/>
  <c r="BH570" i="6"/>
  <c r="BJ570" i="6" s="1"/>
  <c r="BH565" i="6"/>
  <c r="BJ565" i="6" s="1"/>
  <c r="BH984" i="6"/>
  <c r="BJ984" i="6" s="1"/>
  <c r="BI1004" i="6"/>
  <c r="BH1004" i="6"/>
  <c r="BJ1004" i="6" s="1"/>
  <c r="BH1000" i="6"/>
  <c r="BJ1000" i="6" s="1"/>
  <c r="BH245" i="6"/>
  <c r="BJ245" i="6" s="1"/>
  <c r="BI245" i="6"/>
  <c r="BH764" i="6"/>
  <c r="BJ764" i="6" s="1"/>
  <c r="BH561" i="6"/>
  <c r="BJ561" i="6" s="1"/>
  <c r="BI584" i="6"/>
  <c r="BL584" i="6" s="1"/>
  <c r="BM584" i="6" s="1"/>
  <c r="BI253" i="6"/>
  <c r="BH253" i="6"/>
  <c r="BJ253" i="6" s="1"/>
  <c r="BH251" i="6"/>
  <c r="BJ251" i="6" s="1"/>
  <c r="BI251" i="6"/>
  <c r="BI244" i="6"/>
  <c r="BH244" i="6"/>
  <c r="BJ244" i="6" s="1"/>
  <c r="BI1003" i="6"/>
  <c r="BH1003" i="6"/>
  <c r="BJ1003" i="6" s="1"/>
  <c r="BH580" i="6"/>
  <c r="BJ580" i="6" s="1"/>
  <c r="BH587" i="6"/>
  <c r="BJ587" i="6" s="1"/>
  <c r="CU77" i="15"/>
  <c r="BH75" i="15"/>
  <c r="BH73" i="15"/>
  <c r="BH76" i="15"/>
  <c r="CV75" i="15"/>
  <c r="CV73" i="15"/>
  <c r="CV76" i="15"/>
  <c r="D71" i="15"/>
  <c r="E69" i="15"/>
  <c r="E67" i="15"/>
  <c r="E70" i="15"/>
  <c r="BG77" i="15"/>
  <c r="BI74" i="15"/>
  <c r="BI78" i="15" s="1"/>
  <c r="CF68" i="15"/>
  <c r="CF72" i="15" s="1"/>
  <c r="F68" i="15"/>
  <c r="F72" i="15" s="1"/>
  <c r="BH751" i="6" l="1"/>
  <c r="BJ751" i="6" s="1"/>
  <c r="BH763" i="6"/>
  <c r="BJ763" i="6" s="1"/>
  <c r="BH562" i="6"/>
  <c r="BJ562" i="6" s="1"/>
  <c r="BH246" i="6"/>
  <c r="BJ246" i="6" s="1"/>
  <c r="BH586" i="6"/>
  <c r="BJ586" i="6" s="1"/>
  <c r="I7" i="17"/>
  <c r="H8" i="17"/>
  <c r="BH767" i="6"/>
  <c r="BJ767" i="6" s="1"/>
  <c r="BH761" i="6"/>
  <c r="BJ761" i="6" s="1"/>
  <c r="BH768" i="6"/>
  <c r="BJ768" i="6" s="1"/>
  <c r="BH1001" i="6"/>
  <c r="BJ1001" i="6" s="1"/>
  <c r="BH252" i="6"/>
  <c r="BJ252" i="6" s="1"/>
  <c r="BH576" i="6"/>
  <c r="BJ576" i="6" s="1"/>
  <c r="BH759" i="6"/>
  <c r="BJ759" i="6" s="1"/>
  <c r="BH243" i="6"/>
  <c r="BJ243" i="6" s="1"/>
  <c r="BH999" i="6"/>
  <c r="BJ999" i="6" s="1"/>
  <c r="BH254" i="6"/>
  <c r="BJ254" i="6" s="1"/>
  <c r="BH770" i="6"/>
  <c r="BJ770" i="6" s="1"/>
  <c r="BH765" i="6"/>
  <c r="BJ765" i="6" s="1"/>
  <c r="BH583" i="6"/>
  <c r="BJ583" i="6" s="1"/>
  <c r="BH998" i="6"/>
  <c r="BJ998" i="6" s="1"/>
  <c r="BH247" i="6"/>
  <c r="BJ247" i="6" s="1"/>
  <c r="BH996" i="6"/>
  <c r="BJ996" i="6" s="1"/>
  <c r="BH584" i="6"/>
  <c r="BJ584" i="6" s="1"/>
  <c r="BH581" i="6"/>
  <c r="BJ581" i="6" s="1"/>
  <c r="CV77" i="15"/>
  <c r="DT77" i="15" s="1"/>
  <c r="BH77" i="15"/>
  <c r="BI75" i="15"/>
  <c r="BI73" i="15"/>
  <c r="BI76" i="15"/>
  <c r="E71" i="15"/>
  <c r="F69" i="15"/>
  <c r="F67" i="15"/>
  <c r="F70" i="15"/>
  <c r="CF67" i="15"/>
  <c r="CF69" i="15"/>
  <c r="CF70" i="15"/>
  <c r="BJ74" i="15"/>
  <c r="BJ78" i="15" s="1"/>
  <c r="G68" i="15"/>
  <c r="G72" i="15" s="1"/>
  <c r="CG68" i="15"/>
  <c r="CG72" i="15" s="1"/>
  <c r="J7" i="17" l="1"/>
  <c r="B13" i="17"/>
  <c r="B14" i="17" s="1"/>
  <c r="I8" i="17"/>
  <c r="BJ75" i="15"/>
  <c r="BJ73" i="15"/>
  <c r="BJ76" i="15"/>
  <c r="F71" i="15"/>
  <c r="CG67" i="15"/>
  <c r="CG69" i="15"/>
  <c r="CG70" i="15"/>
  <c r="G67" i="15"/>
  <c r="G69" i="15"/>
  <c r="G70" i="15"/>
  <c r="CH68" i="15"/>
  <c r="CH72" i="15" s="1"/>
  <c r="H68" i="15"/>
  <c r="H72" i="15" s="1"/>
  <c r="CF71" i="15"/>
  <c r="BK74" i="15"/>
  <c r="BK78" i="15" s="1"/>
  <c r="BI77" i="15"/>
  <c r="B16" i="17" l="1"/>
  <c r="B15" i="17"/>
  <c r="K7" i="17"/>
  <c r="J8" i="17"/>
  <c r="BJ77" i="15"/>
  <c r="BK73" i="15"/>
  <c r="BK75" i="15"/>
  <c r="BK76" i="15"/>
  <c r="CG71" i="15"/>
  <c r="E32" i="2"/>
  <c r="CH67" i="15"/>
  <c r="CH69" i="15"/>
  <c r="CH70" i="15"/>
  <c r="H69" i="15"/>
  <c r="H67" i="15"/>
  <c r="H70" i="15"/>
  <c r="BL74" i="15"/>
  <c r="BL78" i="15" s="1"/>
  <c r="I68" i="15"/>
  <c r="I72" i="15" s="1"/>
  <c r="G71" i="15"/>
  <c r="CI68" i="15"/>
  <c r="CI72" i="15" s="1"/>
  <c r="K8" i="17" l="1"/>
  <c r="L7" i="17"/>
  <c r="BL75" i="15"/>
  <c r="BL73" i="15"/>
  <c r="BL76" i="15"/>
  <c r="N29" i="12"/>
  <c r="E31" i="2"/>
  <c r="CI69" i="15"/>
  <c r="CI67" i="15"/>
  <c r="CI70" i="15"/>
  <c r="I67" i="15"/>
  <c r="I69" i="15"/>
  <c r="I70" i="15"/>
  <c r="H71" i="15"/>
  <c r="CJ68" i="15"/>
  <c r="CJ72" i="15" s="1"/>
  <c r="BM74" i="15"/>
  <c r="BM78" i="15" s="1"/>
  <c r="J68" i="15"/>
  <c r="J72" i="15" s="1"/>
  <c r="CH71" i="15"/>
  <c r="BK77" i="15"/>
  <c r="M7" i="17" l="1"/>
  <c r="L8" i="17"/>
  <c r="BM75" i="15"/>
  <c r="BM73" i="15"/>
  <c r="BM76" i="15"/>
  <c r="I71" i="15"/>
  <c r="J69" i="15"/>
  <c r="J67" i="15"/>
  <c r="J70" i="15"/>
  <c r="CJ67" i="15"/>
  <c r="CJ69" i="15"/>
  <c r="CJ70" i="15"/>
  <c r="BL77" i="15"/>
  <c r="BN74" i="15"/>
  <c r="BN78" i="15" s="1"/>
  <c r="CK68" i="15"/>
  <c r="CK72" i="15" s="1"/>
  <c r="K68" i="15"/>
  <c r="K72" i="15" s="1"/>
  <c r="CI71" i="15"/>
  <c r="N7" i="17" l="1"/>
  <c r="M8" i="17"/>
  <c r="BM77" i="15"/>
  <c r="BN73" i="15"/>
  <c r="BN75" i="15"/>
  <c r="BN76" i="15"/>
  <c r="J71" i="15"/>
  <c r="CJ71" i="15"/>
  <c r="K67" i="15"/>
  <c r="K69" i="15"/>
  <c r="K70" i="15"/>
  <c r="CK67" i="15"/>
  <c r="CK69" i="15"/>
  <c r="CK70" i="15"/>
  <c r="BO74" i="15"/>
  <c r="BO78" i="15" s="1"/>
  <c r="CL68" i="15"/>
  <c r="CL72" i="15" s="1"/>
  <c r="L68" i="15"/>
  <c r="L72" i="15" s="1"/>
  <c r="E37" i="2"/>
  <c r="O7" i="17" l="1"/>
  <c r="N8" i="17"/>
  <c r="BO73" i="15"/>
  <c r="BO75" i="15"/>
  <c r="BO76" i="15"/>
  <c r="K71" i="15"/>
  <c r="L69" i="15"/>
  <c r="L67" i="15"/>
  <c r="L70" i="15"/>
  <c r="CL69" i="15"/>
  <c r="CL67" i="15"/>
  <c r="CL70" i="15"/>
  <c r="BN77" i="15"/>
  <c r="BP74" i="15"/>
  <c r="BP78" i="15" s="1"/>
  <c r="CK71" i="15"/>
  <c r="CM68" i="15"/>
  <c r="CM72" i="15" s="1"/>
  <c r="M68" i="15"/>
  <c r="M72" i="15" s="1"/>
  <c r="E38" i="2"/>
  <c r="E39" i="2"/>
  <c r="P7" i="17" l="1"/>
  <c r="O8" i="17"/>
  <c r="BP73" i="15"/>
  <c r="BP75" i="15"/>
  <c r="BP76" i="15"/>
  <c r="CL71" i="15"/>
  <c r="L71" i="15"/>
  <c r="M67" i="15"/>
  <c r="M69" i="15"/>
  <c r="M70" i="15"/>
  <c r="CM67" i="15"/>
  <c r="CM69" i="15"/>
  <c r="CM70" i="15"/>
  <c r="CN68" i="15"/>
  <c r="CN72" i="15" s="1"/>
  <c r="BQ74" i="15"/>
  <c r="BQ78" i="15" s="1"/>
  <c r="N68" i="15"/>
  <c r="N72" i="15" s="1"/>
  <c r="BO77" i="15"/>
  <c r="Q7" i="17" l="1"/>
  <c r="P8" i="17"/>
  <c r="BQ73" i="15"/>
  <c r="BQ75" i="15"/>
  <c r="BQ76" i="15"/>
  <c r="M71" i="15"/>
  <c r="N67" i="15"/>
  <c r="N69" i="15"/>
  <c r="N70" i="15"/>
  <c r="CN67" i="15"/>
  <c r="CN69" i="15"/>
  <c r="CN70" i="15"/>
  <c r="E40" i="2"/>
  <c r="BR74" i="15"/>
  <c r="BR78" i="15" s="1"/>
  <c r="O68" i="15"/>
  <c r="O72" i="15" s="1"/>
  <c r="BP77" i="15"/>
  <c r="CO68" i="15"/>
  <c r="CO72" i="15" s="1"/>
  <c r="CM71" i="15"/>
  <c r="R7" i="17" l="1"/>
  <c r="Q8" i="17"/>
  <c r="BQ77" i="15"/>
  <c r="BR73" i="15"/>
  <c r="BR75" i="15"/>
  <c r="BR76" i="15"/>
  <c r="N71" i="15"/>
  <c r="CN71" i="15"/>
  <c r="O69" i="15"/>
  <c r="O67" i="15"/>
  <c r="O70" i="15"/>
  <c r="CO67" i="15"/>
  <c r="CO69" i="15"/>
  <c r="CO70" i="15"/>
  <c r="E33" i="2"/>
  <c r="P68" i="15"/>
  <c r="P72" i="15" s="1"/>
  <c r="BS74" i="15"/>
  <c r="BS78" i="15" s="1"/>
  <c r="CP68" i="15"/>
  <c r="CP72" i="15" s="1"/>
  <c r="S7" i="17" l="1"/>
  <c r="R8" i="17"/>
  <c r="BR77" i="15"/>
  <c r="BS73" i="15"/>
  <c r="BS75" i="15"/>
  <c r="BS76" i="15"/>
  <c r="O71" i="15"/>
  <c r="P69" i="15"/>
  <c r="P67" i="15"/>
  <c r="P70" i="15"/>
  <c r="CP69" i="15"/>
  <c r="CP67" i="15"/>
  <c r="CP70" i="15"/>
  <c r="Q68" i="15"/>
  <c r="Q72" i="15" s="1"/>
  <c r="CQ68" i="15"/>
  <c r="CQ72" i="15" s="1"/>
  <c r="BT74" i="15"/>
  <c r="BT78" i="15" s="1"/>
  <c r="CO71" i="15"/>
  <c r="B19" i="17" l="1"/>
  <c r="B22" i="17" s="1"/>
  <c r="B18" i="17"/>
  <c r="S8" i="17"/>
  <c r="BT73" i="15"/>
  <c r="BT75" i="15"/>
  <c r="BT76" i="15"/>
  <c r="CQ69" i="15"/>
  <c r="CQ67" i="15"/>
  <c r="CQ70" i="15"/>
  <c r="Q67" i="15"/>
  <c r="Q69" i="15"/>
  <c r="Q70" i="15"/>
  <c r="CP71" i="15"/>
  <c r="CR68" i="15"/>
  <c r="CR72" i="15" s="1"/>
  <c r="R68" i="15"/>
  <c r="R72" i="15" s="1"/>
  <c r="P71" i="15"/>
  <c r="BS77" i="15"/>
  <c r="BU74" i="15"/>
  <c r="BU78" i="15" s="1"/>
  <c r="BU75" i="15" l="1"/>
  <c r="BU73" i="15"/>
  <c r="BU76" i="15"/>
  <c r="CQ71" i="15"/>
  <c r="R69" i="15"/>
  <c r="R67" i="15"/>
  <c r="R70" i="15"/>
  <c r="CR67" i="15"/>
  <c r="CR69" i="15"/>
  <c r="CR70" i="15"/>
  <c r="Q71" i="15"/>
  <c r="BT77" i="15"/>
  <c r="CS68" i="15"/>
  <c r="CS72" i="15" s="1"/>
  <c r="S68" i="15"/>
  <c r="S72" i="15" s="1"/>
  <c r="BV74" i="15"/>
  <c r="BV78" i="15" s="1"/>
  <c r="BU77" i="15" l="1"/>
  <c r="BV75" i="15"/>
  <c r="BV73" i="15"/>
  <c r="BV76" i="15"/>
  <c r="CR71" i="15"/>
  <c r="CS69" i="15"/>
  <c r="CS67" i="15"/>
  <c r="CS70" i="15"/>
  <c r="S69" i="15"/>
  <c r="S67" i="15"/>
  <c r="S70" i="15"/>
  <c r="CT68" i="15"/>
  <c r="CT72" i="15" s="1"/>
  <c r="R71" i="15"/>
  <c r="T68" i="15"/>
  <c r="T72" i="15" s="1"/>
  <c r="BW74" i="15"/>
  <c r="BW78" i="15" s="1"/>
  <c r="BV77" i="15" l="1"/>
  <c r="BW75" i="15"/>
  <c r="BW73" i="15"/>
  <c r="BW76" i="15"/>
  <c r="T67" i="15"/>
  <c r="T69" i="15"/>
  <c r="T70" i="15"/>
  <c r="CT69" i="15"/>
  <c r="CT67" i="15"/>
  <c r="CT70" i="15"/>
  <c r="CU68" i="15"/>
  <c r="CU72" i="15" s="1"/>
  <c r="CS71" i="15"/>
  <c r="BX74" i="15"/>
  <c r="BX78" i="15" s="1"/>
  <c r="S71" i="15"/>
  <c r="U68" i="15"/>
  <c r="U72" i="15" s="1"/>
  <c r="BX73" i="15" l="1"/>
  <c r="BX75" i="15"/>
  <c r="BX76" i="15"/>
  <c r="T71" i="15"/>
  <c r="U67" i="15"/>
  <c r="U69" i="15"/>
  <c r="U70" i="15"/>
  <c r="CU67" i="15"/>
  <c r="CU69" i="15"/>
  <c r="CU70" i="15"/>
  <c r="BY74" i="15"/>
  <c r="BY78" i="15" s="1"/>
  <c r="CV68" i="15"/>
  <c r="CV72" i="15" s="1"/>
  <c r="CT71" i="15"/>
  <c r="BW77" i="15"/>
  <c r="V68" i="15"/>
  <c r="V72" i="15" s="1"/>
  <c r="BY75" i="15" l="1"/>
  <c r="BY73" i="15"/>
  <c r="BY76" i="15"/>
  <c r="CU71" i="15"/>
  <c r="V69" i="15"/>
  <c r="V67" i="15"/>
  <c r="V70" i="15"/>
  <c r="CV69" i="15"/>
  <c r="CV67" i="15"/>
  <c r="CV70" i="15"/>
  <c r="U71" i="15"/>
  <c r="AR68" i="15"/>
  <c r="AR72" i="15" s="1"/>
  <c r="CW68" i="15"/>
  <c r="CW72" i="15" s="1"/>
  <c r="W68" i="15"/>
  <c r="W72" i="15" s="1"/>
  <c r="BX77" i="15"/>
  <c r="CV71" i="15" l="1"/>
  <c r="W69" i="15"/>
  <c r="W67" i="15"/>
  <c r="W70" i="15"/>
  <c r="CW67" i="15"/>
  <c r="CW69" i="15"/>
  <c r="CW70" i="15"/>
  <c r="AR67" i="15"/>
  <c r="AR69" i="15"/>
  <c r="AR70" i="15"/>
  <c r="AS68" i="15"/>
  <c r="AS72" i="15" s="1"/>
  <c r="BY77" i="15"/>
  <c r="CX68" i="15"/>
  <c r="CX72" i="15" s="1"/>
  <c r="X68" i="15"/>
  <c r="X72" i="15" s="1"/>
  <c r="V71" i="15"/>
  <c r="CW71" i="15" l="1"/>
  <c r="AR71" i="15"/>
  <c r="X67" i="15"/>
  <c r="X69" i="15"/>
  <c r="X70" i="15"/>
  <c r="CX67" i="15"/>
  <c r="CX69" i="15"/>
  <c r="CX70" i="15"/>
  <c r="AS69" i="15"/>
  <c r="AS67" i="15"/>
  <c r="AS70" i="15"/>
  <c r="CY68" i="15"/>
  <c r="CY72" i="15" s="1"/>
  <c r="DS77" i="15"/>
  <c r="AT68" i="15"/>
  <c r="AT72" i="15" s="1"/>
  <c r="W71" i="15"/>
  <c r="Y68" i="15"/>
  <c r="Y72" i="15" s="1"/>
  <c r="AS71" i="15" l="1"/>
  <c r="CX71" i="15"/>
  <c r="Y67" i="15"/>
  <c r="Y69" i="15"/>
  <c r="Y70" i="15"/>
  <c r="AT67" i="15"/>
  <c r="AT69" i="15"/>
  <c r="AT70" i="15"/>
  <c r="CY67" i="15"/>
  <c r="CY69" i="15"/>
  <c r="CY70" i="15"/>
  <c r="AU68" i="15"/>
  <c r="AU72" i="15" s="1"/>
  <c r="Z68" i="15"/>
  <c r="Z72" i="15" s="1"/>
  <c r="X71" i="15"/>
  <c r="CZ68" i="15"/>
  <c r="CZ72" i="15" s="1"/>
  <c r="CZ69" i="15" l="1"/>
  <c r="CZ67" i="15"/>
  <c r="CZ70" i="15"/>
  <c r="Z69" i="15"/>
  <c r="Z67" i="15"/>
  <c r="Z70" i="15"/>
  <c r="AU69" i="15"/>
  <c r="AU67" i="15"/>
  <c r="AU70" i="15"/>
  <c r="AA68" i="15"/>
  <c r="AA72" i="15" s="1"/>
  <c r="Y71" i="15"/>
  <c r="CF62" i="15"/>
  <c r="CF66" i="15" s="1"/>
  <c r="CY71" i="15"/>
  <c r="AV68" i="15"/>
  <c r="AV72" i="15" s="1"/>
  <c r="AT71" i="15"/>
  <c r="CZ71" i="15" l="1"/>
  <c r="DT71" i="15" s="1"/>
  <c r="AV69" i="15"/>
  <c r="AV67" i="15"/>
  <c r="AV70" i="15"/>
  <c r="CF61" i="15"/>
  <c r="CF63" i="15"/>
  <c r="CF64" i="15"/>
  <c r="AA69" i="15"/>
  <c r="AA67" i="15"/>
  <c r="AA70" i="15"/>
  <c r="CG62" i="15"/>
  <c r="CG66" i="15" s="1"/>
  <c r="AB68" i="15"/>
  <c r="AB72" i="15" s="1"/>
  <c r="Z71" i="15"/>
  <c r="AU71" i="15"/>
  <c r="AW68" i="15"/>
  <c r="AW72" i="15" s="1"/>
  <c r="CF65" i="15" l="1"/>
  <c r="AA71" i="15"/>
  <c r="CG63" i="15"/>
  <c r="CG61" i="15"/>
  <c r="CG64" i="15"/>
  <c r="AW69" i="15"/>
  <c r="AW67" i="15"/>
  <c r="AW70" i="15"/>
  <c r="AB69" i="15"/>
  <c r="AB67" i="15"/>
  <c r="AB70" i="15"/>
  <c r="AC68" i="15"/>
  <c r="AC72" i="15" s="1"/>
  <c r="AX68" i="15"/>
  <c r="AX72" i="15" s="1"/>
  <c r="AV71" i="15"/>
  <c r="CH62" i="15"/>
  <c r="CH66" i="15" s="1"/>
  <c r="AW71" i="15" l="1"/>
  <c r="AB71" i="15"/>
  <c r="CG65" i="15"/>
  <c r="CH63" i="15"/>
  <c r="CH61" i="15"/>
  <c r="CH64" i="15"/>
  <c r="AX69" i="15"/>
  <c r="AX67" i="15"/>
  <c r="AX70" i="15"/>
  <c r="AC69" i="15"/>
  <c r="AC67" i="15"/>
  <c r="AC70" i="15"/>
  <c r="AY68" i="15"/>
  <c r="AY72" i="15" s="1"/>
  <c r="AD68" i="15"/>
  <c r="AD72" i="15" s="1"/>
  <c r="CI62" i="15"/>
  <c r="CI66" i="15" s="1"/>
  <c r="AC71" i="15" l="1"/>
  <c r="AY69" i="15"/>
  <c r="AY67" i="15"/>
  <c r="AY70" i="15"/>
  <c r="CI63" i="15"/>
  <c r="CI61" i="15"/>
  <c r="CI64" i="15"/>
  <c r="AD67" i="15"/>
  <c r="AD69" i="15"/>
  <c r="AD70" i="15"/>
  <c r="AE68" i="15"/>
  <c r="AE72" i="15" s="1"/>
  <c r="AZ68" i="15"/>
  <c r="AZ72" i="15" s="1"/>
  <c r="CJ62" i="15"/>
  <c r="CJ66" i="15" s="1"/>
  <c r="AX71" i="15"/>
  <c r="CH65" i="15"/>
  <c r="AD71" i="15" l="1"/>
  <c r="AY71" i="15"/>
  <c r="CI65" i="15"/>
  <c r="CJ63" i="15"/>
  <c r="CJ61" i="15"/>
  <c r="CJ64" i="15"/>
  <c r="AZ67" i="15"/>
  <c r="AZ69" i="15"/>
  <c r="AZ70" i="15"/>
  <c r="AE69" i="15"/>
  <c r="AE67" i="15"/>
  <c r="AE70" i="15"/>
  <c r="BA68" i="15"/>
  <c r="BA72" i="15" s="1"/>
  <c r="AF68" i="15"/>
  <c r="AF72" i="15" s="1"/>
  <c r="CK62" i="15"/>
  <c r="CK66" i="15" s="1"/>
  <c r="AF69" i="15" l="1"/>
  <c r="AF67" i="15"/>
  <c r="AF70" i="15"/>
  <c r="CK61" i="15"/>
  <c r="CK63" i="15"/>
  <c r="CK64" i="15"/>
  <c r="BA69" i="15"/>
  <c r="BA67" i="15"/>
  <c r="BA70" i="15"/>
  <c r="AG68" i="15"/>
  <c r="AG72" i="15" s="1"/>
  <c r="CL62" i="15"/>
  <c r="CL66" i="15" s="1"/>
  <c r="CJ65" i="15"/>
  <c r="AE71" i="15"/>
  <c r="AZ71" i="15"/>
  <c r="BB68" i="15"/>
  <c r="BB72" i="15" s="1"/>
  <c r="BA71" i="15" l="1"/>
  <c r="AF71" i="15"/>
  <c r="BB67" i="15"/>
  <c r="BB69" i="15"/>
  <c r="BB70" i="15"/>
  <c r="CL63" i="15"/>
  <c r="CL61" i="15"/>
  <c r="CL64" i="15"/>
  <c r="AG69" i="15"/>
  <c r="AG67" i="15"/>
  <c r="AG70" i="15"/>
  <c r="CM62" i="15"/>
  <c r="CM66" i="15" s="1"/>
  <c r="CK65" i="15"/>
  <c r="BC68" i="15"/>
  <c r="BC72" i="15" s="1"/>
  <c r="AH68" i="15"/>
  <c r="AH72" i="15" s="1"/>
  <c r="CL65" i="15" l="1"/>
  <c r="AG71" i="15"/>
  <c r="BB71" i="15"/>
  <c r="BC69" i="15"/>
  <c r="BC67" i="15"/>
  <c r="BC70" i="15"/>
  <c r="CM63" i="15"/>
  <c r="CM61" i="15"/>
  <c r="CM64" i="15"/>
  <c r="AH69" i="15"/>
  <c r="AH67" i="15"/>
  <c r="AH70" i="15"/>
  <c r="BD68" i="15"/>
  <c r="BD72" i="15" s="1"/>
  <c r="CN62" i="15"/>
  <c r="CN66" i="15" s="1"/>
  <c r="AI68" i="15"/>
  <c r="AI72" i="15" s="1"/>
  <c r="AH71" i="15" l="1"/>
  <c r="CM65" i="15"/>
  <c r="BD69" i="15"/>
  <c r="BD67" i="15"/>
  <c r="BD70" i="15"/>
  <c r="AI67" i="15"/>
  <c r="AI69" i="15"/>
  <c r="AI70" i="15"/>
  <c r="CN63" i="15"/>
  <c r="CN61" i="15"/>
  <c r="CN64" i="15"/>
  <c r="BC71" i="15"/>
  <c r="AJ68" i="15"/>
  <c r="AJ72" i="15" s="1"/>
  <c r="BE68" i="15"/>
  <c r="BE72" i="15" s="1"/>
  <c r="CO62" i="15"/>
  <c r="CO66" i="15" s="1"/>
  <c r="BD71" i="15" l="1"/>
  <c r="AI71" i="15"/>
  <c r="AJ67" i="15"/>
  <c r="AJ69" i="15"/>
  <c r="AJ70" i="15"/>
  <c r="CO61" i="15"/>
  <c r="CO63" i="15"/>
  <c r="CO64" i="15"/>
  <c r="BE69" i="15"/>
  <c r="BE67" i="15"/>
  <c r="BE70" i="15"/>
  <c r="BF68" i="15"/>
  <c r="BF72" i="15" s="1"/>
  <c r="AK68" i="15"/>
  <c r="AK72" i="15" s="1"/>
  <c r="CP62" i="15"/>
  <c r="CP66" i="15" s="1"/>
  <c r="CN65" i="15"/>
  <c r="AJ71" i="15" l="1"/>
  <c r="AK69" i="15"/>
  <c r="AK67" i="15"/>
  <c r="AK70" i="15"/>
  <c r="CP63" i="15"/>
  <c r="CP61" i="15"/>
  <c r="CP64" i="15"/>
  <c r="BF67" i="15"/>
  <c r="BF69" i="15"/>
  <c r="BF70" i="15"/>
  <c r="AL68" i="15"/>
  <c r="AL72" i="15" s="1"/>
  <c r="BE71" i="15"/>
  <c r="BG68" i="15"/>
  <c r="BG72" i="15" s="1"/>
  <c r="CO65" i="15"/>
  <c r="CQ62" i="15"/>
  <c r="CQ66" i="15" s="1"/>
  <c r="BF71" i="15" l="1"/>
  <c r="AK71" i="15"/>
  <c r="CQ61" i="15"/>
  <c r="CQ63" i="15"/>
  <c r="CQ64" i="15"/>
  <c r="BG67" i="15"/>
  <c r="BG69" i="15"/>
  <c r="BG70" i="15"/>
  <c r="AL67" i="15"/>
  <c r="AL69" i="15"/>
  <c r="AL70" i="15"/>
  <c r="BH68" i="15"/>
  <c r="BH72" i="15" s="1"/>
  <c r="AM68" i="15"/>
  <c r="AM72" i="15" s="1"/>
  <c r="CR62" i="15"/>
  <c r="CR66" i="15" s="1"/>
  <c r="CP65" i="15"/>
  <c r="AL71" i="15" l="1"/>
  <c r="CQ65" i="15"/>
  <c r="CR63" i="15"/>
  <c r="CR61" i="15"/>
  <c r="CR64" i="15"/>
  <c r="BH67" i="15"/>
  <c r="BH69" i="15"/>
  <c r="BH70" i="15"/>
  <c r="AM69" i="15"/>
  <c r="AM67" i="15"/>
  <c r="AM70" i="15"/>
  <c r="BI68" i="15"/>
  <c r="BI72" i="15" s="1"/>
  <c r="AN68" i="15"/>
  <c r="AN72" i="15" s="1"/>
  <c r="BG71" i="15"/>
  <c r="CS62" i="15"/>
  <c r="CS66" i="15" s="1"/>
  <c r="CR65" i="15" l="1"/>
  <c r="AM71" i="15"/>
  <c r="BH71" i="15"/>
  <c r="BI69" i="15"/>
  <c r="BI67" i="15"/>
  <c r="BI70" i="15"/>
  <c r="CS61" i="15"/>
  <c r="CS63" i="15"/>
  <c r="CS64" i="15"/>
  <c r="AN67" i="15"/>
  <c r="AN69" i="15"/>
  <c r="AN70" i="15"/>
  <c r="AO68" i="15"/>
  <c r="AO72" i="15" s="1"/>
  <c r="BJ68" i="15"/>
  <c r="BJ72" i="15" s="1"/>
  <c r="CT62" i="15"/>
  <c r="CT66" i="15" s="1"/>
  <c r="CS65" i="15" l="1"/>
  <c r="BI71" i="15"/>
  <c r="CT63" i="15"/>
  <c r="CT61" i="15"/>
  <c r="CT64" i="15"/>
  <c r="BJ67" i="15"/>
  <c r="BJ69" i="15"/>
  <c r="BJ70" i="15"/>
  <c r="AO69" i="15"/>
  <c r="AO67" i="15"/>
  <c r="AO70" i="15"/>
  <c r="B62" i="15"/>
  <c r="B66" i="15" s="1"/>
  <c r="BK68" i="15"/>
  <c r="BK72" i="15" s="1"/>
  <c r="AN71" i="15"/>
  <c r="CU62" i="15"/>
  <c r="CU66" i="15" s="1"/>
  <c r="AO71" i="15" l="1"/>
  <c r="DR71" i="15" s="1"/>
  <c r="BJ71" i="15"/>
  <c r="CU61" i="15"/>
  <c r="CU63" i="15"/>
  <c r="CU64" i="15"/>
  <c r="BK69" i="15"/>
  <c r="BK67" i="15"/>
  <c r="BK70" i="15"/>
  <c r="B63" i="15"/>
  <c r="B61" i="15"/>
  <c r="B64" i="15"/>
  <c r="BL68" i="15"/>
  <c r="BL72" i="15" s="1"/>
  <c r="CT65" i="15"/>
  <c r="C62" i="15"/>
  <c r="C66" i="15" s="1"/>
  <c r="CV62" i="15"/>
  <c r="CV66" i="15" s="1"/>
  <c r="B65" i="15" l="1"/>
  <c r="BL69" i="15"/>
  <c r="BL67" i="15"/>
  <c r="BL70" i="15"/>
  <c r="CV61" i="15"/>
  <c r="CV63" i="15"/>
  <c r="CV64" i="15"/>
  <c r="C61" i="15"/>
  <c r="C63" i="15"/>
  <c r="C64" i="15"/>
  <c r="D62" i="15"/>
  <c r="D66" i="15" s="1"/>
  <c r="BM68" i="15"/>
  <c r="BM72" i="15" s="1"/>
  <c r="BK71" i="15"/>
  <c r="CU65" i="15"/>
  <c r="CW62" i="15"/>
  <c r="CW66" i="15" s="1"/>
  <c r="CV65" i="15" l="1"/>
  <c r="BM67" i="15"/>
  <c r="BM69" i="15"/>
  <c r="BM70" i="15"/>
  <c r="D61" i="15"/>
  <c r="D63" i="15"/>
  <c r="D64" i="15"/>
  <c r="CW63" i="15"/>
  <c r="CW61" i="15"/>
  <c r="CW64" i="15"/>
  <c r="E62" i="15"/>
  <c r="E66" i="15" s="1"/>
  <c r="BN68" i="15"/>
  <c r="BN72" i="15" s="1"/>
  <c r="CX62" i="15"/>
  <c r="CX66" i="15" s="1"/>
  <c r="C65" i="15"/>
  <c r="BL71" i="15"/>
  <c r="D65" i="15" l="1"/>
  <c r="CX63" i="15"/>
  <c r="CX61" i="15"/>
  <c r="CX64" i="15"/>
  <c r="BN69" i="15"/>
  <c r="BN67" i="15"/>
  <c r="BN70" i="15"/>
  <c r="E63" i="15"/>
  <c r="E61" i="15"/>
  <c r="E64" i="15"/>
  <c r="CW65" i="15"/>
  <c r="BM71" i="15"/>
  <c r="F62" i="15"/>
  <c r="F66" i="15" s="1"/>
  <c r="BO68" i="15"/>
  <c r="BO72" i="15" s="1"/>
  <c r="CY62" i="15"/>
  <c r="CY66" i="15" s="1"/>
  <c r="BN71" i="15" l="1"/>
  <c r="CX65" i="15"/>
  <c r="E65" i="15"/>
  <c r="BO69" i="15"/>
  <c r="BO67" i="15"/>
  <c r="BO70" i="15"/>
  <c r="F63" i="15"/>
  <c r="F61" i="15"/>
  <c r="F64" i="15"/>
  <c r="CY63" i="15"/>
  <c r="CY61" i="15"/>
  <c r="CY64" i="15"/>
  <c r="BP68" i="15"/>
  <c r="BP72" i="15" s="1"/>
  <c r="G62" i="15"/>
  <c r="G66" i="15" s="1"/>
  <c r="CZ62" i="15"/>
  <c r="CZ66" i="15" s="1"/>
  <c r="CY65" i="15" l="1"/>
  <c r="CZ63" i="15"/>
  <c r="CZ61" i="15"/>
  <c r="CZ64" i="15"/>
  <c r="G63" i="15"/>
  <c r="G61" i="15"/>
  <c r="G64" i="15"/>
  <c r="BP67" i="15"/>
  <c r="BP69" i="15"/>
  <c r="BP70" i="15"/>
  <c r="H62" i="15"/>
  <c r="H66" i="15" s="1"/>
  <c r="F65" i="15"/>
  <c r="BQ68" i="15"/>
  <c r="BQ72" i="15" s="1"/>
  <c r="BO71" i="15"/>
  <c r="DA62" i="15"/>
  <c r="DA66" i="15" s="1"/>
  <c r="G65" i="15" l="1"/>
  <c r="CZ65" i="15"/>
  <c r="DA61" i="15"/>
  <c r="DA63" i="15"/>
  <c r="DA64" i="15"/>
  <c r="BQ67" i="15"/>
  <c r="BQ69" i="15"/>
  <c r="BQ70" i="15"/>
  <c r="H61" i="15"/>
  <c r="H63" i="15"/>
  <c r="H64" i="15"/>
  <c r="BR68" i="15"/>
  <c r="BR72" i="15" s="1"/>
  <c r="BP71" i="15"/>
  <c r="DB62" i="15"/>
  <c r="DB66" i="15" s="1"/>
  <c r="I62" i="15"/>
  <c r="I66" i="15" s="1"/>
  <c r="DA65" i="15" l="1"/>
  <c r="I63" i="15"/>
  <c r="I61" i="15"/>
  <c r="I64" i="15"/>
  <c r="DB61" i="15"/>
  <c r="DB63" i="15"/>
  <c r="DB64" i="15"/>
  <c r="BR69" i="15"/>
  <c r="BR67" i="15"/>
  <c r="BR70" i="15"/>
  <c r="CF56" i="15"/>
  <c r="CF60" i="15" s="1"/>
  <c r="BS68" i="15"/>
  <c r="BS72" i="15" s="1"/>
  <c r="BQ71" i="15"/>
  <c r="J62" i="15"/>
  <c r="J66" i="15" s="1"/>
  <c r="H65" i="15"/>
  <c r="DB65" i="15" l="1"/>
  <c r="DT65" i="15" s="1"/>
  <c r="J63" i="15"/>
  <c r="J61" i="15"/>
  <c r="J64" i="15"/>
  <c r="BS69" i="15"/>
  <c r="BS67" i="15"/>
  <c r="BS70" i="15"/>
  <c r="CF55" i="15"/>
  <c r="CF57" i="15"/>
  <c r="CF58" i="15"/>
  <c r="I65" i="15"/>
  <c r="K62" i="15"/>
  <c r="K66" i="15" s="1"/>
  <c r="BR71" i="15"/>
  <c r="BT68" i="15"/>
  <c r="BT72" i="15" s="1"/>
  <c r="CG56" i="15"/>
  <c r="CG60" i="15" s="1"/>
  <c r="J65" i="15" l="1"/>
  <c r="BS71" i="15"/>
  <c r="CG57" i="15"/>
  <c r="CG55" i="15"/>
  <c r="CG58" i="15"/>
  <c r="K63" i="15"/>
  <c r="K61" i="15"/>
  <c r="K64" i="15"/>
  <c r="BT67" i="15"/>
  <c r="BT69" i="15"/>
  <c r="BT70" i="15"/>
  <c r="CH56" i="15"/>
  <c r="CH60" i="15" s="1"/>
  <c r="CF59" i="15"/>
  <c r="BU68" i="15"/>
  <c r="BU72" i="15" s="1"/>
  <c r="L62" i="15"/>
  <c r="L66" i="15" s="1"/>
  <c r="K65" i="15" l="1"/>
  <c r="BU69" i="15"/>
  <c r="BU67" i="15"/>
  <c r="BU70" i="15"/>
  <c r="L63" i="15"/>
  <c r="L61" i="15"/>
  <c r="L64" i="15"/>
  <c r="CH55" i="15"/>
  <c r="CH57" i="15"/>
  <c r="CH58" i="15"/>
  <c r="BV68" i="15"/>
  <c r="BV72" i="15" s="1"/>
  <c r="CG59" i="15"/>
  <c r="CI56" i="15"/>
  <c r="CI60" i="15" s="1"/>
  <c r="M62" i="15"/>
  <c r="M66" i="15" s="1"/>
  <c r="BT71" i="15"/>
  <c r="L65" i="15" l="1"/>
  <c r="BU71" i="15"/>
  <c r="M63" i="15"/>
  <c r="M61" i="15"/>
  <c r="M64" i="15"/>
  <c r="CI57" i="15"/>
  <c r="CI55" i="15"/>
  <c r="CI58" i="15"/>
  <c r="BV69" i="15"/>
  <c r="BV67" i="15"/>
  <c r="BV70" i="15"/>
  <c r="CJ56" i="15"/>
  <c r="CJ60" i="15" s="1"/>
  <c r="CH59" i="15"/>
  <c r="BW68" i="15"/>
  <c r="BW72" i="15" s="1"/>
  <c r="N62" i="15"/>
  <c r="N66" i="15" s="1"/>
  <c r="N61" i="15" l="1"/>
  <c r="N63" i="15"/>
  <c r="N64" i="15"/>
  <c r="BW69" i="15"/>
  <c r="BW67" i="15"/>
  <c r="BW70" i="15"/>
  <c r="CJ55" i="15"/>
  <c r="CJ57" i="15"/>
  <c r="CJ58" i="15"/>
  <c r="O62" i="15"/>
  <c r="O66" i="15" s="1"/>
  <c r="M65" i="15"/>
  <c r="BX68" i="15"/>
  <c r="BX72" i="15" s="1"/>
  <c r="BV71" i="15"/>
  <c r="CK56" i="15"/>
  <c r="CK60" i="15" s="1"/>
  <c r="CI59" i="15"/>
  <c r="BW71" i="15" l="1"/>
  <c r="CJ59" i="15"/>
  <c r="CK57" i="15"/>
  <c r="CK55" i="15"/>
  <c r="CK58" i="15"/>
  <c r="BX67" i="15"/>
  <c r="BX69" i="15"/>
  <c r="BX70" i="15"/>
  <c r="O61" i="15"/>
  <c r="O63" i="15"/>
  <c r="O64" i="15"/>
  <c r="BY68" i="15"/>
  <c r="BY72" i="15" s="1"/>
  <c r="CL56" i="15"/>
  <c r="CL60" i="15" s="1"/>
  <c r="P62" i="15"/>
  <c r="P66" i="15" s="1"/>
  <c r="N65" i="15"/>
  <c r="P63" i="15" l="1"/>
  <c r="P61" i="15"/>
  <c r="P64" i="15"/>
  <c r="CL57" i="15"/>
  <c r="CL55" i="15"/>
  <c r="CL58" i="15"/>
  <c r="BY69" i="15"/>
  <c r="BY67" i="15"/>
  <c r="BY70" i="15"/>
  <c r="BZ68" i="15"/>
  <c r="BZ72" i="15" s="1"/>
  <c r="BX71" i="15"/>
  <c r="O65" i="15"/>
  <c r="Q62" i="15"/>
  <c r="Q66" i="15" s="1"/>
  <c r="CM56" i="15"/>
  <c r="CM60" i="15" s="1"/>
  <c r="CK59" i="15"/>
  <c r="CL59" i="15" l="1"/>
  <c r="BY71" i="15"/>
  <c r="Q61" i="15"/>
  <c r="Q63" i="15"/>
  <c r="Q64" i="15"/>
  <c r="BZ69" i="15"/>
  <c r="BZ67" i="15"/>
  <c r="BZ70" i="15"/>
  <c r="CM55" i="15"/>
  <c r="CM57" i="15"/>
  <c r="CM58" i="15"/>
  <c r="R62" i="15"/>
  <c r="R66" i="15" s="1"/>
  <c r="CA68" i="15"/>
  <c r="CA72" i="15" s="1"/>
  <c r="P65" i="15"/>
  <c r="CN56" i="15"/>
  <c r="CN60" i="15" s="1"/>
  <c r="BZ71" i="15" l="1"/>
  <c r="Q65" i="15"/>
  <c r="CN57" i="15"/>
  <c r="CN55" i="15"/>
  <c r="CN58" i="15"/>
  <c r="CA69" i="15"/>
  <c r="CA67" i="15"/>
  <c r="CA70" i="15"/>
  <c r="R61" i="15"/>
  <c r="R63" i="15"/>
  <c r="R64" i="15"/>
  <c r="CM59" i="15"/>
  <c r="S62" i="15"/>
  <c r="S66" i="15" s="1"/>
  <c r="CB68" i="15"/>
  <c r="CB72" i="15" s="1"/>
  <c r="CO56" i="15"/>
  <c r="CO60" i="15" s="1"/>
  <c r="R65" i="15" l="1"/>
  <c r="CA71" i="15"/>
  <c r="CB69" i="15"/>
  <c r="CB67" i="15"/>
  <c r="CB70" i="15"/>
  <c r="CO55" i="15"/>
  <c r="CO57" i="15"/>
  <c r="CO58" i="15"/>
  <c r="S61" i="15"/>
  <c r="S63" i="15"/>
  <c r="S64" i="15"/>
  <c r="CC68" i="15"/>
  <c r="CC72" i="15" s="1"/>
  <c r="CP56" i="15"/>
  <c r="CP60" i="15" s="1"/>
  <c r="T62" i="15"/>
  <c r="T66" i="15" s="1"/>
  <c r="CN59" i="15"/>
  <c r="CO59" i="15" l="1"/>
  <c r="S65" i="15"/>
  <c r="CB71" i="15"/>
  <c r="T61" i="15"/>
  <c r="T63" i="15"/>
  <c r="T64" i="15"/>
  <c r="CP55" i="15"/>
  <c r="CP57" i="15"/>
  <c r="CP58" i="15"/>
  <c r="CC69" i="15"/>
  <c r="CC67" i="15"/>
  <c r="CC70" i="15"/>
  <c r="CQ56" i="15"/>
  <c r="CQ60" i="15" s="1"/>
  <c r="AR62" i="15"/>
  <c r="AR66" i="15" s="1"/>
  <c r="U62" i="15"/>
  <c r="U66" i="15" s="1"/>
  <c r="CP59" i="15" l="1"/>
  <c r="T65" i="15"/>
  <c r="CC71" i="15"/>
  <c r="DS71" i="15" s="1"/>
  <c r="U63" i="15"/>
  <c r="U61" i="15"/>
  <c r="U64" i="15"/>
  <c r="AR61" i="15"/>
  <c r="AR63" i="15"/>
  <c r="AR64" i="15"/>
  <c r="CQ57" i="15"/>
  <c r="CQ55" i="15"/>
  <c r="CQ58" i="15"/>
  <c r="AS62" i="15"/>
  <c r="AS66" i="15" s="1"/>
  <c r="V62" i="15"/>
  <c r="V66" i="15" s="1"/>
  <c r="CR56" i="15"/>
  <c r="CR60" i="15" s="1"/>
  <c r="AR65" i="15" l="1"/>
  <c r="U65" i="15"/>
  <c r="CQ59" i="15"/>
  <c r="CR57" i="15"/>
  <c r="CR55" i="15"/>
  <c r="CR58" i="15"/>
  <c r="V63" i="15"/>
  <c r="V61" i="15"/>
  <c r="V64" i="15"/>
  <c r="AS61" i="15"/>
  <c r="AS63" i="15"/>
  <c r="AS64" i="15"/>
  <c r="W62" i="15"/>
  <c r="W66" i="15" s="1"/>
  <c r="CS56" i="15"/>
  <c r="CS60" i="15" s="1"/>
  <c r="AT62" i="15"/>
  <c r="AT66" i="15" s="1"/>
  <c r="V65" i="15" l="1"/>
  <c r="AS65" i="15"/>
  <c r="AT63" i="15"/>
  <c r="AT61" i="15"/>
  <c r="AT64" i="15"/>
  <c r="CS55" i="15"/>
  <c r="CS57" i="15"/>
  <c r="CS58" i="15"/>
  <c r="W61" i="15"/>
  <c r="W63" i="15"/>
  <c r="W64" i="15"/>
  <c r="CR59" i="15"/>
  <c r="X62" i="15"/>
  <c r="X66" i="15" s="1"/>
  <c r="CT56" i="15"/>
  <c r="CT60" i="15" s="1"/>
  <c r="AU62" i="15"/>
  <c r="AU66" i="15" s="1"/>
  <c r="CS59" i="15" l="1"/>
  <c r="AT65" i="15"/>
  <c r="W65" i="15"/>
  <c r="AU61" i="15"/>
  <c r="AU63" i="15"/>
  <c r="AU64" i="15"/>
  <c r="CT57" i="15"/>
  <c r="CT55" i="15"/>
  <c r="CT58" i="15"/>
  <c r="X61" i="15"/>
  <c r="X63" i="15"/>
  <c r="X64" i="15"/>
  <c r="Y62" i="15"/>
  <c r="Y66" i="15" s="1"/>
  <c r="CU56" i="15"/>
  <c r="CU60" i="15" s="1"/>
  <c r="AV62" i="15"/>
  <c r="AV66" i="15" s="1"/>
  <c r="AU65" i="15" l="1"/>
  <c r="X65" i="15"/>
  <c r="CU57" i="15"/>
  <c r="CU55" i="15"/>
  <c r="CU58" i="15"/>
  <c r="Y63" i="15"/>
  <c r="Y61" i="15"/>
  <c r="Y64" i="15"/>
  <c r="AV61" i="15"/>
  <c r="AV63" i="15"/>
  <c r="AV64" i="15"/>
  <c r="Z62" i="15"/>
  <c r="Z66" i="15" s="1"/>
  <c r="CV56" i="15"/>
  <c r="CV60" i="15" s="1"/>
  <c r="CT59" i="15"/>
  <c r="AW62" i="15"/>
  <c r="AW66" i="15" s="1"/>
  <c r="Y65" i="15" l="1"/>
  <c r="AV65" i="15"/>
  <c r="CU59" i="15"/>
  <c r="AW63" i="15"/>
  <c r="AW61" i="15"/>
  <c r="AW64" i="15"/>
  <c r="CV57" i="15"/>
  <c r="CV55" i="15"/>
  <c r="CV58" i="15"/>
  <c r="Z61" i="15"/>
  <c r="Z63" i="15"/>
  <c r="Z64" i="15"/>
  <c r="AA62" i="15"/>
  <c r="AA66" i="15" s="1"/>
  <c r="CW56" i="15"/>
  <c r="CW60" i="15" s="1"/>
  <c r="AX62" i="15"/>
  <c r="AX66" i="15" s="1"/>
  <c r="CV59" i="15" l="1"/>
  <c r="Z65" i="15"/>
  <c r="AW65" i="15"/>
  <c r="AX63" i="15"/>
  <c r="AX61" i="15"/>
  <c r="AX64" i="15"/>
  <c r="CW55" i="15"/>
  <c r="CW57" i="15"/>
  <c r="CW58" i="15"/>
  <c r="AA63" i="15"/>
  <c r="AA61" i="15"/>
  <c r="AA64" i="15"/>
  <c r="CX56" i="15"/>
  <c r="CX60" i="15" s="1"/>
  <c r="AY62" i="15"/>
  <c r="AY66" i="15" s="1"/>
  <c r="AB62" i="15"/>
  <c r="AB66" i="15" s="1"/>
  <c r="CW59" i="15" l="1"/>
  <c r="AX65" i="15"/>
  <c r="AB63" i="15"/>
  <c r="AB61" i="15"/>
  <c r="AB64" i="15"/>
  <c r="AY61" i="15"/>
  <c r="AY63" i="15"/>
  <c r="AY64" i="15"/>
  <c r="CX55" i="15"/>
  <c r="CX57" i="15"/>
  <c r="CX58" i="15"/>
  <c r="CY56" i="15"/>
  <c r="CY60" i="15" s="1"/>
  <c r="AC62" i="15"/>
  <c r="AC66" i="15" s="1"/>
  <c r="AZ62" i="15"/>
  <c r="AZ66" i="15" s="1"/>
  <c r="AA65" i="15"/>
  <c r="AB65" i="15" l="1"/>
  <c r="AZ61" i="15"/>
  <c r="AZ63" i="15"/>
  <c r="AZ64" i="15"/>
  <c r="AC63" i="15"/>
  <c r="AC61" i="15"/>
  <c r="AC64" i="15"/>
  <c r="CY57" i="15"/>
  <c r="CY55" i="15"/>
  <c r="CY58" i="15"/>
  <c r="AD62" i="15"/>
  <c r="AD66" i="15" s="1"/>
  <c r="CX59" i="15"/>
  <c r="CZ56" i="15"/>
  <c r="CZ60" i="15" s="1"/>
  <c r="BA62" i="15"/>
  <c r="BA66" i="15" s="1"/>
  <c r="AY65" i="15"/>
  <c r="CY59" i="15" l="1"/>
  <c r="AC65" i="15"/>
  <c r="BA61" i="15"/>
  <c r="BA63" i="15"/>
  <c r="BA64" i="15"/>
  <c r="CZ57" i="15"/>
  <c r="CZ55" i="15"/>
  <c r="CZ58" i="15"/>
  <c r="AD61" i="15"/>
  <c r="AD63" i="15"/>
  <c r="AD64" i="15"/>
  <c r="DA56" i="15"/>
  <c r="DA60" i="15" s="1"/>
  <c r="AE62" i="15"/>
  <c r="AE66" i="15" s="1"/>
  <c r="AZ65" i="15"/>
  <c r="BB62" i="15"/>
  <c r="BB66" i="15" s="1"/>
  <c r="BA65" i="15" l="1"/>
  <c r="BB61" i="15"/>
  <c r="BB63" i="15"/>
  <c r="BB64" i="15"/>
  <c r="AE63" i="15"/>
  <c r="AE61" i="15"/>
  <c r="AE64" i="15"/>
  <c r="DA55" i="15"/>
  <c r="DA57" i="15"/>
  <c r="DA58" i="15"/>
  <c r="AF62" i="15"/>
  <c r="AF66" i="15" s="1"/>
  <c r="AD65" i="15"/>
  <c r="DB56" i="15"/>
  <c r="DB60" i="15" s="1"/>
  <c r="CZ59" i="15"/>
  <c r="BC62" i="15"/>
  <c r="BC66" i="15" s="1"/>
  <c r="AE65" i="15" l="1"/>
  <c r="BC61" i="15"/>
  <c r="BC63" i="15"/>
  <c r="BC64" i="15"/>
  <c r="DB55" i="15"/>
  <c r="DB57" i="15"/>
  <c r="DB58" i="15"/>
  <c r="AF61" i="15"/>
  <c r="AF63" i="15"/>
  <c r="AF64" i="15"/>
  <c r="CF50" i="15"/>
  <c r="CF54" i="15" s="1"/>
  <c r="DA59" i="15"/>
  <c r="BB65" i="15"/>
  <c r="AG62" i="15"/>
  <c r="AG66" i="15" s="1"/>
  <c r="BD62" i="15"/>
  <c r="BD66" i="15" s="1"/>
  <c r="DB59" i="15" l="1"/>
  <c r="DT59" i="15" s="1"/>
  <c r="BC65" i="15"/>
  <c r="AG63" i="15"/>
  <c r="AG61" i="15"/>
  <c r="AG64" i="15"/>
  <c r="CF51" i="15"/>
  <c r="CF49" i="15"/>
  <c r="CF52" i="15"/>
  <c r="BD61" i="15"/>
  <c r="BD63" i="15"/>
  <c r="BD64" i="15"/>
  <c r="AH62" i="15"/>
  <c r="AH66" i="15" s="1"/>
  <c r="AF65" i="15"/>
  <c r="CG50" i="15"/>
  <c r="CG54" i="15" s="1"/>
  <c r="BE62" i="15"/>
  <c r="BE66" i="15" s="1"/>
  <c r="CF53" i="15" l="1"/>
  <c r="AG65" i="15"/>
  <c r="CG51" i="15"/>
  <c r="CG49" i="15"/>
  <c r="CG52" i="15"/>
  <c r="AH61" i="15"/>
  <c r="AH63" i="15"/>
  <c r="AH64" i="15"/>
  <c r="BE63" i="15"/>
  <c r="BE61" i="15"/>
  <c r="BE64" i="15"/>
  <c r="CH50" i="15"/>
  <c r="CH54" i="15" s="1"/>
  <c r="BF62" i="15"/>
  <c r="BF66" i="15" s="1"/>
  <c r="BD65" i="15"/>
  <c r="AI62" i="15"/>
  <c r="AI66" i="15" s="1"/>
  <c r="AH65" i="15" l="1"/>
  <c r="CG53" i="15"/>
  <c r="BF61" i="15"/>
  <c r="BF63" i="15"/>
  <c r="BF64" i="15"/>
  <c r="CH51" i="15"/>
  <c r="CH49" i="15"/>
  <c r="CH52" i="15"/>
  <c r="AI61" i="15"/>
  <c r="AI63" i="15"/>
  <c r="AI64" i="15"/>
  <c r="CI50" i="15"/>
  <c r="CI54" i="15" s="1"/>
  <c r="BG62" i="15"/>
  <c r="BG66" i="15" s="1"/>
  <c r="BE65" i="15"/>
  <c r="AJ62" i="15"/>
  <c r="AJ66" i="15" s="1"/>
  <c r="AJ61" i="15" l="1"/>
  <c r="AJ63" i="15"/>
  <c r="AJ64" i="15"/>
  <c r="BG61" i="15"/>
  <c r="BG63" i="15"/>
  <c r="BG64" i="15"/>
  <c r="CI49" i="15"/>
  <c r="CI51" i="15"/>
  <c r="CI52" i="15"/>
  <c r="BH62" i="15"/>
  <c r="BH66" i="15" s="1"/>
  <c r="CH53" i="15"/>
  <c r="BF65" i="15"/>
  <c r="CJ50" i="15"/>
  <c r="CJ54" i="15" s="1"/>
  <c r="AK62" i="15"/>
  <c r="AK66" i="15" s="1"/>
  <c r="AI65" i="15"/>
  <c r="AJ65" i="15" l="1"/>
  <c r="CI53" i="15"/>
  <c r="AK61" i="15"/>
  <c r="AK63" i="15"/>
  <c r="AK64" i="15"/>
  <c r="CJ49" i="15"/>
  <c r="CJ51" i="15"/>
  <c r="CJ52" i="15"/>
  <c r="BH61" i="15"/>
  <c r="BH63" i="15"/>
  <c r="BH64" i="15"/>
  <c r="CK50" i="15"/>
  <c r="CK54" i="15" s="1"/>
  <c r="BI62" i="15"/>
  <c r="BI66" i="15" s="1"/>
  <c r="BG65" i="15"/>
  <c r="AL62" i="15"/>
  <c r="AL66" i="15" s="1"/>
  <c r="AK65" i="15" l="1"/>
  <c r="AL63" i="15"/>
  <c r="AL61" i="15"/>
  <c r="AL64" i="15"/>
  <c r="BI61" i="15"/>
  <c r="BI63" i="15"/>
  <c r="BI64" i="15"/>
  <c r="CK49" i="15"/>
  <c r="CK51" i="15"/>
  <c r="CK52" i="15"/>
  <c r="BH65" i="15"/>
  <c r="BJ62" i="15"/>
  <c r="BJ66" i="15" s="1"/>
  <c r="CJ53" i="15"/>
  <c r="CL50" i="15"/>
  <c r="CL54" i="15" s="1"/>
  <c r="AM62" i="15"/>
  <c r="AM66" i="15" s="1"/>
  <c r="CK53" i="15" l="1"/>
  <c r="AM63" i="15"/>
  <c r="AM61" i="15"/>
  <c r="AM64" i="15"/>
  <c r="CL51" i="15"/>
  <c r="CL49" i="15"/>
  <c r="CL52" i="15"/>
  <c r="BJ61" i="15"/>
  <c r="BJ63" i="15"/>
  <c r="BJ64" i="15"/>
  <c r="AN62" i="15"/>
  <c r="AN66" i="15" s="1"/>
  <c r="BK62" i="15"/>
  <c r="BK66" i="15" s="1"/>
  <c r="BI65" i="15"/>
  <c r="CM50" i="15"/>
  <c r="CM54" i="15" s="1"/>
  <c r="AL65" i="15"/>
  <c r="CM49" i="15" l="1"/>
  <c r="CM51" i="15"/>
  <c r="CM52" i="15"/>
  <c r="BK61" i="15"/>
  <c r="BK63" i="15"/>
  <c r="BK64" i="15"/>
  <c r="AN63" i="15"/>
  <c r="AN61" i="15"/>
  <c r="AN64" i="15"/>
  <c r="BL62" i="15"/>
  <c r="BL66" i="15" s="1"/>
  <c r="AM65" i="15"/>
  <c r="CL53" i="15"/>
  <c r="AO62" i="15"/>
  <c r="AO66" i="15" s="1"/>
  <c r="CN50" i="15"/>
  <c r="CN54" i="15" s="1"/>
  <c r="BJ65" i="15"/>
  <c r="AN65" i="15" l="1"/>
  <c r="CN51" i="15"/>
  <c r="CN49" i="15"/>
  <c r="CN52" i="15"/>
  <c r="AO61" i="15"/>
  <c r="AO63" i="15"/>
  <c r="AO64" i="15"/>
  <c r="BL61" i="15"/>
  <c r="BL63" i="15"/>
  <c r="BL64" i="15"/>
  <c r="AP62" i="15"/>
  <c r="AP66" i="15" s="1"/>
  <c r="CO50" i="15"/>
  <c r="CO54" i="15" s="1"/>
  <c r="BM62" i="15"/>
  <c r="BM66" i="15" s="1"/>
  <c r="CM53" i="15"/>
  <c r="BK65" i="15"/>
  <c r="CN53" i="15" l="1"/>
  <c r="BL65" i="15"/>
  <c r="AO65" i="15"/>
  <c r="BM61" i="15"/>
  <c r="BM63" i="15"/>
  <c r="BM64" i="15"/>
  <c r="CO51" i="15"/>
  <c r="CO49" i="15"/>
  <c r="CO52" i="15"/>
  <c r="AP61" i="15"/>
  <c r="AP63" i="15"/>
  <c r="AP64" i="15"/>
  <c r="CP50" i="15"/>
  <c r="CP54" i="15" s="1"/>
  <c r="BN62" i="15"/>
  <c r="BN66" i="15" s="1"/>
  <c r="AQ62" i="15"/>
  <c r="AQ66" i="15" s="1"/>
  <c r="BM65" i="15" l="1"/>
  <c r="AQ63" i="15"/>
  <c r="AQ61" i="15"/>
  <c r="AQ64" i="15"/>
  <c r="BN61" i="15"/>
  <c r="BN63" i="15"/>
  <c r="BN64" i="15"/>
  <c r="CP51" i="15"/>
  <c r="CP49" i="15"/>
  <c r="CP52" i="15"/>
  <c r="BO62" i="15"/>
  <c r="BO66" i="15" s="1"/>
  <c r="CQ50" i="15"/>
  <c r="CQ54" i="15" s="1"/>
  <c r="AP65" i="15"/>
  <c r="B56" i="15"/>
  <c r="B60" i="15" s="1"/>
  <c r="CO53" i="15"/>
  <c r="CP53" i="15" l="1"/>
  <c r="BN65" i="15"/>
  <c r="AQ65" i="15"/>
  <c r="DR65" i="15" s="1"/>
  <c r="CQ51" i="15"/>
  <c r="CQ49" i="15"/>
  <c r="CQ52" i="15"/>
  <c r="BO61" i="15"/>
  <c r="BO63" i="15"/>
  <c r="BO64" i="15"/>
  <c r="B57" i="15"/>
  <c r="B55" i="15"/>
  <c r="B58" i="15"/>
  <c r="BP62" i="15"/>
  <c r="BP66" i="15" s="1"/>
  <c r="CR50" i="15"/>
  <c r="CR54" i="15" s="1"/>
  <c r="C56" i="15"/>
  <c r="C60" i="15" s="1"/>
  <c r="B59" i="15" l="1"/>
  <c r="C55" i="15"/>
  <c r="C57" i="15"/>
  <c r="C58" i="15"/>
  <c r="CR49" i="15"/>
  <c r="CR51" i="15"/>
  <c r="CR52" i="15"/>
  <c r="BP61" i="15"/>
  <c r="BP63" i="15"/>
  <c r="BP64" i="15"/>
  <c r="CQ53" i="15"/>
  <c r="BO65" i="15"/>
  <c r="BQ62" i="15"/>
  <c r="BQ66" i="15" s="1"/>
  <c r="CS50" i="15"/>
  <c r="CS54" i="15" s="1"/>
  <c r="D56" i="15"/>
  <c r="D60" i="15" s="1"/>
  <c r="CR53" i="15" l="1"/>
  <c r="BP65" i="15"/>
  <c r="CS49" i="15"/>
  <c r="CS51" i="15"/>
  <c r="CS52" i="15"/>
  <c r="BQ61" i="15"/>
  <c r="BQ63" i="15"/>
  <c r="BQ64" i="15"/>
  <c r="D55" i="15"/>
  <c r="D57" i="15"/>
  <c r="D58" i="15"/>
  <c r="CT50" i="15"/>
  <c r="CT54" i="15" s="1"/>
  <c r="BR62" i="15"/>
  <c r="BR66" i="15" s="1"/>
  <c r="E56" i="15"/>
  <c r="E60" i="15" s="1"/>
  <c r="C59" i="15"/>
  <c r="BQ65" i="15" l="1"/>
  <c r="D59" i="15"/>
  <c r="CS53" i="15"/>
  <c r="E57" i="15"/>
  <c r="E55" i="15"/>
  <c r="E58" i="15"/>
  <c r="BR63" i="15"/>
  <c r="BR61" i="15"/>
  <c r="BR64" i="15"/>
  <c r="CT49" i="15"/>
  <c r="CT51" i="15"/>
  <c r="CT52" i="15"/>
  <c r="BS62" i="15"/>
  <c r="BS66" i="15" s="1"/>
  <c r="CU50" i="15"/>
  <c r="CU54" i="15" s="1"/>
  <c r="F56" i="15"/>
  <c r="F60" i="15" s="1"/>
  <c r="BR65" i="15" l="1"/>
  <c r="E59" i="15"/>
  <c r="CT53" i="15"/>
  <c r="F57" i="15"/>
  <c r="F55" i="15"/>
  <c r="F58" i="15"/>
  <c r="CU51" i="15"/>
  <c r="CU49" i="15"/>
  <c r="CU52" i="15"/>
  <c r="BS61" i="15"/>
  <c r="BS63" i="15"/>
  <c r="BS64" i="15"/>
  <c r="BT62" i="15"/>
  <c r="BT66" i="15" s="1"/>
  <c r="G56" i="15"/>
  <c r="G60" i="15" s="1"/>
  <c r="CV50" i="15"/>
  <c r="CV54" i="15" s="1"/>
  <c r="CU53" i="15" l="1"/>
  <c r="BS65" i="15"/>
  <c r="F59" i="15"/>
  <c r="CV49" i="15"/>
  <c r="CV51" i="15"/>
  <c r="CV52" i="15"/>
  <c r="G55" i="15"/>
  <c r="G57" i="15"/>
  <c r="G58" i="15"/>
  <c r="BT61" i="15"/>
  <c r="BT63" i="15"/>
  <c r="BT64" i="15"/>
  <c r="H56" i="15"/>
  <c r="H60" i="15" s="1"/>
  <c r="BU62" i="15"/>
  <c r="BU66" i="15" s="1"/>
  <c r="CW50" i="15"/>
  <c r="CW54" i="15" s="1"/>
  <c r="BT65" i="15" l="1"/>
  <c r="CV53" i="15"/>
  <c r="CW49" i="15"/>
  <c r="CW51" i="15"/>
  <c r="CW52" i="15"/>
  <c r="BU63" i="15"/>
  <c r="BU61" i="15"/>
  <c r="BU64" i="15"/>
  <c r="H57" i="15"/>
  <c r="H55" i="15"/>
  <c r="H58" i="15"/>
  <c r="BV62" i="15"/>
  <c r="BV66" i="15" s="1"/>
  <c r="I56" i="15"/>
  <c r="I60" i="15" s="1"/>
  <c r="CX50" i="15"/>
  <c r="CX54" i="15" s="1"/>
  <c r="G59" i="15"/>
  <c r="BU65" i="15" l="1"/>
  <c r="H59" i="15"/>
  <c r="CX49" i="15"/>
  <c r="CX51" i="15"/>
  <c r="CX52" i="15"/>
  <c r="I55" i="15"/>
  <c r="I57" i="15"/>
  <c r="I58" i="15"/>
  <c r="BV61" i="15"/>
  <c r="BV63" i="15"/>
  <c r="BV64" i="15"/>
  <c r="CY50" i="15"/>
  <c r="CY54" i="15" s="1"/>
  <c r="J56" i="15"/>
  <c r="J60" i="15" s="1"/>
  <c r="BW62" i="15"/>
  <c r="BW66" i="15" s="1"/>
  <c r="CW53" i="15"/>
  <c r="I59" i="15" l="1"/>
  <c r="BV65" i="15"/>
  <c r="BW63" i="15"/>
  <c r="BW61" i="15"/>
  <c r="BW64" i="15"/>
  <c r="J57" i="15"/>
  <c r="J55" i="15"/>
  <c r="J58" i="15"/>
  <c r="CY51" i="15"/>
  <c r="CY49" i="15"/>
  <c r="CY52" i="15"/>
  <c r="BX62" i="15"/>
  <c r="BX66" i="15" s="1"/>
  <c r="K56" i="15"/>
  <c r="K60" i="15" s="1"/>
  <c r="CX53" i="15"/>
  <c r="CZ50" i="15"/>
  <c r="CZ54" i="15" s="1"/>
  <c r="J59" i="15" l="1"/>
  <c r="CZ51" i="15"/>
  <c r="CZ49" i="15"/>
  <c r="CZ52" i="15"/>
  <c r="K55" i="15"/>
  <c r="K57" i="15"/>
  <c r="K58" i="15"/>
  <c r="BX63" i="15"/>
  <c r="BX61" i="15"/>
  <c r="BX64" i="15"/>
  <c r="L56" i="15"/>
  <c r="L60" i="15" s="1"/>
  <c r="CY53" i="15"/>
  <c r="BY62" i="15"/>
  <c r="BY66" i="15" s="1"/>
  <c r="DA50" i="15"/>
  <c r="DA54" i="15" s="1"/>
  <c r="BW65" i="15"/>
  <c r="BX65" i="15" l="1"/>
  <c r="DA49" i="15"/>
  <c r="DA51" i="15"/>
  <c r="DA52" i="15"/>
  <c r="BY63" i="15"/>
  <c r="BY61" i="15"/>
  <c r="BY64" i="15"/>
  <c r="L57" i="15"/>
  <c r="L55" i="15"/>
  <c r="L58" i="15"/>
  <c r="BZ62" i="15"/>
  <c r="BZ66" i="15" s="1"/>
  <c r="DB50" i="15"/>
  <c r="DB54" i="15" s="1"/>
  <c r="M56" i="15"/>
  <c r="M60" i="15" s="1"/>
  <c r="K59" i="15"/>
  <c r="CZ53" i="15"/>
  <c r="DA53" i="15" l="1"/>
  <c r="M57" i="15"/>
  <c r="M55" i="15"/>
  <c r="M58" i="15"/>
  <c r="DB49" i="15"/>
  <c r="DB51" i="15"/>
  <c r="DB52" i="15"/>
  <c r="BZ61" i="15"/>
  <c r="BZ63" i="15"/>
  <c r="BZ64" i="15"/>
  <c r="CF44" i="15"/>
  <c r="CF48" i="15" s="1"/>
  <c r="CA62" i="15"/>
  <c r="CA66" i="15" s="1"/>
  <c r="N56" i="15"/>
  <c r="N60" i="15" s="1"/>
  <c r="BY65" i="15"/>
  <c r="L59" i="15"/>
  <c r="N55" i="15" l="1"/>
  <c r="N57" i="15"/>
  <c r="N58" i="15"/>
  <c r="CA61" i="15"/>
  <c r="CA63" i="15"/>
  <c r="CA64" i="15"/>
  <c r="CF45" i="15"/>
  <c r="CF43" i="15"/>
  <c r="CF46" i="15"/>
  <c r="CB62" i="15"/>
  <c r="CB66" i="15" s="1"/>
  <c r="BZ65" i="15"/>
  <c r="CG44" i="15"/>
  <c r="CG48" i="15" s="1"/>
  <c r="DB53" i="15"/>
  <c r="O56" i="15"/>
  <c r="O60" i="15" s="1"/>
  <c r="M59" i="15"/>
  <c r="CA65" i="15" l="1"/>
  <c r="N59" i="15"/>
  <c r="O57" i="15"/>
  <c r="O55" i="15"/>
  <c r="O58" i="15"/>
  <c r="CG45" i="15"/>
  <c r="CG43" i="15"/>
  <c r="CG46" i="15"/>
  <c r="CB63" i="15"/>
  <c r="CB61" i="15"/>
  <c r="CB64" i="15"/>
  <c r="DT53" i="15"/>
  <c r="CH44" i="15"/>
  <c r="CH48" i="15" s="1"/>
  <c r="CF47" i="15"/>
  <c r="P56" i="15"/>
  <c r="P60" i="15" s="1"/>
  <c r="CC62" i="15"/>
  <c r="CC66" i="15" s="1"/>
  <c r="CG47" i="15" l="1"/>
  <c r="O59" i="15"/>
  <c r="CC61" i="15"/>
  <c r="CC63" i="15"/>
  <c r="CC64" i="15"/>
  <c r="P57" i="15"/>
  <c r="P55" i="15"/>
  <c r="P58" i="15"/>
  <c r="CH43" i="15"/>
  <c r="CH45" i="15"/>
  <c r="CH46" i="15"/>
  <c r="Q56" i="15"/>
  <c r="Q60" i="15" s="1"/>
  <c r="CI44" i="15"/>
  <c r="CI48" i="15" s="1"/>
  <c r="CB65" i="15"/>
  <c r="CD62" i="15"/>
  <c r="CD66" i="15" s="1"/>
  <c r="P59" i="15" l="1"/>
  <c r="CD63" i="15"/>
  <c r="CD61" i="15"/>
  <c r="CD64" i="15"/>
  <c r="CI43" i="15"/>
  <c r="CI45" i="15"/>
  <c r="CI46" i="15"/>
  <c r="Q55" i="15"/>
  <c r="Q57" i="15"/>
  <c r="Q58" i="15"/>
  <c r="CJ44" i="15"/>
  <c r="CJ48" i="15" s="1"/>
  <c r="CC65" i="15"/>
  <c r="CH47" i="15"/>
  <c r="CE62" i="15"/>
  <c r="CE66" i="15" s="1"/>
  <c r="R56" i="15"/>
  <c r="R60" i="15" s="1"/>
  <c r="CD65" i="15" l="1"/>
  <c r="CI47" i="15"/>
  <c r="Q59" i="15"/>
  <c r="CE63" i="15"/>
  <c r="CE61" i="15"/>
  <c r="CE64" i="15"/>
  <c r="CJ45" i="15"/>
  <c r="CJ43" i="15"/>
  <c r="CJ46" i="15"/>
  <c r="R57" i="15"/>
  <c r="R55" i="15"/>
  <c r="R58" i="15"/>
  <c r="CK44" i="15"/>
  <c r="CK48" i="15" s="1"/>
  <c r="AR56" i="15"/>
  <c r="AR60" i="15" s="1"/>
  <c r="S56" i="15"/>
  <c r="S60" i="15" s="1"/>
  <c r="CJ47" i="15" l="1"/>
  <c r="S57" i="15"/>
  <c r="S55" i="15"/>
  <c r="S58" i="15"/>
  <c r="AR57" i="15"/>
  <c r="AR55" i="15"/>
  <c r="AR58" i="15"/>
  <c r="CK45" i="15"/>
  <c r="CK43" i="15"/>
  <c r="CK46" i="15"/>
  <c r="CL44" i="15"/>
  <c r="CL48" i="15" s="1"/>
  <c r="R59" i="15"/>
  <c r="T56" i="15"/>
  <c r="T60" i="15" s="1"/>
  <c r="AS56" i="15"/>
  <c r="AS60" i="15" s="1"/>
  <c r="CE65" i="15"/>
  <c r="CK47" i="15" l="1"/>
  <c r="S59" i="15"/>
  <c r="AS55" i="15"/>
  <c r="AS57" i="15"/>
  <c r="AS58" i="15"/>
  <c r="T55" i="15"/>
  <c r="T57" i="15"/>
  <c r="T58" i="15"/>
  <c r="CL45" i="15"/>
  <c r="CL43" i="15"/>
  <c r="CL46" i="15"/>
  <c r="U56" i="15"/>
  <c r="U60" i="15" s="1"/>
  <c r="DS65" i="15"/>
  <c r="AT56" i="15"/>
  <c r="AT60" i="15" s="1"/>
  <c r="CM44" i="15"/>
  <c r="CM48" i="15" s="1"/>
  <c r="AR59" i="15"/>
  <c r="CL47" i="15" l="1"/>
  <c r="T59" i="15"/>
  <c r="AT57" i="15"/>
  <c r="AT55" i="15"/>
  <c r="AT58" i="15"/>
  <c r="CM43" i="15"/>
  <c r="CM45" i="15"/>
  <c r="CM46" i="15"/>
  <c r="U57" i="15"/>
  <c r="U55" i="15"/>
  <c r="U58" i="15"/>
  <c r="V56" i="15"/>
  <c r="V60" i="15" s="1"/>
  <c r="CN44" i="15"/>
  <c r="CN48" i="15" s="1"/>
  <c r="AS59" i="15"/>
  <c r="AU56" i="15"/>
  <c r="AU60" i="15" s="1"/>
  <c r="AT59" i="15" l="1"/>
  <c r="CM47" i="15"/>
  <c r="CN43" i="15"/>
  <c r="CN45" i="15"/>
  <c r="CN46" i="15"/>
  <c r="AU55" i="15"/>
  <c r="AU57" i="15"/>
  <c r="AU58" i="15"/>
  <c r="V55" i="15"/>
  <c r="V57" i="15"/>
  <c r="V58" i="15"/>
  <c r="CO44" i="15"/>
  <c r="CO48" i="15" s="1"/>
  <c r="U59" i="15"/>
  <c r="W56" i="15"/>
  <c r="W60" i="15" s="1"/>
  <c r="AV56" i="15"/>
  <c r="AV60" i="15" s="1"/>
  <c r="AV55" i="15" l="1"/>
  <c r="AV57" i="15"/>
  <c r="AV58" i="15"/>
  <c r="W55" i="15"/>
  <c r="W57" i="15"/>
  <c r="W58" i="15"/>
  <c r="CO43" i="15"/>
  <c r="CO45" i="15"/>
  <c r="CO46" i="15"/>
  <c r="X56" i="15"/>
  <c r="X60" i="15" s="1"/>
  <c r="V59" i="15"/>
  <c r="CN47" i="15"/>
  <c r="AU59" i="15"/>
  <c r="AW56" i="15"/>
  <c r="AW60" i="15" s="1"/>
  <c r="CP44" i="15"/>
  <c r="CP48" i="15" s="1"/>
  <c r="W59" i="15" l="1"/>
  <c r="X55" i="15"/>
  <c r="X57" i="15"/>
  <c r="X58" i="15"/>
  <c r="CP43" i="15"/>
  <c r="CP45" i="15"/>
  <c r="CP46" i="15"/>
  <c r="AW55" i="15"/>
  <c r="AW57" i="15"/>
  <c r="AW58" i="15"/>
  <c r="AX56" i="15"/>
  <c r="AX60" i="15" s="1"/>
  <c r="Y56" i="15"/>
  <c r="Y60" i="15" s="1"/>
  <c r="CO47" i="15"/>
  <c r="CQ44" i="15"/>
  <c r="CQ48" i="15" s="1"/>
  <c r="AV59" i="15"/>
  <c r="AW59" i="15" l="1"/>
  <c r="CQ43" i="15"/>
  <c r="CQ45" i="15"/>
  <c r="CQ46" i="15"/>
  <c r="Y57" i="15"/>
  <c r="Y55" i="15"/>
  <c r="Y58" i="15"/>
  <c r="AX55" i="15"/>
  <c r="AX57" i="15"/>
  <c r="AX58" i="15"/>
  <c r="CP47" i="15"/>
  <c r="Z56" i="15"/>
  <c r="Z60" i="15" s="1"/>
  <c r="X59" i="15"/>
  <c r="CR44" i="15"/>
  <c r="CR48" i="15" s="1"/>
  <c r="AY56" i="15"/>
  <c r="AY60" i="15" s="1"/>
  <c r="CQ47" i="15" l="1"/>
  <c r="Y59" i="15"/>
  <c r="CR43" i="15"/>
  <c r="CR45" i="15"/>
  <c r="CR46" i="15"/>
  <c r="Z55" i="15"/>
  <c r="Z57" i="15"/>
  <c r="Z58" i="15"/>
  <c r="AY57" i="15"/>
  <c r="AY55" i="15"/>
  <c r="AY58" i="15"/>
  <c r="CS44" i="15"/>
  <c r="CS48" i="15" s="1"/>
  <c r="AX59" i="15"/>
  <c r="AZ56" i="15"/>
  <c r="AZ60" i="15" s="1"/>
  <c r="AA56" i="15"/>
  <c r="AA60" i="15" s="1"/>
  <c r="CS43" i="15" l="1"/>
  <c r="CS45" i="15"/>
  <c r="CS46" i="15"/>
  <c r="AA57" i="15"/>
  <c r="AA55" i="15"/>
  <c r="AA58" i="15"/>
  <c r="AZ57" i="15"/>
  <c r="AZ55" i="15"/>
  <c r="AZ58" i="15"/>
  <c r="BA56" i="15"/>
  <c r="BA60" i="15" s="1"/>
  <c r="AY59" i="15"/>
  <c r="CR47" i="15"/>
  <c r="AB56" i="15"/>
  <c r="AB60" i="15" s="1"/>
  <c r="CT44" i="15"/>
  <c r="CT48" i="15" s="1"/>
  <c r="Z59" i="15"/>
  <c r="AZ59" i="15" l="1"/>
  <c r="AA59" i="15"/>
  <c r="CS47" i="15"/>
  <c r="AB55" i="15"/>
  <c r="AB57" i="15"/>
  <c r="AB58" i="15"/>
  <c r="BA57" i="15"/>
  <c r="BA55" i="15"/>
  <c r="BA58" i="15"/>
  <c r="CT43" i="15"/>
  <c r="CT45" i="15"/>
  <c r="CT80" i="15" s="1"/>
  <c r="CT46" i="15"/>
  <c r="AC56" i="15"/>
  <c r="AC60" i="15" s="1"/>
  <c r="BB56" i="15"/>
  <c r="BB60" i="15" s="1"/>
  <c r="CU44" i="15"/>
  <c r="CU48" i="15" s="1"/>
  <c r="BA59" i="15" l="1"/>
  <c r="BB57" i="15"/>
  <c r="BB55" i="15"/>
  <c r="BB58" i="15"/>
  <c r="AC55" i="15"/>
  <c r="AC57" i="15"/>
  <c r="AC58" i="15"/>
  <c r="CU43" i="15"/>
  <c r="CU45" i="15"/>
  <c r="CU80" i="15" s="1"/>
  <c r="CU46" i="15"/>
  <c r="BC56" i="15"/>
  <c r="BC60" i="15" s="1"/>
  <c r="CV44" i="15"/>
  <c r="CV48" i="15" s="1"/>
  <c r="AD56" i="15"/>
  <c r="AD60" i="15" s="1"/>
  <c r="CT47" i="15"/>
  <c r="CT81" i="15" s="1"/>
  <c r="AB59" i="15"/>
  <c r="CU47" i="15" l="1"/>
  <c r="CU81" i="15" s="1"/>
  <c r="AD55" i="15"/>
  <c r="AD57" i="15"/>
  <c r="AD58" i="15"/>
  <c r="CV45" i="15"/>
  <c r="CV80" i="15" s="1"/>
  <c r="CV43" i="15"/>
  <c r="CV46" i="15"/>
  <c r="BC55" i="15"/>
  <c r="BC57" i="15"/>
  <c r="BC58" i="15"/>
  <c r="AE56" i="15"/>
  <c r="AE60" i="15" s="1"/>
  <c r="CW44" i="15"/>
  <c r="CW48" i="15" s="1"/>
  <c r="BB59" i="15"/>
  <c r="AC59" i="15"/>
  <c r="BD56" i="15"/>
  <c r="BD60" i="15" s="1"/>
  <c r="AD59" i="15" l="1"/>
  <c r="BC59" i="15"/>
  <c r="AE55" i="15"/>
  <c r="AE57" i="15"/>
  <c r="AE58" i="15"/>
  <c r="CW45" i="15"/>
  <c r="CW80" i="15" s="1"/>
  <c r="CW43" i="15"/>
  <c r="CW46" i="15"/>
  <c r="BD57" i="15"/>
  <c r="BD55" i="15"/>
  <c r="BD58" i="15"/>
  <c r="CX44" i="15"/>
  <c r="CX48" i="15" s="1"/>
  <c r="CV47" i="15"/>
  <c r="CV81" i="15" s="1"/>
  <c r="BE56" i="15"/>
  <c r="BE60" i="15" s="1"/>
  <c r="AF56" i="15"/>
  <c r="AF60" i="15" s="1"/>
  <c r="CW47" i="15" l="1"/>
  <c r="CW81" i="15" s="1"/>
  <c r="AF55" i="15"/>
  <c r="AF57" i="15"/>
  <c r="AF58" i="15"/>
  <c r="BE57" i="15"/>
  <c r="BE55" i="15"/>
  <c r="BE58" i="15"/>
  <c r="CX43" i="15"/>
  <c r="CX45" i="15"/>
  <c r="CX80" i="15" s="1"/>
  <c r="CX46" i="15"/>
  <c r="AG56" i="15"/>
  <c r="AG60" i="15" s="1"/>
  <c r="BF56" i="15"/>
  <c r="BF60" i="15" s="1"/>
  <c r="BD59" i="15"/>
  <c r="CY44" i="15"/>
  <c r="CY48" i="15" s="1"/>
  <c r="AE59" i="15"/>
  <c r="AF59" i="15" l="1"/>
  <c r="BE59" i="15"/>
  <c r="BF55" i="15"/>
  <c r="BF57" i="15"/>
  <c r="BF58" i="15"/>
  <c r="AG55" i="15"/>
  <c r="AG57" i="15"/>
  <c r="AG58" i="15"/>
  <c r="CY45" i="15"/>
  <c r="CY80" i="15" s="1"/>
  <c r="CY43" i="15"/>
  <c r="CY46" i="15"/>
  <c r="AH56" i="15"/>
  <c r="AH60" i="15" s="1"/>
  <c r="BG56" i="15"/>
  <c r="BG60" i="15" s="1"/>
  <c r="CZ44" i="15"/>
  <c r="CZ48" i="15" s="1"/>
  <c r="CX47" i="15"/>
  <c r="CX81" i="15" s="1"/>
  <c r="BF59" i="15" l="1"/>
  <c r="CZ43" i="15"/>
  <c r="CZ45" i="15"/>
  <c r="CZ80" i="15" s="1"/>
  <c r="CZ46" i="15"/>
  <c r="CY47" i="15"/>
  <c r="CY81" i="15" s="1"/>
  <c r="BG55" i="15"/>
  <c r="BG57" i="15"/>
  <c r="BG58" i="15"/>
  <c r="AH55" i="15"/>
  <c r="AH57" i="15"/>
  <c r="AH58" i="15"/>
  <c r="BH56" i="15"/>
  <c r="BH60" i="15" s="1"/>
  <c r="DA44" i="15"/>
  <c r="DA48" i="15" s="1"/>
  <c r="AG59" i="15"/>
  <c r="AI56" i="15"/>
  <c r="AI60" i="15" s="1"/>
  <c r="BH57" i="15" l="1"/>
  <c r="BH55" i="15"/>
  <c r="BH58" i="15"/>
  <c r="AI55" i="15"/>
  <c r="AI57" i="15"/>
  <c r="AI58" i="15"/>
  <c r="DA45" i="15"/>
  <c r="DA80" i="15" s="1"/>
  <c r="DA43" i="15"/>
  <c r="DA46" i="15"/>
  <c r="AJ56" i="15"/>
  <c r="AJ60" i="15" s="1"/>
  <c r="BI56" i="15"/>
  <c r="BI60" i="15" s="1"/>
  <c r="DB44" i="15"/>
  <c r="DB48" i="15" s="1"/>
  <c r="BG59" i="15"/>
  <c r="CZ47" i="15"/>
  <c r="CZ81" i="15" s="1"/>
  <c r="AH59" i="15"/>
  <c r="DA47" i="15" l="1"/>
  <c r="DA81" i="15" s="1"/>
  <c r="DB45" i="15"/>
  <c r="DB80" i="15" s="1"/>
  <c r="DB43" i="15"/>
  <c r="DB46" i="15"/>
  <c r="AJ55" i="15"/>
  <c r="AJ57" i="15"/>
  <c r="AJ58" i="15"/>
  <c r="BI57" i="15"/>
  <c r="BI55" i="15"/>
  <c r="BI58" i="15"/>
  <c r="BH59" i="15"/>
  <c r="AK56" i="15"/>
  <c r="AK60" i="15" s="1"/>
  <c r="BJ56" i="15"/>
  <c r="BJ60" i="15" s="1"/>
  <c r="CF38" i="15"/>
  <c r="CF42" i="15" s="1"/>
  <c r="AI59" i="15"/>
  <c r="BJ57" i="15" l="1"/>
  <c r="BJ55" i="15"/>
  <c r="BJ58" i="15"/>
  <c r="AK55" i="15"/>
  <c r="AK57" i="15"/>
  <c r="AK58" i="15"/>
  <c r="CF37" i="15"/>
  <c r="CF39" i="15"/>
  <c r="CF40" i="15"/>
  <c r="BK56" i="15"/>
  <c r="BK60" i="15" s="1"/>
  <c r="AL56" i="15"/>
  <c r="AL60" i="15" s="1"/>
  <c r="DB47" i="15"/>
  <c r="BI59" i="15"/>
  <c r="AJ59" i="15"/>
  <c r="CG38" i="15"/>
  <c r="CG42" i="15" s="1"/>
  <c r="CF41" i="15" l="1"/>
  <c r="BJ59" i="15"/>
  <c r="AL55" i="15"/>
  <c r="AL57" i="15"/>
  <c r="AL58" i="15"/>
  <c r="BK57" i="15"/>
  <c r="BK55" i="15"/>
  <c r="BK58" i="15"/>
  <c r="CG39" i="15"/>
  <c r="CG37" i="15"/>
  <c r="CG40" i="15"/>
  <c r="DB81" i="15"/>
  <c r="DT47" i="15"/>
  <c r="AK59" i="15"/>
  <c r="AM56" i="15"/>
  <c r="AM60" i="15" s="1"/>
  <c r="BL56" i="15"/>
  <c r="BL60" i="15" s="1"/>
  <c r="CH38" i="15"/>
  <c r="CH42" i="15" s="1"/>
  <c r="BK59" i="15" l="1"/>
  <c r="CG41" i="15"/>
  <c r="AL59" i="15"/>
  <c r="AM57" i="15"/>
  <c r="AM55" i="15"/>
  <c r="AM58" i="15"/>
  <c r="BL57" i="15"/>
  <c r="BL55" i="15"/>
  <c r="BL58" i="15"/>
  <c r="CH39" i="15"/>
  <c r="CH37" i="15"/>
  <c r="CH40" i="15"/>
  <c r="AN56" i="15"/>
  <c r="AN60" i="15" s="1"/>
  <c r="CI38" i="15"/>
  <c r="CI42" i="15" s="1"/>
  <c r="BM56" i="15"/>
  <c r="BM60" i="15" s="1"/>
  <c r="BL59" i="15" l="1"/>
  <c r="CH41" i="15"/>
  <c r="BM55" i="15"/>
  <c r="BM57" i="15"/>
  <c r="BM58" i="15"/>
  <c r="AN57" i="15"/>
  <c r="AN55" i="15"/>
  <c r="AN58" i="15"/>
  <c r="CI37" i="15"/>
  <c r="CI39" i="15"/>
  <c r="CI40" i="15"/>
  <c r="CJ38" i="15"/>
  <c r="CJ42" i="15" s="1"/>
  <c r="AO56" i="15"/>
  <c r="AO60" i="15" s="1"/>
  <c r="BN56" i="15"/>
  <c r="BN60" i="15" s="1"/>
  <c r="AM59" i="15"/>
  <c r="CI41" i="15" l="1"/>
  <c r="BM59" i="15"/>
  <c r="AO57" i="15"/>
  <c r="AO55" i="15"/>
  <c r="AO58" i="15"/>
  <c r="CJ37" i="15"/>
  <c r="CJ39" i="15"/>
  <c r="CJ40" i="15"/>
  <c r="BN55" i="15"/>
  <c r="BN57" i="15"/>
  <c r="BN58" i="15"/>
  <c r="BO56" i="15"/>
  <c r="BO60" i="15" s="1"/>
  <c r="AP56" i="15"/>
  <c r="AP60" i="15" s="1"/>
  <c r="AN59" i="15"/>
  <c r="CK38" i="15"/>
  <c r="CK42" i="15" s="1"/>
  <c r="CK39" i="15" l="1"/>
  <c r="CK37" i="15"/>
  <c r="CK40" i="15"/>
  <c r="AP55" i="15"/>
  <c r="AP57" i="15"/>
  <c r="AP58" i="15"/>
  <c r="BO57" i="15"/>
  <c r="BO55" i="15"/>
  <c r="BO58" i="15"/>
  <c r="AQ56" i="15"/>
  <c r="AQ60" i="15" s="1"/>
  <c r="AO59" i="15"/>
  <c r="BP56" i="15"/>
  <c r="BP60" i="15" s="1"/>
  <c r="CJ41" i="15"/>
  <c r="BN59" i="15"/>
  <c r="CL38" i="15"/>
  <c r="CL42" i="15" s="1"/>
  <c r="AP59" i="15" l="1"/>
  <c r="CK41" i="15"/>
  <c r="BP57" i="15"/>
  <c r="BP55" i="15"/>
  <c r="BP58" i="15"/>
  <c r="AQ55" i="15"/>
  <c r="AQ57" i="15"/>
  <c r="AQ58" i="15"/>
  <c r="CL37" i="15"/>
  <c r="CL39" i="15"/>
  <c r="CL40" i="15"/>
  <c r="BQ56" i="15"/>
  <c r="BQ60" i="15" s="1"/>
  <c r="BO59" i="15"/>
  <c r="B50" i="15"/>
  <c r="B54" i="15" s="1"/>
  <c r="CM38" i="15"/>
  <c r="CM42" i="15" s="1"/>
  <c r="B51" i="15" l="1"/>
  <c r="B49" i="15"/>
  <c r="B52" i="15"/>
  <c r="BQ57" i="15"/>
  <c r="BQ55" i="15"/>
  <c r="BQ58" i="15"/>
  <c r="CM39" i="15"/>
  <c r="CM37" i="15"/>
  <c r="CM40" i="15"/>
  <c r="C50" i="15"/>
  <c r="C54" i="15" s="1"/>
  <c r="CN38" i="15"/>
  <c r="CN42" i="15" s="1"/>
  <c r="BR56" i="15"/>
  <c r="BR60" i="15" s="1"/>
  <c r="AQ59" i="15"/>
  <c r="BP59" i="15"/>
  <c r="CL41" i="15"/>
  <c r="BQ59" i="15" l="1"/>
  <c r="BR55" i="15"/>
  <c r="BR57" i="15"/>
  <c r="BR58" i="15"/>
  <c r="CN37" i="15"/>
  <c r="CN39" i="15"/>
  <c r="CN40" i="15"/>
  <c r="C51" i="15"/>
  <c r="C49" i="15"/>
  <c r="C52" i="15"/>
  <c r="D50" i="15"/>
  <c r="D54" i="15" s="1"/>
  <c r="CM41" i="15"/>
  <c r="BS56" i="15"/>
  <c r="BS60" i="15" s="1"/>
  <c r="B53" i="15"/>
  <c r="CO38" i="15"/>
  <c r="CO42" i="15" s="1"/>
  <c r="DR59" i="15"/>
  <c r="CN41" i="15" l="1"/>
  <c r="C53" i="15"/>
  <c r="BS57" i="15"/>
  <c r="BS55" i="15"/>
  <c r="BS58" i="15"/>
  <c r="D49" i="15"/>
  <c r="D51" i="15"/>
  <c r="D52" i="15"/>
  <c r="CO39" i="15"/>
  <c r="CO37" i="15"/>
  <c r="CO40" i="15"/>
  <c r="BT56" i="15"/>
  <c r="BT60" i="15" s="1"/>
  <c r="BR59" i="15"/>
  <c r="CP38" i="15"/>
  <c r="CP42" i="15" s="1"/>
  <c r="E50" i="15"/>
  <c r="E54" i="15" s="1"/>
  <c r="D53" i="15" l="1"/>
  <c r="CP37" i="15"/>
  <c r="CP39" i="15"/>
  <c r="CP40" i="15"/>
  <c r="E51" i="15"/>
  <c r="E49" i="15"/>
  <c r="E52" i="15"/>
  <c r="BT57" i="15"/>
  <c r="BT55" i="15"/>
  <c r="BT58" i="15"/>
  <c r="CO41" i="15"/>
  <c r="BS59" i="15"/>
  <c r="BU56" i="15"/>
  <c r="BU60" i="15" s="1"/>
  <c r="F50" i="15"/>
  <c r="F54" i="15" s="1"/>
  <c r="CQ38" i="15"/>
  <c r="CQ42" i="15" s="1"/>
  <c r="E53" i="15" l="1"/>
  <c r="F49" i="15"/>
  <c r="F51" i="15"/>
  <c r="F52" i="15"/>
  <c r="BU57" i="15"/>
  <c r="BU55" i="15"/>
  <c r="BU58" i="15"/>
  <c r="CQ39" i="15"/>
  <c r="CQ37" i="15"/>
  <c r="CQ40" i="15"/>
  <c r="BV56" i="15"/>
  <c r="BV60" i="15" s="1"/>
  <c r="G50" i="15"/>
  <c r="G54" i="15" s="1"/>
  <c r="BT59" i="15"/>
  <c r="CR38" i="15"/>
  <c r="CR42" i="15" s="1"/>
  <c r="CP41" i="15"/>
  <c r="CQ41" i="15" l="1"/>
  <c r="CQ81" i="15" s="1"/>
  <c r="CQ80" i="15"/>
  <c r="G51" i="15"/>
  <c r="G49" i="15"/>
  <c r="G52" i="15"/>
  <c r="CR37" i="15"/>
  <c r="CR39" i="15"/>
  <c r="CR80" i="15" s="1"/>
  <c r="CR40" i="15"/>
  <c r="BV55" i="15"/>
  <c r="BV57" i="15"/>
  <c r="BV58" i="15"/>
  <c r="F53" i="15"/>
  <c r="H50" i="15"/>
  <c r="H54" i="15" s="1"/>
  <c r="BW56" i="15"/>
  <c r="BW60" i="15" s="1"/>
  <c r="BU59" i="15"/>
  <c r="CS38" i="15"/>
  <c r="CS42" i="15" s="1"/>
  <c r="CR41" i="15" l="1"/>
  <c r="CR81" i="15" s="1"/>
  <c r="BW55" i="15"/>
  <c r="BW57" i="15"/>
  <c r="BW58" i="15"/>
  <c r="H49" i="15"/>
  <c r="H51" i="15"/>
  <c r="H52" i="15"/>
  <c r="CS37" i="15"/>
  <c r="CS39" i="15"/>
  <c r="CS80" i="15" s="1"/>
  <c r="CS40" i="15"/>
  <c r="BX56" i="15"/>
  <c r="BX60" i="15" s="1"/>
  <c r="BV59" i="15"/>
  <c r="G53" i="15"/>
  <c r="CF32" i="15"/>
  <c r="CF36" i="15" s="1"/>
  <c r="I50" i="15"/>
  <c r="I54" i="15" s="1"/>
  <c r="H53" i="15" l="1"/>
  <c r="I49" i="15"/>
  <c r="I51" i="15"/>
  <c r="I52" i="15"/>
  <c r="CF31" i="15"/>
  <c r="CF33" i="15"/>
  <c r="CF34" i="15"/>
  <c r="BX57" i="15"/>
  <c r="BX55" i="15"/>
  <c r="BX58" i="15"/>
  <c r="CG32" i="15"/>
  <c r="CG36" i="15" s="1"/>
  <c r="BY56" i="15"/>
  <c r="BY60" i="15" s="1"/>
  <c r="CS41" i="15"/>
  <c r="J50" i="15"/>
  <c r="J54" i="15" s="1"/>
  <c r="BW59" i="15"/>
  <c r="BX59" i="15" l="1"/>
  <c r="CF35" i="15"/>
  <c r="J49" i="15"/>
  <c r="J51" i="15"/>
  <c r="J52" i="15"/>
  <c r="BY57" i="15"/>
  <c r="BY55" i="15"/>
  <c r="BY58" i="15"/>
  <c r="CG31" i="15"/>
  <c r="CG33" i="15"/>
  <c r="CG34" i="15"/>
  <c r="I53" i="15"/>
  <c r="K50" i="15"/>
  <c r="K54" i="15" s="1"/>
  <c r="CH32" i="15"/>
  <c r="CH36" i="15" s="1"/>
  <c r="BZ56" i="15"/>
  <c r="BZ60" i="15" s="1"/>
  <c r="CS81" i="15"/>
  <c r="DT41" i="15"/>
  <c r="BY59" i="15" l="1"/>
  <c r="CG35" i="15"/>
  <c r="BZ57" i="15"/>
  <c r="BZ55" i="15"/>
  <c r="BZ58" i="15"/>
  <c r="K51" i="15"/>
  <c r="K49" i="15"/>
  <c r="K52" i="15"/>
  <c r="CH31" i="15"/>
  <c r="CH33" i="15"/>
  <c r="CH34" i="15"/>
  <c r="CI32" i="15"/>
  <c r="CI36" i="15" s="1"/>
  <c r="J53" i="15"/>
  <c r="L50" i="15"/>
  <c r="L54" i="15" s="1"/>
  <c r="CA56" i="15"/>
  <c r="CA60" i="15" s="1"/>
  <c r="K53" i="15" l="1"/>
  <c r="CH35" i="15"/>
  <c r="CA55" i="15"/>
  <c r="CA57" i="15"/>
  <c r="CA58" i="15"/>
  <c r="L49" i="15"/>
  <c r="L51" i="15"/>
  <c r="L52" i="15"/>
  <c r="CI31" i="15"/>
  <c r="CI33" i="15"/>
  <c r="CI34" i="15"/>
  <c r="M50" i="15"/>
  <c r="M54" i="15" s="1"/>
  <c r="CJ32" i="15"/>
  <c r="CJ36" i="15" s="1"/>
  <c r="CB56" i="15"/>
  <c r="CB60" i="15" s="1"/>
  <c r="BZ59" i="15"/>
  <c r="CA59" i="15" l="1"/>
  <c r="CI35" i="15"/>
  <c r="M51" i="15"/>
  <c r="M49" i="15"/>
  <c r="M52" i="15"/>
  <c r="CB57" i="15"/>
  <c r="CB55" i="15"/>
  <c r="CB58" i="15"/>
  <c r="CJ31" i="15"/>
  <c r="CJ33" i="15"/>
  <c r="CJ34" i="15"/>
  <c r="CK32" i="15"/>
  <c r="CK36" i="15" s="1"/>
  <c r="CC56" i="15"/>
  <c r="CC60" i="15" s="1"/>
  <c r="N50" i="15"/>
  <c r="N54" i="15" s="1"/>
  <c r="L53" i="15"/>
  <c r="CB59" i="15" l="1"/>
  <c r="M53" i="15"/>
  <c r="CJ35" i="15"/>
  <c r="N49" i="15"/>
  <c r="N51" i="15"/>
  <c r="N52" i="15"/>
  <c r="CC57" i="15"/>
  <c r="CC55" i="15"/>
  <c r="CC58" i="15"/>
  <c r="CK33" i="15"/>
  <c r="CK31" i="15"/>
  <c r="CK34" i="15"/>
  <c r="CD56" i="15"/>
  <c r="CD60" i="15" s="1"/>
  <c r="CL32" i="15"/>
  <c r="CL36" i="15" s="1"/>
  <c r="O50" i="15"/>
  <c r="O54" i="15" s="1"/>
  <c r="N53" i="15" l="1"/>
  <c r="CK35" i="15"/>
  <c r="CC59" i="15"/>
  <c r="CD57" i="15"/>
  <c r="CD55" i="15"/>
  <c r="CD58" i="15"/>
  <c r="O49" i="15"/>
  <c r="O51" i="15"/>
  <c r="O52" i="15"/>
  <c r="CL31" i="15"/>
  <c r="CL33" i="15"/>
  <c r="CL34" i="15"/>
  <c r="CM32" i="15"/>
  <c r="CM36" i="15" s="1"/>
  <c r="P50" i="15"/>
  <c r="P54" i="15" s="1"/>
  <c r="CE56" i="15"/>
  <c r="CE60" i="15" s="1"/>
  <c r="CD59" i="15" l="1"/>
  <c r="CL35" i="15"/>
  <c r="O53" i="15"/>
  <c r="P49" i="15"/>
  <c r="P51" i="15"/>
  <c r="P52" i="15"/>
  <c r="CM31" i="15"/>
  <c r="CM33" i="15"/>
  <c r="CM34" i="15"/>
  <c r="CE55" i="15"/>
  <c r="CE57" i="15"/>
  <c r="CE58" i="15"/>
  <c r="Q50" i="15"/>
  <c r="Q54" i="15" s="1"/>
  <c r="CN32" i="15"/>
  <c r="CN36" i="15" s="1"/>
  <c r="AR50" i="15"/>
  <c r="AR54" i="15" s="1"/>
  <c r="P53" i="15" l="1"/>
  <c r="CE59" i="15"/>
  <c r="DS59" i="15" s="1"/>
  <c r="AR49" i="15"/>
  <c r="AR51" i="15"/>
  <c r="AR52" i="15"/>
  <c r="CN31" i="15"/>
  <c r="CN33" i="15"/>
  <c r="CN34" i="15"/>
  <c r="Q49" i="15"/>
  <c r="Q51" i="15"/>
  <c r="Q52" i="15"/>
  <c r="CM35" i="15"/>
  <c r="CO32" i="15"/>
  <c r="CO36" i="15" s="1"/>
  <c r="AS50" i="15"/>
  <c r="AS54" i="15" s="1"/>
  <c r="R50" i="15"/>
  <c r="R54" i="15" s="1"/>
  <c r="R49" i="15" l="1"/>
  <c r="R51" i="15"/>
  <c r="R52" i="15"/>
  <c r="AS51" i="15"/>
  <c r="AS49" i="15"/>
  <c r="AS52" i="15"/>
  <c r="CO31" i="15"/>
  <c r="CO33" i="15"/>
  <c r="CO34" i="15"/>
  <c r="AR53" i="15"/>
  <c r="CN35" i="15"/>
  <c r="AT50" i="15"/>
  <c r="AT54" i="15" s="1"/>
  <c r="CP32" i="15"/>
  <c r="CP36" i="15" s="1"/>
  <c r="S50" i="15"/>
  <c r="S54" i="15" s="1"/>
  <c r="Q53" i="15"/>
  <c r="R53" i="15" l="1"/>
  <c r="S51" i="15"/>
  <c r="S49" i="15"/>
  <c r="S52" i="15"/>
  <c r="CP33" i="15"/>
  <c r="CP31" i="15"/>
  <c r="CP34" i="15"/>
  <c r="AT49" i="15"/>
  <c r="AT51" i="15"/>
  <c r="AT52" i="15"/>
  <c r="AU50" i="15"/>
  <c r="AU54" i="15" s="1"/>
  <c r="CF26" i="15"/>
  <c r="CF30" i="15" s="1"/>
  <c r="AS53" i="15"/>
  <c r="T50" i="15"/>
  <c r="T54" i="15" s="1"/>
  <c r="CO35" i="15"/>
  <c r="CP35" i="15" l="1"/>
  <c r="DT35" i="15" s="1"/>
  <c r="AT53" i="15"/>
  <c r="S53" i="15"/>
  <c r="CF27" i="15"/>
  <c r="CF25" i="15"/>
  <c r="CF28" i="15"/>
  <c r="AU49" i="15"/>
  <c r="AU51" i="15"/>
  <c r="AU52" i="15"/>
  <c r="T51" i="15"/>
  <c r="T49" i="15"/>
  <c r="T52" i="15"/>
  <c r="CG26" i="15"/>
  <c r="CG30" i="15" s="1"/>
  <c r="AV50" i="15"/>
  <c r="AV54" i="15" s="1"/>
  <c r="U50" i="15"/>
  <c r="U54" i="15" s="1"/>
  <c r="AU53" i="15" l="1"/>
  <c r="T53" i="15"/>
  <c r="U51" i="15"/>
  <c r="U49" i="15"/>
  <c r="U52" i="15"/>
  <c r="AV49" i="15"/>
  <c r="AV51" i="15"/>
  <c r="AV52" i="15"/>
  <c r="CG27" i="15"/>
  <c r="CG25" i="15"/>
  <c r="CG28" i="15"/>
  <c r="AW50" i="15"/>
  <c r="AW54" i="15" s="1"/>
  <c r="CF29" i="15"/>
  <c r="CH26" i="15"/>
  <c r="CH30" i="15" s="1"/>
  <c r="V50" i="15"/>
  <c r="V54" i="15" s="1"/>
  <c r="AV53" i="15" l="1"/>
  <c r="AW49" i="15"/>
  <c r="AW51" i="15"/>
  <c r="AW52" i="15"/>
  <c r="V49" i="15"/>
  <c r="V51" i="15"/>
  <c r="V52" i="15"/>
  <c r="CH25" i="15"/>
  <c r="CH27" i="15"/>
  <c r="CH28" i="15"/>
  <c r="U53" i="15"/>
  <c r="CG29" i="15"/>
  <c r="W50" i="15"/>
  <c r="W54" i="15" s="1"/>
  <c r="AX50" i="15"/>
  <c r="AX54" i="15" s="1"/>
  <c r="CI26" i="15"/>
  <c r="CI30" i="15" s="1"/>
  <c r="CI27" i="15" l="1"/>
  <c r="CI25" i="15"/>
  <c r="CI28" i="15"/>
  <c r="AX51" i="15"/>
  <c r="AX49" i="15"/>
  <c r="AX52" i="15"/>
  <c r="W51" i="15"/>
  <c r="W49" i="15"/>
  <c r="W52" i="15"/>
  <c r="CH29" i="15"/>
  <c r="V53" i="15"/>
  <c r="X50" i="15"/>
  <c r="X54" i="15" s="1"/>
  <c r="AW53" i="15"/>
  <c r="CJ26" i="15"/>
  <c r="CJ30" i="15" s="1"/>
  <c r="AY50" i="15"/>
  <c r="AY54" i="15" s="1"/>
  <c r="AX53" i="15" l="1"/>
  <c r="CI29" i="15"/>
  <c r="AY49" i="15"/>
  <c r="AY51" i="15"/>
  <c r="AY52" i="15"/>
  <c r="CJ27" i="15"/>
  <c r="CJ25" i="15"/>
  <c r="CJ28" i="15"/>
  <c r="X49" i="15"/>
  <c r="X51" i="15"/>
  <c r="X52" i="15"/>
  <c r="W53" i="15"/>
  <c r="Y50" i="15"/>
  <c r="Y54" i="15" s="1"/>
  <c r="AZ50" i="15"/>
  <c r="AZ54" i="15" s="1"/>
  <c r="CK26" i="15"/>
  <c r="CK30" i="15" s="1"/>
  <c r="CK27" i="15" l="1"/>
  <c r="CK25" i="15"/>
  <c r="CK28" i="15"/>
  <c r="Y51" i="15"/>
  <c r="Y49" i="15"/>
  <c r="Y52" i="15"/>
  <c r="AZ51" i="15"/>
  <c r="AZ49" i="15"/>
  <c r="AZ52" i="15"/>
  <c r="Z50" i="15"/>
  <c r="Z54" i="15" s="1"/>
  <c r="BA50" i="15"/>
  <c r="BA54" i="15" s="1"/>
  <c r="X53" i="15"/>
  <c r="CJ29" i="15"/>
  <c r="CL26" i="15"/>
  <c r="CL30" i="15" s="1"/>
  <c r="AY53" i="15"/>
  <c r="AZ53" i="15" l="1"/>
  <c r="BA49" i="15"/>
  <c r="BA51" i="15"/>
  <c r="BA52" i="15"/>
  <c r="CL27" i="15"/>
  <c r="CL25" i="15"/>
  <c r="CL28" i="15"/>
  <c r="Z51" i="15"/>
  <c r="Z49" i="15"/>
  <c r="Z52" i="15"/>
  <c r="BB50" i="15"/>
  <c r="BB54" i="15" s="1"/>
  <c r="Y53" i="15"/>
  <c r="CM26" i="15"/>
  <c r="CM30" i="15" s="1"/>
  <c r="AA50" i="15"/>
  <c r="AA54" i="15" s="1"/>
  <c r="CK29" i="15"/>
  <c r="BA53" i="15" l="1"/>
  <c r="CL29" i="15"/>
  <c r="BB51" i="15"/>
  <c r="BB49" i="15"/>
  <c r="BB52" i="15"/>
  <c r="AA51" i="15"/>
  <c r="AA49" i="15"/>
  <c r="AA52" i="15"/>
  <c r="CM27" i="15"/>
  <c r="CM25" i="15"/>
  <c r="CM28" i="15"/>
  <c r="CN26" i="15"/>
  <c r="CN30" i="15" s="1"/>
  <c r="BC50" i="15"/>
  <c r="BC54" i="15" s="1"/>
  <c r="Z53" i="15"/>
  <c r="AB50" i="15"/>
  <c r="AB54" i="15" s="1"/>
  <c r="AA53" i="15" l="1"/>
  <c r="AB49" i="15"/>
  <c r="AB51" i="15"/>
  <c r="AB52" i="15"/>
  <c r="BC49" i="15"/>
  <c r="BC51" i="15"/>
  <c r="BC52" i="15"/>
  <c r="CN25" i="15"/>
  <c r="CN27" i="15"/>
  <c r="CN28" i="15"/>
  <c r="BB53" i="15"/>
  <c r="BD50" i="15"/>
  <c r="BD54" i="15" s="1"/>
  <c r="CM29" i="15"/>
  <c r="AC50" i="15"/>
  <c r="AC54" i="15" s="1"/>
  <c r="CO26" i="15"/>
  <c r="CO30" i="15" s="1"/>
  <c r="BC53" i="15" l="1"/>
  <c r="CN29" i="15"/>
  <c r="AC51" i="15"/>
  <c r="AC49" i="15"/>
  <c r="AC52" i="15"/>
  <c r="BD51" i="15"/>
  <c r="BD49" i="15"/>
  <c r="BD52" i="15"/>
  <c r="CO27" i="15"/>
  <c r="CO25" i="15"/>
  <c r="CO28" i="15"/>
  <c r="AD50" i="15"/>
  <c r="AD54" i="15" s="1"/>
  <c r="AB53" i="15"/>
  <c r="BE50" i="15"/>
  <c r="BE54" i="15" s="1"/>
  <c r="CP26" i="15"/>
  <c r="CP30" i="15" s="1"/>
  <c r="CP25" i="15" l="1"/>
  <c r="CP27" i="15"/>
  <c r="CP28" i="15"/>
  <c r="BE49" i="15"/>
  <c r="BE51" i="15"/>
  <c r="BE52" i="15"/>
  <c r="AD51" i="15"/>
  <c r="AD49" i="15"/>
  <c r="AD52" i="15"/>
  <c r="BF50" i="15"/>
  <c r="BF54" i="15" s="1"/>
  <c r="BD53" i="15"/>
  <c r="AE50" i="15"/>
  <c r="AE54" i="15" s="1"/>
  <c r="CF20" i="15"/>
  <c r="CF24" i="15" s="1"/>
  <c r="AC53" i="15"/>
  <c r="CO29" i="15"/>
  <c r="AD53" i="15" l="1"/>
  <c r="CP29" i="15"/>
  <c r="DT29" i="15" s="1"/>
  <c r="CF21" i="15"/>
  <c r="CF19" i="15"/>
  <c r="CF22" i="15"/>
  <c r="AE51" i="15"/>
  <c r="AE49" i="15"/>
  <c r="AE52" i="15"/>
  <c r="BF51" i="15"/>
  <c r="BF49" i="15"/>
  <c r="BF52" i="15"/>
  <c r="AF50" i="15"/>
  <c r="AF54" i="15" s="1"/>
  <c r="BE53" i="15"/>
  <c r="CG20" i="15"/>
  <c r="CG24" i="15" s="1"/>
  <c r="BG50" i="15"/>
  <c r="BG54" i="15" s="1"/>
  <c r="AE53" i="15" l="1"/>
  <c r="BF53" i="15"/>
  <c r="BG49" i="15"/>
  <c r="BG51" i="15"/>
  <c r="BG52" i="15"/>
  <c r="CG19" i="15"/>
  <c r="CG21" i="15"/>
  <c r="CG22" i="15"/>
  <c r="AF49" i="15"/>
  <c r="AF51" i="15"/>
  <c r="AF52" i="15"/>
  <c r="AG50" i="15"/>
  <c r="AG54" i="15" s="1"/>
  <c r="CH20" i="15"/>
  <c r="CH24" i="15" s="1"/>
  <c r="BH50" i="15"/>
  <c r="BH54" i="15" s="1"/>
  <c r="CF23" i="15"/>
  <c r="CG23" i="15" l="1"/>
  <c r="AF53" i="15"/>
  <c r="BG53" i="15"/>
  <c r="BH49" i="15"/>
  <c r="BH51" i="15"/>
  <c r="BH52" i="15"/>
  <c r="CH21" i="15"/>
  <c r="CH19" i="15"/>
  <c r="CH22" i="15"/>
  <c r="AG51" i="15"/>
  <c r="AG49" i="15"/>
  <c r="AG52" i="15"/>
  <c r="CI20" i="15"/>
  <c r="CI24" i="15" s="1"/>
  <c r="BI50" i="15"/>
  <c r="BI54" i="15" s="1"/>
  <c r="AH50" i="15"/>
  <c r="AH54" i="15" s="1"/>
  <c r="CH23" i="15" l="1"/>
  <c r="AH51" i="15"/>
  <c r="AH49" i="15"/>
  <c r="AH52" i="15"/>
  <c r="BI49" i="15"/>
  <c r="BI51" i="15"/>
  <c r="BI52" i="15"/>
  <c r="CI19" i="15"/>
  <c r="CI21" i="15"/>
  <c r="CI22" i="15"/>
  <c r="BJ50" i="15"/>
  <c r="BJ54" i="15" s="1"/>
  <c r="BH53" i="15"/>
  <c r="CJ20" i="15"/>
  <c r="CJ24" i="15" s="1"/>
  <c r="AI50" i="15"/>
  <c r="AI54" i="15" s="1"/>
  <c r="AG53" i="15"/>
  <c r="CI23" i="15" l="1"/>
  <c r="AI51" i="15"/>
  <c r="AI49" i="15"/>
  <c r="AI52" i="15"/>
  <c r="CJ21" i="15"/>
  <c r="CJ19" i="15"/>
  <c r="CJ22" i="15"/>
  <c r="BJ49" i="15"/>
  <c r="BJ51" i="15"/>
  <c r="BJ52" i="15"/>
  <c r="CK20" i="15"/>
  <c r="CK24" i="15" s="1"/>
  <c r="BK50" i="15"/>
  <c r="BK54" i="15" s="1"/>
  <c r="BI53" i="15"/>
  <c r="AJ50" i="15"/>
  <c r="AJ54" i="15" s="1"/>
  <c r="AH53" i="15"/>
  <c r="CJ23" i="15" l="1"/>
  <c r="BJ53" i="15"/>
  <c r="AJ51" i="15"/>
  <c r="AJ49" i="15"/>
  <c r="AJ52" i="15"/>
  <c r="BK51" i="15"/>
  <c r="BK49" i="15"/>
  <c r="BK52" i="15"/>
  <c r="CK19" i="15"/>
  <c r="CK21" i="15"/>
  <c r="CK22" i="15"/>
  <c r="BL50" i="15"/>
  <c r="BL54" i="15" s="1"/>
  <c r="CL20" i="15"/>
  <c r="CL24" i="15" s="1"/>
  <c r="AI53" i="15"/>
  <c r="AK50" i="15"/>
  <c r="AK54" i="15" s="1"/>
  <c r="BK53" i="15" l="1"/>
  <c r="CK23" i="15"/>
  <c r="AJ53" i="15"/>
  <c r="AK51" i="15"/>
  <c r="AK49" i="15"/>
  <c r="AK52" i="15"/>
  <c r="CL21" i="15"/>
  <c r="CL19" i="15"/>
  <c r="CL22" i="15"/>
  <c r="BL49" i="15"/>
  <c r="BL51" i="15"/>
  <c r="BL52" i="15"/>
  <c r="CM20" i="15"/>
  <c r="CM24" i="15" s="1"/>
  <c r="BM50" i="15"/>
  <c r="BM54" i="15" s="1"/>
  <c r="AL50" i="15"/>
  <c r="AL54" i="15" s="1"/>
  <c r="CL23" i="15" l="1"/>
  <c r="BL53" i="15"/>
  <c r="AL51" i="15"/>
  <c r="AL49" i="15"/>
  <c r="AL52" i="15"/>
  <c r="BM51" i="15"/>
  <c r="BM49" i="15"/>
  <c r="BM52" i="15"/>
  <c r="CM19" i="15"/>
  <c r="CM21" i="15"/>
  <c r="CM22" i="15"/>
  <c r="AM50" i="15"/>
  <c r="AM54" i="15" s="1"/>
  <c r="BN50" i="15"/>
  <c r="BN54" i="15" s="1"/>
  <c r="AK53" i="15"/>
  <c r="CN20" i="15"/>
  <c r="CN24" i="15" s="1"/>
  <c r="BM53" i="15" l="1"/>
  <c r="CN21" i="15"/>
  <c r="CN19" i="15"/>
  <c r="CN22" i="15"/>
  <c r="BN49" i="15"/>
  <c r="BN51" i="15"/>
  <c r="BN52" i="15"/>
  <c r="AM51" i="15"/>
  <c r="AM49" i="15"/>
  <c r="AM52" i="15"/>
  <c r="CM23" i="15"/>
  <c r="AL53" i="15"/>
  <c r="BO50" i="15"/>
  <c r="BO54" i="15" s="1"/>
  <c r="CO20" i="15"/>
  <c r="CO24" i="15" s="1"/>
  <c r="AN50" i="15"/>
  <c r="AN54" i="15" s="1"/>
  <c r="BN53" i="15" l="1"/>
  <c r="AN49" i="15"/>
  <c r="AN51" i="15"/>
  <c r="AN52" i="15"/>
  <c r="CO19" i="15"/>
  <c r="CO21" i="15"/>
  <c r="CO22" i="15"/>
  <c r="BO49" i="15"/>
  <c r="BO51" i="15"/>
  <c r="BO52" i="15"/>
  <c r="CP20" i="15"/>
  <c r="CP24" i="15" s="1"/>
  <c r="BP50" i="15"/>
  <c r="BP54" i="15" s="1"/>
  <c r="AM53" i="15"/>
  <c r="AO50" i="15"/>
  <c r="AO54" i="15" s="1"/>
  <c r="CN23" i="15"/>
  <c r="AN53" i="15" l="1"/>
  <c r="BO53" i="15"/>
  <c r="AO51" i="15"/>
  <c r="AO49" i="15"/>
  <c r="AO52" i="15"/>
  <c r="BP51" i="15"/>
  <c r="BP49" i="15"/>
  <c r="BP52" i="15"/>
  <c r="CP21" i="15"/>
  <c r="CP19" i="15"/>
  <c r="CP22" i="15"/>
  <c r="BQ50" i="15"/>
  <c r="BQ54" i="15" s="1"/>
  <c r="CF14" i="15"/>
  <c r="CF18" i="15" s="1"/>
  <c r="AP50" i="15"/>
  <c r="AP54" i="15" s="1"/>
  <c r="CO23" i="15"/>
  <c r="BP53" i="15" l="1"/>
  <c r="AP49" i="15"/>
  <c r="AP51" i="15"/>
  <c r="AP52" i="15"/>
  <c r="CF15" i="15"/>
  <c r="CF13" i="15"/>
  <c r="CF16" i="15"/>
  <c r="BQ51" i="15"/>
  <c r="BQ49" i="15"/>
  <c r="BQ52" i="15"/>
  <c r="CG14" i="15"/>
  <c r="CG18" i="15" s="1"/>
  <c r="BR50" i="15"/>
  <c r="BR54" i="15" s="1"/>
  <c r="AO53" i="15"/>
  <c r="AQ50" i="15"/>
  <c r="AQ54" i="15" s="1"/>
  <c r="CP23" i="15"/>
  <c r="BQ53" i="15" l="1"/>
  <c r="AQ49" i="15"/>
  <c r="AQ51" i="15"/>
  <c r="AQ52" i="15"/>
  <c r="BR49" i="15"/>
  <c r="BR51" i="15"/>
  <c r="BR52" i="15"/>
  <c r="CG15" i="15"/>
  <c r="CG13" i="15"/>
  <c r="CG16" i="15"/>
  <c r="BS50" i="15"/>
  <c r="BS54" i="15" s="1"/>
  <c r="CF17" i="15"/>
  <c r="CH14" i="15"/>
  <c r="CH18" i="15" s="1"/>
  <c r="AP53" i="15"/>
  <c r="DT23" i="15"/>
  <c r="B44" i="15"/>
  <c r="B48" i="15" s="1"/>
  <c r="CG17" i="15" l="1"/>
  <c r="AQ53" i="15"/>
  <c r="DR53" i="15" s="1"/>
  <c r="CH15" i="15"/>
  <c r="CH13" i="15"/>
  <c r="CH16" i="15"/>
  <c r="BS49" i="15"/>
  <c r="BS51" i="15"/>
  <c r="BS52" i="15"/>
  <c r="B43" i="15"/>
  <c r="B45" i="15"/>
  <c r="B46" i="15"/>
  <c r="C44" i="15"/>
  <c r="C48" i="15" s="1"/>
  <c r="CI14" i="15"/>
  <c r="CI18" i="15" s="1"/>
  <c r="BR53" i="15"/>
  <c r="BT50" i="15"/>
  <c r="BT54" i="15" s="1"/>
  <c r="CH17" i="15" l="1"/>
  <c r="C43" i="15"/>
  <c r="C45" i="15"/>
  <c r="C46" i="15"/>
  <c r="BT49" i="15"/>
  <c r="BT51" i="15"/>
  <c r="BT52" i="15"/>
  <c r="CI13" i="15"/>
  <c r="CI15" i="15"/>
  <c r="CI16" i="15"/>
  <c r="CJ14" i="15"/>
  <c r="CJ18" i="15" s="1"/>
  <c r="D44" i="15"/>
  <c r="D48" i="15" s="1"/>
  <c r="B47" i="15"/>
  <c r="BS53" i="15"/>
  <c r="BU50" i="15"/>
  <c r="BU54" i="15" s="1"/>
  <c r="BT53" i="15" l="1"/>
  <c r="CI17" i="15"/>
  <c r="BU51" i="15"/>
  <c r="BU49" i="15"/>
  <c r="BU52" i="15"/>
  <c r="D45" i="15"/>
  <c r="D43" i="15"/>
  <c r="D46" i="15"/>
  <c r="CJ15" i="15"/>
  <c r="CJ13" i="15"/>
  <c r="CJ16" i="15"/>
  <c r="E44" i="15"/>
  <c r="E48" i="15" s="1"/>
  <c r="C47" i="15"/>
  <c r="CK14" i="15"/>
  <c r="CK18" i="15" s="1"/>
  <c r="BV50" i="15"/>
  <c r="BV54" i="15" s="1"/>
  <c r="BU53" i="15" l="1"/>
  <c r="D47" i="15"/>
  <c r="BV51" i="15"/>
  <c r="BV49" i="15"/>
  <c r="BV52" i="15"/>
  <c r="CK15" i="15"/>
  <c r="CK13" i="15"/>
  <c r="CK16" i="15"/>
  <c r="E43" i="15"/>
  <c r="E45" i="15"/>
  <c r="E46" i="15"/>
  <c r="BW50" i="15"/>
  <c r="BW54" i="15" s="1"/>
  <c r="CL14" i="15"/>
  <c r="CL18" i="15" s="1"/>
  <c r="F44" i="15"/>
  <c r="F48" i="15" s="1"/>
  <c r="CJ17" i="15"/>
  <c r="E47" i="15" l="1"/>
  <c r="F43" i="15"/>
  <c r="F45" i="15"/>
  <c r="F46" i="15"/>
  <c r="CL15" i="15"/>
  <c r="CL13" i="15"/>
  <c r="CL16" i="15"/>
  <c r="BW51" i="15"/>
  <c r="BW49" i="15"/>
  <c r="BW52" i="15"/>
  <c r="CM14" i="15"/>
  <c r="CM18" i="15" s="1"/>
  <c r="BX50" i="15"/>
  <c r="BX54" i="15" s="1"/>
  <c r="CK17" i="15"/>
  <c r="G44" i="15"/>
  <c r="G48" i="15" s="1"/>
  <c r="BV53" i="15"/>
  <c r="CL17" i="15" l="1"/>
  <c r="F47" i="15"/>
  <c r="BW53" i="15"/>
  <c r="BX51" i="15"/>
  <c r="BX49" i="15"/>
  <c r="BX52" i="15"/>
  <c r="CM13" i="15"/>
  <c r="CM15" i="15"/>
  <c r="CM16" i="15"/>
  <c r="G43" i="15"/>
  <c r="G45" i="15"/>
  <c r="G46" i="15"/>
  <c r="BY50" i="15"/>
  <c r="BY54" i="15" s="1"/>
  <c r="CN14" i="15"/>
  <c r="CN18" i="15" s="1"/>
  <c r="H44" i="15"/>
  <c r="H48" i="15" s="1"/>
  <c r="CM17" i="15" l="1"/>
  <c r="G47" i="15"/>
  <c r="CN15" i="15"/>
  <c r="CN13" i="15"/>
  <c r="CN16" i="15"/>
  <c r="H45" i="15"/>
  <c r="H43" i="15"/>
  <c r="H46" i="15"/>
  <c r="BY49" i="15"/>
  <c r="BY51" i="15"/>
  <c r="BY52" i="15"/>
  <c r="CO14" i="15"/>
  <c r="CO18" i="15" s="1"/>
  <c r="BZ50" i="15"/>
  <c r="BZ54" i="15" s="1"/>
  <c r="BX53" i="15"/>
  <c r="I44" i="15"/>
  <c r="I48" i="15" s="1"/>
  <c r="CN17" i="15" l="1"/>
  <c r="I43" i="15"/>
  <c r="I45" i="15"/>
  <c r="I46" i="15"/>
  <c r="BZ51" i="15"/>
  <c r="BZ49" i="15"/>
  <c r="BZ52" i="15"/>
  <c r="CO13" i="15"/>
  <c r="CO15" i="15"/>
  <c r="CO16" i="15"/>
  <c r="CA50" i="15"/>
  <c r="CA54" i="15" s="1"/>
  <c r="H47" i="15"/>
  <c r="BY53" i="15"/>
  <c r="J44" i="15"/>
  <c r="J48" i="15" s="1"/>
  <c r="CP14" i="15"/>
  <c r="CP18" i="15" s="1"/>
  <c r="CO17" i="15" l="1"/>
  <c r="BZ53" i="15"/>
  <c r="I47" i="15"/>
  <c r="J43" i="15"/>
  <c r="J45" i="15"/>
  <c r="J46" i="15"/>
  <c r="CA51" i="15"/>
  <c r="CA49" i="15"/>
  <c r="CA52" i="15"/>
  <c r="CP15" i="15"/>
  <c r="CP13" i="15"/>
  <c r="CP16" i="15"/>
  <c r="K44" i="15"/>
  <c r="K48" i="15" s="1"/>
  <c r="CB50" i="15"/>
  <c r="CB54" i="15" s="1"/>
  <c r="CF8" i="15"/>
  <c r="CF12" i="15" s="1"/>
  <c r="CA53" i="15" l="1"/>
  <c r="CP17" i="15"/>
  <c r="DT17" i="15" s="1"/>
  <c r="J47" i="15"/>
  <c r="CF9" i="15"/>
  <c r="CF80" i="15" s="1"/>
  <c r="CF7" i="15"/>
  <c r="CF10" i="15"/>
  <c r="CB51" i="15"/>
  <c r="CB49" i="15"/>
  <c r="CB52" i="15"/>
  <c r="K43" i="15"/>
  <c r="K45" i="15"/>
  <c r="K46" i="15"/>
  <c r="CC50" i="15"/>
  <c r="CC54" i="15" s="1"/>
  <c r="CG8" i="15"/>
  <c r="CG12" i="15" s="1"/>
  <c r="L44" i="15"/>
  <c r="L48" i="15" s="1"/>
  <c r="K47" i="15" l="1"/>
  <c r="CB53" i="15"/>
  <c r="CF11" i="15"/>
  <c r="CF81" i="15" s="1"/>
  <c r="L45" i="15"/>
  <c r="L43" i="15"/>
  <c r="L46" i="15"/>
  <c r="CG9" i="15"/>
  <c r="CG80" i="15" s="1"/>
  <c r="CG7" i="15"/>
  <c r="CG10" i="15"/>
  <c r="CC51" i="15"/>
  <c r="CC49" i="15"/>
  <c r="CC52" i="15"/>
  <c r="M44" i="15"/>
  <c r="M48" i="15" s="1"/>
  <c r="CH8" i="15"/>
  <c r="CH12" i="15" s="1"/>
  <c r="CD50" i="15"/>
  <c r="CD54" i="15" s="1"/>
  <c r="CG11" i="15" l="1"/>
  <c r="CG81" i="15" s="1"/>
  <c r="CC53" i="15"/>
  <c r="CH9" i="15"/>
  <c r="CH80" i="15" s="1"/>
  <c r="CH7" i="15"/>
  <c r="CH10" i="15"/>
  <c r="CD51" i="15"/>
  <c r="CD49" i="15"/>
  <c r="CD52" i="15"/>
  <c r="M43" i="15"/>
  <c r="M45" i="15"/>
  <c r="M46" i="15"/>
  <c r="CE50" i="15"/>
  <c r="CE54" i="15" s="1"/>
  <c r="CI8" i="15"/>
  <c r="CI12" i="15" s="1"/>
  <c r="L47" i="15"/>
  <c r="N44" i="15"/>
  <c r="N48" i="15" s="1"/>
  <c r="CH11" i="15" l="1"/>
  <c r="CH81" i="15" s="1"/>
  <c r="M47" i="15"/>
  <c r="CD53" i="15"/>
  <c r="CI7" i="15"/>
  <c r="CI9" i="15"/>
  <c r="CI80" i="15" s="1"/>
  <c r="CI10" i="15"/>
  <c r="CE49" i="15"/>
  <c r="CE51" i="15"/>
  <c r="CE52" i="15"/>
  <c r="N45" i="15"/>
  <c r="N43" i="15"/>
  <c r="N46" i="15"/>
  <c r="CJ8" i="15"/>
  <c r="CJ12" i="15" s="1"/>
  <c r="AR44" i="15"/>
  <c r="AR48" i="15" s="1"/>
  <c r="O44" i="15"/>
  <c r="O48" i="15" s="1"/>
  <c r="N47" i="15" l="1"/>
  <c r="CI11" i="15"/>
  <c r="CI81" i="15" s="1"/>
  <c r="O45" i="15"/>
  <c r="O43" i="15"/>
  <c r="O46" i="15"/>
  <c r="AR43" i="15"/>
  <c r="AR45" i="15"/>
  <c r="AR46" i="15"/>
  <c r="CJ9" i="15"/>
  <c r="CJ80" i="15" s="1"/>
  <c r="CJ7" i="15"/>
  <c r="CJ10" i="15"/>
  <c r="CE53" i="15"/>
  <c r="AS44" i="15"/>
  <c r="AS48" i="15" s="1"/>
  <c r="P44" i="15"/>
  <c r="P48" i="15" s="1"/>
  <c r="CK8" i="15"/>
  <c r="CK12" i="15" s="1"/>
  <c r="P45" i="15" l="1"/>
  <c r="P43" i="15"/>
  <c r="P46" i="15"/>
  <c r="CK9" i="15"/>
  <c r="CK80" i="15" s="1"/>
  <c r="CK7" i="15"/>
  <c r="CK10" i="15"/>
  <c r="AS45" i="15"/>
  <c r="AS43" i="15"/>
  <c r="AS46" i="15"/>
  <c r="Q44" i="15"/>
  <c r="Q48" i="15" s="1"/>
  <c r="AR47" i="15"/>
  <c r="AT44" i="15"/>
  <c r="AT48" i="15" s="1"/>
  <c r="DS53" i="15"/>
  <c r="O47" i="15"/>
  <c r="CL8" i="15"/>
  <c r="CL12" i="15" s="1"/>
  <c r="CJ11" i="15"/>
  <c r="CK11" i="15" l="1"/>
  <c r="CK81" i="15" s="1"/>
  <c r="AT45" i="15"/>
  <c r="AT43" i="15"/>
  <c r="AT46" i="15"/>
  <c r="CL7" i="15"/>
  <c r="CL9" i="15"/>
  <c r="CL80" i="15" s="1"/>
  <c r="CL10" i="15"/>
  <c r="Q45" i="15"/>
  <c r="Q43" i="15"/>
  <c r="Q46" i="15"/>
  <c r="AS47" i="15"/>
  <c r="AU44" i="15"/>
  <c r="AU48" i="15" s="1"/>
  <c r="CJ81" i="15"/>
  <c r="CM8" i="15"/>
  <c r="CM12" i="15" s="1"/>
  <c r="P47" i="15"/>
  <c r="R44" i="15"/>
  <c r="R48" i="15" s="1"/>
  <c r="AT47" i="15" l="1"/>
  <c r="CM7" i="15"/>
  <c r="CM9" i="15"/>
  <c r="CM80" i="15" s="1"/>
  <c r="CM10" i="15"/>
  <c r="AU43" i="15"/>
  <c r="AU45" i="15"/>
  <c r="AU46" i="15"/>
  <c r="R45" i="15"/>
  <c r="R43" i="15"/>
  <c r="R46" i="15"/>
  <c r="CL11" i="15"/>
  <c r="CL81" i="15" s="1"/>
  <c r="Q47" i="15"/>
  <c r="S44" i="15"/>
  <c r="S48" i="15" s="1"/>
  <c r="AV44" i="15"/>
  <c r="AV48" i="15" s="1"/>
  <c r="CN8" i="15"/>
  <c r="CN12" i="15" s="1"/>
  <c r="AV43" i="15" l="1"/>
  <c r="AV45" i="15"/>
  <c r="AV46" i="15"/>
  <c r="CN9" i="15"/>
  <c r="CN80" i="15" s="1"/>
  <c r="CN7" i="15"/>
  <c r="CN10" i="15"/>
  <c r="S43" i="15"/>
  <c r="S45" i="15"/>
  <c r="S46" i="15"/>
  <c r="AU47" i="15"/>
  <c r="AW44" i="15"/>
  <c r="AW48" i="15" s="1"/>
  <c r="T44" i="15"/>
  <c r="T48" i="15" s="1"/>
  <c r="CO8" i="15"/>
  <c r="CO12" i="15" s="1"/>
  <c r="CM11" i="15"/>
  <c r="CM81" i="15" s="1"/>
  <c r="R47" i="15"/>
  <c r="CN11" i="15" l="1"/>
  <c r="CN81" i="15" s="1"/>
  <c r="AV47" i="15"/>
  <c r="T43" i="15"/>
  <c r="T45" i="15"/>
  <c r="T46" i="15"/>
  <c r="CO7" i="15"/>
  <c r="CO9" i="15"/>
  <c r="CO80" i="15" s="1"/>
  <c r="CO10" i="15"/>
  <c r="AW45" i="15"/>
  <c r="AW43" i="15"/>
  <c r="AW46" i="15"/>
  <c r="CP8" i="15"/>
  <c r="CP12" i="15" s="1"/>
  <c r="U44" i="15"/>
  <c r="U48" i="15" s="1"/>
  <c r="S47" i="15"/>
  <c r="AX44" i="15"/>
  <c r="AX48" i="15" s="1"/>
  <c r="T47" i="15" l="1"/>
  <c r="AX45" i="15"/>
  <c r="AX43" i="15"/>
  <c r="AX46" i="15"/>
  <c r="U45" i="15"/>
  <c r="U43" i="15"/>
  <c r="U46" i="15"/>
  <c r="CP9" i="15"/>
  <c r="CP80" i="15" s="1"/>
  <c r="DT80" i="15" s="1"/>
  <c r="I87" i="15" s="1"/>
  <c r="CP7" i="15"/>
  <c r="CP10" i="15"/>
  <c r="AW47" i="15"/>
  <c r="V44" i="15"/>
  <c r="V48" i="15" s="1"/>
  <c r="AY44" i="15"/>
  <c r="AY48" i="15" s="1"/>
  <c r="DC74" i="15"/>
  <c r="DC78" i="15" s="1"/>
  <c r="CO11" i="15"/>
  <c r="CO81" i="15" s="1"/>
  <c r="U47" i="15" l="1"/>
  <c r="CP11" i="15"/>
  <c r="CP81" i="15" s="1"/>
  <c r="DT81" i="15" s="1"/>
  <c r="I88" i="15" s="1"/>
  <c r="I89" i="15" s="1"/>
  <c r="V43" i="15"/>
  <c r="V45" i="15"/>
  <c r="V46" i="15"/>
  <c r="DC75" i="15"/>
  <c r="DC73" i="15"/>
  <c r="DC76" i="15"/>
  <c r="AY43" i="15"/>
  <c r="AY45" i="15"/>
  <c r="AY46" i="15"/>
  <c r="DD74" i="15"/>
  <c r="DD78" i="15" s="1"/>
  <c r="AX47" i="15"/>
  <c r="W44" i="15"/>
  <c r="W48" i="15" s="1"/>
  <c r="AZ44" i="15"/>
  <c r="AZ48" i="15" s="1"/>
  <c r="DT11" i="15" l="1"/>
  <c r="AY47" i="15"/>
  <c r="V47" i="15"/>
  <c r="W45" i="15"/>
  <c r="W43" i="15"/>
  <c r="W46" i="15"/>
  <c r="AZ43" i="15"/>
  <c r="AZ45" i="15"/>
  <c r="AZ46" i="15"/>
  <c r="DD75" i="15"/>
  <c r="DD73" i="15"/>
  <c r="DD76" i="15"/>
  <c r="DE74" i="15"/>
  <c r="DE78" i="15" s="1"/>
  <c r="X44" i="15"/>
  <c r="X48" i="15" s="1"/>
  <c r="BA44" i="15"/>
  <c r="BA48" i="15" s="1"/>
  <c r="DC77" i="15"/>
  <c r="W47" i="15" l="1"/>
  <c r="BA43" i="15"/>
  <c r="BA45" i="15"/>
  <c r="BA46" i="15"/>
  <c r="DE75" i="15"/>
  <c r="DE73" i="15"/>
  <c r="DE76" i="15"/>
  <c r="X43" i="15"/>
  <c r="X45" i="15"/>
  <c r="X46" i="15"/>
  <c r="DF74" i="15"/>
  <c r="DF78" i="15" s="1"/>
  <c r="DD77" i="15"/>
  <c r="AZ47" i="15"/>
  <c r="BB44" i="15"/>
  <c r="BB48" i="15" s="1"/>
  <c r="Y44" i="15"/>
  <c r="Y48" i="15" s="1"/>
  <c r="DE77" i="15" l="1"/>
  <c r="BB45" i="15"/>
  <c r="BB43" i="15"/>
  <c r="BB46" i="15"/>
  <c r="DF73" i="15"/>
  <c r="DF75" i="15"/>
  <c r="DF76" i="15"/>
  <c r="Y45" i="15"/>
  <c r="Y43" i="15"/>
  <c r="Y46" i="15"/>
  <c r="Z44" i="15"/>
  <c r="Z48" i="15" s="1"/>
  <c r="BC44" i="15"/>
  <c r="BC48" i="15" s="1"/>
  <c r="DG74" i="15"/>
  <c r="DG78" i="15" s="1"/>
  <c r="X47" i="15"/>
  <c r="BA47" i="15"/>
  <c r="DF77" i="15" l="1"/>
  <c r="Y47" i="15"/>
  <c r="BB47" i="15"/>
  <c r="DG75" i="15"/>
  <c r="DG73" i="15"/>
  <c r="DG76" i="15"/>
  <c r="Z43" i="15"/>
  <c r="Z45" i="15"/>
  <c r="Z46" i="15"/>
  <c r="BC43" i="15"/>
  <c r="BC45" i="15"/>
  <c r="BC46" i="15"/>
  <c r="AA44" i="15"/>
  <c r="AA48" i="15" s="1"/>
  <c r="DH74" i="15"/>
  <c r="DH78" i="15" s="1"/>
  <c r="BD44" i="15"/>
  <c r="BD48" i="15" s="1"/>
  <c r="Z47" i="15" l="1"/>
  <c r="BC47" i="15"/>
  <c r="AA45" i="15"/>
  <c r="AA43" i="15"/>
  <c r="AA46" i="15"/>
  <c r="BD45" i="15"/>
  <c r="BD43" i="15"/>
  <c r="BD46" i="15"/>
  <c r="DH73" i="15"/>
  <c r="DH75" i="15"/>
  <c r="DH76" i="15"/>
  <c r="DI74" i="15"/>
  <c r="DI78" i="15" s="1"/>
  <c r="DG77" i="15"/>
  <c r="AB44" i="15"/>
  <c r="AB48" i="15" s="1"/>
  <c r="BE44" i="15"/>
  <c r="BE48" i="15" s="1"/>
  <c r="DH77" i="15" l="1"/>
  <c r="BD47" i="15"/>
  <c r="AB45" i="15"/>
  <c r="AB43" i="15"/>
  <c r="AB46" i="15"/>
  <c r="DI75" i="15"/>
  <c r="DI73" i="15"/>
  <c r="DI76" i="15"/>
  <c r="BE43" i="15"/>
  <c r="BE45" i="15"/>
  <c r="BE46" i="15"/>
  <c r="AA47" i="15"/>
  <c r="AC44" i="15"/>
  <c r="AC48" i="15" s="1"/>
  <c r="BF44" i="15"/>
  <c r="BF48" i="15" s="1"/>
  <c r="DJ74" i="15"/>
  <c r="DJ78" i="15" s="1"/>
  <c r="BE47" i="15" l="1"/>
  <c r="DI77" i="15"/>
  <c r="DJ73" i="15"/>
  <c r="DJ75" i="15"/>
  <c r="DJ76" i="15"/>
  <c r="BF45" i="15"/>
  <c r="BF43" i="15"/>
  <c r="BF46" i="15"/>
  <c r="AC43" i="15"/>
  <c r="AC45" i="15"/>
  <c r="AC46" i="15"/>
  <c r="AB47" i="15"/>
  <c r="AD44" i="15"/>
  <c r="AD48" i="15" s="1"/>
  <c r="DK74" i="15"/>
  <c r="DK78" i="15" s="1"/>
  <c r="BG44" i="15"/>
  <c r="BG48" i="15" s="1"/>
  <c r="BF47" i="15" l="1"/>
  <c r="DJ77" i="15"/>
  <c r="DK75" i="15"/>
  <c r="DK73" i="15"/>
  <c r="DK76" i="15"/>
  <c r="AD43" i="15"/>
  <c r="AD45" i="15"/>
  <c r="AD46" i="15"/>
  <c r="BG45" i="15"/>
  <c r="BG43" i="15"/>
  <c r="BG46" i="15"/>
  <c r="DC68" i="15"/>
  <c r="DC72" i="15" s="1"/>
  <c r="AC47" i="15"/>
  <c r="AE44" i="15"/>
  <c r="AE48" i="15" s="1"/>
  <c r="BH44" i="15"/>
  <c r="BH48" i="15" s="1"/>
  <c r="BG47" i="15" l="1"/>
  <c r="BH45" i="15"/>
  <c r="BH43" i="15"/>
  <c r="BH46" i="15"/>
  <c r="AE45" i="15"/>
  <c r="AE43" i="15"/>
  <c r="AE46" i="15"/>
  <c r="DC67" i="15"/>
  <c r="DC69" i="15"/>
  <c r="DC70" i="15"/>
  <c r="BI44" i="15"/>
  <c r="BI48" i="15" s="1"/>
  <c r="AD47" i="15"/>
  <c r="AF44" i="15"/>
  <c r="AF48" i="15" s="1"/>
  <c r="DD68" i="15"/>
  <c r="DD72" i="15" s="1"/>
  <c r="DK77" i="15"/>
  <c r="AE47" i="15" l="1"/>
  <c r="DD67" i="15"/>
  <c r="DD69" i="15"/>
  <c r="DD70" i="15"/>
  <c r="AF43" i="15"/>
  <c r="AF45" i="15"/>
  <c r="AF46" i="15"/>
  <c r="BI43" i="15"/>
  <c r="BI45" i="15"/>
  <c r="BI46" i="15"/>
  <c r="AG44" i="15"/>
  <c r="AG48" i="15" s="1"/>
  <c r="DV77" i="15"/>
  <c r="DU77" i="15"/>
  <c r="BH47" i="15"/>
  <c r="DC71" i="15"/>
  <c r="BJ44" i="15"/>
  <c r="BJ48" i="15" s="1"/>
  <c r="DE68" i="15"/>
  <c r="DE72" i="15" s="1"/>
  <c r="DE67" i="15" l="1"/>
  <c r="DE69" i="15"/>
  <c r="DE70" i="15"/>
  <c r="BJ45" i="15"/>
  <c r="BJ43" i="15"/>
  <c r="BJ46" i="15"/>
  <c r="AG45" i="15"/>
  <c r="AG43" i="15"/>
  <c r="AG46" i="15"/>
  <c r="AF47" i="15"/>
  <c r="AH44" i="15"/>
  <c r="AH48" i="15" s="1"/>
  <c r="DD71" i="15"/>
  <c r="BK44" i="15"/>
  <c r="BK48" i="15" s="1"/>
  <c r="DF68" i="15"/>
  <c r="DF72" i="15" s="1"/>
  <c r="BI47" i="15"/>
  <c r="AG47" i="15" l="1"/>
  <c r="BJ47" i="15"/>
  <c r="DE71" i="15"/>
  <c r="BK43" i="15"/>
  <c r="BK45" i="15"/>
  <c r="BK46" i="15"/>
  <c r="AH43" i="15"/>
  <c r="AH45" i="15"/>
  <c r="AH46" i="15"/>
  <c r="DF67" i="15"/>
  <c r="DF69" i="15"/>
  <c r="DF70" i="15"/>
  <c r="BL44" i="15"/>
  <c r="BL48" i="15" s="1"/>
  <c r="AI44" i="15"/>
  <c r="AI48" i="15" s="1"/>
  <c r="DG68" i="15"/>
  <c r="DG72" i="15" s="1"/>
  <c r="AH47" i="15" l="1"/>
  <c r="AI45" i="15"/>
  <c r="AI43" i="15"/>
  <c r="AI46" i="15"/>
  <c r="DG67" i="15"/>
  <c r="DG69" i="15"/>
  <c r="DG70" i="15"/>
  <c r="BL43" i="15"/>
  <c r="BL45" i="15"/>
  <c r="BL46" i="15"/>
  <c r="DF71" i="15"/>
  <c r="BK47" i="15"/>
  <c r="AJ44" i="15"/>
  <c r="AJ48" i="15" s="1"/>
  <c r="DH68" i="15"/>
  <c r="DH72" i="15" s="1"/>
  <c r="BM44" i="15"/>
  <c r="BM48" i="15" s="1"/>
  <c r="AI47" i="15" l="1"/>
  <c r="BM45" i="15"/>
  <c r="BM43" i="15"/>
  <c r="BM46" i="15"/>
  <c r="DH69" i="15"/>
  <c r="DH67" i="15"/>
  <c r="DH70" i="15"/>
  <c r="AJ43" i="15"/>
  <c r="AJ45" i="15"/>
  <c r="AJ46" i="15"/>
  <c r="DG71" i="15"/>
  <c r="AK44" i="15"/>
  <c r="AK48" i="15" s="1"/>
  <c r="DI68" i="15"/>
  <c r="DI72" i="15" s="1"/>
  <c r="BL47" i="15"/>
  <c r="BN44" i="15"/>
  <c r="BN48" i="15" s="1"/>
  <c r="AJ47" i="15" l="1"/>
  <c r="BN45" i="15"/>
  <c r="BN43" i="15"/>
  <c r="BN46" i="15"/>
  <c r="DI69" i="15"/>
  <c r="DI67" i="15"/>
  <c r="DI70" i="15"/>
  <c r="AK43" i="15"/>
  <c r="AK45" i="15"/>
  <c r="AK46" i="15"/>
  <c r="DH71" i="15"/>
  <c r="DJ68" i="15"/>
  <c r="DJ72" i="15" s="1"/>
  <c r="BM47" i="15"/>
  <c r="AL44" i="15"/>
  <c r="AL48" i="15" s="1"/>
  <c r="BO44" i="15"/>
  <c r="BO48" i="15" s="1"/>
  <c r="AK47" i="15" l="1"/>
  <c r="DI71" i="15"/>
  <c r="AL43" i="15"/>
  <c r="AL45" i="15"/>
  <c r="AL46" i="15"/>
  <c r="DJ67" i="15"/>
  <c r="DJ69" i="15"/>
  <c r="DJ70" i="15"/>
  <c r="BO45" i="15"/>
  <c r="BO43" i="15"/>
  <c r="BO46" i="15"/>
  <c r="AM44" i="15"/>
  <c r="AM48" i="15" s="1"/>
  <c r="DK68" i="15"/>
  <c r="DK72" i="15" s="1"/>
  <c r="BP44" i="15"/>
  <c r="BP48" i="15" s="1"/>
  <c r="BN47" i="15"/>
  <c r="BO47" i="15" l="1"/>
  <c r="DJ71" i="15"/>
  <c r="AL47" i="15"/>
  <c r="DK67" i="15"/>
  <c r="DK69" i="15"/>
  <c r="DK70" i="15"/>
  <c r="BP45" i="15"/>
  <c r="BP43" i="15"/>
  <c r="BP46" i="15"/>
  <c r="AM43" i="15"/>
  <c r="AM45" i="15"/>
  <c r="AM46" i="15"/>
  <c r="DL68" i="15"/>
  <c r="DL72" i="15" s="1"/>
  <c r="AN44" i="15"/>
  <c r="AN48" i="15" s="1"/>
  <c r="BQ44" i="15"/>
  <c r="BQ48" i="15" s="1"/>
  <c r="AM47" i="15" l="1"/>
  <c r="DK71" i="15"/>
  <c r="BQ45" i="15"/>
  <c r="BQ43" i="15"/>
  <c r="BQ46" i="15"/>
  <c r="AN43" i="15"/>
  <c r="AN45" i="15"/>
  <c r="AN46" i="15"/>
  <c r="DL69" i="15"/>
  <c r="DL67" i="15"/>
  <c r="DL70" i="15"/>
  <c r="AO44" i="15"/>
  <c r="AO48" i="15" s="1"/>
  <c r="BP47" i="15"/>
  <c r="BR44" i="15"/>
  <c r="BR48" i="15" s="1"/>
  <c r="DM68" i="15"/>
  <c r="DM72" i="15" s="1"/>
  <c r="AN47" i="15" l="1"/>
  <c r="BQ47" i="15"/>
  <c r="DM69" i="15"/>
  <c r="DM67" i="15"/>
  <c r="DM70" i="15"/>
  <c r="AO43" i="15"/>
  <c r="AO45" i="15"/>
  <c r="AO46" i="15"/>
  <c r="BR43" i="15"/>
  <c r="BR45" i="15"/>
  <c r="BR46" i="15"/>
  <c r="BS44" i="15"/>
  <c r="BS48" i="15" s="1"/>
  <c r="DL71" i="15"/>
  <c r="AP44" i="15"/>
  <c r="AP48" i="15" s="1"/>
  <c r="DN68" i="15"/>
  <c r="DN72" i="15" s="1"/>
  <c r="BR47" i="15" l="1"/>
  <c r="BS43" i="15"/>
  <c r="BS45" i="15"/>
  <c r="BS46" i="15"/>
  <c r="DN69" i="15"/>
  <c r="DN67" i="15"/>
  <c r="DN70" i="15"/>
  <c r="AP45" i="15"/>
  <c r="AP43" i="15"/>
  <c r="AP46" i="15"/>
  <c r="AO47" i="15"/>
  <c r="AQ44" i="15"/>
  <c r="AQ48" i="15" s="1"/>
  <c r="DM71" i="15"/>
  <c r="BT44" i="15"/>
  <c r="BT48" i="15" s="1"/>
  <c r="DC62" i="15"/>
  <c r="DC66" i="15" s="1"/>
  <c r="AP47" i="15" l="1"/>
  <c r="BT43" i="15"/>
  <c r="BT45" i="15"/>
  <c r="BT46" i="15"/>
  <c r="DC61" i="15"/>
  <c r="DC63" i="15"/>
  <c r="DC64" i="15"/>
  <c r="AQ45" i="15"/>
  <c r="AQ80" i="15" s="1"/>
  <c r="AQ43" i="15"/>
  <c r="AQ46" i="15"/>
  <c r="BS47" i="15"/>
  <c r="BU44" i="15"/>
  <c r="BU48" i="15" s="1"/>
  <c r="B38" i="15"/>
  <c r="B42" i="15" s="1"/>
  <c r="DN71" i="15"/>
  <c r="DD62" i="15"/>
  <c r="DD66" i="15" s="1"/>
  <c r="AQ47" i="15" l="1"/>
  <c r="AQ81" i="15" s="1"/>
  <c r="DD63" i="15"/>
  <c r="DD61" i="15"/>
  <c r="DD64" i="15"/>
  <c r="BU45" i="15"/>
  <c r="BU43" i="15"/>
  <c r="BU46" i="15"/>
  <c r="B37" i="15"/>
  <c r="B39" i="15"/>
  <c r="B40" i="15"/>
  <c r="BV44" i="15"/>
  <c r="BV48" i="15" s="1"/>
  <c r="BT47" i="15"/>
  <c r="DC65" i="15"/>
  <c r="C38" i="15"/>
  <c r="C42" i="15" s="1"/>
  <c r="DV71" i="15"/>
  <c r="DU71" i="15"/>
  <c r="DE62" i="15"/>
  <c r="DE66" i="15" s="1"/>
  <c r="DR47" i="15" l="1"/>
  <c r="B41" i="15"/>
  <c r="BU47" i="15"/>
  <c r="C37" i="15"/>
  <c r="C39" i="15"/>
  <c r="C40" i="15"/>
  <c r="BV43" i="15"/>
  <c r="BV45" i="15"/>
  <c r="BV46" i="15"/>
  <c r="DE63" i="15"/>
  <c r="DE61" i="15"/>
  <c r="DE64" i="15"/>
  <c r="DF62" i="15"/>
  <c r="DF66" i="15" s="1"/>
  <c r="D38" i="15"/>
  <c r="D42" i="15" s="1"/>
  <c r="DD65" i="15"/>
  <c r="BW44" i="15"/>
  <c r="BW48" i="15" s="1"/>
  <c r="BV47" i="15" l="1"/>
  <c r="BW43" i="15"/>
  <c r="BW45" i="15"/>
  <c r="BW46" i="15"/>
  <c r="D39" i="15"/>
  <c r="D37" i="15"/>
  <c r="D40" i="15"/>
  <c r="DF61" i="15"/>
  <c r="DF63" i="15"/>
  <c r="DF64" i="15"/>
  <c r="DE65" i="15"/>
  <c r="BX44" i="15"/>
  <c r="BX48" i="15" s="1"/>
  <c r="C41" i="15"/>
  <c r="DG62" i="15"/>
  <c r="DG66" i="15" s="1"/>
  <c r="E38" i="15"/>
  <c r="E42" i="15" s="1"/>
  <c r="DF65" i="15" l="1"/>
  <c r="BW47" i="15"/>
  <c r="D41" i="15"/>
  <c r="DG61" i="15"/>
  <c r="DG63" i="15"/>
  <c r="DG64" i="15"/>
  <c r="BX45" i="15"/>
  <c r="BX43" i="15"/>
  <c r="BX46" i="15"/>
  <c r="E39" i="15"/>
  <c r="E37" i="15"/>
  <c r="E40" i="15"/>
  <c r="DH62" i="15"/>
  <c r="DH66" i="15" s="1"/>
  <c r="F38" i="15"/>
  <c r="F42" i="15" s="1"/>
  <c r="BY44" i="15"/>
  <c r="BY48" i="15" s="1"/>
  <c r="BY45" i="15" l="1"/>
  <c r="BY43" i="15"/>
  <c r="BY46" i="15"/>
  <c r="F37" i="15"/>
  <c r="F39" i="15"/>
  <c r="F40" i="15"/>
  <c r="DH63" i="15"/>
  <c r="DH61" i="15"/>
  <c r="DH64" i="15"/>
  <c r="DG65" i="15"/>
  <c r="BX47" i="15"/>
  <c r="BZ44" i="15"/>
  <c r="BZ48" i="15" s="1"/>
  <c r="G38" i="15"/>
  <c r="G42" i="15" s="1"/>
  <c r="DI62" i="15"/>
  <c r="DI66" i="15" s="1"/>
  <c r="E41" i="15"/>
  <c r="BY47" i="15" l="1"/>
  <c r="G39" i="15"/>
  <c r="G37" i="15"/>
  <c r="G40" i="15"/>
  <c r="BZ43" i="15"/>
  <c r="BZ45" i="15"/>
  <c r="BZ46" i="15"/>
  <c r="DI61" i="15"/>
  <c r="DI63" i="15"/>
  <c r="DI64" i="15"/>
  <c r="DJ62" i="15"/>
  <c r="DJ66" i="15" s="1"/>
  <c r="F41" i="15"/>
  <c r="H38" i="15"/>
  <c r="H42" i="15" s="1"/>
  <c r="CA44" i="15"/>
  <c r="CA48" i="15" s="1"/>
  <c r="DH65" i="15"/>
  <c r="G41" i="15" l="1"/>
  <c r="DI65" i="15"/>
  <c r="H39" i="15"/>
  <c r="H37" i="15"/>
  <c r="H40" i="15"/>
  <c r="DJ61" i="15"/>
  <c r="DJ63" i="15"/>
  <c r="DJ64" i="15"/>
  <c r="CA43" i="15"/>
  <c r="CA45" i="15"/>
  <c r="CA46" i="15"/>
  <c r="BZ47" i="15"/>
  <c r="CB44" i="15"/>
  <c r="CB48" i="15" s="1"/>
  <c r="I38" i="15"/>
  <c r="I42" i="15" s="1"/>
  <c r="DK62" i="15"/>
  <c r="DK66" i="15" s="1"/>
  <c r="H41" i="15" l="1"/>
  <c r="I39" i="15"/>
  <c r="I37" i="15"/>
  <c r="I40" i="15"/>
  <c r="DK63" i="15"/>
  <c r="DK61" i="15"/>
  <c r="DK64" i="15"/>
  <c r="CB45" i="15"/>
  <c r="CB43" i="15"/>
  <c r="CB46" i="15"/>
  <c r="J38" i="15"/>
  <c r="J42" i="15" s="1"/>
  <c r="DL62" i="15"/>
  <c r="DL66" i="15" s="1"/>
  <c r="CA47" i="15"/>
  <c r="DJ65" i="15"/>
  <c r="CC44" i="15"/>
  <c r="CC48" i="15" s="1"/>
  <c r="I41" i="15" l="1"/>
  <c r="DK65" i="15"/>
  <c r="J39" i="15"/>
  <c r="J37" i="15"/>
  <c r="J40" i="15"/>
  <c r="CC45" i="15"/>
  <c r="CC43" i="15"/>
  <c r="CC46" i="15"/>
  <c r="DL63" i="15"/>
  <c r="DL61" i="15"/>
  <c r="DL64" i="15"/>
  <c r="DM62" i="15"/>
  <c r="DM66" i="15" s="1"/>
  <c r="CB47" i="15"/>
  <c r="CD44" i="15"/>
  <c r="CD48" i="15" s="1"/>
  <c r="K38" i="15"/>
  <c r="K42" i="15" s="1"/>
  <c r="DL65" i="15" l="1"/>
  <c r="CD43" i="15"/>
  <c r="CD45" i="15"/>
  <c r="CD46" i="15"/>
  <c r="K39" i="15"/>
  <c r="K37" i="15"/>
  <c r="K40" i="15"/>
  <c r="DM63" i="15"/>
  <c r="DM61" i="15"/>
  <c r="DM64" i="15"/>
  <c r="CE44" i="15"/>
  <c r="CE48" i="15" s="1"/>
  <c r="L38" i="15"/>
  <c r="L42" i="15" s="1"/>
  <c r="CC47" i="15"/>
  <c r="DN62" i="15"/>
  <c r="DN66" i="15" s="1"/>
  <c r="J41" i="15"/>
  <c r="K41" i="15" l="1"/>
  <c r="DM65" i="15"/>
  <c r="DN61" i="15"/>
  <c r="DN63" i="15"/>
  <c r="DN64" i="15"/>
  <c r="L39" i="15"/>
  <c r="L37" i="15"/>
  <c r="L40" i="15"/>
  <c r="CE43" i="15"/>
  <c r="CE45" i="15"/>
  <c r="CE80" i="15" s="1"/>
  <c r="CE46" i="15"/>
  <c r="M38" i="15"/>
  <c r="M42" i="15" s="1"/>
  <c r="DO62" i="15"/>
  <c r="DO66" i="15" s="1"/>
  <c r="AR38" i="15"/>
  <c r="AR42" i="15" s="1"/>
  <c r="CD47" i="15"/>
  <c r="AR37" i="15" l="1"/>
  <c r="AR39" i="15"/>
  <c r="AR40" i="15"/>
  <c r="M39" i="15"/>
  <c r="M37" i="15"/>
  <c r="M40" i="15"/>
  <c r="DO63" i="15"/>
  <c r="DO61" i="15"/>
  <c r="DO64" i="15"/>
  <c r="DP62" i="15"/>
  <c r="DP66" i="15" s="1"/>
  <c r="N38" i="15"/>
  <c r="N42" i="15" s="1"/>
  <c r="L41" i="15"/>
  <c r="DN65" i="15"/>
  <c r="AS38" i="15"/>
  <c r="AS42" i="15" s="1"/>
  <c r="CE47" i="15"/>
  <c r="AR41" i="15" l="1"/>
  <c r="AS39" i="15"/>
  <c r="AS37" i="15"/>
  <c r="AS40" i="15"/>
  <c r="N39" i="15"/>
  <c r="N37" i="15"/>
  <c r="N40" i="15"/>
  <c r="DP63" i="15"/>
  <c r="DP61" i="15"/>
  <c r="DP64" i="15"/>
  <c r="M41" i="15"/>
  <c r="O38" i="15"/>
  <c r="O42" i="15" s="1"/>
  <c r="CE81" i="15"/>
  <c r="DS47" i="15"/>
  <c r="AT38" i="15"/>
  <c r="AT42" i="15" s="1"/>
  <c r="DC56" i="15"/>
  <c r="DC60" i="15" s="1"/>
  <c r="DO65" i="15"/>
  <c r="DP65" i="15" l="1"/>
  <c r="DV65" i="15" s="1"/>
  <c r="AT37" i="15"/>
  <c r="AT39" i="15"/>
  <c r="AT40" i="15"/>
  <c r="O39" i="15"/>
  <c r="O80" i="15" s="1"/>
  <c r="O37" i="15"/>
  <c r="O40" i="15"/>
  <c r="DC55" i="15"/>
  <c r="DC57" i="15"/>
  <c r="DC58" i="15"/>
  <c r="P38" i="15"/>
  <c r="P42" i="15" s="1"/>
  <c r="N41" i="15"/>
  <c r="AU38" i="15"/>
  <c r="AU42" i="15" s="1"/>
  <c r="DD56" i="15"/>
  <c r="DD60" i="15" s="1"/>
  <c r="AS41" i="15"/>
  <c r="DU65" i="15" l="1"/>
  <c r="DC59" i="15"/>
  <c r="AU37" i="15"/>
  <c r="AU39" i="15"/>
  <c r="AU40" i="15"/>
  <c r="DD55" i="15"/>
  <c r="DD57" i="15"/>
  <c r="DD58" i="15"/>
  <c r="P39" i="15"/>
  <c r="P80" i="15" s="1"/>
  <c r="P37" i="15"/>
  <c r="P40" i="15"/>
  <c r="AV38" i="15"/>
  <c r="AV42" i="15" s="1"/>
  <c r="AT41" i="15"/>
  <c r="Q38" i="15"/>
  <c r="Q42" i="15" s="1"/>
  <c r="DE56" i="15"/>
  <c r="DE60" i="15" s="1"/>
  <c r="O41" i="15"/>
  <c r="O81" i="15" s="1"/>
  <c r="DD59" i="15" l="1"/>
  <c r="Q39" i="15"/>
  <c r="Q80" i="15" s="1"/>
  <c r="Q37" i="15"/>
  <c r="Q40" i="15"/>
  <c r="DE57" i="15"/>
  <c r="DE55" i="15"/>
  <c r="DE58" i="15"/>
  <c r="AV37" i="15"/>
  <c r="AV39" i="15"/>
  <c r="AV40" i="15"/>
  <c r="P41" i="15"/>
  <c r="P81" i="15" s="1"/>
  <c r="AW38" i="15"/>
  <c r="AW42" i="15" s="1"/>
  <c r="R38" i="15"/>
  <c r="R42" i="15" s="1"/>
  <c r="DF56" i="15"/>
  <c r="DF60" i="15" s="1"/>
  <c r="AU41" i="15"/>
  <c r="R39" i="15" l="1"/>
  <c r="R80" i="15" s="1"/>
  <c r="R37" i="15"/>
  <c r="R40" i="15"/>
  <c r="AW39" i="15"/>
  <c r="AW37" i="15"/>
  <c r="AW40" i="15"/>
  <c r="DF55" i="15"/>
  <c r="DF57" i="15"/>
  <c r="DF58" i="15"/>
  <c r="S38" i="15"/>
  <c r="S42" i="15" s="1"/>
  <c r="AV41" i="15"/>
  <c r="DE59" i="15"/>
  <c r="DG56" i="15"/>
  <c r="DG60" i="15" s="1"/>
  <c r="Q41" i="15"/>
  <c r="Q81" i="15" s="1"/>
  <c r="AX38" i="15"/>
  <c r="AX42" i="15" s="1"/>
  <c r="DG55" i="15" l="1"/>
  <c r="DG57" i="15"/>
  <c r="DG58" i="15"/>
  <c r="S39" i="15"/>
  <c r="S80" i="15" s="1"/>
  <c r="S37" i="15"/>
  <c r="S40" i="15"/>
  <c r="AX37" i="15"/>
  <c r="AX39" i="15"/>
  <c r="AX40" i="15"/>
  <c r="DF59" i="15"/>
  <c r="DH56" i="15"/>
  <c r="DH60" i="15" s="1"/>
  <c r="R41" i="15"/>
  <c r="R81" i="15" s="1"/>
  <c r="T38" i="15"/>
  <c r="T42" i="15" s="1"/>
  <c r="AY38" i="15"/>
  <c r="AY42" i="15" s="1"/>
  <c r="AW41" i="15"/>
  <c r="S41" i="15" l="1"/>
  <c r="S81" i="15" s="1"/>
  <c r="DG59" i="15"/>
  <c r="T39" i="15"/>
  <c r="T37" i="15"/>
  <c r="T40" i="15"/>
  <c r="DH55" i="15"/>
  <c r="DH57" i="15"/>
  <c r="DH58" i="15"/>
  <c r="AY39" i="15"/>
  <c r="AY37" i="15"/>
  <c r="AY40" i="15"/>
  <c r="AZ38" i="15"/>
  <c r="AZ42" i="15" s="1"/>
  <c r="U38" i="15"/>
  <c r="U42" i="15" s="1"/>
  <c r="DI56" i="15"/>
  <c r="DI60" i="15" s="1"/>
  <c r="AX41" i="15"/>
  <c r="T41" i="15" l="1"/>
  <c r="T81" i="15" s="1"/>
  <c r="T80" i="15"/>
  <c r="DI55" i="15"/>
  <c r="DI57" i="15"/>
  <c r="DI58" i="15"/>
  <c r="U37" i="15"/>
  <c r="U39" i="15"/>
  <c r="U80" i="15" s="1"/>
  <c r="U40" i="15"/>
  <c r="AZ37" i="15"/>
  <c r="AZ39" i="15"/>
  <c r="AZ40" i="15"/>
  <c r="DJ56" i="15"/>
  <c r="DJ60" i="15" s="1"/>
  <c r="AY41" i="15"/>
  <c r="V38" i="15"/>
  <c r="V42" i="15" s="1"/>
  <c r="BA38" i="15"/>
  <c r="BA42" i="15" s="1"/>
  <c r="DH59" i="15"/>
  <c r="U41" i="15" l="1"/>
  <c r="U81" i="15" s="1"/>
  <c r="AZ41" i="15"/>
  <c r="DJ55" i="15"/>
  <c r="DJ57" i="15"/>
  <c r="DJ58" i="15"/>
  <c r="BA39" i="15"/>
  <c r="BA37" i="15"/>
  <c r="BA40" i="15"/>
  <c r="V39" i="15"/>
  <c r="V80" i="15" s="1"/>
  <c r="V37" i="15"/>
  <c r="V40" i="15"/>
  <c r="W38" i="15"/>
  <c r="W42" i="15" s="1"/>
  <c r="DI59" i="15"/>
  <c r="DK56" i="15"/>
  <c r="DK60" i="15" s="1"/>
  <c r="BB38" i="15"/>
  <c r="BB42" i="15" s="1"/>
  <c r="V41" i="15" l="1"/>
  <c r="V81" i="15" s="1"/>
  <c r="W39" i="15"/>
  <c r="W80" i="15" s="1"/>
  <c r="W37" i="15"/>
  <c r="W40" i="15"/>
  <c r="BB37" i="15"/>
  <c r="BB39" i="15"/>
  <c r="BB40" i="15"/>
  <c r="DK57" i="15"/>
  <c r="DK55" i="15"/>
  <c r="DK58" i="15"/>
  <c r="DL56" i="15"/>
  <c r="DL60" i="15" s="1"/>
  <c r="DJ59" i="15"/>
  <c r="BA41" i="15"/>
  <c r="BC38" i="15"/>
  <c r="BC42" i="15" s="1"/>
  <c r="X38" i="15"/>
  <c r="X42" i="15" s="1"/>
  <c r="BB41" i="15" l="1"/>
  <c r="DK59" i="15"/>
  <c r="BC37" i="15"/>
  <c r="BC39" i="15"/>
  <c r="BC40" i="15"/>
  <c r="DL57" i="15"/>
  <c r="DL55" i="15"/>
  <c r="DL58" i="15"/>
  <c r="X39" i="15"/>
  <c r="X80" i="15" s="1"/>
  <c r="X37" i="15"/>
  <c r="X40" i="15"/>
  <c r="Y38" i="15"/>
  <c r="Y42" i="15" s="1"/>
  <c r="DM56" i="15"/>
  <c r="DM60" i="15" s="1"/>
  <c r="BD38" i="15"/>
  <c r="BD42" i="15" s="1"/>
  <c r="W41" i="15"/>
  <c r="W81" i="15" s="1"/>
  <c r="X41" i="15" l="1"/>
  <c r="X81" i="15" s="1"/>
  <c r="BD37" i="15"/>
  <c r="BD39" i="15"/>
  <c r="BD80" i="15" s="1"/>
  <c r="BD40" i="15"/>
  <c r="DM55" i="15"/>
  <c r="DM57" i="15"/>
  <c r="DM58" i="15"/>
  <c r="Y39" i="15"/>
  <c r="Y80" i="15" s="1"/>
  <c r="Y37" i="15"/>
  <c r="Y40" i="15"/>
  <c r="BE38" i="15"/>
  <c r="BE42" i="15" s="1"/>
  <c r="DN56" i="15"/>
  <c r="DN60" i="15" s="1"/>
  <c r="DL59" i="15"/>
  <c r="Z38" i="15"/>
  <c r="Z42" i="15" s="1"/>
  <c r="BC41" i="15"/>
  <c r="DM59" i="15" l="1"/>
  <c r="DN55" i="15"/>
  <c r="DN57" i="15"/>
  <c r="DN58" i="15"/>
  <c r="BE39" i="15"/>
  <c r="BE80" i="15" s="1"/>
  <c r="BE37" i="15"/>
  <c r="BE40" i="15"/>
  <c r="Z37" i="15"/>
  <c r="Z39" i="15"/>
  <c r="Z80" i="15" s="1"/>
  <c r="Z40" i="15"/>
  <c r="AA38" i="15"/>
  <c r="AA42" i="15" s="1"/>
  <c r="DO56" i="15"/>
  <c r="DO60" i="15" s="1"/>
  <c r="Y41" i="15"/>
  <c r="Y81" i="15" s="1"/>
  <c r="BD41" i="15"/>
  <c r="BD81" i="15" s="1"/>
  <c r="BF38" i="15"/>
  <c r="BF42" i="15" s="1"/>
  <c r="Z41" i="15" l="1"/>
  <c r="Z81" i="15" s="1"/>
  <c r="DO57" i="15"/>
  <c r="DO55" i="15"/>
  <c r="DO58" i="15"/>
  <c r="AA39" i="15"/>
  <c r="AA80" i="15" s="1"/>
  <c r="AA37" i="15"/>
  <c r="AA40" i="15"/>
  <c r="BF37" i="15"/>
  <c r="BF39" i="15"/>
  <c r="BF80" i="15" s="1"/>
  <c r="BF40" i="15"/>
  <c r="DP56" i="15"/>
  <c r="DP60" i="15" s="1"/>
  <c r="DN59" i="15"/>
  <c r="AB38" i="15"/>
  <c r="AB42" i="15" s="1"/>
  <c r="BG38" i="15"/>
  <c r="BG42" i="15" s="1"/>
  <c r="BE41" i="15"/>
  <c r="BE81" i="15" s="1"/>
  <c r="DO59" i="15" l="1"/>
  <c r="BG37" i="15"/>
  <c r="BG39" i="15"/>
  <c r="BG80" i="15" s="1"/>
  <c r="BG40" i="15"/>
  <c r="AB39" i="15"/>
  <c r="AB80" i="15" s="1"/>
  <c r="AB37" i="15"/>
  <c r="AB40" i="15"/>
  <c r="DP55" i="15"/>
  <c r="DP57" i="15"/>
  <c r="DP58" i="15"/>
  <c r="BF41" i="15"/>
  <c r="BF81" i="15" s="1"/>
  <c r="AA41" i="15"/>
  <c r="AA81" i="15" s="1"/>
  <c r="DC50" i="15"/>
  <c r="DC54" i="15" s="1"/>
  <c r="BH38" i="15"/>
  <c r="BH42" i="15" s="1"/>
  <c r="AC38" i="15"/>
  <c r="AC42" i="15" s="1"/>
  <c r="DP59" i="15" l="1"/>
  <c r="DV59" i="15" s="1"/>
  <c r="BG41" i="15"/>
  <c r="BG81" i="15" s="1"/>
  <c r="BH39" i="15"/>
  <c r="BH80" i="15" s="1"/>
  <c r="BH37" i="15"/>
  <c r="BH40" i="15"/>
  <c r="DC49" i="15"/>
  <c r="DC51" i="15"/>
  <c r="DC52" i="15"/>
  <c r="AC39" i="15"/>
  <c r="AC80" i="15" s="1"/>
  <c r="AC37" i="15"/>
  <c r="AC40" i="15"/>
  <c r="BI38" i="15"/>
  <c r="BI42" i="15" s="1"/>
  <c r="DD50" i="15"/>
  <c r="DD54" i="15" s="1"/>
  <c r="AD38" i="15"/>
  <c r="AD42" i="15" s="1"/>
  <c r="AB41" i="15"/>
  <c r="AB81" i="15" s="1"/>
  <c r="BH41" i="15" l="1"/>
  <c r="BH81" i="15" s="1"/>
  <c r="DU59" i="15"/>
  <c r="AC41" i="15"/>
  <c r="AC81" i="15" s="1"/>
  <c r="BI39" i="15"/>
  <c r="BI80" i="15" s="1"/>
  <c r="BI37" i="15"/>
  <c r="BI40" i="15"/>
  <c r="DD51" i="15"/>
  <c r="DD49" i="15"/>
  <c r="DD52" i="15"/>
  <c r="AD37" i="15"/>
  <c r="AD39" i="15"/>
  <c r="AD80" i="15" s="1"/>
  <c r="AD40" i="15"/>
  <c r="DE50" i="15"/>
  <c r="DE54" i="15" s="1"/>
  <c r="DC53" i="15"/>
  <c r="BJ38" i="15"/>
  <c r="BJ42" i="15" s="1"/>
  <c r="AE38" i="15"/>
  <c r="AE42" i="15" s="1"/>
  <c r="BI41" i="15" l="1"/>
  <c r="BI81" i="15" s="1"/>
  <c r="BJ37" i="15"/>
  <c r="BJ39" i="15"/>
  <c r="BJ80" i="15" s="1"/>
  <c r="BJ40" i="15"/>
  <c r="DE51" i="15"/>
  <c r="DE49" i="15"/>
  <c r="DE52" i="15"/>
  <c r="AE39" i="15"/>
  <c r="AE80" i="15" s="1"/>
  <c r="AE37" i="15"/>
  <c r="AE40" i="15"/>
  <c r="AD41" i="15"/>
  <c r="AD81" i="15" s="1"/>
  <c r="BK38" i="15"/>
  <c r="BK42" i="15" s="1"/>
  <c r="DF50" i="15"/>
  <c r="DF54" i="15" s="1"/>
  <c r="DD53" i="15"/>
  <c r="AF38" i="15"/>
  <c r="AF42" i="15" s="1"/>
  <c r="DE53" i="15" l="1"/>
  <c r="BJ41" i="15"/>
  <c r="BJ81" i="15" s="1"/>
  <c r="DF51" i="15"/>
  <c r="DF49" i="15"/>
  <c r="DF52" i="15"/>
  <c r="BK37" i="15"/>
  <c r="BK39" i="15"/>
  <c r="BK80" i="15" s="1"/>
  <c r="BK40" i="15"/>
  <c r="AF39" i="15"/>
  <c r="AF80" i="15" s="1"/>
  <c r="AF37" i="15"/>
  <c r="AF40" i="15"/>
  <c r="DG50" i="15"/>
  <c r="DG54" i="15" s="1"/>
  <c r="BL38" i="15"/>
  <c r="BL42" i="15" s="1"/>
  <c r="AG38" i="15"/>
  <c r="AG42" i="15" s="1"/>
  <c r="AE41" i="15"/>
  <c r="AE81" i="15" s="1"/>
  <c r="AF41" i="15" l="1"/>
  <c r="AF81" i="15" s="1"/>
  <c r="DF53" i="15"/>
  <c r="DG51" i="15"/>
  <c r="DG49" i="15"/>
  <c r="DG52" i="15"/>
  <c r="AG39" i="15"/>
  <c r="AG80" i="15" s="1"/>
  <c r="AG37" i="15"/>
  <c r="AG40" i="15"/>
  <c r="BL39" i="15"/>
  <c r="BL80" i="15" s="1"/>
  <c r="BL37" i="15"/>
  <c r="BL40" i="15"/>
  <c r="BM38" i="15"/>
  <c r="BM42" i="15" s="1"/>
  <c r="BK41" i="15"/>
  <c r="BK81" i="15" s="1"/>
  <c r="DH50" i="15"/>
  <c r="DH54" i="15" s="1"/>
  <c r="AH38" i="15"/>
  <c r="AH42" i="15" s="1"/>
  <c r="DG53" i="15" l="1"/>
  <c r="AG41" i="15"/>
  <c r="AG81" i="15" s="1"/>
  <c r="BL41" i="15"/>
  <c r="BL81" i="15" s="1"/>
  <c r="BM39" i="15"/>
  <c r="BM80" i="15" s="1"/>
  <c r="BM37" i="15"/>
  <c r="BM40" i="15"/>
  <c r="DH49" i="15"/>
  <c r="DH51" i="15"/>
  <c r="DH52" i="15"/>
  <c r="AH39" i="15"/>
  <c r="AH80" i="15" s="1"/>
  <c r="AH37" i="15"/>
  <c r="AH40" i="15"/>
  <c r="DI50" i="15"/>
  <c r="DI54" i="15" s="1"/>
  <c r="BN38" i="15"/>
  <c r="BN42" i="15" s="1"/>
  <c r="AI38" i="15"/>
  <c r="AI42" i="15" s="1"/>
  <c r="AH41" i="15" l="1"/>
  <c r="AH81" i="15" s="1"/>
  <c r="BN39" i="15"/>
  <c r="BN80" i="15" s="1"/>
  <c r="BN37" i="15"/>
  <c r="BN40" i="15"/>
  <c r="AI37" i="15"/>
  <c r="AI39" i="15"/>
  <c r="AI80" i="15" s="1"/>
  <c r="AI40" i="15"/>
  <c r="DI49" i="15"/>
  <c r="DI51" i="15"/>
  <c r="DI52" i="15"/>
  <c r="BO38" i="15"/>
  <c r="BO42" i="15" s="1"/>
  <c r="BM41" i="15"/>
  <c r="BM81" i="15" s="1"/>
  <c r="DH53" i="15"/>
  <c r="DJ50" i="15"/>
  <c r="DJ54" i="15" s="1"/>
  <c r="AJ38" i="15"/>
  <c r="AJ42" i="15" s="1"/>
  <c r="DI53" i="15" l="1"/>
  <c r="AI41" i="15"/>
  <c r="AI81" i="15" s="1"/>
  <c r="DJ51" i="15"/>
  <c r="DJ49" i="15"/>
  <c r="DJ52" i="15"/>
  <c r="BO37" i="15"/>
  <c r="BO39" i="15"/>
  <c r="BO80" i="15" s="1"/>
  <c r="BO40" i="15"/>
  <c r="AJ39" i="15"/>
  <c r="AJ80" i="15" s="1"/>
  <c r="AJ37" i="15"/>
  <c r="AJ40" i="15"/>
  <c r="DK50" i="15"/>
  <c r="DK54" i="15" s="1"/>
  <c r="BP38" i="15"/>
  <c r="BP42" i="15" s="1"/>
  <c r="AK38" i="15"/>
  <c r="AK42" i="15" s="1"/>
  <c r="BN41" i="15"/>
  <c r="BN81" i="15" s="1"/>
  <c r="AJ41" i="15" l="1"/>
  <c r="AJ81" i="15" s="1"/>
  <c r="AK39" i="15"/>
  <c r="AK80" i="15" s="1"/>
  <c r="AK37" i="15"/>
  <c r="AK40" i="15"/>
  <c r="BP39" i="15"/>
  <c r="BP80" i="15" s="1"/>
  <c r="BP37" i="15"/>
  <c r="BP40" i="15"/>
  <c r="DK51" i="15"/>
  <c r="DK49" i="15"/>
  <c r="DK52" i="15"/>
  <c r="BO41" i="15"/>
  <c r="BO81" i="15" s="1"/>
  <c r="BQ38" i="15"/>
  <c r="BQ42" i="15" s="1"/>
  <c r="DJ53" i="15"/>
  <c r="DL50" i="15"/>
  <c r="DL54" i="15" s="1"/>
  <c r="AL38" i="15"/>
  <c r="AL42" i="15" s="1"/>
  <c r="DK53" i="15" l="1"/>
  <c r="BP41" i="15"/>
  <c r="BP81" i="15" s="1"/>
  <c r="DL49" i="15"/>
  <c r="DL51" i="15"/>
  <c r="DL52" i="15"/>
  <c r="BQ39" i="15"/>
  <c r="BQ80" i="15" s="1"/>
  <c r="BQ37" i="15"/>
  <c r="BQ40" i="15"/>
  <c r="AK41" i="15"/>
  <c r="AK81" i="15" s="1"/>
  <c r="AL39" i="15"/>
  <c r="AL80" i="15" s="1"/>
  <c r="AL37" i="15"/>
  <c r="AL40" i="15"/>
  <c r="AM38" i="15"/>
  <c r="AM42" i="15" s="1"/>
  <c r="DM50" i="15"/>
  <c r="DM54" i="15" s="1"/>
  <c r="BR38" i="15"/>
  <c r="BR42" i="15" s="1"/>
  <c r="BQ41" i="15" l="1"/>
  <c r="BQ81" i="15" s="1"/>
  <c r="AL41" i="15"/>
  <c r="AL81" i="15" s="1"/>
  <c r="DM49" i="15"/>
  <c r="DM51" i="15"/>
  <c r="DM52" i="15"/>
  <c r="BR37" i="15"/>
  <c r="BR39" i="15"/>
  <c r="BR80" i="15" s="1"/>
  <c r="BR40" i="15"/>
  <c r="AM39" i="15"/>
  <c r="AM80" i="15" s="1"/>
  <c r="AM37" i="15"/>
  <c r="AM40" i="15"/>
  <c r="DN50" i="15"/>
  <c r="DN54" i="15" s="1"/>
  <c r="BS38" i="15"/>
  <c r="BS42" i="15" s="1"/>
  <c r="DL53" i="15"/>
  <c r="AN38" i="15"/>
  <c r="AN42" i="15" s="1"/>
  <c r="DM53" i="15" l="1"/>
  <c r="AM41" i="15"/>
  <c r="AM81" i="15" s="1"/>
  <c r="AN39" i="15"/>
  <c r="AN80" i="15" s="1"/>
  <c r="AN37" i="15"/>
  <c r="AN40" i="15"/>
  <c r="BS37" i="15"/>
  <c r="BS39" i="15"/>
  <c r="BS80" i="15" s="1"/>
  <c r="BS40" i="15"/>
  <c r="DN49" i="15"/>
  <c r="DN51" i="15"/>
  <c r="DN52" i="15"/>
  <c r="AO38" i="15"/>
  <c r="AO42" i="15" s="1"/>
  <c r="BR41" i="15"/>
  <c r="BR81" i="15" s="1"/>
  <c r="BT38" i="15"/>
  <c r="BT42" i="15" s="1"/>
  <c r="DO50" i="15"/>
  <c r="DO54" i="15" s="1"/>
  <c r="AN41" i="15" l="1"/>
  <c r="AN81" i="15" s="1"/>
  <c r="BT39" i="15"/>
  <c r="BT37" i="15"/>
  <c r="BT40" i="15"/>
  <c r="AO37" i="15"/>
  <c r="AO39" i="15"/>
  <c r="AO80" i="15" s="1"/>
  <c r="AO40" i="15"/>
  <c r="DO51" i="15"/>
  <c r="DO49" i="15"/>
  <c r="DO52" i="15"/>
  <c r="DP50" i="15"/>
  <c r="DP54" i="15" s="1"/>
  <c r="BS41" i="15"/>
  <c r="BS81" i="15" s="1"/>
  <c r="BU38" i="15"/>
  <c r="BU42" i="15" s="1"/>
  <c r="AP38" i="15"/>
  <c r="AP42" i="15" s="1"/>
  <c r="DN53" i="15"/>
  <c r="BT41" i="15" l="1"/>
  <c r="BT81" i="15" s="1"/>
  <c r="BT80" i="15"/>
  <c r="AP39" i="15"/>
  <c r="AP80" i="15" s="1"/>
  <c r="AP37" i="15"/>
  <c r="AP40" i="15"/>
  <c r="BU39" i="15"/>
  <c r="BU80" i="15" s="1"/>
  <c r="BU37" i="15"/>
  <c r="BU40" i="15"/>
  <c r="DP49" i="15"/>
  <c r="DP51" i="15"/>
  <c r="DP52" i="15"/>
  <c r="B32" i="15"/>
  <c r="B36" i="15" s="1"/>
  <c r="BV38" i="15"/>
  <c r="BV42" i="15" s="1"/>
  <c r="DO53" i="15"/>
  <c r="AO41" i="15"/>
  <c r="AO81" i="15" s="1"/>
  <c r="DC44" i="15"/>
  <c r="DC48" i="15" s="1"/>
  <c r="DP53" i="15" l="1"/>
  <c r="DV53" i="15" s="1"/>
  <c r="AP41" i="15"/>
  <c r="AP81" i="15" s="1"/>
  <c r="BV37" i="15"/>
  <c r="BV39" i="15"/>
  <c r="BV80" i="15" s="1"/>
  <c r="BV40" i="15"/>
  <c r="B33" i="15"/>
  <c r="B31" i="15"/>
  <c r="B34" i="15"/>
  <c r="DC43" i="15"/>
  <c r="DC45" i="15"/>
  <c r="DC46" i="15"/>
  <c r="BW38" i="15"/>
  <c r="BW42" i="15" s="1"/>
  <c r="BU41" i="15"/>
  <c r="BU81" i="15" s="1"/>
  <c r="DD44" i="15"/>
  <c r="DD48" i="15" s="1"/>
  <c r="C32" i="15"/>
  <c r="C36" i="15" s="1"/>
  <c r="DU53" i="15" l="1"/>
  <c r="DR41" i="15"/>
  <c r="BW37" i="15"/>
  <c r="BW39" i="15"/>
  <c r="BW80" i="15" s="1"/>
  <c r="BW40" i="15"/>
  <c r="C33" i="15"/>
  <c r="C31" i="15"/>
  <c r="C34" i="15"/>
  <c r="DD45" i="15"/>
  <c r="DD43" i="15"/>
  <c r="DD46" i="15"/>
  <c r="BX38" i="15"/>
  <c r="BX42" i="15" s="1"/>
  <c r="DE44" i="15"/>
  <c r="DE48" i="15" s="1"/>
  <c r="BV41" i="15"/>
  <c r="BV81" i="15" s="1"/>
  <c r="D32" i="15"/>
  <c r="D36" i="15" s="1"/>
  <c r="B35" i="15"/>
  <c r="DC47" i="15"/>
  <c r="BW41" i="15" l="1"/>
  <c r="BW81" i="15" s="1"/>
  <c r="DD47" i="15"/>
  <c r="DE43" i="15"/>
  <c r="DE45" i="15"/>
  <c r="DE46" i="15"/>
  <c r="BX37" i="15"/>
  <c r="BX39" i="15"/>
  <c r="BX80" i="15" s="1"/>
  <c r="BX40" i="15"/>
  <c r="D33" i="15"/>
  <c r="D31" i="15"/>
  <c r="D34" i="15"/>
  <c r="E32" i="15"/>
  <c r="E36" i="15" s="1"/>
  <c r="DF44" i="15"/>
  <c r="DF48" i="15" s="1"/>
  <c r="BY38" i="15"/>
  <c r="BY42" i="15" s="1"/>
  <c r="C35" i="15"/>
  <c r="D35" i="15" l="1"/>
  <c r="DF45" i="15"/>
  <c r="DF43" i="15"/>
  <c r="DF46" i="15"/>
  <c r="BY39" i="15"/>
  <c r="BY80" i="15" s="1"/>
  <c r="BY37" i="15"/>
  <c r="BY40" i="15"/>
  <c r="E31" i="15"/>
  <c r="E33" i="15"/>
  <c r="E34" i="15"/>
  <c r="BX41" i="15"/>
  <c r="BX81" i="15" s="1"/>
  <c r="DG44" i="15"/>
  <c r="DG48" i="15" s="1"/>
  <c r="F32" i="15"/>
  <c r="F36" i="15" s="1"/>
  <c r="DE47" i="15"/>
  <c r="BZ38" i="15"/>
  <c r="BZ42" i="15" s="1"/>
  <c r="E35" i="15" l="1"/>
  <c r="DF47" i="15"/>
  <c r="BZ39" i="15"/>
  <c r="BZ80" i="15" s="1"/>
  <c r="BZ37" i="15"/>
  <c r="BZ40" i="15"/>
  <c r="F33" i="15"/>
  <c r="F31" i="15"/>
  <c r="F34" i="15"/>
  <c r="DG45" i="15"/>
  <c r="DG43" i="15"/>
  <c r="DG46" i="15"/>
  <c r="G32" i="15"/>
  <c r="G36" i="15" s="1"/>
  <c r="BY41" i="15"/>
  <c r="BY81" i="15" s="1"/>
  <c r="DH44" i="15"/>
  <c r="DH48" i="15" s="1"/>
  <c r="CA38" i="15"/>
  <c r="CA42" i="15" s="1"/>
  <c r="DH43" i="15" l="1"/>
  <c r="DH45" i="15"/>
  <c r="DH46" i="15"/>
  <c r="CA37" i="15"/>
  <c r="CA39" i="15"/>
  <c r="CA80" i="15" s="1"/>
  <c r="CA40" i="15"/>
  <c r="G33" i="15"/>
  <c r="G31" i="15"/>
  <c r="G34" i="15"/>
  <c r="DG47" i="15"/>
  <c r="DI44" i="15"/>
  <c r="DI48" i="15" s="1"/>
  <c r="CB38" i="15"/>
  <c r="CB42" i="15" s="1"/>
  <c r="BZ41" i="15"/>
  <c r="BZ81" i="15" s="1"/>
  <c r="H32" i="15"/>
  <c r="H36" i="15" s="1"/>
  <c r="F35" i="15"/>
  <c r="G35" i="15" l="1"/>
  <c r="DI43" i="15"/>
  <c r="DI45" i="15"/>
  <c r="DI46" i="15"/>
  <c r="H33" i="15"/>
  <c r="H31" i="15"/>
  <c r="H34" i="15"/>
  <c r="CB39" i="15"/>
  <c r="CB80" i="15" s="1"/>
  <c r="CB37" i="15"/>
  <c r="CB40" i="15"/>
  <c r="I32" i="15"/>
  <c r="I36" i="15" s="1"/>
  <c r="CC38" i="15"/>
  <c r="CC42" i="15" s="1"/>
  <c r="DH47" i="15"/>
  <c r="DJ44" i="15"/>
  <c r="DJ48" i="15" s="1"/>
  <c r="CA41" i="15"/>
  <c r="CA81" i="15" s="1"/>
  <c r="CB41" i="15" l="1"/>
  <c r="CB81" i="15" s="1"/>
  <c r="DI47" i="15"/>
  <c r="CC39" i="15"/>
  <c r="CC37" i="15"/>
  <c r="CC40" i="15"/>
  <c r="I33" i="15"/>
  <c r="I31" i="15"/>
  <c r="I34" i="15"/>
  <c r="DJ45" i="15"/>
  <c r="DJ43" i="15"/>
  <c r="DJ46" i="15"/>
  <c r="H35" i="15"/>
  <c r="CD38" i="15"/>
  <c r="CD42" i="15" s="1"/>
  <c r="DK44" i="15"/>
  <c r="DK48" i="15" s="1"/>
  <c r="J32" i="15"/>
  <c r="J36" i="15" s="1"/>
  <c r="DJ47" i="15" l="1"/>
  <c r="CC41" i="15"/>
  <c r="CC81" i="15" s="1"/>
  <c r="CC80" i="15"/>
  <c r="I35" i="15"/>
  <c r="DK43" i="15"/>
  <c r="DK45" i="15"/>
  <c r="DK46" i="15"/>
  <c r="J33" i="15"/>
  <c r="J31" i="15"/>
  <c r="J34" i="15"/>
  <c r="CD37" i="15"/>
  <c r="CD39" i="15"/>
  <c r="CD80" i="15" s="1"/>
  <c r="CD40" i="15"/>
  <c r="AR32" i="15"/>
  <c r="AR36" i="15" s="1"/>
  <c r="K32" i="15"/>
  <c r="K36" i="15" s="1"/>
  <c r="DL44" i="15"/>
  <c r="DL48" i="15" s="1"/>
  <c r="J35" i="15" l="1"/>
  <c r="DL45" i="15"/>
  <c r="DL43" i="15"/>
  <c r="DL46" i="15"/>
  <c r="K33" i="15"/>
  <c r="K31" i="15"/>
  <c r="K34" i="15"/>
  <c r="AR33" i="15"/>
  <c r="AR31" i="15"/>
  <c r="AR34" i="15"/>
  <c r="L32" i="15"/>
  <c r="L36" i="15" s="1"/>
  <c r="AS32" i="15"/>
  <c r="AS36" i="15" s="1"/>
  <c r="CD41" i="15"/>
  <c r="DM44" i="15"/>
  <c r="DM48" i="15" s="1"/>
  <c r="DK47" i="15"/>
  <c r="DM45" i="15" l="1"/>
  <c r="DM43" i="15"/>
  <c r="DM46" i="15"/>
  <c r="AS33" i="15"/>
  <c r="AS31" i="15"/>
  <c r="AS34" i="15"/>
  <c r="L31" i="15"/>
  <c r="L33" i="15"/>
  <c r="L34" i="15"/>
  <c r="AT32" i="15"/>
  <c r="AT36" i="15" s="1"/>
  <c r="M32" i="15"/>
  <c r="M36" i="15" s="1"/>
  <c r="CD81" i="15"/>
  <c r="DS41" i="15"/>
  <c r="AR35" i="15"/>
  <c r="K35" i="15"/>
  <c r="DL47" i="15"/>
  <c r="DN44" i="15"/>
  <c r="DN48" i="15" s="1"/>
  <c r="AS35" i="15" l="1"/>
  <c r="M33" i="15"/>
  <c r="M31" i="15"/>
  <c r="M34" i="15"/>
  <c r="AT31" i="15"/>
  <c r="AT33" i="15"/>
  <c r="AT34" i="15"/>
  <c r="DN43" i="15"/>
  <c r="DN45" i="15"/>
  <c r="DN46" i="15"/>
  <c r="L35" i="15"/>
  <c r="DO44" i="15"/>
  <c r="DO48" i="15" s="1"/>
  <c r="N32" i="15"/>
  <c r="N36" i="15" s="1"/>
  <c r="DM47" i="15"/>
  <c r="AU32" i="15"/>
  <c r="AU36" i="15" s="1"/>
  <c r="AT35" i="15" l="1"/>
  <c r="M35" i="15"/>
  <c r="DN47" i="15"/>
  <c r="N33" i="15"/>
  <c r="N31" i="15"/>
  <c r="N34" i="15"/>
  <c r="DO45" i="15"/>
  <c r="DO43" i="15"/>
  <c r="DO46" i="15"/>
  <c r="AU33" i="15"/>
  <c r="AU31" i="15"/>
  <c r="AU34" i="15"/>
  <c r="B26" i="15"/>
  <c r="B30" i="15" s="1"/>
  <c r="DP44" i="15"/>
  <c r="DP48" i="15" s="1"/>
  <c r="AV32" i="15"/>
  <c r="AV36" i="15" s="1"/>
  <c r="AU35" i="15" l="1"/>
  <c r="DO47" i="15"/>
  <c r="N35" i="15"/>
  <c r="DR35" i="15" s="1"/>
  <c r="AV33" i="15"/>
  <c r="AV31" i="15"/>
  <c r="AV34" i="15"/>
  <c r="DP43" i="15"/>
  <c r="DP45" i="15"/>
  <c r="DP46" i="15"/>
  <c r="B27" i="15"/>
  <c r="B25" i="15"/>
  <c r="B28" i="15"/>
  <c r="DC38" i="15"/>
  <c r="DC42" i="15" s="1"/>
  <c r="C26" i="15"/>
  <c r="C30" i="15" s="1"/>
  <c r="AW32" i="15"/>
  <c r="AW36" i="15" s="1"/>
  <c r="DP47" i="15" l="1"/>
  <c r="DV47" i="15" s="1"/>
  <c r="AV35" i="15"/>
  <c r="AW33" i="15"/>
  <c r="AW31" i="15"/>
  <c r="AW34" i="15"/>
  <c r="C25" i="15"/>
  <c r="C27" i="15"/>
  <c r="C28" i="15"/>
  <c r="DC37" i="15"/>
  <c r="DC39" i="15"/>
  <c r="DC40" i="15"/>
  <c r="B29" i="15"/>
  <c r="D26" i="15"/>
  <c r="D30" i="15" s="1"/>
  <c r="DD38" i="15"/>
  <c r="DD42" i="15" s="1"/>
  <c r="AX32" i="15"/>
  <c r="AX36" i="15" s="1"/>
  <c r="AW35" i="15" l="1"/>
  <c r="DU47" i="15"/>
  <c r="C29" i="15"/>
  <c r="DD37" i="15"/>
  <c r="DD39" i="15"/>
  <c r="DD40" i="15"/>
  <c r="D25" i="15"/>
  <c r="D27" i="15"/>
  <c r="D28" i="15"/>
  <c r="AX31" i="15"/>
  <c r="AX33" i="15"/>
  <c r="AX34" i="15"/>
  <c r="DE38" i="15"/>
  <c r="DE42" i="15" s="1"/>
  <c r="DC41" i="15"/>
  <c r="AY32" i="15"/>
  <c r="AY36" i="15" s="1"/>
  <c r="E26" i="15"/>
  <c r="E30" i="15" s="1"/>
  <c r="D29" i="15" l="1"/>
  <c r="E25" i="15"/>
  <c r="E27" i="15"/>
  <c r="E28" i="15"/>
  <c r="AY31" i="15"/>
  <c r="AY33" i="15"/>
  <c r="AY34" i="15"/>
  <c r="DE39" i="15"/>
  <c r="DE37" i="15"/>
  <c r="DE40" i="15"/>
  <c r="F26" i="15"/>
  <c r="F30" i="15" s="1"/>
  <c r="AX35" i="15"/>
  <c r="AZ32" i="15"/>
  <c r="AZ36" i="15" s="1"/>
  <c r="DF38" i="15"/>
  <c r="DF42" i="15" s="1"/>
  <c r="DD41" i="15"/>
  <c r="F27" i="15" l="1"/>
  <c r="F25" i="15"/>
  <c r="F28" i="15"/>
  <c r="DF37" i="15"/>
  <c r="DF39" i="15"/>
  <c r="DF40" i="15"/>
  <c r="AZ33" i="15"/>
  <c r="AZ31" i="15"/>
  <c r="AZ34" i="15"/>
  <c r="BA32" i="15"/>
  <c r="BA36" i="15" s="1"/>
  <c r="AY35" i="15"/>
  <c r="DG38" i="15"/>
  <c r="DG42" i="15" s="1"/>
  <c r="G26" i="15"/>
  <c r="G30" i="15" s="1"/>
  <c r="DE41" i="15"/>
  <c r="E29" i="15"/>
  <c r="F29" i="15" l="1"/>
  <c r="AZ35" i="15"/>
  <c r="G27" i="15"/>
  <c r="G25" i="15"/>
  <c r="G28" i="15"/>
  <c r="BA33" i="15"/>
  <c r="BA31" i="15"/>
  <c r="BA34" i="15"/>
  <c r="DG37" i="15"/>
  <c r="DG39" i="15"/>
  <c r="DG40" i="15"/>
  <c r="DH38" i="15"/>
  <c r="DH42" i="15" s="1"/>
  <c r="DF41" i="15"/>
  <c r="H26" i="15"/>
  <c r="H30" i="15" s="1"/>
  <c r="BB32" i="15"/>
  <c r="BB36" i="15" s="1"/>
  <c r="BA35" i="15" l="1"/>
  <c r="BB31" i="15"/>
  <c r="BB33" i="15"/>
  <c r="BB34" i="15"/>
  <c r="H25" i="15"/>
  <c r="H27" i="15"/>
  <c r="H28" i="15"/>
  <c r="DH37" i="15"/>
  <c r="DH39" i="15"/>
  <c r="DH40" i="15"/>
  <c r="BC32" i="15"/>
  <c r="BC36" i="15" s="1"/>
  <c r="DI38" i="15"/>
  <c r="DI42" i="15" s="1"/>
  <c r="I26" i="15"/>
  <c r="I30" i="15" s="1"/>
  <c r="G29" i="15"/>
  <c r="DG41" i="15"/>
  <c r="BB35" i="15" l="1"/>
  <c r="DI37" i="15"/>
  <c r="DI39" i="15"/>
  <c r="DI40" i="15"/>
  <c r="BC33" i="15"/>
  <c r="BC31" i="15"/>
  <c r="BC34" i="15"/>
  <c r="I25" i="15"/>
  <c r="I27" i="15"/>
  <c r="I28" i="15"/>
  <c r="AR26" i="15"/>
  <c r="AR30" i="15" s="1"/>
  <c r="DH41" i="15"/>
  <c r="DJ38" i="15"/>
  <c r="DJ42" i="15" s="1"/>
  <c r="J26" i="15"/>
  <c r="J30" i="15" s="1"/>
  <c r="H29" i="15"/>
  <c r="BC35" i="15" l="1"/>
  <c r="DS35" i="15" s="1"/>
  <c r="I29" i="15"/>
  <c r="J25" i="15"/>
  <c r="J27" i="15"/>
  <c r="J28" i="15"/>
  <c r="DJ39" i="15"/>
  <c r="DJ37" i="15"/>
  <c r="DJ40" i="15"/>
  <c r="AR27" i="15"/>
  <c r="AR25" i="15"/>
  <c r="AR28" i="15"/>
  <c r="AS26" i="15"/>
  <c r="AS30" i="15" s="1"/>
  <c r="K26" i="15"/>
  <c r="K30" i="15" s="1"/>
  <c r="DK38" i="15"/>
  <c r="DK42" i="15" s="1"/>
  <c r="DI41" i="15"/>
  <c r="DJ41" i="15" l="1"/>
  <c r="AR29" i="15"/>
  <c r="J29" i="15"/>
  <c r="DK37" i="15"/>
  <c r="DK39" i="15"/>
  <c r="DK40" i="15"/>
  <c r="K27" i="15"/>
  <c r="K25" i="15"/>
  <c r="K28" i="15"/>
  <c r="AS25" i="15"/>
  <c r="AS27" i="15"/>
  <c r="AS28" i="15"/>
  <c r="AT26" i="15"/>
  <c r="AT30" i="15" s="1"/>
  <c r="L26" i="15"/>
  <c r="L30" i="15" s="1"/>
  <c r="DL38" i="15"/>
  <c r="DL42" i="15" s="1"/>
  <c r="AS29" i="15" l="1"/>
  <c r="DK41" i="15"/>
  <c r="DL37" i="15"/>
  <c r="DL39" i="15"/>
  <c r="DL40" i="15"/>
  <c r="L25" i="15"/>
  <c r="L27" i="15"/>
  <c r="L28" i="15"/>
  <c r="AT27" i="15"/>
  <c r="AT25" i="15"/>
  <c r="AT28" i="15"/>
  <c r="AU26" i="15"/>
  <c r="AU30" i="15" s="1"/>
  <c r="DM38" i="15"/>
  <c r="DM42" i="15" s="1"/>
  <c r="M26" i="15"/>
  <c r="M30" i="15" s="1"/>
  <c r="K29" i="15"/>
  <c r="L29" i="15" l="1"/>
  <c r="AT29" i="15"/>
  <c r="M25" i="15"/>
  <c r="M27" i="15"/>
  <c r="M28" i="15"/>
  <c r="AU25" i="15"/>
  <c r="AU27" i="15"/>
  <c r="AU28" i="15"/>
  <c r="DM37" i="15"/>
  <c r="DM39" i="15"/>
  <c r="DM40" i="15"/>
  <c r="DL41" i="15"/>
  <c r="AV26" i="15"/>
  <c r="AV30" i="15" s="1"/>
  <c r="DN38" i="15"/>
  <c r="DN42" i="15" s="1"/>
  <c r="N26" i="15"/>
  <c r="N30" i="15" s="1"/>
  <c r="M29" i="15" l="1"/>
  <c r="AU29" i="15"/>
  <c r="DM41" i="15"/>
  <c r="N25" i="15"/>
  <c r="N27" i="15"/>
  <c r="N28" i="15"/>
  <c r="DN39" i="15"/>
  <c r="DN80" i="15" s="1"/>
  <c r="DN37" i="15"/>
  <c r="DN40" i="15"/>
  <c r="AV27" i="15"/>
  <c r="AV25" i="15"/>
  <c r="AV28" i="15"/>
  <c r="AW26" i="15"/>
  <c r="AW30" i="15" s="1"/>
  <c r="B20" i="15"/>
  <c r="B24" i="15" s="1"/>
  <c r="DO38" i="15"/>
  <c r="DO42" i="15" s="1"/>
  <c r="AV29" i="15" l="1"/>
  <c r="DN41" i="15"/>
  <c r="DN81" i="15" s="1"/>
  <c r="DO37" i="15"/>
  <c r="DO39" i="15"/>
  <c r="DO80" i="15" s="1"/>
  <c r="DO40" i="15"/>
  <c r="B21" i="15"/>
  <c r="B19" i="15"/>
  <c r="B22" i="15"/>
  <c r="AW27" i="15"/>
  <c r="AW25" i="15"/>
  <c r="AW28" i="15"/>
  <c r="N29" i="15"/>
  <c r="C20" i="15"/>
  <c r="C24" i="15" s="1"/>
  <c r="AX26" i="15"/>
  <c r="AX30" i="15" s="1"/>
  <c r="DP38" i="15"/>
  <c r="DP42" i="15" s="1"/>
  <c r="B23" i="15" l="1"/>
  <c r="DP39" i="15"/>
  <c r="DP80" i="15" s="1"/>
  <c r="DP37" i="15"/>
  <c r="DP40" i="15"/>
  <c r="AX27" i="15"/>
  <c r="AX25" i="15"/>
  <c r="AX28" i="15"/>
  <c r="C19" i="15"/>
  <c r="C21" i="15"/>
  <c r="C22" i="15"/>
  <c r="DO41" i="15"/>
  <c r="DO81" i="15" s="1"/>
  <c r="AW29" i="15"/>
  <c r="AY26" i="15"/>
  <c r="AY30" i="15" s="1"/>
  <c r="D20" i="15"/>
  <c r="D24" i="15" s="1"/>
  <c r="DC32" i="15"/>
  <c r="DC36" i="15" s="1"/>
  <c r="DR29" i="15"/>
  <c r="DP41" i="15" l="1"/>
  <c r="DV41" i="15" s="1"/>
  <c r="D19" i="15"/>
  <c r="D21" i="15"/>
  <c r="D22" i="15"/>
  <c r="AY27" i="15"/>
  <c r="AY25" i="15"/>
  <c r="AY28" i="15"/>
  <c r="DC31" i="15"/>
  <c r="DC33" i="15"/>
  <c r="DC34" i="15"/>
  <c r="C23" i="15"/>
  <c r="E20" i="15"/>
  <c r="E24" i="15" s="1"/>
  <c r="AZ26" i="15"/>
  <c r="AZ30" i="15" s="1"/>
  <c r="AX29" i="15"/>
  <c r="DD32" i="15"/>
  <c r="DD36" i="15" s="1"/>
  <c r="DP81" i="15" l="1"/>
  <c r="DU41" i="15"/>
  <c r="AZ27" i="15"/>
  <c r="AZ25" i="15"/>
  <c r="AZ28" i="15"/>
  <c r="E19" i="15"/>
  <c r="E21" i="15"/>
  <c r="E22" i="15"/>
  <c r="DD33" i="15"/>
  <c r="DD31" i="15"/>
  <c r="DD34" i="15"/>
  <c r="BA26" i="15"/>
  <c r="BA30" i="15" s="1"/>
  <c r="DE32" i="15"/>
  <c r="DE36" i="15" s="1"/>
  <c r="F20" i="15"/>
  <c r="F24" i="15" s="1"/>
  <c r="AY29" i="15"/>
  <c r="D23" i="15"/>
  <c r="DC35" i="15"/>
  <c r="E23" i="15" l="1"/>
  <c r="BA27" i="15"/>
  <c r="BA25" i="15"/>
  <c r="BA28" i="15"/>
  <c r="F21" i="15"/>
  <c r="F19" i="15"/>
  <c r="F22" i="15"/>
  <c r="DE33" i="15"/>
  <c r="DE31" i="15"/>
  <c r="DE34" i="15"/>
  <c r="DF32" i="15"/>
  <c r="DF36" i="15" s="1"/>
  <c r="G20" i="15"/>
  <c r="G24" i="15" s="1"/>
  <c r="AZ29" i="15"/>
  <c r="BB26" i="15"/>
  <c r="BB30" i="15" s="1"/>
  <c r="DD35" i="15"/>
  <c r="DE35" i="15" l="1"/>
  <c r="BA29" i="15"/>
  <c r="G19" i="15"/>
  <c r="G21" i="15"/>
  <c r="G22" i="15"/>
  <c r="BB25" i="15"/>
  <c r="BB27" i="15"/>
  <c r="BB28" i="15"/>
  <c r="DF33" i="15"/>
  <c r="DF31" i="15"/>
  <c r="DF34" i="15"/>
  <c r="H20" i="15"/>
  <c r="H24" i="15" s="1"/>
  <c r="F23" i="15"/>
  <c r="BC26" i="15"/>
  <c r="BC30" i="15" s="1"/>
  <c r="DG32" i="15"/>
  <c r="DG36" i="15" s="1"/>
  <c r="DF35" i="15" l="1"/>
  <c r="BB29" i="15"/>
  <c r="G23" i="15"/>
  <c r="BC27" i="15"/>
  <c r="BC25" i="15"/>
  <c r="BC28" i="15"/>
  <c r="H21" i="15"/>
  <c r="H19" i="15"/>
  <c r="H22" i="15"/>
  <c r="DG31" i="15"/>
  <c r="DG33" i="15"/>
  <c r="DG34" i="15"/>
  <c r="AR20" i="15"/>
  <c r="AR24" i="15" s="1"/>
  <c r="DH32" i="15"/>
  <c r="DH36" i="15" s="1"/>
  <c r="I20" i="15"/>
  <c r="I24" i="15" s="1"/>
  <c r="BC29" i="15" l="1"/>
  <c r="DS29" i="15" s="1"/>
  <c r="I19" i="15"/>
  <c r="I21" i="15"/>
  <c r="I22" i="15"/>
  <c r="DH33" i="15"/>
  <c r="DH31" i="15"/>
  <c r="DH34" i="15"/>
  <c r="AR21" i="15"/>
  <c r="AR19" i="15"/>
  <c r="AR22" i="15"/>
  <c r="DG35" i="15"/>
  <c r="H23" i="15"/>
  <c r="DI32" i="15"/>
  <c r="DI36" i="15" s="1"/>
  <c r="AS20" i="15"/>
  <c r="AS24" i="15" s="1"/>
  <c r="J20" i="15"/>
  <c r="J24" i="15" s="1"/>
  <c r="I23" i="15" l="1"/>
  <c r="J21" i="15"/>
  <c r="J19" i="15"/>
  <c r="J22" i="15"/>
  <c r="AS21" i="15"/>
  <c r="AS19" i="15"/>
  <c r="AS22" i="15"/>
  <c r="DI31" i="15"/>
  <c r="DI33" i="15"/>
  <c r="DI34" i="15"/>
  <c r="AR23" i="15"/>
  <c r="DJ32" i="15"/>
  <c r="DJ36" i="15" s="1"/>
  <c r="DH35" i="15"/>
  <c r="K20" i="15"/>
  <c r="K24" i="15" s="1"/>
  <c r="AT20" i="15"/>
  <c r="AT24" i="15" s="1"/>
  <c r="J23" i="15" l="1"/>
  <c r="AS23" i="15"/>
  <c r="DJ33" i="15"/>
  <c r="DJ31" i="15"/>
  <c r="DJ34" i="15"/>
  <c r="K19" i="15"/>
  <c r="K21" i="15"/>
  <c r="K22" i="15"/>
  <c r="AT21" i="15"/>
  <c r="AT19" i="15"/>
  <c r="AT22" i="15"/>
  <c r="L20" i="15"/>
  <c r="L24" i="15" s="1"/>
  <c r="AU20" i="15"/>
  <c r="AU24" i="15" s="1"/>
  <c r="DI35" i="15"/>
  <c r="DK32" i="15"/>
  <c r="DK36" i="15" s="1"/>
  <c r="K23" i="15" l="1"/>
  <c r="AT23" i="15"/>
  <c r="DJ35" i="15"/>
  <c r="DK31" i="15"/>
  <c r="DK33" i="15"/>
  <c r="DK34" i="15"/>
  <c r="L21" i="15"/>
  <c r="L19" i="15"/>
  <c r="L22" i="15"/>
  <c r="AU19" i="15"/>
  <c r="AU21" i="15"/>
  <c r="AU22" i="15"/>
  <c r="AV20" i="15"/>
  <c r="AV24" i="15" s="1"/>
  <c r="M20" i="15"/>
  <c r="M24" i="15" s="1"/>
  <c r="DL32" i="15"/>
  <c r="DL36" i="15" s="1"/>
  <c r="L23" i="15" l="1"/>
  <c r="DK35" i="15"/>
  <c r="DL31" i="15"/>
  <c r="DL33" i="15"/>
  <c r="DL34" i="15"/>
  <c r="M21" i="15"/>
  <c r="M19" i="15"/>
  <c r="M22" i="15"/>
  <c r="AV21" i="15"/>
  <c r="AV19" i="15"/>
  <c r="AV22" i="15"/>
  <c r="N20" i="15"/>
  <c r="N24" i="15" s="1"/>
  <c r="AW20" i="15"/>
  <c r="AW24" i="15" s="1"/>
  <c r="AU23" i="15"/>
  <c r="DM32" i="15"/>
  <c r="DM36" i="15" s="1"/>
  <c r="M23" i="15" l="1"/>
  <c r="AV23" i="15"/>
  <c r="DM31" i="15"/>
  <c r="DM33" i="15"/>
  <c r="DM34" i="15"/>
  <c r="AW21" i="15"/>
  <c r="AW19" i="15"/>
  <c r="AW22" i="15"/>
  <c r="N21" i="15"/>
  <c r="N19" i="15"/>
  <c r="N22" i="15"/>
  <c r="AX20" i="15"/>
  <c r="AX24" i="15" s="1"/>
  <c r="DL35" i="15"/>
  <c r="B14" i="15"/>
  <c r="B18" i="15" s="1"/>
  <c r="DC26" i="15"/>
  <c r="DC30" i="15" s="1"/>
  <c r="DM35" i="15" l="1"/>
  <c r="DV35" i="15" s="1"/>
  <c r="DC27" i="15"/>
  <c r="DC25" i="15"/>
  <c r="DC28" i="15"/>
  <c r="AX21" i="15"/>
  <c r="AX19" i="15"/>
  <c r="AX22" i="15"/>
  <c r="B15" i="15"/>
  <c r="B13" i="15"/>
  <c r="B16" i="15"/>
  <c r="N23" i="15"/>
  <c r="C14" i="15"/>
  <c r="C18" i="15" s="1"/>
  <c r="DD26" i="15"/>
  <c r="DD30" i="15" s="1"/>
  <c r="AY20" i="15"/>
  <c r="AY24" i="15" s="1"/>
  <c r="AW23" i="15"/>
  <c r="B17" i="15" l="1"/>
  <c r="DU35" i="15"/>
  <c r="DC29" i="15"/>
  <c r="AY19" i="15"/>
  <c r="AY21" i="15"/>
  <c r="AY22" i="15"/>
  <c r="DD25" i="15"/>
  <c r="DD27" i="15"/>
  <c r="DD28" i="15"/>
  <c r="C13" i="15"/>
  <c r="C15" i="15"/>
  <c r="C16" i="15"/>
  <c r="D14" i="15"/>
  <c r="D18" i="15" s="1"/>
  <c r="AZ20" i="15"/>
  <c r="AZ24" i="15" s="1"/>
  <c r="DE26" i="15"/>
  <c r="DE30" i="15" s="1"/>
  <c r="AX23" i="15"/>
  <c r="DR23" i="15"/>
  <c r="DD29" i="15" l="1"/>
  <c r="AY23" i="15"/>
  <c r="DE25" i="15"/>
  <c r="DE27" i="15"/>
  <c r="DE28" i="15"/>
  <c r="AZ21" i="15"/>
  <c r="AZ19" i="15"/>
  <c r="AZ22" i="15"/>
  <c r="D15" i="15"/>
  <c r="D13" i="15"/>
  <c r="D16" i="15"/>
  <c r="BA20" i="15"/>
  <c r="BA24" i="15" s="1"/>
  <c r="C17" i="15"/>
  <c r="E14" i="15"/>
  <c r="E18" i="15" s="1"/>
  <c r="DF26" i="15"/>
  <c r="DF30" i="15" s="1"/>
  <c r="BA21" i="15" l="1"/>
  <c r="BA19" i="15"/>
  <c r="BA22" i="15"/>
  <c r="DF27" i="15"/>
  <c r="DF25" i="15"/>
  <c r="DF28" i="15"/>
  <c r="E13" i="15"/>
  <c r="E15" i="15"/>
  <c r="E16" i="15"/>
  <c r="DG26" i="15"/>
  <c r="DG30" i="15" s="1"/>
  <c r="F14" i="15"/>
  <c r="F18" i="15" s="1"/>
  <c r="D17" i="15"/>
  <c r="DE29" i="15"/>
  <c r="BB20" i="15"/>
  <c r="BB24" i="15" s="1"/>
  <c r="AZ23" i="15"/>
  <c r="DF29" i="15" l="1"/>
  <c r="E17" i="15"/>
  <c r="BA23" i="15"/>
  <c r="F15" i="15"/>
  <c r="F13" i="15"/>
  <c r="F16" i="15"/>
  <c r="DG27" i="15"/>
  <c r="DG25" i="15"/>
  <c r="DG28" i="15"/>
  <c r="BB19" i="15"/>
  <c r="BB21" i="15"/>
  <c r="BB22" i="15"/>
  <c r="BC20" i="15"/>
  <c r="BC24" i="15" s="1"/>
  <c r="G14" i="15"/>
  <c r="G18" i="15" s="1"/>
  <c r="DH26" i="15"/>
  <c r="DH30" i="15" s="1"/>
  <c r="DH25" i="15" l="1"/>
  <c r="DH27" i="15"/>
  <c r="DH28" i="15"/>
  <c r="G15" i="15"/>
  <c r="G13" i="15"/>
  <c r="G16" i="15"/>
  <c r="BC19" i="15"/>
  <c r="BC21" i="15"/>
  <c r="BC22" i="15"/>
  <c r="F17" i="15"/>
  <c r="DI26" i="15"/>
  <c r="DI30" i="15" s="1"/>
  <c r="BB23" i="15"/>
  <c r="DG29" i="15"/>
  <c r="AR14" i="15"/>
  <c r="AR18" i="15" s="1"/>
  <c r="H14" i="15"/>
  <c r="H18" i="15" s="1"/>
  <c r="BC23" i="15" l="1"/>
  <c r="DS23" i="15" s="1"/>
  <c r="DH29" i="15"/>
  <c r="G17" i="15"/>
  <c r="AR15" i="15"/>
  <c r="AR13" i="15"/>
  <c r="AR16" i="15"/>
  <c r="DI27" i="15"/>
  <c r="DI25" i="15"/>
  <c r="DI28" i="15"/>
  <c r="H15" i="15"/>
  <c r="H13" i="15"/>
  <c r="H16" i="15"/>
  <c r="DJ26" i="15"/>
  <c r="DJ30" i="15" s="1"/>
  <c r="I14" i="15"/>
  <c r="I18" i="15" s="1"/>
  <c r="AS14" i="15"/>
  <c r="AS18" i="15" s="1"/>
  <c r="DI29" i="15" l="1"/>
  <c r="H17" i="15"/>
  <c r="I13" i="15"/>
  <c r="I15" i="15"/>
  <c r="I16" i="15"/>
  <c r="AS15" i="15"/>
  <c r="AS13" i="15"/>
  <c r="AS16" i="15"/>
  <c r="DJ27" i="15"/>
  <c r="DJ25" i="15"/>
  <c r="DJ28" i="15"/>
  <c r="AT14" i="15"/>
  <c r="AT18" i="15" s="1"/>
  <c r="J14" i="15"/>
  <c r="J18" i="15" s="1"/>
  <c r="AR17" i="15"/>
  <c r="DK26" i="15"/>
  <c r="DK30" i="15" s="1"/>
  <c r="AS17" i="15" l="1"/>
  <c r="DJ29" i="15"/>
  <c r="DK25" i="15"/>
  <c r="DK27" i="15"/>
  <c r="DK28" i="15"/>
  <c r="J13" i="15"/>
  <c r="J15" i="15"/>
  <c r="J16" i="15"/>
  <c r="AT13" i="15"/>
  <c r="AT15" i="15"/>
  <c r="AT16" i="15"/>
  <c r="K14" i="15"/>
  <c r="K18" i="15" s="1"/>
  <c r="AU14" i="15"/>
  <c r="AU18" i="15" s="1"/>
  <c r="I17" i="15"/>
  <c r="DL26" i="15"/>
  <c r="DL30" i="15" s="1"/>
  <c r="DK29" i="15" l="1"/>
  <c r="DL25" i="15"/>
  <c r="DL27" i="15"/>
  <c r="DL28" i="15"/>
  <c r="K13" i="15"/>
  <c r="K15" i="15"/>
  <c r="K16" i="15"/>
  <c r="AU13" i="15"/>
  <c r="AU15" i="15"/>
  <c r="AU16" i="15"/>
  <c r="AT17" i="15"/>
  <c r="AV14" i="15"/>
  <c r="AV18" i="15" s="1"/>
  <c r="DM26" i="15"/>
  <c r="DM30" i="15" s="1"/>
  <c r="L14" i="15"/>
  <c r="L18" i="15" s="1"/>
  <c r="J17" i="15"/>
  <c r="DL29" i="15" l="1"/>
  <c r="AU17" i="15"/>
  <c r="AV15" i="15"/>
  <c r="AV13" i="15"/>
  <c r="AV16" i="15"/>
  <c r="L13" i="15"/>
  <c r="L15" i="15"/>
  <c r="L16" i="15"/>
  <c r="DM25" i="15"/>
  <c r="DM27" i="15"/>
  <c r="DM28" i="15"/>
  <c r="DC20" i="15"/>
  <c r="DC24" i="15" s="1"/>
  <c r="AW14" i="15"/>
  <c r="AW18" i="15" s="1"/>
  <c r="M14" i="15"/>
  <c r="M18" i="15" s="1"/>
  <c r="K17" i="15"/>
  <c r="DM29" i="15" l="1"/>
  <c r="DV29" i="15" s="1"/>
  <c r="AV17" i="15"/>
  <c r="M13" i="15"/>
  <c r="M15" i="15"/>
  <c r="M16" i="15"/>
  <c r="AW15" i="15"/>
  <c r="AW13" i="15"/>
  <c r="AW16" i="15"/>
  <c r="DC19" i="15"/>
  <c r="DC21" i="15"/>
  <c r="DC22" i="15"/>
  <c r="N14" i="15"/>
  <c r="N18" i="15" s="1"/>
  <c r="AX14" i="15"/>
  <c r="AX18" i="15" s="1"/>
  <c r="DD20" i="15"/>
  <c r="DD24" i="15" s="1"/>
  <c r="L17" i="15"/>
  <c r="DU29" i="15" l="1"/>
  <c r="DC23" i="15"/>
  <c r="DD21" i="15"/>
  <c r="DD19" i="15"/>
  <c r="DD22" i="15"/>
  <c r="AX13" i="15"/>
  <c r="AX15" i="15"/>
  <c r="AX16" i="15"/>
  <c r="N13" i="15"/>
  <c r="N15" i="15"/>
  <c r="N80" i="15" s="1"/>
  <c r="N16" i="15"/>
  <c r="DE20" i="15"/>
  <c r="DE24" i="15" s="1"/>
  <c r="AY14" i="15"/>
  <c r="AY18" i="15" s="1"/>
  <c r="AW17" i="15"/>
  <c r="B8" i="15"/>
  <c r="B12" i="15" s="1"/>
  <c r="M17" i="15"/>
  <c r="AY15" i="15" l="1"/>
  <c r="AY13" i="15"/>
  <c r="AY16" i="15"/>
  <c r="DE19" i="15"/>
  <c r="DE21" i="15"/>
  <c r="DE22" i="15"/>
  <c r="B9" i="15"/>
  <c r="B80" i="15" s="1"/>
  <c r="B7" i="15"/>
  <c r="B10" i="15"/>
  <c r="AZ14" i="15"/>
  <c r="AZ18" i="15" s="1"/>
  <c r="AX17" i="15"/>
  <c r="C8" i="15"/>
  <c r="C12" i="15" s="1"/>
  <c r="N17" i="15"/>
  <c r="DF20" i="15"/>
  <c r="DF24" i="15" s="1"/>
  <c r="DD23" i="15"/>
  <c r="AY17" i="15" l="1"/>
  <c r="DF21" i="15"/>
  <c r="DF19" i="15"/>
  <c r="DF22" i="15"/>
  <c r="C9" i="15"/>
  <c r="C80" i="15" s="1"/>
  <c r="C7" i="15"/>
  <c r="C10" i="15"/>
  <c r="AZ15" i="15"/>
  <c r="AZ13" i="15"/>
  <c r="AZ16" i="15"/>
  <c r="B11" i="15"/>
  <c r="D8" i="15"/>
  <c r="D12" i="15" s="1"/>
  <c r="BA14" i="15"/>
  <c r="BA18" i="15" s="1"/>
  <c r="DE23" i="15"/>
  <c r="DG20" i="15"/>
  <c r="DG24" i="15" s="1"/>
  <c r="N81" i="15"/>
  <c r="DR17" i="15"/>
  <c r="AZ17" i="15" l="1"/>
  <c r="D9" i="15"/>
  <c r="D80" i="15" s="1"/>
  <c r="D7" i="15"/>
  <c r="D10" i="15"/>
  <c r="DG19" i="15"/>
  <c r="DG21" i="15"/>
  <c r="DG22" i="15"/>
  <c r="BA15" i="15"/>
  <c r="BA13" i="15"/>
  <c r="BA16" i="15"/>
  <c r="BB14" i="15"/>
  <c r="BB18" i="15" s="1"/>
  <c r="DH20" i="15"/>
  <c r="DH24" i="15" s="1"/>
  <c r="C11" i="15"/>
  <c r="C81" i="15" s="1"/>
  <c r="DF23" i="15"/>
  <c r="E8" i="15"/>
  <c r="E12" i="15" s="1"/>
  <c r="B81" i="15"/>
  <c r="BA17" i="15" l="1"/>
  <c r="E7" i="15"/>
  <c r="E9" i="15"/>
  <c r="E80" i="15" s="1"/>
  <c r="E10" i="15"/>
  <c r="DH21" i="15"/>
  <c r="DH19" i="15"/>
  <c r="DH22" i="15"/>
  <c r="BB13" i="15"/>
  <c r="BB15" i="15"/>
  <c r="BB16" i="15"/>
  <c r="DI20" i="15"/>
  <c r="DI24" i="15" s="1"/>
  <c r="DG23" i="15"/>
  <c r="BC14" i="15"/>
  <c r="BC18" i="15" s="1"/>
  <c r="D11" i="15"/>
  <c r="D81" i="15" s="1"/>
  <c r="F8" i="15"/>
  <c r="F12" i="15" s="1"/>
  <c r="DH23" i="15" l="1"/>
  <c r="F9" i="15"/>
  <c r="F80" i="15" s="1"/>
  <c r="F7" i="15"/>
  <c r="F10" i="15"/>
  <c r="DI21" i="15"/>
  <c r="DI19" i="15"/>
  <c r="DI22" i="15"/>
  <c r="BC15" i="15"/>
  <c r="BC13" i="15"/>
  <c r="BC16" i="15"/>
  <c r="AR8" i="15"/>
  <c r="AR12" i="15" s="1"/>
  <c r="G8" i="15"/>
  <c r="G12" i="15" s="1"/>
  <c r="DJ20" i="15"/>
  <c r="DJ24" i="15" s="1"/>
  <c r="E11" i="15"/>
  <c r="BB17" i="15"/>
  <c r="DI23" i="15" l="1"/>
  <c r="G7" i="15"/>
  <c r="G9" i="15"/>
  <c r="G80" i="15" s="1"/>
  <c r="G10" i="15"/>
  <c r="AR7" i="15"/>
  <c r="AR9" i="15"/>
  <c r="AR80" i="15" s="1"/>
  <c r="AR10" i="15"/>
  <c r="DJ21" i="15"/>
  <c r="DJ19" i="15"/>
  <c r="DJ22" i="15"/>
  <c r="H8" i="15"/>
  <c r="H12" i="15" s="1"/>
  <c r="F11" i="15"/>
  <c r="F81" i="15" s="1"/>
  <c r="E81" i="15"/>
  <c r="BC17" i="15"/>
  <c r="DK20" i="15"/>
  <c r="DK24" i="15" s="1"/>
  <c r="AS8" i="15"/>
  <c r="AS12" i="15" s="1"/>
  <c r="DK19" i="15" l="1"/>
  <c r="DK21" i="15"/>
  <c r="DK22" i="15"/>
  <c r="H9" i="15"/>
  <c r="H80" i="15" s="1"/>
  <c r="H7" i="15"/>
  <c r="H10" i="15"/>
  <c r="AS7" i="15"/>
  <c r="AS9" i="15"/>
  <c r="AS80" i="15" s="1"/>
  <c r="AS10" i="15"/>
  <c r="AT8" i="15"/>
  <c r="AT12" i="15" s="1"/>
  <c r="AR11" i="15"/>
  <c r="DS17" i="15"/>
  <c r="G11" i="15"/>
  <c r="DJ23" i="15"/>
  <c r="I8" i="15"/>
  <c r="I12" i="15" s="1"/>
  <c r="DL20" i="15"/>
  <c r="DL24" i="15" s="1"/>
  <c r="AS11" i="15" l="1"/>
  <c r="AS81" i="15" s="1"/>
  <c r="AT9" i="15"/>
  <c r="AT80" i="15" s="1"/>
  <c r="AT7" i="15"/>
  <c r="AT10" i="15"/>
  <c r="DL19" i="15"/>
  <c r="DL21" i="15"/>
  <c r="DL22" i="15"/>
  <c r="I7" i="15"/>
  <c r="I9" i="15"/>
  <c r="I80" i="15" s="1"/>
  <c r="I10" i="15"/>
  <c r="J8" i="15"/>
  <c r="J12" i="15" s="1"/>
  <c r="G81" i="15"/>
  <c r="AR81" i="15"/>
  <c r="DM20" i="15"/>
  <c r="DM24" i="15" s="1"/>
  <c r="AU8" i="15"/>
  <c r="AU12" i="15" s="1"/>
  <c r="DK23" i="15"/>
  <c r="H11" i="15"/>
  <c r="H81" i="15" s="1"/>
  <c r="DL23" i="15" l="1"/>
  <c r="AT11" i="15"/>
  <c r="AT81" i="15" s="1"/>
  <c r="I11" i="15"/>
  <c r="I81" i="15" s="1"/>
  <c r="J7" i="15"/>
  <c r="J9" i="15"/>
  <c r="J80" i="15" s="1"/>
  <c r="J10" i="15"/>
  <c r="AU7" i="15"/>
  <c r="AU9" i="15"/>
  <c r="AU80" i="15" s="1"/>
  <c r="AU10" i="15"/>
  <c r="DM21" i="15"/>
  <c r="DM19" i="15"/>
  <c r="DM22" i="15"/>
  <c r="DC14" i="15"/>
  <c r="DC18" i="15" s="1"/>
  <c r="AV8" i="15"/>
  <c r="AV12" i="15" s="1"/>
  <c r="K8" i="15"/>
  <c r="K12" i="15" s="1"/>
  <c r="AU11" i="15" l="1"/>
  <c r="AU81" i="15" s="1"/>
  <c r="DM23" i="15"/>
  <c r="DV23" i="15" s="1"/>
  <c r="K7" i="15"/>
  <c r="K9" i="15"/>
  <c r="K80" i="15" s="1"/>
  <c r="K10" i="15"/>
  <c r="AV9" i="15"/>
  <c r="AV80" i="15" s="1"/>
  <c r="AV7" i="15"/>
  <c r="AV10" i="15"/>
  <c r="DC13" i="15"/>
  <c r="DC15" i="15"/>
  <c r="DC16" i="15"/>
  <c r="DD14" i="15"/>
  <c r="DD18" i="15" s="1"/>
  <c r="J11" i="15"/>
  <c r="J81" i="15" s="1"/>
  <c r="L8" i="15"/>
  <c r="L12" i="15" s="1"/>
  <c r="AW8" i="15"/>
  <c r="AW12" i="15" s="1"/>
  <c r="DU23" i="15" l="1"/>
  <c r="AV11" i="15"/>
  <c r="AV81" i="15" s="1"/>
  <c r="DC17" i="15"/>
  <c r="K11" i="15"/>
  <c r="K81" i="15" s="1"/>
  <c r="DD15" i="15"/>
  <c r="DD13" i="15"/>
  <c r="DD16" i="15"/>
  <c r="L9" i="15"/>
  <c r="L80" i="15" s="1"/>
  <c r="L7" i="15"/>
  <c r="L10" i="15"/>
  <c r="AW7" i="15"/>
  <c r="AW9" i="15"/>
  <c r="AW80" i="15" s="1"/>
  <c r="AW10" i="15"/>
  <c r="M8" i="15"/>
  <c r="M12" i="15" s="1"/>
  <c r="DE14" i="15"/>
  <c r="DE18" i="15" s="1"/>
  <c r="AX8" i="15"/>
  <c r="AX12" i="15" s="1"/>
  <c r="L11" i="15" l="1"/>
  <c r="L81" i="15" s="1"/>
  <c r="AX9" i="15"/>
  <c r="AX80" i="15" s="1"/>
  <c r="AX7" i="15"/>
  <c r="AX10" i="15"/>
  <c r="DE13" i="15"/>
  <c r="DE15" i="15"/>
  <c r="DE16" i="15"/>
  <c r="M9" i="15"/>
  <c r="M80" i="15" s="1"/>
  <c r="DR80" i="15" s="1"/>
  <c r="G87" i="15" s="1"/>
  <c r="M7" i="15"/>
  <c r="M10" i="15"/>
  <c r="DF14" i="15"/>
  <c r="DF18" i="15" s="1"/>
  <c r="DD17" i="15"/>
  <c r="AY8" i="15"/>
  <c r="AY12" i="15" s="1"/>
  <c r="AW11" i="15"/>
  <c r="M11" i="15" l="1"/>
  <c r="M81" i="15" s="1"/>
  <c r="DR81" i="15" s="1"/>
  <c r="G88" i="15" s="1"/>
  <c r="G89" i="15" s="1"/>
  <c r="DE17" i="15"/>
  <c r="DF15" i="15"/>
  <c r="DF13" i="15"/>
  <c r="DF16" i="15"/>
  <c r="AY9" i="15"/>
  <c r="AY80" i="15" s="1"/>
  <c r="AY7" i="15"/>
  <c r="AY10" i="15"/>
  <c r="AZ8" i="15"/>
  <c r="AZ12" i="15" s="1"/>
  <c r="DG14" i="15"/>
  <c r="DG18" i="15" s="1"/>
  <c r="AW81" i="15"/>
  <c r="AX11" i="15"/>
  <c r="AX81" i="15" s="1"/>
  <c r="DR11" i="15" l="1"/>
  <c r="AY11" i="15"/>
  <c r="AY81" i="15" s="1"/>
  <c r="AZ9" i="15"/>
  <c r="AZ80" i="15" s="1"/>
  <c r="AZ7" i="15"/>
  <c r="AZ10" i="15"/>
  <c r="DG13" i="15"/>
  <c r="DG15" i="15"/>
  <c r="DG16" i="15"/>
  <c r="DH14" i="15"/>
  <c r="DH18" i="15" s="1"/>
  <c r="DF17" i="15"/>
  <c r="BA8" i="15"/>
  <c r="BA12" i="15" s="1"/>
  <c r="DH15" i="15" l="1"/>
  <c r="DH13" i="15"/>
  <c r="DH16" i="15"/>
  <c r="BA9" i="15"/>
  <c r="BA80" i="15" s="1"/>
  <c r="BA7" i="15"/>
  <c r="BA10" i="15"/>
  <c r="AZ11" i="15"/>
  <c r="AZ81" i="15" s="1"/>
  <c r="BB8" i="15"/>
  <c r="BB12" i="15" s="1"/>
  <c r="DI14" i="15"/>
  <c r="DI18" i="15" s="1"/>
  <c r="DG17" i="15"/>
  <c r="BA11" i="15" l="1"/>
  <c r="BA81" i="15" s="1"/>
  <c r="DH17" i="15"/>
  <c r="BB9" i="15"/>
  <c r="BB80" i="15" s="1"/>
  <c r="BB7" i="15"/>
  <c r="BB10" i="15"/>
  <c r="DI13" i="15"/>
  <c r="DI15" i="15"/>
  <c r="DI16" i="15"/>
  <c r="DJ14" i="15"/>
  <c r="DJ18" i="15" s="1"/>
  <c r="BC8" i="15"/>
  <c r="BC12" i="15" s="1"/>
  <c r="BB11" i="15" l="1"/>
  <c r="BB81" i="15" s="1"/>
  <c r="BC7" i="15"/>
  <c r="BC9" i="15"/>
  <c r="BC80" i="15" s="1"/>
  <c r="DS80" i="15" s="1"/>
  <c r="H87" i="15" s="1"/>
  <c r="BC10" i="15"/>
  <c r="DJ15" i="15"/>
  <c r="DJ13" i="15"/>
  <c r="DJ16" i="15"/>
  <c r="DI17" i="15"/>
  <c r="DK14" i="15"/>
  <c r="DK18" i="15" s="1"/>
  <c r="BC11" i="15" l="1"/>
  <c r="BC81" i="15" s="1"/>
  <c r="DS81" i="15" s="1"/>
  <c r="H88" i="15" s="1"/>
  <c r="H89" i="15" s="1"/>
  <c r="DJ17" i="15"/>
  <c r="DK13" i="15"/>
  <c r="DK15" i="15"/>
  <c r="DK16" i="15"/>
  <c r="DL14" i="15"/>
  <c r="DL18" i="15" s="1"/>
  <c r="DS11" i="15" l="1"/>
  <c r="DL13" i="15"/>
  <c r="DL15" i="15"/>
  <c r="DL16" i="15"/>
  <c r="DK17" i="15"/>
  <c r="DM14" i="15"/>
  <c r="DM18" i="15" s="1"/>
  <c r="DL17" i="15" l="1"/>
  <c r="DM13" i="15"/>
  <c r="DM15" i="15"/>
  <c r="DM16" i="15"/>
  <c r="DC8" i="15"/>
  <c r="DC12" i="15" s="1"/>
  <c r="DC7" i="15" l="1"/>
  <c r="DC9" i="15"/>
  <c r="DC80" i="15" s="1"/>
  <c r="DC10" i="15"/>
  <c r="DM17" i="15"/>
  <c r="DD8" i="15"/>
  <c r="DD12" i="15" s="1"/>
  <c r="DC11" i="15" l="1"/>
  <c r="DC81" i="15" s="1"/>
  <c r="DD9" i="15"/>
  <c r="DD80" i="15" s="1"/>
  <c r="DD7" i="15"/>
  <c r="DD10" i="15"/>
  <c r="DE8" i="15"/>
  <c r="DE12" i="15" s="1"/>
  <c r="DV17" i="15"/>
  <c r="DU17" i="15"/>
  <c r="DE9" i="15" l="1"/>
  <c r="DE80" i="15" s="1"/>
  <c r="DE7" i="15"/>
  <c r="DE10" i="15"/>
  <c r="DD11" i="15"/>
  <c r="DF8" i="15"/>
  <c r="DF12" i="15" s="1"/>
  <c r="DE11" i="15" l="1"/>
  <c r="DE81" i="15" s="1"/>
  <c r="DF7" i="15"/>
  <c r="DF9" i="15"/>
  <c r="DF10" i="15"/>
  <c r="DG8" i="15"/>
  <c r="DG12" i="15" s="1"/>
  <c r="DD81" i="15"/>
  <c r="DF11" i="15" l="1"/>
  <c r="DF81" i="15" s="1"/>
  <c r="DF80" i="15"/>
  <c r="DG9" i="15"/>
  <c r="DG80" i="15" s="1"/>
  <c r="DG7" i="15"/>
  <c r="DG10" i="15"/>
  <c r="DH8" i="15"/>
  <c r="DH12" i="15" s="1"/>
  <c r="DG11" i="15" l="1"/>
  <c r="DG81" i="15" s="1"/>
  <c r="DH9" i="15"/>
  <c r="DH80" i="15" s="1"/>
  <c r="DH7" i="15"/>
  <c r="DH10" i="15"/>
  <c r="DI8" i="15"/>
  <c r="DI12" i="15" s="1"/>
  <c r="DI9" i="15" l="1"/>
  <c r="DI80" i="15" s="1"/>
  <c r="DI7" i="15"/>
  <c r="DI10" i="15"/>
  <c r="DH11" i="15"/>
  <c r="DJ8" i="15"/>
  <c r="DJ12" i="15" s="1"/>
  <c r="DJ7" i="15" l="1"/>
  <c r="DJ9" i="15"/>
  <c r="DJ10" i="15"/>
  <c r="DI11" i="15"/>
  <c r="DI81" i="15" s="1"/>
  <c r="DK8" i="15"/>
  <c r="DK12" i="15" s="1"/>
  <c r="DH81" i="15"/>
  <c r="DJ11" i="15" l="1"/>
  <c r="DJ81" i="15" s="1"/>
  <c r="DJ80" i="15"/>
  <c r="DK9" i="15"/>
  <c r="DK80" i="15" s="1"/>
  <c r="DK7" i="15"/>
  <c r="DK10" i="15"/>
  <c r="DL8" i="15"/>
  <c r="DL12" i="15" s="1"/>
  <c r="DK11" i="15" l="1"/>
  <c r="DK81" i="15" s="1"/>
  <c r="DL7" i="15"/>
  <c r="DL9" i="15"/>
  <c r="DL80" i="15" s="1"/>
  <c r="DL10" i="15"/>
  <c r="DM8" i="15"/>
  <c r="DM12" i="15" s="1"/>
  <c r="DM7" i="15" l="1"/>
  <c r="DM9" i="15"/>
  <c r="DM80" i="15" s="1"/>
  <c r="DM10" i="15"/>
  <c r="DL11" i="15"/>
  <c r="DL81" i="15" s="1"/>
  <c r="DM11" i="15" l="1"/>
  <c r="DV11" i="15" s="1"/>
  <c r="DV80" i="15"/>
  <c r="K87" i="15" s="1"/>
  <c r="DU80" i="15"/>
  <c r="J87" i="15" s="1"/>
  <c r="DU11" i="15" l="1"/>
  <c r="DM81" i="15"/>
  <c r="DV81" i="15" s="1"/>
  <c r="K88" i="15" s="1"/>
  <c r="K89" i="15" s="1"/>
  <c r="DU81" i="15" l="1"/>
  <c r="J88" i="15" s="1"/>
  <c r="J89" i="15" s="1"/>
  <c r="F6" i="12" l="1"/>
  <c r="F4" i="12"/>
  <c r="F5" i="12" l="1"/>
  <c r="F11" i="12" l="1"/>
  <c r="J6" i="2" l="1"/>
  <c r="K6" i="2" s="1"/>
  <c r="K7" i="2" l="1"/>
  <c r="BB3" i="6" l="1"/>
  <c r="BD3" i="6"/>
  <c r="BE3" i="6" s="1"/>
  <c r="BG3" i="6" s="1"/>
  <c r="BI3" i="6" l="1"/>
  <c r="BH3" i="6"/>
  <c r="BJ3" i="6" s="1"/>
  <c r="E36" i="17" l="1"/>
  <c r="E37" i="17"/>
  <c r="F32" i="17"/>
  <c r="F37" i="17" s="1"/>
  <c r="F38" i="17" l="1"/>
  <c r="F39" i="17" s="1"/>
  <c r="G32" i="17"/>
  <c r="F31" i="17"/>
  <c r="E38" i="17"/>
  <c r="F40" i="17" l="1"/>
  <c r="F42" i="17"/>
  <c r="F36" i="17"/>
  <c r="F30" i="17"/>
  <c r="G37" i="17"/>
  <c r="G31" i="17"/>
  <c r="H32" i="17"/>
  <c r="E39" i="17"/>
  <c r="E43" i="17" s="1"/>
  <c r="F43" i="17" l="1"/>
  <c r="E42" i="17"/>
  <c r="G36" i="17"/>
  <c r="G30" i="17"/>
  <c r="E40" i="17"/>
  <c r="I32" i="17"/>
  <c r="H31" i="17"/>
  <c r="H37" i="17"/>
  <c r="G38" i="17"/>
  <c r="G39" i="17" l="1"/>
  <c r="G43" i="17" s="1"/>
  <c r="H38" i="17"/>
  <c r="H39" i="17" s="1"/>
  <c r="H42" i="17" s="1"/>
  <c r="H36" i="17"/>
  <c r="H30" i="17"/>
  <c r="I37" i="17"/>
  <c r="I31" i="17"/>
  <c r="J32" i="17"/>
  <c r="H43" i="17" l="1"/>
  <c r="G40" i="17"/>
  <c r="G42" i="17"/>
  <c r="H40" i="17"/>
  <c r="I30" i="17"/>
  <c r="I36" i="17"/>
  <c r="J31" i="17"/>
  <c r="K32" i="17"/>
  <c r="J37" i="17"/>
  <c r="I38" i="17"/>
  <c r="I39" i="17" s="1"/>
  <c r="I42" i="17" s="1"/>
  <c r="I43" i="17" l="1"/>
  <c r="I40" i="17"/>
  <c r="L32" i="17"/>
  <c r="K31" i="17"/>
  <c r="K37" i="17"/>
  <c r="J38" i="17"/>
  <c r="J39" i="17" s="1"/>
  <c r="J30" i="17"/>
  <c r="J36" i="17"/>
  <c r="J43" i="17" l="1"/>
  <c r="J40" i="17"/>
  <c r="J42" i="17"/>
  <c r="K38" i="17"/>
  <c r="K39" i="17" s="1"/>
  <c r="K30" i="17"/>
  <c r="K36" i="17"/>
  <c r="L37" i="17"/>
  <c r="M32" i="17"/>
  <c r="L31" i="17"/>
  <c r="K43" i="17" l="1"/>
  <c r="K40" i="17"/>
  <c r="K42" i="17"/>
  <c r="M31" i="17"/>
  <c r="L30" i="17"/>
  <c r="L36" i="17"/>
  <c r="L38" i="17"/>
  <c r="L39" i="17" s="1"/>
  <c r="N32" i="17"/>
  <c r="N37" i="17" s="1"/>
  <c r="M37" i="17"/>
  <c r="L43" i="17" l="1"/>
  <c r="L40" i="17"/>
  <c r="L42" i="17"/>
  <c r="N38" i="17"/>
  <c r="M38" i="17"/>
  <c r="M39" i="17" s="1"/>
  <c r="M36" i="17"/>
  <c r="M30" i="17"/>
  <c r="N30" i="17"/>
  <c r="N31" i="17"/>
  <c r="N36" i="17" s="1"/>
  <c r="M43" i="17" l="1"/>
  <c r="M40" i="17"/>
  <c r="M42" i="17"/>
  <c r="N39" i="17"/>
  <c r="N40" i="17" s="1"/>
  <c r="B21" i="17"/>
  <c r="N43" i="17" l="1"/>
  <c r="N42" i="17"/>
  <c r="B25" i="17"/>
  <c r="B23" i="17"/>
  <c r="B29" i="17" l="1" a="1"/>
  <c r="B29" i="17" s="1"/>
  <c r="B30" i="17" a="1"/>
  <c r="B30" i="17" s="1"/>
  <c r="B26" i="17"/>
  <c r="B27" i="1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<sst xmlns="http://schemas.openxmlformats.org/spreadsheetml/2006/main" count="31783" uniqueCount="1855">
  <si>
    <t>Итого</t>
  </si>
  <si>
    <t>Ст</t>
  </si>
  <si>
    <t>1К</t>
  </si>
  <si>
    <t>2К</t>
  </si>
  <si>
    <t>Кол-во, шт.</t>
  </si>
  <si>
    <t>Сред. площадь, кв. м</t>
  </si>
  <si>
    <t>Кол-во спален</t>
  </si>
  <si>
    <t>Первая очередь строительства корпуса: С1, С2, С3</t>
  </si>
  <si>
    <t>Старт первой очереди 15.10.2025</t>
  </si>
  <si>
    <t>Ввод в эксплуатацию: ноябрь 2029</t>
  </si>
  <si>
    <t>% распроданности к вводу</t>
  </si>
  <si>
    <t>Кол-во месяцев продаж</t>
  </si>
  <si>
    <t>Темп продаж в месяц, шт.</t>
  </si>
  <si>
    <t>%</t>
  </si>
  <si>
    <t>1 очередь</t>
  </si>
  <si>
    <t>2 очередь</t>
  </si>
  <si>
    <t>Вторая очередь строительства корпуса: С4, С5</t>
  </si>
  <si>
    <t>Старт продаж второй очереди: 01.03.2026</t>
  </si>
  <si>
    <t>Ввод в эксплуатацию: сентябрь 2030</t>
  </si>
  <si>
    <t>1АЕ</t>
  </si>
  <si>
    <t>2АЕ</t>
  </si>
  <si>
    <t>ст</t>
  </si>
  <si>
    <t>Средневзв стартовая цена, руб.</t>
  </si>
  <si>
    <t>№ п/п</t>
  </si>
  <si>
    <t>Код ОН</t>
  </si>
  <si>
    <t>Корпус</t>
  </si>
  <si>
    <t>Этаж</t>
  </si>
  <si>
    <t>Номер на площадке</t>
  </si>
  <si>
    <t>Условный номер</t>
  </si>
  <si>
    <t>Площадь, кв.м</t>
  </si>
  <si>
    <t>Количество комнат</t>
  </si>
  <si>
    <t>Тип по АР</t>
  </si>
  <si>
    <t>Площадь летних помещений</t>
  </si>
  <si>
    <t>Площадь летних помещений с коэф. 0,3</t>
  </si>
  <si>
    <t>Площадь без летних помещений, кв.м</t>
  </si>
  <si>
    <t>Площадь с коэф, кв.м</t>
  </si>
  <si>
    <t>Размер</t>
  </si>
  <si>
    <t>Тип планировки</t>
  </si>
  <si>
    <t>Геометрия</t>
  </si>
  <si>
    <t>Удленность от лифта (входа)</t>
  </si>
  <si>
    <t>Виды</t>
  </si>
  <si>
    <t>Расположение на этаже</t>
  </si>
  <si>
    <t>Количество лотов на этаже</t>
  </si>
  <si>
    <t>Базовая цена за кв.м, руб (до поправок)</t>
  </si>
  <si>
    <t>Поправка на этаж, %</t>
  </si>
  <si>
    <t>Поправка на размер, %</t>
  </si>
  <si>
    <t>Поправка на тип планировки, %</t>
  </si>
  <si>
    <t>Поправка геометрию, %</t>
  </si>
  <si>
    <t>Поправка на удаленность от лифта (входа), %</t>
  </si>
  <si>
    <t>Поправка на виды, %</t>
  </si>
  <si>
    <t>Поправка на расположение на этаже, %</t>
  </si>
  <si>
    <t>Поправка на количество лотов на этаже, %</t>
  </si>
  <si>
    <t>РАСЦЕНКА
Цена за кв.м, руб</t>
  </si>
  <si>
    <t>РАСЦЕНКА
Бюджет, руб</t>
  </si>
  <si>
    <t>Повышение цены, скидка</t>
  </si>
  <si>
    <t>ИТОГ Цена за кв.м, руб</t>
  </si>
  <si>
    <t>ИТОГ Бюджет, руб</t>
  </si>
  <si>
    <t>СТАТУС</t>
  </si>
  <si>
    <t>Код ОН для шахиатки</t>
  </si>
  <si>
    <t>Комнат в шахматку</t>
  </si>
  <si>
    <t>Площадь в шахматку</t>
  </si>
  <si>
    <t>Цена в шахматку</t>
  </si>
  <si>
    <t>СТАТУС В ШАХМАТКУ</t>
  </si>
  <si>
    <t>С1-1</t>
  </si>
  <si>
    <t>С1</t>
  </si>
  <si>
    <t>S</t>
  </si>
  <si>
    <t>Линейная</t>
  </si>
  <si>
    <t>Правильная</t>
  </si>
  <si>
    <t>Зона 1</t>
  </si>
  <si>
    <t>Двор север</t>
  </si>
  <si>
    <t>Около/над входной группой</t>
  </si>
  <si>
    <t>Резерв</t>
  </si>
  <si>
    <t>С1-2</t>
  </si>
  <si>
    <t>Стандарт</t>
  </si>
  <si>
    <t>С1-3</t>
  </si>
  <si>
    <t>1КА</t>
  </si>
  <si>
    <t>M</t>
  </si>
  <si>
    <t>С1-4</t>
  </si>
  <si>
    <t>XL</t>
  </si>
  <si>
    <t>С1-5</t>
  </si>
  <si>
    <t>С1-6</t>
  </si>
  <si>
    <t>С1-7</t>
  </si>
  <si>
    <t>L</t>
  </si>
  <si>
    <t>Угловая</t>
  </si>
  <si>
    <t>Двор северо-восток</t>
  </si>
  <si>
    <t>С1-8</t>
  </si>
  <si>
    <t>С1-9</t>
  </si>
  <si>
    <t>С1-10</t>
  </si>
  <si>
    <t>С1-11</t>
  </si>
  <si>
    <t>С1-12</t>
  </si>
  <si>
    <t>С1-13</t>
  </si>
  <si>
    <t>С1-14</t>
  </si>
  <si>
    <t>С1-15</t>
  </si>
  <si>
    <t>С1-16</t>
  </si>
  <si>
    <t>Зона 2</t>
  </si>
  <si>
    <t>С1-17</t>
  </si>
  <si>
    <t>С1-18</t>
  </si>
  <si>
    <t>Зона 3</t>
  </si>
  <si>
    <t>С1-19</t>
  </si>
  <si>
    <t>С1-20</t>
  </si>
  <si>
    <t>С1-21</t>
  </si>
  <si>
    <t>Свободно</t>
  </si>
  <si>
    <t>С1-22</t>
  </si>
  <si>
    <t>Коммерция</t>
  </si>
  <si>
    <t>Над входом в коммерцию</t>
  </si>
  <si>
    <t>С1-23</t>
  </si>
  <si>
    <t>С1-24</t>
  </si>
  <si>
    <t>С1-25</t>
  </si>
  <si>
    <t>С1-26</t>
  </si>
  <si>
    <t>С1-27</t>
  </si>
  <si>
    <t>С1-28</t>
  </si>
  <si>
    <t>С1-29</t>
  </si>
  <si>
    <t>С1-30</t>
  </si>
  <si>
    <t>С1-31</t>
  </si>
  <si>
    <t>С1-32</t>
  </si>
  <si>
    <t>Неправильная</t>
  </si>
  <si>
    <t>Море</t>
  </si>
  <si>
    <t>С1-33</t>
  </si>
  <si>
    <t>С1-34</t>
  </si>
  <si>
    <t>С1-35</t>
  </si>
  <si>
    <t>С1-36</t>
  </si>
  <si>
    <t>С1-37</t>
  </si>
  <si>
    <t>С1-38</t>
  </si>
  <si>
    <t>С1-39</t>
  </si>
  <si>
    <t>С1-40</t>
  </si>
  <si>
    <t>С1-41</t>
  </si>
  <si>
    <t>С1-42</t>
  </si>
  <si>
    <t>С1-43</t>
  </si>
  <si>
    <t>С1-44</t>
  </si>
  <si>
    <t>С1-45</t>
  </si>
  <si>
    <t>С1-46</t>
  </si>
  <si>
    <t>С1-47</t>
  </si>
  <si>
    <t>С1-48</t>
  </si>
  <si>
    <t>С1-49</t>
  </si>
  <si>
    <t>С1-50</t>
  </si>
  <si>
    <t>С1-51</t>
  </si>
  <si>
    <t>С1-52</t>
  </si>
  <si>
    <t>С1-53</t>
  </si>
  <si>
    <t>С1-54</t>
  </si>
  <si>
    <t>Внутренний угол</t>
  </si>
  <si>
    <t>С1-55</t>
  </si>
  <si>
    <t>С1-56</t>
  </si>
  <si>
    <t>С1-57</t>
  </si>
  <si>
    <t>С1-58</t>
  </si>
  <si>
    <t>С1-59</t>
  </si>
  <si>
    <t>С1-60</t>
  </si>
  <si>
    <t>С1-61</t>
  </si>
  <si>
    <t>С1-62</t>
  </si>
  <si>
    <t>С1-63</t>
  </si>
  <si>
    <t>С1-64</t>
  </si>
  <si>
    <t>С1-65</t>
  </si>
  <si>
    <t>С1-66</t>
  </si>
  <si>
    <t>С1-67</t>
  </si>
  <si>
    <t>С1-68</t>
  </si>
  <si>
    <t>С1-69</t>
  </si>
  <si>
    <t>С1-70</t>
  </si>
  <si>
    <t>С1-71</t>
  </si>
  <si>
    <t>С1-72</t>
  </si>
  <si>
    <t>С1-73</t>
  </si>
  <si>
    <t>У входа в лифтовый холл</t>
  </si>
  <si>
    <t>С1-74</t>
  </si>
  <si>
    <t>С1-75</t>
  </si>
  <si>
    <t>С1-76</t>
  </si>
  <si>
    <t>С1-77</t>
  </si>
  <si>
    <t>С1-78</t>
  </si>
  <si>
    <t>С1-79</t>
  </si>
  <si>
    <t>С1-80</t>
  </si>
  <si>
    <t>С1-81</t>
  </si>
  <si>
    <t>С1-82</t>
  </si>
  <si>
    <t>С1-83</t>
  </si>
  <si>
    <t>С1-84</t>
  </si>
  <si>
    <t>С1-85</t>
  </si>
  <si>
    <t>С1-86</t>
  </si>
  <si>
    <t>С1-87</t>
  </si>
  <si>
    <t>С1-88</t>
  </si>
  <si>
    <t>С1-89</t>
  </si>
  <si>
    <t>С1-90</t>
  </si>
  <si>
    <t>С1-91</t>
  </si>
  <si>
    <t>С1-92</t>
  </si>
  <si>
    <t>С1-93</t>
  </si>
  <si>
    <t>С1-94</t>
  </si>
  <si>
    <t>С1-95</t>
  </si>
  <si>
    <t>С1-96</t>
  </si>
  <si>
    <t>С1-97</t>
  </si>
  <si>
    <t>С1-98</t>
  </si>
  <si>
    <t>С1-99</t>
  </si>
  <si>
    <t>С1-100</t>
  </si>
  <si>
    <t>С1-101</t>
  </si>
  <si>
    <t>С1-102</t>
  </si>
  <si>
    <t>С1-103</t>
  </si>
  <si>
    <t>С1-104</t>
  </si>
  <si>
    <t>С1-105</t>
  </si>
  <si>
    <t>С1-106</t>
  </si>
  <si>
    <t>С1-107</t>
  </si>
  <si>
    <t>С1-108</t>
  </si>
  <si>
    <t>С1-109</t>
  </si>
  <si>
    <t>С1-110</t>
  </si>
  <si>
    <t>С1-111</t>
  </si>
  <si>
    <t>С1-112</t>
  </si>
  <si>
    <t>С1-113</t>
  </si>
  <si>
    <t>С1-114</t>
  </si>
  <si>
    <t>С1-115</t>
  </si>
  <si>
    <t>С1-116</t>
  </si>
  <si>
    <t>С1-117</t>
  </si>
  <si>
    <t>С1-118</t>
  </si>
  <si>
    <t>С1-119</t>
  </si>
  <si>
    <t>С1-120</t>
  </si>
  <si>
    <t>С1-121</t>
  </si>
  <si>
    <t>С1-122</t>
  </si>
  <si>
    <t>С1-123</t>
  </si>
  <si>
    <t>С1-124</t>
  </si>
  <si>
    <t>С1-125</t>
  </si>
  <si>
    <t>С1-126</t>
  </si>
  <si>
    <t>С1-127</t>
  </si>
  <si>
    <t>С1-128</t>
  </si>
  <si>
    <t>Двор+озеро</t>
  </si>
  <si>
    <t>С1-129</t>
  </si>
  <si>
    <t>С1-130</t>
  </si>
  <si>
    <t>С1-131</t>
  </si>
  <si>
    <t>С1-132</t>
  </si>
  <si>
    <t>С1-133</t>
  </si>
  <si>
    <t>С1-134</t>
  </si>
  <si>
    <t>С1-135</t>
  </si>
  <si>
    <t>С1-136</t>
  </si>
  <si>
    <t>С1-137</t>
  </si>
  <si>
    <t>С1-138</t>
  </si>
  <si>
    <t>С1-139</t>
  </si>
  <si>
    <t>С1-140</t>
  </si>
  <si>
    <t>С1-141</t>
  </si>
  <si>
    <t>С1-142</t>
  </si>
  <si>
    <t>С1-143</t>
  </si>
  <si>
    <t>С1-144</t>
  </si>
  <si>
    <t>С1-145</t>
  </si>
  <si>
    <t>С1-146</t>
  </si>
  <si>
    <t>С1-147</t>
  </si>
  <si>
    <t>С1-148</t>
  </si>
  <si>
    <t>С1-149</t>
  </si>
  <si>
    <t>С1-150</t>
  </si>
  <si>
    <t>С1-151</t>
  </si>
  <si>
    <t>С1-152</t>
  </si>
  <si>
    <t>С1-153</t>
  </si>
  <si>
    <t>С1-154</t>
  </si>
  <si>
    <t>С1-155</t>
  </si>
  <si>
    <t>С1-156</t>
  </si>
  <si>
    <t>С1-157</t>
  </si>
  <si>
    <t>С1-158</t>
  </si>
  <si>
    <t>С1-159</t>
  </si>
  <si>
    <t>С1-160</t>
  </si>
  <si>
    <t>С1-161</t>
  </si>
  <si>
    <t>С1-162</t>
  </si>
  <si>
    <t>С1-163</t>
  </si>
  <si>
    <t>С1-164</t>
  </si>
  <si>
    <t>С1-165</t>
  </si>
  <si>
    <t>С1-166</t>
  </si>
  <si>
    <t>С1-167</t>
  </si>
  <si>
    <t>С1-168</t>
  </si>
  <si>
    <t>С1-169</t>
  </si>
  <si>
    <t>С1-170</t>
  </si>
  <si>
    <t>С1-171</t>
  </si>
  <si>
    <t>С1-172</t>
  </si>
  <si>
    <t>С1-173</t>
  </si>
  <si>
    <t>С1-174</t>
  </si>
  <si>
    <t>С1-175</t>
  </si>
  <si>
    <t>С1-176</t>
  </si>
  <si>
    <t>С1-177</t>
  </si>
  <si>
    <t>С1-178</t>
  </si>
  <si>
    <t>С1-179</t>
  </si>
  <si>
    <t>С1-180</t>
  </si>
  <si>
    <t>С1-181</t>
  </si>
  <si>
    <t>С1-182</t>
  </si>
  <si>
    <t>С1-183</t>
  </si>
  <si>
    <t>С1-184</t>
  </si>
  <si>
    <t>С1-185</t>
  </si>
  <si>
    <t>С1-186</t>
  </si>
  <si>
    <t>С1-187</t>
  </si>
  <si>
    <t>С1-188</t>
  </si>
  <si>
    <t>С1-189</t>
  </si>
  <si>
    <t>С1-190</t>
  </si>
  <si>
    <t>С1-191</t>
  </si>
  <si>
    <t>С1-192</t>
  </si>
  <si>
    <t>С1-193</t>
  </si>
  <si>
    <t>С1-194</t>
  </si>
  <si>
    <t>С1-195</t>
  </si>
  <si>
    <t>С1-196</t>
  </si>
  <si>
    <t>С1-197</t>
  </si>
  <si>
    <t>С1-198</t>
  </si>
  <si>
    <t>С1-199</t>
  </si>
  <si>
    <t>С1-200</t>
  </si>
  <si>
    <t>С1-201</t>
  </si>
  <si>
    <t>С1-202</t>
  </si>
  <si>
    <t>С1-203</t>
  </si>
  <si>
    <t>С1-204</t>
  </si>
  <si>
    <t>С1-205</t>
  </si>
  <si>
    <t>С1-206</t>
  </si>
  <si>
    <t>С1-207</t>
  </si>
  <si>
    <t>С1-208</t>
  </si>
  <si>
    <t>С1-209</t>
  </si>
  <si>
    <t>С1-210</t>
  </si>
  <si>
    <t>С1-211</t>
  </si>
  <si>
    <t>С1-212</t>
  </si>
  <si>
    <t>С1-213</t>
  </si>
  <si>
    <t>С1-214</t>
  </si>
  <si>
    <t>С1-215</t>
  </si>
  <si>
    <t>С1-216</t>
  </si>
  <si>
    <t>С1-217</t>
  </si>
  <si>
    <t>С1-218</t>
  </si>
  <si>
    <t>С1-219</t>
  </si>
  <si>
    <t>С1-220</t>
  </si>
  <si>
    <t>С1-221</t>
  </si>
  <si>
    <t>С1-222</t>
  </si>
  <si>
    <t>С1-223</t>
  </si>
  <si>
    <t>С1-224</t>
  </si>
  <si>
    <t>С1-225</t>
  </si>
  <si>
    <t>С1-226</t>
  </si>
  <si>
    <t>С1-227</t>
  </si>
  <si>
    <t>С1-228</t>
  </si>
  <si>
    <t>С1-229</t>
  </si>
  <si>
    <t>С1-230</t>
  </si>
  <si>
    <t>С1-231</t>
  </si>
  <si>
    <t>С1-232</t>
  </si>
  <si>
    <t>С1-233</t>
  </si>
  <si>
    <t>С1-234</t>
  </si>
  <si>
    <t>С1-235</t>
  </si>
  <si>
    <t>С1-236</t>
  </si>
  <si>
    <t>С1-237</t>
  </si>
  <si>
    <t>С1-238</t>
  </si>
  <si>
    <t>С1-239</t>
  </si>
  <si>
    <t>С1-240</t>
  </si>
  <si>
    <t>С1-241</t>
  </si>
  <si>
    <t>С1-242</t>
  </si>
  <si>
    <t>С1-243</t>
  </si>
  <si>
    <t>С1-244</t>
  </si>
  <si>
    <t>С1-245</t>
  </si>
  <si>
    <t>С1-246</t>
  </si>
  <si>
    <t>С1-247</t>
  </si>
  <si>
    <t>С1-248</t>
  </si>
  <si>
    <t>С1-249</t>
  </si>
  <si>
    <t>С1-250</t>
  </si>
  <si>
    <t>С1-251</t>
  </si>
  <si>
    <t>С1-252</t>
  </si>
  <si>
    <t>С1-253</t>
  </si>
  <si>
    <t>С1-254</t>
  </si>
  <si>
    <t>С1-255</t>
  </si>
  <si>
    <t>С1-256</t>
  </si>
  <si>
    <t>С1-257</t>
  </si>
  <si>
    <t>С1-258</t>
  </si>
  <si>
    <t>С1-259</t>
  </si>
  <si>
    <t>С1-260</t>
  </si>
  <si>
    <t>С1-261</t>
  </si>
  <si>
    <t>С1-262</t>
  </si>
  <si>
    <t>С1-263</t>
  </si>
  <si>
    <t>С1-264</t>
  </si>
  <si>
    <t>С1-265</t>
  </si>
  <si>
    <t>С1-266</t>
  </si>
  <si>
    <t>С1-267</t>
  </si>
  <si>
    <t>С1-268</t>
  </si>
  <si>
    <t>С1-269</t>
  </si>
  <si>
    <t>С1-270</t>
  </si>
  <si>
    <t>С1-271</t>
  </si>
  <si>
    <t>С1-272</t>
  </si>
  <si>
    <t>С1-273</t>
  </si>
  <si>
    <t>С1-274</t>
  </si>
  <si>
    <t>С1-275</t>
  </si>
  <si>
    <t>С1-276</t>
  </si>
  <si>
    <t>С1-277</t>
  </si>
  <si>
    <t>Окна на кровлю</t>
  </si>
  <si>
    <t>С1-278</t>
  </si>
  <si>
    <t>С1-279</t>
  </si>
  <si>
    <t>С1-280</t>
  </si>
  <si>
    <t>С1-281</t>
  </si>
  <si>
    <t>С1-282</t>
  </si>
  <si>
    <t>С1-283</t>
  </si>
  <si>
    <t>С1-284</t>
  </si>
  <si>
    <t>С1-285</t>
  </si>
  <si>
    <t>С1-286</t>
  </si>
  <si>
    <t>С1-287</t>
  </si>
  <si>
    <t>С1-288</t>
  </si>
  <si>
    <t>С1-289</t>
  </si>
  <si>
    <t>С1-290</t>
  </si>
  <si>
    <t>С1-291</t>
  </si>
  <si>
    <t>С1-292</t>
  </si>
  <si>
    <t>С1-293</t>
  </si>
  <si>
    <t>С1-294</t>
  </si>
  <si>
    <t>С1-295</t>
  </si>
  <si>
    <t>С1-296</t>
  </si>
  <si>
    <t>С1-297</t>
  </si>
  <si>
    <t>С1-298</t>
  </si>
  <si>
    <t>С1-299</t>
  </si>
  <si>
    <t>С1-300</t>
  </si>
  <si>
    <t>С1-301</t>
  </si>
  <si>
    <t>С1-302</t>
  </si>
  <si>
    <t>С1-303</t>
  </si>
  <si>
    <t>С1-304</t>
  </si>
  <si>
    <t>С1-305</t>
  </si>
  <si>
    <t>С1-306</t>
  </si>
  <si>
    <t>С1-307</t>
  </si>
  <si>
    <t>С1-308</t>
  </si>
  <si>
    <t>С1-309</t>
  </si>
  <si>
    <t>С1-310</t>
  </si>
  <si>
    <t>С1-311</t>
  </si>
  <si>
    <t>С1-312</t>
  </si>
  <si>
    <t>С1-313</t>
  </si>
  <si>
    <t>С1-314</t>
  </si>
  <si>
    <t>С1-315</t>
  </si>
  <si>
    <t>С1-316</t>
  </si>
  <si>
    <t>С1-317</t>
  </si>
  <si>
    <t>С1-318</t>
  </si>
  <si>
    <t>С1-319</t>
  </si>
  <si>
    <t>С1-320</t>
  </si>
  <si>
    <t>С1-321</t>
  </si>
  <si>
    <t>С1-322</t>
  </si>
  <si>
    <t>С1-323</t>
  </si>
  <si>
    <t>С1-324</t>
  </si>
  <si>
    <t>С1-325</t>
  </si>
  <si>
    <t>С1-326</t>
  </si>
  <si>
    <t>С2-1</t>
  </si>
  <si>
    <t>С2</t>
  </si>
  <si>
    <t>Улица северо-восток</t>
  </si>
  <si>
    <t>С2-2</t>
  </si>
  <si>
    <t>С2-3</t>
  </si>
  <si>
    <t>С2-4</t>
  </si>
  <si>
    <t>С2-5</t>
  </si>
  <si>
    <t>Двор юг</t>
  </si>
  <si>
    <t>С2-6</t>
  </si>
  <si>
    <t>Двор юго-запад</t>
  </si>
  <si>
    <t>С2-7</t>
  </si>
  <si>
    <t>С2-8</t>
  </si>
  <si>
    <t>С2-9</t>
  </si>
  <si>
    <t>С2-10</t>
  </si>
  <si>
    <t>С2-11</t>
  </si>
  <si>
    <t>С2-12</t>
  </si>
  <si>
    <t>С2-13</t>
  </si>
  <si>
    <t>С2-14</t>
  </si>
  <si>
    <t>С2-15</t>
  </si>
  <si>
    <t>С2-16</t>
  </si>
  <si>
    <t>С2-17</t>
  </si>
  <si>
    <t>С2-18</t>
  </si>
  <si>
    <t>С2-19</t>
  </si>
  <si>
    <t>С2-20</t>
  </si>
  <si>
    <t>С2-21</t>
  </si>
  <si>
    <t>С2-22</t>
  </si>
  <si>
    <t>Улица север</t>
  </si>
  <si>
    <t>С2-23</t>
  </si>
  <si>
    <t>С2-24</t>
  </si>
  <si>
    <t>С2-25</t>
  </si>
  <si>
    <t>С2-26</t>
  </si>
  <si>
    <t>С2-27</t>
  </si>
  <si>
    <t>С2-28</t>
  </si>
  <si>
    <t>С2-29</t>
  </si>
  <si>
    <t>С2-30</t>
  </si>
  <si>
    <t>С2-31</t>
  </si>
  <si>
    <t>С2-32</t>
  </si>
  <si>
    <t>С2-33</t>
  </si>
  <si>
    <t>С2-34</t>
  </si>
  <si>
    <t>С2-35</t>
  </si>
  <si>
    <t>С2-36</t>
  </si>
  <si>
    <t>С2-37</t>
  </si>
  <si>
    <t>С2-38</t>
  </si>
  <si>
    <t>С2-39</t>
  </si>
  <si>
    <t>С2-40</t>
  </si>
  <si>
    <t>С2-41</t>
  </si>
  <si>
    <t>С2-42</t>
  </si>
  <si>
    <t>С2-43</t>
  </si>
  <si>
    <t>С2-44</t>
  </si>
  <si>
    <t>С2-45</t>
  </si>
  <si>
    <t>С2-46</t>
  </si>
  <si>
    <t>С2-47</t>
  </si>
  <si>
    <t>С2-48</t>
  </si>
  <si>
    <t>С2-49</t>
  </si>
  <si>
    <t>С2-50</t>
  </si>
  <si>
    <t>С2-51</t>
  </si>
  <si>
    <t>С2-52</t>
  </si>
  <si>
    <t>С2-53</t>
  </si>
  <si>
    <t>С2-54</t>
  </si>
  <si>
    <t>С2-55</t>
  </si>
  <si>
    <t>С2-56</t>
  </si>
  <si>
    <t>С2-57</t>
  </si>
  <si>
    <t>С2-58</t>
  </si>
  <si>
    <t>С2-59</t>
  </si>
  <si>
    <t>С2-60</t>
  </si>
  <si>
    <t>С2-61</t>
  </si>
  <si>
    <t>С2-62</t>
  </si>
  <si>
    <t>С2-63</t>
  </si>
  <si>
    <t>С2-64</t>
  </si>
  <si>
    <t>С2-65</t>
  </si>
  <si>
    <t>С2-66</t>
  </si>
  <si>
    <t>С2-67</t>
  </si>
  <si>
    <t>С2-68</t>
  </si>
  <si>
    <t>С2-69</t>
  </si>
  <si>
    <t>С2-70</t>
  </si>
  <si>
    <t>С2-71</t>
  </si>
  <si>
    <t>С2-72</t>
  </si>
  <si>
    <t>С2-73</t>
  </si>
  <si>
    <t>Озеро</t>
  </si>
  <si>
    <t>С2-74</t>
  </si>
  <si>
    <t>С2-75</t>
  </si>
  <si>
    <t>С2-76</t>
  </si>
  <si>
    <t>С2-77</t>
  </si>
  <si>
    <t>С2-78</t>
  </si>
  <si>
    <t>С2-79</t>
  </si>
  <si>
    <t>С2-80</t>
  </si>
  <si>
    <t>С2-81</t>
  </si>
  <si>
    <t>С2-82</t>
  </si>
  <si>
    <t>С2-83</t>
  </si>
  <si>
    <t>С2-84</t>
  </si>
  <si>
    <t>С2-85</t>
  </si>
  <si>
    <t>С2-86</t>
  </si>
  <si>
    <t>С2-87</t>
  </si>
  <si>
    <t>С2-88</t>
  </si>
  <si>
    <t>С2-89</t>
  </si>
  <si>
    <t>С2-90</t>
  </si>
  <si>
    <t>С2-91</t>
  </si>
  <si>
    <t>С2-92</t>
  </si>
  <si>
    <t>С2-93</t>
  </si>
  <si>
    <t>С2-94</t>
  </si>
  <si>
    <t>С2-95</t>
  </si>
  <si>
    <t>С2-96</t>
  </si>
  <si>
    <t>С2-97</t>
  </si>
  <si>
    <t>Двор+море</t>
  </si>
  <si>
    <t>С2-98</t>
  </si>
  <si>
    <t>С2-99</t>
  </si>
  <si>
    <t>С2-100</t>
  </si>
  <si>
    <t>С2-101</t>
  </si>
  <si>
    <t>С2-102</t>
  </si>
  <si>
    <t>С2-103</t>
  </si>
  <si>
    <t>С2-104</t>
  </si>
  <si>
    <t>С2-105</t>
  </si>
  <si>
    <t>С2-106</t>
  </si>
  <si>
    <t>С2-107</t>
  </si>
  <si>
    <t>С2-108</t>
  </si>
  <si>
    <t>С2-109</t>
  </si>
  <si>
    <t>С2-110</t>
  </si>
  <si>
    <t>С2-111</t>
  </si>
  <si>
    <t>С2-112</t>
  </si>
  <si>
    <t>С2-113</t>
  </si>
  <si>
    <t>С2-114</t>
  </si>
  <si>
    <t>С2-115</t>
  </si>
  <si>
    <t>С2-116</t>
  </si>
  <si>
    <t>С2-117</t>
  </si>
  <si>
    <t>С2-118</t>
  </si>
  <si>
    <t>С2-119</t>
  </si>
  <si>
    <t>С2-120</t>
  </si>
  <si>
    <t>С2-121</t>
  </si>
  <si>
    <t>С2-122</t>
  </si>
  <si>
    <t>С2-123</t>
  </si>
  <si>
    <t>С2-124</t>
  </si>
  <si>
    <t>С2-125</t>
  </si>
  <si>
    <t>С2-126</t>
  </si>
  <si>
    <t>С2-127</t>
  </si>
  <si>
    <t>С2-128</t>
  </si>
  <si>
    <t>С2-129</t>
  </si>
  <si>
    <t>С2-130</t>
  </si>
  <si>
    <t>С2-131</t>
  </si>
  <si>
    <t>С2-132</t>
  </si>
  <si>
    <t>С2-133</t>
  </si>
  <si>
    <t>С2-134</t>
  </si>
  <si>
    <t>С2-135</t>
  </si>
  <si>
    <t>С2-136</t>
  </si>
  <si>
    <t>С2-137</t>
  </si>
  <si>
    <t>С2-138</t>
  </si>
  <si>
    <t>С2-139</t>
  </si>
  <si>
    <t>С2-140</t>
  </si>
  <si>
    <t>С2-141</t>
  </si>
  <si>
    <t>С2-142</t>
  </si>
  <si>
    <t>С2-143</t>
  </si>
  <si>
    <t>С2-144</t>
  </si>
  <si>
    <t>С2-145</t>
  </si>
  <si>
    <t>С2-146</t>
  </si>
  <si>
    <t>С2-147</t>
  </si>
  <si>
    <t>С2-148</t>
  </si>
  <si>
    <t>С2-149</t>
  </si>
  <si>
    <t>С2-150</t>
  </si>
  <si>
    <t>С2-151</t>
  </si>
  <si>
    <t>С2-152</t>
  </si>
  <si>
    <t>С2-153</t>
  </si>
  <si>
    <t>С2-154</t>
  </si>
  <si>
    <t>С2-155</t>
  </si>
  <si>
    <t>С2-156</t>
  </si>
  <si>
    <t>С2-157</t>
  </si>
  <si>
    <t>С2-158</t>
  </si>
  <si>
    <t>С2-159</t>
  </si>
  <si>
    <t>С2-160</t>
  </si>
  <si>
    <t>С2-161</t>
  </si>
  <si>
    <t>С2-162</t>
  </si>
  <si>
    <t>С2-163</t>
  </si>
  <si>
    <t>С2-164</t>
  </si>
  <si>
    <t>С2-165</t>
  </si>
  <si>
    <t>С2-166</t>
  </si>
  <si>
    <t>С2-167</t>
  </si>
  <si>
    <t>С2-168</t>
  </si>
  <si>
    <t>С2-169</t>
  </si>
  <si>
    <t>С2-170</t>
  </si>
  <si>
    <t>С2-171</t>
  </si>
  <si>
    <t>С2-172</t>
  </si>
  <si>
    <t>С2-173</t>
  </si>
  <si>
    <t>С2-174</t>
  </si>
  <si>
    <t>С2-175</t>
  </si>
  <si>
    <t>С2-176</t>
  </si>
  <si>
    <t>С2-177</t>
  </si>
  <si>
    <t>С2-178</t>
  </si>
  <si>
    <t>С2-179</t>
  </si>
  <si>
    <t>С2-180</t>
  </si>
  <si>
    <t>С2-181</t>
  </si>
  <si>
    <t>С2-182</t>
  </si>
  <si>
    <t>С2-183</t>
  </si>
  <si>
    <t>С2-184</t>
  </si>
  <si>
    <t>С2-185</t>
  </si>
  <si>
    <t>С2-186</t>
  </si>
  <si>
    <t>С2-187</t>
  </si>
  <si>
    <t>С2-188</t>
  </si>
  <si>
    <t>С2-189</t>
  </si>
  <si>
    <t>С2-190</t>
  </si>
  <si>
    <t>С2-191</t>
  </si>
  <si>
    <t>С2-192</t>
  </si>
  <si>
    <t>С2-193</t>
  </si>
  <si>
    <t>С2-194</t>
  </si>
  <si>
    <t>С2-195</t>
  </si>
  <si>
    <t>С2-196</t>
  </si>
  <si>
    <t>С2-197</t>
  </si>
  <si>
    <t>С2-198</t>
  </si>
  <si>
    <t>С2-199</t>
  </si>
  <si>
    <t>С2-200</t>
  </si>
  <si>
    <t>С2-201</t>
  </si>
  <si>
    <t>С2-202</t>
  </si>
  <si>
    <t>С2-203</t>
  </si>
  <si>
    <t>С2-204</t>
  </si>
  <si>
    <t>С2-205</t>
  </si>
  <si>
    <t>С2-206</t>
  </si>
  <si>
    <t>С2-207</t>
  </si>
  <si>
    <t>С2-208</t>
  </si>
  <si>
    <t>С2-209</t>
  </si>
  <si>
    <t>С2-210</t>
  </si>
  <si>
    <t>С2-211</t>
  </si>
  <si>
    <t>С2-212</t>
  </si>
  <si>
    <t>С2-213</t>
  </si>
  <si>
    <t>С2-214</t>
  </si>
  <si>
    <t>С2-215</t>
  </si>
  <si>
    <t>С2-216</t>
  </si>
  <si>
    <t>С2-217</t>
  </si>
  <si>
    <t>С2-218</t>
  </si>
  <si>
    <t>С2-219</t>
  </si>
  <si>
    <t>С2-220</t>
  </si>
  <si>
    <t>С2-221</t>
  </si>
  <si>
    <t>С2-222</t>
  </si>
  <si>
    <t>С2-223</t>
  </si>
  <si>
    <t>С2-224</t>
  </si>
  <si>
    <t>С2-225</t>
  </si>
  <si>
    <t>С2-226</t>
  </si>
  <si>
    <t>С2-227</t>
  </si>
  <si>
    <t>С2-228</t>
  </si>
  <si>
    <t>С2-229</t>
  </si>
  <si>
    <t>С2-230</t>
  </si>
  <si>
    <t>С2-231</t>
  </si>
  <si>
    <t>С2-232</t>
  </si>
  <si>
    <t>С2-233</t>
  </si>
  <si>
    <t>С2-234</t>
  </si>
  <si>
    <t>С2-235</t>
  </si>
  <si>
    <t>С2-236</t>
  </si>
  <si>
    <t>С2-237</t>
  </si>
  <si>
    <t>С2-238</t>
  </si>
  <si>
    <t>С2-239</t>
  </si>
  <si>
    <t>С2-240</t>
  </si>
  <si>
    <t>С2-241</t>
  </si>
  <si>
    <t>С2-242</t>
  </si>
  <si>
    <t>С2-243</t>
  </si>
  <si>
    <t>С2-244</t>
  </si>
  <si>
    <t>С2-245</t>
  </si>
  <si>
    <t>С2-246</t>
  </si>
  <si>
    <t>С2-247</t>
  </si>
  <si>
    <t>С2-248</t>
  </si>
  <si>
    <t>С2-249</t>
  </si>
  <si>
    <t>С2-250</t>
  </si>
  <si>
    <t>С2-251</t>
  </si>
  <si>
    <t>С2-252</t>
  </si>
  <si>
    <t>С2-253</t>
  </si>
  <si>
    <t>С2-254</t>
  </si>
  <si>
    <t>С2-255</t>
  </si>
  <si>
    <t>С2-256</t>
  </si>
  <si>
    <t>С2-257</t>
  </si>
  <si>
    <t>С2-258</t>
  </si>
  <si>
    <t>С2-259</t>
  </si>
  <si>
    <t>С2-260</t>
  </si>
  <si>
    <t>С2-261</t>
  </si>
  <si>
    <t>С2-262</t>
  </si>
  <si>
    <t>С2-263</t>
  </si>
  <si>
    <t>С2-264</t>
  </si>
  <si>
    <t>С2-265</t>
  </si>
  <si>
    <t>С2-266</t>
  </si>
  <si>
    <t>С2-267</t>
  </si>
  <si>
    <t>С2-268</t>
  </si>
  <si>
    <t>С2-269</t>
  </si>
  <si>
    <t>С2-270</t>
  </si>
  <si>
    <t>С2-271</t>
  </si>
  <si>
    <t>С2-272</t>
  </si>
  <si>
    <t>С2-273</t>
  </si>
  <si>
    <t>С2-274</t>
  </si>
  <si>
    <t>С2-275</t>
  </si>
  <si>
    <t>С2-276</t>
  </si>
  <si>
    <t>С2-277</t>
  </si>
  <si>
    <t>С2-278</t>
  </si>
  <si>
    <t>С2-279</t>
  </si>
  <si>
    <t>С2-280</t>
  </si>
  <si>
    <t>С2-281</t>
  </si>
  <si>
    <t>С2-282</t>
  </si>
  <si>
    <t>С2-283</t>
  </si>
  <si>
    <t>С2-284</t>
  </si>
  <si>
    <t>С2-285</t>
  </si>
  <si>
    <t>С2-286</t>
  </si>
  <si>
    <t>С2-287</t>
  </si>
  <si>
    <t>С2-288</t>
  </si>
  <si>
    <t>С2-289</t>
  </si>
  <si>
    <t>С2-290</t>
  </si>
  <si>
    <t>С2-291</t>
  </si>
  <si>
    <t>С2-292</t>
  </si>
  <si>
    <t>С2-293</t>
  </si>
  <si>
    <t>С2-294</t>
  </si>
  <si>
    <t>С2-295</t>
  </si>
  <si>
    <t>С2-296</t>
  </si>
  <si>
    <t>С2-297</t>
  </si>
  <si>
    <t>С2-298</t>
  </si>
  <si>
    <t>С2-299</t>
  </si>
  <si>
    <t>С2-300</t>
  </si>
  <si>
    <t>С2-301</t>
  </si>
  <si>
    <t>С2-302</t>
  </si>
  <si>
    <t>С2-303</t>
  </si>
  <si>
    <t>С2-304</t>
  </si>
  <si>
    <t>С2-305</t>
  </si>
  <si>
    <t>С2-306</t>
  </si>
  <si>
    <t>С2-307</t>
  </si>
  <si>
    <t>С2-308</t>
  </si>
  <si>
    <t>С2-309</t>
  </si>
  <si>
    <t>С2-310</t>
  </si>
  <si>
    <t>С2-311</t>
  </si>
  <si>
    <t>С2-312</t>
  </si>
  <si>
    <t>С2-313</t>
  </si>
  <si>
    <t>С2-314</t>
  </si>
  <si>
    <t>С2-315</t>
  </si>
  <si>
    <t>С2-316</t>
  </si>
  <si>
    <t>С2-317</t>
  </si>
  <si>
    <t>С2-318</t>
  </si>
  <si>
    <t>С2-319</t>
  </si>
  <si>
    <t>С2-320</t>
  </si>
  <si>
    <t>С2-321</t>
  </si>
  <si>
    <t>С2-322</t>
  </si>
  <si>
    <t>С2-323</t>
  </si>
  <si>
    <t>С2-324</t>
  </si>
  <si>
    <t>С2-325</t>
  </si>
  <si>
    <t>С2-326</t>
  </si>
  <si>
    <t>С2-327</t>
  </si>
  <si>
    <t>С2-328</t>
  </si>
  <si>
    <t>С2-329</t>
  </si>
  <si>
    <t>С2-330</t>
  </si>
  <si>
    <t>С2-331</t>
  </si>
  <si>
    <t>С3-1-1</t>
  </si>
  <si>
    <t>С3-1</t>
  </si>
  <si>
    <t>Въездная зона север</t>
  </si>
  <si>
    <t>С3-1-2</t>
  </si>
  <si>
    <t>С3-1-3</t>
  </si>
  <si>
    <t>С3-1-4</t>
  </si>
  <si>
    <t>С3-1-5</t>
  </si>
  <si>
    <t>Въездная зона северо-восток</t>
  </si>
  <si>
    <t>С3-1-6</t>
  </si>
  <si>
    <t>С3-1-7</t>
  </si>
  <si>
    <t>С3-1-8</t>
  </si>
  <si>
    <t>С3-1-9</t>
  </si>
  <si>
    <t>С3-1-10</t>
  </si>
  <si>
    <t>С3-1-11</t>
  </si>
  <si>
    <t>С3-1-12</t>
  </si>
  <si>
    <t>С3-1-13</t>
  </si>
  <si>
    <t>С3-1-14</t>
  </si>
  <si>
    <t>С3-1-15</t>
  </si>
  <si>
    <t>С3-1-16</t>
  </si>
  <si>
    <t>С3-1-17</t>
  </si>
  <si>
    <t>С3-1-18</t>
  </si>
  <si>
    <t>С3-1-19</t>
  </si>
  <si>
    <t>С3-1-20</t>
  </si>
  <si>
    <t>С3-1-21</t>
  </si>
  <si>
    <t>С3-1-22</t>
  </si>
  <si>
    <t>XS</t>
  </si>
  <si>
    <t>С3-1-23</t>
  </si>
  <si>
    <t>С3-1-24</t>
  </si>
  <si>
    <t>С3-1-25</t>
  </si>
  <si>
    <t>С3-1-26</t>
  </si>
  <si>
    <t>С3-1-27</t>
  </si>
  <si>
    <t>С3-1-28</t>
  </si>
  <si>
    <t>С3-1-29</t>
  </si>
  <si>
    <t>С3-1-30</t>
  </si>
  <si>
    <t>С3-1-31</t>
  </si>
  <si>
    <t>С3-1-32</t>
  </si>
  <si>
    <t>С3-1-33</t>
  </si>
  <si>
    <t>С3-1-34</t>
  </si>
  <si>
    <t>С3-1-35</t>
  </si>
  <si>
    <t>С3-1-36</t>
  </si>
  <si>
    <t>С3-1-37</t>
  </si>
  <si>
    <t>С3-1-38</t>
  </si>
  <si>
    <t>С3-1-39</t>
  </si>
  <si>
    <t>С3-1-40</t>
  </si>
  <si>
    <t>С3-1-41</t>
  </si>
  <si>
    <t>С3-1-42</t>
  </si>
  <si>
    <t>С3-1-43</t>
  </si>
  <si>
    <t>С3-1-44</t>
  </si>
  <si>
    <t>С3-1-45</t>
  </si>
  <si>
    <t>С3-1-46</t>
  </si>
  <si>
    <t>С3-1-47</t>
  </si>
  <si>
    <t>С3-1-48</t>
  </si>
  <si>
    <t>С3-1-49</t>
  </si>
  <si>
    <t>С3-1-50</t>
  </si>
  <si>
    <t>С3-1-51</t>
  </si>
  <si>
    <t>С3-1-52</t>
  </si>
  <si>
    <t>С3-1-53</t>
  </si>
  <si>
    <t>С3-1-54</t>
  </si>
  <si>
    <t>С3-1-55</t>
  </si>
  <si>
    <t>С3-1-56</t>
  </si>
  <si>
    <t>С3-1-57</t>
  </si>
  <si>
    <t>С3-1-58</t>
  </si>
  <si>
    <t>С3-1-59</t>
  </si>
  <si>
    <t>С3-1-60</t>
  </si>
  <si>
    <t>С3-1-61</t>
  </si>
  <si>
    <t>С3-1-62</t>
  </si>
  <si>
    <t>С3-1-63</t>
  </si>
  <si>
    <t>С3-1-64</t>
  </si>
  <si>
    <t>С3-1-65</t>
  </si>
  <si>
    <t>С3-1-66</t>
  </si>
  <si>
    <t>С3-1-67</t>
  </si>
  <si>
    <t>С3-1-68</t>
  </si>
  <si>
    <t>С3-1-69</t>
  </si>
  <si>
    <t>С3-1-70</t>
  </si>
  <si>
    <t>С3-1-71</t>
  </si>
  <si>
    <t>С3-1-72</t>
  </si>
  <si>
    <t>С3-1-73</t>
  </si>
  <si>
    <t>С3-1-74</t>
  </si>
  <si>
    <t>С3-1-75</t>
  </si>
  <si>
    <t>С3-1-76</t>
  </si>
  <si>
    <t>С3-1-77</t>
  </si>
  <si>
    <t>С3-1-78</t>
  </si>
  <si>
    <t>С3-1-79</t>
  </si>
  <si>
    <t>С3-1-80</t>
  </si>
  <si>
    <t>С3-1-81</t>
  </si>
  <si>
    <t>С3-1-82</t>
  </si>
  <si>
    <t>С3-1-83</t>
  </si>
  <si>
    <t>С3-1-84</t>
  </si>
  <si>
    <t>С3-1-85</t>
  </si>
  <si>
    <t>С3-1-86</t>
  </si>
  <si>
    <t>С3-1-87</t>
  </si>
  <si>
    <t>С3-1-88</t>
  </si>
  <si>
    <t>С3-1-89</t>
  </si>
  <si>
    <t>С3-1-90</t>
  </si>
  <si>
    <t>С3-1-91</t>
  </si>
  <si>
    <t>С3-1-92</t>
  </si>
  <si>
    <t>С3-1-93</t>
  </si>
  <si>
    <t>С3-1-94</t>
  </si>
  <si>
    <t>С3-1-95</t>
  </si>
  <si>
    <t>С3-1-96</t>
  </si>
  <si>
    <t>С3-1-97</t>
  </si>
  <si>
    <t>С3-1-98</t>
  </si>
  <si>
    <t>С3-1-99</t>
  </si>
  <si>
    <t>С3-1-100</t>
  </si>
  <si>
    <t>С3-1-101</t>
  </si>
  <si>
    <t>С3-1-102</t>
  </si>
  <si>
    <t>С3-1-103</t>
  </si>
  <si>
    <t>С3-1-104</t>
  </si>
  <si>
    <t>С3-1-105</t>
  </si>
  <si>
    <t>С3-1-106</t>
  </si>
  <si>
    <t>С3-1-107</t>
  </si>
  <si>
    <t>С3-1-108</t>
  </si>
  <si>
    <t>С3-1-109</t>
  </si>
  <si>
    <t>С3-1-110</t>
  </si>
  <si>
    <t>С3-1-111</t>
  </si>
  <si>
    <t>С3-1-112</t>
  </si>
  <si>
    <t>С3-1-113</t>
  </si>
  <si>
    <t>С3-1-114</t>
  </si>
  <si>
    <t>С3-1-115</t>
  </si>
  <si>
    <t>С3-1-116</t>
  </si>
  <si>
    <t>С3-1-117</t>
  </si>
  <si>
    <t>С3-1-118</t>
  </si>
  <si>
    <t>С3-1-119</t>
  </si>
  <si>
    <t>С3-1-120</t>
  </si>
  <si>
    <t>С3-1-121</t>
  </si>
  <si>
    <t>С3-1-122</t>
  </si>
  <si>
    <t>С3-1-123</t>
  </si>
  <si>
    <t>С3-1-124</t>
  </si>
  <si>
    <t>С3-1-125</t>
  </si>
  <si>
    <t>С3-1-126</t>
  </si>
  <si>
    <t>С3-1-127</t>
  </si>
  <si>
    <t>С3-1-128</t>
  </si>
  <si>
    <t>С3-1-129</t>
  </si>
  <si>
    <t>С3-1-130</t>
  </si>
  <si>
    <t>С3-1-131</t>
  </si>
  <si>
    <t>С3-1-132</t>
  </si>
  <si>
    <t>С3-1-133</t>
  </si>
  <si>
    <t>С3-1-134</t>
  </si>
  <si>
    <t>С3-1-135</t>
  </si>
  <si>
    <t>С3-1-136</t>
  </si>
  <si>
    <t>С3-1-137</t>
  </si>
  <si>
    <t>С3-1-138</t>
  </si>
  <si>
    <t>С3-1-139</t>
  </si>
  <si>
    <t>С3-1-140</t>
  </si>
  <si>
    <t>С3-1-141</t>
  </si>
  <si>
    <t>С3-1-142</t>
  </si>
  <si>
    <t>С3-1-143</t>
  </si>
  <si>
    <t>С3-1-144</t>
  </si>
  <si>
    <t>С3-1-145</t>
  </si>
  <si>
    <t>С3-1-146</t>
  </si>
  <si>
    <t>С3-1-147</t>
  </si>
  <si>
    <t>С3-1-148</t>
  </si>
  <si>
    <t>С3-1-149</t>
  </si>
  <si>
    <t>С3-1-150</t>
  </si>
  <si>
    <t>С3-1-151</t>
  </si>
  <si>
    <t>С3-1-152</t>
  </si>
  <si>
    <t>С3-1-153</t>
  </si>
  <si>
    <t>С3-1-154</t>
  </si>
  <si>
    <t>С3-1-155</t>
  </si>
  <si>
    <t>С3-1-156</t>
  </si>
  <si>
    <t>С3-1-157</t>
  </si>
  <si>
    <t>С3-1-158</t>
  </si>
  <si>
    <t>С3-1-159</t>
  </si>
  <si>
    <t>С3-1-160</t>
  </si>
  <si>
    <t>С3-1-161</t>
  </si>
  <si>
    <t>С3-1-162</t>
  </si>
  <si>
    <t>С3-1-163</t>
  </si>
  <si>
    <t>С3-1-164</t>
  </si>
  <si>
    <t>С3-1-165</t>
  </si>
  <si>
    <t>С3-1-166</t>
  </si>
  <si>
    <t>С3-1-167</t>
  </si>
  <si>
    <t>С3-1-168</t>
  </si>
  <si>
    <t>С3-1-169</t>
  </si>
  <si>
    <t>С3-1-170</t>
  </si>
  <si>
    <t>С3-1-171</t>
  </si>
  <si>
    <t>С3-1-172</t>
  </si>
  <si>
    <t>С3-1-173</t>
  </si>
  <si>
    <t>С3-1-174</t>
  </si>
  <si>
    <t>С3-1-175</t>
  </si>
  <si>
    <t>С3-1-176</t>
  </si>
  <si>
    <t>С3-1-177</t>
  </si>
  <si>
    <t>С3-1-178</t>
  </si>
  <si>
    <t>С3-1-179</t>
  </si>
  <si>
    <t>С3-1-180</t>
  </si>
  <si>
    <t>С3-1-181</t>
  </si>
  <si>
    <t>С3-1-182</t>
  </si>
  <si>
    <t>С3-1-183</t>
  </si>
  <si>
    <t>С3-1-184</t>
  </si>
  <si>
    <t>С3-1-185</t>
  </si>
  <si>
    <t>С3-1-186</t>
  </si>
  <si>
    <t>С3-1-187</t>
  </si>
  <si>
    <t>С3-1-188</t>
  </si>
  <si>
    <t>С3-1-189</t>
  </si>
  <si>
    <t>С3-1-190</t>
  </si>
  <si>
    <t>С3-1-191</t>
  </si>
  <si>
    <t>С3-1-192</t>
  </si>
  <si>
    <t>С3-1-193</t>
  </si>
  <si>
    <t>С3-1-194</t>
  </si>
  <si>
    <t>С3-1-195</t>
  </si>
  <si>
    <t>С3-1-196</t>
  </si>
  <si>
    <t>С3-1-197</t>
  </si>
  <si>
    <t>С3-1-198</t>
  </si>
  <si>
    <t>С3-1-199</t>
  </si>
  <si>
    <t>С3-2-200</t>
  </si>
  <si>
    <t>С3-2</t>
  </si>
  <si>
    <t>С3-2-201</t>
  </si>
  <si>
    <t>С3-2-202</t>
  </si>
  <si>
    <t>С3-2-203</t>
  </si>
  <si>
    <t>Двор юго-восток</t>
  </si>
  <si>
    <t>С3-2-204</t>
  </si>
  <si>
    <t>С3-2-205</t>
  </si>
  <si>
    <t>С3-2-206</t>
  </si>
  <si>
    <t>С3-2-207</t>
  </si>
  <si>
    <t>С3-2-208</t>
  </si>
  <si>
    <t>С3-2-209</t>
  </si>
  <si>
    <t>С3-2-210</t>
  </si>
  <si>
    <t>С3-2-211</t>
  </si>
  <si>
    <t>С3-2-212</t>
  </si>
  <si>
    <t>С3-2-213</t>
  </si>
  <si>
    <t>С3-2-214</t>
  </si>
  <si>
    <t>С3-2-215</t>
  </si>
  <si>
    <t>С3-2-216</t>
  </si>
  <si>
    <t>С3-2-217</t>
  </si>
  <si>
    <t>С3-2-218</t>
  </si>
  <si>
    <t>С3-2-219</t>
  </si>
  <si>
    <t>С3-2-220</t>
  </si>
  <si>
    <t>С3-2-221</t>
  </si>
  <si>
    <t>С3-2-222</t>
  </si>
  <si>
    <t>С3-2-223</t>
  </si>
  <si>
    <t>С3-2-224</t>
  </si>
  <si>
    <t>С3-2-225</t>
  </si>
  <si>
    <t>С3-2-226</t>
  </si>
  <si>
    <t>С3-2-227</t>
  </si>
  <si>
    <t>С3-2-228</t>
  </si>
  <si>
    <t>С3-2-229</t>
  </si>
  <si>
    <t>С3-2-230</t>
  </si>
  <si>
    <t>С3-2-231</t>
  </si>
  <si>
    <t>С3-2-232</t>
  </si>
  <si>
    <t>С3-2-233</t>
  </si>
  <si>
    <t>С3-2-234</t>
  </si>
  <si>
    <t>С3-2-235</t>
  </si>
  <si>
    <t>С3-2-236</t>
  </si>
  <si>
    <t>С3-2-237</t>
  </si>
  <si>
    <t>С3-2-238</t>
  </si>
  <si>
    <t>С3-2-239</t>
  </si>
  <si>
    <t>С3-2-240</t>
  </si>
  <si>
    <t>С3-2-241</t>
  </si>
  <si>
    <t>С3-2-242</t>
  </si>
  <si>
    <t>С3-2-243</t>
  </si>
  <si>
    <t>С3-2-244</t>
  </si>
  <si>
    <t>С3-2-245</t>
  </si>
  <si>
    <t>С3-2-246</t>
  </si>
  <si>
    <t>С3-2-247</t>
  </si>
  <si>
    <t>С3-2-248</t>
  </si>
  <si>
    <t>С3-2-249</t>
  </si>
  <si>
    <t>С3-2-250</t>
  </si>
  <si>
    <t>С3-2-251</t>
  </si>
  <si>
    <t>С3-2-252</t>
  </si>
  <si>
    <t>С3-2-253</t>
  </si>
  <si>
    <t>С3-2-254</t>
  </si>
  <si>
    <t>С3-2-255</t>
  </si>
  <si>
    <t>С3-2-256</t>
  </si>
  <si>
    <t>С3-2-257</t>
  </si>
  <si>
    <t>С3-2-258</t>
  </si>
  <si>
    <t>С3-2-259</t>
  </si>
  <si>
    <t>С3-2-260</t>
  </si>
  <si>
    <t>С3-2-261</t>
  </si>
  <si>
    <t>С3-2-262</t>
  </si>
  <si>
    <t>С3-2-263</t>
  </si>
  <si>
    <t>С3-2-264</t>
  </si>
  <si>
    <t>С3-2-265</t>
  </si>
  <si>
    <t>С3-2-266</t>
  </si>
  <si>
    <t>С3-2-267</t>
  </si>
  <si>
    <t>С3-2-268</t>
  </si>
  <si>
    <t>С3-2-269</t>
  </si>
  <si>
    <t>С3-2-270</t>
  </si>
  <si>
    <t>С3-2-271</t>
  </si>
  <si>
    <t>С3-2-272</t>
  </si>
  <si>
    <t>С3-2-273</t>
  </si>
  <si>
    <t>С3-2-274</t>
  </si>
  <si>
    <t>С3-2-275</t>
  </si>
  <si>
    <t>С3-2-276</t>
  </si>
  <si>
    <t>С3-2-277</t>
  </si>
  <si>
    <t>С3-2-278</t>
  </si>
  <si>
    <t>С3-2-279</t>
  </si>
  <si>
    <t>С3-2-280</t>
  </si>
  <si>
    <t>С3-2-281</t>
  </si>
  <si>
    <t>С3-2-282</t>
  </si>
  <si>
    <t>С3-2-283</t>
  </si>
  <si>
    <t>С3-2-284</t>
  </si>
  <si>
    <t>С3-2-285</t>
  </si>
  <si>
    <t>С3-2-286</t>
  </si>
  <si>
    <t>С3-2-287</t>
  </si>
  <si>
    <t>С3-2-288</t>
  </si>
  <si>
    <t>С3-2-289</t>
  </si>
  <si>
    <t>С3-2-290</t>
  </si>
  <si>
    <t>С3-2-291</t>
  </si>
  <si>
    <t>С3-2-292</t>
  </si>
  <si>
    <t>С3-2-293</t>
  </si>
  <si>
    <t>С3-2-294</t>
  </si>
  <si>
    <t>С3-2-295</t>
  </si>
  <si>
    <t>С3-2-296</t>
  </si>
  <si>
    <t>С3-2-297</t>
  </si>
  <si>
    <t>С3-2-298</t>
  </si>
  <si>
    <t>С3-2-299</t>
  </si>
  <si>
    <t>С3-2-300</t>
  </si>
  <si>
    <t>С3-2-301</t>
  </si>
  <si>
    <t>С3-2-302</t>
  </si>
  <si>
    <t>С3-2-303</t>
  </si>
  <si>
    <t>С3-2-304</t>
  </si>
  <si>
    <t>С3-2-305</t>
  </si>
  <si>
    <t>С3-2-306</t>
  </si>
  <si>
    <t>С3-2-307</t>
  </si>
  <si>
    <t>С3-2-308</t>
  </si>
  <si>
    <t>С3-2-309</t>
  </si>
  <si>
    <t>С3-2-310</t>
  </si>
  <si>
    <t>С3-2-311</t>
  </si>
  <si>
    <t>С3-2-312</t>
  </si>
  <si>
    <t>С3-2-313</t>
  </si>
  <si>
    <t>С3-2-314</t>
  </si>
  <si>
    <t>С3-2-315</t>
  </si>
  <si>
    <t>С3-2-316</t>
  </si>
  <si>
    <t>С3-2-317</t>
  </si>
  <si>
    <t>С3-2-318</t>
  </si>
  <si>
    <t>С3-2-319</t>
  </si>
  <si>
    <t>С3-2-320</t>
  </si>
  <si>
    <t>С3-2-321</t>
  </si>
  <si>
    <t>С3-2-322</t>
  </si>
  <si>
    <t>С3-2-323</t>
  </si>
  <si>
    <t>С3-2-324</t>
  </si>
  <si>
    <t>С3-2-325</t>
  </si>
  <si>
    <t>С3-2-326</t>
  </si>
  <si>
    <t>С3-2-327</t>
  </si>
  <si>
    <t>С3-2-328</t>
  </si>
  <si>
    <t>С3-2-329</t>
  </si>
  <si>
    <t>С3-2-330</t>
  </si>
  <si>
    <t>С3-2-331</t>
  </si>
  <si>
    <t>С3-2-332</t>
  </si>
  <si>
    <t>С3-2-333</t>
  </si>
  <si>
    <t>С3-2-334</t>
  </si>
  <si>
    <t>С3-2-335</t>
  </si>
  <si>
    <t>С3-2-336</t>
  </si>
  <si>
    <t>С3-2-337</t>
  </si>
  <si>
    <t>С3-2-338</t>
  </si>
  <si>
    <t>С3-2-339</t>
  </si>
  <si>
    <t>С3-2-340</t>
  </si>
  <si>
    <t>С3-2-341</t>
  </si>
  <si>
    <t>С3-2-342</t>
  </si>
  <si>
    <t>С3-2-343</t>
  </si>
  <si>
    <t>С3-2-344</t>
  </si>
  <si>
    <t>С3-2-345</t>
  </si>
  <si>
    <t>Квартирография</t>
  </si>
  <si>
    <t>Квартиры</t>
  </si>
  <si>
    <t>№ квартиры</t>
  </si>
  <si>
    <t>Тип помещения</t>
  </si>
  <si>
    <t>Секция</t>
  </si>
  <si>
    <t>Кол-во комнат</t>
  </si>
  <si>
    <t>Вид летнего помещения</t>
  </si>
  <si>
    <t>Общая площадь без летних помещений, кв.м</t>
  </si>
  <si>
    <t>Общая площадь летних помещений, кв. м</t>
  </si>
  <si>
    <t>Общая площадь с учетом летних помещений с коэф., кв.м</t>
  </si>
  <si>
    <t>Наличие видовых характеристик</t>
  </si>
  <si>
    <t xml:space="preserve">Видовая характеристика </t>
  </si>
  <si>
    <t>Отделка, вид отделки</t>
  </si>
  <si>
    <t>Цена за 1 кв.м., тыс.руб.- данные Клиента (при наличии)</t>
  </si>
  <si>
    <r>
      <t xml:space="preserve">Цена, тыс.руб. - </t>
    </r>
    <r>
      <rPr>
        <b/>
        <sz val="9"/>
        <color rgb="FF118F4A"/>
        <rFont val="Calibri"/>
        <family val="2"/>
        <charset val="204"/>
      </rPr>
      <t>данные Клиента (при наличии)</t>
    </r>
  </si>
  <si>
    <t xml:space="preserve">Цена за 1 кв.м., тыс.руб. </t>
  </si>
  <si>
    <t>Цена, тыс.руб.</t>
  </si>
  <si>
    <t>Отклонение, %</t>
  </si>
  <si>
    <t>Залог</t>
  </si>
  <si>
    <t>Статус</t>
  </si>
  <si>
    <t>Кол-во комнат согласно аналитике PwC</t>
  </si>
  <si>
    <t>Сцепить</t>
  </si>
  <si>
    <t>Условнвй номер по проекту</t>
  </si>
  <si>
    <t>апартамент</t>
  </si>
  <si>
    <t>Этаж 01</t>
  </si>
  <si>
    <t>терраса</t>
  </si>
  <si>
    <t>нет</t>
  </si>
  <si>
    <t>На двор</t>
  </si>
  <si>
    <t>В продаже</t>
  </si>
  <si>
    <t>Этаж 02</t>
  </si>
  <si>
    <t>балкон</t>
  </si>
  <si>
    <t>На море (коммерция)</t>
  </si>
  <si>
    <t>да</t>
  </si>
  <si>
    <t>На море</t>
  </si>
  <si>
    <t>Этаж 03</t>
  </si>
  <si>
    <t>Этаж 04</t>
  </si>
  <si>
    <t>Этаж 05</t>
  </si>
  <si>
    <t>Этаж 06</t>
  </si>
  <si>
    <t>Этаж 07</t>
  </si>
  <si>
    <t>Этаж 08</t>
  </si>
  <si>
    <t>Этаж 09</t>
  </si>
  <si>
    <t>На озеро</t>
  </si>
  <si>
    <t>Этаж 10</t>
  </si>
  <si>
    <t>Этаж 11</t>
  </si>
  <si>
    <t>Этаж 12</t>
  </si>
  <si>
    <t>Терраса</t>
  </si>
  <si>
    <t>Апарт-отель</t>
  </si>
  <si>
    <t>Балкон</t>
  </si>
  <si>
    <t>На двор (просвет на море)</t>
  </si>
  <si>
    <t>На море (частично)</t>
  </si>
  <si>
    <t xml:space="preserve">нет </t>
  </si>
  <si>
    <t xml:space="preserve">На море </t>
  </si>
  <si>
    <t>Патио</t>
  </si>
  <si>
    <t>ТЕХНИЧЕСКАЯ БАЗА ДЛЯ ЦЕНЫ</t>
  </si>
  <si>
    <t>Количество спален</t>
  </si>
  <si>
    <t>Коэффициент</t>
  </si>
  <si>
    <t>Цена 1 кв.м</t>
  </si>
  <si>
    <t>ТЕХНИЧЕСКАЯ БАЗА</t>
  </si>
  <si>
    <t>ЭТАЖНОСТЬ</t>
  </si>
  <si>
    <t>коэф.</t>
  </si>
  <si>
    <t>накопительным итогом</t>
  </si>
  <si>
    <t>РАЗМЕР</t>
  </si>
  <si>
    <t>Таблица размеров</t>
  </si>
  <si>
    <t>Тип квартиры</t>
  </si>
  <si>
    <t>&lt;30</t>
  </si>
  <si>
    <t>30-34</t>
  </si>
  <si>
    <t>35-40</t>
  </si>
  <si>
    <t>&gt;40</t>
  </si>
  <si>
    <t>&lt;40</t>
  </si>
  <si>
    <t>40-45</t>
  </si>
  <si>
    <t>45-50</t>
  </si>
  <si>
    <t>50-55</t>
  </si>
  <si>
    <t>&gt;55</t>
  </si>
  <si>
    <t>-</t>
  </si>
  <si>
    <t>&gt;70</t>
  </si>
  <si>
    <t>ТИП ПЛАНИРОВКИ</t>
  </si>
  <si>
    <t>ГЕОМЕТРИЯ</t>
  </si>
  <si>
    <t>До 15-18 м</t>
  </si>
  <si>
    <t>УДАЛЕННОСТЬ ОТ ЛИФТОВ (ВХОДА)</t>
  </si>
  <si>
    <t>До 30-35 м</t>
  </si>
  <si>
    <t>Более 30-35 м</t>
  </si>
  <si>
    <t>ВИДЫ</t>
  </si>
  <si>
    <t>РАСПОЛОЖЕНИЕ НА ЭТАЖЕ</t>
  </si>
  <si>
    <t>КОЛИЧЕСТВО ЛОТОВ НА ЭТАЖЕ</t>
  </si>
  <si>
    <t>Расчет коэффициента от количества квартир</t>
  </si>
  <si>
    <t>Индексация цен</t>
  </si>
  <si>
    <t>до ввода 1 оч</t>
  </si>
  <si>
    <t>индексация на старт 2 оч</t>
  </si>
  <si>
    <t>после ввода 1 оч</t>
  </si>
  <si>
    <t>Поправка на корпус, %</t>
  </si>
  <si>
    <t xml:space="preserve">С2 и С4 (корпуса, которые отдаются под управление гостиничного оператора COSMOS, соответственно цены будут выше, чем основного объема) 
</t>
  </si>
  <si>
    <t xml:space="preserve">С5 (премиальный корпус, с дорогой отделкой, с более премиальными материалами и тд) </t>
  </si>
  <si>
    <t>корпуса С1 С3</t>
  </si>
  <si>
    <t>Grand Total</t>
  </si>
  <si>
    <t>Group1</t>
  </si>
  <si>
    <t>корпус C2</t>
  </si>
  <si>
    <t>Корпус2</t>
  </si>
  <si>
    <t>Group1 Total</t>
  </si>
  <si>
    <t>С2 Total</t>
  </si>
  <si>
    <t>проверка с итогами</t>
  </si>
  <si>
    <t>сверка с итогами по ценам</t>
  </si>
  <si>
    <t>корпус C5</t>
  </si>
  <si>
    <t>Площадь</t>
  </si>
  <si>
    <t>Кол-во</t>
  </si>
  <si>
    <t>4 Total</t>
  </si>
  <si>
    <t>5 Total</t>
  </si>
  <si>
    <t>КК</t>
  </si>
  <si>
    <t>корпус С4</t>
  </si>
  <si>
    <r>
      <t xml:space="preserve">цены кв. м корпуса С4 приравнены ценам корпуса </t>
    </r>
    <r>
      <rPr>
        <b/>
        <i/>
        <sz val="8"/>
        <color theme="1"/>
        <rFont val="Calibri"/>
        <family val="2"/>
        <scheme val="minor"/>
      </rPr>
      <t>С2</t>
    </r>
    <r>
      <rPr>
        <i/>
        <sz val="8"/>
        <color theme="1"/>
        <rFont val="Calibri"/>
        <family val="2"/>
        <scheme val="minor"/>
      </rPr>
      <t xml:space="preserve"> 1 очереди в марте 2026 за вычетом индексации, размер которой можно изменять</t>
    </r>
  </si>
  <si>
    <r>
      <t>цены кв. м корпуса С4 приравнены ценам корпуса</t>
    </r>
    <r>
      <rPr>
        <b/>
        <i/>
        <sz val="8"/>
        <color theme="1"/>
        <rFont val="Calibri"/>
        <family val="2"/>
        <scheme val="minor"/>
      </rPr>
      <t xml:space="preserve"> С1,С3</t>
    </r>
    <r>
      <rPr>
        <i/>
        <sz val="8"/>
        <color theme="1"/>
        <rFont val="Calibri"/>
        <family val="2"/>
        <scheme val="minor"/>
      </rPr>
      <t xml:space="preserve"> 1 очереди в марте 2026 за вычетом индексации, размер которой можно изменять</t>
    </r>
  </si>
  <si>
    <t>площадь</t>
  </si>
  <si>
    <t>стоимость</t>
  </si>
  <si>
    <t>Легенда ячейки лота</t>
  </si>
  <si>
    <t>Общая</t>
  </si>
  <si>
    <t>комнат</t>
  </si>
  <si>
    <t xml:space="preserve">Площадь </t>
  </si>
  <si>
    <t>номер</t>
  </si>
  <si>
    <t>Стоимость</t>
  </si>
  <si>
    <t>СВЦ по шахматке</t>
  </si>
  <si>
    <t>цена за кв.м</t>
  </si>
  <si>
    <t>СВЦ стартовый пул</t>
  </si>
  <si>
    <t>бюджет</t>
  </si>
  <si>
    <t>Типология</t>
  </si>
  <si>
    <t>Усл.знак</t>
  </si>
  <si>
    <t>Sum of ИТОГ Бюджет, руб</t>
  </si>
  <si>
    <t>Average of Площадь, кв.м</t>
  </si>
  <si>
    <t>Средняя</t>
  </si>
  <si>
    <t>Номер</t>
  </si>
  <si>
    <t>Рост цены</t>
  </si>
  <si>
    <t>площадь лота</t>
  </si>
  <si>
    <t>год</t>
  </si>
  <si>
    <t>Цена к 2039 году</t>
  </si>
  <si>
    <t>Средняя годовая прибыль от отеля</t>
  </si>
  <si>
    <t>Среднегодовой доход от отеля в %</t>
  </si>
  <si>
    <t>Средняя годовой доход общий (аренды + рост цены)</t>
  </si>
  <si>
    <t>Среднегодовой доход общий за 10 лет в %</t>
  </si>
  <si>
    <t>Проживание собственника</t>
  </si>
  <si>
    <t>Количество дней</t>
  </si>
  <si>
    <t>Загрузка</t>
  </si>
  <si>
    <t>ADR</t>
  </si>
  <si>
    <t>Валовая выручка</t>
  </si>
  <si>
    <t>Расходы на управления 50%</t>
  </si>
  <si>
    <t>ДАТА РВ</t>
  </si>
  <si>
    <t>Расход на управление</t>
  </si>
  <si>
    <t>Индексация</t>
  </si>
  <si>
    <t>Бронь</t>
  </si>
  <si>
    <t>Продано</t>
  </si>
  <si>
    <t>Максимальная скидка</t>
  </si>
  <si>
    <t>Цена за кв.м. в CRM</t>
  </si>
  <si>
    <t>Стоимость, руб для CRM</t>
  </si>
  <si>
    <t>№  помещения</t>
  </si>
  <si>
    <t>Общая площадь, кв.м</t>
  </si>
  <si>
    <t>кладовая</t>
  </si>
  <si>
    <t>Этаж -01</t>
  </si>
  <si>
    <t>Паркинг 2 очередь</t>
  </si>
  <si>
    <t>Машиноместа</t>
  </si>
  <si>
    <t>№ машино-места</t>
  </si>
  <si>
    <t>Тип парковки</t>
  </si>
  <si>
    <t>машино-место</t>
  </si>
  <si>
    <t>Место для МГН М4</t>
  </si>
  <si>
    <t>VIP место</t>
  </si>
  <si>
    <t>Стандартное место</t>
  </si>
  <si>
    <t>Расширенное место</t>
  </si>
  <si>
    <t>Место для электромобилей</t>
  </si>
  <si>
    <t>Индексация по росту кладовых</t>
  </si>
  <si>
    <t>Стартовая цена за кв.м. кладовых</t>
  </si>
  <si>
    <t>КЛАДОВЫЕ и МАШИНОМЕСТА</t>
  </si>
  <si>
    <t>Цена за кв.м.</t>
  </si>
  <si>
    <t>Стоимость кладовой, руб</t>
  </si>
  <si>
    <t>Максимальная скидка, %</t>
  </si>
  <si>
    <t>Цена со скидкой за кв.м</t>
  </si>
  <si>
    <t>Стоимость со скидкой, руб</t>
  </si>
  <si>
    <t>резерв</t>
  </si>
  <si>
    <t>свободно</t>
  </si>
  <si>
    <t>продано</t>
  </si>
  <si>
    <t>Кладовые</t>
  </si>
  <si>
    <t>Цена мм, руб</t>
  </si>
  <si>
    <t>Максимальная скидка 5%</t>
  </si>
  <si>
    <t>Цена со скидкой, руб</t>
  </si>
  <si>
    <t>без скидки</t>
  </si>
  <si>
    <t>Со скидкой</t>
  </si>
  <si>
    <t>Доля</t>
  </si>
  <si>
    <t>Ср.цена реализации с учетом скидки</t>
  </si>
  <si>
    <t>ул.Морская</t>
  </si>
  <si>
    <t>Тип апартамента</t>
  </si>
  <si>
    <t>Вид из окна</t>
  </si>
  <si>
    <t>Виды для CRM</t>
  </si>
  <si>
    <t>Двор</t>
  </si>
  <si>
    <t>необходимо выбрать из списка</t>
  </si>
  <si>
    <t>В рассрочку</t>
  </si>
  <si>
    <t>Дата передачи ключей</t>
  </si>
  <si>
    <t>Цена лота при рассрочке</t>
  </si>
  <si>
    <t>Цена лота при 100% оплате</t>
  </si>
  <si>
    <t>Рост цены к передаче ключей</t>
  </si>
  <si>
    <t>Цена лота к передаче ключей</t>
  </si>
  <si>
    <t>Цена кв.м. к передаче ключей</t>
  </si>
  <si>
    <t>Доход от роста цены к передаче ключей</t>
  </si>
  <si>
    <t>цена лота, руб</t>
  </si>
  <si>
    <t>цена лота - цена покупки, руб</t>
  </si>
  <si>
    <t>Доход от роста цены к 2039 году</t>
  </si>
  <si>
    <t>Доход от отеля за 10 лет</t>
  </si>
  <si>
    <t xml:space="preserve">Совокупный доход (аренда + рост цены) </t>
  </si>
  <si>
    <t>КАЛЬКУЛЯТОР ДОХОДНОСТИ</t>
  </si>
  <si>
    <t>Отчет о выполненных работах к приложению №13 к Договору от 17.06.2025
№ ДОМУ/2025-06/17 от ИП СИЗОВА ВП</t>
  </si>
  <si>
    <t>Цена за кв.м. в сайт</t>
  </si>
  <si>
    <t>Цена за кв.м. с повышением 500</t>
  </si>
  <si>
    <t>Столбец1</t>
  </si>
  <si>
    <t>Стоимость с учетом регистрации</t>
  </si>
  <si>
    <t>разница</t>
  </si>
  <si>
    <t>Не для продажи</t>
  </si>
  <si>
    <t>не для продажи</t>
  </si>
  <si>
    <t>1КЛ.С2</t>
  </si>
  <si>
    <t>2КЛ.С2</t>
  </si>
  <si>
    <t>3КЛ.С2</t>
  </si>
  <si>
    <t>4КЛ.С2</t>
  </si>
  <si>
    <t>5КЛ.С2</t>
  </si>
  <si>
    <t>6КЛ.С2</t>
  </si>
  <si>
    <t>7КЛ.С2</t>
  </si>
  <si>
    <t>8КЛ.С2</t>
  </si>
  <si>
    <t>9КЛ.С2</t>
  </si>
  <si>
    <t>10КЛ.С2</t>
  </si>
  <si>
    <t>11КЛ.С2</t>
  </si>
  <si>
    <t>12КЛ.С2</t>
  </si>
  <si>
    <t>13КЛ.С2</t>
  </si>
  <si>
    <t>14КЛ.С2</t>
  </si>
  <si>
    <t>15КЛ.С2</t>
  </si>
  <si>
    <t>16КЛ.С2</t>
  </si>
  <si>
    <t>17КЛ.С2</t>
  </si>
  <si>
    <t>18КЛ.С2</t>
  </si>
  <si>
    <t>19КЛ.С2</t>
  </si>
  <si>
    <t>20КЛ.С2</t>
  </si>
  <si>
    <t>21КЛ.С2</t>
  </si>
  <si>
    <t>22КЛ.С2</t>
  </si>
  <si>
    <t>23КЛ.С2</t>
  </si>
  <si>
    <t>24КЛ.С2</t>
  </si>
  <si>
    <t>25КЛ.С2</t>
  </si>
  <si>
    <t>26КЛ.С2</t>
  </si>
  <si>
    <t>27КЛ.С2</t>
  </si>
  <si>
    <t>28КЛ.С2</t>
  </si>
  <si>
    <t>29КЛ.С2</t>
  </si>
  <si>
    <t>30КЛ.С2</t>
  </si>
  <si>
    <t>31КЛ.С2</t>
  </si>
  <si>
    <t>32КЛ.С2</t>
  </si>
  <si>
    <t>33КЛ.С2</t>
  </si>
  <si>
    <t>34КЛ.С2</t>
  </si>
  <si>
    <t>35КЛ.С2</t>
  </si>
  <si>
    <t>36КЛ.С2</t>
  </si>
  <si>
    <t>37КЛ.С2</t>
  </si>
  <si>
    <t>38КЛ.С2</t>
  </si>
  <si>
    <t>39КЛ.С2</t>
  </si>
  <si>
    <t>40КЛ.С2</t>
  </si>
  <si>
    <t>41КЛ.С2</t>
  </si>
  <si>
    <t>42КЛ.С2</t>
  </si>
  <si>
    <t>43КЛ.С2</t>
  </si>
  <si>
    <t>44КЛ.С2</t>
  </si>
  <si>
    <t>45КЛ.С2</t>
  </si>
  <si>
    <t>46КЛ.С2</t>
  </si>
  <si>
    <t>47КЛ.С2</t>
  </si>
  <si>
    <t>48КЛ.С2</t>
  </si>
  <si>
    <t>49КЛ.С2</t>
  </si>
  <si>
    <t>50КЛ.С2</t>
  </si>
  <si>
    <t>51КЛ.С2</t>
  </si>
  <si>
    <t>52КЛ.С2</t>
  </si>
  <si>
    <t>53КЛ.С2</t>
  </si>
  <si>
    <t>54КЛ.С2</t>
  </si>
  <si>
    <t>55КЛ.С2</t>
  </si>
  <si>
    <t>56КЛ.С2</t>
  </si>
  <si>
    <t>57КЛ.С2</t>
  </si>
  <si>
    <t>58КЛ.С2</t>
  </si>
  <si>
    <t>59КЛ.С2</t>
  </si>
  <si>
    <t>60КЛ.С2</t>
  </si>
  <si>
    <t>61КЛ.С2</t>
  </si>
  <si>
    <t>62КЛ.С2</t>
  </si>
  <si>
    <t>63КЛ.С2</t>
  </si>
  <si>
    <t>64КЛ.С2</t>
  </si>
  <si>
    <t>65КЛ.С2</t>
  </si>
  <si>
    <t>66КЛ.С2</t>
  </si>
  <si>
    <t>67КЛ.С2</t>
  </si>
  <si>
    <t>68КЛ.С2</t>
  </si>
  <si>
    <t>69КЛ.С2</t>
  </si>
  <si>
    <t>70КЛ.С2</t>
  </si>
  <si>
    <t>71КЛ.С2</t>
  </si>
  <si>
    <t>72КЛ.С2</t>
  </si>
  <si>
    <t>73КЛ.С2</t>
  </si>
  <si>
    <t>74КЛ.С2</t>
  </si>
  <si>
    <t>75КЛ.С2</t>
  </si>
  <si>
    <t>76КЛ.С2</t>
  </si>
  <si>
    <t>77КЛ.С2</t>
  </si>
  <si>
    <t>78КЛ.С2</t>
  </si>
  <si>
    <t>79КЛ.С2</t>
  </si>
  <si>
    <t>80КЛ.С2</t>
  </si>
  <si>
    <t>81КЛ.С2</t>
  </si>
  <si>
    <t>82КЛ.С2</t>
  </si>
  <si>
    <t>83КЛ.С2</t>
  </si>
  <si>
    <t>84КЛ.С2</t>
  </si>
  <si>
    <t>85КЛ.С2</t>
  </si>
  <si>
    <t>86КЛ.С2</t>
  </si>
  <si>
    <t>87КЛ.С2</t>
  </si>
  <si>
    <t>88КЛ.С2</t>
  </si>
  <si>
    <t>89КЛ.С2</t>
  </si>
  <si>
    <t>90КЛ.С2</t>
  </si>
  <si>
    <t>91КЛ.С2</t>
  </si>
  <si>
    <t>92КЛ.С2</t>
  </si>
  <si>
    <t>93КЛ.С2</t>
  </si>
  <si>
    <t>94КЛ.С2</t>
  </si>
  <si>
    <t>95КЛ.С2</t>
  </si>
  <si>
    <t>96КЛ.С2</t>
  </si>
  <si>
    <t>97КЛ.С2</t>
  </si>
  <si>
    <t>98КЛ.С2</t>
  </si>
  <si>
    <t>99КЛ.С2</t>
  </si>
  <si>
    <t>100КЛ.С2</t>
  </si>
  <si>
    <t>101КЛ.С2</t>
  </si>
  <si>
    <t>102КЛ.С2</t>
  </si>
  <si>
    <t>103КЛ.С2</t>
  </si>
  <si>
    <t>104КЛ.С2</t>
  </si>
  <si>
    <t>105КЛ.С2</t>
  </si>
  <si>
    <t>106КЛ.С2</t>
  </si>
  <si>
    <t>107КЛ.С2</t>
  </si>
  <si>
    <t>108КЛ.С2</t>
  </si>
  <si>
    <t>109КЛ.С2</t>
  </si>
  <si>
    <t>110КЛ.С2</t>
  </si>
  <si>
    <t>111КЛ.С2</t>
  </si>
  <si>
    <t>112КЛ.С2</t>
  </si>
  <si>
    <t>113КЛ.С2</t>
  </si>
  <si>
    <t>114КЛ.С2</t>
  </si>
  <si>
    <t>115КЛ.С2</t>
  </si>
  <si>
    <t>116КЛ.С2</t>
  </si>
  <si>
    <t>117КЛ.С2</t>
  </si>
  <si>
    <t>118КЛ.С2</t>
  </si>
  <si>
    <t>119КЛ.С2</t>
  </si>
  <si>
    <t>120КЛ.С2</t>
  </si>
  <si>
    <t>121КЛ.С2</t>
  </si>
  <si>
    <t>122КЛ.С2</t>
  </si>
  <si>
    <t>123КЛ.С2</t>
  </si>
  <si>
    <t>124КЛ.С2</t>
  </si>
  <si>
    <t>125КЛ.С2</t>
  </si>
  <si>
    <t>126КЛ.С2</t>
  </si>
  <si>
    <t>127КЛ.С2</t>
  </si>
  <si>
    <t>128КЛ.С2</t>
  </si>
  <si>
    <t>129КЛ.С2</t>
  </si>
  <si>
    <t>130КЛ.С2</t>
  </si>
  <si>
    <t>131КЛ.С2</t>
  </si>
  <si>
    <t>132КЛ.С2</t>
  </si>
  <si>
    <t>133КЛ.С2</t>
  </si>
  <si>
    <t>134КЛ.С2</t>
  </si>
  <si>
    <t>135КЛ.С2</t>
  </si>
  <si>
    <t>136КЛ.С2</t>
  </si>
  <si>
    <t>137КЛ.С2</t>
  </si>
  <si>
    <t>138КЛ.С2</t>
  </si>
  <si>
    <t>139КЛ.С2</t>
  </si>
  <si>
    <t>140КЛ.С2</t>
  </si>
  <si>
    <t>141КЛ.С2</t>
  </si>
  <si>
    <t>142КЛ.С2</t>
  </si>
  <si>
    <t>143КЛ.С2</t>
  </si>
  <si>
    <t>144КЛ.С2</t>
  </si>
  <si>
    <t>145КЛ.С2</t>
  </si>
  <si>
    <t>146КЛ.С2</t>
  </si>
  <si>
    <t>147КЛ.С2</t>
  </si>
  <si>
    <t>148КЛ.С2</t>
  </si>
  <si>
    <t>149КЛ.С2</t>
  </si>
  <si>
    <t>150КЛ.С2</t>
  </si>
  <si>
    <t>151КЛ.С2</t>
  </si>
  <si>
    <t>152КЛ.С2</t>
  </si>
  <si>
    <t>153КЛ.С2</t>
  </si>
  <si>
    <t>154КЛ.С2</t>
  </si>
  <si>
    <t>155КЛ.С2</t>
  </si>
  <si>
    <t>156КЛ.С2</t>
  </si>
  <si>
    <t>157КЛ.С2</t>
  </si>
  <si>
    <t>158КЛ.С2</t>
  </si>
  <si>
    <t>159КЛ.С2</t>
  </si>
  <si>
    <t>160КЛ.С2</t>
  </si>
  <si>
    <t>161КЛ.С2</t>
  </si>
  <si>
    <t>162КЛ.С2</t>
  </si>
  <si>
    <t>163КЛ.С2</t>
  </si>
  <si>
    <t>164КЛ.С2</t>
  </si>
  <si>
    <t>165КЛ.С2</t>
  </si>
  <si>
    <t>166КЛ.С2</t>
  </si>
  <si>
    <t>167КЛ.С2</t>
  </si>
  <si>
    <t>168КЛ.С2</t>
  </si>
  <si>
    <t>169КЛ.С2</t>
  </si>
  <si>
    <t>170КЛ.С2</t>
  </si>
  <si>
    <t>171КЛ.С2</t>
  </si>
  <si>
    <t>172КЛ.С2</t>
  </si>
  <si>
    <t>№ помещения по ПД</t>
  </si>
  <si>
    <t>1КЛ.С3</t>
  </si>
  <si>
    <t>2КЛ.С3</t>
  </si>
  <si>
    <t>3КЛ.С3</t>
  </si>
  <si>
    <t>4КЛ.С3</t>
  </si>
  <si>
    <t>5КЛ.С3</t>
  </si>
  <si>
    <t>6КЛ.С3</t>
  </si>
  <si>
    <t>7КЛ.С3</t>
  </si>
  <si>
    <t>8КЛ.С3</t>
  </si>
  <si>
    <t>9КЛ.С3</t>
  </si>
  <si>
    <t>10КЛ.С3</t>
  </si>
  <si>
    <t>11КЛ.С3</t>
  </si>
  <si>
    <t>12КЛ.С3</t>
  </si>
  <si>
    <t>13КЛ.С3</t>
  </si>
  <si>
    <t>14КЛ.С3</t>
  </si>
  <si>
    <t>15КЛ.С3</t>
  </si>
  <si>
    <t>16КЛ.С3</t>
  </si>
  <si>
    <t>17КЛ.С3</t>
  </si>
  <si>
    <t>18КЛ.С3</t>
  </si>
  <si>
    <t>19КЛ.С3</t>
  </si>
  <si>
    <t>20КЛ.С3</t>
  </si>
  <si>
    <t>21КЛ.С3</t>
  </si>
  <si>
    <t>22КЛ.С3</t>
  </si>
  <si>
    <t>23КЛ.С3</t>
  </si>
  <si>
    <t>24КЛ.С3</t>
  </si>
  <si>
    <t>25КЛ.С3</t>
  </si>
  <si>
    <t>26КЛ.С3</t>
  </si>
  <si>
    <t>27КЛ.С3</t>
  </si>
  <si>
    <t>28КЛ.С3</t>
  </si>
  <si>
    <t>29КЛ.С3</t>
  </si>
  <si>
    <t>30КЛ.С3</t>
  </si>
  <si>
    <t>31КЛ.С3</t>
  </si>
  <si>
    <t>32КЛ.С3</t>
  </si>
  <si>
    <t>33КЛ.С3</t>
  </si>
  <si>
    <t>34КЛ.С3</t>
  </si>
  <si>
    <t>35КЛ.С3</t>
  </si>
  <si>
    <t>36КЛ.С3</t>
  </si>
  <si>
    <t>37КЛ.С3</t>
  </si>
  <si>
    <t>38КЛ.С3</t>
  </si>
  <si>
    <t>39КЛ.С3</t>
  </si>
  <si>
    <t>40КЛ.С3</t>
  </si>
  <si>
    <t>41КЛ.С3</t>
  </si>
  <si>
    <t>42КЛ.С3</t>
  </si>
  <si>
    <t>43КЛ.С3</t>
  </si>
  <si>
    <t>44КЛ.С3</t>
  </si>
  <si>
    <t>45КЛ.С3</t>
  </si>
  <si>
    <t>46КЛ.С3</t>
  </si>
  <si>
    <t>47КЛ.С3</t>
  </si>
  <si>
    <t>48КЛ.С3</t>
  </si>
  <si>
    <t>49КЛ.С3</t>
  </si>
  <si>
    <t>50КЛ.С3</t>
  </si>
  <si>
    <t>51КЛ.С3</t>
  </si>
  <si>
    <t>52КЛ.С3</t>
  </si>
  <si>
    <t>53КЛ.С3</t>
  </si>
  <si>
    <t>54КЛ.С3</t>
  </si>
  <si>
    <t>55КЛ.С3</t>
  </si>
  <si>
    <t>56КЛ.С3</t>
  </si>
  <si>
    <t>57КЛ.С3</t>
  </si>
  <si>
    <t>58КЛ.С3</t>
  </si>
  <si>
    <t>59КЛ.С3</t>
  </si>
  <si>
    <t>60КЛ.С3</t>
  </si>
  <si>
    <t>61КЛ.С3</t>
  </si>
  <si>
    <t>62КЛ.С3</t>
  </si>
  <si>
    <t>63КЛ.С3</t>
  </si>
  <si>
    <t>64КЛ.С3</t>
  </si>
  <si>
    <t>65КЛ.С3</t>
  </si>
  <si>
    <t>66КЛ.С3</t>
  </si>
  <si>
    <t>67КЛ.С3</t>
  </si>
  <si>
    <t>68КЛ.С3</t>
  </si>
  <si>
    <t>69КЛ.С3</t>
  </si>
  <si>
    <t>70КЛ.С3</t>
  </si>
  <si>
    <t>71КЛ.С3</t>
  </si>
  <si>
    <t>72КЛ.С3</t>
  </si>
  <si>
    <t>73КЛ.С3</t>
  </si>
  <si>
    <t>74КЛ.С3</t>
  </si>
  <si>
    <t>75КЛ.С3</t>
  </si>
  <si>
    <t>76КЛ.С3</t>
  </si>
  <si>
    <t>77КЛ.С3</t>
  </si>
  <si>
    <t>78КЛ.С3</t>
  </si>
  <si>
    <t>79КЛ.С3</t>
  </si>
  <si>
    <t>80КЛ.С3</t>
  </si>
  <si>
    <t>81КЛ.С3</t>
  </si>
  <si>
    <t>82КЛ.С3</t>
  </si>
  <si>
    <t>83КЛ.С3</t>
  </si>
  <si>
    <t>84КЛ.С3</t>
  </si>
  <si>
    <t>85КЛ.С3</t>
  </si>
  <si>
    <t>86КЛ.С3</t>
  </si>
  <si>
    <t>87КЛ.С3</t>
  </si>
  <si>
    <t>88КЛ.С3</t>
  </si>
  <si>
    <t>89КЛ.С3</t>
  </si>
  <si>
    <t>90КЛ.С3</t>
  </si>
  <si>
    <t>91КЛ.С3</t>
  </si>
  <si>
    <t>92КЛ.С3</t>
  </si>
  <si>
    <t>93КЛ.С3</t>
  </si>
  <si>
    <t>94КЛ.С3</t>
  </si>
  <si>
    <t>95КЛ.С3</t>
  </si>
  <si>
    <t>96КЛ.С3</t>
  </si>
  <si>
    <t>97КЛ.С3</t>
  </si>
  <si>
    <t>98КЛ.С3</t>
  </si>
  <si>
    <t>99КЛ.С3</t>
  </si>
  <si>
    <t>100КЛ.С3</t>
  </si>
  <si>
    <t>101КЛ.С3</t>
  </si>
  <si>
    <t>102КЛ.С3</t>
  </si>
  <si>
    <t>103КЛ.С3</t>
  </si>
  <si>
    <t>104КЛ.С3</t>
  </si>
  <si>
    <t>105КЛ.С3</t>
  </si>
  <si>
    <t>106КЛ.С3</t>
  </si>
  <si>
    <t>107КЛ.С3</t>
  </si>
  <si>
    <t>108КЛ.С3</t>
  </si>
  <si>
    <t>109КЛ.С3</t>
  </si>
  <si>
    <t>110КЛ.С3</t>
  </si>
  <si>
    <t>111КЛ.С3</t>
  </si>
  <si>
    <t>112КЛ.С3</t>
  </si>
  <si>
    <t>113КЛ.С3</t>
  </si>
  <si>
    <t>114КЛ.С3</t>
  </si>
  <si>
    <t>115КЛ.С3</t>
  </si>
  <si>
    <t>116КЛ.С3</t>
  </si>
  <si>
    <t>117КЛ.С3</t>
  </si>
  <si>
    <t>118КЛ.С3</t>
  </si>
  <si>
    <t>119КЛ.С3</t>
  </si>
  <si>
    <t>120КЛ.С3</t>
  </si>
  <si>
    <t>121КЛ.С3</t>
  </si>
  <si>
    <t>122КЛ.С3</t>
  </si>
  <si>
    <t>123КЛ.С3</t>
  </si>
  <si>
    <t>124КЛ.С3</t>
  </si>
  <si>
    <t>125КЛ.С3</t>
  </si>
  <si>
    <t>126КЛ.С3</t>
  </si>
  <si>
    <t>127КЛ.С3</t>
  </si>
  <si>
    <t>128КЛ.С3</t>
  </si>
  <si>
    <t>129КЛ.С3</t>
  </si>
  <si>
    <t>130КЛ.С3</t>
  </si>
  <si>
    <t>131КЛ.С3</t>
  </si>
  <si>
    <t>132КЛ.С3</t>
  </si>
  <si>
    <t>133КЛ.С3</t>
  </si>
  <si>
    <t>134КЛ.С3</t>
  </si>
  <si>
    <t>135КЛ.С3</t>
  </si>
  <si>
    <t>136КЛ.С3</t>
  </si>
  <si>
    <t>137КЛ.С3</t>
  </si>
  <si>
    <t>138КЛ.С3</t>
  </si>
  <si>
    <t>139КЛ.С3</t>
  </si>
  <si>
    <t>140КЛ.С3</t>
  </si>
  <si>
    <t>141КЛ.С3</t>
  </si>
  <si>
    <t>142КЛ.С3</t>
  </si>
  <si>
    <t>143КЛ.С3</t>
  </si>
  <si>
    <t>144КЛ.С3</t>
  </si>
  <si>
    <t>145КЛ.С3</t>
  </si>
  <si>
    <t>146КЛ.С3</t>
  </si>
  <si>
    <t>147КЛ.С3</t>
  </si>
  <si>
    <t>148КЛ.С3</t>
  </si>
  <si>
    <t>1КЛ.С1</t>
  </si>
  <si>
    <t>2КЛ.С1</t>
  </si>
  <si>
    <t>3КЛ.С1</t>
  </si>
  <si>
    <t>4КЛ.С1</t>
  </si>
  <si>
    <t>5КЛ.С1</t>
  </si>
  <si>
    <t>6КЛ.С1</t>
  </si>
  <si>
    <t>7КЛ.С1</t>
  </si>
  <si>
    <t>8КЛ.С1</t>
  </si>
  <si>
    <t>9КЛ.С1</t>
  </si>
  <si>
    <t>10КЛ.С1</t>
  </si>
  <si>
    <t>11КЛ.С1</t>
  </si>
  <si>
    <t>12КЛ.С1</t>
  </si>
  <si>
    <t>13КЛ.С1</t>
  </si>
  <si>
    <t>14КЛ.С1</t>
  </si>
  <si>
    <t>15КЛ.С1</t>
  </si>
  <si>
    <t>16КЛ.С1</t>
  </si>
  <si>
    <t>17КЛ.С1</t>
  </si>
  <si>
    <t>18КЛ.С1</t>
  </si>
  <si>
    <t>19КЛ.С1</t>
  </si>
  <si>
    <t>20КЛ.С1</t>
  </si>
  <si>
    <t>21КЛ.С1</t>
  </si>
  <si>
    <t>22КЛ.С1</t>
  </si>
  <si>
    <t>23КЛ.С1</t>
  </si>
  <si>
    <t>24КЛ.С1</t>
  </si>
  <si>
    <t>25КЛ.С1</t>
  </si>
  <si>
    <t>26КЛ.С1</t>
  </si>
  <si>
    <t>27КЛ.С1</t>
  </si>
  <si>
    <t>28КЛ.С1</t>
  </si>
  <si>
    <t>29КЛ.С1</t>
  </si>
  <si>
    <t>30КЛ.С1</t>
  </si>
  <si>
    <t>31КЛ.С1</t>
  </si>
  <si>
    <t>32КЛ.С1</t>
  </si>
  <si>
    <t>33КЛ.С1</t>
  </si>
  <si>
    <t>34КЛ.С1</t>
  </si>
  <si>
    <t>35КЛ.С1</t>
  </si>
  <si>
    <t>36КЛ.С1</t>
  </si>
  <si>
    <t>37КЛ.С1</t>
  </si>
  <si>
    <t>38КЛ.С1</t>
  </si>
  <si>
    <t>39КЛ.С1</t>
  </si>
  <si>
    <t>40КЛ.С1</t>
  </si>
  <si>
    <t>41КЛ.С1</t>
  </si>
  <si>
    <t>42КЛ.С1</t>
  </si>
  <si>
    <t>43КЛ.С1</t>
  </si>
  <si>
    <t>44КЛ.С1</t>
  </si>
  <si>
    <t>45КЛ.С1</t>
  </si>
  <si>
    <t>46КЛ.С1</t>
  </si>
  <si>
    <t>47КЛ.С1</t>
  </si>
  <si>
    <t>48КЛ.С1</t>
  </si>
  <si>
    <t>49КЛ.С1</t>
  </si>
  <si>
    <t>50КЛ.С1</t>
  </si>
  <si>
    <t>51КЛ.С1</t>
  </si>
  <si>
    <t>52КЛ.С1</t>
  </si>
  <si>
    <t>53КЛ.С1</t>
  </si>
  <si>
    <t>54КЛ.С1</t>
  </si>
  <si>
    <t>55КЛ.С1</t>
  </si>
  <si>
    <t>56КЛ.С1</t>
  </si>
  <si>
    <t>57КЛ.С1</t>
  </si>
  <si>
    <t>58КЛ.С1</t>
  </si>
  <si>
    <t>59КЛ.С1</t>
  </si>
  <si>
    <t>60КЛ.С1</t>
  </si>
  <si>
    <t>61КЛ.С1</t>
  </si>
  <si>
    <t>62КЛ.С1</t>
  </si>
  <si>
    <t>63КЛ.С1</t>
  </si>
  <si>
    <t>64КЛ.С1</t>
  </si>
  <si>
    <t>65КЛ.С1</t>
  </si>
  <si>
    <t>66КЛ.С1</t>
  </si>
  <si>
    <t>67КЛ.С1</t>
  </si>
  <si>
    <t>68КЛ.С1</t>
  </si>
  <si>
    <t>69КЛ.С1</t>
  </si>
  <si>
    <t>70КЛ.С1</t>
  </si>
  <si>
    <t>71КЛ.С1</t>
  </si>
  <si>
    <t>72КЛ.С1</t>
  </si>
  <si>
    <t>73КЛ.С1</t>
  </si>
  <si>
    <t>74КЛ.С1</t>
  </si>
  <si>
    <t>75КЛ.С1</t>
  </si>
  <si>
    <t>76КЛ.С1</t>
  </si>
  <si>
    <t>77КЛ.С1</t>
  </si>
  <si>
    <t>78КЛ.С1</t>
  </si>
  <si>
    <t>79КЛ.С1</t>
  </si>
  <si>
    <t>80КЛ.С1</t>
  </si>
  <si>
    <t>81КЛ.С1</t>
  </si>
  <si>
    <t>82КЛ.С1</t>
  </si>
  <si>
    <t>83КЛ.С1</t>
  </si>
  <si>
    <t>84КЛ.С1</t>
  </si>
  <si>
    <t>85КЛ.С1</t>
  </si>
  <si>
    <t>86КЛ.С1</t>
  </si>
  <si>
    <t>87КЛ.С1</t>
  </si>
  <si>
    <t>88КЛ.С1</t>
  </si>
  <si>
    <t>89КЛ.С1</t>
  </si>
  <si>
    <t>90КЛ.С1</t>
  </si>
  <si>
    <t>91КЛ.С1</t>
  </si>
  <si>
    <t>92КЛ.С1</t>
  </si>
  <si>
    <t>93КЛ.С1</t>
  </si>
  <si>
    <t>94КЛ.С1</t>
  </si>
  <si>
    <t>95КЛ.С1</t>
  </si>
  <si>
    <t>96КЛ.С1</t>
  </si>
  <si>
    <t>97КЛ.С1</t>
  </si>
  <si>
    <t>98КЛ.С1</t>
  </si>
  <si>
    <t>99КЛ.С1</t>
  </si>
  <si>
    <t>100КЛ.С1</t>
  </si>
  <si>
    <t>101КЛ.С1</t>
  </si>
  <si>
    <t>102КЛ.С1</t>
  </si>
  <si>
    <t>103КЛ.С1</t>
  </si>
  <si>
    <t>104КЛ.С1</t>
  </si>
  <si>
    <t>105КЛ.С1</t>
  </si>
  <si>
    <t>106КЛ.С1</t>
  </si>
  <si>
    <t>107КЛ.С1</t>
  </si>
  <si>
    <t>108КЛ.С1</t>
  </si>
  <si>
    <t>109КЛ.С1</t>
  </si>
  <si>
    <t>110КЛ.С1</t>
  </si>
  <si>
    <t>111КЛ.С1</t>
  </si>
  <si>
    <t>112КЛ.С1</t>
  </si>
  <si>
    <t>113КЛ.С1</t>
  </si>
  <si>
    <t>114КЛ.С1</t>
  </si>
  <si>
    <t>115КЛ.С1</t>
  </si>
  <si>
    <t>116КЛ.С1</t>
  </si>
  <si>
    <t>117КЛ.С1</t>
  </si>
  <si>
    <t>118КЛ.С1</t>
  </si>
  <si>
    <t>119КЛ.С1</t>
  </si>
  <si>
    <t>120КЛ.С1</t>
  </si>
  <si>
    <t>121КЛ.С1</t>
  </si>
  <si>
    <t>122КЛ.С1</t>
  </si>
  <si>
    <t>123КЛ.С1</t>
  </si>
  <si>
    <t>124КЛ.С1</t>
  </si>
  <si>
    <t>125КЛ.С1</t>
  </si>
  <si>
    <t>126КЛ.С1</t>
  </si>
  <si>
    <t>127КЛ.С1</t>
  </si>
  <si>
    <t>128КЛ.С1</t>
  </si>
  <si>
    <t>129КЛ.С1</t>
  </si>
  <si>
    <t>130КЛ.С1</t>
  </si>
  <si>
    <t>131КЛ.С1</t>
  </si>
  <si>
    <t>132КЛ.С1</t>
  </si>
  <si>
    <t>133КЛ.С1</t>
  </si>
  <si>
    <t>134КЛ.С1</t>
  </si>
  <si>
    <t>135КЛ.С1</t>
  </si>
  <si>
    <t>136КЛ.С1</t>
  </si>
  <si>
    <t>137КЛ.С1</t>
  </si>
  <si>
    <t>138КЛ.С1</t>
  </si>
  <si>
    <t>139КЛ.С1</t>
  </si>
  <si>
    <t>140КЛ.С1</t>
  </si>
  <si>
    <t>141КЛ.С1</t>
  </si>
  <si>
    <t>142КЛ.С1</t>
  </si>
  <si>
    <t>143КЛ.С1</t>
  </si>
  <si>
    <t>144КЛ.С1</t>
  </si>
  <si>
    <t>145КЛ.С1</t>
  </si>
  <si>
    <t>146КЛ.С1</t>
  </si>
  <si>
    <t>147КЛ.С1</t>
  </si>
  <si>
    <t>148КЛ.С1</t>
  </si>
  <si>
    <t>149КЛ.С1</t>
  </si>
  <si>
    <t>150КЛ.С1</t>
  </si>
  <si>
    <t>151КЛ.С1</t>
  </si>
  <si>
    <t>152КЛ.С1</t>
  </si>
  <si>
    <t>153КЛ.С1</t>
  </si>
  <si>
    <t>154КЛ.С1</t>
  </si>
  <si>
    <t>155КЛ.С1</t>
  </si>
  <si>
    <t>156КЛ.С1</t>
  </si>
  <si>
    <t>157КЛ.С1</t>
  </si>
  <si>
    <t>158КЛ.С1</t>
  </si>
  <si>
    <t>159КЛ.С1</t>
  </si>
  <si>
    <t>160КЛ.С1</t>
  </si>
  <si>
    <t>161КЛ.С1</t>
  </si>
  <si>
    <t>162КЛ.С1</t>
  </si>
  <si>
    <t>163КЛ.С1</t>
  </si>
  <si>
    <t>164КЛ.С1</t>
  </si>
  <si>
    <t>165КЛ.С1</t>
  </si>
  <si>
    <t>166КЛ.С1</t>
  </si>
  <si>
    <t>167КЛ.С1</t>
  </si>
  <si>
    <t>168КЛ.С1</t>
  </si>
  <si>
    <t>169КЛ.С1</t>
  </si>
  <si>
    <t>170КЛ.С1</t>
  </si>
  <si>
    <t>171КЛ.С1</t>
  </si>
  <si>
    <t>172КЛ.С1</t>
  </si>
  <si>
    <t>173КЛ.С1</t>
  </si>
  <si>
    <t>174КЛ.С1</t>
  </si>
  <si>
    <t>175КЛ.С1</t>
  </si>
  <si>
    <t>176КЛ.С1</t>
  </si>
  <si>
    <t>177КЛ.С1</t>
  </si>
  <si>
    <t>178КЛ.С1</t>
  </si>
  <si>
    <t>179КЛ.С1</t>
  </si>
  <si>
    <t>180КЛ.С1</t>
  </si>
  <si>
    <t>181КЛ.С1</t>
  </si>
  <si>
    <t>182КЛ.С1</t>
  </si>
  <si>
    <t>183КЛ.С1</t>
  </si>
  <si>
    <t>184КЛ.С1</t>
  </si>
  <si>
    <t>185КЛ.С1</t>
  </si>
  <si>
    <t>186КЛ.С1</t>
  </si>
  <si>
    <t>187КЛ.С1</t>
  </si>
  <si>
    <t>188КЛ.С1</t>
  </si>
  <si>
    <t>ФИНАЛЬНАЯ ЦЕНА ДЛЯ ЗАГРУЗКИ</t>
  </si>
  <si>
    <t>Комментарий</t>
  </si>
  <si>
    <t>Детский центр</t>
  </si>
  <si>
    <t>Фитнес-центр</t>
  </si>
  <si>
    <t>Фитнес центр</t>
  </si>
  <si>
    <t>Стоимость, руб для сбронированием</t>
  </si>
  <si>
    <t xml:space="preserve">Цена за кв.м. с повышением 500 </t>
  </si>
  <si>
    <t>ДЛЯ САЙТА</t>
  </si>
  <si>
    <t>Стоимость ДДУ</t>
  </si>
  <si>
    <t>Цена за кв.м. в ДДУ</t>
  </si>
  <si>
    <t>Процент брони</t>
  </si>
  <si>
    <t>ПРОВЕРКА - НЕ БЕРЕМ В ЗАЛИВКУ</t>
  </si>
  <si>
    <t>Валовая выручка за размещение</t>
  </si>
  <si>
    <t>в т.ч. Размещение</t>
  </si>
  <si>
    <t>в т.ч. Завтрак</t>
  </si>
  <si>
    <t>в т.ч. Детская комната</t>
  </si>
  <si>
    <t>в т.ч.Коворкинг</t>
  </si>
  <si>
    <t>Открытая цена на рынке, руб</t>
  </si>
  <si>
    <t>ADR (для расчета)</t>
  </si>
  <si>
    <t>Ежемесячный доход собственника апартамента</t>
  </si>
  <si>
    <t xml:space="preserve">20% скидка вне зависимости от сезона в любом апартаменте </t>
  </si>
  <si>
    <t>вне зависимости от его категории, но не более 21 дня</t>
  </si>
  <si>
    <t>Ежемесячный доход собственника детской комнаты и коворкинга с учетом расхода 35%</t>
  </si>
  <si>
    <t>Срок окупаемости за счет доходов от отеля и продажи, лет</t>
  </si>
  <si>
    <t>Срок окупаемости только за счет доходов от отеля, лет</t>
  </si>
  <si>
    <t>Накопленный доход собственника</t>
  </si>
  <si>
    <t xml:space="preserve">Годовая доходность, % </t>
  </si>
  <si>
    <t>Доход собственника от отеля</t>
  </si>
  <si>
    <t xml:space="preserve">Цена со скидкой 10% </t>
  </si>
  <si>
    <t xml:space="preserve">Стоимость лота со скидкой 10% </t>
  </si>
  <si>
    <t>Цена кв. м на сайте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</si>
</sst>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_-* #,##0.00\ _₽_-;\-* #,##0.00\ _₽_-;_-* &quot;-&quot;??\ _₽_-;_-@_-"/>
    <numFmt numFmtId="165" formatCode="_-* #,##0_-;\-* #,##0_-;_-* &quot;-&quot;??_-;_-@_-"/>
    <numFmt numFmtId="166" formatCode="0.0%"/>
    <numFmt numFmtId="167" formatCode="_-* #,##0.00_-;\-* #,##0.00_-;_-* &quot;-&quot;??_-;_-@"/>
    <numFmt numFmtId="168" formatCode="_-* #,##0.00\ _₽_-;\-* #,##0.00\ _₽_-;_-* &quot;-&quot;??\ _₽_-;_-@"/>
    <numFmt numFmtId="169" formatCode="0.0"/>
    <numFmt numFmtId="170" formatCode="#,##0_ ;\-#,##0\ "/>
    <numFmt numFmtId="171" formatCode="#,##0.00_ ;\-#,##0.00\ "/>
    <numFmt numFmtId="172" formatCode="0_ ;\-0\ "/>
    <numFmt numFmtId="173" formatCode="#.##0\.00"/>
    <numFmt numFmtId="174" formatCode="_-* #,##0.0000\ _₽_-;\-* #,##0.0000\ _₽_-;_-* &quot;-&quot;??\ _₽_-;_-@_-"/>
  </numFmts>
  <fonts count="60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b/>
      <sz val="16"/>
      <color theme="0"/>
      <name val="Calibri"/>
      <family val="2"/>
      <charset val="204"/>
    </font>
    <font>
      <b/>
      <sz val="9"/>
      <color theme="0"/>
      <name val="Calibri"/>
      <family val="2"/>
      <charset val="204"/>
    </font>
    <font>
      <b/>
      <sz val="9"/>
      <color theme="1"/>
      <name val="Calibri (Основной текст)"/>
      <charset val="204"/>
    </font>
    <font>
      <b/>
      <sz val="14"/>
      <color rgb="FF00B050"/>
      <name val="Calibri"/>
      <family val="2"/>
      <charset val="204"/>
      <scheme val="minor"/>
    </font>
    <font>
      <sz val="9"/>
      <color theme="1"/>
      <name val="Calibri (Основной текст)"/>
      <charset val="204"/>
    </font>
    <font>
      <sz val="10"/>
      <name val="Arial Cyr"/>
      <charset val="204"/>
    </font>
    <font>
      <b/>
      <sz val="9"/>
      <color theme="1"/>
      <name val="Calibri"/>
      <family val="2"/>
      <charset val="204"/>
    </font>
    <font>
      <b/>
      <sz val="9"/>
      <color rgb="FF118F4A"/>
      <name val="Calibri"/>
      <family val="2"/>
      <charset val="204"/>
    </font>
    <font>
      <sz val="9"/>
      <name val="Calibri"/>
      <family val="2"/>
      <charset val="204"/>
    </font>
    <font>
      <sz val="10"/>
      <name val="Helv"/>
      <charset val="204"/>
    </font>
    <font>
      <sz val="9"/>
      <name val="Calibri"/>
      <family val="2"/>
    </font>
    <font>
      <sz val="9"/>
      <color theme="6" tint="-0.249977111117893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sz val="9"/>
      <color theme="1"/>
      <name val="Calibri"/>
      <family val="2"/>
      <charset val="204"/>
    </font>
    <font>
      <b/>
      <sz val="9"/>
      <color theme="6" tint="-0.249977111117893"/>
      <name val="Calibri"/>
      <family val="2"/>
      <charset val="204"/>
      <scheme val="minor"/>
    </font>
    <font>
      <b/>
      <sz val="10"/>
      <color rgb="FFC00000"/>
      <name val="Calibri"/>
      <family val="2"/>
      <scheme val="minor"/>
    </font>
    <font>
      <sz val="11"/>
      <color rgb="FF000000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9"/>
      <color theme="0"/>
      <name val="Calibri"/>
      <family val="2"/>
    </font>
    <font>
      <sz val="9"/>
      <color theme="1"/>
      <name val="Calibri"/>
      <family val="2"/>
    </font>
    <font>
      <sz val="9"/>
      <color rgb="FF000000"/>
      <name val="Calibri"/>
      <family val="2"/>
    </font>
    <font>
      <b/>
      <sz val="9"/>
      <color rgb="FFFF0000"/>
      <name val="Calibri"/>
      <family val="2"/>
    </font>
    <font>
      <sz val="10"/>
      <color theme="1"/>
      <name val="Calibri"/>
      <family val="2"/>
    </font>
    <font>
      <b/>
      <sz val="14"/>
      <color theme="1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sz val="10"/>
      <color theme="0"/>
      <name val="Calibri"/>
      <family val="2"/>
    </font>
    <font>
      <b/>
      <sz val="10"/>
      <color rgb="FFFF000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charset val="204"/>
    </font>
    <font>
      <b/>
      <sz val="10"/>
      <color theme="0"/>
      <name val="Calibri"/>
      <family val="2"/>
      <charset val="204"/>
      <scheme val="minor"/>
    </font>
    <font>
      <sz val="9"/>
      <color theme="1" tint="0.249977111117893"/>
      <name val="Calibri"/>
      <family val="2"/>
      <charset val="204"/>
    </font>
    <font>
      <sz val="8"/>
      <color rgb="FF000000"/>
      <name val="Calibri"/>
      <family val="2"/>
    </font>
    <font>
      <b/>
      <sz val="8"/>
      <color theme="0"/>
      <name val="Calibri"/>
      <family val="2"/>
      <charset val="204"/>
    </font>
    <font>
      <i/>
      <sz val="11"/>
      <color theme="1"/>
      <name val="Calibri"/>
      <family val="2"/>
      <charset val="204"/>
      <scheme val="minor"/>
    </font>
    <font>
      <sz val="9"/>
      <color theme="0"/>
      <name val="Calibri"/>
      <family val="2"/>
    </font>
    <font>
      <sz val="11"/>
      <color theme="0"/>
      <name val="Calibri"/>
      <family val="2"/>
      <scheme val="minor"/>
    </font>
    <font>
      <i/>
      <sz val="10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0"/>
      <color rgb="FF000000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18F4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rgb="FFFEF2CB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theme="0"/>
      </patternFill>
    </fill>
    <fill>
      <patternFill patternType="solid">
        <fgColor rgb="FFBDD6EE"/>
        <bgColor rgb="FFBDD6EE"/>
      </patternFill>
    </fill>
    <fill>
      <patternFill patternType="solid">
        <fgColor rgb="FFFFD965"/>
        <bgColor rgb="FFFFD965"/>
      </patternFill>
    </fill>
    <fill>
      <patternFill patternType="solid">
        <fgColor rgb="FFF4B083"/>
        <bgColor rgb="FFF4B083"/>
      </patternFill>
    </fill>
    <fill>
      <patternFill patternType="solid">
        <fgColor rgb="FFF7EFDC"/>
        <bgColor indexed="64"/>
      </patternFill>
    </fill>
    <fill>
      <patternFill patternType="solid">
        <fgColor rgb="FF057680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9BCE7F"/>
        <bgColor indexed="64"/>
      </patternFill>
    </fill>
    <fill>
      <patternFill patternType="solid">
        <fgColor rgb="FFADD480"/>
        <bgColor indexed="64"/>
      </patternFill>
    </fill>
    <fill>
      <patternFill patternType="solid">
        <fgColor rgb="FFBFD981"/>
        <bgColor indexed="64"/>
      </patternFill>
    </fill>
    <fill>
      <patternFill patternType="solid">
        <fgColor rgb="FFD2DE82"/>
        <bgColor indexed="64"/>
      </patternFill>
    </fill>
    <fill>
      <patternFill patternType="solid">
        <fgColor rgb="FFF6E984"/>
        <bgColor indexed="64"/>
      </patternFill>
    </fill>
    <fill>
      <patternFill patternType="solid">
        <fgColor rgb="FFFEE382"/>
        <bgColor indexed="64"/>
      </patternFill>
    </fill>
    <fill>
      <patternFill patternType="solid">
        <fgColor rgb="FFFDD47F"/>
        <bgColor indexed="64"/>
      </patternFill>
    </fill>
    <fill>
      <patternFill patternType="solid">
        <fgColor rgb="FFFCC47C"/>
        <bgColor indexed="64"/>
      </patternFill>
    </fill>
    <fill>
      <patternFill patternType="solid">
        <fgColor rgb="FFFCB579"/>
        <bgColor indexed="64"/>
      </patternFill>
    </fill>
    <fill>
      <patternFill patternType="solid">
        <fgColor rgb="FFFBA676"/>
        <bgColor indexed="64"/>
      </patternFill>
    </fill>
    <fill>
      <patternFill patternType="solid">
        <fgColor rgb="FFF8696B"/>
        <bgColor indexed="64"/>
      </patternFill>
    </fill>
    <fill>
      <patternFill patternType="solid">
        <fgColor rgb="FFDBE182"/>
        <bgColor indexed="64"/>
      </patternFill>
    </fill>
    <fill>
      <patternFill patternType="solid">
        <fgColor rgb="FFDDE182"/>
        <bgColor indexed="64"/>
      </patternFill>
    </fill>
    <fill>
      <patternFill patternType="solid">
        <fgColor rgb="FFDEE283"/>
        <bgColor indexed="64"/>
      </patternFill>
    </fill>
    <fill>
      <patternFill patternType="solid">
        <fgColor rgb="FFE0E383"/>
        <bgColor indexed="64"/>
      </patternFill>
    </fill>
    <fill>
      <patternFill patternType="solid">
        <fgColor rgb="FFFEE783"/>
        <bgColor indexed="64"/>
      </patternFill>
    </fill>
    <fill>
      <patternFill patternType="solid">
        <fgColor rgb="FFFEE582"/>
        <bgColor indexed="64"/>
      </patternFill>
    </fill>
    <fill>
      <patternFill patternType="solid">
        <fgColor rgb="FFFEDF81"/>
        <bgColor indexed="64"/>
      </patternFill>
    </fill>
    <fill>
      <patternFill patternType="solid">
        <fgColor rgb="FFFEDD81"/>
        <bgColor indexed="64"/>
      </patternFill>
    </fill>
    <fill>
      <patternFill patternType="solid">
        <fgColor rgb="FFFEDB80"/>
        <bgColor indexed="64"/>
      </patternFill>
    </fill>
    <fill>
      <patternFill patternType="solid">
        <fgColor rgb="FFFED980"/>
        <bgColor indexed="64"/>
      </patternFill>
    </fill>
    <fill>
      <patternFill patternType="solid">
        <fgColor rgb="FFFDD780"/>
        <bgColor indexed="64"/>
      </patternFill>
    </fill>
    <fill>
      <patternFill patternType="solid">
        <fgColor rgb="FFFDD57F"/>
        <bgColor indexed="64"/>
      </patternFill>
    </fill>
    <fill>
      <patternFill patternType="solid">
        <fgColor rgb="FF057680"/>
        <bgColor theme="9"/>
      </patternFill>
    </fill>
  </fills>
  <borders count="10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B050"/>
      </top>
      <bottom/>
      <diagonal/>
    </border>
    <border>
      <left/>
      <right style="mediumDashed">
        <color rgb="FF00B050"/>
      </right>
      <top style="thin">
        <color rgb="FF118F4A"/>
      </top>
      <bottom style="thin">
        <color theme="0" tint="-0.14996795556505021"/>
      </bottom>
      <diagonal/>
    </border>
    <border>
      <left style="mediumDashed">
        <color rgb="FF00B050"/>
      </left>
      <right style="mediumDashed">
        <color rgb="FF00B050"/>
      </right>
      <top style="thin">
        <color rgb="FF118F4A"/>
      </top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mediumDashed">
        <color rgb="FF00B050"/>
      </right>
      <top/>
      <bottom style="thin">
        <color theme="0" tint="-0.14996795556505021"/>
      </bottom>
      <diagonal/>
    </border>
    <border>
      <left style="mediumDashed">
        <color rgb="FF00B050"/>
      </left>
      <right style="mediumDashed">
        <color rgb="FF00B050"/>
      </right>
      <top/>
      <bottom style="thin">
        <color theme="0" tint="-0.14996795556505021"/>
      </bottom>
      <diagonal/>
    </border>
    <border>
      <left/>
      <right style="mediumDashed">
        <color rgb="FF00B050"/>
      </right>
      <top/>
      <bottom/>
      <diagonal/>
    </border>
    <border>
      <left/>
      <right style="mediumDashed">
        <color rgb="FF00B050"/>
      </right>
      <top/>
      <bottom style="thin">
        <color rgb="FFD9D9D9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C00000"/>
      </left>
      <right style="thin">
        <color indexed="64"/>
      </right>
      <top style="medium">
        <color rgb="FFC00000"/>
      </top>
      <bottom style="thin">
        <color indexed="64"/>
      </bottom>
      <diagonal/>
    </border>
    <border>
      <left style="thin">
        <color indexed="64"/>
      </left>
      <right style="medium">
        <color rgb="FFC00000"/>
      </right>
      <top style="medium">
        <color rgb="FFC00000"/>
      </top>
      <bottom style="thin">
        <color indexed="64"/>
      </bottom>
      <diagonal/>
    </border>
    <border>
      <left style="medium">
        <color rgb="FFC00000"/>
      </left>
      <right style="thin">
        <color indexed="64"/>
      </right>
      <top style="thin">
        <color indexed="64"/>
      </top>
      <bottom style="medium">
        <color rgb="FFC00000"/>
      </bottom>
      <diagonal/>
    </border>
    <border>
      <left style="thin">
        <color indexed="64"/>
      </left>
      <right style="medium">
        <color rgb="FFC00000"/>
      </right>
      <top style="thin">
        <color indexed="64"/>
      </top>
      <bottom style="medium">
        <color rgb="FFC000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thin">
        <color rgb="FF000000"/>
      </bottom>
      <diagonal/>
    </border>
    <border>
      <left style="medium">
        <color rgb="FFC00000"/>
      </left>
      <right style="medium">
        <color rgb="FFC00000"/>
      </right>
      <top style="thin">
        <color rgb="FF000000"/>
      </top>
      <bottom style="thin">
        <color rgb="FF000000"/>
      </bottom>
      <diagonal/>
    </border>
    <border>
      <left style="medium">
        <color rgb="FFC00000"/>
      </left>
      <right style="medium">
        <color rgb="FFC00000"/>
      </right>
      <top style="thin">
        <color rgb="FF000000"/>
      </top>
      <bottom style="medium">
        <color rgb="FFC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thin">
        <color indexed="64"/>
      </bottom>
      <diagonal/>
    </border>
    <border>
      <left style="medium">
        <color rgb="FFC00000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 style="medium">
        <color rgb="FFC00000"/>
      </right>
      <top style="thin">
        <color indexed="64"/>
      </top>
      <bottom style="medium">
        <color rgb="FFC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ck">
        <color rgb="FFAEABAB"/>
      </left>
      <right style="thick">
        <color rgb="FFAEABAB"/>
      </right>
      <top style="thick">
        <color rgb="FFAEABAB"/>
      </top>
      <bottom/>
      <diagonal/>
    </border>
    <border>
      <left style="thick">
        <color rgb="FFAEABAB"/>
      </left>
      <right style="thick">
        <color rgb="FF000000"/>
      </right>
      <top style="thick">
        <color rgb="FFAEABAB"/>
      </top>
      <bottom/>
      <diagonal/>
    </border>
    <border>
      <left style="medium">
        <color rgb="FF000000"/>
      </left>
      <right/>
      <top/>
      <bottom/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ck">
        <color rgb="FFAEABAB"/>
      </left>
      <right style="thick">
        <color rgb="FFAEABAB"/>
      </right>
      <top/>
      <bottom/>
      <diagonal/>
    </border>
    <border>
      <left style="thick">
        <color rgb="FFAEABAB"/>
      </left>
      <right style="thick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EABAB"/>
      </left>
      <right style="thick">
        <color rgb="FFAEABAB"/>
      </right>
      <top/>
      <bottom style="thick">
        <color rgb="FFAEABAB"/>
      </bottom>
      <diagonal/>
    </border>
    <border>
      <left style="thick">
        <color rgb="FFAEABAB"/>
      </left>
      <right style="thick">
        <color rgb="FF000000"/>
      </right>
      <top/>
      <bottom style="thick">
        <color rgb="FFAEABAB"/>
      </bottom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medium">
        <color rgb="FF000000"/>
      </left>
      <right style="thick">
        <color rgb="FF000000"/>
      </right>
      <top/>
      <bottom/>
      <diagonal/>
    </border>
    <border>
      <left style="thick">
        <color rgb="FFAEABAB"/>
      </left>
      <right style="thick">
        <color rgb="FFAEABAB"/>
      </right>
      <top/>
      <bottom style="thick">
        <color rgb="FF000000"/>
      </bottom>
      <diagonal/>
    </border>
    <border>
      <left style="thick">
        <color rgb="FFAEABAB"/>
      </left>
      <right style="thick">
        <color rgb="FF000000"/>
      </right>
      <top/>
      <bottom style="thick">
        <color rgb="FF000000"/>
      </bottom>
      <diagonal/>
    </border>
    <border>
      <left style="thin">
        <color rgb="FFFF0000"/>
      </left>
      <right/>
      <top/>
      <bottom/>
      <diagonal/>
    </border>
    <border>
      <left style="thick">
        <color rgb="FFFF0000"/>
      </left>
      <right/>
      <top/>
      <bottom/>
      <diagonal/>
    </border>
    <border>
      <left style="thick">
        <color rgb="FFAEABAB"/>
      </left>
      <right/>
      <top style="thick">
        <color rgb="FFAEABAB"/>
      </top>
      <bottom/>
      <diagonal/>
    </border>
    <border>
      <left style="thick">
        <color rgb="FFAEABAB"/>
      </left>
      <right/>
      <top/>
      <bottom/>
      <diagonal/>
    </border>
    <border>
      <left style="thick">
        <color rgb="FFAEABAB"/>
      </left>
      <right/>
      <top/>
      <bottom style="thick">
        <color rgb="FFAEABAB"/>
      </bottom>
      <diagonal/>
    </border>
    <border>
      <left/>
      <right/>
      <top style="medium">
        <color rgb="FF000000"/>
      </top>
      <bottom/>
      <diagonal/>
    </border>
    <border>
      <left style="thick">
        <color rgb="FFAEABAB"/>
      </left>
      <right/>
      <top/>
      <bottom style="thick">
        <color rgb="FF000000"/>
      </bottom>
      <diagonal/>
    </border>
    <border>
      <left style="thick">
        <color rgb="FFFF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0000"/>
      </left>
      <right style="medium">
        <color rgb="FF000000"/>
      </right>
      <top style="medium">
        <color rgb="FF000000"/>
      </top>
      <bottom/>
      <diagonal/>
    </border>
    <border>
      <left style="thick">
        <color rgb="FFFF0000"/>
      </left>
      <right style="medium">
        <color rgb="FF000000"/>
      </right>
      <top/>
      <bottom/>
      <diagonal/>
    </border>
    <border>
      <left style="thick">
        <color rgb="FFFF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FF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49998474074526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FFC000"/>
      </left>
      <right style="thin">
        <color indexed="64"/>
      </right>
      <top style="medium">
        <color rgb="FFFFC000"/>
      </top>
      <bottom style="thin">
        <color indexed="64"/>
      </bottom>
      <diagonal/>
    </border>
    <border>
      <left style="thin">
        <color indexed="64"/>
      </left>
      <right style="medium">
        <color rgb="FFFFC000"/>
      </right>
      <top style="medium">
        <color rgb="FFFFC000"/>
      </top>
      <bottom style="thin">
        <color indexed="64"/>
      </bottom>
      <diagonal/>
    </border>
    <border>
      <left style="medium">
        <color rgb="FFFFC000"/>
      </left>
      <right style="thin">
        <color indexed="64"/>
      </right>
      <top style="thin">
        <color indexed="64"/>
      </top>
      <bottom style="medium">
        <color rgb="FFFFC000"/>
      </bottom>
      <diagonal/>
    </border>
    <border>
      <left style="thin">
        <color indexed="64"/>
      </left>
      <right style="medium">
        <color rgb="FFFFC000"/>
      </right>
      <top style="thin">
        <color indexed="64"/>
      </top>
      <bottom style="medium">
        <color rgb="FFFFC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57680"/>
      </left>
      <right style="thin">
        <color indexed="64"/>
      </right>
      <top style="medium">
        <color rgb="FF05768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57680"/>
      </top>
      <bottom style="thin">
        <color indexed="64"/>
      </bottom>
      <diagonal/>
    </border>
    <border>
      <left style="thin">
        <color indexed="64"/>
      </left>
      <right style="medium">
        <color rgb="FF057680"/>
      </right>
      <top style="medium">
        <color rgb="FF057680"/>
      </top>
      <bottom style="thin">
        <color indexed="64"/>
      </bottom>
      <diagonal/>
    </border>
    <border>
      <left style="medium">
        <color rgb="FF05768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57680"/>
      </right>
      <top style="thin">
        <color indexed="64"/>
      </top>
      <bottom style="thin">
        <color indexed="64"/>
      </bottom>
      <diagonal/>
    </border>
    <border>
      <left style="medium">
        <color rgb="FF057680"/>
      </left>
      <right style="thin">
        <color indexed="64"/>
      </right>
      <top style="thin">
        <color indexed="64"/>
      </top>
      <bottom style="medium">
        <color rgb="FF0576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57680"/>
      </bottom>
      <diagonal/>
    </border>
    <border>
      <left style="thin">
        <color indexed="64"/>
      </left>
      <right style="medium">
        <color rgb="FF057680"/>
      </right>
      <top style="thin">
        <color indexed="64"/>
      </top>
      <bottom style="medium">
        <color rgb="FF057680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 tint="-0.249977111117893"/>
      </bottom>
      <diagonal/>
    </border>
  </borders>
  <cellStyleXfs count="11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/>
    <xf numFmtId="0" fontId="14" fillId="0" borderId="0"/>
    <xf numFmtId="0" fontId="15" fillId="0" borderId="0"/>
    <xf numFmtId="0" fontId="16" fillId="0" borderId="0"/>
    <xf numFmtId="0" fontId="22" fillId="0" borderId="0"/>
    <xf numFmtId="0" fontId="26" fillId="0" borderId="0"/>
    <xf numFmtId="9" fontId="15" fillId="0" borderId="0" applyFont="0" applyFill="0" applyBorder="0" applyAlignment="0" applyProtection="0"/>
    <xf numFmtId="0" fontId="33" fillId="0" borderId="0"/>
  </cellStyleXfs>
  <cellXfs count="393">
    <xf numFmtId="0" fontId="0" fillId="0" borderId="0" xfId="0"/>
    <xf numFmtId="0" fontId="3" fillId="0" borderId="0" xfId="0" applyFont="1"/>
    <xf numFmtId="0" fontId="8" fillId="0" borderId="0" xfId="0" applyFont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center"/>
    </xf>
    <xf numFmtId="9" fontId="8" fillId="0" borderId="0" xfId="2" applyFont="1" applyFill="1" applyBorder="1" applyAlignment="1">
      <alignment horizontal="center"/>
    </xf>
    <xf numFmtId="3" fontId="8" fillId="0" borderId="1" xfId="0" applyNumberFormat="1" applyFont="1" applyBorder="1" applyAlignment="1">
      <alignment horizontal="center"/>
    </xf>
    <xf numFmtId="3" fontId="8" fillId="0" borderId="0" xfId="0" applyNumberFormat="1" applyFont="1" applyAlignment="1">
      <alignment horizontal="center"/>
    </xf>
    <xf numFmtId="3" fontId="9" fillId="0" borderId="1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/>
    </xf>
    <xf numFmtId="9" fontId="8" fillId="0" borderId="1" xfId="2" applyFont="1" applyBorder="1" applyAlignment="1">
      <alignment horizontal="center"/>
    </xf>
    <xf numFmtId="166" fontId="8" fillId="0" borderId="1" xfId="2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7" fillId="0" borderId="0" xfId="0" applyFont="1"/>
    <xf numFmtId="0" fontId="14" fillId="0" borderId="0" xfId="4"/>
    <xf numFmtId="0" fontId="4" fillId="2" borderId="0" xfId="5" applyFont="1" applyFill="1"/>
    <xf numFmtId="0" fontId="17" fillId="3" borderId="6" xfId="6" applyFont="1" applyFill="1" applyBorder="1" applyAlignment="1">
      <alignment vertical="center"/>
    </xf>
    <xf numFmtId="0" fontId="18" fillId="3" borderId="6" xfId="6" applyFont="1" applyFill="1" applyBorder="1" applyAlignment="1">
      <alignment vertical="center"/>
    </xf>
    <xf numFmtId="0" fontId="19" fillId="3" borderId="6" xfId="6" applyFont="1" applyFill="1" applyBorder="1" applyAlignment="1">
      <alignment vertical="center"/>
    </xf>
    <xf numFmtId="0" fontId="18" fillId="2" borderId="6" xfId="6" applyFont="1" applyFill="1" applyBorder="1" applyAlignment="1">
      <alignment vertical="center"/>
    </xf>
    <xf numFmtId="0" fontId="18" fillId="2" borderId="0" xfId="6" applyFont="1" applyFill="1" applyAlignment="1">
      <alignment vertical="center"/>
    </xf>
    <xf numFmtId="0" fontId="19" fillId="2" borderId="0" xfId="6" applyFont="1" applyFill="1" applyAlignment="1">
      <alignment vertical="center"/>
    </xf>
    <xf numFmtId="0" fontId="4" fillId="0" borderId="0" xfId="5" applyFont="1"/>
    <xf numFmtId="0" fontId="20" fillId="0" borderId="0" xfId="5" applyFont="1"/>
    <xf numFmtId="0" fontId="21" fillId="0" borderId="0" xfId="5" applyFont="1"/>
    <xf numFmtId="0" fontId="23" fillId="2" borderId="7" xfId="7" applyFont="1" applyFill="1" applyBorder="1" applyAlignment="1">
      <alignment horizontal="center" vertical="center" wrapText="1"/>
    </xf>
    <xf numFmtId="0" fontId="19" fillId="2" borderId="7" xfId="7" applyFont="1" applyFill="1" applyBorder="1" applyAlignment="1">
      <alignment horizontal="center" vertical="center" wrapText="1"/>
    </xf>
    <xf numFmtId="0" fontId="23" fillId="2" borderId="8" xfId="7" applyFont="1" applyFill="1" applyBorder="1" applyAlignment="1">
      <alignment horizontal="center" vertical="center" wrapText="1"/>
    </xf>
    <xf numFmtId="0" fontId="23" fillId="2" borderId="9" xfId="7" applyFont="1" applyFill="1" applyBorder="1" applyAlignment="1">
      <alignment horizontal="center" vertical="center" wrapText="1"/>
    </xf>
    <xf numFmtId="0" fontId="23" fillId="4" borderId="9" xfId="7" applyFont="1" applyFill="1" applyBorder="1" applyAlignment="1">
      <alignment horizontal="center" vertical="center" wrapText="1"/>
    </xf>
    <xf numFmtId="1" fontId="25" fillId="2" borderId="10" xfId="7" applyNumberFormat="1" applyFont="1" applyFill="1" applyBorder="1" applyAlignment="1">
      <alignment horizontal="center" vertical="center" wrapText="1"/>
    </xf>
    <xf numFmtId="0" fontId="25" fillId="5" borderId="10" xfId="7" applyFont="1" applyFill="1" applyBorder="1" applyAlignment="1">
      <alignment horizontal="center" vertical="center" wrapText="1"/>
    </xf>
    <xf numFmtId="3" fontId="21" fillId="6" borderId="10" xfId="8" applyNumberFormat="1" applyFont="1" applyFill="1" applyBorder="1" applyAlignment="1">
      <alignment horizontal="center" vertical="center" wrapText="1"/>
    </xf>
    <xf numFmtId="169" fontId="27" fillId="2" borderId="10" xfId="7" applyNumberFormat="1" applyFont="1" applyFill="1" applyBorder="1" applyAlignment="1">
      <alignment horizontal="center" vertical="center" wrapText="1"/>
    </xf>
    <xf numFmtId="0" fontId="27" fillId="5" borderId="9" xfId="7" applyFont="1" applyFill="1" applyBorder="1" applyAlignment="1">
      <alignment horizontal="center" vertical="center" wrapText="1"/>
    </xf>
    <xf numFmtId="3" fontId="25" fillId="6" borderId="10" xfId="8" applyNumberFormat="1" applyFont="1" applyFill="1" applyBorder="1" applyAlignment="1">
      <alignment horizontal="center" vertical="center" wrapText="1"/>
    </xf>
    <xf numFmtId="3" fontId="25" fillId="5" borderId="10" xfId="7" applyNumberFormat="1" applyFont="1" applyFill="1" applyBorder="1" applyAlignment="1">
      <alignment horizontal="center" vertical="center" wrapText="1"/>
    </xf>
    <xf numFmtId="169" fontId="25" fillId="2" borderId="10" xfId="7" applyNumberFormat="1" applyFont="1" applyFill="1" applyBorder="1" applyAlignment="1">
      <alignment horizontal="center" vertical="center" wrapText="1"/>
    </xf>
    <xf numFmtId="166" fontId="25" fillId="2" borderId="10" xfId="9" applyNumberFormat="1" applyFont="1" applyFill="1" applyBorder="1" applyAlignment="1">
      <alignment horizontal="center" vertical="center" wrapText="1"/>
    </xf>
    <xf numFmtId="3" fontId="25" fillId="6" borderId="11" xfId="8" applyNumberFormat="1" applyFont="1" applyFill="1" applyBorder="1" applyAlignment="1">
      <alignment horizontal="center" vertical="center" wrapText="1"/>
    </xf>
    <xf numFmtId="3" fontId="25" fillId="6" borderId="9" xfId="8" applyNumberFormat="1" applyFont="1" applyFill="1" applyBorder="1" applyAlignment="1">
      <alignment horizontal="center" vertical="center" wrapText="1"/>
    </xf>
    <xf numFmtId="0" fontId="28" fillId="0" borderId="0" xfId="5" applyFont="1"/>
    <xf numFmtId="169" fontId="27" fillId="2" borderId="12" xfId="7" applyNumberFormat="1" applyFont="1" applyFill="1" applyBorder="1" applyAlignment="1">
      <alignment horizontal="center" vertical="center" wrapText="1"/>
    </xf>
    <xf numFmtId="3" fontId="21" fillId="7" borderId="13" xfId="5" applyNumberFormat="1" applyFont="1" applyFill="1" applyBorder="1" applyAlignment="1">
      <alignment horizontal="center" vertical="center" wrapText="1"/>
    </xf>
    <xf numFmtId="3" fontId="21" fillId="6" borderId="12" xfId="8" applyNumberFormat="1" applyFont="1" applyFill="1" applyBorder="1" applyAlignment="1">
      <alignment horizontal="center" vertical="center" wrapText="1"/>
    </xf>
    <xf numFmtId="3" fontId="29" fillId="7" borderId="13" xfId="5" applyNumberFormat="1" applyFont="1" applyFill="1" applyBorder="1" applyAlignment="1">
      <alignment horizontal="center" vertical="center" wrapText="1"/>
    </xf>
    <xf numFmtId="3" fontId="30" fillId="6" borderId="10" xfId="8" applyNumberFormat="1" applyFont="1" applyFill="1" applyBorder="1" applyAlignment="1">
      <alignment horizontal="center" vertical="center" wrapText="1"/>
    </xf>
    <xf numFmtId="3" fontId="27" fillId="6" borderId="12" xfId="8" applyNumberFormat="1" applyFont="1" applyFill="1" applyBorder="1" applyAlignment="1">
      <alignment horizontal="center" vertical="center" wrapText="1"/>
    </xf>
    <xf numFmtId="3" fontId="21" fillId="0" borderId="0" xfId="5" applyNumberFormat="1" applyFont="1"/>
    <xf numFmtId="3" fontId="4" fillId="0" borderId="0" xfId="5" applyNumberFormat="1" applyFont="1"/>
    <xf numFmtId="0" fontId="23" fillId="2" borderId="0" xfId="7" applyFont="1" applyFill="1" applyAlignment="1">
      <alignment horizontal="left" vertical="center" wrapText="1"/>
    </xf>
    <xf numFmtId="0" fontId="21" fillId="4" borderId="0" xfId="5" applyFont="1" applyFill="1"/>
    <xf numFmtId="0" fontId="31" fillId="0" borderId="10" xfId="5" applyFont="1" applyBorder="1"/>
    <xf numFmtId="9" fontId="9" fillId="0" borderId="1" xfId="2" applyFont="1" applyBorder="1" applyAlignment="1">
      <alignment horizontal="center"/>
    </xf>
    <xf numFmtId="0" fontId="32" fillId="0" borderId="0" xfId="0" applyFont="1"/>
    <xf numFmtId="0" fontId="23" fillId="8" borderId="7" xfId="7" applyFont="1" applyFill="1" applyBorder="1" applyAlignment="1">
      <alignment horizontal="center" vertical="center" wrapText="1"/>
    </xf>
    <xf numFmtId="0" fontId="33" fillId="0" borderId="0" xfId="10"/>
    <xf numFmtId="0" fontId="34" fillId="0" borderId="4" xfId="10" applyFont="1" applyBorder="1" applyAlignment="1">
      <alignment horizontal="center"/>
    </xf>
    <xf numFmtId="0" fontId="34" fillId="0" borderId="0" xfId="10" applyFont="1"/>
    <xf numFmtId="0" fontId="36" fillId="0" borderId="4" xfId="10" applyFont="1" applyBorder="1" applyAlignment="1">
      <alignment horizontal="center" vertical="center" wrapText="1"/>
    </xf>
    <xf numFmtId="0" fontId="36" fillId="0" borderId="4" xfId="10" applyFont="1" applyBorder="1" applyAlignment="1">
      <alignment horizontal="center" vertical="center"/>
    </xf>
    <xf numFmtId="1" fontId="34" fillId="0" borderId="4" xfId="10" applyNumberFormat="1" applyFont="1" applyBorder="1" applyAlignment="1">
      <alignment horizontal="center" vertical="center"/>
    </xf>
    <xf numFmtId="166" fontId="34" fillId="0" borderId="4" xfId="10" applyNumberFormat="1" applyFont="1" applyBorder="1" applyAlignment="1">
      <alignment horizontal="center" vertical="center"/>
    </xf>
    <xf numFmtId="0" fontId="36" fillId="0" borderId="4" xfId="10" applyFont="1" applyBorder="1" applyAlignment="1">
      <alignment horizontal="center"/>
    </xf>
    <xf numFmtId="0" fontId="34" fillId="0" borderId="16" xfId="10" applyFont="1" applyBorder="1"/>
    <xf numFmtId="0" fontId="34" fillId="0" borderId="19" xfId="10" applyFont="1" applyBorder="1"/>
    <xf numFmtId="0" fontId="34" fillId="0" borderId="20" xfId="10" applyFont="1" applyBorder="1"/>
    <xf numFmtId="0" fontId="34" fillId="0" borderId="21" xfId="10" applyFont="1" applyBorder="1"/>
    <xf numFmtId="0" fontId="34" fillId="0" borderId="22" xfId="10" applyFont="1" applyBorder="1"/>
    <xf numFmtId="2" fontId="34" fillId="0" borderId="22" xfId="10" applyNumberFormat="1" applyFont="1" applyBorder="1"/>
    <xf numFmtId="0" fontId="34" fillId="0" borderId="23" xfId="10" applyFont="1" applyBorder="1"/>
    <xf numFmtId="0" fontId="34" fillId="0" borderId="24" xfId="10" applyFont="1" applyBorder="1"/>
    <xf numFmtId="0" fontId="34" fillId="0" borderId="25" xfId="10" applyFont="1" applyBorder="1"/>
    <xf numFmtId="0" fontId="9" fillId="0" borderId="26" xfId="0" applyFont="1" applyBorder="1" applyAlignment="1">
      <alignment horizontal="center"/>
    </xf>
    <xf numFmtId="9" fontId="8" fillId="0" borderId="28" xfId="2" applyFont="1" applyBorder="1" applyAlignment="1">
      <alignment horizontal="center"/>
    </xf>
    <xf numFmtId="9" fontId="8" fillId="0" borderId="29" xfId="2" applyFont="1" applyBorder="1" applyAlignment="1">
      <alignment horizontal="center"/>
    </xf>
    <xf numFmtId="0" fontId="9" fillId="0" borderId="27" xfId="0" applyFont="1" applyBorder="1" applyAlignment="1">
      <alignment horizontal="left"/>
    </xf>
    <xf numFmtId="0" fontId="36" fillId="0" borderId="15" xfId="10" applyFont="1" applyBorder="1" applyAlignment="1">
      <alignment horizontal="center" vertical="center" wrapText="1"/>
    </xf>
    <xf numFmtId="0" fontId="34" fillId="0" borderId="4" xfId="10" applyFont="1" applyBorder="1" applyAlignment="1">
      <alignment horizontal="center" vertical="center"/>
    </xf>
    <xf numFmtId="9" fontId="34" fillId="0" borderId="5" xfId="10" applyNumberFormat="1" applyFont="1" applyBorder="1" applyAlignment="1">
      <alignment horizontal="center" vertical="center"/>
    </xf>
    <xf numFmtId="4" fontId="34" fillId="0" borderId="30" xfId="10" applyNumberFormat="1" applyFont="1" applyBorder="1" applyAlignment="1">
      <alignment horizontal="center" vertical="center"/>
    </xf>
    <xf numFmtId="4" fontId="34" fillId="0" borderId="31" xfId="10" applyNumberFormat="1" applyFont="1" applyBorder="1" applyAlignment="1">
      <alignment horizontal="center" vertical="center"/>
    </xf>
    <xf numFmtId="4" fontId="34" fillId="0" borderId="32" xfId="10" applyNumberFormat="1" applyFont="1" applyBorder="1" applyAlignment="1">
      <alignment horizontal="center" vertical="center"/>
    </xf>
    <xf numFmtId="3" fontId="9" fillId="0" borderId="1" xfId="1" applyNumberFormat="1" applyFont="1" applyFill="1" applyBorder="1" applyAlignment="1">
      <alignment horizontal="center"/>
    </xf>
    <xf numFmtId="0" fontId="38" fillId="0" borderId="4" xfId="4" applyFont="1" applyBorder="1"/>
    <xf numFmtId="0" fontId="39" fillId="0" borderId="4" xfId="4" applyFont="1" applyBorder="1" applyAlignment="1">
      <alignment horizontal="center" vertical="center" wrapText="1"/>
    </xf>
    <xf numFmtId="1" fontId="38" fillId="0" borderId="4" xfId="4" applyNumberFormat="1" applyFont="1" applyBorder="1"/>
    <xf numFmtId="2" fontId="39" fillId="0" borderId="4" xfId="4" applyNumberFormat="1" applyFont="1" applyBorder="1" applyAlignment="1">
      <alignment horizontal="center" vertical="center" wrapText="1"/>
    </xf>
    <xf numFmtId="49" fontId="38" fillId="0" borderId="4" xfId="4" applyNumberFormat="1" applyFont="1" applyBorder="1" applyAlignment="1">
      <alignment horizontal="center" wrapText="1"/>
    </xf>
    <xf numFmtId="2" fontId="38" fillId="0" borderId="4" xfId="4" applyNumberFormat="1" applyFont="1" applyBorder="1" applyAlignment="1">
      <alignment horizontal="center" wrapText="1"/>
    </xf>
    <xf numFmtId="0" fontId="38" fillId="0" borderId="4" xfId="4" applyFont="1" applyBorder="1" applyAlignment="1">
      <alignment horizontal="center"/>
    </xf>
    <xf numFmtId="9" fontId="38" fillId="0" borderId="4" xfId="4" applyNumberFormat="1" applyFont="1" applyBorder="1" applyAlignment="1">
      <alignment horizontal="center"/>
    </xf>
    <xf numFmtId="0" fontId="38" fillId="0" borderId="4" xfId="4" applyFont="1" applyBorder="1" applyAlignment="1">
      <alignment horizontal="left" vertical="center"/>
    </xf>
    <xf numFmtId="0" fontId="38" fillId="0" borderId="4" xfId="4" applyFont="1" applyBorder="1" applyAlignment="1">
      <alignment horizontal="left"/>
    </xf>
    <xf numFmtId="167" fontId="38" fillId="0" borderId="4" xfId="4" applyNumberFormat="1" applyFont="1" applyBorder="1"/>
    <xf numFmtId="4" fontId="38" fillId="0" borderId="4" xfId="4" applyNumberFormat="1" applyFont="1" applyBorder="1" applyAlignment="1">
      <alignment horizontal="center" vertical="center"/>
    </xf>
    <xf numFmtId="168" fontId="38" fillId="0" borderId="4" xfId="4" applyNumberFormat="1" applyFont="1" applyBorder="1" applyAlignment="1">
      <alignment horizontal="center" vertical="center"/>
    </xf>
    <xf numFmtId="9" fontId="38" fillId="0" borderId="4" xfId="4" applyNumberFormat="1" applyFont="1" applyBorder="1" applyAlignment="1">
      <alignment horizontal="center" vertical="center"/>
    </xf>
    <xf numFmtId="167" fontId="40" fillId="0" borderId="4" xfId="4" applyNumberFormat="1" applyFont="1" applyBorder="1" applyAlignment="1">
      <alignment horizontal="center" vertical="center"/>
    </xf>
    <xf numFmtId="167" fontId="40" fillId="0" borderId="5" xfId="4" applyNumberFormat="1" applyFont="1" applyBorder="1" applyAlignment="1">
      <alignment horizontal="center" vertical="center"/>
    </xf>
    <xf numFmtId="0" fontId="38" fillId="0" borderId="5" xfId="4" applyFont="1" applyBorder="1"/>
    <xf numFmtId="0" fontId="38" fillId="0" borderId="15" xfId="4" applyFont="1" applyBorder="1"/>
    <xf numFmtId="0" fontId="39" fillId="0" borderId="15" xfId="4" applyFont="1" applyBorder="1" applyAlignment="1">
      <alignment horizontal="center" vertical="center" wrapText="1"/>
    </xf>
    <xf numFmtId="1" fontId="38" fillId="0" borderId="15" xfId="4" applyNumberFormat="1" applyFont="1" applyBorder="1"/>
    <xf numFmtId="2" fontId="39" fillId="0" borderId="15" xfId="4" applyNumberFormat="1" applyFont="1" applyBorder="1" applyAlignment="1">
      <alignment horizontal="center" vertical="center" wrapText="1"/>
    </xf>
    <xf numFmtId="49" fontId="38" fillId="0" borderId="15" xfId="4" applyNumberFormat="1" applyFont="1" applyBorder="1" applyAlignment="1">
      <alignment horizontal="center" wrapText="1"/>
    </xf>
    <xf numFmtId="2" fontId="38" fillId="0" borderId="15" xfId="4" applyNumberFormat="1" applyFont="1" applyBorder="1" applyAlignment="1">
      <alignment horizontal="center" wrapText="1"/>
    </xf>
    <xf numFmtId="0" fontId="38" fillId="0" borderId="15" xfId="4" applyFont="1" applyBorder="1" applyAlignment="1">
      <alignment horizontal="center"/>
    </xf>
    <xf numFmtId="9" fontId="38" fillId="0" borderId="15" xfId="4" applyNumberFormat="1" applyFont="1" applyBorder="1" applyAlignment="1">
      <alignment horizontal="center"/>
    </xf>
    <xf numFmtId="0" fontId="38" fillId="0" borderId="15" xfId="4" applyFont="1" applyBorder="1" applyAlignment="1">
      <alignment horizontal="left" vertical="center"/>
    </xf>
    <xf numFmtId="0" fontId="38" fillId="0" borderId="15" xfId="4" applyFont="1" applyBorder="1" applyAlignment="1">
      <alignment horizontal="left"/>
    </xf>
    <xf numFmtId="168" fontId="38" fillId="0" borderId="15" xfId="4" applyNumberFormat="1" applyFont="1" applyBorder="1" applyAlignment="1">
      <alignment horizontal="center" vertical="center"/>
    </xf>
    <xf numFmtId="9" fontId="38" fillId="0" borderId="15" xfId="4" applyNumberFormat="1" applyFont="1" applyBorder="1" applyAlignment="1">
      <alignment horizontal="center" vertical="center"/>
    </xf>
    <xf numFmtId="167" fontId="40" fillId="0" borderId="15" xfId="4" applyNumberFormat="1" applyFont="1" applyBorder="1" applyAlignment="1">
      <alignment horizontal="center" vertical="center"/>
    </xf>
    <xf numFmtId="167" fontId="40" fillId="0" borderId="16" xfId="4" applyNumberFormat="1" applyFont="1" applyBorder="1" applyAlignment="1">
      <alignment horizontal="center" vertical="center"/>
    </xf>
    <xf numFmtId="0" fontId="38" fillId="0" borderId="16" xfId="4" applyFont="1" applyBorder="1"/>
    <xf numFmtId="166" fontId="38" fillId="0" borderId="4" xfId="10" applyNumberFormat="1" applyFont="1" applyBorder="1" applyAlignment="1">
      <alignment horizontal="center"/>
    </xf>
    <xf numFmtId="9" fontId="38" fillId="0" borderId="4" xfId="10" applyNumberFormat="1" applyFont="1" applyBorder="1" applyAlignment="1">
      <alignment horizontal="center"/>
    </xf>
    <xf numFmtId="0" fontId="14" fillId="0" borderId="0" xfId="4" applyAlignment="1">
      <alignment horizontal="center"/>
    </xf>
    <xf numFmtId="0" fontId="11" fillId="0" borderId="4" xfId="10" applyFont="1" applyBorder="1" applyAlignment="1">
      <alignment horizontal="center" vertical="center"/>
    </xf>
    <xf numFmtId="1" fontId="11" fillId="0" borderId="4" xfId="10" applyNumberFormat="1" applyFont="1" applyBorder="1" applyAlignment="1">
      <alignment horizontal="center" vertical="center"/>
    </xf>
    <xf numFmtId="0" fontId="0" fillId="0" borderId="0" xfId="0" pivotButton="1"/>
    <xf numFmtId="165" fontId="0" fillId="0" borderId="0" xfId="1" applyNumberFormat="1" applyFont="1"/>
    <xf numFmtId="170" fontId="0" fillId="0" borderId="0" xfId="1" applyNumberFormat="1" applyFont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70" fontId="0" fillId="0" borderId="0" xfId="0" applyNumberFormat="1"/>
    <xf numFmtId="3" fontId="8" fillId="0" borderId="1" xfId="1" applyNumberFormat="1" applyFont="1" applyFill="1" applyBorder="1" applyAlignment="1">
      <alignment horizontal="center"/>
    </xf>
    <xf numFmtId="0" fontId="38" fillId="0" borderId="0" xfId="10" applyFont="1" applyAlignment="1">
      <alignment horizontal="center" vertical="center"/>
    </xf>
    <xf numFmtId="1" fontId="38" fillId="0" borderId="0" xfId="10" applyNumberFormat="1" applyFont="1" applyAlignment="1">
      <alignment horizontal="center" vertical="center"/>
    </xf>
    <xf numFmtId="170" fontId="0" fillId="0" borderId="0" xfId="1" pivotButton="1" applyNumberFormat="1" applyFont="1" applyAlignment="1">
      <alignment horizontal="center" vertical="center"/>
    </xf>
    <xf numFmtId="2" fontId="25" fillId="5" borderId="10" xfId="7" applyNumberFormat="1" applyFont="1" applyFill="1" applyBorder="1" applyAlignment="1">
      <alignment horizontal="center" vertical="center" wrapText="1"/>
    </xf>
    <xf numFmtId="1" fontId="25" fillId="5" borderId="10" xfId="7" applyNumberFormat="1" applyFont="1" applyFill="1" applyBorder="1" applyAlignment="1">
      <alignment horizontal="center" vertical="center" wrapText="1"/>
    </xf>
    <xf numFmtId="0" fontId="10" fillId="0" borderId="0" xfId="0" applyFont="1"/>
    <xf numFmtId="0" fontId="9" fillId="0" borderId="34" xfId="0" applyFont="1" applyBorder="1" applyAlignment="1">
      <alignment horizontal="center"/>
    </xf>
    <xf numFmtId="9" fontId="8" fillId="0" borderId="35" xfId="2" applyFont="1" applyBorder="1" applyAlignment="1">
      <alignment horizontal="center"/>
    </xf>
    <xf numFmtId="9" fontId="8" fillId="0" borderId="36" xfId="2" applyFont="1" applyBorder="1" applyAlignment="1">
      <alignment horizontal="center"/>
    </xf>
    <xf numFmtId="0" fontId="41" fillId="0" borderId="0" xfId="4" applyFont="1"/>
    <xf numFmtId="0" fontId="42" fillId="0" borderId="0" xfId="4" applyFont="1"/>
    <xf numFmtId="0" fontId="41" fillId="10" borderId="40" xfId="4" applyFont="1" applyFill="1" applyBorder="1"/>
    <xf numFmtId="0" fontId="41" fillId="10" borderId="41" xfId="4" applyFont="1" applyFill="1" applyBorder="1"/>
    <xf numFmtId="0" fontId="41" fillId="10" borderId="42" xfId="4" applyFont="1" applyFill="1" applyBorder="1"/>
    <xf numFmtId="0" fontId="41" fillId="10" borderId="43" xfId="4" applyFont="1" applyFill="1" applyBorder="1"/>
    <xf numFmtId="0" fontId="41" fillId="0" borderId="4" xfId="4" applyFont="1" applyBorder="1"/>
    <xf numFmtId="0" fontId="44" fillId="0" borderId="4" xfId="4" applyFont="1" applyBorder="1"/>
    <xf numFmtId="49" fontId="41" fillId="0" borderId="40" xfId="4" applyNumberFormat="1" applyFont="1" applyBorder="1" applyAlignment="1">
      <alignment horizontal="center" vertical="center"/>
    </xf>
    <xf numFmtId="49" fontId="41" fillId="0" borderId="45" xfId="4" applyNumberFormat="1" applyFont="1" applyBorder="1" applyAlignment="1">
      <alignment horizontal="center" vertical="center"/>
    </xf>
    <xf numFmtId="0" fontId="41" fillId="11" borderId="46" xfId="4" applyFont="1" applyFill="1" applyBorder="1"/>
    <xf numFmtId="0" fontId="41" fillId="11" borderId="47" xfId="4" applyFont="1" applyFill="1" applyBorder="1"/>
    <xf numFmtId="0" fontId="41" fillId="0" borderId="49" xfId="4" applyFont="1" applyBorder="1" applyAlignment="1">
      <alignment horizontal="center" vertical="center"/>
    </xf>
    <xf numFmtId="0" fontId="41" fillId="0" borderId="50" xfId="4" applyFont="1" applyBorder="1" applyAlignment="1">
      <alignment horizontal="center" vertical="center"/>
    </xf>
    <xf numFmtId="0" fontId="41" fillId="11" borderId="51" xfId="4" applyFont="1" applyFill="1" applyBorder="1"/>
    <xf numFmtId="0" fontId="41" fillId="11" borderId="52" xfId="4" applyFont="1" applyFill="1" applyBorder="1"/>
    <xf numFmtId="2" fontId="41" fillId="0" borderId="49" xfId="4" applyNumberFormat="1" applyFont="1" applyBorder="1" applyAlignment="1">
      <alignment horizontal="center" vertical="center"/>
    </xf>
    <xf numFmtId="2" fontId="41" fillId="0" borderId="50" xfId="4" applyNumberFormat="1" applyFont="1" applyBorder="1" applyAlignment="1">
      <alignment horizontal="center" vertical="center"/>
    </xf>
    <xf numFmtId="3" fontId="41" fillId="0" borderId="49" xfId="4" applyNumberFormat="1" applyFont="1" applyBorder="1" applyAlignment="1">
      <alignment horizontal="center" vertical="center"/>
    </xf>
    <xf numFmtId="3" fontId="41" fillId="0" borderId="50" xfId="4" applyNumberFormat="1" applyFont="1" applyBorder="1" applyAlignment="1">
      <alignment horizontal="center" vertical="center"/>
    </xf>
    <xf numFmtId="3" fontId="41" fillId="0" borderId="53" xfId="4" applyNumberFormat="1" applyFont="1" applyBorder="1" applyAlignment="1">
      <alignment horizontal="center" vertical="center"/>
    </xf>
    <xf numFmtId="3" fontId="41" fillId="0" borderId="4" xfId="4" applyNumberFormat="1" applyFont="1" applyBorder="1"/>
    <xf numFmtId="3" fontId="44" fillId="0" borderId="4" xfId="4" applyNumberFormat="1" applyFont="1" applyBorder="1"/>
    <xf numFmtId="3" fontId="41" fillId="0" borderId="0" xfId="4" applyNumberFormat="1" applyFont="1"/>
    <xf numFmtId="0" fontId="41" fillId="0" borderId="55" xfId="4" applyFont="1" applyBorder="1" applyAlignment="1">
      <alignment horizontal="center" vertical="center"/>
    </xf>
    <xf numFmtId="0" fontId="41" fillId="0" borderId="56" xfId="4" applyFont="1" applyBorder="1" applyAlignment="1">
      <alignment horizontal="center" vertical="center"/>
    </xf>
    <xf numFmtId="0" fontId="41" fillId="11" borderId="57" xfId="4" applyFont="1" applyFill="1" applyBorder="1"/>
    <xf numFmtId="0" fontId="41" fillId="11" borderId="58" xfId="4" applyFont="1" applyFill="1" applyBorder="1"/>
    <xf numFmtId="0" fontId="41" fillId="0" borderId="59" xfId="4" applyFont="1" applyBorder="1" applyAlignment="1">
      <alignment horizontal="center" vertical="center"/>
    </xf>
    <xf numFmtId="0" fontId="41" fillId="0" borderId="60" xfId="4" applyFont="1" applyBorder="1" applyAlignment="1">
      <alignment horizontal="center" vertical="center"/>
    </xf>
    <xf numFmtId="49" fontId="41" fillId="0" borderId="61" xfId="4" applyNumberFormat="1" applyFont="1" applyBorder="1" applyAlignment="1">
      <alignment horizontal="center" vertical="center"/>
    </xf>
    <xf numFmtId="0" fontId="41" fillId="0" borderId="62" xfId="4" applyFont="1" applyBorder="1" applyAlignment="1">
      <alignment horizontal="center" vertical="center"/>
    </xf>
    <xf numFmtId="2" fontId="41" fillId="0" borderId="62" xfId="4" applyNumberFormat="1" applyFont="1" applyBorder="1" applyAlignment="1">
      <alignment horizontal="center" vertical="center"/>
    </xf>
    <xf numFmtId="3" fontId="41" fillId="0" borderId="62" xfId="4" applyNumberFormat="1" applyFont="1" applyBorder="1" applyAlignment="1">
      <alignment horizontal="center" vertical="center"/>
    </xf>
    <xf numFmtId="3" fontId="41" fillId="0" borderId="63" xfId="4" applyNumberFormat="1" applyFont="1" applyBorder="1" applyAlignment="1">
      <alignment horizontal="center" vertical="center"/>
    </xf>
    <xf numFmtId="0" fontId="41" fillId="11" borderId="64" xfId="4" applyFont="1" applyFill="1" applyBorder="1"/>
    <xf numFmtId="0" fontId="41" fillId="11" borderId="65" xfId="4" applyFont="1" applyFill="1" applyBorder="1"/>
    <xf numFmtId="0" fontId="45" fillId="0" borderId="0" xfId="4" applyFont="1" applyAlignment="1">
      <alignment horizontal="center" vertical="center"/>
    </xf>
    <xf numFmtId="2" fontId="41" fillId="0" borderId="0" xfId="4" applyNumberFormat="1" applyFont="1"/>
    <xf numFmtId="4" fontId="41" fillId="0" borderId="4" xfId="4" applyNumberFormat="1" applyFont="1" applyBorder="1"/>
    <xf numFmtId="4" fontId="41" fillId="0" borderId="0" xfId="4" applyNumberFormat="1" applyFont="1"/>
    <xf numFmtId="0" fontId="44" fillId="0" borderId="0" xfId="4" applyFont="1"/>
    <xf numFmtId="0" fontId="46" fillId="0" borderId="5" xfId="4" applyFont="1" applyBorder="1"/>
    <xf numFmtId="0" fontId="41" fillId="0" borderId="17" xfId="4" applyFont="1" applyBorder="1"/>
    <xf numFmtId="0" fontId="46" fillId="0" borderId="17" xfId="4" applyFont="1" applyBorder="1" applyAlignment="1">
      <alignment horizontal="center"/>
    </xf>
    <xf numFmtId="0" fontId="46" fillId="0" borderId="4" xfId="4" applyFont="1" applyBorder="1" applyAlignment="1">
      <alignment horizontal="center"/>
    </xf>
    <xf numFmtId="49" fontId="41" fillId="0" borderId="41" xfId="4" applyNumberFormat="1" applyFont="1" applyBorder="1" applyAlignment="1">
      <alignment horizontal="center" vertical="center"/>
    </xf>
    <xf numFmtId="3" fontId="46" fillId="0" borderId="17" xfId="4" applyNumberFormat="1" applyFont="1" applyBorder="1"/>
    <xf numFmtId="3" fontId="46" fillId="0" borderId="4" xfId="4" applyNumberFormat="1" applyFont="1" applyBorder="1"/>
    <xf numFmtId="49" fontId="41" fillId="0" borderId="53" xfId="4" applyNumberFormat="1" applyFont="1" applyBorder="1" applyAlignment="1">
      <alignment horizontal="center" vertical="center"/>
    </xf>
    <xf numFmtId="0" fontId="41" fillId="0" borderId="53" xfId="4" applyFont="1" applyBorder="1" applyAlignment="1">
      <alignment horizontal="center" vertical="center"/>
    </xf>
    <xf numFmtId="49" fontId="44" fillId="0" borderId="0" xfId="4" applyNumberFormat="1" applyFont="1" applyAlignment="1">
      <alignment horizontal="center" vertical="center"/>
    </xf>
    <xf numFmtId="0" fontId="44" fillId="0" borderId="0" xfId="4" applyFont="1" applyAlignment="1">
      <alignment horizontal="center" vertical="center"/>
    </xf>
    <xf numFmtId="49" fontId="41" fillId="0" borderId="0" xfId="4" applyNumberFormat="1" applyFont="1" applyAlignment="1">
      <alignment horizontal="center" vertical="center"/>
    </xf>
    <xf numFmtId="0" fontId="41" fillId="12" borderId="0" xfId="4" applyFont="1" applyFill="1" applyAlignment="1">
      <alignment horizontal="center" vertical="center"/>
    </xf>
    <xf numFmtId="0" fontId="41" fillId="0" borderId="0" xfId="4" applyFont="1" applyAlignment="1">
      <alignment horizontal="center" vertical="center"/>
    </xf>
    <xf numFmtId="0" fontId="41" fillId="13" borderId="0" xfId="4" applyFont="1" applyFill="1" applyAlignment="1">
      <alignment horizontal="center" vertical="center"/>
    </xf>
    <xf numFmtId="0" fontId="41" fillId="14" borderId="0" xfId="4" applyFont="1" applyFill="1" applyAlignment="1">
      <alignment horizontal="center" vertical="center"/>
    </xf>
    <xf numFmtId="0" fontId="41" fillId="0" borderId="45" xfId="4" applyFont="1" applyBorder="1" applyAlignment="1">
      <alignment horizontal="center" vertical="center"/>
    </xf>
    <xf numFmtId="0" fontId="41" fillId="0" borderId="0" xfId="4" quotePrefix="1" applyFont="1"/>
    <xf numFmtId="171" fontId="0" fillId="0" borderId="0" xfId="0" applyNumberFormat="1" applyAlignment="1">
      <alignment horizontal="center" vertical="center"/>
    </xf>
    <xf numFmtId="170" fontId="0" fillId="0" borderId="0" xfId="0" pivotButton="1" applyNumberFormat="1" applyAlignment="1">
      <alignment horizontal="center" vertical="center"/>
    </xf>
    <xf numFmtId="169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0" fontId="0" fillId="0" borderId="0" xfId="0" applyNumberFormat="1"/>
    <xf numFmtId="0" fontId="41" fillId="10" borderId="44" xfId="4" applyFont="1" applyFill="1" applyBorder="1"/>
    <xf numFmtId="0" fontId="41" fillId="11" borderId="68" xfId="4" applyFont="1" applyFill="1" applyBorder="1"/>
    <xf numFmtId="0" fontId="41" fillId="11" borderId="69" xfId="4" applyFont="1" applyFill="1" applyBorder="1"/>
    <xf numFmtId="0" fontId="41" fillId="11" borderId="70" xfId="4" applyFont="1" applyFill="1" applyBorder="1"/>
    <xf numFmtId="0" fontId="41" fillId="0" borderId="54" xfId="4" applyFont="1" applyBorder="1" applyAlignment="1">
      <alignment horizontal="center" vertical="center"/>
    </xf>
    <xf numFmtId="49" fontId="41" fillId="0" borderId="71" xfId="4" applyNumberFormat="1" applyFont="1" applyBorder="1" applyAlignment="1">
      <alignment horizontal="center" vertical="center"/>
    </xf>
    <xf numFmtId="2" fontId="41" fillId="0" borderId="0" xfId="4" applyNumberFormat="1" applyFont="1" applyAlignment="1">
      <alignment horizontal="center" vertical="center"/>
    </xf>
    <xf numFmtId="3" fontId="41" fillId="0" borderId="0" xfId="4" applyNumberFormat="1" applyFont="1" applyAlignment="1">
      <alignment horizontal="center" vertical="center"/>
    </xf>
    <xf numFmtId="3" fontId="41" fillId="0" borderId="48" xfId="4" applyNumberFormat="1" applyFont="1" applyBorder="1" applyAlignment="1">
      <alignment horizontal="center" vertical="center"/>
    </xf>
    <xf numFmtId="0" fontId="41" fillId="11" borderId="72" xfId="4" applyFont="1" applyFill="1" applyBorder="1"/>
    <xf numFmtId="0" fontId="41" fillId="0" borderId="67" xfId="4" applyFont="1" applyBorder="1"/>
    <xf numFmtId="0" fontId="41" fillId="10" borderId="73" xfId="4" applyFont="1" applyFill="1" applyBorder="1"/>
    <xf numFmtId="49" fontId="41" fillId="0" borderId="74" xfId="4" applyNumberFormat="1" applyFont="1" applyBorder="1" applyAlignment="1">
      <alignment horizontal="center" vertical="center"/>
    </xf>
    <xf numFmtId="0" fontId="41" fillId="0" borderId="75" xfId="4" applyFont="1" applyBorder="1" applyAlignment="1">
      <alignment horizontal="center" vertical="center"/>
    </xf>
    <xf numFmtId="2" fontId="41" fillId="0" borderId="75" xfId="4" applyNumberFormat="1" applyFont="1" applyBorder="1" applyAlignment="1">
      <alignment horizontal="center" vertical="center"/>
    </xf>
    <xf numFmtId="3" fontId="41" fillId="0" borderId="75" xfId="4" applyNumberFormat="1" applyFont="1" applyBorder="1" applyAlignment="1">
      <alignment horizontal="center" vertical="center"/>
    </xf>
    <xf numFmtId="0" fontId="41" fillId="0" borderId="76" xfId="4" applyFont="1" applyBorder="1" applyAlignment="1">
      <alignment horizontal="center" vertical="center"/>
    </xf>
    <xf numFmtId="0" fontId="41" fillId="0" borderId="77" xfId="4" applyFont="1" applyBorder="1" applyAlignment="1">
      <alignment horizontal="center" vertical="center"/>
    </xf>
    <xf numFmtId="0" fontId="45" fillId="0" borderId="67" xfId="4" applyFont="1" applyBorder="1" applyAlignment="1">
      <alignment horizontal="center" vertical="center"/>
    </xf>
    <xf numFmtId="2" fontId="41" fillId="0" borderId="67" xfId="4" applyNumberFormat="1" applyFont="1" applyBorder="1"/>
    <xf numFmtId="3" fontId="41" fillId="0" borderId="67" xfId="4" applyNumberFormat="1" applyFont="1" applyBorder="1"/>
    <xf numFmtId="0" fontId="14" fillId="0" borderId="67" xfId="4" applyBorder="1"/>
    <xf numFmtId="0" fontId="41" fillId="10" borderId="78" xfId="4" applyFont="1" applyFill="1" applyBorder="1"/>
    <xf numFmtId="0" fontId="0" fillId="0" borderId="79" xfId="0" applyBorder="1"/>
    <xf numFmtId="0" fontId="0" fillId="0" borderId="80" xfId="0" applyBorder="1"/>
    <xf numFmtId="9" fontId="0" fillId="0" borderId="0" xfId="2" applyFont="1"/>
    <xf numFmtId="0" fontId="0" fillId="0" borderId="81" xfId="0" applyBorder="1"/>
    <xf numFmtId="0" fontId="0" fillId="0" borderId="82" xfId="0" applyBorder="1"/>
    <xf numFmtId="165" fontId="48" fillId="0" borderId="79" xfId="0" applyNumberFormat="1" applyFont="1" applyBorder="1"/>
    <xf numFmtId="0" fontId="48" fillId="0" borderId="0" xfId="0" applyFont="1"/>
    <xf numFmtId="0" fontId="47" fillId="0" borderId="0" xfId="0" applyFont="1"/>
    <xf numFmtId="165" fontId="48" fillId="0" borderId="79" xfId="1" applyNumberFormat="1" applyFont="1" applyBorder="1"/>
    <xf numFmtId="165" fontId="48" fillId="0" borderId="79" xfId="1" applyNumberFormat="1" applyFont="1" applyFill="1" applyBorder="1"/>
    <xf numFmtId="9" fontId="48" fillId="0" borderId="79" xfId="0" applyNumberFormat="1" applyFont="1" applyBorder="1"/>
    <xf numFmtId="3" fontId="0" fillId="0" borderId="0" xfId="0" applyNumberFormat="1"/>
    <xf numFmtId="43" fontId="0" fillId="0" borderId="82" xfId="1" applyFont="1" applyBorder="1"/>
    <xf numFmtId="17" fontId="0" fillId="15" borderId="83" xfId="0" applyNumberFormat="1" applyFill="1" applyBorder="1"/>
    <xf numFmtId="0" fontId="0" fillId="15" borderId="84" xfId="0" applyFill="1" applyBorder="1"/>
    <xf numFmtId="17" fontId="0" fillId="15" borderId="66" xfId="0" applyNumberFormat="1" applyFill="1" applyBorder="1"/>
    <xf numFmtId="0" fontId="0" fillId="15" borderId="85" xfId="0" applyFill="1" applyBorder="1"/>
    <xf numFmtId="0" fontId="0" fillId="15" borderId="66" xfId="0" applyFill="1" applyBorder="1"/>
    <xf numFmtId="9" fontId="0" fillId="15" borderId="85" xfId="0" applyNumberFormat="1" applyFill="1" applyBorder="1"/>
    <xf numFmtId="0" fontId="0" fillId="15" borderId="86" xfId="0" applyFill="1" applyBorder="1"/>
    <xf numFmtId="9" fontId="0" fillId="15" borderId="87" xfId="0" applyNumberFormat="1" applyFill="1" applyBorder="1"/>
    <xf numFmtId="0" fontId="49" fillId="16" borderId="79" xfId="0" applyFont="1" applyFill="1" applyBorder="1" applyAlignment="1">
      <alignment vertical="center"/>
    </xf>
    <xf numFmtId="172" fontId="50" fillId="16" borderId="79" xfId="1" applyNumberFormat="1" applyFont="1" applyFill="1" applyBorder="1" applyAlignment="1">
      <alignment horizontal="center"/>
    </xf>
    <xf numFmtId="17" fontId="0" fillId="0" borderId="82" xfId="0" applyNumberFormat="1" applyBorder="1" applyAlignment="1">
      <alignment horizontal="right"/>
    </xf>
    <xf numFmtId="0" fontId="0" fillId="0" borderId="88" xfId="0" applyBorder="1"/>
    <xf numFmtId="0" fontId="6" fillId="0" borderId="79" xfId="0" applyFont="1" applyBorder="1"/>
    <xf numFmtId="9" fontId="6" fillId="0" borderId="79" xfId="0" applyNumberFormat="1" applyFont="1" applyBorder="1"/>
    <xf numFmtId="43" fontId="6" fillId="0" borderId="82" xfId="1" applyFont="1" applyBorder="1"/>
    <xf numFmtId="0" fontId="6" fillId="0" borderId="81" xfId="0" applyFont="1" applyBorder="1"/>
    <xf numFmtId="0" fontId="34" fillId="0" borderId="5" xfId="10" applyFont="1" applyBorder="1" applyAlignment="1">
      <alignment horizontal="center"/>
    </xf>
    <xf numFmtId="10" fontId="1" fillId="29" borderId="89" xfId="0" applyNumberFormat="1" applyFont="1" applyFill="1" applyBorder="1" applyAlignment="1">
      <alignment horizontal="center" vertical="center" wrapText="1"/>
    </xf>
    <xf numFmtId="10" fontId="1" fillId="30" borderId="89" xfId="0" applyNumberFormat="1" applyFont="1" applyFill="1" applyBorder="1" applyAlignment="1">
      <alignment horizontal="center" vertical="center" wrapText="1"/>
    </xf>
    <xf numFmtId="10" fontId="1" fillId="31" borderId="89" xfId="0" applyNumberFormat="1" applyFont="1" applyFill="1" applyBorder="1" applyAlignment="1">
      <alignment horizontal="center" vertical="center" wrapText="1"/>
    </xf>
    <xf numFmtId="10" fontId="1" fillId="32" borderId="89" xfId="0" applyNumberFormat="1" applyFont="1" applyFill="1" applyBorder="1" applyAlignment="1">
      <alignment horizontal="center" vertical="center" wrapText="1"/>
    </xf>
    <xf numFmtId="10" fontId="1" fillId="22" borderId="89" xfId="0" applyNumberFormat="1" applyFont="1" applyFill="1" applyBorder="1" applyAlignment="1">
      <alignment horizontal="center" vertical="center" wrapText="1"/>
    </xf>
    <xf numFmtId="10" fontId="1" fillId="33" borderId="89" xfId="0" applyNumberFormat="1" applyFont="1" applyFill="1" applyBorder="1" applyAlignment="1">
      <alignment horizontal="center" vertical="center" wrapText="1"/>
    </xf>
    <xf numFmtId="10" fontId="1" fillId="34" borderId="89" xfId="0" applyNumberFormat="1" applyFont="1" applyFill="1" applyBorder="1" applyAlignment="1">
      <alignment horizontal="center" vertical="center" wrapText="1"/>
    </xf>
    <xf numFmtId="10" fontId="1" fillId="35" borderId="89" xfId="0" applyNumberFormat="1" applyFont="1" applyFill="1" applyBorder="1" applyAlignment="1">
      <alignment horizontal="center" vertical="center" wrapText="1"/>
    </xf>
    <xf numFmtId="10" fontId="1" fillId="36" borderId="89" xfId="0" applyNumberFormat="1" applyFont="1" applyFill="1" applyBorder="1" applyAlignment="1">
      <alignment horizontal="center" vertical="center" wrapText="1"/>
    </xf>
    <xf numFmtId="10" fontId="1" fillId="37" borderId="89" xfId="0" applyNumberFormat="1" applyFont="1" applyFill="1" applyBorder="1" applyAlignment="1">
      <alignment horizontal="center" vertical="center" wrapText="1"/>
    </xf>
    <xf numFmtId="10" fontId="1" fillId="38" borderId="89" xfId="0" applyNumberFormat="1" applyFont="1" applyFill="1" applyBorder="1" applyAlignment="1">
      <alignment horizontal="center" vertical="center" wrapText="1"/>
    </xf>
    <xf numFmtId="10" fontId="1" fillId="39" borderId="89" xfId="0" applyNumberFormat="1" applyFont="1" applyFill="1" applyBorder="1" applyAlignment="1">
      <alignment horizontal="center" vertical="center" wrapText="1"/>
    </xf>
    <xf numFmtId="10" fontId="1" fillId="40" borderId="89" xfId="0" applyNumberFormat="1" applyFont="1" applyFill="1" applyBorder="1" applyAlignment="1">
      <alignment horizontal="center" vertical="center" wrapText="1"/>
    </xf>
    <xf numFmtId="1" fontId="34" fillId="0" borderId="5" xfId="10" applyNumberFormat="1" applyFont="1" applyBorder="1" applyAlignment="1">
      <alignment horizontal="center" vertical="center"/>
    </xf>
    <xf numFmtId="166" fontId="34" fillId="0" borderId="17" xfId="10" applyNumberFormat="1" applyFont="1" applyBorder="1" applyAlignment="1">
      <alignment horizontal="center" vertical="center"/>
    </xf>
    <xf numFmtId="0" fontId="36" fillId="0" borderId="15" xfId="10" applyFont="1" applyBorder="1" applyAlignment="1">
      <alignment horizontal="center" vertical="center"/>
    </xf>
    <xf numFmtId="10" fontId="1" fillId="17" borderId="4" xfId="0" applyNumberFormat="1" applyFont="1" applyFill="1" applyBorder="1" applyAlignment="1">
      <alignment horizontal="center" vertical="center" wrapText="1"/>
    </xf>
    <xf numFmtId="10" fontId="1" fillId="18" borderId="4" xfId="0" applyNumberFormat="1" applyFont="1" applyFill="1" applyBorder="1" applyAlignment="1">
      <alignment horizontal="center" vertical="center" wrapText="1"/>
    </xf>
    <xf numFmtId="10" fontId="1" fillId="19" borderId="4" xfId="0" applyNumberFormat="1" applyFont="1" applyFill="1" applyBorder="1" applyAlignment="1">
      <alignment horizontal="center" vertical="center" wrapText="1"/>
    </xf>
    <xf numFmtId="10" fontId="1" fillId="20" borderId="4" xfId="0" applyNumberFormat="1" applyFont="1" applyFill="1" applyBorder="1" applyAlignment="1">
      <alignment horizontal="center" vertical="center" wrapText="1"/>
    </xf>
    <xf numFmtId="10" fontId="1" fillId="21" borderId="4" xfId="0" applyNumberFormat="1" applyFont="1" applyFill="1" applyBorder="1" applyAlignment="1">
      <alignment horizontal="center" vertical="center" wrapText="1"/>
    </xf>
    <xf numFmtId="10" fontId="1" fillId="22" borderId="4" xfId="0" applyNumberFormat="1" applyFont="1" applyFill="1" applyBorder="1" applyAlignment="1">
      <alignment horizontal="center" vertical="center" wrapText="1"/>
    </xf>
    <xf numFmtId="10" fontId="1" fillId="23" borderId="4" xfId="0" applyNumberFormat="1" applyFont="1" applyFill="1" applyBorder="1" applyAlignment="1">
      <alignment horizontal="center" vertical="center" wrapText="1"/>
    </xf>
    <xf numFmtId="10" fontId="1" fillId="24" borderId="4" xfId="0" applyNumberFormat="1" applyFont="1" applyFill="1" applyBorder="1" applyAlignment="1">
      <alignment horizontal="center" vertical="center" wrapText="1"/>
    </xf>
    <xf numFmtId="10" fontId="1" fillId="25" borderId="4" xfId="0" applyNumberFormat="1" applyFont="1" applyFill="1" applyBorder="1" applyAlignment="1">
      <alignment horizontal="center" vertical="center" wrapText="1"/>
    </xf>
    <xf numFmtId="10" fontId="1" fillId="26" borderId="4" xfId="0" applyNumberFormat="1" applyFont="1" applyFill="1" applyBorder="1" applyAlignment="1">
      <alignment horizontal="center" vertical="center" wrapText="1"/>
    </xf>
    <xf numFmtId="10" fontId="1" fillId="27" borderId="4" xfId="0" applyNumberFormat="1" applyFont="1" applyFill="1" applyBorder="1" applyAlignment="1">
      <alignment horizontal="center" vertical="center" wrapText="1"/>
    </xf>
    <xf numFmtId="10" fontId="1" fillId="28" borderId="4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4" fontId="37" fillId="41" borderId="2" xfId="4" applyNumberFormat="1" applyFont="1" applyFill="1" applyBorder="1" applyAlignment="1">
      <alignment horizontal="center" vertical="center" wrapText="1"/>
    </xf>
    <xf numFmtId="2" fontId="37" fillId="41" borderId="2" xfId="4" applyNumberFormat="1" applyFont="1" applyFill="1" applyBorder="1" applyAlignment="1">
      <alignment horizontal="center" vertical="center" wrapText="1"/>
    </xf>
    <xf numFmtId="4" fontId="37" fillId="41" borderId="3" xfId="4" applyNumberFormat="1" applyFont="1" applyFill="1" applyBorder="1" applyAlignment="1">
      <alignment horizontal="center" vertical="center" wrapText="1"/>
    </xf>
    <xf numFmtId="4" fontId="37" fillId="41" borderId="5" xfId="4" applyNumberFormat="1" applyFont="1" applyFill="1" applyBorder="1" applyAlignment="1">
      <alignment horizontal="center" vertical="center" wrapText="1"/>
    </xf>
    <xf numFmtId="167" fontId="38" fillId="15" borderId="4" xfId="4" applyNumberFormat="1" applyFont="1" applyFill="1" applyBorder="1" applyAlignment="1">
      <alignment horizontal="center"/>
    </xf>
    <xf numFmtId="167" fontId="38" fillId="15" borderId="15" xfId="4" applyNumberFormat="1" applyFont="1" applyFill="1" applyBorder="1" applyAlignment="1">
      <alignment horizontal="center"/>
    </xf>
    <xf numFmtId="0" fontId="35" fillId="0" borderId="0" xfId="10" applyFont="1"/>
    <xf numFmtId="0" fontId="36" fillId="0" borderId="0" xfId="10" applyFont="1" applyAlignment="1">
      <alignment horizontal="center" vertical="center" wrapText="1"/>
    </xf>
    <xf numFmtId="4" fontId="34" fillId="0" borderId="0" xfId="10" applyNumberFormat="1" applyFont="1" applyAlignment="1">
      <alignment horizontal="center" vertical="center"/>
    </xf>
    <xf numFmtId="166" fontId="34" fillId="0" borderId="0" xfId="10" applyNumberFormat="1" applyFont="1" applyAlignment="1">
      <alignment horizontal="center" vertical="center"/>
    </xf>
    <xf numFmtId="0" fontId="33" fillId="0" borderId="33" xfId="10" applyBorder="1"/>
    <xf numFmtId="0" fontId="34" fillId="0" borderId="90" xfId="10" applyFont="1" applyBorder="1"/>
    <xf numFmtId="4" fontId="34" fillId="0" borderId="91" xfId="10" applyNumberFormat="1" applyFont="1" applyBorder="1" applyAlignment="1">
      <alignment horizontal="center" vertical="center"/>
    </xf>
    <xf numFmtId="0" fontId="34" fillId="0" borderId="92" xfId="10" applyFont="1" applyBorder="1"/>
    <xf numFmtId="9" fontId="34" fillId="0" borderId="93" xfId="10" applyNumberFormat="1" applyFont="1" applyBorder="1"/>
    <xf numFmtId="0" fontId="51" fillId="0" borderId="94" xfId="10" applyFont="1" applyBorder="1"/>
    <xf numFmtId="0" fontId="51" fillId="0" borderId="95" xfId="10" applyFont="1" applyBorder="1"/>
    <xf numFmtId="43" fontId="37" fillId="41" borderId="2" xfId="1" applyFont="1" applyFill="1" applyBorder="1" applyAlignment="1">
      <alignment horizontal="center" vertical="center" wrapText="1"/>
    </xf>
    <xf numFmtId="43" fontId="38" fillId="0" borderId="4" xfId="1" applyFont="1" applyBorder="1" applyAlignment="1">
      <alignment horizontal="center" wrapText="1"/>
    </xf>
    <xf numFmtId="43" fontId="0" fillId="0" borderId="0" xfId="1" applyFont="1"/>
    <xf numFmtId="43" fontId="38" fillId="0" borderId="4" xfId="1" applyFont="1" applyBorder="1"/>
    <xf numFmtId="9" fontId="39" fillId="0" borderId="4" xfId="4" applyNumberFormat="1" applyFont="1" applyBorder="1" applyAlignment="1">
      <alignment horizontal="center" vertical="center" wrapText="1"/>
    </xf>
    <xf numFmtId="164" fontId="39" fillId="0" borderId="4" xfId="4" applyNumberFormat="1" applyFont="1" applyBorder="1" applyAlignment="1">
      <alignment horizontal="center" vertical="center" wrapText="1"/>
    </xf>
    <xf numFmtId="0" fontId="18" fillId="16" borderId="4" xfId="4" applyFont="1" applyFill="1" applyBorder="1" applyAlignment="1">
      <alignment horizontal="center" vertical="center" wrapText="1"/>
    </xf>
    <xf numFmtId="1" fontId="18" fillId="16" borderId="4" xfId="4" applyNumberFormat="1" applyFont="1" applyFill="1" applyBorder="1"/>
    <xf numFmtId="0" fontId="18" fillId="16" borderId="4" xfId="4" applyFont="1" applyFill="1" applyBorder="1"/>
    <xf numFmtId="2" fontId="18" fillId="16" borderId="4" xfId="4" applyNumberFormat="1" applyFont="1" applyFill="1" applyBorder="1" applyAlignment="1">
      <alignment horizontal="center" vertical="center" wrapText="1"/>
    </xf>
    <xf numFmtId="43" fontId="18" fillId="16" borderId="4" xfId="1" applyFont="1" applyFill="1" applyBorder="1"/>
    <xf numFmtId="43" fontId="18" fillId="16" borderId="4" xfId="1" applyFont="1" applyFill="1" applyBorder="1" applyAlignment="1">
      <alignment horizontal="center" wrapText="1"/>
    </xf>
    <xf numFmtId="9" fontId="18" fillId="16" borderId="4" xfId="4" applyNumberFormat="1" applyFont="1" applyFill="1" applyBorder="1" applyAlignment="1">
      <alignment horizontal="center" vertical="center" wrapText="1"/>
    </xf>
    <xf numFmtId="9" fontId="39" fillId="0" borderId="4" xfId="1" applyNumberFormat="1" applyFont="1" applyBorder="1" applyAlignment="1">
      <alignment horizontal="center" vertical="center" wrapText="1"/>
    </xf>
    <xf numFmtId="9" fontId="34" fillId="0" borderId="0" xfId="10" applyNumberFormat="1" applyFont="1"/>
    <xf numFmtId="0" fontId="34" fillId="0" borderId="96" xfId="10" applyFont="1" applyBorder="1"/>
    <xf numFmtId="0" fontId="34" fillId="0" borderId="97" xfId="10" applyFont="1" applyBorder="1"/>
    <xf numFmtId="9" fontId="34" fillId="0" borderId="99" xfId="10" applyNumberFormat="1" applyFont="1" applyBorder="1" applyAlignment="1">
      <alignment horizontal="center" vertical="center"/>
    </xf>
    <xf numFmtId="0" fontId="34" fillId="0" borderId="100" xfId="10" applyFont="1" applyBorder="1"/>
    <xf numFmtId="9" fontId="34" fillId="0" borderId="101" xfId="10" applyNumberFormat="1" applyFont="1" applyBorder="1" applyAlignment="1">
      <alignment horizontal="center" vertical="center"/>
    </xf>
    <xf numFmtId="0" fontId="34" fillId="0" borderId="102" xfId="10" applyFont="1" applyBorder="1"/>
    <xf numFmtId="9" fontId="34" fillId="0" borderId="104" xfId="10" applyNumberFormat="1" applyFont="1" applyBorder="1" applyAlignment="1">
      <alignment horizontal="center" vertical="center"/>
    </xf>
    <xf numFmtId="43" fontId="33" fillId="0" borderId="98" xfId="1" applyFont="1" applyBorder="1"/>
    <xf numFmtId="43" fontId="33" fillId="0" borderId="1" xfId="1" applyFont="1" applyBorder="1"/>
    <xf numFmtId="43" fontId="33" fillId="0" borderId="103" xfId="1" applyFont="1" applyBorder="1"/>
    <xf numFmtId="0" fontId="52" fillId="0" borderId="4" xfId="4" applyFont="1" applyBorder="1" applyAlignment="1">
      <alignment horizontal="center" vertical="center" wrapText="1"/>
    </xf>
    <xf numFmtId="0" fontId="53" fillId="16" borderId="4" xfId="4" applyFont="1" applyFill="1" applyBorder="1" applyAlignment="1">
      <alignment horizontal="center" vertical="center" wrapText="1"/>
    </xf>
    <xf numFmtId="49" fontId="18" fillId="16" borderId="4" xfId="4" applyNumberFormat="1" applyFont="1" applyFill="1" applyBorder="1" applyAlignment="1">
      <alignment horizontal="center" wrapText="1"/>
    </xf>
    <xf numFmtId="9" fontId="18" fillId="16" borderId="4" xfId="1" applyNumberFormat="1" applyFont="1" applyFill="1" applyBorder="1" applyAlignment="1">
      <alignment horizontal="center" vertical="center" wrapText="1"/>
    </xf>
    <xf numFmtId="164" fontId="34" fillId="0" borderId="0" xfId="10" applyNumberFormat="1" applyFont="1"/>
    <xf numFmtId="0" fontId="54" fillId="0" borderId="0" xfId="0" applyFont="1"/>
    <xf numFmtId="43" fontId="0" fillId="0" borderId="88" xfId="1" applyFont="1" applyBorder="1"/>
    <xf numFmtId="43" fontId="6" fillId="0" borderId="88" xfId="1" applyFont="1" applyBorder="1"/>
    <xf numFmtId="0" fontId="6" fillId="0" borderId="88" xfId="0" applyFont="1" applyBorder="1"/>
    <xf numFmtId="9" fontId="0" fillId="15" borderId="83" xfId="2" applyFont="1" applyFill="1" applyBorder="1"/>
    <xf numFmtId="167" fontId="55" fillId="16" borderId="4" xfId="4" applyNumberFormat="1" applyFont="1" applyFill="1" applyBorder="1" applyAlignment="1">
      <alignment horizontal="center"/>
    </xf>
    <xf numFmtId="167" fontId="55" fillId="16" borderId="4" xfId="2" applyNumberFormat="1" applyFont="1" applyFill="1" applyBorder="1" applyAlignment="1">
      <alignment horizontal="center"/>
    </xf>
    <xf numFmtId="167" fontId="55" fillId="16" borderId="15" xfId="4" applyNumberFormat="1" applyFont="1" applyFill="1" applyBorder="1" applyAlignment="1">
      <alignment horizontal="center"/>
    </xf>
    <xf numFmtId="43" fontId="34" fillId="0" borderId="0" xfId="1" applyFont="1"/>
    <xf numFmtId="164" fontId="14" fillId="0" borderId="0" xfId="4" applyNumberFormat="1" applyAlignment="1">
      <alignment horizontal="center"/>
    </xf>
    <xf numFmtId="174" fontId="14" fillId="0" borderId="0" xfId="4" applyNumberFormat="1" applyAlignment="1">
      <alignment horizontal="center"/>
    </xf>
    <xf numFmtId="173" fontId="38" fillId="0" borderId="4" xfId="4" applyNumberFormat="1" applyFont="1" applyBorder="1"/>
    <xf numFmtId="173" fontId="38" fillId="0" borderId="0" xfId="4" applyNumberFormat="1" applyFont="1"/>
    <xf numFmtId="4" fontId="37" fillId="41" borderId="0" xfId="4" applyNumberFormat="1" applyFont="1" applyFill="1" applyAlignment="1">
      <alignment horizontal="center" vertical="center" wrapText="1"/>
    </xf>
    <xf numFmtId="0" fontId="56" fillId="16" borderId="0" xfId="4" applyFont="1" applyFill="1"/>
    <xf numFmtId="167" fontId="56" fillId="16" borderId="0" xfId="4" applyNumberFormat="1" applyFont="1" applyFill="1"/>
    <xf numFmtId="164" fontId="56" fillId="16" borderId="0" xfId="4" applyNumberFormat="1" applyFont="1" applyFill="1"/>
    <xf numFmtId="0" fontId="56" fillId="16" borderId="0" xfId="4" applyFont="1" applyFill="1" applyAlignment="1">
      <alignment vertical="center"/>
    </xf>
    <xf numFmtId="49" fontId="38" fillId="4" borderId="4" xfId="4" applyNumberFormat="1" applyFont="1" applyFill="1" applyBorder="1" applyAlignment="1">
      <alignment horizontal="center" wrapText="1"/>
    </xf>
    <xf numFmtId="0" fontId="51" fillId="0" borderId="105" xfId="10" applyFont="1" applyBorder="1"/>
    <xf numFmtId="49" fontId="0" fillId="0" borderId="0" xfId="0" applyNumberFormat="1"/>
    <xf numFmtId="43" fontId="38" fillId="0" borderId="4" xfId="1" applyFont="1" applyFill="1" applyBorder="1" applyAlignment="1">
      <alignment horizontal="center" wrapText="1"/>
    </xf>
    <xf numFmtId="43" fontId="38" fillId="0" borderId="4" xfId="1" applyFont="1" applyFill="1" applyBorder="1"/>
    <xf numFmtId="43" fontId="56" fillId="16" borderId="0" xfId="1" applyFont="1" applyFill="1"/>
    <xf numFmtId="43" fontId="56" fillId="16" borderId="0" xfId="1" applyFont="1" applyFill="1" applyAlignment="1">
      <alignment vertical="center"/>
    </xf>
    <xf numFmtId="166" fontId="14" fillId="0" borderId="0" xfId="2" applyNumberFormat="1" applyFont="1"/>
    <xf numFmtId="165" fontId="48" fillId="0" borderId="0" xfId="1" applyNumberFormat="1" applyFont="1" applyBorder="1"/>
    <xf numFmtId="165" fontId="57" fillId="0" borderId="79" xfId="1" applyNumberFormat="1" applyFont="1" applyBorder="1" applyAlignment="1">
      <alignment horizontal="right"/>
    </xf>
    <xf numFmtId="165" fontId="6" fillId="0" borderId="79" xfId="1" applyNumberFormat="1" applyFont="1" applyBorder="1"/>
    <xf numFmtId="0" fontId="59" fillId="0" borderId="106" xfId="0" applyFont="1" applyBorder="1"/>
    <xf numFmtId="166" fontId="56" fillId="16" borderId="1" xfId="0" applyNumberFormat="1" applyFont="1" applyFill="1" applyBorder="1"/>
    <xf numFmtId="166" fontId="58" fillId="16" borderId="1" xfId="0" applyNumberFormat="1" applyFont="1" applyFill="1" applyBorder="1"/>
    <xf numFmtId="0" fontId="56" fillId="16" borderId="14" xfId="0" applyFont="1" applyFill="1" applyBorder="1"/>
    <xf numFmtId="0" fontId="56" fillId="16" borderId="14" xfId="0" applyFont="1" applyFill="1" applyBorder="1" applyAlignment="1">
      <alignment horizontal="right"/>
    </xf>
    <xf numFmtId="165" fontId="48" fillId="0" borderId="0" xfId="1" applyNumberFormat="1" applyFont="1" applyFill="1" applyBorder="1"/>
    <xf numFmtId="165" fontId="0" fillId="0" borderId="0" xfId="2" applyNumberFormat="1" applyFont="1"/>
    <xf numFmtId="1" fontId="56" fillId="16" borderId="107" xfId="0" applyNumberFormat="1" applyFont="1" applyFill="1" applyBorder="1"/>
    <xf numFmtId="1" fontId="56" fillId="16" borderId="108" xfId="0" applyNumberFormat="1" applyFont="1" applyFill="1" applyBorder="1"/>
    <xf numFmtId="164" fontId="14" fillId="0" borderId="0" xfId="4" applyNumberFormat="1"/>
    <xf numFmtId="0" fontId="56" fillId="16" borderId="0" xfId="4" applyFont="1" applyFill="1" applyAlignment="1">
      <alignment vertical="center" wrapText="1"/>
    </xf>
    <xf numFmtId="43" fontId="56" fillId="16" borderId="0" xfId="1" applyFont="1" applyFill="1" applyAlignment="1">
      <alignment vertical="center" wrapText="1"/>
    </xf>
    <xf numFmtId="164" fontId="0" fillId="0" borderId="0" xfId="0" applyNumberFormat="1"/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0" fontId="56" fillId="16" borderId="0" xfId="4" applyFont="1" applyFill="1" applyAlignment="1">
      <alignment horizontal="center"/>
    </xf>
    <xf numFmtId="43" fontId="56" fillId="16" borderId="0" xfId="1" applyFont="1" applyFill="1" applyAlignment="1">
      <alignment horizontal="center"/>
    </xf>
    <xf numFmtId="167" fontId="56" fillId="16" borderId="0" xfId="4" applyNumberFormat="1" applyFont="1" applyFill="1" applyAlignment="1">
      <alignment horizontal="center"/>
    </xf>
    <xf numFmtId="0" fontId="36" fillId="0" borderId="5" xfId="10" applyFont="1" applyBorder="1" applyAlignment="1">
      <alignment horizontal="center" vertical="center"/>
    </xf>
    <xf numFmtId="0" fontId="35" fillId="0" borderId="17" xfId="10" applyFont="1" applyBorder="1"/>
    <xf numFmtId="0" fontId="35" fillId="0" borderId="20" xfId="10" applyFont="1" applyBorder="1"/>
    <xf numFmtId="0" fontId="35" fillId="0" borderId="18" xfId="10" applyFont="1" applyBorder="1"/>
    <xf numFmtId="0" fontId="36" fillId="0" borderId="17" xfId="10" applyFont="1" applyBorder="1" applyAlignment="1">
      <alignment horizontal="center" vertical="center"/>
    </xf>
    <xf numFmtId="0" fontId="36" fillId="0" borderId="5" xfId="10" applyFont="1" applyBorder="1" applyAlignment="1">
      <alignment horizontal="center"/>
    </xf>
    <xf numFmtId="0" fontId="41" fillId="10" borderId="44" xfId="4" applyFont="1" applyFill="1" applyBorder="1" applyAlignment="1">
      <alignment horizontal="center" vertical="center"/>
    </xf>
    <xf numFmtId="0" fontId="43" fillId="0" borderId="48" xfId="4" applyFont="1" applyBorder="1"/>
    <xf numFmtId="0" fontId="43" fillId="0" borderId="54" xfId="4" applyFont="1" applyBorder="1"/>
    <xf numFmtId="0" fontId="41" fillId="9" borderId="37" xfId="4" applyFont="1" applyFill="1" applyBorder="1" applyAlignment="1">
      <alignment horizontal="left"/>
    </xf>
    <xf numFmtId="0" fontId="43" fillId="0" borderId="38" xfId="4" applyFont="1" applyBorder="1" applyAlignment="1">
      <alignment horizontal="left"/>
    </xf>
    <xf numFmtId="0" fontId="43" fillId="0" borderId="39" xfId="4" applyFont="1" applyBorder="1" applyAlignment="1">
      <alignment horizontal="left"/>
    </xf>
    <xf numFmtId="0" fontId="41" fillId="9" borderId="37" xfId="4" applyFont="1" applyFill="1" applyBorder="1" applyAlignment="1">
      <alignment horizontal="center"/>
    </xf>
    <xf numFmtId="0" fontId="43" fillId="0" borderId="38" xfId="4" applyFont="1" applyBorder="1"/>
    <xf numFmtId="0" fontId="43" fillId="0" borderId="39" xfId="4" applyFont="1" applyBorder="1"/>
    <xf numFmtId="0" fontId="41" fillId="9" borderId="38" xfId="4" applyFont="1" applyFill="1" applyBorder="1" applyAlignment="1">
      <alignment horizontal="center"/>
    </xf>
  </cellXfs>
  <cellStyles count="11">
    <cellStyle name="Normal 2" xfId="4" xr:uid="{00000000-0005-0000-0000-000000000000}"/>
    <cellStyle name="Normal 3" xfId="5" xr:uid="{00000000-0005-0000-0000-000001000000}"/>
    <cellStyle name="Normal 4" xfId="10" xr:uid="{00000000-0005-0000-0000-000002000000}"/>
    <cellStyle name="Percent 2" xfId="9" xr:uid="{00000000-0005-0000-0000-000003000000}"/>
    <cellStyle name="Обычный" xfId="0" builtinId="0"/>
    <cellStyle name="Обычный 2 3 4" xfId="3" xr:uid="{00000000-0005-0000-0000-000005000000}"/>
    <cellStyle name="Обычный 26" xfId="6" xr:uid="{00000000-0005-0000-0000-000006000000}"/>
    <cellStyle name="Обычный_Model Corrected 14.07.2006_Final" xfId="7" xr:uid="{00000000-0005-0000-0000-000007000000}"/>
    <cellStyle name="Обычный_БП_реал_сентябрь" xfId="8" xr:uid="{00000000-0005-0000-0000-000008000000}"/>
    <cellStyle name="Процентный" xfId="2" builtinId="5"/>
    <cellStyle name="Финансовый" xfId="1" builtinId="3"/>
  </cellStyles>
  <dxfs count="169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3" formatCode="#,##0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3" formatCode="#,##0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mediumDashed">
          <color rgb="FF00B050"/>
        </left>
        <right style="mediumDashed">
          <color rgb="FF00B050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3" formatCode="#,##0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Dashed">
          <color rgb="FF00B050"/>
        </right>
        <top/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6" formatCode="0.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Dashed">
          <color rgb="FF00B050"/>
        </right>
        <top/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3" formatCode="#,##0"/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Dashed">
          <color rgb="FF00B050"/>
        </right>
        <top/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0.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Dashed">
          <color rgb="FF00B050"/>
        </right>
        <top/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3" formatCode="#,##0"/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Dashed">
          <color rgb="FF00B050"/>
        </right>
        <top/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(Основной текст)"/>
        <scheme val="none"/>
      </font>
      <numFmt numFmtId="169" formatCode="0.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Dashed">
          <color rgb="FF00B050"/>
        </right>
        <top/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3" formatCode="#,##0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3" formatCode="#,##0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Dashed">
          <color rgb="FF00B050"/>
        </right>
        <top/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3" formatCode="#,##0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mediumDashed">
          <color rgb="FF00B050"/>
        </left>
        <right style="mediumDashed">
          <color rgb="FF00B050"/>
        </right>
        <top/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2" formatCode="0.00"/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Dashed">
          <color rgb="FF00B050"/>
        </right>
        <top/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Dashed">
          <color rgb="FF00B050"/>
        </right>
        <top/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0.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Dashed">
          <color rgb="FF00B050"/>
        </right>
        <top/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mediumDashed">
          <color rgb="FF00B050"/>
        </left>
        <right style="mediumDashed">
          <color rgb="FF00B050"/>
        </right>
        <top/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Dashed">
          <color rgb="FF00B050"/>
        </right>
        <top/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(Основной текст)"/>
        <scheme val="none"/>
      </font>
      <numFmt numFmtId="3" formatCode="#,##0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Dashed">
          <color rgb="FF00B050"/>
        </right>
        <top/>
        <bottom style="thin">
          <color theme="0" tint="-0.14996795556505021"/>
        </bottom>
        <vertical/>
        <horizontal/>
      </border>
    </dxf>
    <dxf>
      <border outline="0">
        <right style="mediumDashed">
          <color rgb="FF00B050"/>
        </right>
        <bottom style="thin">
          <color theme="0" tint="-0.14996795556505021"/>
        </bottom>
      </border>
    </dxf>
    <dxf>
      <border>
        <bottom style="thin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4B083"/>
          <bgColor rgb="FFF4B083"/>
        </patternFill>
      </fill>
    </dxf>
    <dxf>
      <font>
        <strike val="0"/>
        <outline val="0"/>
        <shadow val="0"/>
        <u val="none"/>
        <vertAlign val="baseline"/>
        <sz val="9"/>
        <name val="Calibri"/>
        <scheme val="none"/>
      </font>
      <numFmt numFmtId="173" formatCode="#.##0\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0000"/>
        <name val="Calibri"/>
        <scheme val="none"/>
      </font>
      <numFmt numFmtId="167" formatCode="_-* #,##0.00_-;\-* #,##0.00_-;_-* &quot;-&quot;??_-;_-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0000"/>
        <name val="Calibri"/>
        <scheme val="none"/>
      </font>
      <numFmt numFmtId="167" formatCode="_-* #,##0.00_-;\-* #,##0.00_-;_-* &quot;-&quot;??_-;_-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numFmt numFmtId="2" formatCode="0.00"/>
      <alignment horizontal="center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numFmt numFmtId="30" formatCode="@"/>
      <alignment horizontal="center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scheme val="none"/>
      </font>
      <numFmt numFmtId="167" formatCode="_-* #,##0.00_-;\-* #,##0.00_-;_-* &quot;-&quot;??_-;_-@"/>
      <fill>
        <patternFill patternType="solid">
          <fgColor indexed="64"/>
          <bgColor rgb="FF05768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scheme val="none"/>
      </font>
      <numFmt numFmtId="167" formatCode="_-* #,##0.00_-;\-* #,##0.00_-;_-* &quot;-&quot;??_-;_-@"/>
      <fill>
        <patternFill patternType="solid">
          <fgColor indexed="64"/>
          <bgColor rgb="FF05768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numFmt numFmtId="167" formatCode="_-* #,##0.00_-;\-* #,##0.00_-;_-* &quot;-&quot;??_-;_-@"/>
      <fill>
        <patternFill patternType="solid">
          <fgColor indexed="64"/>
          <bgColor rgb="FFF7EFD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numFmt numFmtId="167" formatCode="_-* #,##0.00_-;\-* #,##0.00_-;_-* &quot;-&quot;??_-;_-@"/>
      <fill>
        <patternFill patternType="solid">
          <fgColor indexed="64"/>
          <bgColor rgb="FFF7EFDC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numFmt numFmtId="167" formatCode="_-* #,##0.00_-;\-* #,##0.00_-;_-* &quot;-&quot;??_-;_-@"/>
      <fill>
        <patternFill patternType="solid">
          <fgColor indexed="64"/>
          <bgColor rgb="FFF7EFDC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numFmt numFmtId="13" formatCode="0%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0000"/>
        <name val="Calibri"/>
        <scheme val="none"/>
      </font>
      <numFmt numFmtId="167" formatCode="_-* #,##0.00_-;\-* #,##0.00_-;_-* &quot;-&quot;??_-;_-@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0000"/>
        <name val="Calibri"/>
        <scheme val="none"/>
      </font>
      <numFmt numFmtId="167" formatCode="_-* #,##0.00_-;\-* #,##0.00_-;_-* &quot;-&quot;??_-;_-@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numFmt numFmtId="168" formatCode="_-* #,##0.00\ _₽_-;\-* #,##0.00\ _₽_-;_-* &quot;-&quot;??\ _₽_-;_-@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numFmt numFmtId="166" formatCode="0.0%"/>
      <alignment horizont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numFmt numFmtId="166" formatCode="0.0%"/>
      <alignment horizont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numFmt numFmtId="13" formatCode="0%"/>
      <alignment horizont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numFmt numFmtId="166" formatCode="0.0%"/>
      <alignment horizont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numFmt numFmtId="166" formatCode="0.0%"/>
      <alignment horizont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numFmt numFmtId="166" formatCode="0.0%"/>
      <alignment horizont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numFmt numFmtId="166" formatCode="0.0%"/>
      <alignment horizont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numFmt numFmtId="13" formatCode="0%"/>
      <alignment horizont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numFmt numFmtId="167" formatCode="_-* #,##0.00_-;\-* #,##0.00_-;_-* &quot;-&quot;??_-;_-@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numFmt numFmtId="13" formatCode="0%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numFmt numFmtId="2" formatCode="0.00"/>
      <alignment horizontal="center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numFmt numFmtId="2" formatCode="0.00"/>
      <alignment horizontal="center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numFmt numFmtId="2" formatCode="0.00"/>
      <alignment horizontal="center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numFmt numFmtId="2" formatCode="0.00"/>
      <alignment horizontal="center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numFmt numFmtId="30" formatCode="@"/>
      <alignment horizontal="center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numFmt numFmtId="30" formatCode="@"/>
      <alignment horizontal="center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none"/>
      </font>
      <numFmt numFmtId="2" formatCode="0.00"/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numFmt numFmtId="1" formatCode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name val="Calibri"/>
        <scheme val="none"/>
      </font>
      <numFmt numFmtId="173" formatCode="#.##0\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scheme val="none"/>
      </font>
      <numFmt numFmtId="4" formatCode="#,##0.00"/>
      <fill>
        <patternFill patternType="solid">
          <fgColor theme="9"/>
          <bgColor rgb="FF057680"/>
        </patternFill>
      </fill>
      <alignment horizontal="center" vertical="center" textRotation="0" wrapText="1" indent="0" justifyLastLine="0" shrinkToFit="0" readingOrder="0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0" formatCode="#,##0_ ;\-#,##0\ "/>
    </dxf>
    <dxf>
      <numFmt numFmtId="170" formatCode="#,##0_ ;\-#,##0\ 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71" formatCode="#,##0.00_ ;\-#,##0.00\ "/>
    </dxf>
    <dxf>
      <numFmt numFmtId="170" formatCode="#,##0_ ;\-#,##0\ "/>
    </dxf>
    <dxf>
      <numFmt numFmtId="170" formatCode="#,##0_ ;\-#,##0\ "/>
    </dxf>
    <dxf>
      <alignment vertical="center"/>
    </dxf>
    <dxf>
      <alignment vertical="center"/>
    </dxf>
    <dxf>
      <numFmt numFmtId="165" formatCode="_-* #,##0_-;\-* #,##0_-;_-* &quot;-&quot;??_-;_-@_-"/>
    </dxf>
    <dxf>
      <numFmt numFmtId="165" formatCode="_-* #,##0_-;\-* #,##0_-;_-* &quot;-&quot;??_-;_-@_-"/>
    </dxf>
    <dxf>
      <alignment horizontal="center"/>
    </dxf>
    <dxf>
      <alignment horizontal="center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numFmt numFmtId="170" formatCode="#,##0_ ;\-#,##0\ 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0" formatCode="#,##0_ ;\-#,##0\ "/>
    </dxf>
    <dxf>
      <numFmt numFmtId="170" formatCode="#,##0_ ;\-#,##0\ 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" formatCode="0"/>
    </dxf>
    <dxf>
      <alignment horizontal="center"/>
    </dxf>
    <dxf>
      <numFmt numFmtId="169" formatCode="0.0"/>
    </dxf>
  </dxfs>
  <tableStyles count="0" defaultTableStyle="TableStyleMedium2" defaultPivotStyle="PivotStyleLight16"/>
  <colors>
    <mruColors>
      <color rgb="FF057680"/>
      <color rgb="FFF7EFDC"/>
      <color rgb="FFD4764C"/>
      <color rgb="FFF1E6DB"/>
      <color rgb="FFDDDDDD"/>
      <color rgb="FFFF6699"/>
      <color rgb="FFFFEB84"/>
      <color rgb="FFFFC9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externalLink" Target="externalLinks/externalLink17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2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29" Type="http://schemas.openxmlformats.org/officeDocument/2006/relationships/externalLink" Target="externalLinks/externalLink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36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31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pivotCacheDefinition" Target="pivotCache/pivotCacheDefinition1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900"/>
              <a:t>Рост цены выбранного номера </a:t>
            </a:r>
            <a:endParaRPr lang="en-GB" sz="9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Доходность!$D$7</c:f>
              <c:strCache>
                <c:ptCount val="1"/>
                <c:pt idx="0">
                  <c:v> цена лота, руб </c:v>
                </c:pt>
              </c:strCache>
            </c:strRef>
          </c:tx>
          <c:spPr>
            <a:solidFill>
              <a:srgbClr val="F7EFDC"/>
            </a:solidFill>
            <a:ln>
              <a:noFill/>
            </a:ln>
            <a:effectLst/>
          </c:spPr>
          <c:invertIfNegative val="0"/>
          <c:dLbls>
            <c:numFmt formatCode="_-* #,##0.0_-;\-* #,##0.0_-;_-* &quot;-&quot;??_-;_-@_-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Доходность!$E$6:$S$6</c:f>
              <c:numCache>
                <c:formatCode>0_ ;\-0\ </c:formatCode>
                <c:ptCount val="15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 formatCode="General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</c:numCache>
            </c:numRef>
          </c:cat>
          <c:val>
            <c:numRef>
              <c:f>Доходность!$E$7:$S$7</c:f>
              <c:numCache>
                <c:formatCode>_-* #\ ##0_-;\-* #\ ##0_-;_-* "-"??_-;_-@_-</c:formatCode>
                <c:ptCount val="15"/>
                <c:pt idx="0">
                  <c:v>11105302.5</c:v>
                </c:pt>
                <c:pt idx="1">
                  <c:v>12771097.875</c:v>
                </c:pt>
                <c:pt idx="2">
                  <c:v>14686762.55625</c:v>
                </c:pt>
                <c:pt idx="3">
                  <c:v>16889776.939687502</c:v>
                </c:pt>
                <c:pt idx="4">
                  <c:v>19423243.480640627</c:v>
                </c:pt>
                <c:pt idx="5">
                  <c:v>19811708.35025344</c:v>
                </c:pt>
                <c:pt idx="6">
                  <c:v>20207942.51725851</c:v>
                </c:pt>
                <c:pt idx="7">
                  <c:v>20612101.367603682</c:v>
                </c:pt>
                <c:pt idx="8">
                  <c:v>21024343.394955754</c:v>
                </c:pt>
                <c:pt idx="9">
                  <c:v>21444830.26285487</c:v>
                </c:pt>
                <c:pt idx="10">
                  <c:v>21873726.868111968</c:v>
                </c:pt>
                <c:pt idx="11">
                  <c:v>22311201.405474208</c:v>
                </c:pt>
                <c:pt idx="12">
                  <c:v>22757425.433583692</c:v>
                </c:pt>
                <c:pt idx="13">
                  <c:v>23212573.942255367</c:v>
                </c:pt>
                <c:pt idx="14">
                  <c:v>23676825.421100475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DD-4DA2-948D-63224032A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5838720"/>
        <c:axId val="1495839200"/>
      </c:barChart>
      <c:catAx>
        <c:axId val="1495838720"/>
        <c:scaling>
          <c:orientation val="minMax"/>
        </c:scaling>
        <c:delete val="0"/>
        <c:axPos val="b"/>
        <c:numFmt formatCode="0_ ;\-0\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95839200"/>
        <c:crosses val="autoZero"/>
        <c:auto val="1"/>
        <c:lblAlgn val="ctr"/>
        <c:lblOffset val="100"/>
        <c:noMultiLvlLbl val="0"/>
      </c:catAx>
      <c:valAx>
        <c:axId val="1495839200"/>
        <c:scaling>
          <c:orientation val="minMax"/>
        </c:scaling>
        <c:delete val="0"/>
        <c:axPos val="l"/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95838720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http://B9B5DA0EE91B7F16D3E23656491971C8.dms.sberbank.ru/B9B5DA0EE91B7F16D3E23656491971C8-7B06CAE6D4A54A8114026B4891453AE1-33385B42B743A484A89EC7B3116A74CD/1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8</xdr:row>
      <xdr:rowOff>1905</xdr:rowOff>
    </xdr:from>
    <xdr:to>
      <xdr:col>14</xdr:col>
      <xdr:colOff>272415</xdr:colOff>
      <xdr:row>23</xdr:row>
      <xdr:rowOff>74295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353DDC87-0043-4182-AC07-6D547DE951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1588</xdr:colOff>
      <xdr:row>0</xdr:row>
      <xdr:rowOff>1588</xdr:rowOff>
    </xdr:to>
    <xdr:pic>
      <xdr:nvPicPr>
        <xdr:cNvPr id="2" name="Рисунок 1" descr="http://B9B5DA0EE91B7F16D3E23656491971C8.dms.sberbank.ru/B9B5DA0EE91B7F16D3E23656491971C8-7B06CAE6D4A54A8114026B4891453AE1-33385B42B743A484A89EC7B3116A74CD/1.png">
          <a:extLst>
            <a:ext uri="{FF2B5EF4-FFF2-40B4-BE49-F238E27FC236}">
              <a16:creationId xmlns:a16="http://schemas.microsoft.com/office/drawing/2014/main" id="{E1720DED-2A9C-48F8-9836-868AEB90A1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0"/>
          <a:ext cx="1588" cy="15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ields\belanak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v_0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Zavada/buhgalteriy/OTZ/PROCH/GAAPS/US%20GAAP%2003-01/Reporting%20package%20FORM/Link-ex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RRPFM.local/company/Finance/Reports/Monthly%20Board%20reports/2011/04/Model/Operating/Summary%20CF%20Reforecast%20Q1%20201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053;&#1072;&#1089;&#1090;&#1102;&#1096;&#1072;\2%20&#1056;&#1072;&#1073;&#1086;&#1095;&#1080;&#1077;%20&#1092;&#1072;&#1081;&#1083;&#1099;\&#1056;&#1072;&#1089;&#1095;&#1077;&#1090;&#1099;%20&#1080;%20&#1086;&#1090;&#1095;&#1077;&#1090;&#1099;\clients\Documents\Projects\RAO%20UES\Sample%20Reports\CEZ\CEZ_Model_16_m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Braga204/Vol12/ANALIS/USER/Denis/Strategy/RUSSIAN%20SECTORS%20Historical%20Weighting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Oilchem\Company\China\Yizheng\1YZMODCK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&#1041;&#1044;&#1044;&#1057;18,04\Documents%20and%20Settings\taranenkosb\Desktop\&#1052;&#1086;&#1080;%20&#1076;&#1086;&#1082;&#1091;&#1084;&#1077;&#1085;&#1090;&#1099;\&#1060;&#1051;&#1050;\&#1060;&#1086;&#1088;&#1084;&#1080;&#1088;&#1086;&#1074;&#1072;&#1085;&#1080;&#1077;%20&#1073;&#1102;&#1076;&#1078;&#1077;&#1090;&#1086;&#1074;%20&#1085;&#1072;%202005\Documents%20and%20Settings\Galeyevri\Local%20Settings\Temporary%20Internet%20Files\OLK14\26.08.03\&#1052;&#1054;&#1044;&#1045;&#1051;&#1068;%20&#1043;&#1040;&#1040;&#1055;%2024_23.0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Led1/vol1/Documents%20and%20Settings/suschenko/Local%20Settings/Temporary%20Internet%20Files/Content.Outlook/U2U0YG64/&#1056;&#1045;&#1057;&#1058;&#1040;&#1042;&#1056;&#1040;&#1062;&#1048;&#1071;%2008/&#1048;&#1053;&#1042;%20&#1055;&#1056;&#1054;&#1045;&#1050;&#1058;&#1067;/&#1072;&#1085;&#1072;&#1083;&#1080;&#1079;%20&#1048;&#1055;/&#1050;&#1086;&#1087;&#1080;&#1103;%202%20CAPITAL%20GROUP%20FINANCIAL%20MODEL%20v1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Novatek\Comps\Comps%20analysis%20(spare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RRPFM.local/company/Finance/Reports/Monthly%20Board%20reports/2011/04/Model/Operating/Deals%20details_Fin%20projection_20100719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Berezhnoy/&#1054;&#1073;&#1084;&#1077;&#1085;/Work/&#1076;&#1086;&#1082;&#1091;&#1084;&#1077;&#1085;&#1090;&#1099;/2004/&#1055;&#1089;&#1082;&#1086;&#1074;&#1089;&#1082;&#1072;&#1103;%20&#1043;&#1056;&#1069;&#1057;%20&#1085;&#1072;%2001.07.2004/&#1092;&#1080;&#1085;&#1072;&#1083;/Generation%20Model-PSKOV%20-%20251104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Pwalkowski/blue%20city/Dane/BLUE%20CITY/Od%20jacka/Koszty/Ce_No_2%20english%20version%20z%20poprawkami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D873243\CPC%20economic%20model%20(07_15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RRPFM.local/company/Finance/Budgets/Reforecast%20Q2%202010/GA/2010_6m%20G&amp;A%20Russia%20(actuals%20used%20for%20reforecast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Braga204/Vol12/clients/clients/PWC/&#1054;&#1057;%20&#1080;%20&#1053;&#1052;&#1040;%20&#1042;&#1099;&#1084;&#1087;&#1077;&#1083;&#1050;&#1086;&#1084;%2005.02.04/2%20&#1056;&#1072;&#1073;&#1086;&#1095;&#1080;&#1077;%20&#1092;&#1072;&#1081;&#1083;&#1099;/&#1056;&#1072;&#1089;&#1095;&#1077;&#1090;&#1099;%20&#1080;%20&#1086;&#1090;&#1095;&#1077;&#1090;&#1099;/&#1053;&#1052;&#1040;/&#1056;&#1072;&#1089;&#1095;&#1077;&#1090;&#1085;&#1099;&#1077;%20&#1092;&#1072;&#1081;&#1083;&#1099;/Summary%20and%20other%20intangibles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3BF95E6\IQ_Financial%20model_23_01_09_USD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Led1/vol1/Documents%20and%20Settings/suschenko/Local%20Settings/Temporary%20Internet%20Files/Content.Outlook/U2U0YG64/Documents%20and%20Settings/NAY/Application%20Data/Microsoft/Excel/IQ_Financial%20model_23_01_09_USD%20(version%201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ria/Documents/1.%20Work/7.%20&#1040;&#1083;&#1077;&#1082;&#1089;&#1077;&#1081;/2025.10.06%20&#1055;&#1055;/&#1056;&#1077;&#1077;&#1089;&#1090;&#1088;%20&#1080;%20&#1096;&#1072;&#1093;&#1084;&#1072;&#1090;&#1082;&#1072;_&#1057;&#1072;&#1085;&#1089;&#1072;&#1088;&#1072;_&#1040;&#1055;_1&#1086;&#1095;_v.3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y/Downloads/&#1050;&#1074;&#1072;&#1088;&#1090;&#1080;&#1088;&#1086;&#1075;&#1088;&#1072;&#1092;&#1080;&#1103;%20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lanak"/>
      <sheetName val="Natl Consult Reg."/>
      <sheetName val="Natl Consult Reg_"/>
      <sheetName val="NASE Oil-Revenue"/>
      <sheetName val="business plan"/>
      <sheetName val="Класс"/>
      <sheetName val="кор на местоп"/>
      <sheetName val="Journals"/>
      <sheetName val="Выручка"/>
      <sheetName val="К5"/>
      <sheetName val="Предположения КАС"/>
      <sheetName val="Общ свед"/>
      <sheetName val="Const"/>
      <sheetName val="вспом"/>
      <sheetName val="Местоположение"/>
      <sheetName val="К_трафик"/>
      <sheetName val="К_удаленность_метро"/>
      <sheetName val="Проводки"/>
      <sheetName val="XLR_NoRangeSheet"/>
      <sheetName val="PPE"/>
      <sheetName val="МБП"/>
      <sheetName val="DIN"/>
      <sheetName val="Модель"/>
      <sheetName val="Бюджет2015"/>
      <sheetName val="Комментарии к запросу"/>
      <sheetName val="Fixed"/>
      <sheetName val="Fixed ADRs"/>
      <sheetName val="Equip"/>
      <sheetName val="Euro Fixed"/>
      <sheetName val="К_место"/>
      <sheetName val="К_линия"/>
      <sheetName val="Корр_мест_СП"/>
      <sheetName val="К трафик"/>
      <sheetName val="Корр_мест_ЗУ"/>
      <sheetName val="Корр_мест_ДП"/>
      <sheetName val="Ст"/>
      <sheetName val="ИСХ ИНФ"/>
      <sheetName val="остатки ОН на 01 12 2015"/>
      <sheetName val="4 db"/>
      <sheetName val="Info"/>
      <sheetName val="Natl_Consult_Reg_"/>
      <sheetName val="Natl_Consult_Reg_1"/>
      <sheetName val="NASE_Oil-Revenue"/>
      <sheetName val="business_plan"/>
      <sheetName val="4_db"/>
      <sheetName val="Статьи расхода"/>
      <sheetName val="ЦФО"/>
      <sheetName val="ИСХ_ИНФ"/>
      <sheetName val="Исх ЗУ"/>
      <sheetName val="Спецодежда СИЗ"/>
      <sheetName val="Перечень Спецодежды, СИЗ"/>
      <sheetName val="DIR"/>
      <sheetName val="Перечень договоров"/>
      <sheetName val="Список"/>
      <sheetName val="К3 Инфл"/>
      <sheetName val="Лист5"/>
      <sheetName val="Лист1"/>
      <sheetName val="Проект"/>
      <sheetName val="Собств"/>
      <sheetName val="Исходный"/>
      <sheetName val="Расчет"/>
      <sheetName val="Поправки"/>
      <sheetName val="Место"/>
      <sheetName val="Оп. Дом"/>
      <sheetName val="Оп. Кварт"/>
      <sheetName val="Аналог 1"/>
      <sheetName val="Аналог 2"/>
      <sheetName val="Аналог 3"/>
      <sheetName val="Аналог 4"/>
      <sheetName val="Свод аналоги"/>
      <sheetName val="Премии"/>
      <sheetName val="АИЖК"/>
      <sheetName val="Статьи ДДС"/>
      <sheetName val="Структура парка_2016"/>
      <sheetName val="Предположения_КАС"/>
      <sheetName val="1.1"/>
      <sheetName val="Справочники ОПУ"/>
      <sheetName val="дисконт стр-во"/>
      <sheetName val="УПСС"/>
      <sheetName val="ФМ_Приморский _2 очередь"/>
      <sheetName val="ФМ_Приморский _3 оч(1к)"/>
      <sheetName val="PwC"/>
      <sheetName val="Статьи ЦФО"/>
      <sheetName val="Приложение 2.16.1"/>
      <sheetName val="1.1 План счетов"/>
      <sheetName val="Sheet1"/>
      <sheetName val="sal"/>
      <sheetName val="sap"/>
      <sheetName val="Laminat(OEM)ship (Price)"/>
      <sheetName val="Dashboard"/>
      <sheetName val="кор_на_местоп"/>
      <sheetName val="Общ_свед"/>
      <sheetName val="Кедровский"/>
      <sheetName val="ИТОГ"/>
      <sheetName val="ГРП"/>
      <sheetName val="Inputs"/>
      <sheetName val="Model"/>
      <sheetName val="РС_ОФИС"/>
      <sheetName val="РС_АПАРТЫ"/>
      <sheetName val="РС_М-М"/>
      <sheetName val="РС_ПСН"/>
      <sheetName val="Checks"/>
      <sheetName val="БДДС"/>
      <sheetName val="ТЭП"/>
      <sheetName val="ТУ"/>
      <sheetName val="Кредит_JT"/>
      <sheetName val="СМР_калк"/>
      <sheetName val="темпы"/>
      <sheetName val="Продажи-СМР"/>
      <sheetName val="УПКСЗУ_2016"/>
      <sheetName val="Базовая ОРС_офис"/>
      <sheetName val="Лист2"/>
      <sheetName val="Округа"/>
      <sheetName val="СПофис"/>
      <sheetName val="vec"/>
      <sheetName val="Данные"/>
      <sheetName val="Справочники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>
        <row r="61">
          <cell r="D61">
            <v>0</v>
          </cell>
        </row>
      </sheetData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тог по НПО "/>
      <sheetName val="Понедельно"/>
      <sheetName val="Вологда"/>
      <sheetName val="Киров"/>
      <sheetName val="Челябинск"/>
      <sheetName val="Премь"/>
      <sheetName val="Волгоград"/>
      <sheetName val="Астрахань"/>
      <sheetName val="Сводная"/>
      <sheetName val="???? ?? ??? "/>
      <sheetName val="??????????"/>
      <sheetName val="Sched 11-ACTUALS"/>
      <sheetName val="SUMMARY_DATA"/>
      <sheetName val="NASE Oil-Revenue"/>
      <sheetName val="Сумм"/>
      <sheetName val="карточка"/>
      <sheetName val="затраты"/>
      <sheetName val="KEY"/>
      <sheetName val="FES"/>
      <sheetName val="CIP"/>
      <sheetName val="Данные для расчета"/>
      <sheetName val="sv_03"/>
      <sheetName val="DJS-old"/>
      <sheetName val="MAIN"/>
      <sheetName val="GrossConsol"/>
      <sheetName val="03-04-А"/>
      <sheetName val="Закупки"/>
      <sheetName val="XLR_NoRangeSheet"/>
      <sheetName val="П"/>
      <sheetName val="Баланс (Ф1)"/>
      <sheetName val="Presentation Output"/>
      <sheetName val="Лист3"/>
      <sheetName val="Inf"/>
      <sheetName val="Value"/>
      <sheetName val="Assumptions"/>
      <sheetName val="Projections"/>
      <sheetName val="ТПП Л-Усинск"/>
      <sheetName val="1,3 новая"/>
      <sheetName val="Итог_по_НПО_"/>
      <sheetName val="????_??_???_"/>
      <sheetName val="ТПП_Л-Усинск"/>
      <sheetName val="план реал_ции СЛ"/>
      <sheetName val="ЗАО_н.ит"/>
      <sheetName val="ЗАО_мес"/>
      <sheetName val="Valuation Matrix"/>
      <sheetName val="Итог_по_НПО_1"/>
      <sheetName val="????_??_???_1"/>
      <sheetName val="ТПП_Л-Усинск1"/>
      <sheetName val="Sched_11-ACTUALS"/>
      <sheetName val="Данные_для_расчета"/>
      <sheetName val="1,3_новая"/>
      <sheetName val="план_реал_ции_СЛ"/>
      <sheetName val="Февраль"/>
      <sheetName val="Итог_по_НПО_2"/>
      <sheetName val="????_??_???_2"/>
      <sheetName val="ТПП_Л-Усинск2"/>
      <sheetName val="Sched_11-ACTUALS1"/>
      <sheetName val="Данные_для_расчета1"/>
      <sheetName val="1,3_новая1"/>
      <sheetName val="план_реал_ции_СЛ1"/>
      <sheetName val="КоммерКП"/>
      <sheetName val="rates"/>
      <sheetName val="____ __ ___ "/>
      <sheetName val="__________"/>
      <sheetName val="____________"/>
      <sheetName val="____________1"/>
      <sheetName val="____________2"/>
      <sheetName val="Сoefficients"/>
    </sheetNames>
    <sheetDataSet>
      <sheetData sheetId="0" refreshError="1">
        <row r="6">
          <cell r="B6">
            <v>194350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Затраты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C"/>
      <sheetName val="sum"/>
      <sheetName val="DCF_CAPM"/>
      <sheetName val="GLC_Market Approach"/>
      <sheetName val="BS_h&amp;p"/>
      <sheetName val="IS_h&amp;p"/>
      <sheetName val="WACC"/>
      <sheetName val="WorkCap"/>
      <sheetName val="Fin_Anlys"/>
      <sheetName val="GLC_ratios_Sept"/>
      <sheetName val="|"/>
      <sheetName val="drivers"/>
      <sheetName val="CapEx-Depr"/>
      <sheetName val="Fin_Investments"/>
      <sheetName val="BS_cz_CEZ_unconsol"/>
      <sheetName val="GLC_ratios_Jun"/>
      <sheetName val="Notes"/>
      <sheetName val="IS_cz_CEZ_unconsol"/>
      <sheetName val="IAS_Conv"/>
      <sheetName val="Operating Data"/>
      <sheetName val="DCF_CAPM_old"/>
      <sheetName val="||"/>
      <sheetName val="market"/>
      <sheetName val="control"/>
      <sheetName val="Read me first"/>
      <sheetName val="Master Inputs Start here"/>
      <sheetName val="Ф1 АТЭЦ"/>
      <sheetName val="Ф1 ЕТЭЦ"/>
      <sheetName val="Ф1 НГРЭС"/>
      <sheetName val="Ф1 ПТЭЦ"/>
      <sheetName val="Ф1 ЩГРЭС"/>
      <sheetName val="Ф 2 АТЭЦ"/>
      <sheetName val="Ф2 ЕТЭЦ"/>
      <sheetName val="Ф 2 НГРЭС"/>
      <sheetName val="Ф2 ПТЭЦ"/>
      <sheetName val="Ф 2 ЩГРЭС"/>
      <sheetName val="HIS"/>
      <sheetName val="HBS"/>
      <sheetName val="FRA"/>
      <sheetName val="GLC_data"/>
      <sheetName val="Ввод данных ЩГРЭС"/>
      <sheetName val="Ввод общих данных"/>
      <sheetName val="Расчет тарифов и выручки"/>
      <sheetName val="CapEx_Depr"/>
      <sheetName val="DCF"/>
      <sheetName val="GLC"/>
      <sheetName val="Assets"/>
      <sheetName val="Liab"/>
      <sheetName val="AAM"/>
      <sheetName val="Master Input Sheet Start Here"/>
      <sheetName val="Inputs Sheet"/>
      <sheetName val="Ввод данных Эл.2"/>
      <sheetName val="Ввод данных Эл. 1"/>
      <sheetName val="Ввод данных Эл.3"/>
      <sheetName val="Ввод данных Эл.4"/>
      <sheetName val="Ввод данных Эл. 5"/>
      <sheetName val="HBS initial"/>
      <sheetName val="HIS initial"/>
      <sheetName val="Опции"/>
      <sheetName val="Проект"/>
      <sheetName val="Анализ"/>
      <sheetName val="Лист"/>
      <sheetName val="Параметры"/>
      <sheetName val="навигация"/>
      <sheetName val="Производство электроэнергии"/>
      <sheetName val="структура"/>
      <sheetName val="Т11"/>
      <sheetName val="Т19.1"/>
      <sheetName val="Т1"/>
      <sheetName val="Т2"/>
      <sheetName val="Т3"/>
      <sheetName val="Т6"/>
      <sheetName val="Т7"/>
      <sheetName val="Т8"/>
      <sheetName val="Ш_Передача_ЭЭ"/>
      <sheetName val="Cost Allocation"/>
      <sheetName val="предприятия"/>
      <sheetName val="Классиф_"/>
      <sheetName val="Grouplist"/>
      <sheetName val="Инфо"/>
      <sheetName val="Поправки"/>
      <sheetName val="XLR_NoRangeSheet"/>
      <sheetName val="незав. Домодедово"/>
      <sheetName val="Ф1"/>
      <sheetName val="60 счет"/>
      <sheetName val="Balance"/>
      <sheetName val="Inputs"/>
      <sheetName val="Предположения КАС"/>
      <sheetName val="Ст"/>
      <sheetName val="CEZ_Model_16_m"/>
      <sheetName val="Допущения"/>
      <sheetName val="Долг"/>
      <sheetName val="ПРР"/>
      <sheetName val="Ф-1"/>
      <sheetName val="Справочники"/>
      <sheetName val="RAS BS+"/>
      <sheetName val="Data"/>
      <sheetName val="Natl Consult Reg."/>
      <sheetName val="Balance sheet"/>
      <sheetName val="0_33"/>
      <sheetName val="Акты дебиторов"/>
      <sheetName val="VAT"/>
      <sheetName val="Корр-ка_на_сост"/>
      <sheetName val="Assumpt."/>
      <sheetName val="Valspar"/>
      <sheetName val="FX Adjustment"/>
      <sheetName val="BDG"/>
      <sheetName val="Paths"/>
      <sheetName val="INDEX"/>
      <sheetName val="Коэф_выр-ки"/>
      <sheetName val="Коэф_затрат"/>
      <sheetName val="GLC_Market_Approach"/>
      <sheetName val="Operating_Data"/>
      <sheetName val="Read_me_first"/>
      <sheetName val="Master_Inputs_Start_here"/>
      <sheetName val="Ф1_АТЭЦ"/>
      <sheetName val="Ф1_ЕТЭЦ"/>
      <sheetName val="Ф1_НГРЭС"/>
      <sheetName val="Ф1_ПТЭЦ"/>
      <sheetName val="Ф1_ЩГРЭС"/>
      <sheetName val="Ф_2_АТЭЦ"/>
      <sheetName val="Ф2_ЕТЭЦ"/>
      <sheetName val="Ф_2_НГРЭС"/>
      <sheetName val="Ф2_ПТЭЦ"/>
      <sheetName val="Ф_2_ЩГРЭС"/>
      <sheetName val="Ввод_данных_ЩГРЭС"/>
      <sheetName val="Ввод_общих_данных"/>
      <sheetName val="Расчет_тарифов_и_выручки"/>
      <sheetName val="Master_Input_Sheet_Start_Here"/>
      <sheetName val="HBS_initial"/>
      <sheetName val="Inputs_Sheet"/>
      <sheetName val="Ввод_данных_Эл_2"/>
      <sheetName val="Ввод_данных_Эл__1"/>
      <sheetName val="Ввод_данных_Эл_3"/>
      <sheetName val="Ввод_данных_Эл_4"/>
      <sheetName val="Ввод_данных_Эл__5"/>
      <sheetName val="HIS_initial"/>
      <sheetName val="Производство_электроэнергии"/>
      <sheetName val="Т19_1"/>
      <sheetName val="Cost_Allocation"/>
      <sheetName val="comps"/>
      <sheetName val="А_Произв-во"/>
      <sheetName val="вводные"/>
      <sheetName val="Коэф-ты"/>
      <sheetName val="Sheet11"/>
      <sheetName val="Лист1"/>
      <sheetName val="60_счет"/>
      <sheetName val="BISales"/>
      <sheetName val="Ф1 Актив 1-2"/>
      <sheetName val="затр_подх"/>
      <sheetName val="Смета"/>
      <sheetName val="6.Продажа квартир"/>
      <sheetName val="3.ЗАТРАТЫ"/>
      <sheetName val="Аренда Торговля"/>
      <sheetName val="Аренда СТО"/>
      <sheetName val="Дисконт"/>
      <sheetName val="общее"/>
      <sheetName val="исходное"/>
      <sheetName val="ДП_пессимист "/>
      <sheetName val="Glossary"/>
      <sheetName val="Содержание"/>
      <sheetName val="Исх_данные"/>
      <sheetName val="Потоки"/>
      <sheetName val="свед"/>
      <sheetName val="MGSN"/>
      <sheetName val="Rev"/>
      <sheetName val="Share Price 2002"/>
      <sheetName val="TREND_tengis&amp;emba"/>
      <sheetName val="стр.145 рос. исп"/>
      <sheetName val="BS_h&amp;#38;p"/>
      <sheetName val="IS_h&amp;#38;p"/>
      <sheetName val="TREND_tengis&amp;#38;emba"/>
      <sheetName val="Location (Naming)"/>
      <sheetName val="ProductBundleDefinition"/>
      <sheetName val="Location Handling"/>
      <sheetName val="ProductBundle (Naming)"/>
      <sheetName val="Location Cap"/>
      <sheetName val="ProcessMode Coefficients"/>
      <sheetName val="DEPR_NEW"/>
      <sheetName val="общие сведения"/>
      <sheetName val="Док+Исх"/>
      <sheetName val="ТЭП"/>
      <sheetName val="исход-итог"/>
      <sheetName val="Метод остатка"/>
      <sheetName val="Brif_zdanie"/>
      <sheetName val="Выписка_РФИ"/>
      <sheetName val="Имущество_элементы"/>
      <sheetName val="констр"/>
      <sheetName val="график01.09.02"/>
      <sheetName val="ОСЗ"/>
      <sheetName val="1.ИСХ "/>
      <sheetName val="исх 1"/>
      <sheetName val="СП-земля"/>
      <sheetName val="график строительства"/>
      <sheetName val="FES"/>
      <sheetName val="9.ДП"/>
      <sheetName val="Сведение объект"/>
      <sheetName val="общие данные"/>
      <sheetName val="Исходник"/>
      <sheetName val="14.ДП"/>
      <sheetName val="7.ЗУ ГУИОН!"/>
      <sheetName val="Компания"/>
      <sheetName val="Сумм"/>
      <sheetName val="Группы"/>
      <sheetName val="восст"/>
      <sheetName val="Спис_Объекты_недв"/>
      <sheetName val="стр-во склад"/>
      <sheetName val="Статьи БДДС"/>
      <sheetName val="списки"/>
      <sheetName val="ИнвОпись"/>
      <sheetName val="ЗУ_торг"/>
      <sheetName val="Аналог 2"/>
      <sheetName val="UNITSCHD"/>
      <sheetName val="PriceSummary"/>
      <sheetName val="Sheet5"/>
      <sheetName val="Assumptions"/>
      <sheetName val="ЗП"/>
      <sheetName val="ЗУ 20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_HK1033"/>
      <sheetName val="lists"/>
      <sheetName val="Prospective PER chart"/>
      <sheetName val="Valuation"/>
      <sheetName val="Stock Price vs Polyester Margin"/>
      <sheetName val="Stock Price vs Chips"/>
      <sheetName val="Stock Price vs PSF"/>
      <sheetName val="Sheet1"/>
      <sheetName val="Forex Exposure"/>
      <sheetName val="Yangzi Replacement"/>
      <sheetName val="Correlations"/>
      <sheetName val="WACC"/>
      <sheetName val="YZReplacement"/>
      <sheetName val="prices"/>
      <sheetName val="Peak"/>
      <sheetName val="Ratios"/>
      <sheetName val="simple"/>
      <sheetName val="Tables"/>
      <sheetName val="1YZMODEL"/>
      <sheetName val="Данные"/>
      <sheetName val="GEN_INFO"/>
      <sheetName val="CHART_IAS"/>
      <sheetName val="СМЕТА"/>
      <sheetName val="Input_Assumptions"/>
      <sheetName val="DCF_Valuation_FCF"/>
      <sheetName val="ASS"/>
      <sheetName val="MAIN_PARAMETERS"/>
      <sheetName val="Materials"/>
      <sheetName val="Modes"/>
      <sheetName val="Nodes"/>
      <sheetName val="Export Quota Correction"/>
      <sheetName val="Analysis"/>
      <sheetName val="1YZMODCK"/>
      <sheetName val="Natl Consult Reg."/>
      <sheetName val="Production plan"/>
      <sheetName val="Calculations"/>
      <sheetName val="Assumptions"/>
      <sheetName val="comps"/>
      <sheetName val="Deposits"/>
      <sheetName val="GLC_ratios_Jun"/>
      <sheetName val="Currency"/>
      <sheetName val="Format"/>
      <sheetName val="rates_for_sw"/>
      <sheetName val="temp_for_sw"/>
      <sheetName val="costs_whole_for_sw"/>
      <sheetName val="WorkCalc"/>
      <sheetName val="Calc"/>
      <sheetName val="CONTROL"/>
      <sheetName val="Оценка"/>
      <sheetName val="Read me first"/>
      <sheetName val="Data"/>
      <sheetName val="Scen"/>
      <sheetName val="ИСХ ИНФ"/>
      <sheetName val="К3 Инфл"/>
      <sheetName val="Входящие данные"/>
      <sheetName val="Лист3"/>
      <sheetName val="Prospective_PER_chart"/>
      <sheetName val="Stock_Price_vs_Polyester_Margin"/>
      <sheetName val="Stock_Price_vs_Chips"/>
      <sheetName val="Stock_Price_vs_PSF"/>
      <sheetName val="Forex_Exposure"/>
      <sheetName val="Yangzi_Replacement"/>
      <sheetName val="Export_Quota_Correction"/>
      <sheetName val="Natl_Consult_Reg_"/>
      <sheetName val="ВД-TI"/>
      <sheetName val="Кредит РСХБ"/>
      <sheetName val="Generators"/>
      <sheetName val="Transmission"/>
      <sheetName val="Setup"/>
      <sheetName val="Demand"/>
      <sheetName val="Scenarios"/>
      <sheetName val="Flows"/>
      <sheetName val="Flow summary"/>
      <sheetName val="Generator summary"/>
      <sheetName val="KEY"/>
      <sheetName val="Flow_summary"/>
      <sheetName val="Generator_summary"/>
      <sheetName val="Face"/>
      <sheetName val="C-F"/>
      <sheetName val="РСХБ-3"/>
      <sheetName val="РСХБ-5"/>
      <sheetName val="РСХБ-6"/>
      <sheetName val="Проводки'02"/>
      <sheetName val="УрРасч"/>
      <sheetName val="АКРасч"/>
      <sheetName val="Production_plan"/>
      <sheetName val="svod"/>
    </sheetNames>
    <sheetDataSet>
      <sheetData sheetId="0" refreshError="1">
        <row r="3">
          <cell r="B3">
            <v>3184.3959999999997</v>
          </cell>
          <cell r="C3">
            <v>3917.9569999999994</v>
          </cell>
          <cell r="D3">
            <v>4096.9979999999996</v>
          </cell>
          <cell r="E3">
            <v>4306</v>
          </cell>
          <cell r="F3">
            <v>6217</v>
          </cell>
          <cell r="G3">
            <v>9302</v>
          </cell>
          <cell r="H3">
            <v>6999.2335999999996</v>
          </cell>
          <cell r="I3">
            <v>6254.4189130000004</v>
          </cell>
          <cell r="J3">
            <v>5634</v>
          </cell>
          <cell r="K3">
            <v>7075.5789999999997</v>
          </cell>
          <cell r="L3">
            <v>8750.9111911199998</v>
          </cell>
          <cell r="M3">
            <v>10644.906902533501</v>
          </cell>
          <cell r="N3">
            <v>13151.041225378949</v>
          </cell>
          <cell r="O3">
            <v>13402.408471291252</v>
          </cell>
          <cell r="P3" t="str">
            <v>Missing</v>
          </cell>
        </row>
        <row r="4">
          <cell r="B4">
            <v>-108.166</v>
          </cell>
          <cell r="C4">
            <v>-134.81700000000001</v>
          </cell>
          <cell r="D4">
            <v>-135.56899999999999</v>
          </cell>
          <cell r="E4">
            <v>-156.363</v>
          </cell>
          <cell r="F4">
            <v>-243.13399999999999</v>
          </cell>
          <cell r="G4">
            <v>-369.66899999999998</v>
          </cell>
          <cell r="H4">
            <v>-523.34799999999996</v>
          </cell>
          <cell r="I4">
            <v>-561.13199999999995</v>
          </cell>
          <cell r="J4">
            <v>-558.798</v>
          </cell>
          <cell r="K4">
            <v>-634.12099999999998</v>
          </cell>
          <cell r="L4">
            <v>-649.60975999999994</v>
          </cell>
          <cell r="M4">
            <v>-697.90975999999989</v>
          </cell>
          <cell r="N4">
            <v>-823.90975999999989</v>
          </cell>
          <cell r="O4">
            <v>-949.90975999999989</v>
          </cell>
          <cell r="P4" t="str">
            <v/>
          </cell>
        </row>
        <row r="5">
          <cell r="B5">
            <v>627.54</v>
          </cell>
          <cell r="C5">
            <v>657.28199999999993</v>
          </cell>
          <cell r="D5">
            <v>852.7059999999999</v>
          </cell>
          <cell r="E5">
            <v>834.8359999999999</v>
          </cell>
          <cell r="F5">
            <v>1154.269</v>
          </cell>
          <cell r="G5">
            <v>1358</v>
          </cell>
          <cell r="H5">
            <v>417</v>
          </cell>
          <cell r="I5">
            <v>163</v>
          </cell>
          <cell r="J5">
            <v>7.5750000000000002</v>
          </cell>
          <cell r="K5">
            <v>1192.6559999999999</v>
          </cell>
          <cell r="L5">
            <v>1323.5698046158388</v>
          </cell>
          <cell r="M5">
            <v>1510.1664140961793</v>
          </cell>
          <cell r="N5">
            <v>1790.8593324003859</v>
          </cell>
          <cell r="O5">
            <v>3393.2238029093769</v>
          </cell>
          <cell r="P5" t="str">
            <v>Missing</v>
          </cell>
        </row>
        <row r="6">
          <cell r="B6">
            <v>31.354999999999997</v>
          </cell>
          <cell r="C6">
            <v>-45</v>
          </cell>
          <cell r="D6">
            <v>-436.81200000000001</v>
          </cell>
          <cell r="E6">
            <v>-81.25</v>
          </cell>
          <cell r="F6">
            <v>-53.015999999999998</v>
          </cell>
          <cell r="G6">
            <v>-37.183999999999969</v>
          </cell>
          <cell r="H6">
            <v>5.4000000000002046E-2</v>
          </cell>
          <cell r="I6">
            <v>-0.19800000000003593</v>
          </cell>
          <cell r="J6">
            <v>-4.03</v>
          </cell>
          <cell r="K6">
            <v>-3.9569999999999999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</row>
        <row r="7">
          <cell r="B7">
            <v>-193.89500000000001</v>
          </cell>
          <cell r="C7">
            <v>-171.28199999999998</v>
          </cell>
          <cell r="D7">
            <v>-144.63200000000001</v>
          </cell>
          <cell r="E7">
            <v>-92.982999999999976</v>
          </cell>
          <cell r="F7">
            <v>46.578000000000003</v>
          </cell>
          <cell r="G7">
            <v>100</v>
          </cell>
          <cell r="H7">
            <v>-173.87700000000001</v>
          </cell>
          <cell r="I7">
            <v>-99.801999999999964</v>
          </cell>
          <cell r="J7">
            <v>-170.44399999999999</v>
          </cell>
          <cell r="K7">
            <v>-125.178</v>
          </cell>
          <cell r="L7">
            <v>-134</v>
          </cell>
          <cell r="M7">
            <v>-60</v>
          </cell>
          <cell r="N7">
            <v>-43</v>
          </cell>
          <cell r="O7">
            <v>4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-184.64699999999999</v>
          </cell>
          <cell r="L8">
            <v>-110.88200000000001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465</v>
          </cell>
          <cell r="C9">
            <v>440.99999999999994</v>
          </cell>
          <cell r="D9">
            <v>271.26199999999989</v>
          </cell>
          <cell r="E9">
            <v>660.60299999999995</v>
          </cell>
          <cell r="F9">
            <v>1147.8309999999999</v>
          </cell>
          <cell r="G9">
            <v>1420.816</v>
          </cell>
          <cell r="H9">
            <v>243.17699999999996</v>
          </cell>
          <cell r="I9">
            <v>63</v>
          </cell>
          <cell r="J9">
            <v>-214.41399999999999</v>
          </cell>
          <cell r="K9">
            <v>878.8739999999998</v>
          </cell>
          <cell r="L9">
            <v>1078.6878046158388</v>
          </cell>
          <cell r="M9">
            <v>1450.1664140961793</v>
          </cell>
          <cell r="N9">
            <v>1747.8593324003859</v>
          </cell>
          <cell r="O9">
            <v>3397.2238029093769</v>
          </cell>
          <cell r="P9" t="e">
            <v>#VALUE!</v>
          </cell>
        </row>
        <row r="10">
          <cell r="B10">
            <v>465</v>
          </cell>
          <cell r="C10">
            <v>440.99999999999994</v>
          </cell>
          <cell r="D10">
            <v>271.26199999999989</v>
          </cell>
          <cell r="E10">
            <v>660.60299999999995</v>
          </cell>
          <cell r="F10">
            <v>1147.8309999999999</v>
          </cell>
          <cell r="G10">
            <v>1420.816</v>
          </cell>
          <cell r="H10">
            <v>243.17699999999996</v>
          </cell>
          <cell r="I10">
            <v>63</v>
          </cell>
          <cell r="J10">
            <v>-214.41399999999999</v>
          </cell>
          <cell r="K10">
            <v>1063.5209999999997</v>
          </cell>
          <cell r="L10">
            <v>1189.5698046158388</v>
          </cell>
          <cell r="M10">
            <v>1450.1664140961793</v>
          </cell>
          <cell r="N10">
            <v>1747.8593324003859</v>
          </cell>
          <cell r="O10">
            <v>3397.2238029093769</v>
          </cell>
          <cell r="P10" t="e">
            <v>#VALUE!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-65.715999999999994</v>
          </cell>
          <cell r="F11">
            <v>-169.80699999999999</v>
          </cell>
          <cell r="G11">
            <v>-207.905</v>
          </cell>
          <cell r="H11">
            <v>-25.231999999999999</v>
          </cell>
          <cell r="I11">
            <v>-15.5</v>
          </cell>
          <cell r="J11">
            <v>-1.111</v>
          </cell>
          <cell r="K11">
            <v>-129.21100000000001</v>
          </cell>
          <cell r="L11">
            <v>-167.80919568473652</v>
          </cell>
          <cell r="M11">
            <v>-204.57081090511249</v>
          </cell>
          <cell r="N11">
            <v>-246.56549586418777</v>
          </cell>
          <cell r="O11">
            <v>-479.23660445581709</v>
          </cell>
          <cell r="P11" t="str">
            <v>Missing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9.9478809511915625</v>
          </cell>
          <cell r="F12">
            <v>14.793728345026402</v>
          </cell>
          <cell r="G12">
            <v>14.632788482111689</v>
          </cell>
          <cell r="H12">
            <v>10.375981281124449</v>
          </cell>
          <cell r="I12">
            <v>24.603174603174601</v>
          </cell>
          <cell r="J12">
            <v>-0.51815646366375334</v>
          </cell>
          <cell r="K12">
            <v>14.701879905424445</v>
          </cell>
          <cell r="L12">
            <v>15.556789922594858</v>
          </cell>
          <cell r="M12">
            <v>14.106712782519645</v>
          </cell>
          <cell r="N12">
            <v>14.106712782519645</v>
          </cell>
          <cell r="O12">
            <v>14.106712782519645</v>
          </cell>
          <cell r="P12" t="e">
            <v>#VALUE!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 t="e">
            <v>#VALUE!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-2.2949999999999999</v>
          </cell>
          <cell r="I14">
            <v>-3.669</v>
          </cell>
          <cell r="J14">
            <v>-6.7169999999999996</v>
          </cell>
          <cell r="K14">
            <v>-15.176</v>
          </cell>
          <cell r="L14">
            <v>-7.3319999999999999</v>
          </cell>
          <cell r="M14">
            <v>-24.027107802710191</v>
          </cell>
          <cell r="N14">
            <v>-28.959438168847178</v>
          </cell>
          <cell r="O14">
            <v>-56.286962481688697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</row>
        <row r="17">
          <cell r="B17">
            <v>465</v>
          </cell>
          <cell r="C17">
            <v>440.99999999999994</v>
          </cell>
          <cell r="D17">
            <v>271.26199999999989</v>
          </cell>
          <cell r="E17">
            <v>594.88699999999994</v>
          </cell>
          <cell r="F17">
            <v>978.02399999999989</v>
          </cell>
          <cell r="G17">
            <v>1212.9110000000001</v>
          </cell>
          <cell r="H17">
            <v>215.65</v>
          </cell>
          <cell r="I17">
            <v>43.831000000000003</v>
          </cell>
          <cell r="J17">
            <v>-174.72499999999999</v>
          </cell>
          <cell r="K17">
            <v>771.56700000000012</v>
          </cell>
          <cell r="L17">
            <v>903.54660893110224</v>
          </cell>
          <cell r="M17">
            <v>1221.5684953883567</v>
          </cell>
          <cell r="N17">
            <v>1472.334398367351</v>
          </cell>
          <cell r="O17">
            <v>2861.7002359718713</v>
          </cell>
          <cell r="P17" t="e">
            <v>#VALUE!</v>
          </cell>
        </row>
        <row r="18">
          <cell r="B18">
            <v>465</v>
          </cell>
          <cell r="C18">
            <v>441</v>
          </cell>
          <cell r="D18">
            <v>269</v>
          </cell>
          <cell r="E18">
            <v>594.88699999999994</v>
          </cell>
          <cell r="F18">
            <v>978.024</v>
          </cell>
          <cell r="G18">
            <v>1212.9110000000001</v>
          </cell>
          <cell r="H18">
            <v>215.65</v>
          </cell>
          <cell r="I18">
            <v>43.831000000000003</v>
          </cell>
          <cell r="J18">
            <v>-174.72499999999999</v>
          </cell>
          <cell r="K18">
            <v>771.56700000000012</v>
          </cell>
          <cell r="L18">
            <v>903.54660893110224</v>
          </cell>
          <cell r="M18">
            <v>1221.5684953883567</v>
          </cell>
          <cell r="N18">
            <v>1472.334398367351</v>
          </cell>
          <cell r="O18">
            <v>2861.7002359718713</v>
          </cell>
          <cell r="P18" t="e">
            <v>#VALUE!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-290.90909090909088</v>
          </cell>
          <cell r="G19">
            <v>-287.49210284171431</v>
          </cell>
          <cell r="H19">
            <v>-240</v>
          </cell>
          <cell r="I19">
            <v>0</v>
          </cell>
          <cell r="J19">
            <v>0</v>
          </cell>
          <cell r="K19">
            <v>-440</v>
          </cell>
          <cell r="L19">
            <v>-287.49210284171431</v>
          </cell>
          <cell r="M19">
            <v>-388.68088489629531</v>
          </cell>
          <cell r="N19">
            <v>-468.47003584415711</v>
          </cell>
          <cell r="O19">
            <v>-910.54098417286787</v>
          </cell>
          <cell r="P19" t="str">
            <v>Missing</v>
          </cell>
        </row>
        <row r="20">
          <cell r="B20">
            <v>465</v>
          </cell>
          <cell r="C20">
            <v>440.99999999999994</v>
          </cell>
          <cell r="D20">
            <v>271.26199999999989</v>
          </cell>
          <cell r="E20">
            <v>594.88699999999994</v>
          </cell>
          <cell r="F20">
            <v>687.11490909090901</v>
          </cell>
          <cell r="G20">
            <v>925.41889715828574</v>
          </cell>
          <cell r="H20">
            <v>-24.35</v>
          </cell>
          <cell r="I20">
            <v>43.831000000000003</v>
          </cell>
          <cell r="J20">
            <v>-222.24199999999999</v>
          </cell>
          <cell r="K20">
            <v>294.48699999999974</v>
          </cell>
          <cell r="L20">
            <v>616.05450608938793</v>
          </cell>
          <cell r="M20">
            <v>832.88761049206141</v>
          </cell>
          <cell r="N20">
            <v>1003.8643625231939</v>
          </cell>
          <cell r="O20">
            <v>1951.1592517990034</v>
          </cell>
          <cell r="P20" t="e">
            <v>#VALUE!</v>
          </cell>
        </row>
        <row r="22">
          <cell r="B22" t="e">
            <v>#VALUE!</v>
          </cell>
          <cell r="C22">
            <v>0</v>
          </cell>
          <cell r="D22">
            <v>0</v>
          </cell>
          <cell r="E22">
            <v>0.22545454545454544</v>
          </cell>
          <cell r="F22">
            <v>0.2800355046528275</v>
          </cell>
          <cell r="G22">
            <v>0.28545454545454541</v>
          </cell>
          <cell r="H22">
            <v>4.9011363636363638E-2</v>
          </cell>
          <cell r="I22">
            <v>9.9615909090909095E-3</v>
          </cell>
          <cell r="J22">
            <v>-3.9710227272727265E-2</v>
          </cell>
          <cell r="K22">
            <v>0.17535613636363637</v>
          </cell>
          <cell r="L22">
            <v>0.20535150202979596</v>
          </cell>
          <cell r="M22">
            <v>0.27762920349735382</v>
          </cell>
          <cell r="N22">
            <v>0.33462145417439793</v>
          </cell>
          <cell r="O22">
            <v>0.65038641726633428</v>
          </cell>
          <cell r="P22" t="e">
            <v>#VALUE!</v>
          </cell>
        </row>
        <row r="23">
          <cell r="B23" t="e">
            <v>#VALUE!</v>
          </cell>
          <cell r="C23">
            <v>0</v>
          </cell>
          <cell r="D23">
            <v>0</v>
          </cell>
          <cell r="E23">
            <v>0.22545454545454544</v>
          </cell>
          <cell r="F23">
            <v>0.2800355046528275</v>
          </cell>
          <cell r="G23">
            <v>0.28545454545454541</v>
          </cell>
          <cell r="H23">
            <v>4.9011363636363638E-2</v>
          </cell>
          <cell r="I23">
            <v>9.9615909090909095E-3</v>
          </cell>
          <cell r="J23">
            <v>-3.9710227272727265E-2</v>
          </cell>
          <cell r="K23">
            <v>0.17535613636363637</v>
          </cell>
          <cell r="L23">
            <v>0.20535150202979596</v>
          </cell>
          <cell r="M23">
            <v>0.27762920349735382</v>
          </cell>
          <cell r="N23">
            <v>0.33462145417439793</v>
          </cell>
          <cell r="O23">
            <v>0.65038641726633428</v>
          </cell>
          <cell r="P23" t="e">
            <v>#VALUE!</v>
          </cell>
        </row>
        <row r="24">
          <cell r="B24" t="e">
            <v>#VALUE!</v>
          </cell>
          <cell r="C24">
            <v>0</v>
          </cell>
          <cell r="D24">
            <v>0</v>
          </cell>
          <cell r="E24">
            <v>0.22545454545454544</v>
          </cell>
          <cell r="F24">
            <v>0.2800355046528275</v>
          </cell>
          <cell r="G24">
            <v>0.28545454545454541</v>
          </cell>
          <cell r="H24">
            <v>4.9011363636363638E-2</v>
          </cell>
          <cell r="I24">
            <v>9.9615909090909095E-3</v>
          </cell>
          <cell r="J24">
            <v>-3.9710227272727265E-2</v>
          </cell>
          <cell r="K24">
            <v>0.17535613636363637</v>
          </cell>
          <cell r="L24">
            <v>0.20535150202979596</v>
          </cell>
          <cell r="M24">
            <v>0.27762920349735382</v>
          </cell>
          <cell r="N24">
            <v>0.33462145417439793</v>
          </cell>
          <cell r="O24">
            <v>0.65038641726633428</v>
          </cell>
          <cell r="P24" t="e">
            <v>#VALUE!</v>
          </cell>
        </row>
        <row r="25">
          <cell r="B25" t="e">
            <v>#VALUE!</v>
          </cell>
          <cell r="C25">
            <v>0</v>
          </cell>
          <cell r="D25">
            <v>0</v>
          </cell>
          <cell r="E25">
            <v>0.22545454545454544</v>
          </cell>
          <cell r="F25">
            <v>0.2800355046528275</v>
          </cell>
          <cell r="G25">
            <v>0.28545454545454541</v>
          </cell>
          <cell r="H25">
            <v>4.9011363636363638E-2</v>
          </cell>
          <cell r="I25">
            <v>9.9615909090909095E-3</v>
          </cell>
          <cell r="J25">
            <v>-3.9710227272727265E-2</v>
          </cell>
          <cell r="K25">
            <v>0.17535613636363637</v>
          </cell>
          <cell r="L25">
            <v>0.20535150202979596</v>
          </cell>
          <cell r="M25">
            <v>0.27762920349735382</v>
          </cell>
          <cell r="N25">
            <v>0.33462145417439793</v>
          </cell>
          <cell r="O25">
            <v>0.65038641726633428</v>
          </cell>
          <cell r="P25" t="e">
            <v>#VALUE!</v>
          </cell>
        </row>
        <row r="26">
          <cell r="B26" t="e">
            <v>#VALUE!</v>
          </cell>
          <cell r="C26">
            <v>0</v>
          </cell>
          <cell r="D26">
            <v>0</v>
          </cell>
          <cell r="E26">
            <v>0</v>
          </cell>
          <cell r="F26">
            <v>7.2727272727272724E-2</v>
          </cell>
          <cell r="G26">
            <v>9.9999999999999992E-2</v>
          </cell>
          <cell r="H26">
            <v>0.06</v>
          </cell>
          <cell r="I26">
            <v>0</v>
          </cell>
          <cell r="J26">
            <v>0</v>
          </cell>
          <cell r="K26">
            <v>9.9999999999999992E-2</v>
          </cell>
          <cell r="L26">
            <v>7.1873025710428584E-2</v>
          </cell>
          <cell r="M26">
            <v>9.717022122407383E-2</v>
          </cell>
          <cell r="N26">
            <v>0.11711750896103927</v>
          </cell>
          <cell r="O26">
            <v>0.22763524604321697</v>
          </cell>
          <cell r="P26" t="e">
            <v>#VALUE!</v>
          </cell>
        </row>
        <row r="27">
          <cell r="B27" t="e">
            <v>#VALUE!</v>
          </cell>
          <cell r="C27">
            <v>0</v>
          </cell>
          <cell r="D27">
            <v>0</v>
          </cell>
          <cell r="E27">
            <v>0</v>
          </cell>
          <cell r="F27">
            <v>7.2727272727272724E-2</v>
          </cell>
          <cell r="G27">
            <v>9.9999999999999992E-2</v>
          </cell>
          <cell r="H27">
            <v>0.06</v>
          </cell>
          <cell r="I27">
            <v>0</v>
          </cell>
          <cell r="J27">
            <v>0</v>
          </cell>
          <cell r="K27">
            <v>9.9999999999999992E-2</v>
          </cell>
          <cell r="L27">
            <v>7.1873025710428584E-2</v>
          </cell>
          <cell r="M27">
            <v>9.717022122407383E-2</v>
          </cell>
          <cell r="N27">
            <v>0.11711750896103927</v>
          </cell>
          <cell r="O27">
            <v>0.22763524604321697</v>
          </cell>
          <cell r="P27" t="e">
            <v>#VALUE!</v>
          </cell>
        </row>
        <row r="28">
          <cell r="B28">
            <v>3400</v>
          </cell>
          <cell r="C28">
            <v>3400</v>
          </cell>
          <cell r="D28">
            <v>3400</v>
          </cell>
          <cell r="E28">
            <v>3400</v>
          </cell>
          <cell r="F28">
            <v>3400</v>
          </cell>
          <cell r="G28">
            <v>4000</v>
          </cell>
          <cell r="H28">
            <v>4000</v>
          </cell>
          <cell r="I28">
            <v>4000</v>
          </cell>
          <cell r="J28">
            <v>4000</v>
          </cell>
          <cell r="K28">
            <v>4000</v>
          </cell>
          <cell r="L28">
            <v>4000</v>
          </cell>
          <cell r="M28">
            <v>4000</v>
          </cell>
          <cell r="N28">
            <v>4000</v>
          </cell>
          <cell r="O28">
            <v>4000</v>
          </cell>
          <cell r="P28" t="str">
            <v>Missing</v>
          </cell>
        </row>
        <row r="29">
          <cell r="B29">
            <v>3400</v>
          </cell>
          <cell r="C29">
            <v>3400</v>
          </cell>
          <cell r="D29">
            <v>3400</v>
          </cell>
          <cell r="E29">
            <v>3400</v>
          </cell>
          <cell r="F29">
            <v>3400</v>
          </cell>
          <cell r="G29">
            <v>4000</v>
          </cell>
          <cell r="H29">
            <v>4000</v>
          </cell>
          <cell r="I29">
            <v>4000</v>
          </cell>
          <cell r="J29">
            <v>4000</v>
          </cell>
          <cell r="K29">
            <v>4000</v>
          </cell>
          <cell r="L29">
            <v>4000</v>
          </cell>
          <cell r="M29">
            <v>4000</v>
          </cell>
          <cell r="N29">
            <v>4000</v>
          </cell>
          <cell r="O29">
            <v>4000</v>
          </cell>
          <cell r="P29" t="str">
            <v>Missing</v>
          </cell>
        </row>
        <row r="31">
          <cell r="E31">
            <v>0.22545454545454544</v>
          </cell>
          <cell r="F31">
            <v>0.2800355046528275</v>
          </cell>
          <cell r="G31">
            <v>0.28545454545454541</v>
          </cell>
          <cell r="H31">
            <v>4.9011363636363638E-2</v>
          </cell>
          <cell r="I31">
            <v>9.9615909090909095E-3</v>
          </cell>
          <cell r="J31">
            <v>-3.9710227272727265E-2</v>
          </cell>
          <cell r="K31">
            <v>0.17535613636363637</v>
          </cell>
          <cell r="L31">
            <v>0.20535150202979596</v>
          </cell>
          <cell r="M31">
            <v>0.27762920349735382</v>
          </cell>
          <cell r="N31">
            <v>0.33462145417439793</v>
          </cell>
          <cell r="O31">
            <v>0.65038641726633428</v>
          </cell>
          <cell r="P31" t="e">
            <v>#VALUE!</v>
          </cell>
        </row>
        <row r="32">
          <cell r="E32">
            <v>0.22545454545454544</v>
          </cell>
          <cell r="F32">
            <v>0.2800355046528275</v>
          </cell>
          <cell r="G32">
            <v>0.28545454545454541</v>
          </cell>
          <cell r="H32">
            <v>4.9011363636363638E-2</v>
          </cell>
          <cell r="I32">
            <v>9.9615909090909095E-3</v>
          </cell>
          <cell r="J32">
            <v>-3.9710227272727265E-2</v>
          </cell>
          <cell r="K32">
            <v>0.17535613636363637</v>
          </cell>
          <cell r="L32">
            <v>0.20535150202979596</v>
          </cell>
          <cell r="M32">
            <v>0.27762920349735382</v>
          </cell>
          <cell r="N32">
            <v>0.33462145417439793</v>
          </cell>
          <cell r="O32">
            <v>0.65038641726633428</v>
          </cell>
          <cell r="P32" t="e">
            <v>#VALUE!</v>
          </cell>
        </row>
        <row r="33">
          <cell r="E33">
            <v>0.22545454545454544</v>
          </cell>
          <cell r="F33">
            <v>0.2800355046528275</v>
          </cell>
          <cell r="G33">
            <v>0.28545454545454541</v>
          </cell>
          <cell r="H33">
            <v>4.9011363636363638E-2</v>
          </cell>
          <cell r="I33">
            <v>9.9615909090909095E-3</v>
          </cell>
          <cell r="J33">
            <v>-3.9710227272727265E-2</v>
          </cell>
          <cell r="K33">
            <v>0.17535613636363637</v>
          </cell>
          <cell r="L33">
            <v>0.20535150202979596</v>
          </cell>
          <cell r="M33">
            <v>0.27762920349735382</v>
          </cell>
          <cell r="N33">
            <v>0.33462145417439793</v>
          </cell>
          <cell r="O33">
            <v>0.65038641726633428</v>
          </cell>
          <cell r="P33" t="str">
            <v/>
          </cell>
        </row>
        <row r="34">
          <cell r="E34">
            <v>0.22545454545454544</v>
          </cell>
          <cell r="F34">
            <v>0.2800355046528275</v>
          </cell>
          <cell r="G34">
            <v>0.28545454545454541</v>
          </cell>
          <cell r="H34">
            <v>4.9011363636363638E-2</v>
          </cell>
          <cell r="I34">
            <v>9.9615909090909095E-3</v>
          </cell>
          <cell r="J34">
            <v>-3.9710227272727265E-2</v>
          </cell>
          <cell r="K34">
            <v>0.17535613636363637</v>
          </cell>
          <cell r="L34">
            <v>0.20535150202979596</v>
          </cell>
          <cell r="M34">
            <v>0.27762920349735382</v>
          </cell>
          <cell r="N34">
            <v>0.33462145417439793</v>
          </cell>
          <cell r="O34">
            <v>0.65038641726633428</v>
          </cell>
          <cell r="P34" t="e">
            <v>#VALUE!</v>
          </cell>
        </row>
        <row r="35">
          <cell r="E35">
            <v>0</v>
          </cell>
          <cell r="F35">
            <v>7.2727272727272724E-2</v>
          </cell>
          <cell r="G35">
            <v>9.9999999999999992E-2</v>
          </cell>
          <cell r="H35">
            <v>0.06</v>
          </cell>
          <cell r="I35">
            <v>0</v>
          </cell>
          <cell r="J35">
            <v>0</v>
          </cell>
          <cell r="K35">
            <v>9.9999999999999992E-2</v>
          </cell>
          <cell r="L35">
            <v>7.1873025710428584E-2</v>
          </cell>
          <cell r="M35">
            <v>9.717022122407383E-2</v>
          </cell>
          <cell r="N35">
            <v>0.11711750896103927</v>
          </cell>
          <cell r="O35">
            <v>0.22763524604321697</v>
          </cell>
          <cell r="P35" t="str">
            <v>Missing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 t="str">
            <v/>
          </cell>
        </row>
        <row r="37">
          <cell r="B37" t="str">
            <v>N/A</v>
          </cell>
          <cell r="C37">
            <v>1</v>
          </cell>
          <cell r="D37">
            <v>1</v>
          </cell>
          <cell r="E37">
            <v>1</v>
          </cell>
          <cell r="F37">
            <v>1</v>
          </cell>
          <cell r="G37">
            <v>1</v>
          </cell>
          <cell r="H37">
            <v>1</v>
          </cell>
          <cell r="I37">
            <v>1</v>
          </cell>
          <cell r="J37">
            <v>1</v>
          </cell>
          <cell r="K37">
            <v>1</v>
          </cell>
          <cell r="L37">
            <v>1</v>
          </cell>
          <cell r="M37">
            <v>1</v>
          </cell>
          <cell r="N37">
            <v>1</v>
          </cell>
          <cell r="O37">
            <v>1</v>
          </cell>
          <cell r="P37">
            <v>1</v>
          </cell>
        </row>
        <row r="39">
          <cell r="B39">
            <v>0</v>
          </cell>
          <cell r="C39">
            <v>1122.7819999999999</v>
          </cell>
          <cell r="D39">
            <v>1630.5780000000002</v>
          </cell>
          <cell r="E39">
            <v>2791.335</v>
          </cell>
          <cell r="F39">
            <v>7605.9320000000007</v>
          </cell>
          <cell r="G39">
            <v>9568.0489999999991</v>
          </cell>
          <cell r="H39">
            <v>9090.125</v>
          </cell>
          <cell r="I39">
            <v>7983.5179999999991</v>
          </cell>
          <cell r="J39">
            <v>8067.5950000000012</v>
          </cell>
          <cell r="K39">
            <v>8272.648000000001</v>
          </cell>
          <cell r="L39">
            <v>9112.6683869773897</v>
          </cell>
          <cell r="M39">
            <v>11556.156426328102</v>
          </cell>
          <cell r="N39">
            <v>14109.40735656675</v>
          </cell>
          <cell r="O39">
            <v>16435.429883774526</v>
          </cell>
          <cell r="P39" t="str">
            <v>Missing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 t="str">
            <v>Missing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 t="str">
            <v>Missing</v>
          </cell>
        </row>
        <row r="42">
          <cell r="B42">
            <v>0</v>
          </cell>
          <cell r="C42">
            <v>0</v>
          </cell>
          <cell r="D42">
            <v>641.87799999999993</v>
          </cell>
          <cell r="E42">
            <v>659.63699999999983</v>
          </cell>
          <cell r="F42">
            <v>483.40200000000004</v>
          </cell>
          <cell r="G42">
            <v>1084.306</v>
          </cell>
          <cell r="H42">
            <v>993.40000000000009</v>
          </cell>
          <cell r="I42">
            <v>1328.7270000000001</v>
          </cell>
          <cell r="J42">
            <v>637.53399999999988</v>
          </cell>
          <cell r="K42">
            <v>464.82799999999997</v>
          </cell>
          <cell r="L42">
            <v>875.091119112</v>
          </cell>
          <cell r="M42">
            <v>1064.4906902533501</v>
          </cell>
          <cell r="N42">
            <v>1315.1041225378949</v>
          </cell>
          <cell r="O42">
            <v>1340.2408471291253</v>
          </cell>
          <cell r="P42" t="str">
            <v>Missing</v>
          </cell>
        </row>
        <row r="43">
          <cell r="B43">
            <v>0</v>
          </cell>
          <cell r="C43">
            <v>1122.7819999999999</v>
          </cell>
          <cell r="D43">
            <v>2272.4560000000001</v>
          </cell>
          <cell r="E43">
            <v>3450.9719999999998</v>
          </cell>
          <cell r="F43">
            <v>8089.3340000000007</v>
          </cell>
          <cell r="G43">
            <v>10652.355</v>
          </cell>
          <cell r="H43">
            <v>10083.525</v>
          </cell>
          <cell r="I43">
            <v>9312.244999999999</v>
          </cell>
          <cell r="J43">
            <v>8705.1290000000008</v>
          </cell>
          <cell r="K43">
            <v>8737.4760000000006</v>
          </cell>
          <cell r="L43">
            <v>9987.7595060893891</v>
          </cell>
          <cell r="M43">
            <v>12620.647116581451</v>
          </cell>
          <cell r="N43">
            <v>15424.511479104645</v>
          </cell>
          <cell r="O43">
            <v>17775.67073090365</v>
          </cell>
          <cell r="P43" t="e">
            <v>#VALUE!</v>
          </cell>
        </row>
        <row r="44">
          <cell r="B44">
            <v>0</v>
          </cell>
          <cell r="C44">
            <v>0</v>
          </cell>
          <cell r="D44">
            <v>-1788.6629999999998</v>
          </cell>
          <cell r="E44">
            <v>-1996.7900000000002</v>
          </cell>
          <cell r="F44">
            <v>-840.90800000000036</v>
          </cell>
          <cell r="G44">
            <v>-992.404</v>
          </cell>
          <cell r="H44">
            <v>-1573.306</v>
          </cell>
          <cell r="I44">
            <v>-2258.4429999999993</v>
          </cell>
          <cell r="J44">
            <v>-1755.8379999999995</v>
          </cell>
          <cell r="K44">
            <v>-113.3469999999993</v>
          </cell>
          <cell r="L44">
            <v>164.01140998061283</v>
          </cell>
          <cell r="M44">
            <v>-245.8669037162972</v>
          </cell>
          <cell r="N44">
            <v>-391.50482329258352</v>
          </cell>
          <cell r="O44">
            <v>2409.4081600654681</v>
          </cell>
          <cell r="P44" t="str">
            <v>Missing</v>
          </cell>
        </row>
        <row r="45">
          <cell r="B45">
            <v>0</v>
          </cell>
          <cell r="C45">
            <v>-1122.7819999999999</v>
          </cell>
          <cell r="D45">
            <v>820.30199999999968</v>
          </cell>
          <cell r="E45">
            <v>1155.9980000000003</v>
          </cell>
          <cell r="F45">
            <v>-1364.4790000000003</v>
          </cell>
          <cell r="G45">
            <v>-1481.0399999999995</v>
          </cell>
          <cell r="H45">
            <v>-336.37000000000035</v>
          </cell>
          <cell r="I45">
            <v>1161.1830000000009</v>
          </cell>
          <cell r="J45">
            <v>1099.9859999999996</v>
          </cell>
          <cell r="K45">
            <v>-243.28500000000213</v>
          </cell>
          <cell r="L45">
            <v>-1204.0114099806128</v>
          </cell>
          <cell r="M45">
            <v>-2594.1330962837028</v>
          </cell>
          <cell r="N45">
            <v>-4248.4951767074162</v>
          </cell>
          <cell r="O45">
            <v>-7449.4081600654681</v>
          </cell>
          <cell r="P45" t="str">
            <v>Missing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 t="str">
            <v>Missing</v>
          </cell>
        </row>
        <row r="47">
          <cell r="B47">
            <v>0</v>
          </cell>
          <cell r="C47">
            <v>0</v>
          </cell>
          <cell r="D47">
            <v>1304.095</v>
          </cell>
          <cell r="E47">
            <v>2610.1799999999998</v>
          </cell>
          <cell r="F47">
            <v>5883.9470000000001</v>
          </cell>
          <cell r="G47">
            <v>8178.9110000000001</v>
          </cell>
          <cell r="H47">
            <v>8173.8489999999993</v>
          </cell>
          <cell r="I47">
            <v>8214.9850000000006</v>
          </cell>
          <cell r="J47">
            <v>8049.277000000001</v>
          </cell>
          <cell r="K47">
            <v>8380.8439999999991</v>
          </cell>
          <cell r="L47">
            <v>8947.7595060893891</v>
          </cell>
          <cell r="M47">
            <v>9780.647116581451</v>
          </cell>
          <cell r="N47">
            <v>10784.511479104645</v>
          </cell>
          <cell r="O47">
            <v>12735.67073090365</v>
          </cell>
          <cell r="P47" t="e">
            <v>#VALUE!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-43.287999999999997</v>
          </cell>
          <cell r="I48">
            <v>-40.122</v>
          </cell>
          <cell r="J48">
            <v>-49.139000000000003</v>
          </cell>
          <cell r="K48">
            <v>-49.139000000000003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 t="str">
            <v>Missing</v>
          </cell>
        </row>
        <row r="49">
          <cell r="B49">
            <v>0</v>
          </cell>
          <cell r="C49">
            <v>1304.095</v>
          </cell>
          <cell r="D49">
            <v>1304.095</v>
          </cell>
          <cell r="E49">
            <v>2610.1799999999998</v>
          </cell>
          <cell r="F49">
            <v>5883.9470000000001</v>
          </cell>
          <cell r="G49">
            <v>8178.9110000000001</v>
          </cell>
          <cell r="H49">
            <v>8130.5609999999997</v>
          </cell>
          <cell r="I49">
            <v>8174.8630000000003</v>
          </cell>
          <cell r="J49">
            <v>8000.1380000000008</v>
          </cell>
          <cell r="K49">
            <v>8331.7049999999999</v>
          </cell>
          <cell r="L49">
            <v>8947.7595060893891</v>
          </cell>
          <cell r="M49">
            <v>9780.647116581451</v>
          </cell>
          <cell r="N49">
            <v>10784.511479104645</v>
          </cell>
          <cell r="O49">
            <v>12735.67073090365</v>
          </cell>
          <cell r="P49" t="e">
            <v>#VALUE!</v>
          </cell>
        </row>
        <row r="51">
          <cell r="B51" t="str">
            <v>N/A</v>
          </cell>
          <cell r="C51" t="str">
            <v>N/A</v>
          </cell>
          <cell r="D51">
            <v>-2663.0769999999998</v>
          </cell>
          <cell r="E51">
            <v>-1664.7189999999998</v>
          </cell>
          <cell r="F51">
            <v>-1311.6460000000002</v>
          </cell>
          <cell r="G51">
            <v>-1636.384</v>
          </cell>
          <cell r="H51">
            <v>-2190</v>
          </cell>
          <cell r="I51">
            <v>-3150</v>
          </cell>
          <cell r="J51">
            <v>-5200</v>
          </cell>
          <cell r="K51">
            <v>-6750</v>
          </cell>
          <cell r="L51" t="str">
            <v>Missing</v>
          </cell>
          <cell r="M51" t="str">
            <v>Missing</v>
          </cell>
          <cell r="N51" t="str">
            <v>Missing</v>
          </cell>
          <cell r="O51" t="str">
            <v>Missing</v>
          </cell>
          <cell r="P51" t="str">
            <v>Missing</v>
          </cell>
        </row>
        <row r="52">
          <cell r="B52" t="str">
            <v>N/A</v>
          </cell>
          <cell r="C52" t="str">
            <v>N/A</v>
          </cell>
          <cell r="D52">
            <v>1304.095</v>
          </cell>
          <cell r="E52">
            <v>2610.2079999999996</v>
          </cell>
          <cell r="F52">
            <v>5883.9470000000001</v>
          </cell>
          <cell r="G52">
            <v>8178.9110000000001</v>
          </cell>
          <cell r="H52">
            <v>8208.2266207715966</v>
          </cell>
          <cell r="I52">
            <v>8263.0667105970133</v>
          </cell>
          <cell r="J52">
            <v>8283.9606104767354</v>
          </cell>
          <cell r="K52">
            <v>8565.8716828985234</v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</row>
        <row r="53">
          <cell r="B53" t="e">
            <v>#VALUE!</v>
          </cell>
          <cell r="C53" t="e">
            <v>#VALUE!</v>
          </cell>
          <cell r="D53">
            <v>137.15741567907244</v>
          </cell>
          <cell r="E53">
            <v>76.499267491326378</v>
          </cell>
          <cell r="F53">
            <v>14.291563129307594</v>
          </cell>
          <cell r="G53">
            <v>12.133693593193518</v>
          </cell>
          <cell r="H53">
            <v>19.16742888188076</v>
          </cell>
          <cell r="I53">
            <v>27.331777402978574</v>
          </cell>
          <cell r="J53">
            <v>21.195634341614191</v>
          </cell>
          <cell r="K53">
            <v>1.3232395276979552</v>
          </cell>
          <cell r="L53" t="e">
            <v>#VALUE!</v>
          </cell>
          <cell r="M53" t="e">
            <v>#VALUE!</v>
          </cell>
          <cell r="N53" t="e">
            <v>#VALUE!</v>
          </cell>
          <cell r="O53" t="e">
            <v>#VALUE!</v>
          </cell>
          <cell r="P53" t="e">
            <v>#VALUE!</v>
          </cell>
        </row>
        <row r="54">
          <cell r="B54" t="e">
            <v>#VALUE!</v>
          </cell>
          <cell r="C54">
            <v>0.38355735294117649</v>
          </cell>
          <cell r="D54">
            <v>0.38355735294117649</v>
          </cell>
          <cell r="E54">
            <v>0.76769999999999994</v>
          </cell>
          <cell r="F54">
            <v>1.7305726470588236</v>
          </cell>
          <cell r="G54">
            <v>2.0447277499999998</v>
          </cell>
          <cell r="H54">
            <v>2.03264025</v>
          </cell>
          <cell r="I54">
            <v>2.0437157500000001</v>
          </cell>
          <cell r="J54">
            <v>2.0000345000000004</v>
          </cell>
          <cell r="K54">
            <v>2.0829262499999999</v>
          </cell>
          <cell r="L54">
            <v>2.2369398765223472</v>
          </cell>
          <cell r="M54">
            <v>2.4451617791453626</v>
          </cell>
          <cell r="N54">
            <v>2.6961278697761615</v>
          </cell>
          <cell r="O54">
            <v>3.1839176827259124</v>
          </cell>
          <cell r="P54" t="e">
            <v>#VALUE!</v>
          </cell>
        </row>
        <row r="55">
          <cell r="B55" t="str">
            <v>N/A</v>
          </cell>
          <cell r="C55" t="str">
            <v>N/A</v>
          </cell>
          <cell r="D55">
            <v>3967.1719999999996</v>
          </cell>
          <cell r="E55">
            <v>4274.9269999999997</v>
          </cell>
          <cell r="F55">
            <v>7195.5930000000008</v>
          </cell>
          <cell r="G55">
            <v>9815.2950000000001</v>
          </cell>
          <cell r="H55">
            <v>10320.884000000002</v>
          </cell>
          <cell r="I55">
            <v>11300.05313254401</v>
          </cell>
          <cell r="J55">
            <v>13483.960610476735</v>
          </cell>
          <cell r="K55">
            <v>15315.871682898523</v>
          </cell>
          <cell r="L55" t="str">
            <v>Missing</v>
          </cell>
          <cell r="M55" t="str">
            <v>Missing</v>
          </cell>
          <cell r="N55" t="str">
            <v>Missing</v>
          </cell>
          <cell r="O55" t="str">
            <v>Missing</v>
          </cell>
          <cell r="P55" t="str">
            <v>Missing</v>
          </cell>
        </row>
        <row r="56">
          <cell r="B56" t="e">
            <v>#VALUE!</v>
          </cell>
          <cell r="C56" t="e">
            <v>#VALUE!</v>
          </cell>
          <cell r="D56" t="e">
            <v>#VALUE!</v>
          </cell>
          <cell r="E56">
            <v>20.257849365798688</v>
          </cell>
          <cell r="F56">
            <v>20.125835620355485</v>
          </cell>
          <cell r="G56">
            <v>15.966244678114395</v>
          </cell>
          <cell r="H56">
            <v>4.1417986997433811</v>
          </cell>
          <cell r="I56">
            <v>1.5077977332874353</v>
          </cell>
          <cell r="J56">
            <v>6.1128113295475739E-2</v>
          </cell>
          <cell r="K56">
            <v>8.2823815628561359</v>
          </cell>
          <cell r="L56" t="e">
            <v>#VALUE!</v>
          </cell>
          <cell r="M56" t="e">
            <v>#VALUE!</v>
          </cell>
          <cell r="N56" t="e">
            <v>#VALUE!</v>
          </cell>
          <cell r="O56" t="e">
            <v>#VALUE!</v>
          </cell>
          <cell r="P56" t="e">
            <v>#VALUE!</v>
          </cell>
        </row>
        <row r="58">
          <cell r="B58">
            <v>627.54</v>
          </cell>
          <cell r="C58">
            <v>657.28199999999993</v>
          </cell>
          <cell r="D58">
            <v>852.7059999999999</v>
          </cell>
          <cell r="E58">
            <v>834.8359999999999</v>
          </cell>
          <cell r="F58">
            <v>1154.269</v>
          </cell>
          <cell r="G58">
            <v>1358</v>
          </cell>
          <cell r="H58">
            <v>417</v>
          </cell>
          <cell r="I58">
            <v>163</v>
          </cell>
          <cell r="J58">
            <v>7.5750000000000002</v>
          </cell>
          <cell r="K58">
            <v>1192.6559999999999</v>
          </cell>
          <cell r="L58">
            <v>1323.5698046158388</v>
          </cell>
          <cell r="M58">
            <v>1510.1664140961793</v>
          </cell>
          <cell r="N58">
            <v>1790.8593324003859</v>
          </cell>
          <cell r="O58">
            <v>3393.2238029093769</v>
          </cell>
          <cell r="P58" t="str">
            <v>Missing</v>
          </cell>
        </row>
        <row r="59">
          <cell r="B59">
            <v>108.166</v>
          </cell>
          <cell r="C59">
            <v>134.81700000000001</v>
          </cell>
          <cell r="D59">
            <v>135.56899999999999</v>
          </cell>
          <cell r="E59">
            <v>156.363</v>
          </cell>
          <cell r="F59">
            <v>243.13399999999999</v>
          </cell>
          <cell r="G59">
            <v>369.66899999999998</v>
          </cell>
          <cell r="H59">
            <v>523.34799999999996</v>
          </cell>
          <cell r="I59">
            <v>561.13199999999995</v>
          </cell>
          <cell r="J59">
            <v>558.798</v>
          </cell>
          <cell r="K59">
            <v>634.12099999999998</v>
          </cell>
          <cell r="L59">
            <v>649.60975999999994</v>
          </cell>
          <cell r="M59">
            <v>697.90975999999989</v>
          </cell>
          <cell r="N59">
            <v>823.90975999999989</v>
          </cell>
          <cell r="O59">
            <v>949.90975999999989</v>
          </cell>
          <cell r="P59" t="e">
            <v>#VALUE!</v>
          </cell>
        </row>
        <row r="60">
          <cell r="B60">
            <v>0</v>
          </cell>
          <cell r="C60">
            <v>0</v>
          </cell>
          <cell r="D60">
            <v>-311</v>
          </cell>
          <cell r="E60">
            <v>-17.758999999999901</v>
          </cell>
          <cell r="F60">
            <v>176.23499999999979</v>
          </cell>
          <cell r="G60">
            <v>-600.904</v>
          </cell>
          <cell r="H60">
            <v>90.905999999999949</v>
          </cell>
          <cell r="I60">
            <v>-335.327</v>
          </cell>
          <cell r="J60">
            <v>691.19300000000021</v>
          </cell>
          <cell r="K60">
            <v>172.7059999999999</v>
          </cell>
          <cell r="L60">
            <v>-410.26311911200003</v>
          </cell>
          <cell r="M60">
            <v>-189.39957114135007</v>
          </cell>
          <cell r="N60">
            <v>-250.61343228454484</v>
          </cell>
          <cell r="O60">
            <v>-25.136724591230404</v>
          </cell>
        </row>
        <row r="61">
          <cell r="C61">
            <v>0</v>
          </cell>
          <cell r="D61">
            <v>5.2489999999999997</v>
          </cell>
          <cell r="E61">
            <v>22.626000000000001</v>
          </cell>
          <cell r="F61">
            <v>148.29499999999999</v>
          </cell>
          <cell r="G61">
            <v>330</v>
          </cell>
          <cell r="H61">
            <v>279.99299999999999</v>
          </cell>
          <cell r="I61">
            <v>232.78200000000001</v>
          </cell>
          <cell r="J61">
            <v>178.28399999999999</v>
          </cell>
          <cell r="K61">
            <v>60.756</v>
          </cell>
          <cell r="L61">
            <v>53</v>
          </cell>
          <cell r="M61">
            <v>53</v>
          </cell>
          <cell r="N61">
            <v>91</v>
          </cell>
          <cell r="O61">
            <v>228</v>
          </cell>
        </row>
        <row r="62">
          <cell r="B62">
            <v>735.7059999999999</v>
          </cell>
          <cell r="C62">
            <v>792.09899999999993</v>
          </cell>
          <cell r="D62">
            <v>682.52399999999989</v>
          </cell>
          <cell r="E62">
            <v>996.06599999999992</v>
          </cell>
          <cell r="F62">
            <v>1721.933</v>
          </cell>
          <cell r="G62">
            <v>1456.7649999999999</v>
          </cell>
          <cell r="H62">
            <v>1311.2469999999998</v>
          </cell>
          <cell r="I62">
            <v>621.58699999999999</v>
          </cell>
          <cell r="J62">
            <v>1435.8500000000004</v>
          </cell>
          <cell r="K62">
            <v>2060.239</v>
          </cell>
          <cell r="L62">
            <v>1615.916445503839</v>
          </cell>
          <cell r="M62">
            <v>2071.6766029548294</v>
          </cell>
          <cell r="N62">
            <v>2455.1556601158409</v>
          </cell>
          <cell r="O62">
            <v>4545.9968383181458</v>
          </cell>
          <cell r="P62" t="e">
            <v>#VALUE!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-327.512</v>
          </cell>
          <cell r="H64">
            <v>-444.56200000000001</v>
          </cell>
          <cell r="I64">
            <v>-314.36399999999998</v>
          </cell>
          <cell r="J64">
            <v>-334.55099999999999</v>
          </cell>
          <cell r="K64">
            <v>-188.934</v>
          </cell>
          <cell r="L64">
            <v>-256</v>
          </cell>
          <cell r="M64">
            <v>-203</v>
          </cell>
          <cell r="N64">
            <v>-224</v>
          </cell>
          <cell r="O64">
            <v>-224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-85</v>
          </cell>
          <cell r="G65">
            <v>-341</v>
          </cell>
          <cell r="H65">
            <v>-440</v>
          </cell>
          <cell r="I65">
            <v>-132</v>
          </cell>
          <cell r="J65">
            <v>0</v>
          </cell>
          <cell r="K65">
            <v>-399.99999999999994</v>
          </cell>
          <cell r="L65">
            <v>-287.49210284171431</v>
          </cell>
          <cell r="M65">
            <v>-388.68088489629531</v>
          </cell>
          <cell r="N65">
            <v>-468.47003584415711</v>
          </cell>
          <cell r="O65">
            <v>-910.54098417286787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-65.715999999999994</v>
          </cell>
          <cell r="F66">
            <v>-126.369</v>
          </cell>
          <cell r="G66">
            <v>-180.09200000000001</v>
          </cell>
          <cell r="H66">
            <v>-98.103999999999999</v>
          </cell>
          <cell r="I66">
            <v>-30.654</v>
          </cell>
          <cell r="J66">
            <v>0</v>
          </cell>
          <cell r="K66">
            <v>-7.5460000000000003</v>
          </cell>
          <cell r="L66">
            <v>-392.55803552322686</v>
          </cell>
          <cell r="M66">
            <v>-478.55491665173918</v>
          </cell>
          <cell r="N66">
            <v>-576.79357969212742</v>
          </cell>
          <cell r="O66">
            <v>-1121.0838549600944</v>
          </cell>
          <cell r="P66" t="str">
            <v/>
          </cell>
        </row>
        <row r="67">
          <cell r="B67">
            <v>0</v>
          </cell>
          <cell r="C67">
            <v>0</v>
          </cell>
          <cell r="D67">
            <v>-271.05500000000001</v>
          </cell>
          <cell r="E67">
            <v>-639.96500000000003</v>
          </cell>
          <cell r="F67">
            <v>-2458.4110000000001</v>
          </cell>
          <cell r="G67">
            <v>-2235</v>
          </cell>
          <cell r="H67">
            <v>-548.44200000000001</v>
          </cell>
          <cell r="I67">
            <v>-303.89099999999996</v>
          </cell>
          <cell r="J67">
            <v>-892.98300000000006</v>
          </cell>
          <cell r="K67">
            <v>-221.268</v>
          </cell>
          <cell r="L67">
            <v>-690</v>
          </cell>
          <cell r="M67">
            <v>-1800</v>
          </cell>
          <cell r="N67">
            <v>-1800</v>
          </cell>
          <cell r="O67">
            <v>-400</v>
          </cell>
          <cell r="P67" t="str">
            <v/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</row>
        <row r="69">
          <cell r="B69">
            <v>-1718.4359999999997</v>
          </cell>
          <cell r="C69">
            <v>-1000.2260000000003</v>
          </cell>
          <cell r="D69">
            <v>744.41300000000001</v>
          </cell>
          <cell r="E69">
            <v>-441.88099999999952</v>
          </cell>
          <cell r="F69">
            <v>-2200.77</v>
          </cell>
          <cell r="G69">
            <v>-602.3509999999992</v>
          </cell>
          <cell r="H69">
            <v>807.46599999999989</v>
          </cell>
          <cell r="I69">
            <v>605.38580276757034</v>
          </cell>
          <cell r="J69">
            <v>316.79501306421844</v>
          </cell>
          <cell r="K69">
            <v>399.99999999999994</v>
          </cell>
          <cell r="L69">
            <v>287.49210284171431</v>
          </cell>
          <cell r="M69">
            <v>388.68088489629531</v>
          </cell>
          <cell r="N69">
            <v>468.47003584415711</v>
          </cell>
          <cell r="O69">
            <v>910.54098417286787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2567.7150000000001</v>
          </cell>
          <cell r="G70">
            <v>1544.0529999999999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</row>
        <row r="71">
          <cell r="B71">
            <v>-982.72999999999979</v>
          </cell>
          <cell r="C71">
            <v>-208.12700000000041</v>
          </cell>
          <cell r="D71">
            <v>1155.8819999999998</v>
          </cell>
          <cell r="E71">
            <v>-151.49599999999964</v>
          </cell>
          <cell r="F71">
            <v>-580.90200000000004</v>
          </cell>
          <cell r="G71">
            <v>-685.13699999999926</v>
          </cell>
          <cell r="H71">
            <v>587.60499999999979</v>
          </cell>
          <cell r="I71">
            <v>446.06380276757039</v>
          </cell>
          <cell r="J71">
            <v>525.11101306421881</v>
          </cell>
          <cell r="K71">
            <v>1642.491</v>
          </cell>
          <cell r="L71">
            <v>277.35840998061212</v>
          </cell>
          <cell r="M71">
            <v>-409.8783136969098</v>
          </cell>
          <cell r="N71">
            <v>-145.63791957628655</v>
          </cell>
          <cell r="O71">
            <v>2800.9129833580514</v>
          </cell>
          <cell r="P71" t="e">
            <v>#VALUE!</v>
          </cell>
        </row>
        <row r="73">
          <cell r="B73">
            <v>12000</v>
          </cell>
          <cell r="C73">
            <v>12500</v>
          </cell>
          <cell r="D73">
            <v>13633</v>
          </cell>
          <cell r="E73">
            <v>13633</v>
          </cell>
          <cell r="F73">
            <v>17000</v>
          </cell>
          <cell r="G73">
            <v>18312</v>
          </cell>
          <cell r="H73">
            <v>18557</v>
          </cell>
          <cell r="I73">
            <v>18523</v>
          </cell>
          <cell r="J73">
            <v>18708.23</v>
          </cell>
          <cell r="K73">
            <v>18000</v>
          </cell>
          <cell r="L73">
            <v>18360</v>
          </cell>
          <cell r="M73">
            <v>18727.2</v>
          </cell>
          <cell r="N73">
            <v>19101.744000000002</v>
          </cell>
          <cell r="O73">
            <v>19483.778880000002</v>
          </cell>
          <cell r="P73" t="str">
            <v/>
          </cell>
        </row>
        <row r="74">
          <cell r="B74">
            <v>-50</v>
          </cell>
          <cell r="C74">
            <v>-60</v>
          </cell>
          <cell r="D74">
            <v>-72</v>
          </cell>
          <cell r="E74">
            <v>-86.399999999999991</v>
          </cell>
          <cell r="F74">
            <v>-119.23199999999999</v>
          </cell>
          <cell r="G74">
            <v>-149.04</v>
          </cell>
          <cell r="H74">
            <v>-150.53039999999999</v>
          </cell>
          <cell r="I74">
            <v>-152.03570399999998</v>
          </cell>
          <cell r="J74">
            <v>-167.2392744</v>
          </cell>
          <cell r="K74">
            <v>-183.96320184000001</v>
          </cell>
          <cell r="L74">
            <v>-211.557682116</v>
          </cell>
          <cell r="M74">
            <v>-243.29133443339998</v>
          </cell>
          <cell r="N74">
            <v>-267.62046787674001</v>
          </cell>
          <cell r="O74">
            <v>-294.38251466441403</v>
          </cell>
          <cell r="P74" t="str">
            <v/>
          </cell>
        </row>
        <row r="76">
          <cell r="B76" t="str">
            <v/>
          </cell>
          <cell r="C76" t="str">
            <v/>
          </cell>
          <cell r="D76" t="str">
            <v/>
          </cell>
          <cell r="F76">
            <v>5906.15</v>
          </cell>
          <cell r="G76">
            <v>8836.9</v>
          </cell>
          <cell r="H76">
            <v>6649.2719199999992</v>
          </cell>
          <cell r="I76">
            <v>5941.69796735</v>
          </cell>
          <cell r="J76">
            <v>5352.3</v>
          </cell>
          <cell r="K76">
            <v>6721.8000499999998</v>
          </cell>
          <cell r="L76">
            <v>8313.3656315640001</v>
          </cell>
          <cell r="M76">
            <v>10112.661557406826</v>
          </cell>
          <cell r="N76">
            <v>12493.48916411</v>
          </cell>
          <cell r="O76">
            <v>12732.288047726688</v>
          </cell>
          <cell r="P76" t="str">
            <v/>
          </cell>
        </row>
        <row r="77">
          <cell r="B77" t="str">
            <v/>
          </cell>
          <cell r="C77" t="str">
            <v/>
          </cell>
          <cell r="D77" t="str">
            <v/>
          </cell>
          <cell r="P77" t="str">
            <v/>
          </cell>
        </row>
        <row r="78">
          <cell r="B78" t="str">
            <v/>
          </cell>
          <cell r="C78" t="str">
            <v/>
          </cell>
          <cell r="D78" t="str">
            <v/>
          </cell>
          <cell r="P78" t="str">
            <v/>
          </cell>
        </row>
        <row r="79">
          <cell r="B79" t="str">
            <v/>
          </cell>
          <cell r="C79" t="str">
            <v/>
          </cell>
          <cell r="D79" t="str">
            <v/>
          </cell>
          <cell r="F79">
            <v>310.85000000000036</v>
          </cell>
          <cell r="G79">
            <v>465.10000000000036</v>
          </cell>
          <cell r="H79">
            <v>349.96168000000034</v>
          </cell>
          <cell r="I79">
            <v>312.72094565000043</v>
          </cell>
          <cell r="J79">
            <v>281.69999999999982</v>
          </cell>
          <cell r="K79">
            <v>353.7789499999999</v>
          </cell>
          <cell r="L79">
            <v>437.54555955599972</v>
          </cell>
          <cell r="M79">
            <v>532.2453451266756</v>
          </cell>
          <cell r="N79">
            <v>657.55206126894882</v>
          </cell>
          <cell r="O79">
            <v>670.12042356456368</v>
          </cell>
          <cell r="P79" t="str">
            <v/>
          </cell>
        </row>
        <row r="80">
          <cell r="B80">
            <v>3184.3959999999997</v>
          </cell>
          <cell r="C80">
            <v>3917.9569999999994</v>
          </cell>
          <cell r="D80">
            <v>4096.9979999999996</v>
          </cell>
          <cell r="E80">
            <v>4306</v>
          </cell>
          <cell r="F80">
            <v>6217</v>
          </cell>
          <cell r="G80">
            <v>9302</v>
          </cell>
          <cell r="H80">
            <v>6999.2335999999996</v>
          </cell>
          <cell r="I80">
            <v>6254.4189130000004</v>
          </cell>
          <cell r="J80">
            <v>5634</v>
          </cell>
          <cell r="K80">
            <v>7075.5789999999997</v>
          </cell>
          <cell r="L80">
            <v>8750.9111911199998</v>
          </cell>
          <cell r="M80">
            <v>10644.906902533501</v>
          </cell>
          <cell r="N80">
            <v>13151.041225378949</v>
          </cell>
          <cell r="O80">
            <v>13402.408471291252</v>
          </cell>
          <cell r="P80" t="str">
            <v>Missing</v>
          </cell>
        </row>
        <row r="82">
          <cell r="B82" t="str">
            <v/>
          </cell>
          <cell r="C82" t="str">
            <v/>
          </cell>
          <cell r="D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  <cell r="N82" t="str">
            <v/>
          </cell>
          <cell r="O82" t="str">
            <v/>
          </cell>
          <cell r="P82" t="str">
            <v/>
          </cell>
        </row>
        <row r="83">
          <cell r="B83" t="str">
            <v/>
          </cell>
          <cell r="C83" t="str">
            <v/>
          </cell>
          <cell r="D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  <cell r="N83" t="str">
            <v/>
          </cell>
          <cell r="O83" t="str">
            <v/>
          </cell>
          <cell r="P83" t="str">
            <v/>
          </cell>
        </row>
        <row r="84">
          <cell r="B84" t="str">
            <v/>
          </cell>
          <cell r="C84" t="str">
            <v/>
          </cell>
          <cell r="D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N84" t="str">
            <v/>
          </cell>
          <cell r="O84" t="str">
            <v/>
          </cell>
          <cell r="P84" t="str">
            <v/>
          </cell>
        </row>
        <row r="85">
          <cell r="B85" t="str">
            <v/>
          </cell>
          <cell r="C85" t="str">
            <v/>
          </cell>
          <cell r="D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N85" t="str">
            <v/>
          </cell>
          <cell r="O85" t="str">
            <v/>
          </cell>
          <cell r="P85" t="str">
            <v/>
          </cell>
        </row>
        <row r="86">
          <cell r="B86">
            <v>627.54</v>
          </cell>
          <cell r="C86">
            <v>657.28199999999993</v>
          </cell>
          <cell r="D86">
            <v>852.7059999999999</v>
          </cell>
          <cell r="E86">
            <v>834.8359999999999</v>
          </cell>
          <cell r="F86">
            <v>1154.269</v>
          </cell>
          <cell r="G86">
            <v>1358</v>
          </cell>
          <cell r="H86">
            <v>417</v>
          </cell>
          <cell r="I86">
            <v>163</v>
          </cell>
          <cell r="J86">
            <v>7.5750000000000002</v>
          </cell>
          <cell r="K86">
            <v>1192.6559999999999</v>
          </cell>
          <cell r="L86">
            <v>1323.5698046158388</v>
          </cell>
          <cell r="M86">
            <v>1510.1664140961793</v>
          </cell>
          <cell r="N86">
            <v>1790.8593324003859</v>
          </cell>
          <cell r="O86">
            <v>3393.2238029093769</v>
          </cell>
          <cell r="P86" t="str">
            <v>Missing</v>
          </cell>
        </row>
        <row r="88">
          <cell r="B88" t="e">
            <v>#NAME?</v>
          </cell>
          <cell r="C88" t="e">
            <v>#NAME?</v>
          </cell>
          <cell r="D88" t="e">
            <v>#NAME?</v>
          </cell>
          <cell r="E88" t="e">
            <v>#NAME?</v>
          </cell>
          <cell r="F88" t="e">
            <v>#NAME?</v>
          </cell>
          <cell r="G88" t="e">
            <v>#NAME?</v>
          </cell>
          <cell r="H88" t="e">
            <v>#NAME?</v>
          </cell>
          <cell r="I88" t="e">
            <v>#NAME?</v>
          </cell>
          <cell r="J88" t="e">
            <v>#NAME?</v>
          </cell>
          <cell r="K88" t="e">
            <v>#NAME?</v>
          </cell>
          <cell r="L88" t="e">
            <v>#NAME?</v>
          </cell>
          <cell r="M88" t="e">
            <v>#NAME?</v>
          </cell>
          <cell r="N88" t="e">
            <v>#NAME?</v>
          </cell>
          <cell r="O88" t="e">
            <v>#NAME?</v>
          </cell>
          <cell r="P88" t="e">
            <v>#NAME?</v>
          </cell>
        </row>
        <row r="89">
          <cell r="B89" t="e">
            <v>#NAME?</v>
          </cell>
          <cell r="C89" t="e">
            <v>#NAME?</v>
          </cell>
          <cell r="D89" t="e">
            <v>#NAME?</v>
          </cell>
          <cell r="E89" t="e">
            <v>#NAME?</v>
          </cell>
          <cell r="F89" t="e">
            <v>#NAME?</v>
          </cell>
          <cell r="G89" t="e">
            <v>#NAME?</v>
          </cell>
          <cell r="H89" t="e">
            <v>#NAME?</v>
          </cell>
          <cell r="I89" t="e">
            <v>#NAME?</v>
          </cell>
          <cell r="J89" t="e">
            <v>#NAME?</v>
          </cell>
          <cell r="K89" t="e">
            <v>#NAME?</v>
          </cell>
          <cell r="L89" t="e">
            <v>#NAME?</v>
          </cell>
          <cell r="M89" t="e">
            <v>#NAME?</v>
          </cell>
          <cell r="N89" t="e">
            <v>#NAME?</v>
          </cell>
          <cell r="O89" t="e">
            <v>#NAME?</v>
          </cell>
          <cell r="P89" t="e">
            <v>#NAME?</v>
          </cell>
        </row>
        <row r="90">
          <cell r="B90" t="e">
            <v>#NAME?</v>
          </cell>
          <cell r="C90" t="e">
            <v>#NAME?</v>
          </cell>
          <cell r="D90" t="e">
            <v>#NAME?</v>
          </cell>
          <cell r="E90" t="e">
            <v>#NAME?</v>
          </cell>
          <cell r="F90" t="e">
            <v>#NAME?</v>
          </cell>
          <cell r="G90" t="e">
            <v>#NAME?</v>
          </cell>
          <cell r="H90" t="e">
            <v>#NAME?</v>
          </cell>
          <cell r="I90" t="e">
            <v>#NAME?</v>
          </cell>
          <cell r="J90" t="e">
            <v>#NAME?</v>
          </cell>
          <cell r="K90" t="e">
            <v>#NAME?</v>
          </cell>
          <cell r="L90" t="e">
            <v>#NAME?</v>
          </cell>
          <cell r="M90" t="e">
            <v>#NAME?</v>
          </cell>
          <cell r="N90" t="e">
            <v>#NAME?</v>
          </cell>
          <cell r="O90" t="e">
            <v>#NAME?</v>
          </cell>
          <cell r="P90" t="e">
            <v>#NAME?</v>
          </cell>
        </row>
        <row r="91">
          <cell r="B91" t="e">
            <v>#NAME?</v>
          </cell>
          <cell r="C91" t="e">
            <v>#NAME?</v>
          </cell>
          <cell r="D91" t="e">
            <v>#NAME?</v>
          </cell>
          <cell r="E91" t="e">
            <v>#NAME?</v>
          </cell>
          <cell r="F91" t="e">
            <v>#NAME?</v>
          </cell>
          <cell r="G91" t="e">
            <v>#NAME?</v>
          </cell>
          <cell r="H91" t="e">
            <v>#NAME?</v>
          </cell>
          <cell r="I91" t="e">
            <v>#NAME?</v>
          </cell>
          <cell r="J91" t="e">
            <v>#NAME?</v>
          </cell>
          <cell r="K91" t="e">
            <v>#NAME?</v>
          </cell>
          <cell r="L91" t="e">
            <v>#NAME?</v>
          </cell>
          <cell r="M91" t="e">
            <v>#NAME?</v>
          </cell>
          <cell r="N91" t="e">
            <v>#NAME?</v>
          </cell>
          <cell r="O91" t="e">
            <v>#NAME?</v>
          </cell>
          <cell r="P91" t="e">
            <v>#NAME?</v>
          </cell>
        </row>
        <row r="92">
          <cell r="B92" t="e">
            <v>#NAME?</v>
          </cell>
          <cell r="C92" t="e">
            <v>#NAME?</v>
          </cell>
          <cell r="D92" t="e">
            <v>#NAME?</v>
          </cell>
          <cell r="E92" t="e">
            <v>#NAME?</v>
          </cell>
          <cell r="F92" t="e">
            <v>#NAME?</v>
          </cell>
          <cell r="G92" t="e">
            <v>#NAME?</v>
          </cell>
          <cell r="H92" t="e">
            <v>#NAME?</v>
          </cell>
          <cell r="I92" t="e">
            <v>#NAME?</v>
          </cell>
          <cell r="J92" t="e">
            <v>#NAME?</v>
          </cell>
          <cell r="K92" t="e">
            <v>#NAME?</v>
          </cell>
          <cell r="L92" t="e">
            <v>#NAME?</v>
          </cell>
          <cell r="M92" t="e">
            <v>#NAME?</v>
          </cell>
          <cell r="N92" t="e">
            <v>#NAME?</v>
          </cell>
          <cell r="O92" t="e">
            <v>#NAME?</v>
          </cell>
          <cell r="P92" t="e">
            <v>#NAME?</v>
          </cell>
        </row>
        <row r="93">
          <cell r="B93" t="e">
            <v>#NAME?</v>
          </cell>
          <cell r="C93" t="e">
            <v>#NAME?</v>
          </cell>
          <cell r="D93" t="e">
            <v>#NAME?</v>
          </cell>
          <cell r="E93" t="e">
            <v>#NAME?</v>
          </cell>
          <cell r="F93" t="e">
            <v>#NAME?</v>
          </cell>
          <cell r="G93" t="e">
            <v>#NAME?</v>
          </cell>
          <cell r="H93" t="e">
            <v>#NAME?</v>
          </cell>
          <cell r="I93" t="e">
            <v>#NAME?</v>
          </cell>
          <cell r="J93" t="e">
            <v>#NAME?</v>
          </cell>
          <cell r="K93" t="e">
            <v>#NAME?</v>
          </cell>
          <cell r="L93" t="e">
            <v>#NAME?</v>
          </cell>
          <cell r="M93" t="e">
            <v>#NAME?</v>
          </cell>
          <cell r="N93" t="e">
            <v>#NAME?</v>
          </cell>
          <cell r="O93" t="e">
            <v>#NAME?</v>
          </cell>
          <cell r="P93" t="e">
            <v>#NAME?</v>
          </cell>
        </row>
        <row r="94">
          <cell r="B94" t="e">
            <v>#NAME?</v>
          </cell>
          <cell r="C94" t="e">
            <v>#NAME?</v>
          </cell>
          <cell r="D94" t="e">
            <v>#NAME?</v>
          </cell>
          <cell r="E94" t="e">
            <v>#NAME?</v>
          </cell>
          <cell r="F94" t="e">
            <v>#NAME?</v>
          </cell>
          <cell r="G94" t="e">
            <v>#NAME?</v>
          </cell>
          <cell r="H94" t="e">
            <v>#NAME?</v>
          </cell>
          <cell r="I94" t="e">
            <v>#NAME?</v>
          </cell>
          <cell r="J94" t="e">
            <v>#NAME?</v>
          </cell>
          <cell r="K94" t="e">
            <v>#NAME?</v>
          </cell>
          <cell r="L94" t="e">
            <v>#NAME?</v>
          </cell>
          <cell r="M94" t="e">
            <v>#NAME?</v>
          </cell>
          <cell r="N94" t="e">
            <v>#NAME?</v>
          </cell>
          <cell r="O94" t="e">
            <v>#NAME?</v>
          </cell>
          <cell r="P94" t="e">
            <v>#NAME?</v>
          </cell>
        </row>
        <row r="95">
          <cell r="B95" t="e">
            <v>#NAME?</v>
          </cell>
          <cell r="C95" t="e">
            <v>#NAME?</v>
          </cell>
          <cell r="D95" t="e">
            <v>#NAME?</v>
          </cell>
          <cell r="E95" t="e">
            <v>#NAME?</v>
          </cell>
          <cell r="F95" t="e">
            <v>#NAME?</v>
          </cell>
          <cell r="G95" t="e">
            <v>#NAME?</v>
          </cell>
          <cell r="H95" t="e">
            <v>#NAME?</v>
          </cell>
          <cell r="I95" t="e">
            <v>#NAME?</v>
          </cell>
          <cell r="J95" t="e">
            <v>#NAME?</v>
          </cell>
          <cell r="K95" t="e">
            <v>#NAME?</v>
          </cell>
          <cell r="L95" t="e">
            <v>#NAME?</v>
          </cell>
          <cell r="M95" t="e">
            <v>#NAME?</v>
          </cell>
          <cell r="N95" t="e">
            <v>#NAME?</v>
          </cell>
          <cell r="O95" t="e">
            <v>#NAME?</v>
          </cell>
          <cell r="P95" t="e">
            <v>#NAME?</v>
          </cell>
        </row>
        <row r="96">
          <cell r="B96" t="e">
            <v>#NAME?</v>
          </cell>
          <cell r="C96" t="e">
            <v>#NAME?</v>
          </cell>
          <cell r="D96" t="e">
            <v>#NAME?</v>
          </cell>
          <cell r="E96" t="e">
            <v>#NAME?</v>
          </cell>
          <cell r="F96" t="e">
            <v>#NAME?</v>
          </cell>
          <cell r="G96" t="e">
            <v>#NAME?</v>
          </cell>
          <cell r="H96" t="e">
            <v>#NAME?</v>
          </cell>
          <cell r="I96" t="e">
            <v>#NAME?</v>
          </cell>
          <cell r="J96" t="e">
            <v>#NAME?</v>
          </cell>
          <cell r="K96" t="e">
            <v>#NAME?</v>
          </cell>
          <cell r="L96" t="e">
            <v>#NAME?</v>
          </cell>
          <cell r="M96" t="e">
            <v>#NAME?</v>
          </cell>
          <cell r="N96" t="e">
            <v>#NAME?</v>
          </cell>
          <cell r="O96" t="e">
            <v>#NAME?</v>
          </cell>
          <cell r="P96" t="e">
            <v>#NAME?</v>
          </cell>
        </row>
        <row r="98">
          <cell r="B98">
            <v>19.706719892877643</v>
          </cell>
          <cell r="C98">
            <v>16.776141238916097</v>
          </cell>
          <cell r="D98">
            <v>20.81294645494091</v>
          </cell>
          <cell r="E98">
            <v>19.38773803994426</v>
          </cell>
          <cell r="F98">
            <v>18.566334244812609</v>
          </cell>
          <cell r="G98">
            <v>14.599010965383789</v>
          </cell>
          <cell r="H98">
            <v>5.9577951506004885</v>
          </cell>
          <cell r="I98">
            <v>2.6061573787646291</v>
          </cell>
          <cell r="J98">
            <v>0.13445154419595315</v>
          </cell>
          <cell r="K98">
            <v>16.855949173912126</v>
          </cell>
          <cell r="L98">
            <v>15.124937000376981</v>
          </cell>
          <cell r="M98">
            <v>14.18675079005865</v>
          </cell>
          <cell r="N98">
            <v>13.617623895394503</v>
          </cell>
          <cell r="O98">
            <v>25.318015117789177</v>
          </cell>
          <cell r="P98" t="e">
            <v>#VALUE!</v>
          </cell>
        </row>
        <row r="99">
          <cell r="B99">
            <v>14.602455222277634</v>
          </cell>
          <cell r="C99">
            <v>11.2558662588691</v>
          </cell>
          <cell r="D99">
            <v>6.6209942011199399</v>
          </cell>
          <cell r="E99">
            <v>15.341453785415698</v>
          </cell>
          <cell r="F99">
            <v>18.462779475631333</v>
          </cell>
          <cell r="G99">
            <v>15.274306600731025</v>
          </cell>
          <cell r="H99">
            <v>3.474337533183633</v>
          </cell>
          <cell r="I99">
            <v>1.0072878212403167</v>
          </cell>
          <cell r="J99">
            <v>-3.805715299964501</v>
          </cell>
          <cell r="K99">
            <v>12.421230827894082</v>
          </cell>
          <cell r="L99">
            <v>12.326576982182596</v>
          </cell>
          <cell r="M99">
            <v>13.623100956862647</v>
          </cell>
          <cell r="N99">
            <v>13.2906535873932</v>
          </cell>
          <cell r="O99">
            <v>25.347860499748464</v>
          </cell>
          <cell r="P99" t="e">
            <v>#VALUE!</v>
          </cell>
        </row>
        <row r="100">
          <cell r="B100">
            <v>3.3982052141623043</v>
          </cell>
          <cell r="C100">
            <v>3.5747013696710686</v>
          </cell>
          <cell r="D100">
            <v>2.8755323856407977</v>
          </cell>
          <cell r="E100">
            <v>8.1045567469322357</v>
          </cell>
          <cell r="F100">
            <v>-23.643200652668639</v>
          </cell>
          <cell r="G100">
            <v>-13.208159999999999</v>
          </cell>
          <cell r="H100">
            <v>2.3985576010628198</v>
          </cell>
          <cell r="I100">
            <v>1.6312498747520092</v>
          </cell>
          <cell r="J100">
            <v>2.079862007462862E-2</v>
          </cell>
          <cell r="K100">
            <v>9.4960695968940225</v>
          </cell>
          <cell r="L100">
            <v>9.8773866016107377</v>
          </cell>
          <cell r="M100">
            <v>25.169440234936321</v>
          </cell>
          <cell r="N100">
            <v>41.647891451171766</v>
          </cell>
          <cell r="O100">
            <v>-848.30595072734423</v>
          </cell>
          <cell r="P100" t="e">
            <v>#VALUE!</v>
          </cell>
        </row>
        <row r="101">
          <cell r="B101" t="e">
            <v>#VALUE!</v>
          </cell>
          <cell r="C101" t="e">
            <v>#DIV/0!</v>
          </cell>
          <cell r="D101" t="e">
            <v>#DIV/0!</v>
          </cell>
          <cell r="E101" t="e">
            <v>#DIV/0!</v>
          </cell>
          <cell r="F101">
            <v>3.8504881889763785</v>
          </cell>
          <cell r="G101">
            <v>2.8545454545454545</v>
          </cell>
          <cell r="H101">
            <v>0.81685606060606064</v>
          </cell>
          <cell r="I101" t="e">
            <v>#DIV/0!</v>
          </cell>
          <cell r="J101" t="e">
            <v>#DIV/0!</v>
          </cell>
          <cell r="K101">
            <v>1.7535613636363638</v>
          </cell>
          <cell r="L101">
            <v>2.8571428571428572</v>
          </cell>
          <cell r="M101">
            <v>2.8571428571428572</v>
          </cell>
          <cell r="N101">
            <v>2.8571428571428572</v>
          </cell>
          <cell r="O101">
            <v>2.8571428571428577</v>
          </cell>
          <cell r="P101" t="e">
            <v>#VALUE!</v>
          </cell>
        </row>
        <row r="102">
          <cell r="B102" t="e">
            <v>#DIV/0!</v>
          </cell>
          <cell r="C102" t="e">
            <v>#DIV/0!</v>
          </cell>
          <cell r="D102" t="e">
            <v>#DIV/0!</v>
          </cell>
          <cell r="E102" t="e">
            <v>#DIV/0!</v>
          </cell>
          <cell r="F102">
            <v>3.3619574999999999</v>
          </cell>
          <cell r="G102">
            <v>4.2189367569091019</v>
          </cell>
          <cell r="H102">
            <v>0.89854166666666668</v>
          </cell>
          <cell r="I102" t="e">
            <v>#DIV/0!</v>
          </cell>
          <cell r="J102" t="e">
            <v>#DIV/0!</v>
          </cell>
          <cell r="K102">
            <v>1.7535613636363638</v>
          </cell>
          <cell r="L102">
            <v>3.1428571428571432</v>
          </cell>
          <cell r="M102">
            <v>3.1428571428571428</v>
          </cell>
          <cell r="N102">
            <v>3.1428571428571432</v>
          </cell>
          <cell r="O102">
            <v>3.1428571428571437</v>
          </cell>
          <cell r="P102" t="e">
            <v>#VALUE!</v>
          </cell>
        </row>
        <row r="103">
          <cell r="B103" t="e">
            <v>#NAME?</v>
          </cell>
          <cell r="C103">
            <v>117.08096496025051</v>
          </cell>
          <cell r="D103">
            <v>50.22952735566696</v>
          </cell>
          <cell r="E103">
            <v>29.172586778413212</v>
          </cell>
          <cell r="F103">
            <v>20.00413160621564</v>
          </cell>
          <cell r="G103">
            <v>14.491756852864224</v>
          </cell>
          <cell r="H103">
            <v>4.0220140162848166</v>
          </cell>
          <cell r="I103">
            <v>1.6807788502338401</v>
          </cell>
          <cell r="J103">
            <v>8.4085505468221952E-2</v>
          </cell>
          <cell r="K103">
            <v>13.675205051080383</v>
          </cell>
          <cell r="L103">
            <v>14.136749352876421</v>
          </cell>
          <cell r="M103">
            <v>13.359335218093987</v>
          </cell>
          <cell r="N103">
            <v>12.771254805282906</v>
          </cell>
          <cell r="O103">
            <v>20.440995061084209</v>
          </cell>
          <cell r="P103" t="e">
            <v>#VALUE!</v>
          </cell>
        </row>
        <row r="104">
          <cell r="B104" t="e">
            <v>#DIV/0!</v>
          </cell>
          <cell r="C104">
            <v>0</v>
          </cell>
          <cell r="D104">
            <v>137.15741567907244</v>
          </cell>
          <cell r="E104">
            <v>76.500088116528374</v>
          </cell>
          <cell r="F104">
            <v>14.291563129307594</v>
          </cell>
          <cell r="G104">
            <v>12.133693593193518</v>
          </cell>
          <cell r="H104">
            <v>19.350522061146826</v>
          </cell>
          <cell r="I104">
            <v>27.626677046453246</v>
          </cell>
          <cell r="J104">
            <v>21.947596403962024</v>
          </cell>
          <cell r="K104">
            <v>1.3604298279883804</v>
          </cell>
          <cell r="L104">
            <v>-1.8329885807614188</v>
          </cell>
          <cell r="M104">
            <v>2.5138101884840625</v>
          </cell>
          <cell r="N104">
            <v>3.6302508838822911</v>
          </cell>
          <cell r="O104">
            <v>-18.9185808189822</v>
          </cell>
          <cell r="P104" t="e">
            <v>#VALUE!</v>
          </cell>
        </row>
        <row r="105">
          <cell r="B105">
            <v>265.36633333333333</v>
          </cell>
          <cell r="C105">
            <v>313.43655999999999</v>
          </cell>
          <cell r="D105">
            <v>300.52064842661184</v>
          </cell>
          <cell r="E105">
            <v>315.85124330668231</v>
          </cell>
          <cell r="F105">
            <v>365.70588235294116</v>
          </cell>
          <cell r="G105">
            <v>507.97291393621668</v>
          </cell>
          <cell r="H105">
            <v>377.17484507194047</v>
          </cell>
          <cell r="I105">
            <v>337.65690833018414</v>
          </cell>
          <cell r="J105">
            <v>301.15088386234294</v>
          </cell>
          <cell r="K105">
            <v>393.08772222222223</v>
          </cell>
          <cell r="L105">
            <v>476.62914984313727</v>
          </cell>
          <cell r="M105">
            <v>568.41956632777453</v>
          </cell>
          <cell r="N105">
            <v>688.47332606797306</v>
          </cell>
          <cell r="O105">
            <v>687.87520910785713</v>
          </cell>
          <cell r="P105" t="e">
            <v>#VALUE!</v>
          </cell>
        </row>
        <row r="106">
          <cell r="B106">
            <v>52.294999999999995</v>
          </cell>
          <cell r="C106">
            <v>52.582559999999994</v>
          </cell>
          <cell r="D106">
            <v>62.547201643071951</v>
          </cell>
          <cell r="E106">
            <v>61.236411648206548</v>
          </cell>
          <cell r="F106">
            <v>67.89817647058824</v>
          </cell>
          <cell r="G106">
            <v>74.159021406727817</v>
          </cell>
          <cell r="H106">
            <v>22.471304628980977</v>
          </cell>
          <cell r="I106">
            <v>8.7998704313556129</v>
          </cell>
          <cell r="J106">
            <v>0.40490201371268153</v>
          </cell>
          <cell r="K106">
            <v>66.258666666666656</v>
          </cell>
          <cell r="L106">
            <v>72.089858639206909</v>
          </cell>
          <cell r="M106">
            <v>80.64026731685351</v>
          </cell>
          <cell r="N106">
            <v>93.753708164049613</v>
          </cell>
          <cell r="O106">
            <v>174.1563494334512</v>
          </cell>
          <cell r="P106" t="e">
            <v>#VALUE!</v>
          </cell>
        </row>
        <row r="107">
          <cell r="B107">
            <v>-1.5701564755137238</v>
          </cell>
          <cell r="C107">
            <v>-1.5314103753563404</v>
          </cell>
          <cell r="D107">
            <v>-1.7573843091941956</v>
          </cell>
          <cell r="E107">
            <v>-2.0065025545750115</v>
          </cell>
          <cell r="F107">
            <v>-1.9178381856200737</v>
          </cell>
          <cell r="G107">
            <v>-1.6022360782627394</v>
          </cell>
          <cell r="H107">
            <v>-2.1506697533284216</v>
          </cell>
          <cell r="I107">
            <v>-2.4308525878237726</v>
          </cell>
          <cell r="J107">
            <v>-2.9683932268370605</v>
          </cell>
          <cell r="K107">
            <v>-2.5999738232023133</v>
          </cell>
          <cell r="L107">
            <v>-2.4175503269954159</v>
          </cell>
          <cell r="M107">
            <v>-2.2855186678569854</v>
          </cell>
          <cell r="N107">
            <v>-2.0349755071886215</v>
          </cell>
          <cell r="O107">
            <v>-2.19648964807332</v>
          </cell>
          <cell r="P107" t="e">
            <v>#VALUE!</v>
          </cell>
        </row>
        <row r="109">
          <cell r="B109">
            <v>3184.3959999999997</v>
          </cell>
          <cell r="C109">
            <v>3917.9569999999994</v>
          </cell>
          <cell r="D109">
            <v>4096.9979999999996</v>
          </cell>
          <cell r="E109">
            <v>4306</v>
          </cell>
          <cell r="F109">
            <v>6217</v>
          </cell>
          <cell r="G109">
            <v>9302</v>
          </cell>
          <cell r="H109">
            <v>6999.2335999999996</v>
          </cell>
          <cell r="I109">
            <v>6254.4189130000004</v>
          </cell>
          <cell r="J109">
            <v>5634</v>
          </cell>
          <cell r="K109">
            <v>7075.5789999999997</v>
          </cell>
          <cell r="L109">
            <v>8750.9111911199998</v>
          </cell>
          <cell r="M109">
            <v>10644.906902533501</v>
          </cell>
          <cell r="N109">
            <v>13151.041225378949</v>
          </cell>
          <cell r="O109">
            <v>13402.408471291252</v>
          </cell>
          <cell r="P109" t="str">
            <v>Missing</v>
          </cell>
        </row>
        <row r="110">
          <cell r="B110">
            <v>627.54</v>
          </cell>
          <cell r="C110">
            <v>657.28199999999993</v>
          </cell>
          <cell r="D110">
            <v>852.7059999999999</v>
          </cell>
          <cell r="E110">
            <v>834.8359999999999</v>
          </cell>
          <cell r="F110">
            <v>1154.269</v>
          </cell>
          <cell r="G110">
            <v>1358</v>
          </cell>
          <cell r="H110">
            <v>417</v>
          </cell>
          <cell r="I110">
            <v>163</v>
          </cell>
          <cell r="J110">
            <v>7.5750000000000002</v>
          </cell>
          <cell r="K110">
            <v>1192.6559999999999</v>
          </cell>
          <cell r="L110">
            <v>1323.5698046158388</v>
          </cell>
          <cell r="M110">
            <v>1510.1664140961793</v>
          </cell>
          <cell r="N110">
            <v>1790.8593324003859</v>
          </cell>
          <cell r="O110">
            <v>3393.2238029093769</v>
          </cell>
          <cell r="P110" t="str">
            <v>Missing</v>
          </cell>
        </row>
        <row r="112">
          <cell r="B112">
            <v>735.7059999999999</v>
          </cell>
          <cell r="C112">
            <v>792.09899999999993</v>
          </cell>
          <cell r="D112">
            <v>988.27499999999986</v>
          </cell>
          <cell r="E112">
            <v>991.19899999999984</v>
          </cell>
          <cell r="F112">
            <v>1397.403</v>
          </cell>
          <cell r="G112">
            <v>1727.6689999999999</v>
          </cell>
          <cell r="H112">
            <v>940.34799999999996</v>
          </cell>
          <cell r="I112">
            <v>724.13199999999995</v>
          </cell>
          <cell r="J112">
            <v>566.37300000000005</v>
          </cell>
          <cell r="K112">
            <v>1826.777</v>
          </cell>
          <cell r="L112">
            <v>1973.1795646158389</v>
          </cell>
          <cell r="M112">
            <v>2208.0761740961793</v>
          </cell>
          <cell r="N112">
            <v>2614.7690924003859</v>
          </cell>
          <cell r="O112">
            <v>4343.1335629093765</v>
          </cell>
          <cell r="P112" t="e">
            <v>#VALUE!</v>
          </cell>
        </row>
        <row r="113">
          <cell r="B113">
            <v>-84.254000000000005</v>
          </cell>
          <cell r="C113">
            <v>-126.944</v>
          </cell>
          <cell r="D113">
            <v>-151.80000000000001</v>
          </cell>
          <cell r="E113">
            <v>-163.46</v>
          </cell>
          <cell r="F113">
            <v>-166.65</v>
          </cell>
          <cell r="G113">
            <v>-181.91800000000001</v>
          </cell>
          <cell r="H113">
            <v>-209.20569999999998</v>
          </cell>
          <cell r="I113">
            <v>-211.29775699999999</v>
          </cell>
          <cell r="J113">
            <v>-8.1039999999999992</v>
          </cell>
          <cell r="K113">
            <v>-18.786000000000001</v>
          </cell>
          <cell r="L113">
            <v>-18.786000000000001</v>
          </cell>
          <cell r="M113">
            <v>-20.664600000000004</v>
          </cell>
          <cell r="N113">
            <v>-22.731060000000006</v>
          </cell>
          <cell r="O113">
            <v>-25.004166000000009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 t="str">
            <v>Missing</v>
          </cell>
        </row>
        <row r="115">
          <cell r="B115">
            <v>651.45199999999988</v>
          </cell>
          <cell r="C115">
            <v>665.15499999999997</v>
          </cell>
          <cell r="D115">
            <v>836.47499999999991</v>
          </cell>
          <cell r="E115">
            <v>827.73899999999981</v>
          </cell>
          <cell r="F115">
            <v>1230.7529999999999</v>
          </cell>
          <cell r="G115">
            <v>1545.7509999999997</v>
          </cell>
          <cell r="H115">
            <v>731.14229999999998</v>
          </cell>
          <cell r="I115">
            <v>512.83424300000001</v>
          </cell>
          <cell r="J115">
            <v>558.26900000000001</v>
          </cell>
          <cell r="K115">
            <v>1807.991</v>
          </cell>
          <cell r="L115">
            <v>1954.3935646158388</v>
          </cell>
          <cell r="M115">
            <v>2187.4115740961793</v>
          </cell>
          <cell r="N115">
            <v>2592.0380324003859</v>
          </cell>
          <cell r="O115">
            <v>4318.1293969093767</v>
          </cell>
          <cell r="P115" t="e">
            <v>#VALUE!</v>
          </cell>
        </row>
        <row r="117">
          <cell r="B117">
            <v>0</v>
          </cell>
          <cell r="C117">
            <v>0</v>
          </cell>
          <cell r="D117">
            <v>-1788.6629999999998</v>
          </cell>
          <cell r="E117">
            <v>-1996.7900000000002</v>
          </cell>
          <cell r="F117">
            <v>-840.90800000000036</v>
          </cell>
          <cell r="G117">
            <v>-992.404</v>
          </cell>
          <cell r="H117">
            <v>-1573.306</v>
          </cell>
          <cell r="I117">
            <v>-2258.4429999999993</v>
          </cell>
          <cell r="J117">
            <v>-1755.8379999999995</v>
          </cell>
          <cell r="K117">
            <v>-113.3469999999993</v>
          </cell>
          <cell r="L117">
            <v>164.01140998061283</v>
          </cell>
          <cell r="M117">
            <v>-245.8669037162972</v>
          </cell>
          <cell r="N117">
            <v>-391.50482329258352</v>
          </cell>
          <cell r="O117">
            <v>2409.4081600654681</v>
          </cell>
          <cell r="P117" t="e">
            <v>#VALUE!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 t="str">
            <v/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 t="str">
            <v>Missing</v>
          </cell>
        </row>
        <row r="120"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 t="str">
            <v>Missing</v>
          </cell>
        </row>
        <row r="122">
          <cell r="P122" t="str">
            <v/>
          </cell>
        </row>
        <row r="123">
          <cell r="P123" t="str">
            <v/>
          </cell>
        </row>
        <row r="124">
          <cell r="P124" t="str">
            <v/>
          </cell>
        </row>
        <row r="125">
          <cell r="P125" t="str">
            <v/>
          </cell>
        </row>
        <row r="126">
          <cell r="P126" t="str">
            <v/>
          </cell>
        </row>
        <row r="127">
          <cell r="P127" t="str">
            <v/>
          </cell>
        </row>
        <row r="128">
          <cell r="B128">
            <v>465</v>
          </cell>
          <cell r="C128">
            <v>496</v>
          </cell>
          <cell r="D128">
            <v>496</v>
          </cell>
          <cell r="E128">
            <v>497</v>
          </cell>
          <cell r="F128">
            <v>497</v>
          </cell>
          <cell r="G128">
            <v>557</v>
          </cell>
          <cell r="H128">
            <v>816.08315098468279</v>
          </cell>
          <cell r="I128">
            <v>875.92592592592587</v>
          </cell>
          <cell r="J128">
            <v>885</v>
          </cell>
          <cell r="K128">
            <v>944</v>
          </cell>
          <cell r="L128">
            <v>1002.7</v>
          </cell>
          <cell r="M128">
            <v>1102.7</v>
          </cell>
          <cell r="N128">
            <v>1202.7</v>
          </cell>
          <cell r="O128">
            <v>1302.7</v>
          </cell>
        </row>
        <row r="129">
          <cell r="P129" t="str">
            <v/>
          </cell>
        </row>
        <row r="130"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-85</v>
          </cell>
          <cell r="I130">
            <v>1196.4271972324298</v>
          </cell>
          <cell r="J130">
            <v>-247.75260308360669</v>
          </cell>
          <cell r="P130" t="str">
            <v/>
          </cell>
        </row>
        <row r="131">
          <cell r="P131" t="str">
            <v/>
          </cell>
        </row>
        <row r="132">
          <cell r="P132" t="str">
            <v/>
          </cell>
        </row>
        <row r="133">
          <cell r="M133" t="str">
            <v/>
          </cell>
          <cell r="N133" t="str">
            <v/>
          </cell>
          <cell r="O133" t="str">
            <v/>
          </cell>
          <cell r="P133" t="str">
            <v/>
          </cell>
        </row>
        <row r="134">
          <cell r="M134" t="str">
            <v/>
          </cell>
          <cell r="N134" t="str">
            <v/>
          </cell>
          <cell r="O134" t="str">
            <v/>
          </cell>
          <cell r="P134" t="str">
            <v/>
          </cell>
        </row>
        <row r="135">
          <cell r="B135" t="str">
            <v/>
          </cell>
          <cell r="C135" t="str">
            <v/>
          </cell>
          <cell r="D135" t="str">
            <v/>
          </cell>
          <cell r="E135" t="str">
            <v/>
          </cell>
          <cell r="F135" t="str">
            <v/>
          </cell>
          <cell r="G135" t="str">
            <v/>
          </cell>
          <cell r="H135" t="str">
            <v/>
          </cell>
          <cell r="I135" t="str">
            <v/>
          </cell>
          <cell r="J135" t="str">
            <v/>
          </cell>
          <cell r="K135" t="str">
            <v/>
          </cell>
          <cell r="L135" t="str">
            <v/>
          </cell>
          <cell r="M135" t="str">
            <v/>
          </cell>
          <cell r="N135" t="str">
            <v/>
          </cell>
          <cell r="O135" t="str">
            <v/>
          </cell>
          <cell r="P135" t="str">
            <v/>
          </cell>
        </row>
        <row r="136">
          <cell r="B136" t="str">
            <v/>
          </cell>
          <cell r="C136" t="str">
            <v/>
          </cell>
          <cell r="D136" t="str">
            <v/>
          </cell>
          <cell r="E136" t="str">
            <v/>
          </cell>
          <cell r="F136" t="str">
            <v/>
          </cell>
          <cell r="G136" t="str">
            <v/>
          </cell>
          <cell r="H136" t="str">
            <v/>
          </cell>
          <cell r="I136" t="str">
            <v/>
          </cell>
          <cell r="J136" t="str">
            <v/>
          </cell>
          <cell r="K136" t="str">
            <v/>
          </cell>
          <cell r="L136" t="str">
            <v/>
          </cell>
          <cell r="M136" t="str">
            <v/>
          </cell>
          <cell r="N136" t="str">
            <v/>
          </cell>
          <cell r="O136" t="str">
            <v/>
          </cell>
          <cell r="P136" t="str">
            <v/>
          </cell>
        </row>
        <row r="137">
          <cell r="B137" t="str">
            <v/>
          </cell>
          <cell r="C137" t="str">
            <v/>
          </cell>
          <cell r="D137" t="str">
            <v/>
          </cell>
          <cell r="E137" t="str">
            <v/>
          </cell>
          <cell r="F137" t="str">
            <v/>
          </cell>
          <cell r="G137" t="str">
            <v/>
          </cell>
          <cell r="H137" t="str">
            <v/>
          </cell>
          <cell r="I137" t="str">
            <v/>
          </cell>
          <cell r="J137" t="str">
            <v/>
          </cell>
          <cell r="K137" t="str">
            <v/>
          </cell>
          <cell r="L137" t="str">
            <v/>
          </cell>
          <cell r="M137" t="str">
            <v/>
          </cell>
          <cell r="N137" t="str">
            <v/>
          </cell>
          <cell r="O137" t="str">
            <v/>
          </cell>
          <cell r="P137" t="str">
            <v/>
          </cell>
        </row>
        <row r="138">
          <cell r="B138" t="str">
            <v/>
          </cell>
          <cell r="C138" t="str">
            <v/>
          </cell>
          <cell r="D138" t="str">
            <v/>
          </cell>
          <cell r="E138" t="str">
            <v/>
          </cell>
          <cell r="F138" t="str">
            <v/>
          </cell>
          <cell r="G138" t="str">
            <v/>
          </cell>
          <cell r="H138" t="str">
            <v/>
          </cell>
          <cell r="I138" t="str">
            <v/>
          </cell>
          <cell r="J138" t="str">
            <v/>
          </cell>
          <cell r="K138" t="str">
            <v/>
          </cell>
          <cell r="L138" t="str">
            <v/>
          </cell>
          <cell r="M138" t="str">
            <v/>
          </cell>
          <cell r="N138" t="str">
            <v/>
          </cell>
          <cell r="O138" t="str">
            <v/>
          </cell>
          <cell r="P138" t="str">
            <v/>
          </cell>
        </row>
        <row r="139">
          <cell r="B139" t="str">
            <v/>
          </cell>
          <cell r="C139" t="str">
            <v/>
          </cell>
          <cell r="D139" t="str">
            <v/>
          </cell>
          <cell r="E139" t="str">
            <v/>
          </cell>
          <cell r="F139" t="str">
            <v/>
          </cell>
          <cell r="G139" t="str">
            <v/>
          </cell>
          <cell r="H139" t="str">
            <v/>
          </cell>
          <cell r="I139" t="str">
            <v/>
          </cell>
          <cell r="J139" t="str">
            <v/>
          </cell>
          <cell r="K139" t="str">
            <v/>
          </cell>
          <cell r="L139" t="str">
            <v/>
          </cell>
          <cell r="M139" t="str">
            <v/>
          </cell>
          <cell r="N139" t="str">
            <v/>
          </cell>
          <cell r="O139" t="str">
            <v/>
          </cell>
          <cell r="P139" t="str">
            <v/>
          </cell>
        </row>
        <row r="140">
          <cell r="B140" t="str">
            <v/>
          </cell>
          <cell r="C140" t="str">
            <v/>
          </cell>
          <cell r="P140" t="str">
            <v/>
          </cell>
        </row>
        <row r="142">
          <cell r="B142">
            <v>3184.3959999999997</v>
          </cell>
          <cell r="C142">
            <v>3917.9569999999994</v>
          </cell>
          <cell r="D142">
            <v>4096.9979999999996</v>
          </cell>
          <cell r="E142">
            <v>4306</v>
          </cell>
          <cell r="F142">
            <v>6217</v>
          </cell>
          <cell r="G142">
            <v>9302</v>
          </cell>
          <cell r="H142">
            <v>6999.2335999999996</v>
          </cell>
          <cell r="I142">
            <v>6254.4189130000004</v>
          </cell>
          <cell r="J142">
            <v>5634</v>
          </cell>
          <cell r="K142">
            <v>7075.5789999999997</v>
          </cell>
          <cell r="L142">
            <v>8750.9111911199998</v>
          </cell>
          <cell r="M142">
            <v>10644.906902533501</v>
          </cell>
          <cell r="N142">
            <v>13151.041225378949</v>
          </cell>
          <cell r="O142">
            <v>13402.408471291252</v>
          </cell>
          <cell r="P142" t="str">
            <v>Missing</v>
          </cell>
        </row>
        <row r="143">
          <cell r="B143">
            <v>-108.166</v>
          </cell>
          <cell r="C143">
            <v>-134.81700000000001</v>
          </cell>
          <cell r="D143">
            <v>-135.56899999999999</v>
          </cell>
          <cell r="E143">
            <v>-156.363</v>
          </cell>
          <cell r="F143">
            <v>-243.13399999999999</v>
          </cell>
          <cell r="G143">
            <v>-369.66899999999998</v>
          </cell>
          <cell r="H143">
            <v>-523.34799999999996</v>
          </cell>
          <cell r="I143">
            <v>-561.13199999999995</v>
          </cell>
          <cell r="J143">
            <v>-558.798</v>
          </cell>
          <cell r="K143">
            <v>-634.12099999999998</v>
          </cell>
          <cell r="L143">
            <v>-649.60975999999994</v>
          </cell>
          <cell r="M143">
            <v>-697.90975999999989</v>
          </cell>
          <cell r="N143">
            <v>-823.90975999999989</v>
          </cell>
          <cell r="O143">
            <v>-949.90975999999989</v>
          </cell>
          <cell r="P143" t="str">
            <v/>
          </cell>
        </row>
        <row r="144">
          <cell r="B144">
            <v>-2448.6899999999996</v>
          </cell>
          <cell r="C144">
            <v>-3125.8579999999993</v>
          </cell>
          <cell r="D144">
            <v>-3108.723</v>
          </cell>
          <cell r="E144">
            <v>-3314.8009999999999</v>
          </cell>
          <cell r="F144">
            <v>-4819.5969999999998</v>
          </cell>
          <cell r="G144">
            <v>-7574.3310000000001</v>
          </cell>
          <cell r="H144">
            <v>-6058.8855999999996</v>
          </cell>
          <cell r="I144">
            <v>-5530.2869130000008</v>
          </cell>
          <cell r="J144">
            <v>-5067.6270000000004</v>
          </cell>
          <cell r="K144">
            <v>-5248.8019999999997</v>
          </cell>
          <cell r="L144">
            <v>-6777.7316265041609</v>
          </cell>
          <cell r="M144">
            <v>-8436.8307284373223</v>
          </cell>
          <cell r="N144">
            <v>-10536.272132978564</v>
          </cell>
          <cell r="O144">
            <v>-9059.2749083818744</v>
          </cell>
          <cell r="P144" t="e">
            <v>#VALUE!</v>
          </cell>
        </row>
        <row r="145">
          <cell r="B145">
            <v>627.54</v>
          </cell>
          <cell r="C145">
            <v>657.28199999999993</v>
          </cell>
          <cell r="D145">
            <v>852.7059999999999</v>
          </cell>
          <cell r="E145">
            <v>834.8359999999999</v>
          </cell>
          <cell r="F145">
            <v>1154.269</v>
          </cell>
          <cell r="G145">
            <v>1358</v>
          </cell>
          <cell r="H145">
            <v>417</v>
          </cell>
          <cell r="I145">
            <v>163</v>
          </cell>
          <cell r="J145">
            <v>7.5750000000000002</v>
          </cell>
          <cell r="K145">
            <v>1192.6559999999999</v>
          </cell>
          <cell r="L145">
            <v>1323.5698046158388</v>
          </cell>
          <cell r="M145">
            <v>1510.1664140961793</v>
          </cell>
          <cell r="N145">
            <v>1790.8593324003859</v>
          </cell>
          <cell r="O145">
            <v>3393.2238029093769</v>
          </cell>
          <cell r="P145" t="str">
            <v>Missing</v>
          </cell>
        </row>
        <row r="146">
          <cell r="B146">
            <v>-193.89500000000001</v>
          </cell>
          <cell r="C146">
            <v>-171.28199999999998</v>
          </cell>
          <cell r="D146">
            <v>-144.63200000000001</v>
          </cell>
          <cell r="E146">
            <v>-92.982999999999976</v>
          </cell>
          <cell r="F146">
            <v>46.578000000000003</v>
          </cell>
          <cell r="G146">
            <v>100</v>
          </cell>
          <cell r="H146">
            <v>-173.87700000000001</v>
          </cell>
          <cell r="I146">
            <v>-99.801999999999964</v>
          </cell>
          <cell r="J146">
            <v>-170.44399999999999</v>
          </cell>
          <cell r="K146">
            <v>-125.178</v>
          </cell>
          <cell r="L146">
            <v>-134</v>
          </cell>
          <cell r="M146">
            <v>-60</v>
          </cell>
          <cell r="N146">
            <v>-43</v>
          </cell>
          <cell r="O146">
            <v>4</v>
          </cell>
          <cell r="P146">
            <v>0</v>
          </cell>
        </row>
        <row r="147">
          <cell r="B147">
            <v>31.354999999999997</v>
          </cell>
          <cell r="C147">
            <v>-45</v>
          </cell>
          <cell r="D147">
            <v>-436.81200000000001</v>
          </cell>
          <cell r="E147">
            <v>-81.25</v>
          </cell>
          <cell r="F147">
            <v>-53.015999999999998</v>
          </cell>
          <cell r="G147">
            <v>-37.183999999999969</v>
          </cell>
          <cell r="H147">
            <v>5.4000000000002046E-2</v>
          </cell>
          <cell r="I147">
            <v>-0.19800000000003593</v>
          </cell>
          <cell r="J147">
            <v>-4.03</v>
          </cell>
          <cell r="K147">
            <v>-188.60399999999998</v>
          </cell>
          <cell r="L147">
            <v>-110.88200000000001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</row>
        <row r="148">
          <cell r="B148">
            <v>465</v>
          </cell>
          <cell r="C148">
            <v>440.99999999999994</v>
          </cell>
          <cell r="D148">
            <v>271.26199999999989</v>
          </cell>
          <cell r="E148">
            <v>660.60299999999995</v>
          </cell>
          <cell r="F148">
            <v>1147.8309999999999</v>
          </cell>
          <cell r="G148">
            <v>1420.816</v>
          </cell>
          <cell r="H148">
            <v>243.17699999999996</v>
          </cell>
          <cell r="I148">
            <v>63</v>
          </cell>
          <cell r="J148">
            <v>-214.41399999999999</v>
          </cell>
          <cell r="K148">
            <v>878.8739999999998</v>
          </cell>
          <cell r="L148">
            <v>1078.6878046158388</v>
          </cell>
          <cell r="M148">
            <v>1450.1664140961793</v>
          </cell>
          <cell r="N148">
            <v>1747.8593324003859</v>
          </cell>
          <cell r="O148">
            <v>3397.2238029093769</v>
          </cell>
          <cell r="P148" t="e">
            <v>#VALUE!</v>
          </cell>
        </row>
        <row r="149">
          <cell r="B149">
            <v>0</v>
          </cell>
          <cell r="C149">
            <v>0</v>
          </cell>
          <cell r="D149">
            <v>0</v>
          </cell>
          <cell r="E149">
            <v>-65.715999999999994</v>
          </cell>
          <cell r="F149">
            <v>-169.80699999999999</v>
          </cell>
          <cell r="G149">
            <v>-207.905</v>
          </cell>
          <cell r="H149">
            <v>-25.231999999999999</v>
          </cell>
          <cell r="I149">
            <v>-15.5</v>
          </cell>
          <cell r="J149">
            <v>-1.111</v>
          </cell>
          <cell r="K149">
            <v>-129.21100000000001</v>
          </cell>
          <cell r="L149">
            <v>-167.80919568473652</v>
          </cell>
          <cell r="M149">
            <v>-204.57081090511249</v>
          </cell>
          <cell r="N149">
            <v>-246.56549586418777</v>
          </cell>
          <cell r="O149">
            <v>-479.23660445581709</v>
          </cell>
          <cell r="P149" t="str">
            <v>Missing</v>
          </cell>
        </row>
        <row r="150"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-2.2949999999999999</v>
          </cell>
          <cell r="I150">
            <v>-3.669</v>
          </cell>
          <cell r="J150">
            <v>-6.7169999999999996</v>
          </cell>
          <cell r="K150">
            <v>-15.176</v>
          </cell>
          <cell r="L150">
            <v>-7.3319999999999999</v>
          </cell>
          <cell r="M150">
            <v>-24.027107802710191</v>
          </cell>
          <cell r="N150">
            <v>-28.959438168847178</v>
          </cell>
          <cell r="O150">
            <v>-56.286962481688697</v>
          </cell>
          <cell r="P150">
            <v>0</v>
          </cell>
        </row>
        <row r="151"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B153">
            <v>465</v>
          </cell>
          <cell r="C153">
            <v>440.99999999999994</v>
          </cell>
          <cell r="D153">
            <v>271.26199999999989</v>
          </cell>
          <cell r="E153">
            <v>594.88699999999994</v>
          </cell>
          <cell r="F153">
            <v>978.02399999999989</v>
          </cell>
          <cell r="G153">
            <v>1212.9110000000001</v>
          </cell>
          <cell r="H153">
            <v>215.65</v>
          </cell>
          <cell r="I153">
            <v>43.831000000000003</v>
          </cell>
          <cell r="J153">
            <v>-222.24199999999999</v>
          </cell>
          <cell r="K153">
            <v>734.48699999999974</v>
          </cell>
          <cell r="L153">
            <v>903.54660893110224</v>
          </cell>
          <cell r="M153">
            <v>1221.5684953883567</v>
          </cell>
          <cell r="N153">
            <v>1472.334398367351</v>
          </cell>
          <cell r="O153">
            <v>2861.7002359718713</v>
          </cell>
          <cell r="P153" t="e">
            <v>#VALUE!</v>
          </cell>
        </row>
        <row r="155">
          <cell r="B155">
            <v>627.54</v>
          </cell>
          <cell r="C155">
            <v>657.28199999999993</v>
          </cell>
          <cell r="D155">
            <v>852.7059999999999</v>
          </cell>
          <cell r="E155">
            <v>834.8359999999999</v>
          </cell>
          <cell r="F155">
            <v>1154.269</v>
          </cell>
          <cell r="G155">
            <v>1358</v>
          </cell>
          <cell r="H155">
            <v>417</v>
          </cell>
          <cell r="I155">
            <v>163</v>
          </cell>
          <cell r="J155">
            <v>7.5750000000000002</v>
          </cell>
          <cell r="K155">
            <v>1192.6559999999999</v>
          </cell>
          <cell r="L155">
            <v>1323.5698046158388</v>
          </cell>
          <cell r="M155">
            <v>1510.1664140961793</v>
          </cell>
          <cell r="N155">
            <v>1790.8593324003859</v>
          </cell>
          <cell r="O155">
            <v>3393.2238029093769</v>
          </cell>
          <cell r="P155" t="str">
            <v>Missing</v>
          </cell>
        </row>
        <row r="156">
          <cell r="B156">
            <v>108.166</v>
          </cell>
          <cell r="C156">
            <v>134.81700000000001</v>
          </cell>
          <cell r="D156">
            <v>135.56899999999999</v>
          </cell>
          <cell r="E156">
            <v>156.363</v>
          </cell>
          <cell r="F156">
            <v>243.13399999999999</v>
          </cell>
          <cell r="G156">
            <v>369.66899999999998</v>
          </cell>
          <cell r="H156">
            <v>523.34799999999996</v>
          </cell>
          <cell r="I156">
            <v>561.13199999999995</v>
          </cell>
          <cell r="J156">
            <v>558.798</v>
          </cell>
          <cell r="K156">
            <v>634.12099999999998</v>
          </cell>
          <cell r="L156">
            <v>649.60975999999994</v>
          </cell>
          <cell r="M156">
            <v>697.90975999999989</v>
          </cell>
          <cell r="N156">
            <v>823.90975999999989</v>
          </cell>
          <cell r="O156">
            <v>949.90975999999989</v>
          </cell>
          <cell r="P156" t="e">
            <v>#VALUE!</v>
          </cell>
        </row>
        <row r="157">
          <cell r="B157">
            <v>0</v>
          </cell>
          <cell r="C157">
            <v>0</v>
          </cell>
          <cell r="D157">
            <v>-641.87799999999993</v>
          </cell>
          <cell r="E157">
            <v>-17.758999999999901</v>
          </cell>
          <cell r="F157">
            <v>176.23499999999979</v>
          </cell>
          <cell r="G157">
            <v>-600.904</v>
          </cell>
          <cell r="H157">
            <v>90.905999999999949</v>
          </cell>
          <cell r="I157">
            <v>-335.327</v>
          </cell>
          <cell r="J157">
            <v>691.19300000000021</v>
          </cell>
          <cell r="K157">
            <v>172.7059999999999</v>
          </cell>
          <cell r="L157">
            <v>-410.26311911200003</v>
          </cell>
          <cell r="M157">
            <v>-189.39957114135007</v>
          </cell>
          <cell r="N157">
            <v>-250.61343228454484</v>
          </cell>
          <cell r="O157">
            <v>-25.136724591230404</v>
          </cell>
          <cell r="P157">
            <v>0</v>
          </cell>
        </row>
        <row r="158">
          <cell r="B158">
            <v>-5.6843418860808015E-14</v>
          </cell>
          <cell r="C158">
            <v>0</v>
          </cell>
          <cell r="D158">
            <v>336.12699999999995</v>
          </cell>
          <cell r="E158">
            <v>22.62599999999992</v>
          </cell>
          <cell r="F158">
            <v>148.29500000000019</v>
          </cell>
          <cell r="G158">
            <v>329.99999999999989</v>
          </cell>
          <cell r="H158">
            <v>279.99299999999994</v>
          </cell>
          <cell r="I158">
            <v>232.78200000000004</v>
          </cell>
          <cell r="J158">
            <v>178.28400000000011</v>
          </cell>
          <cell r="K158">
            <v>60.756000000000199</v>
          </cell>
          <cell r="L158">
            <v>53.000000000000227</v>
          </cell>
          <cell r="M158">
            <v>53.000000000000227</v>
          </cell>
          <cell r="N158">
            <v>90.999999999999886</v>
          </cell>
          <cell r="O158">
            <v>227.99999999999943</v>
          </cell>
          <cell r="P158" t="e">
            <v>#VALUE!</v>
          </cell>
        </row>
        <row r="159">
          <cell r="B159">
            <v>735.7059999999999</v>
          </cell>
          <cell r="C159">
            <v>792.09899999999993</v>
          </cell>
          <cell r="D159">
            <v>682.52399999999989</v>
          </cell>
          <cell r="E159">
            <v>996.06599999999992</v>
          </cell>
          <cell r="F159">
            <v>1721.933</v>
          </cell>
          <cell r="G159">
            <v>1456.7649999999999</v>
          </cell>
          <cell r="H159">
            <v>1311.2469999999998</v>
          </cell>
          <cell r="I159">
            <v>621.58699999999999</v>
          </cell>
          <cell r="J159">
            <v>1435.8500000000004</v>
          </cell>
          <cell r="K159">
            <v>2060.239</v>
          </cell>
          <cell r="L159">
            <v>1615.916445503839</v>
          </cell>
          <cell r="M159">
            <v>2071.6766029548294</v>
          </cell>
          <cell r="N159">
            <v>2455.1556601158409</v>
          </cell>
          <cell r="O159">
            <v>4545.9968383181458</v>
          </cell>
          <cell r="P159" t="e">
            <v>#VALUE!</v>
          </cell>
        </row>
        <row r="160"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-327.512</v>
          </cell>
          <cell r="H160">
            <v>-444.56200000000001</v>
          </cell>
          <cell r="I160">
            <v>-314.36399999999998</v>
          </cell>
          <cell r="J160">
            <v>-334.55099999999999</v>
          </cell>
          <cell r="K160">
            <v>-188.934</v>
          </cell>
          <cell r="L160">
            <v>-256</v>
          </cell>
          <cell r="M160">
            <v>-203</v>
          </cell>
          <cell r="N160">
            <v>-224</v>
          </cell>
          <cell r="O160">
            <v>-224</v>
          </cell>
          <cell r="P160">
            <v>0</v>
          </cell>
        </row>
        <row r="161"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-85</v>
          </cell>
          <cell r="G161">
            <v>-341</v>
          </cell>
          <cell r="H161">
            <v>-440</v>
          </cell>
          <cell r="I161">
            <v>-132</v>
          </cell>
          <cell r="J161">
            <v>0</v>
          </cell>
          <cell r="K161">
            <v>-399.99999999999994</v>
          </cell>
          <cell r="L161">
            <v>-287.49210284171431</v>
          </cell>
          <cell r="M161">
            <v>-388.68088489629531</v>
          </cell>
          <cell r="N161">
            <v>-468.47003584415711</v>
          </cell>
          <cell r="O161">
            <v>-910.54098417286787</v>
          </cell>
          <cell r="P161">
            <v>0</v>
          </cell>
        </row>
        <row r="162">
          <cell r="B162">
            <v>0</v>
          </cell>
          <cell r="C162">
            <v>0</v>
          </cell>
          <cell r="D162">
            <v>0</v>
          </cell>
          <cell r="E162">
            <v>-65.715999999999994</v>
          </cell>
          <cell r="F162">
            <v>-126.369</v>
          </cell>
          <cell r="G162">
            <v>-180.09200000000001</v>
          </cell>
          <cell r="H162">
            <v>-98.103999999999999</v>
          </cell>
          <cell r="I162">
            <v>-30.654</v>
          </cell>
          <cell r="J162">
            <v>0</v>
          </cell>
          <cell r="K162">
            <v>-7.5460000000000003</v>
          </cell>
          <cell r="L162">
            <v>-392.55803552322686</v>
          </cell>
          <cell r="M162">
            <v>-478.55491665173918</v>
          </cell>
          <cell r="N162">
            <v>-576.79357969212742</v>
          </cell>
          <cell r="O162">
            <v>-1121.0838549600944</v>
          </cell>
          <cell r="P162" t="str">
            <v/>
          </cell>
        </row>
        <row r="163">
          <cell r="B163">
            <v>0</v>
          </cell>
          <cell r="C163">
            <v>0</v>
          </cell>
          <cell r="D163">
            <v>-271.05500000000001</v>
          </cell>
          <cell r="E163">
            <v>-639.96500000000003</v>
          </cell>
          <cell r="F163">
            <v>-2458.4110000000001</v>
          </cell>
          <cell r="G163">
            <v>-2235</v>
          </cell>
          <cell r="H163">
            <v>-548.44200000000001</v>
          </cell>
          <cell r="I163">
            <v>-303.89099999999996</v>
          </cell>
          <cell r="J163">
            <v>-892.98300000000006</v>
          </cell>
          <cell r="K163">
            <v>-221.268</v>
          </cell>
          <cell r="L163">
            <v>-690</v>
          </cell>
          <cell r="M163">
            <v>-1800</v>
          </cell>
          <cell r="N163">
            <v>-1800</v>
          </cell>
          <cell r="O163">
            <v>-400</v>
          </cell>
          <cell r="P163" t="str">
            <v/>
          </cell>
        </row>
        <row r="164"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</row>
        <row r="165">
          <cell r="B165" t="e">
            <v>#NAME?</v>
          </cell>
          <cell r="C165">
            <v>-792.09899999999993</v>
          </cell>
          <cell r="D165">
            <v>-2200.1319999999996</v>
          </cell>
          <cell r="E165">
            <v>-498.51200000000028</v>
          </cell>
          <cell r="F165">
            <v>-463.9860000000001</v>
          </cell>
          <cell r="G165">
            <v>-68.709999999999127</v>
          </cell>
          <cell r="H165">
            <v>-361.04099999999988</v>
          </cell>
          <cell r="I165">
            <v>-525.81499999999937</v>
          </cell>
          <cell r="J165">
            <v>294.28899999999942</v>
          </cell>
          <cell r="K165">
            <v>400.00000000000023</v>
          </cell>
          <cell r="L165">
            <v>287.49210284171431</v>
          </cell>
          <cell r="M165">
            <v>388.68088489629508</v>
          </cell>
          <cell r="N165">
            <v>468.47003584415734</v>
          </cell>
          <cell r="O165">
            <v>910.54098417286832</v>
          </cell>
          <cell r="P165" t="e">
            <v>#VALUE!</v>
          </cell>
        </row>
        <row r="166"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2567.7150000000001</v>
          </cell>
          <cell r="G166">
            <v>1544.0529999999999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</row>
        <row r="167">
          <cell r="B167" t="e">
            <v>#NAME?</v>
          </cell>
          <cell r="C167">
            <v>0</v>
          </cell>
          <cell r="D167">
            <v>1788.6629999999998</v>
          </cell>
          <cell r="E167">
            <v>208.12700000000041</v>
          </cell>
          <cell r="F167">
            <v>-1155.8819999999998</v>
          </cell>
          <cell r="G167">
            <v>151.49599999999964</v>
          </cell>
          <cell r="H167">
            <v>580.90200000000004</v>
          </cell>
          <cell r="I167">
            <v>685.13699999999926</v>
          </cell>
          <cell r="J167">
            <v>-502.60499999999979</v>
          </cell>
          <cell r="K167">
            <v>-1642.4910000000002</v>
          </cell>
          <cell r="L167">
            <v>-277.35840998061212</v>
          </cell>
          <cell r="M167">
            <v>409.87831369691003</v>
          </cell>
          <cell r="N167">
            <v>145.63791957628632</v>
          </cell>
          <cell r="O167">
            <v>-2800.9129833580519</v>
          </cell>
          <cell r="P167" t="e">
            <v>#VALUE!</v>
          </cell>
        </row>
        <row r="169">
          <cell r="B169">
            <v>0</v>
          </cell>
          <cell r="C169">
            <v>1122.7819999999999</v>
          </cell>
          <cell r="D169">
            <v>1630.5780000000002</v>
          </cell>
          <cell r="E169">
            <v>2791.335</v>
          </cell>
          <cell r="F169">
            <v>7605.9320000000007</v>
          </cell>
          <cell r="G169">
            <v>9568.0489999999991</v>
          </cell>
          <cell r="H169">
            <v>9090.125</v>
          </cell>
          <cell r="I169">
            <v>7983.5179999999991</v>
          </cell>
          <cell r="J169">
            <v>8067.5950000000012</v>
          </cell>
          <cell r="K169">
            <v>8272.648000000001</v>
          </cell>
          <cell r="L169">
            <v>9112.6683869773897</v>
          </cell>
          <cell r="M169">
            <v>11556.156426328102</v>
          </cell>
          <cell r="N169">
            <v>14109.40735656675</v>
          </cell>
          <cell r="O169">
            <v>16435.429883774526</v>
          </cell>
          <cell r="P169" t="str">
            <v>Missing</v>
          </cell>
        </row>
        <row r="170"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 t="str">
            <v>Missing</v>
          </cell>
        </row>
        <row r="171"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 t="str">
            <v>Missing</v>
          </cell>
        </row>
        <row r="172">
          <cell r="B172">
            <v>0</v>
          </cell>
          <cell r="C172">
            <v>0</v>
          </cell>
          <cell r="D172">
            <v>641.87799999999993</v>
          </cell>
          <cell r="E172">
            <v>659.63699999999983</v>
          </cell>
          <cell r="F172">
            <v>483.40200000000004</v>
          </cell>
          <cell r="G172">
            <v>1084.306</v>
          </cell>
          <cell r="H172">
            <v>993.40000000000009</v>
          </cell>
          <cell r="I172">
            <v>1328.7270000000001</v>
          </cell>
          <cell r="J172">
            <v>637.53399999999988</v>
          </cell>
          <cell r="K172">
            <v>464.82799999999997</v>
          </cell>
          <cell r="L172">
            <v>875.091119112</v>
          </cell>
          <cell r="M172">
            <v>1064.4906902533501</v>
          </cell>
          <cell r="N172">
            <v>1315.1041225378949</v>
          </cell>
          <cell r="O172">
            <v>1340.2408471291253</v>
          </cell>
          <cell r="P172" t="str">
            <v>Missing</v>
          </cell>
        </row>
        <row r="173">
          <cell r="B173">
            <v>0</v>
          </cell>
          <cell r="C173">
            <v>1122.7819999999999</v>
          </cell>
          <cell r="D173">
            <v>2272.4560000000001</v>
          </cell>
          <cell r="E173">
            <v>3450.9719999999998</v>
          </cell>
          <cell r="F173">
            <v>8089.3340000000007</v>
          </cell>
          <cell r="G173">
            <v>10652.355</v>
          </cell>
          <cell r="H173">
            <v>10083.525</v>
          </cell>
          <cell r="I173">
            <v>9312.244999999999</v>
          </cell>
          <cell r="J173">
            <v>8705.1290000000008</v>
          </cell>
          <cell r="K173">
            <v>8737.4760000000006</v>
          </cell>
          <cell r="L173">
            <v>9987.7595060893891</v>
          </cell>
          <cell r="M173">
            <v>12620.647116581451</v>
          </cell>
          <cell r="N173">
            <v>15424.511479104645</v>
          </cell>
          <cell r="O173">
            <v>17775.67073090365</v>
          </cell>
          <cell r="P173" t="e">
            <v>#VALUE!</v>
          </cell>
        </row>
        <row r="174">
          <cell r="B174">
            <v>0</v>
          </cell>
          <cell r="C174">
            <v>0</v>
          </cell>
          <cell r="D174">
            <v>-1788.6629999999998</v>
          </cell>
          <cell r="E174">
            <v>-1996.7900000000002</v>
          </cell>
          <cell r="F174">
            <v>-840.90800000000036</v>
          </cell>
          <cell r="G174">
            <v>-992.404</v>
          </cell>
          <cell r="H174">
            <v>-1573.306</v>
          </cell>
          <cell r="I174">
            <v>-2258.4429999999993</v>
          </cell>
          <cell r="J174">
            <v>-1755.8379999999995</v>
          </cell>
          <cell r="K174">
            <v>-113.3469999999993</v>
          </cell>
          <cell r="L174">
            <v>164.01140998061283</v>
          </cell>
          <cell r="M174">
            <v>-245.8669037162972</v>
          </cell>
          <cell r="N174">
            <v>-391.50482329258352</v>
          </cell>
          <cell r="O174">
            <v>2409.4081600654681</v>
          </cell>
          <cell r="P174" t="str">
            <v>Missing</v>
          </cell>
        </row>
        <row r="175">
          <cell r="B175">
            <v>0</v>
          </cell>
          <cell r="C175">
            <v>-1122.7819999999999</v>
          </cell>
          <cell r="D175">
            <v>820.30199999999968</v>
          </cell>
          <cell r="E175">
            <v>1155.9980000000003</v>
          </cell>
          <cell r="F175">
            <v>-1364.4790000000003</v>
          </cell>
          <cell r="G175">
            <v>-1481.0399999999995</v>
          </cell>
          <cell r="H175">
            <v>-336.37000000000035</v>
          </cell>
          <cell r="I175">
            <v>1161.1830000000009</v>
          </cell>
          <cell r="J175">
            <v>1099.9859999999996</v>
          </cell>
          <cell r="K175">
            <v>-243.28500000000213</v>
          </cell>
          <cell r="L175">
            <v>-1204.0114099806128</v>
          </cell>
          <cell r="M175">
            <v>-2594.1330962837028</v>
          </cell>
          <cell r="N175">
            <v>-4248.4951767074162</v>
          </cell>
          <cell r="O175">
            <v>-7449.4081600654681</v>
          </cell>
          <cell r="P175" t="str">
            <v>Missing</v>
          </cell>
        </row>
        <row r="176"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 t="str">
            <v>Missing</v>
          </cell>
        </row>
        <row r="177">
          <cell r="B177">
            <v>0</v>
          </cell>
          <cell r="C177">
            <v>0</v>
          </cell>
          <cell r="D177">
            <v>1304.095</v>
          </cell>
          <cell r="E177">
            <v>2610.1799999999998</v>
          </cell>
          <cell r="F177">
            <v>5883.9470000000001</v>
          </cell>
          <cell r="G177">
            <v>8178.9110000000001</v>
          </cell>
          <cell r="H177">
            <v>8173.8489999999993</v>
          </cell>
          <cell r="I177">
            <v>8214.9850000000006</v>
          </cell>
          <cell r="J177">
            <v>8049.277000000001</v>
          </cell>
          <cell r="K177">
            <v>8380.8439999999991</v>
          </cell>
          <cell r="L177">
            <v>8947.7595060893891</v>
          </cell>
          <cell r="M177">
            <v>9780.647116581451</v>
          </cell>
          <cell r="N177">
            <v>10784.511479104645</v>
          </cell>
          <cell r="O177">
            <v>12735.67073090365</v>
          </cell>
          <cell r="P177" t="e">
            <v>#VALUE!</v>
          </cell>
        </row>
        <row r="178"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-43.287999999999997</v>
          </cell>
          <cell r="I178">
            <v>-40.122</v>
          </cell>
          <cell r="J178">
            <v>-49.139000000000003</v>
          </cell>
          <cell r="K178">
            <v>-49.139000000000003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 t="str">
            <v>Missing</v>
          </cell>
        </row>
        <row r="179">
          <cell r="B179">
            <v>0</v>
          </cell>
          <cell r="C179">
            <v>1304.095</v>
          </cell>
          <cell r="D179">
            <v>1304.095</v>
          </cell>
          <cell r="E179">
            <v>2610.1799999999998</v>
          </cell>
          <cell r="F179">
            <v>5883.9470000000001</v>
          </cell>
          <cell r="G179">
            <v>8178.9110000000001</v>
          </cell>
          <cell r="H179">
            <v>8130.5609999999997</v>
          </cell>
          <cell r="I179">
            <v>8174.8630000000003</v>
          </cell>
          <cell r="J179">
            <v>8000.1380000000008</v>
          </cell>
          <cell r="K179">
            <v>8331.7049999999999</v>
          </cell>
          <cell r="L179">
            <v>8947.7595060893891</v>
          </cell>
          <cell r="M179">
            <v>9780.647116581451</v>
          </cell>
          <cell r="N179">
            <v>10784.511479104645</v>
          </cell>
          <cell r="O179">
            <v>12735.67073090365</v>
          </cell>
          <cell r="P179" t="e">
            <v>#VALUE!</v>
          </cell>
        </row>
        <row r="181">
          <cell r="B181">
            <v>3184.3959999999997</v>
          </cell>
          <cell r="C181">
            <v>3917.9569999999994</v>
          </cell>
          <cell r="D181">
            <v>4096.9979999999996</v>
          </cell>
          <cell r="E181">
            <v>4306</v>
          </cell>
          <cell r="F181">
            <v>6217</v>
          </cell>
          <cell r="G181">
            <v>9302</v>
          </cell>
          <cell r="H181">
            <v>6999.2335999999996</v>
          </cell>
          <cell r="I181">
            <v>6254.4189130000004</v>
          </cell>
          <cell r="J181">
            <v>5634</v>
          </cell>
          <cell r="K181">
            <v>7075.5789999999997</v>
          </cell>
          <cell r="L181">
            <v>8750.9111911199998</v>
          </cell>
          <cell r="M181">
            <v>10644.906902533501</v>
          </cell>
          <cell r="N181">
            <v>13151.041225378949</v>
          </cell>
          <cell r="O181">
            <v>13402.408471291252</v>
          </cell>
          <cell r="P181" t="str">
            <v>Missing</v>
          </cell>
        </row>
        <row r="182">
          <cell r="B182">
            <v>627.54</v>
          </cell>
          <cell r="C182">
            <v>657.28199999999993</v>
          </cell>
          <cell r="D182">
            <v>852.7059999999999</v>
          </cell>
          <cell r="E182">
            <v>834.8359999999999</v>
          </cell>
          <cell r="F182">
            <v>1154.269</v>
          </cell>
          <cell r="G182">
            <v>1358</v>
          </cell>
          <cell r="H182">
            <v>417</v>
          </cell>
          <cell r="I182">
            <v>163</v>
          </cell>
          <cell r="J182">
            <v>7.5750000000000002</v>
          </cell>
          <cell r="K182">
            <v>1192.6559999999999</v>
          </cell>
          <cell r="L182">
            <v>1323.5698046158388</v>
          </cell>
          <cell r="M182">
            <v>1510.1664140961793</v>
          </cell>
          <cell r="N182">
            <v>1790.8593324003859</v>
          </cell>
          <cell r="O182">
            <v>3393.2238029093769</v>
          </cell>
          <cell r="P182" t="str">
            <v>Missing</v>
          </cell>
        </row>
        <row r="184">
          <cell r="B184">
            <v>735.7059999999999</v>
          </cell>
          <cell r="C184">
            <v>792.09899999999993</v>
          </cell>
          <cell r="D184">
            <v>988.27499999999986</v>
          </cell>
          <cell r="E184">
            <v>991.19899999999984</v>
          </cell>
          <cell r="F184">
            <v>1397.403</v>
          </cell>
          <cell r="G184">
            <v>1727.6689999999999</v>
          </cell>
          <cell r="H184">
            <v>940.34799999999996</v>
          </cell>
          <cell r="I184">
            <v>724.13199999999995</v>
          </cell>
          <cell r="J184">
            <v>566.37300000000005</v>
          </cell>
          <cell r="K184">
            <v>1826.777</v>
          </cell>
          <cell r="L184">
            <v>1973.1795646158389</v>
          </cell>
          <cell r="M184">
            <v>2208.0761740961793</v>
          </cell>
          <cell r="N184">
            <v>2614.7690924003859</v>
          </cell>
          <cell r="O184">
            <v>4343.1335629093765</v>
          </cell>
          <cell r="P184" t="e">
            <v>#VALUE!</v>
          </cell>
        </row>
        <row r="185">
          <cell r="B185">
            <v>-84.254000000000005</v>
          </cell>
          <cell r="C185">
            <v>-126.944</v>
          </cell>
          <cell r="D185">
            <v>-151.80000000000001</v>
          </cell>
          <cell r="E185">
            <v>-163.46</v>
          </cell>
          <cell r="F185">
            <v>-166.65</v>
          </cell>
          <cell r="G185">
            <v>-181.91800000000001</v>
          </cell>
          <cell r="H185">
            <v>-209.20569999999998</v>
          </cell>
          <cell r="I185">
            <v>-211.29775699999999</v>
          </cell>
          <cell r="J185">
            <v>-8.1039999999999992</v>
          </cell>
          <cell r="K185">
            <v>-18.786000000000001</v>
          </cell>
          <cell r="L185">
            <v>-18.786000000000001</v>
          </cell>
          <cell r="M185">
            <v>-20.664600000000004</v>
          </cell>
          <cell r="N185">
            <v>-22.731060000000006</v>
          </cell>
          <cell r="O185">
            <v>-25.004166000000009</v>
          </cell>
          <cell r="P185">
            <v>0</v>
          </cell>
        </row>
        <row r="186"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 t="str">
            <v>Missing</v>
          </cell>
        </row>
        <row r="187">
          <cell r="B187">
            <v>651.45199999999988</v>
          </cell>
          <cell r="C187">
            <v>665.15499999999997</v>
          </cell>
          <cell r="D187">
            <v>836.47499999999991</v>
          </cell>
          <cell r="E187">
            <v>827.73899999999981</v>
          </cell>
          <cell r="F187">
            <v>1230.7529999999999</v>
          </cell>
          <cell r="G187">
            <v>1545.7509999999997</v>
          </cell>
          <cell r="H187">
            <v>731.14229999999998</v>
          </cell>
          <cell r="I187">
            <v>512.83424300000001</v>
          </cell>
          <cell r="J187">
            <v>558.26900000000001</v>
          </cell>
          <cell r="K187">
            <v>1807.991</v>
          </cell>
          <cell r="L187">
            <v>1954.3935646158388</v>
          </cell>
          <cell r="M187">
            <v>2187.4115740961793</v>
          </cell>
          <cell r="N187">
            <v>2592.0380324003859</v>
          </cell>
          <cell r="O187">
            <v>4318.1293969093767</v>
          </cell>
          <cell r="P187" t="e">
            <v>#VALUE!</v>
          </cell>
        </row>
        <row r="189">
          <cell r="B189">
            <v>0</v>
          </cell>
          <cell r="C189">
            <v>0</v>
          </cell>
          <cell r="D189">
            <v>-1788.6629999999998</v>
          </cell>
          <cell r="E189">
            <v>-1996.7900000000002</v>
          </cell>
          <cell r="F189">
            <v>-840.90800000000036</v>
          </cell>
          <cell r="G189">
            <v>-992.404</v>
          </cell>
          <cell r="H189">
            <v>-1573.306</v>
          </cell>
          <cell r="I189">
            <v>-2258.4429999999993</v>
          </cell>
          <cell r="J189">
            <v>-1755.8379999999995</v>
          </cell>
          <cell r="K189">
            <v>-113.3469999999993</v>
          </cell>
          <cell r="L189">
            <v>164.01140998061283</v>
          </cell>
          <cell r="M189">
            <v>-245.8669037162972</v>
          </cell>
          <cell r="N189">
            <v>-391.50482329258352</v>
          </cell>
          <cell r="O189">
            <v>2409.4081600654681</v>
          </cell>
          <cell r="P189" t="e">
            <v>#VALUE!</v>
          </cell>
        </row>
        <row r="190"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 t="str">
            <v/>
          </cell>
        </row>
        <row r="191"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 t="str">
            <v>Missing</v>
          </cell>
        </row>
        <row r="192"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 t="str">
            <v>Missing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 PL"/>
      <sheetName val="R BS"/>
      <sheetName val="R CF"/>
      <sheetName val="DDS_ factors_p02_f03_сокр"/>
      <sheetName val="DDS_ factors_p02_f03"/>
      <sheetName val="DDS_ factors f03_f03"/>
      <sheetName val="корр"/>
      <sheetName val="REAL"/>
      <sheetName val="EBITDA"/>
      <sheetName val="EBITDA  (Q)"/>
      <sheetName val="Opex (Q)"/>
      <sheetName val="Opex"/>
      <sheetName val="Закупки"/>
      <sheetName val="Закупки (2)"/>
      <sheetName val="SGA_factors (2)"/>
      <sheetName val="SGA_factors"/>
      <sheetName val="сс_factors"/>
      <sheetName val="EXP"/>
      <sheetName val="WC"/>
      <sheetName val="Cash"/>
      <sheetName val="Liquid"/>
      <sheetName val="CapEmp"/>
      <sheetName val="ROACE  (2)"/>
      <sheetName val="ROACE "/>
      <sheetName val="ROACE  LIT ГААП"/>
      <sheetName val="ROACE  LIT"/>
      <sheetName val="ROACE_Даунстрим"/>
      <sheetName val="ROACE Даунстрим"/>
      <sheetName val="НПО"/>
      <sheetName val="SGA"/>
      <sheetName val="WC factors"/>
      <sheetName val="Opex factors"/>
      <sheetName val="Opex factors_2"/>
      <sheetName val="Коммент"/>
      <sheetName val="NIAT sens"/>
      <sheetName val="CF sens"/>
      <sheetName val="Cash 1 HY"/>
      <sheetName val="Investm"/>
      <sheetName val="Costs"/>
      <sheetName val="ROACE  (Q)"/>
      <sheetName val="ROACE 1  hy"/>
      <sheetName val="ROACE 1  hy (2)"/>
      <sheetName val="EBITDA (factors)"/>
      <sheetName val="CF(VISIO)"/>
      <sheetName val="KPI"/>
      <sheetName val="Scenar"/>
      <sheetName val="Corr"/>
      <sheetName val="PL (росс шаб)"/>
      <sheetName val="PL (запад шаб)"/>
      <sheetName val="PL GAAP"/>
      <sheetName val="BS (шаблон)"/>
      <sheetName val="BS GAAP"/>
      <sheetName val="CFG ID"/>
      <sheetName val="CF (шаблон)"/>
      <sheetName val="CFG D"/>
      <sheetName val="VS"/>
      <sheetName val="комментарий"/>
      <sheetName val="корр старый"/>
      <sheetName val="Проект"/>
      <sheetName val="Currency"/>
      <sheetName val="F1_SPRAV"/>
      <sheetName val="Detailed_OS"/>
      <sheetName val="Report_OS"/>
      <sheetName val="Input_Assumptions"/>
      <sheetName val="Assumptions"/>
      <sheetName val="Manager"/>
      <sheetName val="cus_HK1033"/>
      <sheetName val="2003"/>
      <sheetName val="Table 1"/>
      <sheetName val="Налог на прибыль"/>
      <sheetName val="Master Inputs Start Here"/>
      <sheetName val="HBS initial"/>
      <sheetName val="Премии и скидки"/>
      <sheetName val="Input"/>
      <sheetName val="Ф1"/>
      <sheetName val="Ф2"/>
      <sheetName val="Отрасль"/>
      <sheetName val="Свод-Ф1"/>
      <sheetName val="Свод-Ф2"/>
      <sheetName val="Свод-Ф5"/>
      <sheetName val="Термины"/>
      <sheetName val="Анализ"/>
      <sheetName val="Коэффициенты"/>
      <sheetName val="PL (2)"/>
      <sheetName val="РЫНОК"/>
      <sheetName val="РЕТРО"/>
      <sheetName val="САРМ"/>
      <sheetName val="Спецриск"/>
      <sheetName val="BS-form"/>
      <sheetName val="Depr"/>
      <sheetName val="Табл. 2.1"/>
      <sheetName val="ОС"/>
      <sheetName val="НМА"/>
      <sheetName val="ДФВ и КФВ"/>
      <sheetName val="ДЗ и КЗ"/>
      <sheetName val="30-YEAR"/>
      <sheetName val="Russua 30"/>
      <sheetName val="Макро"/>
      <sheetName val="Sheet2"/>
      <sheetName val="Раскустовка"/>
      <sheetName val="Данны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>
        <row r="6">
          <cell r="C6">
            <v>37894</v>
          </cell>
        </row>
        <row r="17">
          <cell r="D17">
            <v>0.17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eakdown CAPEX (PBC)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s"/>
      <sheetName val="datastream"/>
      <sheetName val="Sheet2"/>
      <sheetName val="Sheet3"/>
      <sheetName val="#REF"/>
      <sheetName val="Inf"/>
      <sheetName val="PagD"/>
      <sheetName val="Presentation Output"/>
      <sheetName val="Лист3"/>
      <sheetName val="NASE Oil-Revenue"/>
      <sheetName val="Balance Sh+Indices"/>
      <sheetName val="CrYrAssumptions"/>
      <sheetName val="Исходные данные"/>
      <sheetName val="БДР, БДДС по месяцам (прям)"/>
      <sheetName val="БДР, БДДС по месяцам (косв)"/>
      <sheetName val="Титул"/>
      <sheetName val="Капитальные затраты"/>
      <sheetName val="Анализ Монте-Карло"/>
      <sheetName val="Исходное"/>
      <sheetName val="LFA 2001"/>
      <sheetName val="Controls"/>
      <sheetName val="TА7"/>
      <sheetName val="cfg"/>
      <sheetName val="ф1"/>
      <sheetName val="DCF"/>
      <sheetName val="Siltronic"/>
      <sheetName val="Natl Consult Reg."/>
      <sheetName val="Inputs"/>
      <sheetName val="cus_HK1033"/>
      <sheetName val="Input"/>
      <sheetName val="Cost Allocation"/>
      <sheetName val="XLR_NoRangeSheet"/>
      <sheetName val="Баланс"/>
      <sheetName val="Scenar"/>
      <sheetName val="1996 год"/>
      <sheetName val="Detailed_OS"/>
      <sheetName val="Report_OS"/>
      <sheetName val="Cтавка"/>
      <sheetName val="Макро"/>
      <sheetName val="ОФ"/>
      <sheetName val="Производ"/>
      <sheetName val="Газ и э-э"/>
      <sheetName val="БДР кв"/>
      <sheetName val="Персонал"/>
      <sheetName val="Затраты"/>
      <sheetName val="Текущие"/>
      <sheetName val="ФормыКонс"/>
      <sheetName val="CashFlow"/>
      <sheetName val="VCost"/>
      <sheetName val="VCost, usl"/>
      <sheetName val="Проект"/>
      <sheetName val="Анализ"/>
      <sheetName val="U2.60_Capital repairs"/>
      <sheetName val="Comps analysis (spare)"/>
      <sheetName val="Rev"/>
      <sheetName val="Currency"/>
      <sheetName val="К3_инфл"/>
      <sheetName val="Presentation_Output"/>
      <sheetName val="NASE_Oil-Revenue"/>
      <sheetName val="Balance_Sh+Indices"/>
      <sheetName val="Исходные_данные"/>
      <sheetName val="БДР,_БДДС_по_месяцам_(прям)"/>
      <sheetName val="БДР,_БДДС_по_месяцам_(косв)"/>
      <sheetName val="Капитальные_затраты"/>
      <sheetName val="Анализ_Монте-Карло"/>
      <sheetName val="LFA_2001"/>
      <sheetName val="Natl_Consult_Reg_"/>
      <sheetName val="Cost_Allocation"/>
      <sheetName val="INFLOW"/>
      <sheetName val="ПРОГНОЗ_1"/>
      <sheetName val="Местопол_область,город"/>
      <sheetName val="Ratios"/>
      <sheetName val="Common-Size"/>
      <sheetName val="FCF"/>
      <sheetName val="Schedules"/>
      <sheetName val="Proj. Bal."/>
      <sheetName val="codes"/>
      <sheetName val="Income Statement"/>
      <sheetName val="Газ_и_э-э"/>
      <sheetName val="БДР_кв"/>
      <sheetName val="Dates"/>
      <sheetName val="Таблица рассрочки"/>
      <sheetName val="temp_for_sw"/>
      <sheetName val="rates_for_sw"/>
      <sheetName val="G"/>
      <sheetName val="costs_whole_for_sw"/>
    </sheetNames>
    <sheetDataSet>
      <sheetData sheetId="0" refreshError="1">
        <row r="47">
          <cell r="A47" t="str">
            <v>WIRENYPROD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Inputs Start Here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W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rratives-Subsidiarie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ther software VC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data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data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еестр"/>
      <sheetName val="Шахматка"/>
      <sheetName val="Коэффициенты"/>
      <sheetName val="СВОДНАЯ"/>
      <sheetName val="Расчет стартового пула"/>
      <sheetName val="Sheet1"/>
    </sheetNames>
    <sheetDataSet>
      <sheetData sheetId="0">
        <row r="1">
          <cell r="AK1" t="str">
            <v>Код ОН для шахиатки</v>
          </cell>
        </row>
        <row r="2">
          <cell r="C2" t="str">
            <v>С1</v>
          </cell>
          <cell r="G2">
            <v>32.93</v>
          </cell>
          <cell r="AH2">
            <v>12281572.800000001</v>
          </cell>
          <cell r="AI2" t="str">
            <v>Резерв</v>
          </cell>
        </row>
        <row r="3">
          <cell r="C3" t="str">
            <v>С1</v>
          </cell>
          <cell r="G3">
            <v>31.62</v>
          </cell>
          <cell r="AH3">
            <v>12026983.199999999</v>
          </cell>
          <cell r="AI3" t="str">
            <v>Резерв</v>
          </cell>
        </row>
        <row r="4">
          <cell r="C4" t="str">
            <v>С1</v>
          </cell>
          <cell r="G4">
            <v>53.05</v>
          </cell>
          <cell r="AH4">
            <v>18050368.600000001</v>
          </cell>
          <cell r="AI4" t="str">
            <v>Резерв</v>
          </cell>
        </row>
        <row r="5">
          <cell r="C5" t="str">
            <v>С1</v>
          </cell>
          <cell r="G5">
            <v>50.34</v>
          </cell>
          <cell r="AH5">
            <v>16725968.4</v>
          </cell>
          <cell r="AI5" t="str">
            <v>Резерв</v>
          </cell>
        </row>
        <row r="6">
          <cell r="C6" t="str">
            <v>С1</v>
          </cell>
          <cell r="G6">
            <v>31.96</v>
          </cell>
          <cell r="AH6">
            <v>12156305.6</v>
          </cell>
          <cell r="AI6" t="str">
            <v>Резерв</v>
          </cell>
        </row>
        <row r="7">
          <cell r="C7" t="str">
            <v>С1</v>
          </cell>
          <cell r="G7">
            <v>31.32</v>
          </cell>
          <cell r="AH7">
            <v>11912875.199999999</v>
          </cell>
          <cell r="AI7" t="str">
            <v>Резерв</v>
          </cell>
        </row>
        <row r="8">
          <cell r="C8" t="str">
            <v>С1</v>
          </cell>
          <cell r="G8">
            <v>44.94</v>
          </cell>
          <cell r="AH8">
            <v>16511405.4</v>
          </cell>
          <cell r="AI8" t="str">
            <v>Резерв</v>
          </cell>
        </row>
        <row r="9">
          <cell r="C9" t="str">
            <v>С1</v>
          </cell>
          <cell r="G9">
            <v>44.49</v>
          </cell>
          <cell r="AH9">
            <v>16346070.9</v>
          </cell>
          <cell r="AI9" t="str">
            <v>Резерв</v>
          </cell>
        </row>
        <row r="10">
          <cell r="C10" t="str">
            <v>С1</v>
          </cell>
          <cell r="G10">
            <v>31.31</v>
          </cell>
          <cell r="AH10">
            <v>11966995.1</v>
          </cell>
          <cell r="AI10" t="str">
            <v>Резерв</v>
          </cell>
        </row>
        <row r="11">
          <cell r="C11" t="str">
            <v>С1</v>
          </cell>
          <cell r="G11">
            <v>31.95</v>
          </cell>
          <cell r="AH11">
            <v>12211609.5</v>
          </cell>
          <cell r="AI11" t="str">
            <v>Резерв</v>
          </cell>
        </row>
        <row r="12">
          <cell r="C12" t="str">
            <v>С1</v>
          </cell>
          <cell r="G12">
            <v>49.81</v>
          </cell>
          <cell r="AH12">
            <v>16642019.1</v>
          </cell>
          <cell r="AI12" t="str">
            <v>Резерв</v>
          </cell>
        </row>
        <row r="13">
          <cell r="C13" t="str">
            <v>С1</v>
          </cell>
          <cell r="G13">
            <v>53.1</v>
          </cell>
          <cell r="AH13">
            <v>18160704.449999999</v>
          </cell>
          <cell r="AI13" t="str">
            <v>Резерв</v>
          </cell>
        </row>
        <row r="14">
          <cell r="C14" t="str">
            <v>С1</v>
          </cell>
          <cell r="G14">
            <v>31.75</v>
          </cell>
          <cell r="AH14">
            <v>11900217.5</v>
          </cell>
          <cell r="AI14" t="str">
            <v>Резерв</v>
          </cell>
        </row>
        <row r="15">
          <cell r="C15" t="str">
            <v>С1</v>
          </cell>
          <cell r="G15">
            <v>29.87</v>
          </cell>
          <cell r="AH15">
            <v>11173470.9</v>
          </cell>
          <cell r="AI15" t="str">
            <v>Резерв</v>
          </cell>
        </row>
        <row r="16">
          <cell r="C16" t="str">
            <v>С1</v>
          </cell>
          <cell r="G16">
            <v>30.6</v>
          </cell>
          <cell r="AH16">
            <v>11672982</v>
          </cell>
          <cell r="AI16" t="str">
            <v>Резерв</v>
          </cell>
        </row>
        <row r="17">
          <cell r="C17" t="str">
            <v>С1</v>
          </cell>
          <cell r="G17">
            <v>57.26</v>
          </cell>
          <cell r="AH17">
            <v>18838769.039999999</v>
          </cell>
          <cell r="AI17" t="str">
            <v>Резерв</v>
          </cell>
        </row>
        <row r="18">
          <cell r="C18" t="str">
            <v>С1</v>
          </cell>
          <cell r="G18">
            <v>29.24</v>
          </cell>
          <cell r="AH18">
            <v>10883712.800000001</v>
          </cell>
          <cell r="AI18" t="str">
            <v>Резерв</v>
          </cell>
        </row>
        <row r="19">
          <cell r="C19" t="str">
            <v>С1</v>
          </cell>
          <cell r="G19">
            <v>29.24</v>
          </cell>
          <cell r="AH19">
            <v>11045994.800000001</v>
          </cell>
          <cell r="AI19" t="str">
            <v>Резерв</v>
          </cell>
        </row>
        <row r="20">
          <cell r="C20" t="str">
            <v>С1</v>
          </cell>
          <cell r="G20">
            <v>30.72</v>
          </cell>
          <cell r="AH20">
            <v>11605094.4</v>
          </cell>
          <cell r="AI20" t="str">
            <v>Резерв</v>
          </cell>
        </row>
        <row r="21">
          <cell r="C21" t="str">
            <v>С1</v>
          </cell>
          <cell r="G21">
            <v>28.6</v>
          </cell>
          <cell r="AH21">
            <v>10804222</v>
          </cell>
          <cell r="AI21" t="str">
            <v>Резерв</v>
          </cell>
        </row>
        <row r="22">
          <cell r="C22" t="str">
            <v>С1</v>
          </cell>
          <cell r="G22">
            <v>49.71</v>
          </cell>
          <cell r="AH22">
            <v>18135202.199999999</v>
          </cell>
          <cell r="AI22" t="str">
            <v>Свободно</v>
          </cell>
        </row>
        <row r="23">
          <cell r="C23" t="str">
            <v>С1</v>
          </cell>
          <cell r="G23">
            <v>49.71</v>
          </cell>
          <cell r="AH23">
            <v>17307530.699999999</v>
          </cell>
          <cell r="AI23" t="str">
            <v>Свободно</v>
          </cell>
        </row>
        <row r="24">
          <cell r="C24" t="str">
            <v>С1</v>
          </cell>
          <cell r="G24">
            <v>28.6</v>
          </cell>
          <cell r="AH24">
            <v>10380942</v>
          </cell>
          <cell r="AI24" t="str">
            <v>Свободно</v>
          </cell>
        </row>
        <row r="25">
          <cell r="C25" t="str">
            <v>С1</v>
          </cell>
          <cell r="G25">
            <v>29.24</v>
          </cell>
          <cell r="AH25">
            <v>10613242.800000001</v>
          </cell>
          <cell r="AI25" t="str">
            <v>Свободно</v>
          </cell>
        </row>
        <row r="26">
          <cell r="C26" t="str">
            <v>С1</v>
          </cell>
          <cell r="G26">
            <v>29.24</v>
          </cell>
          <cell r="AH26">
            <v>10613242.800000001</v>
          </cell>
          <cell r="AI26" t="str">
            <v>Свободно</v>
          </cell>
        </row>
        <row r="27">
          <cell r="C27" t="str">
            <v>С1</v>
          </cell>
          <cell r="G27">
            <v>29.23</v>
          </cell>
          <cell r="AH27">
            <v>10663688.6</v>
          </cell>
          <cell r="AI27" t="str">
            <v>Свободно</v>
          </cell>
        </row>
        <row r="28">
          <cell r="C28" t="str">
            <v>С1</v>
          </cell>
          <cell r="G28">
            <v>29.24</v>
          </cell>
          <cell r="AH28">
            <v>10667336.800000001</v>
          </cell>
          <cell r="AI28" t="str">
            <v>Свободно</v>
          </cell>
        </row>
        <row r="29">
          <cell r="C29" t="str">
            <v>С1</v>
          </cell>
          <cell r="G29">
            <v>53.23</v>
          </cell>
          <cell r="AH29">
            <v>17138676.02</v>
          </cell>
          <cell r="AI29" t="str">
            <v>Свободно</v>
          </cell>
        </row>
        <row r="30">
          <cell r="C30" t="str">
            <v>С1</v>
          </cell>
          <cell r="G30">
            <v>30.49</v>
          </cell>
          <cell r="AH30">
            <v>11179768.300000001</v>
          </cell>
          <cell r="AI30" t="str">
            <v>Свободно</v>
          </cell>
        </row>
        <row r="31">
          <cell r="C31" t="str">
            <v>С1</v>
          </cell>
          <cell r="G31">
            <v>29.82</v>
          </cell>
          <cell r="AH31">
            <v>10934099.4</v>
          </cell>
          <cell r="AI31" t="str">
            <v>Свободно</v>
          </cell>
        </row>
        <row r="32">
          <cell r="C32" t="str">
            <v>С1</v>
          </cell>
          <cell r="G32">
            <v>43.95</v>
          </cell>
          <cell r="AH32">
            <v>14976841.5</v>
          </cell>
          <cell r="AI32" t="str">
            <v>Свободно</v>
          </cell>
        </row>
        <row r="33">
          <cell r="C33" t="str">
            <v>С1</v>
          </cell>
          <cell r="G33">
            <v>48.97</v>
          </cell>
          <cell r="AH33">
            <v>18349010.030000001</v>
          </cell>
          <cell r="AI33" t="str">
            <v>Свободно</v>
          </cell>
        </row>
        <row r="34">
          <cell r="C34" t="str">
            <v>С1</v>
          </cell>
          <cell r="G34">
            <v>27.27</v>
          </cell>
          <cell r="AH34">
            <v>11058530.4</v>
          </cell>
          <cell r="AI34" t="str">
            <v>Свободно</v>
          </cell>
        </row>
        <row r="35">
          <cell r="C35" t="str">
            <v>С1</v>
          </cell>
          <cell r="G35">
            <v>28.17</v>
          </cell>
          <cell r="AH35">
            <v>11423498.4</v>
          </cell>
          <cell r="AI35" t="str">
            <v>Свободно</v>
          </cell>
        </row>
        <row r="36">
          <cell r="C36" t="str">
            <v>С1</v>
          </cell>
          <cell r="G36">
            <v>29.19</v>
          </cell>
          <cell r="AH36">
            <v>11837128.800000001</v>
          </cell>
          <cell r="AI36" t="str">
            <v>Свободно</v>
          </cell>
        </row>
        <row r="37">
          <cell r="C37" t="str">
            <v>С1</v>
          </cell>
          <cell r="G37">
            <v>30.06</v>
          </cell>
          <cell r="AH37">
            <v>12189931.199999999</v>
          </cell>
          <cell r="AI37" t="str">
            <v>Свободно</v>
          </cell>
        </row>
        <row r="38">
          <cell r="C38" t="str">
            <v>С1</v>
          </cell>
          <cell r="G38">
            <v>30.7</v>
          </cell>
          <cell r="AH38">
            <v>12449464</v>
          </cell>
          <cell r="AI38" t="str">
            <v>Свободно</v>
          </cell>
        </row>
        <row r="39">
          <cell r="C39" t="str">
            <v>С1</v>
          </cell>
          <cell r="G39">
            <v>31.36</v>
          </cell>
          <cell r="AH39">
            <v>12717107.199999999</v>
          </cell>
          <cell r="AI39" t="str">
            <v>Свободно</v>
          </cell>
        </row>
        <row r="40">
          <cell r="C40" t="str">
            <v>С1</v>
          </cell>
          <cell r="G40">
            <v>53.41</v>
          </cell>
          <cell r="AH40">
            <v>19167860.920000002</v>
          </cell>
          <cell r="AI40" t="str">
            <v>Свободно</v>
          </cell>
        </row>
        <row r="41">
          <cell r="C41" t="str">
            <v>С1</v>
          </cell>
          <cell r="G41">
            <v>29.23</v>
          </cell>
          <cell r="AH41">
            <v>11799274.1</v>
          </cell>
          <cell r="AI41" t="str">
            <v>Свободно</v>
          </cell>
        </row>
        <row r="42">
          <cell r="C42" t="str">
            <v>С1</v>
          </cell>
          <cell r="G42">
            <v>29.24</v>
          </cell>
          <cell r="AH42">
            <v>11803310.800000001</v>
          </cell>
          <cell r="AI42" t="str">
            <v>Свободно</v>
          </cell>
        </row>
        <row r="43">
          <cell r="C43" t="str">
            <v>С1</v>
          </cell>
          <cell r="G43">
            <v>29.23</v>
          </cell>
          <cell r="AH43">
            <v>11745198.6</v>
          </cell>
          <cell r="AI43" t="str">
            <v>Свободно</v>
          </cell>
        </row>
        <row r="44">
          <cell r="C44" t="str">
            <v>С1</v>
          </cell>
          <cell r="G44">
            <v>29.24</v>
          </cell>
          <cell r="AH44">
            <v>11749216.800000001</v>
          </cell>
          <cell r="AI44" t="str">
            <v>Свободно</v>
          </cell>
        </row>
        <row r="45">
          <cell r="C45" t="str">
            <v>С1</v>
          </cell>
          <cell r="G45">
            <v>28.6</v>
          </cell>
          <cell r="AH45">
            <v>11492052</v>
          </cell>
          <cell r="AI45" t="str">
            <v>Свободно</v>
          </cell>
        </row>
        <row r="46">
          <cell r="C46" t="str">
            <v>С1</v>
          </cell>
          <cell r="G46">
            <v>49.71</v>
          </cell>
          <cell r="AH46">
            <v>19238764.199999999</v>
          </cell>
          <cell r="AI46" t="str">
            <v>Резерв</v>
          </cell>
        </row>
        <row r="47">
          <cell r="C47" t="str">
            <v>С1</v>
          </cell>
          <cell r="G47">
            <v>49.71</v>
          </cell>
          <cell r="AH47">
            <v>18135202.199999999</v>
          </cell>
          <cell r="AI47" t="str">
            <v>Резерв</v>
          </cell>
        </row>
        <row r="48">
          <cell r="C48" t="str">
            <v>С1</v>
          </cell>
          <cell r="G48">
            <v>28.6</v>
          </cell>
          <cell r="AH48">
            <v>10857132</v>
          </cell>
          <cell r="AI48" t="str">
            <v>Резерв</v>
          </cell>
        </row>
        <row r="49">
          <cell r="C49" t="str">
            <v>С1</v>
          </cell>
          <cell r="G49">
            <v>29.24</v>
          </cell>
          <cell r="AH49">
            <v>11100088.800000001</v>
          </cell>
          <cell r="AI49" t="str">
            <v>Резерв</v>
          </cell>
        </row>
        <row r="50">
          <cell r="C50" t="str">
            <v>С1</v>
          </cell>
          <cell r="G50">
            <v>29.24</v>
          </cell>
          <cell r="AH50">
            <v>11100088.800000001</v>
          </cell>
          <cell r="AI50" t="str">
            <v>Резерв</v>
          </cell>
        </row>
        <row r="51">
          <cell r="C51" t="str">
            <v>С1</v>
          </cell>
          <cell r="G51">
            <v>29.24</v>
          </cell>
          <cell r="AH51">
            <v>10937806.800000001</v>
          </cell>
          <cell r="AI51" t="str">
            <v>Резерв</v>
          </cell>
        </row>
        <row r="52">
          <cell r="C52" t="str">
            <v>С1</v>
          </cell>
          <cell r="G52">
            <v>58.74</v>
          </cell>
          <cell r="AH52">
            <v>18603046.109999999</v>
          </cell>
          <cell r="AI52" t="str">
            <v>Резерв</v>
          </cell>
        </row>
        <row r="53">
          <cell r="C53" t="str">
            <v>С1</v>
          </cell>
          <cell r="G53">
            <v>30.59</v>
          </cell>
          <cell r="AH53">
            <v>11725758.800000001</v>
          </cell>
          <cell r="AI53" t="str">
            <v>Резерв</v>
          </cell>
        </row>
        <row r="54">
          <cell r="C54" t="str">
            <v>С1</v>
          </cell>
          <cell r="G54">
            <v>30.59</v>
          </cell>
          <cell r="AH54">
            <v>11499392.800000001</v>
          </cell>
          <cell r="AI54" t="str">
            <v>Резерв</v>
          </cell>
        </row>
        <row r="55">
          <cell r="C55" t="str">
            <v>С1</v>
          </cell>
          <cell r="G55">
            <v>29.86</v>
          </cell>
          <cell r="AH55">
            <v>11258115.800000001</v>
          </cell>
          <cell r="AI55" t="str">
            <v>Резерв</v>
          </cell>
        </row>
        <row r="56">
          <cell r="C56" t="str">
            <v>С1</v>
          </cell>
          <cell r="G56">
            <v>30.6</v>
          </cell>
          <cell r="AH56">
            <v>11763558</v>
          </cell>
          <cell r="AI56" t="str">
            <v>Резерв</v>
          </cell>
        </row>
        <row r="57">
          <cell r="C57" t="str">
            <v>С1</v>
          </cell>
          <cell r="G57">
            <v>58.66</v>
          </cell>
          <cell r="AH57">
            <v>19051946.760000002</v>
          </cell>
          <cell r="AI57" t="str">
            <v>Резерв</v>
          </cell>
        </row>
        <row r="58">
          <cell r="C58" t="str">
            <v>С1</v>
          </cell>
          <cell r="G58">
            <v>29.27</v>
          </cell>
          <cell r="AH58">
            <v>11198116.6</v>
          </cell>
          <cell r="AI58" t="str">
            <v>Резерв</v>
          </cell>
        </row>
        <row r="59">
          <cell r="C59" t="str">
            <v>С1</v>
          </cell>
          <cell r="G59">
            <v>29.28</v>
          </cell>
          <cell r="AH59">
            <v>11147774.4</v>
          </cell>
          <cell r="AI59" t="str">
            <v>Резерв</v>
          </cell>
        </row>
        <row r="60">
          <cell r="C60" t="str">
            <v>С1</v>
          </cell>
          <cell r="G60">
            <v>29.28</v>
          </cell>
          <cell r="AH60">
            <v>11147774.4</v>
          </cell>
          <cell r="AI60" t="str">
            <v>Резерв</v>
          </cell>
        </row>
        <row r="61">
          <cell r="C61" t="str">
            <v>С1</v>
          </cell>
          <cell r="G61">
            <v>28.64</v>
          </cell>
          <cell r="AH61">
            <v>10904107.199999999</v>
          </cell>
          <cell r="AI61" t="str">
            <v>Резерв</v>
          </cell>
        </row>
        <row r="62">
          <cell r="C62" t="str">
            <v>С1</v>
          </cell>
          <cell r="G62">
            <v>49.74</v>
          </cell>
          <cell r="AH62">
            <v>18293377.199999999</v>
          </cell>
          <cell r="AI62" t="str">
            <v>Резерв</v>
          </cell>
        </row>
        <row r="63">
          <cell r="C63" t="str">
            <v>С1</v>
          </cell>
          <cell r="G63">
            <v>49.74</v>
          </cell>
          <cell r="AH63">
            <v>18017320.199999999</v>
          </cell>
          <cell r="AI63" t="str">
            <v>Резерв</v>
          </cell>
        </row>
        <row r="64">
          <cell r="C64" t="str">
            <v>С1</v>
          </cell>
          <cell r="G64">
            <v>28.64</v>
          </cell>
          <cell r="AH64">
            <v>10798139.199999999</v>
          </cell>
          <cell r="AI64" t="str">
            <v>Резерв</v>
          </cell>
        </row>
        <row r="65">
          <cell r="C65" t="str">
            <v>С1</v>
          </cell>
          <cell r="G65">
            <v>29.27</v>
          </cell>
          <cell r="AH65">
            <v>11035668.1</v>
          </cell>
          <cell r="AI65" t="str">
            <v>Резерв</v>
          </cell>
        </row>
        <row r="66">
          <cell r="C66" t="str">
            <v>С1</v>
          </cell>
          <cell r="G66">
            <v>29.28</v>
          </cell>
          <cell r="AH66">
            <v>11039438.4</v>
          </cell>
          <cell r="AI66" t="str">
            <v>Резерв</v>
          </cell>
        </row>
        <row r="67">
          <cell r="C67" t="str">
            <v>С1</v>
          </cell>
          <cell r="G67">
            <v>29.27</v>
          </cell>
          <cell r="AH67">
            <v>11089817.6</v>
          </cell>
          <cell r="AI67" t="str">
            <v>Резерв</v>
          </cell>
        </row>
        <row r="68">
          <cell r="C68" t="str">
            <v>С1</v>
          </cell>
          <cell r="G68">
            <v>29.28</v>
          </cell>
          <cell r="AH68">
            <v>11093606.4</v>
          </cell>
          <cell r="AI68" t="str">
            <v>Резерв</v>
          </cell>
        </row>
        <row r="69">
          <cell r="C69" t="str">
            <v>С1</v>
          </cell>
          <cell r="G69">
            <v>53.24</v>
          </cell>
          <cell r="AH69">
            <v>17853022.440000001</v>
          </cell>
          <cell r="AI69" t="str">
            <v>Резерв</v>
          </cell>
        </row>
        <row r="70">
          <cell r="C70" t="str">
            <v>С1</v>
          </cell>
          <cell r="G70">
            <v>30.6</v>
          </cell>
          <cell r="AH70">
            <v>11650338</v>
          </cell>
          <cell r="AI70" t="str">
            <v>Резерв</v>
          </cell>
        </row>
        <row r="71">
          <cell r="C71" t="str">
            <v>С1</v>
          </cell>
          <cell r="G71">
            <v>30.14</v>
          </cell>
          <cell r="AH71">
            <v>11475202.199999999</v>
          </cell>
          <cell r="AI71" t="str">
            <v>Резерв</v>
          </cell>
        </row>
        <row r="72">
          <cell r="C72" t="str">
            <v>С1</v>
          </cell>
          <cell r="G72">
            <v>43</v>
          </cell>
          <cell r="AH72">
            <v>15257690</v>
          </cell>
          <cell r="AI72" t="str">
            <v>Резерв</v>
          </cell>
        </row>
        <row r="73">
          <cell r="C73" t="str">
            <v>С1</v>
          </cell>
          <cell r="G73">
            <v>48.9</v>
          </cell>
          <cell r="AH73">
            <v>18975938.399999999</v>
          </cell>
          <cell r="AI73" t="str">
            <v>Резерв</v>
          </cell>
        </row>
        <row r="74">
          <cell r="C74" t="str">
            <v>С1</v>
          </cell>
          <cell r="G74">
            <v>29.51</v>
          </cell>
          <cell r="AH74">
            <v>12272618.800000001</v>
          </cell>
          <cell r="AI74" t="str">
            <v>Резерв</v>
          </cell>
        </row>
        <row r="75">
          <cell r="C75" t="str">
            <v>С1</v>
          </cell>
          <cell r="G75">
            <v>30.16</v>
          </cell>
          <cell r="AH75">
            <v>12542940.800000001</v>
          </cell>
          <cell r="AI75" t="str">
            <v>Резерв</v>
          </cell>
        </row>
        <row r="76">
          <cell r="C76" t="str">
            <v>С1</v>
          </cell>
          <cell r="G76">
            <v>30.83</v>
          </cell>
          <cell r="AH76">
            <v>12935651.4</v>
          </cell>
          <cell r="AI76" t="str">
            <v>Резерв</v>
          </cell>
        </row>
        <row r="77">
          <cell r="C77" t="str">
            <v>С1</v>
          </cell>
          <cell r="G77">
            <v>31.48</v>
          </cell>
          <cell r="AH77">
            <v>13208378.4</v>
          </cell>
          <cell r="AI77" t="str">
            <v>Резерв</v>
          </cell>
        </row>
        <row r="78">
          <cell r="C78" t="str">
            <v>С1</v>
          </cell>
          <cell r="G78">
            <v>31.9</v>
          </cell>
          <cell r="AH78">
            <v>13384602</v>
          </cell>
          <cell r="AI78" t="str">
            <v>Резерв</v>
          </cell>
        </row>
        <row r="79">
          <cell r="C79" t="str">
            <v>С1</v>
          </cell>
          <cell r="G79">
            <v>32.340000000000003</v>
          </cell>
          <cell r="AH79">
            <v>13569217.199999999</v>
          </cell>
          <cell r="AI79" t="str">
            <v>Резерв</v>
          </cell>
        </row>
        <row r="80">
          <cell r="C80" t="str">
            <v>С1</v>
          </cell>
          <cell r="G80">
            <v>53.42</v>
          </cell>
          <cell r="AH80">
            <v>19884980.670000002</v>
          </cell>
          <cell r="AI80" t="str">
            <v>Резерв</v>
          </cell>
        </row>
        <row r="81">
          <cell r="C81" t="str">
            <v>С1</v>
          </cell>
          <cell r="G81">
            <v>29.27</v>
          </cell>
          <cell r="AH81">
            <v>12226957.1</v>
          </cell>
          <cell r="AI81" t="str">
            <v>Резерв</v>
          </cell>
        </row>
        <row r="82">
          <cell r="C82" t="str">
            <v>С1</v>
          </cell>
          <cell r="G82">
            <v>29.28</v>
          </cell>
          <cell r="AH82">
            <v>12231134.4</v>
          </cell>
          <cell r="AI82" t="str">
            <v>Резерв</v>
          </cell>
        </row>
        <row r="83">
          <cell r="C83" t="str">
            <v>С1</v>
          </cell>
          <cell r="G83">
            <v>29.27</v>
          </cell>
          <cell r="AH83">
            <v>12172807.6</v>
          </cell>
          <cell r="AI83" t="str">
            <v>Резерв</v>
          </cell>
        </row>
        <row r="84">
          <cell r="C84" t="str">
            <v>С1</v>
          </cell>
          <cell r="G84">
            <v>29.28</v>
          </cell>
          <cell r="AH84">
            <v>12176966.4</v>
          </cell>
          <cell r="AI84" t="str">
            <v>Резерв</v>
          </cell>
        </row>
        <row r="85">
          <cell r="C85" t="str">
            <v>С1</v>
          </cell>
          <cell r="G85">
            <v>28.64</v>
          </cell>
          <cell r="AH85">
            <v>11910803.199999999</v>
          </cell>
          <cell r="AI85" t="str">
            <v>Резерв</v>
          </cell>
        </row>
        <row r="86">
          <cell r="C86" t="str">
            <v>С1</v>
          </cell>
          <cell r="G86">
            <v>49.74</v>
          </cell>
          <cell r="AH86">
            <v>19949719.199999999</v>
          </cell>
          <cell r="AI86" t="str">
            <v>Резерв</v>
          </cell>
        </row>
        <row r="87">
          <cell r="C87" t="str">
            <v>С1</v>
          </cell>
          <cell r="G87">
            <v>49.74</v>
          </cell>
          <cell r="AH87">
            <v>18293377.199999999</v>
          </cell>
          <cell r="AI87" t="str">
            <v>Резерв</v>
          </cell>
        </row>
        <row r="88">
          <cell r="C88" t="str">
            <v>С1</v>
          </cell>
          <cell r="G88">
            <v>28.64</v>
          </cell>
          <cell r="AH88">
            <v>10957091.199999999</v>
          </cell>
          <cell r="AI88" t="str">
            <v>Резерв</v>
          </cell>
        </row>
        <row r="89">
          <cell r="C89" t="str">
            <v>С1</v>
          </cell>
          <cell r="G89">
            <v>29.28</v>
          </cell>
          <cell r="AH89">
            <v>11201942.4</v>
          </cell>
          <cell r="AI89" t="str">
            <v>Резерв</v>
          </cell>
        </row>
        <row r="90">
          <cell r="C90" t="str">
            <v>С1</v>
          </cell>
          <cell r="G90">
            <v>29.28</v>
          </cell>
          <cell r="AH90">
            <v>11201942.4</v>
          </cell>
          <cell r="AI90" t="str">
            <v>Резерв</v>
          </cell>
        </row>
        <row r="91">
          <cell r="C91" t="str">
            <v>С1</v>
          </cell>
          <cell r="G91">
            <v>29.28</v>
          </cell>
          <cell r="AH91">
            <v>11256110.4</v>
          </cell>
          <cell r="AI91" t="str">
            <v>Резерв</v>
          </cell>
        </row>
        <row r="92">
          <cell r="C92" t="str">
            <v>С1</v>
          </cell>
          <cell r="G92">
            <v>58.66</v>
          </cell>
          <cell r="AH92">
            <v>19155041.710000001</v>
          </cell>
          <cell r="AI92" t="str">
            <v>Резерв</v>
          </cell>
        </row>
        <row r="93">
          <cell r="C93" t="str">
            <v>С1</v>
          </cell>
          <cell r="G93">
            <v>30.59</v>
          </cell>
          <cell r="AH93">
            <v>11816305.199999999</v>
          </cell>
          <cell r="AI93" t="str">
            <v>Резерв</v>
          </cell>
        </row>
        <row r="94">
          <cell r="C94" t="str">
            <v>С1</v>
          </cell>
          <cell r="G94">
            <v>30.78</v>
          </cell>
          <cell r="AH94">
            <v>11889698.4</v>
          </cell>
          <cell r="AI94" t="str">
            <v>Резерв</v>
          </cell>
        </row>
        <row r="95">
          <cell r="C95" t="str">
            <v>С1</v>
          </cell>
          <cell r="G95">
            <v>30.59</v>
          </cell>
          <cell r="AH95">
            <v>11589939.199999999</v>
          </cell>
          <cell r="AI95" t="str">
            <v>Резерв</v>
          </cell>
        </row>
        <row r="96">
          <cell r="C96" t="str">
            <v>С1</v>
          </cell>
          <cell r="G96">
            <v>30.4</v>
          </cell>
          <cell r="AH96">
            <v>11517952</v>
          </cell>
          <cell r="AI96" t="str">
            <v>Резерв</v>
          </cell>
        </row>
        <row r="97">
          <cell r="C97" t="str">
            <v>С1</v>
          </cell>
          <cell r="G97">
            <v>29.86</v>
          </cell>
          <cell r="AH97">
            <v>11313356.800000001</v>
          </cell>
          <cell r="AI97" t="str">
            <v>Резерв</v>
          </cell>
        </row>
        <row r="98">
          <cell r="C98" t="str">
            <v>С1</v>
          </cell>
          <cell r="G98">
            <v>30.6</v>
          </cell>
          <cell r="AH98">
            <v>11820168</v>
          </cell>
          <cell r="AI98" t="str">
            <v>Резерв</v>
          </cell>
        </row>
        <row r="99">
          <cell r="C99" t="str">
            <v>С1</v>
          </cell>
          <cell r="G99">
            <v>58.74</v>
          </cell>
          <cell r="AH99">
            <v>19181165.190000001</v>
          </cell>
          <cell r="AI99" t="str">
            <v>Резерв</v>
          </cell>
        </row>
        <row r="100">
          <cell r="C100" t="str">
            <v>С1</v>
          </cell>
          <cell r="G100">
            <v>29.24</v>
          </cell>
          <cell r="AH100">
            <v>11240733.199999999</v>
          </cell>
          <cell r="AI100" t="str">
            <v>Резерв</v>
          </cell>
        </row>
        <row r="101">
          <cell r="C101" t="str">
            <v>С1</v>
          </cell>
          <cell r="G101">
            <v>29.24</v>
          </cell>
          <cell r="AH101">
            <v>11186639.199999999</v>
          </cell>
          <cell r="AI101" t="str">
            <v>Резерв</v>
          </cell>
        </row>
        <row r="102">
          <cell r="C102" t="str">
            <v>С1</v>
          </cell>
          <cell r="G102">
            <v>29.24</v>
          </cell>
          <cell r="AH102">
            <v>11186639.199999999</v>
          </cell>
          <cell r="AI102" t="str">
            <v>Резерв</v>
          </cell>
        </row>
        <row r="103">
          <cell r="C103" t="str">
            <v>С1</v>
          </cell>
          <cell r="G103">
            <v>28.6</v>
          </cell>
          <cell r="AH103">
            <v>10941788</v>
          </cell>
          <cell r="AI103" t="str">
            <v>Резерв</v>
          </cell>
        </row>
        <row r="104">
          <cell r="C104" t="str">
            <v>С1</v>
          </cell>
          <cell r="G104">
            <v>49.71</v>
          </cell>
          <cell r="AH104">
            <v>18374307.300000001</v>
          </cell>
          <cell r="AI104" t="str">
            <v>Резерв</v>
          </cell>
        </row>
        <row r="105">
          <cell r="C105" t="str">
            <v>С1</v>
          </cell>
          <cell r="G105">
            <v>49.71</v>
          </cell>
          <cell r="AH105">
            <v>20029650.300000001</v>
          </cell>
          <cell r="AI105" t="str">
            <v>Резерв</v>
          </cell>
        </row>
        <row r="106">
          <cell r="C106" t="str">
            <v>С1</v>
          </cell>
          <cell r="G106">
            <v>28.6</v>
          </cell>
          <cell r="AH106">
            <v>11947078</v>
          </cell>
          <cell r="AI106" t="str">
            <v>Резерв</v>
          </cell>
        </row>
        <row r="107">
          <cell r="C107" t="str">
            <v>С1</v>
          </cell>
          <cell r="G107">
            <v>29.24</v>
          </cell>
          <cell r="AH107">
            <v>12214425.199999999</v>
          </cell>
          <cell r="AI107" t="str">
            <v>Резерв</v>
          </cell>
        </row>
        <row r="108">
          <cell r="C108" t="str">
            <v>С1</v>
          </cell>
          <cell r="G108">
            <v>29.24</v>
          </cell>
          <cell r="AH108">
            <v>12214425.199999999</v>
          </cell>
          <cell r="AI108" t="str">
            <v>Резерв</v>
          </cell>
        </row>
        <row r="109">
          <cell r="C109" t="str">
            <v>С1</v>
          </cell>
          <cell r="G109">
            <v>29.24</v>
          </cell>
          <cell r="AH109">
            <v>12268519.199999999</v>
          </cell>
          <cell r="AI109" t="str">
            <v>Резерв</v>
          </cell>
        </row>
        <row r="110">
          <cell r="C110" t="str">
            <v>С1</v>
          </cell>
          <cell r="G110">
            <v>29.24</v>
          </cell>
          <cell r="AH110">
            <v>12268519.199999999</v>
          </cell>
          <cell r="AI110" t="str">
            <v>Резерв</v>
          </cell>
        </row>
        <row r="111">
          <cell r="C111" t="str">
            <v>С1</v>
          </cell>
          <cell r="G111">
            <v>53.23</v>
          </cell>
          <cell r="AH111">
            <v>19907807.079999998</v>
          </cell>
          <cell r="AI111" t="str">
            <v>Резерв</v>
          </cell>
        </row>
        <row r="112">
          <cell r="C112" t="str">
            <v>С1</v>
          </cell>
          <cell r="G112">
            <v>30.71</v>
          </cell>
          <cell r="AH112">
            <v>12942115.300000001</v>
          </cell>
          <cell r="AI112" t="str">
            <v>Резерв</v>
          </cell>
        </row>
        <row r="113">
          <cell r="C113" t="str">
            <v>С1</v>
          </cell>
          <cell r="G113">
            <v>30.47</v>
          </cell>
          <cell r="AH113">
            <v>12840972.1</v>
          </cell>
          <cell r="AI113" t="str">
            <v>Резерв</v>
          </cell>
        </row>
        <row r="114">
          <cell r="C114" t="str">
            <v>С1</v>
          </cell>
          <cell r="G114">
            <v>43.85</v>
          </cell>
          <cell r="AH114">
            <v>17343990.5</v>
          </cell>
          <cell r="AI114" t="str">
            <v>Резерв</v>
          </cell>
        </row>
        <row r="115">
          <cell r="C115" t="str">
            <v>С1</v>
          </cell>
          <cell r="G115">
            <v>50.89</v>
          </cell>
          <cell r="AH115">
            <v>19837609.02</v>
          </cell>
          <cell r="AI115" t="str">
            <v>Резерв</v>
          </cell>
        </row>
        <row r="116">
          <cell r="C116" t="str">
            <v>С1</v>
          </cell>
          <cell r="G116">
            <v>29.84</v>
          </cell>
          <cell r="AH116">
            <v>12465063.199999999</v>
          </cell>
          <cell r="AI116" t="str">
            <v>Резерв</v>
          </cell>
        </row>
        <row r="117">
          <cell r="C117" t="str">
            <v>С1</v>
          </cell>
          <cell r="G117">
            <v>30.27</v>
          </cell>
          <cell r="AH117">
            <v>12644687.1</v>
          </cell>
          <cell r="AI117" t="str">
            <v>Резерв</v>
          </cell>
        </row>
        <row r="118">
          <cell r="C118" t="str">
            <v>С1</v>
          </cell>
          <cell r="G118">
            <v>30.72</v>
          </cell>
          <cell r="AH118">
            <v>12946329.6</v>
          </cell>
          <cell r="AI118" t="str">
            <v>Резерв</v>
          </cell>
        </row>
        <row r="119">
          <cell r="C119" t="str">
            <v>С1</v>
          </cell>
          <cell r="G119">
            <v>31.15</v>
          </cell>
          <cell r="AH119">
            <v>13127544.5</v>
          </cell>
          <cell r="AI119" t="str">
            <v>Резерв</v>
          </cell>
        </row>
        <row r="120">
          <cell r="C120" t="str">
            <v>С1</v>
          </cell>
          <cell r="G120">
            <v>31.35</v>
          </cell>
          <cell r="AH120">
            <v>13211830.5</v>
          </cell>
          <cell r="AI120" t="str">
            <v>Резерв</v>
          </cell>
        </row>
        <row r="121">
          <cell r="C121" t="str">
            <v>С1</v>
          </cell>
          <cell r="G121">
            <v>31.59</v>
          </cell>
          <cell r="AH121">
            <v>13312973.699999999</v>
          </cell>
          <cell r="AI121" t="str">
            <v>Резерв</v>
          </cell>
        </row>
        <row r="122">
          <cell r="C122" t="str">
            <v>С1</v>
          </cell>
          <cell r="G122">
            <v>53.41</v>
          </cell>
          <cell r="AH122">
            <v>19975126.359999999</v>
          </cell>
          <cell r="AI122" t="str">
            <v>Резерв</v>
          </cell>
        </row>
        <row r="123">
          <cell r="C123" t="str">
            <v>С1</v>
          </cell>
          <cell r="G123">
            <v>29.23</v>
          </cell>
          <cell r="AH123">
            <v>12264323.4</v>
          </cell>
          <cell r="AI123" t="str">
            <v>Резерв</v>
          </cell>
        </row>
        <row r="124">
          <cell r="C124" t="str">
            <v>С1</v>
          </cell>
          <cell r="G124">
            <v>29.24</v>
          </cell>
          <cell r="AH124">
            <v>12268519.199999999</v>
          </cell>
          <cell r="AI124" t="str">
            <v>Резерв</v>
          </cell>
        </row>
        <row r="125">
          <cell r="C125" t="str">
            <v>С1</v>
          </cell>
          <cell r="G125">
            <v>29.23</v>
          </cell>
          <cell r="AH125">
            <v>12210247.9</v>
          </cell>
          <cell r="AI125" t="str">
            <v>Резерв</v>
          </cell>
        </row>
        <row r="126">
          <cell r="C126" t="str">
            <v>С1</v>
          </cell>
          <cell r="G126">
            <v>29.24</v>
          </cell>
          <cell r="AH126">
            <v>12214425.199999999</v>
          </cell>
          <cell r="AI126" t="str">
            <v>Резерв</v>
          </cell>
        </row>
        <row r="127">
          <cell r="C127" t="str">
            <v>С1</v>
          </cell>
          <cell r="G127">
            <v>28.6</v>
          </cell>
          <cell r="AH127">
            <v>11947078</v>
          </cell>
          <cell r="AI127" t="str">
            <v>Резерв</v>
          </cell>
        </row>
        <row r="128">
          <cell r="C128" t="str">
            <v>С1</v>
          </cell>
          <cell r="G128">
            <v>49.71</v>
          </cell>
          <cell r="AH128">
            <v>20029650.300000001</v>
          </cell>
          <cell r="AI128" t="str">
            <v>Резерв</v>
          </cell>
        </row>
        <row r="129">
          <cell r="C129" t="str">
            <v>С1</v>
          </cell>
          <cell r="G129">
            <v>49.71</v>
          </cell>
          <cell r="AH129">
            <v>18834124.800000001</v>
          </cell>
          <cell r="AI129" t="str">
            <v>Резерв</v>
          </cell>
        </row>
        <row r="130">
          <cell r="C130" t="str">
            <v>С1</v>
          </cell>
          <cell r="G130">
            <v>28.6</v>
          </cell>
          <cell r="AH130">
            <v>11259248</v>
          </cell>
          <cell r="AI130" t="str">
            <v>Резерв</v>
          </cell>
        </row>
        <row r="131">
          <cell r="C131" t="str">
            <v>С1</v>
          </cell>
          <cell r="G131">
            <v>29.24</v>
          </cell>
          <cell r="AH131">
            <v>11511203.199999999</v>
          </cell>
          <cell r="AI131" t="str">
            <v>Резерв</v>
          </cell>
        </row>
        <row r="132">
          <cell r="C132" t="str">
            <v>С1</v>
          </cell>
          <cell r="G132">
            <v>29.24</v>
          </cell>
          <cell r="AH132">
            <v>11511203.199999999</v>
          </cell>
          <cell r="AI132" t="str">
            <v>Резерв</v>
          </cell>
        </row>
        <row r="133">
          <cell r="C133" t="str">
            <v>С1</v>
          </cell>
          <cell r="G133">
            <v>29.24</v>
          </cell>
          <cell r="AH133">
            <v>11565297.199999999</v>
          </cell>
          <cell r="AI133" t="str">
            <v>Резерв</v>
          </cell>
        </row>
        <row r="134">
          <cell r="C134" t="str">
            <v>С1</v>
          </cell>
          <cell r="G134">
            <v>58.74</v>
          </cell>
          <cell r="AH134">
            <v>19800578.489999998</v>
          </cell>
          <cell r="AI134" t="str">
            <v>Резерв</v>
          </cell>
        </row>
        <row r="135">
          <cell r="C135" t="str">
            <v>С1</v>
          </cell>
          <cell r="G135">
            <v>30.59</v>
          </cell>
          <cell r="AH135">
            <v>11872896.699999999</v>
          </cell>
          <cell r="AI135" t="str">
            <v>Резерв</v>
          </cell>
        </row>
        <row r="136">
          <cell r="C136" t="str">
            <v>С1</v>
          </cell>
          <cell r="G136">
            <v>30.78</v>
          </cell>
          <cell r="AH136">
            <v>11946641.4</v>
          </cell>
          <cell r="AI136" t="str">
            <v>Резерв</v>
          </cell>
        </row>
        <row r="137">
          <cell r="C137" t="str">
            <v>С1</v>
          </cell>
          <cell r="G137">
            <v>30.59</v>
          </cell>
          <cell r="AH137">
            <v>11872896.699999999</v>
          </cell>
          <cell r="AI137" t="str">
            <v>Резерв</v>
          </cell>
        </row>
        <row r="138">
          <cell r="C138" t="str">
            <v>С1</v>
          </cell>
          <cell r="G138">
            <v>30.4</v>
          </cell>
          <cell r="AH138">
            <v>11799152</v>
          </cell>
          <cell r="AI138" t="str">
            <v>Резерв</v>
          </cell>
        </row>
        <row r="139">
          <cell r="C139" t="str">
            <v>С1</v>
          </cell>
          <cell r="G139">
            <v>29.86</v>
          </cell>
          <cell r="AH139">
            <v>11368597.800000001</v>
          </cell>
          <cell r="AI139" t="str">
            <v>Резерв</v>
          </cell>
        </row>
        <row r="140">
          <cell r="C140" t="str">
            <v>С1</v>
          </cell>
          <cell r="G140">
            <v>30.6</v>
          </cell>
          <cell r="AH140">
            <v>11876778</v>
          </cell>
          <cell r="AI140" t="str">
            <v>Резерв</v>
          </cell>
        </row>
        <row r="141">
          <cell r="C141" t="str">
            <v>С1</v>
          </cell>
          <cell r="G141">
            <v>58.74</v>
          </cell>
          <cell r="AH141">
            <v>19284400.739999998</v>
          </cell>
          <cell r="AI141" t="str">
            <v>Резерв</v>
          </cell>
        </row>
        <row r="142">
          <cell r="C142" t="str">
            <v>С1</v>
          </cell>
          <cell r="G142">
            <v>29.23</v>
          </cell>
          <cell r="AH142">
            <v>11290964.4</v>
          </cell>
          <cell r="AI142" t="str">
            <v>Резерв</v>
          </cell>
        </row>
        <row r="143">
          <cell r="C143" t="str">
            <v>С1</v>
          </cell>
          <cell r="G143">
            <v>29.24</v>
          </cell>
          <cell r="AH143">
            <v>11240733.199999999</v>
          </cell>
          <cell r="AI143" t="str">
            <v>Резерв</v>
          </cell>
        </row>
        <row r="144">
          <cell r="C144" t="str">
            <v>С1</v>
          </cell>
          <cell r="G144">
            <v>29.24</v>
          </cell>
          <cell r="AH144">
            <v>11240733.199999999</v>
          </cell>
          <cell r="AI144" t="str">
            <v>Резерв</v>
          </cell>
        </row>
        <row r="145">
          <cell r="C145" t="str">
            <v>С1</v>
          </cell>
          <cell r="G145">
            <v>28.6</v>
          </cell>
          <cell r="AH145">
            <v>10994698</v>
          </cell>
          <cell r="AI145" t="str">
            <v>Резерв</v>
          </cell>
        </row>
        <row r="146">
          <cell r="C146" t="str">
            <v>С1</v>
          </cell>
          <cell r="G146">
            <v>49.71</v>
          </cell>
          <cell r="AH146">
            <v>18466270.800000001</v>
          </cell>
          <cell r="AI146" t="str">
            <v>Резерв</v>
          </cell>
        </row>
        <row r="147">
          <cell r="C147" t="str">
            <v>С1</v>
          </cell>
          <cell r="G147">
            <v>49.71</v>
          </cell>
          <cell r="AH147">
            <v>20121613.800000001</v>
          </cell>
          <cell r="AI147" t="str">
            <v>Резерв</v>
          </cell>
        </row>
        <row r="148">
          <cell r="C148" t="str">
            <v>С1</v>
          </cell>
          <cell r="G148">
            <v>28.6</v>
          </cell>
          <cell r="AH148">
            <v>11999988</v>
          </cell>
          <cell r="AI148" t="str">
            <v>Резерв</v>
          </cell>
        </row>
        <row r="149">
          <cell r="C149" t="str">
            <v>С1</v>
          </cell>
          <cell r="G149">
            <v>29.24</v>
          </cell>
          <cell r="AH149">
            <v>12268519.199999999</v>
          </cell>
          <cell r="AI149" t="str">
            <v>Резерв</v>
          </cell>
        </row>
        <row r="150">
          <cell r="C150" t="str">
            <v>С1</v>
          </cell>
          <cell r="G150">
            <v>29.24</v>
          </cell>
          <cell r="AH150">
            <v>12268519.199999999</v>
          </cell>
          <cell r="AI150" t="str">
            <v>Резерв</v>
          </cell>
        </row>
        <row r="151">
          <cell r="C151" t="str">
            <v>С1</v>
          </cell>
          <cell r="G151">
            <v>29.24</v>
          </cell>
          <cell r="AH151">
            <v>12322613.199999999</v>
          </cell>
          <cell r="AI151" t="str">
            <v>Резерв</v>
          </cell>
        </row>
        <row r="152">
          <cell r="C152" t="str">
            <v>С1</v>
          </cell>
          <cell r="G152">
            <v>29.24</v>
          </cell>
          <cell r="AH152">
            <v>12322613.199999999</v>
          </cell>
          <cell r="AI152" t="str">
            <v>Резерв</v>
          </cell>
        </row>
        <row r="153">
          <cell r="C153" t="str">
            <v>С1</v>
          </cell>
          <cell r="G153">
            <v>53.23</v>
          </cell>
          <cell r="AH153">
            <v>20001358.809999999</v>
          </cell>
          <cell r="AI153" t="str">
            <v>Резерв</v>
          </cell>
        </row>
        <row r="154">
          <cell r="C154" t="str">
            <v>С1</v>
          </cell>
          <cell r="G154">
            <v>30.85</v>
          </cell>
          <cell r="AH154">
            <v>13058188</v>
          </cell>
          <cell r="AI154" t="str">
            <v>Резерв</v>
          </cell>
        </row>
        <row r="155">
          <cell r="C155" t="str">
            <v>С1</v>
          </cell>
          <cell r="G155">
            <v>30.82</v>
          </cell>
          <cell r="AH155">
            <v>13045489.6</v>
          </cell>
          <cell r="AI155" t="str">
            <v>Резерв</v>
          </cell>
        </row>
        <row r="156">
          <cell r="C156" t="str">
            <v>С1</v>
          </cell>
          <cell r="G156">
            <v>44.75</v>
          </cell>
          <cell r="AH156">
            <v>17782755</v>
          </cell>
          <cell r="AI156" t="str">
            <v>Резерв</v>
          </cell>
        </row>
        <row r="157">
          <cell r="C157" t="str">
            <v>С1</v>
          </cell>
          <cell r="G157">
            <v>52.94</v>
          </cell>
          <cell r="AH157">
            <v>20729768.739999998</v>
          </cell>
          <cell r="AI157" t="str">
            <v>Резерв</v>
          </cell>
        </row>
        <row r="158">
          <cell r="C158" t="str">
            <v>С1</v>
          </cell>
          <cell r="G158">
            <v>30.17</v>
          </cell>
          <cell r="AH158">
            <v>12658728.6</v>
          </cell>
          <cell r="AI158" t="str">
            <v>Резерв</v>
          </cell>
        </row>
        <row r="159">
          <cell r="C159" t="str">
            <v>С1</v>
          </cell>
          <cell r="G159">
            <v>30.38</v>
          </cell>
          <cell r="AH159">
            <v>12746840.4</v>
          </cell>
          <cell r="AI159" t="str">
            <v>Резерв</v>
          </cell>
        </row>
        <row r="160">
          <cell r="C160" t="str">
            <v>С1</v>
          </cell>
          <cell r="G160">
            <v>30.61</v>
          </cell>
          <cell r="AH160">
            <v>12956600.800000001</v>
          </cell>
          <cell r="AI160" t="str">
            <v>Резерв</v>
          </cell>
        </row>
        <row r="161">
          <cell r="C161" t="str">
            <v>С1</v>
          </cell>
          <cell r="G161">
            <v>30.82</v>
          </cell>
          <cell r="AH161">
            <v>13045489.6</v>
          </cell>
          <cell r="AI161" t="str">
            <v>Резерв</v>
          </cell>
        </row>
        <row r="162">
          <cell r="C162" t="str">
            <v>С1</v>
          </cell>
          <cell r="G162">
            <v>30.8</v>
          </cell>
          <cell r="AH162">
            <v>13037024</v>
          </cell>
          <cell r="AI162" t="str">
            <v>Резерв</v>
          </cell>
        </row>
        <row r="163">
          <cell r="C163" t="str">
            <v>С1</v>
          </cell>
          <cell r="G163">
            <v>30.83</v>
          </cell>
          <cell r="AH163">
            <v>13049722.4</v>
          </cell>
          <cell r="AI163" t="str">
            <v>Резерв</v>
          </cell>
        </row>
        <row r="164">
          <cell r="C164" t="str">
            <v>С1</v>
          </cell>
          <cell r="G164">
            <v>53.41</v>
          </cell>
          <cell r="AH164">
            <v>20068994.440000001</v>
          </cell>
          <cell r="AI164" t="str">
            <v>Резерв</v>
          </cell>
        </row>
        <row r="165">
          <cell r="C165" t="str">
            <v>С1</v>
          </cell>
          <cell r="G165">
            <v>29.23</v>
          </cell>
          <cell r="AH165">
            <v>12318398.9</v>
          </cell>
          <cell r="AI165" t="str">
            <v>Резерв</v>
          </cell>
        </row>
        <row r="166">
          <cell r="C166" t="str">
            <v>С1</v>
          </cell>
          <cell r="G166">
            <v>29.24</v>
          </cell>
          <cell r="AH166">
            <v>12322613.199999999</v>
          </cell>
          <cell r="AI166" t="str">
            <v>Резерв</v>
          </cell>
        </row>
        <row r="167">
          <cell r="C167" t="str">
            <v>С1</v>
          </cell>
          <cell r="G167">
            <v>29.23</v>
          </cell>
          <cell r="AH167">
            <v>12264323.4</v>
          </cell>
          <cell r="AI167" t="str">
            <v>Резерв</v>
          </cell>
        </row>
        <row r="168">
          <cell r="C168" t="str">
            <v>С1</v>
          </cell>
          <cell r="G168">
            <v>29.24</v>
          </cell>
          <cell r="AH168">
            <v>12268519.199999999</v>
          </cell>
          <cell r="AI168" t="str">
            <v>Резерв</v>
          </cell>
        </row>
        <row r="169">
          <cell r="C169" t="str">
            <v>С1</v>
          </cell>
          <cell r="G169">
            <v>28.6</v>
          </cell>
          <cell r="AH169">
            <v>11999988</v>
          </cell>
          <cell r="AI169" t="str">
            <v>Резерв</v>
          </cell>
        </row>
        <row r="170">
          <cell r="C170" t="str">
            <v>С1</v>
          </cell>
          <cell r="G170">
            <v>49.71</v>
          </cell>
          <cell r="AH170">
            <v>20121613.800000001</v>
          </cell>
          <cell r="AI170" t="str">
            <v>Резерв</v>
          </cell>
        </row>
        <row r="171">
          <cell r="C171" t="str">
            <v>С1</v>
          </cell>
          <cell r="G171">
            <v>49.71</v>
          </cell>
          <cell r="AH171">
            <v>18926088.300000001</v>
          </cell>
          <cell r="AI171" t="str">
            <v>Резерв</v>
          </cell>
        </row>
        <row r="172">
          <cell r="C172" t="str">
            <v>С1</v>
          </cell>
          <cell r="G172">
            <v>28.6</v>
          </cell>
          <cell r="AH172">
            <v>11312158</v>
          </cell>
          <cell r="AI172" t="str">
            <v>Резерв</v>
          </cell>
        </row>
        <row r="173">
          <cell r="C173" t="str">
            <v>С1</v>
          </cell>
          <cell r="G173">
            <v>29.24</v>
          </cell>
          <cell r="AH173">
            <v>11565297.199999999</v>
          </cell>
          <cell r="AI173" t="str">
            <v>Резерв</v>
          </cell>
        </row>
        <row r="174">
          <cell r="C174" t="str">
            <v>С1</v>
          </cell>
          <cell r="G174">
            <v>29.24</v>
          </cell>
          <cell r="AH174">
            <v>11565297.199999999</v>
          </cell>
          <cell r="AI174" t="str">
            <v>Резерв</v>
          </cell>
        </row>
        <row r="175">
          <cell r="C175" t="str">
            <v>С1</v>
          </cell>
          <cell r="G175">
            <v>29.24</v>
          </cell>
          <cell r="AH175">
            <v>11619391.199999999</v>
          </cell>
          <cell r="AI175" t="str">
            <v>Резерв</v>
          </cell>
        </row>
        <row r="176">
          <cell r="C176" t="str">
            <v>С1</v>
          </cell>
          <cell r="G176">
            <v>58.74</v>
          </cell>
          <cell r="AH176">
            <v>19903814.039999999</v>
          </cell>
          <cell r="AI176" t="str">
            <v>Резерв</v>
          </cell>
        </row>
        <row r="177">
          <cell r="C177" t="str">
            <v>С1</v>
          </cell>
          <cell r="G177">
            <v>30.59</v>
          </cell>
          <cell r="AH177">
            <v>11929488.199999999</v>
          </cell>
          <cell r="AI177" t="str">
            <v>Резерв</v>
          </cell>
        </row>
        <row r="178">
          <cell r="C178" t="str">
            <v>С1</v>
          </cell>
          <cell r="G178">
            <v>30.78</v>
          </cell>
          <cell r="AH178">
            <v>12003584.4</v>
          </cell>
          <cell r="AI178" t="str">
            <v>Резерв</v>
          </cell>
        </row>
        <row r="179">
          <cell r="C179" t="str">
            <v>С1</v>
          </cell>
          <cell r="G179">
            <v>30.59</v>
          </cell>
          <cell r="AH179">
            <v>11929488.199999999</v>
          </cell>
          <cell r="AI179" t="str">
            <v>Резерв</v>
          </cell>
        </row>
        <row r="180">
          <cell r="C180" t="str">
            <v>С1</v>
          </cell>
          <cell r="G180">
            <v>30.4</v>
          </cell>
          <cell r="AH180">
            <v>11855392</v>
          </cell>
          <cell r="AI180" t="str">
            <v>Резерв</v>
          </cell>
        </row>
        <row r="181">
          <cell r="C181" t="str">
            <v>С1</v>
          </cell>
          <cell r="G181">
            <v>29.86</v>
          </cell>
          <cell r="AH181">
            <v>11479079.800000001</v>
          </cell>
          <cell r="AI181" t="str">
            <v>Резерв</v>
          </cell>
        </row>
        <row r="182">
          <cell r="C182" t="str">
            <v>С1</v>
          </cell>
          <cell r="G182">
            <v>30.6</v>
          </cell>
          <cell r="AH182">
            <v>11989998</v>
          </cell>
          <cell r="AI182" t="str">
            <v>Резерв</v>
          </cell>
        </row>
        <row r="183">
          <cell r="C183" t="str">
            <v>С1</v>
          </cell>
          <cell r="G183">
            <v>58.66</v>
          </cell>
          <cell r="AH183">
            <v>19464326.559999999</v>
          </cell>
          <cell r="AI183" t="str">
            <v>Резерв</v>
          </cell>
        </row>
        <row r="184">
          <cell r="C184" t="str">
            <v>С1</v>
          </cell>
          <cell r="G184">
            <v>29.28</v>
          </cell>
          <cell r="AH184">
            <v>11418614.4</v>
          </cell>
          <cell r="AI184" t="str">
            <v>Резерв</v>
          </cell>
        </row>
        <row r="185">
          <cell r="C185" t="str">
            <v>С1</v>
          </cell>
          <cell r="G185">
            <v>29.28</v>
          </cell>
          <cell r="AH185">
            <v>11364446.4</v>
          </cell>
          <cell r="AI185" t="str">
            <v>Резерв</v>
          </cell>
        </row>
        <row r="186">
          <cell r="C186" t="str">
            <v>С1</v>
          </cell>
          <cell r="G186">
            <v>29.28</v>
          </cell>
          <cell r="AH186">
            <v>11364446.4</v>
          </cell>
          <cell r="AI186" t="str">
            <v>Резерв</v>
          </cell>
        </row>
        <row r="187">
          <cell r="C187" t="str">
            <v>С1</v>
          </cell>
          <cell r="G187">
            <v>28.64</v>
          </cell>
          <cell r="AH187">
            <v>11116043.199999999</v>
          </cell>
          <cell r="AI187" t="str">
            <v>Резерв</v>
          </cell>
        </row>
        <row r="188">
          <cell r="C188" t="str">
            <v>С1</v>
          </cell>
          <cell r="G188">
            <v>49.74</v>
          </cell>
          <cell r="AH188">
            <v>18661453.199999999</v>
          </cell>
          <cell r="AI188" t="str">
            <v>Резерв</v>
          </cell>
        </row>
        <row r="189">
          <cell r="C189" t="str">
            <v>С1</v>
          </cell>
          <cell r="G189">
            <v>49.74</v>
          </cell>
          <cell r="AH189">
            <v>20317795.199999999</v>
          </cell>
          <cell r="AI189" t="str">
            <v>Резерв</v>
          </cell>
        </row>
        <row r="190">
          <cell r="C190" t="str">
            <v>С1</v>
          </cell>
          <cell r="G190">
            <v>28.64</v>
          </cell>
          <cell r="AH190">
            <v>12122739.199999999</v>
          </cell>
          <cell r="AI190" t="str">
            <v>Резерв</v>
          </cell>
        </row>
        <row r="191">
          <cell r="C191" t="str">
            <v>С1</v>
          </cell>
          <cell r="G191">
            <v>29.28</v>
          </cell>
          <cell r="AH191">
            <v>12393638.4</v>
          </cell>
          <cell r="AI191" t="str">
            <v>Резерв</v>
          </cell>
        </row>
        <row r="192">
          <cell r="C192" t="str">
            <v>С1</v>
          </cell>
          <cell r="G192">
            <v>29.28</v>
          </cell>
          <cell r="AH192">
            <v>12393638.4</v>
          </cell>
          <cell r="AI192" t="str">
            <v>Резерв</v>
          </cell>
        </row>
        <row r="193">
          <cell r="C193" t="str">
            <v>С1</v>
          </cell>
          <cell r="G193">
            <v>29.28</v>
          </cell>
          <cell r="AH193">
            <v>12447806.4</v>
          </cell>
          <cell r="AI193" t="str">
            <v>Резерв</v>
          </cell>
        </row>
        <row r="194">
          <cell r="C194" t="str">
            <v>С1</v>
          </cell>
          <cell r="G194">
            <v>29.28</v>
          </cell>
          <cell r="AH194">
            <v>12447806.4</v>
          </cell>
          <cell r="AI194" t="str">
            <v>Резерв</v>
          </cell>
        </row>
        <row r="195">
          <cell r="C195" t="str">
            <v>С1</v>
          </cell>
          <cell r="G195">
            <v>53.24</v>
          </cell>
          <cell r="AH195">
            <v>20192254.940000001</v>
          </cell>
          <cell r="AI195" t="str">
            <v>Резерв</v>
          </cell>
        </row>
        <row r="196">
          <cell r="C196" t="str">
            <v>С1</v>
          </cell>
          <cell r="G196">
            <v>30.96</v>
          </cell>
          <cell r="AH196">
            <v>13219300.800000001</v>
          </cell>
          <cell r="AI196" t="str">
            <v>Резерв</v>
          </cell>
        </row>
        <row r="197">
          <cell r="C197" t="str">
            <v>С1</v>
          </cell>
          <cell r="G197">
            <v>31.16</v>
          </cell>
          <cell r="AH197">
            <v>13304696.800000001</v>
          </cell>
          <cell r="AI197" t="str">
            <v>Резерв</v>
          </cell>
        </row>
        <row r="198">
          <cell r="C198" t="str">
            <v>С1</v>
          </cell>
          <cell r="G198">
            <v>45.6</v>
          </cell>
          <cell r="AH198">
            <v>18289248</v>
          </cell>
          <cell r="AI198" t="str">
            <v>Резерв</v>
          </cell>
        </row>
        <row r="199">
          <cell r="C199" t="str">
            <v>С1</v>
          </cell>
          <cell r="G199">
            <v>55.02</v>
          </cell>
          <cell r="AH199">
            <v>21737631.719999999</v>
          </cell>
          <cell r="AI199" t="str">
            <v>Резерв</v>
          </cell>
        </row>
        <row r="200">
          <cell r="C200" t="str">
            <v>С1</v>
          </cell>
          <cell r="G200">
            <v>30.5</v>
          </cell>
          <cell r="AH200">
            <v>12910040</v>
          </cell>
          <cell r="AI200" t="str">
            <v>Резерв</v>
          </cell>
        </row>
        <row r="201">
          <cell r="C201" t="str">
            <v>С1</v>
          </cell>
          <cell r="G201">
            <v>30.49</v>
          </cell>
          <cell r="AH201">
            <v>12905807.199999999</v>
          </cell>
          <cell r="AI201" t="str">
            <v>Резерв</v>
          </cell>
        </row>
        <row r="202">
          <cell r="C202" t="str">
            <v>С1</v>
          </cell>
          <cell r="G202">
            <v>30.5</v>
          </cell>
          <cell r="AH202">
            <v>13022890</v>
          </cell>
          <cell r="AI202" t="str">
            <v>Резерв</v>
          </cell>
        </row>
        <row r="203">
          <cell r="C203" t="str">
            <v>С1</v>
          </cell>
          <cell r="G203">
            <v>30.49</v>
          </cell>
          <cell r="AH203">
            <v>13018620.199999999</v>
          </cell>
          <cell r="AI203" t="str">
            <v>Резерв</v>
          </cell>
        </row>
        <row r="204">
          <cell r="C204" t="str">
            <v>С1</v>
          </cell>
          <cell r="G204">
            <v>30.25</v>
          </cell>
          <cell r="AH204">
            <v>12916145</v>
          </cell>
          <cell r="AI204" t="str">
            <v>Резерв</v>
          </cell>
        </row>
        <row r="205">
          <cell r="C205" t="str">
            <v>С1</v>
          </cell>
          <cell r="G205">
            <v>30.08</v>
          </cell>
          <cell r="AH205">
            <v>12843558.4</v>
          </cell>
          <cell r="AI205" t="str">
            <v>Резерв</v>
          </cell>
        </row>
        <row r="206">
          <cell r="C206" t="str">
            <v>С1</v>
          </cell>
          <cell r="G206">
            <v>53.42</v>
          </cell>
          <cell r="AH206">
            <v>20260523.27</v>
          </cell>
          <cell r="AI206" t="str">
            <v>Резерв</v>
          </cell>
        </row>
        <row r="207">
          <cell r="C207" t="str">
            <v>С1</v>
          </cell>
          <cell r="G207">
            <v>29.27</v>
          </cell>
          <cell r="AH207">
            <v>12443555.1</v>
          </cell>
          <cell r="AI207" t="str">
            <v>Резерв</v>
          </cell>
        </row>
        <row r="208">
          <cell r="C208" t="str">
            <v>С1</v>
          </cell>
          <cell r="G208">
            <v>29.28</v>
          </cell>
          <cell r="AH208">
            <v>12447806.4</v>
          </cell>
          <cell r="AI208" t="str">
            <v>Резерв</v>
          </cell>
        </row>
        <row r="209">
          <cell r="C209" t="str">
            <v>С1</v>
          </cell>
          <cell r="G209">
            <v>29.27</v>
          </cell>
          <cell r="AH209">
            <v>12389405.6</v>
          </cell>
          <cell r="AI209" t="str">
            <v>Резерв</v>
          </cell>
        </row>
        <row r="210">
          <cell r="C210" t="str">
            <v>С1</v>
          </cell>
          <cell r="G210">
            <v>29.28</v>
          </cell>
          <cell r="AH210">
            <v>12393638.4</v>
          </cell>
          <cell r="AI210" t="str">
            <v>Резерв</v>
          </cell>
        </row>
        <row r="211">
          <cell r="C211" t="str">
            <v>С1</v>
          </cell>
          <cell r="G211">
            <v>28.64</v>
          </cell>
          <cell r="AH211">
            <v>12122739.199999999</v>
          </cell>
          <cell r="AI211" t="str">
            <v>Резерв</v>
          </cell>
        </row>
        <row r="212">
          <cell r="C212" t="str">
            <v>С1</v>
          </cell>
          <cell r="G212">
            <v>49.74</v>
          </cell>
          <cell r="AH212">
            <v>20317795.199999999</v>
          </cell>
          <cell r="AI212" t="str">
            <v>Резерв</v>
          </cell>
        </row>
        <row r="213">
          <cell r="C213" t="str">
            <v>С1</v>
          </cell>
          <cell r="G213">
            <v>49.74</v>
          </cell>
          <cell r="AH213">
            <v>19121548.199999999</v>
          </cell>
          <cell r="AI213" t="str">
            <v>Резерв</v>
          </cell>
        </row>
        <row r="214">
          <cell r="C214" t="str">
            <v>С1</v>
          </cell>
          <cell r="G214">
            <v>28.64</v>
          </cell>
          <cell r="AH214">
            <v>11433947.199999999</v>
          </cell>
          <cell r="AI214" t="str">
            <v>Резерв</v>
          </cell>
        </row>
        <row r="215">
          <cell r="C215" t="str">
            <v>С1</v>
          </cell>
          <cell r="G215">
            <v>29.28</v>
          </cell>
          <cell r="AH215">
            <v>11689454.4</v>
          </cell>
          <cell r="AI215" t="str">
            <v>Резерв</v>
          </cell>
        </row>
        <row r="216">
          <cell r="C216" t="str">
            <v>С1</v>
          </cell>
          <cell r="G216">
            <v>29.28</v>
          </cell>
          <cell r="AH216">
            <v>11689454.4</v>
          </cell>
          <cell r="AI216" t="str">
            <v>Резерв</v>
          </cell>
        </row>
        <row r="217">
          <cell r="C217" t="str">
            <v>С1</v>
          </cell>
          <cell r="G217">
            <v>29.28</v>
          </cell>
          <cell r="AH217">
            <v>11743622.4</v>
          </cell>
          <cell r="AI217" t="str">
            <v>Резерв</v>
          </cell>
        </row>
        <row r="218">
          <cell r="C218" t="str">
            <v>С1</v>
          </cell>
          <cell r="G218">
            <v>58.66</v>
          </cell>
          <cell r="AH218">
            <v>20082896.260000002</v>
          </cell>
          <cell r="AI218" t="str">
            <v>Резерв</v>
          </cell>
        </row>
        <row r="219">
          <cell r="C219" t="str">
            <v>С1</v>
          </cell>
          <cell r="G219">
            <v>30.59</v>
          </cell>
          <cell r="AH219">
            <v>12042671.199999999</v>
          </cell>
          <cell r="AI219" t="str">
            <v>Резерв</v>
          </cell>
        </row>
        <row r="220">
          <cell r="C220" t="str">
            <v>С1</v>
          </cell>
          <cell r="G220">
            <v>30.78</v>
          </cell>
          <cell r="AH220">
            <v>12117470.4</v>
          </cell>
          <cell r="AI220" t="str">
            <v>Резерв</v>
          </cell>
        </row>
        <row r="221">
          <cell r="C221" t="str">
            <v>С1</v>
          </cell>
          <cell r="G221">
            <v>30.59</v>
          </cell>
          <cell r="AH221">
            <v>12042671.199999999</v>
          </cell>
          <cell r="AI221" t="str">
            <v>Резерв</v>
          </cell>
        </row>
        <row r="222">
          <cell r="C222" t="str">
            <v>С1</v>
          </cell>
          <cell r="G222">
            <v>30.4</v>
          </cell>
          <cell r="AH222">
            <v>11967872</v>
          </cell>
          <cell r="AI222" t="str">
            <v>Резерв</v>
          </cell>
        </row>
        <row r="223">
          <cell r="C223" t="str">
            <v>С1</v>
          </cell>
          <cell r="G223">
            <v>29.87</v>
          </cell>
          <cell r="AH223">
            <v>11659754.5</v>
          </cell>
          <cell r="AI223" t="str">
            <v>Резерв</v>
          </cell>
        </row>
        <row r="224">
          <cell r="C224" t="str">
            <v>С1</v>
          </cell>
          <cell r="G224">
            <v>30.6</v>
          </cell>
          <cell r="AH224">
            <v>12171150</v>
          </cell>
          <cell r="AI224" t="str">
            <v>Резерв</v>
          </cell>
        </row>
        <row r="225">
          <cell r="C225" t="str">
            <v>С1</v>
          </cell>
          <cell r="G225">
            <v>58.74</v>
          </cell>
          <cell r="AH225">
            <v>19821225.600000001</v>
          </cell>
          <cell r="AI225" t="str">
            <v>Резерв</v>
          </cell>
        </row>
        <row r="226">
          <cell r="C226" t="str">
            <v>С1</v>
          </cell>
          <cell r="G226">
            <v>29.24</v>
          </cell>
          <cell r="AH226">
            <v>11576116</v>
          </cell>
          <cell r="AI226" t="str">
            <v>Резерв</v>
          </cell>
        </row>
        <row r="227">
          <cell r="C227" t="str">
            <v>С1</v>
          </cell>
          <cell r="G227">
            <v>29.24</v>
          </cell>
          <cell r="AH227">
            <v>11522022</v>
          </cell>
          <cell r="AI227" t="str">
            <v>Резерв</v>
          </cell>
        </row>
        <row r="228">
          <cell r="C228" t="str">
            <v>С1</v>
          </cell>
          <cell r="G228">
            <v>29.24</v>
          </cell>
          <cell r="AH228">
            <v>11522022</v>
          </cell>
          <cell r="AI228" t="str">
            <v>Резерв</v>
          </cell>
        </row>
        <row r="229">
          <cell r="C229" t="str">
            <v>С1</v>
          </cell>
          <cell r="G229">
            <v>28.6</v>
          </cell>
          <cell r="AH229">
            <v>11269830</v>
          </cell>
          <cell r="AI229" t="str">
            <v>Резерв</v>
          </cell>
        </row>
        <row r="230">
          <cell r="C230" t="str">
            <v>С1</v>
          </cell>
          <cell r="G230">
            <v>49.71</v>
          </cell>
          <cell r="AH230">
            <v>18944481</v>
          </cell>
          <cell r="AI230" t="str">
            <v>Резерв</v>
          </cell>
        </row>
        <row r="231">
          <cell r="C231" t="str">
            <v>С1</v>
          </cell>
          <cell r="G231">
            <v>49.71</v>
          </cell>
          <cell r="AH231">
            <v>20599824</v>
          </cell>
          <cell r="AI231" t="str">
            <v>Резерв</v>
          </cell>
        </row>
        <row r="232">
          <cell r="C232" t="str">
            <v>С1</v>
          </cell>
          <cell r="G232">
            <v>28.6</v>
          </cell>
          <cell r="AH232">
            <v>12275120</v>
          </cell>
          <cell r="AI232" t="str">
            <v>Резерв</v>
          </cell>
        </row>
        <row r="233">
          <cell r="C233" t="str">
            <v>С1</v>
          </cell>
          <cell r="G233">
            <v>29.24</v>
          </cell>
          <cell r="AH233">
            <v>12549808</v>
          </cell>
          <cell r="AI233" t="str">
            <v>Резерв</v>
          </cell>
        </row>
        <row r="234">
          <cell r="C234" t="str">
            <v>С1</v>
          </cell>
          <cell r="G234">
            <v>29.24</v>
          </cell>
          <cell r="AH234">
            <v>12549808</v>
          </cell>
          <cell r="AI234" t="str">
            <v>Резерв</v>
          </cell>
        </row>
        <row r="235">
          <cell r="C235" t="str">
            <v>С1</v>
          </cell>
          <cell r="G235">
            <v>29.24</v>
          </cell>
          <cell r="AH235">
            <v>12603902</v>
          </cell>
          <cell r="AI235" t="str">
            <v>Резерв</v>
          </cell>
        </row>
        <row r="236">
          <cell r="C236" t="str">
            <v>С1</v>
          </cell>
          <cell r="G236">
            <v>29.24</v>
          </cell>
          <cell r="AH236">
            <v>12603902</v>
          </cell>
          <cell r="AI236" t="str">
            <v>Резерв</v>
          </cell>
        </row>
        <row r="237">
          <cell r="C237" t="str">
            <v>С1</v>
          </cell>
          <cell r="G237">
            <v>53.23</v>
          </cell>
          <cell r="AH237">
            <v>20487827.780000001</v>
          </cell>
          <cell r="AI237" t="str">
            <v>Резерв</v>
          </cell>
        </row>
        <row r="238">
          <cell r="C238" t="str">
            <v>С1</v>
          </cell>
          <cell r="G238">
            <v>30.83</v>
          </cell>
          <cell r="AH238">
            <v>13346307</v>
          </cell>
          <cell r="AI238" t="str">
            <v>Резерв</v>
          </cell>
        </row>
        <row r="239">
          <cell r="C239" t="str">
            <v>С1</v>
          </cell>
          <cell r="G239">
            <v>30.8</v>
          </cell>
          <cell r="AH239">
            <v>13333320</v>
          </cell>
          <cell r="AI239" t="str">
            <v>Резерв</v>
          </cell>
        </row>
        <row r="240">
          <cell r="C240" t="str">
            <v>С1</v>
          </cell>
          <cell r="G240">
            <v>44.71</v>
          </cell>
          <cell r="AH240">
            <v>18196970</v>
          </cell>
          <cell r="AI240" t="str">
            <v>Резерв</v>
          </cell>
        </row>
        <row r="241">
          <cell r="C241" t="str">
            <v>С1</v>
          </cell>
          <cell r="G241">
            <v>55.87</v>
          </cell>
          <cell r="AH241">
            <v>22387667.699999999</v>
          </cell>
          <cell r="AI241" t="str">
            <v>Резерв</v>
          </cell>
        </row>
        <row r="242">
          <cell r="C242" t="str">
            <v>С1</v>
          </cell>
          <cell r="G242">
            <v>30.83</v>
          </cell>
          <cell r="AH242">
            <v>13232236</v>
          </cell>
          <cell r="AI242" t="str">
            <v>Резерв</v>
          </cell>
        </row>
        <row r="243">
          <cell r="C243" t="str">
            <v>С1</v>
          </cell>
          <cell r="G243">
            <v>30.6</v>
          </cell>
          <cell r="AH243">
            <v>13133520</v>
          </cell>
          <cell r="AI243" t="str">
            <v>Резерв</v>
          </cell>
        </row>
        <row r="244">
          <cell r="C244" t="str">
            <v>С1</v>
          </cell>
          <cell r="G244">
            <v>30.39</v>
          </cell>
          <cell r="AH244">
            <v>13155831</v>
          </cell>
          <cell r="AI244" t="str">
            <v>Резерв</v>
          </cell>
        </row>
        <row r="245">
          <cell r="C245" t="str">
            <v>С1</v>
          </cell>
          <cell r="G245">
            <v>30.16</v>
          </cell>
          <cell r="AH245">
            <v>13056264</v>
          </cell>
          <cell r="AI245" t="str">
            <v>Резерв</v>
          </cell>
        </row>
        <row r="246">
          <cell r="C246" t="str">
            <v>С1</v>
          </cell>
          <cell r="G246">
            <v>29.7</v>
          </cell>
          <cell r="AH246">
            <v>12857130</v>
          </cell>
          <cell r="AI246" t="str">
            <v>Резерв</v>
          </cell>
        </row>
        <row r="247">
          <cell r="C247" t="str">
            <v>С1</v>
          </cell>
          <cell r="G247">
            <v>29.32</v>
          </cell>
          <cell r="AH247">
            <v>12692628</v>
          </cell>
          <cell r="AI247" t="str">
            <v>Резерв</v>
          </cell>
        </row>
        <row r="248">
          <cell r="C248" t="str">
            <v>С1</v>
          </cell>
          <cell r="G248">
            <v>53.41</v>
          </cell>
          <cell r="AH248">
            <v>20557108.43</v>
          </cell>
          <cell r="AI248" t="str">
            <v>Резерв</v>
          </cell>
        </row>
        <row r="249">
          <cell r="C249" t="str">
            <v>С1</v>
          </cell>
          <cell r="G249">
            <v>29.23</v>
          </cell>
          <cell r="AH249">
            <v>12599591.5</v>
          </cell>
          <cell r="AI249" t="str">
            <v>Резерв</v>
          </cell>
        </row>
        <row r="250">
          <cell r="C250" t="str">
            <v>С1</v>
          </cell>
          <cell r="G250">
            <v>29.24</v>
          </cell>
          <cell r="AH250">
            <v>12603902</v>
          </cell>
          <cell r="AI250" t="str">
            <v>Резерв</v>
          </cell>
        </row>
        <row r="251">
          <cell r="C251" t="str">
            <v>С1</v>
          </cell>
          <cell r="G251">
            <v>29.23</v>
          </cell>
          <cell r="AH251">
            <v>12545516</v>
          </cell>
          <cell r="AI251" t="str">
            <v>Резерв</v>
          </cell>
        </row>
        <row r="252">
          <cell r="C252" t="str">
            <v>С1</v>
          </cell>
          <cell r="G252">
            <v>29.24</v>
          </cell>
          <cell r="AH252">
            <v>12549808</v>
          </cell>
          <cell r="AI252" t="str">
            <v>Резерв</v>
          </cell>
        </row>
        <row r="253">
          <cell r="C253" t="str">
            <v>С1</v>
          </cell>
          <cell r="G253">
            <v>28.6</v>
          </cell>
          <cell r="AH253">
            <v>12275120</v>
          </cell>
          <cell r="AI253" t="str">
            <v>Резерв</v>
          </cell>
        </row>
        <row r="254">
          <cell r="C254" t="str">
            <v>С1</v>
          </cell>
          <cell r="G254">
            <v>49.71</v>
          </cell>
          <cell r="AH254">
            <v>20599824</v>
          </cell>
          <cell r="AI254" t="str">
            <v>Резерв</v>
          </cell>
        </row>
        <row r="255">
          <cell r="C255" t="str">
            <v>С1</v>
          </cell>
          <cell r="G255">
            <v>49.71</v>
          </cell>
          <cell r="AH255">
            <v>19404298.5</v>
          </cell>
          <cell r="AI255" t="str">
            <v>Резерв</v>
          </cell>
        </row>
        <row r="256">
          <cell r="C256" t="str">
            <v>С1</v>
          </cell>
          <cell r="G256">
            <v>28.6</v>
          </cell>
          <cell r="AH256">
            <v>11587290</v>
          </cell>
          <cell r="AI256" t="str">
            <v>Резерв</v>
          </cell>
        </row>
        <row r="257">
          <cell r="C257" t="str">
            <v>С1</v>
          </cell>
          <cell r="G257">
            <v>29.24</v>
          </cell>
          <cell r="AH257">
            <v>11846586</v>
          </cell>
          <cell r="AI257" t="str">
            <v>Резерв</v>
          </cell>
        </row>
        <row r="258">
          <cell r="C258" t="str">
            <v>С1</v>
          </cell>
          <cell r="G258">
            <v>29.24</v>
          </cell>
          <cell r="AH258">
            <v>11846586</v>
          </cell>
          <cell r="AI258" t="str">
            <v>Резерв</v>
          </cell>
        </row>
        <row r="259">
          <cell r="C259" t="str">
            <v>С1</v>
          </cell>
          <cell r="G259">
            <v>29.24</v>
          </cell>
          <cell r="AH259">
            <v>11900680</v>
          </cell>
          <cell r="AI259" t="str">
            <v>Резерв</v>
          </cell>
        </row>
        <row r="260">
          <cell r="C260" t="str">
            <v>С1</v>
          </cell>
          <cell r="G260">
            <v>58.74</v>
          </cell>
          <cell r="AH260">
            <v>20440638.899999999</v>
          </cell>
          <cell r="AI260" t="str">
            <v>Резерв</v>
          </cell>
        </row>
        <row r="261">
          <cell r="C261" t="str">
            <v>С1</v>
          </cell>
          <cell r="G261">
            <v>30.59</v>
          </cell>
          <cell r="AH261">
            <v>12223764</v>
          </cell>
          <cell r="AI261" t="str">
            <v>Резерв</v>
          </cell>
        </row>
        <row r="262">
          <cell r="C262" t="str">
            <v>С1</v>
          </cell>
          <cell r="G262">
            <v>30.78</v>
          </cell>
          <cell r="AH262">
            <v>12299688</v>
          </cell>
          <cell r="AI262" t="str">
            <v>Резерв</v>
          </cell>
        </row>
        <row r="263">
          <cell r="C263" t="str">
            <v>С1</v>
          </cell>
          <cell r="G263">
            <v>30.59</v>
          </cell>
          <cell r="AH263">
            <v>12223764</v>
          </cell>
          <cell r="AI263" t="str">
            <v>Резерв</v>
          </cell>
        </row>
        <row r="264">
          <cell r="C264" t="str">
            <v>С1</v>
          </cell>
          <cell r="G264">
            <v>29.87</v>
          </cell>
          <cell r="AH264">
            <v>12245505.199999999</v>
          </cell>
          <cell r="AI264" t="str">
            <v>Резерв</v>
          </cell>
        </row>
        <row r="265">
          <cell r="C265" t="str">
            <v>С1</v>
          </cell>
          <cell r="G265">
            <v>37.26</v>
          </cell>
          <cell r="AH265">
            <v>14999385.6</v>
          </cell>
          <cell r="AI265" t="str">
            <v>Резерв</v>
          </cell>
        </row>
        <row r="266">
          <cell r="C266" t="str">
            <v>С1</v>
          </cell>
          <cell r="G266">
            <v>61.56</v>
          </cell>
          <cell r="AH266">
            <v>24949006.02</v>
          </cell>
          <cell r="AI266" t="str">
            <v>Резерв</v>
          </cell>
        </row>
        <row r="267">
          <cell r="C267" t="str">
            <v>С1</v>
          </cell>
          <cell r="G267">
            <v>43.85</v>
          </cell>
          <cell r="AH267">
            <v>18706848.5</v>
          </cell>
          <cell r="AI267" t="str">
            <v>Резерв</v>
          </cell>
        </row>
        <row r="268">
          <cell r="C268" t="str">
            <v>С1</v>
          </cell>
          <cell r="G268">
            <v>56.38</v>
          </cell>
          <cell r="AH268">
            <v>23642361.010000002</v>
          </cell>
          <cell r="AI268" t="str">
            <v>Резерв</v>
          </cell>
        </row>
        <row r="269">
          <cell r="C269" t="str">
            <v>С1</v>
          </cell>
          <cell r="G269">
            <v>31.16</v>
          </cell>
          <cell r="AH269">
            <v>13984919.6</v>
          </cell>
          <cell r="AI269" t="str">
            <v>Резерв</v>
          </cell>
        </row>
        <row r="270">
          <cell r="C270" t="str">
            <v>С1</v>
          </cell>
          <cell r="G270">
            <v>30.71</v>
          </cell>
          <cell r="AH270">
            <v>13782955.1</v>
          </cell>
          <cell r="AI270" t="str">
            <v>Резерв</v>
          </cell>
        </row>
        <row r="271">
          <cell r="C271" t="str">
            <v>С1</v>
          </cell>
          <cell r="G271">
            <v>30.28</v>
          </cell>
          <cell r="AH271">
            <v>13702002.800000001</v>
          </cell>
          <cell r="AI271" t="str">
            <v>Резерв</v>
          </cell>
        </row>
        <row r="272">
          <cell r="C272" t="str">
            <v>С1</v>
          </cell>
          <cell r="G272">
            <v>29.83</v>
          </cell>
          <cell r="AH272">
            <v>13498373.300000001</v>
          </cell>
          <cell r="AI272" t="str">
            <v>Резерв</v>
          </cell>
        </row>
        <row r="273">
          <cell r="C273" t="str">
            <v>С1</v>
          </cell>
          <cell r="G273">
            <v>58.05</v>
          </cell>
          <cell r="AH273">
            <v>23526474.98</v>
          </cell>
          <cell r="AI273" t="str">
            <v>Резерв</v>
          </cell>
        </row>
        <row r="274">
          <cell r="C274" t="str">
            <v>С1</v>
          </cell>
          <cell r="G274">
            <v>37</v>
          </cell>
          <cell r="AH274">
            <v>14963170</v>
          </cell>
          <cell r="AI274" t="str">
            <v>Резерв</v>
          </cell>
        </row>
        <row r="275">
          <cell r="C275" t="str">
            <v>С1</v>
          </cell>
          <cell r="G275">
            <v>30.78</v>
          </cell>
          <cell r="AH275">
            <v>12903283.800000001</v>
          </cell>
          <cell r="AI275" t="str">
            <v>Резерв</v>
          </cell>
        </row>
        <row r="276">
          <cell r="C276" t="str">
            <v>С1</v>
          </cell>
          <cell r="G276">
            <v>30.59</v>
          </cell>
          <cell r="AH276">
            <v>12823633.9</v>
          </cell>
          <cell r="AI276" t="str">
            <v>Резерв</v>
          </cell>
        </row>
        <row r="277">
          <cell r="C277" t="str">
            <v>С1</v>
          </cell>
          <cell r="G277">
            <v>29.87</v>
          </cell>
          <cell r="AH277">
            <v>12908619.199999999</v>
          </cell>
          <cell r="AI277" t="str">
            <v>Свободно</v>
          </cell>
        </row>
        <row r="278">
          <cell r="C278" t="str">
            <v>С1</v>
          </cell>
          <cell r="G278">
            <v>38.43</v>
          </cell>
          <cell r="AH278">
            <v>16679004.300000001</v>
          </cell>
          <cell r="AI278" t="str">
            <v>Свободно</v>
          </cell>
        </row>
        <row r="279">
          <cell r="C279" t="str">
            <v>С1</v>
          </cell>
          <cell r="G279">
            <v>61.99</v>
          </cell>
          <cell r="AH279">
            <v>26321697.879999999</v>
          </cell>
          <cell r="AI279" t="str">
            <v>Резерв</v>
          </cell>
        </row>
        <row r="280">
          <cell r="C280" t="str">
            <v>С1</v>
          </cell>
          <cell r="G280">
            <v>43</v>
          </cell>
          <cell r="AH280">
            <v>18821530</v>
          </cell>
          <cell r="AI280" t="str">
            <v>Свободно</v>
          </cell>
        </row>
        <row r="281">
          <cell r="C281" t="str">
            <v>С1</v>
          </cell>
          <cell r="G281">
            <v>56.54</v>
          </cell>
          <cell r="AH281">
            <v>24305669.629999999</v>
          </cell>
          <cell r="AI281" t="str">
            <v>Резерв</v>
          </cell>
        </row>
        <row r="282">
          <cell r="C282" t="str">
            <v>С1</v>
          </cell>
          <cell r="G282">
            <v>31.49</v>
          </cell>
          <cell r="AH282">
            <v>14482565.9</v>
          </cell>
          <cell r="AI282" t="str">
            <v>Свободно</v>
          </cell>
        </row>
        <row r="283">
          <cell r="C283" t="str">
            <v>С1</v>
          </cell>
          <cell r="G283">
            <v>30.82</v>
          </cell>
          <cell r="AH283">
            <v>14174426.199999999</v>
          </cell>
          <cell r="AI283" t="str">
            <v>Свободно</v>
          </cell>
        </row>
        <row r="284">
          <cell r="C284" t="str">
            <v>С1</v>
          </cell>
          <cell r="G284">
            <v>30.17</v>
          </cell>
          <cell r="AH284">
            <v>13987113.699999999</v>
          </cell>
          <cell r="AI284" t="str">
            <v>Резерв</v>
          </cell>
        </row>
        <row r="285">
          <cell r="C285" t="str">
            <v>С1</v>
          </cell>
          <cell r="G285">
            <v>29.5</v>
          </cell>
          <cell r="AH285">
            <v>13676495</v>
          </cell>
          <cell r="AI285" t="str">
            <v>Резерв</v>
          </cell>
        </row>
        <row r="286">
          <cell r="C286" t="str">
            <v>С1</v>
          </cell>
          <cell r="G286">
            <v>57.51</v>
          </cell>
          <cell r="AH286">
            <v>24419436.120000001</v>
          </cell>
          <cell r="AI286" t="str">
            <v>Резерв</v>
          </cell>
        </row>
        <row r="287">
          <cell r="C287" t="str">
            <v>С1</v>
          </cell>
          <cell r="G287">
            <v>37.869999999999997</v>
          </cell>
          <cell r="AH287">
            <v>16435958.699999999</v>
          </cell>
          <cell r="AI287" t="str">
            <v>Свободно</v>
          </cell>
        </row>
        <row r="288">
          <cell r="C288" t="str">
            <v>С1</v>
          </cell>
          <cell r="G288">
            <v>30.78</v>
          </cell>
          <cell r="AH288">
            <v>13529656.800000001</v>
          </cell>
          <cell r="AI288" t="str">
            <v>Свободно</v>
          </cell>
        </row>
        <row r="289">
          <cell r="C289" t="str">
            <v>С1</v>
          </cell>
          <cell r="G289">
            <v>30.59</v>
          </cell>
          <cell r="AH289">
            <v>13446140.4</v>
          </cell>
          <cell r="AI289" t="str">
            <v>Свободно</v>
          </cell>
        </row>
        <row r="290">
          <cell r="C290" t="str">
            <v>С1</v>
          </cell>
          <cell r="G290">
            <v>29.87</v>
          </cell>
          <cell r="AH290">
            <v>13295435.699999999</v>
          </cell>
          <cell r="AI290" t="str">
            <v>Резерв</v>
          </cell>
        </row>
        <row r="291">
          <cell r="C291" t="str">
            <v>С1</v>
          </cell>
          <cell r="G291">
            <v>38.65</v>
          </cell>
          <cell r="AH291">
            <v>17346506.5</v>
          </cell>
          <cell r="AI291" t="str">
            <v>Резерв</v>
          </cell>
        </row>
        <row r="292">
          <cell r="C292" t="str">
            <v>С1</v>
          </cell>
          <cell r="G292">
            <v>61.53</v>
          </cell>
          <cell r="AH292">
            <v>26991488.16</v>
          </cell>
          <cell r="AI292" t="str">
            <v>Резерв</v>
          </cell>
        </row>
        <row r="293">
          <cell r="C293" t="str">
            <v>С1</v>
          </cell>
          <cell r="G293">
            <v>42.15</v>
          </cell>
          <cell r="AH293">
            <v>18995319</v>
          </cell>
          <cell r="AI293" t="str">
            <v>Резерв</v>
          </cell>
        </row>
        <row r="294">
          <cell r="C294" t="str">
            <v>С1</v>
          </cell>
          <cell r="G294">
            <v>56.34</v>
          </cell>
          <cell r="AH294">
            <v>24912815.579999998</v>
          </cell>
          <cell r="AI294" t="str">
            <v>Резерв</v>
          </cell>
        </row>
        <row r="295">
          <cell r="C295" t="str">
            <v>С1</v>
          </cell>
          <cell r="G295">
            <v>31.82</v>
          </cell>
          <cell r="AH295">
            <v>15046405.199999999</v>
          </cell>
          <cell r="AI295" t="str">
            <v>Резерв</v>
          </cell>
        </row>
        <row r="296">
          <cell r="C296" t="str">
            <v>С1</v>
          </cell>
          <cell r="G296">
            <v>30.93</v>
          </cell>
          <cell r="AH296">
            <v>14625559.800000001</v>
          </cell>
          <cell r="AI296" t="str">
            <v>Резерв</v>
          </cell>
        </row>
        <row r="297">
          <cell r="C297" t="str">
            <v>С1</v>
          </cell>
          <cell r="G297">
            <v>30.06</v>
          </cell>
          <cell r="AH297">
            <v>14325393.6</v>
          </cell>
          <cell r="AI297" t="str">
            <v>Резерв</v>
          </cell>
        </row>
        <row r="298">
          <cell r="C298" t="str">
            <v>С1</v>
          </cell>
          <cell r="G298">
            <v>29.17</v>
          </cell>
          <cell r="AH298">
            <v>13901255.199999999</v>
          </cell>
          <cell r="AI298" t="str">
            <v>Резерв</v>
          </cell>
        </row>
        <row r="299">
          <cell r="C299" t="str">
            <v>С1</v>
          </cell>
          <cell r="G299">
            <v>53.63</v>
          </cell>
          <cell r="AH299">
            <v>23525979.359999999</v>
          </cell>
          <cell r="AI299" t="str">
            <v>Резерв</v>
          </cell>
        </row>
        <row r="300">
          <cell r="C300" t="str">
            <v>С1</v>
          </cell>
          <cell r="G300">
            <v>37.869999999999997</v>
          </cell>
          <cell r="AH300">
            <v>16996434.699999999</v>
          </cell>
          <cell r="AI300" t="str">
            <v>Резерв</v>
          </cell>
        </row>
        <row r="301">
          <cell r="C301" t="str">
            <v>С1</v>
          </cell>
          <cell r="G301">
            <v>30.78</v>
          </cell>
          <cell r="AH301">
            <v>13928257.800000001</v>
          </cell>
          <cell r="AI301" t="str">
            <v>Резерв</v>
          </cell>
        </row>
        <row r="302">
          <cell r="C302" t="str">
            <v>С1</v>
          </cell>
          <cell r="G302">
            <v>30.59</v>
          </cell>
          <cell r="AH302">
            <v>13842280.9</v>
          </cell>
          <cell r="AI302" t="str">
            <v>Резерв</v>
          </cell>
        </row>
        <row r="303">
          <cell r="C303" t="str">
            <v>С1</v>
          </cell>
          <cell r="G303">
            <v>29.87</v>
          </cell>
          <cell r="AH303">
            <v>13737511.699999999</v>
          </cell>
          <cell r="AI303" t="str">
            <v>Резерв</v>
          </cell>
        </row>
        <row r="304">
          <cell r="C304" t="str">
            <v>С1</v>
          </cell>
          <cell r="G304">
            <v>38.65</v>
          </cell>
          <cell r="AH304">
            <v>17918526.5</v>
          </cell>
          <cell r="AI304" t="str">
            <v>Резерв</v>
          </cell>
        </row>
        <row r="305">
          <cell r="C305" t="str">
            <v>С1</v>
          </cell>
          <cell r="G305">
            <v>61.08</v>
          </cell>
          <cell r="AH305">
            <v>27652870.559999999</v>
          </cell>
          <cell r="AI305" t="str">
            <v>Резерв</v>
          </cell>
        </row>
        <row r="306">
          <cell r="C306" t="str">
            <v>С1</v>
          </cell>
          <cell r="G306">
            <v>41.14</v>
          </cell>
          <cell r="AH306">
            <v>19149024.399999999</v>
          </cell>
          <cell r="AI306" t="str">
            <v>Резерв</v>
          </cell>
        </row>
        <row r="307">
          <cell r="C307" t="str">
            <v>С1</v>
          </cell>
          <cell r="G307">
            <v>55.7</v>
          </cell>
          <cell r="AH307">
            <v>25412957.899999999</v>
          </cell>
          <cell r="AI307" t="str">
            <v>Резерв</v>
          </cell>
        </row>
        <row r="308">
          <cell r="C308" t="str">
            <v>С1</v>
          </cell>
          <cell r="G308">
            <v>32.159999999999997</v>
          </cell>
          <cell r="AH308">
            <v>15683145.6</v>
          </cell>
          <cell r="AI308" t="str">
            <v>Резерв</v>
          </cell>
        </row>
        <row r="309">
          <cell r="C309" t="str">
            <v>С1</v>
          </cell>
          <cell r="G309">
            <v>31.04</v>
          </cell>
          <cell r="AH309">
            <v>15136966.4</v>
          </cell>
          <cell r="AI309" t="str">
            <v>Резерв</v>
          </cell>
        </row>
        <row r="310">
          <cell r="C310" t="str">
            <v>С1</v>
          </cell>
          <cell r="G310">
            <v>29.95</v>
          </cell>
          <cell r="AH310">
            <v>14716232</v>
          </cell>
          <cell r="AI310" t="str">
            <v>Резерв</v>
          </cell>
        </row>
        <row r="311">
          <cell r="C311" t="str">
            <v>С1</v>
          </cell>
          <cell r="G311">
            <v>28.84</v>
          </cell>
          <cell r="AH311">
            <v>14170822.4</v>
          </cell>
          <cell r="AI311" t="str">
            <v>Резерв</v>
          </cell>
        </row>
        <row r="312">
          <cell r="C312" t="str">
            <v>С1</v>
          </cell>
          <cell r="G312">
            <v>54.71</v>
          </cell>
          <cell r="AH312">
            <v>24768967.719999999</v>
          </cell>
          <cell r="AI312" t="str">
            <v>Резерв</v>
          </cell>
        </row>
        <row r="313">
          <cell r="C313" t="str">
            <v>С1</v>
          </cell>
          <cell r="G313">
            <v>37.549999999999997</v>
          </cell>
          <cell r="AH313">
            <v>17408555.5</v>
          </cell>
          <cell r="AI313" t="str">
            <v>Резерв</v>
          </cell>
        </row>
        <row r="314">
          <cell r="C314" t="str">
            <v>С1</v>
          </cell>
          <cell r="G314">
            <v>30.78</v>
          </cell>
          <cell r="AH314">
            <v>14383801.800000001</v>
          </cell>
          <cell r="AI314" t="str">
            <v>Резерв</v>
          </cell>
        </row>
        <row r="315">
          <cell r="C315" t="str">
            <v>С1</v>
          </cell>
          <cell r="G315">
            <v>30.59</v>
          </cell>
          <cell r="AH315">
            <v>14295012.9</v>
          </cell>
          <cell r="AI315" t="str">
            <v>Резерв</v>
          </cell>
        </row>
        <row r="316">
          <cell r="C316" t="str">
            <v>С1</v>
          </cell>
          <cell r="G316">
            <v>29.87</v>
          </cell>
          <cell r="AH316">
            <v>14356418.1</v>
          </cell>
          <cell r="AI316" t="str">
            <v>Резерв</v>
          </cell>
        </row>
        <row r="317">
          <cell r="C317" t="str">
            <v>С1</v>
          </cell>
          <cell r="G317">
            <v>37.92</v>
          </cell>
          <cell r="AH317">
            <v>18365793.600000001</v>
          </cell>
          <cell r="AI317" t="str">
            <v>Резерв</v>
          </cell>
        </row>
        <row r="318">
          <cell r="C318" t="str">
            <v>С1</v>
          </cell>
          <cell r="G318">
            <v>59.94</v>
          </cell>
          <cell r="AH318">
            <v>28316615.039999999</v>
          </cell>
          <cell r="AI318" t="str">
            <v>Резерв</v>
          </cell>
        </row>
        <row r="319">
          <cell r="C319" t="str">
            <v>С1</v>
          </cell>
          <cell r="G319">
            <v>40.42</v>
          </cell>
          <cell r="AH319">
            <v>19651395.600000001</v>
          </cell>
          <cell r="AI319" t="str">
            <v>Резерв</v>
          </cell>
        </row>
        <row r="320">
          <cell r="C320" t="str">
            <v>С1</v>
          </cell>
          <cell r="G320">
            <v>54.96</v>
          </cell>
          <cell r="AH320">
            <v>26157167.760000002</v>
          </cell>
          <cell r="AI320" t="str">
            <v>Резерв</v>
          </cell>
        </row>
        <row r="321">
          <cell r="C321" t="str">
            <v>С1</v>
          </cell>
          <cell r="G321">
            <v>32.49</v>
          </cell>
          <cell r="AH321">
            <v>16517266.199999999</v>
          </cell>
          <cell r="AI321" t="str">
            <v>Резерв</v>
          </cell>
        </row>
        <row r="322">
          <cell r="C322" t="str">
            <v>С1</v>
          </cell>
          <cell r="G322">
            <v>31.16</v>
          </cell>
          <cell r="AH322">
            <v>15841120.800000001</v>
          </cell>
          <cell r="AI322" t="str">
            <v>Резерв</v>
          </cell>
        </row>
        <row r="323">
          <cell r="C323" t="str">
            <v>С1</v>
          </cell>
          <cell r="G323">
            <v>29.84</v>
          </cell>
          <cell r="AH323">
            <v>15280467.199999999</v>
          </cell>
          <cell r="AI323" t="str">
            <v>Резерв</v>
          </cell>
        </row>
        <row r="324">
          <cell r="C324" t="str">
            <v>С1</v>
          </cell>
          <cell r="G324">
            <v>82.76</v>
          </cell>
          <cell r="AH324">
            <v>35937040.32</v>
          </cell>
          <cell r="AI324" t="str">
            <v>Резерв</v>
          </cell>
        </row>
        <row r="325">
          <cell r="C325" t="str">
            <v>С1</v>
          </cell>
          <cell r="G325">
            <v>37.19</v>
          </cell>
          <cell r="AH325">
            <v>18012232.699999999</v>
          </cell>
          <cell r="AI325" t="str">
            <v>Резерв</v>
          </cell>
        </row>
        <row r="326">
          <cell r="C326" t="str">
            <v>С1</v>
          </cell>
          <cell r="G326">
            <v>30.78</v>
          </cell>
          <cell r="AH326">
            <v>15021563.4</v>
          </cell>
          <cell r="AI326" t="str">
            <v>Резерв</v>
          </cell>
        </row>
        <row r="327">
          <cell r="C327" t="str">
            <v>С1</v>
          </cell>
          <cell r="G327">
            <v>30.59</v>
          </cell>
          <cell r="AH327">
            <v>14928837.699999999</v>
          </cell>
          <cell r="AI327" t="str">
            <v>Резерв</v>
          </cell>
        </row>
        <row r="328">
          <cell r="C328" t="str">
            <v>С2</v>
          </cell>
          <cell r="G328">
            <v>37.479999999999997</v>
          </cell>
          <cell r="AH328">
            <v>12855265.199999999</v>
          </cell>
          <cell r="AI328" t="str">
            <v>Резерв</v>
          </cell>
        </row>
        <row r="329">
          <cell r="C329" t="str">
            <v>С2</v>
          </cell>
          <cell r="G329">
            <v>28.99</v>
          </cell>
          <cell r="AH329">
            <v>10586858.1</v>
          </cell>
          <cell r="AI329" t="str">
            <v>Резерв</v>
          </cell>
        </row>
        <row r="330">
          <cell r="C330" t="str">
            <v>С2</v>
          </cell>
          <cell r="G330">
            <v>28.52</v>
          </cell>
          <cell r="AH330">
            <v>10415218.800000001</v>
          </cell>
          <cell r="AI330" t="str">
            <v>Резерв</v>
          </cell>
        </row>
        <row r="331">
          <cell r="C331" t="str">
            <v>С2</v>
          </cell>
          <cell r="G331">
            <v>32.43</v>
          </cell>
          <cell r="AH331">
            <v>12203084.699999999</v>
          </cell>
          <cell r="AI331" t="str">
            <v>Резерв</v>
          </cell>
        </row>
        <row r="332">
          <cell r="C332" t="str">
            <v>С2</v>
          </cell>
          <cell r="G332">
            <v>35.979999999999997</v>
          </cell>
          <cell r="AH332">
            <v>13472351.199999999</v>
          </cell>
          <cell r="AI332" t="str">
            <v>Резерв</v>
          </cell>
        </row>
        <row r="333">
          <cell r="C333" t="str">
            <v>С2</v>
          </cell>
          <cell r="G333">
            <v>31.95</v>
          </cell>
          <cell r="AH333">
            <v>12318003</v>
          </cell>
          <cell r="AI333" t="str">
            <v>Резерв</v>
          </cell>
        </row>
        <row r="334">
          <cell r="C334" t="str">
            <v>С2</v>
          </cell>
          <cell r="G334">
            <v>32.42</v>
          </cell>
          <cell r="AH334">
            <v>12499206.800000001</v>
          </cell>
          <cell r="AI334" t="str">
            <v>Резерв</v>
          </cell>
        </row>
        <row r="335">
          <cell r="C335" t="str">
            <v>С2</v>
          </cell>
          <cell r="G335">
            <v>31.96</v>
          </cell>
          <cell r="AH335">
            <v>12085354.4</v>
          </cell>
          <cell r="AI335" t="str">
            <v>Резерв</v>
          </cell>
        </row>
        <row r="336">
          <cell r="C336" t="str">
            <v>С2</v>
          </cell>
          <cell r="G336">
            <v>31.44</v>
          </cell>
          <cell r="AH336">
            <v>11888721.6</v>
          </cell>
          <cell r="AI336" t="str">
            <v>Резерв</v>
          </cell>
        </row>
        <row r="337">
          <cell r="C337" t="str">
            <v>С2</v>
          </cell>
          <cell r="G337">
            <v>32.29</v>
          </cell>
          <cell r="AH337">
            <v>12449086.6</v>
          </cell>
          <cell r="AI337" t="str">
            <v>Резерв</v>
          </cell>
        </row>
        <row r="338">
          <cell r="C338" t="str">
            <v>С2</v>
          </cell>
          <cell r="G338">
            <v>36.32</v>
          </cell>
          <cell r="AH338">
            <v>13196508.800000001</v>
          </cell>
          <cell r="AI338" t="str">
            <v>Резерв</v>
          </cell>
        </row>
        <row r="339">
          <cell r="C339" t="str">
            <v>С2</v>
          </cell>
          <cell r="G339">
            <v>43.32</v>
          </cell>
          <cell r="AH339">
            <v>13816480.800000001</v>
          </cell>
          <cell r="AI339" t="str">
            <v>Резерв</v>
          </cell>
        </row>
        <row r="340">
          <cell r="C340" t="str">
            <v>С2</v>
          </cell>
          <cell r="G340">
            <v>32.659999999999997</v>
          </cell>
          <cell r="AH340">
            <v>12350052.4</v>
          </cell>
          <cell r="AI340" t="str">
            <v>Резерв</v>
          </cell>
        </row>
        <row r="341">
          <cell r="C341" t="str">
            <v>С2</v>
          </cell>
          <cell r="G341">
            <v>32.6</v>
          </cell>
          <cell r="AH341">
            <v>12327364</v>
          </cell>
          <cell r="AI341" t="str">
            <v>Резерв</v>
          </cell>
        </row>
        <row r="342">
          <cell r="C342" t="str">
            <v>С2</v>
          </cell>
          <cell r="G342">
            <v>32.659999999999997</v>
          </cell>
          <cell r="AH342">
            <v>12229210.4</v>
          </cell>
          <cell r="AI342" t="str">
            <v>Резерв</v>
          </cell>
        </row>
        <row r="343">
          <cell r="C343" t="str">
            <v>С2</v>
          </cell>
          <cell r="G343">
            <v>32.6</v>
          </cell>
          <cell r="AH343">
            <v>12206744</v>
          </cell>
          <cell r="AI343" t="str">
            <v>Резерв</v>
          </cell>
        </row>
        <row r="344">
          <cell r="C344" t="str">
            <v>С2</v>
          </cell>
          <cell r="G344">
            <v>32.6</v>
          </cell>
          <cell r="AH344">
            <v>12327364</v>
          </cell>
          <cell r="AI344" t="str">
            <v>Резерв</v>
          </cell>
        </row>
        <row r="345">
          <cell r="C345" t="str">
            <v>С2</v>
          </cell>
          <cell r="G345">
            <v>32.6</v>
          </cell>
          <cell r="AH345">
            <v>12327364</v>
          </cell>
          <cell r="AI345" t="str">
            <v>Резерв</v>
          </cell>
        </row>
        <row r="346">
          <cell r="C346" t="str">
            <v>С2</v>
          </cell>
          <cell r="G346">
            <v>32.659999999999997</v>
          </cell>
          <cell r="AH346">
            <v>12350052.4</v>
          </cell>
          <cell r="AI346" t="str">
            <v>Резерв</v>
          </cell>
        </row>
        <row r="347">
          <cell r="C347" t="str">
            <v>С2</v>
          </cell>
          <cell r="G347">
            <v>31.89</v>
          </cell>
          <cell r="AH347">
            <v>12058884.6</v>
          </cell>
          <cell r="AI347" t="str">
            <v>Резерв</v>
          </cell>
        </row>
        <row r="348">
          <cell r="C348" t="str">
            <v>С2</v>
          </cell>
          <cell r="G348">
            <v>55.15</v>
          </cell>
          <cell r="AH348">
            <v>19630091</v>
          </cell>
          <cell r="AI348" t="str">
            <v>Резерв</v>
          </cell>
        </row>
        <row r="349">
          <cell r="C349" t="str">
            <v>С2</v>
          </cell>
          <cell r="G349">
            <v>49.71</v>
          </cell>
          <cell r="AH349">
            <v>16590215.4</v>
          </cell>
          <cell r="AI349" t="str">
            <v>Резерв</v>
          </cell>
        </row>
        <row r="350">
          <cell r="C350" t="str">
            <v>С2</v>
          </cell>
          <cell r="G350">
            <v>28.52</v>
          </cell>
          <cell r="AH350">
            <v>10362456.800000001</v>
          </cell>
          <cell r="AI350" t="str">
            <v>Резерв</v>
          </cell>
        </row>
        <row r="351">
          <cell r="C351" t="str">
            <v>С2</v>
          </cell>
          <cell r="G351">
            <v>29.23</v>
          </cell>
          <cell r="AH351">
            <v>10620428.199999999</v>
          </cell>
          <cell r="AI351" t="str">
            <v>Резерв</v>
          </cell>
        </row>
        <row r="352">
          <cell r="C352" t="str">
            <v>С2</v>
          </cell>
          <cell r="G352">
            <v>42.2</v>
          </cell>
          <cell r="AH352">
            <v>13927688</v>
          </cell>
          <cell r="AI352" t="str">
            <v>Резерв</v>
          </cell>
        </row>
        <row r="353">
          <cell r="C353" t="str">
            <v>С2</v>
          </cell>
          <cell r="G353">
            <v>47.21</v>
          </cell>
          <cell r="AH353">
            <v>14882480.4</v>
          </cell>
          <cell r="AI353" t="str">
            <v>Резерв</v>
          </cell>
        </row>
        <row r="354">
          <cell r="C354" t="str">
            <v>С2</v>
          </cell>
          <cell r="G354">
            <v>29.23</v>
          </cell>
          <cell r="AH354">
            <v>10620428.199999999</v>
          </cell>
          <cell r="AI354" t="str">
            <v>Резерв</v>
          </cell>
        </row>
        <row r="355">
          <cell r="C355" t="str">
            <v>С2</v>
          </cell>
          <cell r="G355">
            <v>29.24</v>
          </cell>
          <cell r="AH355">
            <v>10624061.6</v>
          </cell>
          <cell r="AI355" t="str">
            <v>Резерв</v>
          </cell>
        </row>
        <row r="356">
          <cell r="C356" t="str">
            <v>С2</v>
          </cell>
          <cell r="G356">
            <v>29.23</v>
          </cell>
          <cell r="AH356">
            <v>10620428.199999999</v>
          </cell>
          <cell r="AI356" t="str">
            <v>Резерв</v>
          </cell>
        </row>
        <row r="357">
          <cell r="C357" t="str">
            <v>С2</v>
          </cell>
          <cell r="G357">
            <v>63.38</v>
          </cell>
          <cell r="AH357">
            <v>18869525.289999999</v>
          </cell>
          <cell r="AI357" t="str">
            <v>Резерв</v>
          </cell>
        </row>
        <row r="358">
          <cell r="C358" t="str">
            <v>С2</v>
          </cell>
          <cell r="G358">
            <v>28.85</v>
          </cell>
          <cell r="AH358">
            <v>10535731.5</v>
          </cell>
          <cell r="AI358" t="str">
            <v>Резерв</v>
          </cell>
        </row>
        <row r="359">
          <cell r="C359" t="str">
            <v>С2</v>
          </cell>
          <cell r="G359">
            <v>28.85</v>
          </cell>
          <cell r="AH359">
            <v>10535731.5</v>
          </cell>
          <cell r="AI359" t="str">
            <v>Резерв</v>
          </cell>
        </row>
        <row r="360">
          <cell r="C360" t="str">
            <v>С2</v>
          </cell>
          <cell r="G360">
            <v>28.42</v>
          </cell>
          <cell r="AH360">
            <v>10378699.800000001</v>
          </cell>
          <cell r="AI360" t="str">
            <v>Резерв</v>
          </cell>
        </row>
        <row r="361">
          <cell r="C361" t="str">
            <v>С2</v>
          </cell>
          <cell r="G361">
            <v>28.94</v>
          </cell>
          <cell r="AH361">
            <v>10354442.6</v>
          </cell>
          <cell r="AI361" t="str">
            <v>Резерв</v>
          </cell>
        </row>
        <row r="362">
          <cell r="C362" t="str">
            <v>С2</v>
          </cell>
          <cell r="G362">
            <v>37.479999999999997</v>
          </cell>
          <cell r="AH362">
            <v>13215822.800000001</v>
          </cell>
          <cell r="AI362" t="str">
            <v>Резерв</v>
          </cell>
        </row>
        <row r="363">
          <cell r="C363" t="str">
            <v>С2</v>
          </cell>
          <cell r="G363">
            <v>28.99</v>
          </cell>
          <cell r="AH363">
            <v>10865741.9</v>
          </cell>
          <cell r="AI363" t="str">
            <v>Резерв</v>
          </cell>
        </row>
        <row r="364">
          <cell r="C364" t="str">
            <v>С2</v>
          </cell>
          <cell r="G364">
            <v>28.52</v>
          </cell>
          <cell r="AH364">
            <v>10689581.199999999</v>
          </cell>
          <cell r="AI364" t="str">
            <v>Резерв</v>
          </cell>
        </row>
        <row r="365">
          <cell r="C365" t="str">
            <v>С2</v>
          </cell>
          <cell r="G365">
            <v>32.43</v>
          </cell>
          <cell r="AH365">
            <v>12515061.300000001</v>
          </cell>
          <cell r="AI365" t="str">
            <v>Резерв</v>
          </cell>
        </row>
        <row r="366">
          <cell r="C366" t="str">
            <v>С2</v>
          </cell>
          <cell r="G366">
            <v>32.43</v>
          </cell>
          <cell r="AH366">
            <v>12935029.800000001</v>
          </cell>
          <cell r="AI366" t="str">
            <v>Резерв</v>
          </cell>
        </row>
        <row r="367">
          <cell r="C367" t="str">
            <v>С2</v>
          </cell>
          <cell r="G367">
            <v>28.52</v>
          </cell>
          <cell r="AH367">
            <v>11269963.199999999</v>
          </cell>
          <cell r="AI367" t="str">
            <v>Резерв</v>
          </cell>
        </row>
        <row r="368">
          <cell r="C368" t="str">
            <v>С2</v>
          </cell>
          <cell r="G368">
            <v>28.99</v>
          </cell>
          <cell r="AH368">
            <v>11455688.4</v>
          </cell>
          <cell r="AI368" t="str">
            <v>Резерв</v>
          </cell>
        </row>
        <row r="369">
          <cell r="C369" t="str">
            <v>С2</v>
          </cell>
          <cell r="G369">
            <v>28.53</v>
          </cell>
          <cell r="AH369">
            <v>11273914.800000001</v>
          </cell>
          <cell r="AI369" t="str">
            <v>Резерв</v>
          </cell>
        </row>
        <row r="370">
          <cell r="C370" t="str">
            <v>С2</v>
          </cell>
          <cell r="G370">
            <v>28.85</v>
          </cell>
          <cell r="AH370">
            <v>11186876</v>
          </cell>
          <cell r="AI370" t="str">
            <v>Резерв</v>
          </cell>
        </row>
        <row r="371">
          <cell r="C371" t="str">
            <v>С2</v>
          </cell>
          <cell r="G371">
            <v>28.85</v>
          </cell>
          <cell r="AH371">
            <v>11186876</v>
          </cell>
          <cell r="AI371" t="str">
            <v>Резерв</v>
          </cell>
        </row>
        <row r="372">
          <cell r="C372" t="str">
            <v>С2</v>
          </cell>
          <cell r="G372">
            <v>28.42</v>
          </cell>
          <cell r="AH372">
            <v>11230447.199999999</v>
          </cell>
          <cell r="AI372" t="str">
            <v>Резерв</v>
          </cell>
        </row>
        <row r="373">
          <cell r="C373" t="str">
            <v>С2</v>
          </cell>
          <cell r="G373">
            <v>28.87</v>
          </cell>
          <cell r="AH373">
            <v>11408269.199999999</v>
          </cell>
          <cell r="AI373" t="str">
            <v>Резерв</v>
          </cell>
        </row>
        <row r="374">
          <cell r="C374" t="str">
            <v>С2</v>
          </cell>
          <cell r="G374">
            <v>40.049999999999997</v>
          </cell>
          <cell r="AH374">
            <v>14937048</v>
          </cell>
          <cell r="AI374" t="str">
            <v>Резерв</v>
          </cell>
        </row>
        <row r="375">
          <cell r="C375" t="str">
            <v>С2</v>
          </cell>
          <cell r="G375">
            <v>35.35</v>
          </cell>
          <cell r="AH375">
            <v>11549198.5</v>
          </cell>
          <cell r="AI375" t="str">
            <v>Резерв</v>
          </cell>
        </row>
        <row r="376">
          <cell r="C376" t="str">
            <v>С2</v>
          </cell>
          <cell r="G376">
            <v>29.23</v>
          </cell>
          <cell r="AH376">
            <v>11280149.300000001</v>
          </cell>
          <cell r="AI376" t="str">
            <v>Резерв</v>
          </cell>
        </row>
        <row r="377">
          <cell r="C377" t="str">
            <v>С2</v>
          </cell>
          <cell r="G377">
            <v>29.23</v>
          </cell>
          <cell r="AH377">
            <v>11226073.800000001</v>
          </cell>
          <cell r="AI377" t="str">
            <v>Резерв</v>
          </cell>
        </row>
        <row r="378">
          <cell r="C378" t="str">
            <v>С2</v>
          </cell>
          <cell r="G378">
            <v>29.23</v>
          </cell>
          <cell r="AH378">
            <v>11226073.800000001</v>
          </cell>
          <cell r="AI378" t="str">
            <v>Резерв</v>
          </cell>
        </row>
        <row r="379">
          <cell r="C379" t="str">
            <v>С2</v>
          </cell>
          <cell r="G379">
            <v>29.23</v>
          </cell>
          <cell r="AH379">
            <v>11117922.800000001</v>
          </cell>
          <cell r="AI379" t="str">
            <v>Резерв</v>
          </cell>
        </row>
        <row r="380">
          <cell r="C380" t="str">
            <v>С2</v>
          </cell>
          <cell r="G380">
            <v>29.23</v>
          </cell>
          <cell r="AH380">
            <v>11226073.800000001</v>
          </cell>
          <cell r="AI380" t="str">
            <v>Резерв</v>
          </cell>
        </row>
        <row r="381">
          <cell r="C381" t="str">
            <v>С2</v>
          </cell>
          <cell r="G381">
            <v>29.23</v>
          </cell>
          <cell r="AH381">
            <v>11226073.800000001</v>
          </cell>
          <cell r="AI381" t="str">
            <v>Резерв</v>
          </cell>
        </row>
        <row r="382">
          <cell r="C382" t="str">
            <v>С2</v>
          </cell>
          <cell r="G382">
            <v>29.23</v>
          </cell>
          <cell r="AH382">
            <v>11226073.800000001</v>
          </cell>
          <cell r="AI382" t="str">
            <v>Резерв</v>
          </cell>
        </row>
        <row r="383">
          <cell r="C383" t="str">
            <v>С2</v>
          </cell>
          <cell r="G383">
            <v>28.52</v>
          </cell>
          <cell r="AH383">
            <v>10953391.199999999</v>
          </cell>
          <cell r="AI383" t="str">
            <v>Резерв</v>
          </cell>
        </row>
        <row r="384">
          <cell r="C384" t="str">
            <v>С2</v>
          </cell>
          <cell r="G384">
            <v>49.71</v>
          </cell>
          <cell r="AH384">
            <v>17988060.600000001</v>
          </cell>
          <cell r="AI384" t="str">
            <v>Резерв</v>
          </cell>
        </row>
        <row r="385">
          <cell r="C385" t="str">
            <v>С2</v>
          </cell>
          <cell r="G385">
            <v>49.71</v>
          </cell>
          <cell r="AH385">
            <v>16884498.600000001</v>
          </cell>
          <cell r="AI385" t="str">
            <v>Свободно</v>
          </cell>
        </row>
        <row r="386">
          <cell r="C386" t="str">
            <v>С2</v>
          </cell>
          <cell r="G386">
            <v>28.52</v>
          </cell>
          <cell r="AH386">
            <v>10531295.199999999</v>
          </cell>
          <cell r="AI386" t="str">
            <v>Свободно</v>
          </cell>
        </row>
        <row r="387">
          <cell r="C387" t="str">
            <v>С2</v>
          </cell>
          <cell r="G387">
            <v>29.23</v>
          </cell>
          <cell r="AH387">
            <v>10793469.800000001</v>
          </cell>
          <cell r="AI387" t="str">
            <v>Свободно</v>
          </cell>
        </row>
        <row r="388">
          <cell r="C388" t="str">
            <v>С2</v>
          </cell>
          <cell r="G388">
            <v>29.23</v>
          </cell>
          <cell r="AH388">
            <v>10793469.800000001</v>
          </cell>
          <cell r="AI388" t="str">
            <v>Свободно</v>
          </cell>
        </row>
        <row r="389">
          <cell r="C389" t="str">
            <v>С2</v>
          </cell>
          <cell r="G389">
            <v>29.43</v>
          </cell>
          <cell r="AH389">
            <v>10649539.800000001</v>
          </cell>
          <cell r="AI389" t="str">
            <v>Свободно</v>
          </cell>
        </row>
        <row r="390">
          <cell r="C390" t="str">
            <v>С2</v>
          </cell>
          <cell r="G390">
            <v>34.4</v>
          </cell>
          <cell r="AH390">
            <v>11938864</v>
          </cell>
          <cell r="AI390" t="str">
            <v>Свободно</v>
          </cell>
        </row>
        <row r="391">
          <cell r="C391" t="str">
            <v>С2</v>
          </cell>
          <cell r="G391">
            <v>29.23</v>
          </cell>
          <cell r="AH391">
            <v>10793469.800000001</v>
          </cell>
          <cell r="AI391" t="str">
            <v>Свободно</v>
          </cell>
        </row>
        <row r="392">
          <cell r="C392" t="str">
            <v>С2</v>
          </cell>
          <cell r="G392">
            <v>29.23</v>
          </cell>
          <cell r="AH392">
            <v>10847545.300000001</v>
          </cell>
          <cell r="AI392" t="str">
            <v>Свободно</v>
          </cell>
        </row>
        <row r="393">
          <cell r="C393" t="str">
            <v>С2</v>
          </cell>
          <cell r="G393">
            <v>29.23</v>
          </cell>
          <cell r="AH393">
            <v>10847545.300000001</v>
          </cell>
          <cell r="AI393" t="str">
            <v>Свободно</v>
          </cell>
        </row>
        <row r="394">
          <cell r="C394" t="str">
            <v>С2</v>
          </cell>
          <cell r="G394">
            <v>29.23</v>
          </cell>
          <cell r="AH394">
            <v>10847545.300000001</v>
          </cell>
          <cell r="AI394" t="str">
            <v>Свободно</v>
          </cell>
        </row>
        <row r="395">
          <cell r="C395" t="str">
            <v>С2</v>
          </cell>
          <cell r="G395">
            <v>63.38</v>
          </cell>
          <cell r="AH395">
            <v>19337364.760000002</v>
          </cell>
          <cell r="AI395" t="str">
            <v>Свободно</v>
          </cell>
        </row>
        <row r="396">
          <cell r="C396" t="str">
            <v>С2</v>
          </cell>
          <cell r="G396">
            <v>28.87</v>
          </cell>
          <cell r="AH396">
            <v>10820764.699999999</v>
          </cell>
          <cell r="AI396" t="str">
            <v>Свободно</v>
          </cell>
        </row>
        <row r="397">
          <cell r="C397" t="str">
            <v>С2</v>
          </cell>
          <cell r="G397">
            <v>28.87</v>
          </cell>
          <cell r="AH397">
            <v>10820764.699999999</v>
          </cell>
          <cell r="AI397" t="str">
            <v>Свободно</v>
          </cell>
        </row>
        <row r="398">
          <cell r="C398" t="str">
            <v>С2</v>
          </cell>
          <cell r="G398">
            <v>28.42</v>
          </cell>
          <cell r="AH398">
            <v>10652100.199999999</v>
          </cell>
          <cell r="AI398" t="str">
            <v>Свободно</v>
          </cell>
        </row>
        <row r="399">
          <cell r="C399" t="str">
            <v>С2</v>
          </cell>
          <cell r="G399">
            <v>28.7</v>
          </cell>
          <cell r="AH399">
            <v>10544667</v>
          </cell>
          <cell r="AI399" t="str">
            <v>Свободно</v>
          </cell>
        </row>
        <row r="400">
          <cell r="C400" t="str">
            <v>С2</v>
          </cell>
          <cell r="G400">
            <v>37.479999999999997</v>
          </cell>
          <cell r="AH400">
            <v>14505509.6</v>
          </cell>
          <cell r="AI400" t="str">
            <v>Резерв</v>
          </cell>
        </row>
        <row r="401">
          <cell r="C401" t="str">
            <v>С2</v>
          </cell>
          <cell r="G401">
            <v>29.02</v>
          </cell>
          <cell r="AH401">
            <v>11660816.4</v>
          </cell>
          <cell r="AI401" t="str">
            <v>Резерв</v>
          </cell>
        </row>
        <row r="402">
          <cell r="C402" t="str">
            <v>С2</v>
          </cell>
          <cell r="G402">
            <v>28.56</v>
          </cell>
          <cell r="AH402">
            <v>11475979.199999999</v>
          </cell>
          <cell r="AI402" t="str">
            <v>Резерв</v>
          </cell>
        </row>
        <row r="403">
          <cell r="C403" t="str">
            <v>С2</v>
          </cell>
          <cell r="G403">
            <v>32.46</v>
          </cell>
          <cell r="AH403">
            <v>13403383.199999999</v>
          </cell>
          <cell r="AI403" t="str">
            <v>Резерв</v>
          </cell>
        </row>
        <row r="404">
          <cell r="C404" t="str">
            <v>С2</v>
          </cell>
          <cell r="G404">
            <v>32.44</v>
          </cell>
          <cell r="AH404">
            <v>13035040.800000001</v>
          </cell>
          <cell r="AI404" t="str">
            <v>Резерв</v>
          </cell>
        </row>
        <row r="405">
          <cell r="C405" t="str">
            <v>С2</v>
          </cell>
          <cell r="G405">
            <v>28.56</v>
          </cell>
          <cell r="AH405">
            <v>11370307.199999999</v>
          </cell>
          <cell r="AI405" t="str">
            <v>Резерв</v>
          </cell>
        </row>
        <row r="406">
          <cell r="C406" t="str">
            <v>С2</v>
          </cell>
          <cell r="G406">
            <v>29.03</v>
          </cell>
          <cell r="AH406">
            <v>11557423.6</v>
          </cell>
          <cell r="AI406" t="str">
            <v>Резерв</v>
          </cell>
        </row>
        <row r="407">
          <cell r="C407" t="str">
            <v>С2</v>
          </cell>
          <cell r="G407">
            <v>28.55</v>
          </cell>
          <cell r="AH407">
            <v>11366326</v>
          </cell>
          <cell r="AI407" t="str">
            <v>Резерв</v>
          </cell>
        </row>
        <row r="408">
          <cell r="C408" t="str">
            <v>С2</v>
          </cell>
          <cell r="G408">
            <v>29.03</v>
          </cell>
          <cell r="AH408">
            <v>11450012.6</v>
          </cell>
          <cell r="AI408" t="str">
            <v>Резерв</v>
          </cell>
        </row>
        <row r="409">
          <cell r="C409" t="str">
            <v>С2</v>
          </cell>
          <cell r="G409">
            <v>29.03</v>
          </cell>
          <cell r="AH409">
            <v>11342601.6</v>
          </cell>
          <cell r="AI409" t="str">
            <v>Резерв</v>
          </cell>
        </row>
        <row r="410">
          <cell r="C410" t="str">
            <v>С2</v>
          </cell>
          <cell r="G410">
            <v>29.03</v>
          </cell>
          <cell r="AH410">
            <v>11342601.6</v>
          </cell>
          <cell r="AI410" t="str">
            <v>Резерв</v>
          </cell>
        </row>
        <row r="411">
          <cell r="C411" t="str">
            <v>С2</v>
          </cell>
          <cell r="G411">
            <v>29.03</v>
          </cell>
          <cell r="AH411">
            <v>11557423.6</v>
          </cell>
          <cell r="AI411" t="str">
            <v>Резерв</v>
          </cell>
        </row>
        <row r="412">
          <cell r="C412" t="str">
            <v>С2</v>
          </cell>
          <cell r="G412">
            <v>28.43</v>
          </cell>
          <cell r="AH412">
            <v>11318551.6</v>
          </cell>
          <cell r="AI412" t="str">
            <v>Резерв</v>
          </cell>
        </row>
        <row r="413">
          <cell r="C413" t="str">
            <v>С2</v>
          </cell>
          <cell r="G413">
            <v>28.87</v>
          </cell>
          <cell r="AH413">
            <v>11493724.4</v>
          </cell>
          <cell r="AI413" t="str">
            <v>Резерв</v>
          </cell>
        </row>
        <row r="414">
          <cell r="C414" t="str">
            <v>С2</v>
          </cell>
          <cell r="G414">
            <v>33.479999999999997</v>
          </cell>
          <cell r="AH414">
            <v>12585801.6</v>
          </cell>
          <cell r="AI414" t="str">
            <v>Резерв</v>
          </cell>
        </row>
        <row r="415">
          <cell r="C415" t="str">
            <v>С2</v>
          </cell>
          <cell r="G415">
            <v>41.93</v>
          </cell>
          <cell r="AH415">
            <v>13823063.1</v>
          </cell>
          <cell r="AI415" t="str">
            <v>Резерв</v>
          </cell>
        </row>
        <row r="416">
          <cell r="C416" t="str">
            <v>С2</v>
          </cell>
          <cell r="G416">
            <v>29.27</v>
          </cell>
          <cell r="AH416">
            <v>11382224.9</v>
          </cell>
          <cell r="AI416" t="str">
            <v>Резерв</v>
          </cell>
        </row>
        <row r="417">
          <cell r="C417" t="str">
            <v>С2</v>
          </cell>
          <cell r="G417">
            <v>29.27</v>
          </cell>
          <cell r="AH417">
            <v>11328075.4</v>
          </cell>
          <cell r="AI417" t="str">
            <v>Резерв</v>
          </cell>
        </row>
        <row r="418">
          <cell r="C418" t="str">
            <v>С2</v>
          </cell>
          <cell r="G418">
            <v>29.27</v>
          </cell>
          <cell r="AH418">
            <v>11328075.4</v>
          </cell>
          <cell r="AI418" t="str">
            <v>Резерв</v>
          </cell>
        </row>
        <row r="419">
          <cell r="C419" t="str">
            <v>С2</v>
          </cell>
          <cell r="G419">
            <v>29.27</v>
          </cell>
          <cell r="AH419">
            <v>11328075.4</v>
          </cell>
          <cell r="AI419" t="str">
            <v>Резерв</v>
          </cell>
        </row>
        <row r="420">
          <cell r="C420" t="str">
            <v>С2</v>
          </cell>
          <cell r="G420">
            <v>29.27</v>
          </cell>
          <cell r="AH420">
            <v>11328075.4</v>
          </cell>
          <cell r="AI420" t="str">
            <v>Резерв</v>
          </cell>
        </row>
        <row r="421">
          <cell r="C421" t="str">
            <v>С2</v>
          </cell>
          <cell r="G421">
            <v>29.27</v>
          </cell>
          <cell r="AH421">
            <v>11328075.4</v>
          </cell>
          <cell r="AI421" t="str">
            <v>Резерв</v>
          </cell>
        </row>
        <row r="422">
          <cell r="C422" t="str">
            <v>С2</v>
          </cell>
          <cell r="G422">
            <v>29.27</v>
          </cell>
          <cell r="AH422">
            <v>11328075.4</v>
          </cell>
          <cell r="AI422" t="str">
            <v>Резерв</v>
          </cell>
        </row>
        <row r="423">
          <cell r="C423" t="str">
            <v>С2</v>
          </cell>
          <cell r="G423">
            <v>28.56</v>
          </cell>
          <cell r="AH423">
            <v>11053291.199999999</v>
          </cell>
          <cell r="AI423" t="str">
            <v>Резерв</v>
          </cell>
        </row>
        <row r="424">
          <cell r="C424" t="str">
            <v>С2</v>
          </cell>
          <cell r="G424">
            <v>49.72</v>
          </cell>
          <cell r="AH424">
            <v>18690742.399999999</v>
          </cell>
          <cell r="AI424" t="str">
            <v>Резерв</v>
          </cell>
        </row>
        <row r="425">
          <cell r="C425" t="str">
            <v>С2</v>
          </cell>
          <cell r="G425">
            <v>49.72</v>
          </cell>
          <cell r="AH425">
            <v>18322814.399999999</v>
          </cell>
          <cell r="AI425" t="str">
            <v>Резерв</v>
          </cell>
        </row>
        <row r="426">
          <cell r="C426" t="str">
            <v>С2</v>
          </cell>
          <cell r="G426">
            <v>28.56</v>
          </cell>
          <cell r="AH426">
            <v>11370307.199999999</v>
          </cell>
          <cell r="AI426" t="str">
            <v>Резерв</v>
          </cell>
        </row>
        <row r="427">
          <cell r="C427" t="str">
            <v>С2</v>
          </cell>
          <cell r="G427">
            <v>29.27</v>
          </cell>
          <cell r="AH427">
            <v>11652972.4</v>
          </cell>
          <cell r="AI427" t="str">
            <v>Резерв</v>
          </cell>
        </row>
        <row r="428">
          <cell r="C428" t="str">
            <v>С2</v>
          </cell>
          <cell r="G428">
            <v>29.27</v>
          </cell>
          <cell r="AH428">
            <v>11652972.4</v>
          </cell>
          <cell r="AI428" t="str">
            <v>Резерв</v>
          </cell>
        </row>
        <row r="429">
          <cell r="C429" t="str">
            <v>С2</v>
          </cell>
          <cell r="G429">
            <v>29.46</v>
          </cell>
          <cell r="AH429">
            <v>11728615.199999999</v>
          </cell>
          <cell r="AI429" t="str">
            <v>Резерв</v>
          </cell>
        </row>
        <row r="430">
          <cell r="C430" t="str">
            <v>С2</v>
          </cell>
          <cell r="G430">
            <v>34.43</v>
          </cell>
          <cell r="AH430">
            <v>13197707.6</v>
          </cell>
          <cell r="AI430" t="str">
            <v>Резерв</v>
          </cell>
        </row>
        <row r="431">
          <cell r="C431" t="str">
            <v>С2</v>
          </cell>
          <cell r="G431">
            <v>29.27</v>
          </cell>
          <cell r="AH431">
            <v>11652972.4</v>
          </cell>
          <cell r="AI431" t="str">
            <v>Резерв</v>
          </cell>
        </row>
        <row r="432">
          <cell r="C432" t="str">
            <v>С2</v>
          </cell>
          <cell r="G432">
            <v>29.27</v>
          </cell>
          <cell r="AH432">
            <v>11707121.9</v>
          </cell>
          <cell r="AI432" t="str">
            <v>Резерв</v>
          </cell>
        </row>
        <row r="433">
          <cell r="C433" t="str">
            <v>С2</v>
          </cell>
          <cell r="G433">
            <v>29.27</v>
          </cell>
          <cell r="AH433">
            <v>11707121.9</v>
          </cell>
          <cell r="AI433" t="str">
            <v>Резерв</v>
          </cell>
        </row>
        <row r="434">
          <cell r="C434" t="str">
            <v>С2</v>
          </cell>
          <cell r="G434">
            <v>29.27</v>
          </cell>
          <cell r="AH434">
            <v>11707121.9</v>
          </cell>
          <cell r="AI434" t="str">
            <v>Резерв</v>
          </cell>
        </row>
        <row r="435">
          <cell r="C435" t="str">
            <v>С2</v>
          </cell>
          <cell r="G435">
            <v>63.41</v>
          </cell>
          <cell r="AH435">
            <v>20973586.719999999</v>
          </cell>
          <cell r="AI435" t="str">
            <v>Резерв</v>
          </cell>
        </row>
        <row r="436">
          <cell r="C436" t="str">
            <v>С2</v>
          </cell>
          <cell r="G436">
            <v>28.87</v>
          </cell>
          <cell r="AH436">
            <v>11600543.4</v>
          </cell>
          <cell r="AI436" t="str">
            <v>Резерв</v>
          </cell>
        </row>
        <row r="437">
          <cell r="C437" t="str">
            <v>С2</v>
          </cell>
          <cell r="G437">
            <v>28.87</v>
          </cell>
          <cell r="AH437">
            <v>11600543.4</v>
          </cell>
          <cell r="AI437" t="str">
            <v>Резерв</v>
          </cell>
        </row>
        <row r="438">
          <cell r="C438" t="str">
            <v>С2</v>
          </cell>
          <cell r="G438">
            <v>28.42</v>
          </cell>
          <cell r="AH438">
            <v>11419724.4</v>
          </cell>
          <cell r="AI438" t="str">
            <v>Резерв</v>
          </cell>
        </row>
        <row r="439">
          <cell r="C439" t="str">
            <v>С2</v>
          </cell>
          <cell r="G439">
            <v>28.72</v>
          </cell>
          <cell r="AH439">
            <v>11540270.4</v>
          </cell>
          <cell r="AI439" t="str">
            <v>Резерв</v>
          </cell>
        </row>
        <row r="440">
          <cell r="C440" t="str">
            <v>С2</v>
          </cell>
          <cell r="G440">
            <v>37.46</v>
          </cell>
          <cell r="AH440">
            <v>14567070.199999999</v>
          </cell>
          <cell r="AI440" t="str">
            <v>Резерв</v>
          </cell>
        </row>
        <row r="441">
          <cell r="C441" t="str">
            <v>С2</v>
          </cell>
          <cell r="G441">
            <v>28.98</v>
          </cell>
          <cell r="AH441">
            <v>11698356.6</v>
          </cell>
          <cell r="AI441" t="str">
            <v>Резерв</v>
          </cell>
        </row>
        <row r="442">
          <cell r="C442" t="str">
            <v>С2</v>
          </cell>
          <cell r="G442">
            <v>28.52</v>
          </cell>
          <cell r="AH442">
            <v>11512668.4</v>
          </cell>
          <cell r="AI442" t="str">
            <v>Резерв</v>
          </cell>
        </row>
        <row r="443">
          <cell r="C443" t="str">
            <v>С2</v>
          </cell>
          <cell r="G443">
            <v>32.450000000000003</v>
          </cell>
          <cell r="AH443">
            <v>13459286.5</v>
          </cell>
          <cell r="AI443" t="str">
            <v>Резерв</v>
          </cell>
        </row>
        <row r="444">
          <cell r="C444" t="str">
            <v>С2</v>
          </cell>
          <cell r="G444">
            <v>32.43</v>
          </cell>
          <cell r="AH444">
            <v>13091018.1</v>
          </cell>
          <cell r="AI444" t="str">
            <v>Резерв</v>
          </cell>
        </row>
        <row r="445">
          <cell r="C445" t="str">
            <v>С2</v>
          </cell>
          <cell r="G445">
            <v>28.52</v>
          </cell>
          <cell r="AH445">
            <v>11407144.4</v>
          </cell>
          <cell r="AI445" t="str">
            <v>Резерв</v>
          </cell>
        </row>
        <row r="446">
          <cell r="C446" t="str">
            <v>С2</v>
          </cell>
          <cell r="G446">
            <v>28.99</v>
          </cell>
          <cell r="AH446">
            <v>11595130.300000001</v>
          </cell>
          <cell r="AI446" t="str">
            <v>Резерв</v>
          </cell>
        </row>
        <row r="447">
          <cell r="C447" t="str">
            <v>С2</v>
          </cell>
          <cell r="G447">
            <v>28.53</v>
          </cell>
          <cell r="AH447">
            <v>11411144.1</v>
          </cell>
          <cell r="AI447" t="str">
            <v>Резерв</v>
          </cell>
        </row>
        <row r="448">
          <cell r="C448" t="str">
            <v>С2</v>
          </cell>
          <cell r="G448">
            <v>28.99</v>
          </cell>
          <cell r="AH448">
            <v>11487867.300000001</v>
          </cell>
          <cell r="AI448" t="str">
            <v>Резерв</v>
          </cell>
        </row>
        <row r="449">
          <cell r="C449" t="str">
            <v>С2</v>
          </cell>
          <cell r="G449">
            <v>28.99</v>
          </cell>
          <cell r="AH449">
            <v>11487867.300000001</v>
          </cell>
          <cell r="AI449" t="str">
            <v>Резерв</v>
          </cell>
        </row>
        <row r="450">
          <cell r="C450" t="str">
            <v>С2</v>
          </cell>
          <cell r="G450">
            <v>28.99</v>
          </cell>
          <cell r="AH450">
            <v>11595130.300000001</v>
          </cell>
          <cell r="AI450" t="str">
            <v>Резерв</v>
          </cell>
        </row>
        <row r="451">
          <cell r="C451" t="str">
            <v>С2</v>
          </cell>
          <cell r="G451">
            <v>28.99</v>
          </cell>
          <cell r="AH451">
            <v>11595130.300000001</v>
          </cell>
          <cell r="AI451" t="str">
            <v>Резерв</v>
          </cell>
        </row>
        <row r="452">
          <cell r="C452" t="str">
            <v>С2</v>
          </cell>
          <cell r="G452">
            <v>28.42</v>
          </cell>
          <cell r="AH452">
            <v>11367147.4</v>
          </cell>
          <cell r="AI452" t="str">
            <v>Резерв</v>
          </cell>
        </row>
        <row r="453">
          <cell r="C453" t="str">
            <v>С2</v>
          </cell>
          <cell r="G453">
            <v>28.87</v>
          </cell>
          <cell r="AH453">
            <v>11547133.9</v>
          </cell>
          <cell r="AI453" t="str">
            <v>Резерв</v>
          </cell>
        </row>
        <row r="454">
          <cell r="C454" t="str">
            <v>С2</v>
          </cell>
          <cell r="G454">
            <v>33.479999999999997</v>
          </cell>
          <cell r="AH454">
            <v>12647739.6</v>
          </cell>
          <cell r="AI454" t="str">
            <v>Резерв</v>
          </cell>
        </row>
        <row r="455">
          <cell r="C455" t="str">
            <v>С2</v>
          </cell>
          <cell r="G455">
            <v>41.92</v>
          </cell>
          <cell r="AH455">
            <v>13897318.4</v>
          </cell>
          <cell r="AI455" t="str">
            <v>Резерв</v>
          </cell>
        </row>
        <row r="456">
          <cell r="C456" t="str">
            <v>С2</v>
          </cell>
          <cell r="G456">
            <v>29.23</v>
          </cell>
          <cell r="AH456">
            <v>11420745.6</v>
          </cell>
          <cell r="AI456" t="str">
            <v>Резерв</v>
          </cell>
        </row>
        <row r="457">
          <cell r="C457" t="str">
            <v>С2</v>
          </cell>
          <cell r="G457">
            <v>29.23</v>
          </cell>
          <cell r="AH457">
            <v>11366670.1</v>
          </cell>
          <cell r="AI457" t="str">
            <v>Резерв</v>
          </cell>
        </row>
        <row r="458">
          <cell r="C458" t="str">
            <v>С2</v>
          </cell>
          <cell r="G458">
            <v>29.23</v>
          </cell>
          <cell r="AH458">
            <v>11907425.1</v>
          </cell>
          <cell r="AI458" t="str">
            <v>Резерв</v>
          </cell>
        </row>
        <row r="459">
          <cell r="C459" t="str">
            <v>С2</v>
          </cell>
          <cell r="G459">
            <v>29.23</v>
          </cell>
          <cell r="AH459">
            <v>11907425.1</v>
          </cell>
          <cell r="AI459" t="str">
            <v>Резерв</v>
          </cell>
        </row>
        <row r="460">
          <cell r="C460" t="str">
            <v>С2</v>
          </cell>
          <cell r="G460">
            <v>29.23</v>
          </cell>
          <cell r="AH460">
            <v>11907425.1</v>
          </cell>
          <cell r="AI460" t="str">
            <v>Резерв</v>
          </cell>
        </row>
        <row r="461">
          <cell r="C461" t="str">
            <v>С2</v>
          </cell>
          <cell r="G461">
            <v>29.23</v>
          </cell>
          <cell r="AH461">
            <v>11907425.1</v>
          </cell>
          <cell r="AI461" t="str">
            <v>Резерв</v>
          </cell>
        </row>
        <row r="462">
          <cell r="C462" t="str">
            <v>С2</v>
          </cell>
          <cell r="G462">
            <v>29.23</v>
          </cell>
          <cell r="AH462">
            <v>11907425.1</v>
          </cell>
          <cell r="AI462" t="str">
            <v>Резерв</v>
          </cell>
        </row>
        <row r="463">
          <cell r="C463" t="str">
            <v>С2</v>
          </cell>
          <cell r="G463">
            <v>28.52</v>
          </cell>
          <cell r="AH463">
            <v>11618192.4</v>
          </cell>
          <cell r="AI463" t="str">
            <v>Резерв</v>
          </cell>
        </row>
        <row r="464">
          <cell r="C464" t="str">
            <v>С2</v>
          </cell>
          <cell r="G464">
            <v>49.71</v>
          </cell>
          <cell r="AH464">
            <v>18778946.699999999</v>
          </cell>
          <cell r="AI464" t="str">
            <v>Резерв</v>
          </cell>
        </row>
        <row r="465">
          <cell r="C465" t="str">
            <v>С2</v>
          </cell>
          <cell r="G465">
            <v>49.71</v>
          </cell>
          <cell r="AH465">
            <v>18411092.699999999</v>
          </cell>
          <cell r="AI465" t="str">
            <v>Резерв</v>
          </cell>
        </row>
        <row r="466">
          <cell r="C466" t="str">
            <v>С2</v>
          </cell>
          <cell r="G466">
            <v>28.52</v>
          </cell>
          <cell r="AH466">
            <v>11407144.4</v>
          </cell>
          <cell r="AI466" t="str">
            <v>Резерв</v>
          </cell>
        </row>
        <row r="467">
          <cell r="C467" t="str">
            <v>С2</v>
          </cell>
          <cell r="G467">
            <v>29.23</v>
          </cell>
          <cell r="AH467">
            <v>11691123.1</v>
          </cell>
          <cell r="AI467" t="str">
            <v>Резерв</v>
          </cell>
        </row>
        <row r="468">
          <cell r="C468" t="str">
            <v>С2</v>
          </cell>
          <cell r="G468">
            <v>29.23</v>
          </cell>
          <cell r="AH468">
            <v>11691123.1</v>
          </cell>
          <cell r="AI468" t="str">
            <v>Резерв</v>
          </cell>
        </row>
        <row r="469">
          <cell r="C469" t="str">
            <v>С2</v>
          </cell>
          <cell r="G469">
            <v>29.43</v>
          </cell>
          <cell r="AH469">
            <v>11771117.1</v>
          </cell>
          <cell r="AI469" t="str">
            <v>Резерв</v>
          </cell>
        </row>
        <row r="470">
          <cell r="C470" t="str">
            <v>С2</v>
          </cell>
          <cell r="G470">
            <v>34.4</v>
          </cell>
          <cell r="AH470">
            <v>13249848</v>
          </cell>
          <cell r="AI470" t="str">
            <v>Резерв</v>
          </cell>
        </row>
        <row r="471">
          <cell r="C471" t="str">
            <v>С2</v>
          </cell>
          <cell r="G471">
            <v>29.23</v>
          </cell>
          <cell r="AH471">
            <v>11691123.1</v>
          </cell>
          <cell r="AI471" t="str">
            <v>Резерв</v>
          </cell>
        </row>
        <row r="472">
          <cell r="C472" t="str">
            <v>С2</v>
          </cell>
          <cell r="G472">
            <v>29.23</v>
          </cell>
          <cell r="AH472">
            <v>11745198.6</v>
          </cell>
          <cell r="AI472" t="str">
            <v>Резерв</v>
          </cell>
        </row>
        <row r="473">
          <cell r="C473" t="str">
            <v>С2</v>
          </cell>
          <cell r="G473">
            <v>29.23</v>
          </cell>
          <cell r="AH473">
            <v>11745198.6</v>
          </cell>
          <cell r="AI473" t="str">
            <v>Резерв</v>
          </cell>
        </row>
        <row r="474">
          <cell r="C474" t="str">
            <v>С2</v>
          </cell>
          <cell r="G474">
            <v>29.23</v>
          </cell>
          <cell r="AH474">
            <v>11745198.6</v>
          </cell>
          <cell r="AI474" t="str">
            <v>Резерв</v>
          </cell>
        </row>
        <row r="475">
          <cell r="C475" t="str">
            <v>С2</v>
          </cell>
          <cell r="G475">
            <v>63.38</v>
          </cell>
          <cell r="AH475">
            <v>21075054.219999999</v>
          </cell>
          <cell r="AI475" t="str">
            <v>Резерв</v>
          </cell>
        </row>
        <row r="476">
          <cell r="C476" t="str">
            <v>С2</v>
          </cell>
          <cell r="G476">
            <v>28.87</v>
          </cell>
          <cell r="AH476">
            <v>11653952.9</v>
          </cell>
          <cell r="AI476" t="str">
            <v>Резерв</v>
          </cell>
        </row>
        <row r="477">
          <cell r="C477" t="str">
            <v>С2</v>
          </cell>
          <cell r="G477">
            <v>28.87</v>
          </cell>
          <cell r="AH477">
            <v>11653952.9</v>
          </cell>
          <cell r="AI477" t="str">
            <v>Резерв</v>
          </cell>
        </row>
        <row r="478">
          <cell r="C478" t="str">
            <v>С2</v>
          </cell>
          <cell r="G478">
            <v>28.41</v>
          </cell>
          <cell r="AH478">
            <v>11468264.699999999</v>
          </cell>
          <cell r="AI478" t="str">
            <v>Резерв</v>
          </cell>
        </row>
        <row r="479">
          <cell r="C479" t="str">
            <v>С2</v>
          </cell>
          <cell r="G479">
            <v>28.7</v>
          </cell>
          <cell r="AH479">
            <v>11585329</v>
          </cell>
          <cell r="AI479" t="str">
            <v>Резерв</v>
          </cell>
        </row>
        <row r="480">
          <cell r="C480" t="str">
            <v>С2</v>
          </cell>
          <cell r="G480">
            <v>37.46</v>
          </cell>
          <cell r="AH480">
            <v>14636371.199999999</v>
          </cell>
          <cell r="AI480" t="str">
            <v>Резерв</v>
          </cell>
        </row>
        <row r="481">
          <cell r="C481" t="str">
            <v>С2</v>
          </cell>
          <cell r="G481">
            <v>28.98</v>
          </cell>
          <cell r="AH481">
            <v>11751969.6</v>
          </cell>
          <cell r="AI481" t="str">
            <v>Резерв</v>
          </cell>
        </row>
        <row r="482">
          <cell r="C482" t="str">
            <v>С2</v>
          </cell>
          <cell r="G482">
            <v>28.52</v>
          </cell>
          <cell r="AH482">
            <v>11565430.4</v>
          </cell>
          <cell r="AI482" t="str">
            <v>Резерв</v>
          </cell>
        </row>
        <row r="483">
          <cell r="C483" t="str">
            <v>С2</v>
          </cell>
          <cell r="G483">
            <v>32.450000000000003</v>
          </cell>
          <cell r="AH483">
            <v>13519319</v>
          </cell>
          <cell r="AI483" t="str">
            <v>Резерв</v>
          </cell>
        </row>
        <row r="484">
          <cell r="C484" t="str">
            <v>С2</v>
          </cell>
          <cell r="G484">
            <v>32.43</v>
          </cell>
          <cell r="AH484">
            <v>13151013.6</v>
          </cell>
          <cell r="AI484" t="str">
            <v>Резерв</v>
          </cell>
        </row>
        <row r="485">
          <cell r="C485" t="str">
            <v>С2</v>
          </cell>
          <cell r="G485">
            <v>28.52</v>
          </cell>
          <cell r="AH485">
            <v>11459906.4</v>
          </cell>
          <cell r="AI485" t="str">
            <v>Резерв</v>
          </cell>
        </row>
        <row r="486">
          <cell r="C486" t="str">
            <v>С2</v>
          </cell>
          <cell r="G486">
            <v>28.99</v>
          </cell>
          <cell r="AH486">
            <v>11648761.800000001</v>
          </cell>
          <cell r="AI486" t="str">
            <v>Резерв</v>
          </cell>
        </row>
        <row r="487">
          <cell r="C487" t="str">
            <v>С2</v>
          </cell>
          <cell r="G487">
            <v>28.53</v>
          </cell>
          <cell r="AH487">
            <v>11463924.6</v>
          </cell>
          <cell r="AI487" t="str">
            <v>Резерв</v>
          </cell>
        </row>
        <row r="488">
          <cell r="C488" t="str">
            <v>С2</v>
          </cell>
          <cell r="G488">
            <v>28.99</v>
          </cell>
          <cell r="AH488">
            <v>11541498.800000001</v>
          </cell>
          <cell r="AI488" t="str">
            <v>Резерв</v>
          </cell>
        </row>
        <row r="489">
          <cell r="C489" t="str">
            <v>С2</v>
          </cell>
          <cell r="G489">
            <v>28.99</v>
          </cell>
          <cell r="AH489">
            <v>11541498.800000001</v>
          </cell>
          <cell r="AI489" t="str">
            <v>Резерв</v>
          </cell>
        </row>
        <row r="490">
          <cell r="C490" t="str">
            <v>С2</v>
          </cell>
          <cell r="G490">
            <v>28.99</v>
          </cell>
          <cell r="AH490">
            <v>11648761.800000001</v>
          </cell>
          <cell r="AI490" t="str">
            <v>Резерв</v>
          </cell>
        </row>
        <row r="491">
          <cell r="C491" t="str">
            <v>С2</v>
          </cell>
          <cell r="G491">
            <v>28.99</v>
          </cell>
          <cell r="AH491">
            <v>11648761.800000001</v>
          </cell>
          <cell r="AI491" t="str">
            <v>Резерв</v>
          </cell>
        </row>
        <row r="492">
          <cell r="C492" t="str">
            <v>С2</v>
          </cell>
          <cell r="G492">
            <v>28.42</v>
          </cell>
          <cell r="AH492">
            <v>11419724.4</v>
          </cell>
          <cell r="AI492" t="str">
            <v>Резерв</v>
          </cell>
        </row>
        <row r="493">
          <cell r="C493" t="str">
            <v>С2</v>
          </cell>
          <cell r="G493">
            <v>28.87</v>
          </cell>
          <cell r="AH493">
            <v>11600543.4</v>
          </cell>
          <cell r="AI493" t="str">
            <v>Резерв</v>
          </cell>
        </row>
        <row r="494">
          <cell r="C494" t="str">
            <v>С2</v>
          </cell>
          <cell r="G494">
            <v>33.479999999999997</v>
          </cell>
          <cell r="AH494">
            <v>12709677.6</v>
          </cell>
          <cell r="AI494" t="str">
            <v>Резерв</v>
          </cell>
        </row>
        <row r="495">
          <cell r="C495" t="str">
            <v>С2</v>
          </cell>
          <cell r="G495">
            <v>41.92</v>
          </cell>
          <cell r="AH495">
            <v>13974870.4</v>
          </cell>
          <cell r="AI495" t="str">
            <v>Резерв</v>
          </cell>
        </row>
        <row r="496">
          <cell r="C496" t="str">
            <v>С2</v>
          </cell>
          <cell r="G496">
            <v>29.23</v>
          </cell>
          <cell r="AH496">
            <v>11474821.1</v>
          </cell>
          <cell r="AI496" t="str">
            <v>Резерв</v>
          </cell>
        </row>
        <row r="497">
          <cell r="C497" t="str">
            <v>С2</v>
          </cell>
          <cell r="G497">
            <v>29.23</v>
          </cell>
          <cell r="AH497">
            <v>11420745.6</v>
          </cell>
          <cell r="AI497" t="str">
            <v>Резерв</v>
          </cell>
        </row>
        <row r="498">
          <cell r="C498" t="str">
            <v>С2</v>
          </cell>
          <cell r="G498">
            <v>29.23</v>
          </cell>
          <cell r="AH498">
            <v>11961500.6</v>
          </cell>
          <cell r="AI498" t="str">
            <v>Резерв</v>
          </cell>
        </row>
        <row r="499">
          <cell r="C499" t="str">
            <v>С2</v>
          </cell>
          <cell r="G499">
            <v>29.23</v>
          </cell>
          <cell r="AH499">
            <v>11961500.6</v>
          </cell>
          <cell r="AI499" t="str">
            <v>Резерв</v>
          </cell>
        </row>
        <row r="500">
          <cell r="C500" t="str">
            <v>С2</v>
          </cell>
          <cell r="G500">
            <v>29.23</v>
          </cell>
          <cell r="AH500">
            <v>11961500.6</v>
          </cell>
          <cell r="AI500" t="str">
            <v>Резерв</v>
          </cell>
        </row>
        <row r="501">
          <cell r="C501" t="str">
            <v>С2</v>
          </cell>
          <cell r="G501">
            <v>29.23</v>
          </cell>
          <cell r="AH501">
            <v>11961500.6</v>
          </cell>
          <cell r="AI501" t="str">
            <v>Резерв</v>
          </cell>
        </row>
        <row r="502">
          <cell r="C502" t="str">
            <v>С2</v>
          </cell>
          <cell r="G502">
            <v>29.23</v>
          </cell>
          <cell r="AH502">
            <v>11961500.6</v>
          </cell>
          <cell r="AI502" t="str">
            <v>Резерв</v>
          </cell>
        </row>
        <row r="503">
          <cell r="C503" t="str">
            <v>С2</v>
          </cell>
          <cell r="G503">
            <v>28.52</v>
          </cell>
          <cell r="AH503">
            <v>11670954.4</v>
          </cell>
          <cell r="AI503" t="str">
            <v>Резерв</v>
          </cell>
        </row>
        <row r="504">
          <cell r="C504" t="str">
            <v>С2</v>
          </cell>
          <cell r="G504">
            <v>49.71</v>
          </cell>
          <cell r="AH504">
            <v>18870910.199999999</v>
          </cell>
          <cell r="AI504" t="str">
            <v>Резерв</v>
          </cell>
        </row>
        <row r="505">
          <cell r="C505" t="str">
            <v>С2</v>
          </cell>
          <cell r="G505">
            <v>49.71</v>
          </cell>
          <cell r="AH505">
            <v>18503056.199999999</v>
          </cell>
          <cell r="AI505" t="str">
            <v>Резерв</v>
          </cell>
        </row>
        <row r="506">
          <cell r="C506" t="str">
            <v>С2</v>
          </cell>
          <cell r="G506">
            <v>28.52</v>
          </cell>
          <cell r="AH506">
            <v>11459906.4</v>
          </cell>
          <cell r="AI506" t="str">
            <v>Резерв</v>
          </cell>
        </row>
        <row r="507">
          <cell r="C507" t="str">
            <v>С2</v>
          </cell>
          <cell r="G507">
            <v>29.23</v>
          </cell>
          <cell r="AH507">
            <v>11745198.6</v>
          </cell>
          <cell r="AI507" t="str">
            <v>Резерв</v>
          </cell>
        </row>
        <row r="508">
          <cell r="C508" t="str">
            <v>С2</v>
          </cell>
          <cell r="G508">
            <v>29.23</v>
          </cell>
          <cell r="AH508">
            <v>11745198.6</v>
          </cell>
          <cell r="AI508" t="str">
            <v>Резерв</v>
          </cell>
        </row>
        <row r="509">
          <cell r="C509" t="str">
            <v>С2</v>
          </cell>
          <cell r="G509">
            <v>29.43</v>
          </cell>
          <cell r="AH509">
            <v>11825562.6</v>
          </cell>
          <cell r="AI509" t="str">
            <v>Резерв</v>
          </cell>
        </row>
        <row r="510">
          <cell r="C510" t="str">
            <v>С2</v>
          </cell>
          <cell r="G510">
            <v>34.4</v>
          </cell>
          <cell r="AH510">
            <v>13313488</v>
          </cell>
          <cell r="AI510" t="str">
            <v>Резерв</v>
          </cell>
        </row>
        <row r="511">
          <cell r="C511" t="str">
            <v>С2</v>
          </cell>
          <cell r="G511">
            <v>29.23</v>
          </cell>
          <cell r="AH511">
            <v>11745198.6</v>
          </cell>
          <cell r="AI511" t="str">
            <v>Резерв</v>
          </cell>
        </row>
        <row r="512">
          <cell r="C512" t="str">
            <v>С2</v>
          </cell>
          <cell r="G512">
            <v>29.23</v>
          </cell>
          <cell r="AH512">
            <v>11799274.1</v>
          </cell>
          <cell r="AI512" t="str">
            <v>Резерв</v>
          </cell>
        </row>
        <row r="513">
          <cell r="C513" t="str">
            <v>С2</v>
          </cell>
          <cell r="G513">
            <v>29.23</v>
          </cell>
          <cell r="AH513">
            <v>11799274.1</v>
          </cell>
          <cell r="AI513" t="str">
            <v>Резерв</v>
          </cell>
        </row>
        <row r="514">
          <cell r="C514" t="str">
            <v>С2</v>
          </cell>
          <cell r="G514">
            <v>29.23</v>
          </cell>
          <cell r="AH514">
            <v>11799274.1</v>
          </cell>
          <cell r="AI514" t="str">
            <v>Резерв</v>
          </cell>
        </row>
        <row r="515">
          <cell r="C515" t="str">
            <v>С2</v>
          </cell>
          <cell r="G515">
            <v>63.38</v>
          </cell>
          <cell r="AH515">
            <v>21186444.57</v>
          </cell>
          <cell r="AI515" t="str">
            <v>Резерв</v>
          </cell>
        </row>
        <row r="516">
          <cell r="C516" t="str">
            <v>С2</v>
          </cell>
          <cell r="G516">
            <v>28.87</v>
          </cell>
          <cell r="AH516">
            <v>11707362.4</v>
          </cell>
          <cell r="AI516" t="str">
            <v>Резерв</v>
          </cell>
        </row>
        <row r="517">
          <cell r="C517" t="str">
            <v>С2</v>
          </cell>
          <cell r="G517">
            <v>28.87</v>
          </cell>
          <cell r="AH517">
            <v>11707362.4</v>
          </cell>
          <cell r="AI517" t="str">
            <v>Резерв</v>
          </cell>
        </row>
        <row r="518">
          <cell r="C518" t="str">
            <v>С2</v>
          </cell>
          <cell r="G518">
            <v>28.41</v>
          </cell>
          <cell r="AH518">
            <v>11520823.199999999</v>
          </cell>
          <cell r="AI518" t="str">
            <v>Резерв</v>
          </cell>
        </row>
        <row r="519">
          <cell r="C519" t="str">
            <v>С2</v>
          </cell>
          <cell r="G519">
            <v>28.7</v>
          </cell>
          <cell r="AH519">
            <v>11638424</v>
          </cell>
          <cell r="AI519" t="str">
            <v>Резерв</v>
          </cell>
        </row>
        <row r="520">
          <cell r="C520" t="str">
            <v>С2</v>
          </cell>
          <cell r="G520">
            <v>37.479999999999997</v>
          </cell>
          <cell r="AH520">
            <v>14782861.6</v>
          </cell>
          <cell r="AI520" t="str">
            <v>Резерв</v>
          </cell>
        </row>
        <row r="521">
          <cell r="C521" t="str">
            <v>С2</v>
          </cell>
          <cell r="G521">
            <v>29.02</v>
          </cell>
          <cell r="AH521">
            <v>11875564.4</v>
          </cell>
          <cell r="AI521" t="str">
            <v>Резерв</v>
          </cell>
        </row>
        <row r="522">
          <cell r="C522" t="str">
            <v>С2</v>
          </cell>
          <cell r="G522">
            <v>28.56</v>
          </cell>
          <cell r="AH522">
            <v>11687323.199999999</v>
          </cell>
          <cell r="AI522" t="str">
            <v>Резерв</v>
          </cell>
        </row>
        <row r="523">
          <cell r="C523" t="str">
            <v>С2</v>
          </cell>
          <cell r="G523">
            <v>32.46</v>
          </cell>
          <cell r="AH523">
            <v>13643587.199999999</v>
          </cell>
          <cell r="AI523" t="str">
            <v>Резерв</v>
          </cell>
        </row>
        <row r="524">
          <cell r="C524" t="str">
            <v>С2</v>
          </cell>
          <cell r="G524">
            <v>32.44</v>
          </cell>
          <cell r="AH524">
            <v>13275096.800000001</v>
          </cell>
          <cell r="AI524" t="str">
            <v>Резерв</v>
          </cell>
        </row>
        <row r="525">
          <cell r="C525" t="str">
            <v>С2</v>
          </cell>
          <cell r="G525">
            <v>28.56</v>
          </cell>
          <cell r="AH525">
            <v>11581651.199999999</v>
          </cell>
          <cell r="AI525" t="str">
            <v>Резерв</v>
          </cell>
        </row>
        <row r="526">
          <cell r="C526" t="str">
            <v>С2</v>
          </cell>
          <cell r="G526">
            <v>29.03</v>
          </cell>
          <cell r="AH526">
            <v>11772245.6</v>
          </cell>
          <cell r="AI526" t="str">
            <v>Резерв</v>
          </cell>
        </row>
        <row r="527">
          <cell r="C527" t="str">
            <v>С2</v>
          </cell>
          <cell r="G527">
            <v>28.55</v>
          </cell>
          <cell r="AH527">
            <v>11577596</v>
          </cell>
          <cell r="AI527" t="str">
            <v>Резерв</v>
          </cell>
        </row>
        <row r="528">
          <cell r="C528" t="str">
            <v>С2</v>
          </cell>
          <cell r="G528">
            <v>29.03</v>
          </cell>
          <cell r="AH528">
            <v>11664834.6</v>
          </cell>
          <cell r="AI528" t="str">
            <v>Резерв</v>
          </cell>
        </row>
        <row r="529">
          <cell r="C529" t="str">
            <v>С2</v>
          </cell>
          <cell r="G529">
            <v>29.03</v>
          </cell>
          <cell r="AH529">
            <v>11664834.6</v>
          </cell>
          <cell r="AI529" t="str">
            <v>Резерв</v>
          </cell>
        </row>
        <row r="530">
          <cell r="C530" t="str">
            <v>С2</v>
          </cell>
          <cell r="G530">
            <v>29.03</v>
          </cell>
          <cell r="AH530">
            <v>11772245.6</v>
          </cell>
          <cell r="AI530" t="str">
            <v>Резерв</v>
          </cell>
        </row>
        <row r="531">
          <cell r="C531" t="str">
            <v>С2</v>
          </cell>
          <cell r="G531">
            <v>29.03</v>
          </cell>
          <cell r="AH531">
            <v>11772245.6</v>
          </cell>
          <cell r="AI531" t="str">
            <v>Резерв</v>
          </cell>
        </row>
        <row r="532">
          <cell r="C532" t="str">
            <v>С2</v>
          </cell>
          <cell r="G532">
            <v>28.43</v>
          </cell>
          <cell r="AH532">
            <v>11528933.6</v>
          </cell>
          <cell r="AI532" t="str">
            <v>Резерв</v>
          </cell>
        </row>
        <row r="533">
          <cell r="C533" t="str">
            <v>С2</v>
          </cell>
          <cell r="G533">
            <v>28.87</v>
          </cell>
          <cell r="AH533">
            <v>11707362.4</v>
          </cell>
          <cell r="AI533" t="str">
            <v>Резерв</v>
          </cell>
        </row>
        <row r="534">
          <cell r="C534" t="str">
            <v>С2</v>
          </cell>
          <cell r="G534">
            <v>33.479999999999997</v>
          </cell>
          <cell r="AH534">
            <v>12833553.6</v>
          </cell>
          <cell r="AI534" t="str">
            <v>Резерв</v>
          </cell>
        </row>
        <row r="535">
          <cell r="C535" t="str">
            <v>С2</v>
          </cell>
          <cell r="G535">
            <v>41.93</v>
          </cell>
          <cell r="AH535">
            <v>14133345.1</v>
          </cell>
          <cell r="AI535" t="str">
            <v>Резерв</v>
          </cell>
        </row>
        <row r="536">
          <cell r="C536" t="str">
            <v>С2</v>
          </cell>
          <cell r="G536">
            <v>29.27</v>
          </cell>
          <cell r="AH536">
            <v>11598822.9</v>
          </cell>
          <cell r="AI536" t="str">
            <v>Резерв</v>
          </cell>
        </row>
        <row r="537">
          <cell r="C537" t="str">
            <v>С2</v>
          </cell>
          <cell r="G537">
            <v>29.27</v>
          </cell>
          <cell r="AH537">
            <v>11544673.4</v>
          </cell>
          <cell r="AI537" t="str">
            <v>Резерв</v>
          </cell>
        </row>
        <row r="538">
          <cell r="C538" t="str">
            <v>С2</v>
          </cell>
          <cell r="G538">
            <v>29.27</v>
          </cell>
          <cell r="AH538">
            <v>12086168.4</v>
          </cell>
          <cell r="AI538" t="str">
            <v>Резерв</v>
          </cell>
        </row>
        <row r="539">
          <cell r="C539" t="str">
            <v>С2</v>
          </cell>
          <cell r="G539">
            <v>29.27</v>
          </cell>
          <cell r="AH539">
            <v>12086168.4</v>
          </cell>
          <cell r="AI539" t="str">
            <v>Резерв</v>
          </cell>
        </row>
        <row r="540">
          <cell r="C540" t="str">
            <v>С2</v>
          </cell>
          <cell r="G540">
            <v>29.27</v>
          </cell>
          <cell r="AH540">
            <v>12086168.4</v>
          </cell>
          <cell r="AI540" t="str">
            <v>Резерв</v>
          </cell>
        </row>
        <row r="541">
          <cell r="C541" t="str">
            <v>С2</v>
          </cell>
          <cell r="G541">
            <v>29.27</v>
          </cell>
          <cell r="AH541">
            <v>12086168.4</v>
          </cell>
          <cell r="AI541" t="str">
            <v>Резерв</v>
          </cell>
        </row>
        <row r="542">
          <cell r="C542" t="str">
            <v>С2</v>
          </cell>
          <cell r="G542">
            <v>29.27</v>
          </cell>
          <cell r="AH542">
            <v>12086168.4</v>
          </cell>
          <cell r="AI542" t="str">
            <v>Резерв</v>
          </cell>
        </row>
        <row r="543">
          <cell r="C543" t="str">
            <v>С2</v>
          </cell>
          <cell r="G543">
            <v>28.56</v>
          </cell>
          <cell r="AH543">
            <v>11792995.199999999</v>
          </cell>
          <cell r="AI543" t="str">
            <v>Резерв</v>
          </cell>
        </row>
        <row r="544">
          <cell r="C544" t="str">
            <v>С2</v>
          </cell>
          <cell r="G544">
            <v>49.72</v>
          </cell>
          <cell r="AH544">
            <v>19058670.399999999</v>
          </cell>
          <cell r="AI544" t="str">
            <v>Резерв</v>
          </cell>
        </row>
        <row r="545">
          <cell r="C545" t="str">
            <v>С2</v>
          </cell>
          <cell r="G545">
            <v>49.72</v>
          </cell>
          <cell r="AH545">
            <v>18690742.399999999</v>
          </cell>
          <cell r="AI545" t="str">
            <v>Резерв</v>
          </cell>
        </row>
        <row r="546">
          <cell r="C546" t="str">
            <v>С2</v>
          </cell>
          <cell r="G546">
            <v>28.56</v>
          </cell>
          <cell r="AH546">
            <v>11581651.199999999</v>
          </cell>
          <cell r="AI546" t="str">
            <v>Резерв</v>
          </cell>
        </row>
        <row r="547">
          <cell r="C547" t="str">
            <v>С2</v>
          </cell>
          <cell r="G547">
            <v>29.27</v>
          </cell>
          <cell r="AH547">
            <v>11869570.4</v>
          </cell>
          <cell r="AI547" t="str">
            <v>Резерв</v>
          </cell>
        </row>
        <row r="548">
          <cell r="C548" t="str">
            <v>С2</v>
          </cell>
          <cell r="G548">
            <v>29.27</v>
          </cell>
          <cell r="AH548">
            <v>11869570.4</v>
          </cell>
          <cell r="AI548" t="str">
            <v>Резерв</v>
          </cell>
        </row>
        <row r="549">
          <cell r="C549" t="str">
            <v>С2</v>
          </cell>
          <cell r="G549">
            <v>29.46</v>
          </cell>
          <cell r="AH549">
            <v>11946619.199999999</v>
          </cell>
          <cell r="AI549" t="str">
            <v>Резерв</v>
          </cell>
        </row>
        <row r="550">
          <cell r="C550" t="str">
            <v>С2</v>
          </cell>
          <cell r="G550">
            <v>34.43</v>
          </cell>
          <cell r="AH550">
            <v>13452489.6</v>
          </cell>
          <cell r="AI550" t="str">
            <v>Резерв</v>
          </cell>
        </row>
        <row r="551">
          <cell r="C551" t="str">
            <v>С2</v>
          </cell>
          <cell r="G551">
            <v>29.27</v>
          </cell>
          <cell r="AH551">
            <v>11869570.4</v>
          </cell>
          <cell r="AI551" t="str">
            <v>Резерв</v>
          </cell>
        </row>
        <row r="552">
          <cell r="C552" t="str">
            <v>С2</v>
          </cell>
          <cell r="G552">
            <v>29.27</v>
          </cell>
          <cell r="AH552">
            <v>11923719.9</v>
          </cell>
          <cell r="AI552" t="str">
            <v>Резерв</v>
          </cell>
        </row>
        <row r="553">
          <cell r="C553" t="str">
            <v>С2</v>
          </cell>
          <cell r="G553">
            <v>29.27</v>
          </cell>
          <cell r="AH553">
            <v>11923719.9</v>
          </cell>
          <cell r="AI553" t="str">
            <v>Резерв</v>
          </cell>
        </row>
        <row r="554">
          <cell r="C554" t="str">
            <v>С2</v>
          </cell>
          <cell r="G554">
            <v>29.27</v>
          </cell>
          <cell r="AH554">
            <v>11923719.9</v>
          </cell>
          <cell r="AI554" t="str">
            <v>Резерв</v>
          </cell>
        </row>
        <row r="555">
          <cell r="C555" t="str">
            <v>С2</v>
          </cell>
          <cell r="G555">
            <v>63.41</v>
          </cell>
          <cell r="AH555">
            <v>21419359.02</v>
          </cell>
          <cell r="AI555" t="str">
            <v>Резерв</v>
          </cell>
        </row>
        <row r="556">
          <cell r="C556" t="str">
            <v>С2</v>
          </cell>
          <cell r="G556">
            <v>28.87</v>
          </cell>
          <cell r="AH556">
            <v>11814181.4</v>
          </cell>
          <cell r="AI556" t="str">
            <v>Резерв</v>
          </cell>
        </row>
        <row r="557">
          <cell r="C557" t="str">
            <v>С2</v>
          </cell>
          <cell r="G557">
            <v>28.87</v>
          </cell>
          <cell r="AH557">
            <v>11814181.4</v>
          </cell>
          <cell r="AI557" t="str">
            <v>Резерв</v>
          </cell>
        </row>
        <row r="558">
          <cell r="C558" t="str">
            <v>С2</v>
          </cell>
          <cell r="G558">
            <v>28.42</v>
          </cell>
          <cell r="AH558">
            <v>11630032.4</v>
          </cell>
          <cell r="AI558" t="str">
            <v>Резерв</v>
          </cell>
        </row>
        <row r="559">
          <cell r="C559" t="str">
            <v>С2</v>
          </cell>
          <cell r="G559">
            <v>28.72</v>
          </cell>
          <cell r="AH559">
            <v>11752798.4</v>
          </cell>
          <cell r="AI559" t="str">
            <v>Резерв</v>
          </cell>
        </row>
        <row r="560">
          <cell r="C560" t="str">
            <v>С2</v>
          </cell>
          <cell r="G560">
            <v>37.46</v>
          </cell>
          <cell r="AH560">
            <v>14996736.4</v>
          </cell>
          <cell r="AI560" t="str">
            <v>Свободно</v>
          </cell>
        </row>
        <row r="561">
          <cell r="C561" t="str">
            <v>С2</v>
          </cell>
          <cell r="G561">
            <v>28.98</v>
          </cell>
          <cell r="AH561">
            <v>12030757.199999999</v>
          </cell>
          <cell r="AI561" t="str">
            <v>Свободно</v>
          </cell>
        </row>
        <row r="562">
          <cell r="C562" t="str">
            <v>С2</v>
          </cell>
          <cell r="G562">
            <v>28.52</v>
          </cell>
          <cell r="AH562">
            <v>11839792.800000001</v>
          </cell>
          <cell r="AI562" t="str">
            <v>Свободно</v>
          </cell>
        </row>
        <row r="563">
          <cell r="C563" t="str">
            <v>С2</v>
          </cell>
          <cell r="G563">
            <v>32.450000000000003</v>
          </cell>
          <cell r="AH563">
            <v>13831488</v>
          </cell>
          <cell r="AI563" t="str">
            <v>Свободно</v>
          </cell>
        </row>
        <row r="564">
          <cell r="C564" t="str">
            <v>С2</v>
          </cell>
          <cell r="G564">
            <v>32.43</v>
          </cell>
          <cell r="AH564">
            <v>13462990.199999999</v>
          </cell>
          <cell r="AI564" t="str">
            <v>Свободно</v>
          </cell>
        </row>
        <row r="565">
          <cell r="C565" t="str">
            <v>С2</v>
          </cell>
          <cell r="G565">
            <v>28.52</v>
          </cell>
          <cell r="AH565">
            <v>11734268.800000001</v>
          </cell>
          <cell r="AI565" t="str">
            <v>Свободно</v>
          </cell>
        </row>
        <row r="566">
          <cell r="C566" t="str">
            <v>С2</v>
          </cell>
          <cell r="G566">
            <v>28.99</v>
          </cell>
          <cell r="AH566">
            <v>11927645.6</v>
          </cell>
          <cell r="AI566" t="str">
            <v>Свободно</v>
          </cell>
        </row>
        <row r="567">
          <cell r="C567" t="str">
            <v>С2</v>
          </cell>
          <cell r="G567">
            <v>28.53</v>
          </cell>
          <cell r="AH567">
            <v>11738383.199999999</v>
          </cell>
          <cell r="AI567" t="str">
            <v>Свободно</v>
          </cell>
        </row>
        <row r="568">
          <cell r="C568" t="str">
            <v>С2</v>
          </cell>
          <cell r="G568">
            <v>28.99</v>
          </cell>
          <cell r="AH568">
            <v>11820382.6</v>
          </cell>
          <cell r="AI568" t="str">
            <v>Свободно</v>
          </cell>
        </row>
        <row r="569">
          <cell r="C569" t="str">
            <v>С2</v>
          </cell>
          <cell r="G569">
            <v>28.99</v>
          </cell>
          <cell r="AH569">
            <v>11820382.6</v>
          </cell>
          <cell r="AI569" t="str">
            <v>Свободно</v>
          </cell>
        </row>
        <row r="570">
          <cell r="C570" t="str">
            <v>С2</v>
          </cell>
          <cell r="G570">
            <v>28.99</v>
          </cell>
          <cell r="AH570">
            <v>11927645.6</v>
          </cell>
          <cell r="AI570" t="str">
            <v>Свободно</v>
          </cell>
        </row>
        <row r="571">
          <cell r="C571" t="str">
            <v>С2</v>
          </cell>
          <cell r="G571">
            <v>28.99</v>
          </cell>
          <cell r="AH571">
            <v>11927645.6</v>
          </cell>
          <cell r="AI571" t="str">
            <v>Свободно</v>
          </cell>
        </row>
        <row r="572">
          <cell r="C572" t="str">
            <v>С2</v>
          </cell>
          <cell r="G572">
            <v>28.42</v>
          </cell>
          <cell r="AH572">
            <v>11693124.800000001</v>
          </cell>
          <cell r="AI572" t="str">
            <v>Свободно</v>
          </cell>
        </row>
        <row r="573">
          <cell r="C573" t="str">
            <v>С2</v>
          </cell>
          <cell r="G573">
            <v>28.87</v>
          </cell>
          <cell r="AH573">
            <v>11878272.800000001</v>
          </cell>
          <cell r="AI573" t="str">
            <v>Свободно</v>
          </cell>
        </row>
        <row r="574">
          <cell r="C574" t="str">
            <v>С2</v>
          </cell>
          <cell r="G574">
            <v>33.479999999999997</v>
          </cell>
          <cell r="AH574">
            <v>13031755.199999999</v>
          </cell>
          <cell r="AI574" t="str">
            <v>Свободно</v>
          </cell>
        </row>
        <row r="575">
          <cell r="C575" t="str">
            <v>С2</v>
          </cell>
          <cell r="G575">
            <v>41.92</v>
          </cell>
          <cell r="AH575">
            <v>14378140.800000001</v>
          </cell>
          <cell r="AI575" t="str">
            <v>Свободно</v>
          </cell>
        </row>
        <row r="576">
          <cell r="C576" t="str">
            <v>С2</v>
          </cell>
          <cell r="G576">
            <v>29.23</v>
          </cell>
          <cell r="AH576">
            <v>11756013.699999999</v>
          </cell>
          <cell r="AI576" t="str">
            <v>Резерв</v>
          </cell>
        </row>
        <row r="577">
          <cell r="C577" t="str">
            <v>С2</v>
          </cell>
          <cell r="G577">
            <v>29.23</v>
          </cell>
          <cell r="AH577">
            <v>11701938.199999999</v>
          </cell>
          <cell r="AI577" t="str">
            <v>Резерв</v>
          </cell>
        </row>
        <row r="578">
          <cell r="C578" t="str">
            <v>С2</v>
          </cell>
          <cell r="G578">
            <v>29.23</v>
          </cell>
          <cell r="AH578">
            <v>12242693.199999999</v>
          </cell>
          <cell r="AI578" t="str">
            <v>Резерв</v>
          </cell>
        </row>
        <row r="579">
          <cell r="C579" t="str">
            <v>С2</v>
          </cell>
          <cell r="G579">
            <v>29.23</v>
          </cell>
          <cell r="AH579">
            <v>12242693.199999999</v>
          </cell>
          <cell r="AI579" t="str">
            <v>Резерв</v>
          </cell>
        </row>
        <row r="580">
          <cell r="C580" t="str">
            <v>С2</v>
          </cell>
          <cell r="G580">
            <v>29.23</v>
          </cell>
          <cell r="AH580">
            <v>12242693.199999999</v>
          </cell>
          <cell r="AI580" t="str">
            <v>Резерв</v>
          </cell>
        </row>
        <row r="581">
          <cell r="C581" t="str">
            <v>С2</v>
          </cell>
          <cell r="G581">
            <v>29.23</v>
          </cell>
          <cell r="AH581">
            <v>12242693.199999999</v>
          </cell>
          <cell r="AI581" t="str">
            <v>Резерв</v>
          </cell>
        </row>
        <row r="582">
          <cell r="C582" t="str">
            <v>С2</v>
          </cell>
          <cell r="G582">
            <v>29.23</v>
          </cell>
          <cell r="AH582">
            <v>12242693.199999999</v>
          </cell>
          <cell r="AI582" t="str">
            <v>Резерв</v>
          </cell>
        </row>
        <row r="583">
          <cell r="C583" t="str">
            <v>С2</v>
          </cell>
          <cell r="G583">
            <v>28.52</v>
          </cell>
          <cell r="AH583">
            <v>11945316.800000001</v>
          </cell>
          <cell r="AI583" t="str">
            <v>Резерв</v>
          </cell>
        </row>
        <row r="584">
          <cell r="C584" t="str">
            <v>С2</v>
          </cell>
          <cell r="G584">
            <v>49.71</v>
          </cell>
          <cell r="AH584">
            <v>19349120.399999999</v>
          </cell>
          <cell r="AI584" t="str">
            <v>Резерв</v>
          </cell>
        </row>
        <row r="585">
          <cell r="C585" t="str">
            <v>С2</v>
          </cell>
          <cell r="G585">
            <v>49.71</v>
          </cell>
          <cell r="AH585">
            <v>18981266.399999999</v>
          </cell>
          <cell r="AI585" t="str">
            <v>Резерв</v>
          </cell>
        </row>
        <row r="586">
          <cell r="C586" t="str">
            <v>С2</v>
          </cell>
          <cell r="G586">
            <v>28.52</v>
          </cell>
          <cell r="AH586">
            <v>11734268.800000001</v>
          </cell>
          <cell r="AI586" t="str">
            <v>Резерв</v>
          </cell>
        </row>
        <row r="587">
          <cell r="C587" t="str">
            <v>С2</v>
          </cell>
          <cell r="G587">
            <v>29.23</v>
          </cell>
          <cell r="AH587">
            <v>12026391.199999999</v>
          </cell>
          <cell r="AI587" t="str">
            <v>Резерв</v>
          </cell>
        </row>
        <row r="588">
          <cell r="C588" t="str">
            <v>С2</v>
          </cell>
          <cell r="G588">
            <v>29.23</v>
          </cell>
          <cell r="AH588">
            <v>12026391.199999999</v>
          </cell>
          <cell r="AI588" t="str">
            <v>Резерв</v>
          </cell>
        </row>
        <row r="589">
          <cell r="C589" t="str">
            <v>С2</v>
          </cell>
          <cell r="G589">
            <v>29.43</v>
          </cell>
          <cell r="AH589">
            <v>12108679.199999999</v>
          </cell>
          <cell r="AI589" t="str">
            <v>Резерв</v>
          </cell>
        </row>
        <row r="590">
          <cell r="C590" t="str">
            <v>С2</v>
          </cell>
          <cell r="G590">
            <v>34.4</v>
          </cell>
          <cell r="AH590">
            <v>13644416</v>
          </cell>
          <cell r="AI590" t="str">
            <v>Резерв</v>
          </cell>
        </row>
        <row r="591">
          <cell r="C591" t="str">
            <v>С2</v>
          </cell>
          <cell r="G591">
            <v>29.23</v>
          </cell>
          <cell r="AH591">
            <v>12026391.199999999</v>
          </cell>
          <cell r="AI591" t="str">
            <v>Резерв</v>
          </cell>
        </row>
        <row r="592">
          <cell r="C592" t="str">
            <v>С2</v>
          </cell>
          <cell r="G592">
            <v>29.23</v>
          </cell>
          <cell r="AH592">
            <v>12080466.699999999</v>
          </cell>
          <cell r="AI592" t="str">
            <v>Резерв</v>
          </cell>
        </row>
        <row r="593">
          <cell r="C593" t="str">
            <v>С2</v>
          </cell>
          <cell r="G593">
            <v>29.23</v>
          </cell>
          <cell r="AH593">
            <v>12080466.699999999</v>
          </cell>
          <cell r="AI593" t="str">
            <v>Резерв</v>
          </cell>
        </row>
        <row r="594">
          <cell r="C594" t="str">
            <v>С2</v>
          </cell>
          <cell r="G594">
            <v>29.23</v>
          </cell>
          <cell r="AH594">
            <v>12080466.699999999</v>
          </cell>
          <cell r="AI594" t="str">
            <v>Резерв</v>
          </cell>
        </row>
        <row r="595">
          <cell r="C595" t="str">
            <v>С2</v>
          </cell>
          <cell r="G595">
            <v>63.38</v>
          </cell>
          <cell r="AH595">
            <v>21765674.390000001</v>
          </cell>
          <cell r="AI595" t="str">
            <v>Резерв</v>
          </cell>
        </row>
        <row r="596">
          <cell r="C596" t="str">
            <v>С2</v>
          </cell>
          <cell r="G596">
            <v>28.87</v>
          </cell>
          <cell r="AH596">
            <v>11985091.800000001</v>
          </cell>
          <cell r="AI596" t="str">
            <v>Резерв</v>
          </cell>
        </row>
        <row r="597">
          <cell r="C597" t="str">
            <v>С2</v>
          </cell>
          <cell r="G597">
            <v>28.87</v>
          </cell>
          <cell r="AH597">
            <v>11985091.800000001</v>
          </cell>
          <cell r="AI597" t="str">
            <v>Резерв</v>
          </cell>
        </row>
        <row r="598">
          <cell r="C598" t="str">
            <v>С2</v>
          </cell>
          <cell r="G598">
            <v>28.42</v>
          </cell>
          <cell r="AH598">
            <v>11798278.800000001</v>
          </cell>
          <cell r="AI598" t="str">
            <v>Резерв</v>
          </cell>
        </row>
        <row r="599">
          <cell r="C599" t="str">
            <v>С2</v>
          </cell>
          <cell r="G599">
            <v>37.479999999999997</v>
          </cell>
          <cell r="AH599">
            <v>15725858.4</v>
          </cell>
          <cell r="AI599" t="str">
            <v>Резерв</v>
          </cell>
        </row>
        <row r="600">
          <cell r="C600" t="str">
            <v>С2</v>
          </cell>
          <cell r="G600">
            <v>28.99</v>
          </cell>
          <cell r="AH600">
            <v>12592676.199999999</v>
          </cell>
          <cell r="AI600" t="str">
            <v>Резерв</v>
          </cell>
        </row>
        <row r="601">
          <cell r="C601" t="str">
            <v>С2</v>
          </cell>
          <cell r="G601">
            <v>28.52</v>
          </cell>
          <cell r="AH601">
            <v>12388517.6</v>
          </cell>
          <cell r="AI601" t="str">
            <v>Резерв</v>
          </cell>
        </row>
        <row r="602">
          <cell r="C602" t="str">
            <v>С2</v>
          </cell>
          <cell r="G602">
            <v>32.43</v>
          </cell>
          <cell r="AH602">
            <v>14446916.4</v>
          </cell>
          <cell r="AI602" t="str">
            <v>Резерв</v>
          </cell>
        </row>
        <row r="603">
          <cell r="C603" t="str">
            <v>С2</v>
          </cell>
          <cell r="G603">
            <v>61.89</v>
          </cell>
          <cell r="AH603">
            <v>24234329.190000001</v>
          </cell>
          <cell r="AI603" t="str">
            <v>Резерв</v>
          </cell>
        </row>
        <row r="604">
          <cell r="C604" t="str">
            <v>С2</v>
          </cell>
          <cell r="G604">
            <v>28.99</v>
          </cell>
          <cell r="AH604">
            <v>12807202.199999999</v>
          </cell>
          <cell r="AI604" t="str">
            <v>Резерв</v>
          </cell>
        </row>
        <row r="605">
          <cell r="C605" t="str">
            <v>С2</v>
          </cell>
          <cell r="G605">
            <v>28.53</v>
          </cell>
          <cell r="AH605">
            <v>12603983.4</v>
          </cell>
          <cell r="AI605" t="str">
            <v>Резерв</v>
          </cell>
        </row>
        <row r="606">
          <cell r="C606" t="str">
            <v>С2</v>
          </cell>
          <cell r="G606">
            <v>28.99</v>
          </cell>
          <cell r="AH606">
            <v>12378150.199999999</v>
          </cell>
          <cell r="AI606" t="str">
            <v>Резерв</v>
          </cell>
        </row>
        <row r="607">
          <cell r="C607" t="str">
            <v>С2</v>
          </cell>
          <cell r="G607">
            <v>28.99</v>
          </cell>
          <cell r="AH607">
            <v>12378150.199999999</v>
          </cell>
          <cell r="AI607" t="str">
            <v>Резерв</v>
          </cell>
        </row>
        <row r="608">
          <cell r="C608" t="str">
            <v>С2</v>
          </cell>
          <cell r="G608">
            <v>28.99</v>
          </cell>
          <cell r="AH608">
            <v>12485413.199999999</v>
          </cell>
          <cell r="AI608" t="str">
            <v>Резерв</v>
          </cell>
        </row>
        <row r="609">
          <cell r="C609" t="str">
            <v>С2</v>
          </cell>
          <cell r="G609">
            <v>57.55</v>
          </cell>
          <cell r="AH609">
            <v>22130334.550000001</v>
          </cell>
          <cell r="AI609" t="str">
            <v>Резерв</v>
          </cell>
        </row>
        <row r="610">
          <cell r="C610" t="str">
            <v>С2</v>
          </cell>
          <cell r="G610">
            <v>35.380000000000003</v>
          </cell>
          <cell r="AH610">
            <v>14844740.4</v>
          </cell>
          <cell r="AI610" t="str">
            <v>Резерв</v>
          </cell>
        </row>
        <row r="611">
          <cell r="C611" t="str">
            <v>С2</v>
          </cell>
          <cell r="G611">
            <v>42.57</v>
          </cell>
          <cell r="AH611">
            <v>17861520.600000001</v>
          </cell>
          <cell r="AI611" t="str">
            <v>Резерв</v>
          </cell>
        </row>
        <row r="612">
          <cell r="C612" t="str">
            <v>С2</v>
          </cell>
          <cell r="G612">
            <v>29.01</v>
          </cell>
          <cell r="AH612">
            <v>12923374.800000001</v>
          </cell>
          <cell r="AI612" t="str">
            <v>Резерв</v>
          </cell>
        </row>
        <row r="613">
          <cell r="C613" t="str">
            <v>С2</v>
          </cell>
          <cell r="G613">
            <v>28.56</v>
          </cell>
          <cell r="AH613">
            <v>12722908.800000001</v>
          </cell>
          <cell r="AI613" t="str">
            <v>Резерв</v>
          </cell>
        </row>
        <row r="614">
          <cell r="C614" t="str">
            <v>С2</v>
          </cell>
          <cell r="G614">
            <v>32.44</v>
          </cell>
          <cell r="AH614">
            <v>14811455.199999999</v>
          </cell>
          <cell r="AI614" t="str">
            <v>Резерв</v>
          </cell>
        </row>
        <row r="615">
          <cell r="C615" t="str">
            <v>С2</v>
          </cell>
          <cell r="G615">
            <v>61.92</v>
          </cell>
          <cell r="AH615">
            <v>24899022.719999999</v>
          </cell>
          <cell r="AI615" t="str">
            <v>Резерв</v>
          </cell>
        </row>
        <row r="616">
          <cell r="C616" t="str">
            <v>С2</v>
          </cell>
          <cell r="G616">
            <v>29.02</v>
          </cell>
          <cell r="AH616">
            <v>13142577.6</v>
          </cell>
          <cell r="AI616" t="str">
            <v>Резерв</v>
          </cell>
        </row>
        <row r="617">
          <cell r="C617" t="str">
            <v>С2</v>
          </cell>
          <cell r="G617">
            <v>28.54</v>
          </cell>
          <cell r="AH617">
            <v>12925195.199999999</v>
          </cell>
          <cell r="AI617" t="str">
            <v>Резерв</v>
          </cell>
        </row>
        <row r="618">
          <cell r="C618" t="str">
            <v>С2</v>
          </cell>
          <cell r="G618">
            <v>29.03</v>
          </cell>
          <cell r="AH618">
            <v>12717462.4</v>
          </cell>
          <cell r="AI618" t="str">
            <v>Резерв</v>
          </cell>
        </row>
        <row r="619">
          <cell r="C619" t="str">
            <v>С2</v>
          </cell>
          <cell r="G619">
            <v>29.02</v>
          </cell>
          <cell r="AH619">
            <v>12713081.6</v>
          </cell>
          <cell r="AI619" t="str">
            <v>Резерв</v>
          </cell>
        </row>
        <row r="620">
          <cell r="C620" t="str">
            <v>С2</v>
          </cell>
          <cell r="G620">
            <v>29.02</v>
          </cell>
          <cell r="AH620">
            <v>12820455.6</v>
          </cell>
          <cell r="AI620" t="str">
            <v>Резерв</v>
          </cell>
        </row>
        <row r="621">
          <cell r="C621" t="str">
            <v>С2</v>
          </cell>
          <cell r="G621">
            <v>57.59</v>
          </cell>
          <cell r="AH621">
            <v>23259074.870000001</v>
          </cell>
          <cell r="AI621" t="str">
            <v>Резерв</v>
          </cell>
        </row>
        <row r="622">
          <cell r="C622" t="str">
            <v>С2</v>
          </cell>
          <cell r="G622">
            <v>35.39</v>
          </cell>
          <cell r="AH622">
            <v>15569122.699999999</v>
          </cell>
          <cell r="AI622" t="str">
            <v>Резерв</v>
          </cell>
        </row>
        <row r="623">
          <cell r="C623" t="str">
            <v>С2</v>
          </cell>
          <cell r="G623">
            <v>42.55</v>
          </cell>
          <cell r="AH623">
            <v>18404151.5</v>
          </cell>
          <cell r="AI623" t="str">
            <v>Свободно</v>
          </cell>
        </row>
        <row r="624">
          <cell r="C624" t="str">
            <v>С2</v>
          </cell>
          <cell r="G624">
            <v>28.97</v>
          </cell>
          <cell r="AH624">
            <v>13280717.1</v>
          </cell>
          <cell r="AI624" t="str">
            <v>Свободно</v>
          </cell>
        </row>
        <row r="625">
          <cell r="C625" t="str">
            <v>С2</v>
          </cell>
          <cell r="G625">
            <v>28.52</v>
          </cell>
          <cell r="AH625">
            <v>13074423.6</v>
          </cell>
          <cell r="AI625" t="str">
            <v>Свободно</v>
          </cell>
        </row>
        <row r="626">
          <cell r="C626" t="str">
            <v>С2</v>
          </cell>
          <cell r="G626">
            <v>32.43</v>
          </cell>
          <cell r="AH626">
            <v>15226857.9</v>
          </cell>
          <cell r="AI626" t="str">
            <v>Свободно</v>
          </cell>
        </row>
        <row r="627">
          <cell r="C627" t="str">
            <v>С2</v>
          </cell>
          <cell r="G627">
            <v>61.9</v>
          </cell>
          <cell r="AH627">
            <v>25652505.149999999</v>
          </cell>
          <cell r="AI627" t="str">
            <v>Резерв</v>
          </cell>
        </row>
        <row r="628">
          <cell r="C628" t="str">
            <v>С2</v>
          </cell>
          <cell r="G628">
            <v>28.98</v>
          </cell>
          <cell r="AH628">
            <v>13499753.4</v>
          </cell>
          <cell r="AI628" t="str">
            <v>Резерв</v>
          </cell>
        </row>
        <row r="629">
          <cell r="C629" t="str">
            <v>С2</v>
          </cell>
          <cell r="G629">
            <v>28.52</v>
          </cell>
          <cell r="AH629">
            <v>13285471.6</v>
          </cell>
          <cell r="AI629" t="str">
            <v>Резерв</v>
          </cell>
        </row>
        <row r="630">
          <cell r="C630" t="str">
            <v>С2</v>
          </cell>
          <cell r="G630">
            <v>28.99</v>
          </cell>
          <cell r="AH630">
            <v>13075359.699999999</v>
          </cell>
          <cell r="AI630" t="str">
            <v>Резерв</v>
          </cell>
        </row>
        <row r="631">
          <cell r="C631" t="str">
            <v>С2</v>
          </cell>
          <cell r="G631">
            <v>28.98</v>
          </cell>
          <cell r="AH631">
            <v>13070849.4</v>
          </cell>
          <cell r="AI631" t="str">
            <v>Свободно</v>
          </cell>
        </row>
        <row r="632">
          <cell r="C632" t="str">
            <v>С2</v>
          </cell>
          <cell r="G632">
            <v>28.98</v>
          </cell>
          <cell r="AH632">
            <v>13178075.4</v>
          </cell>
          <cell r="AI632" t="str">
            <v>Свободно</v>
          </cell>
        </row>
        <row r="633">
          <cell r="C633" t="str">
            <v>С2</v>
          </cell>
          <cell r="G633">
            <v>58.27</v>
          </cell>
          <cell r="AH633">
            <v>24352985.050000001</v>
          </cell>
          <cell r="AI633" t="str">
            <v>Свободно</v>
          </cell>
        </row>
        <row r="634">
          <cell r="C634" t="str">
            <v>С2</v>
          </cell>
          <cell r="G634">
            <v>36.090000000000003</v>
          </cell>
          <cell r="AH634">
            <v>16411205.699999999</v>
          </cell>
          <cell r="AI634" t="str">
            <v>Свободно</v>
          </cell>
        </row>
        <row r="635">
          <cell r="C635" t="str">
            <v>С2</v>
          </cell>
          <cell r="G635">
            <v>42.55</v>
          </cell>
          <cell r="AH635">
            <v>19033891.5</v>
          </cell>
          <cell r="AI635" t="str">
            <v>Резерв</v>
          </cell>
        </row>
        <row r="636">
          <cell r="C636" t="str">
            <v>С2</v>
          </cell>
          <cell r="G636">
            <v>28.97</v>
          </cell>
          <cell r="AH636">
            <v>13709473.1</v>
          </cell>
          <cell r="AI636" t="str">
            <v>Резерв</v>
          </cell>
        </row>
        <row r="637">
          <cell r="C637" t="str">
            <v>С2</v>
          </cell>
          <cell r="G637">
            <v>28.52</v>
          </cell>
          <cell r="AH637">
            <v>13496519.6</v>
          </cell>
          <cell r="AI637" t="str">
            <v>Резерв</v>
          </cell>
        </row>
        <row r="638">
          <cell r="C638" t="str">
            <v>С2</v>
          </cell>
          <cell r="G638">
            <v>32.43</v>
          </cell>
          <cell r="AH638">
            <v>15706821.9</v>
          </cell>
          <cell r="AI638" t="str">
            <v>Резерв</v>
          </cell>
        </row>
        <row r="639">
          <cell r="C639" t="str">
            <v>С2</v>
          </cell>
          <cell r="G639">
            <v>61.9</v>
          </cell>
          <cell r="AH639">
            <v>26522819.149999999</v>
          </cell>
          <cell r="AI639" t="str">
            <v>Резерв</v>
          </cell>
        </row>
        <row r="640">
          <cell r="C640" t="str">
            <v>С2</v>
          </cell>
          <cell r="G640">
            <v>28.98</v>
          </cell>
          <cell r="AH640">
            <v>13928657.4</v>
          </cell>
          <cell r="AI640" t="str">
            <v>Резерв</v>
          </cell>
        </row>
        <row r="641">
          <cell r="C641" t="str">
            <v>С2</v>
          </cell>
          <cell r="G641">
            <v>28.52</v>
          </cell>
          <cell r="AH641">
            <v>13707567.6</v>
          </cell>
          <cell r="AI641" t="str">
            <v>Резерв</v>
          </cell>
        </row>
        <row r="642">
          <cell r="C642" t="str">
            <v>С2</v>
          </cell>
          <cell r="G642">
            <v>28.99</v>
          </cell>
          <cell r="AH642">
            <v>13504411.699999999</v>
          </cell>
          <cell r="AI642" t="str">
            <v>Резерв</v>
          </cell>
        </row>
        <row r="643">
          <cell r="C643" t="str">
            <v>С2</v>
          </cell>
          <cell r="G643">
            <v>28.98</v>
          </cell>
          <cell r="AH643">
            <v>13499753.4</v>
          </cell>
          <cell r="AI643" t="str">
            <v>Резерв</v>
          </cell>
        </row>
        <row r="644">
          <cell r="C644" t="str">
            <v>С2</v>
          </cell>
          <cell r="G644">
            <v>28.98</v>
          </cell>
          <cell r="AH644">
            <v>13606979.4</v>
          </cell>
          <cell r="AI644" t="str">
            <v>Резерв</v>
          </cell>
        </row>
        <row r="645">
          <cell r="C645" t="str">
            <v>С2</v>
          </cell>
          <cell r="G645">
            <v>58.27</v>
          </cell>
          <cell r="AH645">
            <v>25172261.25</v>
          </cell>
          <cell r="AI645" t="str">
            <v>Резерв</v>
          </cell>
        </row>
        <row r="646">
          <cell r="C646" t="str">
            <v>С2</v>
          </cell>
          <cell r="G646">
            <v>36.090000000000003</v>
          </cell>
          <cell r="AH646">
            <v>16945337.699999999</v>
          </cell>
          <cell r="AI646" t="str">
            <v>Резерв</v>
          </cell>
        </row>
        <row r="647">
          <cell r="C647" t="str">
            <v>С2</v>
          </cell>
          <cell r="G647">
            <v>42.56</v>
          </cell>
          <cell r="AH647">
            <v>19904460.800000001</v>
          </cell>
          <cell r="AI647" t="str">
            <v>Резерв</v>
          </cell>
        </row>
        <row r="648">
          <cell r="C648" t="str">
            <v>С2</v>
          </cell>
          <cell r="G648">
            <v>28.99</v>
          </cell>
          <cell r="AH648">
            <v>14308884.199999999</v>
          </cell>
          <cell r="AI648" t="str">
            <v>Резерв</v>
          </cell>
        </row>
        <row r="649">
          <cell r="C649" t="str">
            <v>С2</v>
          </cell>
          <cell r="G649">
            <v>28.52</v>
          </cell>
          <cell r="AH649">
            <v>14076901.6</v>
          </cell>
          <cell r="AI649" t="str">
            <v>Резерв</v>
          </cell>
        </row>
        <row r="650">
          <cell r="C650" t="str">
            <v>С2</v>
          </cell>
          <cell r="G650">
            <v>32.43</v>
          </cell>
          <cell r="AH650">
            <v>16366772.4</v>
          </cell>
          <cell r="AI650" t="str">
            <v>Резерв</v>
          </cell>
        </row>
        <row r="651">
          <cell r="C651" t="str">
            <v>С2</v>
          </cell>
          <cell r="G651">
            <v>61.89</v>
          </cell>
          <cell r="AH651">
            <v>27715022.789999999</v>
          </cell>
          <cell r="AI651" t="str">
            <v>Резерв</v>
          </cell>
        </row>
        <row r="652">
          <cell r="C652" t="str">
            <v>С2</v>
          </cell>
          <cell r="G652">
            <v>28.99</v>
          </cell>
          <cell r="AH652">
            <v>14523410.199999999</v>
          </cell>
          <cell r="AI652" t="str">
            <v>Резерв</v>
          </cell>
        </row>
        <row r="653">
          <cell r="C653" t="str">
            <v>С2</v>
          </cell>
          <cell r="G653">
            <v>28.53</v>
          </cell>
          <cell r="AH653">
            <v>14292959.4</v>
          </cell>
          <cell r="AI653" t="str">
            <v>Резерв</v>
          </cell>
        </row>
        <row r="654">
          <cell r="C654" t="str">
            <v>С2</v>
          </cell>
          <cell r="G654">
            <v>28.99</v>
          </cell>
          <cell r="AH654">
            <v>14094358.199999999</v>
          </cell>
          <cell r="AI654" t="str">
            <v>Резерв</v>
          </cell>
        </row>
        <row r="655">
          <cell r="C655" t="str">
            <v>С2</v>
          </cell>
          <cell r="G655">
            <v>28.99</v>
          </cell>
          <cell r="AH655">
            <v>14094358.199999999</v>
          </cell>
          <cell r="AI655" t="str">
            <v>Резерв</v>
          </cell>
        </row>
        <row r="656">
          <cell r="C656" t="str">
            <v>С2</v>
          </cell>
          <cell r="G656">
            <v>28.99</v>
          </cell>
          <cell r="AH656">
            <v>14201621.199999999</v>
          </cell>
          <cell r="AI656" t="str">
            <v>Резерв</v>
          </cell>
        </row>
        <row r="657">
          <cell r="C657" t="str">
            <v>С2</v>
          </cell>
          <cell r="G657">
            <v>58.26</v>
          </cell>
          <cell r="AH657">
            <v>26294252.760000002</v>
          </cell>
          <cell r="AI657" t="str">
            <v>Резерв</v>
          </cell>
        </row>
        <row r="658">
          <cell r="C658" t="str">
            <v>С2</v>
          </cell>
          <cell r="G658">
            <v>36.090000000000003</v>
          </cell>
          <cell r="AH658">
            <v>17679769.199999999</v>
          </cell>
          <cell r="AI658" t="str">
            <v>Резерв</v>
          </cell>
        </row>
        <row r="659">
          <cell r="C659" t="str">
            <v>С3-1</v>
          </cell>
          <cell r="G659">
            <v>32.53</v>
          </cell>
          <cell r="AH659">
            <v>11795378</v>
          </cell>
          <cell r="AI659" t="str">
            <v>Резерв</v>
          </cell>
        </row>
        <row r="660">
          <cell r="C660" t="str">
            <v>С3-1</v>
          </cell>
          <cell r="G660">
            <v>53.57</v>
          </cell>
          <cell r="AH660">
            <v>17640601</v>
          </cell>
          <cell r="AI660" t="str">
            <v>Резерв</v>
          </cell>
        </row>
        <row r="661">
          <cell r="C661" t="str">
            <v>С3-1</v>
          </cell>
          <cell r="G661">
            <v>45.55</v>
          </cell>
          <cell r="AH661">
            <v>14999615</v>
          </cell>
          <cell r="AI661" t="str">
            <v>Резерв</v>
          </cell>
        </row>
        <row r="662">
          <cell r="C662" t="str">
            <v>С3-1</v>
          </cell>
          <cell r="G662">
            <v>53.82</v>
          </cell>
          <cell r="AH662">
            <v>18350198.100000001</v>
          </cell>
          <cell r="AI662" t="str">
            <v>Резерв</v>
          </cell>
        </row>
        <row r="663">
          <cell r="C663" t="str">
            <v>С3-1</v>
          </cell>
          <cell r="G663">
            <v>32.39</v>
          </cell>
          <cell r="AH663">
            <v>11804535.5</v>
          </cell>
          <cell r="AI663" t="str">
            <v>Резерв</v>
          </cell>
        </row>
        <row r="664">
          <cell r="C664" t="str">
            <v>С3-1</v>
          </cell>
          <cell r="G664">
            <v>32.53</v>
          </cell>
          <cell r="AH664">
            <v>12156461</v>
          </cell>
          <cell r="AI664" t="str">
            <v>Резерв</v>
          </cell>
        </row>
        <row r="665">
          <cell r="C665" t="str">
            <v>С3-1</v>
          </cell>
          <cell r="G665">
            <v>32.53</v>
          </cell>
          <cell r="AH665">
            <v>12397183</v>
          </cell>
          <cell r="AI665" t="str">
            <v>Резерв</v>
          </cell>
        </row>
        <row r="666">
          <cell r="C666" t="str">
            <v>С3-1</v>
          </cell>
          <cell r="G666">
            <v>32.58</v>
          </cell>
          <cell r="AH666">
            <v>12175146</v>
          </cell>
          <cell r="AI666" t="str">
            <v>Резерв</v>
          </cell>
        </row>
        <row r="667">
          <cell r="C667" t="str">
            <v>С3-1</v>
          </cell>
          <cell r="G667">
            <v>32.69</v>
          </cell>
          <cell r="AH667">
            <v>12216253</v>
          </cell>
          <cell r="AI667" t="str">
            <v>Резерв</v>
          </cell>
        </row>
        <row r="668">
          <cell r="C668" t="str">
            <v>С3-1</v>
          </cell>
          <cell r="G668">
            <v>32.49</v>
          </cell>
          <cell r="AH668">
            <v>12381939</v>
          </cell>
          <cell r="AI668" t="str">
            <v>Резерв</v>
          </cell>
        </row>
        <row r="669">
          <cell r="C669" t="str">
            <v>С3-1</v>
          </cell>
          <cell r="G669">
            <v>32.4</v>
          </cell>
          <cell r="AH669">
            <v>12347640</v>
          </cell>
          <cell r="AI669" t="str">
            <v>Резерв</v>
          </cell>
        </row>
        <row r="670">
          <cell r="C670" t="str">
            <v>С3-1</v>
          </cell>
          <cell r="G670">
            <v>31.98</v>
          </cell>
          <cell r="AH670">
            <v>12187578</v>
          </cell>
          <cell r="AI670" t="str">
            <v>Резерв</v>
          </cell>
        </row>
        <row r="671">
          <cell r="C671" t="str">
            <v>С3-1</v>
          </cell>
          <cell r="G671">
            <v>36.380000000000003</v>
          </cell>
          <cell r="AH671">
            <v>13999024</v>
          </cell>
          <cell r="AI671" t="str">
            <v>Резерв</v>
          </cell>
        </row>
        <row r="672">
          <cell r="C672" t="str">
            <v>С3-1</v>
          </cell>
          <cell r="G672">
            <v>36.31</v>
          </cell>
          <cell r="AH672">
            <v>13501873.5</v>
          </cell>
          <cell r="AI672" t="str">
            <v>Резерв</v>
          </cell>
        </row>
        <row r="673">
          <cell r="C673" t="str">
            <v>С3-1</v>
          </cell>
          <cell r="G673">
            <v>32.049999999999997</v>
          </cell>
          <cell r="AH673">
            <v>12036377.5</v>
          </cell>
          <cell r="AI673" t="str">
            <v>Резерв</v>
          </cell>
        </row>
        <row r="674">
          <cell r="C674" t="str">
            <v>С3-1</v>
          </cell>
          <cell r="G674">
            <v>32.450000000000003</v>
          </cell>
          <cell r="AH674">
            <v>12186597.5</v>
          </cell>
          <cell r="AI674" t="str">
            <v>Резерв</v>
          </cell>
        </row>
        <row r="675">
          <cell r="C675" t="str">
            <v>С3-1</v>
          </cell>
          <cell r="G675">
            <v>32.44</v>
          </cell>
          <cell r="AH675">
            <v>11942786</v>
          </cell>
          <cell r="AI675" t="str">
            <v>Резерв</v>
          </cell>
        </row>
        <row r="676">
          <cell r="C676" t="str">
            <v>С3-1</v>
          </cell>
          <cell r="G676">
            <v>29.11</v>
          </cell>
          <cell r="AH676">
            <v>10803012.1</v>
          </cell>
          <cell r="AI676" t="str">
            <v>Резерв</v>
          </cell>
        </row>
        <row r="677">
          <cell r="C677" t="str">
            <v>С3-1</v>
          </cell>
          <cell r="G677">
            <v>29.27</v>
          </cell>
          <cell r="AH677">
            <v>11078987.699999999</v>
          </cell>
          <cell r="AI677" t="str">
            <v>Резерв</v>
          </cell>
        </row>
        <row r="678">
          <cell r="C678" t="str">
            <v>С3-1</v>
          </cell>
          <cell r="G678">
            <v>29.27</v>
          </cell>
          <cell r="AH678">
            <v>10970688.699999999</v>
          </cell>
          <cell r="AI678" t="str">
            <v>Резерв</v>
          </cell>
        </row>
        <row r="679">
          <cell r="C679" t="str">
            <v>С3-1</v>
          </cell>
          <cell r="G679">
            <v>29.27</v>
          </cell>
          <cell r="AH679">
            <v>10970688.699999999</v>
          </cell>
          <cell r="AI679" t="str">
            <v>Резерв</v>
          </cell>
        </row>
        <row r="680">
          <cell r="C680" t="str">
            <v>С3-1</v>
          </cell>
          <cell r="G680">
            <v>45.23</v>
          </cell>
          <cell r="AH680">
            <v>16264006.939999999</v>
          </cell>
          <cell r="AI680" t="str">
            <v>Резерв</v>
          </cell>
        </row>
        <row r="681">
          <cell r="C681" t="str">
            <v>С3-1</v>
          </cell>
          <cell r="G681">
            <v>28.97</v>
          </cell>
          <cell r="AH681">
            <v>10804651.199999999</v>
          </cell>
          <cell r="AI681" t="str">
            <v>Резерв</v>
          </cell>
        </row>
        <row r="682">
          <cell r="C682" t="str">
            <v>С3-1</v>
          </cell>
          <cell r="G682">
            <v>52.06</v>
          </cell>
          <cell r="AH682">
            <v>17622023.670000002</v>
          </cell>
          <cell r="AI682" t="str">
            <v>Резерв</v>
          </cell>
        </row>
        <row r="683">
          <cell r="C683" t="str">
            <v>С3-1</v>
          </cell>
          <cell r="G683">
            <v>29.03</v>
          </cell>
          <cell r="AH683">
            <v>11310378.300000001</v>
          </cell>
          <cell r="AI683" t="str">
            <v>Резерв</v>
          </cell>
        </row>
        <row r="684">
          <cell r="C684" t="str">
            <v>С3-1</v>
          </cell>
          <cell r="G684">
            <v>29.13</v>
          </cell>
          <cell r="AH684">
            <v>11349339.300000001</v>
          </cell>
          <cell r="AI684" t="str">
            <v>Резерв</v>
          </cell>
        </row>
        <row r="685">
          <cell r="C685" t="str">
            <v>С3-1</v>
          </cell>
          <cell r="G685">
            <v>29.65</v>
          </cell>
          <cell r="AH685">
            <v>11332526.5</v>
          </cell>
          <cell r="AI685" t="str">
            <v>Резерв</v>
          </cell>
        </row>
        <row r="686">
          <cell r="C686" t="str">
            <v>С3-1</v>
          </cell>
          <cell r="G686">
            <v>30.07</v>
          </cell>
          <cell r="AH686">
            <v>11493054.699999999</v>
          </cell>
          <cell r="AI686" t="str">
            <v>Резерв</v>
          </cell>
        </row>
        <row r="687">
          <cell r="C687" t="str">
            <v>С3-1</v>
          </cell>
          <cell r="G687">
            <v>30.35</v>
          </cell>
          <cell r="AH687">
            <v>11600073.5</v>
          </cell>
          <cell r="AI687" t="str">
            <v>Резерв</v>
          </cell>
        </row>
        <row r="688">
          <cell r="C688" t="str">
            <v>С3-1</v>
          </cell>
          <cell r="G688">
            <v>31.02</v>
          </cell>
          <cell r="AH688">
            <v>12085702.199999999</v>
          </cell>
          <cell r="AI688" t="str">
            <v>Резерв</v>
          </cell>
        </row>
        <row r="689">
          <cell r="C689" t="str">
            <v>С3-1</v>
          </cell>
          <cell r="G689">
            <v>30.91</v>
          </cell>
          <cell r="AH689">
            <v>12042845.1</v>
          </cell>
          <cell r="AI689" t="str">
            <v>Резерв</v>
          </cell>
        </row>
        <row r="690">
          <cell r="C690" t="str">
            <v>С3-1</v>
          </cell>
          <cell r="G690">
            <v>30.39</v>
          </cell>
          <cell r="AH690">
            <v>11840247.9</v>
          </cell>
          <cell r="AI690" t="str">
            <v>Резерв</v>
          </cell>
        </row>
        <row r="691">
          <cell r="C691" t="str">
            <v>С3-1</v>
          </cell>
          <cell r="G691">
            <v>29.36</v>
          </cell>
          <cell r="AH691">
            <v>11438949.6</v>
          </cell>
          <cell r="AI691" t="str">
            <v>Резерв</v>
          </cell>
        </row>
        <row r="692">
          <cell r="C692" t="str">
            <v>С3-1</v>
          </cell>
          <cell r="G692">
            <v>41.75</v>
          </cell>
          <cell r="AH692">
            <v>16420692.5</v>
          </cell>
          <cell r="AI692" t="str">
            <v>Резерв</v>
          </cell>
        </row>
        <row r="693">
          <cell r="C693" t="str">
            <v>С3-1</v>
          </cell>
          <cell r="G693">
            <v>41.75</v>
          </cell>
          <cell r="AH693">
            <v>15880030</v>
          </cell>
          <cell r="AI693" t="str">
            <v>Резерв</v>
          </cell>
        </row>
        <row r="694">
          <cell r="C694" t="str">
            <v>С3-1</v>
          </cell>
          <cell r="G694">
            <v>29.36</v>
          </cell>
          <cell r="AH694">
            <v>11276001.6</v>
          </cell>
          <cell r="AI694" t="str">
            <v>Резерв</v>
          </cell>
        </row>
        <row r="695">
          <cell r="C695" t="str">
            <v>С3-1</v>
          </cell>
          <cell r="G695">
            <v>30.35</v>
          </cell>
          <cell r="AH695">
            <v>11656221</v>
          </cell>
          <cell r="AI695" t="str">
            <v>Резерв</v>
          </cell>
        </row>
        <row r="696">
          <cell r="C696" t="str">
            <v>С3-1</v>
          </cell>
          <cell r="G696">
            <v>30.82</v>
          </cell>
          <cell r="AH696">
            <v>11608661.199999999</v>
          </cell>
          <cell r="AI696" t="str">
            <v>Резерв</v>
          </cell>
        </row>
        <row r="697">
          <cell r="C697" t="str">
            <v>С3-1</v>
          </cell>
          <cell r="G697">
            <v>29.88</v>
          </cell>
          <cell r="AH697">
            <v>11320934.4</v>
          </cell>
          <cell r="AI697" t="str">
            <v>Резерв</v>
          </cell>
        </row>
        <row r="698">
          <cell r="C698" t="str">
            <v>С3-1</v>
          </cell>
          <cell r="G698">
            <v>29.39</v>
          </cell>
          <cell r="AH698">
            <v>11135283.199999999</v>
          </cell>
          <cell r="AI698" t="str">
            <v>Резерв</v>
          </cell>
        </row>
        <row r="699">
          <cell r="C699" t="str">
            <v>С3-1</v>
          </cell>
          <cell r="G699">
            <v>29.11</v>
          </cell>
          <cell r="AH699">
            <v>11244610.800000001</v>
          </cell>
          <cell r="AI699" t="str">
            <v>Резерв</v>
          </cell>
        </row>
        <row r="700">
          <cell r="C700" t="str">
            <v>С3-1</v>
          </cell>
          <cell r="G700">
            <v>29.27</v>
          </cell>
          <cell r="AH700">
            <v>11306415.6</v>
          </cell>
          <cell r="AI700" t="str">
            <v>Резерв</v>
          </cell>
        </row>
        <row r="701">
          <cell r="C701" t="str">
            <v>С3-1</v>
          </cell>
          <cell r="G701">
            <v>29.27</v>
          </cell>
          <cell r="AH701">
            <v>11306415.6</v>
          </cell>
          <cell r="AI701" t="str">
            <v>Резерв</v>
          </cell>
        </row>
        <row r="702">
          <cell r="C702" t="str">
            <v>С3-1</v>
          </cell>
          <cell r="G702">
            <v>29.27</v>
          </cell>
          <cell r="AH702">
            <v>11306415.6</v>
          </cell>
          <cell r="AI702" t="str">
            <v>Резерв</v>
          </cell>
        </row>
        <row r="703">
          <cell r="C703" t="str">
            <v>С3-1</v>
          </cell>
          <cell r="G703">
            <v>45.23</v>
          </cell>
          <cell r="AH703">
            <v>17313297.710000001</v>
          </cell>
          <cell r="AI703" t="str">
            <v>Резерв</v>
          </cell>
        </row>
        <row r="704">
          <cell r="C704" t="str">
            <v>С3-1</v>
          </cell>
          <cell r="G704">
            <v>28.97</v>
          </cell>
          <cell r="AH704">
            <v>11672882.1</v>
          </cell>
          <cell r="AI704" t="str">
            <v>Резерв</v>
          </cell>
        </row>
        <row r="705">
          <cell r="C705" t="str">
            <v>С3-1</v>
          </cell>
          <cell r="G705">
            <v>52.06</v>
          </cell>
          <cell r="AH705">
            <v>17731818.210000001</v>
          </cell>
          <cell r="AI705" t="str">
            <v>Резерв</v>
          </cell>
        </row>
        <row r="706">
          <cell r="C706" t="str">
            <v>С3-1</v>
          </cell>
          <cell r="G706">
            <v>29.03</v>
          </cell>
          <cell r="AH706">
            <v>11374824.9</v>
          </cell>
          <cell r="AI706" t="str">
            <v>Резерв</v>
          </cell>
        </row>
        <row r="707">
          <cell r="C707" t="str">
            <v>С3-1</v>
          </cell>
          <cell r="G707">
            <v>29.13</v>
          </cell>
          <cell r="AH707">
            <v>11414007.9</v>
          </cell>
          <cell r="AI707" t="str">
            <v>Резерв</v>
          </cell>
        </row>
        <row r="708">
          <cell r="C708" t="str">
            <v>С3-1</v>
          </cell>
          <cell r="G708">
            <v>29.65</v>
          </cell>
          <cell r="AH708">
            <v>11617759.5</v>
          </cell>
          <cell r="AI708" t="str">
            <v>Резерв</v>
          </cell>
        </row>
        <row r="709">
          <cell r="C709" t="str">
            <v>С3-1</v>
          </cell>
          <cell r="G709">
            <v>30.07</v>
          </cell>
          <cell r="AH709">
            <v>11782328.1</v>
          </cell>
          <cell r="AI709" t="str">
            <v>Резерв</v>
          </cell>
        </row>
        <row r="710">
          <cell r="C710" t="str">
            <v>С3-1</v>
          </cell>
          <cell r="G710">
            <v>30.35</v>
          </cell>
          <cell r="AH710">
            <v>11779745.5</v>
          </cell>
          <cell r="AI710" t="str">
            <v>Резерв</v>
          </cell>
        </row>
        <row r="711">
          <cell r="C711" t="str">
            <v>С3-1</v>
          </cell>
          <cell r="G711">
            <v>31.02</v>
          </cell>
          <cell r="AH711">
            <v>12154566.6</v>
          </cell>
          <cell r="AI711" t="str">
            <v>Резерв</v>
          </cell>
        </row>
        <row r="712">
          <cell r="C712" t="str">
            <v>С3-1</v>
          </cell>
          <cell r="G712">
            <v>30.91</v>
          </cell>
          <cell r="AH712">
            <v>12111465.300000001</v>
          </cell>
          <cell r="AI712" t="str">
            <v>Резерв</v>
          </cell>
        </row>
        <row r="713">
          <cell r="C713" t="str">
            <v>С3-1</v>
          </cell>
          <cell r="G713">
            <v>30.39</v>
          </cell>
          <cell r="AH713">
            <v>11907713.699999999</v>
          </cell>
          <cell r="AI713" t="str">
            <v>Резерв</v>
          </cell>
        </row>
        <row r="714">
          <cell r="C714" t="str">
            <v>С3-1</v>
          </cell>
          <cell r="G714">
            <v>29.36</v>
          </cell>
          <cell r="AH714">
            <v>11504128.800000001</v>
          </cell>
          <cell r="AI714" t="str">
            <v>Резерв</v>
          </cell>
        </row>
        <row r="715">
          <cell r="C715" t="str">
            <v>С3-1</v>
          </cell>
          <cell r="G715">
            <v>41.75</v>
          </cell>
          <cell r="AH715">
            <v>16513377.5</v>
          </cell>
          <cell r="AI715" t="str">
            <v>Резерв</v>
          </cell>
        </row>
        <row r="716">
          <cell r="C716" t="str">
            <v>С3-1</v>
          </cell>
          <cell r="G716">
            <v>41.75</v>
          </cell>
          <cell r="AH716">
            <v>15972715</v>
          </cell>
          <cell r="AI716" t="str">
            <v>Резерв</v>
          </cell>
        </row>
        <row r="717">
          <cell r="C717" t="str">
            <v>С3-1</v>
          </cell>
          <cell r="G717">
            <v>29.36</v>
          </cell>
          <cell r="AH717">
            <v>11341180.800000001</v>
          </cell>
          <cell r="AI717" t="str">
            <v>Резерв</v>
          </cell>
        </row>
        <row r="718">
          <cell r="C718" t="str">
            <v>С3-1</v>
          </cell>
          <cell r="G718">
            <v>30.37</v>
          </cell>
          <cell r="AH718">
            <v>11731323.6</v>
          </cell>
          <cell r="AI718" t="str">
            <v>Резерв</v>
          </cell>
        </row>
        <row r="719">
          <cell r="C719" t="str">
            <v>С3-1</v>
          </cell>
          <cell r="G719">
            <v>30.83</v>
          </cell>
          <cell r="AH719">
            <v>11909012.4</v>
          </cell>
          <cell r="AI719" t="str">
            <v>Резерв</v>
          </cell>
        </row>
        <row r="720">
          <cell r="C720" t="str">
            <v>С3-1</v>
          </cell>
          <cell r="G720">
            <v>29.88</v>
          </cell>
          <cell r="AH720">
            <v>11486768.4</v>
          </cell>
          <cell r="AI720" t="str">
            <v>Резерв</v>
          </cell>
        </row>
        <row r="721">
          <cell r="C721" t="str">
            <v>С3-1</v>
          </cell>
          <cell r="G721">
            <v>29.39</v>
          </cell>
          <cell r="AH721">
            <v>11407140.699999999</v>
          </cell>
          <cell r="AI721" t="str">
            <v>Резерв</v>
          </cell>
        </row>
        <row r="722">
          <cell r="C722" t="str">
            <v>С3-1</v>
          </cell>
          <cell r="G722">
            <v>29.11</v>
          </cell>
          <cell r="AH722">
            <v>11298464.300000001</v>
          </cell>
          <cell r="AI722" t="str">
            <v>Резерв</v>
          </cell>
        </row>
        <row r="723">
          <cell r="C723" t="str">
            <v>С3-1</v>
          </cell>
          <cell r="G723">
            <v>29.27</v>
          </cell>
          <cell r="AH723">
            <v>11360565.1</v>
          </cell>
          <cell r="AI723" t="str">
            <v>Резерв</v>
          </cell>
        </row>
        <row r="724">
          <cell r="C724" t="str">
            <v>С3-1</v>
          </cell>
          <cell r="G724">
            <v>29.27</v>
          </cell>
          <cell r="AH724">
            <v>11360565.1</v>
          </cell>
          <cell r="AI724" t="str">
            <v>Резерв</v>
          </cell>
        </row>
        <row r="725">
          <cell r="C725" t="str">
            <v>С3-1</v>
          </cell>
          <cell r="G725">
            <v>29.27</v>
          </cell>
          <cell r="AH725">
            <v>11360565.1</v>
          </cell>
          <cell r="AI725" t="str">
            <v>Резерв</v>
          </cell>
        </row>
        <row r="726">
          <cell r="C726" t="str">
            <v>С3-1</v>
          </cell>
          <cell r="G726">
            <v>45.23</v>
          </cell>
          <cell r="AH726">
            <v>17392789.43</v>
          </cell>
          <cell r="AI726" t="str">
            <v>Резерв</v>
          </cell>
        </row>
        <row r="727">
          <cell r="C727" t="str">
            <v>С3-1</v>
          </cell>
          <cell r="G727">
            <v>28.97</v>
          </cell>
          <cell r="AH727">
            <v>11726476.6</v>
          </cell>
          <cell r="AI727" t="str">
            <v>Резерв</v>
          </cell>
        </row>
        <row r="728">
          <cell r="C728" t="str">
            <v>С3-1</v>
          </cell>
          <cell r="G728">
            <v>52.06</v>
          </cell>
          <cell r="AH728">
            <v>18738268.16</v>
          </cell>
          <cell r="AI728" t="str">
            <v>Свободно</v>
          </cell>
        </row>
        <row r="729">
          <cell r="C729" t="str">
            <v>С3-1</v>
          </cell>
          <cell r="G729">
            <v>29.03</v>
          </cell>
          <cell r="AH729">
            <v>11965585.4</v>
          </cell>
          <cell r="AI729" t="str">
            <v>Свободно</v>
          </cell>
        </row>
        <row r="730">
          <cell r="C730" t="str">
            <v>С3-1</v>
          </cell>
          <cell r="G730">
            <v>29.13</v>
          </cell>
          <cell r="AH730">
            <v>12006803.4</v>
          </cell>
          <cell r="AI730" t="str">
            <v>Свободно</v>
          </cell>
        </row>
        <row r="731">
          <cell r="C731" t="str">
            <v>С3-1</v>
          </cell>
          <cell r="G731">
            <v>29.65</v>
          </cell>
          <cell r="AH731">
            <v>12221137</v>
          </cell>
          <cell r="AI731" t="str">
            <v>Свободно</v>
          </cell>
        </row>
        <row r="732">
          <cell r="C732" t="str">
            <v>С3-1</v>
          </cell>
          <cell r="G732">
            <v>30.07</v>
          </cell>
          <cell r="AH732">
            <v>12394252.6</v>
          </cell>
          <cell r="AI732" t="str">
            <v>Свободно</v>
          </cell>
        </row>
        <row r="733">
          <cell r="C733" t="str">
            <v>С3-1</v>
          </cell>
          <cell r="G733">
            <v>30.35</v>
          </cell>
          <cell r="AH733">
            <v>12397368</v>
          </cell>
          <cell r="AI733" t="str">
            <v>Свободно</v>
          </cell>
        </row>
        <row r="734">
          <cell r="C734" t="str">
            <v>С3-1</v>
          </cell>
          <cell r="G734">
            <v>31.02</v>
          </cell>
          <cell r="AH734">
            <v>12785823.6</v>
          </cell>
          <cell r="AI734" t="str">
            <v>Свободно</v>
          </cell>
        </row>
        <row r="735">
          <cell r="C735" t="str">
            <v>С3-1</v>
          </cell>
          <cell r="G735">
            <v>30.91</v>
          </cell>
          <cell r="AH735">
            <v>12740483.800000001</v>
          </cell>
          <cell r="AI735" t="str">
            <v>Свободно</v>
          </cell>
        </row>
        <row r="736">
          <cell r="C736" t="str">
            <v>С3-1</v>
          </cell>
          <cell r="G736">
            <v>30.39</v>
          </cell>
          <cell r="AH736">
            <v>12526150.199999999</v>
          </cell>
          <cell r="AI736" t="str">
            <v>Свободно</v>
          </cell>
        </row>
        <row r="737">
          <cell r="C737" t="str">
            <v>С3-1</v>
          </cell>
          <cell r="G737">
            <v>29.36</v>
          </cell>
          <cell r="AH737">
            <v>12101604.800000001</v>
          </cell>
          <cell r="AI737" t="str">
            <v>Свободно</v>
          </cell>
        </row>
        <row r="738">
          <cell r="C738" t="str">
            <v>С3-1</v>
          </cell>
          <cell r="G738">
            <v>41.75</v>
          </cell>
          <cell r="AH738">
            <v>17054040</v>
          </cell>
          <cell r="AI738" t="str">
            <v>Свободно</v>
          </cell>
        </row>
        <row r="739">
          <cell r="C739" t="str">
            <v>С3-1</v>
          </cell>
          <cell r="G739">
            <v>41.75</v>
          </cell>
          <cell r="AH739">
            <v>16049952.5</v>
          </cell>
          <cell r="AI739" t="str">
            <v>Резерв</v>
          </cell>
        </row>
        <row r="740">
          <cell r="C740" t="str">
            <v>С3-1</v>
          </cell>
          <cell r="G740">
            <v>29.36</v>
          </cell>
          <cell r="AH740">
            <v>11395496.800000001</v>
          </cell>
          <cell r="AI740" t="str">
            <v>Резерв</v>
          </cell>
        </row>
        <row r="741">
          <cell r="C741" t="str">
            <v>С3-1</v>
          </cell>
          <cell r="G741">
            <v>30.35</v>
          </cell>
          <cell r="AH741">
            <v>11779745.5</v>
          </cell>
          <cell r="AI741" t="str">
            <v>Резерв</v>
          </cell>
        </row>
        <row r="742">
          <cell r="C742" t="str">
            <v>С3-1</v>
          </cell>
          <cell r="G742">
            <v>30.82</v>
          </cell>
          <cell r="AH742">
            <v>11962166.6</v>
          </cell>
          <cell r="AI742" t="str">
            <v>Резерв</v>
          </cell>
        </row>
        <row r="743">
          <cell r="C743" t="str">
            <v>С3-1</v>
          </cell>
          <cell r="G743">
            <v>29.88</v>
          </cell>
          <cell r="AH743">
            <v>11542046.4</v>
          </cell>
          <cell r="AI743" t="str">
            <v>Свободно</v>
          </cell>
        </row>
        <row r="744">
          <cell r="C744" t="str">
            <v>С3-1</v>
          </cell>
          <cell r="G744">
            <v>29.39</v>
          </cell>
          <cell r="AH744">
            <v>11461512.199999999</v>
          </cell>
          <cell r="AI744" t="str">
            <v>Свободно</v>
          </cell>
        </row>
        <row r="745">
          <cell r="C745" t="str">
            <v>С3-1</v>
          </cell>
          <cell r="G745">
            <v>29.11</v>
          </cell>
          <cell r="AH745">
            <v>11352317.800000001</v>
          </cell>
          <cell r="AI745" t="str">
            <v>Свободно</v>
          </cell>
        </row>
        <row r="746">
          <cell r="C746" t="str">
            <v>С3-1</v>
          </cell>
          <cell r="G746">
            <v>29.27</v>
          </cell>
          <cell r="AH746">
            <v>11414714.6</v>
          </cell>
          <cell r="AI746" t="str">
            <v>Свободно</v>
          </cell>
        </row>
        <row r="747">
          <cell r="C747" t="str">
            <v>С3-1</v>
          </cell>
          <cell r="G747">
            <v>29.27</v>
          </cell>
          <cell r="AH747">
            <v>11414714.6</v>
          </cell>
          <cell r="AI747" t="str">
            <v>Свободно</v>
          </cell>
        </row>
        <row r="748">
          <cell r="C748" t="str">
            <v>С3-1</v>
          </cell>
          <cell r="G748">
            <v>29.27</v>
          </cell>
          <cell r="AH748">
            <v>11414714.6</v>
          </cell>
          <cell r="AI748" t="str">
            <v>Свободно</v>
          </cell>
        </row>
        <row r="749">
          <cell r="C749" t="str">
            <v>С3-1</v>
          </cell>
          <cell r="G749">
            <v>45.23</v>
          </cell>
          <cell r="AH749">
            <v>17472281.16</v>
          </cell>
          <cell r="AI749" t="str">
            <v>Свободно</v>
          </cell>
        </row>
        <row r="750">
          <cell r="C750" t="str">
            <v>С3-1</v>
          </cell>
          <cell r="G750">
            <v>28.97</v>
          </cell>
          <cell r="AH750">
            <v>11780071.1</v>
          </cell>
          <cell r="AI750" t="str">
            <v>Свободно</v>
          </cell>
        </row>
        <row r="751">
          <cell r="C751" t="str">
            <v>С3-1</v>
          </cell>
          <cell r="G751">
            <v>52.06</v>
          </cell>
          <cell r="AH751">
            <v>18829763.609999999</v>
          </cell>
          <cell r="AI751" t="str">
            <v>Резерв</v>
          </cell>
        </row>
        <row r="752">
          <cell r="C752" t="str">
            <v>С3-1</v>
          </cell>
          <cell r="G752">
            <v>29.03</v>
          </cell>
          <cell r="AH752">
            <v>12019290.9</v>
          </cell>
          <cell r="AI752" t="str">
            <v>Резерв</v>
          </cell>
        </row>
        <row r="753">
          <cell r="C753" t="str">
            <v>С3-1</v>
          </cell>
          <cell r="G753">
            <v>29.13</v>
          </cell>
          <cell r="AH753">
            <v>12060693.9</v>
          </cell>
          <cell r="AI753" t="str">
            <v>Резерв</v>
          </cell>
        </row>
        <row r="754">
          <cell r="C754" t="str">
            <v>С3-1</v>
          </cell>
          <cell r="G754">
            <v>29.65</v>
          </cell>
          <cell r="AH754">
            <v>12275989.5</v>
          </cell>
          <cell r="AI754" t="str">
            <v>Резерв</v>
          </cell>
        </row>
        <row r="755">
          <cell r="C755" t="str">
            <v>С3-1</v>
          </cell>
          <cell r="G755">
            <v>30.07</v>
          </cell>
          <cell r="AH755">
            <v>12449882.1</v>
          </cell>
          <cell r="AI755" t="str">
            <v>Резерв</v>
          </cell>
        </row>
        <row r="756">
          <cell r="C756" t="str">
            <v>С3-1</v>
          </cell>
          <cell r="G756">
            <v>30.35</v>
          </cell>
          <cell r="AH756">
            <v>12453515.5</v>
          </cell>
          <cell r="AI756" t="str">
            <v>Резерв</v>
          </cell>
        </row>
        <row r="757">
          <cell r="C757" t="str">
            <v>С3-1</v>
          </cell>
          <cell r="G757">
            <v>31.02</v>
          </cell>
          <cell r="AH757">
            <v>12843210.6</v>
          </cell>
          <cell r="AI757" t="str">
            <v>Резерв</v>
          </cell>
        </row>
        <row r="758">
          <cell r="C758" t="str">
            <v>С3-1</v>
          </cell>
          <cell r="G758">
            <v>30.91</v>
          </cell>
          <cell r="AH758">
            <v>12797667.300000001</v>
          </cell>
          <cell r="AI758" t="str">
            <v>Резерв</v>
          </cell>
        </row>
        <row r="759">
          <cell r="C759" t="str">
            <v>С3-1</v>
          </cell>
          <cell r="G759">
            <v>30.39</v>
          </cell>
          <cell r="AH759">
            <v>12582371.699999999</v>
          </cell>
          <cell r="AI759" t="str">
            <v>Резерв</v>
          </cell>
        </row>
        <row r="760">
          <cell r="C760" t="str">
            <v>С3-1</v>
          </cell>
          <cell r="G760">
            <v>29.36</v>
          </cell>
          <cell r="AH760">
            <v>12155920.800000001</v>
          </cell>
          <cell r="AI760" t="str">
            <v>Резерв</v>
          </cell>
        </row>
        <row r="761">
          <cell r="C761" t="str">
            <v>С3-1</v>
          </cell>
          <cell r="G761">
            <v>41.75</v>
          </cell>
          <cell r="AH761">
            <v>17131277.5</v>
          </cell>
          <cell r="AI761" t="str">
            <v>Резерв</v>
          </cell>
        </row>
        <row r="762">
          <cell r="C762" t="str">
            <v>С3-1</v>
          </cell>
          <cell r="G762">
            <v>41.75</v>
          </cell>
          <cell r="AH762">
            <v>16127190</v>
          </cell>
          <cell r="AI762" t="str">
            <v>Свободно</v>
          </cell>
        </row>
        <row r="763">
          <cell r="C763" t="str">
            <v>С3-1</v>
          </cell>
          <cell r="G763">
            <v>29.36</v>
          </cell>
          <cell r="AH763">
            <v>11449812.800000001</v>
          </cell>
          <cell r="AI763" t="str">
            <v>Свободно</v>
          </cell>
        </row>
        <row r="764">
          <cell r="C764" t="str">
            <v>С3-1</v>
          </cell>
          <cell r="G764">
            <v>30.35</v>
          </cell>
          <cell r="AH764">
            <v>11835893</v>
          </cell>
          <cell r="AI764" t="str">
            <v>Свободно</v>
          </cell>
        </row>
        <row r="765">
          <cell r="C765" t="str">
            <v>С3-1</v>
          </cell>
          <cell r="G765">
            <v>30.82</v>
          </cell>
          <cell r="AH765">
            <v>12019183.6</v>
          </cell>
          <cell r="AI765" t="str">
            <v>Свободно</v>
          </cell>
        </row>
        <row r="766">
          <cell r="C766" t="str">
            <v>С3-1</v>
          </cell>
          <cell r="G766">
            <v>29.88</v>
          </cell>
          <cell r="AH766">
            <v>11652602.4</v>
          </cell>
          <cell r="AI766" t="str">
            <v>Резерв</v>
          </cell>
        </row>
        <row r="767">
          <cell r="C767" t="str">
            <v>С3-1</v>
          </cell>
          <cell r="G767">
            <v>29.39</v>
          </cell>
          <cell r="AH767">
            <v>11570255.199999999</v>
          </cell>
          <cell r="AI767" t="str">
            <v>Резерв</v>
          </cell>
        </row>
        <row r="768">
          <cell r="C768" t="str">
            <v>С3-1</v>
          </cell>
          <cell r="G768">
            <v>29.11</v>
          </cell>
          <cell r="AH768">
            <v>11460024.800000001</v>
          </cell>
          <cell r="AI768" t="str">
            <v>Резерв</v>
          </cell>
        </row>
        <row r="769">
          <cell r="C769" t="str">
            <v>С3-1</v>
          </cell>
          <cell r="G769">
            <v>29.27</v>
          </cell>
          <cell r="AH769">
            <v>11523013.6</v>
          </cell>
          <cell r="AI769" t="str">
            <v>Резерв</v>
          </cell>
        </row>
        <row r="770">
          <cell r="C770" t="str">
            <v>С3-1</v>
          </cell>
          <cell r="G770">
            <v>29.27</v>
          </cell>
          <cell r="AH770">
            <v>11523013.6</v>
          </cell>
          <cell r="AI770" t="str">
            <v>Резерв</v>
          </cell>
        </row>
        <row r="771">
          <cell r="C771" t="str">
            <v>С3-1</v>
          </cell>
          <cell r="G771">
            <v>29.27</v>
          </cell>
          <cell r="AH771">
            <v>11523013.6</v>
          </cell>
          <cell r="AI771" t="str">
            <v>Резерв</v>
          </cell>
        </row>
        <row r="772">
          <cell r="C772" t="str">
            <v>С3-1</v>
          </cell>
          <cell r="G772">
            <v>45.23</v>
          </cell>
          <cell r="AH772">
            <v>17631264.609999999</v>
          </cell>
          <cell r="AI772" t="str">
            <v>Резерв</v>
          </cell>
        </row>
        <row r="773">
          <cell r="C773" t="str">
            <v>С3-1</v>
          </cell>
          <cell r="G773">
            <v>28.97</v>
          </cell>
          <cell r="AH773">
            <v>11887260.1</v>
          </cell>
          <cell r="AI773" t="str">
            <v>Резерв</v>
          </cell>
        </row>
        <row r="774">
          <cell r="C774" t="str">
            <v>С3-1</v>
          </cell>
          <cell r="G774">
            <v>52.06</v>
          </cell>
          <cell r="AH774">
            <v>19012754.510000002</v>
          </cell>
          <cell r="AI774" t="str">
            <v>Резерв</v>
          </cell>
        </row>
        <row r="775">
          <cell r="C775" t="str">
            <v>С3-1</v>
          </cell>
          <cell r="G775">
            <v>29.03</v>
          </cell>
          <cell r="AH775">
            <v>12126701.9</v>
          </cell>
          <cell r="AI775" t="str">
            <v>Резерв</v>
          </cell>
        </row>
        <row r="776">
          <cell r="C776" t="str">
            <v>С3-1</v>
          </cell>
          <cell r="G776">
            <v>29.13</v>
          </cell>
          <cell r="AH776">
            <v>12168474.9</v>
          </cell>
          <cell r="AI776" t="str">
            <v>Резерв</v>
          </cell>
        </row>
        <row r="777">
          <cell r="C777" t="str">
            <v>С3-1</v>
          </cell>
          <cell r="G777">
            <v>29.65</v>
          </cell>
          <cell r="AH777">
            <v>12385694.5</v>
          </cell>
          <cell r="AI777" t="str">
            <v>Резерв</v>
          </cell>
        </row>
        <row r="778">
          <cell r="C778" t="str">
            <v>С3-1</v>
          </cell>
          <cell r="G778">
            <v>30.07</v>
          </cell>
          <cell r="AH778">
            <v>12561141.1</v>
          </cell>
          <cell r="AI778" t="str">
            <v>Резерв</v>
          </cell>
        </row>
        <row r="779">
          <cell r="C779" t="str">
            <v>С3-1</v>
          </cell>
          <cell r="G779">
            <v>30.35</v>
          </cell>
          <cell r="AH779">
            <v>12565810.5</v>
          </cell>
          <cell r="AI779" t="str">
            <v>Резерв</v>
          </cell>
        </row>
        <row r="780">
          <cell r="C780" t="str">
            <v>С3-1</v>
          </cell>
          <cell r="G780">
            <v>31.02</v>
          </cell>
          <cell r="AH780">
            <v>12957984.6</v>
          </cell>
          <cell r="AI780" t="str">
            <v>Резерв</v>
          </cell>
        </row>
        <row r="781">
          <cell r="C781" t="str">
            <v>С3-1</v>
          </cell>
          <cell r="G781">
            <v>30.91</v>
          </cell>
          <cell r="AH781">
            <v>12912034.300000001</v>
          </cell>
          <cell r="AI781" t="str">
            <v>Резерв</v>
          </cell>
        </row>
        <row r="782">
          <cell r="C782" t="str">
            <v>С3-1</v>
          </cell>
          <cell r="G782">
            <v>30.39</v>
          </cell>
          <cell r="AH782">
            <v>12694814.699999999</v>
          </cell>
          <cell r="AI782" t="str">
            <v>Резерв</v>
          </cell>
        </row>
        <row r="783">
          <cell r="C783" t="str">
            <v>С3-1</v>
          </cell>
          <cell r="G783">
            <v>29.36</v>
          </cell>
          <cell r="AH783">
            <v>12264552.800000001</v>
          </cell>
          <cell r="AI783" t="str">
            <v>Резерв</v>
          </cell>
        </row>
        <row r="784">
          <cell r="C784" t="str">
            <v>С3-1</v>
          </cell>
          <cell r="G784">
            <v>41.75</v>
          </cell>
          <cell r="AH784">
            <v>17285752.5</v>
          </cell>
          <cell r="AI784" t="str">
            <v>Резерв</v>
          </cell>
        </row>
        <row r="785">
          <cell r="C785" t="str">
            <v>С3-1</v>
          </cell>
          <cell r="G785">
            <v>41.75</v>
          </cell>
          <cell r="AH785">
            <v>16281665</v>
          </cell>
          <cell r="AI785" t="str">
            <v>Резерв</v>
          </cell>
        </row>
        <row r="786">
          <cell r="C786" t="str">
            <v>С3-1</v>
          </cell>
          <cell r="G786">
            <v>29.36</v>
          </cell>
          <cell r="AH786">
            <v>11558444.800000001</v>
          </cell>
          <cell r="AI786" t="str">
            <v>Резерв</v>
          </cell>
        </row>
        <row r="787">
          <cell r="C787" t="str">
            <v>С3-1</v>
          </cell>
          <cell r="G787">
            <v>30.35</v>
          </cell>
          <cell r="AH787">
            <v>11948188</v>
          </cell>
          <cell r="AI787" t="str">
            <v>Резерв</v>
          </cell>
        </row>
        <row r="788">
          <cell r="C788" t="str">
            <v>С3-1</v>
          </cell>
          <cell r="G788">
            <v>30.82</v>
          </cell>
          <cell r="AH788">
            <v>12133217.6</v>
          </cell>
          <cell r="AI788" t="str">
            <v>Резерв</v>
          </cell>
        </row>
        <row r="789">
          <cell r="C789" t="str">
            <v>С3-1</v>
          </cell>
          <cell r="G789">
            <v>29.88</v>
          </cell>
          <cell r="AH789">
            <v>12072715.199999999</v>
          </cell>
          <cell r="AI789" t="str">
            <v>Резерв</v>
          </cell>
        </row>
        <row r="790">
          <cell r="C790" t="str">
            <v>С3-1</v>
          </cell>
          <cell r="G790">
            <v>29.39</v>
          </cell>
          <cell r="AH790">
            <v>11983478.6</v>
          </cell>
          <cell r="AI790" t="str">
            <v>Резерв</v>
          </cell>
        </row>
        <row r="791">
          <cell r="C791" t="str">
            <v>С3-1</v>
          </cell>
          <cell r="G791">
            <v>29.48</v>
          </cell>
          <cell r="AH791">
            <v>12729169.199999999</v>
          </cell>
          <cell r="AI791" t="str">
            <v>Резерв</v>
          </cell>
        </row>
        <row r="792">
          <cell r="C792" t="str">
            <v>С3-1</v>
          </cell>
          <cell r="G792">
            <v>30.07</v>
          </cell>
          <cell r="AH792">
            <v>12983925.300000001</v>
          </cell>
          <cell r="AI792" t="str">
            <v>Резерв</v>
          </cell>
        </row>
        <row r="793">
          <cell r="C793" t="str">
            <v>С3-1</v>
          </cell>
          <cell r="G793">
            <v>30.35</v>
          </cell>
          <cell r="AH793">
            <v>12992531.5</v>
          </cell>
          <cell r="AI793" t="str">
            <v>Резерв</v>
          </cell>
        </row>
        <row r="794">
          <cell r="C794" t="str">
            <v>С3-1</v>
          </cell>
          <cell r="G794">
            <v>31.02</v>
          </cell>
          <cell r="AH794">
            <v>13394125.800000001</v>
          </cell>
          <cell r="AI794" t="str">
            <v>Резерв</v>
          </cell>
        </row>
        <row r="795">
          <cell r="C795" t="str">
            <v>С3-1</v>
          </cell>
          <cell r="G795">
            <v>30.91</v>
          </cell>
          <cell r="AH795">
            <v>13346628.9</v>
          </cell>
          <cell r="AI795" t="str">
            <v>Резерв</v>
          </cell>
        </row>
        <row r="796">
          <cell r="C796" t="str">
            <v>С3-1</v>
          </cell>
          <cell r="G796">
            <v>30.39</v>
          </cell>
          <cell r="AH796">
            <v>13122098.1</v>
          </cell>
          <cell r="AI796" t="str">
            <v>Резерв</v>
          </cell>
        </row>
        <row r="797">
          <cell r="C797" t="str">
            <v>С3-1</v>
          </cell>
          <cell r="G797">
            <v>29.36</v>
          </cell>
          <cell r="AH797">
            <v>12677354.4</v>
          </cell>
          <cell r="AI797" t="str">
            <v>Резерв</v>
          </cell>
        </row>
        <row r="798">
          <cell r="C798" t="str">
            <v>С3-1</v>
          </cell>
          <cell r="G798">
            <v>41.75</v>
          </cell>
          <cell r="AH798">
            <v>17872757.5</v>
          </cell>
          <cell r="AI798" t="str">
            <v>Резерв</v>
          </cell>
        </row>
        <row r="799">
          <cell r="C799" t="str">
            <v>С3-1</v>
          </cell>
          <cell r="G799">
            <v>41.75</v>
          </cell>
          <cell r="AH799">
            <v>16868670</v>
          </cell>
          <cell r="AI799" t="str">
            <v>Резерв</v>
          </cell>
        </row>
        <row r="800">
          <cell r="C800" t="str">
            <v>С3-1</v>
          </cell>
          <cell r="G800">
            <v>29.36</v>
          </cell>
          <cell r="AH800">
            <v>11971246.4</v>
          </cell>
          <cell r="AI800" t="str">
            <v>Резерв</v>
          </cell>
        </row>
        <row r="801">
          <cell r="C801" t="str">
            <v>С3-1</v>
          </cell>
          <cell r="G801">
            <v>30.35</v>
          </cell>
          <cell r="AH801">
            <v>12374909</v>
          </cell>
          <cell r="AI801" t="str">
            <v>Резерв</v>
          </cell>
        </row>
        <row r="802">
          <cell r="C802" t="str">
            <v>С3-1</v>
          </cell>
          <cell r="G802">
            <v>30.82</v>
          </cell>
          <cell r="AH802">
            <v>12566546.800000001</v>
          </cell>
          <cell r="AI802" t="str">
            <v>Резерв</v>
          </cell>
        </row>
        <row r="803">
          <cell r="C803" t="str">
            <v>С3-1</v>
          </cell>
          <cell r="G803">
            <v>36.83</v>
          </cell>
          <cell r="AH803">
            <v>14785403.5</v>
          </cell>
          <cell r="AI803" t="str">
            <v>Резерв</v>
          </cell>
        </row>
        <row r="804">
          <cell r="C804" t="str">
            <v>С3-1</v>
          </cell>
          <cell r="G804">
            <v>59.98</v>
          </cell>
          <cell r="AH804">
            <v>24245415.5</v>
          </cell>
          <cell r="AI804" t="str">
            <v>Резерв</v>
          </cell>
        </row>
        <row r="805">
          <cell r="C805" t="str">
            <v>С3-1</v>
          </cell>
          <cell r="G805">
            <v>30.35</v>
          </cell>
          <cell r="AH805">
            <v>13306957.5</v>
          </cell>
          <cell r="AI805" t="str">
            <v>Резерв</v>
          </cell>
        </row>
        <row r="806">
          <cell r="C806" t="str">
            <v>С3-1</v>
          </cell>
          <cell r="G806">
            <v>31.02</v>
          </cell>
          <cell r="AH806">
            <v>13715493</v>
          </cell>
          <cell r="AI806" t="str">
            <v>Резерв</v>
          </cell>
        </row>
        <row r="807">
          <cell r="C807" t="str">
            <v>С3-1</v>
          </cell>
          <cell r="G807">
            <v>30.91</v>
          </cell>
          <cell r="AH807">
            <v>13666856.5</v>
          </cell>
          <cell r="AI807" t="str">
            <v>Резерв</v>
          </cell>
        </row>
        <row r="808">
          <cell r="C808" t="str">
            <v>С3-1</v>
          </cell>
          <cell r="G808">
            <v>30.39</v>
          </cell>
          <cell r="AH808">
            <v>13436938.5</v>
          </cell>
          <cell r="AI808" t="str">
            <v>Резерв</v>
          </cell>
        </row>
        <row r="809">
          <cell r="C809" t="str">
            <v>С3-1</v>
          </cell>
          <cell r="G809">
            <v>72.03</v>
          </cell>
          <cell r="AH809">
            <v>28230177.68</v>
          </cell>
          <cell r="AI809" t="str">
            <v>Резерв</v>
          </cell>
        </row>
        <row r="810">
          <cell r="C810" t="str">
            <v>С3-1</v>
          </cell>
          <cell r="G810">
            <v>41.75</v>
          </cell>
          <cell r="AH810">
            <v>17301200</v>
          </cell>
          <cell r="AI810" t="str">
            <v>Резерв</v>
          </cell>
        </row>
        <row r="811">
          <cell r="C811" t="str">
            <v>С3-1</v>
          </cell>
          <cell r="G811">
            <v>29.36</v>
          </cell>
          <cell r="AH811">
            <v>12275416</v>
          </cell>
          <cell r="AI811" t="str">
            <v>Резерв</v>
          </cell>
        </row>
        <row r="812">
          <cell r="C812" t="str">
            <v>С3-1</v>
          </cell>
          <cell r="G812">
            <v>30.35</v>
          </cell>
          <cell r="AH812">
            <v>12689335</v>
          </cell>
          <cell r="AI812" t="str">
            <v>Резерв</v>
          </cell>
        </row>
        <row r="813">
          <cell r="C813" t="str">
            <v>С3-1</v>
          </cell>
          <cell r="G813">
            <v>30.82</v>
          </cell>
          <cell r="AH813">
            <v>12885842</v>
          </cell>
          <cell r="AI813" t="str">
            <v>Резерв</v>
          </cell>
        </row>
        <row r="814">
          <cell r="C814" t="str">
            <v>С3-1</v>
          </cell>
          <cell r="G814">
            <v>40.130000000000003</v>
          </cell>
          <cell r="AH814">
            <v>16629872</v>
          </cell>
          <cell r="AI814" t="str">
            <v>Резерв</v>
          </cell>
        </row>
        <row r="815">
          <cell r="C815" t="str">
            <v>С3-1</v>
          </cell>
          <cell r="G815">
            <v>63.19</v>
          </cell>
          <cell r="AH815">
            <v>26986711.280000001</v>
          </cell>
          <cell r="AI815" t="str">
            <v>Резерв</v>
          </cell>
        </row>
        <row r="816">
          <cell r="C816" t="str">
            <v>С3-1</v>
          </cell>
          <cell r="G816">
            <v>30.35</v>
          </cell>
          <cell r="AH816">
            <v>13980727.5</v>
          </cell>
          <cell r="AI816" t="str">
            <v>Резерв</v>
          </cell>
        </row>
        <row r="817">
          <cell r="C817" t="str">
            <v>С3-1</v>
          </cell>
          <cell r="G817">
            <v>31.02</v>
          </cell>
          <cell r="AH817">
            <v>14404137</v>
          </cell>
          <cell r="AI817" t="str">
            <v>Резерв</v>
          </cell>
        </row>
        <row r="818">
          <cell r="C818" t="str">
            <v>С3-1</v>
          </cell>
          <cell r="G818">
            <v>30.91</v>
          </cell>
          <cell r="AH818">
            <v>14353058.5</v>
          </cell>
          <cell r="AI818" t="str">
            <v>Резерв</v>
          </cell>
        </row>
        <row r="819">
          <cell r="C819" t="str">
            <v>С3-1</v>
          </cell>
          <cell r="G819">
            <v>30.39</v>
          </cell>
          <cell r="AH819">
            <v>14111596.5</v>
          </cell>
          <cell r="AI819" t="str">
            <v>Резерв</v>
          </cell>
        </row>
        <row r="820">
          <cell r="C820" t="str">
            <v>С3-1</v>
          </cell>
          <cell r="G820">
            <v>72.03</v>
          </cell>
          <cell r="AH820">
            <v>29749290.379999999</v>
          </cell>
          <cell r="AI820" t="str">
            <v>Резерв</v>
          </cell>
        </row>
        <row r="821">
          <cell r="C821" t="str">
            <v>С3-1</v>
          </cell>
          <cell r="G821">
            <v>41.75</v>
          </cell>
          <cell r="AH821">
            <v>17764625</v>
          </cell>
          <cell r="AI821" t="str">
            <v>Резерв</v>
          </cell>
        </row>
        <row r="822">
          <cell r="C822" t="str">
            <v>С3-1</v>
          </cell>
          <cell r="G822">
            <v>29.36</v>
          </cell>
          <cell r="AH822">
            <v>12601312</v>
          </cell>
          <cell r="AI822" t="str">
            <v>Резерв</v>
          </cell>
        </row>
        <row r="823">
          <cell r="C823" t="str">
            <v>С3-1</v>
          </cell>
          <cell r="G823">
            <v>30.35</v>
          </cell>
          <cell r="AH823">
            <v>13026220</v>
          </cell>
          <cell r="AI823" t="str">
            <v>Резерв</v>
          </cell>
        </row>
        <row r="824">
          <cell r="C824" t="str">
            <v>С3-1</v>
          </cell>
          <cell r="G824">
            <v>30.82</v>
          </cell>
          <cell r="AH824">
            <v>13227944</v>
          </cell>
          <cell r="AI824" t="str">
            <v>Резерв</v>
          </cell>
        </row>
        <row r="825">
          <cell r="C825" t="str">
            <v>С3-1</v>
          </cell>
          <cell r="G825">
            <v>40.130000000000003</v>
          </cell>
          <cell r="AH825">
            <v>17149555.5</v>
          </cell>
          <cell r="AI825" t="str">
            <v>Резерв</v>
          </cell>
        </row>
        <row r="826">
          <cell r="C826" t="str">
            <v>С3-1</v>
          </cell>
          <cell r="G826">
            <v>63.19</v>
          </cell>
          <cell r="AH826">
            <v>27764106.25</v>
          </cell>
          <cell r="AI826" t="str">
            <v>Резерв</v>
          </cell>
        </row>
        <row r="827">
          <cell r="C827" t="str">
            <v>С3-1</v>
          </cell>
          <cell r="G827">
            <v>30.35</v>
          </cell>
          <cell r="AH827">
            <v>14373760</v>
          </cell>
          <cell r="AI827" t="str">
            <v>Резерв</v>
          </cell>
        </row>
        <row r="828">
          <cell r="C828" t="str">
            <v>С3-1</v>
          </cell>
          <cell r="G828">
            <v>31.02</v>
          </cell>
          <cell r="AH828">
            <v>14805846</v>
          </cell>
          <cell r="AI828" t="str">
            <v>Резерв</v>
          </cell>
        </row>
        <row r="829">
          <cell r="C829" t="str">
            <v>С3-1</v>
          </cell>
          <cell r="G829">
            <v>30.91</v>
          </cell>
          <cell r="AH829">
            <v>14753343</v>
          </cell>
          <cell r="AI829" t="str">
            <v>Резерв</v>
          </cell>
        </row>
        <row r="830">
          <cell r="C830" t="str">
            <v>С3-1</v>
          </cell>
          <cell r="G830">
            <v>30.39</v>
          </cell>
          <cell r="AH830">
            <v>14505147</v>
          </cell>
          <cell r="AI830" t="str">
            <v>Резерв</v>
          </cell>
        </row>
        <row r="831">
          <cell r="C831" t="str">
            <v>С3-1</v>
          </cell>
          <cell r="G831">
            <v>72.03</v>
          </cell>
          <cell r="AH831">
            <v>30635439.449999999</v>
          </cell>
          <cell r="AI831" t="str">
            <v>Резерв</v>
          </cell>
        </row>
        <row r="832">
          <cell r="C832" t="str">
            <v>С3-1</v>
          </cell>
          <cell r="G832">
            <v>41.75</v>
          </cell>
          <cell r="AH832">
            <v>18305287.5</v>
          </cell>
          <cell r="AI832" t="str">
            <v>Резерв</v>
          </cell>
        </row>
        <row r="833">
          <cell r="C833" t="str">
            <v>С3-1</v>
          </cell>
          <cell r="G833">
            <v>29.36</v>
          </cell>
          <cell r="AH833">
            <v>12981524</v>
          </cell>
          <cell r="AI833" t="str">
            <v>Резерв</v>
          </cell>
        </row>
        <row r="834">
          <cell r="C834" t="str">
            <v>С3-1</v>
          </cell>
          <cell r="G834">
            <v>30.35</v>
          </cell>
          <cell r="AH834">
            <v>13419252.5</v>
          </cell>
          <cell r="AI834" t="str">
            <v>Резерв</v>
          </cell>
        </row>
        <row r="835">
          <cell r="C835" t="str">
            <v>С3-1</v>
          </cell>
          <cell r="G835">
            <v>30.82</v>
          </cell>
          <cell r="AH835">
            <v>13627063</v>
          </cell>
          <cell r="AI835" t="str">
            <v>Резерв</v>
          </cell>
        </row>
        <row r="836">
          <cell r="C836" t="str">
            <v>С3-1</v>
          </cell>
          <cell r="G836">
            <v>40.130000000000003</v>
          </cell>
          <cell r="AH836">
            <v>17743479.5</v>
          </cell>
          <cell r="AI836" t="str">
            <v>Свободно</v>
          </cell>
        </row>
        <row r="837">
          <cell r="C837" t="str">
            <v>С3-1</v>
          </cell>
          <cell r="G837">
            <v>63.19</v>
          </cell>
          <cell r="AH837">
            <v>28652557.649999999</v>
          </cell>
          <cell r="AI837" t="str">
            <v>Свободно</v>
          </cell>
        </row>
        <row r="838">
          <cell r="C838" t="str">
            <v>С3-1</v>
          </cell>
          <cell r="G838">
            <v>30.35</v>
          </cell>
          <cell r="AH838">
            <v>14822940</v>
          </cell>
          <cell r="AI838" t="str">
            <v>Свободно</v>
          </cell>
        </row>
        <row r="839">
          <cell r="C839" t="str">
            <v>С3-1</v>
          </cell>
          <cell r="G839">
            <v>31.02</v>
          </cell>
          <cell r="AH839">
            <v>15264942</v>
          </cell>
          <cell r="AI839" t="str">
            <v>Свободно</v>
          </cell>
        </row>
        <row r="840">
          <cell r="C840" t="str">
            <v>С3-1</v>
          </cell>
          <cell r="G840">
            <v>30.91</v>
          </cell>
          <cell r="AH840">
            <v>15210811</v>
          </cell>
          <cell r="AI840" t="str">
            <v>Свободно</v>
          </cell>
        </row>
        <row r="841">
          <cell r="C841" t="str">
            <v>С3-1</v>
          </cell>
          <cell r="G841">
            <v>30.39</v>
          </cell>
          <cell r="AH841">
            <v>14954919</v>
          </cell>
          <cell r="AI841" t="str">
            <v>Свободно</v>
          </cell>
        </row>
        <row r="842">
          <cell r="C842" t="str">
            <v>С3-1</v>
          </cell>
          <cell r="G842">
            <v>72.03</v>
          </cell>
          <cell r="AH842">
            <v>31648181.25</v>
          </cell>
          <cell r="AI842" t="str">
            <v>Свободно</v>
          </cell>
        </row>
        <row r="843">
          <cell r="C843" t="str">
            <v>С3-1</v>
          </cell>
          <cell r="G843">
            <v>41.75</v>
          </cell>
          <cell r="AH843">
            <v>18923187.5</v>
          </cell>
          <cell r="AI843" t="str">
            <v>Свободно</v>
          </cell>
        </row>
        <row r="844">
          <cell r="C844" t="str">
            <v>С3-1</v>
          </cell>
          <cell r="G844">
            <v>29.36</v>
          </cell>
          <cell r="AH844">
            <v>13416052</v>
          </cell>
          <cell r="AI844" t="str">
            <v>Свободно</v>
          </cell>
        </row>
        <row r="845">
          <cell r="C845" t="str">
            <v>С3-1</v>
          </cell>
          <cell r="G845">
            <v>30.35</v>
          </cell>
          <cell r="AH845">
            <v>13868432.5</v>
          </cell>
          <cell r="AI845" t="str">
            <v>Свободно</v>
          </cell>
        </row>
        <row r="846">
          <cell r="C846" t="str">
            <v>С3-1</v>
          </cell>
          <cell r="G846">
            <v>30.82</v>
          </cell>
          <cell r="AH846">
            <v>14083199</v>
          </cell>
          <cell r="AI846" t="str">
            <v>Свободно</v>
          </cell>
        </row>
        <row r="847">
          <cell r="C847" t="str">
            <v>С3-1</v>
          </cell>
          <cell r="G847">
            <v>40.130000000000003</v>
          </cell>
          <cell r="AH847">
            <v>18560125</v>
          </cell>
          <cell r="AI847" t="str">
            <v>Резерв</v>
          </cell>
        </row>
        <row r="848">
          <cell r="C848" t="str">
            <v>С3-1</v>
          </cell>
          <cell r="G848">
            <v>63.19</v>
          </cell>
          <cell r="AH848">
            <v>29874178.329999998</v>
          </cell>
          <cell r="AI848" t="str">
            <v>Резерв</v>
          </cell>
        </row>
        <row r="849">
          <cell r="C849" t="str">
            <v>С3-1</v>
          </cell>
          <cell r="G849">
            <v>30.35</v>
          </cell>
          <cell r="AH849">
            <v>15440562.5</v>
          </cell>
          <cell r="AI849" t="str">
            <v>Резерв</v>
          </cell>
        </row>
        <row r="850">
          <cell r="C850" t="str">
            <v>С3-1</v>
          </cell>
          <cell r="G850">
            <v>31.02</v>
          </cell>
          <cell r="AH850">
            <v>15896199</v>
          </cell>
          <cell r="AI850" t="str">
            <v>Резерв</v>
          </cell>
        </row>
        <row r="851">
          <cell r="C851" t="str">
            <v>С3-1</v>
          </cell>
          <cell r="G851">
            <v>30.91</v>
          </cell>
          <cell r="AH851">
            <v>15839829.5</v>
          </cell>
          <cell r="AI851" t="str">
            <v>Резерв</v>
          </cell>
        </row>
        <row r="852">
          <cell r="C852" t="str">
            <v>С3-1</v>
          </cell>
          <cell r="G852">
            <v>30.39</v>
          </cell>
          <cell r="AH852">
            <v>15573355.5</v>
          </cell>
          <cell r="AI852" t="str">
            <v>Резерв</v>
          </cell>
        </row>
        <row r="853">
          <cell r="C853" t="str">
            <v>С3-1</v>
          </cell>
          <cell r="G853">
            <v>72.03</v>
          </cell>
          <cell r="AH853">
            <v>33040701.23</v>
          </cell>
          <cell r="AI853" t="str">
            <v>Резерв</v>
          </cell>
        </row>
        <row r="854">
          <cell r="C854" t="str">
            <v>С3-1</v>
          </cell>
          <cell r="G854">
            <v>41.75</v>
          </cell>
          <cell r="AH854">
            <v>19772800</v>
          </cell>
          <cell r="AI854" t="str">
            <v>Резерв</v>
          </cell>
        </row>
        <row r="855">
          <cell r="C855" t="str">
            <v>С3-1</v>
          </cell>
          <cell r="G855">
            <v>29.36</v>
          </cell>
          <cell r="AH855">
            <v>14013528</v>
          </cell>
          <cell r="AI855" t="str">
            <v>Резерв</v>
          </cell>
        </row>
        <row r="856">
          <cell r="C856" t="str">
            <v>С3-1</v>
          </cell>
          <cell r="G856">
            <v>30.35</v>
          </cell>
          <cell r="AH856">
            <v>14486055</v>
          </cell>
          <cell r="AI856" t="str">
            <v>Резерв</v>
          </cell>
        </row>
        <row r="857">
          <cell r="C857" t="str">
            <v>С3-1</v>
          </cell>
          <cell r="G857">
            <v>30.82</v>
          </cell>
          <cell r="AH857">
            <v>14710386</v>
          </cell>
          <cell r="AI857" t="str">
            <v>Резерв</v>
          </cell>
        </row>
        <row r="858">
          <cell r="C858" t="str">
            <v>С3-2</v>
          </cell>
          <cell r="G858">
            <v>32.44</v>
          </cell>
          <cell r="AH858">
            <v>11822758</v>
          </cell>
          <cell r="AI858" t="str">
            <v>Резерв</v>
          </cell>
        </row>
        <row r="859">
          <cell r="C859" t="str">
            <v>С3-2</v>
          </cell>
          <cell r="G859">
            <v>32.450000000000003</v>
          </cell>
          <cell r="AH859">
            <v>12066532.5</v>
          </cell>
          <cell r="AI859" t="str">
            <v>Резерв</v>
          </cell>
        </row>
        <row r="860">
          <cell r="C860" t="str">
            <v>С3-2</v>
          </cell>
          <cell r="G860">
            <v>31.98</v>
          </cell>
          <cell r="AH860">
            <v>11891763</v>
          </cell>
          <cell r="AI860" t="str">
            <v>Резерв</v>
          </cell>
        </row>
        <row r="861">
          <cell r="C861" t="str">
            <v>С3-2</v>
          </cell>
          <cell r="G861">
            <v>36.380000000000003</v>
          </cell>
          <cell r="AH861">
            <v>13864418</v>
          </cell>
          <cell r="AI861" t="str">
            <v>Резерв</v>
          </cell>
        </row>
        <row r="862">
          <cell r="C862" t="str">
            <v>С3-2</v>
          </cell>
          <cell r="G862">
            <v>36.380000000000003</v>
          </cell>
          <cell r="AH862">
            <v>13999024</v>
          </cell>
          <cell r="AI862" t="str">
            <v>Резерв</v>
          </cell>
        </row>
        <row r="863">
          <cell r="C863" t="str">
            <v>С3-2</v>
          </cell>
          <cell r="G863">
            <v>31.98</v>
          </cell>
          <cell r="AH863">
            <v>12424230</v>
          </cell>
          <cell r="AI863" t="str">
            <v>Резерв</v>
          </cell>
        </row>
        <row r="864">
          <cell r="C864" t="str">
            <v>С3-2</v>
          </cell>
          <cell r="G864">
            <v>32.4</v>
          </cell>
          <cell r="AH864">
            <v>12587400</v>
          </cell>
          <cell r="AI864" t="str">
            <v>Резерв</v>
          </cell>
        </row>
        <row r="865">
          <cell r="C865" t="str">
            <v>С3-2</v>
          </cell>
          <cell r="G865">
            <v>32.49</v>
          </cell>
          <cell r="AH865">
            <v>12622365</v>
          </cell>
          <cell r="AI865" t="str">
            <v>Резерв</v>
          </cell>
        </row>
        <row r="866">
          <cell r="C866" t="str">
            <v>С3-2</v>
          </cell>
          <cell r="G866">
            <v>32.69</v>
          </cell>
          <cell r="AH866">
            <v>12458159</v>
          </cell>
          <cell r="AI866" t="str">
            <v>Резерв</v>
          </cell>
        </row>
        <row r="867">
          <cell r="C867" t="str">
            <v>С3-2</v>
          </cell>
          <cell r="G867">
            <v>30.82</v>
          </cell>
          <cell r="AH867">
            <v>11494627.199999999</v>
          </cell>
          <cell r="AI867" t="str">
            <v>Резерв</v>
          </cell>
        </row>
        <row r="868">
          <cell r="C868" t="str">
            <v>С3-2</v>
          </cell>
          <cell r="G868">
            <v>30.35</v>
          </cell>
          <cell r="AH868">
            <v>11543926</v>
          </cell>
          <cell r="AI868" t="str">
            <v>Резерв</v>
          </cell>
        </row>
        <row r="869">
          <cell r="C869" t="str">
            <v>С3-2</v>
          </cell>
          <cell r="G869">
            <v>29.36</v>
          </cell>
          <cell r="AH869">
            <v>11167369.6</v>
          </cell>
          <cell r="AI869" t="str">
            <v>Резерв</v>
          </cell>
        </row>
        <row r="870">
          <cell r="C870" t="str">
            <v>С3-2</v>
          </cell>
          <cell r="G870">
            <v>41.75</v>
          </cell>
          <cell r="AH870">
            <v>16266217.5</v>
          </cell>
          <cell r="AI870" t="str">
            <v>Резерв</v>
          </cell>
        </row>
        <row r="871">
          <cell r="C871" t="str">
            <v>С3-2</v>
          </cell>
          <cell r="G871">
            <v>41.75</v>
          </cell>
          <cell r="AH871">
            <v>16420692.5</v>
          </cell>
          <cell r="AI871" t="str">
            <v>Резерв</v>
          </cell>
        </row>
        <row r="872">
          <cell r="C872" t="str">
            <v>С3-2</v>
          </cell>
          <cell r="G872">
            <v>29.36</v>
          </cell>
          <cell r="AH872">
            <v>11656213.6</v>
          </cell>
          <cell r="AI872" t="str">
            <v>Резерв</v>
          </cell>
        </row>
        <row r="873">
          <cell r="C873" t="str">
            <v>С3-2</v>
          </cell>
          <cell r="G873">
            <v>30.39</v>
          </cell>
          <cell r="AH873">
            <v>12065133.9</v>
          </cell>
          <cell r="AI873" t="str">
            <v>Резерв</v>
          </cell>
        </row>
        <row r="874">
          <cell r="C874" t="str">
            <v>С3-2</v>
          </cell>
          <cell r="G874">
            <v>30.91</v>
          </cell>
          <cell r="AH874">
            <v>12271579.1</v>
          </cell>
          <cell r="AI874" t="str">
            <v>Резерв</v>
          </cell>
        </row>
        <row r="875">
          <cell r="C875" t="str">
            <v>С3-2</v>
          </cell>
          <cell r="G875">
            <v>31.02</v>
          </cell>
          <cell r="AH875">
            <v>12315250.199999999</v>
          </cell>
          <cell r="AI875" t="str">
            <v>Резерв</v>
          </cell>
        </row>
        <row r="876">
          <cell r="C876" t="str">
            <v>С3-2</v>
          </cell>
          <cell r="G876">
            <v>30.35</v>
          </cell>
          <cell r="AH876">
            <v>11824663.5</v>
          </cell>
          <cell r="AI876" t="str">
            <v>Резерв</v>
          </cell>
        </row>
        <row r="877">
          <cell r="C877" t="str">
            <v>С3-2</v>
          </cell>
          <cell r="G877">
            <v>30.07</v>
          </cell>
          <cell r="AH877">
            <v>11715572.699999999</v>
          </cell>
          <cell r="AI877" t="str">
            <v>Резерв</v>
          </cell>
        </row>
        <row r="878">
          <cell r="C878" t="str">
            <v>С3-2</v>
          </cell>
          <cell r="G878">
            <v>29.65</v>
          </cell>
          <cell r="AH878">
            <v>11551936.5</v>
          </cell>
          <cell r="AI878" t="str">
            <v>Резерв</v>
          </cell>
        </row>
        <row r="879">
          <cell r="C879" t="str">
            <v>С3-2</v>
          </cell>
          <cell r="G879">
            <v>30.82</v>
          </cell>
          <cell r="AH879">
            <v>12418302.6</v>
          </cell>
          <cell r="AI879" t="str">
            <v>Резерв</v>
          </cell>
        </row>
        <row r="880">
          <cell r="C880" t="str">
            <v>С3-2</v>
          </cell>
          <cell r="G880">
            <v>30.35</v>
          </cell>
          <cell r="AH880">
            <v>12228925.5</v>
          </cell>
          <cell r="AI880" t="str">
            <v>Резерв</v>
          </cell>
        </row>
        <row r="881">
          <cell r="C881" t="str">
            <v>С3-2</v>
          </cell>
          <cell r="G881">
            <v>29.36</v>
          </cell>
          <cell r="AH881">
            <v>11830024.800000001</v>
          </cell>
          <cell r="AI881" t="str">
            <v>Резерв</v>
          </cell>
        </row>
        <row r="882">
          <cell r="C882" t="str">
            <v>С3-2</v>
          </cell>
          <cell r="G882">
            <v>41.75</v>
          </cell>
          <cell r="AH882">
            <v>16667852.5</v>
          </cell>
          <cell r="AI882" t="str">
            <v>Резерв</v>
          </cell>
        </row>
        <row r="883">
          <cell r="C883" t="str">
            <v>С3-2</v>
          </cell>
          <cell r="G883">
            <v>41.75</v>
          </cell>
          <cell r="AH883">
            <v>16513377.5</v>
          </cell>
          <cell r="AI883" t="str">
            <v>Резерв</v>
          </cell>
        </row>
        <row r="884">
          <cell r="C884" t="str">
            <v>С3-2</v>
          </cell>
          <cell r="G884">
            <v>29.36</v>
          </cell>
          <cell r="AH884">
            <v>11721392.800000001</v>
          </cell>
          <cell r="AI884" t="str">
            <v>Резерв</v>
          </cell>
        </row>
        <row r="885">
          <cell r="C885" t="str">
            <v>С3-2</v>
          </cell>
          <cell r="G885">
            <v>30.39</v>
          </cell>
          <cell r="AH885">
            <v>12132599.699999999</v>
          </cell>
          <cell r="AI885" t="str">
            <v>Резерв</v>
          </cell>
        </row>
        <row r="886">
          <cell r="C886" t="str">
            <v>С3-2</v>
          </cell>
          <cell r="G886">
            <v>30.91</v>
          </cell>
          <cell r="AH886">
            <v>12340199.300000001</v>
          </cell>
          <cell r="AI886" t="str">
            <v>Резерв</v>
          </cell>
        </row>
        <row r="887">
          <cell r="C887" t="str">
            <v>С3-2</v>
          </cell>
          <cell r="G887">
            <v>31.02</v>
          </cell>
          <cell r="AH887">
            <v>12384114.6</v>
          </cell>
          <cell r="AI887" t="str">
            <v>Резерв</v>
          </cell>
        </row>
        <row r="888">
          <cell r="C888" t="str">
            <v>С3-2</v>
          </cell>
          <cell r="G888">
            <v>30.35</v>
          </cell>
          <cell r="AH888">
            <v>12004335.5</v>
          </cell>
          <cell r="AI888" t="str">
            <v>Резерв</v>
          </cell>
        </row>
        <row r="889">
          <cell r="C889" t="str">
            <v>С3-2</v>
          </cell>
          <cell r="G889">
            <v>30.07</v>
          </cell>
          <cell r="AH889">
            <v>12004846.1</v>
          </cell>
          <cell r="AI889" t="str">
            <v>Резерв</v>
          </cell>
        </row>
        <row r="890">
          <cell r="C890" t="str">
            <v>С3-2</v>
          </cell>
          <cell r="G890">
            <v>29.65</v>
          </cell>
          <cell r="AH890">
            <v>11617759.5</v>
          </cell>
          <cell r="AI890" t="str">
            <v>Резерв</v>
          </cell>
        </row>
        <row r="891">
          <cell r="C891" t="str">
            <v>С3-2</v>
          </cell>
          <cell r="G891">
            <v>29.39</v>
          </cell>
          <cell r="AH891">
            <v>11624626.699999999</v>
          </cell>
          <cell r="AI891" t="str">
            <v>Резерв</v>
          </cell>
        </row>
        <row r="892">
          <cell r="C892" t="str">
            <v>С3-2</v>
          </cell>
          <cell r="G892">
            <v>29.88</v>
          </cell>
          <cell r="AH892">
            <v>11818436.4</v>
          </cell>
          <cell r="AI892" t="str">
            <v>Резерв</v>
          </cell>
        </row>
        <row r="893">
          <cell r="C893" t="str">
            <v>С3-2</v>
          </cell>
          <cell r="G893">
            <v>30.82</v>
          </cell>
          <cell r="AH893">
            <v>12475319.6</v>
          </cell>
          <cell r="AI893" t="str">
            <v>Резерв</v>
          </cell>
        </row>
        <row r="894">
          <cell r="C894" t="str">
            <v>С3-2</v>
          </cell>
          <cell r="G894">
            <v>30.35</v>
          </cell>
          <cell r="AH894">
            <v>12285073</v>
          </cell>
          <cell r="AI894" t="str">
            <v>Резерв</v>
          </cell>
        </row>
        <row r="895">
          <cell r="C895" t="str">
            <v>С3-2</v>
          </cell>
          <cell r="G895">
            <v>29.36</v>
          </cell>
          <cell r="AH895">
            <v>11884340.800000001</v>
          </cell>
          <cell r="AI895" t="str">
            <v>Резерв</v>
          </cell>
        </row>
        <row r="896">
          <cell r="C896" t="str">
            <v>С3-2</v>
          </cell>
          <cell r="G896">
            <v>41.75</v>
          </cell>
          <cell r="AH896">
            <v>16745090</v>
          </cell>
          <cell r="AI896" t="str">
            <v>Резерв</v>
          </cell>
        </row>
        <row r="897">
          <cell r="C897" t="str">
            <v>С3-2</v>
          </cell>
          <cell r="G897">
            <v>41.75</v>
          </cell>
          <cell r="AH897">
            <v>17054040</v>
          </cell>
          <cell r="AI897" t="str">
            <v>Свободно</v>
          </cell>
        </row>
        <row r="898">
          <cell r="C898" t="str">
            <v>С3-2</v>
          </cell>
          <cell r="G898">
            <v>29.36</v>
          </cell>
          <cell r="AH898">
            <v>12101604.800000001</v>
          </cell>
          <cell r="AI898" t="str">
            <v>Свободно</v>
          </cell>
        </row>
        <row r="899">
          <cell r="C899" t="str">
            <v>С3-2</v>
          </cell>
          <cell r="G899">
            <v>30.39</v>
          </cell>
          <cell r="AH899">
            <v>12526150.199999999</v>
          </cell>
          <cell r="AI899" t="str">
            <v>Свободно</v>
          </cell>
        </row>
        <row r="900">
          <cell r="C900" t="str">
            <v>С3-2</v>
          </cell>
          <cell r="G900">
            <v>30.91</v>
          </cell>
          <cell r="AH900">
            <v>12740483.800000001</v>
          </cell>
          <cell r="AI900" t="str">
            <v>Свободно</v>
          </cell>
        </row>
        <row r="901">
          <cell r="C901" t="str">
            <v>С3-2</v>
          </cell>
          <cell r="G901">
            <v>31.02</v>
          </cell>
          <cell r="AH901">
            <v>12785823.6</v>
          </cell>
          <cell r="AI901" t="str">
            <v>Свободно</v>
          </cell>
        </row>
        <row r="902">
          <cell r="C902" t="str">
            <v>С3-2</v>
          </cell>
          <cell r="G902">
            <v>30.35</v>
          </cell>
          <cell r="AH902">
            <v>12397368</v>
          </cell>
          <cell r="AI902" t="str">
            <v>Свободно</v>
          </cell>
        </row>
        <row r="903">
          <cell r="C903" t="str">
            <v>С3-2</v>
          </cell>
          <cell r="G903">
            <v>30.07</v>
          </cell>
          <cell r="AH903">
            <v>12394252.6</v>
          </cell>
          <cell r="AI903" t="str">
            <v>Свободно</v>
          </cell>
        </row>
        <row r="904">
          <cell r="C904" t="str">
            <v>С3-2</v>
          </cell>
          <cell r="G904">
            <v>29.65</v>
          </cell>
          <cell r="AH904">
            <v>12001727</v>
          </cell>
          <cell r="AI904" t="str">
            <v>Свободно</v>
          </cell>
        </row>
        <row r="905">
          <cell r="C905" t="str">
            <v>С3-2</v>
          </cell>
          <cell r="G905">
            <v>29.39</v>
          </cell>
          <cell r="AH905">
            <v>11896484.199999999</v>
          </cell>
          <cell r="AI905" t="str">
            <v>Резерв</v>
          </cell>
        </row>
        <row r="906">
          <cell r="C906" t="str">
            <v>С3-2</v>
          </cell>
          <cell r="G906">
            <v>29.88</v>
          </cell>
          <cell r="AH906">
            <v>11984270.4</v>
          </cell>
          <cell r="AI906" t="str">
            <v>Резерв</v>
          </cell>
        </row>
        <row r="907">
          <cell r="C907" t="str">
            <v>С3-2</v>
          </cell>
          <cell r="G907">
            <v>30.82</v>
          </cell>
          <cell r="AH907">
            <v>12532336.6</v>
          </cell>
          <cell r="AI907" t="str">
            <v>Свободно</v>
          </cell>
        </row>
        <row r="908">
          <cell r="C908" t="str">
            <v>С3-2</v>
          </cell>
          <cell r="G908">
            <v>30.35</v>
          </cell>
          <cell r="AH908">
            <v>12341220.5</v>
          </cell>
          <cell r="AI908" t="str">
            <v>Свободно</v>
          </cell>
        </row>
        <row r="909">
          <cell r="C909" t="str">
            <v>С3-2</v>
          </cell>
          <cell r="G909">
            <v>29.36</v>
          </cell>
          <cell r="AH909">
            <v>11938656.800000001</v>
          </cell>
          <cell r="AI909" t="str">
            <v>Свободно</v>
          </cell>
        </row>
        <row r="910">
          <cell r="C910" t="str">
            <v>С3-2</v>
          </cell>
          <cell r="G910">
            <v>41.75</v>
          </cell>
          <cell r="AH910">
            <v>16822327.5</v>
          </cell>
          <cell r="AI910" t="str">
            <v>Свободно</v>
          </cell>
        </row>
        <row r="911">
          <cell r="C911" t="str">
            <v>С3-2</v>
          </cell>
          <cell r="G911">
            <v>41.75</v>
          </cell>
          <cell r="AH911">
            <v>17131277.5</v>
          </cell>
          <cell r="AI911" t="str">
            <v>Резерв</v>
          </cell>
        </row>
        <row r="912">
          <cell r="C912" t="str">
            <v>С3-2</v>
          </cell>
          <cell r="G912">
            <v>29.36</v>
          </cell>
          <cell r="AH912">
            <v>12155920.800000001</v>
          </cell>
          <cell r="AI912" t="str">
            <v>Резерв</v>
          </cell>
        </row>
        <row r="913">
          <cell r="C913" t="str">
            <v>С3-2</v>
          </cell>
          <cell r="G913">
            <v>30.39</v>
          </cell>
          <cell r="AH913">
            <v>12582371.699999999</v>
          </cell>
          <cell r="AI913" t="str">
            <v>Резерв</v>
          </cell>
        </row>
        <row r="914">
          <cell r="C914" t="str">
            <v>С3-2</v>
          </cell>
          <cell r="G914">
            <v>30.91</v>
          </cell>
          <cell r="AH914">
            <v>12797667.300000001</v>
          </cell>
          <cell r="AI914" t="str">
            <v>Резерв</v>
          </cell>
        </row>
        <row r="915">
          <cell r="C915" t="str">
            <v>С3-2</v>
          </cell>
          <cell r="G915">
            <v>31.02</v>
          </cell>
          <cell r="AH915">
            <v>12843210.6</v>
          </cell>
          <cell r="AI915" t="str">
            <v>Резерв</v>
          </cell>
        </row>
        <row r="916">
          <cell r="C916" t="str">
            <v>С3-2</v>
          </cell>
          <cell r="G916">
            <v>30.35</v>
          </cell>
          <cell r="AH916">
            <v>12453515.5</v>
          </cell>
          <cell r="AI916" t="str">
            <v>Резерв</v>
          </cell>
        </row>
        <row r="917">
          <cell r="C917" t="str">
            <v>С3-2</v>
          </cell>
          <cell r="G917">
            <v>30.07</v>
          </cell>
          <cell r="AH917">
            <v>12449882.1</v>
          </cell>
          <cell r="AI917" t="str">
            <v>Резерв</v>
          </cell>
        </row>
        <row r="918">
          <cell r="C918" t="str">
            <v>С3-2</v>
          </cell>
          <cell r="G918">
            <v>29.65</v>
          </cell>
          <cell r="AH918">
            <v>12056579.5</v>
          </cell>
          <cell r="AI918" t="str">
            <v>Резерв</v>
          </cell>
        </row>
        <row r="919">
          <cell r="C919" t="str">
            <v>С3-2</v>
          </cell>
          <cell r="G919">
            <v>29.39</v>
          </cell>
          <cell r="AH919">
            <v>11950855.699999999</v>
          </cell>
          <cell r="AI919" t="str">
            <v>Свободно</v>
          </cell>
        </row>
        <row r="920">
          <cell r="C920" t="str">
            <v>С3-2</v>
          </cell>
          <cell r="G920">
            <v>29.88</v>
          </cell>
          <cell r="AH920">
            <v>12039548.4</v>
          </cell>
          <cell r="AI920" t="str">
            <v>Свободно</v>
          </cell>
        </row>
        <row r="921">
          <cell r="C921" t="str">
            <v>С3-2</v>
          </cell>
          <cell r="G921">
            <v>30.82</v>
          </cell>
          <cell r="AH921">
            <v>12646370.6</v>
          </cell>
          <cell r="AI921" t="str">
            <v>Резерв</v>
          </cell>
        </row>
        <row r="922">
          <cell r="C922" t="str">
            <v>С3-2</v>
          </cell>
          <cell r="G922">
            <v>30.35</v>
          </cell>
          <cell r="AH922">
            <v>12453515.5</v>
          </cell>
          <cell r="AI922" t="str">
            <v>Резерв</v>
          </cell>
        </row>
        <row r="923">
          <cell r="C923" t="str">
            <v>С3-2</v>
          </cell>
          <cell r="G923">
            <v>29.36</v>
          </cell>
          <cell r="AH923">
            <v>12047288.800000001</v>
          </cell>
          <cell r="AI923" t="str">
            <v>Резерв</v>
          </cell>
        </row>
        <row r="924">
          <cell r="C924" t="str">
            <v>С3-2</v>
          </cell>
          <cell r="G924">
            <v>41.75</v>
          </cell>
          <cell r="AH924">
            <v>16976802.5</v>
          </cell>
          <cell r="AI924" t="str">
            <v>Резерв</v>
          </cell>
        </row>
        <row r="925">
          <cell r="C925" t="str">
            <v>С3-2</v>
          </cell>
          <cell r="G925">
            <v>41.75</v>
          </cell>
          <cell r="AH925">
            <v>17285752.5</v>
          </cell>
          <cell r="AI925" t="str">
            <v>Резерв</v>
          </cell>
        </row>
        <row r="926">
          <cell r="C926" t="str">
            <v>С3-2</v>
          </cell>
          <cell r="G926">
            <v>29.36</v>
          </cell>
          <cell r="AH926">
            <v>12264552.800000001</v>
          </cell>
          <cell r="AI926" t="str">
            <v>Резерв</v>
          </cell>
        </row>
        <row r="927">
          <cell r="C927" t="str">
            <v>С3-2</v>
          </cell>
          <cell r="G927">
            <v>30.39</v>
          </cell>
          <cell r="AH927">
            <v>12694814.699999999</v>
          </cell>
          <cell r="AI927" t="str">
            <v>Резерв</v>
          </cell>
        </row>
        <row r="928">
          <cell r="C928" t="str">
            <v>С3-2</v>
          </cell>
          <cell r="G928">
            <v>30.91</v>
          </cell>
          <cell r="AH928">
            <v>12912034.300000001</v>
          </cell>
          <cell r="AI928" t="str">
            <v>Резерв</v>
          </cell>
        </row>
        <row r="929">
          <cell r="C929" t="str">
            <v>С3-2</v>
          </cell>
          <cell r="G929">
            <v>31.02</v>
          </cell>
          <cell r="AH929">
            <v>12957984.6</v>
          </cell>
          <cell r="AI929" t="str">
            <v>Резерв</v>
          </cell>
        </row>
        <row r="930">
          <cell r="C930" t="str">
            <v>С3-2</v>
          </cell>
          <cell r="G930">
            <v>30.35</v>
          </cell>
          <cell r="AH930">
            <v>12565810.5</v>
          </cell>
          <cell r="AI930" t="str">
            <v>Резерв</v>
          </cell>
        </row>
        <row r="931">
          <cell r="C931" t="str">
            <v>С3-2</v>
          </cell>
          <cell r="G931">
            <v>30.07</v>
          </cell>
          <cell r="AH931">
            <v>12561141.1</v>
          </cell>
          <cell r="AI931" t="str">
            <v>Резерв</v>
          </cell>
        </row>
        <row r="932">
          <cell r="C932" t="str">
            <v>С3-2</v>
          </cell>
          <cell r="G932">
            <v>29.65</v>
          </cell>
          <cell r="AH932">
            <v>12166284.5</v>
          </cell>
          <cell r="AI932" t="str">
            <v>Резерв</v>
          </cell>
        </row>
        <row r="933">
          <cell r="C933" t="str">
            <v>С3-2</v>
          </cell>
          <cell r="G933">
            <v>29.39</v>
          </cell>
          <cell r="AH933">
            <v>12059598.699999999</v>
          </cell>
          <cell r="AI933" t="str">
            <v>Резерв</v>
          </cell>
        </row>
        <row r="934">
          <cell r="C934" t="str">
            <v>С3-2</v>
          </cell>
          <cell r="G934">
            <v>29.88</v>
          </cell>
          <cell r="AH934">
            <v>12150104.4</v>
          </cell>
          <cell r="AI934" t="str">
            <v>Резерв</v>
          </cell>
        </row>
        <row r="935">
          <cell r="C935" t="str">
            <v>С3-2</v>
          </cell>
          <cell r="G935">
            <v>30.82</v>
          </cell>
          <cell r="AH935">
            <v>13079699.800000001</v>
          </cell>
          <cell r="AI935" t="str">
            <v>Резерв</v>
          </cell>
        </row>
        <row r="936">
          <cell r="C936" t="str">
            <v>С3-2</v>
          </cell>
          <cell r="G936">
            <v>30.35</v>
          </cell>
          <cell r="AH936">
            <v>12880236.5</v>
          </cell>
          <cell r="AI936" t="str">
            <v>Резерв</v>
          </cell>
        </row>
        <row r="937">
          <cell r="C937" t="str">
            <v>С3-2</v>
          </cell>
          <cell r="G937">
            <v>29.36</v>
          </cell>
          <cell r="AH937">
            <v>12460090.4</v>
          </cell>
          <cell r="AI937" t="str">
            <v>Резерв</v>
          </cell>
        </row>
        <row r="938">
          <cell r="C938" t="str">
            <v>С3-2</v>
          </cell>
          <cell r="G938">
            <v>41.75</v>
          </cell>
          <cell r="AH938">
            <v>17563807.5</v>
          </cell>
          <cell r="AI938" t="str">
            <v>Резерв</v>
          </cell>
        </row>
        <row r="939">
          <cell r="C939" t="str">
            <v>С3-2</v>
          </cell>
          <cell r="G939">
            <v>41.75</v>
          </cell>
          <cell r="AH939">
            <v>17872757.5</v>
          </cell>
          <cell r="AI939" t="str">
            <v>Резерв</v>
          </cell>
        </row>
        <row r="940">
          <cell r="C940" t="str">
            <v>С3-2</v>
          </cell>
          <cell r="G940">
            <v>29.36</v>
          </cell>
          <cell r="AH940">
            <v>12677354.4</v>
          </cell>
          <cell r="AI940" t="str">
            <v>Резерв</v>
          </cell>
        </row>
        <row r="941">
          <cell r="C941" t="str">
            <v>С3-2</v>
          </cell>
          <cell r="G941">
            <v>30.39</v>
          </cell>
          <cell r="AH941">
            <v>13122098.1</v>
          </cell>
          <cell r="AI941" t="str">
            <v>Резерв</v>
          </cell>
        </row>
        <row r="942">
          <cell r="C942" t="str">
            <v>С3-2</v>
          </cell>
          <cell r="G942">
            <v>30.91</v>
          </cell>
          <cell r="AH942">
            <v>13346628.9</v>
          </cell>
          <cell r="AI942" t="str">
            <v>Резерв</v>
          </cell>
        </row>
        <row r="943">
          <cell r="C943" t="str">
            <v>С3-2</v>
          </cell>
          <cell r="G943">
            <v>31.02</v>
          </cell>
          <cell r="AH943">
            <v>13394125.800000001</v>
          </cell>
          <cell r="AI943" t="str">
            <v>Резерв</v>
          </cell>
        </row>
        <row r="944">
          <cell r="C944" t="str">
            <v>С3-2</v>
          </cell>
          <cell r="G944">
            <v>30.35</v>
          </cell>
          <cell r="AH944">
            <v>12992531.5</v>
          </cell>
          <cell r="AI944" t="str">
            <v>Резерв</v>
          </cell>
        </row>
        <row r="945">
          <cell r="C945" t="str">
            <v>С3-2</v>
          </cell>
          <cell r="G945">
            <v>30.07</v>
          </cell>
          <cell r="AH945">
            <v>12983925.300000001</v>
          </cell>
          <cell r="AI945" t="str">
            <v>Резерв</v>
          </cell>
        </row>
        <row r="946">
          <cell r="C946" t="str">
            <v>С3-2</v>
          </cell>
          <cell r="G946">
            <v>29.48</v>
          </cell>
          <cell r="AH946">
            <v>12729169.199999999</v>
          </cell>
          <cell r="AI946" t="str">
            <v>Резерв</v>
          </cell>
        </row>
        <row r="947">
          <cell r="C947" t="str">
            <v>С3-2</v>
          </cell>
          <cell r="G947">
            <v>29.39</v>
          </cell>
          <cell r="AH947">
            <v>12472822.1</v>
          </cell>
          <cell r="AI947" t="str">
            <v>Резерв</v>
          </cell>
        </row>
        <row r="948">
          <cell r="C948" t="str">
            <v>С3-2</v>
          </cell>
          <cell r="G948">
            <v>29.88</v>
          </cell>
          <cell r="AH948">
            <v>12570217.199999999</v>
          </cell>
          <cell r="AI948" t="str">
            <v>Резерв</v>
          </cell>
        </row>
        <row r="949">
          <cell r="C949" t="str">
            <v>С3-2</v>
          </cell>
          <cell r="G949">
            <v>30.82</v>
          </cell>
          <cell r="AH949">
            <v>13398995</v>
          </cell>
          <cell r="AI949" t="str">
            <v>Резерв</v>
          </cell>
        </row>
        <row r="950">
          <cell r="C950" t="str">
            <v>С3-2</v>
          </cell>
          <cell r="G950">
            <v>30.35</v>
          </cell>
          <cell r="AH950">
            <v>13194662.5</v>
          </cell>
          <cell r="AI950" t="str">
            <v>Резерв</v>
          </cell>
        </row>
        <row r="951">
          <cell r="C951" t="str">
            <v>С3-2</v>
          </cell>
          <cell r="G951">
            <v>29.36</v>
          </cell>
          <cell r="AH951">
            <v>12764260</v>
          </cell>
          <cell r="AI951" t="str">
            <v>Резерв</v>
          </cell>
        </row>
        <row r="952">
          <cell r="C952" t="str">
            <v>С3-2</v>
          </cell>
          <cell r="G952">
            <v>41.75</v>
          </cell>
          <cell r="AH952">
            <v>17996337.5</v>
          </cell>
          <cell r="AI952" t="str">
            <v>Резерв</v>
          </cell>
        </row>
        <row r="953">
          <cell r="C953" t="str">
            <v>С3-2</v>
          </cell>
          <cell r="G953">
            <v>72.03</v>
          </cell>
          <cell r="AH953">
            <v>28230177.68</v>
          </cell>
          <cell r="AI953" t="str">
            <v>Резерв</v>
          </cell>
        </row>
        <row r="954">
          <cell r="C954" t="str">
            <v>С3-2</v>
          </cell>
          <cell r="G954">
            <v>30.39</v>
          </cell>
          <cell r="AH954">
            <v>13436938.5</v>
          </cell>
          <cell r="AI954" t="str">
            <v>Резерв</v>
          </cell>
        </row>
        <row r="955">
          <cell r="C955" t="str">
            <v>С3-2</v>
          </cell>
          <cell r="G955">
            <v>30.91</v>
          </cell>
          <cell r="AH955">
            <v>13666856.5</v>
          </cell>
          <cell r="AI955" t="str">
            <v>Резерв</v>
          </cell>
        </row>
        <row r="956">
          <cell r="C956" t="str">
            <v>С3-2</v>
          </cell>
          <cell r="G956">
            <v>31.02</v>
          </cell>
          <cell r="AH956">
            <v>13715493</v>
          </cell>
          <cell r="AI956" t="str">
            <v>Резерв</v>
          </cell>
        </row>
        <row r="957">
          <cell r="C957" t="str">
            <v>С3-2</v>
          </cell>
          <cell r="G957">
            <v>30.35</v>
          </cell>
          <cell r="AH957">
            <v>13306957.5</v>
          </cell>
          <cell r="AI957" t="str">
            <v>Резерв</v>
          </cell>
        </row>
        <row r="958">
          <cell r="C958" t="str">
            <v>С3-2</v>
          </cell>
          <cell r="G958">
            <v>59.98</v>
          </cell>
          <cell r="AH958">
            <v>24245415.5</v>
          </cell>
          <cell r="AI958" t="str">
            <v>Резерв</v>
          </cell>
        </row>
        <row r="959">
          <cell r="C959" t="str">
            <v>С3-2</v>
          </cell>
          <cell r="G959">
            <v>36.83</v>
          </cell>
          <cell r="AH959">
            <v>15398623</v>
          </cell>
          <cell r="AI959" t="str">
            <v>Резерв</v>
          </cell>
        </row>
        <row r="960">
          <cell r="C960" t="str">
            <v>С3-2</v>
          </cell>
          <cell r="G960">
            <v>30.82</v>
          </cell>
          <cell r="AH960">
            <v>13741097</v>
          </cell>
          <cell r="AI960" t="str">
            <v>Резерв</v>
          </cell>
        </row>
        <row r="961">
          <cell r="C961" t="str">
            <v>С3-2</v>
          </cell>
          <cell r="G961">
            <v>30.35</v>
          </cell>
          <cell r="AH961">
            <v>13531547.5</v>
          </cell>
          <cell r="AI961" t="str">
            <v>Резерв</v>
          </cell>
        </row>
        <row r="962">
          <cell r="C962" t="str">
            <v>С3-2</v>
          </cell>
          <cell r="G962">
            <v>29.36</v>
          </cell>
          <cell r="AH962">
            <v>13090156</v>
          </cell>
          <cell r="AI962" t="str">
            <v>Резерв</v>
          </cell>
        </row>
        <row r="963">
          <cell r="C963" t="str">
            <v>С3-2</v>
          </cell>
          <cell r="G963">
            <v>41.75</v>
          </cell>
          <cell r="AH963">
            <v>18459762.5</v>
          </cell>
          <cell r="AI963" t="str">
            <v>Резерв</v>
          </cell>
        </row>
        <row r="964">
          <cell r="C964" t="str">
            <v>С3-2</v>
          </cell>
          <cell r="G964">
            <v>72.03</v>
          </cell>
          <cell r="AH964">
            <v>29749290.379999999</v>
          </cell>
          <cell r="AI964" t="str">
            <v>Резерв</v>
          </cell>
        </row>
        <row r="965">
          <cell r="C965" t="str">
            <v>С3-2</v>
          </cell>
          <cell r="G965">
            <v>30.39</v>
          </cell>
          <cell r="AH965">
            <v>14111596.5</v>
          </cell>
          <cell r="AI965" t="str">
            <v>Резерв</v>
          </cell>
        </row>
        <row r="966">
          <cell r="C966" t="str">
            <v>С3-2</v>
          </cell>
          <cell r="G966">
            <v>30.91</v>
          </cell>
          <cell r="AH966">
            <v>14353058.5</v>
          </cell>
          <cell r="AI966" t="str">
            <v>Резерв</v>
          </cell>
        </row>
        <row r="967">
          <cell r="C967" t="str">
            <v>С3-2</v>
          </cell>
          <cell r="G967">
            <v>31.02</v>
          </cell>
          <cell r="AH967">
            <v>14404137</v>
          </cell>
          <cell r="AI967" t="str">
            <v>Резерв</v>
          </cell>
        </row>
        <row r="968">
          <cell r="C968" t="str">
            <v>С3-2</v>
          </cell>
          <cell r="G968">
            <v>30.35</v>
          </cell>
          <cell r="AH968">
            <v>13980727.5</v>
          </cell>
          <cell r="AI968" t="str">
            <v>Резерв</v>
          </cell>
        </row>
        <row r="969">
          <cell r="C969" t="str">
            <v>С3-2</v>
          </cell>
          <cell r="G969">
            <v>63.19</v>
          </cell>
          <cell r="AH969">
            <v>26986711.280000001</v>
          </cell>
          <cell r="AI969" t="str">
            <v>Резерв</v>
          </cell>
        </row>
        <row r="970">
          <cell r="C970" t="str">
            <v>С3-2</v>
          </cell>
          <cell r="G970">
            <v>40.130000000000003</v>
          </cell>
          <cell r="AH970">
            <v>17298036.5</v>
          </cell>
          <cell r="AI970" t="str">
            <v>Резерв</v>
          </cell>
        </row>
        <row r="971">
          <cell r="C971" t="str">
            <v>С3-2</v>
          </cell>
          <cell r="G971">
            <v>30.82</v>
          </cell>
          <cell r="AH971">
            <v>14140216</v>
          </cell>
          <cell r="AI971" t="str">
            <v>Резерв</v>
          </cell>
        </row>
        <row r="972">
          <cell r="C972" t="str">
            <v>С3-2</v>
          </cell>
          <cell r="G972">
            <v>30.35</v>
          </cell>
          <cell r="AH972">
            <v>13924580</v>
          </cell>
          <cell r="AI972" t="str">
            <v>Резерв</v>
          </cell>
        </row>
        <row r="973">
          <cell r="C973" t="str">
            <v>С3-2</v>
          </cell>
          <cell r="G973">
            <v>29.36</v>
          </cell>
          <cell r="AH973">
            <v>13470368</v>
          </cell>
          <cell r="AI973" t="str">
            <v>Резерв</v>
          </cell>
        </row>
        <row r="974">
          <cell r="C974" t="str">
            <v>С3-2</v>
          </cell>
          <cell r="G974">
            <v>41.75</v>
          </cell>
          <cell r="AH974">
            <v>19000425</v>
          </cell>
          <cell r="AI974" t="str">
            <v>Резерв</v>
          </cell>
        </row>
        <row r="975">
          <cell r="C975" t="str">
            <v>С3-2</v>
          </cell>
          <cell r="G975">
            <v>72.03</v>
          </cell>
          <cell r="AH975">
            <v>30635439.449999999</v>
          </cell>
          <cell r="AI975" t="str">
            <v>Резерв</v>
          </cell>
        </row>
        <row r="976">
          <cell r="C976" t="str">
            <v>С3-2</v>
          </cell>
          <cell r="G976">
            <v>30.39</v>
          </cell>
          <cell r="AH976">
            <v>14505147</v>
          </cell>
          <cell r="AI976" t="str">
            <v>Резерв</v>
          </cell>
        </row>
        <row r="977">
          <cell r="C977" t="str">
            <v>С3-2</v>
          </cell>
          <cell r="G977">
            <v>30.91</v>
          </cell>
          <cell r="AH977">
            <v>14753343</v>
          </cell>
          <cell r="AI977" t="str">
            <v>Резерв</v>
          </cell>
        </row>
        <row r="978">
          <cell r="C978" t="str">
            <v>С3-2</v>
          </cell>
          <cell r="G978">
            <v>31.02</v>
          </cell>
          <cell r="AH978">
            <v>14805846</v>
          </cell>
          <cell r="AI978" t="str">
            <v>Резерв</v>
          </cell>
        </row>
        <row r="979">
          <cell r="C979" t="str">
            <v>С3-2</v>
          </cell>
          <cell r="G979">
            <v>30.35</v>
          </cell>
          <cell r="AH979">
            <v>14373760</v>
          </cell>
          <cell r="AI979" t="str">
            <v>Резерв</v>
          </cell>
        </row>
        <row r="980">
          <cell r="C980" t="str">
            <v>С3-2</v>
          </cell>
          <cell r="G980">
            <v>63.19</v>
          </cell>
          <cell r="AH980">
            <v>27764106.25</v>
          </cell>
          <cell r="AI980" t="str">
            <v>Резерв</v>
          </cell>
        </row>
        <row r="981">
          <cell r="C981" t="str">
            <v>С3-2</v>
          </cell>
          <cell r="G981">
            <v>40.130000000000003</v>
          </cell>
          <cell r="AH981">
            <v>17817720</v>
          </cell>
          <cell r="AI981" t="str">
            <v>Резерв</v>
          </cell>
        </row>
        <row r="982">
          <cell r="C982" t="str">
            <v>С3-2</v>
          </cell>
          <cell r="G982">
            <v>30.82</v>
          </cell>
          <cell r="AH982">
            <v>14596352</v>
          </cell>
          <cell r="AI982" t="str">
            <v>Резерв</v>
          </cell>
        </row>
        <row r="983">
          <cell r="C983" t="str">
            <v>С3-2</v>
          </cell>
          <cell r="G983">
            <v>30.35</v>
          </cell>
          <cell r="AH983">
            <v>14373760</v>
          </cell>
          <cell r="AI983" t="str">
            <v>Резерв</v>
          </cell>
        </row>
        <row r="984">
          <cell r="C984" t="str">
            <v>С3-2</v>
          </cell>
          <cell r="G984">
            <v>29.36</v>
          </cell>
          <cell r="AH984">
            <v>13904896</v>
          </cell>
          <cell r="AI984" t="str">
            <v>Резерв</v>
          </cell>
        </row>
        <row r="985">
          <cell r="C985" t="str">
            <v>С3-2</v>
          </cell>
          <cell r="G985">
            <v>41.75</v>
          </cell>
          <cell r="AH985">
            <v>19618325</v>
          </cell>
          <cell r="AI985" t="str">
            <v>Резерв</v>
          </cell>
        </row>
        <row r="986">
          <cell r="C986" t="str">
            <v>С3-2</v>
          </cell>
          <cell r="G986">
            <v>72.03</v>
          </cell>
          <cell r="AH986">
            <v>31648181.25</v>
          </cell>
          <cell r="AI986" t="str">
            <v>Резерв</v>
          </cell>
        </row>
        <row r="987">
          <cell r="C987" t="str">
            <v>С3-2</v>
          </cell>
          <cell r="G987">
            <v>30.39</v>
          </cell>
          <cell r="AH987">
            <v>14954919</v>
          </cell>
          <cell r="AI987" t="str">
            <v>Резерв</v>
          </cell>
        </row>
        <row r="988">
          <cell r="C988" t="str">
            <v>С3-2</v>
          </cell>
          <cell r="G988">
            <v>30.91</v>
          </cell>
          <cell r="AH988">
            <v>15210811</v>
          </cell>
          <cell r="AI988" t="str">
            <v>Резерв</v>
          </cell>
        </row>
        <row r="989">
          <cell r="C989" t="str">
            <v>С3-2</v>
          </cell>
          <cell r="G989">
            <v>31.02</v>
          </cell>
          <cell r="AH989">
            <v>15264942</v>
          </cell>
          <cell r="AI989" t="str">
            <v>Резерв</v>
          </cell>
        </row>
        <row r="990">
          <cell r="C990" t="str">
            <v>С3-2</v>
          </cell>
          <cell r="G990">
            <v>30.35</v>
          </cell>
          <cell r="AH990">
            <v>14822940</v>
          </cell>
          <cell r="AI990" t="str">
            <v>Резерв</v>
          </cell>
        </row>
        <row r="991">
          <cell r="C991" t="str">
            <v>С3-2</v>
          </cell>
          <cell r="G991">
            <v>63.19</v>
          </cell>
          <cell r="AH991">
            <v>28652557.649999999</v>
          </cell>
          <cell r="AI991" t="str">
            <v>Резерв</v>
          </cell>
        </row>
        <row r="992">
          <cell r="C992" t="str">
            <v>С3-2</v>
          </cell>
          <cell r="G992">
            <v>40.130000000000003</v>
          </cell>
          <cell r="AH992">
            <v>18411644</v>
          </cell>
          <cell r="AI992" t="str">
            <v>Резерв</v>
          </cell>
        </row>
        <row r="993">
          <cell r="C993" t="str">
            <v>С3-2</v>
          </cell>
          <cell r="G993">
            <v>30.85</v>
          </cell>
          <cell r="AH993">
            <v>15238357.5</v>
          </cell>
          <cell r="AI993" t="str">
            <v>Резерв</v>
          </cell>
        </row>
        <row r="994">
          <cell r="C994" t="str">
            <v>С3-2</v>
          </cell>
          <cell r="G994">
            <v>30.35</v>
          </cell>
          <cell r="AH994">
            <v>14991382.5</v>
          </cell>
          <cell r="AI994" t="str">
            <v>Резерв</v>
          </cell>
        </row>
        <row r="995">
          <cell r="C995" t="str">
            <v>С3-2</v>
          </cell>
          <cell r="G995">
            <v>29.36</v>
          </cell>
          <cell r="AH995">
            <v>14502372</v>
          </cell>
          <cell r="AI995" t="str">
            <v>Резерв</v>
          </cell>
        </row>
        <row r="996">
          <cell r="C996" t="str">
            <v>С3-2</v>
          </cell>
          <cell r="G996">
            <v>41.75</v>
          </cell>
          <cell r="AH996">
            <v>20467937.5</v>
          </cell>
          <cell r="AI996" t="str">
            <v>Резерв</v>
          </cell>
        </row>
        <row r="997">
          <cell r="C997" t="str">
            <v>С3-2</v>
          </cell>
          <cell r="G997">
            <v>72.03</v>
          </cell>
          <cell r="AH997">
            <v>33040701.23</v>
          </cell>
          <cell r="AI997" t="str">
            <v>Резерв</v>
          </cell>
        </row>
        <row r="998">
          <cell r="C998" t="str">
            <v>С3-2</v>
          </cell>
          <cell r="G998">
            <v>30.39</v>
          </cell>
          <cell r="AH998">
            <v>15573355.5</v>
          </cell>
          <cell r="AI998" t="str">
            <v>Резерв</v>
          </cell>
        </row>
        <row r="999">
          <cell r="C999" t="str">
            <v>С3-2</v>
          </cell>
          <cell r="G999">
            <v>30.91</v>
          </cell>
          <cell r="AH999">
            <v>15839829.5</v>
          </cell>
          <cell r="AI999" t="str">
            <v>Резерв</v>
          </cell>
        </row>
        <row r="1000">
          <cell r="C1000" t="str">
            <v>С3-2</v>
          </cell>
          <cell r="G1000">
            <v>31.02</v>
          </cell>
          <cell r="AH1000">
            <v>15896199</v>
          </cell>
          <cell r="AI1000" t="str">
            <v>Резерв</v>
          </cell>
        </row>
        <row r="1001">
          <cell r="C1001" t="str">
            <v>С3-2</v>
          </cell>
          <cell r="G1001">
            <v>30.35</v>
          </cell>
          <cell r="AH1001">
            <v>15440562.5</v>
          </cell>
          <cell r="AI1001" t="str">
            <v>Резерв</v>
          </cell>
        </row>
        <row r="1002">
          <cell r="C1002" t="str">
            <v>С3-2</v>
          </cell>
          <cell r="G1002">
            <v>63.19</v>
          </cell>
          <cell r="AH1002">
            <v>29874178.329999998</v>
          </cell>
          <cell r="AI1002" t="str">
            <v>Резерв</v>
          </cell>
        </row>
        <row r="1003">
          <cell r="C1003" t="str">
            <v>С3-2</v>
          </cell>
          <cell r="G1003">
            <v>40.130000000000003</v>
          </cell>
          <cell r="AH1003">
            <v>19228289.5</v>
          </cell>
          <cell r="AI1003" t="str">
            <v>Резерв</v>
          </cell>
        </row>
      </sheetData>
      <sheetData sheetId="1"/>
      <sheetData sheetId="2"/>
      <sheetData sheetId="3"/>
      <sheetData sheetId="4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2  Квартирография"/>
      <sheetName val="Квартирография  (4)"/>
    </sheetNames>
    <sheetDataSet>
      <sheetData sheetId="0"/>
      <sheetData sheetId="1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ria" refreshedDate="45939.511465856478" createdVersion="8" refreshedVersion="8" minRefreshableVersion="3" recordCount="1002" xr:uid="{00000000-000A-0000-FFFF-FFFF14000000}">
  <cacheSource type="worksheet">
    <worksheetSource name="PriceList"/>
  </cacheSource>
  <cacheFields count="42">
    <cacheField name="№ п/п" numFmtId="0">
      <sharedItems containsSemiMixedTypes="0" containsString="0" containsNumber="1" containsInteger="1" minValue="1" maxValue="1002"/>
    </cacheField>
    <cacheField name="Код ОН" numFmtId="0">
      <sharedItems/>
    </cacheField>
    <cacheField name="Корпус" numFmtId="0">
      <sharedItems count="4">
        <s v="С1"/>
        <s v="С2"/>
        <s v="С3-1"/>
        <s v="С3-2"/>
      </sharedItems>
      <fieldGroup par="41"/>
    </cacheField>
    <cacheField name="Этаж" numFmtId="1">
      <sharedItems containsSemiMixedTypes="0" containsString="0" containsNumber="1" containsInteger="1" minValue="1" maxValue="12"/>
    </cacheField>
    <cacheField name="Номер на площадке" numFmtId="0">
      <sharedItems containsSemiMixedTypes="0" containsString="0" containsNumber="1" containsInteger="1" minValue="1" maxValue="42"/>
    </cacheField>
    <cacheField name="Условный номер" numFmtId="0">
      <sharedItems containsSemiMixedTypes="0" containsString="0" containsNumber="1" containsInteger="1" minValue="1" maxValue="345"/>
    </cacheField>
    <cacheField name="Площадь, кв.м" numFmtId="2">
      <sharedItems containsSemiMixedTypes="0" containsString="0" containsNumber="1" minValue="27.27" maxValue="82.76"/>
    </cacheField>
    <cacheField name="Количество комнат" numFmtId="49">
      <sharedItems count="3">
        <s v="Ст"/>
        <s v="1К"/>
        <s v="2К"/>
      </sharedItems>
    </cacheField>
    <cacheField name="Тип по АР" numFmtId="49">
      <sharedItems/>
    </cacheField>
    <cacheField name="Площадь летних помещений" numFmtId="2">
      <sharedItems containsSemiMixedTypes="0" containsString="0" containsNumber="1" minValue="2.2799999999999998" maxValue="19.420000000000002"/>
    </cacheField>
    <cacheField name="Площадь летних помещений с коэф. 0,3" numFmtId="2">
      <sharedItems containsSemiMixedTypes="0" containsString="0" containsNumber="1" minValue="0.68" maxValue="5.83"/>
    </cacheField>
    <cacheField name="Площадь без летних помещений, кв.м" numFmtId="2">
      <sharedItems containsSemiMixedTypes="0" containsString="0" containsNumber="1" minValue="24.269999999999996" maxValue="75.94"/>
    </cacheField>
    <cacheField name="Площадь с коэф, кв.м" numFmtId="2">
      <sharedItems containsSemiMixedTypes="0" containsString="0" containsNumber="1" minValue="25.55" maxValue="77.989999999999995"/>
    </cacheField>
    <cacheField name="Размер" numFmtId="0">
      <sharedItems/>
    </cacheField>
    <cacheField name="Тип планировки" numFmtId="0">
      <sharedItems/>
    </cacheField>
    <cacheField name="Геометрия" numFmtId="0">
      <sharedItems/>
    </cacheField>
    <cacheField name="Удленность от лифта (входа)" numFmtId="9">
      <sharedItems/>
    </cacheField>
    <cacheField name="Виды" numFmtId="0">
      <sharedItems/>
    </cacheField>
    <cacheField name="Расположение на этаже" numFmtId="0">
      <sharedItems/>
    </cacheField>
    <cacheField name="Количество лотов на этаже" numFmtId="0">
      <sharedItems containsSemiMixedTypes="0" containsString="0" containsNumber="1" containsInteger="1" minValue="11" maxValue="42"/>
    </cacheField>
    <cacheField name="Базовая цена за кв.м, руб (до поправок)" numFmtId="167">
      <sharedItems containsSemiMixedTypes="0" containsString="0" containsNumber="1" containsInteger="1" minValue="304000" maxValue="320000"/>
    </cacheField>
    <cacheField name="Поправка на этаж, %" numFmtId="9">
      <sharedItems containsSemiMixedTypes="0" containsString="0" containsNumber="1" minValue="-1.4999999999999999E-2" maxValue="0.215"/>
    </cacheField>
    <cacheField name="Поправка на размер, %" numFmtId="166">
      <sharedItems containsSemiMixedTypes="0" containsString="0" containsNumber="1" minValue="-0.02" maxValue="0.06"/>
    </cacheField>
    <cacheField name="Поправка на тип планировки, %" numFmtId="166">
      <sharedItems containsSemiMixedTypes="0" containsString="0" containsNumber="1" minValue="0" maxValue="0.03"/>
    </cacheField>
    <cacheField name="Поправка геометрию, %" numFmtId="166">
      <sharedItems containsSemiMixedTypes="0" containsString="0" containsNumber="1" minValue="0" maxValue="0.03"/>
    </cacheField>
    <cacheField name="Поправка на удаленность от лифта (входа), %" numFmtId="166">
      <sharedItems containsSemiMixedTypes="0" containsString="0" containsNumber="1" minValue="-5.0000000000000001E-3" maxValue="5.0000000000000001E-3"/>
    </cacheField>
    <cacheField name="Поправка на виды, %" numFmtId="9">
      <sharedItems containsSemiMixedTypes="0" containsString="0" containsNumber="1" minValue="-0.02" maxValue="7.0000000000000007E-2"/>
    </cacheField>
    <cacheField name="Поправка на расположение на этаже, %" numFmtId="166">
      <sharedItems containsSemiMixedTypes="0" containsString="0" containsNumber="1" minValue="-0.02" maxValue="0"/>
    </cacheField>
    <cacheField name="Поправка на количество лотов на этаже, %" numFmtId="166">
      <sharedItems containsSemiMixedTypes="0" containsString="0" containsNumber="1" minValue="-1.6E-2" maxValue="1.4999999999999999E-2"/>
    </cacheField>
    <cacheField name="Поправка на корпус, %" numFmtId="166">
      <sharedItems containsSemiMixedTypes="0" containsString="0" containsNumber="1" containsInteger="1" minValue="0" maxValue="0"/>
    </cacheField>
    <cacheField name="РАСЦЕНКА_x000a_Цена за кв.м, руб" numFmtId="4">
      <sharedItems containsSemiMixedTypes="0" containsString="0" containsNumber="1" minValue="291155.20000000001" maxValue="440000"/>
    </cacheField>
    <cacheField name="РАСЦЕНКА_x000a_Бюджет, руб" numFmtId="168">
      <sharedItems containsSemiMixedTypes="0" containsString="0" containsNumber="1" minValue="9161152" maxValue="33813749.760000005"/>
    </cacheField>
    <cacheField name="Повышение цены, скидка" numFmtId="9">
      <sharedItems containsSemiMixedTypes="0" containsString="0" containsNumber="1" containsInteger="1" minValue="0" maxValue="0"/>
    </cacheField>
    <cacheField name="ИТОГ Цена за кв.м, руб" numFmtId="167">
      <sharedItems containsSemiMixedTypes="0" containsString="0" containsNumber="1" minValue="291155.20000000001" maxValue="440000"/>
    </cacheField>
    <cacheField name="ИТОГ Бюджет, руб" numFmtId="167">
      <sharedItems containsSemiMixedTypes="0" containsString="0" containsNumber="1" minValue="9161152" maxValue="33813749.760000005"/>
    </cacheField>
    <cacheField name="СТАТУС" numFmtId="0">
      <sharedItems/>
    </cacheField>
    <cacheField name="Код ОН для шахиатки" numFmtId="0">
      <sharedItems/>
    </cacheField>
    <cacheField name="Комнат в шахматку" numFmtId="49">
      <sharedItems/>
    </cacheField>
    <cacheField name="Площадь в шахматку" numFmtId="2">
      <sharedItems containsSemiMixedTypes="0" containsString="0" containsNumber="1" minValue="27.27" maxValue="82.76"/>
    </cacheField>
    <cacheField name="Цена в шахматку" numFmtId="167">
      <sharedItems containsSemiMixedTypes="0" containsString="0" containsNumber="1" minValue="291155.20000000001" maxValue="440000"/>
    </cacheField>
    <cacheField name="СТАТУС В ШАХМАТКУ" numFmtId="0">
      <sharedItems/>
    </cacheField>
    <cacheField name="Корпус2" numFmtId="0" databaseField="0">
      <fieldGroup base="2">
        <discretePr count="4">
          <x v="1"/>
          <x v="0"/>
          <x v="1"/>
          <x v="1"/>
        </discretePr>
        <groupItems count="2">
          <s v="С2"/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ria" refreshedDate="45939.574287037038" createdVersion="8" refreshedVersion="8" minRefreshableVersion="3" recordCount="1646" xr:uid="{00000000-000A-0000-FFFF-FFFF15000000}">
  <cacheSource type="worksheet">
    <worksheetSource name="Таблица1"/>
  </cacheSource>
  <cacheFields count="24">
    <cacheField name="№ п/п" numFmtId="1">
      <sharedItems containsSemiMixedTypes="0" containsString="0" containsNumber="1" containsInteger="1" minValue="1" maxValue="1646"/>
    </cacheField>
    <cacheField name="№ квартиры" numFmtId="0">
      <sharedItems containsSemiMixedTypes="0" containsString="0" containsNumber="1" containsInteger="1" minValue="1" maxValue="345"/>
    </cacheField>
    <cacheField name="Тип помещения" numFmtId="3">
      <sharedItems/>
    </cacheField>
    <cacheField name="Корпус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Секция" numFmtId="0">
      <sharedItems containsSemiMixedTypes="0" containsString="0" containsNumber="1" containsInteger="1" minValue="1" maxValue="4"/>
    </cacheField>
    <cacheField name="Этаж" numFmtId="0">
      <sharedItems/>
    </cacheField>
    <cacheField name="Кол-во комнат" numFmtId="169">
      <sharedItems count="3">
        <s v="ст"/>
        <s v="1АЕ"/>
        <s v="2АЕ"/>
      </sharedItems>
    </cacheField>
    <cacheField name="Вид летнего помещения" numFmtId="0">
      <sharedItems/>
    </cacheField>
    <cacheField name="Общая площадь без летних помещений, кв.м" numFmtId="0">
      <sharedItems containsSemiMixedTypes="0" containsString="0" containsNumber="1" minValue="24.27" maxValue="88.1"/>
    </cacheField>
    <cacheField name="Общая площадь летних помещений, кв. м" numFmtId="0">
      <sharedItems containsSemiMixedTypes="0" containsString="0" containsNumber="1" minValue="2.36" maxValue="56.4"/>
    </cacheField>
    <cacheField name="Общая площадь с учетом летних помещений с коэф., кв.м" numFmtId="0">
      <sharedItems containsSemiMixedTypes="0" containsString="0" containsNumber="1" minValue="27.349999999999998" maxValue="131.30000000000001"/>
    </cacheField>
    <cacheField name="Наличие видовых характеристик" numFmtId="3">
      <sharedItems/>
    </cacheField>
    <cacheField name="Видовая характеристика " numFmtId="3">
      <sharedItems/>
    </cacheField>
    <cacheField name="Отделка, вид отделки" numFmtId="3">
      <sharedItems/>
    </cacheField>
    <cacheField name="Цена за 1 кв.м., тыс.руб.- данные Клиента (при наличии)" numFmtId="3">
      <sharedItems containsSemiMixedTypes="0" containsString="0" containsNumber="1" containsInteger="1" minValue="280000" maxValue="450000"/>
    </cacheField>
    <cacheField name="Цена, тыс.руб. - данные Клиента (при наличии)" numFmtId="3">
      <sharedItems containsSemiMixedTypes="0" containsString="0" containsNumber="1" minValue="8201200" maxValue="59085000.000000007"/>
    </cacheField>
    <cacheField name="Цена за 1 кв.м., тыс.руб. " numFmtId="169">
      <sharedItems/>
    </cacheField>
    <cacheField name="Цена, тыс.руб." numFmtId="3">
      <sharedItems containsNonDate="0" containsString="0" containsBlank="1"/>
    </cacheField>
    <cacheField name="Отклонение, %" numFmtId="166">
      <sharedItems/>
    </cacheField>
    <cacheField name="Залог" numFmtId="3">
      <sharedItems containsNonDate="0" containsString="0" containsBlank="1"/>
    </cacheField>
    <cacheField name="Статус" numFmtId="3">
      <sharedItems/>
    </cacheField>
    <cacheField name="Кол-во комнат согласно аналитике PwC" numFmtId="3">
      <sharedItems containsNonDate="0" containsString="0" containsBlank="1"/>
    </cacheField>
    <cacheField name="Сцепить" numFmtId="0">
      <sharedItems/>
    </cacheField>
    <cacheField name="Условнвй номер по проекту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2">
  <r>
    <n v="1"/>
    <s v="С1-1"/>
    <x v="0"/>
    <n v="1"/>
    <n v="1"/>
    <n v="1"/>
    <n v="32.93"/>
    <x v="0"/>
    <s v="Ст"/>
    <n v="8.19"/>
    <n v="2.46"/>
    <n v="24.740000000000002"/>
    <n v="27.200000000000003"/>
    <s v="S"/>
    <s v="Линейная"/>
    <s v="Правильная"/>
    <s v="Зона 1"/>
    <s v="Двор север"/>
    <s v="Около/над входной группой"/>
    <n v="13"/>
    <n v="320000"/>
    <n v="-1.4999999999999999E-2"/>
    <n v="0.04"/>
    <n v="0"/>
    <n v="0.03"/>
    <n v="5.0000000000000001E-3"/>
    <n v="-1.4999999999999999E-2"/>
    <n v="-0.01"/>
    <n v="1.2999999999999999E-2"/>
    <n v="0"/>
    <n v="335360"/>
    <n v="11043404.800000001"/>
    <n v="0"/>
    <n v="335360"/>
    <n v="11043404.800000001"/>
    <s v="Резерв"/>
    <s v="С1-1"/>
    <s v="Ст"/>
    <n v="32.93"/>
    <n v="335360"/>
    <s v="Резерв"/>
  </r>
  <r>
    <n v="10"/>
    <s v="С1-10"/>
    <x v="0"/>
    <n v="1"/>
    <n v="10"/>
    <n v="10"/>
    <n v="31.95"/>
    <x v="0"/>
    <s v="Ст"/>
    <n v="6.96"/>
    <n v="2.09"/>
    <n v="24.99"/>
    <n v="27.08"/>
    <s v="S"/>
    <s v="Линейная"/>
    <s v="Правильная"/>
    <s v="Зона 1"/>
    <s v="Двор северо-восток"/>
    <s v="Стандарт"/>
    <n v="13"/>
    <n v="320000"/>
    <n v="-1.4999999999999999E-2"/>
    <n v="0.04"/>
    <n v="0"/>
    <n v="0.03"/>
    <n v="5.0000000000000001E-3"/>
    <n v="-0.01"/>
    <n v="0"/>
    <n v="1.2999999999999999E-2"/>
    <n v="0"/>
    <n v="340160"/>
    <n v="10868112"/>
    <n v="0"/>
    <n v="340160"/>
    <n v="10868112"/>
    <s v="Резерв"/>
    <s v="С1-10"/>
    <s v="Ст"/>
    <n v="31.95"/>
    <n v="340160"/>
    <s v="Резерв"/>
  </r>
  <r>
    <n v="100"/>
    <s v="С1-100"/>
    <x v="0"/>
    <n v="4"/>
    <n v="5"/>
    <n v="100"/>
    <n v="29.24"/>
    <x v="0"/>
    <s v="Ст"/>
    <n v="4.25"/>
    <n v="1.28"/>
    <n v="24.99"/>
    <n v="26.27"/>
    <s v="S"/>
    <s v="Линейная"/>
    <s v="Правильная"/>
    <s v="Зона 3"/>
    <s v="Двор север"/>
    <s v="Стандарт"/>
    <n v="42"/>
    <n v="320000"/>
    <n v="0"/>
    <n v="0.04"/>
    <n v="0"/>
    <n v="0.03"/>
    <n v="-5.0000000000000001E-3"/>
    <n v="-1.4999999999999999E-2"/>
    <n v="0"/>
    <n v="-1.6E-2"/>
    <n v="0"/>
    <n v="330880"/>
    <n v="9674931.1999999993"/>
    <n v="0"/>
    <n v="330880"/>
    <n v="9674931.1999999993"/>
    <s v="Резерв"/>
    <s v="С1-100"/>
    <s v="Ст"/>
    <n v="29.24"/>
    <n v="330880"/>
    <s v="Резерв"/>
  </r>
  <r>
    <n v="101"/>
    <s v="С1-101"/>
    <x v="0"/>
    <n v="4"/>
    <n v="6"/>
    <n v="101"/>
    <n v="29.24"/>
    <x v="0"/>
    <s v="Ст"/>
    <n v="4.25"/>
    <n v="1.28"/>
    <n v="24.99"/>
    <n v="26.27"/>
    <s v="S"/>
    <s v="Линейная"/>
    <s v="Правильная"/>
    <s v="Зона 3"/>
    <s v="Двор север"/>
    <s v="Стандарт"/>
    <n v="42"/>
    <n v="320000"/>
    <n v="0"/>
    <n v="0.04"/>
    <n v="0"/>
    <n v="0.03"/>
    <n v="-5.0000000000000001E-3"/>
    <n v="-1.4999999999999999E-2"/>
    <n v="0"/>
    <n v="-1.6E-2"/>
    <n v="0"/>
    <n v="330880"/>
    <n v="9674931.1999999993"/>
    <n v="0"/>
    <n v="330880"/>
    <n v="9674931.1999999993"/>
    <s v="Резерв"/>
    <s v="С1-101"/>
    <s v="Ст"/>
    <n v="29.24"/>
    <n v="330880"/>
    <s v="Резерв"/>
  </r>
  <r>
    <n v="102"/>
    <s v="С1-102"/>
    <x v="0"/>
    <n v="4"/>
    <n v="7"/>
    <n v="102"/>
    <n v="28.6"/>
    <x v="0"/>
    <s v="Ст"/>
    <n v="4.25"/>
    <n v="1.28"/>
    <n v="24.35"/>
    <n v="25.630000000000003"/>
    <s v="S"/>
    <s v="Линейная"/>
    <s v="Правильная"/>
    <s v="Зона 3"/>
    <s v="Двор север"/>
    <s v="Стандарт"/>
    <n v="42"/>
    <n v="320000"/>
    <n v="0"/>
    <n v="0.04"/>
    <n v="0"/>
    <n v="0.03"/>
    <n v="-5.0000000000000001E-3"/>
    <n v="-1.4999999999999999E-2"/>
    <n v="0"/>
    <n v="-1.6E-2"/>
    <n v="0"/>
    <n v="330880"/>
    <n v="9463168"/>
    <n v="0"/>
    <n v="330880"/>
    <n v="9463168"/>
    <s v="Резерв"/>
    <s v="С1-102"/>
    <s v="Ст"/>
    <n v="28.6"/>
    <n v="330880"/>
    <s v="Резерв"/>
  </r>
  <r>
    <n v="103"/>
    <s v="С1-103"/>
    <x v="0"/>
    <n v="4"/>
    <n v="8"/>
    <n v="103"/>
    <n v="49.71"/>
    <x v="0"/>
    <s v="Ст"/>
    <n v="13.98"/>
    <n v="4.1900000000000004"/>
    <n v="35.730000000000004"/>
    <n v="39.92"/>
    <s v="L"/>
    <s v="Угловая"/>
    <s v="Правильная"/>
    <s v="Зона 3"/>
    <s v="Двор северо-восток"/>
    <s v="Стандарт"/>
    <n v="42"/>
    <n v="320000"/>
    <n v="0"/>
    <n v="-0.01"/>
    <n v="0.03"/>
    <n v="0.03"/>
    <n v="-5.0000000000000001E-3"/>
    <n v="-0.01"/>
    <n v="0"/>
    <n v="-1.6E-2"/>
    <n v="0"/>
    <n v="326080"/>
    <n v="16209436.800000001"/>
    <n v="0"/>
    <n v="326080"/>
    <n v="16209436.800000001"/>
    <s v="Резерв"/>
    <s v="С1-103"/>
    <s v="Ст"/>
    <n v="49.71"/>
    <n v="326080"/>
    <s v="Резерв"/>
  </r>
  <r>
    <n v="104"/>
    <s v="С1-104"/>
    <x v="0"/>
    <n v="4"/>
    <n v="9"/>
    <n v="104"/>
    <n v="49.71"/>
    <x v="0"/>
    <s v="Ст"/>
    <n v="13.98"/>
    <n v="4.1900000000000004"/>
    <n v="35.730000000000004"/>
    <n v="39.92"/>
    <s v="L"/>
    <s v="Угловая"/>
    <s v="Правильная"/>
    <s v="Зона 3"/>
    <s v="Море"/>
    <s v="Стандарт"/>
    <n v="42"/>
    <n v="320000"/>
    <n v="0"/>
    <n v="-0.01"/>
    <n v="0.03"/>
    <n v="0.03"/>
    <n v="-5.0000000000000001E-3"/>
    <n v="7.0000000000000007E-2"/>
    <n v="0"/>
    <n v="-1.6E-2"/>
    <n v="0"/>
    <n v="351680"/>
    <n v="17482012.800000001"/>
    <n v="0"/>
    <n v="351680"/>
    <n v="17482012.800000001"/>
    <s v="Резерв"/>
    <s v="С1-104"/>
    <s v="Ст"/>
    <n v="49.71"/>
    <n v="351680"/>
    <s v="Резерв"/>
  </r>
  <r>
    <n v="105"/>
    <s v="С1-105"/>
    <x v="0"/>
    <n v="4"/>
    <n v="10"/>
    <n v="105"/>
    <n v="28.6"/>
    <x v="0"/>
    <s v="Ст"/>
    <n v="4.25"/>
    <n v="1.28"/>
    <n v="24.35"/>
    <n v="25.630000000000003"/>
    <s v="S"/>
    <s v="Линейная"/>
    <s v="Правильная"/>
    <s v="Зона 3"/>
    <s v="Море"/>
    <s v="Стандарт"/>
    <n v="42"/>
    <n v="320000"/>
    <n v="0"/>
    <n v="0.04"/>
    <n v="0"/>
    <n v="0.03"/>
    <n v="-5.0000000000000001E-3"/>
    <n v="7.0000000000000007E-2"/>
    <n v="0"/>
    <n v="-1.6E-2"/>
    <n v="0"/>
    <n v="358080"/>
    <n v="10241088"/>
    <n v="0"/>
    <n v="358080"/>
    <n v="10241088"/>
    <s v="Резерв"/>
    <s v="С1-105"/>
    <s v="Ст"/>
    <n v="28.6"/>
    <n v="358080"/>
    <s v="Резерв"/>
  </r>
  <r>
    <n v="106"/>
    <s v="С1-106"/>
    <x v="0"/>
    <n v="4"/>
    <n v="11"/>
    <n v="106"/>
    <n v="29.24"/>
    <x v="0"/>
    <s v="Ст"/>
    <n v="4.25"/>
    <n v="1.28"/>
    <n v="24.99"/>
    <n v="26.27"/>
    <s v="S"/>
    <s v="Линейная"/>
    <s v="Правильная"/>
    <s v="Зона 3"/>
    <s v="Море"/>
    <s v="Стандарт"/>
    <n v="42"/>
    <n v="320000"/>
    <n v="0"/>
    <n v="0.04"/>
    <n v="0"/>
    <n v="0.03"/>
    <n v="-5.0000000000000001E-3"/>
    <n v="7.0000000000000007E-2"/>
    <n v="0"/>
    <n v="-1.6E-2"/>
    <n v="0"/>
    <n v="358080"/>
    <n v="10470259.199999999"/>
    <n v="0"/>
    <n v="358080"/>
    <n v="10470259.199999999"/>
    <s v="Резерв"/>
    <s v="С1-106"/>
    <s v="Ст"/>
    <n v="29.24"/>
    <n v="358080"/>
    <s v="Резерв"/>
  </r>
  <r>
    <n v="107"/>
    <s v="С1-107"/>
    <x v="0"/>
    <n v="4"/>
    <n v="12"/>
    <n v="107"/>
    <n v="29.24"/>
    <x v="0"/>
    <s v="Ст"/>
    <n v="4.25"/>
    <n v="1.28"/>
    <n v="24.99"/>
    <n v="26.27"/>
    <s v="S"/>
    <s v="Линейная"/>
    <s v="Правильная"/>
    <s v="Зона 3"/>
    <s v="Море"/>
    <s v="Стандарт"/>
    <n v="42"/>
    <n v="320000"/>
    <n v="0"/>
    <n v="0.04"/>
    <n v="0"/>
    <n v="0.03"/>
    <n v="-5.0000000000000001E-3"/>
    <n v="7.0000000000000007E-2"/>
    <n v="0"/>
    <n v="-1.6E-2"/>
    <n v="0"/>
    <n v="358080"/>
    <n v="10470259.199999999"/>
    <n v="0"/>
    <n v="358080"/>
    <n v="10470259.199999999"/>
    <s v="Резерв"/>
    <s v="С1-107"/>
    <s v="Ст"/>
    <n v="29.24"/>
    <n v="358080"/>
    <s v="Резерв"/>
  </r>
  <r>
    <n v="108"/>
    <s v="С1-108"/>
    <x v="0"/>
    <n v="4"/>
    <n v="13"/>
    <n v="108"/>
    <n v="29.24"/>
    <x v="0"/>
    <s v="Ст"/>
    <n v="4.25"/>
    <n v="1.28"/>
    <n v="24.99"/>
    <n v="26.27"/>
    <s v="S"/>
    <s v="Линейная"/>
    <s v="Правильная"/>
    <s v="Зона 2"/>
    <s v="Море"/>
    <s v="Стандарт"/>
    <n v="42"/>
    <n v="320000"/>
    <n v="0"/>
    <n v="0.04"/>
    <n v="0"/>
    <n v="0.03"/>
    <n v="0"/>
    <n v="7.0000000000000007E-2"/>
    <n v="0"/>
    <n v="-1.6E-2"/>
    <n v="0"/>
    <n v="359680"/>
    <n v="10517043.199999999"/>
    <n v="0"/>
    <n v="359680"/>
    <n v="10517043.199999999"/>
    <s v="Резерв"/>
    <s v="С1-108"/>
    <s v="Ст"/>
    <n v="29.24"/>
    <n v="359680"/>
    <s v="Резерв"/>
  </r>
  <r>
    <n v="109"/>
    <s v="С1-109"/>
    <x v="0"/>
    <n v="4"/>
    <n v="14"/>
    <n v="109"/>
    <n v="29.24"/>
    <x v="0"/>
    <s v="Ст"/>
    <n v="4.25"/>
    <n v="1.28"/>
    <n v="24.99"/>
    <n v="26.27"/>
    <s v="S"/>
    <s v="Линейная"/>
    <s v="Правильная"/>
    <s v="Зона 2"/>
    <s v="Море"/>
    <s v="Стандарт"/>
    <n v="42"/>
    <n v="320000"/>
    <n v="0"/>
    <n v="0.04"/>
    <n v="0"/>
    <n v="0.03"/>
    <n v="0"/>
    <n v="7.0000000000000007E-2"/>
    <n v="0"/>
    <n v="-1.6E-2"/>
    <n v="0"/>
    <n v="359680"/>
    <n v="10517043.199999999"/>
    <n v="0"/>
    <n v="359680"/>
    <n v="10517043.199999999"/>
    <s v="Резерв"/>
    <s v="С1-109"/>
    <s v="Ст"/>
    <n v="29.24"/>
    <n v="359680"/>
    <s v="Резерв"/>
  </r>
  <r>
    <n v="11"/>
    <s v="С1-11"/>
    <x v="0"/>
    <n v="1"/>
    <n v="11"/>
    <n v="11"/>
    <n v="49.81"/>
    <x v="0"/>
    <s v="Ст"/>
    <n v="10.87"/>
    <n v="3.26"/>
    <n v="38.940000000000005"/>
    <n v="42.2"/>
    <s v="XL"/>
    <s v="Линейная"/>
    <s v="Правильная"/>
    <s v="Зона 1"/>
    <s v="Двор северо-восток"/>
    <s v="Около/над входной группой"/>
    <n v="13"/>
    <n v="320000"/>
    <n v="-1.4999999999999999E-2"/>
    <n v="-0.02"/>
    <n v="0"/>
    <n v="0.03"/>
    <n v="5.0000000000000001E-3"/>
    <n v="-0.01"/>
    <n v="-0.01"/>
    <n v="1.2999999999999999E-2"/>
    <n v="0"/>
    <n v="317760"/>
    <n v="15827625.600000001"/>
    <n v="0"/>
    <n v="317760"/>
    <n v="15827625.600000001"/>
    <s v="Резерв"/>
    <s v="С1-11"/>
    <s v="Ст"/>
    <n v="49.81"/>
    <n v="317760"/>
    <s v="Резерв"/>
  </r>
  <r>
    <n v="110"/>
    <s v="С1-110"/>
    <x v="0"/>
    <n v="4"/>
    <n v="15"/>
    <n v="110"/>
    <n v="53.23"/>
    <x v="1"/>
    <s v="1АЕ"/>
    <n v="4.76"/>
    <n v="1.43"/>
    <n v="48.47"/>
    <n v="49.9"/>
    <s v="L"/>
    <s v="Линейная"/>
    <s v="Правильная"/>
    <s v="Зона 2"/>
    <s v="Море"/>
    <s v="Стандарт"/>
    <n v="42"/>
    <n v="310400"/>
    <n v="0"/>
    <n v="-0.01"/>
    <n v="0"/>
    <n v="0.03"/>
    <n v="0"/>
    <n v="7.0000000000000007E-2"/>
    <n v="0"/>
    <n v="-1.6E-2"/>
    <n v="0"/>
    <n v="333369.59999999998"/>
    <n v="17745263.807999998"/>
    <n v="0"/>
    <n v="333369.59999999998"/>
    <n v="17745263.807999998"/>
    <s v="Резерв"/>
    <s v="С1-110"/>
    <s v="1К"/>
    <n v="53.23"/>
    <n v="333369.59999999998"/>
    <s v="Резерв"/>
  </r>
  <r>
    <n v="111"/>
    <s v="С1-111"/>
    <x v="0"/>
    <n v="4"/>
    <n v="16"/>
    <n v="111"/>
    <n v="30.71"/>
    <x v="0"/>
    <s v="Ст"/>
    <n v="5.97"/>
    <n v="1.79"/>
    <n v="24.740000000000002"/>
    <n v="26.53"/>
    <s v="S"/>
    <s v="Линейная"/>
    <s v="Правильная"/>
    <s v="Зона 1"/>
    <s v="Море"/>
    <s v="Стандарт"/>
    <n v="42"/>
    <n v="320000"/>
    <n v="0"/>
    <n v="0.04"/>
    <n v="0"/>
    <n v="0.03"/>
    <n v="5.0000000000000001E-3"/>
    <n v="7.0000000000000007E-2"/>
    <n v="0"/>
    <n v="-1.6E-2"/>
    <n v="0"/>
    <n v="361280"/>
    <n v="11094908.800000001"/>
    <n v="0"/>
    <n v="361280"/>
    <n v="11094908.800000001"/>
    <s v="Резерв"/>
    <s v="С1-111"/>
    <s v="Ст"/>
    <n v="30.71"/>
    <n v="361280"/>
    <s v="Резерв"/>
  </r>
  <r>
    <n v="112"/>
    <s v="С1-112"/>
    <x v="0"/>
    <n v="4"/>
    <n v="17"/>
    <n v="112"/>
    <n v="30.47"/>
    <x v="0"/>
    <s v="Ст"/>
    <n v="5.73"/>
    <n v="1.72"/>
    <n v="24.74"/>
    <n v="26.459999999999997"/>
    <s v="S"/>
    <s v="Линейная"/>
    <s v="Правильная"/>
    <s v="Зона 1"/>
    <s v="Море"/>
    <s v="Стандарт"/>
    <n v="42"/>
    <n v="320000"/>
    <n v="0"/>
    <n v="0.04"/>
    <n v="0"/>
    <n v="0.03"/>
    <n v="5.0000000000000001E-3"/>
    <n v="7.0000000000000007E-2"/>
    <n v="0"/>
    <n v="-1.6E-2"/>
    <n v="0"/>
    <n v="361280"/>
    <n v="11008201.6"/>
    <n v="0"/>
    <n v="361280"/>
    <n v="11008201.6"/>
    <s v="Резерв"/>
    <s v="С1-112"/>
    <s v="Ст"/>
    <n v="30.47"/>
    <n v="361280"/>
    <s v="Резерв"/>
  </r>
  <r>
    <n v="113"/>
    <s v="С1-113"/>
    <x v="0"/>
    <n v="4"/>
    <n v="18"/>
    <n v="113"/>
    <n v="43.85"/>
    <x v="0"/>
    <s v="Ст"/>
    <n v="7.62"/>
    <n v="2.29"/>
    <n v="36.230000000000004"/>
    <n v="38.520000000000003"/>
    <s v="L"/>
    <s v="Линейная"/>
    <s v="Правильная"/>
    <s v="Зона 1"/>
    <s v="Море"/>
    <s v="Стандарт"/>
    <n v="42"/>
    <n v="320000"/>
    <n v="0"/>
    <n v="-0.01"/>
    <n v="0"/>
    <n v="0.03"/>
    <n v="5.0000000000000001E-3"/>
    <n v="7.0000000000000007E-2"/>
    <n v="0"/>
    <n v="-1.6E-2"/>
    <n v="0"/>
    <n v="345280"/>
    <n v="15140528"/>
    <n v="0"/>
    <n v="345280"/>
    <n v="15140528"/>
    <s v="Резерв"/>
    <s v="С1-113"/>
    <s v="Ст"/>
    <n v="43.85"/>
    <n v="345280"/>
    <s v="Резерв"/>
  </r>
  <r>
    <n v="114"/>
    <s v="С1-114"/>
    <x v="0"/>
    <n v="4"/>
    <n v="19"/>
    <n v="114"/>
    <n v="50.89"/>
    <x v="1"/>
    <s v="1АЕ"/>
    <n v="12.32"/>
    <n v="3.7"/>
    <n v="38.57"/>
    <n v="42.27"/>
    <s v="S"/>
    <s v="Линейная"/>
    <s v="Неправильная"/>
    <s v="Зона 1"/>
    <s v="Море"/>
    <s v="Стандарт"/>
    <n v="42"/>
    <n v="310400"/>
    <n v="0"/>
    <n v="0.04"/>
    <n v="0"/>
    <n v="0"/>
    <n v="5.0000000000000001E-3"/>
    <n v="7.0000000000000007E-2"/>
    <n v="0"/>
    <n v="-1.6E-2"/>
    <n v="0"/>
    <n v="341129.6"/>
    <n v="17360085.344000001"/>
    <n v="0"/>
    <n v="341129.6"/>
    <n v="17360085.344000001"/>
    <s v="Резерв"/>
    <s v="С1-114"/>
    <s v="1К"/>
    <n v="50.89"/>
    <n v="341129.6"/>
    <s v="Резерв"/>
  </r>
  <r>
    <n v="115"/>
    <s v="С1-115"/>
    <x v="0"/>
    <n v="4"/>
    <n v="20"/>
    <n v="115"/>
    <n v="29.84"/>
    <x v="0"/>
    <s v="Ст"/>
    <n v="4.8499999999999996"/>
    <n v="1.46"/>
    <n v="24.990000000000002"/>
    <n v="26.450000000000003"/>
    <s v="S"/>
    <s v="Линейная"/>
    <s v="Правильная"/>
    <s v="Зона 1"/>
    <s v="Море"/>
    <s v="У входа в лифтовый холл"/>
    <n v="42"/>
    <n v="320000"/>
    <n v="0"/>
    <n v="0.04"/>
    <n v="0"/>
    <n v="0.03"/>
    <n v="5.0000000000000001E-3"/>
    <n v="7.0000000000000007E-2"/>
    <n v="-0.01"/>
    <n v="-1.6E-2"/>
    <n v="0"/>
    <n v="358080"/>
    <n v="10685107.199999999"/>
    <n v="0"/>
    <n v="358080"/>
    <n v="10685107.199999999"/>
    <s v="Резерв"/>
    <s v="С1-115"/>
    <s v="Ст"/>
    <n v="29.84"/>
    <n v="358080"/>
    <s v="Резерв"/>
  </r>
  <r>
    <n v="116"/>
    <s v="С1-116"/>
    <x v="0"/>
    <n v="4"/>
    <n v="21"/>
    <n v="116"/>
    <n v="30.27"/>
    <x v="0"/>
    <s v="Ст"/>
    <n v="5.29"/>
    <n v="1.59"/>
    <n v="24.98"/>
    <n v="26.57"/>
    <s v="S"/>
    <s v="Линейная"/>
    <s v="Правильная"/>
    <s v="Зона 1"/>
    <s v="Море"/>
    <s v="У входа в лифтовый холл"/>
    <n v="42"/>
    <n v="320000"/>
    <n v="0"/>
    <n v="0.04"/>
    <n v="0"/>
    <n v="0.03"/>
    <n v="5.0000000000000001E-3"/>
    <n v="7.0000000000000007E-2"/>
    <n v="-0.01"/>
    <n v="-1.6E-2"/>
    <n v="0"/>
    <n v="358080"/>
    <n v="10839081.6"/>
    <n v="0"/>
    <n v="358080"/>
    <n v="10839081.6"/>
    <s v="Резерв"/>
    <s v="С1-116"/>
    <s v="Ст"/>
    <n v="30.27"/>
    <n v="358080"/>
    <s v="Резерв"/>
  </r>
  <r>
    <n v="117"/>
    <s v="С1-117"/>
    <x v="0"/>
    <n v="4"/>
    <n v="22"/>
    <n v="117"/>
    <n v="30.72"/>
    <x v="0"/>
    <s v="Ст"/>
    <n v="5.73"/>
    <n v="1.72"/>
    <n v="24.99"/>
    <n v="26.709999999999997"/>
    <s v="S"/>
    <s v="Линейная"/>
    <s v="Правильная"/>
    <s v="Зона 1"/>
    <s v="Море"/>
    <s v="Стандарт"/>
    <n v="42"/>
    <n v="320000"/>
    <n v="0"/>
    <n v="0.04"/>
    <n v="0"/>
    <n v="0.03"/>
    <n v="5.0000000000000001E-3"/>
    <n v="7.0000000000000007E-2"/>
    <n v="0"/>
    <n v="-1.6E-2"/>
    <n v="0"/>
    <n v="361280"/>
    <n v="11098521.6"/>
    <n v="0"/>
    <n v="361280"/>
    <n v="11098521.6"/>
    <s v="Резерв"/>
    <s v="С1-117"/>
    <s v="Ст"/>
    <n v="30.72"/>
    <n v="361280"/>
    <s v="Резерв"/>
  </r>
  <r>
    <n v="118"/>
    <s v="С1-118"/>
    <x v="0"/>
    <n v="4"/>
    <n v="23"/>
    <n v="118"/>
    <n v="31.15"/>
    <x v="0"/>
    <s v="Ст"/>
    <n v="6.17"/>
    <n v="1.85"/>
    <n v="24.979999999999997"/>
    <n v="26.83"/>
    <s v="S"/>
    <s v="Линейная"/>
    <s v="Правильная"/>
    <s v="Зона 1"/>
    <s v="Море"/>
    <s v="Стандарт"/>
    <n v="42"/>
    <n v="320000"/>
    <n v="0"/>
    <n v="0.04"/>
    <n v="0"/>
    <n v="0.03"/>
    <n v="5.0000000000000001E-3"/>
    <n v="7.0000000000000007E-2"/>
    <n v="0"/>
    <n v="-1.6E-2"/>
    <n v="0"/>
    <n v="361280"/>
    <n v="11253872"/>
    <n v="0"/>
    <n v="361280"/>
    <n v="11253872"/>
    <s v="Резерв"/>
    <s v="С1-118"/>
    <s v="Ст"/>
    <n v="31.15"/>
    <n v="361280"/>
    <s v="Резерв"/>
  </r>
  <r>
    <n v="119"/>
    <s v="С1-119"/>
    <x v="0"/>
    <n v="4"/>
    <n v="24"/>
    <n v="119"/>
    <n v="31.35"/>
    <x v="0"/>
    <s v="Ст"/>
    <n v="6.61"/>
    <n v="1.98"/>
    <n v="24.740000000000002"/>
    <n v="26.720000000000002"/>
    <s v="S"/>
    <s v="Линейная"/>
    <s v="Правильная"/>
    <s v="Зона 1"/>
    <s v="Море"/>
    <s v="Стандарт"/>
    <n v="42"/>
    <n v="320000"/>
    <n v="0"/>
    <n v="0.04"/>
    <n v="0"/>
    <n v="0.03"/>
    <n v="5.0000000000000001E-3"/>
    <n v="7.0000000000000007E-2"/>
    <n v="0"/>
    <n v="-1.6E-2"/>
    <n v="0"/>
    <n v="361280"/>
    <n v="11326128"/>
    <n v="0"/>
    <n v="361280"/>
    <n v="11326128"/>
    <s v="Резерв"/>
    <s v="С1-119"/>
    <s v="Ст"/>
    <n v="31.35"/>
    <n v="361280"/>
    <s v="Резерв"/>
  </r>
  <r>
    <n v="12"/>
    <s v="С1-12"/>
    <x v="0"/>
    <n v="1"/>
    <n v="12"/>
    <n v="12"/>
    <n v="53.1"/>
    <x v="1"/>
    <s v="1КА"/>
    <n v="11.48"/>
    <n v="3.44"/>
    <n v="41.620000000000005"/>
    <n v="45.06"/>
    <s v="M"/>
    <s v="Линейная"/>
    <s v="Правильная"/>
    <s v="Зона 1"/>
    <s v="Двор северо-восток"/>
    <s v="Около/над входной группой"/>
    <n v="13"/>
    <n v="310400"/>
    <n v="-1.4999999999999999E-2"/>
    <n v="0"/>
    <n v="0"/>
    <n v="0.03"/>
    <n v="5.0000000000000001E-3"/>
    <n v="-0.01"/>
    <n v="-0.01"/>
    <n v="1.2999999999999999E-2"/>
    <n v="0"/>
    <n v="314435.20000000001"/>
    <n v="16696509.120000001"/>
    <n v="0"/>
    <n v="314435.20000000001"/>
    <n v="16696509.120000001"/>
    <s v="Резерв"/>
    <s v="С1-12"/>
    <s v="1К"/>
    <n v="53.1"/>
    <n v="314435.20000000001"/>
    <s v="Резерв"/>
  </r>
  <r>
    <n v="120"/>
    <s v="С1-120"/>
    <x v="0"/>
    <n v="4"/>
    <n v="25"/>
    <n v="120"/>
    <n v="31.59"/>
    <x v="0"/>
    <s v="Ст"/>
    <n v="6.85"/>
    <n v="2.06"/>
    <n v="24.740000000000002"/>
    <n v="26.8"/>
    <s v="S"/>
    <s v="Линейная"/>
    <s v="Правильная"/>
    <s v="Зона 1"/>
    <s v="Море"/>
    <s v="Стандарт"/>
    <n v="42"/>
    <n v="320000"/>
    <n v="0"/>
    <n v="0.04"/>
    <n v="0"/>
    <n v="0.03"/>
    <n v="5.0000000000000001E-3"/>
    <n v="7.0000000000000007E-2"/>
    <n v="0"/>
    <n v="-1.6E-2"/>
    <n v="0"/>
    <n v="361280"/>
    <n v="11412835.199999999"/>
    <n v="0"/>
    <n v="361280"/>
    <n v="11412835.199999999"/>
    <s v="Резерв"/>
    <s v="С1-120"/>
    <s v="Ст"/>
    <n v="31.59"/>
    <n v="361280"/>
    <s v="Резерв"/>
  </r>
  <r>
    <n v="121"/>
    <s v="С1-121"/>
    <x v="0"/>
    <n v="4"/>
    <n v="26"/>
    <n v="121"/>
    <n v="53.41"/>
    <x v="1"/>
    <s v="1АЕ"/>
    <n v="4.76"/>
    <n v="1.43"/>
    <n v="48.65"/>
    <n v="50.08"/>
    <s v="L"/>
    <s v="Линейная"/>
    <s v="Правильная"/>
    <s v="Зона 2"/>
    <s v="Море"/>
    <s v="Стандарт"/>
    <n v="42"/>
    <n v="310400"/>
    <n v="0"/>
    <n v="-0.01"/>
    <n v="0"/>
    <n v="0.03"/>
    <n v="0"/>
    <n v="7.0000000000000007E-2"/>
    <n v="0"/>
    <n v="-1.6E-2"/>
    <n v="0"/>
    <n v="333369.59999999998"/>
    <n v="17805270.335999999"/>
    <n v="0"/>
    <n v="333369.59999999998"/>
    <n v="17805270.335999999"/>
    <s v="Резерв"/>
    <s v="С1-121"/>
    <s v="1К"/>
    <n v="53.41"/>
    <n v="333369.59999999998"/>
    <s v="Резерв"/>
  </r>
  <r>
    <n v="122"/>
    <s v="С1-122"/>
    <x v="0"/>
    <n v="4"/>
    <n v="27"/>
    <n v="122"/>
    <n v="29.23"/>
    <x v="0"/>
    <s v="Ст"/>
    <n v="4.25"/>
    <n v="1.28"/>
    <n v="24.98"/>
    <n v="26.26"/>
    <s v="S"/>
    <s v="Линейная"/>
    <s v="Правильная"/>
    <s v="Зона 2"/>
    <s v="Море"/>
    <s v="Стандарт"/>
    <n v="42"/>
    <n v="320000"/>
    <n v="0"/>
    <n v="0.04"/>
    <n v="0"/>
    <n v="0.03"/>
    <n v="0"/>
    <n v="7.0000000000000007E-2"/>
    <n v="0"/>
    <n v="-1.6E-2"/>
    <n v="0"/>
    <n v="359680"/>
    <n v="10513446.4"/>
    <n v="0"/>
    <n v="359680"/>
    <n v="10513446.4"/>
    <s v="Резерв"/>
    <s v="С1-122"/>
    <s v="Ст"/>
    <n v="29.23"/>
    <n v="359680"/>
    <s v="Резерв"/>
  </r>
  <r>
    <n v="123"/>
    <s v="С1-123"/>
    <x v="0"/>
    <n v="4"/>
    <n v="28"/>
    <n v="123"/>
    <n v="29.24"/>
    <x v="0"/>
    <s v="Ст"/>
    <n v="4.25"/>
    <n v="1.28"/>
    <n v="24.99"/>
    <n v="26.27"/>
    <s v="S"/>
    <s v="Линейная"/>
    <s v="Правильная"/>
    <s v="Зона 2"/>
    <s v="Море"/>
    <s v="Стандарт"/>
    <n v="42"/>
    <n v="320000"/>
    <n v="0"/>
    <n v="0.04"/>
    <n v="0"/>
    <n v="0.03"/>
    <n v="0"/>
    <n v="7.0000000000000007E-2"/>
    <n v="0"/>
    <n v="-1.6E-2"/>
    <n v="0"/>
    <n v="359680"/>
    <n v="10517043.199999999"/>
    <n v="0"/>
    <n v="359680"/>
    <n v="10517043.199999999"/>
    <s v="Резерв"/>
    <s v="С1-123"/>
    <s v="Ст"/>
    <n v="29.24"/>
    <n v="359680"/>
    <s v="Резерв"/>
  </r>
  <r>
    <n v="124"/>
    <s v="С1-124"/>
    <x v="0"/>
    <n v="4"/>
    <n v="29"/>
    <n v="124"/>
    <n v="29.23"/>
    <x v="0"/>
    <s v="Ст"/>
    <n v="4.25"/>
    <n v="1.28"/>
    <n v="24.98"/>
    <n v="26.26"/>
    <s v="S"/>
    <s v="Линейная"/>
    <s v="Правильная"/>
    <s v="Зона 3"/>
    <s v="Море"/>
    <s v="Стандарт"/>
    <n v="42"/>
    <n v="320000"/>
    <n v="0"/>
    <n v="0.04"/>
    <n v="0"/>
    <n v="0.03"/>
    <n v="-5.0000000000000001E-3"/>
    <n v="7.0000000000000007E-2"/>
    <n v="0"/>
    <n v="-1.6E-2"/>
    <n v="0"/>
    <n v="358080"/>
    <n v="10466678.4"/>
    <n v="0"/>
    <n v="358080"/>
    <n v="10466678.4"/>
    <s v="Резерв"/>
    <s v="С1-124"/>
    <s v="Ст"/>
    <n v="29.23"/>
    <n v="358080"/>
    <s v="Резерв"/>
  </r>
  <r>
    <n v="125"/>
    <s v="С1-125"/>
    <x v="0"/>
    <n v="4"/>
    <n v="30"/>
    <n v="125"/>
    <n v="29.24"/>
    <x v="0"/>
    <s v="Ст"/>
    <n v="4.25"/>
    <n v="1.28"/>
    <n v="24.99"/>
    <n v="26.27"/>
    <s v="S"/>
    <s v="Линейная"/>
    <s v="Правильная"/>
    <s v="Зона 3"/>
    <s v="Море"/>
    <s v="Стандарт"/>
    <n v="42"/>
    <n v="320000"/>
    <n v="0"/>
    <n v="0.04"/>
    <n v="0"/>
    <n v="0.03"/>
    <n v="-5.0000000000000001E-3"/>
    <n v="7.0000000000000007E-2"/>
    <n v="0"/>
    <n v="-1.6E-2"/>
    <n v="0"/>
    <n v="358080"/>
    <n v="10470259.199999999"/>
    <n v="0"/>
    <n v="358080"/>
    <n v="10470259.199999999"/>
    <s v="Резерв"/>
    <s v="С1-125"/>
    <s v="Ст"/>
    <n v="29.24"/>
    <n v="358080"/>
    <s v="Резерв"/>
  </r>
  <r>
    <n v="126"/>
    <s v="С1-126"/>
    <x v="0"/>
    <n v="4"/>
    <n v="31"/>
    <n v="126"/>
    <n v="28.6"/>
    <x v="0"/>
    <s v="Ст"/>
    <n v="4.25"/>
    <n v="1.28"/>
    <n v="24.35"/>
    <n v="25.630000000000003"/>
    <s v="S"/>
    <s v="Линейная"/>
    <s v="Правильная"/>
    <s v="Зона 3"/>
    <s v="Море"/>
    <s v="Стандарт"/>
    <n v="42"/>
    <n v="320000"/>
    <n v="0"/>
    <n v="0.04"/>
    <n v="0"/>
    <n v="0.03"/>
    <n v="-5.0000000000000001E-3"/>
    <n v="7.0000000000000007E-2"/>
    <n v="0"/>
    <n v="-1.6E-2"/>
    <n v="0"/>
    <n v="358080"/>
    <n v="10241088"/>
    <n v="0"/>
    <n v="358080"/>
    <n v="10241088"/>
    <s v="Резерв"/>
    <s v="С1-126"/>
    <s v="Ст"/>
    <n v="28.6"/>
    <n v="358080"/>
    <s v="Резерв"/>
  </r>
  <r>
    <n v="127"/>
    <s v="С1-127"/>
    <x v="0"/>
    <n v="4"/>
    <n v="32"/>
    <n v="127"/>
    <n v="49.71"/>
    <x v="0"/>
    <s v="Ст"/>
    <n v="13.98"/>
    <n v="4.1900000000000004"/>
    <n v="35.730000000000004"/>
    <n v="39.92"/>
    <s v="L"/>
    <s v="Угловая"/>
    <s v="Правильная"/>
    <s v="Зона 3"/>
    <s v="Море"/>
    <s v="Стандарт"/>
    <n v="42"/>
    <n v="320000"/>
    <n v="0"/>
    <n v="-0.01"/>
    <n v="0.03"/>
    <n v="0.03"/>
    <n v="-5.0000000000000001E-3"/>
    <n v="7.0000000000000007E-2"/>
    <n v="0"/>
    <n v="-1.6E-2"/>
    <n v="0"/>
    <n v="351680"/>
    <n v="17482012.800000001"/>
    <n v="0"/>
    <n v="351680"/>
    <n v="17482012.800000001"/>
    <s v="Резерв"/>
    <s v="С1-127"/>
    <s v="Ст"/>
    <n v="49.71"/>
    <n v="351680"/>
    <s v="Резерв"/>
  </r>
  <r>
    <n v="128"/>
    <s v="С1-128"/>
    <x v="0"/>
    <n v="4"/>
    <n v="33"/>
    <n v="128"/>
    <n v="49.71"/>
    <x v="0"/>
    <s v="Ст"/>
    <n v="13.98"/>
    <n v="4.1900000000000004"/>
    <n v="35.730000000000004"/>
    <n v="39.92"/>
    <s v="L"/>
    <s v="Угловая"/>
    <s v="Правильная"/>
    <s v="Зона 3"/>
    <s v="Двор+озеро"/>
    <s v="Стандарт"/>
    <n v="42"/>
    <n v="320000"/>
    <n v="0"/>
    <n v="-0.01"/>
    <n v="0.03"/>
    <n v="0.03"/>
    <n v="-5.0000000000000001E-3"/>
    <n v="1.4999999999999999E-2"/>
    <n v="0"/>
    <n v="-1.6E-2"/>
    <n v="0"/>
    <n v="334080"/>
    <n v="16607116.800000001"/>
    <n v="0"/>
    <n v="334080"/>
    <n v="16607116.800000001"/>
    <s v="Резерв"/>
    <s v="С1-128"/>
    <s v="Ст"/>
    <n v="49.71"/>
    <n v="334080"/>
    <s v="Резерв"/>
  </r>
  <r>
    <n v="129"/>
    <s v="С1-129"/>
    <x v="0"/>
    <n v="4"/>
    <n v="34"/>
    <n v="129"/>
    <n v="28.6"/>
    <x v="0"/>
    <s v="Ст"/>
    <n v="4.25"/>
    <n v="1.28"/>
    <n v="24.35"/>
    <n v="25.630000000000003"/>
    <s v="S"/>
    <s v="Линейная"/>
    <s v="Правильная"/>
    <s v="Зона 3"/>
    <s v="Двор+озеро"/>
    <s v="Стандарт"/>
    <n v="42"/>
    <n v="320000"/>
    <n v="0"/>
    <n v="0.04"/>
    <n v="0"/>
    <n v="0.03"/>
    <n v="-5.0000000000000001E-3"/>
    <n v="1.4999999999999999E-2"/>
    <n v="0"/>
    <n v="-1.6E-2"/>
    <n v="0"/>
    <n v="340480"/>
    <n v="9737728"/>
    <n v="0"/>
    <n v="340480"/>
    <n v="9737728"/>
    <s v="Резерв"/>
    <s v="С1-129"/>
    <s v="Ст"/>
    <n v="28.6"/>
    <n v="340480"/>
    <s v="Резерв"/>
  </r>
  <r>
    <n v="13"/>
    <s v="С1-13"/>
    <x v="0"/>
    <n v="1"/>
    <n v="13"/>
    <n v="13"/>
    <n v="31.75"/>
    <x v="0"/>
    <s v="Ст"/>
    <n v="7.01"/>
    <n v="2.1"/>
    <n v="24.740000000000002"/>
    <n v="26.840000000000003"/>
    <s v="S"/>
    <s v="Линейная"/>
    <s v="Правильная"/>
    <s v="Зона 1"/>
    <s v="Двор северо-восток"/>
    <s v="Около/над входной группой"/>
    <n v="13"/>
    <n v="320000"/>
    <n v="-1.4999999999999999E-2"/>
    <n v="0.04"/>
    <n v="0"/>
    <n v="0.03"/>
    <n v="5.0000000000000001E-3"/>
    <n v="-0.01"/>
    <n v="-0.01"/>
    <n v="1.2999999999999999E-2"/>
    <n v="0"/>
    <n v="336960"/>
    <n v="10698480"/>
    <n v="0"/>
    <n v="336960"/>
    <n v="10698480"/>
    <s v="Резерв"/>
    <s v="С1-13"/>
    <s v="Ст"/>
    <n v="31.75"/>
    <n v="336960"/>
    <s v="Резерв"/>
  </r>
  <r>
    <n v="130"/>
    <s v="С1-130"/>
    <x v="0"/>
    <n v="4"/>
    <n v="35"/>
    <n v="130"/>
    <n v="29.24"/>
    <x v="0"/>
    <s v="Ст"/>
    <n v="4.25"/>
    <n v="1.28"/>
    <n v="24.99"/>
    <n v="26.27"/>
    <s v="S"/>
    <s v="Линейная"/>
    <s v="Правильная"/>
    <s v="Зона 3"/>
    <s v="Двор+озеро"/>
    <s v="Стандарт"/>
    <n v="42"/>
    <n v="320000"/>
    <n v="0"/>
    <n v="0.04"/>
    <n v="0"/>
    <n v="0.03"/>
    <n v="-5.0000000000000001E-3"/>
    <n v="1.4999999999999999E-2"/>
    <n v="0"/>
    <n v="-1.6E-2"/>
    <n v="0"/>
    <n v="340480"/>
    <n v="9955635.1999999993"/>
    <n v="0"/>
    <n v="340480"/>
    <n v="9955635.1999999993"/>
    <s v="Резерв"/>
    <s v="С1-130"/>
    <s v="Ст"/>
    <n v="29.24"/>
    <n v="340480"/>
    <s v="Резерв"/>
  </r>
  <r>
    <n v="131"/>
    <s v="С1-131"/>
    <x v="0"/>
    <n v="4"/>
    <n v="36"/>
    <n v="131"/>
    <n v="29.24"/>
    <x v="0"/>
    <s v="Ст"/>
    <n v="4.25"/>
    <n v="1.28"/>
    <n v="24.99"/>
    <n v="26.27"/>
    <s v="S"/>
    <s v="Линейная"/>
    <s v="Правильная"/>
    <s v="Зона 3"/>
    <s v="Двор+озеро"/>
    <s v="Стандарт"/>
    <n v="42"/>
    <n v="320000"/>
    <n v="0"/>
    <n v="0.04"/>
    <n v="0"/>
    <n v="0.03"/>
    <n v="-5.0000000000000001E-3"/>
    <n v="1.4999999999999999E-2"/>
    <n v="0"/>
    <n v="-1.6E-2"/>
    <n v="0"/>
    <n v="340480"/>
    <n v="9955635.1999999993"/>
    <n v="0"/>
    <n v="340480"/>
    <n v="9955635.1999999993"/>
    <s v="Резерв"/>
    <s v="С1-131"/>
    <s v="Ст"/>
    <n v="29.24"/>
    <n v="340480"/>
    <s v="Резерв"/>
  </r>
  <r>
    <n v="132"/>
    <s v="С1-132"/>
    <x v="0"/>
    <n v="4"/>
    <n v="37"/>
    <n v="132"/>
    <n v="29.24"/>
    <x v="0"/>
    <s v="Ст"/>
    <n v="4.25"/>
    <n v="1.28"/>
    <n v="24.99"/>
    <n v="26.27"/>
    <s v="S"/>
    <s v="Линейная"/>
    <s v="Правильная"/>
    <s v="Зона 2"/>
    <s v="Двор+озеро"/>
    <s v="Стандарт"/>
    <n v="42"/>
    <n v="320000"/>
    <n v="0"/>
    <n v="0.04"/>
    <n v="0"/>
    <n v="0.03"/>
    <n v="0"/>
    <n v="1.4999999999999999E-2"/>
    <n v="0"/>
    <n v="-1.6E-2"/>
    <n v="0"/>
    <n v="342080"/>
    <n v="10002419.199999999"/>
    <n v="0"/>
    <n v="342080"/>
    <n v="10002419.199999999"/>
    <s v="Резерв"/>
    <s v="С1-132"/>
    <s v="Ст"/>
    <n v="29.24"/>
    <n v="342080"/>
    <s v="Резерв"/>
  </r>
  <r>
    <n v="133"/>
    <s v="С1-133"/>
    <x v="0"/>
    <n v="4"/>
    <n v="38"/>
    <n v="133"/>
    <n v="58.74"/>
    <x v="1"/>
    <s v="1АЕ"/>
    <n v="5.27"/>
    <n v="1.58"/>
    <n v="53.47"/>
    <n v="55.05"/>
    <s v="XL"/>
    <s v="Линейная"/>
    <s v="Правильная"/>
    <s v="Зона 2"/>
    <s v="Двор+озеро"/>
    <s v="Стандарт"/>
    <n v="42"/>
    <n v="310400"/>
    <n v="0"/>
    <n v="-0.02"/>
    <n v="0"/>
    <n v="0.03"/>
    <n v="0"/>
    <n v="1.4999999999999999E-2"/>
    <n v="0"/>
    <n v="-1.6E-2"/>
    <n v="0"/>
    <n v="313193.59999999998"/>
    <n v="18396992.063999999"/>
    <n v="0"/>
    <n v="313193.59999999998"/>
    <n v="18396992.063999999"/>
    <s v="Резерв"/>
    <s v="С1-133"/>
    <s v="1К"/>
    <n v="58.74"/>
    <n v="313193.59999999998"/>
    <s v="Резерв"/>
  </r>
  <r>
    <n v="134"/>
    <s v="С1-134"/>
    <x v="0"/>
    <n v="4"/>
    <n v="39"/>
    <n v="134"/>
    <n v="30.59"/>
    <x v="0"/>
    <s v="Ст"/>
    <n v="5.85"/>
    <n v="1.76"/>
    <n v="24.740000000000002"/>
    <n v="26.500000000000004"/>
    <s v="S"/>
    <s v="Линейная"/>
    <s v="Правильная"/>
    <s v="Зона 1"/>
    <s v="Двор северо-восток"/>
    <s v="Стандарт"/>
    <n v="42"/>
    <n v="320000"/>
    <n v="0"/>
    <n v="0.04"/>
    <n v="0"/>
    <n v="0.03"/>
    <n v="5.0000000000000001E-3"/>
    <n v="-0.01"/>
    <n v="0"/>
    <n v="-1.6E-2"/>
    <n v="0"/>
    <n v="335680"/>
    <n v="10268451.199999999"/>
    <n v="0"/>
    <n v="335680"/>
    <n v="10268451.199999999"/>
    <s v="Резерв"/>
    <s v="С1-134"/>
    <s v="Ст"/>
    <n v="30.59"/>
    <n v="335680"/>
    <s v="Резерв"/>
  </r>
  <r>
    <n v="135"/>
    <s v="С1-135"/>
    <x v="0"/>
    <n v="4"/>
    <n v="40"/>
    <n v="135"/>
    <n v="30.78"/>
    <x v="0"/>
    <s v="Ст"/>
    <n v="6.04"/>
    <n v="1.81"/>
    <n v="24.740000000000002"/>
    <n v="26.55"/>
    <s v="S"/>
    <s v="Линейная"/>
    <s v="Правильная"/>
    <s v="Зона 1"/>
    <s v="Двор северо-восток"/>
    <s v="Стандарт"/>
    <n v="42"/>
    <n v="320000"/>
    <n v="0"/>
    <n v="0.04"/>
    <n v="0"/>
    <n v="0.03"/>
    <n v="5.0000000000000001E-3"/>
    <n v="-0.01"/>
    <n v="0"/>
    <n v="-1.6E-2"/>
    <n v="0"/>
    <n v="335680"/>
    <n v="10332230.4"/>
    <n v="0"/>
    <n v="335680"/>
    <n v="10332230.4"/>
    <s v="Резерв"/>
    <s v="С1-135"/>
    <s v="Ст"/>
    <n v="30.78"/>
    <n v="335680"/>
    <s v="Резерв"/>
  </r>
  <r>
    <n v="136"/>
    <s v="С1-136"/>
    <x v="0"/>
    <n v="4"/>
    <n v="41"/>
    <n v="136"/>
    <n v="30.59"/>
    <x v="0"/>
    <s v="Ст"/>
    <n v="6.04"/>
    <n v="1.81"/>
    <n v="24.55"/>
    <n v="26.36"/>
    <s v="S"/>
    <s v="Линейная"/>
    <s v="Правильная"/>
    <s v="Зона 1"/>
    <s v="Двор северо-восток"/>
    <s v="Стандарт"/>
    <n v="42"/>
    <n v="320000"/>
    <n v="0"/>
    <n v="0.04"/>
    <n v="0"/>
    <n v="0.03"/>
    <n v="5.0000000000000001E-3"/>
    <n v="-0.01"/>
    <n v="0"/>
    <n v="-1.6E-2"/>
    <n v="0"/>
    <n v="335680"/>
    <n v="10268451.199999999"/>
    <n v="0"/>
    <n v="335680"/>
    <n v="10268451.199999999"/>
    <s v="Резерв"/>
    <s v="С1-136"/>
    <s v="Ст"/>
    <n v="30.59"/>
    <n v="335680"/>
    <s v="Резерв"/>
  </r>
  <r>
    <n v="137"/>
    <s v="С1-137"/>
    <x v="0"/>
    <n v="4"/>
    <n v="42"/>
    <n v="137"/>
    <n v="30.4"/>
    <x v="0"/>
    <s v="Ст"/>
    <n v="5.85"/>
    <n v="1.76"/>
    <n v="24.549999999999997"/>
    <n v="26.31"/>
    <s v="S"/>
    <s v="Линейная"/>
    <s v="Правильная"/>
    <s v="Зона 1"/>
    <s v="Двор северо-восток"/>
    <s v="Стандарт"/>
    <n v="42"/>
    <n v="320000"/>
    <n v="0"/>
    <n v="0.04"/>
    <n v="0"/>
    <n v="0.03"/>
    <n v="5.0000000000000001E-3"/>
    <n v="-0.01"/>
    <n v="0"/>
    <n v="-1.6E-2"/>
    <n v="0"/>
    <n v="335680"/>
    <n v="10204672"/>
    <n v="0"/>
    <n v="335680"/>
    <n v="10204672"/>
    <s v="Резерв"/>
    <s v="С1-137"/>
    <s v="Ст"/>
    <n v="30.4"/>
    <n v="335680"/>
    <s v="Резерв"/>
  </r>
  <r>
    <n v="138"/>
    <s v="С1-138"/>
    <x v="0"/>
    <n v="5"/>
    <n v="1"/>
    <n v="138"/>
    <n v="29.86"/>
    <x v="0"/>
    <s v="Ст"/>
    <n v="5.13"/>
    <n v="1.54"/>
    <n v="24.73"/>
    <n v="26.27"/>
    <s v="S"/>
    <s v="Линейная"/>
    <s v="Правильная"/>
    <s v="Зона 1"/>
    <s v="Двор север"/>
    <s v="Внутренний угол"/>
    <n v="42"/>
    <n v="320000"/>
    <n v="5.0000000000000001E-3"/>
    <n v="0.04"/>
    <n v="0"/>
    <n v="0.03"/>
    <n v="5.0000000000000001E-3"/>
    <n v="-1.4999999999999999E-2"/>
    <n v="-0.01"/>
    <n v="-1.6E-2"/>
    <n v="0"/>
    <n v="332480"/>
    <n v="9927852.7999999989"/>
    <n v="0"/>
    <n v="332480"/>
    <n v="9927852.7999999989"/>
    <s v="Резерв"/>
    <s v="С1-138"/>
    <s v="Ст"/>
    <n v="29.86"/>
    <n v="332480"/>
    <s v="Резерв"/>
  </r>
  <r>
    <n v="139"/>
    <s v="С1-139"/>
    <x v="0"/>
    <n v="5"/>
    <n v="2"/>
    <n v="139"/>
    <n v="30.6"/>
    <x v="0"/>
    <s v="Ст"/>
    <n v="5.86"/>
    <n v="1.76"/>
    <n v="24.740000000000002"/>
    <n v="26.500000000000004"/>
    <s v="S"/>
    <s v="Линейная"/>
    <s v="Правильная"/>
    <s v="Зона 1"/>
    <s v="Двор север"/>
    <s v="Стандарт"/>
    <n v="42"/>
    <n v="320000"/>
    <n v="5.0000000000000001E-3"/>
    <n v="0.04"/>
    <n v="0"/>
    <n v="0.03"/>
    <n v="5.0000000000000001E-3"/>
    <n v="-1.4999999999999999E-2"/>
    <n v="0"/>
    <n v="-1.6E-2"/>
    <n v="0"/>
    <n v="335680"/>
    <n v="10271808"/>
    <n v="0"/>
    <n v="335680"/>
    <n v="10271808"/>
    <s v="Резерв"/>
    <s v="С1-139"/>
    <s v="Ст"/>
    <n v="30.6"/>
    <n v="335680"/>
    <s v="Резерв"/>
  </r>
  <r>
    <n v="14"/>
    <s v="С1-14"/>
    <x v="0"/>
    <n v="2"/>
    <n v="1"/>
    <n v="14"/>
    <n v="29.87"/>
    <x v="0"/>
    <s v="Ст"/>
    <n v="5.13"/>
    <n v="1.54"/>
    <n v="24.740000000000002"/>
    <n v="26.28"/>
    <s v="S"/>
    <s v="Линейная"/>
    <s v="Правильная"/>
    <s v="Зона 1"/>
    <s v="Двор север"/>
    <s v="Около/над входной группой"/>
    <n v="40"/>
    <n v="320000"/>
    <n v="-0.01"/>
    <n v="0.04"/>
    <n v="0"/>
    <n v="0.03"/>
    <n v="5.0000000000000001E-3"/>
    <n v="-1.4999999999999999E-2"/>
    <n v="-0.01"/>
    <n v="-1.4E-2"/>
    <n v="0"/>
    <n v="328320"/>
    <n v="9806918.4000000004"/>
    <n v="0"/>
    <n v="328320"/>
    <n v="9806918.4000000004"/>
    <s v="Резерв"/>
    <s v="С1-14"/>
    <s v="Ст"/>
    <n v="29.87"/>
    <n v="328320"/>
    <s v="Резерв"/>
  </r>
  <r>
    <n v="140"/>
    <s v="С1-140"/>
    <x v="0"/>
    <n v="5"/>
    <n v="3"/>
    <n v="140"/>
    <n v="58.74"/>
    <x v="1"/>
    <s v="1АЕ"/>
    <n v="5.27"/>
    <n v="1.58"/>
    <n v="53.47"/>
    <n v="55.05"/>
    <s v="XL"/>
    <s v="Линейная"/>
    <s v="Правильная"/>
    <s v="Зона 2"/>
    <s v="Двор север"/>
    <s v="Стандарт"/>
    <n v="42"/>
    <n v="310400"/>
    <n v="5.0000000000000001E-3"/>
    <n v="-0.02"/>
    <n v="0"/>
    <n v="0.03"/>
    <n v="0"/>
    <n v="-1.4999999999999999E-2"/>
    <n v="0"/>
    <n v="-1.6E-2"/>
    <n v="0"/>
    <n v="305433.59999999998"/>
    <n v="17941169.664000001"/>
    <n v="0"/>
    <n v="305433.59999999998"/>
    <n v="17941169.664000001"/>
    <s v="Резерв"/>
    <s v="С1-140"/>
    <s v="1К"/>
    <n v="58.74"/>
    <n v="305433.59999999998"/>
    <s v="Резерв"/>
  </r>
  <r>
    <n v="141"/>
    <s v="С1-141"/>
    <x v="0"/>
    <n v="5"/>
    <n v="4"/>
    <n v="141"/>
    <n v="29.23"/>
    <x v="0"/>
    <s v="Ст"/>
    <n v="4.25"/>
    <n v="1.28"/>
    <n v="24.98"/>
    <n v="26.26"/>
    <s v="S"/>
    <s v="Линейная"/>
    <s v="Правильная"/>
    <s v="Зона 2"/>
    <s v="Двор север"/>
    <s v="Стандарт"/>
    <n v="42"/>
    <n v="320000"/>
    <n v="5.0000000000000001E-3"/>
    <n v="0.04"/>
    <n v="0"/>
    <n v="0.03"/>
    <n v="0"/>
    <n v="-1.4999999999999999E-2"/>
    <n v="0"/>
    <n v="-1.6E-2"/>
    <n v="0"/>
    <n v="334080"/>
    <n v="9765158.4000000004"/>
    <n v="0"/>
    <n v="334080"/>
    <n v="9765158.4000000004"/>
    <s v="Резерв"/>
    <s v="С1-141"/>
    <s v="Ст"/>
    <n v="29.23"/>
    <n v="334080"/>
    <s v="Резерв"/>
  </r>
  <r>
    <n v="142"/>
    <s v="С1-142"/>
    <x v="0"/>
    <n v="5"/>
    <n v="5"/>
    <n v="142"/>
    <n v="29.24"/>
    <x v="0"/>
    <s v="Ст"/>
    <n v="4.25"/>
    <n v="1.28"/>
    <n v="24.99"/>
    <n v="26.27"/>
    <s v="S"/>
    <s v="Линейная"/>
    <s v="Правильная"/>
    <s v="Зона 3"/>
    <s v="Двор север"/>
    <s v="Стандарт"/>
    <n v="42"/>
    <n v="320000"/>
    <n v="5.0000000000000001E-3"/>
    <n v="0.04"/>
    <n v="0"/>
    <n v="0.03"/>
    <n v="-5.0000000000000001E-3"/>
    <n v="-1.4999999999999999E-2"/>
    <n v="0"/>
    <n v="-1.6E-2"/>
    <n v="0"/>
    <n v="332480"/>
    <n v="9721715.1999999993"/>
    <n v="0"/>
    <n v="332480"/>
    <n v="9721715.1999999993"/>
    <s v="Резерв"/>
    <s v="С1-142"/>
    <s v="Ст"/>
    <n v="29.24"/>
    <n v="332480"/>
    <s v="Резерв"/>
  </r>
  <r>
    <n v="143"/>
    <s v="С1-143"/>
    <x v="0"/>
    <n v="5"/>
    <n v="6"/>
    <n v="143"/>
    <n v="29.24"/>
    <x v="0"/>
    <s v="Ст"/>
    <n v="4.25"/>
    <n v="1.28"/>
    <n v="24.99"/>
    <n v="26.27"/>
    <s v="S"/>
    <s v="Линейная"/>
    <s v="Правильная"/>
    <s v="Зона 3"/>
    <s v="Двор север"/>
    <s v="Стандарт"/>
    <n v="42"/>
    <n v="320000"/>
    <n v="5.0000000000000001E-3"/>
    <n v="0.04"/>
    <n v="0"/>
    <n v="0.03"/>
    <n v="-5.0000000000000001E-3"/>
    <n v="-1.4999999999999999E-2"/>
    <n v="0"/>
    <n v="-1.6E-2"/>
    <n v="0"/>
    <n v="332480"/>
    <n v="9721715.1999999993"/>
    <n v="0"/>
    <n v="332480"/>
    <n v="9721715.1999999993"/>
    <s v="Резерв"/>
    <s v="С1-143"/>
    <s v="Ст"/>
    <n v="29.24"/>
    <n v="332480"/>
    <s v="Резерв"/>
  </r>
  <r>
    <n v="144"/>
    <s v="С1-144"/>
    <x v="0"/>
    <n v="5"/>
    <n v="7"/>
    <n v="144"/>
    <n v="28.6"/>
    <x v="0"/>
    <s v="Ст"/>
    <n v="4.25"/>
    <n v="1.28"/>
    <n v="24.35"/>
    <n v="25.630000000000003"/>
    <s v="S"/>
    <s v="Линейная"/>
    <s v="Правильная"/>
    <s v="Зона 3"/>
    <s v="Двор север"/>
    <s v="Стандарт"/>
    <n v="42"/>
    <n v="320000"/>
    <n v="5.0000000000000001E-3"/>
    <n v="0.04"/>
    <n v="0"/>
    <n v="0.03"/>
    <n v="-5.0000000000000001E-3"/>
    <n v="-1.4999999999999999E-2"/>
    <n v="0"/>
    <n v="-1.6E-2"/>
    <n v="0"/>
    <n v="332480"/>
    <n v="9508928"/>
    <n v="0"/>
    <n v="332480"/>
    <n v="9508928"/>
    <s v="Резерв"/>
    <s v="С1-144"/>
    <s v="Ст"/>
    <n v="28.6"/>
    <n v="332480"/>
    <s v="Резерв"/>
  </r>
  <r>
    <n v="145"/>
    <s v="С1-145"/>
    <x v="0"/>
    <n v="5"/>
    <n v="8"/>
    <n v="145"/>
    <n v="49.71"/>
    <x v="0"/>
    <s v="Ст"/>
    <n v="13.98"/>
    <n v="4.1900000000000004"/>
    <n v="35.730000000000004"/>
    <n v="39.92"/>
    <s v="L"/>
    <s v="Угловая"/>
    <s v="Правильная"/>
    <s v="Зона 3"/>
    <s v="Двор северо-восток"/>
    <s v="Стандарт"/>
    <n v="42"/>
    <n v="320000"/>
    <n v="5.0000000000000001E-3"/>
    <n v="-0.01"/>
    <n v="0.03"/>
    <n v="0.03"/>
    <n v="-5.0000000000000001E-3"/>
    <n v="-0.01"/>
    <n v="0"/>
    <n v="-1.6E-2"/>
    <n v="0"/>
    <n v="327680"/>
    <n v="16288972.800000001"/>
    <n v="0"/>
    <n v="327680"/>
    <n v="16288972.800000001"/>
    <s v="Резерв"/>
    <s v="С1-145"/>
    <s v="Ст"/>
    <n v="49.71"/>
    <n v="327680"/>
    <s v="Резерв"/>
  </r>
  <r>
    <n v="146"/>
    <s v="С1-146"/>
    <x v="0"/>
    <n v="5"/>
    <n v="9"/>
    <n v="146"/>
    <n v="49.71"/>
    <x v="0"/>
    <s v="Ст"/>
    <n v="13.98"/>
    <n v="4.1900000000000004"/>
    <n v="35.730000000000004"/>
    <n v="39.92"/>
    <s v="L"/>
    <s v="Угловая"/>
    <s v="Правильная"/>
    <s v="Зона 3"/>
    <s v="Море"/>
    <s v="Стандарт"/>
    <n v="42"/>
    <n v="320000"/>
    <n v="5.0000000000000001E-3"/>
    <n v="-0.01"/>
    <n v="0.03"/>
    <n v="0.03"/>
    <n v="-5.0000000000000001E-3"/>
    <n v="7.0000000000000007E-2"/>
    <n v="0"/>
    <n v="-1.6E-2"/>
    <n v="0"/>
    <n v="353280"/>
    <n v="17561548.800000001"/>
    <n v="0"/>
    <n v="353280"/>
    <n v="17561548.800000001"/>
    <s v="Резерв"/>
    <s v="С1-146"/>
    <s v="Ст"/>
    <n v="49.71"/>
    <n v="353280"/>
    <s v="Резерв"/>
  </r>
  <r>
    <n v="147"/>
    <s v="С1-147"/>
    <x v="0"/>
    <n v="5"/>
    <n v="10"/>
    <n v="147"/>
    <n v="28.6"/>
    <x v="0"/>
    <s v="Ст"/>
    <n v="4.25"/>
    <n v="1.28"/>
    <n v="24.35"/>
    <n v="25.630000000000003"/>
    <s v="S"/>
    <s v="Линейная"/>
    <s v="Правильная"/>
    <s v="Зона 3"/>
    <s v="Море"/>
    <s v="Стандарт"/>
    <n v="42"/>
    <n v="320000"/>
    <n v="5.0000000000000001E-3"/>
    <n v="0.04"/>
    <n v="0"/>
    <n v="0.03"/>
    <n v="-5.0000000000000001E-3"/>
    <n v="7.0000000000000007E-2"/>
    <n v="0"/>
    <n v="-1.6E-2"/>
    <n v="0"/>
    <n v="359680"/>
    <n v="10286848"/>
    <n v="0"/>
    <n v="359680"/>
    <n v="10286848"/>
    <s v="Резерв"/>
    <s v="С1-147"/>
    <s v="Ст"/>
    <n v="28.6"/>
    <n v="359680"/>
    <s v="Резерв"/>
  </r>
  <r>
    <n v="148"/>
    <s v="С1-148"/>
    <x v="0"/>
    <n v="5"/>
    <n v="11"/>
    <n v="148"/>
    <n v="29.24"/>
    <x v="0"/>
    <s v="Ст"/>
    <n v="4.25"/>
    <n v="1.28"/>
    <n v="24.99"/>
    <n v="26.27"/>
    <s v="S"/>
    <s v="Линейная"/>
    <s v="Правильная"/>
    <s v="Зона 3"/>
    <s v="Море"/>
    <s v="Стандарт"/>
    <n v="42"/>
    <n v="320000"/>
    <n v="5.0000000000000001E-3"/>
    <n v="0.04"/>
    <n v="0"/>
    <n v="0.03"/>
    <n v="-5.0000000000000001E-3"/>
    <n v="7.0000000000000007E-2"/>
    <n v="0"/>
    <n v="-1.6E-2"/>
    <n v="0"/>
    <n v="359680"/>
    <n v="10517043.199999999"/>
    <n v="0"/>
    <n v="359680"/>
    <n v="10517043.199999999"/>
    <s v="Резерв"/>
    <s v="С1-148"/>
    <s v="Ст"/>
    <n v="29.24"/>
    <n v="359680"/>
    <s v="Резерв"/>
  </r>
  <r>
    <n v="149"/>
    <s v="С1-149"/>
    <x v="0"/>
    <n v="5"/>
    <n v="12"/>
    <n v="149"/>
    <n v="29.24"/>
    <x v="0"/>
    <s v="Ст"/>
    <n v="4.25"/>
    <n v="1.28"/>
    <n v="24.99"/>
    <n v="26.27"/>
    <s v="S"/>
    <s v="Линейная"/>
    <s v="Правильная"/>
    <s v="Зона 3"/>
    <s v="Море"/>
    <s v="Стандарт"/>
    <n v="42"/>
    <n v="320000"/>
    <n v="5.0000000000000001E-3"/>
    <n v="0.04"/>
    <n v="0"/>
    <n v="0.03"/>
    <n v="-5.0000000000000001E-3"/>
    <n v="7.0000000000000007E-2"/>
    <n v="0"/>
    <n v="-1.6E-2"/>
    <n v="0"/>
    <n v="359680"/>
    <n v="10517043.199999999"/>
    <n v="0"/>
    <n v="359680"/>
    <n v="10517043.199999999"/>
    <s v="Резерв"/>
    <s v="С1-149"/>
    <s v="Ст"/>
    <n v="29.24"/>
    <n v="359680"/>
    <s v="Резерв"/>
  </r>
  <r>
    <n v="15"/>
    <s v="С1-15"/>
    <x v="0"/>
    <n v="2"/>
    <n v="2"/>
    <n v="15"/>
    <n v="30.6"/>
    <x v="0"/>
    <s v="Ст"/>
    <n v="5.86"/>
    <n v="1.76"/>
    <n v="24.740000000000002"/>
    <n v="26.500000000000004"/>
    <s v="S"/>
    <s v="Линейная"/>
    <s v="Правильная"/>
    <s v="Зона 1"/>
    <s v="Двор север"/>
    <s v="Стандарт"/>
    <n v="40"/>
    <n v="320000"/>
    <n v="-0.01"/>
    <n v="0.04"/>
    <n v="0"/>
    <n v="0.03"/>
    <n v="5.0000000000000001E-3"/>
    <n v="-1.4999999999999999E-2"/>
    <n v="0"/>
    <n v="-1.4E-2"/>
    <n v="0"/>
    <n v="331520"/>
    <n v="10144512"/>
    <n v="0"/>
    <n v="331520"/>
    <n v="10144512"/>
    <s v="Резерв"/>
    <s v="С1-15"/>
    <s v="Ст"/>
    <n v="30.6"/>
    <n v="331520"/>
    <s v="Резерв"/>
  </r>
  <r>
    <n v="150"/>
    <s v="С1-150"/>
    <x v="0"/>
    <n v="5"/>
    <n v="13"/>
    <n v="150"/>
    <n v="29.24"/>
    <x v="0"/>
    <s v="Ст"/>
    <n v="4.25"/>
    <n v="1.28"/>
    <n v="24.99"/>
    <n v="26.27"/>
    <s v="S"/>
    <s v="Линейная"/>
    <s v="Правильная"/>
    <s v="Зона 2"/>
    <s v="Море"/>
    <s v="Стандарт"/>
    <n v="42"/>
    <n v="320000"/>
    <n v="5.0000000000000001E-3"/>
    <n v="0.04"/>
    <n v="0"/>
    <n v="0.03"/>
    <n v="0"/>
    <n v="7.0000000000000007E-2"/>
    <n v="0"/>
    <n v="-1.6E-2"/>
    <n v="0"/>
    <n v="361280"/>
    <n v="10563827.199999999"/>
    <n v="0"/>
    <n v="361280"/>
    <n v="10563827.199999999"/>
    <s v="Резерв"/>
    <s v="С1-150"/>
    <s v="Ст"/>
    <n v="29.24"/>
    <n v="361280"/>
    <s v="Резерв"/>
  </r>
  <r>
    <n v="151"/>
    <s v="С1-151"/>
    <x v="0"/>
    <n v="5"/>
    <n v="14"/>
    <n v="151"/>
    <n v="29.24"/>
    <x v="0"/>
    <s v="Ст"/>
    <n v="4.25"/>
    <n v="1.28"/>
    <n v="24.99"/>
    <n v="26.27"/>
    <s v="S"/>
    <s v="Линейная"/>
    <s v="Правильная"/>
    <s v="Зона 2"/>
    <s v="Море"/>
    <s v="Стандарт"/>
    <n v="42"/>
    <n v="320000"/>
    <n v="5.0000000000000001E-3"/>
    <n v="0.04"/>
    <n v="0"/>
    <n v="0.03"/>
    <n v="0"/>
    <n v="7.0000000000000007E-2"/>
    <n v="0"/>
    <n v="-1.6E-2"/>
    <n v="0"/>
    <n v="361280"/>
    <n v="10563827.199999999"/>
    <n v="0"/>
    <n v="361280"/>
    <n v="10563827.199999999"/>
    <s v="Резерв"/>
    <s v="С1-151"/>
    <s v="Ст"/>
    <n v="29.24"/>
    <n v="361280"/>
    <s v="Резерв"/>
  </r>
  <r>
    <n v="152"/>
    <s v="С1-152"/>
    <x v="0"/>
    <n v="5"/>
    <n v="15"/>
    <n v="152"/>
    <n v="53.23"/>
    <x v="1"/>
    <s v="1АЕ"/>
    <n v="4.76"/>
    <n v="1.43"/>
    <n v="48.47"/>
    <n v="49.9"/>
    <s v="L"/>
    <s v="Линейная"/>
    <s v="Правильная"/>
    <s v="Зона 2"/>
    <s v="Море"/>
    <s v="Стандарт"/>
    <n v="42"/>
    <n v="310400"/>
    <n v="5.0000000000000001E-3"/>
    <n v="-0.01"/>
    <n v="0"/>
    <n v="0.03"/>
    <n v="0"/>
    <n v="7.0000000000000007E-2"/>
    <n v="0"/>
    <n v="-1.6E-2"/>
    <n v="0"/>
    <n v="334921.59999999998"/>
    <n v="17827876.767999999"/>
    <n v="0"/>
    <n v="334921.59999999998"/>
    <n v="17827876.767999999"/>
    <s v="Резерв"/>
    <s v="С1-152"/>
    <s v="1К"/>
    <n v="53.23"/>
    <n v="334921.59999999998"/>
    <s v="Резерв"/>
  </r>
  <r>
    <n v="153"/>
    <s v="С1-153"/>
    <x v="0"/>
    <n v="5"/>
    <n v="16"/>
    <n v="153"/>
    <n v="30.85"/>
    <x v="0"/>
    <s v="Ст"/>
    <n v="6.11"/>
    <n v="1.83"/>
    <n v="24.740000000000002"/>
    <n v="26.57"/>
    <s v="S"/>
    <s v="Линейная"/>
    <s v="Правильная"/>
    <s v="Зона 1"/>
    <s v="Море"/>
    <s v="Стандарт"/>
    <n v="42"/>
    <n v="320000"/>
    <n v="5.0000000000000001E-3"/>
    <n v="0.04"/>
    <n v="0"/>
    <n v="0.03"/>
    <n v="5.0000000000000001E-3"/>
    <n v="7.0000000000000007E-2"/>
    <n v="0"/>
    <n v="-1.6E-2"/>
    <n v="0"/>
    <n v="362880"/>
    <n v="11194848"/>
    <n v="0"/>
    <n v="362880"/>
    <n v="11194848"/>
    <s v="Резерв"/>
    <s v="С1-153"/>
    <s v="Ст"/>
    <n v="30.85"/>
    <n v="362880"/>
    <s v="Резерв"/>
  </r>
  <r>
    <n v="154"/>
    <s v="С1-154"/>
    <x v="0"/>
    <n v="5"/>
    <n v="17"/>
    <n v="154"/>
    <n v="30.82"/>
    <x v="0"/>
    <s v="Ст"/>
    <n v="6.08"/>
    <n v="1.82"/>
    <n v="24.740000000000002"/>
    <n v="26.560000000000002"/>
    <s v="S"/>
    <s v="Линейная"/>
    <s v="Правильная"/>
    <s v="Зона 1"/>
    <s v="Море"/>
    <s v="Стандарт"/>
    <n v="42"/>
    <n v="320000"/>
    <n v="5.0000000000000001E-3"/>
    <n v="0.04"/>
    <n v="0"/>
    <n v="0.03"/>
    <n v="5.0000000000000001E-3"/>
    <n v="7.0000000000000007E-2"/>
    <n v="0"/>
    <n v="-1.6E-2"/>
    <n v="0"/>
    <n v="362880"/>
    <n v="11183961.6"/>
    <n v="0"/>
    <n v="362880"/>
    <n v="11183961.6"/>
    <s v="Резерв"/>
    <s v="С1-154"/>
    <s v="Ст"/>
    <n v="30.82"/>
    <n v="362880"/>
    <s v="Резерв"/>
  </r>
  <r>
    <n v="155"/>
    <s v="С1-155"/>
    <x v="0"/>
    <n v="5"/>
    <n v="18"/>
    <n v="155"/>
    <n v="44.75"/>
    <x v="0"/>
    <s v="Ст"/>
    <n v="8.52"/>
    <n v="2.56"/>
    <n v="36.230000000000004"/>
    <n v="38.790000000000006"/>
    <s v="L"/>
    <s v="Линейная"/>
    <s v="Правильная"/>
    <s v="Зона 1"/>
    <s v="Море"/>
    <s v="Стандарт"/>
    <n v="42"/>
    <n v="320000"/>
    <n v="5.0000000000000001E-3"/>
    <n v="-0.01"/>
    <n v="0"/>
    <n v="0.03"/>
    <n v="5.0000000000000001E-3"/>
    <n v="7.0000000000000007E-2"/>
    <n v="0"/>
    <n v="-1.6E-2"/>
    <n v="0"/>
    <n v="346880"/>
    <n v="15522880"/>
    <n v="0"/>
    <n v="346880"/>
    <n v="15522880"/>
    <s v="Резерв"/>
    <s v="С1-155"/>
    <s v="Ст"/>
    <n v="44.75"/>
    <n v="346880"/>
    <s v="Резерв"/>
  </r>
  <r>
    <n v="156"/>
    <s v="С1-156"/>
    <x v="0"/>
    <n v="5"/>
    <n v="19"/>
    <n v="156"/>
    <n v="52.94"/>
    <x v="1"/>
    <s v="1АЕ"/>
    <n v="14.37"/>
    <n v="4.3099999999999996"/>
    <n v="38.57"/>
    <n v="42.88"/>
    <s v="S"/>
    <s v="Линейная"/>
    <s v="Неправильная"/>
    <s v="Зона 1"/>
    <s v="Море"/>
    <s v="Стандарт"/>
    <n v="42"/>
    <n v="310400"/>
    <n v="5.0000000000000001E-3"/>
    <n v="0.04"/>
    <n v="0"/>
    <n v="0"/>
    <n v="5.0000000000000001E-3"/>
    <n v="7.0000000000000007E-2"/>
    <n v="0"/>
    <n v="-1.6E-2"/>
    <n v="0"/>
    <n v="342681.59999999998"/>
    <n v="18141563.903999999"/>
    <n v="0"/>
    <n v="342681.59999999998"/>
    <n v="18141563.903999999"/>
    <s v="Резерв"/>
    <s v="С1-156"/>
    <s v="1К"/>
    <n v="52.94"/>
    <n v="342681.59999999998"/>
    <s v="Резерв"/>
  </r>
  <r>
    <n v="157"/>
    <s v="С1-157"/>
    <x v="0"/>
    <n v="5"/>
    <n v="20"/>
    <n v="157"/>
    <n v="30.17"/>
    <x v="0"/>
    <s v="Ст"/>
    <n v="5.18"/>
    <n v="1.55"/>
    <n v="24.990000000000002"/>
    <n v="26.540000000000003"/>
    <s v="S"/>
    <s v="Линейная"/>
    <s v="Правильная"/>
    <s v="Зона 1"/>
    <s v="Море"/>
    <s v="У входа в лифтовый холл"/>
    <n v="42"/>
    <n v="320000"/>
    <n v="5.0000000000000001E-3"/>
    <n v="0.04"/>
    <n v="0"/>
    <n v="0.03"/>
    <n v="5.0000000000000001E-3"/>
    <n v="7.0000000000000007E-2"/>
    <n v="-0.01"/>
    <n v="-1.6E-2"/>
    <n v="0"/>
    <n v="359680"/>
    <n v="10851545.600000001"/>
    <n v="0"/>
    <n v="359680"/>
    <n v="10851545.600000001"/>
    <s v="Резерв"/>
    <s v="С1-157"/>
    <s v="Ст"/>
    <n v="30.17"/>
    <n v="359680"/>
    <s v="Резерв"/>
  </r>
  <r>
    <n v="158"/>
    <s v="С1-158"/>
    <x v="0"/>
    <n v="5"/>
    <n v="21"/>
    <n v="158"/>
    <n v="30.38"/>
    <x v="0"/>
    <s v="Ст"/>
    <n v="5.4"/>
    <n v="1.62"/>
    <n v="24.979999999999997"/>
    <n v="26.599999999999998"/>
    <s v="S"/>
    <s v="Линейная"/>
    <s v="Правильная"/>
    <s v="Зона 1"/>
    <s v="Море"/>
    <s v="У входа в лифтовый холл"/>
    <n v="42"/>
    <n v="320000"/>
    <n v="5.0000000000000001E-3"/>
    <n v="0.04"/>
    <n v="0"/>
    <n v="0.03"/>
    <n v="5.0000000000000001E-3"/>
    <n v="7.0000000000000007E-2"/>
    <n v="-0.01"/>
    <n v="-1.6E-2"/>
    <n v="0"/>
    <n v="359680"/>
    <n v="10927078.4"/>
    <n v="0"/>
    <n v="359680"/>
    <n v="10927078.4"/>
    <s v="Резерв"/>
    <s v="С1-158"/>
    <s v="Ст"/>
    <n v="30.38"/>
    <n v="359680"/>
    <s v="Резерв"/>
  </r>
  <r>
    <n v="159"/>
    <s v="С1-159"/>
    <x v="0"/>
    <n v="5"/>
    <n v="22"/>
    <n v="159"/>
    <n v="30.61"/>
    <x v="0"/>
    <s v="Ст"/>
    <n v="5.62"/>
    <n v="1.69"/>
    <n v="24.99"/>
    <n v="26.68"/>
    <s v="S"/>
    <s v="Линейная"/>
    <s v="Правильная"/>
    <s v="Зона 1"/>
    <s v="Море"/>
    <s v="Стандарт"/>
    <n v="42"/>
    <n v="320000"/>
    <n v="5.0000000000000001E-3"/>
    <n v="0.04"/>
    <n v="0"/>
    <n v="0.03"/>
    <n v="5.0000000000000001E-3"/>
    <n v="7.0000000000000007E-2"/>
    <n v="0"/>
    <n v="-1.6E-2"/>
    <n v="0"/>
    <n v="362880"/>
    <n v="11107756.799999999"/>
    <n v="0"/>
    <n v="362880"/>
    <n v="11107756.799999999"/>
    <s v="Резерв"/>
    <s v="С1-159"/>
    <s v="Ст"/>
    <n v="30.61"/>
    <n v="362880"/>
    <s v="Резерв"/>
  </r>
  <r>
    <n v="16"/>
    <s v="С1-16"/>
    <x v="0"/>
    <n v="2"/>
    <n v="3"/>
    <n v="16"/>
    <n v="57.26"/>
    <x v="1"/>
    <s v="1АЕ"/>
    <n v="5.27"/>
    <n v="1.58"/>
    <n v="51.989999999999995"/>
    <n v="53.569999999999993"/>
    <s v="L"/>
    <s v="Линейная"/>
    <s v="Правильная"/>
    <s v="Зона 2"/>
    <s v="Двор север"/>
    <s v="Около/над входной группой"/>
    <n v="40"/>
    <n v="310400"/>
    <n v="-0.01"/>
    <n v="-0.01"/>
    <n v="0"/>
    <n v="0.03"/>
    <n v="0"/>
    <n v="-1.4999999999999999E-2"/>
    <n v="-0.01"/>
    <n v="-1.4E-2"/>
    <n v="0"/>
    <n v="301398.40000000002"/>
    <n v="17258072.384"/>
    <n v="0"/>
    <n v="301398.40000000002"/>
    <n v="17258072.384"/>
    <s v="Резерв"/>
    <s v="С1-16"/>
    <s v="1К"/>
    <n v="57.26"/>
    <n v="301398.40000000002"/>
    <s v="Резерв"/>
  </r>
  <r>
    <n v="160"/>
    <s v="С1-160"/>
    <x v="0"/>
    <n v="5"/>
    <n v="23"/>
    <n v="160"/>
    <n v="30.82"/>
    <x v="0"/>
    <s v="Ст"/>
    <n v="5.84"/>
    <n v="1.75"/>
    <n v="24.98"/>
    <n v="26.73"/>
    <s v="S"/>
    <s v="Линейная"/>
    <s v="Правильная"/>
    <s v="Зона 1"/>
    <s v="Море"/>
    <s v="Стандарт"/>
    <n v="42"/>
    <n v="320000"/>
    <n v="5.0000000000000001E-3"/>
    <n v="0.04"/>
    <n v="0"/>
    <n v="0.03"/>
    <n v="5.0000000000000001E-3"/>
    <n v="7.0000000000000007E-2"/>
    <n v="0"/>
    <n v="-1.6E-2"/>
    <n v="0"/>
    <n v="362880"/>
    <n v="11183961.6"/>
    <n v="0"/>
    <n v="362880"/>
    <n v="11183961.6"/>
    <s v="Резерв"/>
    <s v="С1-160"/>
    <s v="Ст"/>
    <n v="30.82"/>
    <n v="362880"/>
    <s v="Резерв"/>
  </r>
  <r>
    <n v="161"/>
    <s v="С1-161"/>
    <x v="0"/>
    <n v="5"/>
    <n v="24"/>
    <n v="161"/>
    <n v="30.8"/>
    <x v="0"/>
    <s v="Ст"/>
    <n v="6.06"/>
    <n v="1.82"/>
    <n v="24.740000000000002"/>
    <n v="26.560000000000002"/>
    <s v="S"/>
    <s v="Линейная"/>
    <s v="Правильная"/>
    <s v="Зона 1"/>
    <s v="Море"/>
    <s v="Стандарт"/>
    <n v="42"/>
    <n v="320000"/>
    <n v="5.0000000000000001E-3"/>
    <n v="0.04"/>
    <n v="0"/>
    <n v="0.03"/>
    <n v="5.0000000000000001E-3"/>
    <n v="7.0000000000000007E-2"/>
    <n v="0"/>
    <n v="-1.6E-2"/>
    <n v="0"/>
    <n v="362880"/>
    <n v="11176704"/>
    <n v="0"/>
    <n v="362880"/>
    <n v="11176704"/>
    <s v="Резерв"/>
    <s v="С1-161"/>
    <s v="Ст"/>
    <n v="30.8"/>
    <n v="362880"/>
    <s v="Резерв"/>
  </r>
  <r>
    <n v="162"/>
    <s v="С1-162"/>
    <x v="0"/>
    <n v="5"/>
    <n v="25"/>
    <n v="162"/>
    <n v="30.83"/>
    <x v="0"/>
    <s v="Ст"/>
    <n v="6.09"/>
    <n v="1.83"/>
    <n v="24.74"/>
    <n v="26.57"/>
    <s v="S"/>
    <s v="Линейная"/>
    <s v="Правильная"/>
    <s v="Зона 1"/>
    <s v="Море"/>
    <s v="Стандарт"/>
    <n v="42"/>
    <n v="320000"/>
    <n v="5.0000000000000001E-3"/>
    <n v="0.04"/>
    <n v="0"/>
    <n v="0.03"/>
    <n v="5.0000000000000001E-3"/>
    <n v="7.0000000000000007E-2"/>
    <n v="0"/>
    <n v="-1.6E-2"/>
    <n v="0"/>
    <n v="362880"/>
    <n v="11187590.399999999"/>
    <n v="0"/>
    <n v="362880"/>
    <n v="11187590.399999999"/>
    <s v="Резерв"/>
    <s v="С1-162"/>
    <s v="Ст"/>
    <n v="30.83"/>
    <n v="362880"/>
    <s v="Резерв"/>
  </r>
  <r>
    <n v="163"/>
    <s v="С1-163"/>
    <x v="0"/>
    <n v="5"/>
    <n v="26"/>
    <n v="163"/>
    <n v="53.41"/>
    <x v="1"/>
    <s v="1АЕ"/>
    <n v="4.76"/>
    <n v="1.43"/>
    <n v="48.65"/>
    <n v="50.08"/>
    <s v="L"/>
    <s v="Линейная"/>
    <s v="Правильная"/>
    <s v="Зона 2"/>
    <s v="Море"/>
    <s v="Стандарт"/>
    <n v="42"/>
    <n v="310400"/>
    <n v="5.0000000000000001E-3"/>
    <n v="-0.01"/>
    <n v="0"/>
    <n v="0.03"/>
    <n v="0"/>
    <n v="7.0000000000000007E-2"/>
    <n v="0"/>
    <n v="-1.6E-2"/>
    <n v="0"/>
    <n v="334921.59999999998"/>
    <n v="17888162.655999996"/>
    <n v="0"/>
    <n v="334921.59999999998"/>
    <n v="17888162.655999996"/>
    <s v="Резерв"/>
    <s v="С1-163"/>
    <s v="1К"/>
    <n v="53.41"/>
    <n v="334921.59999999998"/>
    <s v="Резерв"/>
  </r>
  <r>
    <n v="164"/>
    <s v="С1-164"/>
    <x v="0"/>
    <n v="5"/>
    <n v="27"/>
    <n v="164"/>
    <n v="29.23"/>
    <x v="0"/>
    <s v="Ст"/>
    <n v="4.25"/>
    <n v="1.28"/>
    <n v="24.98"/>
    <n v="26.26"/>
    <s v="S"/>
    <s v="Линейная"/>
    <s v="Правильная"/>
    <s v="Зона 2"/>
    <s v="Море"/>
    <s v="Стандарт"/>
    <n v="42"/>
    <n v="320000"/>
    <n v="5.0000000000000001E-3"/>
    <n v="0.04"/>
    <n v="0"/>
    <n v="0.03"/>
    <n v="0"/>
    <n v="7.0000000000000007E-2"/>
    <n v="0"/>
    <n v="-1.6E-2"/>
    <n v="0"/>
    <n v="361280"/>
    <n v="10560214.4"/>
    <n v="0"/>
    <n v="361280"/>
    <n v="10560214.4"/>
    <s v="Резерв"/>
    <s v="С1-164"/>
    <s v="Ст"/>
    <n v="29.23"/>
    <n v="361280"/>
    <s v="Резерв"/>
  </r>
  <r>
    <n v="165"/>
    <s v="С1-165"/>
    <x v="0"/>
    <n v="5"/>
    <n v="28"/>
    <n v="165"/>
    <n v="29.24"/>
    <x v="0"/>
    <s v="Ст"/>
    <n v="4.25"/>
    <n v="1.28"/>
    <n v="24.99"/>
    <n v="26.27"/>
    <s v="S"/>
    <s v="Линейная"/>
    <s v="Правильная"/>
    <s v="Зона 2"/>
    <s v="Море"/>
    <s v="Стандарт"/>
    <n v="42"/>
    <n v="320000"/>
    <n v="5.0000000000000001E-3"/>
    <n v="0.04"/>
    <n v="0"/>
    <n v="0.03"/>
    <n v="0"/>
    <n v="7.0000000000000007E-2"/>
    <n v="0"/>
    <n v="-1.6E-2"/>
    <n v="0"/>
    <n v="361280"/>
    <n v="10563827.199999999"/>
    <n v="0"/>
    <n v="361280"/>
    <n v="10563827.199999999"/>
    <s v="Резерв"/>
    <s v="С1-165"/>
    <s v="Ст"/>
    <n v="29.24"/>
    <n v="361280"/>
    <s v="Резерв"/>
  </r>
  <r>
    <n v="166"/>
    <s v="С1-166"/>
    <x v="0"/>
    <n v="5"/>
    <n v="29"/>
    <n v="166"/>
    <n v="29.23"/>
    <x v="0"/>
    <s v="Ст"/>
    <n v="4.25"/>
    <n v="1.28"/>
    <n v="24.98"/>
    <n v="26.26"/>
    <s v="S"/>
    <s v="Линейная"/>
    <s v="Правильная"/>
    <s v="Зона 3"/>
    <s v="Море"/>
    <s v="Стандарт"/>
    <n v="42"/>
    <n v="320000"/>
    <n v="5.0000000000000001E-3"/>
    <n v="0.04"/>
    <n v="0"/>
    <n v="0.03"/>
    <n v="-5.0000000000000001E-3"/>
    <n v="7.0000000000000007E-2"/>
    <n v="0"/>
    <n v="-1.6E-2"/>
    <n v="0"/>
    <n v="359680"/>
    <n v="10513446.4"/>
    <n v="0"/>
    <n v="359680"/>
    <n v="10513446.4"/>
    <s v="Резерв"/>
    <s v="С1-166"/>
    <s v="Ст"/>
    <n v="29.23"/>
    <n v="359680"/>
    <s v="Резерв"/>
  </r>
  <r>
    <n v="167"/>
    <s v="С1-167"/>
    <x v="0"/>
    <n v="5"/>
    <n v="30"/>
    <n v="167"/>
    <n v="29.24"/>
    <x v="0"/>
    <s v="Ст"/>
    <n v="4.25"/>
    <n v="1.28"/>
    <n v="24.99"/>
    <n v="26.27"/>
    <s v="S"/>
    <s v="Линейная"/>
    <s v="Правильная"/>
    <s v="Зона 3"/>
    <s v="Море"/>
    <s v="Стандарт"/>
    <n v="42"/>
    <n v="320000"/>
    <n v="5.0000000000000001E-3"/>
    <n v="0.04"/>
    <n v="0"/>
    <n v="0.03"/>
    <n v="-5.0000000000000001E-3"/>
    <n v="7.0000000000000007E-2"/>
    <n v="0"/>
    <n v="-1.6E-2"/>
    <n v="0"/>
    <n v="359680"/>
    <n v="10517043.199999999"/>
    <n v="0"/>
    <n v="359680"/>
    <n v="10517043.199999999"/>
    <s v="Резерв"/>
    <s v="С1-167"/>
    <s v="Ст"/>
    <n v="29.24"/>
    <n v="359680"/>
    <s v="Резерв"/>
  </r>
  <r>
    <n v="168"/>
    <s v="С1-168"/>
    <x v="0"/>
    <n v="5"/>
    <n v="31"/>
    <n v="168"/>
    <n v="28.6"/>
    <x v="0"/>
    <s v="Ст"/>
    <n v="4.25"/>
    <n v="1.28"/>
    <n v="24.35"/>
    <n v="25.630000000000003"/>
    <s v="S"/>
    <s v="Линейная"/>
    <s v="Правильная"/>
    <s v="Зона 3"/>
    <s v="Море"/>
    <s v="Стандарт"/>
    <n v="42"/>
    <n v="320000"/>
    <n v="5.0000000000000001E-3"/>
    <n v="0.04"/>
    <n v="0"/>
    <n v="0.03"/>
    <n v="-5.0000000000000001E-3"/>
    <n v="7.0000000000000007E-2"/>
    <n v="0"/>
    <n v="-1.6E-2"/>
    <n v="0"/>
    <n v="359680"/>
    <n v="10286848"/>
    <n v="0"/>
    <n v="359680"/>
    <n v="10286848"/>
    <s v="Резерв"/>
    <s v="С1-168"/>
    <s v="Ст"/>
    <n v="28.6"/>
    <n v="359680"/>
    <s v="Резерв"/>
  </r>
  <r>
    <n v="169"/>
    <s v="С1-169"/>
    <x v="0"/>
    <n v="5"/>
    <n v="32"/>
    <n v="169"/>
    <n v="49.71"/>
    <x v="0"/>
    <s v="Ст"/>
    <n v="13.98"/>
    <n v="4.1900000000000004"/>
    <n v="35.730000000000004"/>
    <n v="39.92"/>
    <s v="L"/>
    <s v="Угловая"/>
    <s v="Правильная"/>
    <s v="Зона 3"/>
    <s v="Море"/>
    <s v="Стандарт"/>
    <n v="42"/>
    <n v="320000"/>
    <n v="5.0000000000000001E-3"/>
    <n v="-0.01"/>
    <n v="0.03"/>
    <n v="0.03"/>
    <n v="-5.0000000000000001E-3"/>
    <n v="7.0000000000000007E-2"/>
    <n v="0"/>
    <n v="-1.6E-2"/>
    <n v="0"/>
    <n v="353280"/>
    <n v="17561548.800000001"/>
    <n v="0"/>
    <n v="353280"/>
    <n v="17561548.800000001"/>
    <s v="Резерв"/>
    <s v="С1-169"/>
    <s v="Ст"/>
    <n v="49.71"/>
    <n v="353280"/>
    <s v="Резерв"/>
  </r>
  <r>
    <n v="17"/>
    <s v="С1-17"/>
    <x v="0"/>
    <n v="2"/>
    <n v="4"/>
    <n v="17"/>
    <n v="29.24"/>
    <x v="0"/>
    <s v="Ст"/>
    <n v="4.25"/>
    <n v="1.28"/>
    <n v="24.99"/>
    <n v="26.27"/>
    <s v="S"/>
    <s v="Линейная"/>
    <s v="Правильная"/>
    <s v="Зона 2"/>
    <s v="Двор север"/>
    <s v="Около/над входной группой"/>
    <n v="40"/>
    <n v="320000"/>
    <n v="-0.01"/>
    <n v="0.04"/>
    <n v="0"/>
    <n v="0.03"/>
    <n v="0"/>
    <n v="-1.4999999999999999E-2"/>
    <n v="-0.01"/>
    <n v="-1.4E-2"/>
    <n v="0"/>
    <n v="326720"/>
    <n v="9553292.7999999989"/>
    <n v="0"/>
    <n v="326720"/>
    <n v="9553292.7999999989"/>
    <s v="Резерв"/>
    <s v="С1-17"/>
    <s v="Ст"/>
    <n v="29.24"/>
    <n v="326720"/>
    <s v="Резерв"/>
  </r>
  <r>
    <n v="170"/>
    <s v="С1-170"/>
    <x v="0"/>
    <n v="5"/>
    <n v="33"/>
    <n v="170"/>
    <n v="49.71"/>
    <x v="0"/>
    <s v="Ст"/>
    <n v="13.98"/>
    <n v="4.1900000000000004"/>
    <n v="35.730000000000004"/>
    <n v="39.92"/>
    <s v="L"/>
    <s v="Угловая"/>
    <s v="Правильная"/>
    <s v="Зона 3"/>
    <s v="Двор+озеро"/>
    <s v="Стандарт"/>
    <n v="42"/>
    <n v="320000"/>
    <n v="5.0000000000000001E-3"/>
    <n v="-0.01"/>
    <n v="0.03"/>
    <n v="0.03"/>
    <n v="-5.0000000000000001E-3"/>
    <n v="1.4999999999999999E-2"/>
    <n v="0"/>
    <n v="-1.6E-2"/>
    <n v="0"/>
    <n v="335680"/>
    <n v="16686652.800000001"/>
    <n v="0"/>
    <n v="335680"/>
    <n v="16686652.800000001"/>
    <s v="Резерв"/>
    <s v="С1-170"/>
    <s v="Ст"/>
    <n v="49.71"/>
    <n v="335680"/>
    <s v="Резерв"/>
  </r>
  <r>
    <n v="171"/>
    <s v="С1-171"/>
    <x v="0"/>
    <n v="5"/>
    <n v="34"/>
    <n v="171"/>
    <n v="28.6"/>
    <x v="0"/>
    <s v="Ст"/>
    <n v="4.25"/>
    <n v="1.28"/>
    <n v="24.35"/>
    <n v="25.630000000000003"/>
    <s v="S"/>
    <s v="Линейная"/>
    <s v="Правильная"/>
    <s v="Зона 3"/>
    <s v="Двор+озеро"/>
    <s v="Стандарт"/>
    <n v="42"/>
    <n v="320000"/>
    <n v="5.0000000000000001E-3"/>
    <n v="0.04"/>
    <n v="0"/>
    <n v="0.03"/>
    <n v="-5.0000000000000001E-3"/>
    <n v="1.4999999999999999E-2"/>
    <n v="0"/>
    <n v="-1.6E-2"/>
    <n v="0"/>
    <n v="342080"/>
    <n v="9783488"/>
    <n v="0"/>
    <n v="342080"/>
    <n v="9783488"/>
    <s v="Резерв"/>
    <s v="С1-171"/>
    <s v="Ст"/>
    <n v="28.6"/>
    <n v="342080"/>
    <s v="Резерв"/>
  </r>
  <r>
    <n v="172"/>
    <s v="С1-172"/>
    <x v="0"/>
    <n v="5"/>
    <n v="35"/>
    <n v="172"/>
    <n v="29.24"/>
    <x v="0"/>
    <s v="Ст"/>
    <n v="4.25"/>
    <n v="1.28"/>
    <n v="24.99"/>
    <n v="26.27"/>
    <s v="S"/>
    <s v="Линейная"/>
    <s v="Правильная"/>
    <s v="Зона 3"/>
    <s v="Двор+озеро"/>
    <s v="Стандарт"/>
    <n v="42"/>
    <n v="320000"/>
    <n v="5.0000000000000001E-3"/>
    <n v="0.04"/>
    <n v="0"/>
    <n v="0.03"/>
    <n v="-5.0000000000000001E-3"/>
    <n v="1.4999999999999999E-2"/>
    <n v="0"/>
    <n v="-1.6E-2"/>
    <n v="0"/>
    <n v="342080"/>
    <n v="10002419.199999999"/>
    <n v="0"/>
    <n v="342080"/>
    <n v="10002419.199999999"/>
    <s v="Резерв"/>
    <s v="С1-172"/>
    <s v="Ст"/>
    <n v="29.24"/>
    <n v="342080"/>
    <s v="Резерв"/>
  </r>
  <r>
    <n v="173"/>
    <s v="С1-173"/>
    <x v="0"/>
    <n v="5"/>
    <n v="36"/>
    <n v="173"/>
    <n v="29.24"/>
    <x v="0"/>
    <s v="Ст"/>
    <n v="4.25"/>
    <n v="1.28"/>
    <n v="24.99"/>
    <n v="26.27"/>
    <s v="S"/>
    <s v="Линейная"/>
    <s v="Правильная"/>
    <s v="Зона 3"/>
    <s v="Двор+озеро"/>
    <s v="Стандарт"/>
    <n v="42"/>
    <n v="320000"/>
    <n v="5.0000000000000001E-3"/>
    <n v="0.04"/>
    <n v="0"/>
    <n v="0.03"/>
    <n v="-5.0000000000000001E-3"/>
    <n v="1.4999999999999999E-2"/>
    <n v="0"/>
    <n v="-1.6E-2"/>
    <n v="0"/>
    <n v="342080"/>
    <n v="10002419.199999999"/>
    <n v="0"/>
    <n v="342080"/>
    <n v="10002419.199999999"/>
    <s v="Резерв"/>
    <s v="С1-173"/>
    <s v="Ст"/>
    <n v="29.24"/>
    <n v="342080"/>
    <s v="Резерв"/>
  </r>
  <r>
    <n v="174"/>
    <s v="С1-174"/>
    <x v="0"/>
    <n v="5"/>
    <n v="37"/>
    <n v="174"/>
    <n v="29.24"/>
    <x v="0"/>
    <s v="Ст"/>
    <n v="4.25"/>
    <n v="1.28"/>
    <n v="24.99"/>
    <n v="26.27"/>
    <s v="S"/>
    <s v="Линейная"/>
    <s v="Правильная"/>
    <s v="Зона 2"/>
    <s v="Двор+озеро"/>
    <s v="Стандарт"/>
    <n v="42"/>
    <n v="320000"/>
    <n v="5.0000000000000001E-3"/>
    <n v="0.04"/>
    <n v="0"/>
    <n v="0.03"/>
    <n v="0"/>
    <n v="1.4999999999999999E-2"/>
    <n v="0"/>
    <n v="-1.6E-2"/>
    <n v="0"/>
    <n v="343680"/>
    <n v="10049203.199999999"/>
    <n v="0"/>
    <n v="343680"/>
    <n v="10049203.199999999"/>
    <s v="Резерв"/>
    <s v="С1-174"/>
    <s v="Ст"/>
    <n v="29.24"/>
    <n v="343680"/>
    <s v="Резерв"/>
  </r>
  <r>
    <n v="175"/>
    <s v="С1-175"/>
    <x v="0"/>
    <n v="5"/>
    <n v="38"/>
    <n v="175"/>
    <n v="58.74"/>
    <x v="1"/>
    <s v="1АЕ"/>
    <n v="5.27"/>
    <n v="1.58"/>
    <n v="53.47"/>
    <n v="55.05"/>
    <s v="XL"/>
    <s v="Линейная"/>
    <s v="Правильная"/>
    <s v="Зона 2"/>
    <s v="Двор+озеро"/>
    <s v="Стандарт"/>
    <n v="42"/>
    <n v="310400"/>
    <n v="5.0000000000000001E-3"/>
    <n v="-0.02"/>
    <n v="0"/>
    <n v="0.03"/>
    <n v="0"/>
    <n v="1.4999999999999999E-2"/>
    <n v="0"/>
    <n v="-1.6E-2"/>
    <n v="0"/>
    <n v="314745.59999999998"/>
    <n v="18488156.544"/>
    <n v="0"/>
    <n v="314745.59999999998"/>
    <n v="18488156.544"/>
    <s v="Резерв"/>
    <s v="С1-175"/>
    <s v="1К"/>
    <n v="58.74"/>
    <n v="314745.59999999998"/>
    <s v="Резерв"/>
  </r>
  <r>
    <n v="176"/>
    <s v="С1-176"/>
    <x v="0"/>
    <n v="5"/>
    <n v="39"/>
    <n v="176"/>
    <n v="30.59"/>
    <x v="0"/>
    <s v="Ст"/>
    <n v="5.85"/>
    <n v="1.76"/>
    <n v="24.740000000000002"/>
    <n v="26.500000000000004"/>
    <s v="S"/>
    <s v="Линейная"/>
    <s v="Правильная"/>
    <s v="Зона 1"/>
    <s v="Двор северо-восток"/>
    <s v="Стандарт"/>
    <n v="42"/>
    <n v="320000"/>
    <n v="5.0000000000000001E-3"/>
    <n v="0.04"/>
    <n v="0"/>
    <n v="0.03"/>
    <n v="5.0000000000000001E-3"/>
    <n v="-0.01"/>
    <n v="0"/>
    <n v="-1.6E-2"/>
    <n v="0"/>
    <n v="337280"/>
    <n v="10317395.199999999"/>
    <n v="0"/>
    <n v="337280"/>
    <n v="10317395.199999999"/>
    <s v="Резерв"/>
    <s v="С1-176"/>
    <s v="Ст"/>
    <n v="30.59"/>
    <n v="337280"/>
    <s v="Резерв"/>
  </r>
  <r>
    <n v="177"/>
    <s v="С1-177"/>
    <x v="0"/>
    <n v="5"/>
    <n v="40"/>
    <n v="177"/>
    <n v="30.78"/>
    <x v="0"/>
    <s v="Ст"/>
    <n v="6.04"/>
    <n v="1.81"/>
    <n v="24.740000000000002"/>
    <n v="26.55"/>
    <s v="S"/>
    <s v="Линейная"/>
    <s v="Правильная"/>
    <s v="Зона 1"/>
    <s v="Двор северо-восток"/>
    <s v="Стандарт"/>
    <n v="42"/>
    <n v="320000"/>
    <n v="5.0000000000000001E-3"/>
    <n v="0.04"/>
    <n v="0"/>
    <n v="0.03"/>
    <n v="5.0000000000000001E-3"/>
    <n v="-0.01"/>
    <n v="0"/>
    <n v="-1.6E-2"/>
    <n v="0"/>
    <n v="337280"/>
    <n v="10381478.4"/>
    <n v="0"/>
    <n v="337280"/>
    <n v="10381478.4"/>
    <s v="Резерв"/>
    <s v="С1-177"/>
    <s v="Ст"/>
    <n v="30.78"/>
    <n v="337280"/>
    <s v="Резерв"/>
  </r>
  <r>
    <n v="178"/>
    <s v="С1-178"/>
    <x v="0"/>
    <n v="5"/>
    <n v="41"/>
    <n v="178"/>
    <n v="30.59"/>
    <x v="0"/>
    <s v="Ст"/>
    <n v="6.04"/>
    <n v="1.81"/>
    <n v="24.55"/>
    <n v="26.36"/>
    <s v="S"/>
    <s v="Линейная"/>
    <s v="Правильная"/>
    <s v="Зона 1"/>
    <s v="Двор северо-восток"/>
    <s v="Стандарт"/>
    <n v="42"/>
    <n v="320000"/>
    <n v="5.0000000000000001E-3"/>
    <n v="0.04"/>
    <n v="0"/>
    <n v="0.03"/>
    <n v="5.0000000000000001E-3"/>
    <n v="-0.01"/>
    <n v="0"/>
    <n v="-1.6E-2"/>
    <n v="0"/>
    <n v="337280"/>
    <n v="10317395.199999999"/>
    <n v="0"/>
    <n v="337280"/>
    <n v="10317395.199999999"/>
    <s v="Резерв"/>
    <s v="С1-178"/>
    <s v="Ст"/>
    <n v="30.59"/>
    <n v="337280"/>
    <s v="Резерв"/>
  </r>
  <r>
    <n v="179"/>
    <s v="С1-179"/>
    <x v="0"/>
    <n v="5"/>
    <n v="42"/>
    <n v="179"/>
    <n v="30.4"/>
    <x v="0"/>
    <s v="Ст"/>
    <n v="5.85"/>
    <n v="1.76"/>
    <n v="24.549999999999997"/>
    <n v="26.31"/>
    <s v="S"/>
    <s v="Линейная"/>
    <s v="Правильная"/>
    <s v="Зона 1"/>
    <s v="Двор северо-восток"/>
    <s v="Стандарт"/>
    <n v="42"/>
    <n v="320000"/>
    <n v="5.0000000000000001E-3"/>
    <n v="0.04"/>
    <n v="0"/>
    <n v="0.03"/>
    <n v="5.0000000000000001E-3"/>
    <n v="-0.01"/>
    <n v="0"/>
    <n v="-1.6E-2"/>
    <n v="0"/>
    <n v="337280"/>
    <n v="10253312"/>
    <n v="0"/>
    <n v="337280"/>
    <n v="10253312"/>
    <s v="Резерв"/>
    <s v="С1-179"/>
    <s v="Ст"/>
    <n v="30.4"/>
    <n v="337280"/>
    <s v="Резерв"/>
  </r>
  <r>
    <n v="18"/>
    <s v="С1-18"/>
    <x v="0"/>
    <n v="2"/>
    <n v="5"/>
    <n v="18"/>
    <n v="29.24"/>
    <x v="0"/>
    <s v="Ст"/>
    <n v="4.25"/>
    <n v="1.28"/>
    <n v="24.99"/>
    <n v="26.27"/>
    <s v="S"/>
    <s v="Линейная"/>
    <s v="Правильная"/>
    <s v="Зона 3"/>
    <s v="Двор север"/>
    <s v="Стандарт"/>
    <n v="40"/>
    <n v="320000"/>
    <n v="-0.01"/>
    <n v="0.04"/>
    <n v="0"/>
    <n v="0.03"/>
    <n v="-5.0000000000000001E-3"/>
    <n v="-1.4999999999999999E-2"/>
    <n v="0"/>
    <n v="-1.4E-2"/>
    <n v="0"/>
    <n v="328320"/>
    <n v="9600076.7999999989"/>
    <n v="0"/>
    <n v="328320"/>
    <n v="9600076.7999999989"/>
    <s v="Резерв"/>
    <s v="С1-18"/>
    <s v="Ст"/>
    <n v="29.24"/>
    <n v="328320"/>
    <s v="Резерв"/>
  </r>
  <r>
    <n v="180"/>
    <s v="С1-180"/>
    <x v="0"/>
    <n v="6"/>
    <n v="1"/>
    <n v="180"/>
    <n v="29.86"/>
    <x v="0"/>
    <s v="Ст"/>
    <n v="5.13"/>
    <n v="1.54"/>
    <n v="24.73"/>
    <n v="26.27"/>
    <s v="S"/>
    <s v="Линейная"/>
    <s v="Правильная"/>
    <s v="Зона 1"/>
    <s v="Двор север"/>
    <s v="Внутренний угол"/>
    <n v="42"/>
    <n v="320000"/>
    <n v="1.4999999999999999E-2"/>
    <n v="0.04"/>
    <n v="0"/>
    <n v="0.03"/>
    <n v="5.0000000000000001E-3"/>
    <n v="-1.4999999999999999E-2"/>
    <n v="-0.01"/>
    <n v="-1.6E-2"/>
    <n v="0"/>
    <n v="335680"/>
    <n v="10023404.799999999"/>
    <n v="0"/>
    <n v="335680"/>
    <n v="10023404.799999999"/>
    <s v="Резерв"/>
    <s v="С1-180"/>
    <s v="Ст"/>
    <n v="29.86"/>
    <n v="335680"/>
    <s v="Резерв"/>
  </r>
  <r>
    <n v="181"/>
    <s v="С1-181"/>
    <x v="0"/>
    <n v="6"/>
    <n v="2"/>
    <n v="181"/>
    <n v="30.6"/>
    <x v="0"/>
    <s v="Ст"/>
    <n v="5.86"/>
    <n v="1.76"/>
    <n v="24.740000000000002"/>
    <n v="26.500000000000004"/>
    <s v="S"/>
    <s v="Линейная"/>
    <s v="Правильная"/>
    <s v="Зона 1"/>
    <s v="Двор север"/>
    <s v="Стандарт"/>
    <n v="42"/>
    <n v="320000"/>
    <n v="1.4999999999999999E-2"/>
    <n v="0.04"/>
    <n v="0"/>
    <n v="0.03"/>
    <n v="5.0000000000000001E-3"/>
    <n v="-1.4999999999999999E-2"/>
    <n v="0"/>
    <n v="-1.6E-2"/>
    <n v="0"/>
    <n v="338880"/>
    <n v="10369728"/>
    <n v="0"/>
    <n v="338880"/>
    <n v="10369728"/>
    <s v="Резерв"/>
    <s v="С1-181"/>
    <s v="Ст"/>
    <n v="30.6"/>
    <n v="338880"/>
    <s v="Резерв"/>
  </r>
  <r>
    <n v="182"/>
    <s v="С1-182"/>
    <x v="0"/>
    <n v="6"/>
    <n v="3"/>
    <n v="182"/>
    <n v="58.66"/>
    <x v="1"/>
    <s v="1АЕ"/>
    <n v="5.19"/>
    <n v="1.56"/>
    <n v="53.47"/>
    <n v="55.03"/>
    <s v="XL"/>
    <s v="Линейная"/>
    <s v="Правильная"/>
    <s v="Зона 2"/>
    <s v="Двор север"/>
    <s v="Стандарт"/>
    <n v="42"/>
    <n v="310400"/>
    <n v="1.4999999999999999E-2"/>
    <n v="-0.02"/>
    <n v="0"/>
    <n v="0.03"/>
    <n v="0"/>
    <n v="-1.4999999999999999E-2"/>
    <n v="0"/>
    <n v="-1.6E-2"/>
    <n v="0"/>
    <n v="308537.59999999998"/>
    <n v="18098815.615999997"/>
    <n v="0"/>
    <n v="308537.59999999998"/>
    <n v="18098815.615999997"/>
    <s v="Резерв"/>
    <s v="С1-182"/>
    <s v="1К"/>
    <n v="58.66"/>
    <n v="308537.59999999998"/>
    <s v="Резерв"/>
  </r>
  <r>
    <n v="183"/>
    <s v="С1-183"/>
    <x v="0"/>
    <n v="6"/>
    <n v="4"/>
    <n v="183"/>
    <n v="29.28"/>
    <x v="0"/>
    <s v="Ст"/>
    <n v="4.29"/>
    <n v="1.29"/>
    <n v="24.990000000000002"/>
    <n v="26.28"/>
    <s v="S"/>
    <s v="Линейная"/>
    <s v="Правильная"/>
    <s v="Зона 2"/>
    <s v="Двор север"/>
    <s v="Стандарт"/>
    <n v="42"/>
    <n v="320000"/>
    <n v="1.4999999999999999E-2"/>
    <n v="0.04"/>
    <n v="0"/>
    <n v="0.03"/>
    <n v="0"/>
    <n v="-1.4999999999999999E-2"/>
    <n v="0"/>
    <n v="-1.6E-2"/>
    <n v="0"/>
    <n v="337280"/>
    <n v="9875558.4000000004"/>
    <n v="0"/>
    <n v="337280"/>
    <n v="9875558.4000000004"/>
    <s v="Резерв"/>
    <s v="С1-183"/>
    <s v="Ст"/>
    <n v="29.28"/>
    <n v="337280"/>
    <s v="Резерв"/>
  </r>
  <r>
    <n v="184"/>
    <s v="С1-184"/>
    <x v="0"/>
    <n v="6"/>
    <n v="5"/>
    <n v="184"/>
    <n v="29.28"/>
    <x v="0"/>
    <s v="Ст"/>
    <n v="4.29"/>
    <n v="1.29"/>
    <n v="24.990000000000002"/>
    <n v="26.28"/>
    <s v="S"/>
    <s v="Линейная"/>
    <s v="Правильная"/>
    <s v="Зона 3"/>
    <s v="Двор север"/>
    <s v="Стандарт"/>
    <n v="42"/>
    <n v="320000"/>
    <n v="1.4999999999999999E-2"/>
    <n v="0.04"/>
    <n v="0"/>
    <n v="0.03"/>
    <n v="-5.0000000000000001E-3"/>
    <n v="-1.4999999999999999E-2"/>
    <n v="0"/>
    <n v="-1.6E-2"/>
    <n v="0"/>
    <n v="335680"/>
    <n v="9828710.4000000004"/>
    <n v="0"/>
    <n v="335680"/>
    <n v="9828710.4000000004"/>
    <s v="Резерв"/>
    <s v="С1-184"/>
    <s v="Ст"/>
    <n v="29.28"/>
    <n v="335680"/>
    <s v="Резерв"/>
  </r>
  <r>
    <n v="185"/>
    <s v="С1-185"/>
    <x v="0"/>
    <n v="6"/>
    <n v="6"/>
    <n v="185"/>
    <n v="29.28"/>
    <x v="0"/>
    <s v="Ст"/>
    <n v="4.29"/>
    <n v="1.29"/>
    <n v="24.990000000000002"/>
    <n v="26.28"/>
    <s v="S"/>
    <s v="Линейная"/>
    <s v="Правильная"/>
    <s v="Зона 3"/>
    <s v="Двор север"/>
    <s v="Стандарт"/>
    <n v="42"/>
    <n v="320000"/>
    <n v="1.4999999999999999E-2"/>
    <n v="0.04"/>
    <n v="0"/>
    <n v="0.03"/>
    <n v="-5.0000000000000001E-3"/>
    <n v="-1.4999999999999999E-2"/>
    <n v="0"/>
    <n v="-1.6E-2"/>
    <n v="0"/>
    <n v="335680"/>
    <n v="9828710.4000000004"/>
    <n v="0"/>
    <n v="335680"/>
    <n v="9828710.4000000004"/>
    <s v="Резерв"/>
    <s v="С1-185"/>
    <s v="Ст"/>
    <n v="29.28"/>
    <n v="335680"/>
    <s v="Резерв"/>
  </r>
  <r>
    <n v="186"/>
    <s v="С1-186"/>
    <x v="0"/>
    <n v="6"/>
    <n v="7"/>
    <n v="186"/>
    <n v="28.64"/>
    <x v="0"/>
    <s v="Ст"/>
    <n v="4.29"/>
    <n v="1.29"/>
    <n v="24.35"/>
    <n v="25.64"/>
    <s v="S"/>
    <s v="Линейная"/>
    <s v="Правильная"/>
    <s v="Зона 3"/>
    <s v="Двор север"/>
    <s v="Стандарт"/>
    <n v="42"/>
    <n v="320000"/>
    <n v="1.4999999999999999E-2"/>
    <n v="0.04"/>
    <n v="0"/>
    <n v="0.03"/>
    <n v="-5.0000000000000001E-3"/>
    <n v="-1.4999999999999999E-2"/>
    <n v="0"/>
    <n v="-1.6E-2"/>
    <n v="0"/>
    <n v="335680"/>
    <n v="9613875.2000000011"/>
    <n v="0"/>
    <n v="335680"/>
    <n v="9613875.2000000011"/>
    <s v="Резерв"/>
    <s v="С1-186"/>
    <s v="Ст"/>
    <n v="28.64"/>
    <n v="335680"/>
    <s v="Резерв"/>
  </r>
  <r>
    <n v="187"/>
    <s v="С1-187"/>
    <x v="0"/>
    <n v="6"/>
    <n v="8"/>
    <n v="187"/>
    <n v="49.74"/>
    <x v="0"/>
    <s v="Ст"/>
    <n v="14.01"/>
    <n v="4.2"/>
    <n v="35.730000000000004"/>
    <n v="39.930000000000007"/>
    <s v="L"/>
    <s v="Угловая"/>
    <s v="Правильная"/>
    <s v="Зона 3"/>
    <s v="Двор северо-восток"/>
    <s v="Стандарт"/>
    <n v="42"/>
    <n v="320000"/>
    <n v="1.4999999999999999E-2"/>
    <n v="-0.01"/>
    <n v="0.03"/>
    <n v="0.03"/>
    <n v="-5.0000000000000001E-3"/>
    <n v="-0.01"/>
    <n v="0"/>
    <n v="-1.6E-2"/>
    <n v="0"/>
    <n v="330880"/>
    <n v="16457971.200000001"/>
    <n v="0"/>
    <n v="330880"/>
    <n v="16457971.200000001"/>
    <s v="Резерв"/>
    <s v="С1-187"/>
    <s v="Ст"/>
    <n v="49.74"/>
    <n v="330880"/>
    <s v="Резерв"/>
  </r>
  <r>
    <n v="188"/>
    <s v="С1-188"/>
    <x v="0"/>
    <n v="6"/>
    <n v="9"/>
    <n v="188"/>
    <n v="49.74"/>
    <x v="0"/>
    <s v="Ст"/>
    <n v="14.01"/>
    <n v="4.2"/>
    <n v="35.730000000000004"/>
    <n v="39.930000000000007"/>
    <s v="L"/>
    <s v="Угловая"/>
    <s v="Правильная"/>
    <s v="Зона 3"/>
    <s v="Море"/>
    <s v="Стандарт"/>
    <n v="42"/>
    <n v="320000"/>
    <n v="1.4999999999999999E-2"/>
    <n v="-0.01"/>
    <n v="0.03"/>
    <n v="0.03"/>
    <n v="-5.0000000000000001E-3"/>
    <n v="7.0000000000000007E-2"/>
    <n v="0"/>
    <n v="-1.6E-2"/>
    <n v="0"/>
    <n v="356480"/>
    <n v="17731315.199999999"/>
    <n v="0"/>
    <n v="356480"/>
    <n v="17731315.199999999"/>
    <s v="Резерв"/>
    <s v="С1-188"/>
    <s v="Ст"/>
    <n v="49.74"/>
    <n v="356480"/>
    <s v="Резерв"/>
  </r>
  <r>
    <n v="189"/>
    <s v="С1-189"/>
    <x v="0"/>
    <n v="6"/>
    <n v="10"/>
    <n v="189"/>
    <n v="28.64"/>
    <x v="0"/>
    <s v="Ст"/>
    <n v="4.29"/>
    <n v="1.29"/>
    <n v="24.35"/>
    <n v="25.64"/>
    <s v="S"/>
    <s v="Линейная"/>
    <s v="Правильная"/>
    <s v="Зона 3"/>
    <s v="Море"/>
    <s v="Стандарт"/>
    <n v="42"/>
    <n v="320000"/>
    <n v="1.4999999999999999E-2"/>
    <n v="0.04"/>
    <n v="0"/>
    <n v="0.03"/>
    <n v="-5.0000000000000001E-3"/>
    <n v="7.0000000000000007E-2"/>
    <n v="0"/>
    <n v="-1.6E-2"/>
    <n v="0"/>
    <n v="362880"/>
    <n v="10392883.200000001"/>
    <n v="0"/>
    <n v="362880"/>
    <n v="10392883.200000001"/>
    <s v="Резерв"/>
    <s v="С1-189"/>
    <s v="Ст"/>
    <n v="28.64"/>
    <n v="362880"/>
    <s v="Резерв"/>
  </r>
  <r>
    <n v="19"/>
    <s v="С1-19"/>
    <x v="0"/>
    <n v="2"/>
    <n v="6"/>
    <n v="19"/>
    <n v="30.72"/>
    <x v="0"/>
    <s v="Ст"/>
    <n v="4.25"/>
    <n v="1.28"/>
    <n v="26.47"/>
    <n v="27.75"/>
    <s v="S"/>
    <s v="Линейная"/>
    <s v="Правильная"/>
    <s v="Зона 3"/>
    <s v="Двор север"/>
    <s v="Стандарт"/>
    <n v="40"/>
    <n v="320000"/>
    <n v="-0.01"/>
    <n v="0.04"/>
    <n v="0"/>
    <n v="0.03"/>
    <n v="-5.0000000000000001E-3"/>
    <n v="-1.4999999999999999E-2"/>
    <n v="0"/>
    <n v="-1.4E-2"/>
    <n v="0"/>
    <n v="328320"/>
    <n v="10085990.4"/>
    <n v="0"/>
    <n v="328320"/>
    <n v="10085990.4"/>
    <s v="Резерв"/>
    <s v="С1-19"/>
    <s v="Ст"/>
    <n v="30.72"/>
    <n v="328320"/>
    <s v="Резерв"/>
  </r>
  <r>
    <n v="190"/>
    <s v="С1-190"/>
    <x v="0"/>
    <n v="6"/>
    <n v="11"/>
    <n v="190"/>
    <n v="29.28"/>
    <x v="0"/>
    <s v="Ст"/>
    <n v="4.29"/>
    <n v="1.29"/>
    <n v="24.990000000000002"/>
    <n v="26.28"/>
    <s v="S"/>
    <s v="Линейная"/>
    <s v="Правильная"/>
    <s v="Зона 3"/>
    <s v="Море"/>
    <s v="Стандарт"/>
    <n v="42"/>
    <n v="320000"/>
    <n v="1.4999999999999999E-2"/>
    <n v="0.04"/>
    <n v="0"/>
    <n v="0.03"/>
    <n v="-5.0000000000000001E-3"/>
    <n v="7.0000000000000007E-2"/>
    <n v="0"/>
    <n v="-1.6E-2"/>
    <n v="0"/>
    <n v="362880"/>
    <n v="10625126.4"/>
    <n v="0"/>
    <n v="362880"/>
    <n v="10625126.4"/>
    <s v="Резерв"/>
    <s v="С1-190"/>
    <s v="Ст"/>
    <n v="29.28"/>
    <n v="362880"/>
    <s v="Резерв"/>
  </r>
  <r>
    <n v="191"/>
    <s v="С1-191"/>
    <x v="0"/>
    <n v="6"/>
    <n v="12"/>
    <n v="191"/>
    <n v="29.28"/>
    <x v="0"/>
    <s v="Ст"/>
    <n v="4.29"/>
    <n v="1.29"/>
    <n v="24.990000000000002"/>
    <n v="26.28"/>
    <s v="S"/>
    <s v="Линейная"/>
    <s v="Правильная"/>
    <s v="Зона 3"/>
    <s v="Море"/>
    <s v="Стандарт"/>
    <n v="42"/>
    <n v="320000"/>
    <n v="1.4999999999999999E-2"/>
    <n v="0.04"/>
    <n v="0"/>
    <n v="0.03"/>
    <n v="-5.0000000000000001E-3"/>
    <n v="7.0000000000000007E-2"/>
    <n v="0"/>
    <n v="-1.6E-2"/>
    <n v="0"/>
    <n v="362880"/>
    <n v="10625126.4"/>
    <n v="0"/>
    <n v="362880"/>
    <n v="10625126.4"/>
    <s v="Резерв"/>
    <s v="С1-191"/>
    <s v="Ст"/>
    <n v="29.28"/>
    <n v="362880"/>
    <s v="Резерв"/>
  </r>
  <r>
    <n v="192"/>
    <s v="С1-192"/>
    <x v="0"/>
    <n v="6"/>
    <n v="13"/>
    <n v="192"/>
    <n v="29.28"/>
    <x v="0"/>
    <s v="Ст"/>
    <n v="4.29"/>
    <n v="1.29"/>
    <n v="24.990000000000002"/>
    <n v="26.28"/>
    <s v="S"/>
    <s v="Линейная"/>
    <s v="Правильная"/>
    <s v="Зона 2"/>
    <s v="Море"/>
    <s v="Стандарт"/>
    <n v="42"/>
    <n v="320000"/>
    <n v="1.4999999999999999E-2"/>
    <n v="0.04"/>
    <n v="0"/>
    <n v="0.03"/>
    <n v="0"/>
    <n v="7.0000000000000007E-2"/>
    <n v="0"/>
    <n v="-1.6E-2"/>
    <n v="0"/>
    <n v="364480"/>
    <n v="10671974.4"/>
    <n v="0"/>
    <n v="364480"/>
    <n v="10671974.4"/>
    <s v="Резерв"/>
    <s v="С1-192"/>
    <s v="Ст"/>
    <n v="29.28"/>
    <n v="364480"/>
    <s v="Резерв"/>
  </r>
  <r>
    <n v="193"/>
    <s v="С1-193"/>
    <x v="0"/>
    <n v="6"/>
    <n v="14"/>
    <n v="193"/>
    <n v="29.28"/>
    <x v="0"/>
    <s v="Ст"/>
    <n v="4.29"/>
    <n v="1.29"/>
    <n v="24.990000000000002"/>
    <n v="26.28"/>
    <s v="S"/>
    <s v="Линейная"/>
    <s v="Правильная"/>
    <s v="Зона 2"/>
    <s v="Море"/>
    <s v="Стандарт"/>
    <n v="42"/>
    <n v="320000"/>
    <n v="1.4999999999999999E-2"/>
    <n v="0.04"/>
    <n v="0"/>
    <n v="0.03"/>
    <n v="0"/>
    <n v="7.0000000000000007E-2"/>
    <n v="0"/>
    <n v="-1.6E-2"/>
    <n v="0"/>
    <n v="364480"/>
    <n v="10671974.4"/>
    <n v="0"/>
    <n v="364480"/>
    <n v="10671974.4"/>
    <s v="Резерв"/>
    <s v="С1-193"/>
    <s v="Ст"/>
    <n v="29.28"/>
    <n v="364480"/>
    <s v="Резерв"/>
  </r>
  <r>
    <n v="194"/>
    <s v="С1-194"/>
    <x v="0"/>
    <n v="6"/>
    <n v="15"/>
    <n v="194"/>
    <n v="53.24"/>
    <x v="1"/>
    <s v="1АЕ"/>
    <n v="4.7699999999999996"/>
    <n v="1.43"/>
    <n v="48.47"/>
    <n v="49.9"/>
    <s v="L"/>
    <s v="Линейная"/>
    <s v="Правильная"/>
    <s v="Зона 2"/>
    <s v="Море"/>
    <s v="Стандарт"/>
    <n v="42"/>
    <n v="310400"/>
    <n v="1.4999999999999999E-2"/>
    <n v="-0.01"/>
    <n v="0"/>
    <n v="0.03"/>
    <n v="0"/>
    <n v="7.0000000000000007E-2"/>
    <n v="0"/>
    <n v="-1.6E-2"/>
    <n v="0"/>
    <n v="338025.6"/>
    <n v="17996482.943999998"/>
    <n v="0"/>
    <n v="338025.6"/>
    <n v="17996482.943999998"/>
    <s v="Резерв"/>
    <s v="С1-194"/>
    <s v="1К"/>
    <n v="53.24"/>
    <n v="338025.6"/>
    <s v="Резерв"/>
  </r>
  <r>
    <n v="195"/>
    <s v="С1-195"/>
    <x v="0"/>
    <n v="6"/>
    <n v="16"/>
    <n v="195"/>
    <n v="30.96"/>
    <x v="0"/>
    <s v="Ст"/>
    <n v="6.22"/>
    <n v="1.87"/>
    <n v="24.740000000000002"/>
    <n v="26.610000000000003"/>
    <s v="S"/>
    <s v="Линейная"/>
    <s v="Правильная"/>
    <s v="Зона 1"/>
    <s v="Море"/>
    <s v="Стандарт"/>
    <n v="42"/>
    <n v="320000"/>
    <n v="1.4999999999999999E-2"/>
    <n v="0.04"/>
    <n v="0"/>
    <n v="0.03"/>
    <n v="5.0000000000000001E-3"/>
    <n v="7.0000000000000007E-2"/>
    <n v="0"/>
    <n v="-1.6E-2"/>
    <n v="0"/>
    <n v="366080"/>
    <n v="11333836.800000001"/>
    <n v="0"/>
    <n v="366080"/>
    <n v="11333836.800000001"/>
    <s v="Резерв"/>
    <s v="С1-195"/>
    <s v="Ст"/>
    <n v="30.96"/>
    <n v="366080"/>
    <s v="Резерв"/>
  </r>
  <r>
    <n v="196"/>
    <s v="С1-196"/>
    <x v="0"/>
    <n v="6"/>
    <n v="17"/>
    <n v="196"/>
    <n v="31.16"/>
    <x v="0"/>
    <s v="Ст"/>
    <n v="6.42"/>
    <n v="1.93"/>
    <n v="24.740000000000002"/>
    <n v="26.67"/>
    <s v="S"/>
    <s v="Линейная"/>
    <s v="Правильная"/>
    <s v="Зона 1"/>
    <s v="Море"/>
    <s v="Стандарт"/>
    <n v="42"/>
    <n v="320000"/>
    <n v="1.4999999999999999E-2"/>
    <n v="0.04"/>
    <n v="0"/>
    <n v="0.03"/>
    <n v="5.0000000000000001E-3"/>
    <n v="7.0000000000000007E-2"/>
    <n v="0"/>
    <n v="-1.6E-2"/>
    <n v="0"/>
    <n v="366080"/>
    <n v="11407052.800000001"/>
    <n v="0"/>
    <n v="366080"/>
    <n v="11407052.800000001"/>
    <s v="Резерв"/>
    <s v="С1-196"/>
    <s v="Ст"/>
    <n v="31.16"/>
    <n v="366080"/>
    <s v="Резерв"/>
  </r>
  <r>
    <n v="197"/>
    <s v="С1-197"/>
    <x v="0"/>
    <n v="6"/>
    <n v="18"/>
    <n v="197"/>
    <n v="45.6"/>
    <x v="0"/>
    <s v="Ст"/>
    <n v="9.3699999999999992"/>
    <n v="2.81"/>
    <n v="36.230000000000004"/>
    <n v="39.040000000000006"/>
    <s v="L"/>
    <s v="Линейная"/>
    <s v="Правильная"/>
    <s v="Зона 1"/>
    <s v="Море"/>
    <s v="Стандарт"/>
    <n v="42"/>
    <n v="320000"/>
    <n v="1.4999999999999999E-2"/>
    <n v="-0.01"/>
    <n v="0"/>
    <n v="0.03"/>
    <n v="5.0000000000000001E-3"/>
    <n v="7.0000000000000007E-2"/>
    <n v="0"/>
    <n v="-1.6E-2"/>
    <n v="0"/>
    <n v="350080"/>
    <n v="15963648"/>
    <n v="0"/>
    <n v="350080"/>
    <n v="15963648"/>
    <s v="Резерв"/>
    <s v="С1-197"/>
    <s v="Ст"/>
    <n v="45.6"/>
    <n v="350080"/>
    <s v="Резерв"/>
  </r>
  <r>
    <n v="198"/>
    <s v="С1-198"/>
    <x v="0"/>
    <n v="6"/>
    <n v="19"/>
    <n v="198"/>
    <n v="55.02"/>
    <x v="1"/>
    <s v="1АЕ"/>
    <n v="16.45"/>
    <n v="4.9400000000000004"/>
    <n v="38.570000000000007"/>
    <n v="43.510000000000005"/>
    <s v="S"/>
    <s v="Линейная"/>
    <s v="Неправильная"/>
    <s v="Зона 1"/>
    <s v="Море"/>
    <s v="Стандарт"/>
    <n v="42"/>
    <n v="310400"/>
    <n v="1.4999999999999999E-2"/>
    <n v="0.04"/>
    <n v="0"/>
    <n v="0"/>
    <n v="5.0000000000000001E-3"/>
    <n v="7.0000000000000007E-2"/>
    <n v="0"/>
    <n v="-1.6E-2"/>
    <n v="0"/>
    <n v="345785.59999999998"/>
    <n v="19025123.712000001"/>
    <n v="0"/>
    <n v="345785.59999999998"/>
    <n v="19025123.712000001"/>
    <s v="Резерв"/>
    <s v="С1-198"/>
    <s v="1К"/>
    <n v="55.02"/>
    <n v="345785.59999999998"/>
    <s v="Резерв"/>
  </r>
  <r>
    <n v="199"/>
    <s v="С1-199"/>
    <x v="0"/>
    <n v="6"/>
    <n v="20"/>
    <n v="199"/>
    <n v="30.5"/>
    <x v="0"/>
    <s v="Ст"/>
    <n v="5.51"/>
    <n v="1.65"/>
    <n v="24.990000000000002"/>
    <n v="26.64"/>
    <s v="S"/>
    <s v="Линейная"/>
    <s v="Правильная"/>
    <s v="Зона 1"/>
    <s v="Море"/>
    <s v="У входа в лифтовый холл"/>
    <n v="42"/>
    <n v="320000"/>
    <n v="1.4999999999999999E-2"/>
    <n v="0.04"/>
    <n v="0"/>
    <n v="0.03"/>
    <n v="5.0000000000000001E-3"/>
    <n v="7.0000000000000007E-2"/>
    <n v="-0.01"/>
    <n v="-1.6E-2"/>
    <n v="0"/>
    <n v="362880"/>
    <n v="11067840"/>
    <n v="0"/>
    <n v="362880"/>
    <n v="11067840"/>
    <s v="Резерв"/>
    <s v="С1-199"/>
    <s v="Ст"/>
    <n v="30.5"/>
    <n v="362880"/>
    <s v="Резерв"/>
  </r>
  <r>
    <n v="2"/>
    <s v="С1-2"/>
    <x v="0"/>
    <n v="1"/>
    <n v="2"/>
    <n v="2"/>
    <n v="31.62"/>
    <x v="0"/>
    <s v="Ст"/>
    <n v="6.87"/>
    <n v="2.06"/>
    <n v="24.75"/>
    <n v="26.81"/>
    <s v="S"/>
    <s v="Линейная"/>
    <s v="Правильная"/>
    <s v="Зона 1"/>
    <s v="Двор север"/>
    <s v="Стандарт"/>
    <n v="13"/>
    <n v="320000"/>
    <n v="-1.4999999999999999E-2"/>
    <n v="0.04"/>
    <n v="0"/>
    <n v="0.03"/>
    <n v="5.0000000000000001E-3"/>
    <n v="-1.4999999999999999E-2"/>
    <n v="0"/>
    <n v="1.2999999999999999E-2"/>
    <n v="0"/>
    <n v="338560"/>
    <n v="10705267.200000001"/>
    <n v="0"/>
    <n v="338560"/>
    <n v="10705267.200000001"/>
    <s v="Резерв"/>
    <s v="С1-2"/>
    <s v="Ст"/>
    <n v="31.62"/>
    <n v="338560"/>
    <s v="Резерв"/>
  </r>
  <r>
    <n v="20"/>
    <s v="С1-20"/>
    <x v="0"/>
    <n v="2"/>
    <n v="7"/>
    <n v="20"/>
    <n v="28.6"/>
    <x v="0"/>
    <s v="Ст"/>
    <n v="4.25"/>
    <n v="1.28"/>
    <n v="24.35"/>
    <n v="25.630000000000003"/>
    <s v="S"/>
    <s v="Линейная"/>
    <s v="Правильная"/>
    <s v="Зона 3"/>
    <s v="Двор север"/>
    <s v="Стандарт"/>
    <n v="40"/>
    <n v="320000"/>
    <n v="-0.01"/>
    <n v="0.04"/>
    <n v="0"/>
    <n v="0.03"/>
    <n v="-5.0000000000000001E-3"/>
    <n v="-1.4999999999999999E-2"/>
    <n v="0"/>
    <n v="-1.4E-2"/>
    <n v="0"/>
    <n v="328320"/>
    <n v="9389952"/>
    <n v="0"/>
    <n v="328320"/>
    <n v="9389952"/>
    <s v="Резерв"/>
    <s v="С1-20"/>
    <s v="Ст"/>
    <n v="28.6"/>
    <n v="328320"/>
    <s v="Резерв"/>
  </r>
  <r>
    <n v="200"/>
    <s v="С1-200"/>
    <x v="0"/>
    <n v="6"/>
    <n v="21"/>
    <n v="200"/>
    <n v="30.49"/>
    <x v="0"/>
    <s v="Ст"/>
    <n v="5.51"/>
    <n v="1.65"/>
    <n v="24.979999999999997"/>
    <n v="26.629999999999995"/>
    <s v="S"/>
    <s v="Линейная"/>
    <s v="Правильная"/>
    <s v="Зона 1"/>
    <s v="Море"/>
    <s v="У входа в лифтовый холл"/>
    <n v="42"/>
    <n v="320000"/>
    <n v="1.4999999999999999E-2"/>
    <n v="0.04"/>
    <n v="0"/>
    <n v="0.03"/>
    <n v="5.0000000000000001E-3"/>
    <n v="7.0000000000000007E-2"/>
    <n v="-0.01"/>
    <n v="-1.6E-2"/>
    <n v="0"/>
    <n v="362880"/>
    <n v="11064211.199999999"/>
    <n v="0"/>
    <n v="362880"/>
    <n v="11064211.199999999"/>
    <s v="Резерв"/>
    <s v="С1-200"/>
    <s v="Ст"/>
    <n v="30.49"/>
    <n v="362880"/>
    <s v="Резерв"/>
  </r>
  <r>
    <n v="201"/>
    <s v="С1-201"/>
    <x v="0"/>
    <n v="6"/>
    <n v="22"/>
    <n v="201"/>
    <n v="30.5"/>
    <x v="0"/>
    <s v="Ст"/>
    <n v="5.51"/>
    <n v="1.65"/>
    <n v="24.990000000000002"/>
    <n v="26.64"/>
    <s v="S"/>
    <s v="Линейная"/>
    <s v="Правильная"/>
    <s v="Зона 1"/>
    <s v="Море"/>
    <s v="Стандарт"/>
    <n v="42"/>
    <n v="320000"/>
    <n v="1.4999999999999999E-2"/>
    <n v="0.04"/>
    <n v="0"/>
    <n v="0.03"/>
    <n v="5.0000000000000001E-3"/>
    <n v="7.0000000000000007E-2"/>
    <n v="0"/>
    <n v="-1.6E-2"/>
    <n v="0"/>
    <n v="366080"/>
    <n v="11165440"/>
    <n v="0"/>
    <n v="366080"/>
    <n v="11165440"/>
    <s v="Резерв"/>
    <s v="С1-201"/>
    <s v="Ст"/>
    <n v="30.5"/>
    <n v="366080"/>
    <s v="Резерв"/>
  </r>
  <r>
    <n v="202"/>
    <s v="С1-202"/>
    <x v="0"/>
    <n v="6"/>
    <n v="23"/>
    <n v="202"/>
    <n v="30.49"/>
    <x v="0"/>
    <s v="Ст"/>
    <n v="5.51"/>
    <n v="1.65"/>
    <n v="24.979999999999997"/>
    <n v="26.629999999999995"/>
    <s v="S"/>
    <s v="Линейная"/>
    <s v="Правильная"/>
    <s v="Зона 1"/>
    <s v="Море"/>
    <s v="Стандарт"/>
    <n v="42"/>
    <n v="320000"/>
    <n v="1.4999999999999999E-2"/>
    <n v="0.04"/>
    <n v="0"/>
    <n v="0.03"/>
    <n v="5.0000000000000001E-3"/>
    <n v="7.0000000000000007E-2"/>
    <n v="0"/>
    <n v="-1.6E-2"/>
    <n v="0"/>
    <n v="366080"/>
    <n v="11161779.199999999"/>
    <n v="0"/>
    <n v="366080"/>
    <n v="11161779.199999999"/>
    <s v="Резерв"/>
    <s v="С1-202"/>
    <s v="Ст"/>
    <n v="30.49"/>
    <n v="366080"/>
    <s v="Резерв"/>
  </r>
  <r>
    <n v="203"/>
    <s v="С1-203"/>
    <x v="0"/>
    <n v="6"/>
    <n v="24"/>
    <n v="203"/>
    <n v="30.25"/>
    <x v="0"/>
    <s v="Ст"/>
    <n v="5.51"/>
    <n v="1.65"/>
    <n v="24.740000000000002"/>
    <n v="26.39"/>
    <s v="S"/>
    <s v="Линейная"/>
    <s v="Правильная"/>
    <s v="Зона 1"/>
    <s v="Море"/>
    <s v="Стандарт"/>
    <n v="42"/>
    <n v="320000"/>
    <n v="1.4999999999999999E-2"/>
    <n v="0.04"/>
    <n v="0"/>
    <n v="0.03"/>
    <n v="5.0000000000000001E-3"/>
    <n v="7.0000000000000007E-2"/>
    <n v="0"/>
    <n v="-1.6E-2"/>
    <n v="0"/>
    <n v="366080"/>
    <n v="11073920"/>
    <n v="0"/>
    <n v="366080"/>
    <n v="11073920"/>
    <s v="Резерв"/>
    <s v="С1-203"/>
    <s v="Ст"/>
    <n v="30.25"/>
    <n v="366080"/>
    <s v="Резерв"/>
  </r>
  <r>
    <n v="204"/>
    <s v="С1-204"/>
    <x v="0"/>
    <n v="6"/>
    <n v="25"/>
    <n v="204"/>
    <n v="30.08"/>
    <x v="0"/>
    <s v="Ст"/>
    <n v="5.34"/>
    <n v="1.6"/>
    <n v="24.74"/>
    <n v="26.34"/>
    <s v="S"/>
    <s v="Линейная"/>
    <s v="Правильная"/>
    <s v="Зона 1"/>
    <s v="Море"/>
    <s v="Стандарт"/>
    <n v="42"/>
    <n v="320000"/>
    <n v="1.4999999999999999E-2"/>
    <n v="0.04"/>
    <n v="0"/>
    <n v="0.03"/>
    <n v="5.0000000000000001E-3"/>
    <n v="7.0000000000000007E-2"/>
    <n v="0"/>
    <n v="-1.6E-2"/>
    <n v="0"/>
    <n v="366080"/>
    <n v="11011686.399999999"/>
    <n v="0"/>
    <n v="366080"/>
    <n v="11011686.399999999"/>
    <s v="Резерв"/>
    <s v="С1-204"/>
    <s v="Ст"/>
    <n v="30.08"/>
    <n v="366080"/>
    <s v="Резерв"/>
  </r>
  <r>
    <n v="205"/>
    <s v="С1-205"/>
    <x v="0"/>
    <n v="6"/>
    <n v="26"/>
    <n v="205"/>
    <n v="53.42"/>
    <x v="1"/>
    <s v="1АЕ"/>
    <n v="4.7699999999999996"/>
    <n v="1.43"/>
    <n v="48.650000000000006"/>
    <n v="50.080000000000005"/>
    <s v="L"/>
    <s v="Линейная"/>
    <s v="Правильная"/>
    <s v="Зона 2"/>
    <s v="Море"/>
    <s v="Стандарт"/>
    <n v="42"/>
    <n v="310400"/>
    <n v="1.4999999999999999E-2"/>
    <n v="-0.01"/>
    <n v="0"/>
    <n v="0.03"/>
    <n v="0"/>
    <n v="7.0000000000000007E-2"/>
    <n v="0"/>
    <n v="-1.6E-2"/>
    <n v="0"/>
    <n v="338025.6"/>
    <n v="18057327.552000001"/>
    <n v="0"/>
    <n v="338025.6"/>
    <n v="18057327.552000001"/>
    <s v="Резерв"/>
    <s v="С1-205"/>
    <s v="1К"/>
    <n v="53.42"/>
    <n v="338025.6"/>
    <s v="Резерв"/>
  </r>
  <r>
    <n v="206"/>
    <s v="С1-206"/>
    <x v="0"/>
    <n v="6"/>
    <n v="27"/>
    <n v="206"/>
    <n v="29.27"/>
    <x v="0"/>
    <s v="Ст"/>
    <n v="4.29"/>
    <n v="1.29"/>
    <n v="24.98"/>
    <n v="26.27"/>
    <s v="S"/>
    <s v="Линейная"/>
    <s v="Правильная"/>
    <s v="Зона 2"/>
    <s v="Море"/>
    <s v="Стандарт"/>
    <n v="42"/>
    <n v="320000"/>
    <n v="1.4999999999999999E-2"/>
    <n v="0.04"/>
    <n v="0"/>
    <n v="0.03"/>
    <n v="0"/>
    <n v="7.0000000000000007E-2"/>
    <n v="0"/>
    <n v="-1.6E-2"/>
    <n v="0"/>
    <n v="364480"/>
    <n v="10668329.6"/>
    <n v="0"/>
    <n v="364480"/>
    <n v="10668329.6"/>
    <s v="Резерв"/>
    <s v="С1-206"/>
    <s v="Ст"/>
    <n v="29.27"/>
    <n v="364480"/>
    <s v="Резерв"/>
  </r>
  <r>
    <n v="207"/>
    <s v="С1-207"/>
    <x v="0"/>
    <n v="6"/>
    <n v="28"/>
    <n v="207"/>
    <n v="29.28"/>
    <x v="0"/>
    <s v="Ст"/>
    <n v="4.29"/>
    <n v="1.29"/>
    <n v="24.990000000000002"/>
    <n v="26.28"/>
    <s v="S"/>
    <s v="Линейная"/>
    <s v="Правильная"/>
    <s v="Зона 2"/>
    <s v="Море"/>
    <s v="Стандарт"/>
    <n v="42"/>
    <n v="320000"/>
    <n v="1.4999999999999999E-2"/>
    <n v="0.04"/>
    <n v="0"/>
    <n v="0.03"/>
    <n v="0"/>
    <n v="7.0000000000000007E-2"/>
    <n v="0"/>
    <n v="-1.6E-2"/>
    <n v="0"/>
    <n v="364480"/>
    <n v="10671974.4"/>
    <n v="0"/>
    <n v="364480"/>
    <n v="10671974.4"/>
    <s v="Резерв"/>
    <s v="С1-207"/>
    <s v="Ст"/>
    <n v="29.28"/>
    <n v="364480"/>
    <s v="Резерв"/>
  </r>
  <r>
    <n v="208"/>
    <s v="С1-208"/>
    <x v="0"/>
    <n v="6"/>
    <n v="29"/>
    <n v="208"/>
    <n v="29.27"/>
    <x v="0"/>
    <s v="Ст"/>
    <n v="4.29"/>
    <n v="1.29"/>
    <n v="24.98"/>
    <n v="26.27"/>
    <s v="S"/>
    <s v="Линейная"/>
    <s v="Правильная"/>
    <s v="Зона 3"/>
    <s v="Море"/>
    <s v="Стандарт"/>
    <n v="42"/>
    <n v="320000"/>
    <n v="1.4999999999999999E-2"/>
    <n v="0.04"/>
    <n v="0"/>
    <n v="0.03"/>
    <n v="-5.0000000000000001E-3"/>
    <n v="7.0000000000000007E-2"/>
    <n v="0"/>
    <n v="-1.6E-2"/>
    <n v="0"/>
    <n v="362880"/>
    <n v="10621497.6"/>
    <n v="0"/>
    <n v="362880"/>
    <n v="10621497.6"/>
    <s v="Резерв"/>
    <s v="С1-208"/>
    <s v="Ст"/>
    <n v="29.27"/>
    <n v="362880"/>
    <s v="Резерв"/>
  </r>
  <r>
    <n v="209"/>
    <s v="С1-209"/>
    <x v="0"/>
    <n v="6"/>
    <n v="30"/>
    <n v="209"/>
    <n v="29.28"/>
    <x v="0"/>
    <s v="Ст"/>
    <n v="4.29"/>
    <n v="1.29"/>
    <n v="24.990000000000002"/>
    <n v="26.28"/>
    <s v="S"/>
    <s v="Линейная"/>
    <s v="Правильная"/>
    <s v="Зона 3"/>
    <s v="Море"/>
    <s v="Стандарт"/>
    <n v="42"/>
    <n v="320000"/>
    <n v="1.4999999999999999E-2"/>
    <n v="0.04"/>
    <n v="0"/>
    <n v="0.03"/>
    <n v="-5.0000000000000001E-3"/>
    <n v="7.0000000000000007E-2"/>
    <n v="0"/>
    <n v="-1.6E-2"/>
    <n v="0"/>
    <n v="362880"/>
    <n v="10625126.4"/>
    <n v="0"/>
    <n v="362880"/>
    <n v="10625126.4"/>
    <s v="Резерв"/>
    <s v="С1-209"/>
    <s v="Ст"/>
    <n v="29.28"/>
    <n v="362880"/>
    <s v="Резерв"/>
  </r>
  <r>
    <n v="21"/>
    <s v="С1-21"/>
    <x v="0"/>
    <n v="2"/>
    <n v="8"/>
    <n v="21"/>
    <n v="49.71"/>
    <x v="0"/>
    <s v="Ст"/>
    <n v="13.98"/>
    <n v="4.1900000000000004"/>
    <n v="35.730000000000004"/>
    <n v="39.92"/>
    <s v="L"/>
    <s v="Угловая"/>
    <s v="Правильная"/>
    <s v="Зона 3"/>
    <s v="Двор северо-восток"/>
    <s v="Стандарт"/>
    <n v="40"/>
    <n v="320000"/>
    <n v="-0.01"/>
    <n v="-0.01"/>
    <n v="0.03"/>
    <n v="0.03"/>
    <n v="-5.0000000000000001E-3"/>
    <n v="-0.01"/>
    <n v="0"/>
    <n v="-1.4E-2"/>
    <n v="0"/>
    <n v="323520"/>
    <n v="16082179.200000001"/>
    <n v="0"/>
    <n v="323520"/>
    <n v="16082179.200000001"/>
    <s v="Свободно"/>
    <s v="С1-21"/>
    <s v="Ст"/>
    <n v="49.71"/>
    <n v="323520"/>
    <s v="Свободно"/>
  </r>
  <r>
    <n v="210"/>
    <s v="С1-210"/>
    <x v="0"/>
    <n v="6"/>
    <n v="31"/>
    <n v="210"/>
    <n v="28.64"/>
    <x v="0"/>
    <s v="Ст"/>
    <n v="4.29"/>
    <n v="1.29"/>
    <n v="24.35"/>
    <n v="25.64"/>
    <s v="S"/>
    <s v="Линейная"/>
    <s v="Правильная"/>
    <s v="Зона 3"/>
    <s v="Море"/>
    <s v="Стандарт"/>
    <n v="42"/>
    <n v="320000"/>
    <n v="1.4999999999999999E-2"/>
    <n v="0.04"/>
    <n v="0"/>
    <n v="0.03"/>
    <n v="-5.0000000000000001E-3"/>
    <n v="7.0000000000000007E-2"/>
    <n v="0"/>
    <n v="-1.6E-2"/>
    <n v="0"/>
    <n v="362880"/>
    <n v="10392883.200000001"/>
    <n v="0"/>
    <n v="362880"/>
    <n v="10392883.200000001"/>
    <s v="Резерв"/>
    <s v="С1-210"/>
    <s v="Ст"/>
    <n v="28.64"/>
    <n v="362880"/>
    <s v="Резерв"/>
  </r>
  <r>
    <n v="211"/>
    <s v="С1-211"/>
    <x v="0"/>
    <n v="6"/>
    <n v="32"/>
    <n v="211"/>
    <n v="49.74"/>
    <x v="0"/>
    <s v="Ст"/>
    <n v="14.01"/>
    <n v="4.2"/>
    <n v="35.730000000000004"/>
    <n v="39.930000000000007"/>
    <s v="L"/>
    <s v="Угловая"/>
    <s v="Правильная"/>
    <s v="Зона 3"/>
    <s v="Море"/>
    <s v="Стандарт"/>
    <n v="42"/>
    <n v="320000"/>
    <n v="1.4999999999999999E-2"/>
    <n v="-0.01"/>
    <n v="0.03"/>
    <n v="0.03"/>
    <n v="-5.0000000000000001E-3"/>
    <n v="7.0000000000000007E-2"/>
    <n v="0"/>
    <n v="-1.6E-2"/>
    <n v="0"/>
    <n v="356480"/>
    <n v="17731315.199999999"/>
    <n v="0"/>
    <n v="356480"/>
    <n v="17731315.199999999"/>
    <s v="Резерв"/>
    <s v="С1-211"/>
    <s v="Ст"/>
    <n v="49.74"/>
    <n v="356480"/>
    <s v="Резерв"/>
  </r>
  <r>
    <n v="212"/>
    <s v="С1-212"/>
    <x v="0"/>
    <n v="6"/>
    <n v="33"/>
    <n v="212"/>
    <n v="49.74"/>
    <x v="0"/>
    <s v="Ст"/>
    <n v="14.01"/>
    <n v="4.2"/>
    <n v="35.730000000000004"/>
    <n v="39.930000000000007"/>
    <s v="L"/>
    <s v="Угловая"/>
    <s v="Правильная"/>
    <s v="Зона 3"/>
    <s v="Двор+озеро"/>
    <s v="Стандарт"/>
    <n v="42"/>
    <n v="320000"/>
    <n v="1.4999999999999999E-2"/>
    <n v="-0.01"/>
    <n v="0.03"/>
    <n v="0.03"/>
    <n v="-5.0000000000000001E-3"/>
    <n v="1.4999999999999999E-2"/>
    <n v="0"/>
    <n v="-1.6E-2"/>
    <n v="0"/>
    <n v="338880"/>
    <n v="16855891.199999999"/>
    <n v="0"/>
    <n v="338880"/>
    <n v="16855891.199999999"/>
    <s v="Резерв"/>
    <s v="С1-212"/>
    <s v="Ст"/>
    <n v="49.74"/>
    <n v="338880"/>
    <s v="Резерв"/>
  </r>
  <r>
    <n v="213"/>
    <s v="С1-213"/>
    <x v="0"/>
    <n v="6"/>
    <n v="34"/>
    <n v="213"/>
    <n v="28.64"/>
    <x v="0"/>
    <s v="Ст"/>
    <n v="4.29"/>
    <n v="1.29"/>
    <n v="24.35"/>
    <n v="25.64"/>
    <s v="S"/>
    <s v="Линейная"/>
    <s v="Правильная"/>
    <s v="Зона 3"/>
    <s v="Двор+озеро"/>
    <s v="Стандарт"/>
    <n v="42"/>
    <n v="320000"/>
    <n v="1.4999999999999999E-2"/>
    <n v="0.04"/>
    <n v="0"/>
    <n v="0.03"/>
    <n v="-5.0000000000000001E-3"/>
    <n v="1.4999999999999999E-2"/>
    <n v="0"/>
    <n v="-1.6E-2"/>
    <n v="0"/>
    <n v="345280"/>
    <n v="9888819.2000000011"/>
    <n v="0"/>
    <n v="345280"/>
    <n v="9888819.2000000011"/>
    <s v="Резерв"/>
    <s v="С1-213"/>
    <s v="Ст"/>
    <n v="28.64"/>
    <n v="345280"/>
    <s v="Резерв"/>
  </r>
  <r>
    <n v="214"/>
    <s v="С1-214"/>
    <x v="0"/>
    <n v="6"/>
    <n v="35"/>
    <n v="214"/>
    <n v="29.28"/>
    <x v="0"/>
    <s v="Ст"/>
    <n v="4.29"/>
    <n v="1.29"/>
    <n v="24.990000000000002"/>
    <n v="26.28"/>
    <s v="S"/>
    <s v="Линейная"/>
    <s v="Правильная"/>
    <s v="Зона 3"/>
    <s v="Двор+озеро"/>
    <s v="Стандарт"/>
    <n v="42"/>
    <n v="320000"/>
    <n v="1.4999999999999999E-2"/>
    <n v="0.04"/>
    <n v="0"/>
    <n v="0.03"/>
    <n v="-5.0000000000000001E-3"/>
    <n v="1.4999999999999999E-2"/>
    <n v="0"/>
    <n v="-1.6E-2"/>
    <n v="0"/>
    <n v="345280"/>
    <n v="10109798.4"/>
    <n v="0"/>
    <n v="345280"/>
    <n v="10109798.4"/>
    <s v="Резерв"/>
    <s v="С1-214"/>
    <s v="Ст"/>
    <n v="29.28"/>
    <n v="345280"/>
    <s v="Резерв"/>
  </r>
  <r>
    <n v="215"/>
    <s v="С1-215"/>
    <x v="0"/>
    <n v="6"/>
    <n v="36"/>
    <n v="215"/>
    <n v="29.28"/>
    <x v="0"/>
    <s v="Ст"/>
    <n v="4.29"/>
    <n v="1.29"/>
    <n v="24.990000000000002"/>
    <n v="26.28"/>
    <s v="S"/>
    <s v="Линейная"/>
    <s v="Правильная"/>
    <s v="Зона 3"/>
    <s v="Двор+озеро"/>
    <s v="Стандарт"/>
    <n v="42"/>
    <n v="320000"/>
    <n v="1.4999999999999999E-2"/>
    <n v="0.04"/>
    <n v="0"/>
    <n v="0.03"/>
    <n v="-5.0000000000000001E-3"/>
    <n v="1.4999999999999999E-2"/>
    <n v="0"/>
    <n v="-1.6E-2"/>
    <n v="0"/>
    <n v="345280"/>
    <n v="10109798.4"/>
    <n v="0"/>
    <n v="345280"/>
    <n v="10109798.4"/>
    <s v="Резерв"/>
    <s v="С1-215"/>
    <s v="Ст"/>
    <n v="29.28"/>
    <n v="345280"/>
    <s v="Резерв"/>
  </r>
  <r>
    <n v="216"/>
    <s v="С1-216"/>
    <x v="0"/>
    <n v="6"/>
    <n v="37"/>
    <n v="216"/>
    <n v="29.28"/>
    <x v="0"/>
    <s v="Ст"/>
    <n v="4.29"/>
    <n v="1.29"/>
    <n v="24.990000000000002"/>
    <n v="26.28"/>
    <s v="S"/>
    <s v="Линейная"/>
    <s v="Правильная"/>
    <s v="Зона 2"/>
    <s v="Двор+озеро"/>
    <s v="Стандарт"/>
    <n v="42"/>
    <n v="320000"/>
    <n v="1.4999999999999999E-2"/>
    <n v="0.04"/>
    <n v="0"/>
    <n v="0.03"/>
    <n v="0"/>
    <n v="1.4999999999999999E-2"/>
    <n v="0"/>
    <n v="-1.6E-2"/>
    <n v="0"/>
    <n v="346880"/>
    <n v="10156646.4"/>
    <n v="0"/>
    <n v="346880"/>
    <n v="10156646.4"/>
    <s v="Резерв"/>
    <s v="С1-216"/>
    <s v="Ст"/>
    <n v="29.28"/>
    <n v="346880"/>
    <s v="Резерв"/>
  </r>
  <r>
    <n v="217"/>
    <s v="С1-217"/>
    <x v="0"/>
    <n v="6"/>
    <n v="38"/>
    <n v="217"/>
    <n v="58.66"/>
    <x v="1"/>
    <s v="1АЕ"/>
    <n v="5.19"/>
    <n v="1.56"/>
    <n v="53.47"/>
    <n v="55.03"/>
    <s v="XL"/>
    <s v="Линейная"/>
    <s v="Правильная"/>
    <s v="Зона 2"/>
    <s v="Двор+озеро"/>
    <s v="Стандарт"/>
    <n v="42"/>
    <n v="310400"/>
    <n v="1.4999999999999999E-2"/>
    <n v="-0.02"/>
    <n v="0"/>
    <n v="0.03"/>
    <n v="0"/>
    <n v="1.4999999999999999E-2"/>
    <n v="0"/>
    <n v="-1.6E-2"/>
    <n v="0"/>
    <n v="317849.59999999998"/>
    <n v="18645057.535999998"/>
    <n v="0"/>
    <n v="317849.59999999998"/>
    <n v="18645057.535999998"/>
    <s v="Резерв"/>
    <s v="С1-217"/>
    <s v="1К"/>
    <n v="58.66"/>
    <n v="317849.59999999998"/>
    <s v="Резерв"/>
  </r>
  <r>
    <n v="218"/>
    <s v="С1-218"/>
    <x v="0"/>
    <n v="6"/>
    <n v="39"/>
    <n v="218"/>
    <n v="30.59"/>
    <x v="0"/>
    <s v="Ст"/>
    <n v="5.85"/>
    <n v="1.76"/>
    <n v="24.740000000000002"/>
    <n v="26.500000000000004"/>
    <s v="S"/>
    <s v="Линейная"/>
    <s v="Правильная"/>
    <s v="Зона 1"/>
    <s v="Двор северо-восток"/>
    <s v="Стандарт"/>
    <n v="42"/>
    <n v="320000"/>
    <n v="1.4999999999999999E-2"/>
    <n v="0.04"/>
    <n v="0"/>
    <n v="0.03"/>
    <n v="5.0000000000000001E-3"/>
    <n v="-0.01"/>
    <n v="0"/>
    <n v="-1.6E-2"/>
    <n v="0"/>
    <n v="340480"/>
    <n v="10415283.199999999"/>
    <n v="0"/>
    <n v="340480"/>
    <n v="10415283.199999999"/>
    <s v="Резерв"/>
    <s v="С1-218"/>
    <s v="Ст"/>
    <n v="30.59"/>
    <n v="340480"/>
    <s v="Резерв"/>
  </r>
  <r>
    <n v="219"/>
    <s v="С1-219"/>
    <x v="0"/>
    <n v="6"/>
    <n v="40"/>
    <n v="219"/>
    <n v="30.78"/>
    <x v="0"/>
    <s v="Ст"/>
    <n v="6.04"/>
    <n v="1.81"/>
    <n v="24.740000000000002"/>
    <n v="26.55"/>
    <s v="S"/>
    <s v="Линейная"/>
    <s v="Правильная"/>
    <s v="Зона 1"/>
    <s v="Двор северо-восток"/>
    <s v="Стандарт"/>
    <n v="42"/>
    <n v="320000"/>
    <n v="1.4999999999999999E-2"/>
    <n v="0.04"/>
    <n v="0"/>
    <n v="0.03"/>
    <n v="5.0000000000000001E-3"/>
    <n v="-0.01"/>
    <n v="0"/>
    <n v="-1.6E-2"/>
    <n v="0"/>
    <n v="340480"/>
    <n v="10479974.4"/>
    <n v="0"/>
    <n v="340480"/>
    <n v="10479974.4"/>
    <s v="Резерв"/>
    <s v="С1-219"/>
    <s v="Ст"/>
    <n v="30.78"/>
    <n v="340480"/>
    <s v="Резерв"/>
  </r>
  <r>
    <n v="22"/>
    <s v="С1-22"/>
    <x v="0"/>
    <n v="2"/>
    <n v="9"/>
    <n v="22"/>
    <n v="49.71"/>
    <x v="0"/>
    <s v="Ст"/>
    <n v="13.98"/>
    <n v="4.1900000000000004"/>
    <n v="35.730000000000004"/>
    <n v="39.92"/>
    <s v="L"/>
    <s v="Угловая"/>
    <s v="Правильная"/>
    <s v="Зона 3"/>
    <s v="Коммерция"/>
    <s v="Над входом в коммерцию"/>
    <n v="40"/>
    <n v="320000"/>
    <n v="-0.01"/>
    <n v="-0.01"/>
    <n v="0.03"/>
    <n v="0.03"/>
    <n v="-5.0000000000000001E-3"/>
    <n v="-0.02"/>
    <n v="-0.02"/>
    <n v="-1.4E-2"/>
    <n v="0"/>
    <n v="313920"/>
    <n v="15604963.200000001"/>
    <n v="0"/>
    <n v="313920"/>
    <n v="15604963.200000001"/>
    <s v="Свободно"/>
    <s v="С1-22"/>
    <s v="Ст"/>
    <n v="49.71"/>
    <n v="313920"/>
    <s v="Свободно"/>
  </r>
  <r>
    <n v="220"/>
    <s v="С1-220"/>
    <x v="0"/>
    <n v="6"/>
    <n v="41"/>
    <n v="220"/>
    <n v="30.59"/>
    <x v="0"/>
    <s v="Ст"/>
    <n v="6.04"/>
    <n v="1.81"/>
    <n v="24.55"/>
    <n v="26.36"/>
    <s v="S"/>
    <s v="Линейная"/>
    <s v="Правильная"/>
    <s v="Зона 1"/>
    <s v="Двор северо-восток"/>
    <s v="Стандарт"/>
    <n v="42"/>
    <n v="320000"/>
    <n v="1.4999999999999999E-2"/>
    <n v="0.04"/>
    <n v="0"/>
    <n v="0.03"/>
    <n v="5.0000000000000001E-3"/>
    <n v="-0.01"/>
    <n v="0"/>
    <n v="-1.6E-2"/>
    <n v="0"/>
    <n v="340480"/>
    <n v="10415283.199999999"/>
    <n v="0"/>
    <n v="340480"/>
    <n v="10415283.199999999"/>
    <s v="Резерв"/>
    <s v="С1-220"/>
    <s v="Ст"/>
    <n v="30.59"/>
    <n v="340480"/>
    <s v="Резерв"/>
  </r>
  <r>
    <n v="221"/>
    <s v="С1-221"/>
    <x v="0"/>
    <n v="6"/>
    <n v="42"/>
    <n v="221"/>
    <n v="30.4"/>
    <x v="0"/>
    <s v="Ст"/>
    <n v="5.85"/>
    <n v="1.76"/>
    <n v="24.549999999999997"/>
    <n v="26.31"/>
    <s v="S"/>
    <s v="Линейная"/>
    <s v="Правильная"/>
    <s v="Зона 1"/>
    <s v="Двор северо-восток"/>
    <s v="Стандарт"/>
    <n v="42"/>
    <n v="320000"/>
    <n v="1.4999999999999999E-2"/>
    <n v="0.04"/>
    <n v="0"/>
    <n v="0.03"/>
    <n v="5.0000000000000001E-3"/>
    <n v="-0.01"/>
    <n v="0"/>
    <n v="-1.6E-2"/>
    <n v="0"/>
    <n v="340480"/>
    <n v="10350592"/>
    <n v="0"/>
    <n v="340480"/>
    <n v="10350592"/>
    <s v="Резерв"/>
    <s v="С1-221"/>
    <s v="Ст"/>
    <n v="30.4"/>
    <n v="340480"/>
    <s v="Резерв"/>
  </r>
  <r>
    <n v="222"/>
    <s v="С1-222"/>
    <x v="0"/>
    <n v="7"/>
    <n v="1"/>
    <n v="222"/>
    <n v="29.87"/>
    <x v="0"/>
    <s v="Ст"/>
    <n v="5.13"/>
    <n v="1.54"/>
    <n v="24.740000000000002"/>
    <n v="26.28"/>
    <s v="S"/>
    <s v="Линейная"/>
    <s v="Правильная"/>
    <s v="Зона 1"/>
    <s v="Двор север"/>
    <s v="Внутренний угол"/>
    <n v="41"/>
    <n v="320000"/>
    <n v="0.03"/>
    <n v="0.04"/>
    <n v="0"/>
    <n v="0.03"/>
    <n v="5.0000000000000001E-3"/>
    <n v="-1.4999999999999999E-2"/>
    <n v="-0.01"/>
    <n v="-1.4999999999999999E-2"/>
    <n v="0"/>
    <n v="340800"/>
    <n v="10179696"/>
    <n v="0"/>
    <n v="340800"/>
    <n v="10179696"/>
    <s v="Резерв"/>
    <s v="С1-222"/>
    <s v="Ст"/>
    <n v="29.87"/>
    <n v="340800"/>
    <s v="Резерв"/>
  </r>
  <r>
    <n v="223"/>
    <s v="С1-223"/>
    <x v="0"/>
    <n v="7"/>
    <n v="2"/>
    <n v="223"/>
    <n v="30.6"/>
    <x v="0"/>
    <s v="Ст"/>
    <n v="5.86"/>
    <n v="1.76"/>
    <n v="24.740000000000002"/>
    <n v="26.500000000000004"/>
    <s v="S"/>
    <s v="Линейная"/>
    <s v="Правильная"/>
    <s v="Зона 1"/>
    <s v="Двор север"/>
    <s v="Стандарт"/>
    <n v="41"/>
    <n v="320000"/>
    <n v="0.03"/>
    <n v="0.04"/>
    <n v="0"/>
    <n v="0.03"/>
    <n v="5.0000000000000001E-3"/>
    <n v="-1.4999999999999999E-2"/>
    <n v="0"/>
    <n v="-1.4999999999999999E-2"/>
    <n v="0"/>
    <n v="344000"/>
    <n v="10526400"/>
    <n v="0"/>
    <n v="344000"/>
    <n v="10526400"/>
    <s v="Резерв"/>
    <s v="С1-223"/>
    <s v="Ст"/>
    <n v="30.6"/>
    <n v="344000"/>
    <s v="Резерв"/>
  </r>
  <r>
    <n v="224"/>
    <s v="С1-224"/>
    <x v="0"/>
    <n v="7"/>
    <n v="3"/>
    <n v="224"/>
    <n v="58.74"/>
    <x v="1"/>
    <s v="1АЕ"/>
    <n v="5.27"/>
    <n v="1.58"/>
    <n v="53.47"/>
    <n v="55.05"/>
    <s v="XL"/>
    <s v="Линейная"/>
    <s v="Правильная"/>
    <s v="Зона 2"/>
    <s v="Двор север"/>
    <s v="Стандарт"/>
    <n v="41"/>
    <n v="310400"/>
    <n v="0.03"/>
    <n v="-0.02"/>
    <n v="0"/>
    <n v="0.03"/>
    <n v="0"/>
    <n v="-1.4999999999999999E-2"/>
    <n v="0"/>
    <n v="-1.4999999999999999E-2"/>
    <n v="0"/>
    <n v="313504"/>
    <n v="18415224.960000001"/>
    <n v="0"/>
    <n v="313504"/>
    <n v="18415224.960000001"/>
    <s v="Резерв"/>
    <s v="С1-224"/>
    <s v="1К"/>
    <n v="58.74"/>
    <n v="313504"/>
    <s v="Резерв"/>
  </r>
  <r>
    <n v="225"/>
    <s v="С1-225"/>
    <x v="0"/>
    <n v="7"/>
    <n v="4"/>
    <n v="225"/>
    <n v="29.24"/>
    <x v="0"/>
    <s v="Ст"/>
    <n v="4.25"/>
    <n v="1.28"/>
    <n v="24.99"/>
    <n v="26.27"/>
    <s v="S"/>
    <s v="Линейная"/>
    <s v="Правильная"/>
    <s v="Зона 2"/>
    <s v="Двор север"/>
    <s v="Стандарт"/>
    <n v="41"/>
    <n v="320000"/>
    <n v="0.03"/>
    <n v="0.04"/>
    <n v="0"/>
    <n v="0.03"/>
    <n v="0"/>
    <n v="-1.4999999999999999E-2"/>
    <n v="0"/>
    <n v="-1.4999999999999999E-2"/>
    <n v="0"/>
    <n v="342400"/>
    <n v="10011776"/>
    <n v="0"/>
    <n v="342400"/>
    <n v="10011776"/>
    <s v="Резерв"/>
    <s v="С1-225"/>
    <s v="Ст"/>
    <n v="29.24"/>
    <n v="342400"/>
    <s v="Резерв"/>
  </r>
  <r>
    <n v="226"/>
    <s v="С1-226"/>
    <x v="0"/>
    <n v="7"/>
    <n v="5"/>
    <n v="226"/>
    <n v="29.24"/>
    <x v="0"/>
    <s v="Ст"/>
    <n v="4.25"/>
    <n v="1.28"/>
    <n v="24.99"/>
    <n v="26.27"/>
    <s v="S"/>
    <s v="Линейная"/>
    <s v="Правильная"/>
    <s v="Зона 3"/>
    <s v="Двор север"/>
    <s v="Стандарт"/>
    <n v="41"/>
    <n v="320000"/>
    <n v="0.03"/>
    <n v="0.04"/>
    <n v="0"/>
    <n v="0.03"/>
    <n v="-5.0000000000000001E-3"/>
    <n v="-1.4999999999999999E-2"/>
    <n v="0"/>
    <n v="-1.4999999999999999E-2"/>
    <n v="0"/>
    <n v="340800"/>
    <n v="9964992"/>
    <n v="0"/>
    <n v="340800"/>
    <n v="9964992"/>
    <s v="Резерв"/>
    <s v="С1-226"/>
    <s v="Ст"/>
    <n v="29.24"/>
    <n v="340800"/>
    <s v="Резерв"/>
  </r>
  <r>
    <n v="227"/>
    <s v="С1-227"/>
    <x v="0"/>
    <n v="7"/>
    <n v="6"/>
    <n v="227"/>
    <n v="29.24"/>
    <x v="0"/>
    <s v="Ст"/>
    <n v="4.25"/>
    <n v="1.28"/>
    <n v="24.99"/>
    <n v="26.27"/>
    <s v="S"/>
    <s v="Линейная"/>
    <s v="Правильная"/>
    <s v="Зона 3"/>
    <s v="Двор север"/>
    <s v="Стандарт"/>
    <n v="41"/>
    <n v="320000"/>
    <n v="0.03"/>
    <n v="0.04"/>
    <n v="0"/>
    <n v="0.03"/>
    <n v="-5.0000000000000001E-3"/>
    <n v="-1.4999999999999999E-2"/>
    <n v="0"/>
    <n v="-1.4999999999999999E-2"/>
    <n v="0"/>
    <n v="340800"/>
    <n v="9964992"/>
    <n v="0"/>
    <n v="340800"/>
    <n v="9964992"/>
    <s v="Резерв"/>
    <s v="С1-227"/>
    <s v="Ст"/>
    <n v="29.24"/>
    <n v="340800"/>
    <s v="Резерв"/>
  </r>
  <r>
    <n v="228"/>
    <s v="С1-228"/>
    <x v="0"/>
    <n v="7"/>
    <n v="7"/>
    <n v="228"/>
    <n v="28.6"/>
    <x v="0"/>
    <s v="Ст"/>
    <n v="4.25"/>
    <n v="1.28"/>
    <n v="24.35"/>
    <n v="25.630000000000003"/>
    <s v="S"/>
    <s v="Линейная"/>
    <s v="Правильная"/>
    <s v="Зона 3"/>
    <s v="Двор север"/>
    <s v="Стандарт"/>
    <n v="41"/>
    <n v="320000"/>
    <n v="0.03"/>
    <n v="0.04"/>
    <n v="0"/>
    <n v="0.03"/>
    <n v="-5.0000000000000001E-3"/>
    <n v="-1.4999999999999999E-2"/>
    <n v="0"/>
    <n v="-1.4999999999999999E-2"/>
    <n v="0"/>
    <n v="340800"/>
    <n v="9746880"/>
    <n v="0"/>
    <n v="340800"/>
    <n v="9746880"/>
    <s v="Резерв"/>
    <s v="С1-228"/>
    <s v="Ст"/>
    <n v="28.6"/>
    <n v="340800"/>
    <s v="Резерв"/>
  </r>
  <r>
    <n v="229"/>
    <s v="С1-229"/>
    <x v="0"/>
    <n v="7"/>
    <n v="8"/>
    <n v="229"/>
    <n v="49.71"/>
    <x v="0"/>
    <s v="Ст"/>
    <n v="13.98"/>
    <n v="4.1900000000000004"/>
    <n v="35.730000000000004"/>
    <n v="39.92"/>
    <s v="L"/>
    <s v="Угловая"/>
    <s v="Правильная"/>
    <s v="Зона 3"/>
    <s v="Двор северо-восток"/>
    <s v="Стандарт"/>
    <n v="41"/>
    <n v="320000"/>
    <n v="0.03"/>
    <n v="-0.01"/>
    <n v="0.03"/>
    <n v="0.03"/>
    <n v="-5.0000000000000001E-3"/>
    <n v="-0.01"/>
    <n v="0"/>
    <n v="-1.4999999999999999E-2"/>
    <n v="0"/>
    <n v="336000"/>
    <n v="16702560"/>
    <n v="0"/>
    <n v="336000"/>
    <n v="16702560"/>
    <s v="Резерв"/>
    <s v="С1-229"/>
    <s v="Ст"/>
    <n v="49.71"/>
    <n v="336000"/>
    <s v="Резерв"/>
  </r>
  <r>
    <n v="23"/>
    <s v="С1-23"/>
    <x v="0"/>
    <n v="2"/>
    <n v="10"/>
    <n v="23"/>
    <n v="28.6"/>
    <x v="0"/>
    <s v="Ст"/>
    <n v="4.25"/>
    <n v="1.28"/>
    <n v="24.35"/>
    <n v="25.630000000000003"/>
    <s v="S"/>
    <s v="Линейная"/>
    <s v="Правильная"/>
    <s v="Зона 3"/>
    <s v="Коммерция"/>
    <s v="Над входом в коммерцию"/>
    <n v="40"/>
    <n v="320000"/>
    <n v="-0.01"/>
    <n v="0.04"/>
    <n v="0"/>
    <n v="0.03"/>
    <n v="-5.0000000000000001E-3"/>
    <n v="-0.02"/>
    <n v="-0.02"/>
    <n v="-1.4E-2"/>
    <n v="0"/>
    <n v="320320"/>
    <n v="9161152"/>
    <n v="0"/>
    <n v="320320"/>
    <n v="9161152"/>
    <s v="Свободно"/>
    <s v="С1-23"/>
    <s v="Ст"/>
    <n v="28.6"/>
    <n v="320320"/>
    <s v="Свободно"/>
  </r>
  <r>
    <n v="230"/>
    <s v="С1-230"/>
    <x v="0"/>
    <n v="7"/>
    <n v="9"/>
    <n v="230"/>
    <n v="49.71"/>
    <x v="0"/>
    <s v="Ст"/>
    <n v="13.98"/>
    <n v="4.1900000000000004"/>
    <n v="35.730000000000004"/>
    <n v="39.92"/>
    <s v="L"/>
    <s v="Угловая"/>
    <s v="Правильная"/>
    <s v="Зона 3"/>
    <s v="Море"/>
    <s v="Стандарт"/>
    <n v="41"/>
    <n v="320000"/>
    <n v="0.03"/>
    <n v="-0.01"/>
    <n v="0.03"/>
    <n v="0.03"/>
    <n v="-5.0000000000000001E-3"/>
    <n v="7.0000000000000007E-2"/>
    <n v="0"/>
    <n v="-1.4999999999999999E-2"/>
    <n v="0"/>
    <n v="361600"/>
    <n v="17975136"/>
    <n v="0"/>
    <n v="361600"/>
    <n v="17975136"/>
    <s v="Резерв"/>
    <s v="С1-230"/>
    <s v="Ст"/>
    <n v="49.71"/>
    <n v="361600"/>
    <s v="Резерв"/>
  </r>
  <r>
    <n v="231"/>
    <s v="С1-231"/>
    <x v="0"/>
    <n v="7"/>
    <n v="10"/>
    <n v="231"/>
    <n v="28.6"/>
    <x v="0"/>
    <s v="Ст"/>
    <n v="4.25"/>
    <n v="1.28"/>
    <n v="24.35"/>
    <n v="25.630000000000003"/>
    <s v="S"/>
    <s v="Линейная"/>
    <s v="Правильная"/>
    <s v="Зона 3"/>
    <s v="Море"/>
    <s v="Стандарт"/>
    <n v="41"/>
    <n v="320000"/>
    <n v="0.03"/>
    <n v="0.04"/>
    <n v="0"/>
    <n v="0.03"/>
    <n v="-5.0000000000000001E-3"/>
    <n v="7.0000000000000007E-2"/>
    <n v="0"/>
    <n v="-1.4999999999999999E-2"/>
    <n v="0"/>
    <n v="368000"/>
    <n v="10524800"/>
    <n v="0"/>
    <n v="368000"/>
    <n v="10524800"/>
    <s v="Резерв"/>
    <s v="С1-231"/>
    <s v="Ст"/>
    <n v="28.6"/>
    <n v="368000"/>
    <s v="Резерв"/>
  </r>
  <r>
    <n v="232"/>
    <s v="С1-232"/>
    <x v="0"/>
    <n v="7"/>
    <n v="11"/>
    <n v="232"/>
    <n v="29.24"/>
    <x v="0"/>
    <s v="Ст"/>
    <n v="4.25"/>
    <n v="1.28"/>
    <n v="24.99"/>
    <n v="26.27"/>
    <s v="S"/>
    <s v="Линейная"/>
    <s v="Правильная"/>
    <s v="Зона 3"/>
    <s v="Море"/>
    <s v="Стандарт"/>
    <n v="41"/>
    <n v="320000"/>
    <n v="0.03"/>
    <n v="0.04"/>
    <n v="0"/>
    <n v="0.03"/>
    <n v="-5.0000000000000001E-3"/>
    <n v="7.0000000000000007E-2"/>
    <n v="0"/>
    <n v="-1.4999999999999999E-2"/>
    <n v="0"/>
    <n v="368000"/>
    <n v="10760320"/>
    <n v="0"/>
    <n v="368000"/>
    <n v="10760320"/>
    <s v="Резерв"/>
    <s v="С1-232"/>
    <s v="Ст"/>
    <n v="29.24"/>
    <n v="368000"/>
    <s v="Резерв"/>
  </r>
  <r>
    <n v="233"/>
    <s v="С1-233"/>
    <x v="0"/>
    <n v="7"/>
    <n v="12"/>
    <n v="233"/>
    <n v="29.24"/>
    <x v="0"/>
    <s v="Ст"/>
    <n v="4.25"/>
    <n v="1.28"/>
    <n v="24.99"/>
    <n v="26.27"/>
    <s v="S"/>
    <s v="Линейная"/>
    <s v="Правильная"/>
    <s v="Зона 3"/>
    <s v="Море"/>
    <s v="Стандарт"/>
    <n v="41"/>
    <n v="320000"/>
    <n v="0.03"/>
    <n v="0.04"/>
    <n v="0"/>
    <n v="0.03"/>
    <n v="-5.0000000000000001E-3"/>
    <n v="7.0000000000000007E-2"/>
    <n v="0"/>
    <n v="-1.4999999999999999E-2"/>
    <n v="0"/>
    <n v="368000"/>
    <n v="10760320"/>
    <n v="0"/>
    <n v="368000"/>
    <n v="10760320"/>
    <s v="Резерв"/>
    <s v="С1-233"/>
    <s v="Ст"/>
    <n v="29.24"/>
    <n v="368000"/>
    <s v="Резерв"/>
  </r>
  <r>
    <n v="234"/>
    <s v="С1-234"/>
    <x v="0"/>
    <n v="7"/>
    <n v="13"/>
    <n v="234"/>
    <n v="29.24"/>
    <x v="0"/>
    <s v="Ст"/>
    <n v="4.25"/>
    <n v="1.28"/>
    <n v="24.99"/>
    <n v="26.27"/>
    <s v="S"/>
    <s v="Линейная"/>
    <s v="Правильная"/>
    <s v="Зона 2"/>
    <s v="Море"/>
    <s v="Стандарт"/>
    <n v="41"/>
    <n v="320000"/>
    <n v="0.03"/>
    <n v="0.04"/>
    <n v="0"/>
    <n v="0.03"/>
    <n v="0"/>
    <n v="7.0000000000000007E-2"/>
    <n v="0"/>
    <n v="-1.4999999999999999E-2"/>
    <n v="0"/>
    <n v="369600"/>
    <n v="10807104"/>
    <n v="0"/>
    <n v="369600"/>
    <n v="10807104"/>
    <s v="Резерв"/>
    <s v="С1-234"/>
    <s v="Ст"/>
    <n v="29.24"/>
    <n v="369600"/>
    <s v="Резерв"/>
  </r>
  <r>
    <n v="235"/>
    <s v="С1-235"/>
    <x v="0"/>
    <n v="7"/>
    <n v="14"/>
    <n v="235"/>
    <n v="29.24"/>
    <x v="0"/>
    <s v="Ст"/>
    <n v="4.25"/>
    <n v="1.28"/>
    <n v="24.99"/>
    <n v="26.27"/>
    <s v="S"/>
    <s v="Линейная"/>
    <s v="Правильная"/>
    <s v="Зона 2"/>
    <s v="Море"/>
    <s v="Стандарт"/>
    <n v="41"/>
    <n v="320000"/>
    <n v="0.03"/>
    <n v="0.04"/>
    <n v="0"/>
    <n v="0.03"/>
    <n v="0"/>
    <n v="7.0000000000000007E-2"/>
    <n v="0"/>
    <n v="-1.4999999999999999E-2"/>
    <n v="0"/>
    <n v="369600"/>
    <n v="10807104"/>
    <n v="0"/>
    <n v="369600"/>
    <n v="10807104"/>
    <s v="Резерв"/>
    <s v="С1-235"/>
    <s v="Ст"/>
    <n v="29.24"/>
    <n v="369600"/>
    <s v="Резерв"/>
  </r>
  <r>
    <n v="236"/>
    <s v="С1-236"/>
    <x v="0"/>
    <n v="7"/>
    <n v="15"/>
    <n v="236"/>
    <n v="53.23"/>
    <x v="1"/>
    <s v="1АЕ"/>
    <n v="4.76"/>
    <n v="1.43"/>
    <n v="48.47"/>
    <n v="49.9"/>
    <s v="L"/>
    <s v="Линейная"/>
    <s v="Правильная"/>
    <s v="Зона 2"/>
    <s v="Море"/>
    <s v="Стандарт"/>
    <n v="41"/>
    <n v="310400"/>
    <n v="0.03"/>
    <n v="-0.01"/>
    <n v="0"/>
    <n v="0.03"/>
    <n v="0"/>
    <n v="7.0000000000000007E-2"/>
    <n v="0"/>
    <n v="-1.4999999999999999E-2"/>
    <n v="0"/>
    <n v="342992"/>
    <n v="18257464.16"/>
    <n v="0"/>
    <n v="342992"/>
    <n v="18257464.16"/>
    <s v="Резерв"/>
    <s v="С1-236"/>
    <s v="1К"/>
    <n v="53.23"/>
    <n v="342992"/>
    <s v="Резерв"/>
  </r>
  <r>
    <n v="237"/>
    <s v="С1-237"/>
    <x v="0"/>
    <n v="7"/>
    <n v="16"/>
    <n v="237"/>
    <n v="30.83"/>
    <x v="0"/>
    <s v="Ст"/>
    <n v="6.09"/>
    <n v="1.83"/>
    <n v="24.74"/>
    <n v="26.57"/>
    <s v="S"/>
    <s v="Линейная"/>
    <s v="Правильная"/>
    <s v="Зона 1"/>
    <s v="Море"/>
    <s v="Стандарт"/>
    <n v="41"/>
    <n v="320000"/>
    <n v="0.03"/>
    <n v="0.04"/>
    <n v="0"/>
    <n v="0.03"/>
    <n v="5.0000000000000001E-3"/>
    <n v="7.0000000000000007E-2"/>
    <n v="0"/>
    <n v="-1.4999999999999999E-2"/>
    <n v="0"/>
    <n v="371200"/>
    <n v="11444096"/>
    <n v="0"/>
    <n v="371200"/>
    <n v="11444096"/>
    <s v="Резерв"/>
    <s v="С1-237"/>
    <s v="Ст"/>
    <n v="30.83"/>
    <n v="371200"/>
    <s v="Резерв"/>
  </r>
  <r>
    <n v="238"/>
    <s v="С1-238"/>
    <x v="0"/>
    <n v="7"/>
    <n v="17"/>
    <n v="238"/>
    <n v="30.8"/>
    <x v="0"/>
    <s v="Ст"/>
    <n v="6.06"/>
    <n v="1.82"/>
    <n v="24.740000000000002"/>
    <n v="26.560000000000002"/>
    <s v="S"/>
    <s v="Линейная"/>
    <s v="Правильная"/>
    <s v="Зона 1"/>
    <s v="Море"/>
    <s v="Стандарт"/>
    <n v="41"/>
    <n v="320000"/>
    <n v="0.03"/>
    <n v="0.04"/>
    <n v="0"/>
    <n v="0.03"/>
    <n v="5.0000000000000001E-3"/>
    <n v="7.0000000000000007E-2"/>
    <n v="0"/>
    <n v="-1.4999999999999999E-2"/>
    <n v="0"/>
    <n v="371200"/>
    <n v="11432960"/>
    <n v="0"/>
    <n v="371200"/>
    <n v="11432960"/>
    <s v="Резерв"/>
    <s v="С1-238"/>
    <s v="Ст"/>
    <n v="30.8"/>
    <n v="371200"/>
    <s v="Резерв"/>
  </r>
  <r>
    <n v="239"/>
    <s v="С1-239"/>
    <x v="0"/>
    <n v="7"/>
    <n v="18"/>
    <n v="239"/>
    <n v="44.71"/>
    <x v="0"/>
    <s v="Ст"/>
    <n v="8.48"/>
    <n v="2.54"/>
    <n v="36.230000000000004"/>
    <n v="38.770000000000003"/>
    <s v="L"/>
    <s v="Линейная"/>
    <s v="Правильная"/>
    <s v="Зона 1"/>
    <s v="Море"/>
    <s v="Стандарт"/>
    <n v="41"/>
    <n v="320000"/>
    <n v="0.03"/>
    <n v="-0.01"/>
    <n v="0"/>
    <n v="0.03"/>
    <n v="5.0000000000000001E-3"/>
    <n v="7.0000000000000007E-2"/>
    <n v="0"/>
    <n v="-1.4999999999999999E-2"/>
    <n v="0"/>
    <n v="355200"/>
    <n v="15880992"/>
    <n v="0"/>
    <n v="355200"/>
    <n v="15880992"/>
    <s v="Резерв"/>
    <s v="С1-239"/>
    <s v="Ст"/>
    <n v="44.71"/>
    <n v="355200"/>
    <s v="Резерв"/>
  </r>
  <r>
    <n v="24"/>
    <s v="С1-24"/>
    <x v="0"/>
    <n v="2"/>
    <n v="11"/>
    <n v="24"/>
    <n v="29.24"/>
    <x v="0"/>
    <s v="Ст"/>
    <n v="4.25"/>
    <n v="1.28"/>
    <n v="24.99"/>
    <n v="26.27"/>
    <s v="S"/>
    <s v="Линейная"/>
    <s v="Правильная"/>
    <s v="Зона 3"/>
    <s v="Коммерция"/>
    <s v="Над входом в коммерцию"/>
    <n v="40"/>
    <n v="320000"/>
    <n v="-0.01"/>
    <n v="0.04"/>
    <n v="0"/>
    <n v="0.03"/>
    <n v="-5.0000000000000001E-3"/>
    <n v="-0.02"/>
    <n v="-0.02"/>
    <n v="-1.4E-2"/>
    <n v="0"/>
    <n v="320320"/>
    <n v="9366156.7999999989"/>
    <n v="0"/>
    <n v="320320"/>
    <n v="9366156.7999999989"/>
    <s v="Свободно"/>
    <s v="С1-24"/>
    <s v="Ст"/>
    <n v="29.24"/>
    <n v="320320"/>
    <s v="Свободно"/>
  </r>
  <r>
    <n v="240"/>
    <s v="С1-240"/>
    <x v="0"/>
    <n v="7"/>
    <n v="19"/>
    <n v="240"/>
    <n v="55.87"/>
    <x v="1"/>
    <s v="1АЕ"/>
    <n v="17.3"/>
    <n v="5.19"/>
    <n v="38.569999999999993"/>
    <n v="43.759999999999991"/>
    <s v="S"/>
    <s v="Линейная"/>
    <s v="Неправильная"/>
    <s v="Зона 1"/>
    <s v="Море"/>
    <s v="Стандарт"/>
    <n v="41"/>
    <n v="310400"/>
    <n v="0.03"/>
    <n v="0.04"/>
    <n v="0"/>
    <n v="0"/>
    <n v="5.0000000000000001E-3"/>
    <n v="7.0000000000000007E-2"/>
    <n v="0"/>
    <n v="-1.4999999999999999E-2"/>
    <n v="0"/>
    <n v="350752"/>
    <n v="19596514.239999998"/>
    <n v="0"/>
    <n v="350752"/>
    <n v="19596514.239999998"/>
    <s v="Резерв"/>
    <s v="С1-240"/>
    <s v="1К"/>
    <n v="55.87"/>
    <n v="350752"/>
    <s v="Резерв"/>
  </r>
  <r>
    <n v="241"/>
    <s v="С1-241"/>
    <x v="0"/>
    <n v="7"/>
    <n v="20"/>
    <n v="241"/>
    <n v="30.83"/>
    <x v="0"/>
    <s v="Ст"/>
    <n v="5.84"/>
    <n v="1.75"/>
    <n v="24.99"/>
    <n v="26.74"/>
    <s v="S"/>
    <s v="Линейная"/>
    <s v="Правильная"/>
    <s v="Зона 1"/>
    <s v="Море"/>
    <s v="У входа в лифтовый холл"/>
    <n v="41"/>
    <n v="320000"/>
    <n v="0.03"/>
    <n v="0.04"/>
    <n v="0"/>
    <n v="0.03"/>
    <n v="5.0000000000000001E-3"/>
    <n v="7.0000000000000007E-2"/>
    <n v="-0.01"/>
    <n v="-1.4999999999999999E-2"/>
    <n v="0"/>
    <n v="368000"/>
    <n v="11345440"/>
    <n v="0"/>
    <n v="368000"/>
    <n v="11345440"/>
    <s v="Резерв"/>
    <s v="С1-241"/>
    <s v="Ст"/>
    <n v="30.83"/>
    <n v="368000"/>
    <s v="Резерв"/>
  </r>
  <r>
    <n v="242"/>
    <s v="С1-242"/>
    <x v="0"/>
    <n v="7"/>
    <n v="21"/>
    <n v="242"/>
    <n v="30.6"/>
    <x v="0"/>
    <s v="Ст"/>
    <n v="5.62"/>
    <n v="1.69"/>
    <n v="24.98"/>
    <n v="26.67"/>
    <s v="S"/>
    <s v="Линейная"/>
    <s v="Правильная"/>
    <s v="Зона 1"/>
    <s v="Море"/>
    <s v="У входа в лифтовый холл"/>
    <n v="41"/>
    <n v="320000"/>
    <n v="0.03"/>
    <n v="0.04"/>
    <n v="0"/>
    <n v="0.03"/>
    <n v="5.0000000000000001E-3"/>
    <n v="7.0000000000000007E-2"/>
    <n v="-0.01"/>
    <n v="-1.4999999999999999E-2"/>
    <n v="0"/>
    <n v="368000"/>
    <n v="11260800"/>
    <n v="0"/>
    <n v="368000"/>
    <n v="11260800"/>
    <s v="Резерв"/>
    <s v="С1-242"/>
    <s v="Ст"/>
    <n v="30.6"/>
    <n v="368000"/>
    <s v="Резерв"/>
  </r>
  <r>
    <n v="243"/>
    <s v="С1-243"/>
    <x v="0"/>
    <n v="7"/>
    <n v="22"/>
    <n v="243"/>
    <n v="30.39"/>
    <x v="0"/>
    <s v="Ст"/>
    <n v="5.4"/>
    <n v="1.62"/>
    <n v="24.990000000000002"/>
    <n v="26.610000000000003"/>
    <s v="S"/>
    <s v="Линейная"/>
    <s v="Правильная"/>
    <s v="Зона 1"/>
    <s v="Море"/>
    <s v="Стандарт"/>
    <n v="41"/>
    <n v="320000"/>
    <n v="0.03"/>
    <n v="0.04"/>
    <n v="0"/>
    <n v="0.03"/>
    <n v="5.0000000000000001E-3"/>
    <n v="7.0000000000000007E-2"/>
    <n v="0"/>
    <n v="-1.4999999999999999E-2"/>
    <n v="0"/>
    <n v="371200"/>
    <n v="11280768"/>
    <n v="0"/>
    <n v="371200"/>
    <n v="11280768"/>
    <s v="Резерв"/>
    <s v="С1-243"/>
    <s v="Ст"/>
    <n v="30.39"/>
    <n v="371200"/>
    <s v="Резерв"/>
  </r>
  <r>
    <n v="244"/>
    <s v="С1-244"/>
    <x v="0"/>
    <n v="7"/>
    <n v="23"/>
    <n v="244"/>
    <n v="30.16"/>
    <x v="0"/>
    <s v="Ст"/>
    <n v="5.18"/>
    <n v="1.55"/>
    <n v="24.98"/>
    <n v="26.53"/>
    <s v="S"/>
    <s v="Линейная"/>
    <s v="Правильная"/>
    <s v="Зона 1"/>
    <s v="Море"/>
    <s v="Стандарт"/>
    <n v="41"/>
    <n v="320000"/>
    <n v="0.03"/>
    <n v="0.04"/>
    <n v="0"/>
    <n v="0.03"/>
    <n v="5.0000000000000001E-3"/>
    <n v="7.0000000000000007E-2"/>
    <n v="0"/>
    <n v="-1.4999999999999999E-2"/>
    <n v="0"/>
    <n v="371200"/>
    <n v="11195392"/>
    <n v="0"/>
    <n v="371200"/>
    <n v="11195392"/>
    <s v="Резерв"/>
    <s v="С1-244"/>
    <s v="Ст"/>
    <n v="30.16"/>
    <n v="371200"/>
    <s v="Резерв"/>
  </r>
  <r>
    <n v="245"/>
    <s v="С1-245"/>
    <x v="0"/>
    <n v="7"/>
    <n v="24"/>
    <n v="245"/>
    <n v="29.7"/>
    <x v="0"/>
    <s v="Ст"/>
    <n v="4.96"/>
    <n v="1.49"/>
    <n v="24.74"/>
    <n v="26.229999999999997"/>
    <s v="S"/>
    <s v="Линейная"/>
    <s v="Правильная"/>
    <s v="Зона 1"/>
    <s v="Море"/>
    <s v="Стандарт"/>
    <n v="41"/>
    <n v="320000"/>
    <n v="0.03"/>
    <n v="0.04"/>
    <n v="0"/>
    <n v="0.03"/>
    <n v="5.0000000000000001E-3"/>
    <n v="7.0000000000000007E-2"/>
    <n v="0"/>
    <n v="-1.4999999999999999E-2"/>
    <n v="0"/>
    <n v="371200"/>
    <n v="11024640"/>
    <n v="0"/>
    <n v="371200"/>
    <n v="11024640"/>
    <s v="Резерв"/>
    <s v="С1-245"/>
    <s v="Ст"/>
    <n v="29.7"/>
    <n v="371200"/>
    <s v="Резерв"/>
  </r>
  <r>
    <n v="246"/>
    <s v="С1-246"/>
    <x v="0"/>
    <n v="7"/>
    <n v="25"/>
    <n v="246"/>
    <n v="29.32"/>
    <x v="0"/>
    <s v="Ст"/>
    <n v="4.58"/>
    <n v="1.37"/>
    <n v="24.740000000000002"/>
    <n v="26.110000000000003"/>
    <s v="S"/>
    <s v="Линейная"/>
    <s v="Правильная"/>
    <s v="Зона 1"/>
    <s v="Море"/>
    <s v="Стандарт"/>
    <n v="41"/>
    <n v="320000"/>
    <n v="0.03"/>
    <n v="0.04"/>
    <n v="0"/>
    <n v="0.03"/>
    <n v="5.0000000000000001E-3"/>
    <n v="7.0000000000000007E-2"/>
    <n v="0"/>
    <n v="-1.4999999999999999E-2"/>
    <n v="0"/>
    <n v="371200"/>
    <n v="10883584"/>
    <n v="0"/>
    <n v="371200"/>
    <n v="10883584"/>
    <s v="Резерв"/>
    <s v="С1-246"/>
    <s v="Ст"/>
    <n v="29.32"/>
    <n v="371200"/>
    <s v="Резерв"/>
  </r>
  <r>
    <n v="247"/>
    <s v="С1-247"/>
    <x v="0"/>
    <n v="7"/>
    <n v="26"/>
    <n v="247"/>
    <n v="53.41"/>
    <x v="1"/>
    <s v="1АЕ"/>
    <n v="4.76"/>
    <n v="1.43"/>
    <n v="48.65"/>
    <n v="50.08"/>
    <s v="L"/>
    <s v="Линейная"/>
    <s v="Правильная"/>
    <s v="Зона 2"/>
    <s v="Море"/>
    <s v="Стандарт"/>
    <n v="41"/>
    <n v="310400"/>
    <n v="0.03"/>
    <n v="-0.01"/>
    <n v="0"/>
    <n v="0.03"/>
    <n v="0"/>
    <n v="7.0000000000000007E-2"/>
    <n v="0"/>
    <n v="-1.4999999999999999E-2"/>
    <n v="0"/>
    <n v="342992"/>
    <n v="18319202.719999999"/>
    <n v="0"/>
    <n v="342992"/>
    <n v="18319202.719999999"/>
    <s v="Резерв"/>
    <s v="С1-247"/>
    <s v="1К"/>
    <n v="53.41"/>
    <n v="342992"/>
    <s v="Резерв"/>
  </r>
  <r>
    <n v="248"/>
    <s v="С1-248"/>
    <x v="0"/>
    <n v="7"/>
    <n v="27"/>
    <n v="248"/>
    <n v="29.23"/>
    <x v="0"/>
    <s v="Ст"/>
    <n v="4.25"/>
    <n v="1.28"/>
    <n v="24.98"/>
    <n v="26.26"/>
    <s v="S"/>
    <s v="Линейная"/>
    <s v="Правильная"/>
    <s v="Зона 2"/>
    <s v="Море"/>
    <s v="Стандарт"/>
    <n v="41"/>
    <n v="320000"/>
    <n v="0.03"/>
    <n v="0.04"/>
    <n v="0"/>
    <n v="0.03"/>
    <n v="0"/>
    <n v="7.0000000000000007E-2"/>
    <n v="0"/>
    <n v="-1.4999999999999999E-2"/>
    <n v="0"/>
    <n v="369600"/>
    <n v="10803408"/>
    <n v="0"/>
    <n v="369600"/>
    <n v="10803408"/>
    <s v="Резерв"/>
    <s v="С1-248"/>
    <s v="Ст"/>
    <n v="29.23"/>
    <n v="369600"/>
    <s v="Резерв"/>
  </r>
  <r>
    <n v="249"/>
    <s v="С1-249"/>
    <x v="0"/>
    <n v="7"/>
    <n v="28"/>
    <n v="249"/>
    <n v="29.24"/>
    <x v="0"/>
    <s v="Ст"/>
    <n v="4.25"/>
    <n v="1.28"/>
    <n v="24.99"/>
    <n v="26.27"/>
    <s v="S"/>
    <s v="Линейная"/>
    <s v="Правильная"/>
    <s v="Зона 2"/>
    <s v="Море"/>
    <s v="Стандарт"/>
    <n v="41"/>
    <n v="320000"/>
    <n v="0.03"/>
    <n v="0.04"/>
    <n v="0"/>
    <n v="0.03"/>
    <n v="0"/>
    <n v="7.0000000000000007E-2"/>
    <n v="0"/>
    <n v="-1.4999999999999999E-2"/>
    <n v="0"/>
    <n v="369600"/>
    <n v="10807104"/>
    <n v="0"/>
    <n v="369600"/>
    <n v="10807104"/>
    <s v="Резерв"/>
    <s v="С1-249"/>
    <s v="Ст"/>
    <n v="29.24"/>
    <n v="369600"/>
    <s v="Резерв"/>
  </r>
  <r>
    <n v="25"/>
    <s v="С1-25"/>
    <x v="0"/>
    <n v="2"/>
    <n v="12"/>
    <n v="25"/>
    <n v="29.24"/>
    <x v="0"/>
    <s v="Ст"/>
    <n v="4.25"/>
    <n v="1.28"/>
    <n v="24.99"/>
    <n v="26.27"/>
    <s v="S"/>
    <s v="Линейная"/>
    <s v="Правильная"/>
    <s v="Зона 3"/>
    <s v="Коммерция"/>
    <s v="Над входом в коммерцию"/>
    <n v="40"/>
    <n v="320000"/>
    <n v="-0.01"/>
    <n v="0.04"/>
    <n v="0"/>
    <n v="0.03"/>
    <n v="-5.0000000000000001E-3"/>
    <n v="-0.02"/>
    <n v="-0.02"/>
    <n v="-1.4E-2"/>
    <n v="0"/>
    <n v="320320"/>
    <n v="9366156.7999999989"/>
    <n v="0"/>
    <n v="320320"/>
    <n v="9366156.7999999989"/>
    <s v="Свободно"/>
    <s v="С1-25"/>
    <s v="Ст"/>
    <n v="29.24"/>
    <n v="320320"/>
    <s v="Свободно"/>
  </r>
  <r>
    <n v="250"/>
    <s v="С1-250"/>
    <x v="0"/>
    <n v="7"/>
    <n v="29"/>
    <n v="250"/>
    <n v="29.23"/>
    <x v="0"/>
    <s v="Ст"/>
    <n v="4.25"/>
    <n v="1.28"/>
    <n v="24.98"/>
    <n v="26.26"/>
    <s v="S"/>
    <s v="Линейная"/>
    <s v="Правильная"/>
    <s v="Зона 3"/>
    <s v="Море"/>
    <s v="Стандарт"/>
    <n v="41"/>
    <n v="320000"/>
    <n v="0.03"/>
    <n v="0.04"/>
    <n v="0"/>
    <n v="0.03"/>
    <n v="-5.0000000000000001E-3"/>
    <n v="7.0000000000000007E-2"/>
    <n v="0"/>
    <n v="-1.4999999999999999E-2"/>
    <n v="0"/>
    <n v="368000"/>
    <n v="10756640"/>
    <n v="0"/>
    <n v="368000"/>
    <n v="10756640"/>
    <s v="Резерв"/>
    <s v="С1-250"/>
    <s v="Ст"/>
    <n v="29.23"/>
    <n v="368000"/>
    <s v="Резерв"/>
  </r>
  <r>
    <n v="251"/>
    <s v="С1-251"/>
    <x v="0"/>
    <n v="7"/>
    <n v="30"/>
    <n v="251"/>
    <n v="29.24"/>
    <x v="0"/>
    <s v="Ст"/>
    <n v="4.25"/>
    <n v="1.28"/>
    <n v="24.99"/>
    <n v="26.27"/>
    <s v="S"/>
    <s v="Линейная"/>
    <s v="Правильная"/>
    <s v="Зона 3"/>
    <s v="Море"/>
    <s v="Стандарт"/>
    <n v="41"/>
    <n v="320000"/>
    <n v="0.03"/>
    <n v="0.04"/>
    <n v="0"/>
    <n v="0.03"/>
    <n v="-5.0000000000000001E-3"/>
    <n v="7.0000000000000007E-2"/>
    <n v="0"/>
    <n v="-1.4999999999999999E-2"/>
    <n v="0"/>
    <n v="368000"/>
    <n v="10760320"/>
    <n v="0"/>
    <n v="368000"/>
    <n v="10760320"/>
    <s v="Резерв"/>
    <s v="С1-251"/>
    <s v="Ст"/>
    <n v="29.24"/>
    <n v="368000"/>
    <s v="Резерв"/>
  </r>
  <r>
    <n v="252"/>
    <s v="С1-252"/>
    <x v="0"/>
    <n v="7"/>
    <n v="31"/>
    <n v="252"/>
    <n v="28.6"/>
    <x v="0"/>
    <s v="Ст"/>
    <n v="4.25"/>
    <n v="1.28"/>
    <n v="24.35"/>
    <n v="25.630000000000003"/>
    <s v="S"/>
    <s v="Линейная"/>
    <s v="Правильная"/>
    <s v="Зона 3"/>
    <s v="Море"/>
    <s v="Стандарт"/>
    <n v="41"/>
    <n v="320000"/>
    <n v="0.03"/>
    <n v="0.04"/>
    <n v="0"/>
    <n v="0.03"/>
    <n v="-5.0000000000000001E-3"/>
    <n v="7.0000000000000007E-2"/>
    <n v="0"/>
    <n v="-1.4999999999999999E-2"/>
    <n v="0"/>
    <n v="368000"/>
    <n v="10524800"/>
    <n v="0"/>
    <n v="368000"/>
    <n v="10524800"/>
    <s v="Резерв"/>
    <s v="С1-252"/>
    <s v="Ст"/>
    <n v="28.6"/>
    <n v="368000"/>
    <s v="Резерв"/>
  </r>
  <r>
    <n v="253"/>
    <s v="С1-253"/>
    <x v="0"/>
    <n v="7"/>
    <n v="32"/>
    <n v="253"/>
    <n v="49.71"/>
    <x v="0"/>
    <s v="Ст"/>
    <n v="13.98"/>
    <n v="4.1900000000000004"/>
    <n v="35.730000000000004"/>
    <n v="39.92"/>
    <s v="L"/>
    <s v="Угловая"/>
    <s v="Правильная"/>
    <s v="Зона 3"/>
    <s v="Море"/>
    <s v="Стандарт"/>
    <n v="41"/>
    <n v="320000"/>
    <n v="0.03"/>
    <n v="-0.01"/>
    <n v="0.03"/>
    <n v="0.03"/>
    <n v="-5.0000000000000001E-3"/>
    <n v="7.0000000000000007E-2"/>
    <n v="0"/>
    <n v="-1.4999999999999999E-2"/>
    <n v="0"/>
    <n v="361600"/>
    <n v="17975136"/>
    <n v="0"/>
    <n v="361600"/>
    <n v="17975136"/>
    <s v="Резерв"/>
    <s v="С1-253"/>
    <s v="Ст"/>
    <n v="49.71"/>
    <n v="361600"/>
    <s v="Резерв"/>
  </r>
  <r>
    <n v="254"/>
    <s v="С1-254"/>
    <x v="0"/>
    <n v="7"/>
    <n v="33"/>
    <n v="254"/>
    <n v="49.71"/>
    <x v="0"/>
    <s v="Ст"/>
    <n v="13.98"/>
    <n v="4.1900000000000004"/>
    <n v="35.730000000000004"/>
    <n v="39.92"/>
    <s v="L"/>
    <s v="Угловая"/>
    <s v="Правильная"/>
    <s v="Зона 3"/>
    <s v="Двор+озеро"/>
    <s v="Стандарт"/>
    <n v="41"/>
    <n v="320000"/>
    <n v="0.03"/>
    <n v="-0.01"/>
    <n v="0.03"/>
    <n v="0.03"/>
    <n v="-5.0000000000000001E-3"/>
    <n v="1.4999999999999999E-2"/>
    <n v="0"/>
    <n v="-1.4999999999999999E-2"/>
    <n v="0"/>
    <n v="344000"/>
    <n v="17100240"/>
    <n v="0"/>
    <n v="344000"/>
    <n v="17100240"/>
    <s v="Резерв"/>
    <s v="С1-254"/>
    <s v="Ст"/>
    <n v="49.71"/>
    <n v="344000"/>
    <s v="Резерв"/>
  </r>
  <r>
    <n v="255"/>
    <s v="С1-255"/>
    <x v="0"/>
    <n v="7"/>
    <n v="34"/>
    <n v="255"/>
    <n v="28.6"/>
    <x v="0"/>
    <s v="Ст"/>
    <n v="4.25"/>
    <n v="1.28"/>
    <n v="24.35"/>
    <n v="25.630000000000003"/>
    <s v="S"/>
    <s v="Линейная"/>
    <s v="Правильная"/>
    <s v="Зона 3"/>
    <s v="Двор+озеро"/>
    <s v="Стандарт"/>
    <n v="41"/>
    <n v="320000"/>
    <n v="0.03"/>
    <n v="0.04"/>
    <n v="0"/>
    <n v="0.03"/>
    <n v="-5.0000000000000001E-3"/>
    <n v="1.4999999999999999E-2"/>
    <n v="0"/>
    <n v="-1.4999999999999999E-2"/>
    <n v="0"/>
    <n v="350400"/>
    <n v="10021440"/>
    <n v="0"/>
    <n v="350400"/>
    <n v="10021440"/>
    <s v="Резерв"/>
    <s v="С1-255"/>
    <s v="Ст"/>
    <n v="28.6"/>
    <n v="350400"/>
    <s v="Резерв"/>
  </r>
  <r>
    <n v="256"/>
    <s v="С1-256"/>
    <x v="0"/>
    <n v="7"/>
    <n v="35"/>
    <n v="256"/>
    <n v="29.24"/>
    <x v="0"/>
    <s v="Ст"/>
    <n v="4.25"/>
    <n v="1.28"/>
    <n v="24.99"/>
    <n v="26.27"/>
    <s v="S"/>
    <s v="Линейная"/>
    <s v="Правильная"/>
    <s v="Зона 3"/>
    <s v="Двор+озеро"/>
    <s v="Стандарт"/>
    <n v="41"/>
    <n v="320000"/>
    <n v="0.03"/>
    <n v="0.04"/>
    <n v="0"/>
    <n v="0.03"/>
    <n v="-5.0000000000000001E-3"/>
    <n v="1.4999999999999999E-2"/>
    <n v="0"/>
    <n v="-1.4999999999999999E-2"/>
    <n v="0"/>
    <n v="350400"/>
    <n v="10245696"/>
    <n v="0"/>
    <n v="350400"/>
    <n v="10245696"/>
    <s v="Резерв"/>
    <s v="С1-256"/>
    <s v="Ст"/>
    <n v="29.24"/>
    <n v="350400"/>
    <s v="Резерв"/>
  </r>
  <r>
    <n v="257"/>
    <s v="С1-257"/>
    <x v="0"/>
    <n v="7"/>
    <n v="36"/>
    <n v="257"/>
    <n v="29.24"/>
    <x v="0"/>
    <s v="Ст"/>
    <n v="4.25"/>
    <n v="1.28"/>
    <n v="24.99"/>
    <n v="26.27"/>
    <s v="S"/>
    <s v="Линейная"/>
    <s v="Правильная"/>
    <s v="Зона 3"/>
    <s v="Двор+озеро"/>
    <s v="Стандарт"/>
    <n v="41"/>
    <n v="320000"/>
    <n v="0.03"/>
    <n v="0.04"/>
    <n v="0"/>
    <n v="0.03"/>
    <n v="-5.0000000000000001E-3"/>
    <n v="1.4999999999999999E-2"/>
    <n v="0"/>
    <n v="-1.4999999999999999E-2"/>
    <n v="0"/>
    <n v="350400"/>
    <n v="10245696"/>
    <n v="0"/>
    <n v="350400"/>
    <n v="10245696"/>
    <s v="Резерв"/>
    <s v="С1-257"/>
    <s v="Ст"/>
    <n v="29.24"/>
    <n v="350400"/>
    <s v="Резерв"/>
  </r>
  <r>
    <n v="258"/>
    <s v="С1-258"/>
    <x v="0"/>
    <n v="7"/>
    <n v="37"/>
    <n v="258"/>
    <n v="29.24"/>
    <x v="0"/>
    <s v="Ст"/>
    <n v="4.25"/>
    <n v="1.28"/>
    <n v="24.99"/>
    <n v="26.27"/>
    <s v="S"/>
    <s v="Линейная"/>
    <s v="Правильная"/>
    <s v="Зона 2"/>
    <s v="Двор+озеро"/>
    <s v="Стандарт"/>
    <n v="41"/>
    <n v="320000"/>
    <n v="0.03"/>
    <n v="0.04"/>
    <n v="0"/>
    <n v="0.03"/>
    <n v="0"/>
    <n v="1.4999999999999999E-2"/>
    <n v="0"/>
    <n v="-1.4999999999999999E-2"/>
    <n v="0"/>
    <n v="352000"/>
    <n v="10292480"/>
    <n v="0"/>
    <n v="352000"/>
    <n v="10292480"/>
    <s v="Резерв"/>
    <s v="С1-258"/>
    <s v="Ст"/>
    <n v="29.24"/>
    <n v="352000"/>
    <s v="Резерв"/>
  </r>
  <r>
    <n v="259"/>
    <s v="С1-259"/>
    <x v="0"/>
    <n v="7"/>
    <n v="38"/>
    <n v="259"/>
    <n v="58.74"/>
    <x v="1"/>
    <s v="1АЕ"/>
    <n v="5.27"/>
    <n v="1.58"/>
    <n v="53.47"/>
    <n v="55.05"/>
    <s v="XL"/>
    <s v="Линейная"/>
    <s v="Правильная"/>
    <s v="Зона 2"/>
    <s v="Двор+озеро"/>
    <s v="Стандарт"/>
    <n v="41"/>
    <n v="310400"/>
    <n v="0.03"/>
    <n v="-0.02"/>
    <n v="0"/>
    <n v="0.03"/>
    <n v="0"/>
    <n v="1.4999999999999999E-2"/>
    <n v="0"/>
    <n v="-1.4999999999999999E-2"/>
    <n v="0"/>
    <n v="322816"/>
    <n v="18962211.84"/>
    <n v="0"/>
    <n v="322816"/>
    <n v="18962211.84"/>
    <s v="Резерв"/>
    <s v="С1-259"/>
    <s v="1К"/>
    <n v="58.74"/>
    <n v="322816"/>
    <s v="Резерв"/>
  </r>
  <r>
    <n v="26"/>
    <s v="С1-26"/>
    <x v="0"/>
    <n v="2"/>
    <n v="13"/>
    <n v="26"/>
    <n v="29.23"/>
    <x v="0"/>
    <s v="Ст"/>
    <n v="4.25"/>
    <n v="1.28"/>
    <n v="24.98"/>
    <n v="26.26"/>
    <s v="S"/>
    <s v="Линейная"/>
    <s v="Правильная"/>
    <s v="Зона 2"/>
    <s v="Коммерция"/>
    <s v="Над входом в коммерцию"/>
    <n v="40"/>
    <n v="320000"/>
    <n v="-0.01"/>
    <n v="0.04"/>
    <n v="0"/>
    <n v="0.03"/>
    <n v="0"/>
    <n v="-0.02"/>
    <n v="-0.02"/>
    <n v="-1.4E-2"/>
    <n v="0"/>
    <n v="321920"/>
    <n v="9409721.5999999996"/>
    <n v="0"/>
    <n v="321920"/>
    <n v="9409721.5999999996"/>
    <s v="Свободно"/>
    <s v="С1-26"/>
    <s v="Ст"/>
    <n v="29.23"/>
    <n v="321920"/>
    <s v="Свободно"/>
  </r>
  <r>
    <n v="260"/>
    <s v="С1-260"/>
    <x v="0"/>
    <n v="7"/>
    <n v="39"/>
    <n v="260"/>
    <n v="30.59"/>
    <x v="0"/>
    <s v="Ст"/>
    <n v="5.85"/>
    <n v="1.76"/>
    <n v="24.740000000000002"/>
    <n v="26.500000000000004"/>
    <s v="S"/>
    <s v="Линейная"/>
    <s v="Правильная"/>
    <s v="Зона 1"/>
    <s v="Двор северо-восток"/>
    <s v="Стандарт"/>
    <n v="41"/>
    <n v="320000"/>
    <n v="0.03"/>
    <n v="0.04"/>
    <n v="0"/>
    <n v="0.03"/>
    <n v="5.0000000000000001E-3"/>
    <n v="-0.01"/>
    <n v="0"/>
    <n v="-1.4999999999999999E-2"/>
    <n v="0"/>
    <n v="345600"/>
    <n v="10571904"/>
    <n v="0"/>
    <n v="345600"/>
    <n v="10571904"/>
    <s v="Резерв"/>
    <s v="С1-260"/>
    <s v="Ст"/>
    <n v="30.59"/>
    <n v="345600"/>
    <s v="Резерв"/>
  </r>
  <r>
    <n v="261"/>
    <s v="С1-261"/>
    <x v="0"/>
    <n v="7"/>
    <n v="40"/>
    <n v="261"/>
    <n v="30.78"/>
    <x v="0"/>
    <s v="Ст"/>
    <n v="6.04"/>
    <n v="1.81"/>
    <n v="24.740000000000002"/>
    <n v="26.55"/>
    <s v="S"/>
    <s v="Линейная"/>
    <s v="Правильная"/>
    <s v="Зона 1"/>
    <s v="Двор северо-восток"/>
    <s v="Стандарт"/>
    <n v="41"/>
    <n v="320000"/>
    <n v="0.03"/>
    <n v="0.04"/>
    <n v="0"/>
    <n v="0.03"/>
    <n v="5.0000000000000001E-3"/>
    <n v="-0.01"/>
    <n v="0"/>
    <n v="-1.4999999999999999E-2"/>
    <n v="0"/>
    <n v="345600"/>
    <n v="10637568"/>
    <n v="0"/>
    <n v="345600"/>
    <n v="10637568"/>
    <s v="Резерв"/>
    <s v="С1-261"/>
    <s v="Ст"/>
    <n v="30.78"/>
    <n v="345600"/>
    <s v="Резерв"/>
  </r>
  <r>
    <n v="262"/>
    <s v="С1-262"/>
    <x v="0"/>
    <n v="7"/>
    <n v="41"/>
    <n v="262"/>
    <n v="30.59"/>
    <x v="0"/>
    <s v="Ст"/>
    <n v="6.04"/>
    <n v="1.81"/>
    <n v="24.55"/>
    <n v="26.36"/>
    <s v="S"/>
    <s v="Линейная"/>
    <s v="Правильная"/>
    <s v="Зона 1"/>
    <s v="Двор северо-восток"/>
    <s v="Стандарт"/>
    <n v="41"/>
    <n v="320000"/>
    <n v="0.03"/>
    <n v="0.04"/>
    <n v="0"/>
    <n v="0.03"/>
    <n v="5.0000000000000001E-3"/>
    <n v="-0.01"/>
    <n v="0"/>
    <n v="-1.4999999999999999E-2"/>
    <n v="0"/>
    <n v="345600"/>
    <n v="10571904"/>
    <n v="0"/>
    <n v="345600"/>
    <n v="10571904"/>
    <s v="Резерв"/>
    <s v="С1-262"/>
    <s v="Ст"/>
    <n v="30.59"/>
    <n v="345600"/>
    <s v="Резерв"/>
  </r>
  <r>
    <n v="263"/>
    <s v="С1-263"/>
    <x v="0"/>
    <n v="8"/>
    <n v="1"/>
    <n v="263"/>
    <n v="29.87"/>
    <x v="0"/>
    <s v="Ст"/>
    <n v="5.13"/>
    <n v="1.54"/>
    <n v="24.740000000000002"/>
    <n v="26.28"/>
    <s v="S"/>
    <s v="Линейная"/>
    <s v="Правильная"/>
    <s v="Зона 1"/>
    <s v="Двор север"/>
    <s v="Внутренний угол"/>
    <n v="13"/>
    <n v="320000"/>
    <n v="5.5E-2"/>
    <n v="0.04"/>
    <n v="0"/>
    <n v="0.03"/>
    <n v="5.0000000000000001E-3"/>
    <n v="-1.4999999999999999E-2"/>
    <n v="-0.01"/>
    <n v="1.2999999999999999E-2"/>
    <n v="0"/>
    <n v="357760"/>
    <n v="10686291.200000001"/>
    <n v="0"/>
    <n v="357760"/>
    <n v="10686291.200000001"/>
    <s v="Резерв"/>
    <s v="С1-263"/>
    <s v="Ст"/>
    <n v="29.87"/>
    <n v="357760"/>
    <s v="Резерв"/>
  </r>
  <r>
    <n v="264"/>
    <s v="С1-264"/>
    <x v="0"/>
    <n v="8"/>
    <n v="2"/>
    <n v="264"/>
    <n v="37.26"/>
    <x v="0"/>
    <s v="Ст"/>
    <n v="5.85"/>
    <n v="1.76"/>
    <n v="31.409999999999997"/>
    <n v="33.169999999999995"/>
    <s v="M"/>
    <s v="Линейная"/>
    <s v="Правильная"/>
    <s v="Зона 1"/>
    <s v="Двор север"/>
    <s v="Стандарт"/>
    <n v="13"/>
    <n v="320000"/>
    <n v="5.5E-2"/>
    <n v="0"/>
    <n v="0"/>
    <n v="0.03"/>
    <n v="5.0000000000000001E-3"/>
    <n v="-1.4999999999999999E-2"/>
    <n v="0"/>
    <n v="1.2999999999999999E-2"/>
    <n v="0"/>
    <n v="348160"/>
    <n v="12972441.6"/>
    <n v="0"/>
    <n v="348160"/>
    <n v="12972441.6"/>
    <s v="Резерв"/>
    <s v="С1-264"/>
    <s v="Ст"/>
    <n v="37.26"/>
    <n v="348160"/>
    <s v="Резерв"/>
  </r>
  <r>
    <n v="265"/>
    <s v="С1-265"/>
    <x v="0"/>
    <n v="8"/>
    <n v="3"/>
    <n v="265"/>
    <n v="61.56"/>
    <x v="1"/>
    <s v="1АЕ"/>
    <n v="11.81"/>
    <n v="3.54"/>
    <n v="49.75"/>
    <n v="53.29"/>
    <s v="L"/>
    <s v="Линейная"/>
    <s v="Правильная"/>
    <s v="Зона 1"/>
    <s v="Море"/>
    <s v="Стандарт"/>
    <n v="13"/>
    <n v="310400"/>
    <n v="5.5E-2"/>
    <n v="-0.01"/>
    <n v="0"/>
    <n v="0.03"/>
    <n v="5.0000000000000001E-3"/>
    <n v="7.0000000000000007E-2"/>
    <n v="0"/>
    <n v="1.2999999999999999E-2"/>
    <n v="0"/>
    <n v="360995.2"/>
    <n v="22222864.512000002"/>
    <n v="0"/>
    <n v="360995.2"/>
    <n v="22222864.512000002"/>
    <s v="Резерв"/>
    <s v="С1-265"/>
    <s v="1К"/>
    <n v="61.56"/>
    <n v="360995.2"/>
    <s v="Резерв"/>
  </r>
  <r>
    <n v="266"/>
    <s v="С1-266"/>
    <x v="0"/>
    <n v="8"/>
    <n v="4"/>
    <n v="266"/>
    <n v="43.85"/>
    <x v="0"/>
    <s v="Ст"/>
    <n v="7.62"/>
    <n v="2.29"/>
    <n v="36.230000000000004"/>
    <n v="38.520000000000003"/>
    <s v="L"/>
    <s v="Линейная"/>
    <s v="Правильная"/>
    <s v="Зона 1"/>
    <s v="Море"/>
    <s v="Стандарт"/>
    <n v="13"/>
    <n v="320000"/>
    <n v="5.5E-2"/>
    <n v="-0.01"/>
    <n v="0"/>
    <n v="0.03"/>
    <n v="5.0000000000000001E-3"/>
    <n v="7.0000000000000007E-2"/>
    <n v="0"/>
    <n v="1.2999999999999999E-2"/>
    <n v="0"/>
    <n v="372160"/>
    <n v="16319216"/>
    <n v="0"/>
    <n v="372160"/>
    <n v="16319216"/>
    <s v="Резерв"/>
    <s v="С1-266"/>
    <s v="Ст"/>
    <n v="43.85"/>
    <n v="372160"/>
    <s v="Резерв"/>
  </r>
  <r>
    <n v="267"/>
    <s v="С1-267"/>
    <x v="0"/>
    <n v="8"/>
    <n v="5"/>
    <n v="267"/>
    <n v="56.38"/>
    <x v="1"/>
    <s v="1АЕ"/>
    <n v="17.809999999999999"/>
    <n v="5.34"/>
    <n v="38.570000000000007"/>
    <n v="43.910000000000011"/>
    <s v="S"/>
    <s v="Линейная"/>
    <s v="Неправильная"/>
    <s v="Зона 1"/>
    <s v="Море"/>
    <s v="Стандарт"/>
    <n v="13"/>
    <n v="310400"/>
    <n v="5.5E-2"/>
    <n v="0.04"/>
    <n v="0"/>
    <n v="0"/>
    <n v="5.0000000000000001E-3"/>
    <n v="7.0000000000000007E-2"/>
    <n v="0"/>
    <n v="1.2999999999999999E-2"/>
    <n v="0"/>
    <n v="367203.2"/>
    <n v="20702916.416000001"/>
    <n v="0"/>
    <n v="367203.2"/>
    <n v="20702916.416000001"/>
    <s v="Резерв"/>
    <s v="С1-267"/>
    <s v="1К"/>
    <n v="56.38"/>
    <n v="367203.2"/>
    <s v="Резерв"/>
  </r>
  <r>
    <n v="268"/>
    <s v="С1-268"/>
    <x v="0"/>
    <n v="8"/>
    <n v="6"/>
    <n v="268"/>
    <n v="31.16"/>
    <x v="0"/>
    <s v="Ст"/>
    <n v="6.17"/>
    <n v="1.85"/>
    <n v="24.990000000000002"/>
    <n v="26.840000000000003"/>
    <s v="S"/>
    <s v="Линейная"/>
    <s v="Правильная"/>
    <s v="Зона 1"/>
    <s v="Море"/>
    <s v="У входа в лифтовый холл"/>
    <n v="13"/>
    <n v="320000"/>
    <n v="5.5E-2"/>
    <n v="0.04"/>
    <n v="0"/>
    <n v="0.03"/>
    <n v="5.0000000000000001E-3"/>
    <n v="7.0000000000000007E-2"/>
    <n v="-0.01"/>
    <n v="1.2999999999999999E-2"/>
    <n v="0"/>
    <n v="384960"/>
    <n v="11995353.6"/>
    <n v="0"/>
    <n v="384960"/>
    <n v="11995353.6"/>
    <s v="Резерв"/>
    <s v="С1-268"/>
    <s v="Ст"/>
    <n v="31.16"/>
    <n v="384960"/>
    <s v="Резерв"/>
  </r>
  <r>
    <n v="269"/>
    <s v="С1-269"/>
    <x v="0"/>
    <n v="8"/>
    <n v="7"/>
    <n v="269"/>
    <n v="30.71"/>
    <x v="0"/>
    <s v="Ст"/>
    <n v="5.73"/>
    <n v="1.72"/>
    <n v="24.98"/>
    <n v="26.7"/>
    <s v="S"/>
    <s v="Линейная"/>
    <s v="Правильная"/>
    <s v="Зона 1"/>
    <s v="Море"/>
    <s v="У входа в лифтовый холл"/>
    <n v="13"/>
    <n v="320000"/>
    <n v="5.5E-2"/>
    <n v="0.04"/>
    <n v="0"/>
    <n v="0.03"/>
    <n v="5.0000000000000001E-3"/>
    <n v="7.0000000000000007E-2"/>
    <n v="-0.01"/>
    <n v="1.2999999999999999E-2"/>
    <n v="0"/>
    <n v="384960"/>
    <n v="11822121.6"/>
    <n v="0"/>
    <n v="384960"/>
    <n v="11822121.6"/>
    <s v="Резерв"/>
    <s v="С1-269"/>
    <s v="Ст"/>
    <n v="30.71"/>
    <n v="384960"/>
    <s v="Резерв"/>
  </r>
  <r>
    <n v="27"/>
    <s v="С1-27"/>
    <x v="0"/>
    <n v="2"/>
    <n v="14"/>
    <n v="27"/>
    <n v="29.24"/>
    <x v="0"/>
    <s v="Ст"/>
    <n v="4.25"/>
    <n v="1.28"/>
    <n v="24.99"/>
    <n v="26.27"/>
    <s v="S"/>
    <s v="Линейная"/>
    <s v="Правильная"/>
    <s v="Зона 2"/>
    <s v="Коммерция"/>
    <s v="Над входом в коммерцию"/>
    <n v="40"/>
    <n v="320000"/>
    <n v="-0.01"/>
    <n v="0.04"/>
    <n v="0"/>
    <n v="0.03"/>
    <n v="0"/>
    <n v="-0.02"/>
    <n v="-0.02"/>
    <n v="-1.4E-2"/>
    <n v="0"/>
    <n v="321920"/>
    <n v="9412940.7999999989"/>
    <n v="0"/>
    <n v="321920"/>
    <n v="9412940.7999999989"/>
    <s v="Свободно"/>
    <s v="С1-27"/>
    <s v="Ст"/>
    <n v="29.24"/>
    <n v="321920"/>
    <s v="Свободно"/>
  </r>
  <r>
    <n v="270"/>
    <s v="С1-270"/>
    <x v="0"/>
    <n v="8"/>
    <n v="8"/>
    <n v="270"/>
    <n v="30.28"/>
    <x v="0"/>
    <s v="Ст"/>
    <n v="5.29"/>
    <n v="1.59"/>
    <n v="24.990000000000002"/>
    <n v="26.580000000000002"/>
    <s v="S"/>
    <s v="Линейная"/>
    <s v="Правильная"/>
    <s v="Зона 1"/>
    <s v="Море"/>
    <s v="Стандарт"/>
    <n v="13"/>
    <n v="320000"/>
    <n v="5.5E-2"/>
    <n v="0.04"/>
    <n v="0"/>
    <n v="0.03"/>
    <n v="5.0000000000000001E-3"/>
    <n v="7.0000000000000007E-2"/>
    <n v="0"/>
    <n v="1.2999999999999999E-2"/>
    <n v="0"/>
    <n v="388160"/>
    <n v="11753484.800000001"/>
    <n v="0"/>
    <n v="388160"/>
    <n v="11753484.800000001"/>
    <s v="Резерв"/>
    <s v="С1-270"/>
    <s v="Ст"/>
    <n v="30.28"/>
    <n v="388160"/>
    <s v="Резерв"/>
  </r>
  <r>
    <n v="271"/>
    <s v="С1-271"/>
    <x v="0"/>
    <n v="8"/>
    <n v="9"/>
    <n v="271"/>
    <n v="29.83"/>
    <x v="0"/>
    <s v="Ст"/>
    <n v="4.8499999999999996"/>
    <n v="1.46"/>
    <n v="24.979999999999997"/>
    <n v="26.439999999999998"/>
    <s v="S"/>
    <s v="Линейная"/>
    <s v="Правильная"/>
    <s v="Зона 1"/>
    <s v="Море"/>
    <s v="Стандарт"/>
    <n v="13"/>
    <n v="320000"/>
    <n v="5.5E-2"/>
    <n v="0.04"/>
    <n v="0"/>
    <n v="0.03"/>
    <n v="5.0000000000000001E-3"/>
    <n v="7.0000000000000007E-2"/>
    <n v="0"/>
    <n v="1.2999999999999999E-2"/>
    <n v="0"/>
    <n v="388160"/>
    <n v="11578812.799999999"/>
    <n v="0"/>
    <n v="388160"/>
    <n v="11578812.799999999"/>
    <s v="Резерв"/>
    <s v="С1-271"/>
    <s v="Ст"/>
    <n v="29.83"/>
    <n v="388160"/>
    <s v="Резерв"/>
  </r>
  <r>
    <n v="272"/>
    <s v="С1-272"/>
    <x v="0"/>
    <n v="8"/>
    <n v="10"/>
    <n v="272"/>
    <n v="58.05"/>
    <x v="1"/>
    <s v="1АЕ"/>
    <n v="8.3000000000000007"/>
    <n v="2.4900000000000002"/>
    <n v="49.75"/>
    <n v="52.24"/>
    <s v="L"/>
    <s v="Линейная"/>
    <s v="Правильная"/>
    <s v="Зона 1"/>
    <s v="Море"/>
    <s v="Стандарт"/>
    <n v="13"/>
    <n v="310400"/>
    <n v="5.5E-2"/>
    <n v="-0.01"/>
    <n v="0"/>
    <n v="0.03"/>
    <n v="5.0000000000000001E-3"/>
    <n v="7.0000000000000007E-2"/>
    <n v="0"/>
    <n v="1.2999999999999999E-2"/>
    <n v="0"/>
    <n v="360995.2"/>
    <n v="20955771.359999999"/>
    <n v="0"/>
    <n v="360995.2"/>
    <n v="20955771.359999999"/>
    <s v="Резерв"/>
    <s v="С1-272"/>
    <s v="1К"/>
    <n v="58.05"/>
    <n v="360995.2"/>
    <s v="Резерв"/>
  </r>
  <r>
    <n v="273"/>
    <s v="С1-273"/>
    <x v="0"/>
    <n v="8"/>
    <n v="11"/>
    <n v="273"/>
    <n v="37"/>
    <x v="0"/>
    <s v="Ст"/>
    <n v="5.85"/>
    <n v="1.76"/>
    <n v="31.15"/>
    <n v="32.909999999999997"/>
    <s v="M"/>
    <s v="Линейная"/>
    <s v="Правильная"/>
    <s v="Зона 1"/>
    <s v="Двор северо-восток"/>
    <s v="Стандарт"/>
    <n v="13"/>
    <n v="320000"/>
    <n v="5.5E-2"/>
    <n v="0"/>
    <n v="0"/>
    <n v="0.03"/>
    <n v="5.0000000000000001E-3"/>
    <n v="-0.01"/>
    <n v="0"/>
    <n v="1.2999999999999999E-2"/>
    <n v="0"/>
    <n v="349760"/>
    <n v="12941120"/>
    <n v="0"/>
    <n v="349760"/>
    <n v="12941120"/>
    <s v="Резерв"/>
    <s v="С1-273"/>
    <s v="Ст"/>
    <n v="37"/>
    <n v="349760"/>
    <s v="Резерв"/>
  </r>
  <r>
    <n v="274"/>
    <s v="С1-274"/>
    <x v="0"/>
    <n v="8"/>
    <n v="12"/>
    <n v="274"/>
    <n v="30.78"/>
    <x v="0"/>
    <s v="Ст"/>
    <n v="6.04"/>
    <n v="1.81"/>
    <n v="24.740000000000002"/>
    <n v="26.55"/>
    <s v="S"/>
    <s v="Линейная"/>
    <s v="Правильная"/>
    <s v="Зона 1"/>
    <s v="Двор северо-восток"/>
    <s v="Стандарт"/>
    <n v="13"/>
    <n v="320000"/>
    <n v="5.5E-2"/>
    <n v="0.04"/>
    <n v="0"/>
    <n v="0.03"/>
    <n v="5.0000000000000001E-3"/>
    <n v="-0.01"/>
    <n v="0"/>
    <n v="1.2999999999999999E-2"/>
    <n v="0"/>
    <n v="362560"/>
    <n v="11159596.800000001"/>
    <n v="0"/>
    <n v="362560"/>
    <n v="11159596.800000001"/>
    <s v="Резерв"/>
    <s v="С1-274"/>
    <s v="Ст"/>
    <n v="30.78"/>
    <n v="362560"/>
    <s v="Резерв"/>
  </r>
  <r>
    <n v="275"/>
    <s v="С1-275"/>
    <x v="0"/>
    <n v="8"/>
    <n v="13"/>
    <n v="275"/>
    <n v="30.59"/>
    <x v="0"/>
    <s v="Ст"/>
    <n v="6.04"/>
    <n v="1.81"/>
    <n v="24.55"/>
    <n v="26.36"/>
    <s v="S"/>
    <s v="Линейная"/>
    <s v="Правильная"/>
    <s v="Зона 1"/>
    <s v="Двор северо-восток"/>
    <s v="Стандарт"/>
    <n v="13"/>
    <n v="320000"/>
    <n v="5.5E-2"/>
    <n v="0.04"/>
    <n v="0"/>
    <n v="0.03"/>
    <n v="5.0000000000000001E-3"/>
    <n v="-0.01"/>
    <n v="0"/>
    <n v="1.2999999999999999E-2"/>
    <n v="0"/>
    <n v="362560"/>
    <n v="11090710.4"/>
    <n v="0"/>
    <n v="362560"/>
    <n v="11090710.4"/>
    <s v="Резерв"/>
    <s v="С1-275"/>
    <s v="Ст"/>
    <n v="30.59"/>
    <n v="362560"/>
    <s v="Резерв"/>
  </r>
  <r>
    <n v="276"/>
    <s v="С1-276"/>
    <x v="0"/>
    <n v="9"/>
    <n v="1"/>
    <n v="276"/>
    <n v="29.87"/>
    <x v="0"/>
    <s v="Ст"/>
    <n v="5.13"/>
    <n v="1.54"/>
    <n v="24.740000000000002"/>
    <n v="26.28"/>
    <s v="S"/>
    <s v="Линейная"/>
    <s v="Правильная"/>
    <s v="Зона 1"/>
    <s v="Двор+озеро"/>
    <s v="Внутренний угол"/>
    <n v="13"/>
    <n v="320000"/>
    <n v="8.4999999999999992E-2"/>
    <n v="0.04"/>
    <n v="0"/>
    <n v="0.03"/>
    <n v="5.0000000000000001E-3"/>
    <n v="1.4999999999999999E-2"/>
    <n v="-0.01"/>
    <n v="1.2999999999999999E-2"/>
    <n v="0"/>
    <n v="376960"/>
    <n v="11259795.200000001"/>
    <n v="0"/>
    <n v="376960"/>
    <n v="11259795.200000001"/>
    <s v="Свободно"/>
    <s v="С1-276"/>
    <s v="Ст"/>
    <n v="29.87"/>
    <n v="376960"/>
    <s v="Свободно"/>
  </r>
  <r>
    <n v="277"/>
    <s v="С1-277"/>
    <x v="0"/>
    <n v="9"/>
    <n v="2"/>
    <n v="277"/>
    <n v="38.43"/>
    <x v="0"/>
    <s v="Ст"/>
    <n v="6.04"/>
    <n v="1.81"/>
    <n v="32.39"/>
    <n v="34.200000000000003"/>
    <s v="M"/>
    <s v="Угловая"/>
    <s v="Правильная"/>
    <s v="Зона 1"/>
    <s v="Двор+озеро"/>
    <s v="Окна на кровлю"/>
    <n v="13"/>
    <n v="320000"/>
    <n v="8.4999999999999992E-2"/>
    <n v="0"/>
    <n v="0.03"/>
    <n v="0.03"/>
    <n v="5.0000000000000001E-3"/>
    <n v="1.4999999999999999E-2"/>
    <n v="-5.0000000000000001E-3"/>
    <n v="1.2999999999999999E-2"/>
    <n v="0"/>
    <n v="375360"/>
    <n v="14425084.800000001"/>
    <n v="0"/>
    <n v="375360"/>
    <n v="14425084.800000001"/>
    <s v="Свободно"/>
    <s v="С1-277"/>
    <s v="Ст"/>
    <n v="38.43"/>
    <n v="375360"/>
    <s v="Свободно"/>
  </r>
  <r>
    <n v="278"/>
    <s v="С1-278"/>
    <x v="0"/>
    <n v="9"/>
    <n v="3"/>
    <n v="278"/>
    <n v="61.99"/>
    <x v="1"/>
    <s v="1АЕ"/>
    <n v="11.56"/>
    <n v="3.47"/>
    <n v="50.43"/>
    <n v="53.9"/>
    <s v="L"/>
    <s v="Угловая"/>
    <s v="Правильная"/>
    <s v="Зона 1"/>
    <s v="Море"/>
    <s v="Окна на кровлю"/>
    <n v="13"/>
    <n v="310400"/>
    <n v="8.4999999999999992E-2"/>
    <n v="-0.01"/>
    <n v="0.03"/>
    <n v="0.03"/>
    <n v="5.0000000000000001E-3"/>
    <n v="7.0000000000000007E-2"/>
    <n v="-5.0000000000000001E-3"/>
    <n v="1.2999999999999999E-2"/>
    <n v="0"/>
    <n v="378067.20000000001"/>
    <n v="23436385.728"/>
    <n v="0"/>
    <n v="378067.20000000001"/>
    <n v="23436385.728"/>
    <s v="Резерв"/>
    <s v="С1-278"/>
    <s v="1К"/>
    <n v="61.99"/>
    <n v="378067.20000000001"/>
    <s v="Резерв"/>
  </r>
  <r>
    <n v="279"/>
    <s v="С1-279"/>
    <x v="0"/>
    <n v="9"/>
    <n v="4"/>
    <n v="279"/>
    <n v="43"/>
    <x v="0"/>
    <s v="Ст"/>
    <n v="6.77"/>
    <n v="2.0299999999999998"/>
    <n v="36.230000000000004"/>
    <n v="38.260000000000005"/>
    <s v="L"/>
    <s v="Линейная"/>
    <s v="Правильная"/>
    <s v="Зона 1"/>
    <s v="Море"/>
    <s v="Стандарт"/>
    <n v="13"/>
    <n v="320000"/>
    <n v="8.4999999999999992E-2"/>
    <n v="-0.01"/>
    <n v="0"/>
    <n v="0.03"/>
    <n v="5.0000000000000001E-3"/>
    <n v="7.0000000000000007E-2"/>
    <n v="0"/>
    <n v="1.2999999999999999E-2"/>
    <n v="0"/>
    <n v="381760"/>
    <n v="16415680"/>
    <n v="0"/>
    <n v="381760"/>
    <n v="16415680"/>
    <s v="Свободно"/>
    <s v="С1-279"/>
    <s v="Ст"/>
    <n v="43"/>
    <n v="381760"/>
    <s v="Свободно"/>
  </r>
  <r>
    <n v="28"/>
    <s v="С1-28"/>
    <x v="0"/>
    <n v="2"/>
    <n v="15"/>
    <n v="28"/>
    <n v="53.23"/>
    <x v="1"/>
    <s v="1АЕ"/>
    <n v="4.76"/>
    <n v="1.43"/>
    <n v="48.47"/>
    <n v="49.9"/>
    <s v="L"/>
    <s v="Линейная"/>
    <s v="Правильная"/>
    <s v="Зона 2"/>
    <s v="Коммерция"/>
    <s v="Над входом в коммерцию"/>
    <n v="40"/>
    <n v="310400"/>
    <n v="-0.01"/>
    <n v="-0.01"/>
    <n v="0"/>
    <n v="0.03"/>
    <n v="0"/>
    <n v="-0.02"/>
    <n v="-0.02"/>
    <n v="-1.4E-2"/>
    <n v="0"/>
    <n v="296742.40000000002"/>
    <n v="15795597.952"/>
    <n v="0"/>
    <n v="296742.40000000002"/>
    <n v="15795597.952"/>
    <s v="Свободно"/>
    <s v="С1-28"/>
    <s v="1К"/>
    <n v="53.23"/>
    <n v="296742.40000000002"/>
    <s v="Свободно"/>
  </r>
  <r>
    <n v="280"/>
    <s v="С1-280"/>
    <x v="0"/>
    <n v="9"/>
    <n v="5"/>
    <n v="280"/>
    <n v="56.54"/>
    <x v="1"/>
    <s v="1АЕ"/>
    <n v="17.97"/>
    <n v="5.39"/>
    <n v="38.57"/>
    <n v="43.96"/>
    <s v="S"/>
    <s v="Линейная"/>
    <s v="Неправильная"/>
    <s v="Зона 1"/>
    <s v="Море"/>
    <s v="Стандарт"/>
    <n v="13"/>
    <n v="310400"/>
    <n v="8.4999999999999992E-2"/>
    <n v="0.04"/>
    <n v="0"/>
    <n v="0"/>
    <n v="5.0000000000000001E-3"/>
    <n v="7.0000000000000007E-2"/>
    <n v="0"/>
    <n v="1.2999999999999999E-2"/>
    <n v="0"/>
    <n v="376515.2"/>
    <n v="21288169.408"/>
    <n v="0"/>
    <n v="376515.2"/>
    <n v="21288169.408"/>
    <s v="Резерв"/>
    <s v="С1-280"/>
    <s v="1К"/>
    <n v="56.54"/>
    <n v="376515.2"/>
    <s v="Резерв"/>
  </r>
  <r>
    <n v="281"/>
    <s v="С1-281"/>
    <x v="0"/>
    <n v="9"/>
    <n v="6"/>
    <n v="281"/>
    <n v="31.49"/>
    <x v="0"/>
    <s v="Ст"/>
    <n v="6.5"/>
    <n v="1.95"/>
    <n v="24.99"/>
    <n v="26.939999999999998"/>
    <s v="S"/>
    <s v="Линейная"/>
    <s v="Правильная"/>
    <s v="Зона 1"/>
    <s v="Море"/>
    <s v="У входа в лифтовый холл"/>
    <n v="13"/>
    <n v="320000"/>
    <n v="8.4999999999999992E-2"/>
    <n v="0.04"/>
    <n v="0"/>
    <n v="0.03"/>
    <n v="5.0000000000000001E-3"/>
    <n v="7.0000000000000007E-2"/>
    <n v="-0.01"/>
    <n v="1.2999999999999999E-2"/>
    <n v="0"/>
    <n v="394560"/>
    <n v="12424694.399999999"/>
    <n v="0"/>
    <n v="394560"/>
    <n v="12424694.399999999"/>
    <s v="Свободно"/>
    <s v="С1-281"/>
    <s v="Ст"/>
    <n v="31.49"/>
    <n v="394560"/>
    <s v="Свободно"/>
  </r>
  <r>
    <n v="282"/>
    <s v="С1-282"/>
    <x v="0"/>
    <n v="9"/>
    <n v="7"/>
    <n v="282"/>
    <n v="30.82"/>
    <x v="0"/>
    <s v="Ст"/>
    <n v="5.84"/>
    <n v="1.75"/>
    <n v="24.98"/>
    <n v="26.73"/>
    <s v="S"/>
    <s v="Линейная"/>
    <s v="Правильная"/>
    <s v="Зона 1"/>
    <s v="Море"/>
    <s v="У входа в лифтовый холл"/>
    <n v="13"/>
    <n v="320000"/>
    <n v="8.4999999999999992E-2"/>
    <n v="0.04"/>
    <n v="0"/>
    <n v="0.03"/>
    <n v="5.0000000000000001E-3"/>
    <n v="7.0000000000000007E-2"/>
    <n v="-0.01"/>
    <n v="1.2999999999999999E-2"/>
    <n v="0"/>
    <n v="394560"/>
    <n v="12160339.199999999"/>
    <n v="0"/>
    <n v="394560"/>
    <n v="12160339.199999999"/>
    <s v="Свободно"/>
    <s v="С1-282"/>
    <s v="Ст"/>
    <n v="30.82"/>
    <n v="394560"/>
    <s v="Свободно"/>
  </r>
  <r>
    <n v="283"/>
    <s v="С1-283"/>
    <x v="0"/>
    <n v="9"/>
    <n v="8"/>
    <n v="283"/>
    <n v="30.17"/>
    <x v="0"/>
    <s v="Ст"/>
    <n v="5.18"/>
    <n v="1.55"/>
    <n v="24.990000000000002"/>
    <n v="26.540000000000003"/>
    <s v="S"/>
    <s v="Линейная"/>
    <s v="Правильная"/>
    <s v="Зона 1"/>
    <s v="Море"/>
    <s v="Стандарт"/>
    <n v="13"/>
    <n v="320000"/>
    <n v="8.4999999999999992E-2"/>
    <n v="0.04"/>
    <n v="0"/>
    <n v="0.03"/>
    <n v="5.0000000000000001E-3"/>
    <n v="7.0000000000000007E-2"/>
    <n v="0"/>
    <n v="1.2999999999999999E-2"/>
    <n v="0"/>
    <n v="397760"/>
    <n v="12000419.200000001"/>
    <n v="0"/>
    <n v="397760"/>
    <n v="12000419.200000001"/>
    <s v="Резерв"/>
    <s v="С1-283"/>
    <s v="Ст"/>
    <n v="30.17"/>
    <n v="397760"/>
    <s v="Резерв"/>
  </r>
  <r>
    <n v="284"/>
    <s v="С1-284"/>
    <x v="0"/>
    <n v="9"/>
    <n v="9"/>
    <n v="284"/>
    <n v="29.5"/>
    <x v="0"/>
    <s v="Ст"/>
    <n v="4.5199999999999996"/>
    <n v="1.36"/>
    <n v="24.98"/>
    <n v="26.34"/>
    <s v="S"/>
    <s v="Линейная"/>
    <s v="Правильная"/>
    <s v="Зона 1"/>
    <s v="Море"/>
    <s v="Стандарт"/>
    <n v="13"/>
    <n v="320000"/>
    <n v="8.4999999999999992E-2"/>
    <n v="0.04"/>
    <n v="0"/>
    <n v="0.03"/>
    <n v="5.0000000000000001E-3"/>
    <n v="7.0000000000000007E-2"/>
    <n v="0"/>
    <n v="1.2999999999999999E-2"/>
    <n v="0"/>
    <n v="397760"/>
    <n v="11733920"/>
    <n v="0"/>
    <n v="397760"/>
    <n v="11733920"/>
    <s v="Резерв"/>
    <s v="С1-284"/>
    <s v="Ст"/>
    <n v="29.5"/>
    <n v="397760"/>
    <s v="Резерв"/>
  </r>
  <r>
    <n v="285"/>
    <s v="С1-285"/>
    <x v="0"/>
    <n v="9"/>
    <n v="10"/>
    <n v="285"/>
    <n v="57.51"/>
    <x v="1"/>
    <s v="1АЕ"/>
    <n v="7.07"/>
    <n v="2.12"/>
    <n v="50.44"/>
    <n v="52.559999999999995"/>
    <s v="L"/>
    <s v="Угловая"/>
    <s v="Правильная"/>
    <s v="Зона 1"/>
    <s v="Море"/>
    <s v="Окна на кровлю"/>
    <n v="13"/>
    <n v="310400"/>
    <n v="8.4999999999999992E-2"/>
    <n v="-0.01"/>
    <n v="0.03"/>
    <n v="0.03"/>
    <n v="5.0000000000000001E-3"/>
    <n v="7.0000000000000007E-2"/>
    <n v="-5.0000000000000001E-3"/>
    <n v="1.2999999999999999E-2"/>
    <n v="0"/>
    <n v="378067.20000000001"/>
    <n v="21742644.671999998"/>
    <n v="0"/>
    <n v="378067.20000000001"/>
    <n v="21742644.671999998"/>
    <s v="Резерв"/>
    <s v="С1-285"/>
    <s v="1К"/>
    <n v="57.51"/>
    <n v="378067.20000000001"/>
    <s v="Резерв"/>
  </r>
  <r>
    <n v="286"/>
    <s v="С1-286"/>
    <x v="0"/>
    <n v="9"/>
    <n v="11"/>
    <n v="286"/>
    <n v="37.869999999999997"/>
    <x v="0"/>
    <s v="Ст"/>
    <n v="6.04"/>
    <n v="1.81"/>
    <n v="31.83"/>
    <n v="33.64"/>
    <s v="M"/>
    <s v="Угловая"/>
    <s v="Правильная"/>
    <s v="Зона 1"/>
    <s v="Двор+озеро"/>
    <s v="Окна на кровлю"/>
    <n v="13"/>
    <n v="320000"/>
    <n v="8.4999999999999992E-2"/>
    <n v="0"/>
    <n v="0.03"/>
    <n v="0.03"/>
    <n v="5.0000000000000001E-3"/>
    <n v="1.4999999999999999E-2"/>
    <n v="-5.0000000000000001E-3"/>
    <n v="1.2999999999999999E-2"/>
    <n v="0"/>
    <n v="375360"/>
    <n v="14214883.199999999"/>
    <n v="0"/>
    <n v="375360"/>
    <n v="14214883.199999999"/>
    <s v="Свободно"/>
    <s v="С1-286"/>
    <s v="Ст"/>
    <n v="37.869999999999997"/>
    <n v="375360"/>
    <s v="Свободно"/>
  </r>
  <r>
    <n v="287"/>
    <s v="С1-287"/>
    <x v="0"/>
    <n v="9"/>
    <n v="12"/>
    <n v="287"/>
    <n v="30.78"/>
    <x v="0"/>
    <s v="Ст"/>
    <n v="6.04"/>
    <n v="1.81"/>
    <n v="24.740000000000002"/>
    <n v="26.55"/>
    <s v="S"/>
    <s v="Линейная"/>
    <s v="Правильная"/>
    <s v="Зона 1"/>
    <s v="Двор+озеро"/>
    <s v="Стандарт"/>
    <n v="13"/>
    <n v="320000"/>
    <n v="8.4999999999999992E-2"/>
    <n v="0.04"/>
    <n v="0"/>
    <n v="0.03"/>
    <n v="5.0000000000000001E-3"/>
    <n v="1.4999999999999999E-2"/>
    <n v="0"/>
    <n v="1.2999999999999999E-2"/>
    <n v="0"/>
    <n v="380160"/>
    <n v="11701324.800000001"/>
    <n v="0"/>
    <n v="380160"/>
    <n v="11701324.800000001"/>
    <s v="Свободно"/>
    <s v="С1-287"/>
    <s v="Ст"/>
    <n v="30.78"/>
    <n v="380160"/>
    <s v="Свободно"/>
  </r>
  <r>
    <n v="288"/>
    <s v="С1-288"/>
    <x v="0"/>
    <n v="9"/>
    <n v="13"/>
    <n v="288"/>
    <n v="30.59"/>
    <x v="0"/>
    <s v="Ст"/>
    <n v="6.04"/>
    <n v="1.81"/>
    <n v="24.55"/>
    <n v="26.36"/>
    <s v="S"/>
    <s v="Линейная"/>
    <s v="Правильная"/>
    <s v="Зона 1"/>
    <s v="Двор+озеро"/>
    <s v="Стандарт"/>
    <n v="13"/>
    <n v="320000"/>
    <n v="8.4999999999999992E-2"/>
    <n v="0.04"/>
    <n v="0"/>
    <n v="0.03"/>
    <n v="5.0000000000000001E-3"/>
    <n v="1.4999999999999999E-2"/>
    <n v="0"/>
    <n v="1.2999999999999999E-2"/>
    <n v="0"/>
    <n v="380160"/>
    <n v="11629094.4"/>
    <n v="0"/>
    <n v="380160"/>
    <n v="11629094.4"/>
    <s v="Свободно"/>
    <s v="С1-288"/>
    <s v="Ст"/>
    <n v="30.59"/>
    <n v="380160"/>
    <s v="Свободно"/>
  </r>
  <r>
    <n v="289"/>
    <s v="С1-289"/>
    <x v="0"/>
    <n v="10"/>
    <n v="1"/>
    <n v="289"/>
    <n v="29.87"/>
    <x v="0"/>
    <s v="Ст"/>
    <n v="5.13"/>
    <n v="1.54"/>
    <n v="24.740000000000002"/>
    <n v="26.28"/>
    <s v="S"/>
    <s v="Линейная"/>
    <s v="Правильная"/>
    <s v="Зона 1"/>
    <s v="Двор+озеро"/>
    <s v="Внутренний угол"/>
    <n v="13"/>
    <n v="320000"/>
    <n v="0.12"/>
    <n v="0.04"/>
    <n v="0"/>
    <n v="0.03"/>
    <n v="5.0000000000000001E-3"/>
    <n v="1.4999999999999999E-2"/>
    <n v="-0.01"/>
    <n v="1.2999999999999999E-2"/>
    <n v="0"/>
    <n v="388160"/>
    <n v="11594339.200000001"/>
    <n v="0"/>
    <n v="388160"/>
    <n v="11594339.200000001"/>
    <s v="Резерв"/>
    <s v="С1-289"/>
    <s v="Ст"/>
    <n v="29.87"/>
    <n v="388160"/>
    <s v="Резерв"/>
  </r>
  <r>
    <n v="29"/>
    <s v="С1-29"/>
    <x v="0"/>
    <n v="2"/>
    <n v="16"/>
    <n v="29"/>
    <n v="30.49"/>
    <x v="0"/>
    <s v="Ст"/>
    <n v="5.75"/>
    <n v="1.73"/>
    <n v="24.74"/>
    <n v="26.47"/>
    <s v="S"/>
    <s v="Линейная"/>
    <s v="Правильная"/>
    <s v="Зона 1"/>
    <s v="Коммерция"/>
    <s v="Над входом в коммерцию"/>
    <n v="40"/>
    <n v="320000"/>
    <n v="-0.01"/>
    <n v="0.04"/>
    <n v="0"/>
    <n v="0.03"/>
    <n v="5.0000000000000001E-3"/>
    <n v="-0.02"/>
    <n v="-0.02"/>
    <n v="-1.4E-2"/>
    <n v="0"/>
    <n v="323520"/>
    <n v="9864124.7999999989"/>
    <n v="0"/>
    <n v="323520"/>
    <n v="9864124.7999999989"/>
    <s v="Свободно"/>
    <s v="С1-29"/>
    <s v="Ст"/>
    <n v="30.49"/>
    <n v="323520"/>
    <s v="Свободно"/>
  </r>
  <r>
    <n v="290"/>
    <s v="С1-290"/>
    <x v="0"/>
    <n v="10"/>
    <n v="2"/>
    <n v="290"/>
    <n v="38.65"/>
    <x v="0"/>
    <s v="Ст"/>
    <n v="6.04"/>
    <n v="1.81"/>
    <n v="32.61"/>
    <n v="34.42"/>
    <s v="M"/>
    <s v="Угловая"/>
    <s v="Правильная"/>
    <s v="Зона 1"/>
    <s v="Двор+озеро"/>
    <s v="Стандарт"/>
    <n v="13"/>
    <n v="320000"/>
    <n v="0.12"/>
    <n v="0"/>
    <n v="0.03"/>
    <n v="0.03"/>
    <n v="5.0000000000000001E-3"/>
    <n v="1.4999999999999999E-2"/>
    <n v="0"/>
    <n v="1.2999999999999999E-2"/>
    <n v="0"/>
    <n v="388160"/>
    <n v="15002384"/>
    <n v="0"/>
    <n v="388160"/>
    <n v="15002384"/>
    <s v="Резерв"/>
    <s v="С1-290"/>
    <s v="Ст"/>
    <n v="38.65"/>
    <n v="388160"/>
    <s v="Резерв"/>
  </r>
  <r>
    <n v="291"/>
    <s v="С1-291"/>
    <x v="0"/>
    <n v="10"/>
    <n v="3"/>
    <n v="291"/>
    <n v="61.53"/>
    <x v="1"/>
    <s v="1АЕ"/>
    <n v="11.1"/>
    <n v="3.33"/>
    <n v="50.43"/>
    <n v="53.76"/>
    <s v="L"/>
    <s v="Угловая"/>
    <s v="Правильная"/>
    <s v="Зона 1"/>
    <s v="Море"/>
    <s v="Стандарт"/>
    <n v="13"/>
    <n v="310400"/>
    <n v="0.12"/>
    <n v="-0.01"/>
    <n v="0.03"/>
    <n v="0.03"/>
    <n v="5.0000000000000001E-3"/>
    <n v="7.0000000000000007E-2"/>
    <n v="0"/>
    <n v="1.2999999999999999E-2"/>
    <n v="0"/>
    <n v="390483.20000000001"/>
    <n v="24026431.296"/>
    <n v="0"/>
    <n v="390483.20000000001"/>
    <n v="24026431.296"/>
    <s v="Резерв"/>
    <s v="С1-291"/>
    <s v="1К"/>
    <n v="61.53"/>
    <n v="390483.20000000001"/>
    <s v="Резерв"/>
  </r>
  <r>
    <n v="292"/>
    <s v="С1-292"/>
    <x v="0"/>
    <n v="10"/>
    <n v="4"/>
    <n v="292"/>
    <n v="42.15"/>
    <x v="0"/>
    <s v="Ст"/>
    <n v="5.92"/>
    <n v="1.78"/>
    <n v="36.229999999999997"/>
    <n v="38.01"/>
    <s v="L"/>
    <s v="Линейная"/>
    <s v="Правильная"/>
    <s v="Зона 1"/>
    <s v="Море"/>
    <s v="Стандарт"/>
    <n v="13"/>
    <n v="320000"/>
    <n v="0.12"/>
    <n v="-0.01"/>
    <n v="0"/>
    <n v="0.03"/>
    <n v="5.0000000000000001E-3"/>
    <n v="7.0000000000000007E-2"/>
    <n v="0"/>
    <n v="1.2999999999999999E-2"/>
    <n v="0"/>
    <n v="392960"/>
    <n v="16563264"/>
    <n v="0"/>
    <n v="392960"/>
    <n v="16563264"/>
    <s v="Резерв"/>
    <s v="С1-292"/>
    <s v="Ст"/>
    <n v="42.15"/>
    <n v="392960"/>
    <s v="Резерв"/>
  </r>
  <r>
    <n v="293"/>
    <s v="С1-293"/>
    <x v="0"/>
    <n v="10"/>
    <n v="5"/>
    <n v="293"/>
    <n v="56.34"/>
    <x v="1"/>
    <s v="1АЕ"/>
    <n v="17.77"/>
    <n v="5.33"/>
    <n v="38.570000000000007"/>
    <n v="43.900000000000006"/>
    <s v="S"/>
    <s v="Линейная"/>
    <s v="Неправильная"/>
    <s v="Зона 1"/>
    <s v="Море"/>
    <s v="Стандарт"/>
    <n v="13"/>
    <n v="310400"/>
    <n v="0.12"/>
    <n v="0.04"/>
    <n v="0"/>
    <n v="0"/>
    <n v="5.0000000000000001E-3"/>
    <n v="7.0000000000000007E-2"/>
    <n v="0"/>
    <n v="1.2999999999999999E-2"/>
    <n v="0"/>
    <n v="387379.20000000001"/>
    <n v="21824944.128000002"/>
    <n v="0"/>
    <n v="387379.20000000001"/>
    <n v="21824944.128000002"/>
    <s v="Резерв"/>
    <s v="С1-293"/>
    <s v="1К"/>
    <n v="56.34"/>
    <n v="387379.20000000001"/>
    <s v="Резерв"/>
  </r>
  <r>
    <n v="294"/>
    <s v="С1-294"/>
    <x v="0"/>
    <n v="10"/>
    <n v="6"/>
    <n v="294"/>
    <n v="31.82"/>
    <x v="0"/>
    <s v="Ст"/>
    <n v="6.83"/>
    <n v="2.0499999999999998"/>
    <n v="24.990000000000002"/>
    <n v="27.040000000000003"/>
    <s v="S"/>
    <s v="Линейная"/>
    <s v="Правильная"/>
    <s v="Зона 1"/>
    <s v="Море"/>
    <s v="У входа в лифтовый холл"/>
    <n v="13"/>
    <n v="320000"/>
    <n v="0.12"/>
    <n v="0.04"/>
    <n v="0"/>
    <n v="0.03"/>
    <n v="5.0000000000000001E-3"/>
    <n v="7.0000000000000007E-2"/>
    <n v="-0.01"/>
    <n v="1.2999999999999999E-2"/>
    <n v="0"/>
    <n v="405760"/>
    <n v="12911283.199999999"/>
    <n v="0"/>
    <n v="405760"/>
    <n v="12911283.199999999"/>
    <s v="Резерв"/>
    <s v="С1-294"/>
    <s v="Ст"/>
    <n v="31.82"/>
    <n v="405760"/>
    <s v="Резерв"/>
  </r>
  <r>
    <n v="295"/>
    <s v="С1-295"/>
    <x v="0"/>
    <n v="10"/>
    <n v="7"/>
    <n v="295"/>
    <n v="30.93"/>
    <x v="0"/>
    <s v="Ст"/>
    <n v="5.95"/>
    <n v="1.79"/>
    <n v="24.98"/>
    <n v="26.77"/>
    <s v="S"/>
    <s v="Линейная"/>
    <s v="Правильная"/>
    <s v="Зона 1"/>
    <s v="Море"/>
    <s v="У входа в лифтовый холл"/>
    <n v="13"/>
    <n v="320000"/>
    <n v="0.12"/>
    <n v="0.04"/>
    <n v="0"/>
    <n v="0.03"/>
    <n v="5.0000000000000001E-3"/>
    <n v="7.0000000000000007E-2"/>
    <n v="-0.01"/>
    <n v="1.2999999999999999E-2"/>
    <n v="0"/>
    <n v="405760"/>
    <n v="12550156.800000001"/>
    <n v="0"/>
    <n v="405760"/>
    <n v="12550156.800000001"/>
    <s v="Резерв"/>
    <s v="С1-295"/>
    <s v="Ст"/>
    <n v="30.93"/>
    <n v="405760"/>
    <s v="Резерв"/>
  </r>
  <r>
    <n v="296"/>
    <s v="С1-296"/>
    <x v="0"/>
    <n v="10"/>
    <n v="8"/>
    <n v="296"/>
    <n v="30.06"/>
    <x v="0"/>
    <s v="Ст"/>
    <n v="5.07"/>
    <n v="1.52"/>
    <n v="24.99"/>
    <n v="26.509999999999998"/>
    <s v="S"/>
    <s v="Линейная"/>
    <s v="Правильная"/>
    <s v="Зона 1"/>
    <s v="Море"/>
    <s v="Стандарт"/>
    <n v="13"/>
    <n v="320000"/>
    <n v="0.12"/>
    <n v="0.04"/>
    <n v="0"/>
    <n v="0.03"/>
    <n v="5.0000000000000001E-3"/>
    <n v="7.0000000000000007E-2"/>
    <n v="0"/>
    <n v="1.2999999999999999E-2"/>
    <n v="0"/>
    <n v="408960"/>
    <n v="12293337.6"/>
    <n v="0"/>
    <n v="408960"/>
    <n v="12293337.6"/>
    <s v="Резерв"/>
    <s v="С1-296"/>
    <s v="Ст"/>
    <n v="30.06"/>
    <n v="408960"/>
    <s v="Резерв"/>
  </r>
  <r>
    <n v="297"/>
    <s v="С1-297"/>
    <x v="0"/>
    <n v="10"/>
    <n v="9"/>
    <n v="297"/>
    <n v="29.17"/>
    <x v="0"/>
    <s v="Ст"/>
    <n v="4.1900000000000004"/>
    <n v="1.26"/>
    <n v="24.98"/>
    <n v="26.240000000000002"/>
    <s v="S"/>
    <s v="Линейная"/>
    <s v="Правильная"/>
    <s v="Зона 1"/>
    <s v="Море"/>
    <s v="Стандарт"/>
    <n v="13"/>
    <n v="320000"/>
    <n v="0.12"/>
    <n v="0.04"/>
    <n v="0"/>
    <n v="0.03"/>
    <n v="5.0000000000000001E-3"/>
    <n v="7.0000000000000007E-2"/>
    <n v="0"/>
    <n v="1.2999999999999999E-2"/>
    <n v="0"/>
    <n v="408960"/>
    <n v="11929363.200000001"/>
    <n v="0"/>
    <n v="408960"/>
    <n v="11929363.200000001"/>
    <s v="Резерв"/>
    <s v="С1-297"/>
    <s v="Ст"/>
    <n v="29.17"/>
    <n v="408960"/>
    <s v="Резерв"/>
  </r>
  <r>
    <n v="298"/>
    <s v="С1-298"/>
    <x v="0"/>
    <n v="10"/>
    <n v="10"/>
    <n v="298"/>
    <n v="53.63"/>
    <x v="1"/>
    <s v="1АЕ"/>
    <n v="3.19"/>
    <n v="0.96"/>
    <n v="50.440000000000005"/>
    <n v="51.400000000000006"/>
    <s v="L"/>
    <s v="Угловая"/>
    <s v="Правильная"/>
    <s v="Зона 1"/>
    <s v="Море"/>
    <s v="Стандарт"/>
    <n v="13"/>
    <n v="310400"/>
    <n v="0.12"/>
    <n v="-0.01"/>
    <n v="0.03"/>
    <n v="0.03"/>
    <n v="5.0000000000000001E-3"/>
    <n v="7.0000000000000007E-2"/>
    <n v="0"/>
    <n v="1.2999999999999999E-2"/>
    <n v="0"/>
    <n v="390483.20000000001"/>
    <n v="20941614.016000003"/>
    <n v="0"/>
    <n v="390483.20000000001"/>
    <n v="20941614.016000003"/>
    <s v="Резерв"/>
    <s v="С1-298"/>
    <s v="1К"/>
    <n v="53.63"/>
    <n v="390483.20000000001"/>
    <s v="Резерв"/>
  </r>
  <r>
    <n v="299"/>
    <s v="С1-299"/>
    <x v="0"/>
    <n v="10"/>
    <n v="11"/>
    <n v="299"/>
    <n v="37.869999999999997"/>
    <x v="0"/>
    <s v="Ст"/>
    <n v="6.04"/>
    <n v="1.81"/>
    <n v="31.83"/>
    <n v="33.64"/>
    <s v="M"/>
    <s v="Угловая"/>
    <s v="Правильная"/>
    <s v="Зона 1"/>
    <s v="Двор+озеро"/>
    <s v="Стандарт"/>
    <n v="13"/>
    <n v="320000"/>
    <n v="0.12"/>
    <n v="0"/>
    <n v="0.03"/>
    <n v="0.03"/>
    <n v="5.0000000000000001E-3"/>
    <n v="1.4999999999999999E-2"/>
    <n v="0"/>
    <n v="1.2999999999999999E-2"/>
    <n v="0"/>
    <n v="388160"/>
    <n v="14699619.199999999"/>
    <n v="0"/>
    <n v="388160"/>
    <n v="14699619.199999999"/>
    <s v="Резерв"/>
    <s v="С1-299"/>
    <s v="Ст"/>
    <n v="37.869999999999997"/>
    <n v="388160"/>
    <s v="Резерв"/>
  </r>
  <r>
    <n v="3"/>
    <s v="С1-3"/>
    <x v="0"/>
    <n v="1"/>
    <n v="3"/>
    <n v="3"/>
    <n v="53.05"/>
    <x v="1"/>
    <s v="1КА"/>
    <n v="11.42"/>
    <n v="3.43"/>
    <n v="41.629999999999995"/>
    <n v="45.059999999999995"/>
    <s v="M"/>
    <s v="Линейная"/>
    <s v="Правильная"/>
    <s v="Зона 1"/>
    <s v="Двор север"/>
    <s v="Около/над входной группой"/>
    <n v="13"/>
    <n v="310400"/>
    <n v="-1.4999999999999999E-2"/>
    <n v="0"/>
    <n v="0"/>
    <n v="0.03"/>
    <n v="5.0000000000000001E-3"/>
    <n v="-1.4999999999999999E-2"/>
    <n v="-0.01"/>
    <n v="1.2999999999999999E-2"/>
    <n v="0"/>
    <n v="312883.20000000001"/>
    <n v="16598453.76"/>
    <n v="0"/>
    <n v="312883.20000000001"/>
    <n v="16598453.76"/>
    <s v="Резерв"/>
    <s v="С1-3"/>
    <s v="1К"/>
    <n v="53.05"/>
    <n v="312883.20000000001"/>
    <s v="Резерв"/>
  </r>
  <r>
    <n v="30"/>
    <s v="С1-30"/>
    <x v="0"/>
    <n v="2"/>
    <n v="17"/>
    <n v="30"/>
    <n v="29.82"/>
    <x v="0"/>
    <s v="Ст"/>
    <n v="5.08"/>
    <n v="1.52"/>
    <n v="24.740000000000002"/>
    <n v="26.26"/>
    <s v="S"/>
    <s v="Линейная"/>
    <s v="Правильная"/>
    <s v="Зона 1"/>
    <s v="Коммерция"/>
    <s v="Над входом в коммерцию"/>
    <n v="40"/>
    <n v="320000"/>
    <n v="-0.01"/>
    <n v="0.04"/>
    <n v="0"/>
    <n v="0.03"/>
    <n v="5.0000000000000001E-3"/>
    <n v="-0.02"/>
    <n v="-0.02"/>
    <n v="-1.4E-2"/>
    <n v="0"/>
    <n v="323520"/>
    <n v="9647366.4000000004"/>
    <n v="0"/>
    <n v="323520"/>
    <n v="9647366.4000000004"/>
    <s v="Свободно"/>
    <s v="С1-30"/>
    <s v="Ст"/>
    <n v="29.82"/>
    <n v="323520"/>
    <s v="Свободно"/>
  </r>
  <r>
    <n v="300"/>
    <s v="С1-300"/>
    <x v="0"/>
    <n v="10"/>
    <n v="12"/>
    <n v="300"/>
    <n v="30.78"/>
    <x v="0"/>
    <s v="Ст"/>
    <n v="6.04"/>
    <n v="1.81"/>
    <n v="24.740000000000002"/>
    <n v="26.55"/>
    <s v="S"/>
    <s v="Линейная"/>
    <s v="Правильная"/>
    <s v="Зона 1"/>
    <s v="Двор+озеро"/>
    <s v="Стандарт"/>
    <n v="13"/>
    <n v="320000"/>
    <n v="0.12"/>
    <n v="0.04"/>
    <n v="0"/>
    <n v="0.03"/>
    <n v="5.0000000000000001E-3"/>
    <n v="1.4999999999999999E-2"/>
    <n v="0"/>
    <n v="1.2999999999999999E-2"/>
    <n v="0"/>
    <n v="391360"/>
    <n v="12046060.800000001"/>
    <n v="0"/>
    <n v="391360"/>
    <n v="12046060.800000001"/>
    <s v="Резерв"/>
    <s v="С1-300"/>
    <s v="Ст"/>
    <n v="30.78"/>
    <n v="391360"/>
    <s v="Резерв"/>
  </r>
  <r>
    <n v="301"/>
    <s v="С1-301"/>
    <x v="0"/>
    <n v="10"/>
    <n v="13"/>
    <n v="301"/>
    <n v="30.59"/>
    <x v="0"/>
    <s v="Ст"/>
    <n v="6.04"/>
    <n v="1.81"/>
    <n v="24.55"/>
    <n v="26.36"/>
    <s v="S"/>
    <s v="Линейная"/>
    <s v="Правильная"/>
    <s v="Зона 1"/>
    <s v="Двор+озеро"/>
    <s v="Стандарт"/>
    <n v="13"/>
    <n v="320000"/>
    <n v="0.12"/>
    <n v="0.04"/>
    <n v="0"/>
    <n v="0.03"/>
    <n v="5.0000000000000001E-3"/>
    <n v="1.4999999999999999E-2"/>
    <n v="0"/>
    <n v="1.2999999999999999E-2"/>
    <n v="0"/>
    <n v="391360"/>
    <n v="11971702.4"/>
    <n v="0"/>
    <n v="391360"/>
    <n v="11971702.4"/>
    <s v="Резерв"/>
    <s v="С1-301"/>
    <s v="Ст"/>
    <n v="30.59"/>
    <n v="391360"/>
    <s v="Резерв"/>
  </r>
  <r>
    <n v="302"/>
    <s v="С1-302"/>
    <x v="0"/>
    <n v="11"/>
    <n v="1"/>
    <n v="302"/>
    <n v="29.87"/>
    <x v="0"/>
    <s v="Ст"/>
    <n v="5.13"/>
    <n v="1.54"/>
    <n v="24.740000000000002"/>
    <n v="26.28"/>
    <s v="S"/>
    <s v="Линейная"/>
    <s v="Правильная"/>
    <s v="Зона 1"/>
    <s v="Двор+озеро"/>
    <s v="Внутренний угол"/>
    <n v="13"/>
    <n v="320000"/>
    <n v="0.16"/>
    <n v="0.04"/>
    <n v="0"/>
    <n v="0.03"/>
    <n v="5.0000000000000001E-3"/>
    <n v="1.4999999999999999E-2"/>
    <n v="-0.01"/>
    <n v="1.2999999999999999E-2"/>
    <n v="0"/>
    <n v="400960"/>
    <n v="11976675.200000001"/>
    <n v="0"/>
    <n v="400960"/>
    <n v="11976675.200000001"/>
    <s v="Резерв"/>
    <s v="С1-302"/>
    <s v="Ст"/>
    <n v="29.87"/>
    <n v="400960"/>
    <s v="Резерв"/>
  </r>
  <r>
    <n v="303"/>
    <s v="С1-303"/>
    <x v="0"/>
    <n v="11"/>
    <n v="2"/>
    <n v="303"/>
    <n v="38.65"/>
    <x v="0"/>
    <s v="Ст"/>
    <n v="6.04"/>
    <n v="1.81"/>
    <n v="32.61"/>
    <n v="34.42"/>
    <s v="M"/>
    <s v="Угловая"/>
    <s v="Правильная"/>
    <s v="Зона 1"/>
    <s v="Двор+озеро"/>
    <s v="Стандарт"/>
    <n v="13"/>
    <n v="320000"/>
    <n v="0.16"/>
    <n v="0"/>
    <n v="0.03"/>
    <n v="0.03"/>
    <n v="5.0000000000000001E-3"/>
    <n v="1.4999999999999999E-2"/>
    <n v="0"/>
    <n v="1.2999999999999999E-2"/>
    <n v="0"/>
    <n v="400960"/>
    <n v="15497104"/>
    <n v="0"/>
    <n v="400960"/>
    <n v="15497104"/>
    <s v="Резерв"/>
    <s v="С1-303"/>
    <s v="Ст"/>
    <n v="38.65"/>
    <n v="400960"/>
    <s v="Резерв"/>
  </r>
  <r>
    <n v="304"/>
    <s v="С1-304"/>
    <x v="0"/>
    <n v="11"/>
    <n v="3"/>
    <n v="304"/>
    <n v="61.08"/>
    <x v="1"/>
    <s v="1АЕ"/>
    <n v="10.65"/>
    <n v="3.2"/>
    <n v="50.43"/>
    <n v="53.63"/>
    <s v="L"/>
    <s v="Угловая"/>
    <s v="Правильная"/>
    <s v="Зона 1"/>
    <s v="Море"/>
    <s v="Стандарт"/>
    <n v="13"/>
    <n v="310400"/>
    <n v="0.16"/>
    <n v="-0.01"/>
    <n v="0.03"/>
    <n v="0.03"/>
    <n v="5.0000000000000001E-3"/>
    <n v="7.0000000000000007E-2"/>
    <n v="0"/>
    <n v="1.2999999999999999E-2"/>
    <n v="0"/>
    <n v="402899.20000000001"/>
    <n v="24609083.136"/>
    <n v="0"/>
    <n v="402899.20000000001"/>
    <n v="24609083.136"/>
    <s v="Резерв"/>
    <s v="С1-304"/>
    <s v="1К"/>
    <n v="61.08"/>
    <n v="402899.20000000001"/>
    <s v="Резерв"/>
  </r>
  <r>
    <n v="305"/>
    <s v="С1-305"/>
    <x v="0"/>
    <n v="11"/>
    <n v="4"/>
    <n v="305"/>
    <n v="41.14"/>
    <x v="0"/>
    <s v="Ст"/>
    <n v="4.91"/>
    <n v="1.47"/>
    <n v="36.230000000000004"/>
    <n v="37.700000000000003"/>
    <s v="L"/>
    <s v="Линейная"/>
    <s v="Правильная"/>
    <s v="Зона 1"/>
    <s v="Море"/>
    <s v="Стандарт"/>
    <n v="13"/>
    <n v="320000"/>
    <n v="0.16"/>
    <n v="-0.01"/>
    <n v="0"/>
    <n v="0.03"/>
    <n v="5.0000000000000001E-3"/>
    <n v="7.0000000000000007E-2"/>
    <n v="0"/>
    <n v="1.2999999999999999E-2"/>
    <n v="0"/>
    <n v="405760"/>
    <n v="16692966.4"/>
    <n v="0"/>
    <n v="405760"/>
    <n v="16692966.4"/>
    <s v="Резерв"/>
    <s v="С1-305"/>
    <s v="Ст"/>
    <n v="41.14"/>
    <n v="405760"/>
    <s v="Резерв"/>
  </r>
  <r>
    <n v="306"/>
    <s v="С1-306"/>
    <x v="0"/>
    <n v="11"/>
    <n v="5"/>
    <n v="306"/>
    <n v="55.7"/>
    <x v="1"/>
    <s v="1АЕ"/>
    <n v="17.13"/>
    <n v="5.14"/>
    <n v="38.570000000000007"/>
    <n v="43.710000000000008"/>
    <s v="S"/>
    <s v="Линейная"/>
    <s v="Неправильная"/>
    <s v="Зона 1"/>
    <s v="Море"/>
    <s v="Стандарт"/>
    <n v="13"/>
    <n v="310400"/>
    <n v="0.16"/>
    <n v="0.04"/>
    <n v="0"/>
    <n v="0"/>
    <n v="5.0000000000000001E-3"/>
    <n v="7.0000000000000007E-2"/>
    <n v="0"/>
    <n v="1.2999999999999999E-2"/>
    <n v="0"/>
    <n v="399795.20000000001"/>
    <n v="22268592.640000001"/>
    <n v="0"/>
    <n v="399795.20000000001"/>
    <n v="22268592.640000001"/>
    <s v="Резерв"/>
    <s v="С1-306"/>
    <s v="1К"/>
    <n v="55.7"/>
    <n v="399795.20000000001"/>
    <s v="Резерв"/>
  </r>
  <r>
    <n v="307"/>
    <s v="С1-307"/>
    <x v="0"/>
    <n v="11"/>
    <n v="6"/>
    <n v="307"/>
    <n v="32.159999999999997"/>
    <x v="0"/>
    <s v="Ст"/>
    <n v="7.17"/>
    <n v="2.15"/>
    <n v="24.989999999999995"/>
    <n v="27.139999999999993"/>
    <s v="S"/>
    <s v="Линейная"/>
    <s v="Правильная"/>
    <s v="Зона 1"/>
    <s v="Море"/>
    <s v="У входа в лифтовый холл"/>
    <n v="13"/>
    <n v="320000"/>
    <n v="0.16"/>
    <n v="0.04"/>
    <n v="0"/>
    <n v="0.03"/>
    <n v="5.0000000000000001E-3"/>
    <n v="7.0000000000000007E-2"/>
    <n v="-0.01"/>
    <n v="1.2999999999999999E-2"/>
    <n v="0"/>
    <n v="418560"/>
    <n v="13460889.599999998"/>
    <n v="0"/>
    <n v="418560"/>
    <n v="13460889.599999998"/>
    <s v="Резерв"/>
    <s v="С1-307"/>
    <s v="Ст"/>
    <n v="32.159999999999997"/>
    <n v="418560"/>
    <s v="Резерв"/>
  </r>
  <r>
    <n v="308"/>
    <s v="С1-308"/>
    <x v="0"/>
    <n v="11"/>
    <n v="7"/>
    <n v="308"/>
    <n v="31.04"/>
    <x v="0"/>
    <s v="Ст"/>
    <n v="6.06"/>
    <n v="1.82"/>
    <n v="24.98"/>
    <n v="26.8"/>
    <s v="S"/>
    <s v="Линейная"/>
    <s v="Правильная"/>
    <s v="Зона 1"/>
    <s v="Море"/>
    <s v="У входа в лифтовый холл"/>
    <n v="13"/>
    <n v="320000"/>
    <n v="0.16"/>
    <n v="0.04"/>
    <n v="0"/>
    <n v="0.03"/>
    <n v="5.0000000000000001E-3"/>
    <n v="7.0000000000000007E-2"/>
    <n v="-0.01"/>
    <n v="1.2999999999999999E-2"/>
    <n v="0"/>
    <n v="418560"/>
    <n v="12992102.4"/>
    <n v="0"/>
    <n v="418560"/>
    <n v="12992102.4"/>
    <s v="Резерв"/>
    <s v="С1-308"/>
    <s v="Ст"/>
    <n v="31.04"/>
    <n v="418560"/>
    <s v="Резерв"/>
  </r>
  <r>
    <n v="309"/>
    <s v="С1-309"/>
    <x v="0"/>
    <n v="11"/>
    <n v="8"/>
    <n v="309"/>
    <n v="29.95"/>
    <x v="0"/>
    <s v="Ст"/>
    <n v="4.96"/>
    <n v="1.49"/>
    <n v="24.99"/>
    <n v="26.479999999999997"/>
    <s v="S"/>
    <s v="Линейная"/>
    <s v="Правильная"/>
    <s v="Зона 1"/>
    <s v="Море"/>
    <s v="Стандарт"/>
    <n v="13"/>
    <n v="320000"/>
    <n v="0.16"/>
    <n v="0.04"/>
    <n v="0"/>
    <n v="0.03"/>
    <n v="5.0000000000000001E-3"/>
    <n v="7.0000000000000007E-2"/>
    <n v="0"/>
    <n v="1.2999999999999999E-2"/>
    <n v="0"/>
    <n v="421760"/>
    <n v="12631712"/>
    <n v="0"/>
    <n v="421760"/>
    <n v="12631712"/>
    <s v="Резерв"/>
    <s v="С1-309"/>
    <s v="Ст"/>
    <n v="29.95"/>
    <n v="421760"/>
    <s v="Резерв"/>
  </r>
  <r>
    <n v="31"/>
    <s v="С1-31"/>
    <x v="0"/>
    <n v="2"/>
    <n v="18"/>
    <n v="31"/>
    <n v="43.95"/>
    <x v="0"/>
    <s v="Ст"/>
    <n v="7.72"/>
    <n v="2.3199999999999998"/>
    <n v="36.230000000000004"/>
    <n v="38.550000000000004"/>
    <s v="L"/>
    <s v="Линейная"/>
    <s v="Правильная"/>
    <s v="Зона 1"/>
    <s v="Коммерция"/>
    <s v="Над входом в коммерцию"/>
    <n v="40"/>
    <n v="320000"/>
    <n v="-0.01"/>
    <n v="-0.01"/>
    <n v="0"/>
    <n v="0.03"/>
    <n v="5.0000000000000001E-3"/>
    <n v="-0.02"/>
    <n v="-0.02"/>
    <n v="-1.4E-2"/>
    <n v="0"/>
    <n v="307520"/>
    <n v="13515504"/>
    <n v="0"/>
    <n v="307520"/>
    <n v="13515504"/>
    <s v="Свободно"/>
    <s v="С1-31"/>
    <s v="Ст"/>
    <n v="43.95"/>
    <n v="307520"/>
    <s v="Свободно"/>
  </r>
  <r>
    <n v="310"/>
    <s v="С1-310"/>
    <x v="0"/>
    <n v="11"/>
    <n v="9"/>
    <n v="310"/>
    <n v="28.84"/>
    <x v="0"/>
    <s v="Ст"/>
    <n v="3.86"/>
    <n v="1.1599999999999999"/>
    <n v="24.98"/>
    <n v="26.14"/>
    <s v="S"/>
    <s v="Линейная"/>
    <s v="Правильная"/>
    <s v="Зона 1"/>
    <s v="Море"/>
    <s v="Стандарт"/>
    <n v="13"/>
    <n v="320000"/>
    <n v="0.16"/>
    <n v="0.04"/>
    <n v="0"/>
    <n v="0.03"/>
    <n v="5.0000000000000001E-3"/>
    <n v="7.0000000000000007E-2"/>
    <n v="0"/>
    <n v="1.2999999999999999E-2"/>
    <n v="0"/>
    <n v="421760"/>
    <n v="12163558.4"/>
    <n v="0"/>
    <n v="421760"/>
    <n v="12163558.4"/>
    <s v="Резерв"/>
    <s v="С1-310"/>
    <s v="Ст"/>
    <n v="28.84"/>
    <n v="421760"/>
    <s v="Резерв"/>
  </r>
  <r>
    <n v="311"/>
    <s v="С1-311"/>
    <x v="0"/>
    <n v="11"/>
    <n v="10"/>
    <n v="311"/>
    <n v="54.71"/>
    <x v="1"/>
    <s v="1АЕ"/>
    <n v="4.2699999999999996"/>
    <n v="1.28"/>
    <n v="50.44"/>
    <n v="51.72"/>
    <s v="L"/>
    <s v="Угловая"/>
    <s v="Правильная"/>
    <s v="Зона 1"/>
    <s v="Море"/>
    <s v="Стандарт"/>
    <n v="13"/>
    <n v="310400"/>
    <n v="0.16"/>
    <n v="-0.01"/>
    <n v="0.03"/>
    <n v="0.03"/>
    <n v="5.0000000000000001E-3"/>
    <n v="7.0000000000000007E-2"/>
    <n v="0"/>
    <n v="1.2999999999999999E-2"/>
    <n v="0"/>
    <n v="402899.20000000001"/>
    <n v="22042615.232000001"/>
    <n v="0"/>
    <n v="402899.20000000001"/>
    <n v="22042615.232000001"/>
    <s v="Резерв"/>
    <s v="С1-311"/>
    <s v="1К"/>
    <n v="54.71"/>
    <n v="402899.20000000001"/>
    <s v="Резерв"/>
  </r>
  <r>
    <n v="312"/>
    <s v="С1-312"/>
    <x v="0"/>
    <n v="11"/>
    <n v="11"/>
    <n v="312"/>
    <n v="37.549999999999997"/>
    <x v="0"/>
    <s v="Ст"/>
    <n v="6.04"/>
    <n v="1.81"/>
    <n v="31.509999999999998"/>
    <n v="33.32"/>
    <s v="M"/>
    <s v="Угловая"/>
    <s v="Правильная"/>
    <s v="Зона 1"/>
    <s v="Двор+озеро"/>
    <s v="Стандарт"/>
    <n v="13"/>
    <n v="320000"/>
    <n v="0.16"/>
    <n v="0"/>
    <n v="0.03"/>
    <n v="0.03"/>
    <n v="5.0000000000000001E-3"/>
    <n v="1.4999999999999999E-2"/>
    <n v="0"/>
    <n v="1.2999999999999999E-2"/>
    <n v="0"/>
    <n v="400960"/>
    <n v="15056047.999999998"/>
    <n v="0"/>
    <n v="400960"/>
    <n v="15056047.999999998"/>
    <s v="Резерв"/>
    <s v="С1-312"/>
    <s v="Ст"/>
    <n v="37.549999999999997"/>
    <n v="400960"/>
    <s v="Резерв"/>
  </r>
  <r>
    <n v="313"/>
    <s v="С1-313"/>
    <x v="0"/>
    <n v="11"/>
    <n v="12"/>
    <n v="313"/>
    <n v="30.78"/>
    <x v="0"/>
    <s v="Ст"/>
    <n v="6.04"/>
    <n v="1.81"/>
    <n v="24.740000000000002"/>
    <n v="26.55"/>
    <s v="S"/>
    <s v="Линейная"/>
    <s v="Правильная"/>
    <s v="Зона 1"/>
    <s v="Двор+озеро"/>
    <s v="Стандарт"/>
    <n v="13"/>
    <n v="320000"/>
    <n v="0.16"/>
    <n v="0.04"/>
    <n v="0"/>
    <n v="0.03"/>
    <n v="5.0000000000000001E-3"/>
    <n v="1.4999999999999999E-2"/>
    <n v="0"/>
    <n v="1.2999999999999999E-2"/>
    <n v="0"/>
    <n v="404160"/>
    <n v="12440044.800000001"/>
    <n v="0"/>
    <n v="404160"/>
    <n v="12440044.800000001"/>
    <s v="Резерв"/>
    <s v="С1-313"/>
    <s v="Ст"/>
    <n v="30.78"/>
    <n v="404160"/>
    <s v="Резерв"/>
  </r>
  <r>
    <n v="314"/>
    <s v="С1-314"/>
    <x v="0"/>
    <n v="11"/>
    <n v="13"/>
    <n v="314"/>
    <n v="30.59"/>
    <x v="0"/>
    <s v="Ст"/>
    <n v="6.04"/>
    <n v="1.81"/>
    <n v="24.55"/>
    <n v="26.36"/>
    <s v="S"/>
    <s v="Линейная"/>
    <s v="Правильная"/>
    <s v="Зона 1"/>
    <s v="Двор+озеро"/>
    <s v="Стандарт"/>
    <n v="13"/>
    <n v="320000"/>
    <n v="0.16"/>
    <n v="0.04"/>
    <n v="0"/>
    <n v="0.03"/>
    <n v="5.0000000000000001E-3"/>
    <n v="1.4999999999999999E-2"/>
    <n v="0"/>
    <n v="1.2999999999999999E-2"/>
    <n v="0"/>
    <n v="404160"/>
    <n v="12363254.4"/>
    <n v="0"/>
    <n v="404160"/>
    <n v="12363254.4"/>
    <s v="Резерв"/>
    <s v="С1-314"/>
    <s v="Ст"/>
    <n v="30.59"/>
    <n v="404160"/>
    <s v="Резерв"/>
  </r>
  <r>
    <n v="315"/>
    <s v="С1-315"/>
    <x v="0"/>
    <n v="12"/>
    <n v="1"/>
    <n v="315"/>
    <n v="29.87"/>
    <x v="0"/>
    <s v="Ст"/>
    <n v="5.13"/>
    <n v="1.54"/>
    <n v="24.740000000000002"/>
    <n v="26.28"/>
    <s v="S"/>
    <s v="Линейная"/>
    <s v="Правильная"/>
    <s v="Зона 1"/>
    <s v="Двор+озеро"/>
    <s v="Внутренний угол"/>
    <n v="12"/>
    <n v="320000"/>
    <n v="0.215"/>
    <n v="0.04"/>
    <n v="0"/>
    <n v="0.03"/>
    <n v="5.0000000000000001E-3"/>
    <n v="1.4999999999999999E-2"/>
    <n v="-0.01"/>
    <n v="1.4E-2"/>
    <n v="0"/>
    <n v="418880"/>
    <n v="12511945.6"/>
    <n v="0"/>
    <n v="418880"/>
    <n v="12511945.6"/>
    <s v="Резерв"/>
    <s v="С1-315"/>
    <s v="Ст"/>
    <n v="29.87"/>
    <n v="418880"/>
    <s v="Резерв"/>
  </r>
  <r>
    <n v="316"/>
    <s v="С1-316"/>
    <x v="0"/>
    <n v="12"/>
    <n v="2"/>
    <n v="316"/>
    <n v="37.92"/>
    <x v="0"/>
    <s v="Ст"/>
    <n v="6.04"/>
    <n v="1.81"/>
    <n v="31.880000000000003"/>
    <n v="33.690000000000005"/>
    <s v="M"/>
    <s v="Угловая"/>
    <s v="Правильная"/>
    <s v="Зона 1"/>
    <s v="Двор+озеро"/>
    <s v="Стандарт"/>
    <n v="12"/>
    <n v="320000"/>
    <n v="0.215"/>
    <n v="0"/>
    <n v="0.03"/>
    <n v="0.03"/>
    <n v="5.0000000000000001E-3"/>
    <n v="1.4999999999999999E-2"/>
    <n v="0"/>
    <n v="1.4E-2"/>
    <n v="0"/>
    <n v="418880"/>
    <n v="15883929.600000001"/>
    <n v="0"/>
    <n v="418880"/>
    <n v="15883929.600000001"/>
    <s v="Резерв"/>
    <s v="С1-316"/>
    <s v="Ст"/>
    <n v="37.92"/>
    <n v="418880"/>
    <s v="Резерв"/>
  </r>
  <r>
    <n v="317"/>
    <s v="С1-317"/>
    <x v="0"/>
    <n v="12"/>
    <n v="3"/>
    <n v="317"/>
    <n v="59.94"/>
    <x v="1"/>
    <s v="1АЕ"/>
    <n v="10.19"/>
    <n v="3.06"/>
    <n v="49.75"/>
    <n v="52.81"/>
    <s v="L"/>
    <s v="Угловая"/>
    <s v="Правильная"/>
    <s v="Зона 1"/>
    <s v="Море"/>
    <s v="Стандарт"/>
    <n v="12"/>
    <n v="310400"/>
    <n v="0.215"/>
    <n v="-0.01"/>
    <n v="0.03"/>
    <n v="0.03"/>
    <n v="5.0000000000000001E-3"/>
    <n v="7.0000000000000007E-2"/>
    <n v="0"/>
    <n v="1.4E-2"/>
    <n v="0"/>
    <n v="420281.59999999998"/>
    <n v="25191679.103999998"/>
    <n v="0"/>
    <n v="420281.59999999998"/>
    <n v="25191679.103999998"/>
    <s v="Резерв"/>
    <s v="С1-317"/>
    <s v="1К"/>
    <n v="59.94"/>
    <n v="420281.59999999998"/>
    <s v="Резерв"/>
  </r>
  <r>
    <n v="318"/>
    <s v="С1-318"/>
    <x v="0"/>
    <n v="12"/>
    <n v="4"/>
    <n v="318"/>
    <n v="40.42"/>
    <x v="0"/>
    <s v="Ст"/>
    <n v="4.1900000000000004"/>
    <n v="1.26"/>
    <n v="36.230000000000004"/>
    <n v="37.49"/>
    <s v="L"/>
    <s v="Линейная"/>
    <s v="Правильная"/>
    <s v="Зона 1"/>
    <s v="Море"/>
    <s v="Стандарт"/>
    <n v="12"/>
    <n v="320000"/>
    <n v="0.215"/>
    <n v="-0.01"/>
    <n v="0"/>
    <n v="0.03"/>
    <n v="5.0000000000000001E-3"/>
    <n v="7.0000000000000007E-2"/>
    <n v="0"/>
    <n v="1.4E-2"/>
    <n v="0"/>
    <n v="423680"/>
    <n v="17125145.600000001"/>
    <n v="0"/>
    <n v="423680"/>
    <n v="17125145.600000001"/>
    <s v="Резерв"/>
    <s v="С1-318"/>
    <s v="Ст"/>
    <n v="40.42"/>
    <n v="423680"/>
    <s v="Резерв"/>
  </r>
  <r>
    <n v="319"/>
    <s v="С1-319"/>
    <x v="0"/>
    <n v="12"/>
    <n v="5"/>
    <n v="319"/>
    <n v="54.96"/>
    <x v="1"/>
    <s v="1АЕ"/>
    <n v="16.39"/>
    <n v="4.92"/>
    <n v="38.57"/>
    <n v="43.49"/>
    <s v="S"/>
    <s v="Линейная"/>
    <s v="Неправильная"/>
    <s v="Зона 1"/>
    <s v="Море"/>
    <s v="Стандарт"/>
    <n v="12"/>
    <n v="310400"/>
    <n v="0.215"/>
    <n v="0.04"/>
    <n v="0"/>
    <n v="0"/>
    <n v="5.0000000000000001E-3"/>
    <n v="7.0000000000000007E-2"/>
    <n v="0"/>
    <n v="1.4E-2"/>
    <n v="0"/>
    <n v="417177.59999999998"/>
    <n v="22928080.895999998"/>
    <n v="0"/>
    <n v="417177.59999999998"/>
    <n v="22928080.895999998"/>
    <s v="Резерв"/>
    <s v="С1-319"/>
    <s v="1К"/>
    <n v="54.96"/>
    <n v="417177.59999999998"/>
    <s v="Резерв"/>
  </r>
  <r>
    <n v="32"/>
    <s v="С1-32"/>
    <x v="0"/>
    <n v="2"/>
    <n v="19"/>
    <n v="32"/>
    <n v="48.97"/>
    <x v="1"/>
    <s v="1АЕ"/>
    <n v="10.4"/>
    <n v="3.12"/>
    <n v="38.57"/>
    <n v="41.69"/>
    <s v="S"/>
    <s v="Линейная"/>
    <s v="Неправильная"/>
    <s v="Зона 1"/>
    <s v="Море"/>
    <s v="Над входом в коммерцию"/>
    <n v="40"/>
    <n v="310400"/>
    <n v="-0.01"/>
    <n v="0.04"/>
    <n v="0"/>
    <n v="0"/>
    <n v="5.0000000000000001E-3"/>
    <n v="7.0000000000000007E-2"/>
    <n v="-0.02"/>
    <n v="-1.4E-2"/>
    <n v="0"/>
    <n v="332438.40000000002"/>
    <n v="16279508.448000001"/>
    <n v="0"/>
    <n v="332438.40000000002"/>
    <n v="16279508.448000001"/>
    <s v="Свободно"/>
    <s v="С1-32"/>
    <s v="1К"/>
    <n v="48.97"/>
    <n v="332438.40000000002"/>
    <s v="Свободно"/>
  </r>
  <r>
    <n v="320"/>
    <s v="С1-320"/>
    <x v="0"/>
    <n v="12"/>
    <n v="6"/>
    <n v="320"/>
    <n v="32.49"/>
    <x v="0"/>
    <s v="Ст"/>
    <n v="7.5"/>
    <n v="2.25"/>
    <n v="24.990000000000002"/>
    <n v="27.240000000000002"/>
    <s v="S"/>
    <s v="Линейная"/>
    <s v="Правильная"/>
    <s v="Зона 1"/>
    <s v="Море"/>
    <s v="У входа в лифтовый холл"/>
    <n v="12"/>
    <n v="320000"/>
    <n v="0.215"/>
    <n v="0.04"/>
    <n v="0"/>
    <n v="0.03"/>
    <n v="5.0000000000000001E-3"/>
    <n v="7.0000000000000007E-2"/>
    <n v="-0.01"/>
    <n v="1.4E-2"/>
    <n v="0"/>
    <n v="436480"/>
    <n v="14181235.200000001"/>
    <n v="0"/>
    <n v="436480"/>
    <n v="14181235.200000001"/>
    <s v="Резерв"/>
    <s v="С1-320"/>
    <s v="Ст"/>
    <n v="32.49"/>
    <n v="436480"/>
    <s v="Резерв"/>
  </r>
  <r>
    <n v="321"/>
    <s v="С1-321"/>
    <x v="0"/>
    <n v="12"/>
    <n v="7"/>
    <n v="321"/>
    <n v="31.16"/>
    <x v="0"/>
    <s v="Ст"/>
    <n v="6.18"/>
    <n v="1.85"/>
    <n v="24.98"/>
    <n v="26.830000000000002"/>
    <s v="S"/>
    <s v="Линейная"/>
    <s v="Правильная"/>
    <s v="Зона 1"/>
    <s v="Море"/>
    <s v="У входа в лифтовый холл"/>
    <n v="12"/>
    <n v="320000"/>
    <n v="0.215"/>
    <n v="0.04"/>
    <n v="0"/>
    <n v="0.03"/>
    <n v="5.0000000000000001E-3"/>
    <n v="7.0000000000000007E-2"/>
    <n v="-0.01"/>
    <n v="1.4E-2"/>
    <n v="0"/>
    <n v="436480"/>
    <n v="13600716.800000001"/>
    <n v="0"/>
    <n v="436480"/>
    <n v="13600716.800000001"/>
    <s v="Резерв"/>
    <s v="С1-321"/>
    <s v="Ст"/>
    <n v="31.16"/>
    <n v="436480"/>
    <s v="Резерв"/>
  </r>
  <r>
    <n v="322"/>
    <s v="С1-322"/>
    <x v="0"/>
    <n v="12"/>
    <n v="8"/>
    <n v="322"/>
    <n v="29.84"/>
    <x v="0"/>
    <s v="Ст"/>
    <n v="4.8499999999999996"/>
    <n v="1.46"/>
    <n v="24.990000000000002"/>
    <n v="26.450000000000003"/>
    <s v="S"/>
    <s v="Линейная"/>
    <s v="Правильная"/>
    <s v="Зона 1"/>
    <s v="Море"/>
    <s v="Стандарт"/>
    <n v="12"/>
    <n v="320000"/>
    <n v="0.215"/>
    <n v="0.04"/>
    <n v="0"/>
    <n v="0.03"/>
    <n v="5.0000000000000001E-3"/>
    <n v="7.0000000000000007E-2"/>
    <n v="0"/>
    <n v="1.4E-2"/>
    <n v="0"/>
    <n v="439680"/>
    <n v="13120051.199999999"/>
    <n v="0"/>
    <n v="439680"/>
    <n v="13120051.199999999"/>
    <s v="Резерв"/>
    <s v="С1-322"/>
    <s v="Ст"/>
    <n v="29.84"/>
    <n v="439680"/>
    <s v="Резерв"/>
  </r>
  <r>
    <n v="323"/>
    <s v="С1-323"/>
    <x v="0"/>
    <n v="12"/>
    <n v="9"/>
    <n v="323"/>
    <n v="82.76"/>
    <x v="2"/>
    <s v="2АЕ"/>
    <n v="6.82"/>
    <n v="2.0499999999999998"/>
    <n v="75.94"/>
    <n v="77.989999999999995"/>
    <s v="XL"/>
    <s v="Угловая"/>
    <s v="Правильная"/>
    <s v="Зона 1"/>
    <s v="Море"/>
    <s v="Стандарт"/>
    <n v="12"/>
    <n v="304000"/>
    <n v="0.215"/>
    <n v="-0.02"/>
    <n v="0.03"/>
    <n v="0.03"/>
    <n v="5.0000000000000001E-3"/>
    <n v="7.0000000000000007E-2"/>
    <n v="0"/>
    <n v="1.4E-2"/>
    <n v="0"/>
    <n v="408576"/>
    <n v="33813749.760000005"/>
    <n v="0"/>
    <n v="408576"/>
    <n v="33813749.760000005"/>
    <s v="Резерв"/>
    <s v="С1-323"/>
    <s v="2К"/>
    <n v="82.76"/>
    <n v="408576"/>
    <s v="Резерв"/>
  </r>
  <r>
    <n v="324"/>
    <s v="С1-324"/>
    <x v="0"/>
    <n v="12"/>
    <n v="10"/>
    <n v="324"/>
    <n v="37.19"/>
    <x v="0"/>
    <s v="Ст"/>
    <n v="6.04"/>
    <n v="1.81"/>
    <n v="31.15"/>
    <n v="32.96"/>
    <s v="M"/>
    <s v="Угловая"/>
    <s v="Правильная"/>
    <s v="Зона 1"/>
    <s v="Двор+озеро"/>
    <s v="Стандарт"/>
    <n v="12"/>
    <n v="320000"/>
    <n v="0.215"/>
    <n v="0"/>
    <n v="0.03"/>
    <n v="0.03"/>
    <n v="5.0000000000000001E-3"/>
    <n v="1.4999999999999999E-2"/>
    <n v="0"/>
    <n v="1.4E-2"/>
    <n v="0"/>
    <n v="418880"/>
    <n v="15578147.199999999"/>
    <n v="0"/>
    <n v="418880"/>
    <n v="15578147.199999999"/>
    <s v="Резерв"/>
    <s v="С1-324"/>
    <s v="Ст"/>
    <n v="37.19"/>
    <n v="418880"/>
    <s v="Резерв"/>
  </r>
  <r>
    <n v="325"/>
    <s v="С1-325"/>
    <x v="0"/>
    <n v="12"/>
    <n v="11"/>
    <n v="325"/>
    <n v="30.78"/>
    <x v="0"/>
    <s v="Ст"/>
    <n v="6.04"/>
    <n v="1.81"/>
    <n v="24.740000000000002"/>
    <n v="26.55"/>
    <s v="S"/>
    <s v="Линейная"/>
    <s v="Правильная"/>
    <s v="Зона 1"/>
    <s v="Двор+озеро"/>
    <s v="Стандарт"/>
    <n v="12"/>
    <n v="320000"/>
    <n v="0.215"/>
    <n v="0.04"/>
    <n v="0"/>
    <n v="0.03"/>
    <n v="5.0000000000000001E-3"/>
    <n v="1.4999999999999999E-2"/>
    <n v="0"/>
    <n v="1.4E-2"/>
    <n v="0"/>
    <n v="422080"/>
    <n v="12991622.4"/>
    <n v="0"/>
    <n v="422080"/>
    <n v="12991622.4"/>
    <s v="Резерв"/>
    <s v="С1-325"/>
    <s v="Ст"/>
    <n v="30.78"/>
    <n v="422080"/>
    <s v="Резерв"/>
  </r>
  <r>
    <n v="326"/>
    <s v="С1-326"/>
    <x v="0"/>
    <n v="12"/>
    <n v="12"/>
    <n v="326"/>
    <n v="30.59"/>
    <x v="0"/>
    <s v="Ст"/>
    <n v="6.04"/>
    <n v="1.81"/>
    <n v="24.55"/>
    <n v="26.36"/>
    <s v="S"/>
    <s v="Линейная"/>
    <s v="Правильная"/>
    <s v="Зона 1"/>
    <s v="Двор+озеро"/>
    <s v="Стандарт"/>
    <n v="12"/>
    <n v="320000"/>
    <n v="0.215"/>
    <n v="0.04"/>
    <n v="0"/>
    <n v="0.03"/>
    <n v="5.0000000000000001E-3"/>
    <n v="1.4999999999999999E-2"/>
    <n v="0"/>
    <n v="1.4E-2"/>
    <n v="0"/>
    <n v="422080"/>
    <n v="12911427.199999999"/>
    <n v="0"/>
    <n v="422080"/>
    <n v="12911427.199999999"/>
    <s v="Резерв"/>
    <s v="С1-326"/>
    <s v="Ст"/>
    <n v="30.59"/>
    <n v="422080"/>
    <s v="Резерв"/>
  </r>
  <r>
    <n v="33"/>
    <s v="С1-33"/>
    <x v="0"/>
    <n v="2"/>
    <n v="20"/>
    <n v="33"/>
    <n v="27.27"/>
    <x v="0"/>
    <s v="Ст"/>
    <n v="2.2799999999999998"/>
    <n v="0.68"/>
    <n v="24.99"/>
    <n v="25.669999999999998"/>
    <s v="S"/>
    <s v="Линейная"/>
    <s v="Правильная"/>
    <s v="Зона 1"/>
    <s v="Море"/>
    <s v="Над входом в коммерцию"/>
    <n v="40"/>
    <n v="320000"/>
    <n v="-0.01"/>
    <n v="0.04"/>
    <n v="0"/>
    <n v="0.03"/>
    <n v="5.0000000000000001E-3"/>
    <n v="7.0000000000000007E-2"/>
    <n v="-0.02"/>
    <n v="-1.4E-2"/>
    <n v="0"/>
    <n v="352320"/>
    <n v="9607766.4000000004"/>
    <n v="0"/>
    <n v="352320"/>
    <n v="9607766.4000000004"/>
    <s v="Свободно"/>
    <s v="С1-33"/>
    <s v="Ст"/>
    <n v="27.27"/>
    <n v="352320"/>
    <s v="Свободно"/>
  </r>
  <r>
    <n v="34"/>
    <s v="С1-34"/>
    <x v="0"/>
    <n v="2"/>
    <n v="21"/>
    <n v="34"/>
    <n v="28.17"/>
    <x v="0"/>
    <s v="Ст"/>
    <n v="3.19"/>
    <n v="0.96"/>
    <n v="24.98"/>
    <n v="25.94"/>
    <s v="S"/>
    <s v="Линейная"/>
    <s v="Правильная"/>
    <s v="Зона 1"/>
    <s v="Море"/>
    <s v="Над входом в коммерцию"/>
    <n v="40"/>
    <n v="320000"/>
    <n v="-0.01"/>
    <n v="0.04"/>
    <n v="0"/>
    <n v="0.03"/>
    <n v="5.0000000000000001E-3"/>
    <n v="7.0000000000000007E-2"/>
    <n v="-0.02"/>
    <n v="-1.4E-2"/>
    <n v="0"/>
    <n v="352320"/>
    <n v="9924854.4000000004"/>
    <n v="0"/>
    <n v="352320"/>
    <n v="9924854.4000000004"/>
    <s v="Свободно"/>
    <s v="С1-34"/>
    <s v="Ст"/>
    <n v="28.17"/>
    <n v="352320"/>
    <s v="Свободно"/>
  </r>
  <r>
    <n v="35"/>
    <s v="С1-35"/>
    <x v="0"/>
    <n v="2"/>
    <n v="22"/>
    <n v="35"/>
    <n v="29.19"/>
    <x v="0"/>
    <s v="Ст"/>
    <n v="4.2"/>
    <n v="1.26"/>
    <n v="24.990000000000002"/>
    <n v="26.250000000000004"/>
    <s v="S"/>
    <s v="Линейная"/>
    <s v="Правильная"/>
    <s v="Зона 1"/>
    <s v="Море"/>
    <s v="Над входом в коммерцию"/>
    <n v="40"/>
    <n v="320000"/>
    <n v="-0.01"/>
    <n v="0.04"/>
    <n v="0"/>
    <n v="0.03"/>
    <n v="5.0000000000000001E-3"/>
    <n v="7.0000000000000007E-2"/>
    <n v="-0.02"/>
    <n v="-1.4E-2"/>
    <n v="0"/>
    <n v="352320"/>
    <n v="10284220.800000001"/>
    <n v="0"/>
    <n v="352320"/>
    <n v="10284220.800000001"/>
    <s v="Свободно"/>
    <s v="С1-35"/>
    <s v="Ст"/>
    <n v="29.19"/>
    <n v="352320"/>
    <s v="Свободно"/>
  </r>
  <r>
    <n v="36"/>
    <s v="С1-36"/>
    <x v="0"/>
    <n v="2"/>
    <n v="23"/>
    <n v="36"/>
    <n v="30.06"/>
    <x v="0"/>
    <s v="Ст"/>
    <n v="5.08"/>
    <n v="1.52"/>
    <n v="24.979999999999997"/>
    <n v="26.499999999999996"/>
    <s v="S"/>
    <s v="Линейная"/>
    <s v="Правильная"/>
    <s v="Зона 1"/>
    <s v="Море"/>
    <s v="Над входом в коммерцию"/>
    <n v="40"/>
    <n v="320000"/>
    <n v="-0.01"/>
    <n v="0.04"/>
    <n v="0"/>
    <n v="0.03"/>
    <n v="5.0000000000000001E-3"/>
    <n v="7.0000000000000007E-2"/>
    <n v="-0.02"/>
    <n v="-1.4E-2"/>
    <n v="0"/>
    <n v="352320"/>
    <n v="10590739.199999999"/>
    <n v="0"/>
    <n v="352320"/>
    <n v="10590739.199999999"/>
    <s v="Свободно"/>
    <s v="С1-36"/>
    <s v="Ст"/>
    <n v="30.06"/>
    <n v="352320"/>
    <s v="Свободно"/>
  </r>
  <r>
    <n v="37"/>
    <s v="С1-37"/>
    <x v="0"/>
    <n v="2"/>
    <n v="24"/>
    <n v="37"/>
    <n v="30.7"/>
    <x v="0"/>
    <s v="Ст"/>
    <n v="5.96"/>
    <n v="1.79"/>
    <n v="24.74"/>
    <n v="26.529999999999998"/>
    <s v="S"/>
    <s v="Линейная"/>
    <s v="Правильная"/>
    <s v="Зона 1"/>
    <s v="Море"/>
    <s v="Над входом в коммерцию"/>
    <n v="40"/>
    <n v="320000"/>
    <n v="-0.01"/>
    <n v="0.04"/>
    <n v="0"/>
    <n v="0.03"/>
    <n v="5.0000000000000001E-3"/>
    <n v="7.0000000000000007E-2"/>
    <n v="-0.02"/>
    <n v="-1.4E-2"/>
    <n v="0"/>
    <n v="352320"/>
    <n v="10816224"/>
    <n v="0"/>
    <n v="352320"/>
    <n v="10816224"/>
    <s v="Свободно"/>
    <s v="С1-37"/>
    <s v="Ст"/>
    <n v="30.7"/>
    <n v="352320"/>
    <s v="Свободно"/>
  </r>
  <r>
    <n v="38"/>
    <s v="С1-38"/>
    <x v="0"/>
    <n v="2"/>
    <n v="25"/>
    <n v="38"/>
    <n v="31.36"/>
    <x v="0"/>
    <s v="Ст"/>
    <n v="6.62"/>
    <n v="1.99"/>
    <n v="24.74"/>
    <n v="26.729999999999997"/>
    <s v="S"/>
    <s v="Линейная"/>
    <s v="Правильная"/>
    <s v="Зона 1"/>
    <s v="Море"/>
    <s v="Над входом в коммерцию"/>
    <n v="40"/>
    <n v="320000"/>
    <n v="-0.01"/>
    <n v="0.04"/>
    <n v="0"/>
    <n v="0.03"/>
    <n v="5.0000000000000001E-3"/>
    <n v="7.0000000000000007E-2"/>
    <n v="-0.02"/>
    <n v="-1.4E-2"/>
    <n v="0"/>
    <n v="352320"/>
    <n v="11048755.199999999"/>
    <n v="0"/>
    <n v="352320"/>
    <n v="11048755.199999999"/>
    <s v="Свободно"/>
    <s v="С1-38"/>
    <s v="Ст"/>
    <n v="31.36"/>
    <n v="352320"/>
    <s v="Свободно"/>
  </r>
  <r>
    <n v="39"/>
    <s v="С1-39"/>
    <x v="0"/>
    <n v="2"/>
    <n v="26"/>
    <n v="39"/>
    <n v="53.41"/>
    <x v="1"/>
    <s v="1АЕ"/>
    <n v="4.76"/>
    <n v="1.43"/>
    <n v="48.65"/>
    <n v="50.08"/>
    <s v="L"/>
    <s v="Линейная"/>
    <s v="Правильная"/>
    <s v="Зона 2"/>
    <s v="Море"/>
    <s v="Над входом в коммерцию"/>
    <n v="40"/>
    <n v="310400"/>
    <n v="-0.01"/>
    <n v="-0.01"/>
    <n v="0"/>
    <n v="0.03"/>
    <n v="0"/>
    <n v="7.0000000000000007E-2"/>
    <n v="-0.02"/>
    <n v="-1.4E-2"/>
    <n v="0"/>
    <n v="324678.40000000002"/>
    <n v="17341073.344000001"/>
    <n v="0"/>
    <n v="324678.40000000002"/>
    <n v="17341073.344000001"/>
    <s v="Свободно"/>
    <s v="С1-39"/>
    <s v="1К"/>
    <n v="53.41"/>
    <n v="324678.40000000002"/>
    <s v="Свободно"/>
  </r>
  <r>
    <n v="4"/>
    <s v="С1-4"/>
    <x v="0"/>
    <n v="1"/>
    <n v="4"/>
    <n v="4"/>
    <n v="50.34"/>
    <x v="0"/>
    <s v="Ст"/>
    <n v="11.4"/>
    <n v="3.42"/>
    <n v="38.940000000000005"/>
    <n v="42.360000000000007"/>
    <s v="XL"/>
    <s v="Линейная"/>
    <s v="Правильная"/>
    <s v="Зона 1"/>
    <s v="Двор север"/>
    <s v="Около/над входной группой"/>
    <n v="13"/>
    <n v="320000"/>
    <n v="-1.4999999999999999E-2"/>
    <n v="-0.02"/>
    <n v="0"/>
    <n v="0.03"/>
    <n v="5.0000000000000001E-3"/>
    <n v="-1.4999999999999999E-2"/>
    <n v="-0.01"/>
    <n v="1.2999999999999999E-2"/>
    <n v="0"/>
    <n v="316160"/>
    <n v="15915494.4"/>
    <n v="0"/>
    <n v="316160"/>
    <n v="15915494.4"/>
    <s v="Резерв"/>
    <s v="С1-4"/>
    <s v="Ст"/>
    <n v="50.34"/>
    <n v="316160"/>
    <s v="Резерв"/>
  </r>
  <r>
    <n v="40"/>
    <s v="С1-40"/>
    <x v="0"/>
    <n v="2"/>
    <n v="27"/>
    <n v="40"/>
    <n v="29.23"/>
    <x v="0"/>
    <s v="Ст"/>
    <n v="4.25"/>
    <n v="1.28"/>
    <n v="24.98"/>
    <n v="26.26"/>
    <s v="S"/>
    <s v="Линейная"/>
    <s v="Правильная"/>
    <s v="Зона 2"/>
    <s v="Море"/>
    <s v="Над входом в коммерцию"/>
    <n v="40"/>
    <n v="320000"/>
    <n v="-0.01"/>
    <n v="0.04"/>
    <n v="0"/>
    <n v="0.03"/>
    <n v="0"/>
    <n v="7.0000000000000007E-2"/>
    <n v="-0.02"/>
    <n v="-1.4E-2"/>
    <n v="0"/>
    <n v="350720"/>
    <n v="10251545.6"/>
    <n v="0"/>
    <n v="350720"/>
    <n v="10251545.6"/>
    <s v="Свободно"/>
    <s v="С1-40"/>
    <s v="Ст"/>
    <n v="29.23"/>
    <n v="350720"/>
    <s v="Свободно"/>
  </r>
  <r>
    <n v="41"/>
    <s v="С1-41"/>
    <x v="0"/>
    <n v="2"/>
    <n v="28"/>
    <n v="41"/>
    <n v="29.24"/>
    <x v="0"/>
    <s v="Ст"/>
    <n v="4.25"/>
    <n v="1.28"/>
    <n v="24.99"/>
    <n v="26.27"/>
    <s v="S"/>
    <s v="Линейная"/>
    <s v="Правильная"/>
    <s v="Зона 2"/>
    <s v="Море"/>
    <s v="Над входом в коммерцию"/>
    <n v="40"/>
    <n v="320000"/>
    <n v="-0.01"/>
    <n v="0.04"/>
    <n v="0"/>
    <n v="0.03"/>
    <n v="0"/>
    <n v="7.0000000000000007E-2"/>
    <n v="-0.02"/>
    <n v="-1.4E-2"/>
    <n v="0"/>
    <n v="350720"/>
    <n v="10255052.799999999"/>
    <n v="0"/>
    <n v="350720"/>
    <n v="10255052.799999999"/>
    <s v="Свободно"/>
    <s v="С1-41"/>
    <s v="Ст"/>
    <n v="29.24"/>
    <n v="350720"/>
    <s v="Свободно"/>
  </r>
  <r>
    <n v="42"/>
    <s v="С1-42"/>
    <x v="0"/>
    <n v="2"/>
    <n v="29"/>
    <n v="42"/>
    <n v="29.23"/>
    <x v="0"/>
    <s v="Ст"/>
    <n v="4.25"/>
    <n v="1.28"/>
    <n v="24.98"/>
    <n v="26.26"/>
    <s v="S"/>
    <s v="Линейная"/>
    <s v="Правильная"/>
    <s v="Зона 3"/>
    <s v="Море"/>
    <s v="Над входом в коммерцию"/>
    <n v="40"/>
    <n v="320000"/>
    <n v="-0.01"/>
    <n v="0.04"/>
    <n v="0"/>
    <n v="0.03"/>
    <n v="-5.0000000000000001E-3"/>
    <n v="7.0000000000000007E-2"/>
    <n v="-0.02"/>
    <n v="-1.4E-2"/>
    <n v="0"/>
    <n v="349120"/>
    <n v="10204777.6"/>
    <n v="0"/>
    <n v="349120"/>
    <n v="10204777.6"/>
    <s v="Свободно"/>
    <s v="С1-42"/>
    <s v="Ст"/>
    <n v="29.23"/>
    <n v="349120"/>
    <s v="Свободно"/>
  </r>
  <r>
    <n v="43"/>
    <s v="С1-43"/>
    <x v="0"/>
    <n v="2"/>
    <n v="30"/>
    <n v="43"/>
    <n v="29.24"/>
    <x v="0"/>
    <s v="Ст"/>
    <n v="4.25"/>
    <n v="1.28"/>
    <n v="24.99"/>
    <n v="26.27"/>
    <s v="S"/>
    <s v="Линейная"/>
    <s v="Правильная"/>
    <s v="Зона 3"/>
    <s v="Море"/>
    <s v="Над входом в коммерцию"/>
    <n v="40"/>
    <n v="320000"/>
    <n v="-0.01"/>
    <n v="0.04"/>
    <n v="0"/>
    <n v="0.03"/>
    <n v="-5.0000000000000001E-3"/>
    <n v="7.0000000000000007E-2"/>
    <n v="-0.02"/>
    <n v="-1.4E-2"/>
    <n v="0"/>
    <n v="349120"/>
    <n v="10208268.799999999"/>
    <n v="0"/>
    <n v="349120"/>
    <n v="10208268.799999999"/>
    <s v="Свободно"/>
    <s v="С1-43"/>
    <s v="Ст"/>
    <n v="29.24"/>
    <n v="349120"/>
    <s v="Свободно"/>
  </r>
  <r>
    <n v="44"/>
    <s v="С1-44"/>
    <x v="0"/>
    <n v="2"/>
    <n v="31"/>
    <n v="44"/>
    <n v="28.6"/>
    <x v="0"/>
    <s v="Ст"/>
    <n v="4.25"/>
    <n v="1.28"/>
    <n v="24.35"/>
    <n v="25.630000000000003"/>
    <s v="S"/>
    <s v="Линейная"/>
    <s v="Правильная"/>
    <s v="Зона 3"/>
    <s v="Море"/>
    <s v="Над входом в коммерцию"/>
    <n v="40"/>
    <n v="320000"/>
    <n v="-0.01"/>
    <n v="0.04"/>
    <n v="0"/>
    <n v="0.03"/>
    <n v="-5.0000000000000001E-3"/>
    <n v="7.0000000000000007E-2"/>
    <n v="-0.02"/>
    <n v="-1.4E-2"/>
    <n v="0"/>
    <n v="349120"/>
    <n v="9984832"/>
    <n v="0"/>
    <n v="349120"/>
    <n v="9984832"/>
    <s v="Свободно"/>
    <s v="С1-44"/>
    <s v="Ст"/>
    <n v="28.6"/>
    <n v="349120"/>
    <s v="Свободно"/>
  </r>
  <r>
    <n v="45"/>
    <s v="С1-45"/>
    <x v="0"/>
    <n v="2"/>
    <n v="32"/>
    <n v="45"/>
    <n v="49.71"/>
    <x v="0"/>
    <s v="Ст"/>
    <n v="13.98"/>
    <n v="4.1900000000000004"/>
    <n v="35.730000000000004"/>
    <n v="39.92"/>
    <s v="L"/>
    <s v="Угловая"/>
    <s v="Правильная"/>
    <s v="Зона 3"/>
    <s v="Море"/>
    <s v="Над входом в коммерцию"/>
    <n v="40"/>
    <n v="320000"/>
    <n v="-0.01"/>
    <n v="-0.01"/>
    <n v="0.03"/>
    <n v="0.03"/>
    <n v="-5.0000000000000001E-3"/>
    <n v="7.0000000000000007E-2"/>
    <n v="-0.02"/>
    <n v="-1.4E-2"/>
    <n v="0"/>
    <n v="342720"/>
    <n v="17036611.199999999"/>
    <n v="0"/>
    <n v="342720"/>
    <n v="17036611.199999999"/>
    <s v="Резерв"/>
    <s v="С1-45"/>
    <s v="Ст"/>
    <n v="49.71"/>
    <n v="342720"/>
    <s v="Резерв"/>
  </r>
  <r>
    <n v="46"/>
    <s v="С1-46"/>
    <x v="0"/>
    <n v="2"/>
    <n v="33"/>
    <n v="46"/>
    <n v="49.71"/>
    <x v="0"/>
    <s v="Ст"/>
    <n v="13.98"/>
    <n v="4.1900000000000004"/>
    <n v="35.730000000000004"/>
    <n v="39.92"/>
    <s v="L"/>
    <s v="Угловая"/>
    <s v="Правильная"/>
    <s v="Зона 3"/>
    <s v="Двор северо-восток"/>
    <s v="Стандарт"/>
    <n v="40"/>
    <n v="320000"/>
    <n v="-0.01"/>
    <n v="-0.01"/>
    <n v="0.03"/>
    <n v="0.03"/>
    <n v="-5.0000000000000001E-3"/>
    <n v="-0.01"/>
    <n v="0"/>
    <n v="-1.4E-2"/>
    <n v="0"/>
    <n v="323520"/>
    <n v="16082179.200000001"/>
    <n v="0"/>
    <n v="323520"/>
    <n v="16082179.200000001"/>
    <s v="Резерв"/>
    <s v="С1-46"/>
    <s v="Ст"/>
    <n v="49.71"/>
    <n v="323520"/>
    <s v="Резерв"/>
  </r>
  <r>
    <n v="47"/>
    <s v="С1-47"/>
    <x v="0"/>
    <n v="2"/>
    <n v="34"/>
    <n v="47"/>
    <n v="28.6"/>
    <x v="0"/>
    <s v="Ст"/>
    <n v="4.25"/>
    <n v="1.28"/>
    <n v="24.35"/>
    <n v="25.630000000000003"/>
    <s v="S"/>
    <s v="Линейная"/>
    <s v="Правильная"/>
    <s v="Зона 3"/>
    <s v="Двор северо-восток"/>
    <s v="Стандарт"/>
    <n v="40"/>
    <n v="320000"/>
    <n v="-0.01"/>
    <n v="0.04"/>
    <n v="0"/>
    <n v="0.03"/>
    <n v="-5.0000000000000001E-3"/>
    <n v="-0.01"/>
    <n v="0"/>
    <n v="-1.4E-2"/>
    <n v="0"/>
    <n v="329920"/>
    <n v="9435712"/>
    <n v="0"/>
    <n v="329920"/>
    <n v="9435712"/>
    <s v="Резерв"/>
    <s v="С1-47"/>
    <s v="Ст"/>
    <n v="28.6"/>
    <n v="329920"/>
    <s v="Резерв"/>
  </r>
  <r>
    <n v="48"/>
    <s v="С1-48"/>
    <x v="0"/>
    <n v="2"/>
    <n v="35"/>
    <n v="48"/>
    <n v="29.24"/>
    <x v="0"/>
    <s v="Ст"/>
    <n v="4.25"/>
    <n v="1.28"/>
    <n v="24.99"/>
    <n v="26.27"/>
    <s v="S"/>
    <s v="Линейная"/>
    <s v="Правильная"/>
    <s v="Зона 3"/>
    <s v="Двор северо-восток"/>
    <s v="Стандарт"/>
    <n v="40"/>
    <n v="320000"/>
    <n v="-0.01"/>
    <n v="0.04"/>
    <n v="0"/>
    <n v="0.03"/>
    <n v="-5.0000000000000001E-3"/>
    <n v="-0.01"/>
    <n v="0"/>
    <n v="-1.4E-2"/>
    <n v="0"/>
    <n v="329920"/>
    <n v="9646860.7999999989"/>
    <n v="0"/>
    <n v="329920"/>
    <n v="9646860.7999999989"/>
    <s v="Резерв"/>
    <s v="С1-48"/>
    <s v="Ст"/>
    <n v="29.24"/>
    <n v="329920"/>
    <s v="Резерв"/>
  </r>
  <r>
    <n v="49"/>
    <s v="С1-49"/>
    <x v="0"/>
    <n v="2"/>
    <n v="36"/>
    <n v="49"/>
    <n v="29.24"/>
    <x v="0"/>
    <s v="Ст"/>
    <n v="4.25"/>
    <n v="1.28"/>
    <n v="24.99"/>
    <n v="26.27"/>
    <s v="S"/>
    <s v="Линейная"/>
    <s v="Правильная"/>
    <s v="Зона 3"/>
    <s v="Двор северо-восток"/>
    <s v="Стандарт"/>
    <n v="40"/>
    <n v="320000"/>
    <n v="-0.01"/>
    <n v="0.04"/>
    <n v="0"/>
    <n v="0.03"/>
    <n v="-5.0000000000000001E-3"/>
    <n v="-0.01"/>
    <n v="0"/>
    <n v="-1.4E-2"/>
    <n v="0"/>
    <n v="329920"/>
    <n v="9646860.7999999989"/>
    <n v="0"/>
    <n v="329920"/>
    <n v="9646860.7999999989"/>
    <s v="Резерв"/>
    <s v="С1-49"/>
    <s v="Ст"/>
    <n v="29.24"/>
    <n v="329920"/>
    <s v="Резерв"/>
  </r>
  <r>
    <n v="5"/>
    <s v="С1-5"/>
    <x v="0"/>
    <n v="1"/>
    <n v="5"/>
    <n v="5"/>
    <n v="31.96"/>
    <x v="0"/>
    <s v="Ст"/>
    <n v="6.97"/>
    <n v="2.09"/>
    <n v="24.990000000000002"/>
    <n v="27.080000000000002"/>
    <s v="S"/>
    <s v="Линейная"/>
    <s v="Правильная"/>
    <s v="Зона 1"/>
    <s v="Двор север"/>
    <s v="Стандарт"/>
    <n v="13"/>
    <n v="320000"/>
    <n v="-1.4999999999999999E-2"/>
    <n v="0.04"/>
    <n v="0"/>
    <n v="0.03"/>
    <n v="5.0000000000000001E-3"/>
    <n v="-1.4999999999999999E-2"/>
    <n v="0"/>
    <n v="1.2999999999999999E-2"/>
    <n v="0"/>
    <n v="338560"/>
    <n v="10820377.6"/>
    <n v="0"/>
    <n v="338560"/>
    <n v="10820377.6"/>
    <s v="Резерв"/>
    <s v="С1-5"/>
    <s v="Ст"/>
    <n v="31.96"/>
    <n v="338560"/>
    <s v="Резерв"/>
  </r>
  <r>
    <n v="50"/>
    <s v="С1-50"/>
    <x v="0"/>
    <n v="2"/>
    <n v="37"/>
    <n v="50"/>
    <n v="29.24"/>
    <x v="0"/>
    <s v="Ст"/>
    <n v="4.25"/>
    <n v="1.28"/>
    <n v="24.99"/>
    <n v="26.27"/>
    <s v="S"/>
    <s v="Линейная"/>
    <s v="Правильная"/>
    <s v="Зона 2"/>
    <s v="Двор северо-восток"/>
    <s v="Около/над входной группой"/>
    <n v="40"/>
    <n v="320000"/>
    <n v="-0.01"/>
    <n v="0.04"/>
    <n v="0"/>
    <n v="0.03"/>
    <n v="0"/>
    <n v="-0.01"/>
    <n v="-0.01"/>
    <n v="-1.4E-2"/>
    <n v="0"/>
    <n v="328320"/>
    <n v="9600076.7999999989"/>
    <n v="0"/>
    <n v="328320"/>
    <n v="9600076.7999999989"/>
    <s v="Резерв"/>
    <s v="С1-50"/>
    <s v="Ст"/>
    <n v="29.24"/>
    <n v="328320"/>
    <s v="Резерв"/>
  </r>
  <r>
    <n v="51"/>
    <s v="С1-51"/>
    <x v="0"/>
    <n v="2"/>
    <n v="38"/>
    <n v="51"/>
    <n v="58.74"/>
    <x v="1"/>
    <s v="1АЕ"/>
    <n v="5.27"/>
    <n v="1.58"/>
    <n v="53.47"/>
    <n v="55.05"/>
    <s v="XL"/>
    <s v="Линейная"/>
    <s v="Правильная"/>
    <s v="Зона 2"/>
    <s v="Двор северо-восток"/>
    <s v="Около/над входной группой"/>
    <n v="40"/>
    <n v="310400"/>
    <n v="-0.01"/>
    <n v="-0.02"/>
    <n v="0"/>
    <n v="0.03"/>
    <n v="0"/>
    <n v="-0.01"/>
    <n v="-0.01"/>
    <n v="-1.4E-2"/>
    <n v="0"/>
    <n v="299846.40000000002"/>
    <n v="17612977.536000002"/>
    <n v="0"/>
    <n v="299846.40000000002"/>
    <n v="17612977.536000002"/>
    <s v="Резерв"/>
    <s v="С1-51"/>
    <s v="1К"/>
    <n v="58.74"/>
    <n v="299846.40000000002"/>
    <s v="Резерв"/>
  </r>
  <r>
    <n v="52"/>
    <s v="С1-52"/>
    <x v="0"/>
    <n v="2"/>
    <n v="39"/>
    <n v="52"/>
    <n v="30.59"/>
    <x v="0"/>
    <s v="Ст"/>
    <n v="5.85"/>
    <n v="1.76"/>
    <n v="24.740000000000002"/>
    <n v="26.500000000000004"/>
    <s v="S"/>
    <s v="Линейная"/>
    <s v="Правильная"/>
    <s v="Зона 1"/>
    <s v="Двор северо-восток"/>
    <s v="Стандарт"/>
    <n v="40"/>
    <n v="320000"/>
    <n v="-0.01"/>
    <n v="0.04"/>
    <n v="0"/>
    <n v="0.03"/>
    <n v="5.0000000000000001E-3"/>
    <n v="-0.01"/>
    <n v="0"/>
    <n v="-1.4E-2"/>
    <n v="0"/>
    <n v="333120"/>
    <n v="10190140.800000001"/>
    <n v="0"/>
    <n v="333120"/>
    <n v="10190140.800000001"/>
    <s v="Резерв"/>
    <s v="С1-52"/>
    <s v="Ст"/>
    <n v="30.59"/>
    <n v="333120"/>
    <s v="Резерв"/>
  </r>
  <r>
    <n v="53"/>
    <s v="С1-53"/>
    <x v="0"/>
    <n v="2"/>
    <n v="40"/>
    <n v="53"/>
    <n v="30.59"/>
    <x v="0"/>
    <s v="Ст"/>
    <n v="5.85"/>
    <n v="1.76"/>
    <n v="24.740000000000002"/>
    <n v="26.500000000000004"/>
    <s v="S"/>
    <s v="Линейная"/>
    <s v="Правильная"/>
    <s v="Зона 1"/>
    <s v="Двор северо-восток"/>
    <s v="Около/над входной группой"/>
    <n v="40"/>
    <n v="320000"/>
    <n v="-0.01"/>
    <n v="0.04"/>
    <n v="0"/>
    <n v="0.03"/>
    <n v="5.0000000000000001E-3"/>
    <n v="-0.01"/>
    <n v="-0.01"/>
    <n v="-1.4E-2"/>
    <n v="0"/>
    <n v="329920"/>
    <n v="10092252.800000001"/>
    <n v="0"/>
    <n v="329920"/>
    <n v="10092252.800000001"/>
    <s v="Резерв"/>
    <s v="С1-53"/>
    <s v="Ст"/>
    <n v="30.59"/>
    <n v="329920"/>
    <s v="Резерв"/>
  </r>
  <r>
    <n v="54"/>
    <s v="С1-54"/>
    <x v="0"/>
    <n v="3"/>
    <n v="1"/>
    <n v="54"/>
    <n v="29.86"/>
    <x v="0"/>
    <s v="Ст"/>
    <n v="5.13"/>
    <n v="1.54"/>
    <n v="24.73"/>
    <n v="26.27"/>
    <s v="S"/>
    <s v="Линейная"/>
    <s v="Правильная"/>
    <s v="Зона 1"/>
    <s v="Двор север"/>
    <s v="Внутренний угол"/>
    <n v="42"/>
    <n v="320000"/>
    <n v="-5.0000000000000001E-3"/>
    <n v="0.04"/>
    <n v="0"/>
    <n v="0.03"/>
    <n v="5.0000000000000001E-3"/>
    <n v="-1.4999999999999999E-2"/>
    <n v="-0.01"/>
    <n v="-1.6E-2"/>
    <n v="0"/>
    <n v="329280"/>
    <n v="9832300.7999999989"/>
    <n v="0"/>
    <n v="329280"/>
    <n v="9832300.7999999989"/>
    <s v="Резерв"/>
    <s v="С1-54"/>
    <s v="Ст"/>
    <n v="29.86"/>
    <n v="329280"/>
    <s v="Резерв"/>
  </r>
  <r>
    <n v="55"/>
    <s v="С1-55"/>
    <x v="0"/>
    <n v="3"/>
    <n v="2"/>
    <n v="55"/>
    <n v="30.6"/>
    <x v="0"/>
    <s v="Ст"/>
    <n v="5.86"/>
    <n v="1.76"/>
    <n v="24.740000000000002"/>
    <n v="26.500000000000004"/>
    <s v="S"/>
    <s v="Линейная"/>
    <s v="Правильная"/>
    <s v="Зона 1"/>
    <s v="Двор север"/>
    <s v="Стандарт"/>
    <n v="42"/>
    <n v="320000"/>
    <n v="-5.0000000000000001E-3"/>
    <n v="0.04"/>
    <n v="0"/>
    <n v="0.03"/>
    <n v="5.0000000000000001E-3"/>
    <n v="-1.4999999999999999E-2"/>
    <n v="0"/>
    <n v="-1.6E-2"/>
    <n v="0"/>
    <n v="332480"/>
    <n v="10173888"/>
    <n v="0"/>
    <n v="332480"/>
    <n v="10173888"/>
    <s v="Резерв"/>
    <s v="С1-55"/>
    <s v="Ст"/>
    <n v="30.6"/>
    <n v="332480"/>
    <s v="Резерв"/>
  </r>
  <r>
    <n v="56"/>
    <s v="С1-56"/>
    <x v="0"/>
    <n v="3"/>
    <n v="3"/>
    <n v="56"/>
    <n v="58.66"/>
    <x v="1"/>
    <s v="1АЕ"/>
    <n v="5.19"/>
    <n v="1.56"/>
    <n v="53.47"/>
    <n v="55.03"/>
    <s v="XL"/>
    <s v="Линейная"/>
    <s v="Правильная"/>
    <s v="Зона 2"/>
    <s v="Двор север"/>
    <s v="Стандарт"/>
    <n v="42"/>
    <n v="310400"/>
    <n v="-5.0000000000000001E-3"/>
    <n v="-0.02"/>
    <n v="0"/>
    <n v="0.03"/>
    <n v="0"/>
    <n v="-1.4999999999999999E-2"/>
    <n v="0"/>
    <n v="-1.6E-2"/>
    <n v="0"/>
    <n v="302329.59999999998"/>
    <n v="17734654.335999999"/>
    <n v="0"/>
    <n v="302329.59999999998"/>
    <n v="17734654.335999999"/>
    <s v="Резерв"/>
    <s v="С1-56"/>
    <s v="1К"/>
    <n v="58.66"/>
    <n v="302329.59999999998"/>
    <s v="Резерв"/>
  </r>
  <r>
    <n v="57"/>
    <s v="С1-57"/>
    <x v="0"/>
    <n v="3"/>
    <n v="4"/>
    <n v="57"/>
    <n v="29.27"/>
    <x v="0"/>
    <s v="Ст"/>
    <n v="4.29"/>
    <n v="1.29"/>
    <n v="24.98"/>
    <n v="26.27"/>
    <s v="S"/>
    <s v="Линейная"/>
    <s v="Правильная"/>
    <s v="Зона 2"/>
    <s v="Двор север"/>
    <s v="Стандарт"/>
    <n v="42"/>
    <n v="320000"/>
    <n v="-5.0000000000000001E-3"/>
    <n v="0.04"/>
    <n v="0"/>
    <n v="0.03"/>
    <n v="0"/>
    <n v="-1.4999999999999999E-2"/>
    <n v="0"/>
    <n v="-1.6E-2"/>
    <n v="0"/>
    <n v="330880"/>
    <n v="9684857.5999999996"/>
    <n v="0"/>
    <n v="330880"/>
    <n v="9684857.5999999996"/>
    <s v="Резерв"/>
    <s v="С1-57"/>
    <s v="Ст"/>
    <n v="29.27"/>
    <n v="330880"/>
    <s v="Резерв"/>
  </r>
  <r>
    <n v="58"/>
    <s v="С1-58"/>
    <x v="0"/>
    <n v="3"/>
    <n v="5"/>
    <n v="58"/>
    <n v="29.28"/>
    <x v="0"/>
    <s v="Ст"/>
    <n v="4.29"/>
    <n v="1.29"/>
    <n v="24.990000000000002"/>
    <n v="26.28"/>
    <s v="S"/>
    <s v="Линейная"/>
    <s v="Правильная"/>
    <s v="Зона 3"/>
    <s v="Двор север"/>
    <s v="Стандарт"/>
    <n v="42"/>
    <n v="320000"/>
    <n v="-5.0000000000000001E-3"/>
    <n v="0.04"/>
    <n v="0"/>
    <n v="0.03"/>
    <n v="-5.0000000000000001E-3"/>
    <n v="-1.4999999999999999E-2"/>
    <n v="0"/>
    <n v="-1.6E-2"/>
    <n v="0"/>
    <n v="329280"/>
    <n v="9641318.4000000004"/>
    <n v="0"/>
    <n v="329280"/>
    <n v="9641318.4000000004"/>
    <s v="Резерв"/>
    <s v="С1-58"/>
    <s v="Ст"/>
    <n v="29.28"/>
    <n v="329280"/>
    <s v="Резерв"/>
  </r>
  <r>
    <n v="59"/>
    <s v="С1-59"/>
    <x v="0"/>
    <n v="3"/>
    <n v="6"/>
    <n v="59"/>
    <n v="29.28"/>
    <x v="0"/>
    <s v="Ст"/>
    <n v="4.29"/>
    <n v="1.29"/>
    <n v="24.990000000000002"/>
    <n v="26.28"/>
    <s v="S"/>
    <s v="Линейная"/>
    <s v="Правильная"/>
    <s v="Зона 3"/>
    <s v="Двор север"/>
    <s v="Стандарт"/>
    <n v="42"/>
    <n v="320000"/>
    <n v="-5.0000000000000001E-3"/>
    <n v="0.04"/>
    <n v="0"/>
    <n v="0.03"/>
    <n v="-5.0000000000000001E-3"/>
    <n v="-1.4999999999999999E-2"/>
    <n v="0"/>
    <n v="-1.6E-2"/>
    <n v="0"/>
    <n v="329280"/>
    <n v="9641318.4000000004"/>
    <n v="0"/>
    <n v="329280"/>
    <n v="9641318.4000000004"/>
    <s v="Резерв"/>
    <s v="С1-59"/>
    <s v="Ст"/>
    <n v="29.28"/>
    <n v="329280"/>
    <s v="Резерв"/>
  </r>
  <r>
    <n v="6"/>
    <s v="С1-6"/>
    <x v="0"/>
    <n v="1"/>
    <n v="6"/>
    <n v="6"/>
    <n v="31.32"/>
    <x v="0"/>
    <s v="Ст"/>
    <n v="6.97"/>
    <n v="2.09"/>
    <n v="24.35"/>
    <n v="26.44"/>
    <s v="S"/>
    <s v="Линейная"/>
    <s v="Правильная"/>
    <s v="Зона 1"/>
    <s v="Двор север"/>
    <s v="Стандарт"/>
    <n v="13"/>
    <n v="320000"/>
    <n v="-1.4999999999999999E-2"/>
    <n v="0.04"/>
    <n v="0"/>
    <n v="0.03"/>
    <n v="5.0000000000000001E-3"/>
    <n v="-1.4999999999999999E-2"/>
    <n v="0"/>
    <n v="1.2999999999999999E-2"/>
    <n v="0"/>
    <n v="338560"/>
    <n v="10603699.199999999"/>
    <n v="0"/>
    <n v="338560"/>
    <n v="10603699.199999999"/>
    <s v="Резерв"/>
    <s v="С1-6"/>
    <s v="Ст"/>
    <n v="31.32"/>
    <n v="338560"/>
    <s v="Резерв"/>
  </r>
  <r>
    <n v="60"/>
    <s v="С1-60"/>
    <x v="0"/>
    <n v="3"/>
    <n v="7"/>
    <n v="60"/>
    <n v="28.64"/>
    <x v="0"/>
    <s v="Ст"/>
    <n v="4.29"/>
    <n v="1.29"/>
    <n v="24.35"/>
    <n v="25.64"/>
    <s v="S"/>
    <s v="Линейная"/>
    <s v="Правильная"/>
    <s v="Зона 3"/>
    <s v="Двор север"/>
    <s v="Стандарт"/>
    <n v="42"/>
    <n v="320000"/>
    <n v="-5.0000000000000001E-3"/>
    <n v="0.04"/>
    <n v="0"/>
    <n v="0.03"/>
    <n v="-5.0000000000000001E-3"/>
    <n v="-1.4999999999999999E-2"/>
    <n v="0"/>
    <n v="-1.6E-2"/>
    <n v="0"/>
    <n v="329280"/>
    <n v="9430579.2000000011"/>
    <n v="0"/>
    <n v="329280"/>
    <n v="9430579.2000000011"/>
    <s v="Резерв"/>
    <s v="С1-60"/>
    <s v="Ст"/>
    <n v="28.64"/>
    <n v="329280"/>
    <s v="Резерв"/>
  </r>
  <r>
    <n v="61"/>
    <s v="С1-61"/>
    <x v="0"/>
    <n v="3"/>
    <n v="8"/>
    <n v="61"/>
    <n v="49.74"/>
    <x v="0"/>
    <s v="Ст"/>
    <n v="14.01"/>
    <n v="4.2"/>
    <n v="35.730000000000004"/>
    <n v="39.930000000000007"/>
    <s v="L"/>
    <s v="Угловая"/>
    <s v="Правильная"/>
    <s v="Зона 3"/>
    <s v="Двор северо-восток"/>
    <s v="Стандарт"/>
    <n v="42"/>
    <n v="320000"/>
    <n v="-5.0000000000000001E-3"/>
    <n v="-0.01"/>
    <n v="0.03"/>
    <n v="0.03"/>
    <n v="-5.0000000000000001E-3"/>
    <n v="-0.01"/>
    <n v="0"/>
    <n v="-1.6E-2"/>
    <n v="0"/>
    <n v="324480"/>
    <n v="16139635.200000001"/>
    <n v="0"/>
    <n v="324480"/>
    <n v="16139635.200000001"/>
    <s v="Резерв"/>
    <s v="С1-61"/>
    <s v="Ст"/>
    <n v="49.74"/>
    <n v="324480"/>
    <s v="Резерв"/>
  </r>
  <r>
    <n v="62"/>
    <s v="С1-62"/>
    <x v="0"/>
    <n v="3"/>
    <n v="9"/>
    <n v="62"/>
    <n v="49.74"/>
    <x v="0"/>
    <s v="Ст"/>
    <n v="14.01"/>
    <n v="4.2"/>
    <n v="35.730000000000004"/>
    <n v="39.930000000000007"/>
    <s v="L"/>
    <s v="Угловая"/>
    <s v="Правильная"/>
    <s v="Зона 3"/>
    <s v="Коммерция"/>
    <s v="Стандарт"/>
    <n v="42"/>
    <n v="320000"/>
    <n v="-5.0000000000000001E-3"/>
    <n v="-0.01"/>
    <n v="0.03"/>
    <n v="0.03"/>
    <n v="-5.0000000000000001E-3"/>
    <n v="-0.02"/>
    <n v="0"/>
    <n v="-1.6E-2"/>
    <n v="0"/>
    <n v="321280"/>
    <n v="15980467.200000001"/>
    <n v="0"/>
    <n v="321280"/>
    <n v="15980467.200000001"/>
    <s v="Резерв"/>
    <s v="С1-62"/>
    <s v="Ст"/>
    <n v="49.74"/>
    <n v="321280"/>
    <s v="Резерв"/>
  </r>
  <r>
    <n v="63"/>
    <s v="С1-63"/>
    <x v="0"/>
    <n v="3"/>
    <n v="10"/>
    <n v="63"/>
    <n v="28.64"/>
    <x v="0"/>
    <s v="Ст"/>
    <n v="4.29"/>
    <n v="1.29"/>
    <n v="24.35"/>
    <n v="25.64"/>
    <s v="S"/>
    <s v="Линейная"/>
    <s v="Правильная"/>
    <s v="Зона 3"/>
    <s v="Коммерция"/>
    <s v="Стандарт"/>
    <n v="42"/>
    <n v="320000"/>
    <n v="-5.0000000000000001E-3"/>
    <n v="0.04"/>
    <n v="0"/>
    <n v="0.03"/>
    <n v="-5.0000000000000001E-3"/>
    <n v="-0.02"/>
    <n v="0"/>
    <n v="-1.6E-2"/>
    <n v="0"/>
    <n v="327680"/>
    <n v="9384755.1999999993"/>
    <n v="0"/>
    <n v="327680"/>
    <n v="9384755.1999999993"/>
    <s v="Резерв"/>
    <s v="С1-63"/>
    <s v="Ст"/>
    <n v="28.64"/>
    <n v="327680"/>
    <s v="Резерв"/>
  </r>
  <r>
    <n v="64"/>
    <s v="С1-64"/>
    <x v="0"/>
    <n v="3"/>
    <n v="11"/>
    <n v="64"/>
    <n v="29.27"/>
    <x v="0"/>
    <s v="Ст"/>
    <n v="4.29"/>
    <n v="1.29"/>
    <n v="24.98"/>
    <n v="26.27"/>
    <s v="S"/>
    <s v="Линейная"/>
    <s v="Правильная"/>
    <s v="Зона 3"/>
    <s v="Коммерция"/>
    <s v="Стандарт"/>
    <n v="42"/>
    <n v="320000"/>
    <n v="-5.0000000000000001E-3"/>
    <n v="0.04"/>
    <n v="0"/>
    <n v="0.03"/>
    <n v="-5.0000000000000001E-3"/>
    <n v="-0.02"/>
    <n v="0"/>
    <n v="-1.6E-2"/>
    <n v="0"/>
    <n v="327680"/>
    <n v="9591193.5999999996"/>
    <n v="0"/>
    <n v="327680"/>
    <n v="9591193.5999999996"/>
    <s v="Резерв"/>
    <s v="С1-64"/>
    <s v="Ст"/>
    <n v="29.27"/>
    <n v="327680"/>
    <s v="Резерв"/>
  </r>
  <r>
    <n v="65"/>
    <s v="С1-65"/>
    <x v="0"/>
    <n v="3"/>
    <n v="12"/>
    <n v="65"/>
    <n v="29.28"/>
    <x v="0"/>
    <s v="Ст"/>
    <n v="4.29"/>
    <n v="1.29"/>
    <n v="24.990000000000002"/>
    <n v="26.28"/>
    <s v="S"/>
    <s v="Линейная"/>
    <s v="Правильная"/>
    <s v="Зона 3"/>
    <s v="Коммерция"/>
    <s v="Стандарт"/>
    <n v="42"/>
    <n v="320000"/>
    <n v="-5.0000000000000001E-3"/>
    <n v="0.04"/>
    <n v="0"/>
    <n v="0.03"/>
    <n v="-5.0000000000000001E-3"/>
    <n v="-0.02"/>
    <n v="0"/>
    <n v="-1.6E-2"/>
    <n v="0"/>
    <n v="327680"/>
    <n v="9594470.4000000004"/>
    <n v="0"/>
    <n v="327680"/>
    <n v="9594470.4000000004"/>
    <s v="Резерв"/>
    <s v="С1-65"/>
    <s v="Ст"/>
    <n v="29.28"/>
    <n v="327680"/>
    <s v="Резерв"/>
  </r>
  <r>
    <n v="66"/>
    <s v="С1-66"/>
    <x v="0"/>
    <n v="3"/>
    <n v="13"/>
    <n v="66"/>
    <n v="29.27"/>
    <x v="0"/>
    <s v="Ст"/>
    <n v="4.29"/>
    <n v="1.29"/>
    <n v="24.98"/>
    <n v="26.27"/>
    <s v="S"/>
    <s v="Линейная"/>
    <s v="Правильная"/>
    <s v="Зона 2"/>
    <s v="Коммерция"/>
    <s v="Стандарт"/>
    <n v="42"/>
    <n v="320000"/>
    <n v="-5.0000000000000001E-3"/>
    <n v="0.04"/>
    <n v="0"/>
    <n v="0.03"/>
    <n v="0"/>
    <n v="-0.02"/>
    <n v="0"/>
    <n v="-1.6E-2"/>
    <n v="0"/>
    <n v="329280"/>
    <n v="9638025.5999999996"/>
    <n v="0"/>
    <n v="329280"/>
    <n v="9638025.5999999996"/>
    <s v="Резерв"/>
    <s v="С1-66"/>
    <s v="Ст"/>
    <n v="29.27"/>
    <n v="329280"/>
    <s v="Резерв"/>
  </r>
  <r>
    <n v="67"/>
    <s v="С1-67"/>
    <x v="0"/>
    <n v="3"/>
    <n v="14"/>
    <n v="67"/>
    <n v="29.28"/>
    <x v="0"/>
    <s v="Ст"/>
    <n v="4.29"/>
    <n v="1.29"/>
    <n v="24.990000000000002"/>
    <n v="26.28"/>
    <s v="S"/>
    <s v="Линейная"/>
    <s v="Правильная"/>
    <s v="Зона 2"/>
    <s v="Коммерция"/>
    <s v="Стандарт"/>
    <n v="42"/>
    <n v="320000"/>
    <n v="-5.0000000000000001E-3"/>
    <n v="0.04"/>
    <n v="0"/>
    <n v="0.03"/>
    <n v="0"/>
    <n v="-0.02"/>
    <n v="0"/>
    <n v="-1.6E-2"/>
    <n v="0"/>
    <n v="329280"/>
    <n v="9641318.4000000004"/>
    <n v="0"/>
    <n v="329280"/>
    <n v="9641318.4000000004"/>
    <s v="Резерв"/>
    <s v="С1-67"/>
    <s v="Ст"/>
    <n v="29.28"/>
    <n v="329280"/>
    <s v="Резерв"/>
  </r>
  <r>
    <n v="68"/>
    <s v="С1-68"/>
    <x v="0"/>
    <n v="3"/>
    <n v="15"/>
    <n v="68"/>
    <n v="53.24"/>
    <x v="1"/>
    <s v="1АЕ"/>
    <n v="4.7699999999999996"/>
    <n v="1.43"/>
    <n v="48.47"/>
    <n v="49.9"/>
    <s v="L"/>
    <s v="Линейная"/>
    <s v="Правильная"/>
    <s v="Зона 2"/>
    <s v="Коммерция"/>
    <s v="Стандарт"/>
    <n v="42"/>
    <n v="310400"/>
    <n v="-5.0000000000000001E-3"/>
    <n v="-0.01"/>
    <n v="0"/>
    <n v="0.03"/>
    <n v="0"/>
    <n v="-0.02"/>
    <n v="0"/>
    <n v="-1.6E-2"/>
    <n v="0"/>
    <n v="303881.59999999998"/>
    <n v="16178656.384"/>
    <n v="0"/>
    <n v="303881.59999999998"/>
    <n v="16178656.384"/>
    <s v="Резерв"/>
    <s v="С1-68"/>
    <s v="1К"/>
    <n v="53.24"/>
    <n v="303881.59999999998"/>
    <s v="Резерв"/>
  </r>
  <r>
    <n v="69"/>
    <s v="С1-69"/>
    <x v="0"/>
    <n v="3"/>
    <n v="16"/>
    <n v="69"/>
    <n v="30.6"/>
    <x v="0"/>
    <s v="Ст"/>
    <n v="5.86"/>
    <n v="1.76"/>
    <n v="24.740000000000002"/>
    <n v="26.500000000000004"/>
    <s v="S"/>
    <s v="Линейная"/>
    <s v="Правильная"/>
    <s v="Зона 1"/>
    <s v="Коммерция"/>
    <s v="Стандарт"/>
    <n v="42"/>
    <n v="320000"/>
    <n v="-5.0000000000000001E-3"/>
    <n v="0.04"/>
    <n v="0"/>
    <n v="0.03"/>
    <n v="5.0000000000000001E-3"/>
    <n v="-0.02"/>
    <n v="0"/>
    <n v="-1.6E-2"/>
    <n v="0"/>
    <n v="330880"/>
    <n v="10124928"/>
    <n v="0"/>
    <n v="330880"/>
    <n v="10124928"/>
    <s v="Резерв"/>
    <s v="С1-69"/>
    <s v="Ст"/>
    <n v="30.6"/>
    <n v="330880"/>
    <s v="Резерв"/>
  </r>
  <r>
    <n v="7"/>
    <s v="С1-7"/>
    <x v="0"/>
    <n v="1"/>
    <n v="7"/>
    <n v="7"/>
    <n v="44.94"/>
    <x v="0"/>
    <s v="Ст"/>
    <n v="9.2100000000000009"/>
    <n v="2.76"/>
    <n v="35.729999999999997"/>
    <n v="38.489999999999995"/>
    <s v="L"/>
    <s v="Угловая"/>
    <s v="Правильная"/>
    <s v="Зона 1"/>
    <s v="Двор северо-восток"/>
    <s v="Стандарт"/>
    <n v="13"/>
    <n v="320000"/>
    <n v="-1.4999999999999999E-2"/>
    <n v="-0.01"/>
    <n v="0.03"/>
    <n v="0.03"/>
    <n v="5.0000000000000001E-3"/>
    <n v="-0.01"/>
    <n v="0"/>
    <n v="1.2999999999999999E-2"/>
    <n v="0"/>
    <n v="333760"/>
    <n v="14999174.399999999"/>
    <n v="0"/>
    <n v="333760"/>
    <n v="14999174.399999999"/>
    <s v="Резерв"/>
    <s v="С1-7"/>
    <s v="Ст"/>
    <n v="44.94"/>
    <n v="333760"/>
    <s v="Резерв"/>
  </r>
  <r>
    <n v="70"/>
    <s v="С1-70"/>
    <x v="0"/>
    <n v="3"/>
    <n v="17"/>
    <n v="70"/>
    <n v="30.14"/>
    <x v="0"/>
    <s v="Ст"/>
    <n v="5.4"/>
    <n v="1.62"/>
    <n v="24.740000000000002"/>
    <n v="26.360000000000003"/>
    <s v="S"/>
    <s v="Линейная"/>
    <s v="Правильная"/>
    <s v="Зона 1"/>
    <s v="Коммерция"/>
    <s v="Стандарт"/>
    <n v="42"/>
    <n v="320000"/>
    <n v="-5.0000000000000001E-3"/>
    <n v="0.04"/>
    <n v="0"/>
    <n v="0.03"/>
    <n v="5.0000000000000001E-3"/>
    <n v="-0.02"/>
    <n v="0"/>
    <n v="-1.6E-2"/>
    <n v="0"/>
    <n v="330880"/>
    <n v="9972723.2000000011"/>
    <n v="0"/>
    <n v="330880"/>
    <n v="9972723.2000000011"/>
    <s v="Резерв"/>
    <s v="С1-70"/>
    <s v="Ст"/>
    <n v="30.14"/>
    <n v="330880"/>
    <s v="Резерв"/>
  </r>
  <r>
    <n v="71"/>
    <s v="С1-71"/>
    <x v="0"/>
    <n v="3"/>
    <n v="18"/>
    <n v="71"/>
    <n v="43"/>
    <x v="0"/>
    <s v="Ст"/>
    <n v="6.77"/>
    <n v="2.0299999999999998"/>
    <n v="36.230000000000004"/>
    <n v="38.260000000000005"/>
    <s v="L"/>
    <s v="Линейная"/>
    <s v="Правильная"/>
    <s v="Зона 1"/>
    <s v="Коммерция"/>
    <s v="Стандарт"/>
    <n v="42"/>
    <n v="320000"/>
    <n v="-5.0000000000000001E-3"/>
    <n v="-0.01"/>
    <n v="0"/>
    <n v="0.03"/>
    <n v="5.0000000000000001E-3"/>
    <n v="-0.02"/>
    <n v="0"/>
    <n v="-1.6E-2"/>
    <n v="0"/>
    <n v="314880"/>
    <n v="13539840"/>
    <n v="0"/>
    <n v="314880"/>
    <n v="13539840"/>
    <s v="Резерв"/>
    <s v="С1-71"/>
    <s v="Ст"/>
    <n v="43"/>
    <n v="314880"/>
    <s v="Резерв"/>
  </r>
  <r>
    <n v="72"/>
    <s v="С1-72"/>
    <x v="0"/>
    <n v="3"/>
    <n v="19"/>
    <n v="72"/>
    <n v="48.9"/>
    <x v="1"/>
    <s v="1АЕ"/>
    <n v="10.33"/>
    <n v="3.1"/>
    <n v="38.57"/>
    <n v="41.67"/>
    <s v="S"/>
    <s v="Линейная"/>
    <s v="Неправильная"/>
    <s v="Зона 1"/>
    <s v="Море"/>
    <s v="Стандарт"/>
    <n v="42"/>
    <n v="310400"/>
    <n v="-5.0000000000000001E-3"/>
    <n v="0.04"/>
    <n v="0"/>
    <n v="0"/>
    <n v="5.0000000000000001E-3"/>
    <n v="7.0000000000000007E-2"/>
    <n v="0"/>
    <n v="-1.6E-2"/>
    <n v="0"/>
    <n v="339577.59999999998"/>
    <n v="16605344.639999999"/>
    <n v="0"/>
    <n v="339577.59999999998"/>
    <n v="16605344.639999999"/>
    <s v="Резерв"/>
    <s v="С1-72"/>
    <s v="1К"/>
    <n v="48.9"/>
    <n v="339577.59999999998"/>
    <s v="Резерв"/>
  </r>
  <r>
    <n v="73"/>
    <s v="С1-73"/>
    <x v="0"/>
    <n v="3"/>
    <n v="20"/>
    <n v="73"/>
    <n v="29.51"/>
    <x v="0"/>
    <s v="Ст"/>
    <n v="4.5199999999999996"/>
    <n v="1.36"/>
    <n v="24.990000000000002"/>
    <n v="26.35"/>
    <s v="S"/>
    <s v="Линейная"/>
    <s v="Правильная"/>
    <s v="Зона 1"/>
    <s v="Море"/>
    <s v="У входа в лифтовый холл"/>
    <n v="42"/>
    <n v="320000"/>
    <n v="-5.0000000000000001E-3"/>
    <n v="0.04"/>
    <n v="0"/>
    <n v="0.03"/>
    <n v="5.0000000000000001E-3"/>
    <n v="7.0000000000000007E-2"/>
    <n v="-0.01"/>
    <n v="-1.6E-2"/>
    <n v="0"/>
    <n v="356480"/>
    <n v="10519724.800000001"/>
    <n v="0"/>
    <n v="356480"/>
    <n v="10519724.800000001"/>
    <s v="Резерв"/>
    <s v="С1-73"/>
    <s v="Ст"/>
    <n v="29.51"/>
    <n v="356480"/>
    <s v="Резерв"/>
  </r>
  <r>
    <n v="74"/>
    <s v="С1-74"/>
    <x v="0"/>
    <n v="3"/>
    <n v="21"/>
    <n v="74"/>
    <n v="30.16"/>
    <x v="0"/>
    <s v="Ст"/>
    <n v="5.18"/>
    <n v="1.55"/>
    <n v="24.98"/>
    <n v="26.53"/>
    <s v="S"/>
    <s v="Линейная"/>
    <s v="Правильная"/>
    <s v="Зона 1"/>
    <s v="Море"/>
    <s v="У входа в лифтовый холл"/>
    <n v="42"/>
    <n v="320000"/>
    <n v="-5.0000000000000001E-3"/>
    <n v="0.04"/>
    <n v="0"/>
    <n v="0.03"/>
    <n v="5.0000000000000001E-3"/>
    <n v="7.0000000000000007E-2"/>
    <n v="-0.01"/>
    <n v="-1.6E-2"/>
    <n v="0"/>
    <n v="356480"/>
    <n v="10751436.800000001"/>
    <n v="0"/>
    <n v="356480"/>
    <n v="10751436.800000001"/>
    <s v="Резерв"/>
    <s v="С1-74"/>
    <s v="Ст"/>
    <n v="30.16"/>
    <n v="356480"/>
    <s v="Резерв"/>
  </r>
  <r>
    <n v="75"/>
    <s v="С1-75"/>
    <x v="0"/>
    <n v="3"/>
    <n v="22"/>
    <n v="75"/>
    <n v="30.83"/>
    <x v="0"/>
    <s v="Ст"/>
    <n v="5.84"/>
    <n v="1.75"/>
    <n v="24.99"/>
    <n v="26.74"/>
    <s v="S"/>
    <s v="Линейная"/>
    <s v="Правильная"/>
    <s v="Зона 1"/>
    <s v="Море"/>
    <s v="Стандарт"/>
    <n v="42"/>
    <n v="320000"/>
    <n v="-5.0000000000000001E-3"/>
    <n v="0.04"/>
    <n v="0"/>
    <n v="0.03"/>
    <n v="5.0000000000000001E-3"/>
    <n v="7.0000000000000007E-2"/>
    <n v="0"/>
    <n v="-1.6E-2"/>
    <n v="0"/>
    <n v="359680"/>
    <n v="11088934.399999999"/>
    <n v="0"/>
    <n v="359680"/>
    <n v="11088934.399999999"/>
    <s v="Резерв"/>
    <s v="С1-75"/>
    <s v="Ст"/>
    <n v="30.83"/>
    <n v="359680"/>
    <s v="Резерв"/>
  </r>
  <r>
    <n v="76"/>
    <s v="С1-76"/>
    <x v="0"/>
    <n v="3"/>
    <n v="23"/>
    <n v="76"/>
    <n v="31.48"/>
    <x v="0"/>
    <s v="Ст"/>
    <n v="6.5"/>
    <n v="1.95"/>
    <n v="24.98"/>
    <n v="26.93"/>
    <s v="S"/>
    <s v="Линейная"/>
    <s v="Правильная"/>
    <s v="Зона 1"/>
    <s v="Море"/>
    <s v="Стандарт"/>
    <n v="42"/>
    <n v="320000"/>
    <n v="-5.0000000000000001E-3"/>
    <n v="0.04"/>
    <n v="0"/>
    <n v="0.03"/>
    <n v="5.0000000000000001E-3"/>
    <n v="7.0000000000000007E-2"/>
    <n v="0"/>
    <n v="-1.6E-2"/>
    <n v="0"/>
    <n v="359680"/>
    <n v="11322726.4"/>
    <n v="0"/>
    <n v="359680"/>
    <n v="11322726.4"/>
    <s v="Резерв"/>
    <s v="С1-76"/>
    <s v="Ст"/>
    <n v="31.48"/>
    <n v="359680"/>
    <s v="Резерв"/>
  </r>
  <r>
    <n v="77"/>
    <s v="С1-77"/>
    <x v="0"/>
    <n v="3"/>
    <n v="24"/>
    <n v="77"/>
    <n v="31.9"/>
    <x v="0"/>
    <s v="Ст"/>
    <n v="7.16"/>
    <n v="2.15"/>
    <n v="24.74"/>
    <n v="26.889999999999997"/>
    <s v="S"/>
    <s v="Линейная"/>
    <s v="Правильная"/>
    <s v="Зона 1"/>
    <s v="Море"/>
    <s v="Стандарт"/>
    <n v="42"/>
    <n v="320000"/>
    <n v="-5.0000000000000001E-3"/>
    <n v="0.04"/>
    <n v="0"/>
    <n v="0.03"/>
    <n v="5.0000000000000001E-3"/>
    <n v="7.0000000000000007E-2"/>
    <n v="0"/>
    <n v="-1.6E-2"/>
    <n v="0"/>
    <n v="359680"/>
    <n v="11473792"/>
    <n v="0"/>
    <n v="359680"/>
    <n v="11473792"/>
    <s v="Резерв"/>
    <s v="С1-77"/>
    <s v="Ст"/>
    <n v="31.9"/>
    <n v="359680"/>
    <s v="Резерв"/>
  </r>
  <r>
    <n v="78"/>
    <s v="С1-78"/>
    <x v="0"/>
    <n v="3"/>
    <n v="25"/>
    <n v="78"/>
    <n v="32.340000000000003"/>
    <x v="0"/>
    <s v="Ст"/>
    <n v="7.6"/>
    <n v="2.2799999999999998"/>
    <n v="24.740000000000002"/>
    <n v="27.020000000000003"/>
    <s v="S"/>
    <s v="Линейная"/>
    <s v="Правильная"/>
    <s v="Зона 1"/>
    <s v="Море"/>
    <s v="Стандарт"/>
    <n v="42"/>
    <n v="320000"/>
    <n v="-5.0000000000000001E-3"/>
    <n v="0.04"/>
    <n v="0"/>
    <n v="0.03"/>
    <n v="5.0000000000000001E-3"/>
    <n v="7.0000000000000007E-2"/>
    <n v="0"/>
    <n v="-1.6E-2"/>
    <n v="0"/>
    <n v="359680"/>
    <n v="11632051.200000001"/>
    <n v="0"/>
    <n v="359680"/>
    <n v="11632051.200000001"/>
    <s v="Резерв"/>
    <s v="С1-78"/>
    <s v="Ст"/>
    <n v="32.340000000000003"/>
    <n v="359680"/>
    <s v="Резерв"/>
  </r>
  <r>
    <n v="79"/>
    <s v="С1-79"/>
    <x v="0"/>
    <n v="3"/>
    <n v="26"/>
    <n v="79"/>
    <n v="53.42"/>
    <x v="1"/>
    <s v="1АЕ"/>
    <n v="4.7699999999999996"/>
    <n v="1.43"/>
    <n v="48.650000000000006"/>
    <n v="50.080000000000005"/>
    <s v="L"/>
    <s v="Линейная"/>
    <s v="Правильная"/>
    <s v="Зона 2"/>
    <s v="Море"/>
    <s v="Стандарт"/>
    <n v="42"/>
    <n v="310400"/>
    <n v="-5.0000000000000001E-3"/>
    <n v="-0.01"/>
    <n v="0"/>
    <n v="0.03"/>
    <n v="0"/>
    <n v="7.0000000000000007E-2"/>
    <n v="0"/>
    <n v="-1.6E-2"/>
    <n v="0"/>
    <n v="331817.59999999998"/>
    <n v="17725696.191999998"/>
    <n v="0"/>
    <n v="331817.59999999998"/>
    <n v="17725696.191999998"/>
    <s v="Резерв"/>
    <s v="С1-79"/>
    <s v="1К"/>
    <n v="53.42"/>
    <n v="331817.59999999998"/>
    <s v="Резерв"/>
  </r>
  <r>
    <n v="8"/>
    <s v="С1-8"/>
    <x v="0"/>
    <n v="1"/>
    <n v="8"/>
    <n v="8"/>
    <n v="44.49"/>
    <x v="0"/>
    <s v="Ст"/>
    <n v="8.76"/>
    <n v="2.63"/>
    <n v="35.730000000000004"/>
    <n v="38.360000000000007"/>
    <s v="L"/>
    <s v="Угловая"/>
    <s v="Правильная"/>
    <s v="Зона 1"/>
    <s v="Двор северо-восток"/>
    <s v="Стандарт"/>
    <n v="13"/>
    <n v="320000"/>
    <n v="-1.4999999999999999E-2"/>
    <n v="-0.01"/>
    <n v="0.03"/>
    <n v="0.03"/>
    <n v="5.0000000000000001E-3"/>
    <n v="-0.01"/>
    <n v="0"/>
    <n v="1.2999999999999999E-2"/>
    <n v="0"/>
    <n v="333760"/>
    <n v="14848982.4"/>
    <n v="0"/>
    <n v="333760"/>
    <n v="14848982.4"/>
    <s v="Резерв"/>
    <s v="С1-8"/>
    <s v="Ст"/>
    <n v="44.49"/>
    <n v="333760"/>
    <s v="Резерв"/>
  </r>
  <r>
    <n v="80"/>
    <s v="С1-80"/>
    <x v="0"/>
    <n v="3"/>
    <n v="27"/>
    <n v="80"/>
    <n v="29.27"/>
    <x v="0"/>
    <s v="Ст"/>
    <n v="4.29"/>
    <n v="1.29"/>
    <n v="24.98"/>
    <n v="26.27"/>
    <s v="S"/>
    <s v="Линейная"/>
    <s v="Правильная"/>
    <s v="Зона 2"/>
    <s v="Море"/>
    <s v="Стандарт"/>
    <n v="42"/>
    <n v="320000"/>
    <n v="-5.0000000000000001E-3"/>
    <n v="0.04"/>
    <n v="0"/>
    <n v="0.03"/>
    <n v="0"/>
    <n v="7.0000000000000007E-2"/>
    <n v="0"/>
    <n v="-1.6E-2"/>
    <n v="0"/>
    <n v="358080"/>
    <n v="10481001.6"/>
    <n v="0"/>
    <n v="358080"/>
    <n v="10481001.6"/>
    <s v="Резерв"/>
    <s v="С1-80"/>
    <s v="Ст"/>
    <n v="29.27"/>
    <n v="358080"/>
    <s v="Резерв"/>
  </r>
  <r>
    <n v="81"/>
    <s v="С1-81"/>
    <x v="0"/>
    <n v="3"/>
    <n v="28"/>
    <n v="81"/>
    <n v="29.28"/>
    <x v="0"/>
    <s v="Ст"/>
    <n v="4.29"/>
    <n v="1.29"/>
    <n v="24.990000000000002"/>
    <n v="26.28"/>
    <s v="S"/>
    <s v="Линейная"/>
    <s v="Правильная"/>
    <s v="Зона 2"/>
    <s v="Море"/>
    <s v="Стандарт"/>
    <n v="42"/>
    <n v="320000"/>
    <n v="-5.0000000000000001E-3"/>
    <n v="0.04"/>
    <n v="0"/>
    <n v="0.03"/>
    <n v="0"/>
    <n v="7.0000000000000007E-2"/>
    <n v="0"/>
    <n v="-1.6E-2"/>
    <n v="0"/>
    <n v="358080"/>
    <n v="10484582.4"/>
    <n v="0"/>
    <n v="358080"/>
    <n v="10484582.4"/>
    <s v="Резерв"/>
    <s v="С1-81"/>
    <s v="Ст"/>
    <n v="29.28"/>
    <n v="358080"/>
    <s v="Резерв"/>
  </r>
  <r>
    <n v="82"/>
    <s v="С1-82"/>
    <x v="0"/>
    <n v="3"/>
    <n v="29"/>
    <n v="82"/>
    <n v="29.27"/>
    <x v="0"/>
    <s v="Ст"/>
    <n v="4.29"/>
    <n v="1.29"/>
    <n v="24.98"/>
    <n v="26.27"/>
    <s v="S"/>
    <s v="Линейная"/>
    <s v="Правильная"/>
    <s v="Зона 3"/>
    <s v="Море"/>
    <s v="Стандарт"/>
    <n v="42"/>
    <n v="320000"/>
    <n v="-5.0000000000000001E-3"/>
    <n v="0.04"/>
    <n v="0"/>
    <n v="0.03"/>
    <n v="-5.0000000000000001E-3"/>
    <n v="7.0000000000000007E-2"/>
    <n v="0"/>
    <n v="-1.6E-2"/>
    <n v="0"/>
    <n v="356480"/>
    <n v="10434169.6"/>
    <n v="0"/>
    <n v="356480"/>
    <n v="10434169.6"/>
    <s v="Резерв"/>
    <s v="С1-82"/>
    <s v="Ст"/>
    <n v="29.27"/>
    <n v="356480"/>
    <s v="Резерв"/>
  </r>
  <r>
    <n v="83"/>
    <s v="С1-83"/>
    <x v="0"/>
    <n v="3"/>
    <n v="30"/>
    <n v="83"/>
    <n v="29.28"/>
    <x v="0"/>
    <s v="Ст"/>
    <n v="4.29"/>
    <n v="1.29"/>
    <n v="24.990000000000002"/>
    <n v="26.28"/>
    <s v="S"/>
    <s v="Линейная"/>
    <s v="Правильная"/>
    <s v="Зона 3"/>
    <s v="Море"/>
    <s v="Стандарт"/>
    <n v="42"/>
    <n v="320000"/>
    <n v="-5.0000000000000001E-3"/>
    <n v="0.04"/>
    <n v="0"/>
    <n v="0.03"/>
    <n v="-5.0000000000000001E-3"/>
    <n v="7.0000000000000007E-2"/>
    <n v="0"/>
    <n v="-1.6E-2"/>
    <n v="0"/>
    <n v="356480"/>
    <n v="10437734.4"/>
    <n v="0"/>
    <n v="356480"/>
    <n v="10437734.4"/>
    <s v="Резерв"/>
    <s v="С1-83"/>
    <s v="Ст"/>
    <n v="29.28"/>
    <n v="356480"/>
    <s v="Резерв"/>
  </r>
  <r>
    <n v="84"/>
    <s v="С1-84"/>
    <x v="0"/>
    <n v="3"/>
    <n v="31"/>
    <n v="84"/>
    <n v="28.64"/>
    <x v="0"/>
    <s v="Ст"/>
    <n v="4.29"/>
    <n v="1.29"/>
    <n v="24.35"/>
    <n v="25.64"/>
    <s v="S"/>
    <s v="Линейная"/>
    <s v="Правильная"/>
    <s v="Зона 3"/>
    <s v="Море"/>
    <s v="Стандарт"/>
    <n v="42"/>
    <n v="320000"/>
    <n v="-5.0000000000000001E-3"/>
    <n v="0.04"/>
    <n v="0"/>
    <n v="0.03"/>
    <n v="-5.0000000000000001E-3"/>
    <n v="7.0000000000000007E-2"/>
    <n v="0"/>
    <n v="-1.6E-2"/>
    <n v="0"/>
    <n v="356480"/>
    <n v="10209587.200000001"/>
    <n v="0"/>
    <n v="356480"/>
    <n v="10209587.200000001"/>
    <s v="Резерв"/>
    <s v="С1-84"/>
    <s v="Ст"/>
    <n v="28.64"/>
    <n v="356480"/>
    <s v="Резерв"/>
  </r>
  <r>
    <n v="85"/>
    <s v="С1-85"/>
    <x v="0"/>
    <n v="3"/>
    <n v="32"/>
    <n v="85"/>
    <n v="49.74"/>
    <x v="0"/>
    <s v="Ст"/>
    <n v="14.01"/>
    <n v="4.2"/>
    <n v="35.730000000000004"/>
    <n v="39.930000000000007"/>
    <s v="L"/>
    <s v="Угловая"/>
    <s v="Правильная"/>
    <s v="Зона 3"/>
    <s v="Море"/>
    <s v="Стандарт"/>
    <n v="42"/>
    <n v="320000"/>
    <n v="-5.0000000000000001E-3"/>
    <n v="-0.01"/>
    <n v="0.03"/>
    <n v="0.03"/>
    <n v="-5.0000000000000001E-3"/>
    <n v="7.0000000000000007E-2"/>
    <n v="0"/>
    <n v="-1.6E-2"/>
    <n v="0"/>
    <n v="350080"/>
    <n v="17412979.199999999"/>
    <n v="0"/>
    <n v="350080"/>
    <n v="17412979.199999999"/>
    <s v="Резерв"/>
    <s v="С1-85"/>
    <s v="Ст"/>
    <n v="49.74"/>
    <n v="350080"/>
    <s v="Резерв"/>
  </r>
  <r>
    <n v="86"/>
    <s v="С1-86"/>
    <x v="0"/>
    <n v="3"/>
    <n v="33"/>
    <n v="86"/>
    <n v="49.74"/>
    <x v="0"/>
    <s v="Ст"/>
    <n v="14.01"/>
    <n v="4.2"/>
    <n v="35.730000000000004"/>
    <n v="39.930000000000007"/>
    <s v="L"/>
    <s v="Угловая"/>
    <s v="Правильная"/>
    <s v="Зона 3"/>
    <s v="Двор северо-восток"/>
    <s v="Стандарт"/>
    <n v="42"/>
    <n v="320000"/>
    <n v="-5.0000000000000001E-3"/>
    <n v="-0.01"/>
    <n v="0.03"/>
    <n v="0.03"/>
    <n v="-5.0000000000000001E-3"/>
    <n v="-0.01"/>
    <n v="0"/>
    <n v="-1.6E-2"/>
    <n v="0"/>
    <n v="324480"/>
    <n v="16139635.200000001"/>
    <n v="0"/>
    <n v="324480"/>
    <n v="16139635.200000001"/>
    <s v="Резерв"/>
    <s v="С1-86"/>
    <s v="Ст"/>
    <n v="49.74"/>
    <n v="324480"/>
    <s v="Резерв"/>
  </r>
  <r>
    <n v="87"/>
    <s v="С1-87"/>
    <x v="0"/>
    <n v="3"/>
    <n v="34"/>
    <n v="87"/>
    <n v="28.64"/>
    <x v="0"/>
    <s v="Ст"/>
    <n v="4.29"/>
    <n v="1.29"/>
    <n v="24.35"/>
    <n v="25.64"/>
    <s v="S"/>
    <s v="Линейная"/>
    <s v="Правильная"/>
    <s v="Зона 3"/>
    <s v="Двор северо-восток"/>
    <s v="Стандарт"/>
    <n v="42"/>
    <n v="320000"/>
    <n v="-5.0000000000000001E-3"/>
    <n v="0.04"/>
    <n v="0"/>
    <n v="0.03"/>
    <n v="-5.0000000000000001E-3"/>
    <n v="-0.01"/>
    <n v="0"/>
    <n v="-1.6E-2"/>
    <n v="0"/>
    <n v="330880"/>
    <n v="9476403.2000000011"/>
    <n v="0"/>
    <n v="330880"/>
    <n v="9476403.2000000011"/>
    <s v="Резерв"/>
    <s v="С1-87"/>
    <s v="Ст"/>
    <n v="28.64"/>
    <n v="330880"/>
    <s v="Резерв"/>
  </r>
  <r>
    <n v="88"/>
    <s v="С1-88"/>
    <x v="0"/>
    <n v="3"/>
    <n v="35"/>
    <n v="88"/>
    <n v="29.28"/>
    <x v="0"/>
    <s v="Ст"/>
    <n v="4.29"/>
    <n v="1.29"/>
    <n v="24.990000000000002"/>
    <n v="26.28"/>
    <s v="S"/>
    <s v="Линейная"/>
    <s v="Правильная"/>
    <s v="Зона 3"/>
    <s v="Двор северо-восток"/>
    <s v="Стандарт"/>
    <n v="42"/>
    <n v="320000"/>
    <n v="-5.0000000000000001E-3"/>
    <n v="0.04"/>
    <n v="0"/>
    <n v="0.03"/>
    <n v="-5.0000000000000001E-3"/>
    <n v="-0.01"/>
    <n v="0"/>
    <n v="-1.6E-2"/>
    <n v="0"/>
    <n v="330880"/>
    <n v="9688166.4000000004"/>
    <n v="0"/>
    <n v="330880"/>
    <n v="9688166.4000000004"/>
    <s v="Резерв"/>
    <s v="С1-88"/>
    <s v="Ст"/>
    <n v="29.28"/>
    <n v="330880"/>
    <s v="Резерв"/>
  </r>
  <r>
    <n v="89"/>
    <s v="С1-89"/>
    <x v="0"/>
    <n v="3"/>
    <n v="36"/>
    <n v="89"/>
    <n v="29.28"/>
    <x v="0"/>
    <s v="Ст"/>
    <n v="4.29"/>
    <n v="1.29"/>
    <n v="24.990000000000002"/>
    <n v="26.28"/>
    <s v="S"/>
    <s v="Линейная"/>
    <s v="Правильная"/>
    <s v="Зона 3"/>
    <s v="Двор северо-восток"/>
    <s v="Стандарт"/>
    <n v="42"/>
    <n v="320000"/>
    <n v="-5.0000000000000001E-3"/>
    <n v="0.04"/>
    <n v="0"/>
    <n v="0.03"/>
    <n v="-5.0000000000000001E-3"/>
    <n v="-0.01"/>
    <n v="0"/>
    <n v="-1.6E-2"/>
    <n v="0"/>
    <n v="330880"/>
    <n v="9688166.4000000004"/>
    <n v="0"/>
    <n v="330880"/>
    <n v="9688166.4000000004"/>
    <s v="Резерв"/>
    <s v="С1-89"/>
    <s v="Ст"/>
    <n v="29.28"/>
    <n v="330880"/>
    <s v="Резерв"/>
  </r>
  <r>
    <n v="9"/>
    <s v="С1-9"/>
    <x v="0"/>
    <n v="1"/>
    <n v="9"/>
    <n v="9"/>
    <n v="31.31"/>
    <x v="0"/>
    <s v="Ст"/>
    <n v="6.96"/>
    <n v="2.09"/>
    <n v="24.349999999999998"/>
    <n v="26.439999999999998"/>
    <s v="S"/>
    <s v="Линейная"/>
    <s v="Правильная"/>
    <s v="Зона 1"/>
    <s v="Двор северо-восток"/>
    <s v="Стандарт"/>
    <n v="13"/>
    <n v="320000"/>
    <n v="-1.4999999999999999E-2"/>
    <n v="0.04"/>
    <n v="0"/>
    <n v="0.03"/>
    <n v="5.0000000000000001E-3"/>
    <n v="-0.01"/>
    <n v="0"/>
    <n v="1.2999999999999999E-2"/>
    <n v="0"/>
    <n v="340160"/>
    <n v="10650409.6"/>
    <n v="0"/>
    <n v="340160"/>
    <n v="10650409.6"/>
    <s v="Резерв"/>
    <s v="С1-9"/>
    <s v="Ст"/>
    <n v="31.31"/>
    <n v="340160"/>
    <s v="Резерв"/>
  </r>
  <r>
    <n v="90"/>
    <s v="С1-90"/>
    <x v="0"/>
    <n v="3"/>
    <n v="37"/>
    <n v="90"/>
    <n v="29.28"/>
    <x v="0"/>
    <s v="Ст"/>
    <n v="4.29"/>
    <n v="1.29"/>
    <n v="24.990000000000002"/>
    <n v="26.28"/>
    <s v="S"/>
    <s v="Линейная"/>
    <s v="Правильная"/>
    <s v="Зона 2"/>
    <s v="Двор северо-восток"/>
    <s v="Стандарт"/>
    <n v="42"/>
    <n v="320000"/>
    <n v="-5.0000000000000001E-3"/>
    <n v="0.04"/>
    <n v="0"/>
    <n v="0.03"/>
    <n v="0"/>
    <n v="-0.01"/>
    <n v="0"/>
    <n v="-1.6E-2"/>
    <n v="0"/>
    <n v="332480"/>
    <n v="9735014.4000000004"/>
    <n v="0"/>
    <n v="332480"/>
    <n v="9735014.4000000004"/>
    <s v="Резерв"/>
    <s v="С1-90"/>
    <s v="Ст"/>
    <n v="29.28"/>
    <n v="332480"/>
    <s v="Резерв"/>
  </r>
  <r>
    <n v="91"/>
    <s v="С1-91"/>
    <x v="0"/>
    <n v="3"/>
    <n v="38"/>
    <n v="91"/>
    <n v="58.66"/>
    <x v="1"/>
    <s v="1АЕ"/>
    <n v="5.19"/>
    <n v="1.56"/>
    <n v="53.47"/>
    <n v="55.03"/>
    <s v="XL"/>
    <s v="Линейная"/>
    <s v="Правильная"/>
    <s v="Зона 2"/>
    <s v="Двор северо-восток"/>
    <s v="Стандарт"/>
    <n v="42"/>
    <n v="310400"/>
    <n v="-5.0000000000000001E-3"/>
    <n v="-0.02"/>
    <n v="0"/>
    <n v="0.03"/>
    <n v="0"/>
    <n v="-0.01"/>
    <n v="0"/>
    <n v="-1.6E-2"/>
    <n v="0"/>
    <n v="303881.59999999998"/>
    <n v="17825694.655999996"/>
    <n v="0"/>
    <n v="303881.59999999998"/>
    <n v="17825694.655999996"/>
    <s v="Резерв"/>
    <s v="С1-91"/>
    <s v="1К"/>
    <n v="58.66"/>
    <n v="303881.59999999998"/>
    <s v="Резерв"/>
  </r>
  <r>
    <n v="92"/>
    <s v="С1-92"/>
    <x v="0"/>
    <n v="3"/>
    <n v="39"/>
    <n v="92"/>
    <n v="30.59"/>
    <x v="0"/>
    <s v="Ст"/>
    <n v="5.85"/>
    <n v="1.76"/>
    <n v="24.740000000000002"/>
    <n v="26.500000000000004"/>
    <s v="S"/>
    <s v="Линейная"/>
    <s v="Правильная"/>
    <s v="Зона 1"/>
    <s v="Двор северо-восток"/>
    <s v="Стандарт"/>
    <n v="42"/>
    <n v="320000"/>
    <n v="-5.0000000000000001E-3"/>
    <n v="0.04"/>
    <n v="0"/>
    <n v="0.03"/>
    <n v="5.0000000000000001E-3"/>
    <n v="-0.01"/>
    <n v="0"/>
    <n v="-1.6E-2"/>
    <n v="0"/>
    <n v="334080"/>
    <n v="10219507.199999999"/>
    <n v="0"/>
    <n v="334080"/>
    <n v="10219507.199999999"/>
    <s v="Резерв"/>
    <s v="С1-92"/>
    <s v="Ст"/>
    <n v="30.59"/>
    <n v="334080"/>
    <s v="Резерв"/>
  </r>
  <r>
    <n v="93"/>
    <s v="С1-93"/>
    <x v="0"/>
    <n v="3"/>
    <n v="40"/>
    <n v="93"/>
    <n v="30.78"/>
    <x v="0"/>
    <s v="Ст"/>
    <n v="6.04"/>
    <n v="1.81"/>
    <n v="24.740000000000002"/>
    <n v="26.55"/>
    <s v="S"/>
    <s v="Линейная"/>
    <s v="Правильная"/>
    <s v="Зона 1"/>
    <s v="Двор северо-восток"/>
    <s v="Стандарт"/>
    <n v="42"/>
    <n v="320000"/>
    <n v="-5.0000000000000001E-3"/>
    <n v="0.04"/>
    <n v="0"/>
    <n v="0.03"/>
    <n v="5.0000000000000001E-3"/>
    <n v="-0.01"/>
    <n v="0"/>
    <n v="-1.6E-2"/>
    <n v="0"/>
    <n v="334080"/>
    <n v="10282982.4"/>
    <n v="0"/>
    <n v="334080"/>
    <n v="10282982.4"/>
    <s v="Резерв"/>
    <s v="С1-93"/>
    <s v="Ст"/>
    <n v="30.78"/>
    <n v="334080"/>
    <s v="Резерв"/>
  </r>
  <r>
    <n v="94"/>
    <s v="С1-94"/>
    <x v="0"/>
    <n v="3"/>
    <n v="41"/>
    <n v="94"/>
    <n v="30.59"/>
    <x v="0"/>
    <s v="Ст"/>
    <n v="6.04"/>
    <n v="1.81"/>
    <n v="24.55"/>
    <n v="26.36"/>
    <s v="S"/>
    <s v="Линейная"/>
    <s v="Правильная"/>
    <s v="Зона 1"/>
    <s v="Двор северо-восток"/>
    <s v="Около/над входной группой"/>
    <n v="42"/>
    <n v="320000"/>
    <n v="-5.0000000000000001E-3"/>
    <n v="0.04"/>
    <n v="0"/>
    <n v="0.03"/>
    <n v="5.0000000000000001E-3"/>
    <n v="-0.01"/>
    <n v="-0.01"/>
    <n v="-1.6E-2"/>
    <n v="0"/>
    <n v="330880"/>
    <n v="10121619.199999999"/>
    <n v="0"/>
    <n v="330880"/>
    <n v="10121619.199999999"/>
    <s v="Резерв"/>
    <s v="С1-94"/>
    <s v="Ст"/>
    <n v="30.59"/>
    <n v="330880"/>
    <s v="Резерв"/>
  </r>
  <r>
    <n v="95"/>
    <s v="С1-95"/>
    <x v="0"/>
    <n v="3"/>
    <n v="42"/>
    <n v="95"/>
    <n v="30.4"/>
    <x v="0"/>
    <s v="Ст"/>
    <n v="5.85"/>
    <n v="1.76"/>
    <n v="24.549999999999997"/>
    <n v="26.31"/>
    <s v="S"/>
    <s v="Линейная"/>
    <s v="Правильная"/>
    <s v="Зона 1"/>
    <s v="Двор северо-восток"/>
    <s v="Около/над входной группой"/>
    <n v="42"/>
    <n v="320000"/>
    <n v="-5.0000000000000001E-3"/>
    <n v="0.04"/>
    <n v="0"/>
    <n v="0.03"/>
    <n v="5.0000000000000001E-3"/>
    <n v="-0.01"/>
    <n v="-0.01"/>
    <n v="-1.6E-2"/>
    <n v="0"/>
    <n v="330880"/>
    <n v="10058752"/>
    <n v="0"/>
    <n v="330880"/>
    <n v="10058752"/>
    <s v="Резерв"/>
    <s v="С1-95"/>
    <s v="Ст"/>
    <n v="30.4"/>
    <n v="330880"/>
    <s v="Резерв"/>
  </r>
  <r>
    <n v="96"/>
    <s v="С1-96"/>
    <x v="0"/>
    <n v="4"/>
    <n v="1"/>
    <n v="96"/>
    <n v="29.86"/>
    <x v="0"/>
    <s v="Ст"/>
    <n v="5.13"/>
    <n v="1.54"/>
    <n v="24.73"/>
    <n v="26.27"/>
    <s v="S"/>
    <s v="Линейная"/>
    <s v="Правильная"/>
    <s v="Зона 1"/>
    <s v="Двор север"/>
    <s v="Внутренний угол"/>
    <n v="42"/>
    <n v="320000"/>
    <n v="0"/>
    <n v="0.04"/>
    <n v="0"/>
    <n v="0.03"/>
    <n v="5.0000000000000001E-3"/>
    <n v="-1.4999999999999999E-2"/>
    <n v="-0.01"/>
    <n v="-1.6E-2"/>
    <n v="0"/>
    <n v="330880"/>
    <n v="9880076.7999999989"/>
    <n v="0"/>
    <n v="330880"/>
    <n v="9880076.7999999989"/>
    <s v="Резерв"/>
    <s v="С1-96"/>
    <s v="Ст"/>
    <n v="29.86"/>
    <n v="330880"/>
    <s v="Резерв"/>
  </r>
  <r>
    <n v="97"/>
    <s v="С1-97"/>
    <x v="0"/>
    <n v="4"/>
    <n v="2"/>
    <n v="97"/>
    <n v="30.6"/>
    <x v="0"/>
    <s v="Ст"/>
    <n v="5.86"/>
    <n v="1.76"/>
    <n v="24.740000000000002"/>
    <n v="26.500000000000004"/>
    <s v="S"/>
    <s v="Линейная"/>
    <s v="Правильная"/>
    <s v="Зона 1"/>
    <s v="Двор север"/>
    <s v="Стандарт"/>
    <n v="42"/>
    <n v="320000"/>
    <n v="0"/>
    <n v="0.04"/>
    <n v="0"/>
    <n v="0.03"/>
    <n v="5.0000000000000001E-3"/>
    <n v="-1.4999999999999999E-2"/>
    <n v="0"/>
    <n v="-1.6E-2"/>
    <n v="0"/>
    <n v="334080"/>
    <n v="10222848"/>
    <n v="0"/>
    <n v="334080"/>
    <n v="10222848"/>
    <s v="Резерв"/>
    <s v="С1-97"/>
    <s v="Ст"/>
    <n v="30.6"/>
    <n v="334080"/>
    <s v="Резерв"/>
  </r>
  <r>
    <n v="98"/>
    <s v="С1-98"/>
    <x v="0"/>
    <n v="4"/>
    <n v="3"/>
    <n v="98"/>
    <n v="58.74"/>
    <x v="1"/>
    <s v="1АЕ"/>
    <n v="5.27"/>
    <n v="1.58"/>
    <n v="53.47"/>
    <n v="55.05"/>
    <s v="XL"/>
    <s v="Линейная"/>
    <s v="Правильная"/>
    <s v="Зона 2"/>
    <s v="Двор север"/>
    <s v="Стандарт"/>
    <n v="42"/>
    <n v="310400"/>
    <n v="0"/>
    <n v="-0.02"/>
    <n v="0"/>
    <n v="0.03"/>
    <n v="0"/>
    <n v="-1.4999999999999999E-2"/>
    <n v="0"/>
    <n v="-1.6E-2"/>
    <n v="0"/>
    <n v="303881.59999999998"/>
    <n v="17850005.184"/>
    <n v="0"/>
    <n v="303881.59999999998"/>
    <n v="17850005.184"/>
    <s v="Резерв"/>
    <s v="С1-98"/>
    <s v="1К"/>
    <n v="58.74"/>
    <n v="303881.59999999998"/>
    <s v="Резерв"/>
  </r>
  <r>
    <n v="99"/>
    <s v="С1-99"/>
    <x v="0"/>
    <n v="4"/>
    <n v="4"/>
    <n v="99"/>
    <n v="29.24"/>
    <x v="0"/>
    <s v="Ст"/>
    <n v="4.25"/>
    <n v="1.28"/>
    <n v="24.99"/>
    <n v="26.27"/>
    <s v="S"/>
    <s v="Линейная"/>
    <s v="Правильная"/>
    <s v="Зона 2"/>
    <s v="Двор север"/>
    <s v="Стандарт"/>
    <n v="42"/>
    <n v="320000"/>
    <n v="0"/>
    <n v="0.04"/>
    <n v="0"/>
    <n v="0.03"/>
    <n v="0"/>
    <n v="-1.4999999999999999E-2"/>
    <n v="0"/>
    <n v="-1.6E-2"/>
    <n v="0"/>
    <n v="332480"/>
    <n v="9721715.1999999993"/>
    <n v="0"/>
    <n v="332480"/>
    <n v="9721715.1999999993"/>
    <s v="Резерв"/>
    <s v="С1-99"/>
    <s v="Ст"/>
    <n v="29.24"/>
    <n v="332480"/>
    <s v="Резерв"/>
  </r>
  <r>
    <n v="327"/>
    <s v="С2-1"/>
    <x v="1"/>
    <n v="1"/>
    <n v="1"/>
    <n v="1"/>
    <n v="37.479999999999997"/>
    <x v="0"/>
    <s v="Ст"/>
    <n v="7.24"/>
    <n v="2.17"/>
    <n v="30.239999999999995"/>
    <n v="32.409999999999997"/>
    <s v="M"/>
    <s v="Линейная"/>
    <s v="Правильная"/>
    <s v="Зона 1"/>
    <s v="Улица северо-восток"/>
    <s v="Около/над входной группой"/>
    <n v="34"/>
    <n v="320000"/>
    <n v="-1.4999999999999999E-2"/>
    <n v="0"/>
    <n v="0"/>
    <n v="0.03"/>
    <n v="5.0000000000000001E-3"/>
    <n v="-0.02"/>
    <n v="-0.01"/>
    <n v="-8.0000000000000002E-3"/>
    <n v="0"/>
    <n v="314240"/>
    <n v="11777715.199999999"/>
    <n v="0"/>
    <n v="314240"/>
    <n v="11777715.199999999"/>
    <s v="Резерв"/>
    <s v="С2-1"/>
    <s v="Ст"/>
    <n v="37.479999999999997"/>
    <n v="314240"/>
    <s v="Резерв"/>
  </r>
  <r>
    <n v="336"/>
    <s v="С2-10"/>
    <x v="1"/>
    <n v="1"/>
    <n v="10"/>
    <n v="10"/>
    <n v="32.29"/>
    <x v="0"/>
    <s v="Ст"/>
    <n v="7.55"/>
    <n v="2.27"/>
    <n v="24.74"/>
    <n v="27.009999999999998"/>
    <s v="S"/>
    <s v="Линейная"/>
    <s v="Правильная"/>
    <s v="Зона 1"/>
    <s v="Двор юго-запад"/>
    <s v="Стандарт"/>
    <n v="34"/>
    <n v="320000"/>
    <n v="-1.4999999999999999E-2"/>
    <n v="0.04"/>
    <n v="0"/>
    <n v="0.03"/>
    <n v="5.0000000000000001E-3"/>
    <n v="0.02"/>
    <n v="0"/>
    <n v="-8.0000000000000002E-3"/>
    <n v="0"/>
    <n v="343040"/>
    <n v="11076761.6"/>
    <n v="0"/>
    <n v="343040"/>
    <n v="11076761.6"/>
    <s v="Резерв"/>
    <s v="С2-10"/>
    <s v="Ст"/>
    <n v="32.29"/>
    <n v="343040"/>
    <s v="Резерв"/>
  </r>
  <r>
    <n v="426"/>
    <s v="С2-100"/>
    <x v="1"/>
    <n v="3"/>
    <n v="28"/>
    <n v="100"/>
    <n v="29.27"/>
    <x v="0"/>
    <s v="Ст"/>
    <n v="4.29"/>
    <n v="1.29"/>
    <n v="24.98"/>
    <n v="26.27"/>
    <s v="S"/>
    <s v="Линейная"/>
    <s v="Правильная"/>
    <s v="Зона 3"/>
    <s v="Озеро"/>
    <s v="Стандарт"/>
    <n v="40"/>
    <n v="320000"/>
    <n v="-5.0000000000000001E-3"/>
    <n v="0.04"/>
    <n v="0"/>
    <n v="0.03"/>
    <n v="-5.0000000000000001E-3"/>
    <n v="0.03"/>
    <n v="0"/>
    <n v="-1.4E-2"/>
    <n v="0"/>
    <n v="344320"/>
    <n v="10078246.4"/>
    <n v="0"/>
    <n v="344320"/>
    <n v="10078246.4"/>
    <s v="Резерв"/>
    <s v="С2-100"/>
    <s v="Ст"/>
    <n v="29.27"/>
    <n v="344320"/>
    <s v="Резерв"/>
  </r>
  <r>
    <n v="427"/>
    <s v="С2-101"/>
    <x v="1"/>
    <n v="3"/>
    <n v="29"/>
    <n v="101"/>
    <n v="29.27"/>
    <x v="0"/>
    <s v="Ст"/>
    <n v="4.29"/>
    <n v="1.29"/>
    <n v="24.98"/>
    <n v="26.27"/>
    <s v="S"/>
    <s v="Линейная"/>
    <s v="Правильная"/>
    <s v="Зона 3"/>
    <s v="Озеро"/>
    <s v="Стандарт"/>
    <n v="40"/>
    <n v="320000"/>
    <n v="-5.0000000000000001E-3"/>
    <n v="0.04"/>
    <n v="0"/>
    <n v="0.03"/>
    <n v="-5.0000000000000001E-3"/>
    <n v="0.03"/>
    <n v="0"/>
    <n v="-1.4E-2"/>
    <n v="0"/>
    <n v="344320"/>
    <n v="10078246.4"/>
    <n v="0"/>
    <n v="344320"/>
    <n v="10078246.4"/>
    <s v="Резерв"/>
    <s v="С2-101"/>
    <s v="Ст"/>
    <n v="29.27"/>
    <n v="344320"/>
    <s v="Резерв"/>
  </r>
  <r>
    <n v="428"/>
    <s v="С2-102"/>
    <x v="1"/>
    <n v="3"/>
    <n v="30"/>
    <n v="102"/>
    <n v="29.46"/>
    <x v="0"/>
    <s v="Ст"/>
    <n v="4.66"/>
    <n v="1.4"/>
    <n v="24.8"/>
    <n v="26.2"/>
    <s v="S"/>
    <s v="Линейная"/>
    <s v="Правильная"/>
    <s v="Зона 3"/>
    <s v="Озеро"/>
    <s v="Стандарт"/>
    <n v="40"/>
    <n v="320000"/>
    <n v="-5.0000000000000001E-3"/>
    <n v="0.04"/>
    <n v="0"/>
    <n v="0.03"/>
    <n v="-5.0000000000000001E-3"/>
    <n v="0.03"/>
    <n v="0"/>
    <n v="-1.4E-2"/>
    <n v="0"/>
    <n v="344320"/>
    <n v="10143667.200000001"/>
    <n v="0"/>
    <n v="344320"/>
    <n v="10143667.200000001"/>
    <s v="Резерв"/>
    <s v="С2-102"/>
    <s v="Ст"/>
    <n v="29.46"/>
    <n v="344320"/>
    <s v="Резерв"/>
  </r>
  <r>
    <n v="429"/>
    <s v="С2-103"/>
    <x v="1"/>
    <n v="3"/>
    <n v="31"/>
    <n v="103"/>
    <n v="34.43"/>
    <x v="0"/>
    <s v="Ст"/>
    <n v="5.49"/>
    <n v="1.65"/>
    <n v="28.939999999999998"/>
    <n v="30.589999999999996"/>
    <s v="M"/>
    <s v="Линейная"/>
    <s v="Правильная"/>
    <s v="Зона 3"/>
    <s v="Озеро"/>
    <s v="Стандарт"/>
    <n v="40"/>
    <n v="320000"/>
    <n v="-5.0000000000000001E-3"/>
    <n v="0"/>
    <n v="0"/>
    <n v="0.03"/>
    <n v="-5.0000000000000001E-3"/>
    <n v="0.03"/>
    <n v="0"/>
    <n v="-1.4E-2"/>
    <n v="0"/>
    <n v="331520"/>
    <n v="11414233.6"/>
    <n v="0"/>
    <n v="331520"/>
    <n v="11414233.6"/>
    <s v="Резерв"/>
    <s v="С2-103"/>
    <s v="Ст"/>
    <n v="34.43"/>
    <n v="331520"/>
    <s v="Резерв"/>
  </r>
  <r>
    <n v="430"/>
    <s v="С2-104"/>
    <x v="1"/>
    <n v="3"/>
    <n v="32"/>
    <n v="104"/>
    <n v="29.27"/>
    <x v="0"/>
    <s v="Ст"/>
    <n v="4.29"/>
    <n v="1.29"/>
    <n v="24.98"/>
    <n v="26.27"/>
    <s v="S"/>
    <s v="Линейная"/>
    <s v="Правильная"/>
    <s v="Зона 3"/>
    <s v="Озеро"/>
    <s v="Стандарт"/>
    <n v="40"/>
    <n v="320000"/>
    <n v="-5.0000000000000001E-3"/>
    <n v="0.04"/>
    <n v="0"/>
    <n v="0.03"/>
    <n v="-5.0000000000000001E-3"/>
    <n v="0.03"/>
    <n v="0"/>
    <n v="-1.4E-2"/>
    <n v="0"/>
    <n v="344320"/>
    <n v="10078246.4"/>
    <n v="0"/>
    <n v="344320"/>
    <n v="10078246.4"/>
    <s v="Резерв"/>
    <s v="С2-104"/>
    <s v="Ст"/>
    <n v="29.27"/>
    <n v="344320"/>
    <s v="Резерв"/>
  </r>
  <r>
    <n v="431"/>
    <s v="С2-105"/>
    <x v="1"/>
    <n v="3"/>
    <n v="33"/>
    <n v="105"/>
    <n v="29.27"/>
    <x v="0"/>
    <s v="Ст"/>
    <n v="4.29"/>
    <n v="1.29"/>
    <n v="24.98"/>
    <n v="26.27"/>
    <s v="S"/>
    <s v="Линейная"/>
    <s v="Правильная"/>
    <s v="Зона 2"/>
    <s v="Озеро"/>
    <s v="Стандарт"/>
    <n v="40"/>
    <n v="320000"/>
    <n v="-5.0000000000000001E-3"/>
    <n v="0.04"/>
    <n v="0"/>
    <n v="0.03"/>
    <n v="0"/>
    <n v="0.03"/>
    <n v="0"/>
    <n v="-1.4E-2"/>
    <n v="0"/>
    <n v="345920"/>
    <n v="10125078.4"/>
    <n v="0"/>
    <n v="345920"/>
    <n v="10125078.4"/>
    <s v="Резерв"/>
    <s v="С2-105"/>
    <s v="Ст"/>
    <n v="29.27"/>
    <n v="345920"/>
    <s v="Резерв"/>
  </r>
  <r>
    <n v="432"/>
    <s v="С2-106"/>
    <x v="1"/>
    <n v="3"/>
    <n v="34"/>
    <n v="106"/>
    <n v="29.27"/>
    <x v="0"/>
    <s v="Ст"/>
    <n v="4.29"/>
    <n v="1.29"/>
    <n v="24.98"/>
    <n v="26.27"/>
    <s v="S"/>
    <s v="Линейная"/>
    <s v="Правильная"/>
    <s v="Зона 2"/>
    <s v="Озеро"/>
    <s v="Стандарт"/>
    <n v="40"/>
    <n v="320000"/>
    <n v="-5.0000000000000001E-3"/>
    <n v="0.04"/>
    <n v="0"/>
    <n v="0.03"/>
    <n v="0"/>
    <n v="0.03"/>
    <n v="0"/>
    <n v="-1.4E-2"/>
    <n v="0"/>
    <n v="345920"/>
    <n v="10125078.4"/>
    <n v="0"/>
    <n v="345920"/>
    <n v="10125078.4"/>
    <s v="Резерв"/>
    <s v="С2-106"/>
    <s v="Ст"/>
    <n v="29.27"/>
    <n v="345920"/>
    <s v="Резерв"/>
  </r>
  <r>
    <n v="433"/>
    <s v="С2-107"/>
    <x v="1"/>
    <n v="3"/>
    <n v="35"/>
    <n v="107"/>
    <n v="29.27"/>
    <x v="0"/>
    <s v="Ст"/>
    <n v="4.29"/>
    <n v="1.29"/>
    <n v="24.98"/>
    <n v="26.27"/>
    <s v="S"/>
    <s v="Линейная"/>
    <s v="Правильная"/>
    <s v="Зона 2"/>
    <s v="Озеро"/>
    <s v="Стандарт"/>
    <n v="40"/>
    <n v="320000"/>
    <n v="-5.0000000000000001E-3"/>
    <n v="0.04"/>
    <n v="0"/>
    <n v="0.03"/>
    <n v="0"/>
    <n v="0.03"/>
    <n v="0"/>
    <n v="-1.4E-2"/>
    <n v="0"/>
    <n v="345920"/>
    <n v="10125078.4"/>
    <n v="0"/>
    <n v="345920"/>
    <n v="10125078.4"/>
    <s v="Резерв"/>
    <s v="С2-107"/>
    <s v="Ст"/>
    <n v="29.27"/>
    <n v="345920"/>
    <s v="Резерв"/>
  </r>
  <r>
    <n v="434"/>
    <s v="С2-108"/>
    <x v="1"/>
    <n v="3"/>
    <n v="36"/>
    <n v="108"/>
    <n v="63.41"/>
    <x v="1"/>
    <s v="1АЕ"/>
    <n v="12.85"/>
    <n v="3.86"/>
    <n v="50.559999999999995"/>
    <n v="54.419999999999995"/>
    <s v="XL"/>
    <s v="Линейная"/>
    <s v="Неправильная"/>
    <s v="Зона 2"/>
    <s v="Озеро"/>
    <s v="Стандарт"/>
    <n v="40"/>
    <n v="310400"/>
    <n v="-5.0000000000000001E-3"/>
    <n v="-0.02"/>
    <n v="0"/>
    <n v="0"/>
    <n v="0"/>
    <n v="0.03"/>
    <n v="0"/>
    <n v="-1.4E-2"/>
    <n v="0"/>
    <n v="307606.40000000002"/>
    <n v="19505321.824000001"/>
    <n v="0"/>
    <n v="307606.40000000002"/>
    <n v="19505321.824000001"/>
    <s v="Резерв"/>
    <s v="С2-108"/>
    <s v="1К"/>
    <n v="63.41"/>
    <n v="307606.40000000002"/>
    <s v="Резерв"/>
  </r>
  <r>
    <n v="435"/>
    <s v="С2-109"/>
    <x v="1"/>
    <n v="3"/>
    <n v="37"/>
    <n v="109"/>
    <n v="28.87"/>
    <x v="0"/>
    <s v="Ст"/>
    <n v="4.13"/>
    <n v="1.24"/>
    <n v="24.740000000000002"/>
    <n v="25.98"/>
    <s v="S"/>
    <s v="Линейная"/>
    <s v="Правильная"/>
    <s v="Зона 1"/>
    <s v="Озеро"/>
    <s v="Стандарт"/>
    <n v="40"/>
    <n v="320000"/>
    <n v="-5.0000000000000001E-3"/>
    <n v="0.04"/>
    <n v="0"/>
    <n v="0.03"/>
    <n v="5.0000000000000001E-3"/>
    <n v="0.03"/>
    <n v="0"/>
    <n v="-1.4E-2"/>
    <n v="0"/>
    <n v="347520"/>
    <n v="10032902.4"/>
    <n v="0"/>
    <n v="347520"/>
    <n v="10032902.4"/>
    <s v="Резерв"/>
    <s v="С2-109"/>
    <s v="Ст"/>
    <n v="28.87"/>
    <n v="347520"/>
    <s v="Резерв"/>
  </r>
  <r>
    <n v="337"/>
    <s v="С2-11"/>
    <x v="1"/>
    <n v="1"/>
    <n v="11"/>
    <n v="11"/>
    <n v="36.32"/>
    <x v="0"/>
    <s v="Ст"/>
    <n v="6.16"/>
    <n v="1.85"/>
    <n v="30.16"/>
    <n v="32.01"/>
    <s v="M"/>
    <s v="Линейная"/>
    <s v="Правильная"/>
    <s v="Зона 1"/>
    <s v="Двор юго-запад"/>
    <s v="Внутренний угол"/>
    <n v="34"/>
    <n v="320000"/>
    <n v="-1.4999999999999999E-2"/>
    <n v="0"/>
    <n v="0"/>
    <n v="0.03"/>
    <n v="5.0000000000000001E-3"/>
    <n v="0.02"/>
    <n v="-0.01"/>
    <n v="-8.0000000000000002E-3"/>
    <n v="0"/>
    <n v="327040"/>
    <n v="11878092.800000001"/>
    <n v="0"/>
    <n v="327040"/>
    <n v="11878092.800000001"/>
    <s v="Резерв"/>
    <s v="С2-11"/>
    <s v="Ст"/>
    <n v="36.32"/>
    <n v="327040"/>
    <s v="Резерв"/>
  </r>
  <r>
    <n v="436"/>
    <s v="С2-110"/>
    <x v="1"/>
    <n v="3"/>
    <n v="38"/>
    <n v="110"/>
    <n v="28.87"/>
    <x v="0"/>
    <s v="Ст"/>
    <n v="4.13"/>
    <n v="1.24"/>
    <n v="24.740000000000002"/>
    <n v="25.98"/>
    <s v="S"/>
    <s v="Линейная"/>
    <s v="Правильная"/>
    <s v="Зона 1"/>
    <s v="Озеро"/>
    <s v="Стандарт"/>
    <n v="40"/>
    <n v="320000"/>
    <n v="-5.0000000000000001E-3"/>
    <n v="0.04"/>
    <n v="0"/>
    <n v="0.03"/>
    <n v="5.0000000000000001E-3"/>
    <n v="0.03"/>
    <n v="0"/>
    <n v="-1.4E-2"/>
    <n v="0"/>
    <n v="347520"/>
    <n v="10032902.4"/>
    <n v="0"/>
    <n v="347520"/>
    <n v="10032902.4"/>
    <s v="Резерв"/>
    <s v="С2-110"/>
    <s v="Ст"/>
    <n v="28.87"/>
    <n v="347520"/>
    <s v="Резерв"/>
  </r>
  <r>
    <n v="437"/>
    <s v="С2-111"/>
    <x v="1"/>
    <n v="3"/>
    <n v="39"/>
    <n v="111"/>
    <n v="28.42"/>
    <x v="0"/>
    <s v="Ст"/>
    <n v="3.69"/>
    <n v="1.1100000000000001"/>
    <n v="24.73"/>
    <n v="25.84"/>
    <s v="S"/>
    <s v="Линейная"/>
    <s v="Правильная"/>
    <s v="Зона 1"/>
    <s v="Озеро"/>
    <s v="Стандарт"/>
    <n v="40"/>
    <n v="320000"/>
    <n v="-5.0000000000000001E-3"/>
    <n v="0.04"/>
    <n v="0"/>
    <n v="0.03"/>
    <n v="5.0000000000000001E-3"/>
    <n v="0.03"/>
    <n v="0"/>
    <n v="-1.4E-2"/>
    <n v="0"/>
    <n v="347520"/>
    <n v="9876518.4000000004"/>
    <n v="0"/>
    <n v="347520"/>
    <n v="9876518.4000000004"/>
    <s v="Резерв"/>
    <s v="С2-111"/>
    <s v="Ст"/>
    <n v="28.42"/>
    <n v="347520"/>
    <s v="Резерв"/>
  </r>
  <r>
    <n v="438"/>
    <s v="С2-112"/>
    <x v="1"/>
    <n v="3"/>
    <n v="40"/>
    <n v="112"/>
    <n v="28.72"/>
    <x v="0"/>
    <s v="Ст"/>
    <n v="4.13"/>
    <n v="1.24"/>
    <n v="24.59"/>
    <n v="25.83"/>
    <s v="S"/>
    <s v="Линейная"/>
    <s v="Правильная"/>
    <s v="Зона 1"/>
    <s v="Озеро"/>
    <s v="Стандарт"/>
    <n v="40"/>
    <n v="320000"/>
    <n v="-5.0000000000000001E-3"/>
    <n v="0.04"/>
    <n v="0"/>
    <n v="0.03"/>
    <n v="5.0000000000000001E-3"/>
    <n v="0.03"/>
    <n v="0"/>
    <n v="-1.4E-2"/>
    <n v="0"/>
    <n v="347520"/>
    <n v="9980774.4000000004"/>
    <n v="0"/>
    <n v="347520"/>
    <n v="9980774.4000000004"/>
    <s v="Резерв"/>
    <s v="С2-112"/>
    <s v="Ст"/>
    <n v="28.72"/>
    <n v="347520"/>
    <s v="Резерв"/>
  </r>
  <r>
    <n v="439"/>
    <s v="С2-113"/>
    <x v="1"/>
    <n v="4"/>
    <n v="1"/>
    <n v="113"/>
    <n v="37.46"/>
    <x v="0"/>
    <s v="Ст"/>
    <n v="7.24"/>
    <n v="2.17"/>
    <n v="30.22"/>
    <n v="32.39"/>
    <s v="M"/>
    <s v="Линейная"/>
    <s v="Правильная"/>
    <s v="Зона 1"/>
    <s v="Озеро"/>
    <s v="Стандарт"/>
    <n v="40"/>
    <n v="320000"/>
    <n v="0"/>
    <n v="0"/>
    <n v="0"/>
    <n v="0.03"/>
    <n v="5.0000000000000001E-3"/>
    <n v="0.03"/>
    <n v="0"/>
    <n v="-1.4E-2"/>
    <n v="0"/>
    <n v="336320"/>
    <n v="12598547.200000001"/>
    <n v="0"/>
    <n v="336320"/>
    <n v="12598547.200000001"/>
    <s v="Резерв"/>
    <s v="С2-113"/>
    <s v="Ст"/>
    <n v="37.46"/>
    <n v="336320"/>
    <s v="Резерв"/>
  </r>
  <r>
    <n v="440"/>
    <s v="С2-114"/>
    <x v="1"/>
    <n v="4"/>
    <n v="2"/>
    <n v="114"/>
    <n v="28.98"/>
    <x v="0"/>
    <s v="Ст"/>
    <n v="4.25"/>
    <n v="1.28"/>
    <n v="24.73"/>
    <n v="26.01"/>
    <s v="S"/>
    <s v="Линейная"/>
    <s v="Правильная"/>
    <s v="Зона 1"/>
    <s v="Озеро"/>
    <s v="Стандарт"/>
    <n v="40"/>
    <n v="320000"/>
    <n v="0"/>
    <n v="0.04"/>
    <n v="0"/>
    <n v="0.03"/>
    <n v="5.0000000000000001E-3"/>
    <n v="0.03"/>
    <n v="0"/>
    <n v="-1.4E-2"/>
    <n v="0"/>
    <n v="349120"/>
    <n v="10117497.6"/>
    <n v="0"/>
    <n v="349120"/>
    <n v="10117497.6"/>
    <s v="Резерв"/>
    <s v="С2-114"/>
    <s v="Ст"/>
    <n v="28.98"/>
    <n v="349120"/>
    <s v="Резерв"/>
  </r>
  <r>
    <n v="441"/>
    <s v="С2-115"/>
    <x v="1"/>
    <n v="4"/>
    <n v="3"/>
    <n v="115"/>
    <n v="28.52"/>
    <x v="0"/>
    <s v="Ст"/>
    <n v="4.25"/>
    <n v="1.28"/>
    <n v="24.27"/>
    <n v="25.55"/>
    <s v="S"/>
    <s v="Линейная"/>
    <s v="Правильная"/>
    <s v="Зона 1"/>
    <s v="Озеро"/>
    <s v="Стандарт"/>
    <n v="40"/>
    <n v="320000"/>
    <n v="0"/>
    <n v="0.04"/>
    <n v="0"/>
    <n v="0.03"/>
    <n v="5.0000000000000001E-3"/>
    <n v="0.03"/>
    <n v="0"/>
    <n v="-1.4E-2"/>
    <n v="0"/>
    <n v="349120"/>
    <n v="9956902.4000000004"/>
    <n v="0"/>
    <n v="349120"/>
    <n v="9956902.4000000004"/>
    <s v="Резерв"/>
    <s v="С2-115"/>
    <s v="Ст"/>
    <n v="28.52"/>
    <n v="349120"/>
    <s v="Резерв"/>
  </r>
  <r>
    <n v="442"/>
    <s v="С2-116"/>
    <x v="1"/>
    <n v="4"/>
    <n v="4"/>
    <n v="116"/>
    <n v="32.450000000000003"/>
    <x v="0"/>
    <s v="Ст"/>
    <n v="4.3899999999999997"/>
    <n v="1.32"/>
    <n v="28.060000000000002"/>
    <n v="29.380000000000003"/>
    <s v="S"/>
    <s v="Угловая"/>
    <s v="Правильная"/>
    <s v="Зона 1"/>
    <s v="Озеро"/>
    <s v="Стандарт"/>
    <n v="40"/>
    <n v="320000"/>
    <n v="0"/>
    <n v="0.04"/>
    <n v="0.03"/>
    <n v="0.03"/>
    <n v="5.0000000000000001E-3"/>
    <n v="0.03"/>
    <n v="0"/>
    <n v="-1.4E-2"/>
    <n v="0"/>
    <n v="358720"/>
    <n v="11640464.000000002"/>
    <n v="0"/>
    <n v="358720"/>
    <n v="11640464.000000002"/>
    <s v="Резерв"/>
    <s v="С2-116"/>
    <s v="Ст"/>
    <n v="32.450000000000003"/>
    <n v="358720"/>
    <s v="Резерв"/>
  </r>
  <r>
    <n v="443"/>
    <s v="С2-117"/>
    <x v="1"/>
    <n v="4"/>
    <n v="5"/>
    <n v="117"/>
    <n v="32.43"/>
    <x v="0"/>
    <s v="Ст"/>
    <n v="4.3899999999999997"/>
    <n v="1.32"/>
    <n v="28.04"/>
    <n v="29.36"/>
    <s v="S"/>
    <s v="Угловая"/>
    <s v="Правильная"/>
    <s v="Зона 1"/>
    <s v="Двор юг"/>
    <s v="Стандарт"/>
    <n v="40"/>
    <n v="320000"/>
    <n v="0"/>
    <n v="0.04"/>
    <n v="0.03"/>
    <n v="0.03"/>
    <n v="5.0000000000000001E-3"/>
    <n v="0"/>
    <n v="0"/>
    <n v="-1.4E-2"/>
    <n v="0"/>
    <n v="349120"/>
    <n v="11321961.6"/>
    <n v="0"/>
    <n v="349120"/>
    <n v="11321961.6"/>
    <s v="Резерв"/>
    <s v="С2-117"/>
    <s v="Ст"/>
    <n v="32.43"/>
    <n v="349120"/>
    <s v="Резерв"/>
  </r>
  <r>
    <n v="444"/>
    <s v="С2-118"/>
    <x v="1"/>
    <n v="4"/>
    <n v="6"/>
    <n v="118"/>
    <n v="28.52"/>
    <x v="0"/>
    <s v="Ст"/>
    <n v="4.25"/>
    <n v="1.28"/>
    <n v="24.27"/>
    <n v="25.55"/>
    <s v="S"/>
    <s v="Линейная"/>
    <s v="Правильная"/>
    <s v="Зона 1"/>
    <s v="Двор юго-запад"/>
    <s v="Стандарт"/>
    <n v="40"/>
    <n v="320000"/>
    <n v="0"/>
    <n v="0.04"/>
    <n v="0"/>
    <n v="0.03"/>
    <n v="5.0000000000000001E-3"/>
    <n v="0.02"/>
    <n v="0"/>
    <n v="-1.4E-2"/>
    <n v="0"/>
    <n v="345920"/>
    <n v="9865638.4000000004"/>
    <n v="0"/>
    <n v="345920"/>
    <n v="9865638.4000000004"/>
    <s v="Резерв"/>
    <s v="С2-118"/>
    <s v="Ст"/>
    <n v="28.52"/>
    <n v="345920"/>
    <s v="Резерв"/>
  </r>
  <r>
    <n v="445"/>
    <s v="С2-119"/>
    <x v="1"/>
    <n v="4"/>
    <n v="7"/>
    <n v="119"/>
    <n v="28.99"/>
    <x v="0"/>
    <s v="Ст"/>
    <n v="4.25"/>
    <n v="1.28"/>
    <n v="24.74"/>
    <n v="26.02"/>
    <s v="S"/>
    <s v="Линейная"/>
    <s v="Правильная"/>
    <s v="Зона 1"/>
    <s v="Двор юго-запад"/>
    <s v="Стандарт"/>
    <n v="40"/>
    <n v="320000"/>
    <n v="0"/>
    <n v="0.04"/>
    <n v="0"/>
    <n v="0.03"/>
    <n v="5.0000000000000001E-3"/>
    <n v="0.02"/>
    <n v="0"/>
    <n v="-1.4E-2"/>
    <n v="0"/>
    <n v="345920"/>
    <n v="10028220.799999999"/>
    <n v="0"/>
    <n v="345920"/>
    <n v="10028220.799999999"/>
    <s v="Резерв"/>
    <s v="С2-119"/>
    <s v="Ст"/>
    <n v="28.99"/>
    <n v="345920"/>
    <s v="Резерв"/>
  </r>
  <r>
    <n v="338"/>
    <s v="С2-12"/>
    <x v="1"/>
    <n v="1"/>
    <n v="12"/>
    <n v="12"/>
    <n v="43.32"/>
    <x v="0"/>
    <s v="Ст"/>
    <n v="4.3"/>
    <n v="1.29"/>
    <n v="39.020000000000003"/>
    <n v="40.31"/>
    <s v="XL"/>
    <s v="Линейная"/>
    <s v="Неправильная"/>
    <s v="Зона 1"/>
    <s v="Двор юг"/>
    <s v="Внутренний угол"/>
    <n v="34"/>
    <n v="320000"/>
    <n v="-1.4999999999999999E-2"/>
    <n v="-0.02"/>
    <n v="0"/>
    <n v="0"/>
    <n v="5.0000000000000001E-3"/>
    <n v="0"/>
    <n v="-0.01"/>
    <n v="-8.0000000000000002E-3"/>
    <n v="0"/>
    <n v="304640"/>
    <n v="13197004.800000001"/>
    <n v="0"/>
    <n v="304640"/>
    <n v="13197004.800000001"/>
    <s v="Резерв"/>
    <s v="С2-12"/>
    <s v="Ст"/>
    <n v="43.32"/>
    <n v="304640"/>
    <s v="Резерв"/>
  </r>
  <r>
    <n v="446"/>
    <s v="С2-120"/>
    <x v="1"/>
    <n v="4"/>
    <n v="8"/>
    <n v="120"/>
    <n v="28.53"/>
    <x v="0"/>
    <s v="Ст"/>
    <n v="3.79"/>
    <n v="1.1399999999999999"/>
    <n v="24.740000000000002"/>
    <n v="25.880000000000003"/>
    <s v="S"/>
    <s v="Линейная"/>
    <s v="Правильная"/>
    <s v="Зона 1"/>
    <s v="Двор юго-запад"/>
    <s v="Стандарт"/>
    <n v="40"/>
    <n v="320000"/>
    <n v="0"/>
    <n v="0.04"/>
    <n v="0"/>
    <n v="0.03"/>
    <n v="5.0000000000000001E-3"/>
    <n v="0.02"/>
    <n v="0"/>
    <n v="-1.4E-2"/>
    <n v="0"/>
    <n v="345920"/>
    <n v="9869097.5999999996"/>
    <n v="0"/>
    <n v="345920"/>
    <n v="9869097.5999999996"/>
    <s v="Резерв"/>
    <s v="С2-120"/>
    <s v="Ст"/>
    <n v="28.53"/>
    <n v="345920"/>
    <s v="Резерв"/>
  </r>
  <r>
    <n v="447"/>
    <s v="С2-121"/>
    <x v="1"/>
    <n v="4"/>
    <n v="9"/>
    <n v="121"/>
    <n v="28.99"/>
    <x v="0"/>
    <s v="Ст"/>
    <n v="4.25"/>
    <n v="1.28"/>
    <n v="24.74"/>
    <n v="26.02"/>
    <s v="S"/>
    <s v="Линейная"/>
    <s v="Правильная"/>
    <s v="Зона 1"/>
    <s v="Двор юго-запад"/>
    <s v="У входа в лифтовый холл"/>
    <n v="40"/>
    <n v="320000"/>
    <n v="0"/>
    <n v="0.04"/>
    <n v="0"/>
    <n v="0.03"/>
    <n v="5.0000000000000001E-3"/>
    <n v="0.02"/>
    <n v="-0.01"/>
    <n v="-1.4E-2"/>
    <n v="0"/>
    <n v="342720"/>
    <n v="9935452.7999999989"/>
    <n v="0"/>
    <n v="342720"/>
    <n v="9935452.7999999989"/>
    <s v="Резерв"/>
    <s v="С2-121"/>
    <s v="Ст"/>
    <n v="28.99"/>
    <n v="342720"/>
    <s v="Резерв"/>
  </r>
  <r>
    <n v="448"/>
    <s v="С2-122"/>
    <x v="1"/>
    <n v="4"/>
    <n v="10"/>
    <n v="122"/>
    <n v="28.99"/>
    <x v="0"/>
    <s v="Ст"/>
    <n v="4.25"/>
    <n v="1.28"/>
    <n v="24.74"/>
    <n v="26.02"/>
    <s v="S"/>
    <s v="Линейная"/>
    <s v="Правильная"/>
    <s v="Зона 1"/>
    <s v="Двор юго-запад"/>
    <s v="У входа в лифтовый холл"/>
    <n v="40"/>
    <n v="320000"/>
    <n v="0"/>
    <n v="0.04"/>
    <n v="0"/>
    <n v="0.03"/>
    <n v="5.0000000000000001E-3"/>
    <n v="0.02"/>
    <n v="-0.01"/>
    <n v="-1.4E-2"/>
    <n v="0"/>
    <n v="342720"/>
    <n v="9935452.7999999989"/>
    <n v="0"/>
    <n v="342720"/>
    <n v="9935452.7999999989"/>
    <s v="Резерв"/>
    <s v="С2-122"/>
    <s v="Ст"/>
    <n v="28.99"/>
    <n v="342720"/>
    <s v="Резерв"/>
  </r>
  <r>
    <n v="449"/>
    <s v="С2-123"/>
    <x v="1"/>
    <n v="4"/>
    <n v="11"/>
    <n v="123"/>
    <n v="28.99"/>
    <x v="0"/>
    <s v="Ст"/>
    <n v="4.25"/>
    <n v="1.28"/>
    <n v="24.74"/>
    <n v="26.02"/>
    <s v="S"/>
    <s v="Линейная"/>
    <s v="Правильная"/>
    <s v="Зона 1"/>
    <s v="Двор юго-запад"/>
    <s v="Стандарт"/>
    <n v="40"/>
    <n v="320000"/>
    <n v="0"/>
    <n v="0.04"/>
    <n v="0"/>
    <n v="0.03"/>
    <n v="5.0000000000000001E-3"/>
    <n v="0.02"/>
    <n v="0"/>
    <n v="-1.4E-2"/>
    <n v="0"/>
    <n v="345920"/>
    <n v="10028220.799999999"/>
    <n v="0"/>
    <n v="345920"/>
    <n v="10028220.799999999"/>
    <s v="Резерв"/>
    <s v="С2-123"/>
    <s v="Ст"/>
    <n v="28.99"/>
    <n v="345920"/>
    <s v="Резерв"/>
  </r>
  <r>
    <n v="450"/>
    <s v="С2-124"/>
    <x v="1"/>
    <n v="4"/>
    <n v="12"/>
    <n v="124"/>
    <n v="28.99"/>
    <x v="0"/>
    <s v="Ст"/>
    <n v="4.25"/>
    <n v="1.28"/>
    <n v="24.74"/>
    <n v="26.02"/>
    <s v="S"/>
    <s v="Линейная"/>
    <s v="Правильная"/>
    <s v="Зона 1"/>
    <s v="Двор юго-запад"/>
    <s v="Стандарт"/>
    <n v="40"/>
    <n v="320000"/>
    <n v="0"/>
    <n v="0.04"/>
    <n v="0"/>
    <n v="0.03"/>
    <n v="5.0000000000000001E-3"/>
    <n v="0.02"/>
    <n v="0"/>
    <n v="-1.4E-2"/>
    <n v="0"/>
    <n v="345920"/>
    <n v="10028220.799999999"/>
    <n v="0"/>
    <n v="345920"/>
    <n v="10028220.799999999"/>
    <s v="Резерв"/>
    <s v="С2-124"/>
    <s v="Ст"/>
    <n v="28.99"/>
    <n v="345920"/>
    <s v="Резерв"/>
  </r>
  <r>
    <n v="451"/>
    <s v="С2-125"/>
    <x v="1"/>
    <n v="4"/>
    <n v="13"/>
    <n v="125"/>
    <n v="28.42"/>
    <x v="0"/>
    <s v="Ст"/>
    <n v="3.68"/>
    <n v="1.1000000000000001"/>
    <n v="24.740000000000002"/>
    <n v="25.840000000000003"/>
    <s v="S"/>
    <s v="Линейная"/>
    <s v="Правильная"/>
    <s v="Зона 1"/>
    <s v="Двор юго-запад"/>
    <s v="Стандарт"/>
    <n v="40"/>
    <n v="320000"/>
    <n v="0"/>
    <n v="0.04"/>
    <n v="0"/>
    <n v="0.03"/>
    <n v="5.0000000000000001E-3"/>
    <n v="0.02"/>
    <n v="0"/>
    <n v="-1.4E-2"/>
    <n v="0"/>
    <n v="345920"/>
    <n v="9831046.4000000004"/>
    <n v="0"/>
    <n v="345920"/>
    <n v="9831046.4000000004"/>
    <s v="Резерв"/>
    <s v="С2-125"/>
    <s v="Ст"/>
    <n v="28.42"/>
    <n v="345920"/>
    <s v="Резерв"/>
  </r>
  <r>
    <n v="452"/>
    <s v="С2-126"/>
    <x v="1"/>
    <n v="4"/>
    <n v="14"/>
    <n v="126"/>
    <n v="28.87"/>
    <x v="0"/>
    <s v="Ст"/>
    <n v="4.13"/>
    <n v="1.24"/>
    <n v="24.740000000000002"/>
    <n v="25.98"/>
    <s v="S"/>
    <s v="Линейная"/>
    <s v="Правильная"/>
    <s v="Зона 1"/>
    <s v="Двор юго-запад"/>
    <s v="Стандарт"/>
    <n v="40"/>
    <n v="320000"/>
    <n v="0"/>
    <n v="0.04"/>
    <n v="0"/>
    <n v="0.03"/>
    <n v="5.0000000000000001E-3"/>
    <n v="0.02"/>
    <n v="0"/>
    <n v="-1.4E-2"/>
    <n v="0"/>
    <n v="345920"/>
    <n v="9986710.4000000004"/>
    <n v="0"/>
    <n v="345920"/>
    <n v="9986710.4000000004"/>
    <s v="Резерв"/>
    <s v="С2-126"/>
    <s v="Ст"/>
    <n v="28.87"/>
    <n v="345920"/>
    <s v="Резерв"/>
  </r>
  <r>
    <n v="453"/>
    <s v="С2-127"/>
    <x v="1"/>
    <n v="4"/>
    <n v="15"/>
    <n v="127"/>
    <n v="33.479999999999997"/>
    <x v="0"/>
    <s v="Ст"/>
    <n v="3.32"/>
    <n v="1"/>
    <n v="30.159999999999997"/>
    <n v="31.159999999999997"/>
    <s v="M"/>
    <s v="Линейная"/>
    <s v="Правильная"/>
    <s v="Зона 1"/>
    <s v="Двор юго-запад"/>
    <s v="Внутренний угол"/>
    <n v="40"/>
    <n v="320000"/>
    <n v="0"/>
    <n v="0"/>
    <n v="0"/>
    <n v="0.03"/>
    <n v="5.0000000000000001E-3"/>
    <n v="0.02"/>
    <n v="-0.01"/>
    <n v="-1.4E-2"/>
    <n v="0"/>
    <n v="329920"/>
    <n v="11045721.6"/>
    <n v="0"/>
    <n v="329920"/>
    <n v="11045721.6"/>
    <s v="Резерв"/>
    <s v="С2-127"/>
    <s v="Ст"/>
    <n v="33.479999999999997"/>
    <n v="329920"/>
    <s v="Резерв"/>
  </r>
  <r>
    <n v="454"/>
    <s v="С2-128"/>
    <x v="1"/>
    <n v="4"/>
    <n v="16"/>
    <n v="128"/>
    <n v="41.92"/>
    <x v="0"/>
    <s v="Ст"/>
    <n v="2.9"/>
    <n v="0.87"/>
    <n v="39.020000000000003"/>
    <n v="39.89"/>
    <s v="XL"/>
    <s v="Линейная"/>
    <s v="Неправильная"/>
    <s v="Зона 2"/>
    <s v="Двор юг"/>
    <s v="Внутренний угол"/>
    <n v="40"/>
    <n v="320000"/>
    <n v="0"/>
    <n v="-0.02"/>
    <n v="0"/>
    <n v="0"/>
    <n v="0"/>
    <n v="0"/>
    <n v="-0.01"/>
    <n v="-1.4E-2"/>
    <n v="0"/>
    <n v="305920"/>
    <n v="12824166.4"/>
    <n v="0"/>
    <n v="305920"/>
    <n v="12824166.4"/>
    <s v="Резерв"/>
    <s v="С2-128"/>
    <s v="Ст"/>
    <n v="41.92"/>
    <n v="305920"/>
    <s v="Резерв"/>
  </r>
  <r>
    <n v="455"/>
    <s v="С2-129"/>
    <x v="1"/>
    <n v="4"/>
    <n v="17"/>
    <n v="129"/>
    <n v="29.23"/>
    <x v="0"/>
    <s v="Ст"/>
    <n v="4.25"/>
    <n v="1.28"/>
    <n v="24.98"/>
    <n v="26.26"/>
    <s v="S"/>
    <s v="Линейная"/>
    <s v="Правильная"/>
    <s v="Зона 2"/>
    <s v="Двор юг"/>
    <s v="Стандарт"/>
    <n v="40"/>
    <n v="320000"/>
    <n v="0"/>
    <n v="0.04"/>
    <n v="0"/>
    <n v="0.03"/>
    <n v="0"/>
    <n v="0"/>
    <n v="0"/>
    <n v="-1.4E-2"/>
    <n v="0"/>
    <n v="337920"/>
    <n v="9877401.5999999996"/>
    <n v="0"/>
    <n v="337920"/>
    <n v="9877401.5999999996"/>
    <s v="Резерв"/>
    <s v="С2-129"/>
    <s v="Ст"/>
    <n v="29.23"/>
    <n v="337920"/>
    <s v="Резерв"/>
  </r>
  <r>
    <n v="339"/>
    <s v="С2-13"/>
    <x v="1"/>
    <n v="1"/>
    <n v="13"/>
    <n v="13"/>
    <n v="32.659999999999997"/>
    <x v="0"/>
    <s v="Ст"/>
    <n v="7.68"/>
    <n v="2.2999999999999998"/>
    <n v="24.979999999999997"/>
    <n v="27.279999999999998"/>
    <s v="S"/>
    <s v="Линейная"/>
    <s v="Правильная"/>
    <s v="Зона 1"/>
    <s v="Двор юг"/>
    <s v="Стандарт"/>
    <n v="34"/>
    <n v="320000"/>
    <n v="-1.4999999999999999E-2"/>
    <n v="0.04"/>
    <n v="0"/>
    <n v="0.03"/>
    <n v="5.0000000000000001E-3"/>
    <n v="0"/>
    <n v="0"/>
    <n v="-8.0000000000000002E-3"/>
    <n v="0"/>
    <n v="336640"/>
    <n v="10994662.399999999"/>
    <n v="0"/>
    <n v="336640"/>
    <n v="10994662.399999999"/>
    <s v="Резерв"/>
    <s v="С2-13"/>
    <s v="Ст"/>
    <n v="32.659999999999997"/>
    <n v="336640"/>
    <s v="Резерв"/>
  </r>
  <r>
    <n v="456"/>
    <s v="С2-130"/>
    <x v="1"/>
    <n v="4"/>
    <n v="18"/>
    <n v="130"/>
    <n v="29.23"/>
    <x v="0"/>
    <s v="Ст"/>
    <n v="4.25"/>
    <n v="1.28"/>
    <n v="24.98"/>
    <n v="26.26"/>
    <s v="S"/>
    <s v="Линейная"/>
    <s v="Правильная"/>
    <s v="Зона 3"/>
    <s v="Двор юг"/>
    <s v="Стандарт"/>
    <n v="40"/>
    <n v="320000"/>
    <n v="0"/>
    <n v="0.04"/>
    <n v="0"/>
    <n v="0.03"/>
    <n v="-5.0000000000000001E-3"/>
    <n v="0"/>
    <n v="0"/>
    <n v="-1.4E-2"/>
    <n v="0"/>
    <n v="336320"/>
    <n v="9830633.5999999996"/>
    <n v="0"/>
    <n v="336320"/>
    <n v="9830633.5999999996"/>
    <s v="Резерв"/>
    <s v="С2-130"/>
    <s v="Ст"/>
    <n v="29.23"/>
    <n v="336320"/>
    <s v="Резерв"/>
  </r>
  <r>
    <n v="457"/>
    <s v="С2-131"/>
    <x v="1"/>
    <n v="4"/>
    <n v="19"/>
    <n v="131"/>
    <n v="29.23"/>
    <x v="0"/>
    <s v="Ст"/>
    <n v="4.25"/>
    <n v="1.28"/>
    <n v="24.98"/>
    <n v="26.26"/>
    <s v="S"/>
    <s v="Линейная"/>
    <s v="Правильная"/>
    <s v="Зона 3"/>
    <s v="Двор+море"/>
    <s v="Стандарт"/>
    <n v="40"/>
    <n v="320000"/>
    <n v="0"/>
    <n v="0.04"/>
    <n v="0"/>
    <n v="0.03"/>
    <n v="-5.0000000000000001E-3"/>
    <n v="0.05"/>
    <n v="0"/>
    <n v="-1.4E-2"/>
    <n v="0"/>
    <n v="352320"/>
    <n v="10298313.6"/>
    <n v="0"/>
    <n v="352320"/>
    <n v="10298313.6"/>
    <s v="Резерв"/>
    <s v="С2-131"/>
    <s v="Ст"/>
    <n v="29.23"/>
    <n v="352320"/>
    <s v="Резерв"/>
  </r>
  <r>
    <n v="458"/>
    <s v="С2-132"/>
    <x v="1"/>
    <n v="4"/>
    <n v="20"/>
    <n v="132"/>
    <n v="29.23"/>
    <x v="0"/>
    <s v="Ст"/>
    <n v="4.25"/>
    <n v="1.28"/>
    <n v="24.98"/>
    <n v="26.26"/>
    <s v="S"/>
    <s v="Линейная"/>
    <s v="Правильная"/>
    <s v="Зона 3"/>
    <s v="Двор+море"/>
    <s v="Стандарт"/>
    <n v="40"/>
    <n v="320000"/>
    <n v="0"/>
    <n v="0.04"/>
    <n v="0"/>
    <n v="0.03"/>
    <n v="-5.0000000000000001E-3"/>
    <n v="0.05"/>
    <n v="0"/>
    <n v="-1.4E-2"/>
    <n v="0"/>
    <n v="352320"/>
    <n v="10298313.6"/>
    <n v="0"/>
    <n v="352320"/>
    <n v="10298313.6"/>
    <s v="Резерв"/>
    <s v="С2-132"/>
    <s v="Ст"/>
    <n v="29.23"/>
    <n v="352320"/>
    <s v="Резерв"/>
  </r>
  <r>
    <n v="459"/>
    <s v="С2-133"/>
    <x v="1"/>
    <n v="4"/>
    <n v="21"/>
    <n v="133"/>
    <n v="29.23"/>
    <x v="0"/>
    <s v="Ст"/>
    <n v="4.25"/>
    <n v="1.28"/>
    <n v="24.98"/>
    <n v="26.26"/>
    <s v="S"/>
    <s v="Линейная"/>
    <s v="Правильная"/>
    <s v="Зона 3"/>
    <s v="Двор+море"/>
    <s v="Стандарт"/>
    <n v="40"/>
    <n v="320000"/>
    <n v="0"/>
    <n v="0.04"/>
    <n v="0"/>
    <n v="0.03"/>
    <n v="-5.0000000000000001E-3"/>
    <n v="0.05"/>
    <n v="0"/>
    <n v="-1.4E-2"/>
    <n v="0"/>
    <n v="352320"/>
    <n v="10298313.6"/>
    <n v="0"/>
    <n v="352320"/>
    <n v="10298313.6"/>
    <s v="Резерв"/>
    <s v="С2-133"/>
    <s v="Ст"/>
    <n v="29.23"/>
    <n v="352320"/>
    <s v="Резерв"/>
  </r>
  <r>
    <n v="460"/>
    <s v="С2-134"/>
    <x v="1"/>
    <n v="4"/>
    <n v="22"/>
    <n v="134"/>
    <n v="29.23"/>
    <x v="0"/>
    <s v="Ст"/>
    <n v="4.25"/>
    <n v="1.28"/>
    <n v="24.98"/>
    <n v="26.26"/>
    <s v="S"/>
    <s v="Линейная"/>
    <s v="Правильная"/>
    <s v="Зона 3"/>
    <s v="Двор+море"/>
    <s v="Стандарт"/>
    <n v="40"/>
    <n v="320000"/>
    <n v="0"/>
    <n v="0.04"/>
    <n v="0"/>
    <n v="0.03"/>
    <n v="-5.0000000000000001E-3"/>
    <n v="0.05"/>
    <n v="0"/>
    <n v="-1.4E-2"/>
    <n v="0"/>
    <n v="352320"/>
    <n v="10298313.6"/>
    <n v="0"/>
    <n v="352320"/>
    <n v="10298313.6"/>
    <s v="Резерв"/>
    <s v="С2-134"/>
    <s v="Ст"/>
    <n v="29.23"/>
    <n v="352320"/>
    <s v="Резерв"/>
  </r>
  <r>
    <n v="461"/>
    <s v="С2-135"/>
    <x v="1"/>
    <n v="4"/>
    <n v="23"/>
    <n v="135"/>
    <n v="29.23"/>
    <x v="0"/>
    <s v="Ст"/>
    <n v="4.25"/>
    <n v="1.28"/>
    <n v="24.98"/>
    <n v="26.26"/>
    <s v="S"/>
    <s v="Линейная"/>
    <s v="Правильная"/>
    <s v="Зона 3"/>
    <s v="Двор+море"/>
    <s v="Стандарт"/>
    <n v="40"/>
    <n v="320000"/>
    <n v="0"/>
    <n v="0.04"/>
    <n v="0"/>
    <n v="0.03"/>
    <n v="-5.0000000000000001E-3"/>
    <n v="0.05"/>
    <n v="0"/>
    <n v="-1.4E-2"/>
    <n v="0"/>
    <n v="352320"/>
    <n v="10298313.6"/>
    <n v="0"/>
    <n v="352320"/>
    <n v="10298313.6"/>
    <s v="Резерв"/>
    <s v="С2-135"/>
    <s v="Ст"/>
    <n v="29.23"/>
    <n v="352320"/>
    <s v="Резерв"/>
  </r>
  <r>
    <n v="462"/>
    <s v="С2-136"/>
    <x v="1"/>
    <n v="4"/>
    <n v="24"/>
    <n v="136"/>
    <n v="28.52"/>
    <x v="0"/>
    <s v="Ст"/>
    <n v="4.25"/>
    <n v="1.28"/>
    <n v="24.27"/>
    <n v="25.55"/>
    <s v="S"/>
    <s v="Линейная"/>
    <s v="Правильная"/>
    <s v="Зона 3"/>
    <s v="Двор+море"/>
    <s v="Стандарт"/>
    <n v="40"/>
    <n v="320000"/>
    <n v="0"/>
    <n v="0.04"/>
    <n v="0"/>
    <n v="0.03"/>
    <n v="-5.0000000000000001E-3"/>
    <n v="0.05"/>
    <n v="0"/>
    <n v="-1.4E-2"/>
    <n v="0"/>
    <n v="352320"/>
    <n v="10048166.4"/>
    <n v="0"/>
    <n v="352320"/>
    <n v="10048166.4"/>
    <s v="Резерв"/>
    <s v="С2-136"/>
    <s v="Ст"/>
    <n v="28.52"/>
    <n v="352320"/>
    <s v="Резерв"/>
  </r>
  <r>
    <n v="463"/>
    <s v="С2-137"/>
    <x v="1"/>
    <n v="4"/>
    <n v="25"/>
    <n v="137"/>
    <n v="49.71"/>
    <x v="0"/>
    <s v="Ст"/>
    <n v="13.98"/>
    <n v="4.1900000000000004"/>
    <n v="35.730000000000004"/>
    <n v="39.92"/>
    <s v="XL"/>
    <s v="Угловая"/>
    <s v="Правильная"/>
    <s v="Зона 3"/>
    <s v="Двор+море"/>
    <s v="Стандарт"/>
    <n v="40"/>
    <n v="320000"/>
    <n v="0"/>
    <n v="-0.02"/>
    <n v="0.03"/>
    <n v="0.03"/>
    <n v="-5.0000000000000001E-3"/>
    <n v="0.05"/>
    <n v="0"/>
    <n v="-1.4E-2"/>
    <n v="0"/>
    <n v="342720"/>
    <n v="17036611.199999999"/>
    <n v="0"/>
    <n v="342720"/>
    <n v="17036611.199999999"/>
    <s v="Резерв"/>
    <s v="С2-137"/>
    <s v="Ст"/>
    <n v="49.71"/>
    <n v="342720"/>
    <s v="Резерв"/>
  </r>
  <r>
    <n v="464"/>
    <s v="С2-138"/>
    <x v="1"/>
    <n v="4"/>
    <n v="26"/>
    <n v="138"/>
    <n v="49.71"/>
    <x v="0"/>
    <s v="Ст"/>
    <n v="13.98"/>
    <n v="4.1900000000000004"/>
    <n v="35.730000000000004"/>
    <n v="39.92"/>
    <s v="XL"/>
    <s v="Угловая"/>
    <s v="Правильная"/>
    <s v="Зона 3"/>
    <s v="Озеро"/>
    <s v="Стандарт"/>
    <n v="40"/>
    <n v="320000"/>
    <n v="0"/>
    <n v="-0.02"/>
    <n v="0.03"/>
    <n v="0.03"/>
    <n v="-5.0000000000000001E-3"/>
    <n v="0.03"/>
    <n v="0"/>
    <n v="-1.4E-2"/>
    <n v="0"/>
    <n v="336320"/>
    <n v="16718467.200000001"/>
    <n v="0"/>
    <n v="336320"/>
    <n v="16718467.200000001"/>
    <s v="Резерв"/>
    <s v="С2-138"/>
    <s v="Ст"/>
    <n v="49.71"/>
    <n v="336320"/>
    <s v="Резерв"/>
  </r>
  <r>
    <n v="465"/>
    <s v="С2-139"/>
    <x v="1"/>
    <n v="4"/>
    <n v="27"/>
    <n v="139"/>
    <n v="28.52"/>
    <x v="0"/>
    <s v="Ст"/>
    <n v="4.25"/>
    <n v="1.28"/>
    <n v="24.27"/>
    <n v="25.55"/>
    <s v="S"/>
    <s v="Линейная"/>
    <s v="Правильная"/>
    <s v="Зона 3"/>
    <s v="Озеро"/>
    <s v="Стандарт"/>
    <n v="40"/>
    <n v="320000"/>
    <n v="0"/>
    <n v="0.04"/>
    <n v="0"/>
    <n v="0.03"/>
    <n v="-5.0000000000000001E-3"/>
    <n v="0.03"/>
    <n v="0"/>
    <n v="-1.4E-2"/>
    <n v="0"/>
    <n v="345920"/>
    <n v="9865638.4000000004"/>
    <n v="0"/>
    <n v="345920"/>
    <n v="9865638.4000000004"/>
    <s v="Резерв"/>
    <s v="С2-139"/>
    <s v="Ст"/>
    <n v="28.52"/>
    <n v="345920"/>
    <s v="Резерв"/>
  </r>
  <r>
    <n v="340"/>
    <s v="С2-14"/>
    <x v="1"/>
    <n v="1"/>
    <n v="14"/>
    <n v="14"/>
    <n v="32.6"/>
    <x v="0"/>
    <s v="Ст"/>
    <n v="7.62"/>
    <n v="2.29"/>
    <n v="24.98"/>
    <n v="27.27"/>
    <s v="S"/>
    <s v="Линейная"/>
    <s v="Правильная"/>
    <s v="Зона 1"/>
    <s v="Двор юг"/>
    <s v="Стандарт"/>
    <n v="34"/>
    <n v="320000"/>
    <n v="-1.4999999999999999E-2"/>
    <n v="0.04"/>
    <n v="0"/>
    <n v="0.03"/>
    <n v="5.0000000000000001E-3"/>
    <n v="0"/>
    <n v="0"/>
    <n v="-8.0000000000000002E-3"/>
    <n v="0"/>
    <n v="336640"/>
    <n v="10974464"/>
    <n v="0"/>
    <n v="336640"/>
    <n v="10974464"/>
    <s v="Резерв"/>
    <s v="С2-14"/>
    <s v="Ст"/>
    <n v="32.6"/>
    <n v="336640"/>
    <s v="Резерв"/>
  </r>
  <r>
    <n v="466"/>
    <s v="С2-140"/>
    <x v="1"/>
    <n v="4"/>
    <n v="28"/>
    <n v="140"/>
    <n v="29.23"/>
    <x v="0"/>
    <s v="Ст"/>
    <n v="4.25"/>
    <n v="1.28"/>
    <n v="24.98"/>
    <n v="26.26"/>
    <s v="S"/>
    <s v="Линейная"/>
    <s v="Правильная"/>
    <s v="Зона 3"/>
    <s v="Озеро"/>
    <s v="Стандарт"/>
    <n v="40"/>
    <n v="320000"/>
    <n v="0"/>
    <n v="0.04"/>
    <n v="0"/>
    <n v="0.03"/>
    <n v="-5.0000000000000001E-3"/>
    <n v="0.03"/>
    <n v="0"/>
    <n v="-1.4E-2"/>
    <n v="0"/>
    <n v="345920"/>
    <n v="10111241.6"/>
    <n v="0"/>
    <n v="345920"/>
    <n v="10111241.6"/>
    <s v="Резерв"/>
    <s v="С2-140"/>
    <s v="Ст"/>
    <n v="29.23"/>
    <n v="345920"/>
    <s v="Резерв"/>
  </r>
  <r>
    <n v="467"/>
    <s v="С2-141"/>
    <x v="1"/>
    <n v="4"/>
    <n v="29"/>
    <n v="141"/>
    <n v="29.23"/>
    <x v="0"/>
    <s v="Ст"/>
    <n v="4.25"/>
    <n v="1.28"/>
    <n v="24.98"/>
    <n v="26.26"/>
    <s v="S"/>
    <s v="Линейная"/>
    <s v="Правильная"/>
    <s v="Зона 3"/>
    <s v="Озеро"/>
    <s v="Стандарт"/>
    <n v="40"/>
    <n v="320000"/>
    <n v="0"/>
    <n v="0.04"/>
    <n v="0"/>
    <n v="0.03"/>
    <n v="-5.0000000000000001E-3"/>
    <n v="0.03"/>
    <n v="0"/>
    <n v="-1.4E-2"/>
    <n v="0"/>
    <n v="345920"/>
    <n v="10111241.6"/>
    <n v="0"/>
    <n v="345920"/>
    <n v="10111241.6"/>
    <s v="Резерв"/>
    <s v="С2-141"/>
    <s v="Ст"/>
    <n v="29.23"/>
    <n v="345920"/>
    <s v="Резерв"/>
  </r>
  <r>
    <n v="468"/>
    <s v="С2-142"/>
    <x v="1"/>
    <n v="4"/>
    <n v="30"/>
    <n v="142"/>
    <n v="29.43"/>
    <x v="0"/>
    <s v="Ст"/>
    <n v="4.63"/>
    <n v="1.39"/>
    <n v="24.8"/>
    <n v="26.19"/>
    <s v="S"/>
    <s v="Линейная"/>
    <s v="Правильная"/>
    <s v="Зона 3"/>
    <s v="Озеро"/>
    <s v="Стандарт"/>
    <n v="40"/>
    <n v="320000"/>
    <n v="0"/>
    <n v="0.04"/>
    <n v="0"/>
    <n v="0.03"/>
    <n v="-5.0000000000000001E-3"/>
    <n v="0.03"/>
    <n v="0"/>
    <n v="-1.4E-2"/>
    <n v="0"/>
    <n v="345920"/>
    <n v="10180425.6"/>
    <n v="0"/>
    <n v="345920"/>
    <n v="10180425.6"/>
    <s v="Резерв"/>
    <s v="С2-142"/>
    <s v="Ст"/>
    <n v="29.43"/>
    <n v="345920"/>
    <s v="Резерв"/>
  </r>
  <r>
    <n v="469"/>
    <s v="С2-143"/>
    <x v="1"/>
    <n v="4"/>
    <n v="31"/>
    <n v="143"/>
    <n v="34.4"/>
    <x v="0"/>
    <s v="Ст"/>
    <n v="5.46"/>
    <n v="1.64"/>
    <n v="28.939999999999998"/>
    <n v="30.58"/>
    <s v="M"/>
    <s v="Линейная"/>
    <s v="Правильная"/>
    <s v="Зона 3"/>
    <s v="Озеро"/>
    <s v="Стандарт"/>
    <n v="40"/>
    <n v="320000"/>
    <n v="0"/>
    <n v="0"/>
    <n v="0"/>
    <n v="0.03"/>
    <n v="-5.0000000000000001E-3"/>
    <n v="0.03"/>
    <n v="0"/>
    <n v="-1.4E-2"/>
    <n v="0"/>
    <n v="333120"/>
    <n v="11459328"/>
    <n v="0"/>
    <n v="333120"/>
    <n v="11459328"/>
    <s v="Резерв"/>
    <s v="С2-143"/>
    <s v="Ст"/>
    <n v="34.4"/>
    <n v="333120"/>
    <s v="Резерв"/>
  </r>
  <r>
    <n v="470"/>
    <s v="С2-144"/>
    <x v="1"/>
    <n v="4"/>
    <n v="32"/>
    <n v="144"/>
    <n v="29.23"/>
    <x v="0"/>
    <s v="Ст"/>
    <n v="4.25"/>
    <n v="1.28"/>
    <n v="24.98"/>
    <n v="26.26"/>
    <s v="S"/>
    <s v="Линейная"/>
    <s v="Правильная"/>
    <s v="Зона 3"/>
    <s v="Озеро"/>
    <s v="Стандарт"/>
    <n v="40"/>
    <n v="320000"/>
    <n v="0"/>
    <n v="0.04"/>
    <n v="0"/>
    <n v="0.03"/>
    <n v="-5.0000000000000001E-3"/>
    <n v="0.03"/>
    <n v="0"/>
    <n v="-1.4E-2"/>
    <n v="0"/>
    <n v="345920"/>
    <n v="10111241.6"/>
    <n v="0"/>
    <n v="345920"/>
    <n v="10111241.6"/>
    <s v="Резерв"/>
    <s v="С2-144"/>
    <s v="Ст"/>
    <n v="29.23"/>
    <n v="345920"/>
    <s v="Резерв"/>
  </r>
  <r>
    <n v="471"/>
    <s v="С2-145"/>
    <x v="1"/>
    <n v="4"/>
    <n v="33"/>
    <n v="145"/>
    <n v="29.23"/>
    <x v="0"/>
    <s v="Ст"/>
    <n v="4.25"/>
    <n v="1.28"/>
    <n v="24.98"/>
    <n v="26.26"/>
    <s v="S"/>
    <s v="Линейная"/>
    <s v="Правильная"/>
    <s v="Зона 2"/>
    <s v="Озеро"/>
    <s v="Стандарт"/>
    <n v="40"/>
    <n v="320000"/>
    <n v="0"/>
    <n v="0.04"/>
    <n v="0"/>
    <n v="0.03"/>
    <n v="0"/>
    <n v="0.03"/>
    <n v="0"/>
    <n v="-1.4E-2"/>
    <n v="0"/>
    <n v="347520"/>
    <n v="10158009.6"/>
    <n v="0"/>
    <n v="347520"/>
    <n v="10158009.6"/>
    <s v="Резерв"/>
    <s v="С2-145"/>
    <s v="Ст"/>
    <n v="29.23"/>
    <n v="347520"/>
    <s v="Резерв"/>
  </r>
  <r>
    <n v="472"/>
    <s v="С2-146"/>
    <x v="1"/>
    <n v="4"/>
    <n v="34"/>
    <n v="146"/>
    <n v="29.23"/>
    <x v="0"/>
    <s v="Ст"/>
    <n v="4.25"/>
    <n v="1.28"/>
    <n v="24.98"/>
    <n v="26.26"/>
    <s v="S"/>
    <s v="Линейная"/>
    <s v="Правильная"/>
    <s v="Зона 2"/>
    <s v="Озеро"/>
    <s v="Стандарт"/>
    <n v="40"/>
    <n v="320000"/>
    <n v="0"/>
    <n v="0.04"/>
    <n v="0"/>
    <n v="0.03"/>
    <n v="0"/>
    <n v="0.03"/>
    <n v="0"/>
    <n v="-1.4E-2"/>
    <n v="0"/>
    <n v="347520"/>
    <n v="10158009.6"/>
    <n v="0"/>
    <n v="347520"/>
    <n v="10158009.6"/>
    <s v="Резерв"/>
    <s v="С2-146"/>
    <s v="Ст"/>
    <n v="29.23"/>
    <n v="347520"/>
    <s v="Резерв"/>
  </r>
  <r>
    <n v="473"/>
    <s v="С2-147"/>
    <x v="1"/>
    <n v="4"/>
    <n v="35"/>
    <n v="147"/>
    <n v="29.23"/>
    <x v="0"/>
    <s v="Ст"/>
    <n v="4.25"/>
    <n v="1.28"/>
    <n v="24.98"/>
    <n v="26.26"/>
    <s v="S"/>
    <s v="Линейная"/>
    <s v="Правильная"/>
    <s v="Зона 2"/>
    <s v="Озеро"/>
    <s v="Стандарт"/>
    <n v="40"/>
    <n v="320000"/>
    <n v="0"/>
    <n v="0.04"/>
    <n v="0"/>
    <n v="0.03"/>
    <n v="0"/>
    <n v="0.03"/>
    <n v="0"/>
    <n v="-1.4E-2"/>
    <n v="0"/>
    <n v="347520"/>
    <n v="10158009.6"/>
    <n v="0"/>
    <n v="347520"/>
    <n v="10158009.6"/>
    <s v="Резерв"/>
    <s v="С2-147"/>
    <s v="Ст"/>
    <n v="29.23"/>
    <n v="347520"/>
    <s v="Резерв"/>
  </r>
  <r>
    <n v="474"/>
    <s v="С2-148"/>
    <x v="1"/>
    <n v="4"/>
    <n v="36"/>
    <n v="148"/>
    <n v="63.38"/>
    <x v="1"/>
    <s v="1АЕ"/>
    <n v="12.82"/>
    <n v="3.85"/>
    <n v="50.56"/>
    <n v="54.410000000000004"/>
    <s v="XL"/>
    <s v="Линейная"/>
    <s v="Неправильная"/>
    <s v="Зона 2"/>
    <s v="Озеро"/>
    <s v="Стандарт"/>
    <n v="40"/>
    <n v="310400"/>
    <n v="0"/>
    <n v="-0.02"/>
    <n v="0"/>
    <n v="0"/>
    <n v="0"/>
    <n v="0.03"/>
    <n v="0"/>
    <n v="-1.4E-2"/>
    <n v="0"/>
    <n v="309158.40000000002"/>
    <n v="19594459.392000001"/>
    <n v="0"/>
    <n v="309158.40000000002"/>
    <n v="19594459.392000001"/>
    <s v="Резерв"/>
    <s v="С2-148"/>
    <s v="1К"/>
    <n v="63.38"/>
    <n v="309158.40000000002"/>
    <s v="Резерв"/>
  </r>
  <r>
    <n v="475"/>
    <s v="С2-149"/>
    <x v="1"/>
    <n v="4"/>
    <n v="37"/>
    <n v="149"/>
    <n v="28.87"/>
    <x v="0"/>
    <s v="Ст"/>
    <n v="4.13"/>
    <n v="1.24"/>
    <n v="24.740000000000002"/>
    <n v="25.98"/>
    <s v="S"/>
    <s v="Линейная"/>
    <s v="Правильная"/>
    <s v="Зона 1"/>
    <s v="Озеро"/>
    <s v="Стандарт"/>
    <n v="40"/>
    <n v="320000"/>
    <n v="0"/>
    <n v="0.04"/>
    <n v="0"/>
    <n v="0.03"/>
    <n v="5.0000000000000001E-3"/>
    <n v="0.03"/>
    <n v="0"/>
    <n v="-1.4E-2"/>
    <n v="0"/>
    <n v="349120"/>
    <n v="10079094.4"/>
    <n v="0"/>
    <n v="349120"/>
    <n v="10079094.4"/>
    <s v="Резерв"/>
    <s v="С2-149"/>
    <s v="Ст"/>
    <n v="28.87"/>
    <n v="349120"/>
    <s v="Резерв"/>
  </r>
  <r>
    <n v="341"/>
    <s v="С2-15"/>
    <x v="1"/>
    <n v="1"/>
    <n v="15"/>
    <n v="15"/>
    <n v="32.659999999999997"/>
    <x v="0"/>
    <s v="Ст"/>
    <n v="7.68"/>
    <n v="2.2999999999999998"/>
    <n v="24.979999999999997"/>
    <n v="27.279999999999998"/>
    <s v="S"/>
    <s v="Линейная"/>
    <s v="Правильная"/>
    <s v="Зона 1"/>
    <s v="Двор юг"/>
    <s v="У входа в лифтовый холл"/>
    <n v="34"/>
    <n v="320000"/>
    <n v="-1.4999999999999999E-2"/>
    <n v="0.04"/>
    <n v="0"/>
    <n v="0.03"/>
    <n v="5.0000000000000001E-3"/>
    <n v="0"/>
    <n v="-0.01"/>
    <n v="-8.0000000000000002E-3"/>
    <n v="0"/>
    <n v="333440"/>
    <n v="10890150.399999999"/>
    <n v="0"/>
    <n v="333440"/>
    <n v="10890150.399999999"/>
    <s v="Резерв"/>
    <s v="С2-15"/>
    <s v="Ст"/>
    <n v="32.659999999999997"/>
    <n v="333440"/>
    <s v="Резерв"/>
  </r>
  <r>
    <n v="476"/>
    <s v="С2-150"/>
    <x v="1"/>
    <n v="4"/>
    <n v="38"/>
    <n v="150"/>
    <n v="28.87"/>
    <x v="0"/>
    <s v="Ст"/>
    <n v="4.13"/>
    <n v="1.24"/>
    <n v="24.740000000000002"/>
    <n v="25.98"/>
    <s v="S"/>
    <s v="Линейная"/>
    <s v="Правильная"/>
    <s v="Зона 1"/>
    <s v="Озеро"/>
    <s v="Стандарт"/>
    <n v="40"/>
    <n v="320000"/>
    <n v="0"/>
    <n v="0.04"/>
    <n v="0"/>
    <n v="0.03"/>
    <n v="5.0000000000000001E-3"/>
    <n v="0.03"/>
    <n v="0"/>
    <n v="-1.4E-2"/>
    <n v="0"/>
    <n v="349120"/>
    <n v="10079094.4"/>
    <n v="0"/>
    <n v="349120"/>
    <n v="10079094.4"/>
    <s v="Резерв"/>
    <s v="С2-150"/>
    <s v="Ст"/>
    <n v="28.87"/>
    <n v="349120"/>
    <s v="Резерв"/>
  </r>
  <r>
    <n v="477"/>
    <s v="С2-151"/>
    <x v="1"/>
    <n v="4"/>
    <n v="39"/>
    <n v="151"/>
    <n v="28.41"/>
    <x v="0"/>
    <s v="Ст"/>
    <n v="3.68"/>
    <n v="1.1000000000000001"/>
    <n v="24.73"/>
    <n v="25.830000000000002"/>
    <s v="S"/>
    <s v="Линейная"/>
    <s v="Правильная"/>
    <s v="Зона 1"/>
    <s v="Озеро"/>
    <s v="Стандарт"/>
    <n v="40"/>
    <n v="320000"/>
    <n v="0"/>
    <n v="0.04"/>
    <n v="0"/>
    <n v="0.03"/>
    <n v="5.0000000000000001E-3"/>
    <n v="0.03"/>
    <n v="0"/>
    <n v="-1.4E-2"/>
    <n v="0"/>
    <n v="349120"/>
    <n v="9918499.1999999993"/>
    <n v="0"/>
    <n v="349120"/>
    <n v="9918499.1999999993"/>
    <s v="Резерв"/>
    <s v="С2-151"/>
    <s v="Ст"/>
    <n v="28.41"/>
    <n v="349120"/>
    <s v="Резерв"/>
  </r>
  <r>
    <n v="478"/>
    <s v="С2-152"/>
    <x v="1"/>
    <n v="4"/>
    <n v="40"/>
    <n v="152"/>
    <n v="28.7"/>
    <x v="0"/>
    <s v="Ст"/>
    <n v="4.1100000000000003"/>
    <n v="1.23"/>
    <n v="24.59"/>
    <n v="25.82"/>
    <s v="S"/>
    <s v="Линейная"/>
    <s v="Правильная"/>
    <s v="Зона 1"/>
    <s v="Озеро"/>
    <s v="Стандарт"/>
    <n v="40"/>
    <n v="320000"/>
    <n v="0"/>
    <n v="0.04"/>
    <n v="0"/>
    <n v="0.03"/>
    <n v="5.0000000000000001E-3"/>
    <n v="0.03"/>
    <n v="0"/>
    <n v="-1.4E-2"/>
    <n v="0"/>
    <n v="349120"/>
    <n v="10019744"/>
    <n v="0"/>
    <n v="349120"/>
    <n v="10019744"/>
    <s v="Резерв"/>
    <s v="С2-152"/>
    <s v="Ст"/>
    <n v="28.7"/>
    <n v="349120"/>
    <s v="Резерв"/>
  </r>
  <r>
    <n v="479"/>
    <s v="С2-153"/>
    <x v="1"/>
    <n v="5"/>
    <n v="1"/>
    <n v="153"/>
    <n v="37.46"/>
    <x v="0"/>
    <s v="Ст"/>
    <n v="7.24"/>
    <n v="2.17"/>
    <n v="30.22"/>
    <n v="32.39"/>
    <s v="M"/>
    <s v="Линейная"/>
    <s v="Правильная"/>
    <s v="Зона 1"/>
    <s v="Озеро"/>
    <s v="Стандарт"/>
    <n v="40"/>
    <n v="320000"/>
    <n v="5.0000000000000001E-3"/>
    <n v="0"/>
    <n v="0"/>
    <n v="0.03"/>
    <n v="5.0000000000000001E-3"/>
    <n v="0.03"/>
    <n v="0"/>
    <n v="-1.4E-2"/>
    <n v="0"/>
    <n v="337920"/>
    <n v="12658483.200000001"/>
    <n v="0"/>
    <n v="337920"/>
    <n v="12658483.200000001"/>
    <s v="Резерв"/>
    <s v="С2-153"/>
    <s v="Ст"/>
    <n v="37.46"/>
    <n v="337920"/>
    <s v="Резерв"/>
  </r>
  <r>
    <n v="480"/>
    <s v="С2-154"/>
    <x v="1"/>
    <n v="5"/>
    <n v="2"/>
    <n v="154"/>
    <n v="28.98"/>
    <x v="0"/>
    <s v="Ст"/>
    <n v="4.25"/>
    <n v="1.28"/>
    <n v="24.73"/>
    <n v="26.01"/>
    <s v="S"/>
    <s v="Линейная"/>
    <s v="Правильная"/>
    <s v="Зона 1"/>
    <s v="Озеро"/>
    <s v="Стандарт"/>
    <n v="40"/>
    <n v="320000"/>
    <n v="5.0000000000000001E-3"/>
    <n v="0.04"/>
    <n v="0"/>
    <n v="0.03"/>
    <n v="5.0000000000000001E-3"/>
    <n v="0.03"/>
    <n v="0"/>
    <n v="-1.4E-2"/>
    <n v="0"/>
    <n v="350720"/>
    <n v="10163865.6"/>
    <n v="0"/>
    <n v="350720"/>
    <n v="10163865.6"/>
    <s v="Резерв"/>
    <s v="С2-154"/>
    <s v="Ст"/>
    <n v="28.98"/>
    <n v="350720"/>
    <s v="Резерв"/>
  </r>
  <r>
    <n v="481"/>
    <s v="С2-155"/>
    <x v="1"/>
    <n v="5"/>
    <n v="3"/>
    <n v="155"/>
    <n v="28.52"/>
    <x v="0"/>
    <s v="Ст"/>
    <n v="4.25"/>
    <n v="1.28"/>
    <n v="24.27"/>
    <n v="25.55"/>
    <s v="S"/>
    <s v="Линейная"/>
    <s v="Правильная"/>
    <s v="Зона 1"/>
    <s v="Озеро"/>
    <s v="Стандарт"/>
    <n v="40"/>
    <n v="320000"/>
    <n v="5.0000000000000001E-3"/>
    <n v="0.04"/>
    <n v="0"/>
    <n v="0.03"/>
    <n v="5.0000000000000001E-3"/>
    <n v="0.03"/>
    <n v="0"/>
    <n v="-1.4E-2"/>
    <n v="0"/>
    <n v="350720"/>
    <n v="10002534.4"/>
    <n v="0"/>
    <n v="350720"/>
    <n v="10002534.4"/>
    <s v="Резерв"/>
    <s v="С2-155"/>
    <s v="Ст"/>
    <n v="28.52"/>
    <n v="350720"/>
    <s v="Резерв"/>
  </r>
  <r>
    <n v="482"/>
    <s v="С2-156"/>
    <x v="1"/>
    <n v="5"/>
    <n v="4"/>
    <n v="156"/>
    <n v="32.450000000000003"/>
    <x v="0"/>
    <s v="Ст"/>
    <n v="4.3899999999999997"/>
    <n v="1.32"/>
    <n v="28.060000000000002"/>
    <n v="29.380000000000003"/>
    <s v="S"/>
    <s v="Угловая"/>
    <s v="Правильная"/>
    <s v="Зона 1"/>
    <s v="Озеро"/>
    <s v="Стандарт"/>
    <n v="40"/>
    <n v="320000"/>
    <n v="5.0000000000000001E-3"/>
    <n v="0.04"/>
    <n v="0.03"/>
    <n v="0.03"/>
    <n v="5.0000000000000001E-3"/>
    <n v="0.03"/>
    <n v="0"/>
    <n v="-1.4E-2"/>
    <n v="0"/>
    <n v="360320"/>
    <n v="11692384.000000002"/>
    <n v="0"/>
    <n v="360320"/>
    <n v="11692384.000000002"/>
    <s v="Резерв"/>
    <s v="С2-156"/>
    <s v="Ст"/>
    <n v="32.450000000000003"/>
    <n v="360320"/>
    <s v="Резерв"/>
  </r>
  <r>
    <n v="483"/>
    <s v="С2-157"/>
    <x v="1"/>
    <n v="5"/>
    <n v="5"/>
    <n v="157"/>
    <n v="32.43"/>
    <x v="0"/>
    <s v="Ст"/>
    <n v="4.3899999999999997"/>
    <n v="1.32"/>
    <n v="28.04"/>
    <n v="29.36"/>
    <s v="S"/>
    <s v="Угловая"/>
    <s v="Правильная"/>
    <s v="Зона 1"/>
    <s v="Двор юг"/>
    <s v="Стандарт"/>
    <n v="40"/>
    <n v="320000"/>
    <n v="5.0000000000000001E-3"/>
    <n v="0.04"/>
    <n v="0.03"/>
    <n v="0.03"/>
    <n v="5.0000000000000001E-3"/>
    <n v="0"/>
    <n v="0"/>
    <n v="-1.4E-2"/>
    <n v="0"/>
    <n v="350720"/>
    <n v="11373849.6"/>
    <n v="0"/>
    <n v="350720"/>
    <n v="11373849.6"/>
    <s v="Резерв"/>
    <s v="С2-157"/>
    <s v="Ст"/>
    <n v="32.43"/>
    <n v="350720"/>
    <s v="Резерв"/>
  </r>
  <r>
    <n v="484"/>
    <s v="С2-158"/>
    <x v="1"/>
    <n v="5"/>
    <n v="6"/>
    <n v="158"/>
    <n v="28.52"/>
    <x v="0"/>
    <s v="Ст"/>
    <n v="4.25"/>
    <n v="1.28"/>
    <n v="24.27"/>
    <n v="25.55"/>
    <s v="S"/>
    <s v="Линейная"/>
    <s v="Правильная"/>
    <s v="Зона 1"/>
    <s v="Двор юго-запад"/>
    <s v="Стандарт"/>
    <n v="40"/>
    <n v="320000"/>
    <n v="5.0000000000000001E-3"/>
    <n v="0.04"/>
    <n v="0"/>
    <n v="0.03"/>
    <n v="5.0000000000000001E-3"/>
    <n v="0.02"/>
    <n v="0"/>
    <n v="-1.4E-2"/>
    <n v="0"/>
    <n v="347520"/>
    <n v="9911270.4000000004"/>
    <n v="0"/>
    <n v="347520"/>
    <n v="9911270.4000000004"/>
    <s v="Резерв"/>
    <s v="С2-158"/>
    <s v="Ст"/>
    <n v="28.52"/>
    <n v="347520"/>
    <s v="Резерв"/>
  </r>
  <r>
    <n v="485"/>
    <s v="С2-159"/>
    <x v="1"/>
    <n v="5"/>
    <n v="7"/>
    <n v="159"/>
    <n v="28.99"/>
    <x v="0"/>
    <s v="Ст"/>
    <n v="4.25"/>
    <n v="1.28"/>
    <n v="24.74"/>
    <n v="26.02"/>
    <s v="S"/>
    <s v="Линейная"/>
    <s v="Правильная"/>
    <s v="Зона 1"/>
    <s v="Двор юго-запад"/>
    <s v="Стандарт"/>
    <n v="40"/>
    <n v="320000"/>
    <n v="5.0000000000000001E-3"/>
    <n v="0.04"/>
    <n v="0"/>
    <n v="0.03"/>
    <n v="5.0000000000000001E-3"/>
    <n v="0.02"/>
    <n v="0"/>
    <n v="-1.4E-2"/>
    <n v="0"/>
    <n v="347520"/>
    <n v="10074604.799999999"/>
    <n v="0"/>
    <n v="347520"/>
    <n v="10074604.799999999"/>
    <s v="Резерв"/>
    <s v="С2-159"/>
    <s v="Ст"/>
    <n v="28.99"/>
    <n v="347520"/>
    <s v="Резерв"/>
  </r>
  <r>
    <n v="342"/>
    <s v="С2-16"/>
    <x v="1"/>
    <n v="1"/>
    <n v="16"/>
    <n v="16"/>
    <n v="32.6"/>
    <x v="0"/>
    <s v="Ст"/>
    <n v="7.62"/>
    <n v="2.29"/>
    <n v="24.98"/>
    <n v="27.27"/>
    <s v="S"/>
    <s v="Линейная"/>
    <s v="Правильная"/>
    <s v="Зона 1"/>
    <s v="Двор юг"/>
    <s v="У входа в лифтовый холл"/>
    <n v="34"/>
    <n v="320000"/>
    <n v="-1.4999999999999999E-2"/>
    <n v="0.04"/>
    <n v="0"/>
    <n v="0.03"/>
    <n v="5.0000000000000001E-3"/>
    <n v="0"/>
    <n v="-0.01"/>
    <n v="-8.0000000000000002E-3"/>
    <n v="0"/>
    <n v="333440"/>
    <n v="10870144"/>
    <n v="0"/>
    <n v="333440"/>
    <n v="10870144"/>
    <s v="Резерв"/>
    <s v="С2-16"/>
    <s v="Ст"/>
    <n v="32.6"/>
    <n v="333440"/>
    <s v="Резерв"/>
  </r>
  <r>
    <n v="486"/>
    <s v="С2-160"/>
    <x v="1"/>
    <n v="5"/>
    <n v="8"/>
    <n v="160"/>
    <n v="28.53"/>
    <x v="0"/>
    <s v="Ст"/>
    <n v="3.79"/>
    <n v="1.1399999999999999"/>
    <n v="24.740000000000002"/>
    <n v="25.880000000000003"/>
    <s v="S"/>
    <s v="Линейная"/>
    <s v="Правильная"/>
    <s v="Зона 1"/>
    <s v="Двор юго-запад"/>
    <s v="Стандарт"/>
    <n v="40"/>
    <n v="320000"/>
    <n v="5.0000000000000001E-3"/>
    <n v="0.04"/>
    <n v="0"/>
    <n v="0.03"/>
    <n v="5.0000000000000001E-3"/>
    <n v="0.02"/>
    <n v="0"/>
    <n v="-1.4E-2"/>
    <n v="0"/>
    <n v="347520"/>
    <n v="9914745.5999999996"/>
    <n v="0"/>
    <n v="347520"/>
    <n v="9914745.5999999996"/>
    <s v="Резерв"/>
    <s v="С2-160"/>
    <s v="Ст"/>
    <n v="28.53"/>
    <n v="347520"/>
    <s v="Резерв"/>
  </r>
  <r>
    <n v="487"/>
    <s v="С2-161"/>
    <x v="1"/>
    <n v="5"/>
    <n v="9"/>
    <n v="161"/>
    <n v="28.99"/>
    <x v="0"/>
    <s v="Ст"/>
    <n v="4.25"/>
    <n v="1.28"/>
    <n v="24.74"/>
    <n v="26.02"/>
    <s v="S"/>
    <s v="Линейная"/>
    <s v="Правильная"/>
    <s v="Зона 1"/>
    <s v="Двор юго-запад"/>
    <s v="У входа в лифтовый холл"/>
    <n v="40"/>
    <n v="320000"/>
    <n v="5.0000000000000001E-3"/>
    <n v="0.04"/>
    <n v="0"/>
    <n v="0.03"/>
    <n v="5.0000000000000001E-3"/>
    <n v="0.02"/>
    <n v="-0.01"/>
    <n v="-1.4E-2"/>
    <n v="0"/>
    <n v="344320"/>
    <n v="9981836.7999999989"/>
    <n v="0"/>
    <n v="344320"/>
    <n v="9981836.7999999989"/>
    <s v="Резерв"/>
    <s v="С2-161"/>
    <s v="Ст"/>
    <n v="28.99"/>
    <n v="344320"/>
    <s v="Резерв"/>
  </r>
  <r>
    <n v="488"/>
    <s v="С2-162"/>
    <x v="1"/>
    <n v="5"/>
    <n v="10"/>
    <n v="162"/>
    <n v="28.99"/>
    <x v="0"/>
    <s v="Ст"/>
    <n v="4.25"/>
    <n v="1.28"/>
    <n v="24.74"/>
    <n v="26.02"/>
    <s v="S"/>
    <s v="Линейная"/>
    <s v="Правильная"/>
    <s v="Зона 1"/>
    <s v="Двор юго-запад"/>
    <s v="У входа в лифтовый холл"/>
    <n v="40"/>
    <n v="320000"/>
    <n v="5.0000000000000001E-3"/>
    <n v="0.04"/>
    <n v="0"/>
    <n v="0.03"/>
    <n v="5.0000000000000001E-3"/>
    <n v="0.02"/>
    <n v="-0.01"/>
    <n v="-1.4E-2"/>
    <n v="0"/>
    <n v="344320"/>
    <n v="9981836.7999999989"/>
    <n v="0"/>
    <n v="344320"/>
    <n v="9981836.7999999989"/>
    <s v="Резерв"/>
    <s v="С2-162"/>
    <s v="Ст"/>
    <n v="28.99"/>
    <n v="344320"/>
    <s v="Резерв"/>
  </r>
  <r>
    <n v="489"/>
    <s v="С2-163"/>
    <x v="1"/>
    <n v="5"/>
    <n v="11"/>
    <n v="163"/>
    <n v="28.99"/>
    <x v="0"/>
    <s v="Ст"/>
    <n v="4.25"/>
    <n v="1.28"/>
    <n v="24.74"/>
    <n v="26.02"/>
    <s v="S"/>
    <s v="Линейная"/>
    <s v="Правильная"/>
    <s v="Зона 1"/>
    <s v="Двор юго-запад"/>
    <s v="Стандарт"/>
    <n v="40"/>
    <n v="320000"/>
    <n v="5.0000000000000001E-3"/>
    <n v="0.04"/>
    <n v="0"/>
    <n v="0.03"/>
    <n v="5.0000000000000001E-3"/>
    <n v="0.02"/>
    <n v="0"/>
    <n v="-1.4E-2"/>
    <n v="0"/>
    <n v="347520"/>
    <n v="10074604.799999999"/>
    <n v="0"/>
    <n v="347520"/>
    <n v="10074604.799999999"/>
    <s v="Резерв"/>
    <s v="С2-163"/>
    <s v="Ст"/>
    <n v="28.99"/>
    <n v="347520"/>
    <s v="Резерв"/>
  </r>
  <r>
    <n v="490"/>
    <s v="С2-164"/>
    <x v="1"/>
    <n v="5"/>
    <n v="12"/>
    <n v="164"/>
    <n v="28.99"/>
    <x v="0"/>
    <s v="Ст"/>
    <n v="4.25"/>
    <n v="1.28"/>
    <n v="24.74"/>
    <n v="26.02"/>
    <s v="S"/>
    <s v="Линейная"/>
    <s v="Правильная"/>
    <s v="Зона 1"/>
    <s v="Двор юго-запад"/>
    <s v="Стандарт"/>
    <n v="40"/>
    <n v="320000"/>
    <n v="5.0000000000000001E-3"/>
    <n v="0.04"/>
    <n v="0"/>
    <n v="0.03"/>
    <n v="5.0000000000000001E-3"/>
    <n v="0.02"/>
    <n v="0"/>
    <n v="-1.4E-2"/>
    <n v="0"/>
    <n v="347520"/>
    <n v="10074604.799999999"/>
    <n v="0"/>
    <n v="347520"/>
    <n v="10074604.799999999"/>
    <s v="Резерв"/>
    <s v="С2-164"/>
    <s v="Ст"/>
    <n v="28.99"/>
    <n v="347520"/>
    <s v="Резерв"/>
  </r>
  <r>
    <n v="491"/>
    <s v="С2-165"/>
    <x v="1"/>
    <n v="5"/>
    <n v="13"/>
    <n v="165"/>
    <n v="28.42"/>
    <x v="0"/>
    <s v="Ст"/>
    <n v="3.68"/>
    <n v="1.1000000000000001"/>
    <n v="24.740000000000002"/>
    <n v="25.840000000000003"/>
    <s v="S"/>
    <s v="Линейная"/>
    <s v="Правильная"/>
    <s v="Зона 1"/>
    <s v="Двор юго-запад"/>
    <s v="Стандарт"/>
    <n v="40"/>
    <n v="320000"/>
    <n v="5.0000000000000001E-3"/>
    <n v="0.04"/>
    <n v="0"/>
    <n v="0.03"/>
    <n v="5.0000000000000001E-3"/>
    <n v="0.02"/>
    <n v="0"/>
    <n v="-1.4E-2"/>
    <n v="0"/>
    <n v="347520"/>
    <n v="9876518.4000000004"/>
    <n v="0"/>
    <n v="347520"/>
    <n v="9876518.4000000004"/>
    <s v="Резерв"/>
    <s v="С2-165"/>
    <s v="Ст"/>
    <n v="28.42"/>
    <n v="347520"/>
    <s v="Резерв"/>
  </r>
  <r>
    <n v="492"/>
    <s v="С2-166"/>
    <x v="1"/>
    <n v="5"/>
    <n v="14"/>
    <n v="166"/>
    <n v="28.87"/>
    <x v="0"/>
    <s v="Ст"/>
    <n v="4.13"/>
    <n v="1.24"/>
    <n v="24.740000000000002"/>
    <n v="25.98"/>
    <s v="S"/>
    <s v="Линейная"/>
    <s v="Правильная"/>
    <s v="Зона 1"/>
    <s v="Двор юго-запад"/>
    <s v="Стандарт"/>
    <n v="40"/>
    <n v="320000"/>
    <n v="5.0000000000000001E-3"/>
    <n v="0.04"/>
    <n v="0"/>
    <n v="0.03"/>
    <n v="5.0000000000000001E-3"/>
    <n v="0.02"/>
    <n v="0"/>
    <n v="-1.4E-2"/>
    <n v="0"/>
    <n v="347520"/>
    <n v="10032902.4"/>
    <n v="0"/>
    <n v="347520"/>
    <n v="10032902.4"/>
    <s v="Резерв"/>
    <s v="С2-166"/>
    <s v="Ст"/>
    <n v="28.87"/>
    <n v="347520"/>
    <s v="Резерв"/>
  </r>
  <r>
    <n v="493"/>
    <s v="С2-167"/>
    <x v="1"/>
    <n v="5"/>
    <n v="15"/>
    <n v="167"/>
    <n v="33.479999999999997"/>
    <x v="0"/>
    <s v="Ст"/>
    <n v="3.32"/>
    <n v="1"/>
    <n v="30.159999999999997"/>
    <n v="31.159999999999997"/>
    <s v="M"/>
    <s v="Линейная"/>
    <s v="Правильная"/>
    <s v="Зона 1"/>
    <s v="Двор юго-запад"/>
    <s v="Внутренний угол"/>
    <n v="40"/>
    <n v="320000"/>
    <n v="5.0000000000000001E-3"/>
    <n v="0"/>
    <n v="0"/>
    <n v="0.03"/>
    <n v="5.0000000000000001E-3"/>
    <n v="0.02"/>
    <n v="-0.01"/>
    <n v="-1.4E-2"/>
    <n v="0"/>
    <n v="331520"/>
    <n v="11099289.6"/>
    <n v="0"/>
    <n v="331520"/>
    <n v="11099289.6"/>
    <s v="Резерв"/>
    <s v="С2-167"/>
    <s v="Ст"/>
    <n v="33.479999999999997"/>
    <n v="331520"/>
    <s v="Резерв"/>
  </r>
  <r>
    <n v="494"/>
    <s v="С2-168"/>
    <x v="1"/>
    <n v="5"/>
    <n v="16"/>
    <n v="168"/>
    <n v="41.92"/>
    <x v="0"/>
    <s v="Ст"/>
    <n v="2.9"/>
    <n v="0.87"/>
    <n v="39.020000000000003"/>
    <n v="39.89"/>
    <s v="XL"/>
    <s v="Линейная"/>
    <s v="Неправильная"/>
    <s v="Зона 2"/>
    <s v="Двор юг"/>
    <s v="Внутренний угол"/>
    <n v="40"/>
    <n v="320000"/>
    <n v="5.0000000000000001E-3"/>
    <n v="-0.02"/>
    <n v="0"/>
    <n v="0"/>
    <n v="0"/>
    <n v="0"/>
    <n v="-0.01"/>
    <n v="-1.4E-2"/>
    <n v="0"/>
    <n v="307520"/>
    <n v="12891238.4"/>
    <n v="0"/>
    <n v="307520"/>
    <n v="12891238.4"/>
    <s v="Резерв"/>
    <s v="С2-168"/>
    <s v="Ст"/>
    <n v="41.92"/>
    <n v="307520"/>
    <s v="Резерв"/>
  </r>
  <r>
    <n v="495"/>
    <s v="С2-169"/>
    <x v="1"/>
    <n v="5"/>
    <n v="17"/>
    <n v="169"/>
    <n v="29.23"/>
    <x v="0"/>
    <s v="Ст"/>
    <n v="4.25"/>
    <n v="1.28"/>
    <n v="24.98"/>
    <n v="26.26"/>
    <s v="S"/>
    <s v="Линейная"/>
    <s v="Правильная"/>
    <s v="Зона 2"/>
    <s v="Двор юг"/>
    <s v="Стандарт"/>
    <n v="40"/>
    <n v="320000"/>
    <n v="5.0000000000000001E-3"/>
    <n v="0.04"/>
    <n v="0"/>
    <n v="0.03"/>
    <n v="0"/>
    <n v="0"/>
    <n v="0"/>
    <n v="-1.4E-2"/>
    <n v="0"/>
    <n v="339520"/>
    <n v="9924169.5999999996"/>
    <n v="0"/>
    <n v="339520"/>
    <n v="9924169.5999999996"/>
    <s v="Резерв"/>
    <s v="С2-169"/>
    <s v="Ст"/>
    <n v="29.23"/>
    <n v="339520"/>
    <s v="Резерв"/>
  </r>
  <r>
    <n v="343"/>
    <s v="С2-17"/>
    <x v="1"/>
    <n v="1"/>
    <n v="17"/>
    <n v="17"/>
    <n v="32.6"/>
    <x v="0"/>
    <s v="Ст"/>
    <n v="7.62"/>
    <n v="2.29"/>
    <n v="24.98"/>
    <n v="27.27"/>
    <s v="S"/>
    <s v="Линейная"/>
    <s v="Правильная"/>
    <s v="Зона 1"/>
    <s v="Двор юг"/>
    <s v="Стандарт"/>
    <n v="34"/>
    <n v="320000"/>
    <n v="-1.4999999999999999E-2"/>
    <n v="0.04"/>
    <n v="0"/>
    <n v="0.03"/>
    <n v="5.0000000000000001E-3"/>
    <n v="0"/>
    <n v="0"/>
    <n v="-8.0000000000000002E-3"/>
    <n v="0"/>
    <n v="336640"/>
    <n v="10974464"/>
    <n v="0"/>
    <n v="336640"/>
    <n v="10974464"/>
    <s v="Резерв"/>
    <s v="С2-17"/>
    <s v="Ст"/>
    <n v="32.6"/>
    <n v="336640"/>
    <s v="Резерв"/>
  </r>
  <r>
    <n v="496"/>
    <s v="С2-170"/>
    <x v="1"/>
    <n v="5"/>
    <n v="18"/>
    <n v="170"/>
    <n v="29.23"/>
    <x v="0"/>
    <s v="Ст"/>
    <n v="4.25"/>
    <n v="1.28"/>
    <n v="24.98"/>
    <n v="26.26"/>
    <s v="S"/>
    <s v="Линейная"/>
    <s v="Правильная"/>
    <s v="Зона 3"/>
    <s v="Двор юг"/>
    <s v="Стандарт"/>
    <n v="40"/>
    <n v="320000"/>
    <n v="5.0000000000000001E-3"/>
    <n v="0.04"/>
    <n v="0"/>
    <n v="0.03"/>
    <n v="-5.0000000000000001E-3"/>
    <n v="0"/>
    <n v="0"/>
    <n v="-1.4E-2"/>
    <n v="0"/>
    <n v="337920"/>
    <n v="9877401.5999999996"/>
    <n v="0"/>
    <n v="337920"/>
    <n v="9877401.5999999996"/>
    <s v="Резерв"/>
    <s v="С2-170"/>
    <s v="Ст"/>
    <n v="29.23"/>
    <n v="337920"/>
    <s v="Резерв"/>
  </r>
  <r>
    <n v="497"/>
    <s v="С2-171"/>
    <x v="1"/>
    <n v="5"/>
    <n v="19"/>
    <n v="171"/>
    <n v="29.23"/>
    <x v="0"/>
    <s v="Ст"/>
    <n v="4.25"/>
    <n v="1.28"/>
    <n v="24.98"/>
    <n v="26.26"/>
    <s v="S"/>
    <s v="Линейная"/>
    <s v="Правильная"/>
    <s v="Зона 3"/>
    <s v="Двор+море"/>
    <s v="Стандарт"/>
    <n v="40"/>
    <n v="320000"/>
    <n v="5.0000000000000001E-3"/>
    <n v="0.04"/>
    <n v="0"/>
    <n v="0.03"/>
    <n v="-5.0000000000000001E-3"/>
    <n v="0.05"/>
    <n v="0"/>
    <n v="-1.4E-2"/>
    <n v="0"/>
    <n v="353920"/>
    <n v="10345081.6"/>
    <n v="0"/>
    <n v="353920"/>
    <n v="10345081.6"/>
    <s v="Резерв"/>
    <s v="С2-171"/>
    <s v="Ст"/>
    <n v="29.23"/>
    <n v="353920"/>
    <s v="Резерв"/>
  </r>
  <r>
    <n v="498"/>
    <s v="С2-172"/>
    <x v="1"/>
    <n v="5"/>
    <n v="20"/>
    <n v="172"/>
    <n v="29.23"/>
    <x v="0"/>
    <s v="Ст"/>
    <n v="4.25"/>
    <n v="1.28"/>
    <n v="24.98"/>
    <n v="26.26"/>
    <s v="S"/>
    <s v="Линейная"/>
    <s v="Правильная"/>
    <s v="Зона 3"/>
    <s v="Двор+море"/>
    <s v="Стандарт"/>
    <n v="40"/>
    <n v="320000"/>
    <n v="5.0000000000000001E-3"/>
    <n v="0.04"/>
    <n v="0"/>
    <n v="0.03"/>
    <n v="-5.0000000000000001E-3"/>
    <n v="0.05"/>
    <n v="0"/>
    <n v="-1.4E-2"/>
    <n v="0"/>
    <n v="353920"/>
    <n v="10345081.6"/>
    <n v="0"/>
    <n v="353920"/>
    <n v="10345081.6"/>
    <s v="Резерв"/>
    <s v="С2-172"/>
    <s v="Ст"/>
    <n v="29.23"/>
    <n v="353920"/>
    <s v="Резерв"/>
  </r>
  <r>
    <n v="499"/>
    <s v="С2-173"/>
    <x v="1"/>
    <n v="5"/>
    <n v="21"/>
    <n v="173"/>
    <n v="29.23"/>
    <x v="0"/>
    <s v="Ст"/>
    <n v="4.25"/>
    <n v="1.28"/>
    <n v="24.98"/>
    <n v="26.26"/>
    <s v="S"/>
    <s v="Линейная"/>
    <s v="Правильная"/>
    <s v="Зона 3"/>
    <s v="Двор+море"/>
    <s v="Стандарт"/>
    <n v="40"/>
    <n v="320000"/>
    <n v="5.0000000000000001E-3"/>
    <n v="0.04"/>
    <n v="0"/>
    <n v="0.03"/>
    <n v="-5.0000000000000001E-3"/>
    <n v="0.05"/>
    <n v="0"/>
    <n v="-1.4E-2"/>
    <n v="0"/>
    <n v="353920"/>
    <n v="10345081.6"/>
    <n v="0"/>
    <n v="353920"/>
    <n v="10345081.6"/>
    <s v="Резерв"/>
    <s v="С2-173"/>
    <s v="Ст"/>
    <n v="29.23"/>
    <n v="353920"/>
    <s v="Резерв"/>
  </r>
  <r>
    <n v="500"/>
    <s v="С2-174"/>
    <x v="1"/>
    <n v="5"/>
    <n v="22"/>
    <n v="174"/>
    <n v="29.23"/>
    <x v="0"/>
    <s v="Ст"/>
    <n v="4.25"/>
    <n v="1.28"/>
    <n v="24.98"/>
    <n v="26.26"/>
    <s v="S"/>
    <s v="Линейная"/>
    <s v="Правильная"/>
    <s v="Зона 3"/>
    <s v="Двор+море"/>
    <s v="Стандарт"/>
    <n v="40"/>
    <n v="320000"/>
    <n v="5.0000000000000001E-3"/>
    <n v="0.04"/>
    <n v="0"/>
    <n v="0.03"/>
    <n v="-5.0000000000000001E-3"/>
    <n v="0.05"/>
    <n v="0"/>
    <n v="-1.4E-2"/>
    <n v="0"/>
    <n v="353920"/>
    <n v="10345081.6"/>
    <n v="0"/>
    <n v="353920"/>
    <n v="10345081.6"/>
    <s v="Резерв"/>
    <s v="С2-174"/>
    <s v="Ст"/>
    <n v="29.23"/>
    <n v="353920"/>
    <s v="Резерв"/>
  </r>
  <r>
    <n v="501"/>
    <s v="С2-175"/>
    <x v="1"/>
    <n v="5"/>
    <n v="23"/>
    <n v="175"/>
    <n v="29.23"/>
    <x v="0"/>
    <s v="Ст"/>
    <n v="4.25"/>
    <n v="1.28"/>
    <n v="24.98"/>
    <n v="26.26"/>
    <s v="S"/>
    <s v="Линейная"/>
    <s v="Правильная"/>
    <s v="Зона 3"/>
    <s v="Двор+море"/>
    <s v="Стандарт"/>
    <n v="40"/>
    <n v="320000"/>
    <n v="5.0000000000000001E-3"/>
    <n v="0.04"/>
    <n v="0"/>
    <n v="0.03"/>
    <n v="-5.0000000000000001E-3"/>
    <n v="0.05"/>
    <n v="0"/>
    <n v="-1.4E-2"/>
    <n v="0"/>
    <n v="353920"/>
    <n v="10345081.6"/>
    <n v="0"/>
    <n v="353920"/>
    <n v="10345081.6"/>
    <s v="Резерв"/>
    <s v="С2-175"/>
    <s v="Ст"/>
    <n v="29.23"/>
    <n v="353920"/>
    <s v="Резерв"/>
  </r>
  <r>
    <n v="502"/>
    <s v="С2-176"/>
    <x v="1"/>
    <n v="5"/>
    <n v="24"/>
    <n v="176"/>
    <n v="28.52"/>
    <x v="0"/>
    <s v="Ст"/>
    <n v="4.25"/>
    <n v="1.28"/>
    <n v="24.27"/>
    <n v="25.55"/>
    <s v="S"/>
    <s v="Линейная"/>
    <s v="Правильная"/>
    <s v="Зона 3"/>
    <s v="Двор+море"/>
    <s v="Стандарт"/>
    <n v="40"/>
    <n v="320000"/>
    <n v="5.0000000000000001E-3"/>
    <n v="0.04"/>
    <n v="0"/>
    <n v="0.03"/>
    <n v="-5.0000000000000001E-3"/>
    <n v="0.05"/>
    <n v="0"/>
    <n v="-1.4E-2"/>
    <n v="0"/>
    <n v="353920"/>
    <n v="10093798.4"/>
    <n v="0"/>
    <n v="353920"/>
    <n v="10093798.4"/>
    <s v="Резерв"/>
    <s v="С2-176"/>
    <s v="Ст"/>
    <n v="28.52"/>
    <n v="353920"/>
    <s v="Резерв"/>
  </r>
  <r>
    <n v="503"/>
    <s v="С2-177"/>
    <x v="1"/>
    <n v="5"/>
    <n v="25"/>
    <n v="177"/>
    <n v="49.71"/>
    <x v="0"/>
    <s v="Ст"/>
    <n v="13.98"/>
    <n v="4.1900000000000004"/>
    <n v="35.730000000000004"/>
    <n v="39.92"/>
    <s v="XL"/>
    <s v="Угловая"/>
    <s v="Правильная"/>
    <s v="Зона 3"/>
    <s v="Двор+море"/>
    <s v="Стандарт"/>
    <n v="40"/>
    <n v="320000"/>
    <n v="5.0000000000000001E-3"/>
    <n v="-0.02"/>
    <n v="0.03"/>
    <n v="0.03"/>
    <n v="-5.0000000000000001E-3"/>
    <n v="0.05"/>
    <n v="0"/>
    <n v="-1.4E-2"/>
    <n v="0"/>
    <n v="344320"/>
    <n v="17116147.199999999"/>
    <n v="0"/>
    <n v="344320"/>
    <n v="17116147.199999999"/>
    <s v="Резерв"/>
    <s v="С2-177"/>
    <s v="Ст"/>
    <n v="49.71"/>
    <n v="344320"/>
    <s v="Резерв"/>
  </r>
  <r>
    <n v="504"/>
    <s v="С2-178"/>
    <x v="1"/>
    <n v="5"/>
    <n v="26"/>
    <n v="178"/>
    <n v="49.71"/>
    <x v="0"/>
    <s v="Ст"/>
    <n v="13.98"/>
    <n v="4.1900000000000004"/>
    <n v="35.730000000000004"/>
    <n v="39.92"/>
    <s v="XL"/>
    <s v="Угловая"/>
    <s v="Правильная"/>
    <s v="Зона 3"/>
    <s v="Озеро"/>
    <s v="Стандарт"/>
    <n v="40"/>
    <n v="320000"/>
    <n v="5.0000000000000001E-3"/>
    <n v="-0.02"/>
    <n v="0.03"/>
    <n v="0.03"/>
    <n v="-5.0000000000000001E-3"/>
    <n v="0.03"/>
    <n v="0"/>
    <n v="-1.4E-2"/>
    <n v="0"/>
    <n v="337920"/>
    <n v="16798003.199999999"/>
    <n v="0"/>
    <n v="337920"/>
    <n v="16798003.199999999"/>
    <s v="Резерв"/>
    <s v="С2-178"/>
    <s v="Ст"/>
    <n v="49.71"/>
    <n v="337920"/>
    <s v="Резерв"/>
  </r>
  <r>
    <n v="505"/>
    <s v="С2-179"/>
    <x v="1"/>
    <n v="5"/>
    <n v="27"/>
    <n v="179"/>
    <n v="28.52"/>
    <x v="0"/>
    <s v="Ст"/>
    <n v="4.25"/>
    <n v="1.28"/>
    <n v="24.27"/>
    <n v="25.55"/>
    <s v="S"/>
    <s v="Линейная"/>
    <s v="Правильная"/>
    <s v="Зона 3"/>
    <s v="Озеро"/>
    <s v="Стандарт"/>
    <n v="40"/>
    <n v="320000"/>
    <n v="5.0000000000000001E-3"/>
    <n v="0.04"/>
    <n v="0"/>
    <n v="0.03"/>
    <n v="-5.0000000000000001E-3"/>
    <n v="0.03"/>
    <n v="0"/>
    <n v="-1.4E-2"/>
    <n v="0"/>
    <n v="347520"/>
    <n v="9911270.4000000004"/>
    <n v="0"/>
    <n v="347520"/>
    <n v="9911270.4000000004"/>
    <s v="Резерв"/>
    <s v="С2-179"/>
    <s v="Ст"/>
    <n v="28.52"/>
    <n v="347520"/>
    <s v="Резерв"/>
  </r>
  <r>
    <n v="344"/>
    <s v="С2-18"/>
    <x v="1"/>
    <n v="1"/>
    <n v="18"/>
    <n v="18"/>
    <n v="32.6"/>
    <x v="0"/>
    <s v="Ст"/>
    <n v="7.62"/>
    <n v="2.29"/>
    <n v="24.98"/>
    <n v="27.27"/>
    <s v="S"/>
    <s v="Линейная"/>
    <s v="Правильная"/>
    <s v="Зона 1"/>
    <s v="Двор юг"/>
    <s v="Стандарт"/>
    <n v="34"/>
    <n v="320000"/>
    <n v="-1.4999999999999999E-2"/>
    <n v="0.04"/>
    <n v="0"/>
    <n v="0.03"/>
    <n v="5.0000000000000001E-3"/>
    <n v="0"/>
    <n v="0"/>
    <n v="-8.0000000000000002E-3"/>
    <n v="0"/>
    <n v="336640"/>
    <n v="10974464"/>
    <n v="0"/>
    <n v="336640"/>
    <n v="10974464"/>
    <s v="Резерв"/>
    <s v="С2-18"/>
    <s v="Ст"/>
    <n v="32.6"/>
    <n v="336640"/>
    <s v="Резерв"/>
  </r>
  <r>
    <n v="506"/>
    <s v="С2-180"/>
    <x v="1"/>
    <n v="5"/>
    <n v="28"/>
    <n v="180"/>
    <n v="29.23"/>
    <x v="0"/>
    <s v="Ст"/>
    <n v="4.25"/>
    <n v="1.28"/>
    <n v="24.98"/>
    <n v="26.26"/>
    <s v="S"/>
    <s v="Линейная"/>
    <s v="Правильная"/>
    <s v="Зона 3"/>
    <s v="Озеро"/>
    <s v="Стандарт"/>
    <n v="40"/>
    <n v="320000"/>
    <n v="5.0000000000000001E-3"/>
    <n v="0.04"/>
    <n v="0"/>
    <n v="0.03"/>
    <n v="-5.0000000000000001E-3"/>
    <n v="0.03"/>
    <n v="0"/>
    <n v="-1.4E-2"/>
    <n v="0"/>
    <n v="347520"/>
    <n v="10158009.6"/>
    <n v="0"/>
    <n v="347520"/>
    <n v="10158009.6"/>
    <s v="Резерв"/>
    <s v="С2-180"/>
    <s v="Ст"/>
    <n v="29.23"/>
    <n v="347520"/>
    <s v="Резерв"/>
  </r>
  <r>
    <n v="507"/>
    <s v="С2-181"/>
    <x v="1"/>
    <n v="5"/>
    <n v="29"/>
    <n v="181"/>
    <n v="29.23"/>
    <x v="0"/>
    <s v="Ст"/>
    <n v="4.25"/>
    <n v="1.28"/>
    <n v="24.98"/>
    <n v="26.26"/>
    <s v="S"/>
    <s v="Линейная"/>
    <s v="Правильная"/>
    <s v="Зона 3"/>
    <s v="Озеро"/>
    <s v="Стандарт"/>
    <n v="40"/>
    <n v="320000"/>
    <n v="5.0000000000000001E-3"/>
    <n v="0.04"/>
    <n v="0"/>
    <n v="0.03"/>
    <n v="-5.0000000000000001E-3"/>
    <n v="0.03"/>
    <n v="0"/>
    <n v="-1.4E-2"/>
    <n v="0"/>
    <n v="347520"/>
    <n v="10158009.6"/>
    <n v="0"/>
    <n v="347520"/>
    <n v="10158009.6"/>
    <s v="Резерв"/>
    <s v="С2-181"/>
    <s v="Ст"/>
    <n v="29.23"/>
    <n v="347520"/>
    <s v="Резерв"/>
  </r>
  <r>
    <n v="508"/>
    <s v="С2-182"/>
    <x v="1"/>
    <n v="5"/>
    <n v="30"/>
    <n v="182"/>
    <n v="29.43"/>
    <x v="0"/>
    <s v="Ст"/>
    <n v="4.63"/>
    <n v="1.39"/>
    <n v="24.8"/>
    <n v="26.19"/>
    <s v="S"/>
    <s v="Линейная"/>
    <s v="Правильная"/>
    <s v="Зона 3"/>
    <s v="Озеро"/>
    <s v="Стандарт"/>
    <n v="40"/>
    <n v="320000"/>
    <n v="5.0000000000000001E-3"/>
    <n v="0.04"/>
    <n v="0"/>
    <n v="0.03"/>
    <n v="-5.0000000000000001E-3"/>
    <n v="0.03"/>
    <n v="0"/>
    <n v="-1.4E-2"/>
    <n v="0"/>
    <n v="347520"/>
    <n v="10227513.6"/>
    <n v="0"/>
    <n v="347520"/>
    <n v="10227513.6"/>
    <s v="Резерв"/>
    <s v="С2-182"/>
    <s v="Ст"/>
    <n v="29.43"/>
    <n v="347520"/>
    <s v="Резерв"/>
  </r>
  <r>
    <n v="509"/>
    <s v="С2-183"/>
    <x v="1"/>
    <n v="5"/>
    <n v="31"/>
    <n v="183"/>
    <n v="34.4"/>
    <x v="0"/>
    <s v="Ст"/>
    <n v="5.46"/>
    <n v="1.64"/>
    <n v="28.939999999999998"/>
    <n v="30.58"/>
    <s v="M"/>
    <s v="Линейная"/>
    <s v="Правильная"/>
    <s v="Зона 3"/>
    <s v="Озеро"/>
    <s v="Стандарт"/>
    <n v="40"/>
    <n v="320000"/>
    <n v="5.0000000000000001E-3"/>
    <n v="0"/>
    <n v="0"/>
    <n v="0.03"/>
    <n v="-5.0000000000000001E-3"/>
    <n v="0.03"/>
    <n v="0"/>
    <n v="-1.4E-2"/>
    <n v="0"/>
    <n v="334720"/>
    <n v="11514368"/>
    <n v="0"/>
    <n v="334720"/>
    <n v="11514368"/>
    <s v="Резерв"/>
    <s v="С2-183"/>
    <s v="Ст"/>
    <n v="34.4"/>
    <n v="334720"/>
    <s v="Резерв"/>
  </r>
  <r>
    <n v="510"/>
    <s v="С2-184"/>
    <x v="1"/>
    <n v="5"/>
    <n v="32"/>
    <n v="184"/>
    <n v="29.23"/>
    <x v="0"/>
    <s v="Ст"/>
    <n v="4.25"/>
    <n v="1.28"/>
    <n v="24.98"/>
    <n v="26.26"/>
    <s v="S"/>
    <s v="Линейная"/>
    <s v="Правильная"/>
    <s v="Зона 3"/>
    <s v="Озеро"/>
    <s v="Стандарт"/>
    <n v="40"/>
    <n v="320000"/>
    <n v="5.0000000000000001E-3"/>
    <n v="0.04"/>
    <n v="0"/>
    <n v="0.03"/>
    <n v="-5.0000000000000001E-3"/>
    <n v="0.03"/>
    <n v="0"/>
    <n v="-1.4E-2"/>
    <n v="0"/>
    <n v="347520"/>
    <n v="10158009.6"/>
    <n v="0"/>
    <n v="347520"/>
    <n v="10158009.6"/>
    <s v="Резерв"/>
    <s v="С2-184"/>
    <s v="Ст"/>
    <n v="29.23"/>
    <n v="347520"/>
    <s v="Резерв"/>
  </r>
  <r>
    <n v="511"/>
    <s v="С2-185"/>
    <x v="1"/>
    <n v="5"/>
    <n v="33"/>
    <n v="185"/>
    <n v="29.23"/>
    <x v="0"/>
    <s v="Ст"/>
    <n v="4.25"/>
    <n v="1.28"/>
    <n v="24.98"/>
    <n v="26.26"/>
    <s v="S"/>
    <s v="Линейная"/>
    <s v="Правильная"/>
    <s v="Зона 2"/>
    <s v="Озеро"/>
    <s v="Стандарт"/>
    <n v="40"/>
    <n v="320000"/>
    <n v="5.0000000000000001E-3"/>
    <n v="0.04"/>
    <n v="0"/>
    <n v="0.03"/>
    <n v="0"/>
    <n v="0.03"/>
    <n v="0"/>
    <n v="-1.4E-2"/>
    <n v="0"/>
    <n v="349120"/>
    <n v="10204777.6"/>
    <n v="0"/>
    <n v="349120"/>
    <n v="10204777.6"/>
    <s v="Резерв"/>
    <s v="С2-185"/>
    <s v="Ст"/>
    <n v="29.23"/>
    <n v="349120"/>
    <s v="Резерв"/>
  </r>
  <r>
    <n v="512"/>
    <s v="С2-186"/>
    <x v="1"/>
    <n v="5"/>
    <n v="34"/>
    <n v="186"/>
    <n v="29.23"/>
    <x v="0"/>
    <s v="Ст"/>
    <n v="4.25"/>
    <n v="1.28"/>
    <n v="24.98"/>
    <n v="26.26"/>
    <s v="S"/>
    <s v="Линейная"/>
    <s v="Правильная"/>
    <s v="Зона 2"/>
    <s v="Озеро"/>
    <s v="Стандарт"/>
    <n v="40"/>
    <n v="320000"/>
    <n v="5.0000000000000001E-3"/>
    <n v="0.04"/>
    <n v="0"/>
    <n v="0.03"/>
    <n v="0"/>
    <n v="0.03"/>
    <n v="0"/>
    <n v="-1.4E-2"/>
    <n v="0"/>
    <n v="349120"/>
    <n v="10204777.6"/>
    <n v="0"/>
    <n v="349120"/>
    <n v="10204777.6"/>
    <s v="Резерв"/>
    <s v="С2-186"/>
    <s v="Ст"/>
    <n v="29.23"/>
    <n v="349120"/>
    <s v="Резерв"/>
  </r>
  <r>
    <n v="513"/>
    <s v="С2-187"/>
    <x v="1"/>
    <n v="5"/>
    <n v="35"/>
    <n v="187"/>
    <n v="29.23"/>
    <x v="0"/>
    <s v="Ст"/>
    <n v="4.25"/>
    <n v="1.28"/>
    <n v="24.98"/>
    <n v="26.26"/>
    <s v="S"/>
    <s v="Линейная"/>
    <s v="Правильная"/>
    <s v="Зона 2"/>
    <s v="Озеро"/>
    <s v="Стандарт"/>
    <n v="40"/>
    <n v="320000"/>
    <n v="5.0000000000000001E-3"/>
    <n v="0.04"/>
    <n v="0"/>
    <n v="0.03"/>
    <n v="0"/>
    <n v="0.03"/>
    <n v="0"/>
    <n v="-1.4E-2"/>
    <n v="0"/>
    <n v="349120"/>
    <n v="10204777.6"/>
    <n v="0"/>
    <n v="349120"/>
    <n v="10204777.6"/>
    <s v="Резерв"/>
    <s v="С2-187"/>
    <s v="Ст"/>
    <n v="29.23"/>
    <n v="349120"/>
    <s v="Резерв"/>
  </r>
  <r>
    <n v="514"/>
    <s v="С2-188"/>
    <x v="1"/>
    <n v="5"/>
    <n v="36"/>
    <n v="188"/>
    <n v="63.38"/>
    <x v="1"/>
    <s v="1АЕ"/>
    <n v="12.82"/>
    <n v="3.85"/>
    <n v="50.56"/>
    <n v="54.410000000000004"/>
    <s v="XL"/>
    <s v="Линейная"/>
    <s v="Неправильная"/>
    <s v="Зона 2"/>
    <s v="Озеро"/>
    <s v="Стандарт"/>
    <n v="40"/>
    <n v="310400"/>
    <n v="5.0000000000000001E-3"/>
    <n v="-0.02"/>
    <n v="0"/>
    <n v="0"/>
    <n v="0"/>
    <n v="0.03"/>
    <n v="0"/>
    <n v="-1.4E-2"/>
    <n v="0"/>
    <n v="310710.40000000002"/>
    <n v="19692825.152000003"/>
    <n v="0"/>
    <n v="310710.40000000002"/>
    <n v="19692825.152000003"/>
    <s v="Резерв"/>
    <s v="С2-188"/>
    <s v="1К"/>
    <n v="63.38"/>
    <n v="310710.40000000002"/>
    <s v="Резерв"/>
  </r>
  <r>
    <n v="515"/>
    <s v="С2-189"/>
    <x v="1"/>
    <n v="5"/>
    <n v="37"/>
    <n v="189"/>
    <n v="28.87"/>
    <x v="0"/>
    <s v="Ст"/>
    <n v="4.13"/>
    <n v="1.24"/>
    <n v="24.740000000000002"/>
    <n v="25.98"/>
    <s v="S"/>
    <s v="Линейная"/>
    <s v="Правильная"/>
    <s v="Зона 1"/>
    <s v="Озеро"/>
    <s v="Стандарт"/>
    <n v="40"/>
    <n v="320000"/>
    <n v="5.0000000000000001E-3"/>
    <n v="0.04"/>
    <n v="0"/>
    <n v="0.03"/>
    <n v="5.0000000000000001E-3"/>
    <n v="0.03"/>
    <n v="0"/>
    <n v="-1.4E-2"/>
    <n v="0"/>
    <n v="350720"/>
    <n v="10125286.4"/>
    <n v="0"/>
    <n v="350720"/>
    <n v="10125286.4"/>
    <s v="Резерв"/>
    <s v="С2-189"/>
    <s v="Ст"/>
    <n v="28.87"/>
    <n v="350720"/>
    <s v="Резерв"/>
  </r>
  <r>
    <n v="345"/>
    <s v="С2-19"/>
    <x v="1"/>
    <n v="1"/>
    <n v="19"/>
    <n v="19"/>
    <n v="32.659999999999997"/>
    <x v="0"/>
    <s v="Ст"/>
    <n v="7.68"/>
    <n v="2.2999999999999998"/>
    <n v="24.979999999999997"/>
    <n v="27.279999999999998"/>
    <s v="S"/>
    <s v="Линейная"/>
    <s v="Правильная"/>
    <s v="Зона 1"/>
    <s v="Двор юг"/>
    <s v="Стандарт"/>
    <n v="34"/>
    <n v="320000"/>
    <n v="-1.4999999999999999E-2"/>
    <n v="0.04"/>
    <n v="0"/>
    <n v="0.03"/>
    <n v="5.0000000000000001E-3"/>
    <n v="0"/>
    <n v="0"/>
    <n v="-8.0000000000000002E-3"/>
    <n v="0"/>
    <n v="336640"/>
    <n v="10994662.399999999"/>
    <n v="0"/>
    <n v="336640"/>
    <n v="10994662.399999999"/>
    <s v="Резерв"/>
    <s v="С2-19"/>
    <s v="Ст"/>
    <n v="32.659999999999997"/>
    <n v="336640"/>
    <s v="Резерв"/>
  </r>
  <r>
    <n v="516"/>
    <s v="С2-190"/>
    <x v="1"/>
    <n v="5"/>
    <n v="38"/>
    <n v="190"/>
    <n v="28.87"/>
    <x v="0"/>
    <s v="Ст"/>
    <n v="4.13"/>
    <n v="1.24"/>
    <n v="24.740000000000002"/>
    <n v="25.98"/>
    <s v="S"/>
    <s v="Линейная"/>
    <s v="Правильная"/>
    <s v="Зона 1"/>
    <s v="Озеро"/>
    <s v="Стандарт"/>
    <n v="40"/>
    <n v="320000"/>
    <n v="5.0000000000000001E-3"/>
    <n v="0.04"/>
    <n v="0"/>
    <n v="0.03"/>
    <n v="5.0000000000000001E-3"/>
    <n v="0.03"/>
    <n v="0"/>
    <n v="-1.4E-2"/>
    <n v="0"/>
    <n v="350720"/>
    <n v="10125286.4"/>
    <n v="0"/>
    <n v="350720"/>
    <n v="10125286.4"/>
    <s v="Резерв"/>
    <s v="С2-190"/>
    <s v="Ст"/>
    <n v="28.87"/>
    <n v="350720"/>
    <s v="Резерв"/>
  </r>
  <r>
    <n v="517"/>
    <s v="С2-191"/>
    <x v="1"/>
    <n v="5"/>
    <n v="39"/>
    <n v="191"/>
    <n v="28.41"/>
    <x v="0"/>
    <s v="Ст"/>
    <n v="3.68"/>
    <n v="1.1000000000000001"/>
    <n v="24.73"/>
    <n v="25.830000000000002"/>
    <s v="S"/>
    <s v="Линейная"/>
    <s v="Правильная"/>
    <s v="Зона 1"/>
    <s v="Озеро"/>
    <s v="Стандарт"/>
    <n v="40"/>
    <n v="320000"/>
    <n v="5.0000000000000001E-3"/>
    <n v="0.04"/>
    <n v="0"/>
    <n v="0.03"/>
    <n v="5.0000000000000001E-3"/>
    <n v="0.03"/>
    <n v="0"/>
    <n v="-1.4E-2"/>
    <n v="0"/>
    <n v="350720"/>
    <n v="9963955.1999999993"/>
    <n v="0"/>
    <n v="350720"/>
    <n v="9963955.1999999993"/>
    <s v="Резерв"/>
    <s v="С2-191"/>
    <s v="Ст"/>
    <n v="28.41"/>
    <n v="350720"/>
    <s v="Резерв"/>
  </r>
  <r>
    <n v="518"/>
    <s v="С2-192"/>
    <x v="1"/>
    <n v="5"/>
    <n v="40"/>
    <n v="192"/>
    <n v="28.7"/>
    <x v="0"/>
    <s v="Ст"/>
    <n v="4.1100000000000003"/>
    <n v="1.23"/>
    <n v="24.59"/>
    <n v="25.82"/>
    <s v="S"/>
    <s v="Линейная"/>
    <s v="Правильная"/>
    <s v="Зона 1"/>
    <s v="Озеро"/>
    <s v="Стандарт"/>
    <n v="40"/>
    <n v="320000"/>
    <n v="5.0000000000000001E-3"/>
    <n v="0.04"/>
    <n v="0"/>
    <n v="0.03"/>
    <n v="5.0000000000000001E-3"/>
    <n v="0.03"/>
    <n v="0"/>
    <n v="-1.4E-2"/>
    <n v="0"/>
    <n v="350720"/>
    <n v="10065664"/>
    <n v="0"/>
    <n v="350720"/>
    <n v="10065664"/>
    <s v="Резерв"/>
    <s v="С2-192"/>
    <s v="Ст"/>
    <n v="28.7"/>
    <n v="350720"/>
    <s v="Резерв"/>
  </r>
  <r>
    <n v="519"/>
    <s v="С2-193"/>
    <x v="1"/>
    <n v="6"/>
    <n v="1"/>
    <n v="193"/>
    <n v="37.479999999999997"/>
    <x v="0"/>
    <s v="Ст"/>
    <n v="7.26"/>
    <n v="2.1800000000000002"/>
    <n v="30.22"/>
    <n v="32.4"/>
    <s v="M"/>
    <s v="Линейная"/>
    <s v="Правильная"/>
    <s v="Зона 1"/>
    <s v="Озеро"/>
    <s v="Стандарт"/>
    <n v="40"/>
    <n v="320000"/>
    <n v="1.4999999999999999E-2"/>
    <n v="0"/>
    <n v="0"/>
    <n v="0.03"/>
    <n v="5.0000000000000001E-3"/>
    <n v="0.03"/>
    <n v="0"/>
    <n v="-1.4E-2"/>
    <n v="0"/>
    <n v="341120"/>
    <n v="12785177.6"/>
    <n v="0"/>
    <n v="341120"/>
    <n v="12785177.6"/>
    <s v="Резерв"/>
    <s v="С2-193"/>
    <s v="Ст"/>
    <n v="37.479999999999997"/>
    <n v="341120"/>
    <s v="Резерв"/>
  </r>
  <r>
    <n v="520"/>
    <s v="С2-194"/>
    <x v="1"/>
    <n v="6"/>
    <n v="2"/>
    <n v="194"/>
    <n v="29.02"/>
    <x v="0"/>
    <s v="Ст"/>
    <n v="4.29"/>
    <n v="1.29"/>
    <n v="24.73"/>
    <n v="26.02"/>
    <s v="S"/>
    <s v="Линейная"/>
    <s v="Правильная"/>
    <s v="Зона 1"/>
    <s v="Озеро"/>
    <s v="Стандарт"/>
    <n v="40"/>
    <n v="320000"/>
    <n v="1.4999999999999999E-2"/>
    <n v="0.04"/>
    <n v="0"/>
    <n v="0.03"/>
    <n v="5.0000000000000001E-3"/>
    <n v="0.03"/>
    <n v="0"/>
    <n v="-1.4E-2"/>
    <n v="0"/>
    <n v="353920"/>
    <n v="10270758.4"/>
    <n v="0"/>
    <n v="353920"/>
    <n v="10270758.4"/>
    <s v="Резерв"/>
    <s v="С2-194"/>
    <s v="Ст"/>
    <n v="29.02"/>
    <n v="353920"/>
    <s v="Резерв"/>
  </r>
  <r>
    <n v="521"/>
    <s v="С2-195"/>
    <x v="1"/>
    <n v="6"/>
    <n v="3"/>
    <n v="195"/>
    <n v="28.56"/>
    <x v="0"/>
    <s v="Ст"/>
    <n v="4.29"/>
    <n v="1.29"/>
    <n v="24.27"/>
    <n v="25.56"/>
    <s v="S"/>
    <s v="Линейная"/>
    <s v="Правильная"/>
    <s v="Зона 1"/>
    <s v="Озеро"/>
    <s v="Стандарт"/>
    <n v="40"/>
    <n v="320000"/>
    <n v="1.4999999999999999E-2"/>
    <n v="0.04"/>
    <n v="0"/>
    <n v="0.03"/>
    <n v="5.0000000000000001E-3"/>
    <n v="0.03"/>
    <n v="0"/>
    <n v="-1.4E-2"/>
    <n v="0"/>
    <n v="353920"/>
    <n v="10107955.199999999"/>
    <n v="0"/>
    <n v="353920"/>
    <n v="10107955.199999999"/>
    <s v="Резерв"/>
    <s v="С2-195"/>
    <s v="Ст"/>
    <n v="28.56"/>
    <n v="353920"/>
    <s v="Резерв"/>
  </r>
  <r>
    <n v="522"/>
    <s v="С2-196"/>
    <x v="1"/>
    <n v="6"/>
    <n v="4"/>
    <n v="196"/>
    <n v="32.46"/>
    <x v="0"/>
    <s v="Ст"/>
    <n v="4.4000000000000004"/>
    <n v="1.32"/>
    <n v="28.060000000000002"/>
    <n v="29.380000000000003"/>
    <s v="S"/>
    <s v="Угловая"/>
    <s v="Правильная"/>
    <s v="Зона 1"/>
    <s v="Озеро"/>
    <s v="Стандарт"/>
    <n v="40"/>
    <n v="320000"/>
    <n v="1.4999999999999999E-2"/>
    <n v="0.04"/>
    <n v="0.03"/>
    <n v="0.03"/>
    <n v="5.0000000000000001E-3"/>
    <n v="0.03"/>
    <n v="0"/>
    <n v="-1.4E-2"/>
    <n v="0"/>
    <n v="363520"/>
    <n v="11799859.200000001"/>
    <n v="0"/>
    <n v="363520"/>
    <n v="11799859.200000001"/>
    <s v="Резерв"/>
    <s v="С2-196"/>
    <s v="Ст"/>
    <n v="32.46"/>
    <n v="363520"/>
    <s v="Резерв"/>
  </r>
  <r>
    <n v="523"/>
    <s v="С2-197"/>
    <x v="1"/>
    <n v="6"/>
    <n v="5"/>
    <n v="197"/>
    <n v="32.44"/>
    <x v="0"/>
    <s v="Ст"/>
    <n v="4.4000000000000004"/>
    <n v="1.32"/>
    <n v="28.04"/>
    <n v="29.36"/>
    <s v="S"/>
    <s v="Угловая"/>
    <s v="Правильная"/>
    <s v="Зона 1"/>
    <s v="Двор юг"/>
    <s v="Стандарт"/>
    <n v="40"/>
    <n v="320000"/>
    <n v="1.4999999999999999E-2"/>
    <n v="0.04"/>
    <n v="0.03"/>
    <n v="0.03"/>
    <n v="5.0000000000000001E-3"/>
    <n v="0"/>
    <n v="0"/>
    <n v="-1.4E-2"/>
    <n v="0"/>
    <n v="353920"/>
    <n v="11481164.799999999"/>
    <n v="0"/>
    <n v="353920"/>
    <n v="11481164.799999999"/>
    <s v="Резерв"/>
    <s v="С2-197"/>
    <s v="Ст"/>
    <n v="32.44"/>
    <n v="353920"/>
    <s v="Резерв"/>
  </r>
  <r>
    <n v="524"/>
    <s v="С2-198"/>
    <x v="1"/>
    <n v="6"/>
    <n v="6"/>
    <n v="198"/>
    <n v="28.56"/>
    <x v="0"/>
    <s v="Ст"/>
    <n v="4.29"/>
    <n v="1.29"/>
    <n v="24.27"/>
    <n v="25.56"/>
    <s v="S"/>
    <s v="Линейная"/>
    <s v="Правильная"/>
    <s v="Зона 1"/>
    <s v="Двор юго-запад"/>
    <s v="Стандарт"/>
    <n v="40"/>
    <n v="320000"/>
    <n v="1.4999999999999999E-2"/>
    <n v="0.04"/>
    <n v="0"/>
    <n v="0.03"/>
    <n v="5.0000000000000001E-3"/>
    <n v="0.02"/>
    <n v="0"/>
    <n v="-1.4E-2"/>
    <n v="0"/>
    <n v="350720"/>
    <n v="10016563.199999999"/>
    <n v="0"/>
    <n v="350720"/>
    <n v="10016563.199999999"/>
    <s v="Резерв"/>
    <s v="С2-198"/>
    <s v="Ст"/>
    <n v="28.56"/>
    <n v="350720"/>
    <s v="Резерв"/>
  </r>
  <r>
    <n v="525"/>
    <s v="С2-199"/>
    <x v="1"/>
    <n v="6"/>
    <n v="7"/>
    <n v="199"/>
    <n v="29.03"/>
    <x v="0"/>
    <s v="Ст"/>
    <n v="4.29"/>
    <n v="1.29"/>
    <n v="24.740000000000002"/>
    <n v="26.03"/>
    <s v="S"/>
    <s v="Линейная"/>
    <s v="Правильная"/>
    <s v="Зона 1"/>
    <s v="Двор юго-запад"/>
    <s v="Стандарт"/>
    <n v="40"/>
    <n v="320000"/>
    <n v="1.4999999999999999E-2"/>
    <n v="0.04"/>
    <n v="0"/>
    <n v="0.03"/>
    <n v="5.0000000000000001E-3"/>
    <n v="0.02"/>
    <n v="0"/>
    <n v="-1.4E-2"/>
    <n v="0"/>
    <n v="350720"/>
    <n v="10181401.6"/>
    <n v="0"/>
    <n v="350720"/>
    <n v="10181401.6"/>
    <s v="Резерв"/>
    <s v="С2-199"/>
    <s v="Ст"/>
    <n v="29.03"/>
    <n v="350720"/>
    <s v="Резерв"/>
  </r>
  <r>
    <n v="328"/>
    <s v="С2-2"/>
    <x v="1"/>
    <n v="1"/>
    <n v="2"/>
    <n v="2"/>
    <n v="28.99"/>
    <x v="0"/>
    <s v="Ст"/>
    <n v="4.25"/>
    <n v="1.28"/>
    <n v="24.74"/>
    <n v="26.02"/>
    <s v="S"/>
    <s v="Линейная"/>
    <s v="Правильная"/>
    <s v="Зона 1"/>
    <s v="Улица северо-восток"/>
    <s v="Стандарт"/>
    <n v="34"/>
    <n v="320000"/>
    <n v="-1.4999999999999999E-2"/>
    <n v="0.04"/>
    <n v="0"/>
    <n v="0.03"/>
    <n v="5.0000000000000001E-3"/>
    <n v="-0.02"/>
    <n v="0"/>
    <n v="-8.0000000000000002E-3"/>
    <n v="0"/>
    <n v="330240"/>
    <n v="9573657.5999999996"/>
    <n v="0"/>
    <n v="330240"/>
    <n v="9573657.5999999996"/>
    <s v="Резерв"/>
    <s v="С2-2"/>
    <s v="Ст"/>
    <n v="28.99"/>
    <n v="330240"/>
    <s v="Резерв"/>
  </r>
  <r>
    <n v="346"/>
    <s v="С2-20"/>
    <x v="1"/>
    <n v="1"/>
    <n v="20"/>
    <n v="20"/>
    <n v="31.89"/>
    <x v="0"/>
    <s v="Ст"/>
    <n v="7.62"/>
    <n v="2.29"/>
    <n v="24.27"/>
    <n v="26.56"/>
    <s v="S"/>
    <s v="Линейная"/>
    <s v="Правильная"/>
    <s v="Зона 1"/>
    <s v="Двор юг"/>
    <s v="Стандарт"/>
    <n v="34"/>
    <n v="320000"/>
    <n v="-1.4999999999999999E-2"/>
    <n v="0.04"/>
    <n v="0"/>
    <n v="0.03"/>
    <n v="5.0000000000000001E-3"/>
    <n v="0"/>
    <n v="0"/>
    <n v="-8.0000000000000002E-3"/>
    <n v="0"/>
    <n v="336640"/>
    <n v="10735449.6"/>
    <n v="0"/>
    <n v="336640"/>
    <n v="10735449.6"/>
    <s v="Резерв"/>
    <s v="С2-20"/>
    <s v="Ст"/>
    <n v="31.89"/>
    <n v="336640"/>
    <s v="Резерв"/>
  </r>
  <r>
    <n v="526"/>
    <s v="С2-200"/>
    <x v="1"/>
    <n v="6"/>
    <n v="8"/>
    <n v="200"/>
    <n v="28.55"/>
    <x v="0"/>
    <s v="Ст"/>
    <n v="3.81"/>
    <n v="1.1399999999999999"/>
    <n v="24.740000000000002"/>
    <n v="25.880000000000003"/>
    <s v="S"/>
    <s v="Линейная"/>
    <s v="Правильная"/>
    <s v="Зона 1"/>
    <s v="Двор юго-запад"/>
    <s v="Стандарт"/>
    <n v="40"/>
    <n v="320000"/>
    <n v="1.4999999999999999E-2"/>
    <n v="0.04"/>
    <n v="0"/>
    <n v="0.03"/>
    <n v="5.0000000000000001E-3"/>
    <n v="0.02"/>
    <n v="0"/>
    <n v="-1.4E-2"/>
    <n v="0"/>
    <n v="350720"/>
    <n v="10013056"/>
    <n v="0"/>
    <n v="350720"/>
    <n v="10013056"/>
    <s v="Резерв"/>
    <s v="С2-200"/>
    <s v="Ст"/>
    <n v="28.55"/>
    <n v="350720"/>
    <s v="Резерв"/>
  </r>
  <r>
    <n v="527"/>
    <s v="С2-201"/>
    <x v="1"/>
    <n v="6"/>
    <n v="9"/>
    <n v="201"/>
    <n v="29.03"/>
    <x v="0"/>
    <s v="Ст"/>
    <n v="4.29"/>
    <n v="1.29"/>
    <n v="24.740000000000002"/>
    <n v="26.03"/>
    <s v="S"/>
    <s v="Линейная"/>
    <s v="Правильная"/>
    <s v="Зона 1"/>
    <s v="Двор юго-запад"/>
    <s v="У входа в лифтовый холл"/>
    <n v="40"/>
    <n v="320000"/>
    <n v="1.4999999999999999E-2"/>
    <n v="0.04"/>
    <n v="0"/>
    <n v="0.03"/>
    <n v="5.0000000000000001E-3"/>
    <n v="0.02"/>
    <n v="-0.01"/>
    <n v="-1.4E-2"/>
    <n v="0"/>
    <n v="347520"/>
    <n v="10088505.6"/>
    <n v="0"/>
    <n v="347520"/>
    <n v="10088505.6"/>
    <s v="Резерв"/>
    <s v="С2-201"/>
    <s v="Ст"/>
    <n v="29.03"/>
    <n v="347520"/>
    <s v="Резерв"/>
  </r>
  <r>
    <n v="528"/>
    <s v="С2-202"/>
    <x v="1"/>
    <n v="6"/>
    <n v="10"/>
    <n v="202"/>
    <n v="29.03"/>
    <x v="0"/>
    <s v="Ст"/>
    <n v="4.29"/>
    <n v="1.29"/>
    <n v="24.740000000000002"/>
    <n v="26.03"/>
    <s v="S"/>
    <s v="Линейная"/>
    <s v="Правильная"/>
    <s v="Зона 1"/>
    <s v="Двор юго-запад"/>
    <s v="У входа в лифтовый холл"/>
    <n v="40"/>
    <n v="320000"/>
    <n v="1.4999999999999999E-2"/>
    <n v="0.04"/>
    <n v="0"/>
    <n v="0.03"/>
    <n v="5.0000000000000001E-3"/>
    <n v="0.02"/>
    <n v="-0.01"/>
    <n v="-1.4E-2"/>
    <n v="0"/>
    <n v="347520"/>
    <n v="10088505.6"/>
    <n v="0"/>
    <n v="347520"/>
    <n v="10088505.6"/>
    <s v="Резерв"/>
    <s v="С2-202"/>
    <s v="Ст"/>
    <n v="29.03"/>
    <n v="347520"/>
    <s v="Резерв"/>
  </r>
  <r>
    <n v="529"/>
    <s v="С2-203"/>
    <x v="1"/>
    <n v="6"/>
    <n v="11"/>
    <n v="203"/>
    <n v="29.03"/>
    <x v="0"/>
    <s v="Ст"/>
    <n v="4.29"/>
    <n v="1.29"/>
    <n v="24.740000000000002"/>
    <n v="26.03"/>
    <s v="S"/>
    <s v="Линейная"/>
    <s v="Правильная"/>
    <s v="Зона 1"/>
    <s v="Двор юго-запад"/>
    <s v="Стандарт"/>
    <n v="40"/>
    <n v="320000"/>
    <n v="1.4999999999999999E-2"/>
    <n v="0.04"/>
    <n v="0"/>
    <n v="0.03"/>
    <n v="5.0000000000000001E-3"/>
    <n v="0.02"/>
    <n v="0"/>
    <n v="-1.4E-2"/>
    <n v="0"/>
    <n v="350720"/>
    <n v="10181401.6"/>
    <n v="0"/>
    <n v="350720"/>
    <n v="10181401.6"/>
    <s v="Резерв"/>
    <s v="С2-203"/>
    <s v="Ст"/>
    <n v="29.03"/>
    <n v="350720"/>
    <s v="Резерв"/>
  </r>
  <r>
    <n v="530"/>
    <s v="С2-204"/>
    <x v="1"/>
    <n v="6"/>
    <n v="12"/>
    <n v="204"/>
    <n v="29.03"/>
    <x v="0"/>
    <s v="Ст"/>
    <n v="4.29"/>
    <n v="1.29"/>
    <n v="24.740000000000002"/>
    <n v="26.03"/>
    <s v="S"/>
    <s v="Линейная"/>
    <s v="Правильная"/>
    <s v="Зона 1"/>
    <s v="Двор юго-запад"/>
    <s v="Стандарт"/>
    <n v="40"/>
    <n v="320000"/>
    <n v="1.4999999999999999E-2"/>
    <n v="0.04"/>
    <n v="0"/>
    <n v="0.03"/>
    <n v="5.0000000000000001E-3"/>
    <n v="0.02"/>
    <n v="0"/>
    <n v="-1.4E-2"/>
    <n v="0"/>
    <n v="350720"/>
    <n v="10181401.6"/>
    <n v="0"/>
    <n v="350720"/>
    <n v="10181401.6"/>
    <s v="Резерв"/>
    <s v="С2-204"/>
    <s v="Ст"/>
    <n v="29.03"/>
    <n v="350720"/>
    <s v="Резерв"/>
  </r>
  <r>
    <n v="531"/>
    <s v="С2-205"/>
    <x v="1"/>
    <n v="6"/>
    <n v="13"/>
    <n v="205"/>
    <n v="28.43"/>
    <x v="0"/>
    <s v="Ст"/>
    <n v="3.69"/>
    <n v="1.1100000000000001"/>
    <n v="24.74"/>
    <n v="25.849999999999998"/>
    <s v="S"/>
    <s v="Линейная"/>
    <s v="Правильная"/>
    <s v="Зона 1"/>
    <s v="Двор юго-запад"/>
    <s v="Стандарт"/>
    <n v="40"/>
    <n v="320000"/>
    <n v="1.4999999999999999E-2"/>
    <n v="0.04"/>
    <n v="0"/>
    <n v="0.03"/>
    <n v="5.0000000000000001E-3"/>
    <n v="0.02"/>
    <n v="0"/>
    <n v="-1.4E-2"/>
    <n v="0"/>
    <n v="350720"/>
    <n v="9970969.5999999996"/>
    <n v="0"/>
    <n v="350720"/>
    <n v="9970969.5999999996"/>
    <s v="Резерв"/>
    <s v="С2-205"/>
    <s v="Ст"/>
    <n v="28.43"/>
    <n v="350720"/>
    <s v="Резерв"/>
  </r>
  <r>
    <n v="532"/>
    <s v="С2-206"/>
    <x v="1"/>
    <n v="6"/>
    <n v="14"/>
    <n v="206"/>
    <n v="28.87"/>
    <x v="0"/>
    <s v="Ст"/>
    <n v="4.13"/>
    <n v="1.24"/>
    <n v="24.740000000000002"/>
    <n v="25.98"/>
    <s v="S"/>
    <s v="Линейная"/>
    <s v="Правильная"/>
    <s v="Зона 1"/>
    <s v="Двор юго-запад"/>
    <s v="Стандарт"/>
    <n v="40"/>
    <n v="320000"/>
    <n v="1.4999999999999999E-2"/>
    <n v="0.04"/>
    <n v="0"/>
    <n v="0.03"/>
    <n v="5.0000000000000001E-3"/>
    <n v="0.02"/>
    <n v="0"/>
    <n v="-1.4E-2"/>
    <n v="0"/>
    <n v="350720"/>
    <n v="10125286.4"/>
    <n v="0"/>
    <n v="350720"/>
    <n v="10125286.4"/>
    <s v="Резерв"/>
    <s v="С2-206"/>
    <s v="Ст"/>
    <n v="28.87"/>
    <n v="350720"/>
    <s v="Резерв"/>
  </r>
  <r>
    <n v="533"/>
    <s v="С2-207"/>
    <x v="1"/>
    <n v="6"/>
    <n v="15"/>
    <n v="207"/>
    <n v="33.479999999999997"/>
    <x v="0"/>
    <s v="Ст"/>
    <n v="3.32"/>
    <n v="1"/>
    <n v="30.159999999999997"/>
    <n v="31.159999999999997"/>
    <s v="M"/>
    <s v="Линейная"/>
    <s v="Правильная"/>
    <s v="Зона 1"/>
    <s v="Двор юго-запад"/>
    <s v="Внутренний угол"/>
    <n v="40"/>
    <n v="320000"/>
    <n v="1.4999999999999999E-2"/>
    <n v="0"/>
    <n v="0"/>
    <n v="0.03"/>
    <n v="5.0000000000000001E-3"/>
    <n v="0.02"/>
    <n v="-0.01"/>
    <n v="-1.4E-2"/>
    <n v="0"/>
    <n v="334720"/>
    <n v="11206425.6"/>
    <n v="0"/>
    <n v="334720"/>
    <n v="11206425.6"/>
    <s v="Резерв"/>
    <s v="С2-207"/>
    <s v="Ст"/>
    <n v="33.479999999999997"/>
    <n v="334720"/>
    <s v="Резерв"/>
  </r>
  <r>
    <n v="534"/>
    <s v="С2-208"/>
    <x v="1"/>
    <n v="6"/>
    <n v="16"/>
    <n v="208"/>
    <n v="41.93"/>
    <x v="0"/>
    <s v="Ст"/>
    <n v="2.91"/>
    <n v="0.87"/>
    <n v="39.019999999999996"/>
    <n v="39.889999999999993"/>
    <s v="XL"/>
    <s v="Линейная"/>
    <s v="Неправильная"/>
    <s v="Зона 2"/>
    <s v="Двор юг"/>
    <s v="Внутренний угол"/>
    <n v="40"/>
    <n v="320000"/>
    <n v="1.4999999999999999E-2"/>
    <n v="-0.02"/>
    <n v="0"/>
    <n v="0"/>
    <n v="0"/>
    <n v="0"/>
    <n v="-0.01"/>
    <n v="-1.4E-2"/>
    <n v="0"/>
    <n v="310720"/>
    <n v="13028489.6"/>
    <n v="0"/>
    <n v="310720"/>
    <n v="13028489.6"/>
    <s v="Резерв"/>
    <s v="С2-208"/>
    <s v="Ст"/>
    <n v="41.93"/>
    <n v="310720"/>
    <s v="Резерв"/>
  </r>
  <r>
    <n v="535"/>
    <s v="С2-209"/>
    <x v="1"/>
    <n v="6"/>
    <n v="17"/>
    <n v="209"/>
    <n v="29.27"/>
    <x v="0"/>
    <s v="Ст"/>
    <n v="4.29"/>
    <n v="1.29"/>
    <n v="24.98"/>
    <n v="26.27"/>
    <s v="S"/>
    <s v="Линейная"/>
    <s v="Правильная"/>
    <s v="Зона 2"/>
    <s v="Двор юг"/>
    <s v="Стандарт"/>
    <n v="40"/>
    <n v="320000"/>
    <n v="1.4999999999999999E-2"/>
    <n v="0.04"/>
    <n v="0"/>
    <n v="0.03"/>
    <n v="0"/>
    <n v="0"/>
    <n v="0"/>
    <n v="-1.4E-2"/>
    <n v="0"/>
    <n v="342720"/>
    <n v="10031414.4"/>
    <n v="0"/>
    <n v="342720"/>
    <n v="10031414.4"/>
    <s v="Резерв"/>
    <s v="С2-209"/>
    <s v="Ст"/>
    <n v="29.27"/>
    <n v="342720"/>
    <s v="Резерв"/>
  </r>
  <r>
    <n v="347"/>
    <s v="С2-21"/>
    <x v="1"/>
    <n v="1"/>
    <n v="21"/>
    <n v="21"/>
    <n v="55.15"/>
    <x v="0"/>
    <s v="Ст"/>
    <n v="19.420000000000002"/>
    <n v="5.83"/>
    <n v="35.729999999999997"/>
    <n v="41.559999999999995"/>
    <s v="XL"/>
    <s v="Угловая"/>
    <s v="Правильная"/>
    <s v="Зона 1"/>
    <s v="Двор юго-запад"/>
    <s v="Стандарт"/>
    <n v="34"/>
    <n v="320000"/>
    <n v="-1.4999999999999999E-2"/>
    <n v="-0.02"/>
    <n v="0.03"/>
    <n v="0.03"/>
    <n v="5.0000000000000001E-3"/>
    <n v="0.02"/>
    <n v="0"/>
    <n v="-8.0000000000000002E-3"/>
    <n v="0"/>
    <n v="333440"/>
    <n v="18389216"/>
    <n v="0"/>
    <n v="333440"/>
    <n v="18389216"/>
    <s v="Резерв"/>
    <s v="С2-21"/>
    <s v="Ст"/>
    <n v="55.15"/>
    <n v="333440"/>
    <s v="Резерв"/>
  </r>
  <r>
    <n v="536"/>
    <s v="С2-210"/>
    <x v="1"/>
    <n v="6"/>
    <n v="18"/>
    <n v="210"/>
    <n v="29.27"/>
    <x v="0"/>
    <s v="Ст"/>
    <n v="4.29"/>
    <n v="1.29"/>
    <n v="24.98"/>
    <n v="26.27"/>
    <s v="S"/>
    <s v="Линейная"/>
    <s v="Правильная"/>
    <s v="Зона 3"/>
    <s v="Двор юг"/>
    <s v="Стандарт"/>
    <n v="40"/>
    <n v="320000"/>
    <n v="1.4999999999999999E-2"/>
    <n v="0.04"/>
    <n v="0"/>
    <n v="0.03"/>
    <n v="-5.0000000000000001E-3"/>
    <n v="0"/>
    <n v="0"/>
    <n v="-1.4E-2"/>
    <n v="0"/>
    <n v="341120"/>
    <n v="9984582.4000000004"/>
    <n v="0"/>
    <n v="341120"/>
    <n v="9984582.4000000004"/>
    <s v="Резерв"/>
    <s v="С2-210"/>
    <s v="Ст"/>
    <n v="29.27"/>
    <n v="341120"/>
    <s v="Резерв"/>
  </r>
  <r>
    <n v="537"/>
    <s v="С2-211"/>
    <x v="1"/>
    <n v="6"/>
    <n v="19"/>
    <n v="211"/>
    <n v="29.27"/>
    <x v="0"/>
    <s v="Ст"/>
    <n v="4.29"/>
    <n v="1.29"/>
    <n v="24.98"/>
    <n v="26.27"/>
    <s v="S"/>
    <s v="Линейная"/>
    <s v="Правильная"/>
    <s v="Зона 3"/>
    <s v="Двор+море"/>
    <s v="Стандарт"/>
    <n v="40"/>
    <n v="320000"/>
    <n v="1.4999999999999999E-2"/>
    <n v="0.04"/>
    <n v="0"/>
    <n v="0.03"/>
    <n v="-5.0000000000000001E-3"/>
    <n v="0.05"/>
    <n v="0"/>
    <n v="-1.4E-2"/>
    <n v="0"/>
    <n v="357120"/>
    <n v="10452902.4"/>
    <n v="0"/>
    <n v="357120"/>
    <n v="10452902.4"/>
    <s v="Резерв"/>
    <s v="С2-211"/>
    <s v="Ст"/>
    <n v="29.27"/>
    <n v="357120"/>
    <s v="Резерв"/>
  </r>
  <r>
    <n v="538"/>
    <s v="С2-212"/>
    <x v="1"/>
    <n v="6"/>
    <n v="20"/>
    <n v="212"/>
    <n v="29.27"/>
    <x v="0"/>
    <s v="Ст"/>
    <n v="4.29"/>
    <n v="1.29"/>
    <n v="24.98"/>
    <n v="26.27"/>
    <s v="S"/>
    <s v="Линейная"/>
    <s v="Правильная"/>
    <s v="Зона 3"/>
    <s v="Двор+море"/>
    <s v="Стандарт"/>
    <n v="40"/>
    <n v="320000"/>
    <n v="1.4999999999999999E-2"/>
    <n v="0.04"/>
    <n v="0"/>
    <n v="0.03"/>
    <n v="-5.0000000000000001E-3"/>
    <n v="0.05"/>
    <n v="0"/>
    <n v="-1.4E-2"/>
    <n v="0"/>
    <n v="357120"/>
    <n v="10452902.4"/>
    <n v="0"/>
    <n v="357120"/>
    <n v="10452902.4"/>
    <s v="Резерв"/>
    <s v="С2-212"/>
    <s v="Ст"/>
    <n v="29.27"/>
    <n v="357120"/>
    <s v="Резерв"/>
  </r>
  <r>
    <n v="539"/>
    <s v="С2-213"/>
    <x v="1"/>
    <n v="6"/>
    <n v="21"/>
    <n v="213"/>
    <n v="29.27"/>
    <x v="0"/>
    <s v="Ст"/>
    <n v="4.29"/>
    <n v="1.29"/>
    <n v="24.98"/>
    <n v="26.27"/>
    <s v="S"/>
    <s v="Линейная"/>
    <s v="Правильная"/>
    <s v="Зона 3"/>
    <s v="Двор+море"/>
    <s v="Стандарт"/>
    <n v="40"/>
    <n v="320000"/>
    <n v="1.4999999999999999E-2"/>
    <n v="0.04"/>
    <n v="0"/>
    <n v="0.03"/>
    <n v="-5.0000000000000001E-3"/>
    <n v="0.05"/>
    <n v="0"/>
    <n v="-1.4E-2"/>
    <n v="0"/>
    <n v="357120"/>
    <n v="10452902.4"/>
    <n v="0"/>
    <n v="357120"/>
    <n v="10452902.4"/>
    <s v="Резерв"/>
    <s v="С2-213"/>
    <s v="Ст"/>
    <n v="29.27"/>
    <n v="357120"/>
    <s v="Резерв"/>
  </r>
  <r>
    <n v="540"/>
    <s v="С2-214"/>
    <x v="1"/>
    <n v="6"/>
    <n v="22"/>
    <n v="214"/>
    <n v="29.27"/>
    <x v="0"/>
    <s v="Ст"/>
    <n v="4.29"/>
    <n v="1.29"/>
    <n v="24.98"/>
    <n v="26.27"/>
    <s v="S"/>
    <s v="Линейная"/>
    <s v="Правильная"/>
    <s v="Зона 3"/>
    <s v="Двор+море"/>
    <s v="Стандарт"/>
    <n v="40"/>
    <n v="320000"/>
    <n v="1.4999999999999999E-2"/>
    <n v="0.04"/>
    <n v="0"/>
    <n v="0.03"/>
    <n v="-5.0000000000000001E-3"/>
    <n v="0.05"/>
    <n v="0"/>
    <n v="-1.4E-2"/>
    <n v="0"/>
    <n v="357120"/>
    <n v="10452902.4"/>
    <n v="0"/>
    <n v="357120"/>
    <n v="10452902.4"/>
    <s v="Резерв"/>
    <s v="С2-214"/>
    <s v="Ст"/>
    <n v="29.27"/>
    <n v="357120"/>
    <s v="Резерв"/>
  </r>
  <r>
    <n v="541"/>
    <s v="С2-215"/>
    <x v="1"/>
    <n v="6"/>
    <n v="23"/>
    <n v="215"/>
    <n v="29.27"/>
    <x v="0"/>
    <s v="Ст"/>
    <n v="4.29"/>
    <n v="1.29"/>
    <n v="24.98"/>
    <n v="26.27"/>
    <s v="S"/>
    <s v="Линейная"/>
    <s v="Правильная"/>
    <s v="Зона 3"/>
    <s v="Двор+море"/>
    <s v="Стандарт"/>
    <n v="40"/>
    <n v="320000"/>
    <n v="1.4999999999999999E-2"/>
    <n v="0.04"/>
    <n v="0"/>
    <n v="0.03"/>
    <n v="-5.0000000000000001E-3"/>
    <n v="0.05"/>
    <n v="0"/>
    <n v="-1.4E-2"/>
    <n v="0"/>
    <n v="357120"/>
    <n v="10452902.4"/>
    <n v="0"/>
    <n v="357120"/>
    <n v="10452902.4"/>
    <s v="Резерв"/>
    <s v="С2-215"/>
    <s v="Ст"/>
    <n v="29.27"/>
    <n v="357120"/>
    <s v="Резерв"/>
  </r>
  <r>
    <n v="542"/>
    <s v="С2-216"/>
    <x v="1"/>
    <n v="6"/>
    <n v="24"/>
    <n v="216"/>
    <n v="28.56"/>
    <x v="0"/>
    <s v="Ст"/>
    <n v="4.29"/>
    <n v="1.29"/>
    <n v="24.27"/>
    <n v="25.56"/>
    <s v="S"/>
    <s v="Линейная"/>
    <s v="Правильная"/>
    <s v="Зона 3"/>
    <s v="Двор+море"/>
    <s v="Стандарт"/>
    <n v="40"/>
    <n v="320000"/>
    <n v="1.4999999999999999E-2"/>
    <n v="0.04"/>
    <n v="0"/>
    <n v="0.03"/>
    <n v="-5.0000000000000001E-3"/>
    <n v="0.05"/>
    <n v="0"/>
    <n v="-1.4E-2"/>
    <n v="0"/>
    <n v="357120"/>
    <n v="10199347.199999999"/>
    <n v="0"/>
    <n v="357120"/>
    <n v="10199347.199999999"/>
    <s v="Резерв"/>
    <s v="С2-216"/>
    <s v="Ст"/>
    <n v="28.56"/>
    <n v="357120"/>
    <s v="Резерв"/>
  </r>
  <r>
    <n v="543"/>
    <s v="С2-217"/>
    <x v="1"/>
    <n v="6"/>
    <n v="25"/>
    <n v="217"/>
    <n v="49.72"/>
    <x v="0"/>
    <s v="Ст"/>
    <n v="13.99"/>
    <n v="4.2"/>
    <n v="35.729999999999997"/>
    <n v="39.93"/>
    <s v="XL"/>
    <s v="Угловая"/>
    <s v="Правильная"/>
    <s v="Зона 3"/>
    <s v="Двор+море"/>
    <s v="Стандарт"/>
    <n v="40"/>
    <n v="320000"/>
    <n v="1.4999999999999999E-2"/>
    <n v="-0.02"/>
    <n v="0.03"/>
    <n v="0.03"/>
    <n v="-5.0000000000000001E-3"/>
    <n v="0.05"/>
    <n v="0"/>
    <n v="-1.4E-2"/>
    <n v="0"/>
    <n v="347520"/>
    <n v="17278694.399999999"/>
    <n v="0"/>
    <n v="347520"/>
    <n v="17278694.399999999"/>
    <s v="Резерв"/>
    <s v="С2-217"/>
    <s v="Ст"/>
    <n v="49.72"/>
    <n v="347520"/>
    <s v="Резерв"/>
  </r>
  <r>
    <n v="544"/>
    <s v="С2-218"/>
    <x v="1"/>
    <n v="6"/>
    <n v="26"/>
    <n v="218"/>
    <n v="49.72"/>
    <x v="0"/>
    <s v="Ст"/>
    <n v="13.99"/>
    <n v="4.2"/>
    <n v="35.729999999999997"/>
    <n v="39.93"/>
    <s v="XL"/>
    <s v="Угловая"/>
    <s v="Правильная"/>
    <s v="Зона 3"/>
    <s v="Озеро"/>
    <s v="Стандарт"/>
    <n v="40"/>
    <n v="320000"/>
    <n v="1.4999999999999999E-2"/>
    <n v="-0.02"/>
    <n v="0.03"/>
    <n v="0.03"/>
    <n v="-5.0000000000000001E-3"/>
    <n v="0.03"/>
    <n v="0"/>
    <n v="-1.4E-2"/>
    <n v="0"/>
    <n v="341120"/>
    <n v="16960486.399999999"/>
    <n v="0"/>
    <n v="341120"/>
    <n v="16960486.399999999"/>
    <s v="Резерв"/>
    <s v="С2-218"/>
    <s v="Ст"/>
    <n v="49.72"/>
    <n v="341120"/>
    <s v="Резерв"/>
  </r>
  <r>
    <n v="545"/>
    <s v="С2-219"/>
    <x v="1"/>
    <n v="6"/>
    <n v="27"/>
    <n v="219"/>
    <n v="28.56"/>
    <x v="0"/>
    <s v="Ст"/>
    <n v="4.29"/>
    <n v="1.29"/>
    <n v="24.27"/>
    <n v="25.56"/>
    <s v="S"/>
    <s v="Линейная"/>
    <s v="Правильная"/>
    <s v="Зона 3"/>
    <s v="Озеро"/>
    <s v="Стандарт"/>
    <n v="40"/>
    <n v="320000"/>
    <n v="1.4999999999999999E-2"/>
    <n v="0.04"/>
    <n v="0"/>
    <n v="0.03"/>
    <n v="-5.0000000000000001E-3"/>
    <n v="0.03"/>
    <n v="0"/>
    <n v="-1.4E-2"/>
    <n v="0"/>
    <n v="350720"/>
    <n v="10016563.199999999"/>
    <n v="0"/>
    <n v="350720"/>
    <n v="10016563.199999999"/>
    <s v="Резерв"/>
    <s v="С2-219"/>
    <s v="Ст"/>
    <n v="28.56"/>
    <n v="350720"/>
    <s v="Резерв"/>
  </r>
  <r>
    <n v="348"/>
    <s v="С2-22"/>
    <x v="1"/>
    <n v="1"/>
    <n v="22"/>
    <n v="22"/>
    <n v="49.71"/>
    <x v="0"/>
    <s v="Ст"/>
    <n v="13.98"/>
    <n v="4.1900000000000004"/>
    <n v="35.730000000000004"/>
    <n v="39.92"/>
    <s v="XL"/>
    <s v="Угловая"/>
    <s v="Правильная"/>
    <s v="Зона 1"/>
    <s v="Улица север"/>
    <s v="Стандарт"/>
    <n v="34"/>
    <n v="320000"/>
    <n v="-1.4999999999999999E-2"/>
    <n v="-0.02"/>
    <n v="0.03"/>
    <n v="0.03"/>
    <n v="5.0000000000000001E-3"/>
    <n v="-0.02"/>
    <n v="0"/>
    <n v="-8.0000000000000002E-3"/>
    <n v="0"/>
    <n v="320640"/>
    <n v="15939014.4"/>
    <n v="0"/>
    <n v="320640"/>
    <n v="15939014.4"/>
    <s v="Резерв"/>
    <s v="С2-22"/>
    <s v="Ст"/>
    <n v="49.71"/>
    <n v="320640"/>
    <s v="Резерв"/>
  </r>
  <r>
    <n v="546"/>
    <s v="С2-220"/>
    <x v="1"/>
    <n v="6"/>
    <n v="28"/>
    <n v="220"/>
    <n v="29.27"/>
    <x v="0"/>
    <s v="Ст"/>
    <n v="4.29"/>
    <n v="1.29"/>
    <n v="24.98"/>
    <n v="26.27"/>
    <s v="S"/>
    <s v="Линейная"/>
    <s v="Правильная"/>
    <s v="Зона 3"/>
    <s v="Озеро"/>
    <s v="Стандарт"/>
    <n v="40"/>
    <n v="320000"/>
    <n v="1.4999999999999999E-2"/>
    <n v="0.04"/>
    <n v="0"/>
    <n v="0.03"/>
    <n v="-5.0000000000000001E-3"/>
    <n v="0.03"/>
    <n v="0"/>
    <n v="-1.4E-2"/>
    <n v="0"/>
    <n v="350720"/>
    <n v="10265574.4"/>
    <n v="0"/>
    <n v="350720"/>
    <n v="10265574.4"/>
    <s v="Резерв"/>
    <s v="С2-220"/>
    <s v="Ст"/>
    <n v="29.27"/>
    <n v="350720"/>
    <s v="Резерв"/>
  </r>
  <r>
    <n v="547"/>
    <s v="С2-221"/>
    <x v="1"/>
    <n v="6"/>
    <n v="29"/>
    <n v="221"/>
    <n v="29.27"/>
    <x v="0"/>
    <s v="Ст"/>
    <n v="4.29"/>
    <n v="1.29"/>
    <n v="24.98"/>
    <n v="26.27"/>
    <s v="S"/>
    <s v="Линейная"/>
    <s v="Правильная"/>
    <s v="Зона 3"/>
    <s v="Озеро"/>
    <s v="Стандарт"/>
    <n v="40"/>
    <n v="320000"/>
    <n v="1.4999999999999999E-2"/>
    <n v="0.04"/>
    <n v="0"/>
    <n v="0.03"/>
    <n v="-5.0000000000000001E-3"/>
    <n v="0.03"/>
    <n v="0"/>
    <n v="-1.4E-2"/>
    <n v="0"/>
    <n v="350720"/>
    <n v="10265574.4"/>
    <n v="0"/>
    <n v="350720"/>
    <n v="10265574.4"/>
    <s v="Резерв"/>
    <s v="С2-221"/>
    <s v="Ст"/>
    <n v="29.27"/>
    <n v="350720"/>
    <s v="Резерв"/>
  </r>
  <r>
    <n v="548"/>
    <s v="С2-222"/>
    <x v="1"/>
    <n v="6"/>
    <n v="30"/>
    <n v="222"/>
    <n v="29.46"/>
    <x v="0"/>
    <s v="Ст"/>
    <n v="4.66"/>
    <n v="1.4"/>
    <n v="24.8"/>
    <n v="26.2"/>
    <s v="S"/>
    <s v="Линейная"/>
    <s v="Правильная"/>
    <s v="Зона 3"/>
    <s v="Озеро"/>
    <s v="Стандарт"/>
    <n v="40"/>
    <n v="320000"/>
    <n v="1.4999999999999999E-2"/>
    <n v="0.04"/>
    <n v="0"/>
    <n v="0.03"/>
    <n v="-5.0000000000000001E-3"/>
    <n v="0.03"/>
    <n v="0"/>
    <n v="-1.4E-2"/>
    <n v="0"/>
    <n v="350720"/>
    <n v="10332211.200000001"/>
    <n v="0"/>
    <n v="350720"/>
    <n v="10332211.200000001"/>
    <s v="Резерв"/>
    <s v="С2-222"/>
    <s v="Ст"/>
    <n v="29.46"/>
    <n v="350720"/>
    <s v="Резерв"/>
  </r>
  <r>
    <n v="549"/>
    <s v="С2-223"/>
    <x v="1"/>
    <n v="6"/>
    <n v="31"/>
    <n v="223"/>
    <n v="34.43"/>
    <x v="0"/>
    <s v="Ст"/>
    <n v="5.49"/>
    <n v="1.65"/>
    <n v="28.939999999999998"/>
    <n v="30.589999999999996"/>
    <s v="M"/>
    <s v="Линейная"/>
    <s v="Правильная"/>
    <s v="Зона 3"/>
    <s v="Озеро"/>
    <s v="Стандарт"/>
    <n v="40"/>
    <n v="320000"/>
    <n v="1.4999999999999999E-2"/>
    <n v="0"/>
    <n v="0"/>
    <n v="0.03"/>
    <n v="-5.0000000000000001E-3"/>
    <n v="0.03"/>
    <n v="0"/>
    <n v="-1.4E-2"/>
    <n v="0"/>
    <n v="337920"/>
    <n v="11634585.6"/>
    <n v="0"/>
    <n v="337920"/>
    <n v="11634585.6"/>
    <s v="Резерв"/>
    <s v="С2-223"/>
    <s v="Ст"/>
    <n v="34.43"/>
    <n v="337920"/>
    <s v="Резерв"/>
  </r>
  <r>
    <n v="550"/>
    <s v="С2-224"/>
    <x v="1"/>
    <n v="6"/>
    <n v="32"/>
    <n v="224"/>
    <n v="29.27"/>
    <x v="0"/>
    <s v="Ст"/>
    <n v="4.29"/>
    <n v="1.29"/>
    <n v="24.98"/>
    <n v="26.27"/>
    <s v="S"/>
    <s v="Линейная"/>
    <s v="Правильная"/>
    <s v="Зона 3"/>
    <s v="Озеро"/>
    <s v="Стандарт"/>
    <n v="40"/>
    <n v="320000"/>
    <n v="1.4999999999999999E-2"/>
    <n v="0.04"/>
    <n v="0"/>
    <n v="0.03"/>
    <n v="-5.0000000000000001E-3"/>
    <n v="0.03"/>
    <n v="0"/>
    <n v="-1.4E-2"/>
    <n v="0"/>
    <n v="350720"/>
    <n v="10265574.4"/>
    <n v="0"/>
    <n v="350720"/>
    <n v="10265574.4"/>
    <s v="Резерв"/>
    <s v="С2-224"/>
    <s v="Ст"/>
    <n v="29.27"/>
    <n v="350720"/>
    <s v="Резерв"/>
  </r>
  <r>
    <n v="551"/>
    <s v="С2-225"/>
    <x v="1"/>
    <n v="6"/>
    <n v="33"/>
    <n v="225"/>
    <n v="29.27"/>
    <x v="0"/>
    <s v="Ст"/>
    <n v="4.29"/>
    <n v="1.29"/>
    <n v="24.98"/>
    <n v="26.27"/>
    <s v="S"/>
    <s v="Линейная"/>
    <s v="Правильная"/>
    <s v="Зона 2"/>
    <s v="Озеро"/>
    <s v="Стандарт"/>
    <n v="40"/>
    <n v="320000"/>
    <n v="1.4999999999999999E-2"/>
    <n v="0.04"/>
    <n v="0"/>
    <n v="0.03"/>
    <n v="0"/>
    <n v="0.03"/>
    <n v="0"/>
    <n v="-1.4E-2"/>
    <n v="0"/>
    <n v="352320"/>
    <n v="10312406.4"/>
    <n v="0"/>
    <n v="352320"/>
    <n v="10312406.4"/>
    <s v="Резерв"/>
    <s v="С2-225"/>
    <s v="Ст"/>
    <n v="29.27"/>
    <n v="352320"/>
    <s v="Резерв"/>
  </r>
  <r>
    <n v="552"/>
    <s v="С2-226"/>
    <x v="1"/>
    <n v="6"/>
    <n v="34"/>
    <n v="226"/>
    <n v="29.27"/>
    <x v="0"/>
    <s v="Ст"/>
    <n v="4.29"/>
    <n v="1.29"/>
    <n v="24.98"/>
    <n v="26.27"/>
    <s v="S"/>
    <s v="Линейная"/>
    <s v="Правильная"/>
    <s v="Зона 2"/>
    <s v="Озеро"/>
    <s v="Стандарт"/>
    <n v="40"/>
    <n v="320000"/>
    <n v="1.4999999999999999E-2"/>
    <n v="0.04"/>
    <n v="0"/>
    <n v="0.03"/>
    <n v="0"/>
    <n v="0.03"/>
    <n v="0"/>
    <n v="-1.4E-2"/>
    <n v="0"/>
    <n v="352320"/>
    <n v="10312406.4"/>
    <n v="0"/>
    <n v="352320"/>
    <n v="10312406.4"/>
    <s v="Резерв"/>
    <s v="С2-226"/>
    <s v="Ст"/>
    <n v="29.27"/>
    <n v="352320"/>
    <s v="Резерв"/>
  </r>
  <r>
    <n v="553"/>
    <s v="С2-227"/>
    <x v="1"/>
    <n v="6"/>
    <n v="35"/>
    <n v="227"/>
    <n v="29.27"/>
    <x v="0"/>
    <s v="Ст"/>
    <n v="4.29"/>
    <n v="1.29"/>
    <n v="24.98"/>
    <n v="26.27"/>
    <s v="S"/>
    <s v="Линейная"/>
    <s v="Правильная"/>
    <s v="Зона 2"/>
    <s v="Озеро"/>
    <s v="Стандарт"/>
    <n v="40"/>
    <n v="320000"/>
    <n v="1.4999999999999999E-2"/>
    <n v="0.04"/>
    <n v="0"/>
    <n v="0.03"/>
    <n v="0"/>
    <n v="0.03"/>
    <n v="0"/>
    <n v="-1.4E-2"/>
    <n v="0"/>
    <n v="352320"/>
    <n v="10312406.4"/>
    <n v="0"/>
    <n v="352320"/>
    <n v="10312406.4"/>
    <s v="Резерв"/>
    <s v="С2-227"/>
    <s v="Ст"/>
    <n v="29.27"/>
    <n v="352320"/>
    <s v="Резерв"/>
  </r>
  <r>
    <n v="554"/>
    <s v="С2-228"/>
    <x v="1"/>
    <n v="6"/>
    <n v="36"/>
    <n v="228"/>
    <n v="63.41"/>
    <x v="1"/>
    <s v="1АЕ"/>
    <n v="12.85"/>
    <n v="3.86"/>
    <n v="50.559999999999995"/>
    <n v="54.419999999999995"/>
    <s v="XL"/>
    <s v="Линейная"/>
    <s v="Неправильная"/>
    <s v="Зона 2"/>
    <s v="Озеро"/>
    <s v="Стандарт"/>
    <n v="40"/>
    <n v="310400"/>
    <n v="1.4999999999999999E-2"/>
    <n v="-0.02"/>
    <n v="0"/>
    <n v="0"/>
    <n v="0"/>
    <n v="0.03"/>
    <n v="0"/>
    <n v="-1.4E-2"/>
    <n v="0"/>
    <n v="313814.40000000002"/>
    <n v="19898971.104000002"/>
    <n v="0"/>
    <n v="313814.40000000002"/>
    <n v="19898971.104000002"/>
    <s v="Резерв"/>
    <s v="С2-228"/>
    <s v="1К"/>
    <n v="63.41"/>
    <n v="313814.40000000002"/>
    <s v="Резерв"/>
  </r>
  <r>
    <n v="555"/>
    <s v="С2-229"/>
    <x v="1"/>
    <n v="6"/>
    <n v="37"/>
    <n v="229"/>
    <n v="28.87"/>
    <x v="0"/>
    <s v="Ст"/>
    <n v="4.13"/>
    <n v="1.24"/>
    <n v="24.740000000000002"/>
    <n v="25.98"/>
    <s v="S"/>
    <s v="Линейная"/>
    <s v="Правильная"/>
    <s v="Зона 1"/>
    <s v="Озеро"/>
    <s v="Стандарт"/>
    <n v="40"/>
    <n v="320000"/>
    <n v="1.4999999999999999E-2"/>
    <n v="0.04"/>
    <n v="0"/>
    <n v="0.03"/>
    <n v="5.0000000000000001E-3"/>
    <n v="0.03"/>
    <n v="0"/>
    <n v="-1.4E-2"/>
    <n v="0"/>
    <n v="353920"/>
    <n v="10217670.4"/>
    <n v="0"/>
    <n v="353920"/>
    <n v="10217670.4"/>
    <s v="Резерв"/>
    <s v="С2-229"/>
    <s v="Ст"/>
    <n v="28.87"/>
    <n v="353920"/>
    <s v="Резерв"/>
  </r>
  <r>
    <n v="349"/>
    <s v="С2-23"/>
    <x v="1"/>
    <n v="1"/>
    <n v="23"/>
    <n v="23"/>
    <n v="28.52"/>
    <x v="0"/>
    <s v="Ст"/>
    <n v="4.25"/>
    <n v="1.28"/>
    <n v="24.27"/>
    <n v="25.55"/>
    <s v="S"/>
    <s v="Линейная"/>
    <s v="Правильная"/>
    <s v="Зона 1"/>
    <s v="Улица север"/>
    <s v="Стандарт"/>
    <n v="34"/>
    <n v="320000"/>
    <n v="-1.4999999999999999E-2"/>
    <n v="0.04"/>
    <n v="0"/>
    <n v="0.03"/>
    <n v="5.0000000000000001E-3"/>
    <n v="-0.02"/>
    <n v="0"/>
    <n v="-8.0000000000000002E-3"/>
    <n v="0"/>
    <n v="330240"/>
    <n v="9418444.8000000007"/>
    <n v="0"/>
    <n v="330240"/>
    <n v="9418444.8000000007"/>
    <s v="Резерв"/>
    <s v="С2-23"/>
    <s v="Ст"/>
    <n v="28.52"/>
    <n v="330240"/>
    <s v="Резерв"/>
  </r>
  <r>
    <n v="556"/>
    <s v="С2-230"/>
    <x v="1"/>
    <n v="6"/>
    <n v="38"/>
    <n v="230"/>
    <n v="28.87"/>
    <x v="0"/>
    <s v="Ст"/>
    <n v="4.13"/>
    <n v="1.24"/>
    <n v="24.740000000000002"/>
    <n v="25.98"/>
    <s v="S"/>
    <s v="Линейная"/>
    <s v="Правильная"/>
    <s v="Зона 1"/>
    <s v="Озеро"/>
    <s v="Стандарт"/>
    <n v="40"/>
    <n v="320000"/>
    <n v="1.4999999999999999E-2"/>
    <n v="0.04"/>
    <n v="0"/>
    <n v="0.03"/>
    <n v="5.0000000000000001E-3"/>
    <n v="0.03"/>
    <n v="0"/>
    <n v="-1.4E-2"/>
    <n v="0"/>
    <n v="353920"/>
    <n v="10217670.4"/>
    <n v="0"/>
    <n v="353920"/>
    <n v="10217670.4"/>
    <s v="Резерв"/>
    <s v="С2-230"/>
    <s v="Ст"/>
    <n v="28.87"/>
    <n v="353920"/>
    <s v="Резерв"/>
  </r>
  <r>
    <n v="557"/>
    <s v="С2-231"/>
    <x v="1"/>
    <n v="6"/>
    <n v="39"/>
    <n v="231"/>
    <n v="28.42"/>
    <x v="0"/>
    <s v="Ст"/>
    <n v="3.69"/>
    <n v="1.1100000000000001"/>
    <n v="24.73"/>
    <n v="25.84"/>
    <s v="S"/>
    <s v="Линейная"/>
    <s v="Правильная"/>
    <s v="Зона 1"/>
    <s v="Озеро"/>
    <s v="Стандарт"/>
    <n v="40"/>
    <n v="320000"/>
    <n v="1.4999999999999999E-2"/>
    <n v="0.04"/>
    <n v="0"/>
    <n v="0.03"/>
    <n v="5.0000000000000001E-3"/>
    <n v="0.03"/>
    <n v="0"/>
    <n v="-1.4E-2"/>
    <n v="0"/>
    <n v="353920"/>
    <n v="10058406.4"/>
    <n v="0"/>
    <n v="353920"/>
    <n v="10058406.4"/>
    <s v="Резерв"/>
    <s v="С2-231"/>
    <s v="Ст"/>
    <n v="28.42"/>
    <n v="353920"/>
    <s v="Резерв"/>
  </r>
  <r>
    <n v="558"/>
    <s v="С2-232"/>
    <x v="1"/>
    <n v="6"/>
    <n v="40"/>
    <n v="232"/>
    <n v="28.72"/>
    <x v="0"/>
    <s v="Ст"/>
    <n v="4.13"/>
    <n v="1.24"/>
    <n v="24.59"/>
    <n v="25.83"/>
    <s v="S"/>
    <s v="Линейная"/>
    <s v="Правильная"/>
    <s v="Зона 1"/>
    <s v="Озеро"/>
    <s v="Стандарт"/>
    <n v="40"/>
    <n v="320000"/>
    <n v="1.4999999999999999E-2"/>
    <n v="0.04"/>
    <n v="0"/>
    <n v="0.03"/>
    <n v="5.0000000000000001E-3"/>
    <n v="0.03"/>
    <n v="0"/>
    <n v="-1.4E-2"/>
    <n v="0"/>
    <n v="353920"/>
    <n v="10164582.4"/>
    <n v="0"/>
    <n v="353920"/>
    <n v="10164582.4"/>
    <s v="Резерв"/>
    <s v="С2-232"/>
    <s v="Ст"/>
    <n v="28.72"/>
    <n v="353920"/>
    <s v="Резерв"/>
  </r>
  <r>
    <n v="559"/>
    <s v="С2-233"/>
    <x v="1"/>
    <n v="7"/>
    <n v="1"/>
    <n v="233"/>
    <n v="37.46"/>
    <x v="0"/>
    <s v="Ст"/>
    <n v="7.24"/>
    <n v="2.17"/>
    <n v="30.22"/>
    <n v="32.39"/>
    <s v="M"/>
    <s v="Линейная"/>
    <s v="Правильная"/>
    <s v="Зона 1"/>
    <s v="Озеро"/>
    <s v="Стандарт"/>
    <n v="39"/>
    <n v="320000"/>
    <n v="0.03"/>
    <n v="0"/>
    <n v="0"/>
    <n v="0.03"/>
    <n v="5.0000000000000001E-3"/>
    <n v="0.03"/>
    <n v="0"/>
    <n v="-1.2999999999999999E-2"/>
    <n v="0"/>
    <n v="346240"/>
    <n v="12970150.4"/>
    <n v="0"/>
    <n v="346240"/>
    <n v="12970150.4"/>
    <s v="Свободно"/>
    <s v="С2-233"/>
    <s v="Ст"/>
    <n v="37.46"/>
    <n v="346240"/>
    <s v="Свободно"/>
  </r>
  <r>
    <n v="560"/>
    <s v="С2-234"/>
    <x v="1"/>
    <n v="7"/>
    <n v="2"/>
    <n v="234"/>
    <n v="28.98"/>
    <x v="0"/>
    <s v="Ст"/>
    <n v="4.25"/>
    <n v="1.28"/>
    <n v="24.73"/>
    <n v="26.01"/>
    <s v="S"/>
    <s v="Линейная"/>
    <s v="Правильная"/>
    <s v="Зона 1"/>
    <s v="Озеро"/>
    <s v="Стандарт"/>
    <n v="39"/>
    <n v="320000"/>
    <n v="0.03"/>
    <n v="0.04"/>
    <n v="0"/>
    <n v="0.03"/>
    <n v="5.0000000000000001E-3"/>
    <n v="0.03"/>
    <n v="0"/>
    <n v="-1.2999999999999999E-2"/>
    <n v="0"/>
    <n v="359040"/>
    <n v="10404979.199999999"/>
    <n v="0"/>
    <n v="359040"/>
    <n v="10404979.199999999"/>
    <s v="Свободно"/>
    <s v="С2-234"/>
    <s v="Ст"/>
    <n v="28.98"/>
    <n v="359040"/>
    <s v="Свободно"/>
  </r>
  <r>
    <n v="561"/>
    <s v="С2-235"/>
    <x v="1"/>
    <n v="7"/>
    <n v="3"/>
    <n v="235"/>
    <n v="28.52"/>
    <x v="0"/>
    <s v="Ст"/>
    <n v="4.25"/>
    <n v="1.28"/>
    <n v="24.27"/>
    <n v="25.55"/>
    <s v="S"/>
    <s v="Линейная"/>
    <s v="Правильная"/>
    <s v="Зона 1"/>
    <s v="Озеро"/>
    <s v="Стандарт"/>
    <n v="39"/>
    <n v="320000"/>
    <n v="0.03"/>
    <n v="0.04"/>
    <n v="0"/>
    <n v="0.03"/>
    <n v="5.0000000000000001E-3"/>
    <n v="0.03"/>
    <n v="0"/>
    <n v="-1.2999999999999999E-2"/>
    <n v="0"/>
    <n v="359040"/>
    <n v="10239820.800000001"/>
    <n v="0"/>
    <n v="359040"/>
    <n v="10239820.800000001"/>
    <s v="Свободно"/>
    <s v="С2-235"/>
    <s v="Ст"/>
    <n v="28.52"/>
    <n v="359040"/>
    <s v="Свободно"/>
  </r>
  <r>
    <n v="562"/>
    <s v="С2-236"/>
    <x v="1"/>
    <n v="7"/>
    <n v="4"/>
    <n v="236"/>
    <n v="32.450000000000003"/>
    <x v="0"/>
    <s v="Ст"/>
    <n v="4.3899999999999997"/>
    <n v="1.32"/>
    <n v="28.060000000000002"/>
    <n v="29.380000000000003"/>
    <s v="S"/>
    <s v="Угловая"/>
    <s v="Правильная"/>
    <s v="Зона 1"/>
    <s v="Озеро"/>
    <s v="Стандарт"/>
    <n v="39"/>
    <n v="320000"/>
    <n v="0.03"/>
    <n v="0.04"/>
    <n v="0.03"/>
    <n v="0.03"/>
    <n v="5.0000000000000001E-3"/>
    <n v="0.03"/>
    <n v="0"/>
    <n v="-1.2999999999999999E-2"/>
    <n v="0"/>
    <n v="368640"/>
    <n v="11962368.000000002"/>
    <n v="0"/>
    <n v="368640"/>
    <n v="11962368.000000002"/>
    <s v="Свободно"/>
    <s v="С2-236"/>
    <s v="Ст"/>
    <n v="32.450000000000003"/>
    <n v="368640"/>
    <s v="Свободно"/>
  </r>
  <r>
    <n v="563"/>
    <s v="С2-237"/>
    <x v="1"/>
    <n v="7"/>
    <n v="5"/>
    <n v="237"/>
    <n v="32.43"/>
    <x v="0"/>
    <s v="Ст"/>
    <n v="4.3899999999999997"/>
    <n v="1.32"/>
    <n v="28.04"/>
    <n v="29.36"/>
    <s v="S"/>
    <s v="Угловая"/>
    <s v="Правильная"/>
    <s v="Зона 1"/>
    <s v="Двор юг"/>
    <s v="Стандарт"/>
    <n v="39"/>
    <n v="320000"/>
    <n v="0.03"/>
    <n v="0.04"/>
    <n v="0.03"/>
    <n v="0.03"/>
    <n v="5.0000000000000001E-3"/>
    <n v="0"/>
    <n v="0"/>
    <n v="-1.2999999999999999E-2"/>
    <n v="0"/>
    <n v="359040"/>
    <n v="11643667.199999999"/>
    <n v="0"/>
    <n v="359040"/>
    <n v="11643667.199999999"/>
    <s v="Свободно"/>
    <s v="С2-237"/>
    <s v="Ст"/>
    <n v="32.43"/>
    <n v="359040"/>
    <s v="Свободно"/>
  </r>
  <r>
    <n v="564"/>
    <s v="С2-238"/>
    <x v="1"/>
    <n v="7"/>
    <n v="6"/>
    <n v="238"/>
    <n v="28.52"/>
    <x v="0"/>
    <s v="Ст"/>
    <n v="4.25"/>
    <n v="1.28"/>
    <n v="24.27"/>
    <n v="25.55"/>
    <s v="S"/>
    <s v="Линейная"/>
    <s v="Правильная"/>
    <s v="Зона 1"/>
    <s v="Двор юго-запад"/>
    <s v="Стандарт"/>
    <n v="39"/>
    <n v="320000"/>
    <n v="0.03"/>
    <n v="0.04"/>
    <n v="0"/>
    <n v="0.03"/>
    <n v="5.0000000000000001E-3"/>
    <n v="0.02"/>
    <n v="0"/>
    <n v="-1.2999999999999999E-2"/>
    <n v="0"/>
    <n v="355840"/>
    <n v="10148556.800000001"/>
    <n v="0"/>
    <n v="355840"/>
    <n v="10148556.800000001"/>
    <s v="Свободно"/>
    <s v="С2-238"/>
    <s v="Ст"/>
    <n v="28.52"/>
    <n v="355840"/>
    <s v="Свободно"/>
  </r>
  <r>
    <n v="565"/>
    <s v="С2-239"/>
    <x v="1"/>
    <n v="7"/>
    <n v="7"/>
    <n v="239"/>
    <n v="28.99"/>
    <x v="0"/>
    <s v="Ст"/>
    <n v="4.25"/>
    <n v="1.28"/>
    <n v="24.74"/>
    <n v="26.02"/>
    <s v="S"/>
    <s v="Линейная"/>
    <s v="Правильная"/>
    <s v="Зона 1"/>
    <s v="Двор юго-запад"/>
    <s v="Стандарт"/>
    <n v="39"/>
    <n v="320000"/>
    <n v="0.03"/>
    <n v="0.04"/>
    <n v="0"/>
    <n v="0.03"/>
    <n v="5.0000000000000001E-3"/>
    <n v="0.02"/>
    <n v="0"/>
    <n v="-1.2999999999999999E-2"/>
    <n v="0"/>
    <n v="355840"/>
    <n v="10315801.6"/>
    <n v="0"/>
    <n v="355840"/>
    <n v="10315801.6"/>
    <s v="Свободно"/>
    <s v="С2-239"/>
    <s v="Ст"/>
    <n v="28.99"/>
    <n v="355840"/>
    <s v="Свободно"/>
  </r>
  <r>
    <n v="350"/>
    <s v="С2-24"/>
    <x v="1"/>
    <n v="1"/>
    <n v="24"/>
    <n v="24"/>
    <n v="29.23"/>
    <x v="0"/>
    <s v="Ст"/>
    <n v="4.25"/>
    <n v="1.28"/>
    <n v="24.98"/>
    <n v="26.26"/>
    <s v="S"/>
    <s v="Линейная"/>
    <s v="Правильная"/>
    <s v="Зона 1"/>
    <s v="Улица север"/>
    <s v="Стандарт"/>
    <n v="34"/>
    <n v="320000"/>
    <n v="-1.4999999999999999E-2"/>
    <n v="0.04"/>
    <n v="0"/>
    <n v="0.03"/>
    <n v="5.0000000000000001E-3"/>
    <n v="-0.02"/>
    <n v="0"/>
    <n v="-8.0000000000000002E-3"/>
    <n v="0"/>
    <n v="330240"/>
    <n v="9652915.1999999993"/>
    <n v="0"/>
    <n v="330240"/>
    <n v="9652915.1999999993"/>
    <s v="Резерв"/>
    <s v="С2-24"/>
    <s v="Ст"/>
    <n v="29.23"/>
    <n v="330240"/>
    <s v="Резерв"/>
  </r>
  <r>
    <n v="566"/>
    <s v="С2-240"/>
    <x v="1"/>
    <n v="7"/>
    <n v="8"/>
    <n v="240"/>
    <n v="28.53"/>
    <x v="0"/>
    <s v="Ст"/>
    <n v="3.79"/>
    <n v="1.1399999999999999"/>
    <n v="24.740000000000002"/>
    <n v="25.880000000000003"/>
    <s v="S"/>
    <s v="Линейная"/>
    <s v="Правильная"/>
    <s v="Зона 1"/>
    <s v="Двор юго-запад"/>
    <s v="Стандарт"/>
    <n v="39"/>
    <n v="320000"/>
    <n v="0.03"/>
    <n v="0.04"/>
    <n v="0"/>
    <n v="0.03"/>
    <n v="5.0000000000000001E-3"/>
    <n v="0.02"/>
    <n v="0"/>
    <n v="-1.2999999999999999E-2"/>
    <n v="0"/>
    <n v="355840"/>
    <n v="10152115.200000001"/>
    <n v="0"/>
    <n v="355840"/>
    <n v="10152115.200000001"/>
    <s v="Свободно"/>
    <s v="С2-240"/>
    <s v="Ст"/>
    <n v="28.53"/>
    <n v="355840"/>
    <s v="Свободно"/>
  </r>
  <r>
    <n v="567"/>
    <s v="С2-241"/>
    <x v="1"/>
    <n v="7"/>
    <n v="9"/>
    <n v="241"/>
    <n v="28.99"/>
    <x v="0"/>
    <s v="Ст"/>
    <n v="4.25"/>
    <n v="1.28"/>
    <n v="24.74"/>
    <n v="26.02"/>
    <s v="S"/>
    <s v="Линейная"/>
    <s v="Правильная"/>
    <s v="Зона 1"/>
    <s v="Двор юго-запад"/>
    <s v="У входа в лифтовый холл"/>
    <n v="39"/>
    <n v="320000"/>
    <n v="0.03"/>
    <n v="0.04"/>
    <n v="0"/>
    <n v="0.03"/>
    <n v="5.0000000000000001E-3"/>
    <n v="0.02"/>
    <n v="-0.01"/>
    <n v="-1.2999999999999999E-2"/>
    <n v="0"/>
    <n v="352640"/>
    <n v="10223033.6"/>
    <n v="0"/>
    <n v="352640"/>
    <n v="10223033.6"/>
    <s v="Свободно"/>
    <s v="С2-241"/>
    <s v="Ст"/>
    <n v="28.99"/>
    <n v="352640"/>
    <s v="Свободно"/>
  </r>
  <r>
    <n v="568"/>
    <s v="С2-242"/>
    <x v="1"/>
    <n v="7"/>
    <n v="10"/>
    <n v="242"/>
    <n v="28.99"/>
    <x v="0"/>
    <s v="Ст"/>
    <n v="4.25"/>
    <n v="1.28"/>
    <n v="24.74"/>
    <n v="26.02"/>
    <s v="S"/>
    <s v="Линейная"/>
    <s v="Правильная"/>
    <s v="Зона 1"/>
    <s v="Двор юго-запад"/>
    <s v="У входа в лифтовый холл"/>
    <n v="39"/>
    <n v="320000"/>
    <n v="0.03"/>
    <n v="0.04"/>
    <n v="0"/>
    <n v="0.03"/>
    <n v="5.0000000000000001E-3"/>
    <n v="0.02"/>
    <n v="-0.01"/>
    <n v="-1.2999999999999999E-2"/>
    <n v="0"/>
    <n v="352640"/>
    <n v="10223033.6"/>
    <n v="0"/>
    <n v="352640"/>
    <n v="10223033.6"/>
    <s v="Свободно"/>
    <s v="С2-242"/>
    <s v="Ст"/>
    <n v="28.99"/>
    <n v="352640"/>
    <s v="Свободно"/>
  </r>
  <r>
    <n v="569"/>
    <s v="С2-243"/>
    <x v="1"/>
    <n v="7"/>
    <n v="11"/>
    <n v="243"/>
    <n v="28.99"/>
    <x v="0"/>
    <s v="Ст"/>
    <n v="4.25"/>
    <n v="1.28"/>
    <n v="24.74"/>
    <n v="26.02"/>
    <s v="S"/>
    <s v="Линейная"/>
    <s v="Правильная"/>
    <s v="Зона 1"/>
    <s v="Двор юго-запад"/>
    <s v="Стандарт"/>
    <n v="39"/>
    <n v="320000"/>
    <n v="0.03"/>
    <n v="0.04"/>
    <n v="0"/>
    <n v="0.03"/>
    <n v="5.0000000000000001E-3"/>
    <n v="0.02"/>
    <n v="0"/>
    <n v="-1.2999999999999999E-2"/>
    <n v="0"/>
    <n v="355840"/>
    <n v="10315801.6"/>
    <n v="0"/>
    <n v="355840"/>
    <n v="10315801.6"/>
    <s v="Свободно"/>
    <s v="С2-243"/>
    <s v="Ст"/>
    <n v="28.99"/>
    <n v="355840"/>
    <s v="Свободно"/>
  </r>
  <r>
    <n v="570"/>
    <s v="С2-244"/>
    <x v="1"/>
    <n v="7"/>
    <n v="12"/>
    <n v="244"/>
    <n v="28.99"/>
    <x v="0"/>
    <s v="Ст"/>
    <n v="4.25"/>
    <n v="1.28"/>
    <n v="24.74"/>
    <n v="26.02"/>
    <s v="S"/>
    <s v="Линейная"/>
    <s v="Правильная"/>
    <s v="Зона 1"/>
    <s v="Двор юго-запад"/>
    <s v="Стандарт"/>
    <n v="39"/>
    <n v="320000"/>
    <n v="0.03"/>
    <n v="0.04"/>
    <n v="0"/>
    <n v="0.03"/>
    <n v="5.0000000000000001E-3"/>
    <n v="0.02"/>
    <n v="0"/>
    <n v="-1.2999999999999999E-2"/>
    <n v="0"/>
    <n v="355840"/>
    <n v="10315801.6"/>
    <n v="0"/>
    <n v="355840"/>
    <n v="10315801.6"/>
    <s v="Свободно"/>
    <s v="С2-244"/>
    <s v="Ст"/>
    <n v="28.99"/>
    <n v="355840"/>
    <s v="Свободно"/>
  </r>
  <r>
    <n v="571"/>
    <s v="С2-245"/>
    <x v="1"/>
    <n v="7"/>
    <n v="13"/>
    <n v="245"/>
    <n v="28.42"/>
    <x v="0"/>
    <s v="Ст"/>
    <n v="3.68"/>
    <n v="1.1000000000000001"/>
    <n v="24.740000000000002"/>
    <n v="25.840000000000003"/>
    <s v="S"/>
    <s v="Линейная"/>
    <s v="Правильная"/>
    <s v="Зона 1"/>
    <s v="Двор юго-запад"/>
    <s v="Стандарт"/>
    <n v="39"/>
    <n v="320000"/>
    <n v="0.03"/>
    <n v="0.04"/>
    <n v="0"/>
    <n v="0.03"/>
    <n v="5.0000000000000001E-3"/>
    <n v="0.02"/>
    <n v="0"/>
    <n v="-1.2999999999999999E-2"/>
    <n v="0"/>
    <n v="355840"/>
    <n v="10112972.800000001"/>
    <n v="0"/>
    <n v="355840"/>
    <n v="10112972.800000001"/>
    <s v="Свободно"/>
    <s v="С2-245"/>
    <s v="Ст"/>
    <n v="28.42"/>
    <n v="355840"/>
    <s v="Свободно"/>
  </r>
  <r>
    <n v="572"/>
    <s v="С2-246"/>
    <x v="1"/>
    <n v="7"/>
    <n v="14"/>
    <n v="246"/>
    <n v="28.87"/>
    <x v="0"/>
    <s v="Ст"/>
    <n v="4.13"/>
    <n v="1.24"/>
    <n v="24.740000000000002"/>
    <n v="25.98"/>
    <s v="S"/>
    <s v="Линейная"/>
    <s v="Правильная"/>
    <s v="Зона 1"/>
    <s v="Двор юго-запад"/>
    <s v="Стандарт"/>
    <n v="39"/>
    <n v="320000"/>
    <n v="0.03"/>
    <n v="0.04"/>
    <n v="0"/>
    <n v="0.03"/>
    <n v="5.0000000000000001E-3"/>
    <n v="0.02"/>
    <n v="0"/>
    <n v="-1.2999999999999999E-2"/>
    <n v="0"/>
    <n v="355840"/>
    <n v="10273100.800000001"/>
    <n v="0"/>
    <n v="355840"/>
    <n v="10273100.800000001"/>
    <s v="Свободно"/>
    <s v="С2-246"/>
    <s v="Ст"/>
    <n v="28.87"/>
    <n v="355840"/>
    <s v="Свободно"/>
  </r>
  <r>
    <n v="573"/>
    <s v="С2-247"/>
    <x v="1"/>
    <n v="7"/>
    <n v="15"/>
    <n v="247"/>
    <n v="33.479999999999997"/>
    <x v="0"/>
    <s v="Ст"/>
    <n v="3.32"/>
    <n v="1"/>
    <n v="30.159999999999997"/>
    <n v="31.159999999999997"/>
    <s v="M"/>
    <s v="Линейная"/>
    <s v="Правильная"/>
    <s v="Зона 1"/>
    <s v="Двор юго-запад"/>
    <s v="Внутренний угол"/>
    <n v="39"/>
    <n v="320000"/>
    <n v="0.03"/>
    <n v="0"/>
    <n v="0"/>
    <n v="0.03"/>
    <n v="5.0000000000000001E-3"/>
    <n v="0.02"/>
    <n v="-0.01"/>
    <n v="-1.2999999999999999E-2"/>
    <n v="0"/>
    <n v="339840"/>
    <n v="11377843.199999999"/>
    <n v="0"/>
    <n v="339840"/>
    <n v="11377843.199999999"/>
    <s v="Свободно"/>
    <s v="С2-247"/>
    <s v="Ст"/>
    <n v="33.479999999999997"/>
    <n v="339840"/>
    <s v="Свободно"/>
  </r>
  <r>
    <n v="574"/>
    <s v="С2-248"/>
    <x v="1"/>
    <n v="7"/>
    <n v="16"/>
    <n v="248"/>
    <n v="41.92"/>
    <x v="0"/>
    <s v="Ст"/>
    <n v="2.9"/>
    <n v="0.87"/>
    <n v="39.020000000000003"/>
    <n v="39.89"/>
    <s v="XL"/>
    <s v="Линейная"/>
    <s v="Неправильная"/>
    <s v="Зона 2"/>
    <s v="Двор юг"/>
    <s v="Внутренний угол"/>
    <n v="39"/>
    <n v="320000"/>
    <n v="0.03"/>
    <n v="-0.02"/>
    <n v="0"/>
    <n v="0"/>
    <n v="0"/>
    <n v="0"/>
    <n v="-0.01"/>
    <n v="-1.2999999999999999E-2"/>
    <n v="0"/>
    <n v="315840"/>
    <n v="13240012.800000001"/>
    <n v="0"/>
    <n v="315840"/>
    <n v="13240012.800000001"/>
    <s v="Свободно"/>
    <s v="С2-248"/>
    <s v="Ст"/>
    <n v="41.92"/>
    <n v="315840"/>
    <s v="Свободно"/>
  </r>
  <r>
    <n v="575"/>
    <s v="С2-249"/>
    <x v="1"/>
    <n v="7"/>
    <n v="17"/>
    <n v="249"/>
    <n v="29.23"/>
    <x v="0"/>
    <s v="Ст"/>
    <n v="4.25"/>
    <n v="1.28"/>
    <n v="24.98"/>
    <n v="26.26"/>
    <s v="S"/>
    <s v="Линейная"/>
    <s v="Правильная"/>
    <s v="Зона 2"/>
    <s v="Двор юг"/>
    <s v="Стандарт"/>
    <n v="39"/>
    <n v="320000"/>
    <n v="0.03"/>
    <n v="0.04"/>
    <n v="0"/>
    <n v="0.03"/>
    <n v="0"/>
    <n v="0"/>
    <n v="0"/>
    <n v="-1.2999999999999999E-2"/>
    <n v="0"/>
    <n v="347840"/>
    <n v="10167363.199999999"/>
    <n v="0"/>
    <n v="347840"/>
    <n v="10167363.199999999"/>
    <s v="Резерв"/>
    <s v="С2-249"/>
    <s v="Ст"/>
    <n v="29.23"/>
    <n v="347840"/>
    <s v="Резерв"/>
  </r>
  <r>
    <n v="351"/>
    <s v="С2-25"/>
    <x v="1"/>
    <n v="1"/>
    <n v="25"/>
    <n v="25"/>
    <n v="42.2"/>
    <x v="0"/>
    <s v="Ст"/>
    <n v="6.38"/>
    <n v="1.91"/>
    <n v="35.82"/>
    <n v="37.729999999999997"/>
    <s v="L"/>
    <s v="Линейная"/>
    <s v="Правильная"/>
    <s v="Зона 1"/>
    <s v="Улица север"/>
    <s v="Около/над входной группой"/>
    <n v="34"/>
    <n v="320000"/>
    <n v="-1.4999999999999999E-2"/>
    <n v="-0.01"/>
    <n v="0"/>
    <n v="0.03"/>
    <n v="5.0000000000000001E-3"/>
    <n v="-0.02"/>
    <n v="-0.01"/>
    <n v="-8.0000000000000002E-3"/>
    <n v="0"/>
    <n v="311040"/>
    <n v="13125888"/>
    <n v="0"/>
    <n v="311040"/>
    <n v="13125888"/>
    <s v="Резерв"/>
    <s v="С2-25"/>
    <s v="Ст"/>
    <n v="42.2"/>
    <n v="311040"/>
    <s v="Резерв"/>
  </r>
  <r>
    <n v="576"/>
    <s v="С2-250"/>
    <x v="1"/>
    <n v="7"/>
    <n v="18"/>
    <n v="250"/>
    <n v="29.23"/>
    <x v="0"/>
    <s v="Ст"/>
    <n v="4.25"/>
    <n v="1.28"/>
    <n v="24.98"/>
    <n v="26.26"/>
    <s v="S"/>
    <s v="Линейная"/>
    <s v="Правильная"/>
    <s v="Зона 3"/>
    <s v="Двор юг"/>
    <s v="Стандарт"/>
    <n v="39"/>
    <n v="320000"/>
    <n v="0.03"/>
    <n v="0.04"/>
    <n v="0"/>
    <n v="0.03"/>
    <n v="-5.0000000000000001E-3"/>
    <n v="0"/>
    <n v="0"/>
    <n v="-1.2999999999999999E-2"/>
    <n v="0"/>
    <n v="346240"/>
    <n v="10120595.199999999"/>
    <n v="0"/>
    <n v="346240"/>
    <n v="10120595.199999999"/>
    <s v="Резерв"/>
    <s v="С2-250"/>
    <s v="Ст"/>
    <n v="29.23"/>
    <n v="346240"/>
    <s v="Резерв"/>
  </r>
  <r>
    <n v="577"/>
    <s v="С2-251"/>
    <x v="1"/>
    <n v="7"/>
    <n v="19"/>
    <n v="251"/>
    <n v="29.23"/>
    <x v="0"/>
    <s v="Ст"/>
    <n v="4.25"/>
    <n v="1.28"/>
    <n v="24.98"/>
    <n v="26.26"/>
    <s v="S"/>
    <s v="Линейная"/>
    <s v="Правильная"/>
    <s v="Зона 3"/>
    <s v="Двор+море"/>
    <s v="Стандарт"/>
    <n v="39"/>
    <n v="320000"/>
    <n v="0.03"/>
    <n v="0.04"/>
    <n v="0"/>
    <n v="0.03"/>
    <n v="-5.0000000000000001E-3"/>
    <n v="0.05"/>
    <n v="0"/>
    <n v="-1.2999999999999999E-2"/>
    <n v="0"/>
    <n v="362240"/>
    <n v="10588275.199999999"/>
    <n v="0"/>
    <n v="362240"/>
    <n v="10588275.199999999"/>
    <s v="Резерв"/>
    <s v="С2-251"/>
    <s v="Ст"/>
    <n v="29.23"/>
    <n v="362240"/>
    <s v="Резерв"/>
  </r>
  <r>
    <n v="578"/>
    <s v="С2-252"/>
    <x v="1"/>
    <n v="7"/>
    <n v="20"/>
    <n v="252"/>
    <n v="29.23"/>
    <x v="0"/>
    <s v="Ст"/>
    <n v="4.25"/>
    <n v="1.28"/>
    <n v="24.98"/>
    <n v="26.26"/>
    <s v="S"/>
    <s v="Линейная"/>
    <s v="Правильная"/>
    <s v="Зона 3"/>
    <s v="Двор+море"/>
    <s v="Стандарт"/>
    <n v="39"/>
    <n v="320000"/>
    <n v="0.03"/>
    <n v="0.04"/>
    <n v="0"/>
    <n v="0.03"/>
    <n v="-5.0000000000000001E-3"/>
    <n v="0.05"/>
    <n v="0"/>
    <n v="-1.2999999999999999E-2"/>
    <n v="0"/>
    <n v="362240"/>
    <n v="10588275.199999999"/>
    <n v="0"/>
    <n v="362240"/>
    <n v="10588275.199999999"/>
    <s v="Резерв"/>
    <s v="С2-252"/>
    <s v="Ст"/>
    <n v="29.23"/>
    <n v="362240"/>
    <s v="Резерв"/>
  </r>
  <r>
    <n v="579"/>
    <s v="С2-253"/>
    <x v="1"/>
    <n v="7"/>
    <n v="21"/>
    <n v="253"/>
    <n v="29.23"/>
    <x v="0"/>
    <s v="Ст"/>
    <n v="4.25"/>
    <n v="1.28"/>
    <n v="24.98"/>
    <n v="26.26"/>
    <s v="S"/>
    <s v="Линейная"/>
    <s v="Правильная"/>
    <s v="Зона 3"/>
    <s v="Двор+море"/>
    <s v="Стандарт"/>
    <n v="39"/>
    <n v="320000"/>
    <n v="0.03"/>
    <n v="0.04"/>
    <n v="0"/>
    <n v="0.03"/>
    <n v="-5.0000000000000001E-3"/>
    <n v="0.05"/>
    <n v="0"/>
    <n v="-1.2999999999999999E-2"/>
    <n v="0"/>
    <n v="362240"/>
    <n v="10588275.199999999"/>
    <n v="0"/>
    <n v="362240"/>
    <n v="10588275.199999999"/>
    <s v="Резерв"/>
    <s v="С2-253"/>
    <s v="Ст"/>
    <n v="29.23"/>
    <n v="362240"/>
    <s v="Резерв"/>
  </r>
  <r>
    <n v="580"/>
    <s v="С2-254"/>
    <x v="1"/>
    <n v="7"/>
    <n v="22"/>
    <n v="254"/>
    <n v="29.23"/>
    <x v="0"/>
    <s v="Ст"/>
    <n v="4.25"/>
    <n v="1.28"/>
    <n v="24.98"/>
    <n v="26.26"/>
    <s v="S"/>
    <s v="Линейная"/>
    <s v="Правильная"/>
    <s v="Зона 3"/>
    <s v="Двор+море"/>
    <s v="Стандарт"/>
    <n v="39"/>
    <n v="320000"/>
    <n v="0.03"/>
    <n v="0.04"/>
    <n v="0"/>
    <n v="0.03"/>
    <n v="-5.0000000000000001E-3"/>
    <n v="0.05"/>
    <n v="0"/>
    <n v="-1.2999999999999999E-2"/>
    <n v="0"/>
    <n v="362240"/>
    <n v="10588275.199999999"/>
    <n v="0"/>
    <n v="362240"/>
    <n v="10588275.199999999"/>
    <s v="Резерв"/>
    <s v="С2-254"/>
    <s v="Ст"/>
    <n v="29.23"/>
    <n v="362240"/>
    <s v="Резерв"/>
  </r>
  <r>
    <n v="581"/>
    <s v="С2-255"/>
    <x v="1"/>
    <n v="7"/>
    <n v="23"/>
    <n v="255"/>
    <n v="29.23"/>
    <x v="0"/>
    <s v="Ст"/>
    <n v="4.25"/>
    <n v="1.28"/>
    <n v="24.98"/>
    <n v="26.26"/>
    <s v="S"/>
    <s v="Линейная"/>
    <s v="Правильная"/>
    <s v="Зона 3"/>
    <s v="Двор+море"/>
    <s v="Стандарт"/>
    <n v="39"/>
    <n v="320000"/>
    <n v="0.03"/>
    <n v="0.04"/>
    <n v="0"/>
    <n v="0.03"/>
    <n v="-5.0000000000000001E-3"/>
    <n v="0.05"/>
    <n v="0"/>
    <n v="-1.2999999999999999E-2"/>
    <n v="0"/>
    <n v="362240"/>
    <n v="10588275.199999999"/>
    <n v="0"/>
    <n v="362240"/>
    <n v="10588275.199999999"/>
    <s v="Резерв"/>
    <s v="С2-255"/>
    <s v="Ст"/>
    <n v="29.23"/>
    <n v="362240"/>
    <s v="Резерв"/>
  </r>
  <r>
    <n v="582"/>
    <s v="С2-256"/>
    <x v="1"/>
    <n v="7"/>
    <n v="24"/>
    <n v="256"/>
    <n v="28.52"/>
    <x v="0"/>
    <s v="Ст"/>
    <n v="4.25"/>
    <n v="1.28"/>
    <n v="24.27"/>
    <n v="25.55"/>
    <s v="S"/>
    <s v="Линейная"/>
    <s v="Правильная"/>
    <s v="Зона 3"/>
    <s v="Двор+море"/>
    <s v="Стандарт"/>
    <n v="39"/>
    <n v="320000"/>
    <n v="0.03"/>
    <n v="0.04"/>
    <n v="0"/>
    <n v="0.03"/>
    <n v="-5.0000000000000001E-3"/>
    <n v="0.05"/>
    <n v="0"/>
    <n v="-1.2999999999999999E-2"/>
    <n v="0"/>
    <n v="362240"/>
    <n v="10331084.800000001"/>
    <n v="0"/>
    <n v="362240"/>
    <n v="10331084.800000001"/>
    <s v="Резерв"/>
    <s v="С2-256"/>
    <s v="Ст"/>
    <n v="28.52"/>
    <n v="362240"/>
    <s v="Резерв"/>
  </r>
  <r>
    <n v="583"/>
    <s v="С2-257"/>
    <x v="1"/>
    <n v="7"/>
    <n v="25"/>
    <n v="257"/>
    <n v="49.71"/>
    <x v="0"/>
    <s v="Ст"/>
    <n v="13.98"/>
    <n v="4.1900000000000004"/>
    <n v="35.730000000000004"/>
    <n v="39.92"/>
    <s v="XL"/>
    <s v="Угловая"/>
    <s v="Правильная"/>
    <s v="Зона 3"/>
    <s v="Двор+море"/>
    <s v="Стандарт"/>
    <n v="39"/>
    <n v="320000"/>
    <n v="0.03"/>
    <n v="-0.02"/>
    <n v="0.03"/>
    <n v="0.03"/>
    <n v="-5.0000000000000001E-3"/>
    <n v="0.05"/>
    <n v="0"/>
    <n v="-1.2999999999999999E-2"/>
    <n v="0"/>
    <n v="352640"/>
    <n v="17529734.399999999"/>
    <n v="0"/>
    <n v="352640"/>
    <n v="17529734.399999999"/>
    <s v="Резерв"/>
    <s v="С2-257"/>
    <s v="Ст"/>
    <n v="49.71"/>
    <n v="352640"/>
    <s v="Резерв"/>
  </r>
  <r>
    <n v="584"/>
    <s v="С2-258"/>
    <x v="1"/>
    <n v="7"/>
    <n v="26"/>
    <n v="258"/>
    <n v="49.71"/>
    <x v="0"/>
    <s v="Ст"/>
    <n v="13.98"/>
    <n v="4.1900000000000004"/>
    <n v="35.730000000000004"/>
    <n v="39.92"/>
    <s v="XL"/>
    <s v="Угловая"/>
    <s v="Правильная"/>
    <s v="Зона 3"/>
    <s v="Озеро"/>
    <s v="Стандарт"/>
    <n v="39"/>
    <n v="320000"/>
    <n v="0.03"/>
    <n v="-0.02"/>
    <n v="0.03"/>
    <n v="0.03"/>
    <n v="-5.0000000000000001E-3"/>
    <n v="0.03"/>
    <n v="0"/>
    <n v="-1.2999999999999999E-2"/>
    <n v="0"/>
    <n v="346240"/>
    <n v="17211590.399999999"/>
    <n v="0"/>
    <n v="346240"/>
    <n v="17211590.399999999"/>
    <s v="Резерв"/>
    <s v="С2-258"/>
    <s v="Ст"/>
    <n v="49.71"/>
    <n v="346240"/>
    <s v="Резерв"/>
  </r>
  <r>
    <n v="585"/>
    <s v="С2-259"/>
    <x v="1"/>
    <n v="7"/>
    <n v="27"/>
    <n v="259"/>
    <n v="28.52"/>
    <x v="0"/>
    <s v="Ст"/>
    <n v="4.25"/>
    <n v="1.28"/>
    <n v="24.27"/>
    <n v="25.55"/>
    <s v="S"/>
    <s v="Линейная"/>
    <s v="Правильная"/>
    <s v="Зона 3"/>
    <s v="Озеро"/>
    <s v="Стандарт"/>
    <n v="39"/>
    <n v="320000"/>
    <n v="0.03"/>
    <n v="0.04"/>
    <n v="0"/>
    <n v="0.03"/>
    <n v="-5.0000000000000001E-3"/>
    <n v="0.03"/>
    <n v="0"/>
    <n v="-1.2999999999999999E-2"/>
    <n v="0"/>
    <n v="355840"/>
    <n v="10148556.800000001"/>
    <n v="0"/>
    <n v="355840"/>
    <n v="10148556.800000001"/>
    <s v="Резерв"/>
    <s v="С2-259"/>
    <s v="Ст"/>
    <n v="28.52"/>
    <n v="355840"/>
    <s v="Резерв"/>
  </r>
  <r>
    <n v="352"/>
    <s v="С2-26"/>
    <x v="1"/>
    <n v="1"/>
    <n v="26"/>
    <n v="26"/>
    <n v="47.21"/>
    <x v="0"/>
    <s v="Ст"/>
    <n v="7.23"/>
    <n v="2.17"/>
    <n v="39.980000000000004"/>
    <n v="42.150000000000006"/>
    <s v="XL"/>
    <s v="Линейная"/>
    <s v="Правильная"/>
    <s v="Зона 1"/>
    <s v="Улица север"/>
    <s v="Около/над входной группой"/>
    <n v="34"/>
    <n v="320000"/>
    <n v="-1.4999999999999999E-2"/>
    <n v="-0.02"/>
    <n v="0"/>
    <n v="0.03"/>
    <n v="5.0000000000000001E-3"/>
    <n v="-0.02"/>
    <n v="-0.01"/>
    <n v="-8.0000000000000002E-3"/>
    <n v="0"/>
    <n v="307840"/>
    <n v="14533126.4"/>
    <n v="0"/>
    <n v="307840"/>
    <n v="14533126.4"/>
    <s v="Резерв"/>
    <s v="С2-26"/>
    <s v="Ст"/>
    <n v="47.21"/>
    <n v="307840"/>
    <s v="Резерв"/>
  </r>
  <r>
    <n v="586"/>
    <s v="С2-260"/>
    <x v="1"/>
    <n v="7"/>
    <n v="28"/>
    <n v="260"/>
    <n v="29.23"/>
    <x v="0"/>
    <s v="Ст"/>
    <n v="4.25"/>
    <n v="1.28"/>
    <n v="24.98"/>
    <n v="26.26"/>
    <s v="S"/>
    <s v="Линейная"/>
    <s v="Правильная"/>
    <s v="Зона 3"/>
    <s v="Озеро"/>
    <s v="Стандарт"/>
    <n v="39"/>
    <n v="320000"/>
    <n v="0.03"/>
    <n v="0.04"/>
    <n v="0"/>
    <n v="0.03"/>
    <n v="-5.0000000000000001E-3"/>
    <n v="0.03"/>
    <n v="0"/>
    <n v="-1.2999999999999999E-2"/>
    <n v="0"/>
    <n v="355840"/>
    <n v="10401203.199999999"/>
    <n v="0"/>
    <n v="355840"/>
    <n v="10401203.199999999"/>
    <s v="Резерв"/>
    <s v="С2-260"/>
    <s v="Ст"/>
    <n v="29.23"/>
    <n v="355840"/>
    <s v="Резерв"/>
  </r>
  <r>
    <n v="587"/>
    <s v="С2-261"/>
    <x v="1"/>
    <n v="7"/>
    <n v="29"/>
    <n v="261"/>
    <n v="29.23"/>
    <x v="0"/>
    <s v="Ст"/>
    <n v="4.25"/>
    <n v="1.28"/>
    <n v="24.98"/>
    <n v="26.26"/>
    <s v="S"/>
    <s v="Линейная"/>
    <s v="Правильная"/>
    <s v="Зона 3"/>
    <s v="Озеро"/>
    <s v="Стандарт"/>
    <n v="39"/>
    <n v="320000"/>
    <n v="0.03"/>
    <n v="0.04"/>
    <n v="0"/>
    <n v="0.03"/>
    <n v="-5.0000000000000001E-3"/>
    <n v="0.03"/>
    <n v="0"/>
    <n v="-1.2999999999999999E-2"/>
    <n v="0"/>
    <n v="355840"/>
    <n v="10401203.199999999"/>
    <n v="0"/>
    <n v="355840"/>
    <n v="10401203.199999999"/>
    <s v="Резерв"/>
    <s v="С2-261"/>
    <s v="Ст"/>
    <n v="29.23"/>
    <n v="355840"/>
    <s v="Резерв"/>
  </r>
  <r>
    <n v="588"/>
    <s v="С2-262"/>
    <x v="1"/>
    <n v="7"/>
    <n v="30"/>
    <n v="262"/>
    <n v="29.43"/>
    <x v="0"/>
    <s v="Ст"/>
    <n v="4.63"/>
    <n v="1.39"/>
    <n v="24.8"/>
    <n v="26.19"/>
    <s v="S"/>
    <s v="Линейная"/>
    <s v="Правильная"/>
    <s v="Зона 3"/>
    <s v="Озеро"/>
    <s v="Стандарт"/>
    <n v="39"/>
    <n v="320000"/>
    <n v="0.03"/>
    <n v="0.04"/>
    <n v="0"/>
    <n v="0.03"/>
    <n v="-5.0000000000000001E-3"/>
    <n v="0.03"/>
    <n v="0"/>
    <n v="-1.2999999999999999E-2"/>
    <n v="0"/>
    <n v="355840"/>
    <n v="10472371.199999999"/>
    <n v="0"/>
    <n v="355840"/>
    <n v="10472371.199999999"/>
    <s v="Резерв"/>
    <s v="С2-262"/>
    <s v="Ст"/>
    <n v="29.43"/>
    <n v="355840"/>
    <s v="Резерв"/>
  </r>
  <r>
    <n v="589"/>
    <s v="С2-263"/>
    <x v="1"/>
    <n v="7"/>
    <n v="31"/>
    <n v="263"/>
    <n v="34.4"/>
    <x v="0"/>
    <s v="Ст"/>
    <n v="5.46"/>
    <n v="1.64"/>
    <n v="28.939999999999998"/>
    <n v="30.58"/>
    <s v="M"/>
    <s v="Линейная"/>
    <s v="Правильная"/>
    <s v="Зона 3"/>
    <s v="Озеро"/>
    <s v="Стандарт"/>
    <n v="39"/>
    <n v="320000"/>
    <n v="0.03"/>
    <n v="0"/>
    <n v="0"/>
    <n v="0.03"/>
    <n v="-5.0000000000000001E-3"/>
    <n v="0.03"/>
    <n v="0"/>
    <n v="-1.2999999999999999E-2"/>
    <n v="0"/>
    <n v="343040"/>
    <n v="11800576"/>
    <n v="0"/>
    <n v="343040"/>
    <n v="11800576"/>
    <s v="Резерв"/>
    <s v="С2-263"/>
    <s v="Ст"/>
    <n v="34.4"/>
    <n v="343040"/>
    <s v="Резерв"/>
  </r>
  <r>
    <n v="590"/>
    <s v="С2-264"/>
    <x v="1"/>
    <n v="7"/>
    <n v="32"/>
    <n v="264"/>
    <n v="29.23"/>
    <x v="0"/>
    <s v="Ст"/>
    <n v="4.25"/>
    <n v="1.28"/>
    <n v="24.98"/>
    <n v="26.26"/>
    <s v="S"/>
    <s v="Линейная"/>
    <s v="Правильная"/>
    <s v="Зона 3"/>
    <s v="Озеро"/>
    <s v="Стандарт"/>
    <n v="39"/>
    <n v="320000"/>
    <n v="0.03"/>
    <n v="0.04"/>
    <n v="0"/>
    <n v="0.03"/>
    <n v="-5.0000000000000001E-3"/>
    <n v="0.03"/>
    <n v="0"/>
    <n v="-1.2999999999999999E-2"/>
    <n v="0"/>
    <n v="355840"/>
    <n v="10401203.199999999"/>
    <n v="0"/>
    <n v="355840"/>
    <n v="10401203.199999999"/>
    <s v="Резерв"/>
    <s v="С2-264"/>
    <s v="Ст"/>
    <n v="29.23"/>
    <n v="355840"/>
    <s v="Резерв"/>
  </r>
  <r>
    <n v="591"/>
    <s v="С2-265"/>
    <x v="1"/>
    <n v="7"/>
    <n v="33"/>
    <n v="265"/>
    <n v="29.23"/>
    <x v="0"/>
    <s v="Ст"/>
    <n v="4.25"/>
    <n v="1.28"/>
    <n v="24.98"/>
    <n v="26.26"/>
    <s v="S"/>
    <s v="Линейная"/>
    <s v="Правильная"/>
    <s v="Зона 2"/>
    <s v="Озеро"/>
    <s v="Стандарт"/>
    <n v="39"/>
    <n v="320000"/>
    <n v="0.03"/>
    <n v="0.04"/>
    <n v="0"/>
    <n v="0.03"/>
    <n v="0"/>
    <n v="0.03"/>
    <n v="0"/>
    <n v="-1.2999999999999999E-2"/>
    <n v="0"/>
    <n v="357440"/>
    <n v="10447971.199999999"/>
    <n v="0"/>
    <n v="357440"/>
    <n v="10447971.199999999"/>
    <s v="Резерв"/>
    <s v="С2-265"/>
    <s v="Ст"/>
    <n v="29.23"/>
    <n v="357440"/>
    <s v="Резерв"/>
  </r>
  <r>
    <n v="592"/>
    <s v="С2-266"/>
    <x v="1"/>
    <n v="7"/>
    <n v="34"/>
    <n v="266"/>
    <n v="29.23"/>
    <x v="0"/>
    <s v="Ст"/>
    <n v="4.25"/>
    <n v="1.28"/>
    <n v="24.98"/>
    <n v="26.26"/>
    <s v="S"/>
    <s v="Линейная"/>
    <s v="Правильная"/>
    <s v="Зона 2"/>
    <s v="Озеро"/>
    <s v="Стандарт"/>
    <n v="39"/>
    <n v="320000"/>
    <n v="0.03"/>
    <n v="0.04"/>
    <n v="0"/>
    <n v="0.03"/>
    <n v="0"/>
    <n v="0.03"/>
    <n v="0"/>
    <n v="-1.2999999999999999E-2"/>
    <n v="0"/>
    <n v="357440"/>
    <n v="10447971.199999999"/>
    <n v="0"/>
    <n v="357440"/>
    <n v="10447971.199999999"/>
    <s v="Резерв"/>
    <s v="С2-266"/>
    <s v="Ст"/>
    <n v="29.23"/>
    <n v="357440"/>
    <s v="Резерв"/>
  </r>
  <r>
    <n v="593"/>
    <s v="С2-267"/>
    <x v="1"/>
    <n v="7"/>
    <n v="35"/>
    <n v="267"/>
    <n v="29.23"/>
    <x v="0"/>
    <s v="Ст"/>
    <n v="4.25"/>
    <n v="1.28"/>
    <n v="24.98"/>
    <n v="26.26"/>
    <s v="S"/>
    <s v="Линейная"/>
    <s v="Правильная"/>
    <s v="Зона 2"/>
    <s v="Озеро"/>
    <s v="Стандарт"/>
    <n v="39"/>
    <n v="320000"/>
    <n v="0.03"/>
    <n v="0.04"/>
    <n v="0"/>
    <n v="0.03"/>
    <n v="0"/>
    <n v="0.03"/>
    <n v="0"/>
    <n v="-1.2999999999999999E-2"/>
    <n v="0"/>
    <n v="357440"/>
    <n v="10447971.199999999"/>
    <n v="0"/>
    <n v="357440"/>
    <n v="10447971.199999999"/>
    <s v="Резерв"/>
    <s v="С2-267"/>
    <s v="Ст"/>
    <n v="29.23"/>
    <n v="357440"/>
    <s v="Резерв"/>
  </r>
  <r>
    <n v="594"/>
    <s v="С2-268"/>
    <x v="1"/>
    <n v="7"/>
    <n v="36"/>
    <n v="268"/>
    <n v="63.38"/>
    <x v="1"/>
    <s v="1АЕ"/>
    <n v="12.82"/>
    <n v="3.85"/>
    <n v="50.56"/>
    <n v="54.410000000000004"/>
    <s v="XL"/>
    <s v="Линейная"/>
    <s v="Неправильная"/>
    <s v="Зона 2"/>
    <s v="Озеро"/>
    <s v="Стандарт"/>
    <n v="39"/>
    <n v="310400"/>
    <n v="0.03"/>
    <n v="-0.02"/>
    <n v="0"/>
    <n v="0"/>
    <n v="0"/>
    <n v="0.03"/>
    <n v="0"/>
    <n v="-1.2999999999999999E-2"/>
    <n v="0"/>
    <n v="318780.79999999999"/>
    <n v="20204327.103999998"/>
    <n v="0"/>
    <n v="318780.79999999999"/>
    <n v="20204327.103999998"/>
    <s v="Резерв"/>
    <s v="С2-268"/>
    <s v="1К"/>
    <n v="63.38"/>
    <n v="318780.79999999999"/>
    <s v="Резерв"/>
  </r>
  <r>
    <n v="595"/>
    <s v="С2-269"/>
    <x v="1"/>
    <n v="7"/>
    <n v="37"/>
    <n v="269"/>
    <n v="28.87"/>
    <x v="0"/>
    <s v="Ст"/>
    <n v="4.13"/>
    <n v="1.24"/>
    <n v="24.740000000000002"/>
    <n v="25.98"/>
    <s v="S"/>
    <s v="Линейная"/>
    <s v="Правильная"/>
    <s v="Зона 1"/>
    <s v="Озеро"/>
    <s v="Стандарт"/>
    <n v="39"/>
    <n v="320000"/>
    <n v="0.03"/>
    <n v="0.04"/>
    <n v="0"/>
    <n v="0.03"/>
    <n v="5.0000000000000001E-3"/>
    <n v="0.03"/>
    <n v="0"/>
    <n v="-1.2999999999999999E-2"/>
    <n v="0"/>
    <n v="359040"/>
    <n v="10365484.800000001"/>
    <n v="0"/>
    <n v="359040"/>
    <n v="10365484.800000001"/>
    <s v="Резерв"/>
    <s v="С2-269"/>
    <s v="Ст"/>
    <n v="28.87"/>
    <n v="359040"/>
    <s v="Резерв"/>
  </r>
  <r>
    <n v="353"/>
    <s v="С2-27"/>
    <x v="1"/>
    <n v="1"/>
    <n v="27"/>
    <n v="27"/>
    <n v="29.23"/>
    <x v="0"/>
    <s v="Ст"/>
    <n v="4.25"/>
    <n v="1.28"/>
    <n v="24.98"/>
    <n v="26.26"/>
    <s v="S"/>
    <s v="Линейная"/>
    <s v="Правильная"/>
    <s v="Зона 1"/>
    <s v="Улица север"/>
    <s v="Стандарт"/>
    <n v="34"/>
    <n v="320000"/>
    <n v="-1.4999999999999999E-2"/>
    <n v="0.04"/>
    <n v="0"/>
    <n v="0.03"/>
    <n v="5.0000000000000001E-3"/>
    <n v="-0.02"/>
    <n v="0"/>
    <n v="-8.0000000000000002E-3"/>
    <n v="0"/>
    <n v="330240"/>
    <n v="9652915.1999999993"/>
    <n v="0"/>
    <n v="330240"/>
    <n v="9652915.1999999993"/>
    <s v="Резерв"/>
    <s v="С2-27"/>
    <s v="Ст"/>
    <n v="29.23"/>
    <n v="330240"/>
    <s v="Резерв"/>
  </r>
  <r>
    <n v="596"/>
    <s v="С2-270"/>
    <x v="1"/>
    <n v="7"/>
    <n v="38"/>
    <n v="270"/>
    <n v="28.87"/>
    <x v="0"/>
    <s v="Ст"/>
    <n v="4.13"/>
    <n v="1.24"/>
    <n v="24.740000000000002"/>
    <n v="25.98"/>
    <s v="S"/>
    <s v="Линейная"/>
    <s v="Правильная"/>
    <s v="Зона 1"/>
    <s v="Озеро"/>
    <s v="Стандарт"/>
    <n v="39"/>
    <n v="320000"/>
    <n v="0.03"/>
    <n v="0.04"/>
    <n v="0"/>
    <n v="0.03"/>
    <n v="5.0000000000000001E-3"/>
    <n v="0.03"/>
    <n v="0"/>
    <n v="-1.2999999999999999E-2"/>
    <n v="0"/>
    <n v="359040"/>
    <n v="10365484.800000001"/>
    <n v="0"/>
    <n v="359040"/>
    <n v="10365484.800000001"/>
    <s v="Резерв"/>
    <s v="С2-270"/>
    <s v="Ст"/>
    <n v="28.87"/>
    <n v="359040"/>
    <s v="Резерв"/>
  </r>
  <r>
    <n v="597"/>
    <s v="С2-271"/>
    <x v="1"/>
    <n v="7"/>
    <n v="39"/>
    <n v="271"/>
    <n v="28.42"/>
    <x v="0"/>
    <s v="Ст"/>
    <n v="3.68"/>
    <n v="1.1000000000000001"/>
    <n v="24.740000000000002"/>
    <n v="25.840000000000003"/>
    <s v="S"/>
    <s v="Линейная"/>
    <s v="Правильная"/>
    <s v="Зона 1"/>
    <s v="Озеро"/>
    <s v="Стандарт"/>
    <n v="39"/>
    <n v="320000"/>
    <n v="0.03"/>
    <n v="0.04"/>
    <n v="0"/>
    <n v="0.03"/>
    <n v="5.0000000000000001E-3"/>
    <n v="0.03"/>
    <n v="0"/>
    <n v="-1.2999999999999999E-2"/>
    <n v="0"/>
    <n v="359040"/>
    <n v="10203916.800000001"/>
    <n v="0"/>
    <n v="359040"/>
    <n v="10203916.800000001"/>
    <s v="Резерв"/>
    <s v="С2-271"/>
    <s v="Ст"/>
    <n v="28.42"/>
    <n v="359040"/>
    <s v="Резерв"/>
  </r>
  <r>
    <n v="598"/>
    <s v="С2-272"/>
    <x v="1"/>
    <n v="8"/>
    <n v="1"/>
    <n v="272"/>
    <n v="37.479999999999997"/>
    <x v="0"/>
    <s v="Ст"/>
    <n v="7.24"/>
    <n v="2.17"/>
    <n v="30.239999999999995"/>
    <n v="32.409999999999997"/>
    <s v="M"/>
    <s v="Линейная"/>
    <s v="Правильная"/>
    <s v="Зона 1"/>
    <s v="Озеро"/>
    <s v="Стандарт"/>
    <n v="12"/>
    <n v="320000"/>
    <n v="5.5E-2"/>
    <n v="0"/>
    <n v="0"/>
    <n v="0.03"/>
    <n v="5.0000000000000001E-3"/>
    <n v="0.03"/>
    <n v="0"/>
    <n v="1.4E-2"/>
    <n v="0"/>
    <n v="362880"/>
    <n v="13600742.399999999"/>
    <n v="0"/>
    <n v="362880"/>
    <n v="13600742.399999999"/>
    <s v="Резерв"/>
    <s v="С2-272"/>
    <s v="Ст"/>
    <n v="37.479999999999997"/>
    <n v="362880"/>
    <s v="Резерв"/>
  </r>
  <r>
    <n v="599"/>
    <s v="С2-273"/>
    <x v="1"/>
    <n v="8"/>
    <n v="2"/>
    <n v="273"/>
    <n v="28.99"/>
    <x v="0"/>
    <s v="Ст"/>
    <n v="4.25"/>
    <n v="1.28"/>
    <n v="24.74"/>
    <n v="26.02"/>
    <s v="S"/>
    <s v="Линейная"/>
    <s v="Правильная"/>
    <s v="Зона 1"/>
    <s v="Озеро"/>
    <s v="Стандарт"/>
    <n v="12"/>
    <n v="320000"/>
    <n v="5.5E-2"/>
    <n v="0.04"/>
    <n v="0"/>
    <n v="0.03"/>
    <n v="5.0000000000000001E-3"/>
    <n v="0.03"/>
    <n v="0"/>
    <n v="1.4E-2"/>
    <n v="0"/>
    <n v="375680"/>
    <n v="10890963.199999999"/>
    <n v="0"/>
    <n v="375680"/>
    <n v="10890963.199999999"/>
    <s v="Резерв"/>
    <s v="С2-273"/>
    <s v="Ст"/>
    <n v="28.99"/>
    <n v="375680"/>
    <s v="Резерв"/>
  </r>
  <r>
    <n v="600"/>
    <s v="С2-274"/>
    <x v="1"/>
    <n v="8"/>
    <n v="3"/>
    <n v="274"/>
    <n v="28.52"/>
    <x v="0"/>
    <s v="Ст"/>
    <n v="4.25"/>
    <n v="1.28"/>
    <n v="24.27"/>
    <n v="25.55"/>
    <s v="S"/>
    <s v="Линейная"/>
    <s v="Правильная"/>
    <s v="Зона 1"/>
    <s v="Озеро"/>
    <s v="Стандарт"/>
    <n v="12"/>
    <n v="320000"/>
    <n v="5.5E-2"/>
    <n v="0.04"/>
    <n v="0"/>
    <n v="0.03"/>
    <n v="5.0000000000000001E-3"/>
    <n v="0.03"/>
    <n v="0"/>
    <n v="1.4E-2"/>
    <n v="0"/>
    <n v="375680"/>
    <n v="10714393.6"/>
    <n v="0"/>
    <n v="375680"/>
    <n v="10714393.6"/>
    <s v="Резерв"/>
    <s v="С2-274"/>
    <s v="Ст"/>
    <n v="28.52"/>
    <n v="375680"/>
    <s v="Резерв"/>
  </r>
  <r>
    <n v="601"/>
    <s v="С2-275"/>
    <x v="1"/>
    <n v="8"/>
    <n v="4"/>
    <n v="275"/>
    <n v="32.43"/>
    <x v="0"/>
    <s v="Ст"/>
    <n v="4.3899999999999997"/>
    <n v="1.32"/>
    <n v="28.04"/>
    <n v="29.36"/>
    <s v="S"/>
    <s v="Угловая"/>
    <s v="Правильная"/>
    <s v="Зона 1"/>
    <s v="Озеро"/>
    <s v="Стандарт"/>
    <n v="12"/>
    <n v="320000"/>
    <n v="5.5E-2"/>
    <n v="0.04"/>
    <n v="0.03"/>
    <n v="0.03"/>
    <n v="5.0000000000000001E-3"/>
    <n v="0.03"/>
    <n v="0"/>
    <n v="1.4E-2"/>
    <n v="0"/>
    <n v="385280"/>
    <n v="12494630.4"/>
    <n v="0"/>
    <n v="385280"/>
    <n v="12494630.4"/>
    <s v="Резерв"/>
    <s v="С2-275"/>
    <s v="Ст"/>
    <n v="32.43"/>
    <n v="385280"/>
    <s v="Резерв"/>
  </r>
  <r>
    <n v="602"/>
    <s v="С2-276"/>
    <x v="1"/>
    <n v="8"/>
    <n v="5"/>
    <n v="276"/>
    <n v="61.89"/>
    <x v="1"/>
    <s v="1АЕ"/>
    <n v="8.73"/>
    <n v="2.62"/>
    <n v="53.16"/>
    <n v="55.779999999999994"/>
    <s v="XL"/>
    <s v="Угловая"/>
    <s v="Правильная"/>
    <s v="Зона 1"/>
    <s v="Двор+море"/>
    <s v="Стандарт"/>
    <n v="12"/>
    <n v="310400"/>
    <n v="5.5E-2"/>
    <n v="-0.02"/>
    <n v="0.03"/>
    <n v="0.03"/>
    <n v="5.0000000000000001E-3"/>
    <n v="0.05"/>
    <n v="0"/>
    <n v="1.4E-2"/>
    <n v="0"/>
    <n v="361305.59999999998"/>
    <n v="22361203.583999999"/>
    <n v="0"/>
    <n v="361305.59999999998"/>
    <n v="22361203.583999999"/>
    <s v="Резерв"/>
    <s v="С2-276"/>
    <s v="1К"/>
    <n v="61.89"/>
    <n v="361305.59999999998"/>
    <s v="Резерв"/>
  </r>
  <r>
    <n v="603"/>
    <s v="С2-277"/>
    <x v="1"/>
    <n v="8"/>
    <n v="6"/>
    <n v="277"/>
    <n v="28.99"/>
    <x v="0"/>
    <s v="Ст"/>
    <n v="4.25"/>
    <n v="1.28"/>
    <n v="24.74"/>
    <n v="26.02"/>
    <s v="S"/>
    <s v="Линейная"/>
    <s v="Правильная"/>
    <s v="Зона 1"/>
    <s v="Двор+море"/>
    <s v="Стандарт"/>
    <n v="12"/>
    <n v="320000"/>
    <n v="5.5E-2"/>
    <n v="0.04"/>
    <n v="0"/>
    <n v="0.03"/>
    <n v="5.0000000000000001E-3"/>
    <n v="0.05"/>
    <n v="0"/>
    <n v="1.4E-2"/>
    <n v="0"/>
    <n v="382080"/>
    <n v="11076499.199999999"/>
    <n v="0"/>
    <n v="382080"/>
    <n v="11076499.199999999"/>
    <s v="Резерв"/>
    <s v="С2-277"/>
    <s v="Ст"/>
    <n v="28.99"/>
    <n v="382080"/>
    <s v="Резерв"/>
  </r>
  <r>
    <n v="604"/>
    <s v="С2-278"/>
    <x v="1"/>
    <n v="8"/>
    <n v="7"/>
    <n v="278"/>
    <n v="28.53"/>
    <x v="0"/>
    <s v="Ст"/>
    <n v="3.79"/>
    <n v="1.1399999999999999"/>
    <n v="24.740000000000002"/>
    <n v="25.880000000000003"/>
    <s v="S"/>
    <s v="Линейная"/>
    <s v="Правильная"/>
    <s v="Зона 1"/>
    <s v="Двор+море"/>
    <s v="Стандарт"/>
    <n v="12"/>
    <n v="320000"/>
    <n v="5.5E-2"/>
    <n v="0.04"/>
    <n v="0"/>
    <n v="0.03"/>
    <n v="5.0000000000000001E-3"/>
    <n v="0.05"/>
    <n v="0"/>
    <n v="1.4E-2"/>
    <n v="0"/>
    <n v="382080"/>
    <n v="10900742.4"/>
    <n v="0"/>
    <n v="382080"/>
    <n v="10900742.4"/>
    <s v="Резерв"/>
    <s v="С2-278"/>
    <s v="Ст"/>
    <n v="28.53"/>
    <n v="382080"/>
    <s v="Резерв"/>
  </r>
  <r>
    <n v="605"/>
    <s v="С2-279"/>
    <x v="1"/>
    <n v="8"/>
    <n v="8"/>
    <n v="279"/>
    <n v="28.99"/>
    <x v="0"/>
    <s v="Ст"/>
    <n v="4.25"/>
    <n v="1.28"/>
    <n v="24.74"/>
    <n v="26.02"/>
    <s v="S"/>
    <s v="Линейная"/>
    <s v="Правильная"/>
    <s v="Зона 1"/>
    <s v="Двор юго-запад"/>
    <s v="У входа в лифтовый холл"/>
    <n v="12"/>
    <n v="320000"/>
    <n v="5.5E-2"/>
    <n v="0.04"/>
    <n v="0"/>
    <n v="0.03"/>
    <n v="5.0000000000000001E-3"/>
    <n v="0.02"/>
    <n v="-0.01"/>
    <n v="1.4E-2"/>
    <n v="0"/>
    <n v="369280"/>
    <n v="10705427.199999999"/>
    <n v="0"/>
    <n v="369280"/>
    <n v="10705427.199999999"/>
    <s v="Резерв"/>
    <s v="С2-279"/>
    <s v="Ст"/>
    <n v="28.99"/>
    <n v="369280"/>
    <s v="Резерв"/>
  </r>
  <r>
    <n v="354"/>
    <s v="С2-28"/>
    <x v="1"/>
    <n v="1"/>
    <n v="28"/>
    <n v="28"/>
    <n v="29.24"/>
    <x v="0"/>
    <s v="Ст"/>
    <n v="4.25"/>
    <n v="1.28"/>
    <n v="24.99"/>
    <n v="26.27"/>
    <s v="S"/>
    <s v="Линейная"/>
    <s v="Правильная"/>
    <s v="Зона 1"/>
    <s v="Улица север"/>
    <s v="Стандарт"/>
    <n v="34"/>
    <n v="320000"/>
    <n v="-1.4999999999999999E-2"/>
    <n v="0.04"/>
    <n v="0"/>
    <n v="0.03"/>
    <n v="5.0000000000000001E-3"/>
    <n v="-0.02"/>
    <n v="0"/>
    <n v="-8.0000000000000002E-3"/>
    <n v="0"/>
    <n v="330240"/>
    <n v="9656217.5999999996"/>
    <n v="0"/>
    <n v="330240"/>
    <n v="9656217.5999999996"/>
    <s v="Резерв"/>
    <s v="С2-28"/>
    <s v="Ст"/>
    <n v="29.24"/>
    <n v="330240"/>
    <s v="Резерв"/>
  </r>
  <r>
    <n v="606"/>
    <s v="С2-280"/>
    <x v="1"/>
    <n v="8"/>
    <n v="9"/>
    <n v="280"/>
    <n v="28.99"/>
    <x v="0"/>
    <s v="Ст"/>
    <n v="4.25"/>
    <n v="1.28"/>
    <n v="24.74"/>
    <n v="26.02"/>
    <s v="S"/>
    <s v="Линейная"/>
    <s v="Правильная"/>
    <s v="Зона 1"/>
    <s v="Двор юго-запад"/>
    <s v="У входа в лифтовый холл"/>
    <n v="12"/>
    <n v="320000"/>
    <n v="5.5E-2"/>
    <n v="0.04"/>
    <n v="0"/>
    <n v="0.03"/>
    <n v="5.0000000000000001E-3"/>
    <n v="0.02"/>
    <n v="-0.01"/>
    <n v="1.4E-2"/>
    <n v="0"/>
    <n v="369280"/>
    <n v="10705427.199999999"/>
    <n v="0"/>
    <n v="369280"/>
    <n v="10705427.199999999"/>
    <s v="Резерв"/>
    <s v="С2-280"/>
    <s v="Ст"/>
    <n v="28.99"/>
    <n v="369280"/>
    <s v="Резерв"/>
  </r>
  <r>
    <n v="607"/>
    <s v="С2-281"/>
    <x v="1"/>
    <n v="8"/>
    <n v="10"/>
    <n v="281"/>
    <n v="28.99"/>
    <x v="0"/>
    <s v="Ст"/>
    <n v="4.25"/>
    <n v="1.28"/>
    <n v="24.74"/>
    <n v="26.02"/>
    <s v="S"/>
    <s v="Линейная"/>
    <s v="Правильная"/>
    <s v="Зона 1"/>
    <s v="Двор юго-запад"/>
    <s v="Стандарт"/>
    <n v="12"/>
    <n v="320000"/>
    <n v="5.5E-2"/>
    <n v="0.04"/>
    <n v="0"/>
    <n v="0.03"/>
    <n v="5.0000000000000001E-3"/>
    <n v="0.02"/>
    <n v="0"/>
    <n v="1.4E-2"/>
    <n v="0"/>
    <n v="372480"/>
    <n v="10798195.199999999"/>
    <n v="0"/>
    <n v="372480"/>
    <n v="10798195.199999999"/>
    <s v="Резерв"/>
    <s v="С2-281"/>
    <s v="Ст"/>
    <n v="28.99"/>
    <n v="372480"/>
    <s v="Резерв"/>
  </r>
  <r>
    <n v="608"/>
    <s v="С2-282"/>
    <x v="1"/>
    <n v="8"/>
    <n v="11"/>
    <n v="282"/>
    <n v="57.55"/>
    <x v="1"/>
    <s v="1АЕ"/>
    <n v="8.02"/>
    <n v="2.41"/>
    <n v="49.53"/>
    <n v="51.94"/>
    <s v="L"/>
    <s v="Линейная"/>
    <s v="Правильная"/>
    <s v="Зона 1"/>
    <s v="Двор юго-запад"/>
    <s v="Стандарт"/>
    <n v="12"/>
    <n v="310400"/>
    <n v="5.5E-2"/>
    <n v="-0.01"/>
    <n v="0"/>
    <n v="0.03"/>
    <n v="5.0000000000000001E-3"/>
    <n v="0.02"/>
    <n v="0"/>
    <n v="1.4E-2"/>
    <n v="0"/>
    <n v="345785.59999999998"/>
    <n v="19899961.279999997"/>
    <n v="0"/>
    <n v="345785.59999999998"/>
    <n v="19899961.279999997"/>
    <s v="Резерв"/>
    <s v="С2-282"/>
    <s v="1К"/>
    <n v="57.55"/>
    <n v="345785.59999999998"/>
    <s v="Резерв"/>
  </r>
  <r>
    <n v="609"/>
    <s v="С2-283"/>
    <x v="1"/>
    <n v="8"/>
    <n v="12"/>
    <n v="283"/>
    <n v="35.380000000000003"/>
    <x v="0"/>
    <s v="Ст"/>
    <n v="3.68"/>
    <n v="1.1000000000000001"/>
    <n v="31.700000000000003"/>
    <n v="32.800000000000004"/>
    <s v="M"/>
    <s v="Линейная"/>
    <s v="Правильная"/>
    <s v="Зона 1"/>
    <s v="Озеро"/>
    <s v="Стандарт"/>
    <n v="12"/>
    <n v="320000"/>
    <n v="5.5E-2"/>
    <n v="0"/>
    <n v="0"/>
    <n v="0.03"/>
    <n v="5.0000000000000001E-3"/>
    <n v="0.03"/>
    <n v="0"/>
    <n v="1.4E-2"/>
    <n v="0"/>
    <n v="362880"/>
    <n v="12838694.4"/>
    <n v="0"/>
    <n v="362880"/>
    <n v="12838694.4"/>
    <s v="Резерв"/>
    <s v="С2-283"/>
    <s v="Ст"/>
    <n v="35.380000000000003"/>
    <n v="362880"/>
    <s v="Резерв"/>
  </r>
  <r>
    <n v="610"/>
    <s v="С2-284"/>
    <x v="1"/>
    <n v="9"/>
    <n v="1"/>
    <n v="284"/>
    <n v="42.57"/>
    <x v="0"/>
    <s v="Ст"/>
    <n v="7.26"/>
    <n v="2.1800000000000002"/>
    <n v="35.31"/>
    <n v="37.49"/>
    <s v="L"/>
    <s v="Линейная"/>
    <s v="Правильная"/>
    <s v="Зона 1"/>
    <s v="Озеро"/>
    <s v="Стандарт"/>
    <n v="12"/>
    <n v="320000"/>
    <n v="8.4999999999999992E-2"/>
    <n v="-0.01"/>
    <n v="0"/>
    <n v="0.03"/>
    <n v="5.0000000000000001E-3"/>
    <n v="0.03"/>
    <n v="0"/>
    <n v="1.4E-2"/>
    <n v="0"/>
    <n v="369280"/>
    <n v="15720249.6"/>
    <n v="0"/>
    <n v="369280"/>
    <n v="15720249.6"/>
    <s v="Резерв"/>
    <s v="С2-284"/>
    <s v="Ст"/>
    <n v="42.57"/>
    <n v="369280"/>
    <s v="Резерв"/>
  </r>
  <r>
    <n v="611"/>
    <s v="С2-285"/>
    <x v="1"/>
    <n v="9"/>
    <n v="2"/>
    <n v="285"/>
    <n v="29.01"/>
    <x v="0"/>
    <s v="Ст"/>
    <n v="4.29"/>
    <n v="1.29"/>
    <n v="24.720000000000002"/>
    <n v="26.01"/>
    <s v="S"/>
    <s v="Линейная"/>
    <s v="Правильная"/>
    <s v="Зона 1"/>
    <s v="Озеро"/>
    <s v="Стандарт"/>
    <n v="12"/>
    <n v="320000"/>
    <n v="8.4999999999999992E-2"/>
    <n v="0.04"/>
    <n v="0"/>
    <n v="0.03"/>
    <n v="5.0000000000000001E-3"/>
    <n v="0.03"/>
    <n v="0"/>
    <n v="1.4E-2"/>
    <n v="0"/>
    <n v="385280"/>
    <n v="11176972.800000001"/>
    <n v="0"/>
    <n v="385280"/>
    <n v="11176972.800000001"/>
    <s v="Резерв"/>
    <s v="С2-285"/>
    <s v="Ст"/>
    <n v="29.01"/>
    <n v="385280"/>
    <s v="Резерв"/>
  </r>
  <r>
    <n v="612"/>
    <s v="С2-286"/>
    <x v="1"/>
    <n v="9"/>
    <n v="3"/>
    <n v="286"/>
    <n v="28.56"/>
    <x v="0"/>
    <s v="Ст"/>
    <n v="4.29"/>
    <n v="1.29"/>
    <n v="24.27"/>
    <n v="25.56"/>
    <s v="S"/>
    <s v="Линейная"/>
    <s v="Правильная"/>
    <s v="Зона 1"/>
    <s v="Озеро"/>
    <s v="Стандарт"/>
    <n v="12"/>
    <n v="320000"/>
    <n v="8.4999999999999992E-2"/>
    <n v="0.04"/>
    <n v="0"/>
    <n v="0.03"/>
    <n v="5.0000000000000001E-3"/>
    <n v="0.03"/>
    <n v="0"/>
    <n v="1.4E-2"/>
    <n v="0"/>
    <n v="385280"/>
    <n v="11003596.799999999"/>
    <n v="0"/>
    <n v="385280"/>
    <n v="11003596.799999999"/>
    <s v="Резерв"/>
    <s v="С2-286"/>
    <s v="Ст"/>
    <n v="28.56"/>
    <n v="385280"/>
    <s v="Резерв"/>
  </r>
  <r>
    <n v="613"/>
    <s v="С2-287"/>
    <x v="1"/>
    <n v="9"/>
    <n v="4"/>
    <n v="287"/>
    <n v="32.44"/>
    <x v="0"/>
    <s v="Ст"/>
    <n v="4.4000000000000004"/>
    <n v="1.32"/>
    <n v="28.04"/>
    <n v="29.36"/>
    <s v="S"/>
    <s v="Угловая"/>
    <s v="Правильная"/>
    <s v="Зона 1"/>
    <s v="Озеро"/>
    <s v="Стандарт"/>
    <n v="12"/>
    <n v="320000"/>
    <n v="8.4999999999999992E-2"/>
    <n v="0.04"/>
    <n v="0.03"/>
    <n v="0.03"/>
    <n v="5.0000000000000001E-3"/>
    <n v="0.03"/>
    <n v="0"/>
    <n v="1.4E-2"/>
    <n v="0"/>
    <n v="394880"/>
    <n v="12809907.199999999"/>
    <n v="0"/>
    <n v="394880"/>
    <n v="12809907.199999999"/>
    <s v="Резерв"/>
    <s v="С2-287"/>
    <s v="Ст"/>
    <n v="32.44"/>
    <n v="394880"/>
    <s v="Резерв"/>
  </r>
  <r>
    <n v="614"/>
    <s v="С2-288"/>
    <x v="1"/>
    <n v="9"/>
    <n v="5"/>
    <n v="288"/>
    <n v="61.92"/>
    <x v="1"/>
    <s v="1АЕ"/>
    <n v="8.75"/>
    <n v="2.63"/>
    <n v="53.17"/>
    <n v="55.800000000000004"/>
    <s v="XL"/>
    <s v="Угловая"/>
    <s v="Правильная"/>
    <s v="Зона 1"/>
    <s v="Двор+море"/>
    <s v="Стандарт"/>
    <n v="12"/>
    <n v="310400"/>
    <n v="8.4999999999999992E-2"/>
    <n v="-0.02"/>
    <n v="0.03"/>
    <n v="0.03"/>
    <n v="5.0000000000000001E-3"/>
    <n v="0.05"/>
    <n v="0"/>
    <n v="1.4E-2"/>
    <n v="0"/>
    <n v="370617.59999999998"/>
    <n v="22948641.791999999"/>
    <n v="0"/>
    <n v="370617.59999999998"/>
    <n v="22948641.791999999"/>
    <s v="Резерв"/>
    <s v="С2-288"/>
    <s v="1К"/>
    <n v="61.92"/>
    <n v="370617.59999999998"/>
    <s v="Резерв"/>
  </r>
  <r>
    <n v="615"/>
    <s v="С2-289"/>
    <x v="1"/>
    <n v="9"/>
    <n v="6"/>
    <n v="289"/>
    <n v="29.02"/>
    <x v="0"/>
    <s v="Ст"/>
    <n v="4.29"/>
    <n v="1.29"/>
    <n v="24.73"/>
    <n v="26.02"/>
    <s v="S"/>
    <s v="Линейная"/>
    <s v="Правильная"/>
    <s v="Зона 1"/>
    <s v="Двор+море"/>
    <s v="Стандарт"/>
    <n v="12"/>
    <n v="320000"/>
    <n v="8.4999999999999992E-2"/>
    <n v="0.04"/>
    <n v="0"/>
    <n v="0.03"/>
    <n v="5.0000000000000001E-3"/>
    <n v="0.05"/>
    <n v="0"/>
    <n v="1.4E-2"/>
    <n v="0"/>
    <n v="391680"/>
    <n v="11366553.6"/>
    <n v="0"/>
    <n v="391680"/>
    <n v="11366553.6"/>
    <s v="Резерв"/>
    <s v="С2-289"/>
    <s v="Ст"/>
    <n v="29.02"/>
    <n v="391680"/>
    <s v="Резерв"/>
  </r>
  <r>
    <n v="355"/>
    <s v="С2-29"/>
    <x v="1"/>
    <n v="1"/>
    <n v="29"/>
    <n v="29"/>
    <n v="29.23"/>
    <x v="0"/>
    <s v="Ст"/>
    <n v="4.25"/>
    <n v="1.28"/>
    <n v="24.98"/>
    <n v="26.26"/>
    <s v="S"/>
    <s v="Линейная"/>
    <s v="Правильная"/>
    <s v="Зона 1"/>
    <s v="Улица север"/>
    <s v="Стандарт"/>
    <n v="34"/>
    <n v="320000"/>
    <n v="-1.4999999999999999E-2"/>
    <n v="0.04"/>
    <n v="0"/>
    <n v="0.03"/>
    <n v="5.0000000000000001E-3"/>
    <n v="-0.02"/>
    <n v="0"/>
    <n v="-8.0000000000000002E-3"/>
    <n v="0"/>
    <n v="330240"/>
    <n v="9652915.1999999993"/>
    <n v="0"/>
    <n v="330240"/>
    <n v="9652915.1999999993"/>
    <s v="Резерв"/>
    <s v="С2-29"/>
    <s v="Ст"/>
    <n v="29.23"/>
    <n v="330240"/>
    <s v="Резерв"/>
  </r>
  <r>
    <n v="616"/>
    <s v="С2-290"/>
    <x v="1"/>
    <n v="9"/>
    <n v="7"/>
    <n v="290"/>
    <n v="28.54"/>
    <x v="0"/>
    <s v="Ст"/>
    <n v="3.81"/>
    <n v="1.1399999999999999"/>
    <n v="24.73"/>
    <n v="25.87"/>
    <s v="S"/>
    <s v="Линейная"/>
    <s v="Правильная"/>
    <s v="Зона 1"/>
    <s v="Двор+море"/>
    <s v="Стандарт"/>
    <n v="12"/>
    <n v="320000"/>
    <n v="8.4999999999999992E-2"/>
    <n v="0.04"/>
    <n v="0"/>
    <n v="0.03"/>
    <n v="5.0000000000000001E-3"/>
    <n v="0.05"/>
    <n v="0"/>
    <n v="1.4E-2"/>
    <n v="0"/>
    <n v="391680"/>
    <n v="11178547.199999999"/>
    <n v="0"/>
    <n v="391680"/>
    <n v="11178547.199999999"/>
    <s v="Резерв"/>
    <s v="С2-290"/>
    <s v="Ст"/>
    <n v="28.54"/>
    <n v="391680"/>
    <s v="Резерв"/>
  </r>
  <r>
    <n v="617"/>
    <s v="С2-291"/>
    <x v="1"/>
    <n v="9"/>
    <n v="8"/>
    <n v="291"/>
    <n v="29.03"/>
    <x v="0"/>
    <s v="Ст"/>
    <n v="4.29"/>
    <n v="1.29"/>
    <n v="24.740000000000002"/>
    <n v="26.03"/>
    <s v="S"/>
    <s v="Линейная"/>
    <s v="Правильная"/>
    <s v="Зона 1"/>
    <s v="Двор юго-запад"/>
    <s v="У входа в лифтовый холл"/>
    <n v="12"/>
    <n v="320000"/>
    <n v="8.4999999999999992E-2"/>
    <n v="0.04"/>
    <n v="0"/>
    <n v="0.03"/>
    <n v="5.0000000000000001E-3"/>
    <n v="0.02"/>
    <n v="-0.01"/>
    <n v="1.4E-2"/>
    <n v="0"/>
    <n v="378880"/>
    <n v="10998886.4"/>
    <n v="0"/>
    <n v="378880"/>
    <n v="10998886.4"/>
    <s v="Резерв"/>
    <s v="С2-291"/>
    <s v="Ст"/>
    <n v="29.03"/>
    <n v="378880"/>
    <s v="Резерв"/>
  </r>
  <r>
    <n v="618"/>
    <s v="С2-292"/>
    <x v="1"/>
    <n v="9"/>
    <n v="9"/>
    <n v="292"/>
    <n v="29.02"/>
    <x v="0"/>
    <s v="Ст"/>
    <n v="4.29"/>
    <n v="1.29"/>
    <n v="24.73"/>
    <n v="26.02"/>
    <s v="S"/>
    <s v="Линейная"/>
    <s v="Правильная"/>
    <s v="Зона 1"/>
    <s v="Двор юго-запад"/>
    <s v="У входа в лифтовый холл"/>
    <n v="12"/>
    <n v="320000"/>
    <n v="8.4999999999999992E-2"/>
    <n v="0.04"/>
    <n v="0"/>
    <n v="0.03"/>
    <n v="5.0000000000000001E-3"/>
    <n v="0.02"/>
    <n v="-0.01"/>
    <n v="1.4E-2"/>
    <n v="0"/>
    <n v="378880"/>
    <n v="10995097.6"/>
    <n v="0"/>
    <n v="378880"/>
    <n v="10995097.6"/>
    <s v="Резерв"/>
    <s v="С2-292"/>
    <s v="Ст"/>
    <n v="29.02"/>
    <n v="378880"/>
    <s v="Резерв"/>
  </r>
  <r>
    <n v="619"/>
    <s v="С2-293"/>
    <x v="1"/>
    <n v="9"/>
    <n v="10"/>
    <n v="293"/>
    <n v="29.02"/>
    <x v="0"/>
    <s v="Ст"/>
    <n v="4.29"/>
    <n v="1.29"/>
    <n v="24.73"/>
    <n v="26.02"/>
    <s v="S"/>
    <s v="Линейная"/>
    <s v="Правильная"/>
    <s v="Зона 1"/>
    <s v="Двор юго-запад"/>
    <s v="Стандарт"/>
    <n v="12"/>
    <n v="320000"/>
    <n v="8.4999999999999992E-2"/>
    <n v="0.04"/>
    <n v="0"/>
    <n v="0.03"/>
    <n v="5.0000000000000001E-3"/>
    <n v="0.02"/>
    <n v="0"/>
    <n v="1.4E-2"/>
    <n v="0"/>
    <n v="382080"/>
    <n v="11087961.6"/>
    <n v="0"/>
    <n v="382080"/>
    <n v="11087961.6"/>
    <s v="Резерв"/>
    <s v="С2-293"/>
    <s v="Ст"/>
    <n v="29.02"/>
    <n v="382080"/>
    <s v="Резерв"/>
  </r>
  <r>
    <n v="620"/>
    <s v="С2-294"/>
    <x v="1"/>
    <n v="9"/>
    <n v="11"/>
    <n v="294"/>
    <n v="57.59"/>
    <x v="1"/>
    <s v="1АЕ"/>
    <n v="8.0500000000000007"/>
    <n v="2.42"/>
    <n v="49.540000000000006"/>
    <n v="51.960000000000008"/>
    <s v="L"/>
    <s v="Угловая"/>
    <s v="Правильная"/>
    <s v="Зона 1"/>
    <s v="Двор юго-запад"/>
    <s v="Окна на кровлю"/>
    <n v="12"/>
    <n v="310400"/>
    <n v="8.4999999999999992E-2"/>
    <n v="-0.01"/>
    <n v="0.03"/>
    <n v="0.03"/>
    <n v="5.0000000000000001E-3"/>
    <n v="0.02"/>
    <n v="-5.0000000000000001E-3"/>
    <n v="1.4E-2"/>
    <n v="0"/>
    <n v="362857.6"/>
    <n v="20896969.184"/>
    <n v="0"/>
    <n v="362857.6"/>
    <n v="20896969.184"/>
    <s v="Резерв"/>
    <s v="С2-294"/>
    <s v="1К"/>
    <n v="57.59"/>
    <n v="362857.6"/>
    <s v="Резерв"/>
  </r>
  <r>
    <n v="621"/>
    <s v="С2-295"/>
    <x v="1"/>
    <n v="9"/>
    <n v="12"/>
    <n v="295"/>
    <n v="35.39"/>
    <x v="0"/>
    <s v="Ст"/>
    <n v="3.69"/>
    <n v="1.1100000000000001"/>
    <n v="31.7"/>
    <n v="32.81"/>
    <s v="M"/>
    <s v="Угловая"/>
    <s v="Правильная"/>
    <s v="Зона 1"/>
    <s v="Озеро"/>
    <s v="Окна на кровлю"/>
    <n v="12"/>
    <n v="320000"/>
    <n v="8.4999999999999992E-2"/>
    <n v="0"/>
    <n v="0.03"/>
    <n v="0.03"/>
    <n v="5.0000000000000001E-3"/>
    <n v="0.03"/>
    <n v="-5.0000000000000001E-3"/>
    <n v="1.4E-2"/>
    <n v="0"/>
    <n v="380480"/>
    <n v="13465187.200000001"/>
    <n v="0"/>
    <n v="380480"/>
    <n v="13465187.200000001"/>
    <s v="Резерв"/>
    <s v="С2-295"/>
    <s v="Ст"/>
    <n v="35.39"/>
    <n v="380480"/>
    <s v="Резерв"/>
  </r>
  <r>
    <n v="622"/>
    <s v="С2-296"/>
    <x v="1"/>
    <n v="10"/>
    <n v="1"/>
    <n v="296"/>
    <n v="42.55"/>
    <x v="0"/>
    <s v="Ст"/>
    <n v="7.24"/>
    <n v="2.17"/>
    <n v="35.309999999999995"/>
    <n v="37.479999999999997"/>
    <s v="L"/>
    <s v="Линейная"/>
    <s v="Правильная"/>
    <s v="Зона 1"/>
    <s v="Озеро"/>
    <s v="Стандарт"/>
    <n v="12"/>
    <n v="320000"/>
    <n v="0.12"/>
    <n v="-0.01"/>
    <n v="0"/>
    <n v="0.03"/>
    <n v="5.0000000000000001E-3"/>
    <n v="0.03"/>
    <n v="0"/>
    <n v="1.4E-2"/>
    <n v="0"/>
    <n v="380480"/>
    <n v="16189423.999999998"/>
    <n v="0"/>
    <n v="380480"/>
    <n v="16189423.999999998"/>
    <s v="Свободно"/>
    <s v="С2-296"/>
    <s v="Ст"/>
    <n v="42.55"/>
    <n v="380480"/>
    <s v="Свободно"/>
  </r>
  <r>
    <n v="623"/>
    <s v="С2-297"/>
    <x v="1"/>
    <n v="10"/>
    <n v="2"/>
    <n v="297"/>
    <n v="28.97"/>
    <x v="0"/>
    <s v="Ст"/>
    <n v="4.25"/>
    <n v="1.28"/>
    <n v="24.72"/>
    <n v="26"/>
    <s v="S"/>
    <s v="Линейная"/>
    <s v="Правильная"/>
    <s v="Зона 1"/>
    <s v="Озеро"/>
    <s v="Стандарт"/>
    <n v="12"/>
    <n v="320000"/>
    <n v="0.12"/>
    <n v="0.04"/>
    <n v="0"/>
    <n v="0.03"/>
    <n v="5.0000000000000001E-3"/>
    <n v="0.03"/>
    <n v="0"/>
    <n v="1.4E-2"/>
    <n v="0"/>
    <n v="396480"/>
    <n v="11486025.6"/>
    <n v="0"/>
    <n v="396480"/>
    <n v="11486025.6"/>
    <s v="Свободно"/>
    <s v="С2-297"/>
    <s v="Ст"/>
    <n v="28.97"/>
    <n v="396480"/>
    <s v="Свободно"/>
  </r>
  <r>
    <n v="624"/>
    <s v="С2-298"/>
    <x v="1"/>
    <n v="10"/>
    <n v="3"/>
    <n v="298"/>
    <n v="28.52"/>
    <x v="0"/>
    <s v="Ст"/>
    <n v="4.25"/>
    <n v="1.28"/>
    <n v="24.27"/>
    <n v="25.55"/>
    <s v="S"/>
    <s v="Линейная"/>
    <s v="Правильная"/>
    <s v="Зона 1"/>
    <s v="Озеро"/>
    <s v="Стандарт"/>
    <n v="12"/>
    <n v="320000"/>
    <n v="0.12"/>
    <n v="0.04"/>
    <n v="0"/>
    <n v="0.03"/>
    <n v="5.0000000000000001E-3"/>
    <n v="0.03"/>
    <n v="0"/>
    <n v="1.4E-2"/>
    <n v="0"/>
    <n v="396480"/>
    <n v="11307609.6"/>
    <n v="0"/>
    <n v="396480"/>
    <n v="11307609.6"/>
    <s v="Свободно"/>
    <s v="С2-298"/>
    <s v="Ст"/>
    <n v="28.52"/>
    <n v="396480"/>
    <s v="Свободно"/>
  </r>
  <r>
    <n v="625"/>
    <s v="С2-299"/>
    <x v="1"/>
    <n v="10"/>
    <n v="4"/>
    <n v="299"/>
    <n v="32.43"/>
    <x v="0"/>
    <s v="Ст"/>
    <n v="4.3899999999999997"/>
    <n v="1.32"/>
    <n v="28.04"/>
    <n v="29.36"/>
    <s v="S"/>
    <s v="Угловая"/>
    <s v="Правильная"/>
    <s v="Зона 1"/>
    <s v="Озеро"/>
    <s v="Стандарт"/>
    <n v="12"/>
    <n v="320000"/>
    <n v="0.12"/>
    <n v="0.04"/>
    <n v="0.03"/>
    <n v="0.03"/>
    <n v="5.0000000000000001E-3"/>
    <n v="0.03"/>
    <n v="0"/>
    <n v="1.4E-2"/>
    <n v="0"/>
    <n v="406080"/>
    <n v="13169174.4"/>
    <n v="0"/>
    <n v="406080"/>
    <n v="13169174.4"/>
    <s v="Свободно"/>
    <s v="С2-299"/>
    <s v="Ст"/>
    <n v="32.43"/>
    <n v="406080"/>
    <s v="Свободно"/>
  </r>
  <r>
    <n v="329"/>
    <s v="С2-3"/>
    <x v="1"/>
    <n v="1"/>
    <n v="3"/>
    <n v="3"/>
    <n v="28.52"/>
    <x v="0"/>
    <s v="Ст"/>
    <n v="4.25"/>
    <n v="1.28"/>
    <n v="24.27"/>
    <n v="25.55"/>
    <s v="S"/>
    <s v="Линейная"/>
    <s v="Правильная"/>
    <s v="Зона 1"/>
    <s v="Улица северо-восток"/>
    <s v="Стандарт"/>
    <n v="34"/>
    <n v="320000"/>
    <n v="-1.4999999999999999E-2"/>
    <n v="0.04"/>
    <n v="0"/>
    <n v="0.03"/>
    <n v="5.0000000000000001E-3"/>
    <n v="-0.02"/>
    <n v="0"/>
    <n v="-8.0000000000000002E-3"/>
    <n v="0"/>
    <n v="330240"/>
    <n v="9418444.8000000007"/>
    <n v="0"/>
    <n v="330240"/>
    <n v="9418444.8000000007"/>
    <s v="Резерв"/>
    <s v="С2-3"/>
    <s v="Ст"/>
    <n v="28.52"/>
    <n v="330240"/>
    <s v="Резерв"/>
  </r>
  <r>
    <n v="356"/>
    <s v="С2-30"/>
    <x v="1"/>
    <n v="1"/>
    <n v="30"/>
    <n v="30"/>
    <n v="63.38"/>
    <x v="1"/>
    <s v="1АЕ"/>
    <n v="12.82"/>
    <n v="3.85"/>
    <n v="50.56"/>
    <n v="54.410000000000004"/>
    <s v="XL"/>
    <s v="Линейная"/>
    <s v="Неправильная"/>
    <s v="Зона 1"/>
    <s v="Улица северо-восток"/>
    <s v="Стандарт"/>
    <n v="34"/>
    <n v="310400"/>
    <n v="-1.4999999999999999E-2"/>
    <n v="-0.02"/>
    <n v="0"/>
    <n v="0"/>
    <n v="5.0000000000000001E-3"/>
    <n v="-0.02"/>
    <n v="0"/>
    <n v="-8.0000000000000002E-3"/>
    <n v="0"/>
    <n v="292396.79999999999"/>
    <n v="18532109.184"/>
    <n v="0"/>
    <n v="292396.79999999999"/>
    <n v="18532109.184"/>
    <s v="Резерв"/>
    <s v="С2-30"/>
    <s v="1К"/>
    <n v="63.38"/>
    <n v="292396.79999999999"/>
    <s v="Резерв"/>
  </r>
  <r>
    <n v="626"/>
    <s v="С2-300"/>
    <x v="1"/>
    <n v="10"/>
    <n v="5"/>
    <n v="300"/>
    <n v="61.9"/>
    <x v="1"/>
    <s v="1АЕ"/>
    <n v="8.73"/>
    <n v="2.62"/>
    <n v="53.17"/>
    <n v="55.79"/>
    <s v="XL"/>
    <s v="Угловая"/>
    <s v="Правильная"/>
    <s v="Зона 1"/>
    <s v="Двор+море"/>
    <s v="Стандарт"/>
    <n v="12"/>
    <n v="310400"/>
    <n v="0.12"/>
    <n v="-0.02"/>
    <n v="0.03"/>
    <n v="0.03"/>
    <n v="5.0000000000000001E-3"/>
    <n v="0.05"/>
    <n v="0"/>
    <n v="1.4E-2"/>
    <n v="0"/>
    <n v="381481.6"/>
    <n v="23613711.039999999"/>
    <n v="0"/>
    <n v="381481.6"/>
    <n v="23613711.039999999"/>
    <s v="Резерв"/>
    <s v="С2-300"/>
    <s v="1К"/>
    <n v="61.9"/>
    <n v="381481.6"/>
    <s v="Резерв"/>
  </r>
  <r>
    <n v="627"/>
    <s v="С2-301"/>
    <x v="1"/>
    <n v="10"/>
    <n v="6"/>
    <n v="301"/>
    <n v="28.98"/>
    <x v="0"/>
    <s v="Ст"/>
    <n v="4.25"/>
    <n v="1.28"/>
    <n v="24.73"/>
    <n v="26.01"/>
    <s v="S"/>
    <s v="Линейная"/>
    <s v="Правильная"/>
    <s v="Зона 1"/>
    <s v="Двор+море"/>
    <s v="Стандарт"/>
    <n v="12"/>
    <n v="320000"/>
    <n v="0.12"/>
    <n v="0.04"/>
    <n v="0"/>
    <n v="0.03"/>
    <n v="5.0000000000000001E-3"/>
    <n v="0.05"/>
    <n v="0"/>
    <n v="1.4E-2"/>
    <n v="0"/>
    <n v="402880"/>
    <n v="11675462.4"/>
    <n v="0"/>
    <n v="402880"/>
    <n v="11675462.4"/>
    <s v="Резерв"/>
    <s v="С2-301"/>
    <s v="Ст"/>
    <n v="28.98"/>
    <n v="402880"/>
    <s v="Резерв"/>
  </r>
  <r>
    <n v="628"/>
    <s v="С2-302"/>
    <x v="1"/>
    <n v="10"/>
    <n v="7"/>
    <n v="302"/>
    <n v="28.52"/>
    <x v="0"/>
    <s v="Ст"/>
    <n v="3.79"/>
    <n v="1.1399999999999999"/>
    <n v="24.73"/>
    <n v="25.87"/>
    <s v="S"/>
    <s v="Линейная"/>
    <s v="Правильная"/>
    <s v="Зона 1"/>
    <s v="Двор+море"/>
    <s v="Стандарт"/>
    <n v="12"/>
    <n v="320000"/>
    <n v="0.12"/>
    <n v="0.04"/>
    <n v="0"/>
    <n v="0.03"/>
    <n v="5.0000000000000001E-3"/>
    <n v="0.05"/>
    <n v="0"/>
    <n v="1.4E-2"/>
    <n v="0"/>
    <n v="402880"/>
    <n v="11490137.6"/>
    <n v="0"/>
    <n v="402880"/>
    <n v="11490137.6"/>
    <s v="Резерв"/>
    <s v="С2-302"/>
    <s v="Ст"/>
    <n v="28.52"/>
    <n v="402880"/>
    <s v="Резерв"/>
  </r>
  <r>
    <n v="629"/>
    <s v="С2-303"/>
    <x v="1"/>
    <n v="10"/>
    <n v="8"/>
    <n v="303"/>
    <n v="28.99"/>
    <x v="0"/>
    <s v="Ст"/>
    <n v="4.25"/>
    <n v="1.28"/>
    <n v="24.74"/>
    <n v="26.02"/>
    <s v="S"/>
    <s v="Линейная"/>
    <s v="Правильная"/>
    <s v="Зона 1"/>
    <s v="Двор юго-запад"/>
    <s v="У входа в лифтовый холл"/>
    <n v="12"/>
    <n v="320000"/>
    <n v="0.12"/>
    <n v="0.04"/>
    <n v="0"/>
    <n v="0.03"/>
    <n v="5.0000000000000001E-3"/>
    <n v="0.02"/>
    <n v="-0.01"/>
    <n v="1.4E-2"/>
    <n v="0"/>
    <n v="390080"/>
    <n v="11308419.199999999"/>
    <n v="0"/>
    <n v="390080"/>
    <n v="11308419.199999999"/>
    <s v="Резерв"/>
    <s v="С2-303"/>
    <s v="Ст"/>
    <n v="28.99"/>
    <n v="390080"/>
    <s v="Резерв"/>
  </r>
  <r>
    <n v="630"/>
    <s v="С2-304"/>
    <x v="1"/>
    <n v="10"/>
    <n v="9"/>
    <n v="304"/>
    <n v="28.98"/>
    <x v="0"/>
    <s v="Ст"/>
    <n v="4.25"/>
    <n v="1.28"/>
    <n v="24.73"/>
    <n v="26.01"/>
    <s v="S"/>
    <s v="Линейная"/>
    <s v="Правильная"/>
    <s v="Зона 1"/>
    <s v="Двор юго-запад"/>
    <s v="У входа в лифтовый холл"/>
    <n v="12"/>
    <n v="320000"/>
    <n v="0.12"/>
    <n v="0.04"/>
    <n v="0"/>
    <n v="0.03"/>
    <n v="5.0000000000000001E-3"/>
    <n v="0.02"/>
    <n v="-0.01"/>
    <n v="1.4E-2"/>
    <n v="0"/>
    <n v="390080"/>
    <n v="11304518.4"/>
    <n v="0"/>
    <n v="390080"/>
    <n v="11304518.4"/>
    <s v="Свободно"/>
    <s v="С2-304"/>
    <s v="Ст"/>
    <n v="28.98"/>
    <n v="390080"/>
    <s v="Свободно"/>
  </r>
  <r>
    <n v="631"/>
    <s v="С2-305"/>
    <x v="1"/>
    <n v="10"/>
    <n v="10"/>
    <n v="305"/>
    <n v="28.98"/>
    <x v="0"/>
    <s v="Ст"/>
    <n v="4.25"/>
    <n v="1.28"/>
    <n v="24.73"/>
    <n v="26.01"/>
    <s v="S"/>
    <s v="Линейная"/>
    <s v="Правильная"/>
    <s v="Зона 1"/>
    <s v="Двор юго-запад"/>
    <s v="Стандарт"/>
    <n v="12"/>
    <n v="320000"/>
    <n v="0.12"/>
    <n v="0.04"/>
    <n v="0"/>
    <n v="0.03"/>
    <n v="5.0000000000000001E-3"/>
    <n v="0.02"/>
    <n v="0"/>
    <n v="1.4E-2"/>
    <n v="0"/>
    <n v="393280"/>
    <n v="11397254.4"/>
    <n v="0"/>
    <n v="393280"/>
    <n v="11397254.4"/>
    <s v="Свободно"/>
    <s v="С2-305"/>
    <s v="Ст"/>
    <n v="28.98"/>
    <n v="393280"/>
    <s v="Свободно"/>
  </r>
  <r>
    <n v="632"/>
    <s v="С2-306"/>
    <x v="1"/>
    <n v="10"/>
    <n v="11"/>
    <n v="306"/>
    <n v="58.27"/>
    <x v="1"/>
    <s v="1АЕ"/>
    <n v="8.73"/>
    <n v="2.62"/>
    <n v="49.540000000000006"/>
    <n v="52.160000000000004"/>
    <s v="L"/>
    <s v="Угловая"/>
    <s v="Правильная"/>
    <s v="Зона 1"/>
    <s v="Двор юго-запад"/>
    <s v="Стандарт"/>
    <n v="12"/>
    <n v="310400"/>
    <n v="0.12"/>
    <n v="-0.01"/>
    <n v="0.03"/>
    <n v="0.03"/>
    <n v="5.0000000000000001E-3"/>
    <n v="0.02"/>
    <n v="0"/>
    <n v="1.4E-2"/>
    <n v="0"/>
    <n v="375273.6"/>
    <n v="21867192.671999998"/>
    <n v="0"/>
    <n v="375273.6"/>
    <n v="21867192.671999998"/>
    <s v="Свободно"/>
    <s v="С2-306"/>
    <s v="1К"/>
    <n v="58.27"/>
    <n v="375273.6"/>
    <s v="Свободно"/>
  </r>
  <r>
    <n v="633"/>
    <s v="С2-307"/>
    <x v="1"/>
    <n v="10"/>
    <n v="12"/>
    <n v="307"/>
    <n v="36.090000000000003"/>
    <x v="0"/>
    <s v="Ст"/>
    <n v="4.3899999999999997"/>
    <n v="1.32"/>
    <n v="31.700000000000003"/>
    <n v="33.020000000000003"/>
    <s v="M"/>
    <s v="Угловая"/>
    <s v="Правильная"/>
    <s v="Зона 1"/>
    <s v="Озеро"/>
    <s v="Стандарт"/>
    <n v="12"/>
    <n v="320000"/>
    <n v="0.12"/>
    <n v="0"/>
    <n v="0.03"/>
    <n v="0.03"/>
    <n v="5.0000000000000001E-3"/>
    <n v="0.03"/>
    <n v="0"/>
    <n v="1.4E-2"/>
    <n v="0"/>
    <n v="393280"/>
    <n v="14193475.200000001"/>
    <n v="0"/>
    <n v="393280"/>
    <n v="14193475.200000001"/>
    <s v="Свободно"/>
    <s v="С2-307"/>
    <s v="Ст"/>
    <n v="36.090000000000003"/>
    <n v="393280"/>
    <s v="Свободно"/>
  </r>
  <r>
    <n v="634"/>
    <s v="С2-308"/>
    <x v="1"/>
    <n v="11"/>
    <n v="1"/>
    <n v="308"/>
    <n v="42.55"/>
    <x v="0"/>
    <s v="Ст"/>
    <n v="7.24"/>
    <n v="2.17"/>
    <n v="35.309999999999995"/>
    <n v="37.479999999999997"/>
    <s v="L"/>
    <s v="Линейная"/>
    <s v="Правильная"/>
    <s v="Зона 1"/>
    <s v="Озеро"/>
    <s v="Стандарт"/>
    <n v="12"/>
    <n v="320000"/>
    <n v="0.16"/>
    <n v="-0.01"/>
    <n v="0"/>
    <n v="0.03"/>
    <n v="5.0000000000000001E-3"/>
    <n v="0.03"/>
    <n v="0"/>
    <n v="1.4E-2"/>
    <n v="0"/>
    <n v="393280"/>
    <n v="16734063.999999998"/>
    <n v="0"/>
    <n v="393280"/>
    <n v="16734063.999999998"/>
    <s v="Резерв"/>
    <s v="С2-308"/>
    <s v="Ст"/>
    <n v="42.55"/>
    <n v="393280"/>
    <s v="Резерв"/>
  </r>
  <r>
    <n v="635"/>
    <s v="С2-309"/>
    <x v="1"/>
    <n v="11"/>
    <n v="2"/>
    <n v="309"/>
    <n v="28.97"/>
    <x v="0"/>
    <s v="Ст"/>
    <n v="4.25"/>
    <n v="1.28"/>
    <n v="24.72"/>
    <n v="26"/>
    <s v="S"/>
    <s v="Линейная"/>
    <s v="Правильная"/>
    <s v="Зона 1"/>
    <s v="Озеро"/>
    <s v="Стандарт"/>
    <n v="12"/>
    <n v="320000"/>
    <n v="0.16"/>
    <n v="0.04"/>
    <n v="0"/>
    <n v="0.03"/>
    <n v="5.0000000000000001E-3"/>
    <n v="0.03"/>
    <n v="0"/>
    <n v="1.4E-2"/>
    <n v="0"/>
    <n v="409280"/>
    <n v="11856841.6"/>
    <n v="0"/>
    <n v="409280"/>
    <n v="11856841.6"/>
    <s v="Резерв"/>
    <s v="С2-309"/>
    <s v="Ст"/>
    <n v="28.97"/>
    <n v="409280"/>
    <s v="Резерв"/>
  </r>
  <r>
    <n v="357"/>
    <s v="С2-31"/>
    <x v="1"/>
    <n v="1"/>
    <n v="31"/>
    <n v="31"/>
    <n v="28.85"/>
    <x v="0"/>
    <s v="Ст"/>
    <n v="4.1100000000000003"/>
    <n v="1.23"/>
    <n v="24.740000000000002"/>
    <n v="25.970000000000002"/>
    <s v="S"/>
    <s v="Линейная"/>
    <s v="Правильная"/>
    <s v="Зона 1"/>
    <s v="Улица северо-восток"/>
    <s v="Стандарт"/>
    <n v="34"/>
    <n v="320000"/>
    <n v="-1.4999999999999999E-2"/>
    <n v="0.04"/>
    <n v="0"/>
    <n v="0.03"/>
    <n v="5.0000000000000001E-3"/>
    <n v="-0.02"/>
    <n v="0"/>
    <n v="-8.0000000000000002E-3"/>
    <n v="0"/>
    <n v="330240"/>
    <n v="9527424"/>
    <n v="0"/>
    <n v="330240"/>
    <n v="9527424"/>
    <s v="Резерв"/>
    <s v="С2-31"/>
    <s v="Ст"/>
    <n v="28.85"/>
    <n v="330240"/>
    <s v="Резерв"/>
  </r>
  <r>
    <n v="636"/>
    <s v="С2-310"/>
    <x v="1"/>
    <n v="11"/>
    <n v="3"/>
    <n v="310"/>
    <n v="28.52"/>
    <x v="0"/>
    <s v="Ст"/>
    <n v="4.25"/>
    <n v="1.28"/>
    <n v="24.27"/>
    <n v="25.55"/>
    <s v="S"/>
    <s v="Линейная"/>
    <s v="Правильная"/>
    <s v="Зона 1"/>
    <s v="Озеро"/>
    <s v="Стандарт"/>
    <n v="12"/>
    <n v="320000"/>
    <n v="0.16"/>
    <n v="0.04"/>
    <n v="0"/>
    <n v="0.03"/>
    <n v="5.0000000000000001E-3"/>
    <n v="0.03"/>
    <n v="0"/>
    <n v="1.4E-2"/>
    <n v="0"/>
    <n v="409280"/>
    <n v="11672665.6"/>
    <n v="0"/>
    <n v="409280"/>
    <n v="11672665.6"/>
    <s v="Резерв"/>
    <s v="С2-310"/>
    <s v="Ст"/>
    <n v="28.52"/>
    <n v="409280"/>
    <s v="Резерв"/>
  </r>
  <r>
    <n v="637"/>
    <s v="С2-311"/>
    <x v="1"/>
    <n v="11"/>
    <n v="4"/>
    <n v="311"/>
    <n v="32.43"/>
    <x v="0"/>
    <s v="Ст"/>
    <n v="4.3899999999999997"/>
    <n v="1.32"/>
    <n v="28.04"/>
    <n v="29.36"/>
    <s v="S"/>
    <s v="Угловая"/>
    <s v="Правильная"/>
    <s v="Зона 1"/>
    <s v="Озеро"/>
    <s v="Стандарт"/>
    <n v="12"/>
    <n v="320000"/>
    <n v="0.16"/>
    <n v="0.04"/>
    <n v="0.03"/>
    <n v="0.03"/>
    <n v="5.0000000000000001E-3"/>
    <n v="0.03"/>
    <n v="0"/>
    <n v="1.4E-2"/>
    <n v="0"/>
    <n v="418880"/>
    <n v="13584278.4"/>
    <n v="0"/>
    <n v="418880"/>
    <n v="13584278.4"/>
    <s v="Резерв"/>
    <s v="С2-311"/>
    <s v="Ст"/>
    <n v="32.43"/>
    <n v="418880"/>
    <s v="Резерв"/>
  </r>
  <r>
    <n v="638"/>
    <s v="С2-312"/>
    <x v="1"/>
    <n v="11"/>
    <n v="5"/>
    <n v="312"/>
    <n v="61.9"/>
    <x v="1"/>
    <s v="1АЕ"/>
    <n v="8.73"/>
    <n v="2.62"/>
    <n v="53.17"/>
    <n v="55.79"/>
    <s v="XL"/>
    <s v="Угловая"/>
    <s v="Правильная"/>
    <s v="Зона 1"/>
    <s v="Двор+море"/>
    <s v="Стандарт"/>
    <n v="12"/>
    <n v="310400"/>
    <n v="0.16"/>
    <n v="-0.02"/>
    <n v="0.03"/>
    <n v="0.03"/>
    <n v="5.0000000000000001E-3"/>
    <n v="0.05"/>
    <n v="0"/>
    <n v="1.4E-2"/>
    <n v="0"/>
    <n v="393897.6"/>
    <n v="24382261.439999998"/>
    <n v="0"/>
    <n v="393897.6"/>
    <n v="24382261.439999998"/>
    <s v="Резерв"/>
    <s v="С2-312"/>
    <s v="1К"/>
    <n v="61.9"/>
    <n v="393897.6"/>
    <s v="Резерв"/>
  </r>
  <r>
    <n v="639"/>
    <s v="С2-313"/>
    <x v="1"/>
    <n v="11"/>
    <n v="6"/>
    <n v="313"/>
    <n v="28.98"/>
    <x v="0"/>
    <s v="Ст"/>
    <n v="4.25"/>
    <n v="1.28"/>
    <n v="24.73"/>
    <n v="26.01"/>
    <s v="S"/>
    <s v="Линейная"/>
    <s v="Правильная"/>
    <s v="Зона 1"/>
    <s v="Двор+море"/>
    <s v="Стандарт"/>
    <n v="12"/>
    <n v="320000"/>
    <n v="0.16"/>
    <n v="0.04"/>
    <n v="0"/>
    <n v="0.03"/>
    <n v="5.0000000000000001E-3"/>
    <n v="0.05"/>
    <n v="0"/>
    <n v="1.4E-2"/>
    <n v="0"/>
    <n v="415680"/>
    <n v="12046406.4"/>
    <n v="0"/>
    <n v="415680"/>
    <n v="12046406.4"/>
    <s v="Резерв"/>
    <s v="С2-313"/>
    <s v="Ст"/>
    <n v="28.98"/>
    <n v="415680"/>
    <s v="Резерв"/>
  </r>
  <r>
    <n v="640"/>
    <s v="С2-314"/>
    <x v="1"/>
    <n v="11"/>
    <n v="7"/>
    <n v="314"/>
    <n v="28.52"/>
    <x v="0"/>
    <s v="Ст"/>
    <n v="3.79"/>
    <n v="1.1399999999999999"/>
    <n v="24.73"/>
    <n v="25.87"/>
    <s v="S"/>
    <s v="Линейная"/>
    <s v="Правильная"/>
    <s v="Зона 1"/>
    <s v="Двор+море"/>
    <s v="Стандарт"/>
    <n v="12"/>
    <n v="320000"/>
    <n v="0.16"/>
    <n v="0.04"/>
    <n v="0"/>
    <n v="0.03"/>
    <n v="5.0000000000000001E-3"/>
    <n v="0.05"/>
    <n v="0"/>
    <n v="1.4E-2"/>
    <n v="0"/>
    <n v="415680"/>
    <n v="11855193.6"/>
    <n v="0"/>
    <n v="415680"/>
    <n v="11855193.6"/>
    <s v="Резерв"/>
    <s v="С2-314"/>
    <s v="Ст"/>
    <n v="28.52"/>
    <n v="415680"/>
    <s v="Резерв"/>
  </r>
  <r>
    <n v="641"/>
    <s v="С2-315"/>
    <x v="1"/>
    <n v="11"/>
    <n v="8"/>
    <n v="315"/>
    <n v="28.99"/>
    <x v="0"/>
    <s v="Ст"/>
    <n v="4.25"/>
    <n v="1.28"/>
    <n v="24.74"/>
    <n v="26.02"/>
    <s v="S"/>
    <s v="Линейная"/>
    <s v="Правильная"/>
    <s v="Зона 1"/>
    <s v="Двор юго-запад"/>
    <s v="У входа в лифтовый холл"/>
    <n v="12"/>
    <n v="320000"/>
    <n v="0.16"/>
    <n v="0.04"/>
    <n v="0"/>
    <n v="0.03"/>
    <n v="5.0000000000000001E-3"/>
    <n v="0.02"/>
    <n v="-0.01"/>
    <n v="1.4E-2"/>
    <n v="0"/>
    <n v="402880"/>
    <n v="11679491.199999999"/>
    <n v="0"/>
    <n v="402880"/>
    <n v="11679491.199999999"/>
    <s v="Резерв"/>
    <s v="С2-315"/>
    <s v="Ст"/>
    <n v="28.99"/>
    <n v="402880"/>
    <s v="Резерв"/>
  </r>
  <r>
    <n v="642"/>
    <s v="С2-316"/>
    <x v="1"/>
    <n v="11"/>
    <n v="9"/>
    <n v="316"/>
    <n v="28.98"/>
    <x v="0"/>
    <s v="Ст"/>
    <n v="4.25"/>
    <n v="1.28"/>
    <n v="24.73"/>
    <n v="26.01"/>
    <s v="S"/>
    <s v="Линейная"/>
    <s v="Правильная"/>
    <s v="Зона 1"/>
    <s v="Двор юго-запад"/>
    <s v="У входа в лифтовый холл"/>
    <n v="12"/>
    <n v="320000"/>
    <n v="0.16"/>
    <n v="0.04"/>
    <n v="0"/>
    <n v="0.03"/>
    <n v="5.0000000000000001E-3"/>
    <n v="0.02"/>
    <n v="-0.01"/>
    <n v="1.4E-2"/>
    <n v="0"/>
    <n v="402880"/>
    <n v="11675462.4"/>
    <n v="0"/>
    <n v="402880"/>
    <n v="11675462.4"/>
    <s v="Резерв"/>
    <s v="С2-316"/>
    <s v="Ст"/>
    <n v="28.98"/>
    <n v="402880"/>
    <s v="Резерв"/>
  </r>
  <r>
    <n v="643"/>
    <s v="С2-317"/>
    <x v="1"/>
    <n v="11"/>
    <n v="10"/>
    <n v="317"/>
    <n v="28.98"/>
    <x v="0"/>
    <s v="Ст"/>
    <n v="4.25"/>
    <n v="1.28"/>
    <n v="24.73"/>
    <n v="26.01"/>
    <s v="S"/>
    <s v="Линейная"/>
    <s v="Правильная"/>
    <s v="Зона 1"/>
    <s v="Двор юго-запад"/>
    <s v="Стандарт"/>
    <n v="12"/>
    <n v="320000"/>
    <n v="0.16"/>
    <n v="0.04"/>
    <n v="0"/>
    <n v="0.03"/>
    <n v="5.0000000000000001E-3"/>
    <n v="0.02"/>
    <n v="0"/>
    <n v="1.4E-2"/>
    <n v="0"/>
    <n v="406080"/>
    <n v="11768198.4"/>
    <n v="0"/>
    <n v="406080"/>
    <n v="11768198.4"/>
    <s v="Резерв"/>
    <s v="С2-317"/>
    <s v="Ст"/>
    <n v="28.98"/>
    <n v="406080"/>
    <s v="Резерв"/>
  </r>
  <r>
    <n v="644"/>
    <s v="С2-318"/>
    <x v="1"/>
    <n v="11"/>
    <n v="11"/>
    <n v="318"/>
    <n v="58.27"/>
    <x v="1"/>
    <s v="1АЕ"/>
    <n v="8.73"/>
    <n v="2.62"/>
    <n v="49.540000000000006"/>
    <n v="52.160000000000004"/>
    <s v="L"/>
    <s v="Угловая"/>
    <s v="Правильная"/>
    <s v="Зона 1"/>
    <s v="Двор юго-запад"/>
    <s v="Стандарт"/>
    <n v="12"/>
    <n v="310400"/>
    <n v="0.16"/>
    <n v="-0.01"/>
    <n v="0.03"/>
    <n v="0.03"/>
    <n v="5.0000000000000001E-3"/>
    <n v="0.02"/>
    <n v="0"/>
    <n v="1.4E-2"/>
    <n v="0"/>
    <n v="387689.6"/>
    <n v="22590672.991999999"/>
    <n v="0"/>
    <n v="387689.6"/>
    <n v="22590672.991999999"/>
    <s v="Резерв"/>
    <s v="С2-318"/>
    <s v="1К"/>
    <n v="58.27"/>
    <n v="387689.6"/>
    <s v="Резерв"/>
  </r>
  <r>
    <n v="645"/>
    <s v="С2-319"/>
    <x v="1"/>
    <n v="11"/>
    <n v="12"/>
    <n v="319"/>
    <n v="36.090000000000003"/>
    <x v="0"/>
    <s v="Ст"/>
    <n v="4.3899999999999997"/>
    <n v="1.32"/>
    <n v="31.700000000000003"/>
    <n v="33.020000000000003"/>
    <s v="M"/>
    <s v="Угловая"/>
    <s v="Правильная"/>
    <s v="Зона 1"/>
    <s v="Озеро"/>
    <s v="Стандарт"/>
    <n v="12"/>
    <n v="320000"/>
    <n v="0.16"/>
    <n v="0"/>
    <n v="0.03"/>
    <n v="0.03"/>
    <n v="5.0000000000000001E-3"/>
    <n v="0.03"/>
    <n v="0"/>
    <n v="1.4E-2"/>
    <n v="0"/>
    <n v="406080"/>
    <n v="14655427.200000001"/>
    <n v="0"/>
    <n v="406080"/>
    <n v="14655427.200000001"/>
    <s v="Резерв"/>
    <s v="С2-319"/>
    <s v="Ст"/>
    <n v="36.090000000000003"/>
    <n v="406080"/>
    <s v="Резерв"/>
  </r>
  <r>
    <n v="358"/>
    <s v="С2-32"/>
    <x v="1"/>
    <n v="1"/>
    <n v="32"/>
    <n v="32"/>
    <n v="28.85"/>
    <x v="0"/>
    <s v="Ст"/>
    <n v="4.1100000000000003"/>
    <n v="1.23"/>
    <n v="24.740000000000002"/>
    <n v="25.970000000000002"/>
    <s v="S"/>
    <s v="Линейная"/>
    <s v="Правильная"/>
    <s v="Зона 1"/>
    <s v="Улица северо-восток"/>
    <s v="Стандарт"/>
    <n v="34"/>
    <n v="320000"/>
    <n v="-1.4999999999999999E-2"/>
    <n v="0.04"/>
    <n v="0"/>
    <n v="0.03"/>
    <n v="5.0000000000000001E-3"/>
    <n v="-0.02"/>
    <n v="0"/>
    <n v="-8.0000000000000002E-3"/>
    <n v="0"/>
    <n v="330240"/>
    <n v="9527424"/>
    <n v="0"/>
    <n v="330240"/>
    <n v="9527424"/>
    <s v="Резерв"/>
    <s v="С2-32"/>
    <s v="Ст"/>
    <n v="28.85"/>
    <n v="330240"/>
    <s v="Резерв"/>
  </r>
  <r>
    <n v="646"/>
    <s v="С2-320"/>
    <x v="1"/>
    <n v="12"/>
    <n v="1"/>
    <n v="320"/>
    <n v="42.56"/>
    <x v="0"/>
    <s v="Ст"/>
    <n v="7.24"/>
    <n v="2.17"/>
    <n v="35.32"/>
    <n v="37.49"/>
    <s v="L"/>
    <s v="Линейная"/>
    <s v="Правильная"/>
    <s v="Зона 1"/>
    <s v="Озеро"/>
    <s v="Стандарт"/>
    <n v="12"/>
    <n v="320000"/>
    <n v="0.215"/>
    <n v="-0.01"/>
    <n v="0"/>
    <n v="0.03"/>
    <n v="5.0000000000000001E-3"/>
    <n v="0.03"/>
    <n v="0"/>
    <n v="1.4E-2"/>
    <n v="0"/>
    <n v="410880"/>
    <n v="17487052.800000001"/>
    <n v="0"/>
    <n v="410880"/>
    <n v="17487052.800000001"/>
    <s v="Резерв"/>
    <s v="С2-320"/>
    <s v="Ст"/>
    <n v="42.56"/>
    <n v="410880"/>
    <s v="Резерв"/>
  </r>
  <r>
    <n v="647"/>
    <s v="С2-321"/>
    <x v="1"/>
    <n v="12"/>
    <n v="2"/>
    <n v="321"/>
    <n v="28.99"/>
    <x v="0"/>
    <s v="Ст"/>
    <n v="4.25"/>
    <n v="1.28"/>
    <n v="24.74"/>
    <n v="26.02"/>
    <s v="S"/>
    <s v="Линейная"/>
    <s v="Правильная"/>
    <s v="Зона 1"/>
    <s v="Озеро"/>
    <s v="Стандарт"/>
    <n v="12"/>
    <n v="320000"/>
    <n v="0.215"/>
    <n v="0.04"/>
    <n v="0"/>
    <n v="0.03"/>
    <n v="5.0000000000000001E-3"/>
    <n v="0.03"/>
    <n v="0"/>
    <n v="1.4E-2"/>
    <n v="0"/>
    <n v="426880"/>
    <n v="12375251.199999999"/>
    <n v="0"/>
    <n v="426880"/>
    <n v="12375251.199999999"/>
    <s v="Резерв"/>
    <s v="С2-321"/>
    <s v="Ст"/>
    <n v="28.99"/>
    <n v="426880"/>
    <s v="Резерв"/>
  </r>
  <r>
    <n v="648"/>
    <s v="С2-322"/>
    <x v="1"/>
    <n v="12"/>
    <n v="3"/>
    <n v="322"/>
    <n v="28.52"/>
    <x v="0"/>
    <s v="Ст"/>
    <n v="4.25"/>
    <n v="1.28"/>
    <n v="24.27"/>
    <n v="25.55"/>
    <s v="S"/>
    <s v="Линейная"/>
    <s v="Правильная"/>
    <s v="Зона 1"/>
    <s v="Озеро"/>
    <s v="Стандарт"/>
    <n v="12"/>
    <n v="320000"/>
    <n v="0.215"/>
    <n v="0.04"/>
    <n v="0"/>
    <n v="0.03"/>
    <n v="5.0000000000000001E-3"/>
    <n v="0.03"/>
    <n v="0"/>
    <n v="1.4E-2"/>
    <n v="0"/>
    <n v="426880"/>
    <n v="12174617.6"/>
    <n v="0"/>
    <n v="426880"/>
    <n v="12174617.6"/>
    <s v="Резерв"/>
    <s v="С2-322"/>
    <s v="Ст"/>
    <n v="28.52"/>
    <n v="426880"/>
    <s v="Резерв"/>
  </r>
  <r>
    <n v="649"/>
    <s v="С2-323"/>
    <x v="1"/>
    <n v="12"/>
    <n v="4"/>
    <n v="323"/>
    <n v="32.43"/>
    <x v="0"/>
    <s v="Ст"/>
    <n v="4.3899999999999997"/>
    <n v="1.32"/>
    <n v="28.04"/>
    <n v="29.36"/>
    <s v="S"/>
    <s v="Угловая"/>
    <s v="Правильная"/>
    <s v="Зона 1"/>
    <s v="Озеро"/>
    <s v="Стандарт"/>
    <n v="12"/>
    <n v="320000"/>
    <n v="0.215"/>
    <n v="0.04"/>
    <n v="0.03"/>
    <n v="0.03"/>
    <n v="5.0000000000000001E-3"/>
    <n v="0.03"/>
    <n v="0"/>
    <n v="1.4E-2"/>
    <n v="0"/>
    <n v="436480"/>
    <n v="14155046.4"/>
    <n v="0"/>
    <n v="436480"/>
    <n v="14155046.4"/>
    <s v="Резерв"/>
    <s v="С2-323"/>
    <s v="Ст"/>
    <n v="32.43"/>
    <n v="436480"/>
    <s v="Резерв"/>
  </r>
  <r>
    <n v="650"/>
    <s v="С2-324"/>
    <x v="1"/>
    <n v="12"/>
    <n v="5"/>
    <n v="324"/>
    <n v="61.89"/>
    <x v="1"/>
    <s v="1АЕ"/>
    <n v="8.73"/>
    <n v="2.62"/>
    <n v="53.16"/>
    <n v="55.779999999999994"/>
    <s v="XL"/>
    <s v="Угловая"/>
    <s v="Правильная"/>
    <s v="Зона 1"/>
    <s v="Двор+море"/>
    <s v="Стандарт"/>
    <n v="12"/>
    <n v="310400"/>
    <n v="0.215"/>
    <n v="-0.02"/>
    <n v="0.03"/>
    <n v="0.03"/>
    <n v="5.0000000000000001E-3"/>
    <n v="0.05"/>
    <n v="0"/>
    <n v="1.4E-2"/>
    <n v="0"/>
    <n v="410969.59999999998"/>
    <n v="25434908.544"/>
    <n v="0"/>
    <n v="410969.59999999998"/>
    <n v="25434908.544"/>
    <s v="Резерв"/>
    <s v="С2-324"/>
    <s v="1К"/>
    <n v="61.89"/>
    <n v="410969.59999999998"/>
    <s v="Резерв"/>
  </r>
  <r>
    <n v="651"/>
    <s v="С2-325"/>
    <x v="1"/>
    <n v="12"/>
    <n v="6"/>
    <n v="325"/>
    <n v="28.99"/>
    <x v="0"/>
    <s v="Ст"/>
    <n v="4.25"/>
    <n v="1.28"/>
    <n v="24.74"/>
    <n v="26.02"/>
    <s v="S"/>
    <s v="Линейная"/>
    <s v="Правильная"/>
    <s v="Зона 1"/>
    <s v="Двор+море"/>
    <s v="Стандарт"/>
    <n v="12"/>
    <n v="320000"/>
    <n v="0.215"/>
    <n v="0.04"/>
    <n v="0"/>
    <n v="0.03"/>
    <n v="5.0000000000000001E-3"/>
    <n v="0.05"/>
    <n v="0"/>
    <n v="1.4E-2"/>
    <n v="0"/>
    <n v="433280"/>
    <n v="12560787.199999999"/>
    <n v="0"/>
    <n v="433280"/>
    <n v="12560787.199999999"/>
    <s v="Резерв"/>
    <s v="С2-325"/>
    <s v="Ст"/>
    <n v="28.99"/>
    <n v="433280"/>
    <s v="Резерв"/>
  </r>
  <r>
    <n v="652"/>
    <s v="С2-326"/>
    <x v="1"/>
    <n v="12"/>
    <n v="7"/>
    <n v="326"/>
    <n v="28.53"/>
    <x v="0"/>
    <s v="Ст"/>
    <n v="3.79"/>
    <n v="1.1399999999999999"/>
    <n v="24.740000000000002"/>
    <n v="25.880000000000003"/>
    <s v="S"/>
    <s v="Линейная"/>
    <s v="Правильная"/>
    <s v="Зона 1"/>
    <s v="Двор+море"/>
    <s v="Стандарт"/>
    <n v="12"/>
    <n v="320000"/>
    <n v="0.215"/>
    <n v="0.04"/>
    <n v="0"/>
    <n v="0.03"/>
    <n v="5.0000000000000001E-3"/>
    <n v="0.05"/>
    <n v="0"/>
    <n v="1.4E-2"/>
    <n v="0"/>
    <n v="433280"/>
    <n v="12361478.4"/>
    <n v="0"/>
    <n v="433280"/>
    <n v="12361478.4"/>
    <s v="Резерв"/>
    <s v="С2-326"/>
    <s v="Ст"/>
    <n v="28.53"/>
    <n v="433280"/>
    <s v="Резерв"/>
  </r>
  <r>
    <n v="653"/>
    <s v="С2-327"/>
    <x v="1"/>
    <n v="12"/>
    <n v="8"/>
    <n v="327"/>
    <n v="28.99"/>
    <x v="0"/>
    <s v="Ст"/>
    <n v="4.25"/>
    <n v="1.28"/>
    <n v="24.74"/>
    <n v="26.02"/>
    <s v="S"/>
    <s v="Линейная"/>
    <s v="Правильная"/>
    <s v="Зона 1"/>
    <s v="Двор юго-запад"/>
    <s v="У входа в лифтовый холл"/>
    <n v="12"/>
    <n v="320000"/>
    <n v="0.215"/>
    <n v="0.04"/>
    <n v="0"/>
    <n v="0.03"/>
    <n v="5.0000000000000001E-3"/>
    <n v="0.02"/>
    <n v="-0.01"/>
    <n v="1.4E-2"/>
    <n v="0"/>
    <n v="420480"/>
    <n v="12189715.199999999"/>
    <n v="0"/>
    <n v="420480"/>
    <n v="12189715.199999999"/>
    <s v="Резерв"/>
    <s v="С2-327"/>
    <s v="Ст"/>
    <n v="28.99"/>
    <n v="420480"/>
    <s v="Резерв"/>
  </r>
  <r>
    <n v="654"/>
    <s v="С2-328"/>
    <x v="1"/>
    <n v="12"/>
    <n v="9"/>
    <n v="328"/>
    <n v="28.99"/>
    <x v="0"/>
    <s v="Ст"/>
    <n v="4.25"/>
    <n v="1.28"/>
    <n v="24.74"/>
    <n v="26.02"/>
    <s v="S"/>
    <s v="Линейная"/>
    <s v="Правильная"/>
    <s v="Зона 1"/>
    <s v="Двор юго-запад"/>
    <s v="У входа в лифтовый холл"/>
    <n v="12"/>
    <n v="320000"/>
    <n v="0.215"/>
    <n v="0.04"/>
    <n v="0"/>
    <n v="0.03"/>
    <n v="5.0000000000000001E-3"/>
    <n v="0.02"/>
    <n v="-0.01"/>
    <n v="1.4E-2"/>
    <n v="0"/>
    <n v="420480"/>
    <n v="12189715.199999999"/>
    <n v="0"/>
    <n v="420480"/>
    <n v="12189715.199999999"/>
    <s v="Резерв"/>
    <s v="С2-328"/>
    <s v="Ст"/>
    <n v="28.99"/>
    <n v="420480"/>
    <s v="Резерв"/>
  </r>
  <r>
    <n v="655"/>
    <s v="С2-329"/>
    <x v="1"/>
    <n v="12"/>
    <n v="10"/>
    <n v="329"/>
    <n v="28.99"/>
    <x v="0"/>
    <s v="Ст"/>
    <n v="4.25"/>
    <n v="1.28"/>
    <n v="24.74"/>
    <n v="26.02"/>
    <s v="S"/>
    <s v="Линейная"/>
    <s v="Правильная"/>
    <s v="Зона 1"/>
    <s v="Двор юго-запад"/>
    <s v="Стандарт"/>
    <n v="12"/>
    <n v="320000"/>
    <n v="0.215"/>
    <n v="0.04"/>
    <n v="0"/>
    <n v="0.03"/>
    <n v="5.0000000000000001E-3"/>
    <n v="0.02"/>
    <n v="0"/>
    <n v="1.4E-2"/>
    <n v="0"/>
    <n v="423680"/>
    <n v="12282483.199999999"/>
    <n v="0"/>
    <n v="423680"/>
    <n v="12282483.199999999"/>
    <s v="Резерв"/>
    <s v="С2-329"/>
    <s v="Ст"/>
    <n v="28.99"/>
    <n v="423680"/>
    <s v="Резерв"/>
  </r>
  <r>
    <n v="359"/>
    <s v="С2-33"/>
    <x v="1"/>
    <n v="1"/>
    <n v="33"/>
    <n v="33"/>
    <n v="28.42"/>
    <x v="0"/>
    <s v="Ст"/>
    <n v="3.68"/>
    <n v="1.1000000000000001"/>
    <n v="24.740000000000002"/>
    <n v="25.840000000000003"/>
    <s v="S"/>
    <s v="Линейная"/>
    <s v="Правильная"/>
    <s v="Зона 1"/>
    <s v="Улица северо-восток"/>
    <s v="Стандарт"/>
    <n v="34"/>
    <n v="320000"/>
    <n v="-1.4999999999999999E-2"/>
    <n v="0.04"/>
    <n v="0"/>
    <n v="0.03"/>
    <n v="5.0000000000000001E-3"/>
    <n v="-0.02"/>
    <n v="0"/>
    <n v="-8.0000000000000002E-3"/>
    <n v="0"/>
    <n v="330240"/>
    <n v="9385420.8000000007"/>
    <n v="0"/>
    <n v="330240"/>
    <n v="9385420.8000000007"/>
    <s v="Резерв"/>
    <s v="С2-33"/>
    <s v="Ст"/>
    <n v="28.42"/>
    <n v="330240"/>
    <s v="Резерв"/>
  </r>
  <r>
    <n v="656"/>
    <s v="С2-330"/>
    <x v="1"/>
    <n v="12"/>
    <n v="11"/>
    <n v="330"/>
    <n v="58.26"/>
    <x v="1"/>
    <s v="1АЕ"/>
    <n v="8.73"/>
    <n v="2.62"/>
    <n v="49.53"/>
    <n v="52.15"/>
    <s v="L"/>
    <s v="Угловая"/>
    <s v="Правильная"/>
    <s v="Зона 1"/>
    <s v="Двор юго-запад"/>
    <s v="Стандарт"/>
    <n v="12"/>
    <n v="310400"/>
    <n v="0.215"/>
    <n v="-0.01"/>
    <n v="0.03"/>
    <n v="0.03"/>
    <n v="5.0000000000000001E-3"/>
    <n v="0.02"/>
    <n v="0"/>
    <n v="1.4E-2"/>
    <n v="0"/>
    <n v="404761.59999999998"/>
    <n v="23581410.816"/>
    <n v="0"/>
    <n v="404761.59999999998"/>
    <n v="23581410.816"/>
    <s v="Резерв"/>
    <s v="С2-330"/>
    <s v="1К"/>
    <n v="58.26"/>
    <n v="404761.59999999998"/>
    <s v="Резерв"/>
  </r>
  <r>
    <n v="657"/>
    <s v="С2-331"/>
    <x v="1"/>
    <n v="12"/>
    <n v="12"/>
    <n v="331"/>
    <n v="36.090000000000003"/>
    <x v="0"/>
    <s v="Ст"/>
    <n v="4.3899999999999997"/>
    <n v="1.32"/>
    <n v="31.700000000000003"/>
    <n v="33.020000000000003"/>
    <s v="M"/>
    <s v="Угловая"/>
    <s v="Правильная"/>
    <s v="Зона 1"/>
    <s v="Озеро"/>
    <s v="Стандарт"/>
    <n v="12"/>
    <n v="320000"/>
    <n v="0.215"/>
    <n v="0"/>
    <n v="0.03"/>
    <n v="0.03"/>
    <n v="5.0000000000000001E-3"/>
    <n v="0.03"/>
    <n v="0"/>
    <n v="1.4E-2"/>
    <n v="0"/>
    <n v="423680"/>
    <n v="15290611.200000001"/>
    <n v="0"/>
    <n v="423680"/>
    <n v="15290611.200000001"/>
    <s v="Резерв"/>
    <s v="С2-331"/>
    <s v="Ст"/>
    <n v="36.090000000000003"/>
    <n v="423680"/>
    <s v="Резерв"/>
  </r>
  <r>
    <n v="360"/>
    <s v="С2-34"/>
    <x v="1"/>
    <n v="1"/>
    <n v="34"/>
    <n v="34"/>
    <n v="28.94"/>
    <x v="0"/>
    <s v="Ст"/>
    <n v="4.3499999999999996"/>
    <n v="1.31"/>
    <n v="24.590000000000003"/>
    <n v="25.900000000000002"/>
    <s v="S"/>
    <s v="Линейная"/>
    <s v="Правильная"/>
    <s v="Зона 1"/>
    <s v="Улица северо-восток"/>
    <s v="Около/над входной группой"/>
    <n v="34"/>
    <n v="320000"/>
    <n v="-1.4999999999999999E-2"/>
    <n v="0.04"/>
    <n v="0"/>
    <n v="0.03"/>
    <n v="5.0000000000000001E-3"/>
    <n v="-0.02"/>
    <n v="-0.01"/>
    <n v="-8.0000000000000002E-3"/>
    <n v="0"/>
    <n v="327040"/>
    <n v="9464537.5999999996"/>
    <n v="0"/>
    <n v="327040"/>
    <n v="9464537.5999999996"/>
    <s v="Резерв"/>
    <s v="С2-34"/>
    <s v="Ст"/>
    <n v="28.94"/>
    <n v="327040"/>
    <s v="Резерв"/>
  </r>
  <r>
    <n v="361"/>
    <s v="С2-35"/>
    <x v="1"/>
    <n v="2"/>
    <n v="1"/>
    <n v="35"/>
    <n v="37.479999999999997"/>
    <x v="0"/>
    <s v="Ст"/>
    <n v="7.24"/>
    <n v="2.17"/>
    <n v="30.239999999999995"/>
    <n v="32.409999999999997"/>
    <s v="M"/>
    <s v="Линейная"/>
    <s v="Правильная"/>
    <s v="Зона 1"/>
    <s v="Улица северо-восток"/>
    <s v="Около/над входной группой"/>
    <n v="38"/>
    <n v="320000"/>
    <n v="-0.01"/>
    <n v="0"/>
    <n v="0"/>
    <n v="0.03"/>
    <n v="5.0000000000000001E-3"/>
    <n v="-0.02"/>
    <n v="-0.01"/>
    <n v="-1.2E-2"/>
    <n v="0"/>
    <n v="314560"/>
    <n v="11789708.799999999"/>
    <n v="0"/>
    <n v="314560"/>
    <n v="11789708.799999999"/>
    <s v="Резерв"/>
    <s v="С2-35"/>
    <s v="Ст"/>
    <n v="37.479999999999997"/>
    <n v="314560"/>
    <s v="Резерв"/>
  </r>
  <r>
    <n v="362"/>
    <s v="С2-36"/>
    <x v="1"/>
    <n v="2"/>
    <n v="2"/>
    <n v="36"/>
    <n v="28.99"/>
    <x v="0"/>
    <s v="Ст"/>
    <n v="4.25"/>
    <n v="1.28"/>
    <n v="24.74"/>
    <n v="26.02"/>
    <s v="S"/>
    <s v="Линейная"/>
    <s v="Правильная"/>
    <s v="Зона 1"/>
    <s v="Улица северо-восток"/>
    <s v="Стандарт"/>
    <n v="38"/>
    <n v="320000"/>
    <n v="-0.01"/>
    <n v="0.04"/>
    <n v="0"/>
    <n v="0.03"/>
    <n v="5.0000000000000001E-3"/>
    <n v="-0.02"/>
    <n v="0"/>
    <n v="-1.2E-2"/>
    <n v="0"/>
    <n v="330560"/>
    <n v="9582934.4000000004"/>
    <n v="0"/>
    <n v="330560"/>
    <n v="9582934.4000000004"/>
    <s v="Резерв"/>
    <s v="С2-36"/>
    <s v="Ст"/>
    <n v="28.99"/>
    <n v="330560"/>
    <s v="Резерв"/>
  </r>
  <r>
    <n v="363"/>
    <s v="С2-37"/>
    <x v="1"/>
    <n v="2"/>
    <n v="3"/>
    <n v="37"/>
    <n v="28.52"/>
    <x v="0"/>
    <s v="Ст"/>
    <n v="4.25"/>
    <n v="1.28"/>
    <n v="24.27"/>
    <n v="25.55"/>
    <s v="S"/>
    <s v="Линейная"/>
    <s v="Правильная"/>
    <s v="Зона 1"/>
    <s v="Улица северо-восток"/>
    <s v="Стандарт"/>
    <n v="38"/>
    <n v="320000"/>
    <n v="-0.01"/>
    <n v="0.04"/>
    <n v="0"/>
    <n v="0.03"/>
    <n v="5.0000000000000001E-3"/>
    <n v="-0.02"/>
    <n v="0"/>
    <n v="-1.2E-2"/>
    <n v="0"/>
    <n v="330560"/>
    <n v="9427571.1999999993"/>
    <n v="0"/>
    <n v="330560"/>
    <n v="9427571.1999999993"/>
    <s v="Резерв"/>
    <s v="С2-37"/>
    <s v="Ст"/>
    <n v="28.52"/>
    <n v="330560"/>
    <s v="Резерв"/>
  </r>
  <r>
    <n v="364"/>
    <s v="С2-38"/>
    <x v="1"/>
    <n v="2"/>
    <n v="4"/>
    <n v="38"/>
    <n v="32.43"/>
    <x v="0"/>
    <s v="Ст"/>
    <n v="4.3899999999999997"/>
    <n v="1.32"/>
    <n v="28.04"/>
    <n v="29.36"/>
    <s v="S"/>
    <s v="Угловая"/>
    <s v="Правильная"/>
    <s v="Зона 1"/>
    <s v="Улица северо-восток"/>
    <s v="Стандарт"/>
    <n v="38"/>
    <n v="320000"/>
    <n v="-0.01"/>
    <n v="0.04"/>
    <n v="0.03"/>
    <n v="0.03"/>
    <n v="5.0000000000000001E-3"/>
    <n v="-0.02"/>
    <n v="0"/>
    <n v="-1.2E-2"/>
    <n v="0"/>
    <n v="340160"/>
    <n v="11031388.800000001"/>
    <n v="0"/>
    <n v="340160"/>
    <n v="11031388.800000001"/>
    <s v="Резерв"/>
    <s v="С2-38"/>
    <s v="Ст"/>
    <n v="32.43"/>
    <n v="340160"/>
    <s v="Резерв"/>
  </r>
  <r>
    <n v="365"/>
    <s v="С2-39"/>
    <x v="1"/>
    <n v="2"/>
    <n v="5"/>
    <n v="39"/>
    <n v="32.43"/>
    <x v="0"/>
    <s v="Ст"/>
    <n v="4.3899999999999997"/>
    <n v="1.32"/>
    <n v="28.04"/>
    <n v="29.36"/>
    <s v="S"/>
    <s v="Угловая"/>
    <s v="Правильная"/>
    <s v="Зона 1"/>
    <s v="Двор юг"/>
    <s v="Стандарт"/>
    <n v="38"/>
    <n v="320000"/>
    <n v="-0.01"/>
    <n v="0.04"/>
    <n v="0.03"/>
    <n v="0.03"/>
    <n v="5.0000000000000001E-3"/>
    <n v="0"/>
    <n v="0"/>
    <n v="-1.2E-2"/>
    <n v="0"/>
    <n v="346560"/>
    <n v="11238940.800000001"/>
    <n v="0"/>
    <n v="346560"/>
    <n v="11238940.800000001"/>
    <s v="Резерв"/>
    <s v="С2-39"/>
    <s v="Ст"/>
    <n v="32.43"/>
    <n v="346560"/>
    <s v="Резерв"/>
  </r>
  <r>
    <n v="330"/>
    <s v="С2-4"/>
    <x v="1"/>
    <n v="1"/>
    <n v="4"/>
    <n v="4"/>
    <n v="32.43"/>
    <x v="0"/>
    <s v="Ст"/>
    <n v="4.3899999999999997"/>
    <n v="1.32"/>
    <n v="28.04"/>
    <n v="29.36"/>
    <s v="S"/>
    <s v="Угловая"/>
    <s v="Правильная"/>
    <s v="Зона 1"/>
    <s v="Улица северо-восток"/>
    <s v="Стандарт"/>
    <n v="34"/>
    <n v="320000"/>
    <n v="-1.4999999999999999E-2"/>
    <n v="0.04"/>
    <n v="0.03"/>
    <n v="0.03"/>
    <n v="5.0000000000000001E-3"/>
    <n v="-0.02"/>
    <n v="0"/>
    <n v="-8.0000000000000002E-3"/>
    <n v="0"/>
    <n v="339840"/>
    <n v="11021011.199999999"/>
    <n v="0"/>
    <n v="339840"/>
    <n v="11021011.199999999"/>
    <s v="Резерв"/>
    <s v="С2-4"/>
    <s v="Ст"/>
    <n v="32.43"/>
    <n v="339840"/>
    <s v="Резерв"/>
  </r>
  <r>
    <n v="366"/>
    <s v="С2-40"/>
    <x v="1"/>
    <n v="2"/>
    <n v="6"/>
    <n v="40"/>
    <n v="28.52"/>
    <x v="0"/>
    <s v="Ст"/>
    <n v="4.25"/>
    <n v="1.28"/>
    <n v="24.27"/>
    <n v="25.55"/>
    <s v="S"/>
    <s v="Линейная"/>
    <s v="Правильная"/>
    <s v="Зона 1"/>
    <s v="Двор юго-запад"/>
    <s v="Стандарт"/>
    <n v="38"/>
    <n v="320000"/>
    <n v="-0.01"/>
    <n v="0.04"/>
    <n v="0"/>
    <n v="0.03"/>
    <n v="5.0000000000000001E-3"/>
    <n v="0.02"/>
    <n v="0"/>
    <n v="-1.2E-2"/>
    <n v="0"/>
    <n v="343360"/>
    <n v="9792627.1999999993"/>
    <n v="0"/>
    <n v="343360"/>
    <n v="9792627.1999999993"/>
    <s v="Резерв"/>
    <s v="С2-40"/>
    <s v="Ст"/>
    <n v="28.52"/>
    <n v="343360"/>
    <s v="Резерв"/>
  </r>
  <r>
    <n v="367"/>
    <s v="С2-41"/>
    <x v="1"/>
    <n v="2"/>
    <n v="7"/>
    <n v="41"/>
    <n v="28.99"/>
    <x v="0"/>
    <s v="Ст"/>
    <n v="4.25"/>
    <n v="1.28"/>
    <n v="24.74"/>
    <n v="26.02"/>
    <s v="S"/>
    <s v="Линейная"/>
    <s v="Правильная"/>
    <s v="Зона 1"/>
    <s v="Двор юго-запад"/>
    <s v="Стандарт"/>
    <n v="38"/>
    <n v="320000"/>
    <n v="-0.01"/>
    <n v="0.04"/>
    <n v="0"/>
    <n v="0.03"/>
    <n v="5.0000000000000001E-3"/>
    <n v="0.02"/>
    <n v="0"/>
    <n v="-1.2E-2"/>
    <n v="0"/>
    <n v="343360"/>
    <n v="9954006.4000000004"/>
    <n v="0"/>
    <n v="343360"/>
    <n v="9954006.4000000004"/>
    <s v="Резерв"/>
    <s v="С2-41"/>
    <s v="Ст"/>
    <n v="28.99"/>
    <n v="343360"/>
    <s v="Резерв"/>
  </r>
  <r>
    <n v="368"/>
    <s v="С2-42"/>
    <x v="1"/>
    <n v="2"/>
    <n v="8"/>
    <n v="42"/>
    <n v="28.53"/>
    <x v="0"/>
    <s v="Ст"/>
    <n v="3.79"/>
    <n v="1.1399999999999999"/>
    <n v="24.740000000000002"/>
    <n v="25.880000000000003"/>
    <s v="S"/>
    <s v="Линейная"/>
    <s v="Правильная"/>
    <s v="Зона 1"/>
    <s v="Двор юго-запад"/>
    <s v="Стандарт"/>
    <n v="38"/>
    <n v="320000"/>
    <n v="-0.01"/>
    <n v="0.04"/>
    <n v="0"/>
    <n v="0.03"/>
    <n v="5.0000000000000001E-3"/>
    <n v="0.02"/>
    <n v="0"/>
    <n v="-1.2E-2"/>
    <n v="0"/>
    <n v="343360"/>
    <n v="9796060.8000000007"/>
    <n v="0"/>
    <n v="343360"/>
    <n v="9796060.8000000007"/>
    <s v="Резерв"/>
    <s v="С2-42"/>
    <s v="Ст"/>
    <n v="28.53"/>
    <n v="343360"/>
    <s v="Резерв"/>
  </r>
  <r>
    <n v="369"/>
    <s v="С2-43"/>
    <x v="1"/>
    <n v="2"/>
    <n v="9"/>
    <n v="43"/>
    <n v="28.85"/>
    <x v="0"/>
    <s v="Ст"/>
    <n v="4.1100000000000003"/>
    <n v="1.23"/>
    <n v="24.740000000000002"/>
    <n v="25.970000000000002"/>
    <s v="S"/>
    <s v="Линейная"/>
    <s v="Правильная"/>
    <s v="Зона 1"/>
    <s v="Двор юго-запад"/>
    <s v="Около/над входной группой"/>
    <n v="38"/>
    <n v="320000"/>
    <n v="-0.01"/>
    <n v="0.04"/>
    <n v="0"/>
    <n v="0.03"/>
    <n v="5.0000000000000001E-3"/>
    <n v="0.02"/>
    <n v="-0.01"/>
    <n v="-1.2E-2"/>
    <n v="0"/>
    <n v="340160"/>
    <n v="9813616"/>
    <n v="0"/>
    <n v="340160"/>
    <n v="9813616"/>
    <s v="Резерв"/>
    <s v="С2-43"/>
    <s v="Ст"/>
    <n v="28.85"/>
    <n v="340160"/>
    <s v="Резерв"/>
  </r>
  <r>
    <n v="370"/>
    <s v="С2-44"/>
    <x v="1"/>
    <n v="2"/>
    <n v="10"/>
    <n v="44"/>
    <n v="28.85"/>
    <x v="0"/>
    <s v="Ст"/>
    <n v="4.1100000000000003"/>
    <n v="1.23"/>
    <n v="24.740000000000002"/>
    <n v="25.970000000000002"/>
    <s v="S"/>
    <s v="Линейная"/>
    <s v="Правильная"/>
    <s v="Зона 1"/>
    <s v="Двор юго-запад"/>
    <s v="Около/над входной группой"/>
    <n v="38"/>
    <n v="320000"/>
    <n v="-0.01"/>
    <n v="0.04"/>
    <n v="0"/>
    <n v="0.03"/>
    <n v="5.0000000000000001E-3"/>
    <n v="0.02"/>
    <n v="-0.01"/>
    <n v="-1.2E-2"/>
    <n v="0"/>
    <n v="340160"/>
    <n v="9813616"/>
    <n v="0"/>
    <n v="340160"/>
    <n v="9813616"/>
    <s v="Резерв"/>
    <s v="С2-44"/>
    <s v="Ст"/>
    <n v="28.85"/>
    <n v="340160"/>
    <s v="Резерв"/>
  </r>
  <r>
    <n v="371"/>
    <s v="С2-45"/>
    <x v="1"/>
    <n v="2"/>
    <n v="11"/>
    <n v="45"/>
    <n v="28.42"/>
    <x v="0"/>
    <s v="Ст"/>
    <n v="3.68"/>
    <n v="1.1000000000000001"/>
    <n v="24.740000000000002"/>
    <n v="25.840000000000003"/>
    <s v="S"/>
    <s v="Линейная"/>
    <s v="Правильная"/>
    <s v="Зона 1"/>
    <s v="Двор юго-запад"/>
    <s v="Стандарт"/>
    <n v="38"/>
    <n v="320000"/>
    <n v="-0.01"/>
    <n v="0.04"/>
    <n v="0"/>
    <n v="0.03"/>
    <n v="5.0000000000000001E-3"/>
    <n v="0.02"/>
    <n v="0"/>
    <n v="-1.2E-2"/>
    <n v="0"/>
    <n v="343360"/>
    <n v="9758291.2000000011"/>
    <n v="0"/>
    <n v="343360"/>
    <n v="9758291.2000000011"/>
    <s v="Резерв"/>
    <s v="С2-45"/>
    <s v="Ст"/>
    <n v="28.42"/>
    <n v="343360"/>
    <s v="Резерв"/>
  </r>
  <r>
    <n v="372"/>
    <s v="С2-46"/>
    <x v="1"/>
    <n v="2"/>
    <n v="12"/>
    <n v="46"/>
    <n v="28.87"/>
    <x v="0"/>
    <s v="Ст"/>
    <n v="4.13"/>
    <n v="1.24"/>
    <n v="24.740000000000002"/>
    <n v="25.98"/>
    <s v="S"/>
    <s v="Линейная"/>
    <s v="Правильная"/>
    <s v="Зона 1"/>
    <s v="Двор юго-запад"/>
    <s v="Стандарт"/>
    <n v="38"/>
    <n v="320000"/>
    <n v="-0.01"/>
    <n v="0.04"/>
    <n v="0"/>
    <n v="0.03"/>
    <n v="5.0000000000000001E-3"/>
    <n v="0.02"/>
    <n v="0"/>
    <n v="-1.2E-2"/>
    <n v="0"/>
    <n v="343360"/>
    <n v="9912803.2000000011"/>
    <n v="0"/>
    <n v="343360"/>
    <n v="9912803.2000000011"/>
    <s v="Резерв"/>
    <s v="С2-46"/>
    <s v="Ст"/>
    <n v="28.87"/>
    <n v="343360"/>
    <s v="Резерв"/>
  </r>
  <r>
    <n v="373"/>
    <s v="С2-47"/>
    <x v="1"/>
    <n v="2"/>
    <n v="13"/>
    <n v="47"/>
    <n v="40.049999999999997"/>
    <x v="0"/>
    <s v="Ст"/>
    <n v="3.32"/>
    <n v="1"/>
    <n v="36.729999999999997"/>
    <n v="37.729999999999997"/>
    <s v="M"/>
    <s v="Линейная"/>
    <s v="Правильная"/>
    <s v="Зона 1"/>
    <s v="Двор юго-запад"/>
    <s v="Внутренний угол"/>
    <n v="38"/>
    <n v="320000"/>
    <n v="-0.01"/>
    <n v="0"/>
    <n v="0"/>
    <n v="0.03"/>
    <n v="5.0000000000000001E-3"/>
    <n v="0.02"/>
    <n v="-0.01"/>
    <n v="-1.2E-2"/>
    <n v="0"/>
    <n v="327360"/>
    <n v="13110768"/>
    <n v="0"/>
    <n v="327360"/>
    <n v="13110768"/>
    <s v="Резерв"/>
    <s v="С2-47"/>
    <s v="Ст"/>
    <n v="40.049999999999997"/>
    <n v="327360"/>
    <s v="Резерв"/>
  </r>
  <r>
    <n v="374"/>
    <s v="С2-48"/>
    <x v="1"/>
    <n v="2"/>
    <n v="14"/>
    <n v="48"/>
    <n v="35.35"/>
    <x v="0"/>
    <s v="Ст"/>
    <n v="2.9"/>
    <n v="0.87"/>
    <n v="32.450000000000003"/>
    <n v="33.32"/>
    <s v="XL"/>
    <s v="Линейная"/>
    <s v="Неправильная"/>
    <s v="Зона 2"/>
    <s v="Двор юг"/>
    <s v="Внутренний угол"/>
    <n v="38"/>
    <n v="320000"/>
    <n v="-0.01"/>
    <n v="-0.02"/>
    <n v="0"/>
    <n v="0"/>
    <n v="0"/>
    <n v="0"/>
    <n v="-0.01"/>
    <n v="-1.2E-2"/>
    <n v="0"/>
    <n v="303360"/>
    <n v="10723776"/>
    <n v="0"/>
    <n v="303360"/>
    <n v="10723776"/>
    <s v="Резерв"/>
    <s v="С2-48"/>
    <s v="Ст"/>
    <n v="35.35"/>
    <n v="303360"/>
    <s v="Резерв"/>
  </r>
  <r>
    <n v="375"/>
    <s v="С2-49"/>
    <x v="1"/>
    <n v="2"/>
    <n v="15"/>
    <n v="49"/>
    <n v="29.23"/>
    <x v="0"/>
    <s v="Ст"/>
    <n v="4.25"/>
    <n v="1.28"/>
    <n v="24.98"/>
    <n v="26.26"/>
    <s v="S"/>
    <s v="Линейная"/>
    <s v="Правильная"/>
    <s v="Зона 2"/>
    <s v="Двор юг"/>
    <s v="Стандарт"/>
    <n v="38"/>
    <n v="320000"/>
    <n v="-0.01"/>
    <n v="0.04"/>
    <n v="0"/>
    <n v="0.03"/>
    <n v="0"/>
    <n v="0"/>
    <n v="0"/>
    <n v="-1.2E-2"/>
    <n v="0"/>
    <n v="335360"/>
    <n v="9802572.8000000007"/>
    <n v="0"/>
    <n v="335360"/>
    <n v="9802572.8000000007"/>
    <s v="Резерв"/>
    <s v="С2-49"/>
    <s v="Ст"/>
    <n v="29.23"/>
    <n v="335360"/>
    <s v="Резерв"/>
  </r>
  <r>
    <n v="331"/>
    <s v="С2-5"/>
    <x v="1"/>
    <n v="1"/>
    <n v="5"/>
    <n v="5"/>
    <n v="35.979999999999997"/>
    <x v="0"/>
    <s v="Ст"/>
    <n v="7.94"/>
    <n v="2.38"/>
    <n v="28.039999999999996"/>
    <n v="30.419999999999995"/>
    <s v="M"/>
    <s v="Угловая"/>
    <s v="Правильная"/>
    <s v="Зона 1"/>
    <s v="Двор юг"/>
    <s v="Стандарт"/>
    <n v="34"/>
    <n v="320000"/>
    <n v="-1.4999999999999999E-2"/>
    <n v="0"/>
    <n v="0.03"/>
    <n v="0.03"/>
    <n v="5.0000000000000001E-3"/>
    <n v="0"/>
    <n v="0"/>
    <n v="-8.0000000000000002E-3"/>
    <n v="0"/>
    <n v="333440"/>
    <n v="11997171.199999999"/>
    <n v="0"/>
    <n v="333440"/>
    <n v="11997171.199999999"/>
    <s v="Резерв"/>
    <s v="С2-5"/>
    <s v="Ст"/>
    <n v="35.979999999999997"/>
    <n v="333440"/>
    <s v="Резерв"/>
  </r>
  <r>
    <n v="376"/>
    <s v="С2-50"/>
    <x v="1"/>
    <n v="2"/>
    <n v="16"/>
    <n v="50"/>
    <n v="29.23"/>
    <x v="0"/>
    <s v="Ст"/>
    <n v="4.25"/>
    <n v="1.28"/>
    <n v="24.98"/>
    <n v="26.26"/>
    <s v="S"/>
    <s v="Линейная"/>
    <s v="Правильная"/>
    <s v="Зона 3"/>
    <s v="Двор юг"/>
    <s v="Стандарт"/>
    <n v="38"/>
    <n v="320000"/>
    <n v="-0.01"/>
    <n v="0.04"/>
    <n v="0"/>
    <n v="0.03"/>
    <n v="-5.0000000000000001E-3"/>
    <n v="0"/>
    <n v="0"/>
    <n v="-1.2E-2"/>
    <n v="0"/>
    <n v="333760"/>
    <n v="9755804.8000000007"/>
    <n v="0"/>
    <n v="333760"/>
    <n v="9755804.8000000007"/>
    <s v="Резерв"/>
    <s v="С2-50"/>
    <s v="Ст"/>
    <n v="29.23"/>
    <n v="333760"/>
    <s v="Резерв"/>
  </r>
  <r>
    <n v="377"/>
    <s v="С2-51"/>
    <x v="1"/>
    <n v="2"/>
    <n v="17"/>
    <n v="51"/>
    <n v="29.23"/>
    <x v="0"/>
    <s v="Ст"/>
    <n v="4.25"/>
    <n v="1.28"/>
    <n v="24.98"/>
    <n v="26.26"/>
    <s v="S"/>
    <s v="Линейная"/>
    <s v="Правильная"/>
    <s v="Зона 3"/>
    <s v="Двор юг"/>
    <s v="Стандарт"/>
    <n v="38"/>
    <n v="320000"/>
    <n v="-0.01"/>
    <n v="0.04"/>
    <n v="0"/>
    <n v="0.03"/>
    <n v="-5.0000000000000001E-3"/>
    <n v="0"/>
    <n v="0"/>
    <n v="-1.2E-2"/>
    <n v="0"/>
    <n v="333760"/>
    <n v="9755804.8000000007"/>
    <n v="0"/>
    <n v="333760"/>
    <n v="9755804.8000000007"/>
    <s v="Резерв"/>
    <s v="С2-51"/>
    <s v="Ст"/>
    <n v="29.23"/>
    <n v="333760"/>
    <s v="Резерв"/>
  </r>
  <r>
    <n v="378"/>
    <s v="С2-52"/>
    <x v="1"/>
    <n v="2"/>
    <n v="18"/>
    <n v="52"/>
    <n v="29.23"/>
    <x v="0"/>
    <s v="Ст"/>
    <n v="4.25"/>
    <n v="1.28"/>
    <n v="24.98"/>
    <n v="26.26"/>
    <s v="S"/>
    <s v="Линейная"/>
    <s v="Правильная"/>
    <s v="Зона 3"/>
    <s v="Двор юг"/>
    <s v="У входа в лифтовый холл"/>
    <n v="38"/>
    <n v="320000"/>
    <n v="-0.01"/>
    <n v="0.04"/>
    <n v="0"/>
    <n v="0.03"/>
    <n v="-5.0000000000000001E-3"/>
    <n v="0"/>
    <n v="-0.01"/>
    <n v="-1.2E-2"/>
    <n v="0"/>
    <n v="330560"/>
    <n v="9662268.8000000007"/>
    <n v="0"/>
    <n v="330560"/>
    <n v="9662268.8000000007"/>
    <s v="Резерв"/>
    <s v="С2-52"/>
    <s v="Ст"/>
    <n v="29.23"/>
    <n v="330560"/>
    <s v="Резерв"/>
  </r>
  <r>
    <n v="379"/>
    <s v="С2-53"/>
    <x v="1"/>
    <n v="2"/>
    <n v="19"/>
    <n v="53"/>
    <n v="29.23"/>
    <x v="0"/>
    <s v="Ст"/>
    <n v="4.25"/>
    <n v="1.28"/>
    <n v="24.98"/>
    <n v="26.26"/>
    <s v="S"/>
    <s v="Линейная"/>
    <s v="Правильная"/>
    <s v="Зона 3"/>
    <s v="Двор юг"/>
    <s v="Стандарт"/>
    <n v="38"/>
    <n v="320000"/>
    <n v="-0.01"/>
    <n v="0.04"/>
    <n v="0"/>
    <n v="0.03"/>
    <n v="-5.0000000000000001E-3"/>
    <n v="0"/>
    <n v="0"/>
    <n v="-1.2E-2"/>
    <n v="0"/>
    <n v="333760"/>
    <n v="9755804.8000000007"/>
    <n v="0"/>
    <n v="333760"/>
    <n v="9755804.8000000007"/>
    <s v="Резерв"/>
    <s v="С2-53"/>
    <s v="Ст"/>
    <n v="29.23"/>
    <n v="333760"/>
    <s v="Резерв"/>
  </r>
  <r>
    <n v="380"/>
    <s v="С2-54"/>
    <x v="1"/>
    <n v="2"/>
    <n v="20"/>
    <n v="54"/>
    <n v="29.23"/>
    <x v="0"/>
    <s v="Ст"/>
    <n v="4.25"/>
    <n v="1.28"/>
    <n v="24.98"/>
    <n v="26.26"/>
    <s v="S"/>
    <s v="Линейная"/>
    <s v="Правильная"/>
    <s v="Зона 3"/>
    <s v="Двор юг"/>
    <s v="Стандарт"/>
    <n v="38"/>
    <n v="320000"/>
    <n v="-0.01"/>
    <n v="0.04"/>
    <n v="0"/>
    <n v="0.03"/>
    <n v="-5.0000000000000001E-3"/>
    <n v="0"/>
    <n v="0"/>
    <n v="-1.2E-2"/>
    <n v="0"/>
    <n v="333760"/>
    <n v="9755804.8000000007"/>
    <n v="0"/>
    <n v="333760"/>
    <n v="9755804.8000000007"/>
    <s v="Резерв"/>
    <s v="С2-54"/>
    <s v="Ст"/>
    <n v="29.23"/>
    <n v="333760"/>
    <s v="Резерв"/>
  </r>
  <r>
    <n v="381"/>
    <s v="С2-55"/>
    <x v="1"/>
    <n v="2"/>
    <n v="21"/>
    <n v="55"/>
    <n v="29.23"/>
    <x v="0"/>
    <s v="Ст"/>
    <n v="4.25"/>
    <n v="1.28"/>
    <n v="24.98"/>
    <n v="26.26"/>
    <s v="S"/>
    <s v="Линейная"/>
    <s v="Правильная"/>
    <s v="Зона 3"/>
    <s v="Двор юг"/>
    <s v="Стандарт"/>
    <n v="38"/>
    <n v="320000"/>
    <n v="-0.01"/>
    <n v="0.04"/>
    <n v="0"/>
    <n v="0.03"/>
    <n v="-5.0000000000000001E-3"/>
    <n v="0"/>
    <n v="0"/>
    <n v="-1.2E-2"/>
    <n v="0"/>
    <n v="333760"/>
    <n v="9755804.8000000007"/>
    <n v="0"/>
    <n v="333760"/>
    <n v="9755804.8000000007"/>
    <s v="Резерв"/>
    <s v="С2-55"/>
    <s v="Ст"/>
    <n v="29.23"/>
    <n v="333760"/>
    <s v="Резерв"/>
  </r>
  <r>
    <n v="382"/>
    <s v="С2-56"/>
    <x v="1"/>
    <n v="2"/>
    <n v="22"/>
    <n v="56"/>
    <n v="28.52"/>
    <x v="0"/>
    <s v="Ст"/>
    <n v="4.25"/>
    <n v="1.28"/>
    <n v="24.27"/>
    <n v="25.55"/>
    <s v="S"/>
    <s v="Линейная"/>
    <s v="Правильная"/>
    <s v="Зона 3"/>
    <s v="Двор юг"/>
    <s v="Стандарт"/>
    <n v="38"/>
    <n v="320000"/>
    <n v="-0.01"/>
    <n v="0.04"/>
    <n v="0"/>
    <n v="0.03"/>
    <n v="-5.0000000000000001E-3"/>
    <n v="0"/>
    <n v="0"/>
    <n v="-1.2E-2"/>
    <n v="0"/>
    <n v="333760"/>
    <n v="9518835.1999999993"/>
    <n v="0"/>
    <n v="333760"/>
    <n v="9518835.1999999993"/>
    <s v="Резерв"/>
    <s v="С2-56"/>
    <s v="Ст"/>
    <n v="28.52"/>
    <n v="333760"/>
    <s v="Резерв"/>
  </r>
  <r>
    <n v="383"/>
    <s v="С2-57"/>
    <x v="1"/>
    <n v="2"/>
    <n v="23"/>
    <n v="57"/>
    <n v="49.71"/>
    <x v="0"/>
    <s v="Ст"/>
    <n v="13.98"/>
    <n v="4.1900000000000004"/>
    <n v="35.730000000000004"/>
    <n v="39.92"/>
    <s v="XL"/>
    <s v="Угловая"/>
    <s v="Правильная"/>
    <s v="Зона 3"/>
    <s v="Двор юго-запад"/>
    <s v="Стандарт"/>
    <n v="38"/>
    <n v="320000"/>
    <n v="-0.01"/>
    <n v="-0.02"/>
    <n v="0.03"/>
    <n v="0.03"/>
    <n v="-5.0000000000000001E-3"/>
    <n v="0.02"/>
    <n v="0"/>
    <n v="-1.2E-2"/>
    <n v="0"/>
    <n v="330560"/>
    <n v="16432137.6"/>
    <n v="0"/>
    <n v="330560"/>
    <n v="16432137.6"/>
    <s v="Резерв"/>
    <s v="С2-57"/>
    <s v="Ст"/>
    <n v="49.71"/>
    <n v="330560"/>
    <s v="Резерв"/>
  </r>
  <r>
    <n v="384"/>
    <s v="С2-58"/>
    <x v="1"/>
    <n v="2"/>
    <n v="24"/>
    <n v="58"/>
    <n v="49.71"/>
    <x v="0"/>
    <s v="Ст"/>
    <n v="13.98"/>
    <n v="4.1900000000000004"/>
    <n v="35.730000000000004"/>
    <n v="39.92"/>
    <s v="XL"/>
    <s v="Угловая"/>
    <s v="Правильная"/>
    <s v="Зона 3"/>
    <s v="Улица север"/>
    <s v="Стандарт"/>
    <n v="38"/>
    <n v="320000"/>
    <n v="-0.01"/>
    <n v="-0.02"/>
    <n v="0.03"/>
    <n v="0.03"/>
    <n v="-5.0000000000000001E-3"/>
    <n v="-0.02"/>
    <n v="0"/>
    <n v="-1.2E-2"/>
    <n v="0"/>
    <n v="317760"/>
    <n v="15795849.6"/>
    <n v="0"/>
    <n v="317760"/>
    <n v="15795849.6"/>
    <s v="Свободно"/>
    <s v="С2-58"/>
    <s v="Ст"/>
    <n v="49.71"/>
    <n v="317760"/>
    <s v="Свободно"/>
  </r>
  <r>
    <n v="385"/>
    <s v="С2-59"/>
    <x v="1"/>
    <n v="2"/>
    <n v="25"/>
    <n v="59"/>
    <n v="28.52"/>
    <x v="0"/>
    <s v="Ст"/>
    <n v="4.25"/>
    <n v="1.28"/>
    <n v="24.27"/>
    <n v="25.55"/>
    <s v="S"/>
    <s v="Линейная"/>
    <s v="Правильная"/>
    <s v="Зона 3"/>
    <s v="Улица север"/>
    <s v="Стандарт"/>
    <n v="38"/>
    <n v="320000"/>
    <n v="-0.01"/>
    <n v="0.04"/>
    <n v="0"/>
    <n v="0.03"/>
    <n v="-5.0000000000000001E-3"/>
    <n v="-0.02"/>
    <n v="0"/>
    <n v="-1.2E-2"/>
    <n v="0"/>
    <n v="327360"/>
    <n v="9336307.1999999993"/>
    <n v="0"/>
    <n v="327360"/>
    <n v="9336307.1999999993"/>
    <s v="Свободно"/>
    <s v="С2-59"/>
    <s v="Ст"/>
    <n v="28.52"/>
    <n v="327360"/>
    <s v="Свободно"/>
  </r>
  <r>
    <n v="332"/>
    <s v="С2-6"/>
    <x v="1"/>
    <n v="1"/>
    <n v="6"/>
    <n v="6"/>
    <n v="31.95"/>
    <x v="0"/>
    <s v="Ст"/>
    <n v="7.68"/>
    <n v="2.2999999999999998"/>
    <n v="24.27"/>
    <n v="26.57"/>
    <s v="S"/>
    <s v="Линейная"/>
    <s v="Правильная"/>
    <s v="Зона 1"/>
    <s v="Двор юго-запад"/>
    <s v="Стандарт"/>
    <n v="34"/>
    <n v="320000"/>
    <n v="-1.4999999999999999E-2"/>
    <n v="0.04"/>
    <n v="0"/>
    <n v="0.03"/>
    <n v="5.0000000000000001E-3"/>
    <n v="0.02"/>
    <n v="0"/>
    <n v="-8.0000000000000002E-3"/>
    <n v="0"/>
    <n v="343040"/>
    <n v="10960128"/>
    <n v="0"/>
    <n v="343040"/>
    <n v="10960128"/>
    <s v="Резерв"/>
    <s v="С2-6"/>
    <s v="Ст"/>
    <n v="31.95"/>
    <n v="343040"/>
    <s v="Резерв"/>
  </r>
  <r>
    <n v="386"/>
    <s v="С2-60"/>
    <x v="1"/>
    <n v="2"/>
    <n v="26"/>
    <n v="60"/>
    <n v="29.23"/>
    <x v="0"/>
    <s v="Ст"/>
    <n v="4.25"/>
    <n v="1.28"/>
    <n v="24.98"/>
    <n v="26.26"/>
    <s v="S"/>
    <s v="Линейная"/>
    <s v="Правильная"/>
    <s v="Зона 3"/>
    <s v="Улица север"/>
    <s v="Стандарт"/>
    <n v="38"/>
    <n v="320000"/>
    <n v="-0.01"/>
    <n v="0.04"/>
    <n v="0"/>
    <n v="0.03"/>
    <n v="-5.0000000000000001E-3"/>
    <n v="-0.02"/>
    <n v="0"/>
    <n v="-1.2E-2"/>
    <n v="0"/>
    <n v="327360"/>
    <n v="9568732.8000000007"/>
    <n v="0"/>
    <n v="327360"/>
    <n v="9568732.8000000007"/>
    <s v="Свободно"/>
    <s v="С2-60"/>
    <s v="Ст"/>
    <n v="29.23"/>
    <n v="327360"/>
    <s v="Свободно"/>
  </r>
  <r>
    <n v="387"/>
    <s v="С2-61"/>
    <x v="1"/>
    <n v="2"/>
    <n v="27"/>
    <n v="61"/>
    <n v="29.23"/>
    <x v="0"/>
    <s v="Ст"/>
    <n v="4.25"/>
    <n v="1.28"/>
    <n v="24.98"/>
    <n v="26.26"/>
    <s v="S"/>
    <s v="Линейная"/>
    <s v="Правильная"/>
    <s v="Зона 3"/>
    <s v="Улица север"/>
    <s v="Стандарт"/>
    <n v="38"/>
    <n v="320000"/>
    <n v="-0.01"/>
    <n v="0.04"/>
    <n v="0"/>
    <n v="0.03"/>
    <n v="-5.0000000000000001E-3"/>
    <n v="-0.02"/>
    <n v="0"/>
    <n v="-1.2E-2"/>
    <n v="0"/>
    <n v="327360"/>
    <n v="9568732.8000000007"/>
    <n v="0"/>
    <n v="327360"/>
    <n v="9568732.8000000007"/>
    <s v="Свободно"/>
    <s v="С2-61"/>
    <s v="Ст"/>
    <n v="29.23"/>
    <n v="327360"/>
    <s v="Свободно"/>
  </r>
  <r>
    <n v="388"/>
    <s v="С2-62"/>
    <x v="1"/>
    <n v="2"/>
    <n v="28"/>
    <n v="62"/>
    <n v="29.43"/>
    <x v="0"/>
    <s v="Ст"/>
    <n v="4.63"/>
    <n v="1.39"/>
    <n v="24.8"/>
    <n v="26.19"/>
    <s v="S"/>
    <s v="Линейная"/>
    <s v="Правильная"/>
    <s v="Зона 3"/>
    <s v="Улица север"/>
    <s v="Около/над входной группой"/>
    <n v="38"/>
    <n v="320000"/>
    <n v="-0.01"/>
    <n v="0.04"/>
    <n v="0"/>
    <n v="0.03"/>
    <n v="-5.0000000000000001E-3"/>
    <n v="-0.02"/>
    <n v="-0.01"/>
    <n v="-1.2E-2"/>
    <n v="0"/>
    <n v="324160"/>
    <n v="9540028.8000000007"/>
    <n v="0"/>
    <n v="324160"/>
    <n v="9540028.8000000007"/>
    <s v="Свободно"/>
    <s v="С2-62"/>
    <s v="Ст"/>
    <n v="29.43"/>
    <n v="324160"/>
    <s v="Свободно"/>
  </r>
  <r>
    <n v="389"/>
    <s v="С2-63"/>
    <x v="1"/>
    <n v="2"/>
    <n v="29"/>
    <n v="63"/>
    <n v="34.4"/>
    <x v="0"/>
    <s v="Ст"/>
    <n v="5.46"/>
    <n v="1.64"/>
    <n v="28.939999999999998"/>
    <n v="30.58"/>
    <s v="M"/>
    <s v="Линейная"/>
    <s v="Правильная"/>
    <s v="Зона 3"/>
    <s v="Улица север"/>
    <s v="Около/над входной группой"/>
    <n v="38"/>
    <n v="320000"/>
    <n v="-0.01"/>
    <n v="0"/>
    <n v="0"/>
    <n v="0.03"/>
    <n v="-5.0000000000000001E-3"/>
    <n v="-0.02"/>
    <n v="-0.01"/>
    <n v="-1.2E-2"/>
    <n v="0"/>
    <n v="311360"/>
    <n v="10710784"/>
    <n v="0"/>
    <n v="311360"/>
    <n v="10710784"/>
    <s v="Свободно"/>
    <s v="С2-63"/>
    <s v="Ст"/>
    <n v="34.4"/>
    <n v="311360"/>
    <s v="Свободно"/>
  </r>
  <r>
    <n v="390"/>
    <s v="С2-64"/>
    <x v="1"/>
    <n v="2"/>
    <n v="30"/>
    <n v="64"/>
    <n v="29.23"/>
    <x v="0"/>
    <s v="Ст"/>
    <n v="4.25"/>
    <n v="1.28"/>
    <n v="24.98"/>
    <n v="26.26"/>
    <s v="S"/>
    <s v="Линейная"/>
    <s v="Правильная"/>
    <s v="Зона 3"/>
    <s v="Улица север"/>
    <s v="Стандарт"/>
    <n v="38"/>
    <n v="320000"/>
    <n v="-0.01"/>
    <n v="0.04"/>
    <n v="0"/>
    <n v="0.03"/>
    <n v="-5.0000000000000001E-3"/>
    <n v="-0.02"/>
    <n v="0"/>
    <n v="-1.2E-2"/>
    <n v="0"/>
    <n v="327360"/>
    <n v="9568732.8000000007"/>
    <n v="0"/>
    <n v="327360"/>
    <n v="9568732.8000000007"/>
    <s v="Свободно"/>
    <s v="С2-64"/>
    <s v="Ст"/>
    <n v="29.23"/>
    <n v="327360"/>
    <s v="Свободно"/>
  </r>
  <r>
    <n v="391"/>
    <s v="С2-65"/>
    <x v="1"/>
    <n v="2"/>
    <n v="31"/>
    <n v="65"/>
    <n v="29.23"/>
    <x v="0"/>
    <s v="Ст"/>
    <n v="4.25"/>
    <n v="1.28"/>
    <n v="24.98"/>
    <n v="26.26"/>
    <s v="S"/>
    <s v="Линейная"/>
    <s v="Правильная"/>
    <s v="Зона 2"/>
    <s v="Улица север"/>
    <s v="Стандарт"/>
    <n v="38"/>
    <n v="320000"/>
    <n v="-0.01"/>
    <n v="0.04"/>
    <n v="0"/>
    <n v="0.03"/>
    <n v="0"/>
    <n v="-0.02"/>
    <n v="0"/>
    <n v="-1.2E-2"/>
    <n v="0"/>
    <n v="328960"/>
    <n v="9615500.8000000007"/>
    <n v="0"/>
    <n v="328960"/>
    <n v="9615500.8000000007"/>
    <s v="Свободно"/>
    <s v="С2-65"/>
    <s v="Ст"/>
    <n v="29.23"/>
    <n v="328960"/>
    <s v="Свободно"/>
  </r>
  <r>
    <n v="392"/>
    <s v="С2-66"/>
    <x v="1"/>
    <n v="2"/>
    <n v="32"/>
    <n v="66"/>
    <n v="29.23"/>
    <x v="0"/>
    <s v="Ст"/>
    <n v="4.25"/>
    <n v="1.28"/>
    <n v="24.98"/>
    <n v="26.26"/>
    <s v="S"/>
    <s v="Линейная"/>
    <s v="Правильная"/>
    <s v="Зона 2"/>
    <s v="Улица север"/>
    <s v="Стандарт"/>
    <n v="38"/>
    <n v="320000"/>
    <n v="-0.01"/>
    <n v="0.04"/>
    <n v="0"/>
    <n v="0.03"/>
    <n v="0"/>
    <n v="-0.02"/>
    <n v="0"/>
    <n v="-1.2E-2"/>
    <n v="0"/>
    <n v="328960"/>
    <n v="9615500.8000000007"/>
    <n v="0"/>
    <n v="328960"/>
    <n v="9615500.8000000007"/>
    <s v="Свободно"/>
    <s v="С2-66"/>
    <s v="Ст"/>
    <n v="29.23"/>
    <n v="328960"/>
    <s v="Свободно"/>
  </r>
  <r>
    <n v="393"/>
    <s v="С2-67"/>
    <x v="1"/>
    <n v="2"/>
    <n v="33"/>
    <n v="67"/>
    <n v="29.23"/>
    <x v="0"/>
    <s v="Ст"/>
    <n v="4.25"/>
    <n v="1.28"/>
    <n v="24.98"/>
    <n v="26.26"/>
    <s v="S"/>
    <s v="Линейная"/>
    <s v="Правильная"/>
    <s v="Зона 2"/>
    <s v="Улица север"/>
    <s v="Стандарт"/>
    <n v="38"/>
    <n v="320000"/>
    <n v="-0.01"/>
    <n v="0.04"/>
    <n v="0"/>
    <n v="0.03"/>
    <n v="0"/>
    <n v="-0.02"/>
    <n v="0"/>
    <n v="-1.2E-2"/>
    <n v="0"/>
    <n v="328960"/>
    <n v="9615500.8000000007"/>
    <n v="0"/>
    <n v="328960"/>
    <n v="9615500.8000000007"/>
    <s v="Свободно"/>
    <s v="С2-67"/>
    <s v="Ст"/>
    <n v="29.23"/>
    <n v="328960"/>
    <s v="Свободно"/>
  </r>
  <r>
    <n v="394"/>
    <s v="С2-68"/>
    <x v="1"/>
    <n v="2"/>
    <n v="34"/>
    <n v="68"/>
    <n v="63.38"/>
    <x v="1"/>
    <s v="1АЕ"/>
    <n v="12.82"/>
    <n v="3.85"/>
    <n v="50.56"/>
    <n v="54.410000000000004"/>
    <s v="XL"/>
    <s v="Линейная"/>
    <s v="Неправильная"/>
    <s v="Зона 2"/>
    <s v="Улица северо-восток"/>
    <s v="Стандарт"/>
    <n v="38"/>
    <n v="310400"/>
    <n v="-0.01"/>
    <n v="-0.02"/>
    <n v="0"/>
    <n v="0"/>
    <n v="0"/>
    <n v="-0.02"/>
    <n v="0"/>
    <n v="-1.2E-2"/>
    <n v="0"/>
    <n v="291155.20000000001"/>
    <n v="18453416.576000001"/>
    <n v="0"/>
    <n v="291155.20000000001"/>
    <n v="18453416.576000001"/>
    <s v="Свободно"/>
    <s v="С2-68"/>
    <s v="1К"/>
    <n v="63.38"/>
    <n v="291155.20000000001"/>
    <s v="Свободно"/>
  </r>
  <r>
    <n v="395"/>
    <s v="С2-69"/>
    <x v="1"/>
    <n v="2"/>
    <n v="35"/>
    <n v="69"/>
    <n v="28.87"/>
    <x v="0"/>
    <s v="Ст"/>
    <n v="4.13"/>
    <n v="1.24"/>
    <n v="24.740000000000002"/>
    <n v="25.98"/>
    <s v="S"/>
    <s v="Линейная"/>
    <s v="Правильная"/>
    <s v="Зона 1"/>
    <s v="Улица северо-восток"/>
    <s v="Стандарт"/>
    <n v="38"/>
    <n v="320000"/>
    <n v="-0.01"/>
    <n v="0.04"/>
    <n v="0"/>
    <n v="0.03"/>
    <n v="5.0000000000000001E-3"/>
    <n v="-0.02"/>
    <n v="0"/>
    <n v="-1.2E-2"/>
    <n v="0"/>
    <n v="330560"/>
    <n v="9543267.2000000011"/>
    <n v="0"/>
    <n v="330560"/>
    <n v="9543267.2000000011"/>
    <s v="Свободно"/>
    <s v="С2-69"/>
    <s v="Ст"/>
    <n v="28.87"/>
    <n v="330560"/>
    <s v="Свободно"/>
  </r>
  <r>
    <n v="333"/>
    <s v="С2-7"/>
    <x v="1"/>
    <n v="1"/>
    <n v="7"/>
    <n v="7"/>
    <n v="32.42"/>
    <x v="0"/>
    <s v="Ст"/>
    <n v="7.68"/>
    <n v="2.2999999999999998"/>
    <n v="24.740000000000002"/>
    <n v="27.040000000000003"/>
    <s v="S"/>
    <s v="Линейная"/>
    <s v="Правильная"/>
    <s v="Зона 1"/>
    <s v="Двор юго-запад"/>
    <s v="Стандарт"/>
    <n v="34"/>
    <n v="320000"/>
    <n v="-1.4999999999999999E-2"/>
    <n v="0.04"/>
    <n v="0"/>
    <n v="0.03"/>
    <n v="5.0000000000000001E-3"/>
    <n v="0.02"/>
    <n v="0"/>
    <n v="-8.0000000000000002E-3"/>
    <n v="0"/>
    <n v="343040"/>
    <n v="11121356.800000001"/>
    <n v="0"/>
    <n v="343040"/>
    <n v="11121356.800000001"/>
    <s v="Резерв"/>
    <s v="С2-7"/>
    <s v="Ст"/>
    <n v="32.42"/>
    <n v="343040"/>
    <s v="Резерв"/>
  </r>
  <r>
    <n v="396"/>
    <s v="С2-70"/>
    <x v="1"/>
    <n v="2"/>
    <n v="36"/>
    <n v="70"/>
    <n v="28.87"/>
    <x v="0"/>
    <s v="Ст"/>
    <n v="4.13"/>
    <n v="1.24"/>
    <n v="24.740000000000002"/>
    <n v="25.98"/>
    <s v="S"/>
    <s v="Линейная"/>
    <s v="Правильная"/>
    <s v="Зона 1"/>
    <s v="Улица северо-восток"/>
    <s v="Стандарт"/>
    <n v="38"/>
    <n v="320000"/>
    <n v="-0.01"/>
    <n v="0.04"/>
    <n v="0"/>
    <n v="0.03"/>
    <n v="5.0000000000000001E-3"/>
    <n v="-0.02"/>
    <n v="0"/>
    <n v="-1.2E-2"/>
    <n v="0"/>
    <n v="330560"/>
    <n v="9543267.2000000011"/>
    <n v="0"/>
    <n v="330560"/>
    <n v="9543267.2000000011"/>
    <s v="Свободно"/>
    <s v="С2-70"/>
    <s v="Ст"/>
    <n v="28.87"/>
    <n v="330560"/>
    <s v="Свободно"/>
  </r>
  <r>
    <n v="397"/>
    <s v="С2-71"/>
    <x v="1"/>
    <n v="2"/>
    <n v="37"/>
    <n v="71"/>
    <n v="28.42"/>
    <x v="0"/>
    <s v="Ст"/>
    <n v="3.68"/>
    <n v="1.1000000000000001"/>
    <n v="24.740000000000002"/>
    <n v="25.840000000000003"/>
    <s v="S"/>
    <s v="Линейная"/>
    <s v="Правильная"/>
    <s v="Зона 1"/>
    <s v="Улица северо-восток"/>
    <s v="Стандарт"/>
    <n v="38"/>
    <n v="320000"/>
    <n v="-0.01"/>
    <n v="0.04"/>
    <n v="0"/>
    <n v="0.03"/>
    <n v="5.0000000000000001E-3"/>
    <n v="-0.02"/>
    <n v="0"/>
    <n v="-1.2E-2"/>
    <n v="0"/>
    <n v="330560"/>
    <n v="9394515.2000000011"/>
    <n v="0"/>
    <n v="330560"/>
    <n v="9394515.2000000011"/>
    <s v="Свободно"/>
    <s v="С2-71"/>
    <s v="Ст"/>
    <n v="28.42"/>
    <n v="330560"/>
    <s v="Свободно"/>
  </r>
  <r>
    <n v="398"/>
    <s v="С2-72"/>
    <x v="1"/>
    <n v="2"/>
    <n v="38"/>
    <n v="72"/>
    <n v="28.7"/>
    <x v="0"/>
    <s v="Ст"/>
    <n v="4.1100000000000003"/>
    <n v="1.23"/>
    <n v="24.59"/>
    <n v="25.82"/>
    <s v="S"/>
    <s v="Линейная"/>
    <s v="Правильная"/>
    <s v="Зона 1"/>
    <s v="Улица северо-восток"/>
    <s v="Около/над входной группой"/>
    <n v="38"/>
    <n v="320000"/>
    <n v="-0.01"/>
    <n v="0.04"/>
    <n v="0"/>
    <n v="0.03"/>
    <n v="5.0000000000000001E-3"/>
    <n v="-0.02"/>
    <n v="-0.01"/>
    <n v="-1.2E-2"/>
    <n v="0"/>
    <n v="327360"/>
    <n v="9395232"/>
    <n v="0"/>
    <n v="327360"/>
    <n v="9395232"/>
    <s v="Свободно"/>
    <s v="С2-72"/>
    <s v="Ст"/>
    <n v="28.7"/>
    <n v="327360"/>
    <s v="Свободно"/>
  </r>
  <r>
    <n v="399"/>
    <s v="С2-73"/>
    <x v="1"/>
    <n v="3"/>
    <n v="1"/>
    <n v="73"/>
    <n v="37.479999999999997"/>
    <x v="0"/>
    <s v="Ст"/>
    <n v="7.26"/>
    <n v="2.1800000000000002"/>
    <n v="30.22"/>
    <n v="32.4"/>
    <s v="M"/>
    <s v="Линейная"/>
    <s v="Правильная"/>
    <s v="Зона 1"/>
    <s v="Озеро"/>
    <s v="Стандарт"/>
    <n v="40"/>
    <n v="320000"/>
    <n v="-5.0000000000000001E-3"/>
    <n v="0"/>
    <n v="0"/>
    <n v="0.03"/>
    <n v="5.0000000000000001E-3"/>
    <n v="0.03"/>
    <n v="0"/>
    <n v="-1.4E-2"/>
    <n v="0"/>
    <n v="334720"/>
    <n v="12545305.6"/>
    <n v="0"/>
    <n v="334720"/>
    <n v="12545305.6"/>
    <s v="Резерв"/>
    <s v="С2-73"/>
    <s v="Ст"/>
    <n v="37.479999999999997"/>
    <n v="334720"/>
    <s v="Резерв"/>
  </r>
  <r>
    <n v="400"/>
    <s v="С2-74"/>
    <x v="1"/>
    <n v="3"/>
    <n v="2"/>
    <n v="74"/>
    <n v="29.02"/>
    <x v="0"/>
    <s v="Ст"/>
    <n v="4.29"/>
    <n v="1.29"/>
    <n v="24.73"/>
    <n v="26.02"/>
    <s v="S"/>
    <s v="Линейная"/>
    <s v="Правильная"/>
    <s v="Зона 1"/>
    <s v="Озеро"/>
    <s v="Стандарт"/>
    <n v="40"/>
    <n v="320000"/>
    <n v="-5.0000000000000001E-3"/>
    <n v="0.04"/>
    <n v="0"/>
    <n v="0.03"/>
    <n v="5.0000000000000001E-3"/>
    <n v="0.03"/>
    <n v="0"/>
    <n v="-1.4E-2"/>
    <n v="0"/>
    <n v="347520"/>
    <n v="10085030.4"/>
    <n v="0"/>
    <n v="347520"/>
    <n v="10085030.4"/>
    <s v="Резерв"/>
    <s v="С2-74"/>
    <s v="Ст"/>
    <n v="29.02"/>
    <n v="347520"/>
    <s v="Резерв"/>
  </r>
  <r>
    <n v="401"/>
    <s v="С2-75"/>
    <x v="1"/>
    <n v="3"/>
    <n v="3"/>
    <n v="75"/>
    <n v="28.56"/>
    <x v="0"/>
    <s v="Ст"/>
    <n v="4.29"/>
    <n v="1.29"/>
    <n v="24.27"/>
    <n v="25.56"/>
    <s v="S"/>
    <s v="Линейная"/>
    <s v="Правильная"/>
    <s v="Зона 1"/>
    <s v="Озеро"/>
    <s v="Стандарт"/>
    <n v="40"/>
    <n v="320000"/>
    <n v="-5.0000000000000001E-3"/>
    <n v="0.04"/>
    <n v="0"/>
    <n v="0.03"/>
    <n v="5.0000000000000001E-3"/>
    <n v="0.03"/>
    <n v="0"/>
    <n v="-1.4E-2"/>
    <n v="0"/>
    <n v="347520"/>
    <n v="9925171.1999999993"/>
    <n v="0"/>
    <n v="347520"/>
    <n v="9925171.1999999993"/>
    <s v="Резерв"/>
    <s v="С2-75"/>
    <s v="Ст"/>
    <n v="28.56"/>
    <n v="347520"/>
    <s v="Резерв"/>
  </r>
  <r>
    <n v="402"/>
    <s v="С2-76"/>
    <x v="1"/>
    <n v="3"/>
    <n v="4"/>
    <n v="76"/>
    <n v="32.46"/>
    <x v="0"/>
    <s v="Ст"/>
    <n v="4.4000000000000004"/>
    <n v="1.32"/>
    <n v="28.060000000000002"/>
    <n v="29.380000000000003"/>
    <s v="S"/>
    <s v="Угловая"/>
    <s v="Правильная"/>
    <s v="Зона 1"/>
    <s v="Озеро"/>
    <s v="Стандарт"/>
    <n v="40"/>
    <n v="320000"/>
    <n v="-5.0000000000000001E-3"/>
    <n v="0.04"/>
    <n v="0.03"/>
    <n v="0.03"/>
    <n v="5.0000000000000001E-3"/>
    <n v="0.03"/>
    <n v="0"/>
    <n v="-1.4E-2"/>
    <n v="0"/>
    <n v="357120"/>
    <n v="11592115.200000001"/>
    <n v="0"/>
    <n v="357120"/>
    <n v="11592115.200000001"/>
    <s v="Резерв"/>
    <s v="С2-76"/>
    <s v="Ст"/>
    <n v="32.46"/>
    <n v="357120"/>
    <s v="Резерв"/>
  </r>
  <r>
    <n v="403"/>
    <s v="С2-77"/>
    <x v="1"/>
    <n v="3"/>
    <n v="5"/>
    <n v="77"/>
    <n v="32.44"/>
    <x v="0"/>
    <s v="Ст"/>
    <n v="4.4000000000000004"/>
    <n v="1.32"/>
    <n v="28.04"/>
    <n v="29.36"/>
    <s v="S"/>
    <s v="Угловая"/>
    <s v="Правильная"/>
    <s v="Зона 1"/>
    <s v="Двор юг"/>
    <s v="Стандарт"/>
    <n v="40"/>
    <n v="320000"/>
    <n v="-5.0000000000000001E-3"/>
    <n v="0.04"/>
    <n v="0.03"/>
    <n v="0.03"/>
    <n v="5.0000000000000001E-3"/>
    <n v="0"/>
    <n v="0"/>
    <n v="-1.4E-2"/>
    <n v="0"/>
    <n v="347520"/>
    <n v="11273548.799999999"/>
    <n v="0"/>
    <n v="347520"/>
    <n v="11273548.799999999"/>
    <s v="Резерв"/>
    <s v="С2-77"/>
    <s v="Ст"/>
    <n v="32.44"/>
    <n v="347520"/>
    <s v="Резерв"/>
  </r>
  <r>
    <n v="404"/>
    <s v="С2-78"/>
    <x v="1"/>
    <n v="3"/>
    <n v="6"/>
    <n v="78"/>
    <n v="28.56"/>
    <x v="0"/>
    <s v="Ст"/>
    <n v="4.29"/>
    <n v="1.29"/>
    <n v="24.27"/>
    <n v="25.56"/>
    <s v="S"/>
    <s v="Линейная"/>
    <s v="Правильная"/>
    <s v="Зона 1"/>
    <s v="Двор юго-запад"/>
    <s v="Стандарт"/>
    <n v="40"/>
    <n v="320000"/>
    <n v="-5.0000000000000001E-3"/>
    <n v="0.04"/>
    <n v="0"/>
    <n v="0.03"/>
    <n v="5.0000000000000001E-3"/>
    <n v="0.02"/>
    <n v="0"/>
    <n v="-1.4E-2"/>
    <n v="0"/>
    <n v="344320"/>
    <n v="9833779.1999999993"/>
    <n v="0"/>
    <n v="344320"/>
    <n v="9833779.1999999993"/>
    <s v="Резерв"/>
    <s v="С2-78"/>
    <s v="Ст"/>
    <n v="28.56"/>
    <n v="344320"/>
    <s v="Резерв"/>
  </r>
  <r>
    <n v="405"/>
    <s v="С2-79"/>
    <x v="1"/>
    <n v="3"/>
    <n v="7"/>
    <n v="79"/>
    <n v="29.03"/>
    <x v="0"/>
    <s v="Ст"/>
    <n v="4.29"/>
    <n v="1.29"/>
    <n v="24.740000000000002"/>
    <n v="26.03"/>
    <s v="S"/>
    <s v="Линейная"/>
    <s v="Правильная"/>
    <s v="Зона 1"/>
    <s v="Двор юго-запад"/>
    <s v="Стандарт"/>
    <n v="40"/>
    <n v="320000"/>
    <n v="-5.0000000000000001E-3"/>
    <n v="0.04"/>
    <n v="0"/>
    <n v="0.03"/>
    <n v="5.0000000000000001E-3"/>
    <n v="0.02"/>
    <n v="0"/>
    <n v="-1.4E-2"/>
    <n v="0"/>
    <n v="344320"/>
    <n v="9995609.5999999996"/>
    <n v="0"/>
    <n v="344320"/>
    <n v="9995609.5999999996"/>
    <s v="Резерв"/>
    <s v="С2-79"/>
    <s v="Ст"/>
    <n v="29.03"/>
    <n v="344320"/>
    <s v="Резерв"/>
  </r>
  <r>
    <n v="334"/>
    <s v="С2-8"/>
    <x v="1"/>
    <n v="1"/>
    <n v="8"/>
    <n v="8"/>
    <n v="31.96"/>
    <x v="0"/>
    <s v="Ст"/>
    <n v="7.22"/>
    <n v="2.17"/>
    <n v="24.740000000000002"/>
    <n v="26.910000000000004"/>
    <s v="S"/>
    <s v="Линейная"/>
    <s v="Правильная"/>
    <s v="Зона 1"/>
    <s v="Двор юго-запад"/>
    <s v="Около/над входной группой"/>
    <n v="34"/>
    <n v="320000"/>
    <n v="-1.4999999999999999E-2"/>
    <n v="0.04"/>
    <n v="0"/>
    <n v="0.03"/>
    <n v="5.0000000000000001E-3"/>
    <n v="0.02"/>
    <n v="-0.01"/>
    <n v="-8.0000000000000002E-3"/>
    <n v="0"/>
    <n v="339840"/>
    <n v="10861286.4"/>
    <n v="0"/>
    <n v="339840"/>
    <n v="10861286.4"/>
    <s v="Резерв"/>
    <s v="С2-8"/>
    <s v="Ст"/>
    <n v="31.96"/>
    <n v="339840"/>
    <s v="Резерв"/>
  </r>
  <r>
    <n v="406"/>
    <s v="С2-80"/>
    <x v="1"/>
    <n v="3"/>
    <n v="8"/>
    <n v="80"/>
    <n v="28.55"/>
    <x v="0"/>
    <s v="Ст"/>
    <n v="3.81"/>
    <n v="1.1399999999999999"/>
    <n v="24.740000000000002"/>
    <n v="25.880000000000003"/>
    <s v="S"/>
    <s v="Линейная"/>
    <s v="Правильная"/>
    <s v="Зона 1"/>
    <s v="Двор юго-запад"/>
    <s v="Стандарт"/>
    <n v="40"/>
    <n v="320000"/>
    <n v="-5.0000000000000001E-3"/>
    <n v="0.04"/>
    <n v="0"/>
    <n v="0.03"/>
    <n v="5.0000000000000001E-3"/>
    <n v="0.02"/>
    <n v="0"/>
    <n v="-1.4E-2"/>
    <n v="0"/>
    <n v="344320"/>
    <n v="9830336"/>
    <n v="0"/>
    <n v="344320"/>
    <n v="9830336"/>
    <s v="Резерв"/>
    <s v="С2-80"/>
    <s v="Ст"/>
    <n v="28.55"/>
    <n v="344320"/>
    <s v="Резерв"/>
  </r>
  <r>
    <n v="407"/>
    <s v="С2-81"/>
    <x v="1"/>
    <n v="3"/>
    <n v="9"/>
    <n v="81"/>
    <n v="29.03"/>
    <x v="0"/>
    <s v="Ст"/>
    <n v="4.29"/>
    <n v="1.29"/>
    <n v="24.740000000000002"/>
    <n v="26.03"/>
    <s v="S"/>
    <s v="Линейная"/>
    <s v="Правильная"/>
    <s v="Зона 1"/>
    <s v="Двор юго-запад"/>
    <s v="У входа в лифтовый холл"/>
    <n v="40"/>
    <n v="320000"/>
    <n v="-5.0000000000000001E-3"/>
    <n v="0.04"/>
    <n v="0"/>
    <n v="0.03"/>
    <n v="5.0000000000000001E-3"/>
    <n v="0.02"/>
    <n v="-0.01"/>
    <n v="-1.4E-2"/>
    <n v="0"/>
    <n v="341120"/>
    <n v="9902713.5999999996"/>
    <n v="0"/>
    <n v="341120"/>
    <n v="9902713.5999999996"/>
    <s v="Резерв"/>
    <s v="С2-81"/>
    <s v="Ст"/>
    <n v="29.03"/>
    <n v="341120"/>
    <s v="Резерв"/>
  </r>
  <r>
    <n v="408"/>
    <s v="С2-82"/>
    <x v="1"/>
    <n v="3"/>
    <n v="10"/>
    <n v="82"/>
    <n v="29.03"/>
    <x v="0"/>
    <s v="Ст"/>
    <n v="4.29"/>
    <n v="1.29"/>
    <n v="24.740000000000002"/>
    <n v="26.03"/>
    <s v="S"/>
    <s v="Линейная"/>
    <s v="Правильная"/>
    <s v="Зона 1"/>
    <s v="Двор юго-запад"/>
    <s v="Около/над входной группой"/>
    <n v="40"/>
    <n v="320000"/>
    <n v="-5.0000000000000001E-3"/>
    <n v="0.04"/>
    <n v="0"/>
    <n v="0.03"/>
    <n v="5.0000000000000001E-3"/>
    <n v="0.02"/>
    <n v="-0.01"/>
    <n v="-1.4E-2"/>
    <n v="0"/>
    <n v="341120"/>
    <n v="9902713.5999999996"/>
    <n v="0"/>
    <n v="341120"/>
    <n v="9902713.5999999996"/>
    <s v="Резерв"/>
    <s v="С2-82"/>
    <s v="Ст"/>
    <n v="29.03"/>
    <n v="341120"/>
    <s v="Резерв"/>
  </r>
  <r>
    <n v="409"/>
    <s v="С2-83"/>
    <x v="1"/>
    <n v="3"/>
    <n v="11"/>
    <n v="83"/>
    <n v="29.03"/>
    <x v="0"/>
    <s v="Ст"/>
    <n v="4.29"/>
    <n v="1.29"/>
    <n v="24.740000000000002"/>
    <n v="26.03"/>
    <s v="S"/>
    <s v="Линейная"/>
    <s v="Правильная"/>
    <s v="Зона 1"/>
    <s v="Двор юго-запад"/>
    <s v="Около/над входной группой"/>
    <n v="40"/>
    <n v="320000"/>
    <n v="-5.0000000000000001E-3"/>
    <n v="0.04"/>
    <n v="0"/>
    <n v="0.03"/>
    <n v="5.0000000000000001E-3"/>
    <n v="0.02"/>
    <n v="-0.01"/>
    <n v="-1.4E-2"/>
    <n v="0"/>
    <n v="341120"/>
    <n v="9902713.5999999996"/>
    <n v="0"/>
    <n v="341120"/>
    <n v="9902713.5999999996"/>
    <s v="Резерв"/>
    <s v="С2-83"/>
    <s v="Ст"/>
    <n v="29.03"/>
    <n v="341120"/>
    <s v="Резерв"/>
  </r>
  <r>
    <n v="410"/>
    <s v="С2-84"/>
    <x v="1"/>
    <n v="3"/>
    <n v="12"/>
    <n v="84"/>
    <n v="29.03"/>
    <x v="0"/>
    <s v="Ст"/>
    <n v="4.29"/>
    <n v="1.29"/>
    <n v="24.740000000000002"/>
    <n v="26.03"/>
    <s v="S"/>
    <s v="Линейная"/>
    <s v="Правильная"/>
    <s v="Зона 1"/>
    <s v="Двор юго-запад"/>
    <s v="Стандарт"/>
    <n v="40"/>
    <n v="320000"/>
    <n v="-5.0000000000000001E-3"/>
    <n v="0.04"/>
    <n v="0"/>
    <n v="0.03"/>
    <n v="5.0000000000000001E-3"/>
    <n v="0.02"/>
    <n v="0"/>
    <n v="-1.4E-2"/>
    <n v="0"/>
    <n v="344320"/>
    <n v="9995609.5999999996"/>
    <n v="0"/>
    <n v="344320"/>
    <n v="9995609.5999999996"/>
    <s v="Резерв"/>
    <s v="С2-84"/>
    <s v="Ст"/>
    <n v="29.03"/>
    <n v="344320"/>
    <s v="Резерв"/>
  </r>
  <r>
    <n v="411"/>
    <s v="С2-85"/>
    <x v="1"/>
    <n v="3"/>
    <n v="13"/>
    <n v="85"/>
    <n v="28.43"/>
    <x v="0"/>
    <s v="Ст"/>
    <n v="3.69"/>
    <n v="1.1100000000000001"/>
    <n v="24.74"/>
    <n v="25.849999999999998"/>
    <s v="S"/>
    <s v="Линейная"/>
    <s v="Правильная"/>
    <s v="Зона 1"/>
    <s v="Двор юго-запад"/>
    <s v="Стандарт"/>
    <n v="40"/>
    <n v="320000"/>
    <n v="-5.0000000000000001E-3"/>
    <n v="0.04"/>
    <n v="0"/>
    <n v="0.03"/>
    <n v="5.0000000000000001E-3"/>
    <n v="0.02"/>
    <n v="0"/>
    <n v="-1.4E-2"/>
    <n v="0"/>
    <n v="344320"/>
    <n v="9789017.5999999996"/>
    <n v="0"/>
    <n v="344320"/>
    <n v="9789017.5999999996"/>
    <s v="Резерв"/>
    <s v="С2-85"/>
    <s v="Ст"/>
    <n v="28.43"/>
    <n v="344320"/>
    <s v="Резерв"/>
  </r>
  <r>
    <n v="412"/>
    <s v="С2-86"/>
    <x v="1"/>
    <n v="3"/>
    <n v="14"/>
    <n v="86"/>
    <n v="28.87"/>
    <x v="0"/>
    <s v="Ст"/>
    <n v="4.13"/>
    <n v="1.24"/>
    <n v="24.740000000000002"/>
    <n v="25.98"/>
    <s v="S"/>
    <s v="Линейная"/>
    <s v="Правильная"/>
    <s v="Зона 1"/>
    <s v="Двор юго-запад"/>
    <s v="Стандарт"/>
    <n v="40"/>
    <n v="320000"/>
    <n v="-5.0000000000000001E-3"/>
    <n v="0.04"/>
    <n v="0"/>
    <n v="0.03"/>
    <n v="5.0000000000000001E-3"/>
    <n v="0.02"/>
    <n v="0"/>
    <n v="-1.4E-2"/>
    <n v="0"/>
    <n v="344320"/>
    <n v="9940518.4000000004"/>
    <n v="0"/>
    <n v="344320"/>
    <n v="9940518.4000000004"/>
    <s v="Резерв"/>
    <s v="С2-86"/>
    <s v="Ст"/>
    <n v="28.87"/>
    <n v="344320"/>
    <s v="Резерв"/>
  </r>
  <r>
    <n v="413"/>
    <s v="С2-87"/>
    <x v="1"/>
    <n v="3"/>
    <n v="15"/>
    <n v="87"/>
    <n v="33.479999999999997"/>
    <x v="0"/>
    <s v="Ст"/>
    <n v="3.32"/>
    <n v="1"/>
    <n v="30.159999999999997"/>
    <n v="31.159999999999997"/>
    <s v="M"/>
    <s v="Линейная"/>
    <s v="Правильная"/>
    <s v="Зона 1"/>
    <s v="Двор юго-запад"/>
    <s v="Внутренний угол"/>
    <n v="40"/>
    <n v="320000"/>
    <n v="-5.0000000000000001E-3"/>
    <n v="0"/>
    <n v="0"/>
    <n v="0.03"/>
    <n v="5.0000000000000001E-3"/>
    <n v="0.02"/>
    <n v="-0.01"/>
    <n v="-1.4E-2"/>
    <n v="0"/>
    <n v="328320"/>
    <n v="10992153.6"/>
    <n v="0"/>
    <n v="328320"/>
    <n v="10992153.6"/>
    <s v="Резерв"/>
    <s v="С2-87"/>
    <s v="Ст"/>
    <n v="33.479999999999997"/>
    <n v="328320"/>
    <s v="Резерв"/>
  </r>
  <r>
    <n v="414"/>
    <s v="С2-88"/>
    <x v="1"/>
    <n v="3"/>
    <n v="16"/>
    <n v="88"/>
    <n v="41.93"/>
    <x v="0"/>
    <s v="Ст"/>
    <n v="2.91"/>
    <n v="0.87"/>
    <n v="39.019999999999996"/>
    <n v="39.889999999999993"/>
    <s v="XL"/>
    <s v="Линейная"/>
    <s v="Неправильная"/>
    <s v="Зона 2"/>
    <s v="Двор юг"/>
    <s v="Внутренний угол"/>
    <n v="40"/>
    <n v="320000"/>
    <n v="-5.0000000000000001E-3"/>
    <n v="-0.02"/>
    <n v="0"/>
    <n v="0"/>
    <n v="0"/>
    <n v="0"/>
    <n v="-0.01"/>
    <n v="-1.4E-2"/>
    <n v="0"/>
    <n v="304320"/>
    <n v="12760137.6"/>
    <n v="0"/>
    <n v="304320"/>
    <n v="12760137.6"/>
    <s v="Резерв"/>
    <s v="С2-88"/>
    <s v="Ст"/>
    <n v="41.93"/>
    <n v="304320"/>
    <s v="Резерв"/>
  </r>
  <r>
    <n v="415"/>
    <s v="С2-89"/>
    <x v="1"/>
    <n v="3"/>
    <n v="17"/>
    <n v="89"/>
    <n v="29.27"/>
    <x v="0"/>
    <s v="Ст"/>
    <n v="4.29"/>
    <n v="1.29"/>
    <n v="24.98"/>
    <n v="26.27"/>
    <s v="S"/>
    <s v="Линейная"/>
    <s v="Правильная"/>
    <s v="Зона 2"/>
    <s v="Двор юг"/>
    <s v="Стандарт"/>
    <n v="40"/>
    <n v="320000"/>
    <n v="-5.0000000000000001E-3"/>
    <n v="0.04"/>
    <n v="0"/>
    <n v="0.03"/>
    <n v="0"/>
    <n v="0"/>
    <n v="0"/>
    <n v="-1.4E-2"/>
    <n v="0"/>
    <n v="336320"/>
    <n v="9844086.4000000004"/>
    <n v="0"/>
    <n v="336320"/>
    <n v="9844086.4000000004"/>
    <s v="Резерв"/>
    <s v="С2-89"/>
    <s v="Ст"/>
    <n v="29.27"/>
    <n v="336320"/>
    <s v="Резерв"/>
  </r>
  <r>
    <n v="335"/>
    <s v="С2-9"/>
    <x v="1"/>
    <n v="1"/>
    <n v="9"/>
    <n v="9"/>
    <n v="31.44"/>
    <x v="0"/>
    <s v="Ст"/>
    <n v="6.7"/>
    <n v="2.0099999999999998"/>
    <n v="24.740000000000002"/>
    <n v="26.75"/>
    <s v="S"/>
    <s v="Линейная"/>
    <s v="Правильная"/>
    <s v="Зона 1"/>
    <s v="Двор юго-запад"/>
    <s v="Около/над входной группой"/>
    <n v="34"/>
    <n v="320000"/>
    <n v="-1.4999999999999999E-2"/>
    <n v="0.04"/>
    <n v="0"/>
    <n v="0.03"/>
    <n v="5.0000000000000001E-3"/>
    <n v="0.02"/>
    <n v="-0.01"/>
    <n v="-8.0000000000000002E-3"/>
    <n v="0"/>
    <n v="339840"/>
    <n v="10684569.6"/>
    <n v="0"/>
    <n v="339840"/>
    <n v="10684569.6"/>
    <s v="Резерв"/>
    <s v="С2-9"/>
    <s v="Ст"/>
    <n v="31.44"/>
    <n v="339840"/>
    <s v="Резерв"/>
  </r>
  <r>
    <n v="416"/>
    <s v="С2-90"/>
    <x v="1"/>
    <n v="3"/>
    <n v="18"/>
    <n v="90"/>
    <n v="29.27"/>
    <x v="0"/>
    <s v="Ст"/>
    <n v="4.29"/>
    <n v="1.29"/>
    <n v="24.98"/>
    <n v="26.27"/>
    <s v="S"/>
    <s v="Линейная"/>
    <s v="Правильная"/>
    <s v="Зона 3"/>
    <s v="Двор юг"/>
    <s v="Стандарт"/>
    <n v="40"/>
    <n v="320000"/>
    <n v="-5.0000000000000001E-3"/>
    <n v="0.04"/>
    <n v="0"/>
    <n v="0.03"/>
    <n v="-5.0000000000000001E-3"/>
    <n v="0"/>
    <n v="0"/>
    <n v="-1.4E-2"/>
    <n v="0"/>
    <n v="334720"/>
    <n v="9797254.4000000004"/>
    <n v="0"/>
    <n v="334720"/>
    <n v="9797254.4000000004"/>
    <s v="Резерв"/>
    <s v="С2-90"/>
    <s v="Ст"/>
    <n v="29.27"/>
    <n v="334720"/>
    <s v="Резерв"/>
  </r>
  <r>
    <n v="417"/>
    <s v="С2-91"/>
    <x v="1"/>
    <n v="3"/>
    <n v="19"/>
    <n v="91"/>
    <n v="29.27"/>
    <x v="0"/>
    <s v="Ст"/>
    <n v="4.29"/>
    <n v="1.29"/>
    <n v="24.98"/>
    <n v="26.27"/>
    <s v="S"/>
    <s v="Линейная"/>
    <s v="Правильная"/>
    <s v="Зона 3"/>
    <s v="Двор юг"/>
    <s v="Стандарт"/>
    <n v="40"/>
    <n v="320000"/>
    <n v="-5.0000000000000001E-3"/>
    <n v="0.04"/>
    <n v="0"/>
    <n v="0.03"/>
    <n v="-5.0000000000000001E-3"/>
    <n v="0"/>
    <n v="0"/>
    <n v="-1.4E-2"/>
    <n v="0"/>
    <n v="334720"/>
    <n v="9797254.4000000004"/>
    <n v="0"/>
    <n v="334720"/>
    <n v="9797254.4000000004"/>
    <s v="Резерв"/>
    <s v="С2-91"/>
    <s v="Ст"/>
    <n v="29.27"/>
    <n v="334720"/>
    <s v="Резерв"/>
  </r>
  <r>
    <n v="418"/>
    <s v="С2-92"/>
    <x v="1"/>
    <n v="3"/>
    <n v="20"/>
    <n v="92"/>
    <n v="29.27"/>
    <x v="0"/>
    <s v="Ст"/>
    <n v="4.29"/>
    <n v="1.29"/>
    <n v="24.98"/>
    <n v="26.27"/>
    <s v="S"/>
    <s v="Линейная"/>
    <s v="Правильная"/>
    <s v="Зона 3"/>
    <s v="Двор юг"/>
    <s v="Стандарт"/>
    <n v="40"/>
    <n v="320000"/>
    <n v="-5.0000000000000001E-3"/>
    <n v="0.04"/>
    <n v="0"/>
    <n v="0.03"/>
    <n v="-5.0000000000000001E-3"/>
    <n v="0"/>
    <n v="0"/>
    <n v="-1.4E-2"/>
    <n v="0"/>
    <n v="334720"/>
    <n v="9797254.4000000004"/>
    <n v="0"/>
    <n v="334720"/>
    <n v="9797254.4000000004"/>
    <s v="Резерв"/>
    <s v="С2-92"/>
    <s v="Ст"/>
    <n v="29.27"/>
    <n v="334720"/>
    <s v="Резерв"/>
  </r>
  <r>
    <n v="419"/>
    <s v="С2-93"/>
    <x v="1"/>
    <n v="3"/>
    <n v="21"/>
    <n v="93"/>
    <n v="29.27"/>
    <x v="0"/>
    <s v="Ст"/>
    <n v="4.29"/>
    <n v="1.29"/>
    <n v="24.98"/>
    <n v="26.27"/>
    <s v="S"/>
    <s v="Линейная"/>
    <s v="Правильная"/>
    <s v="Зона 3"/>
    <s v="Двор юг"/>
    <s v="Стандарт"/>
    <n v="40"/>
    <n v="320000"/>
    <n v="-5.0000000000000001E-3"/>
    <n v="0.04"/>
    <n v="0"/>
    <n v="0.03"/>
    <n v="-5.0000000000000001E-3"/>
    <n v="0"/>
    <n v="0"/>
    <n v="-1.4E-2"/>
    <n v="0"/>
    <n v="334720"/>
    <n v="9797254.4000000004"/>
    <n v="0"/>
    <n v="334720"/>
    <n v="9797254.4000000004"/>
    <s v="Резерв"/>
    <s v="С2-93"/>
    <s v="Ст"/>
    <n v="29.27"/>
    <n v="334720"/>
    <s v="Резерв"/>
  </r>
  <r>
    <n v="420"/>
    <s v="С2-94"/>
    <x v="1"/>
    <n v="3"/>
    <n v="22"/>
    <n v="94"/>
    <n v="29.27"/>
    <x v="0"/>
    <s v="Ст"/>
    <n v="4.29"/>
    <n v="1.29"/>
    <n v="24.98"/>
    <n v="26.27"/>
    <s v="S"/>
    <s v="Линейная"/>
    <s v="Правильная"/>
    <s v="Зона 3"/>
    <s v="Двор юг"/>
    <s v="Стандарт"/>
    <n v="40"/>
    <n v="320000"/>
    <n v="-5.0000000000000001E-3"/>
    <n v="0.04"/>
    <n v="0"/>
    <n v="0.03"/>
    <n v="-5.0000000000000001E-3"/>
    <n v="0"/>
    <n v="0"/>
    <n v="-1.4E-2"/>
    <n v="0"/>
    <n v="334720"/>
    <n v="9797254.4000000004"/>
    <n v="0"/>
    <n v="334720"/>
    <n v="9797254.4000000004"/>
    <s v="Резерв"/>
    <s v="С2-94"/>
    <s v="Ст"/>
    <n v="29.27"/>
    <n v="334720"/>
    <s v="Резерв"/>
  </r>
  <r>
    <n v="421"/>
    <s v="С2-95"/>
    <x v="1"/>
    <n v="3"/>
    <n v="23"/>
    <n v="95"/>
    <n v="29.27"/>
    <x v="0"/>
    <s v="Ст"/>
    <n v="4.29"/>
    <n v="1.29"/>
    <n v="24.98"/>
    <n v="26.27"/>
    <s v="S"/>
    <s v="Линейная"/>
    <s v="Правильная"/>
    <s v="Зона 3"/>
    <s v="Двор юг"/>
    <s v="Стандарт"/>
    <n v="40"/>
    <n v="320000"/>
    <n v="-5.0000000000000001E-3"/>
    <n v="0.04"/>
    <n v="0"/>
    <n v="0.03"/>
    <n v="-5.0000000000000001E-3"/>
    <n v="0"/>
    <n v="0"/>
    <n v="-1.4E-2"/>
    <n v="0"/>
    <n v="334720"/>
    <n v="9797254.4000000004"/>
    <n v="0"/>
    <n v="334720"/>
    <n v="9797254.4000000004"/>
    <s v="Резерв"/>
    <s v="С2-95"/>
    <s v="Ст"/>
    <n v="29.27"/>
    <n v="334720"/>
    <s v="Резерв"/>
  </r>
  <r>
    <n v="422"/>
    <s v="С2-96"/>
    <x v="1"/>
    <n v="3"/>
    <n v="24"/>
    <n v="96"/>
    <n v="28.56"/>
    <x v="0"/>
    <s v="Ст"/>
    <n v="4.29"/>
    <n v="1.29"/>
    <n v="24.27"/>
    <n v="25.56"/>
    <s v="S"/>
    <s v="Линейная"/>
    <s v="Правильная"/>
    <s v="Зона 3"/>
    <s v="Двор юг"/>
    <s v="Стандарт"/>
    <n v="40"/>
    <n v="320000"/>
    <n v="-5.0000000000000001E-3"/>
    <n v="0.04"/>
    <n v="0"/>
    <n v="0.03"/>
    <n v="-5.0000000000000001E-3"/>
    <n v="0"/>
    <n v="0"/>
    <n v="-1.4E-2"/>
    <n v="0"/>
    <n v="334720"/>
    <n v="9559603.1999999993"/>
    <n v="0"/>
    <n v="334720"/>
    <n v="9559603.1999999993"/>
    <s v="Резерв"/>
    <s v="С2-96"/>
    <s v="Ст"/>
    <n v="28.56"/>
    <n v="334720"/>
    <s v="Резерв"/>
  </r>
  <r>
    <n v="423"/>
    <s v="С2-97"/>
    <x v="1"/>
    <n v="3"/>
    <n v="25"/>
    <n v="97"/>
    <n v="49.72"/>
    <x v="0"/>
    <s v="Ст"/>
    <n v="13.99"/>
    <n v="4.2"/>
    <n v="35.729999999999997"/>
    <n v="39.93"/>
    <s v="XL"/>
    <s v="Угловая"/>
    <s v="Правильная"/>
    <s v="Зона 3"/>
    <s v="Двор+море"/>
    <s v="Стандарт"/>
    <n v="40"/>
    <n v="320000"/>
    <n v="-5.0000000000000001E-3"/>
    <n v="-0.02"/>
    <n v="0.03"/>
    <n v="0.03"/>
    <n v="-5.0000000000000001E-3"/>
    <n v="0.05"/>
    <n v="0"/>
    <n v="-1.4E-2"/>
    <n v="0"/>
    <n v="341120"/>
    <n v="16960486.399999999"/>
    <n v="0"/>
    <n v="341120"/>
    <n v="16960486.399999999"/>
    <s v="Резерв"/>
    <s v="С2-97"/>
    <s v="Ст"/>
    <n v="49.72"/>
    <n v="341120"/>
    <s v="Резерв"/>
  </r>
  <r>
    <n v="424"/>
    <s v="С2-98"/>
    <x v="1"/>
    <n v="3"/>
    <n v="26"/>
    <n v="98"/>
    <n v="49.72"/>
    <x v="0"/>
    <s v="Ст"/>
    <n v="13.99"/>
    <n v="4.2"/>
    <n v="35.729999999999997"/>
    <n v="39.93"/>
    <s v="XL"/>
    <s v="Угловая"/>
    <s v="Правильная"/>
    <s v="Зона 3"/>
    <s v="Озеро"/>
    <s v="Стандарт"/>
    <n v="40"/>
    <n v="320000"/>
    <n v="-5.0000000000000001E-3"/>
    <n v="-0.02"/>
    <n v="0.03"/>
    <n v="0.03"/>
    <n v="-5.0000000000000001E-3"/>
    <n v="0.03"/>
    <n v="0"/>
    <n v="-1.4E-2"/>
    <n v="0"/>
    <n v="334720"/>
    <n v="16642278.4"/>
    <n v="0"/>
    <n v="334720"/>
    <n v="16642278.4"/>
    <s v="Резерв"/>
    <s v="С2-98"/>
    <s v="Ст"/>
    <n v="49.72"/>
    <n v="334720"/>
    <s v="Резерв"/>
  </r>
  <r>
    <n v="425"/>
    <s v="С2-99"/>
    <x v="1"/>
    <n v="3"/>
    <n v="27"/>
    <n v="99"/>
    <n v="28.56"/>
    <x v="0"/>
    <s v="Ст"/>
    <n v="4.29"/>
    <n v="1.29"/>
    <n v="24.27"/>
    <n v="25.56"/>
    <s v="S"/>
    <s v="Линейная"/>
    <s v="Правильная"/>
    <s v="Зона 3"/>
    <s v="Озеро"/>
    <s v="Стандарт"/>
    <n v="40"/>
    <n v="320000"/>
    <n v="-5.0000000000000001E-3"/>
    <n v="0.04"/>
    <n v="0"/>
    <n v="0.03"/>
    <n v="-5.0000000000000001E-3"/>
    <n v="0.03"/>
    <n v="0"/>
    <n v="-1.4E-2"/>
    <n v="0"/>
    <n v="344320"/>
    <n v="9833779.1999999993"/>
    <n v="0"/>
    <n v="344320"/>
    <n v="9833779.1999999993"/>
    <s v="Резерв"/>
    <s v="С2-99"/>
    <s v="Ст"/>
    <n v="28.56"/>
    <n v="344320"/>
    <s v="Резерв"/>
  </r>
  <r>
    <n v="658"/>
    <s v="С3-1-1"/>
    <x v="2"/>
    <n v="1"/>
    <n v="1"/>
    <n v="1"/>
    <n v="32.53"/>
    <x v="0"/>
    <s v="Ст"/>
    <n v="7.55"/>
    <n v="2.27"/>
    <n v="24.98"/>
    <n v="27.25"/>
    <s v="S"/>
    <s v="Линейная"/>
    <s v="Правильная"/>
    <s v="Зона 1"/>
    <s v="Въездная зона север"/>
    <s v="Около/над входной группой"/>
    <n v="26"/>
    <n v="320000"/>
    <n v="-1.4999999999999999E-2"/>
    <n v="0.04"/>
    <n v="0"/>
    <n v="0.03"/>
    <n v="5.0000000000000001E-3"/>
    <n v="-0.02"/>
    <n v="-0.01"/>
    <n v="0"/>
    <n v="0"/>
    <n v="329600"/>
    <n v="10721888"/>
    <n v="0"/>
    <n v="329600"/>
    <n v="10721888"/>
    <s v="Резерв"/>
    <s v="С3-1-1"/>
    <s v="Ст"/>
    <n v="32.53"/>
    <n v="329600"/>
    <s v="Резерв"/>
  </r>
  <r>
    <n v="676"/>
    <s v="С3-1-10"/>
    <x v="2"/>
    <n v="1"/>
    <n v="10"/>
    <n v="10"/>
    <n v="32.49"/>
    <x v="0"/>
    <s v="Ст"/>
    <n v="7.71"/>
    <n v="2.31"/>
    <n v="24.78"/>
    <n v="27.09"/>
    <s v="S"/>
    <s v="Линейная"/>
    <s v="Правильная"/>
    <s v="Зона 1"/>
    <s v="Двор юг"/>
    <s v="Стандарт"/>
    <n v="26"/>
    <n v="320000"/>
    <n v="-1.4999999999999999E-2"/>
    <n v="0.04"/>
    <n v="0"/>
    <n v="0.03"/>
    <n v="5.0000000000000001E-3"/>
    <n v="0"/>
    <n v="0"/>
    <n v="0"/>
    <n v="0"/>
    <n v="339200"/>
    <n v="11020608"/>
    <n v="0"/>
    <n v="339200"/>
    <n v="11020608"/>
    <s v="Резерв"/>
    <s v="С3-1-10"/>
    <s v="Ст"/>
    <n v="32.49"/>
    <n v="339200"/>
    <s v="Резерв"/>
  </r>
  <r>
    <n v="820"/>
    <s v="С3-1-100"/>
    <x v="2"/>
    <n v="5"/>
    <n v="16"/>
    <n v="100"/>
    <n v="30.91"/>
    <x v="0"/>
    <s v="Ст"/>
    <n v="6.13"/>
    <n v="1.84"/>
    <n v="24.78"/>
    <n v="26.62"/>
    <s v="S"/>
    <s v="Линейная"/>
    <s v="Правильная"/>
    <s v="Зона 1"/>
    <s v="Двор+море"/>
    <s v="Стандарт"/>
    <n v="37"/>
    <n v="320000"/>
    <n v="5.0000000000000001E-3"/>
    <n v="0.04"/>
    <n v="0"/>
    <n v="0.03"/>
    <n v="5.0000000000000001E-3"/>
    <n v="0.05"/>
    <n v="0"/>
    <n v="-1.0999999999999999E-2"/>
    <n v="0"/>
    <n v="358080"/>
    <n v="11068252.800000001"/>
    <n v="0"/>
    <n v="358080"/>
    <n v="11068252.800000001"/>
    <s v="Резерв"/>
    <s v="С3-1-100"/>
    <s v="Ст"/>
    <n v="30.91"/>
    <n v="358080"/>
    <s v="Резерв"/>
  </r>
  <r>
    <n v="821"/>
    <s v="С3-1-101"/>
    <x v="2"/>
    <n v="5"/>
    <n v="17"/>
    <n v="101"/>
    <n v="30.39"/>
    <x v="0"/>
    <s v="Ст"/>
    <n v="5.61"/>
    <n v="1.68"/>
    <n v="24.78"/>
    <n v="26.46"/>
    <s v="S"/>
    <s v="Линейная"/>
    <s v="Правильная"/>
    <s v="Зона 1"/>
    <s v="Двор+море"/>
    <s v="Стандарт"/>
    <n v="37"/>
    <n v="320000"/>
    <n v="5.0000000000000001E-3"/>
    <n v="0.04"/>
    <n v="0"/>
    <n v="0.03"/>
    <n v="5.0000000000000001E-3"/>
    <n v="0.05"/>
    <n v="0"/>
    <n v="-1.0999999999999999E-2"/>
    <n v="0"/>
    <n v="358080"/>
    <n v="10882051.200000001"/>
    <n v="0"/>
    <n v="358080"/>
    <n v="10882051.200000001"/>
    <s v="Резерв"/>
    <s v="С3-1-101"/>
    <s v="Ст"/>
    <n v="30.39"/>
    <n v="358080"/>
    <s v="Резерв"/>
  </r>
  <r>
    <n v="822"/>
    <s v="С3-1-102"/>
    <x v="2"/>
    <n v="5"/>
    <n v="18"/>
    <n v="102"/>
    <n v="29.36"/>
    <x v="0"/>
    <s v="Ст"/>
    <n v="5.09"/>
    <n v="1.53"/>
    <n v="24.27"/>
    <n v="25.8"/>
    <s v="S"/>
    <s v="Линейная"/>
    <s v="Правильная"/>
    <s v="Зона 1"/>
    <s v="Двор+море"/>
    <s v="Стандарт"/>
    <n v="37"/>
    <n v="320000"/>
    <n v="5.0000000000000001E-3"/>
    <n v="0.04"/>
    <n v="0"/>
    <n v="0.03"/>
    <n v="5.0000000000000001E-3"/>
    <n v="0.05"/>
    <n v="0"/>
    <n v="-1.0999999999999999E-2"/>
    <n v="0"/>
    <n v="358080"/>
    <n v="10513228.799999999"/>
    <n v="0"/>
    <n v="358080"/>
    <n v="10513228.799999999"/>
    <s v="Резерв"/>
    <s v="С3-1-102"/>
    <s v="Ст"/>
    <n v="29.36"/>
    <n v="358080"/>
    <s v="Резерв"/>
  </r>
  <r>
    <n v="823"/>
    <s v="С3-1-103"/>
    <x v="2"/>
    <n v="5"/>
    <n v="19"/>
    <n v="103"/>
    <n v="41.75"/>
    <x v="0"/>
    <s v="Ст"/>
    <n v="13.04"/>
    <n v="3.91"/>
    <n v="28.71"/>
    <n v="32.620000000000005"/>
    <s v="M"/>
    <s v="Угловая"/>
    <s v="Правильная"/>
    <s v="Зона 1"/>
    <s v="Двор+море"/>
    <s v="Стандарт"/>
    <n v="37"/>
    <n v="320000"/>
    <n v="5.0000000000000001E-3"/>
    <n v="0"/>
    <n v="0.03"/>
    <n v="0.03"/>
    <n v="5.0000000000000001E-3"/>
    <n v="0.05"/>
    <n v="0"/>
    <n v="-1.0999999999999999E-2"/>
    <n v="0"/>
    <n v="354880"/>
    <n v="14816240"/>
    <n v="0"/>
    <n v="354880"/>
    <n v="14816240"/>
    <s v="Резерв"/>
    <s v="С3-1-103"/>
    <s v="Ст"/>
    <n v="41.75"/>
    <n v="354880"/>
    <s v="Резерв"/>
  </r>
  <r>
    <n v="824"/>
    <s v="С3-1-104"/>
    <x v="2"/>
    <n v="5"/>
    <n v="20"/>
    <n v="104"/>
    <n v="41.75"/>
    <x v="0"/>
    <s v="Ст"/>
    <n v="13.04"/>
    <n v="3.91"/>
    <n v="28.71"/>
    <n v="32.620000000000005"/>
    <s v="M"/>
    <s v="Угловая"/>
    <s v="Правильная"/>
    <s v="Зона 1"/>
    <s v="Двор север"/>
    <s v="Стандарт"/>
    <n v="37"/>
    <n v="320000"/>
    <n v="5.0000000000000001E-3"/>
    <n v="0"/>
    <n v="0.03"/>
    <n v="0.03"/>
    <n v="5.0000000000000001E-3"/>
    <n v="-1.4999999999999999E-2"/>
    <n v="0"/>
    <n v="-1.0999999999999999E-2"/>
    <n v="0"/>
    <n v="334080"/>
    <n v="13947840"/>
    <n v="0"/>
    <n v="334080"/>
    <n v="13947840"/>
    <s v="Свободно"/>
    <s v="С3-1-104"/>
    <s v="Ст"/>
    <n v="41.75"/>
    <n v="334080"/>
    <s v="Свободно"/>
  </r>
  <r>
    <n v="825"/>
    <s v="С3-1-105"/>
    <x v="2"/>
    <n v="5"/>
    <n v="21"/>
    <n v="105"/>
    <n v="29.36"/>
    <x v="0"/>
    <s v="Ст"/>
    <n v="5.09"/>
    <n v="1.53"/>
    <n v="24.27"/>
    <n v="25.8"/>
    <s v="S"/>
    <s v="Линейная"/>
    <s v="Правильная"/>
    <s v="Зона 1"/>
    <s v="Двор север"/>
    <s v="Стандарт"/>
    <n v="37"/>
    <n v="320000"/>
    <n v="5.0000000000000001E-3"/>
    <n v="0.04"/>
    <n v="0"/>
    <n v="0.03"/>
    <n v="5.0000000000000001E-3"/>
    <n v="-1.4999999999999999E-2"/>
    <n v="0"/>
    <n v="-1.0999999999999999E-2"/>
    <n v="0"/>
    <n v="337280"/>
    <n v="9902540.7999999989"/>
    <n v="0"/>
    <n v="337280"/>
    <n v="9902540.7999999989"/>
    <s v="Свободно"/>
    <s v="С3-1-105"/>
    <s v="Ст"/>
    <n v="29.36"/>
    <n v="337280"/>
    <s v="Свободно"/>
  </r>
  <r>
    <n v="826"/>
    <s v="С3-1-106"/>
    <x v="2"/>
    <n v="5"/>
    <n v="22"/>
    <n v="106"/>
    <n v="30.35"/>
    <x v="0"/>
    <s v="Ст"/>
    <n v="5.61"/>
    <n v="1.68"/>
    <n v="24.740000000000002"/>
    <n v="26.42"/>
    <s v="S"/>
    <s v="Линейная"/>
    <s v="Правильная"/>
    <s v="Зона 1"/>
    <s v="Двор север"/>
    <s v="Стандарт"/>
    <n v="37"/>
    <n v="320000"/>
    <n v="5.0000000000000001E-3"/>
    <n v="0.04"/>
    <n v="0"/>
    <n v="0.03"/>
    <n v="5.0000000000000001E-3"/>
    <n v="-1.4999999999999999E-2"/>
    <n v="0"/>
    <n v="-1.0999999999999999E-2"/>
    <n v="0"/>
    <n v="337280"/>
    <n v="10236448"/>
    <n v="0"/>
    <n v="337280"/>
    <n v="10236448"/>
    <s v="Свободно"/>
    <s v="С3-1-106"/>
    <s v="Ст"/>
    <n v="30.35"/>
    <n v="337280"/>
    <s v="Свободно"/>
  </r>
  <r>
    <n v="827"/>
    <s v="С3-1-107"/>
    <x v="2"/>
    <n v="5"/>
    <n v="23"/>
    <n v="107"/>
    <n v="30.82"/>
    <x v="0"/>
    <s v="Ст"/>
    <n v="5.93"/>
    <n v="1.78"/>
    <n v="24.89"/>
    <n v="26.67"/>
    <s v="S"/>
    <s v="Линейная"/>
    <s v="Правильная"/>
    <s v="Зона 1"/>
    <s v="Двор север"/>
    <s v="Стандарт"/>
    <n v="37"/>
    <n v="320000"/>
    <n v="5.0000000000000001E-3"/>
    <n v="0.04"/>
    <n v="0"/>
    <n v="0.03"/>
    <n v="5.0000000000000001E-3"/>
    <n v="-1.4999999999999999E-2"/>
    <n v="0"/>
    <n v="-1.0999999999999999E-2"/>
    <n v="0"/>
    <n v="337280"/>
    <n v="10394969.6"/>
    <n v="0"/>
    <n v="337280"/>
    <n v="10394969.6"/>
    <s v="Свободно"/>
    <s v="С3-1-107"/>
    <s v="Ст"/>
    <n v="30.82"/>
    <n v="337280"/>
    <s v="Свободно"/>
  </r>
  <r>
    <n v="828"/>
    <s v="С3-1-108"/>
    <x v="2"/>
    <n v="6"/>
    <n v="1"/>
    <n v="108"/>
    <n v="29.88"/>
    <x v="0"/>
    <s v="Ст"/>
    <n v="4.9000000000000004"/>
    <n v="1.47"/>
    <n v="24.979999999999997"/>
    <n v="26.449999999999996"/>
    <s v="S"/>
    <s v="Линейная"/>
    <s v="Правильная"/>
    <s v="Зона 1"/>
    <s v="Двор север"/>
    <s v="У входа в лифтовый холл"/>
    <n v="37"/>
    <n v="320000"/>
    <n v="1.4999999999999999E-2"/>
    <n v="0.04"/>
    <n v="0"/>
    <n v="0.03"/>
    <n v="5.0000000000000001E-3"/>
    <n v="-1.4999999999999999E-2"/>
    <n v="-0.01"/>
    <n v="-1.0999999999999999E-2"/>
    <n v="0"/>
    <n v="337280"/>
    <n v="10077926.4"/>
    <n v="0"/>
    <n v="337280"/>
    <n v="10077926.4"/>
    <s v="Резерв"/>
    <s v="С3-1-108"/>
    <s v="Ст"/>
    <n v="29.88"/>
    <n v="337280"/>
    <s v="Резерв"/>
  </r>
  <r>
    <n v="829"/>
    <s v="С3-1-109"/>
    <x v="2"/>
    <n v="6"/>
    <n v="2"/>
    <n v="109"/>
    <n v="29.39"/>
    <x v="0"/>
    <s v="Ст"/>
    <n v="4.41"/>
    <n v="1.32"/>
    <n v="24.98"/>
    <n v="26.3"/>
    <s v="S"/>
    <s v="Линейная"/>
    <s v="Правильная"/>
    <s v="Зона 1"/>
    <s v="Двор север"/>
    <s v="Стандарт"/>
    <n v="37"/>
    <n v="320000"/>
    <n v="1.4999999999999999E-2"/>
    <n v="0.04"/>
    <n v="0"/>
    <n v="0.03"/>
    <n v="5.0000000000000001E-3"/>
    <n v="-1.4999999999999999E-2"/>
    <n v="0"/>
    <n v="-1.0999999999999999E-2"/>
    <n v="0"/>
    <n v="340480"/>
    <n v="10006707.200000001"/>
    <n v="0"/>
    <n v="340480"/>
    <n v="10006707.200000001"/>
    <s v="Резерв"/>
    <s v="С3-1-109"/>
    <s v="Ст"/>
    <n v="29.39"/>
    <n v="340480"/>
    <s v="Резерв"/>
  </r>
  <r>
    <n v="677"/>
    <s v="С3-1-11"/>
    <x v="2"/>
    <n v="1"/>
    <n v="11"/>
    <n v="11"/>
    <n v="32.4"/>
    <x v="0"/>
    <s v="Ст"/>
    <n v="7.71"/>
    <n v="2.31"/>
    <n v="24.689999999999998"/>
    <n v="26.999999999999996"/>
    <s v="S"/>
    <s v="Линейная"/>
    <s v="Правильная"/>
    <s v="Зона 1"/>
    <s v="Двор юг"/>
    <s v="Стандарт"/>
    <n v="26"/>
    <n v="320000"/>
    <n v="-1.4999999999999999E-2"/>
    <n v="0.04"/>
    <n v="0"/>
    <n v="0.03"/>
    <n v="5.0000000000000001E-3"/>
    <n v="0"/>
    <n v="0"/>
    <n v="0"/>
    <n v="0"/>
    <n v="339200"/>
    <n v="10990080"/>
    <n v="0"/>
    <n v="339200"/>
    <n v="10990080"/>
    <s v="Резерв"/>
    <s v="С3-1-11"/>
    <s v="Ст"/>
    <n v="32.4"/>
    <n v="339200"/>
    <s v="Резерв"/>
  </r>
  <r>
    <n v="830"/>
    <s v="С3-1-110"/>
    <x v="2"/>
    <n v="6"/>
    <n v="3"/>
    <n v="110"/>
    <n v="29.11"/>
    <x v="0"/>
    <s v="Ст"/>
    <n v="4.13"/>
    <n v="1.24"/>
    <n v="24.98"/>
    <n v="26.22"/>
    <s v="S"/>
    <s v="Линейная"/>
    <s v="Правильная"/>
    <s v="Зона 1"/>
    <s v="Двор север"/>
    <s v="Стандарт"/>
    <n v="37"/>
    <n v="320000"/>
    <n v="1.4999999999999999E-2"/>
    <n v="0.04"/>
    <n v="0"/>
    <n v="0.03"/>
    <n v="5.0000000000000001E-3"/>
    <n v="-1.4999999999999999E-2"/>
    <n v="0"/>
    <n v="-1.0999999999999999E-2"/>
    <n v="0"/>
    <n v="340480"/>
    <n v="9911372.7999999989"/>
    <n v="0"/>
    <n v="340480"/>
    <n v="9911372.7999999989"/>
    <s v="Резерв"/>
    <s v="С3-1-110"/>
    <s v="Ст"/>
    <n v="29.11"/>
    <n v="340480"/>
    <s v="Резерв"/>
  </r>
  <r>
    <n v="831"/>
    <s v="С3-1-111"/>
    <x v="2"/>
    <n v="6"/>
    <n v="4"/>
    <n v="111"/>
    <n v="29.27"/>
    <x v="0"/>
    <s v="Ст"/>
    <n v="4.29"/>
    <n v="1.29"/>
    <n v="24.98"/>
    <n v="26.27"/>
    <s v="S"/>
    <s v="Линейная"/>
    <s v="Правильная"/>
    <s v="Зона 1"/>
    <s v="Двор север"/>
    <s v="Стандарт"/>
    <n v="37"/>
    <n v="320000"/>
    <n v="1.4999999999999999E-2"/>
    <n v="0.04"/>
    <n v="0"/>
    <n v="0.03"/>
    <n v="5.0000000000000001E-3"/>
    <n v="-1.4999999999999999E-2"/>
    <n v="0"/>
    <n v="-1.0999999999999999E-2"/>
    <n v="0"/>
    <n v="340480"/>
    <n v="9965849.5999999996"/>
    <n v="0"/>
    <n v="340480"/>
    <n v="9965849.5999999996"/>
    <s v="Резерв"/>
    <s v="С3-1-111"/>
    <s v="Ст"/>
    <n v="29.27"/>
    <n v="340480"/>
    <s v="Резерв"/>
  </r>
  <r>
    <n v="832"/>
    <s v="С3-1-112"/>
    <x v="2"/>
    <n v="6"/>
    <n v="5"/>
    <n v="112"/>
    <n v="29.27"/>
    <x v="0"/>
    <s v="Ст"/>
    <n v="4.29"/>
    <n v="1.29"/>
    <n v="24.98"/>
    <n v="26.27"/>
    <s v="S"/>
    <s v="Линейная"/>
    <s v="Правильная"/>
    <s v="Зона 1"/>
    <s v="Двор север"/>
    <s v="Стандарт"/>
    <n v="37"/>
    <n v="320000"/>
    <n v="1.4999999999999999E-2"/>
    <n v="0.04"/>
    <n v="0"/>
    <n v="0.03"/>
    <n v="5.0000000000000001E-3"/>
    <n v="-1.4999999999999999E-2"/>
    <n v="0"/>
    <n v="-1.0999999999999999E-2"/>
    <n v="0"/>
    <n v="340480"/>
    <n v="9965849.5999999996"/>
    <n v="0"/>
    <n v="340480"/>
    <n v="9965849.5999999996"/>
    <s v="Резерв"/>
    <s v="С3-1-112"/>
    <s v="Ст"/>
    <n v="29.27"/>
    <n v="340480"/>
    <s v="Резерв"/>
  </r>
  <r>
    <n v="833"/>
    <s v="С3-1-113"/>
    <x v="2"/>
    <n v="6"/>
    <n v="6"/>
    <n v="113"/>
    <n v="29.27"/>
    <x v="0"/>
    <s v="Ст"/>
    <n v="4.29"/>
    <n v="1.29"/>
    <n v="24.98"/>
    <n v="26.27"/>
    <s v="S"/>
    <s v="Линейная"/>
    <s v="Правильная"/>
    <s v="Зона 1"/>
    <s v="Двор север"/>
    <s v="Стандарт"/>
    <n v="37"/>
    <n v="320000"/>
    <n v="1.4999999999999999E-2"/>
    <n v="0.04"/>
    <n v="0"/>
    <n v="0.03"/>
    <n v="5.0000000000000001E-3"/>
    <n v="-1.4999999999999999E-2"/>
    <n v="0"/>
    <n v="-1.0999999999999999E-2"/>
    <n v="0"/>
    <n v="340480"/>
    <n v="9965849.5999999996"/>
    <n v="0"/>
    <n v="340480"/>
    <n v="9965849.5999999996"/>
    <s v="Резерв"/>
    <s v="С3-1-113"/>
    <s v="Ст"/>
    <n v="29.27"/>
    <n v="340480"/>
    <s v="Резерв"/>
  </r>
  <r>
    <n v="834"/>
    <s v="С3-1-114"/>
    <x v="2"/>
    <n v="6"/>
    <n v="7"/>
    <n v="114"/>
    <n v="45.23"/>
    <x v="1"/>
    <s v="1АЕ"/>
    <n v="10.31"/>
    <n v="3.09"/>
    <n v="34.919999999999995"/>
    <n v="38.009999999999991"/>
    <s v="XS"/>
    <s v="Линейная"/>
    <s v="Неправильная"/>
    <s v="Зона 1"/>
    <s v="Озеро"/>
    <s v="Стандарт"/>
    <n v="37"/>
    <n v="310400"/>
    <n v="1.4999999999999999E-2"/>
    <n v="0.06"/>
    <n v="0"/>
    <n v="0"/>
    <n v="5.0000000000000001E-3"/>
    <n v="0.03"/>
    <n v="0"/>
    <n v="-1.0999999999999999E-2"/>
    <n v="0"/>
    <n v="341129.6"/>
    <n v="15429291.807999998"/>
    <n v="0"/>
    <n v="341129.6"/>
    <n v="15429291.807999998"/>
    <s v="Резерв"/>
    <s v="С3-1-114"/>
    <s v="1К"/>
    <n v="45.23"/>
    <n v="341129.6"/>
    <s v="Резерв"/>
  </r>
  <r>
    <n v="835"/>
    <s v="С3-1-115"/>
    <x v="2"/>
    <n v="6"/>
    <n v="8"/>
    <n v="115"/>
    <n v="28.97"/>
    <x v="0"/>
    <s v="Ст"/>
    <n v="4.13"/>
    <n v="1.24"/>
    <n v="24.84"/>
    <n v="26.08"/>
    <s v="S"/>
    <s v="Линейная"/>
    <s v="Правильная"/>
    <s v="Зона 1"/>
    <s v="Озеро"/>
    <s v="Стандарт"/>
    <n v="37"/>
    <n v="320000"/>
    <n v="1.4999999999999999E-2"/>
    <n v="0.04"/>
    <n v="0"/>
    <n v="0.03"/>
    <n v="5.0000000000000001E-3"/>
    <n v="0.03"/>
    <n v="0"/>
    <n v="-1.0999999999999999E-2"/>
    <n v="0"/>
    <n v="354880"/>
    <n v="10280873.6"/>
    <n v="0"/>
    <n v="354880"/>
    <n v="10280873.6"/>
    <s v="Резерв"/>
    <s v="С3-1-115"/>
    <s v="Ст"/>
    <n v="28.97"/>
    <n v="354880"/>
    <s v="Резерв"/>
  </r>
  <r>
    <n v="850"/>
    <s v="С3-1-116"/>
    <x v="2"/>
    <n v="6"/>
    <n v="9"/>
    <n v="116"/>
    <n v="52.06"/>
    <x v="1"/>
    <s v="1АЕ"/>
    <n v="7.89"/>
    <n v="2.37"/>
    <n v="44.17"/>
    <n v="46.54"/>
    <s v="M"/>
    <s v="Линейная"/>
    <s v="Неправильная"/>
    <s v="Зона 1"/>
    <s v="Двор+море"/>
    <s v="Внутренний угол"/>
    <n v="37"/>
    <n v="310400"/>
    <n v="1.4999999999999999E-2"/>
    <n v="0"/>
    <n v="0"/>
    <n v="0"/>
    <n v="5.0000000000000001E-3"/>
    <n v="0.05"/>
    <n v="-0.01"/>
    <n v="-1.0999999999999999E-2"/>
    <n v="0"/>
    <n v="325609.59999999998"/>
    <n v="16951235.776000001"/>
    <n v="0"/>
    <n v="325609.59999999998"/>
    <n v="16951235.776000001"/>
    <s v="Резерв"/>
    <s v="С3-1-116"/>
    <s v="1К"/>
    <n v="52.06"/>
    <n v="325609.59999999998"/>
    <s v="Резерв"/>
  </r>
  <r>
    <n v="851"/>
    <s v="С3-1-117"/>
    <x v="2"/>
    <n v="6"/>
    <n v="10"/>
    <n v="117"/>
    <n v="29.03"/>
    <x v="0"/>
    <s v="Ст"/>
    <n v="4.29"/>
    <n v="1.29"/>
    <n v="24.740000000000002"/>
    <n v="26.03"/>
    <s v="S"/>
    <s v="Линейная"/>
    <s v="Правильная"/>
    <s v="Зона 1"/>
    <s v="Двор+море"/>
    <s v="Стандарт"/>
    <n v="37"/>
    <n v="320000"/>
    <n v="1.4999999999999999E-2"/>
    <n v="0.04"/>
    <n v="0"/>
    <n v="0.03"/>
    <n v="5.0000000000000001E-3"/>
    <n v="0.05"/>
    <n v="0"/>
    <n v="-1.0999999999999999E-2"/>
    <n v="0"/>
    <n v="361280"/>
    <n v="10487958.4"/>
    <n v="0"/>
    <n v="361280"/>
    <n v="10487958.4"/>
    <s v="Резерв"/>
    <s v="С3-1-117"/>
    <s v="Ст"/>
    <n v="29.03"/>
    <n v="361280"/>
    <s v="Резерв"/>
  </r>
  <r>
    <n v="852"/>
    <s v="С3-1-118"/>
    <x v="2"/>
    <n v="6"/>
    <n v="11"/>
    <n v="118"/>
    <n v="29.13"/>
    <x v="0"/>
    <s v="Ст"/>
    <n v="4.3899999999999997"/>
    <n v="1.32"/>
    <n v="24.74"/>
    <n v="26.06"/>
    <s v="S"/>
    <s v="Линейная"/>
    <s v="Правильная"/>
    <s v="Зона 1"/>
    <s v="Двор+море"/>
    <s v="Стандарт"/>
    <n v="37"/>
    <n v="320000"/>
    <n v="1.4999999999999999E-2"/>
    <n v="0.04"/>
    <n v="0"/>
    <n v="0.03"/>
    <n v="5.0000000000000001E-3"/>
    <n v="0.05"/>
    <n v="0"/>
    <n v="-1.0999999999999999E-2"/>
    <n v="0"/>
    <n v="361280"/>
    <n v="10524086.4"/>
    <n v="0"/>
    <n v="361280"/>
    <n v="10524086.4"/>
    <s v="Резерв"/>
    <s v="С3-1-118"/>
    <s v="Ст"/>
    <n v="29.13"/>
    <n v="361280"/>
    <s v="Резерв"/>
  </r>
  <r>
    <n v="853"/>
    <s v="С3-1-119"/>
    <x v="2"/>
    <n v="6"/>
    <n v="12"/>
    <n v="119"/>
    <n v="29.65"/>
    <x v="0"/>
    <s v="Ст"/>
    <n v="4.67"/>
    <n v="1.4"/>
    <n v="24.979999999999997"/>
    <n v="26.379999999999995"/>
    <s v="S"/>
    <s v="Линейная"/>
    <s v="Правильная"/>
    <s v="Зона 1"/>
    <s v="Двор+море"/>
    <s v="Стандарт"/>
    <n v="37"/>
    <n v="320000"/>
    <n v="1.4999999999999999E-2"/>
    <n v="0.04"/>
    <n v="0"/>
    <n v="0.03"/>
    <n v="5.0000000000000001E-3"/>
    <n v="0.05"/>
    <n v="0"/>
    <n v="-1.0999999999999999E-2"/>
    <n v="0"/>
    <n v="361280"/>
    <n v="10711952"/>
    <n v="0"/>
    <n v="361280"/>
    <n v="10711952"/>
    <s v="Резерв"/>
    <s v="С3-1-119"/>
    <s v="Ст"/>
    <n v="29.65"/>
    <n v="361280"/>
    <s v="Резерв"/>
  </r>
  <r>
    <n v="678"/>
    <s v="С3-1-12"/>
    <x v="2"/>
    <n v="1"/>
    <n v="12"/>
    <n v="12"/>
    <n v="31.98"/>
    <x v="0"/>
    <s v="Ст"/>
    <n v="7.71"/>
    <n v="2.31"/>
    <n v="24.27"/>
    <n v="26.58"/>
    <s v="S"/>
    <s v="Линейная"/>
    <s v="Правильная"/>
    <s v="Зона 1"/>
    <s v="Двор юг"/>
    <s v="Стандарт"/>
    <n v="26"/>
    <n v="320000"/>
    <n v="-1.4999999999999999E-2"/>
    <n v="0.04"/>
    <n v="0"/>
    <n v="0.03"/>
    <n v="5.0000000000000001E-3"/>
    <n v="0"/>
    <n v="0"/>
    <n v="0"/>
    <n v="0"/>
    <n v="339200"/>
    <n v="10847616"/>
    <n v="0"/>
    <n v="339200"/>
    <n v="10847616"/>
    <s v="Резерв"/>
    <s v="С3-1-12"/>
    <s v="Ст"/>
    <n v="31.98"/>
    <n v="339200"/>
    <s v="Резерв"/>
  </r>
  <r>
    <n v="854"/>
    <s v="С3-1-120"/>
    <x v="2"/>
    <n v="6"/>
    <n v="13"/>
    <n v="120"/>
    <n v="30.07"/>
    <x v="0"/>
    <s v="Ст"/>
    <n v="5.09"/>
    <n v="1.53"/>
    <n v="24.98"/>
    <n v="26.51"/>
    <s v="S"/>
    <s v="Линейная"/>
    <s v="Правильная"/>
    <s v="Зона 1"/>
    <s v="Двор+море"/>
    <s v="Стандарт"/>
    <n v="37"/>
    <n v="320000"/>
    <n v="1.4999999999999999E-2"/>
    <n v="0.04"/>
    <n v="0"/>
    <n v="0.03"/>
    <n v="5.0000000000000001E-3"/>
    <n v="0.05"/>
    <n v="0"/>
    <n v="-1.0999999999999999E-2"/>
    <n v="0"/>
    <n v="361280"/>
    <n v="10863689.6"/>
    <n v="0"/>
    <n v="361280"/>
    <n v="10863689.6"/>
    <s v="Резерв"/>
    <s v="С3-1-120"/>
    <s v="Ст"/>
    <n v="30.07"/>
    <n v="361280"/>
    <s v="Резерв"/>
  </r>
  <r>
    <n v="855"/>
    <s v="С3-1-121"/>
    <x v="2"/>
    <n v="6"/>
    <n v="14"/>
    <n v="121"/>
    <n v="30.35"/>
    <x v="0"/>
    <s v="Ст"/>
    <n v="5.61"/>
    <n v="1.68"/>
    <n v="24.740000000000002"/>
    <n v="26.42"/>
    <s v="S"/>
    <s v="Линейная"/>
    <s v="Правильная"/>
    <s v="Зона 1"/>
    <s v="Двор+море"/>
    <s v="У входа в лифтовый холл"/>
    <n v="37"/>
    <n v="320000"/>
    <n v="1.4999999999999999E-2"/>
    <n v="0.04"/>
    <n v="0"/>
    <n v="0.03"/>
    <n v="5.0000000000000001E-3"/>
    <n v="0.05"/>
    <n v="-0.01"/>
    <n v="-1.0999999999999999E-2"/>
    <n v="0"/>
    <n v="358080"/>
    <n v="10867728"/>
    <n v="0"/>
    <n v="358080"/>
    <n v="10867728"/>
    <s v="Резерв"/>
    <s v="С3-1-121"/>
    <s v="Ст"/>
    <n v="30.35"/>
    <n v="358080"/>
    <s v="Резерв"/>
  </r>
  <r>
    <n v="856"/>
    <s v="С3-1-122"/>
    <x v="2"/>
    <n v="6"/>
    <n v="15"/>
    <n v="122"/>
    <n v="31.02"/>
    <x v="0"/>
    <s v="Ст"/>
    <n v="6.13"/>
    <n v="1.84"/>
    <n v="24.89"/>
    <n v="26.73"/>
    <s v="S"/>
    <s v="Линейная"/>
    <s v="Правильная"/>
    <s v="Зона 1"/>
    <s v="Двор+море"/>
    <s v="Стандарт"/>
    <n v="37"/>
    <n v="320000"/>
    <n v="1.4999999999999999E-2"/>
    <n v="0.04"/>
    <n v="0"/>
    <n v="0.03"/>
    <n v="5.0000000000000001E-3"/>
    <n v="0.05"/>
    <n v="0"/>
    <n v="-1.0999999999999999E-2"/>
    <n v="0"/>
    <n v="361280"/>
    <n v="11206905.6"/>
    <n v="0"/>
    <n v="361280"/>
    <n v="11206905.6"/>
    <s v="Резерв"/>
    <s v="С3-1-122"/>
    <s v="Ст"/>
    <n v="31.02"/>
    <n v="361280"/>
    <s v="Резерв"/>
  </r>
  <r>
    <n v="857"/>
    <s v="С3-1-123"/>
    <x v="2"/>
    <n v="6"/>
    <n v="16"/>
    <n v="123"/>
    <n v="30.91"/>
    <x v="0"/>
    <s v="Ст"/>
    <n v="6.13"/>
    <n v="1.84"/>
    <n v="24.78"/>
    <n v="26.62"/>
    <s v="S"/>
    <s v="Линейная"/>
    <s v="Правильная"/>
    <s v="Зона 1"/>
    <s v="Двор+море"/>
    <s v="Стандарт"/>
    <n v="37"/>
    <n v="320000"/>
    <n v="1.4999999999999999E-2"/>
    <n v="0.04"/>
    <n v="0"/>
    <n v="0.03"/>
    <n v="5.0000000000000001E-3"/>
    <n v="0.05"/>
    <n v="0"/>
    <n v="-1.0999999999999999E-2"/>
    <n v="0"/>
    <n v="361280"/>
    <n v="11167164.800000001"/>
    <n v="0"/>
    <n v="361280"/>
    <n v="11167164.800000001"/>
    <s v="Резерв"/>
    <s v="С3-1-123"/>
    <s v="Ст"/>
    <n v="30.91"/>
    <n v="361280"/>
    <s v="Резерв"/>
  </r>
  <r>
    <n v="858"/>
    <s v="С3-1-124"/>
    <x v="2"/>
    <n v="6"/>
    <n v="17"/>
    <n v="124"/>
    <n v="30.39"/>
    <x v="0"/>
    <s v="Ст"/>
    <n v="5.61"/>
    <n v="1.68"/>
    <n v="24.78"/>
    <n v="26.46"/>
    <s v="S"/>
    <s v="Линейная"/>
    <s v="Правильная"/>
    <s v="Зона 1"/>
    <s v="Двор+море"/>
    <s v="Стандарт"/>
    <n v="37"/>
    <n v="320000"/>
    <n v="1.4999999999999999E-2"/>
    <n v="0.04"/>
    <n v="0"/>
    <n v="0.03"/>
    <n v="5.0000000000000001E-3"/>
    <n v="0.05"/>
    <n v="0"/>
    <n v="-1.0999999999999999E-2"/>
    <n v="0"/>
    <n v="361280"/>
    <n v="10979299.200000001"/>
    <n v="0"/>
    <n v="361280"/>
    <n v="10979299.200000001"/>
    <s v="Резерв"/>
    <s v="С3-1-124"/>
    <s v="Ст"/>
    <n v="30.39"/>
    <n v="361280"/>
    <s v="Резерв"/>
  </r>
  <r>
    <n v="859"/>
    <s v="С3-1-125"/>
    <x v="2"/>
    <n v="6"/>
    <n v="18"/>
    <n v="125"/>
    <n v="29.36"/>
    <x v="0"/>
    <s v="Ст"/>
    <n v="5.09"/>
    <n v="1.53"/>
    <n v="24.27"/>
    <n v="25.8"/>
    <s v="S"/>
    <s v="Линейная"/>
    <s v="Правильная"/>
    <s v="Зона 1"/>
    <s v="Двор+море"/>
    <s v="Стандарт"/>
    <n v="37"/>
    <n v="320000"/>
    <n v="1.4999999999999999E-2"/>
    <n v="0.04"/>
    <n v="0"/>
    <n v="0.03"/>
    <n v="5.0000000000000001E-3"/>
    <n v="0.05"/>
    <n v="0"/>
    <n v="-1.0999999999999999E-2"/>
    <n v="0"/>
    <n v="361280"/>
    <n v="10607180.799999999"/>
    <n v="0"/>
    <n v="361280"/>
    <n v="10607180.799999999"/>
    <s v="Резерв"/>
    <s v="С3-1-125"/>
    <s v="Ст"/>
    <n v="29.36"/>
    <n v="361280"/>
    <s v="Резерв"/>
  </r>
  <r>
    <n v="860"/>
    <s v="С3-1-126"/>
    <x v="2"/>
    <n v="6"/>
    <n v="19"/>
    <n v="126"/>
    <n v="41.75"/>
    <x v="0"/>
    <s v="Ст"/>
    <n v="13.04"/>
    <n v="3.91"/>
    <n v="28.71"/>
    <n v="32.620000000000005"/>
    <s v="M"/>
    <s v="Угловая"/>
    <s v="Правильная"/>
    <s v="Зона 1"/>
    <s v="Двор+море"/>
    <s v="Стандарт"/>
    <n v="37"/>
    <n v="320000"/>
    <n v="1.4999999999999999E-2"/>
    <n v="0"/>
    <n v="0.03"/>
    <n v="0.03"/>
    <n v="5.0000000000000001E-3"/>
    <n v="0.05"/>
    <n v="0"/>
    <n v="-1.0999999999999999E-2"/>
    <n v="0"/>
    <n v="358080"/>
    <n v="14949840"/>
    <n v="0"/>
    <n v="358080"/>
    <n v="14949840"/>
    <s v="Резерв"/>
    <s v="С3-1-126"/>
    <s v="Ст"/>
    <n v="41.75"/>
    <n v="358080"/>
    <s v="Резерв"/>
  </r>
  <r>
    <n v="861"/>
    <s v="С3-1-127"/>
    <x v="2"/>
    <n v="6"/>
    <n v="20"/>
    <n v="127"/>
    <n v="41.75"/>
    <x v="0"/>
    <s v="Ст"/>
    <n v="13.04"/>
    <n v="3.91"/>
    <n v="28.71"/>
    <n v="32.620000000000005"/>
    <s v="M"/>
    <s v="Угловая"/>
    <s v="Правильная"/>
    <s v="Зона 1"/>
    <s v="Двор север"/>
    <s v="Стандарт"/>
    <n v="37"/>
    <n v="320000"/>
    <n v="1.4999999999999999E-2"/>
    <n v="0"/>
    <n v="0.03"/>
    <n v="0.03"/>
    <n v="5.0000000000000001E-3"/>
    <n v="-1.4999999999999999E-2"/>
    <n v="0"/>
    <n v="-1.0999999999999999E-2"/>
    <n v="0"/>
    <n v="337280"/>
    <n v="14081440"/>
    <n v="0"/>
    <n v="337280"/>
    <n v="14081440"/>
    <s v="Резерв"/>
    <s v="С3-1-127"/>
    <s v="Ст"/>
    <n v="41.75"/>
    <n v="337280"/>
    <s v="Резерв"/>
  </r>
  <r>
    <n v="862"/>
    <s v="С3-1-128"/>
    <x v="2"/>
    <n v="6"/>
    <n v="21"/>
    <n v="128"/>
    <n v="29.36"/>
    <x v="0"/>
    <s v="Ст"/>
    <n v="5.09"/>
    <n v="1.53"/>
    <n v="24.27"/>
    <n v="25.8"/>
    <s v="S"/>
    <s v="Линейная"/>
    <s v="Правильная"/>
    <s v="Зона 1"/>
    <s v="Двор север"/>
    <s v="Стандарт"/>
    <n v="37"/>
    <n v="320000"/>
    <n v="1.4999999999999999E-2"/>
    <n v="0.04"/>
    <n v="0"/>
    <n v="0.03"/>
    <n v="5.0000000000000001E-3"/>
    <n v="-1.4999999999999999E-2"/>
    <n v="0"/>
    <n v="-1.0999999999999999E-2"/>
    <n v="0"/>
    <n v="340480"/>
    <n v="9996492.7999999989"/>
    <n v="0"/>
    <n v="340480"/>
    <n v="9996492.7999999989"/>
    <s v="Резерв"/>
    <s v="С3-1-128"/>
    <s v="Ст"/>
    <n v="29.36"/>
    <n v="340480"/>
    <s v="Резерв"/>
  </r>
  <r>
    <n v="863"/>
    <s v="С3-1-129"/>
    <x v="2"/>
    <n v="6"/>
    <n v="22"/>
    <n v="129"/>
    <n v="30.35"/>
    <x v="0"/>
    <s v="Ст"/>
    <n v="5.61"/>
    <n v="1.68"/>
    <n v="24.740000000000002"/>
    <n v="26.42"/>
    <s v="S"/>
    <s v="Линейная"/>
    <s v="Правильная"/>
    <s v="Зона 1"/>
    <s v="Двор север"/>
    <s v="Стандарт"/>
    <n v="37"/>
    <n v="320000"/>
    <n v="1.4999999999999999E-2"/>
    <n v="0.04"/>
    <n v="0"/>
    <n v="0.03"/>
    <n v="5.0000000000000001E-3"/>
    <n v="-1.4999999999999999E-2"/>
    <n v="0"/>
    <n v="-1.0999999999999999E-2"/>
    <n v="0"/>
    <n v="340480"/>
    <n v="10333568"/>
    <n v="0"/>
    <n v="340480"/>
    <n v="10333568"/>
    <s v="Резерв"/>
    <s v="С3-1-129"/>
    <s v="Ст"/>
    <n v="30.35"/>
    <n v="340480"/>
    <s v="Резерв"/>
  </r>
  <r>
    <n v="679"/>
    <s v="С3-1-13"/>
    <x v="2"/>
    <n v="1"/>
    <n v="13"/>
    <n v="13"/>
    <n v="36.380000000000003"/>
    <x v="0"/>
    <s v="Ст"/>
    <n v="7.78"/>
    <n v="2.33"/>
    <n v="28.6"/>
    <n v="30.93"/>
    <s v="M"/>
    <s v="Угловая"/>
    <s v="Правильная"/>
    <s v="Зона 1"/>
    <s v="Двор юго-запад"/>
    <s v="Стандарт"/>
    <n v="26"/>
    <n v="320000"/>
    <n v="-1.4999999999999999E-2"/>
    <n v="0"/>
    <n v="0.03"/>
    <n v="0.03"/>
    <n v="5.0000000000000001E-3"/>
    <n v="0.02"/>
    <n v="0"/>
    <n v="0"/>
    <n v="0"/>
    <n v="342400"/>
    <n v="12456512"/>
    <n v="0"/>
    <n v="342400"/>
    <n v="12456512"/>
    <s v="Резерв"/>
    <s v="С3-1-13"/>
    <s v="Ст"/>
    <n v="36.380000000000003"/>
    <n v="342400"/>
    <s v="Резерв"/>
  </r>
  <r>
    <n v="864"/>
    <s v="С3-1-130"/>
    <x v="2"/>
    <n v="6"/>
    <n v="23"/>
    <n v="130"/>
    <n v="30.82"/>
    <x v="0"/>
    <s v="Ст"/>
    <n v="5.93"/>
    <n v="1.78"/>
    <n v="24.89"/>
    <n v="26.67"/>
    <s v="S"/>
    <s v="Линейная"/>
    <s v="Правильная"/>
    <s v="Зона 1"/>
    <s v="Двор север"/>
    <s v="Стандарт"/>
    <n v="37"/>
    <n v="320000"/>
    <n v="1.4999999999999999E-2"/>
    <n v="0.04"/>
    <n v="0"/>
    <n v="0.03"/>
    <n v="5.0000000000000001E-3"/>
    <n v="-1.4999999999999999E-2"/>
    <n v="0"/>
    <n v="-1.0999999999999999E-2"/>
    <n v="0"/>
    <n v="340480"/>
    <n v="10493593.6"/>
    <n v="0"/>
    <n v="340480"/>
    <n v="10493593.6"/>
    <s v="Резерв"/>
    <s v="С3-1-130"/>
    <s v="Ст"/>
    <n v="30.82"/>
    <n v="340480"/>
    <s v="Резерв"/>
  </r>
  <r>
    <n v="865"/>
    <s v="С3-1-131"/>
    <x v="2"/>
    <n v="7"/>
    <n v="1"/>
    <n v="131"/>
    <n v="29.88"/>
    <x v="0"/>
    <s v="Ст"/>
    <n v="4.9000000000000004"/>
    <n v="1.47"/>
    <n v="24.979999999999997"/>
    <n v="26.449999999999996"/>
    <s v="S"/>
    <s v="Линейная"/>
    <s v="Правильная"/>
    <s v="Зона 1"/>
    <s v="Двор север"/>
    <s v="У входа в лифтовый холл"/>
    <n v="14"/>
    <n v="320000"/>
    <n v="0.03"/>
    <n v="0.04"/>
    <n v="0"/>
    <n v="0.03"/>
    <n v="5.0000000000000001E-3"/>
    <n v="-1.4999999999999999E-2"/>
    <n v="-0.01"/>
    <n v="1.2E-2"/>
    <n v="0"/>
    <n v="349440"/>
    <n v="10441267.199999999"/>
    <n v="0"/>
    <n v="349440"/>
    <n v="10441267.199999999"/>
    <s v="Резерв"/>
    <s v="С3-1-131"/>
    <s v="Ст"/>
    <n v="29.88"/>
    <n v="349440"/>
    <s v="Резерв"/>
  </r>
  <r>
    <n v="866"/>
    <s v="С3-1-132"/>
    <x v="2"/>
    <n v="7"/>
    <n v="2"/>
    <n v="132"/>
    <n v="29.39"/>
    <x v="0"/>
    <s v="Ст"/>
    <n v="4.41"/>
    <n v="1.32"/>
    <n v="24.98"/>
    <n v="26.3"/>
    <s v="S"/>
    <s v="Линейная"/>
    <s v="Правильная"/>
    <s v="Зона 1"/>
    <s v="Двор север"/>
    <s v="Стандарт"/>
    <n v="14"/>
    <n v="320000"/>
    <n v="0.03"/>
    <n v="0.04"/>
    <n v="0"/>
    <n v="0.03"/>
    <n v="5.0000000000000001E-3"/>
    <n v="-1.4999999999999999E-2"/>
    <n v="0"/>
    <n v="1.2E-2"/>
    <n v="0"/>
    <n v="352640"/>
    <n v="10364089.6"/>
    <n v="0"/>
    <n v="352640"/>
    <n v="10364089.6"/>
    <s v="Резерв"/>
    <s v="С3-1-132"/>
    <s v="Ст"/>
    <n v="29.39"/>
    <n v="352640"/>
    <s v="Резерв"/>
  </r>
  <r>
    <n v="867"/>
    <s v="С3-1-133"/>
    <x v="2"/>
    <n v="7"/>
    <n v="3"/>
    <n v="133"/>
    <n v="29.48"/>
    <x v="0"/>
    <s v="Ст"/>
    <n v="4.5"/>
    <n v="1.35"/>
    <n v="24.98"/>
    <n v="26.330000000000002"/>
    <s v="S"/>
    <s v="Линейная"/>
    <s v="Правильная"/>
    <s v="Зона 1"/>
    <s v="Двор+море"/>
    <s v="Стандарт"/>
    <n v="14"/>
    <n v="320000"/>
    <n v="0.03"/>
    <n v="0.04"/>
    <n v="0"/>
    <n v="0.03"/>
    <n v="5.0000000000000001E-3"/>
    <n v="0.05"/>
    <n v="0"/>
    <n v="1.2E-2"/>
    <n v="0"/>
    <n v="373440"/>
    <n v="11009011.199999999"/>
    <n v="0"/>
    <n v="373440"/>
    <n v="11009011.199999999"/>
    <s v="Резерв"/>
    <s v="С3-1-133"/>
    <s v="Ст"/>
    <n v="29.48"/>
    <n v="373440"/>
    <s v="Резерв"/>
  </r>
  <r>
    <n v="868"/>
    <s v="С3-1-134"/>
    <x v="2"/>
    <n v="7"/>
    <n v="4"/>
    <n v="134"/>
    <n v="30.07"/>
    <x v="0"/>
    <s v="Ст"/>
    <n v="5.09"/>
    <n v="1.53"/>
    <n v="24.98"/>
    <n v="26.51"/>
    <s v="S"/>
    <s v="Линейная"/>
    <s v="Правильная"/>
    <s v="Зона 1"/>
    <s v="Двор+море"/>
    <s v="Стандарт"/>
    <n v="14"/>
    <n v="320000"/>
    <n v="0.03"/>
    <n v="0.04"/>
    <n v="0"/>
    <n v="0.03"/>
    <n v="5.0000000000000001E-3"/>
    <n v="0.05"/>
    <n v="0"/>
    <n v="1.2E-2"/>
    <n v="0"/>
    <n v="373440"/>
    <n v="11229340.800000001"/>
    <n v="0"/>
    <n v="373440"/>
    <n v="11229340.800000001"/>
    <s v="Резерв"/>
    <s v="С3-1-134"/>
    <s v="Ст"/>
    <n v="30.07"/>
    <n v="373440"/>
    <s v="Резерв"/>
  </r>
  <r>
    <n v="869"/>
    <s v="С3-1-135"/>
    <x v="2"/>
    <n v="7"/>
    <n v="5"/>
    <n v="135"/>
    <n v="30.35"/>
    <x v="0"/>
    <s v="Ст"/>
    <n v="5.61"/>
    <n v="1.68"/>
    <n v="24.740000000000002"/>
    <n v="26.42"/>
    <s v="S"/>
    <s v="Линейная"/>
    <s v="Правильная"/>
    <s v="Зона 1"/>
    <s v="Двор+море"/>
    <s v="У входа в лифтовый холл"/>
    <n v="14"/>
    <n v="320000"/>
    <n v="0.03"/>
    <n v="0.04"/>
    <n v="0"/>
    <n v="0.03"/>
    <n v="5.0000000000000001E-3"/>
    <n v="0.05"/>
    <n v="-0.01"/>
    <n v="1.2E-2"/>
    <n v="0"/>
    <n v="370240"/>
    <n v="11236784"/>
    <n v="0"/>
    <n v="370240"/>
    <n v="11236784"/>
    <s v="Резерв"/>
    <s v="С3-1-135"/>
    <s v="Ст"/>
    <n v="30.35"/>
    <n v="370240"/>
    <s v="Резерв"/>
  </r>
  <r>
    <n v="870"/>
    <s v="С3-1-136"/>
    <x v="2"/>
    <n v="7"/>
    <n v="6"/>
    <n v="136"/>
    <n v="31.02"/>
    <x v="0"/>
    <s v="Ст"/>
    <n v="6.13"/>
    <n v="1.84"/>
    <n v="24.89"/>
    <n v="26.73"/>
    <s v="S"/>
    <s v="Линейная"/>
    <s v="Правильная"/>
    <s v="Зона 1"/>
    <s v="Двор+море"/>
    <s v="Стандарт"/>
    <n v="14"/>
    <n v="320000"/>
    <n v="0.03"/>
    <n v="0.04"/>
    <n v="0"/>
    <n v="0.03"/>
    <n v="5.0000000000000001E-3"/>
    <n v="0.05"/>
    <n v="0"/>
    <n v="1.2E-2"/>
    <n v="0"/>
    <n v="373440"/>
    <n v="11584108.800000001"/>
    <n v="0"/>
    <n v="373440"/>
    <n v="11584108.800000001"/>
    <s v="Резерв"/>
    <s v="С3-1-136"/>
    <s v="Ст"/>
    <n v="31.02"/>
    <n v="373440"/>
    <s v="Резерв"/>
  </r>
  <r>
    <n v="871"/>
    <s v="С3-1-137"/>
    <x v="2"/>
    <n v="7"/>
    <n v="7"/>
    <n v="137"/>
    <n v="30.91"/>
    <x v="0"/>
    <s v="Ст"/>
    <n v="6.13"/>
    <n v="1.84"/>
    <n v="24.78"/>
    <n v="26.62"/>
    <s v="S"/>
    <s v="Линейная"/>
    <s v="Правильная"/>
    <s v="Зона 1"/>
    <s v="Двор+море"/>
    <s v="Стандарт"/>
    <n v="14"/>
    <n v="320000"/>
    <n v="0.03"/>
    <n v="0.04"/>
    <n v="0"/>
    <n v="0.03"/>
    <n v="5.0000000000000001E-3"/>
    <n v="0.05"/>
    <n v="0"/>
    <n v="1.2E-2"/>
    <n v="0"/>
    <n v="373440"/>
    <n v="11543030.4"/>
    <n v="0"/>
    <n v="373440"/>
    <n v="11543030.4"/>
    <s v="Резерв"/>
    <s v="С3-1-137"/>
    <s v="Ст"/>
    <n v="30.91"/>
    <n v="373440"/>
    <s v="Резерв"/>
  </r>
  <r>
    <n v="872"/>
    <s v="С3-1-138"/>
    <x v="2"/>
    <n v="7"/>
    <n v="8"/>
    <n v="138"/>
    <n v="30.39"/>
    <x v="0"/>
    <s v="Ст"/>
    <n v="5.61"/>
    <n v="1.68"/>
    <n v="24.78"/>
    <n v="26.46"/>
    <s v="S"/>
    <s v="Линейная"/>
    <s v="Правильная"/>
    <s v="Зона 1"/>
    <s v="Двор+море"/>
    <s v="Стандарт"/>
    <n v="14"/>
    <n v="320000"/>
    <n v="0.03"/>
    <n v="0.04"/>
    <n v="0"/>
    <n v="0.03"/>
    <n v="5.0000000000000001E-3"/>
    <n v="0.05"/>
    <n v="0"/>
    <n v="1.2E-2"/>
    <n v="0"/>
    <n v="373440"/>
    <n v="11348841.6"/>
    <n v="0"/>
    <n v="373440"/>
    <n v="11348841.6"/>
    <s v="Резерв"/>
    <s v="С3-1-138"/>
    <s v="Ст"/>
    <n v="30.39"/>
    <n v="373440"/>
    <s v="Резерв"/>
  </r>
  <r>
    <n v="873"/>
    <s v="С3-1-139"/>
    <x v="2"/>
    <n v="7"/>
    <n v="9"/>
    <n v="139"/>
    <n v="29.36"/>
    <x v="0"/>
    <s v="Ст"/>
    <n v="5.09"/>
    <n v="1.53"/>
    <n v="24.27"/>
    <n v="25.8"/>
    <s v="S"/>
    <s v="Линейная"/>
    <s v="Правильная"/>
    <s v="Зона 1"/>
    <s v="Двор+море"/>
    <s v="Стандарт"/>
    <n v="14"/>
    <n v="320000"/>
    <n v="0.03"/>
    <n v="0.04"/>
    <n v="0"/>
    <n v="0.03"/>
    <n v="5.0000000000000001E-3"/>
    <n v="0.05"/>
    <n v="0"/>
    <n v="1.2E-2"/>
    <n v="0"/>
    <n v="373440"/>
    <n v="10964198.4"/>
    <n v="0"/>
    <n v="373440"/>
    <n v="10964198.4"/>
    <s v="Резерв"/>
    <s v="С3-1-139"/>
    <s v="Ст"/>
    <n v="29.36"/>
    <n v="373440"/>
    <s v="Резерв"/>
  </r>
  <r>
    <n v="680"/>
    <s v="С3-1-14"/>
    <x v="2"/>
    <n v="1"/>
    <n v="14"/>
    <n v="14"/>
    <n v="36.31"/>
    <x v="0"/>
    <s v="Ст"/>
    <n v="7.71"/>
    <n v="2.31"/>
    <n v="28.6"/>
    <n v="30.91"/>
    <s v="M"/>
    <s v="Угловая"/>
    <s v="Правильная"/>
    <s v="Зона 1"/>
    <s v="Двор север"/>
    <s v="Стандарт"/>
    <n v="26"/>
    <n v="320000"/>
    <n v="-1.4999999999999999E-2"/>
    <n v="0"/>
    <n v="0.03"/>
    <n v="0.03"/>
    <n v="5.0000000000000001E-3"/>
    <n v="-1.4999999999999999E-2"/>
    <n v="0"/>
    <n v="0"/>
    <n v="0"/>
    <n v="331200"/>
    <n v="12025872"/>
    <n v="0"/>
    <n v="331200"/>
    <n v="12025872"/>
    <s v="Резерв"/>
    <s v="С3-1-14"/>
    <s v="Ст"/>
    <n v="36.31"/>
    <n v="331200"/>
    <s v="Резерв"/>
  </r>
  <r>
    <n v="874"/>
    <s v="С3-1-140"/>
    <x v="2"/>
    <n v="7"/>
    <n v="10"/>
    <n v="140"/>
    <n v="41.75"/>
    <x v="0"/>
    <s v="Ст"/>
    <n v="13.04"/>
    <n v="3.91"/>
    <n v="28.71"/>
    <n v="32.620000000000005"/>
    <s v="M"/>
    <s v="Угловая"/>
    <s v="Правильная"/>
    <s v="Зона 1"/>
    <s v="Двор+море"/>
    <s v="Стандарт"/>
    <n v="14"/>
    <n v="320000"/>
    <n v="0.03"/>
    <n v="0"/>
    <n v="0.03"/>
    <n v="0.03"/>
    <n v="5.0000000000000001E-3"/>
    <n v="0.05"/>
    <n v="0"/>
    <n v="1.2E-2"/>
    <n v="0"/>
    <n v="370240"/>
    <n v="15457520"/>
    <n v="0"/>
    <n v="370240"/>
    <n v="15457520"/>
    <s v="Резерв"/>
    <s v="С3-1-140"/>
    <s v="Ст"/>
    <n v="41.75"/>
    <n v="370240"/>
    <s v="Резерв"/>
  </r>
  <r>
    <n v="875"/>
    <s v="С3-1-141"/>
    <x v="2"/>
    <n v="7"/>
    <n v="11"/>
    <n v="141"/>
    <n v="41.75"/>
    <x v="0"/>
    <s v="Ст"/>
    <n v="13.04"/>
    <n v="3.91"/>
    <n v="28.71"/>
    <n v="32.620000000000005"/>
    <s v="M"/>
    <s v="Угловая"/>
    <s v="Правильная"/>
    <s v="Зона 1"/>
    <s v="Двор север"/>
    <s v="Стандарт"/>
    <n v="14"/>
    <n v="320000"/>
    <n v="0.03"/>
    <n v="0"/>
    <n v="0.03"/>
    <n v="0.03"/>
    <n v="5.0000000000000001E-3"/>
    <n v="-1.4999999999999999E-2"/>
    <n v="0"/>
    <n v="1.2E-2"/>
    <n v="0"/>
    <n v="349440"/>
    <n v="14589120"/>
    <n v="0"/>
    <n v="349440"/>
    <n v="14589120"/>
    <s v="Резерв"/>
    <s v="С3-1-141"/>
    <s v="Ст"/>
    <n v="41.75"/>
    <n v="349440"/>
    <s v="Резерв"/>
  </r>
  <r>
    <n v="876"/>
    <s v="С3-1-142"/>
    <x v="2"/>
    <n v="7"/>
    <n v="12"/>
    <n v="142"/>
    <n v="29.36"/>
    <x v="0"/>
    <s v="Ст"/>
    <n v="5.09"/>
    <n v="1.53"/>
    <n v="24.27"/>
    <n v="25.8"/>
    <s v="S"/>
    <s v="Линейная"/>
    <s v="Правильная"/>
    <s v="Зона 1"/>
    <s v="Двор север"/>
    <s v="Стандарт"/>
    <n v="14"/>
    <n v="320000"/>
    <n v="0.03"/>
    <n v="0.04"/>
    <n v="0"/>
    <n v="0.03"/>
    <n v="5.0000000000000001E-3"/>
    <n v="-1.4999999999999999E-2"/>
    <n v="0"/>
    <n v="1.2E-2"/>
    <n v="0"/>
    <n v="352640"/>
    <n v="10353510.4"/>
    <n v="0"/>
    <n v="352640"/>
    <n v="10353510.4"/>
    <s v="Резерв"/>
    <s v="С3-1-142"/>
    <s v="Ст"/>
    <n v="29.36"/>
    <n v="352640"/>
    <s v="Резерв"/>
  </r>
  <r>
    <n v="877"/>
    <s v="С3-1-143"/>
    <x v="2"/>
    <n v="7"/>
    <n v="13"/>
    <n v="143"/>
    <n v="30.35"/>
    <x v="0"/>
    <s v="Ст"/>
    <n v="5.61"/>
    <n v="1.68"/>
    <n v="24.740000000000002"/>
    <n v="26.42"/>
    <s v="S"/>
    <s v="Линейная"/>
    <s v="Правильная"/>
    <s v="Зона 1"/>
    <s v="Двор север"/>
    <s v="Стандарт"/>
    <n v="14"/>
    <n v="320000"/>
    <n v="0.03"/>
    <n v="0.04"/>
    <n v="0"/>
    <n v="0.03"/>
    <n v="5.0000000000000001E-3"/>
    <n v="-1.4999999999999999E-2"/>
    <n v="0"/>
    <n v="1.2E-2"/>
    <n v="0"/>
    <n v="352640"/>
    <n v="10702624"/>
    <n v="0"/>
    <n v="352640"/>
    <n v="10702624"/>
    <s v="Резерв"/>
    <s v="С3-1-143"/>
    <s v="Ст"/>
    <n v="30.35"/>
    <n v="352640"/>
    <s v="Резерв"/>
  </r>
  <r>
    <n v="878"/>
    <s v="С3-1-144"/>
    <x v="2"/>
    <n v="7"/>
    <n v="14"/>
    <n v="144"/>
    <n v="30.82"/>
    <x v="0"/>
    <s v="Ст"/>
    <n v="5.93"/>
    <n v="1.78"/>
    <n v="24.89"/>
    <n v="26.67"/>
    <s v="S"/>
    <s v="Линейная"/>
    <s v="Правильная"/>
    <s v="Зона 1"/>
    <s v="Двор север"/>
    <s v="Стандарт"/>
    <n v="14"/>
    <n v="320000"/>
    <n v="0.03"/>
    <n v="0.04"/>
    <n v="0"/>
    <n v="0.03"/>
    <n v="5.0000000000000001E-3"/>
    <n v="-1.4999999999999999E-2"/>
    <n v="0"/>
    <n v="1.2E-2"/>
    <n v="0"/>
    <n v="352640"/>
    <n v="10868364.800000001"/>
    <n v="0"/>
    <n v="352640"/>
    <n v="10868364.800000001"/>
    <s v="Резерв"/>
    <s v="С3-1-144"/>
    <s v="Ст"/>
    <n v="30.82"/>
    <n v="352640"/>
    <s v="Резерв"/>
  </r>
  <r>
    <n v="893"/>
    <s v="С3-1-145"/>
    <x v="2"/>
    <n v="8"/>
    <n v="1"/>
    <n v="145"/>
    <n v="36.83"/>
    <x v="0"/>
    <s v="Ст"/>
    <n v="4.41"/>
    <n v="1.32"/>
    <n v="32.42"/>
    <n v="33.74"/>
    <s v="L"/>
    <s v="Угловая"/>
    <s v="Правильная"/>
    <s v="Зона 1"/>
    <s v="Двор север"/>
    <s v="Окна на кровлю"/>
    <n v="11"/>
    <n v="320000"/>
    <n v="5.5E-2"/>
    <n v="-0.01"/>
    <n v="0.03"/>
    <n v="0.03"/>
    <n v="5.0000000000000001E-3"/>
    <n v="-1.4999999999999999E-2"/>
    <n v="-5.0000000000000001E-3"/>
    <n v="1.4999999999999999E-2"/>
    <n v="0"/>
    <n v="353600"/>
    <n v="13023088"/>
    <n v="0"/>
    <n v="353600"/>
    <n v="13023088"/>
    <s v="Резерв"/>
    <s v="С3-1-145"/>
    <s v="Ст"/>
    <n v="36.83"/>
    <n v="353600"/>
    <s v="Резерв"/>
  </r>
  <r>
    <n v="894"/>
    <s v="С3-1-146"/>
    <x v="2"/>
    <n v="8"/>
    <n v="2"/>
    <n v="146"/>
    <n v="59.98"/>
    <x v="1"/>
    <s v="1АЕ"/>
    <n v="9.67"/>
    <n v="2.9"/>
    <n v="50.309999999999995"/>
    <n v="53.209999999999994"/>
    <s v="L"/>
    <s v="Угловая"/>
    <s v="Правильная"/>
    <s v="Зона 1"/>
    <s v="Двор+море"/>
    <s v="Окна на кровлю"/>
    <n v="11"/>
    <n v="310400"/>
    <n v="5.5E-2"/>
    <n v="-0.01"/>
    <n v="0.03"/>
    <n v="0.03"/>
    <n v="5.0000000000000001E-3"/>
    <n v="0.05"/>
    <n v="-5.0000000000000001E-3"/>
    <n v="1.4999999999999999E-2"/>
    <n v="0"/>
    <n v="363168"/>
    <n v="21782816.640000001"/>
    <n v="0"/>
    <n v="363168"/>
    <n v="21782816.640000001"/>
    <s v="Резерв"/>
    <s v="С3-1-146"/>
    <s v="1К"/>
    <n v="59.98"/>
    <n v="363168"/>
    <s v="Резерв"/>
  </r>
  <r>
    <n v="895"/>
    <s v="С3-1-147"/>
    <x v="2"/>
    <n v="8"/>
    <n v="3"/>
    <n v="147"/>
    <n v="30.35"/>
    <x v="0"/>
    <s v="Ст"/>
    <n v="5.61"/>
    <n v="1.68"/>
    <n v="24.740000000000002"/>
    <n v="26.42"/>
    <s v="S"/>
    <s v="Линейная"/>
    <s v="Правильная"/>
    <s v="Зона 1"/>
    <s v="Двор+море"/>
    <s v="У входа в лифтовый холл"/>
    <n v="11"/>
    <n v="320000"/>
    <n v="5.5E-2"/>
    <n v="0.04"/>
    <n v="0"/>
    <n v="0.03"/>
    <n v="5.0000000000000001E-3"/>
    <n v="0.05"/>
    <n v="-0.01"/>
    <n v="1.4999999999999999E-2"/>
    <n v="0"/>
    <n v="379200"/>
    <n v="11508720"/>
    <n v="0"/>
    <n v="379200"/>
    <n v="11508720"/>
    <s v="Резерв"/>
    <s v="С3-1-147"/>
    <s v="Ст"/>
    <n v="30.35"/>
    <n v="379200"/>
    <s v="Резерв"/>
  </r>
  <r>
    <n v="896"/>
    <s v="С3-1-148"/>
    <x v="2"/>
    <n v="8"/>
    <n v="4"/>
    <n v="148"/>
    <n v="31.02"/>
    <x v="0"/>
    <s v="Ст"/>
    <n v="6.13"/>
    <n v="1.84"/>
    <n v="24.89"/>
    <n v="26.73"/>
    <s v="S"/>
    <s v="Линейная"/>
    <s v="Правильная"/>
    <s v="Зона 1"/>
    <s v="Двор+море"/>
    <s v="Стандарт"/>
    <n v="11"/>
    <n v="320000"/>
    <n v="5.5E-2"/>
    <n v="0.04"/>
    <n v="0"/>
    <n v="0.03"/>
    <n v="5.0000000000000001E-3"/>
    <n v="0.05"/>
    <n v="0"/>
    <n v="1.4999999999999999E-2"/>
    <n v="0"/>
    <n v="382400"/>
    <n v="11862048"/>
    <n v="0"/>
    <n v="382400"/>
    <n v="11862048"/>
    <s v="Резерв"/>
    <s v="С3-1-148"/>
    <s v="Ст"/>
    <n v="31.02"/>
    <n v="382400"/>
    <s v="Резерв"/>
  </r>
  <r>
    <n v="897"/>
    <s v="С3-1-149"/>
    <x v="2"/>
    <n v="8"/>
    <n v="5"/>
    <n v="149"/>
    <n v="30.91"/>
    <x v="0"/>
    <s v="Ст"/>
    <n v="6.13"/>
    <n v="1.84"/>
    <n v="24.78"/>
    <n v="26.62"/>
    <s v="S"/>
    <s v="Линейная"/>
    <s v="Правильная"/>
    <s v="Зона 1"/>
    <s v="Двор+море"/>
    <s v="Стандарт"/>
    <n v="11"/>
    <n v="320000"/>
    <n v="5.5E-2"/>
    <n v="0.04"/>
    <n v="0"/>
    <n v="0.03"/>
    <n v="5.0000000000000001E-3"/>
    <n v="0.05"/>
    <n v="0"/>
    <n v="1.4999999999999999E-2"/>
    <n v="0"/>
    <n v="382400"/>
    <n v="11819984"/>
    <n v="0"/>
    <n v="382400"/>
    <n v="11819984"/>
    <s v="Резерв"/>
    <s v="С3-1-149"/>
    <s v="Ст"/>
    <n v="30.91"/>
    <n v="382400"/>
    <s v="Резерв"/>
  </r>
  <r>
    <n v="681"/>
    <s v="С3-1-15"/>
    <x v="2"/>
    <n v="1"/>
    <n v="15"/>
    <n v="15"/>
    <n v="32.049999999999997"/>
    <x v="0"/>
    <s v="Ст"/>
    <n v="7.78"/>
    <n v="2.33"/>
    <n v="24.269999999999996"/>
    <n v="26.599999999999994"/>
    <s v="S"/>
    <s v="Линейная"/>
    <s v="Правильная"/>
    <s v="Зона 1"/>
    <s v="Двор север"/>
    <s v="Стандарт"/>
    <n v="26"/>
    <n v="320000"/>
    <n v="-1.4999999999999999E-2"/>
    <n v="0.04"/>
    <n v="0"/>
    <n v="0.03"/>
    <n v="5.0000000000000001E-3"/>
    <n v="-1.4999999999999999E-2"/>
    <n v="0"/>
    <n v="0"/>
    <n v="0"/>
    <n v="334400"/>
    <n v="10717519.999999998"/>
    <n v="0"/>
    <n v="334400"/>
    <n v="10717519.999999998"/>
    <s v="Резерв"/>
    <s v="С3-1-15"/>
    <s v="Ст"/>
    <n v="32.049999999999997"/>
    <n v="334400"/>
    <s v="Резерв"/>
  </r>
  <r>
    <n v="898"/>
    <s v="С3-1-150"/>
    <x v="2"/>
    <n v="8"/>
    <n v="6"/>
    <n v="150"/>
    <n v="30.39"/>
    <x v="0"/>
    <s v="Ст"/>
    <n v="5.61"/>
    <n v="1.68"/>
    <n v="24.78"/>
    <n v="26.46"/>
    <s v="S"/>
    <s v="Линейная"/>
    <s v="Правильная"/>
    <s v="Зона 1"/>
    <s v="Двор+море"/>
    <s v="Стандарт"/>
    <n v="11"/>
    <n v="320000"/>
    <n v="5.5E-2"/>
    <n v="0.04"/>
    <n v="0"/>
    <n v="0.03"/>
    <n v="5.0000000000000001E-3"/>
    <n v="0.05"/>
    <n v="0"/>
    <n v="1.4999999999999999E-2"/>
    <n v="0"/>
    <n v="382400"/>
    <n v="11621136"/>
    <n v="0"/>
    <n v="382400"/>
    <n v="11621136"/>
    <s v="Резерв"/>
    <s v="С3-1-150"/>
    <s v="Ст"/>
    <n v="30.39"/>
    <n v="382400"/>
    <s v="Резерв"/>
  </r>
  <r>
    <n v="899"/>
    <s v="С3-1-151"/>
    <x v="2"/>
    <n v="8"/>
    <n v="7"/>
    <n v="151"/>
    <n v="72.03"/>
    <x v="1"/>
    <s v="1АЕ"/>
    <n v="18.2"/>
    <n v="5.46"/>
    <n v="53.83"/>
    <n v="59.29"/>
    <s v="XL"/>
    <s v="Угловая"/>
    <s v="Правильная"/>
    <s v="Зона 1"/>
    <s v="Двор+море"/>
    <s v="Стандарт"/>
    <n v="11"/>
    <n v="310400"/>
    <n v="5.5E-2"/>
    <n v="-0.02"/>
    <n v="0.03"/>
    <n v="0.03"/>
    <n v="5.0000000000000001E-3"/>
    <n v="0.05"/>
    <n v="0"/>
    <n v="1.4999999999999999E-2"/>
    <n v="0"/>
    <n v="361616"/>
    <n v="26047200.48"/>
    <n v="0"/>
    <n v="361616"/>
    <n v="26047200.48"/>
    <s v="Резерв"/>
    <s v="С3-1-151"/>
    <s v="1К"/>
    <n v="72.03"/>
    <n v="361616"/>
    <s v="Резерв"/>
  </r>
  <r>
    <n v="900"/>
    <s v="С3-1-152"/>
    <x v="2"/>
    <n v="8"/>
    <n v="8"/>
    <n v="152"/>
    <n v="41.75"/>
    <x v="0"/>
    <s v="Ст"/>
    <n v="13.04"/>
    <n v="3.91"/>
    <n v="28.71"/>
    <n v="32.620000000000005"/>
    <s v="M"/>
    <s v="Угловая"/>
    <s v="Правильная"/>
    <s v="Зона 1"/>
    <s v="Двор север"/>
    <s v="Стандарт"/>
    <n v="11"/>
    <n v="320000"/>
    <n v="5.5E-2"/>
    <n v="0"/>
    <n v="0.03"/>
    <n v="0.03"/>
    <n v="5.0000000000000001E-3"/>
    <n v="-1.4999999999999999E-2"/>
    <n v="0"/>
    <n v="1.4999999999999999E-2"/>
    <n v="0"/>
    <n v="358400"/>
    <n v="14963200"/>
    <n v="0"/>
    <n v="358400"/>
    <n v="14963200"/>
    <s v="Резерв"/>
    <s v="С3-1-152"/>
    <s v="Ст"/>
    <n v="41.75"/>
    <n v="358400"/>
    <s v="Резерв"/>
  </r>
  <r>
    <n v="901"/>
    <s v="С3-1-153"/>
    <x v="2"/>
    <n v="8"/>
    <n v="9"/>
    <n v="153"/>
    <n v="29.36"/>
    <x v="0"/>
    <s v="Ст"/>
    <n v="5.09"/>
    <n v="1.53"/>
    <n v="24.27"/>
    <n v="25.8"/>
    <s v="S"/>
    <s v="Линейная"/>
    <s v="Правильная"/>
    <s v="Зона 1"/>
    <s v="Двор север"/>
    <s v="Стандарт"/>
    <n v="11"/>
    <n v="320000"/>
    <n v="5.5E-2"/>
    <n v="0.04"/>
    <n v="0"/>
    <n v="0.03"/>
    <n v="5.0000000000000001E-3"/>
    <n v="-1.4999999999999999E-2"/>
    <n v="0"/>
    <n v="1.4999999999999999E-2"/>
    <n v="0"/>
    <n v="361600"/>
    <n v="10616576"/>
    <n v="0"/>
    <n v="361600"/>
    <n v="10616576"/>
    <s v="Резерв"/>
    <s v="С3-1-153"/>
    <s v="Ст"/>
    <n v="29.36"/>
    <n v="361600"/>
    <s v="Резерв"/>
  </r>
  <r>
    <n v="902"/>
    <s v="С3-1-154"/>
    <x v="2"/>
    <n v="8"/>
    <n v="10"/>
    <n v="154"/>
    <n v="30.35"/>
    <x v="0"/>
    <s v="Ст"/>
    <n v="5.61"/>
    <n v="1.68"/>
    <n v="24.740000000000002"/>
    <n v="26.42"/>
    <s v="S"/>
    <s v="Линейная"/>
    <s v="Правильная"/>
    <s v="Зона 1"/>
    <s v="Двор север"/>
    <s v="Стандарт"/>
    <n v="11"/>
    <n v="320000"/>
    <n v="5.5E-2"/>
    <n v="0.04"/>
    <n v="0"/>
    <n v="0.03"/>
    <n v="5.0000000000000001E-3"/>
    <n v="-1.4999999999999999E-2"/>
    <n v="0"/>
    <n v="1.4999999999999999E-2"/>
    <n v="0"/>
    <n v="361600"/>
    <n v="10974560"/>
    <n v="0"/>
    <n v="361600"/>
    <n v="10974560"/>
    <s v="Резерв"/>
    <s v="С3-1-154"/>
    <s v="Ст"/>
    <n v="30.35"/>
    <n v="361600"/>
    <s v="Резерв"/>
  </r>
  <r>
    <n v="903"/>
    <s v="С3-1-155"/>
    <x v="2"/>
    <n v="8"/>
    <n v="11"/>
    <n v="155"/>
    <n v="30.82"/>
    <x v="0"/>
    <s v="Ст"/>
    <n v="5.93"/>
    <n v="1.78"/>
    <n v="24.89"/>
    <n v="26.67"/>
    <s v="S"/>
    <s v="Линейная"/>
    <s v="Правильная"/>
    <s v="Зона 1"/>
    <s v="Двор север"/>
    <s v="Стандарт"/>
    <n v="11"/>
    <n v="320000"/>
    <n v="5.5E-2"/>
    <n v="0.04"/>
    <n v="0"/>
    <n v="0.03"/>
    <n v="5.0000000000000001E-3"/>
    <n v="-1.4999999999999999E-2"/>
    <n v="0"/>
    <n v="1.4999999999999999E-2"/>
    <n v="0"/>
    <n v="361600"/>
    <n v="11144512"/>
    <n v="0"/>
    <n v="361600"/>
    <n v="11144512"/>
    <s v="Резерв"/>
    <s v="С3-1-155"/>
    <s v="Ст"/>
    <n v="30.82"/>
    <n v="361600"/>
    <s v="Резерв"/>
  </r>
  <r>
    <n v="915"/>
    <s v="С3-1-156"/>
    <x v="2"/>
    <n v="9"/>
    <n v="1"/>
    <n v="156"/>
    <n v="40.130000000000003"/>
    <x v="0"/>
    <s v="Ст"/>
    <n v="7.71"/>
    <n v="2.31"/>
    <n v="32.42"/>
    <n v="34.730000000000004"/>
    <s v="L"/>
    <s v="Угловая"/>
    <s v="Правильная"/>
    <s v="Зона 1"/>
    <s v="Двор север"/>
    <s v="Стандарт"/>
    <n v="11"/>
    <n v="320000"/>
    <n v="8.4999999999999992E-2"/>
    <n v="-0.01"/>
    <n v="0.03"/>
    <n v="0.03"/>
    <n v="5.0000000000000001E-3"/>
    <n v="-1.4999999999999999E-2"/>
    <n v="0"/>
    <n v="1.4999999999999999E-2"/>
    <n v="0"/>
    <n v="364800"/>
    <n v="14639424.000000002"/>
    <n v="0"/>
    <n v="364800"/>
    <n v="14639424.000000002"/>
    <s v="Резерв"/>
    <s v="С3-1-156"/>
    <s v="Ст"/>
    <n v="40.130000000000003"/>
    <n v="364800"/>
    <s v="Резерв"/>
  </r>
  <r>
    <n v="916"/>
    <s v="С3-1-157"/>
    <x v="2"/>
    <n v="9"/>
    <n v="2"/>
    <n v="157"/>
    <n v="63.19"/>
    <x v="1"/>
    <s v="1АЕ"/>
    <n v="12.88"/>
    <n v="3.86"/>
    <n v="50.309999999999995"/>
    <n v="54.169999999999995"/>
    <s v="L"/>
    <s v="Угловая"/>
    <s v="Правильная"/>
    <s v="Зона 1"/>
    <s v="Море"/>
    <s v="Стандарт"/>
    <n v="11"/>
    <n v="310400"/>
    <n v="8.4999999999999992E-2"/>
    <n v="-0.01"/>
    <n v="0.03"/>
    <n v="0.03"/>
    <n v="5.0000000000000001E-3"/>
    <n v="7.0000000000000007E-2"/>
    <n v="0"/>
    <n v="1.4999999999999999E-2"/>
    <n v="0"/>
    <n v="380240"/>
    <n v="24027365.599999998"/>
    <n v="0"/>
    <n v="380240"/>
    <n v="24027365.599999998"/>
    <s v="Резерв"/>
    <s v="С3-1-157"/>
    <s v="1К"/>
    <n v="63.19"/>
    <n v="380240"/>
    <s v="Резерв"/>
  </r>
  <r>
    <n v="917"/>
    <s v="С3-1-158"/>
    <x v="2"/>
    <n v="9"/>
    <n v="3"/>
    <n v="158"/>
    <n v="30.35"/>
    <x v="0"/>
    <s v="Ст"/>
    <n v="5.61"/>
    <n v="1.68"/>
    <n v="24.740000000000002"/>
    <n v="26.42"/>
    <s v="S"/>
    <s v="Линейная"/>
    <s v="Правильная"/>
    <s v="Зона 1"/>
    <s v="Море"/>
    <s v="У входа в лифтовый холл"/>
    <n v="11"/>
    <n v="320000"/>
    <n v="8.4999999999999992E-2"/>
    <n v="0.04"/>
    <n v="0"/>
    <n v="0.03"/>
    <n v="5.0000000000000001E-3"/>
    <n v="7.0000000000000007E-2"/>
    <n v="-0.01"/>
    <n v="1.4999999999999999E-2"/>
    <n v="0"/>
    <n v="395200"/>
    <n v="11994320"/>
    <n v="0"/>
    <n v="395200"/>
    <n v="11994320"/>
    <s v="Резерв"/>
    <s v="С3-1-158"/>
    <s v="Ст"/>
    <n v="30.35"/>
    <n v="395200"/>
    <s v="Резерв"/>
  </r>
  <r>
    <n v="918"/>
    <s v="С3-1-159"/>
    <x v="2"/>
    <n v="9"/>
    <n v="4"/>
    <n v="159"/>
    <n v="31.02"/>
    <x v="0"/>
    <s v="Ст"/>
    <n v="6.13"/>
    <n v="1.84"/>
    <n v="24.89"/>
    <n v="26.73"/>
    <s v="S"/>
    <s v="Линейная"/>
    <s v="Правильная"/>
    <s v="Зона 1"/>
    <s v="Море"/>
    <s v="Стандарт"/>
    <n v="11"/>
    <n v="320000"/>
    <n v="8.4999999999999992E-2"/>
    <n v="0.04"/>
    <n v="0"/>
    <n v="0.03"/>
    <n v="5.0000000000000001E-3"/>
    <n v="7.0000000000000007E-2"/>
    <n v="0"/>
    <n v="1.4999999999999999E-2"/>
    <n v="0"/>
    <n v="398400"/>
    <n v="12358368"/>
    <n v="0"/>
    <n v="398400"/>
    <n v="12358368"/>
    <s v="Резерв"/>
    <s v="С3-1-159"/>
    <s v="Ст"/>
    <n v="31.02"/>
    <n v="398400"/>
    <s v="Резерв"/>
  </r>
  <r>
    <n v="682"/>
    <s v="С3-1-16"/>
    <x v="2"/>
    <n v="1"/>
    <n v="16"/>
    <n v="16"/>
    <n v="32.450000000000003"/>
    <x v="0"/>
    <s v="Ст"/>
    <n v="7.71"/>
    <n v="2.31"/>
    <n v="24.740000000000002"/>
    <n v="27.05"/>
    <s v="S"/>
    <s v="Линейная"/>
    <s v="Правильная"/>
    <s v="Зона 1"/>
    <s v="Двор север"/>
    <s v="Стандарт"/>
    <n v="26"/>
    <n v="320000"/>
    <n v="-1.4999999999999999E-2"/>
    <n v="0.04"/>
    <n v="0"/>
    <n v="0.03"/>
    <n v="5.0000000000000001E-3"/>
    <n v="-1.4999999999999999E-2"/>
    <n v="0"/>
    <n v="0"/>
    <n v="0"/>
    <n v="334400"/>
    <n v="10851280.000000002"/>
    <n v="0"/>
    <n v="334400"/>
    <n v="10851280.000000002"/>
    <s v="Резерв"/>
    <s v="С3-1-16"/>
    <s v="Ст"/>
    <n v="32.450000000000003"/>
    <n v="334400"/>
    <s v="Резерв"/>
  </r>
  <r>
    <n v="919"/>
    <s v="С3-1-160"/>
    <x v="2"/>
    <n v="9"/>
    <n v="5"/>
    <n v="160"/>
    <n v="30.91"/>
    <x v="0"/>
    <s v="Ст"/>
    <n v="6.13"/>
    <n v="1.84"/>
    <n v="24.78"/>
    <n v="26.62"/>
    <s v="S"/>
    <s v="Линейная"/>
    <s v="Правильная"/>
    <s v="Зона 1"/>
    <s v="Море"/>
    <s v="Стандарт"/>
    <n v="11"/>
    <n v="320000"/>
    <n v="8.4999999999999992E-2"/>
    <n v="0.04"/>
    <n v="0"/>
    <n v="0.03"/>
    <n v="5.0000000000000001E-3"/>
    <n v="7.0000000000000007E-2"/>
    <n v="0"/>
    <n v="1.4999999999999999E-2"/>
    <n v="0"/>
    <n v="398400"/>
    <n v="12314544"/>
    <n v="0"/>
    <n v="398400"/>
    <n v="12314544"/>
    <s v="Резерв"/>
    <s v="С3-1-160"/>
    <s v="Ст"/>
    <n v="30.91"/>
    <n v="398400"/>
    <s v="Резерв"/>
  </r>
  <r>
    <n v="920"/>
    <s v="С3-1-161"/>
    <x v="2"/>
    <n v="9"/>
    <n v="6"/>
    <n v="161"/>
    <n v="30.39"/>
    <x v="0"/>
    <s v="Ст"/>
    <n v="5.61"/>
    <n v="1.68"/>
    <n v="24.78"/>
    <n v="26.46"/>
    <s v="S"/>
    <s v="Линейная"/>
    <s v="Правильная"/>
    <s v="Зона 1"/>
    <s v="Море"/>
    <s v="Стандарт"/>
    <n v="11"/>
    <n v="320000"/>
    <n v="8.4999999999999992E-2"/>
    <n v="0.04"/>
    <n v="0"/>
    <n v="0.03"/>
    <n v="5.0000000000000001E-3"/>
    <n v="7.0000000000000007E-2"/>
    <n v="0"/>
    <n v="1.4999999999999999E-2"/>
    <n v="0"/>
    <n v="398400"/>
    <n v="12107376"/>
    <n v="0"/>
    <n v="398400"/>
    <n v="12107376"/>
    <s v="Резерв"/>
    <s v="С3-1-161"/>
    <s v="Ст"/>
    <n v="30.39"/>
    <n v="398400"/>
    <s v="Резерв"/>
  </r>
  <r>
    <n v="921"/>
    <s v="С3-1-162"/>
    <x v="2"/>
    <n v="9"/>
    <n v="7"/>
    <n v="162"/>
    <n v="72.03"/>
    <x v="1"/>
    <s v="1АЕ"/>
    <n v="18.2"/>
    <n v="5.46"/>
    <n v="53.83"/>
    <n v="59.29"/>
    <s v="XL"/>
    <s v="Угловая"/>
    <s v="Правильная"/>
    <s v="Зона 1"/>
    <s v="Море"/>
    <s v="Стандарт"/>
    <n v="11"/>
    <n v="310400"/>
    <n v="8.4999999999999992E-2"/>
    <n v="-0.02"/>
    <n v="0.03"/>
    <n v="0.03"/>
    <n v="5.0000000000000001E-3"/>
    <n v="7.0000000000000007E-2"/>
    <n v="0"/>
    <n v="1.4999999999999999E-2"/>
    <n v="0"/>
    <n v="377136"/>
    <n v="27165106.080000002"/>
    <n v="0"/>
    <n v="377136"/>
    <n v="27165106.080000002"/>
    <s v="Резерв"/>
    <s v="С3-1-162"/>
    <s v="1К"/>
    <n v="72.03"/>
    <n v="377136"/>
    <s v="Резерв"/>
  </r>
  <r>
    <n v="922"/>
    <s v="С3-1-163"/>
    <x v="2"/>
    <n v="9"/>
    <n v="8"/>
    <n v="163"/>
    <n v="41.75"/>
    <x v="0"/>
    <s v="Ст"/>
    <n v="13.04"/>
    <n v="3.91"/>
    <n v="28.71"/>
    <n v="32.620000000000005"/>
    <s v="M"/>
    <s v="Угловая"/>
    <s v="Правильная"/>
    <s v="Зона 1"/>
    <s v="Двор север"/>
    <s v="Стандарт"/>
    <n v="11"/>
    <n v="320000"/>
    <n v="8.4999999999999992E-2"/>
    <n v="0"/>
    <n v="0.03"/>
    <n v="0.03"/>
    <n v="5.0000000000000001E-3"/>
    <n v="-1.4999999999999999E-2"/>
    <n v="0"/>
    <n v="1.4999999999999999E-2"/>
    <n v="0"/>
    <n v="368000"/>
    <n v="15364000"/>
    <n v="0"/>
    <n v="368000"/>
    <n v="15364000"/>
    <s v="Резерв"/>
    <s v="С3-1-163"/>
    <s v="Ст"/>
    <n v="41.75"/>
    <n v="368000"/>
    <s v="Резерв"/>
  </r>
  <r>
    <n v="923"/>
    <s v="С3-1-164"/>
    <x v="2"/>
    <n v="9"/>
    <n v="9"/>
    <n v="164"/>
    <n v="29.36"/>
    <x v="0"/>
    <s v="Ст"/>
    <n v="5.09"/>
    <n v="1.53"/>
    <n v="24.27"/>
    <n v="25.8"/>
    <s v="S"/>
    <s v="Линейная"/>
    <s v="Правильная"/>
    <s v="Зона 1"/>
    <s v="Двор север"/>
    <s v="Стандарт"/>
    <n v="11"/>
    <n v="320000"/>
    <n v="8.4999999999999992E-2"/>
    <n v="0.04"/>
    <n v="0"/>
    <n v="0.03"/>
    <n v="5.0000000000000001E-3"/>
    <n v="-1.4999999999999999E-2"/>
    <n v="0"/>
    <n v="1.4999999999999999E-2"/>
    <n v="0"/>
    <n v="371200"/>
    <n v="10898432"/>
    <n v="0"/>
    <n v="371200"/>
    <n v="10898432"/>
    <s v="Резерв"/>
    <s v="С3-1-164"/>
    <s v="Ст"/>
    <n v="29.36"/>
    <n v="371200"/>
    <s v="Резерв"/>
  </r>
  <r>
    <n v="924"/>
    <s v="С3-1-165"/>
    <x v="2"/>
    <n v="9"/>
    <n v="10"/>
    <n v="165"/>
    <n v="30.35"/>
    <x v="0"/>
    <s v="Ст"/>
    <n v="5.61"/>
    <n v="1.68"/>
    <n v="24.740000000000002"/>
    <n v="26.42"/>
    <s v="S"/>
    <s v="Линейная"/>
    <s v="Правильная"/>
    <s v="Зона 1"/>
    <s v="Двор север"/>
    <s v="Стандарт"/>
    <n v="11"/>
    <n v="320000"/>
    <n v="8.4999999999999992E-2"/>
    <n v="0.04"/>
    <n v="0"/>
    <n v="0.03"/>
    <n v="5.0000000000000001E-3"/>
    <n v="-1.4999999999999999E-2"/>
    <n v="0"/>
    <n v="1.4999999999999999E-2"/>
    <n v="0"/>
    <n v="371200"/>
    <n v="11265920"/>
    <n v="0"/>
    <n v="371200"/>
    <n v="11265920"/>
    <s v="Резерв"/>
    <s v="С3-1-165"/>
    <s v="Ст"/>
    <n v="30.35"/>
    <n v="371200"/>
    <s v="Резерв"/>
  </r>
  <r>
    <n v="925"/>
    <s v="С3-1-166"/>
    <x v="2"/>
    <n v="9"/>
    <n v="11"/>
    <n v="166"/>
    <n v="30.82"/>
    <x v="0"/>
    <s v="Ст"/>
    <n v="5.93"/>
    <n v="1.78"/>
    <n v="24.89"/>
    <n v="26.67"/>
    <s v="S"/>
    <s v="Линейная"/>
    <s v="Правильная"/>
    <s v="Зона 1"/>
    <s v="Двор север"/>
    <s v="Стандарт"/>
    <n v="11"/>
    <n v="320000"/>
    <n v="8.4999999999999992E-2"/>
    <n v="0.04"/>
    <n v="0"/>
    <n v="0.03"/>
    <n v="5.0000000000000001E-3"/>
    <n v="-1.4999999999999999E-2"/>
    <n v="0"/>
    <n v="1.4999999999999999E-2"/>
    <n v="0"/>
    <n v="371200"/>
    <n v="11440384"/>
    <n v="0"/>
    <n v="371200"/>
    <n v="11440384"/>
    <s v="Резерв"/>
    <s v="С3-1-166"/>
    <s v="Ст"/>
    <n v="30.82"/>
    <n v="371200"/>
    <s v="Резерв"/>
  </r>
  <r>
    <n v="937"/>
    <s v="С3-1-167"/>
    <x v="2"/>
    <n v="10"/>
    <n v="1"/>
    <n v="167"/>
    <n v="40.130000000000003"/>
    <x v="0"/>
    <s v="Ст"/>
    <n v="7.71"/>
    <n v="2.31"/>
    <n v="32.42"/>
    <n v="34.730000000000004"/>
    <s v="L"/>
    <s v="Угловая"/>
    <s v="Правильная"/>
    <s v="Зона 1"/>
    <s v="Двор север"/>
    <s v="Стандарт"/>
    <n v="11"/>
    <n v="320000"/>
    <n v="0.12"/>
    <n v="-0.01"/>
    <n v="0.03"/>
    <n v="0.03"/>
    <n v="5.0000000000000001E-3"/>
    <n v="-1.4999999999999999E-2"/>
    <n v="0"/>
    <n v="1.4999999999999999E-2"/>
    <n v="0"/>
    <n v="376000"/>
    <n v="15088880.000000002"/>
    <n v="0"/>
    <n v="376000"/>
    <n v="15088880.000000002"/>
    <s v="Резерв"/>
    <s v="С3-1-167"/>
    <s v="Ст"/>
    <n v="40.130000000000003"/>
    <n v="376000"/>
    <s v="Резерв"/>
  </r>
  <r>
    <n v="938"/>
    <s v="С3-1-168"/>
    <x v="2"/>
    <n v="10"/>
    <n v="2"/>
    <n v="168"/>
    <n v="63.19"/>
    <x v="1"/>
    <s v="1АЕ"/>
    <n v="12.88"/>
    <n v="3.86"/>
    <n v="50.309999999999995"/>
    <n v="54.169999999999995"/>
    <s v="L"/>
    <s v="Угловая"/>
    <s v="Правильная"/>
    <s v="Зона 1"/>
    <s v="Море"/>
    <s v="Стандарт"/>
    <n v="11"/>
    <n v="310400"/>
    <n v="0.12"/>
    <n v="-0.01"/>
    <n v="0.03"/>
    <n v="0.03"/>
    <n v="5.0000000000000001E-3"/>
    <n v="7.0000000000000007E-2"/>
    <n v="0"/>
    <n v="1.4999999999999999E-2"/>
    <n v="0"/>
    <n v="391104"/>
    <n v="24713861.759999998"/>
    <n v="0"/>
    <n v="391104"/>
    <n v="24713861.759999998"/>
    <s v="Резерв"/>
    <s v="С3-1-168"/>
    <s v="1К"/>
    <n v="63.19"/>
    <n v="391104"/>
    <s v="Резерв"/>
  </r>
  <r>
    <n v="939"/>
    <s v="С3-1-169"/>
    <x v="2"/>
    <n v="10"/>
    <n v="3"/>
    <n v="169"/>
    <n v="30.35"/>
    <x v="0"/>
    <s v="Ст"/>
    <n v="5.61"/>
    <n v="1.68"/>
    <n v="24.740000000000002"/>
    <n v="26.42"/>
    <s v="S"/>
    <s v="Линейная"/>
    <s v="Правильная"/>
    <s v="Зона 1"/>
    <s v="Море"/>
    <s v="У входа в лифтовый холл"/>
    <n v="11"/>
    <n v="320000"/>
    <n v="0.12"/>
    <n v="0.04"/>
    <n v="0"/>
    <n v="0.03"/>
    <n v="5.0000000000000001E-3"/>
    <n v="7.0000000000000007E-2"/>
    <n v="-0.01"/>
    <n v="1.4999999999999999E-2"/>
    <n v="0"/>
    <n v="406400"/>
    <n v="12334240"/>
    <n v="0"/>
    <n v="406400"/>
    <n v="12334240"/>
    <s v="Резерв"/>
    <s v="С3-1-169"/>
    <s v="Ст"/>
    <n v="30.35"/>
    <n v="406400"/>
    <s v="Резерв"/>
  </r>
  <r>
    <n v="683"/>
    <s v="С3-1-17"/>
    <x v="2"/>
    <n v="1"/>
    <n v="17"/>
    <n v="17"/>
    <n v="32.44"/>
    <x v="0"/>
    <s v="Ст"/>
    <n v="7.55"/>
    <n v="2.27"/>
    <n v="24.889999999999997"/>
    <n v="27.159999999999997"/>
    <s v="S"/>
    <s v="Линейная"/>
    <s v="Правильная"/>
    <s v="Зона 1"/>
    <s v="Двор север"/>
    <s v="Около/над входной группой"/>
    <n v="26"/>
    <n v="320000"/>
    <n v="-1.4999999999999999E-2"/>
    <n v="0.04"/>
    <n v="0"/>
    <n v="0.03"/>
    <n v="5.0000000000000001E-3"/>
    <n v="-1.4999999999999999E-2"/>
    <n v="-0.01"/>
    <n v="0"/>
    <n v="0"/>
    <n v="331200"/>
    <n v="10744128"/>
    <n v="0"/>
    <n v="331200"/>
    <n v="10744128"/>
    <s v="Резерв"/>
    <s v="С3-1-17"/>
    <s v="Ст"/>
    <n v="32.44"/>
    <n v="331200"/>
    <s v="Резерв"/>
  </r>
  <r>
    <n v="940"/>
    <s v="С3-1-170"/>
    <x v="2"/>
    <n v="10"/>
    <n v="4"/>
    <n v="170"/>
    <n v="31.02"/>
    <x v="0"/>
    <s v="Ст"/>
    <n v="6.13"/>
    <n v="1.84"/>
    <n v="24.89"/>
    <n v="26.73"/>
    <s v="S"/>
    <s v="Линейная"/>
    <s v="Правильная"/>
    <s v="Зона 1"/>
    <s v="Море"/>
    <s v="Стандарт"/>
    <n v="11"/>
    <n v="320000"/>
    <n v="0.12"/>
    <n v="0.04"/>
    <n v="0"/>
    <n v="0.03"/>
    <n v="5.0000000000000001E-3"/>
    <n v="7.0000000000000007E-2"/>
    <n v="0"/>
    <n v="1.4999999999999999E-2"/>
    <n v="0"/>
    <n v="409600"/>
    <n v="12705792"/>
    <n v="0"/>
    <n v="409600"/>
    <n v="12705792"/>
    <s v="Резерв"/>
    <s v="С3-1-170"/>
    <s v="Ст"/>
    <n v="31.02"/>
    <n v="409600"/>
    <s v="Резерв"/>
  </r>
  <r>
    <n v="941"/>
    <s v="С3-1-171"/>
    <x v="2"/>
    <n v="10"/>
    <n v="5"/>
    <n v="171"/>
    <n v="30.91"/>
    <x v="0"/>
    <s v="Ст"/>
    <n v="6.13"/>
    <n v="1.84"/>
    <n v="24.78"/>
    <n v="26.62"/>
    <s v="S"/>
    <s v="Линейная"/>
    <s v="Правильная"/>
    <s v="Зона 1"/>
    <s v="Море"/>
    <s v="Стандарт"/>
    <n v="11"/>
    <n v="320000"/>
    <n v="0.12"/>
    <n v="0.04"/>
    <n v="0"/>
    <n v="0.03"/>
    <n v="5.0000000000000001E-3"/>
    <n v="7.0000000000000007E-2"/>
    <n v="0"/>
    <n v="1.4999999999999999E-2"/>
    <n v="0"/>
    <n v="409600"/>
    <n v="12660736"/>
    <n v="0"/>
    <n v="409600"/>
    <n v="12660736"/>
    <s v="Резерв"/>
    <s v="С3-1-171"/>
    <s v="Ст"/>
    <n v="30.91"/>
    <n v="409600"/>
    <s v="Резерв"/>
  </r>
  <r>
    <n v="942"/>
    <s v="С3-1-172"/>
    <x v="2"/>
    <n v="10"/>
    <n v="6"/>
    <n v="172"/>
    <n v="30.39"/>
    <x v="0"/>
    <s v="Ст"/>
    <n v="5.61"/>
    <n v="1.68"/>
    <n v="24.78"/>
    <n v="26.46"/>
    <s v="S"/>
    <s v="Линейная"/>
    <s v="Правильная"/>
    <s v="Зона 1"/>
    <s v="Море"/>
    <s v="Стандарт"/>
    <n v="11"/>
    <n v="320000"/>
    <n v="0.12"/>
    <n v="0.04"/>
    <n v="0"/>
    <n v="0.03"/>
    <n v="5.0000000000000001E-3"/>
    <n v="7.0000000000000007E-2"/>
    <n v="0"/>
    <n v="1.4999999999999999E-2"/>
    <n v="0"/>
    <n v="409600"/>
    <n v="12447744"/>
    <n v="0"/>
    <n v="409600"/>
    <n v="12447744"/>
    <s v="Резерв"/>
    <s v="С3-1-172"/>
    <s v="Ст"/>
    <n v="30.39"/>
    <n v="409600"/>
    <s v="Резерв"/>
  </r>
  <r>
    <n v="943"/>
    <s v="С3-1-173"/>
    <x v="2"/>
    <n v="10"/>
    <n v="7"/>
    <n v="173"/>
    <n v="72.03"/>
    <x v="1"/>
    <s v="1АЕ"/>
    <n v="18.2"/>
    <n v="5.46"/>
    <n v="53.83"/>
    <n v="59.29"/>
    <s v="XL"/>
    <s v="Угловая"/>
    <s v="Правильная"/>
    <s v="Зона 1"/>
    <s v="Море"/>
    <s v="Стандарт"/>
    <n v="11"/>
    <n v="310400"/>
    <n v="0.12"/>
    <n v="-0.02"/>
    <n v="0.03"/>
    <n v="0.03"/>
    <n v="5.0000000000000001E-3"/>
    <n v="7.0000000000000007E-2"/>
    <n v="0"/>
    <n v="1.4999999999999999E-2"/>
    <n v="0"/>
    <n v="388000"/>
    <n v="27947640"/>
    <n v="0"/>
    <n v="388000"/>
    <n v="27947640"/>
    <s v="Резерв"/>
    <s v="С3-1-173"/>
    <s v="1К"/>
    <n v="72.03"/>
    <n v="388000"/>
    <s v="Резерв"/>
  </r>
  <r>
    <n v="944"/>
    <s v="С3-1-174"/>
    <x v="2"/>
    <n v="10"/>
    <n v="8"/>
    <n v="174"/>
    <n v="41.75"/>
    <x v="0"/>
    <s v="Ст"/>
    <n v="13.04"/>
    <n v="3.91"/>
    <n v="28.71"/>
    <n v="32.620000000000005"/>
    <s v="M"/>
    <s v="Угловая"/>
    <s v="Правильная"/>
    <s v="Зона 1"/>
    <s v="Двор север"/>
    <s v="Стандарт"/>
    <n v="11"/>
    <n v="320000"/>
    <n v="0.12"/>
    <n v="0"/>
    <n v="0.03"/>
    <n v="0.03"/>
    <n v="5.0000000000000001E-3"/>
    <n v="-1.4999999999999999E-2"/>
    <n v="0"/>
    <n v="1.4999999999999999E-2"/>
    <n v="0"/>
    <n v="379200"/>
    <n v="15831600"/>
    <n v="0"/>
    <n v="379200"/>
    <n v="15831600"/>
    <s v="Резерв"/>
    <s v="С3-1-174"/>
    <s v="Ст"/>
    <n v="41.75"/>
    <n v="379200"/>
    <s v="Резерв"/>
  </r>
  <r>
    <n v="945"/>
    <s v="С3-1-175"/>
    <x v="2"/>
    <n v="10"/>
    <n v="9"/>
    <n v="175"/>
    <n v="29.36"/>
    <x v="0"/>
    <s v="Ст"/>
    <n v="5.09"/>
    <n v="1.53"/>
    <n v="24.27"/>
    <n v="25.8"/>
    <s v="S"/>
    <s v="Линейная"/>
    <s v="Правильная"/>
    <s v="Зона 1"/>
    <s v="Двор север"/>
    <s v="Стандарт"/>
    <n v="11"/>
    <n v="320000"/>
    <n v="0.12"/>
    <n v="0.04"/>
    <n v="0"/>
    <n v="0.03"/>
    <n v="5.0000000000000001E-3"/>
    <n v="-1.4999999999999999E-2"/>
    <n v="0"/>
    <n v="1.4999999999999999E-2"/>
    <n v="0"/>
    <n v="382400"/>
    <n v="11227264"/>
    <n v="0"/>
    <n v="382400"/>
    <n v="11227264"/>
    <s v="Резерв"/>
    <s v="С3-1-175"/>
    <s v="Ст"/>
    <n v="29.36"/>
    <n v="382400"/>
    <s v="Резерв"/>
  </r>
  <r>
    <n v="946"/>
    <s v="С3-1-176"/>
    <x v="2"/>
    <n v="10"/>
    <n v="10"/>
    <n v="176"/>
    <n v="30.35"/>
    <x v="0"/>
    <s v="Ст"/>
    <n v="5.61"/>
    <n v="1.68"/>
    <n v="24.740000000000002"/>
    <n v="26.42"/>
    <s v="S"/>
    <s v="Линейная"/>
    <s v="Правильная"/>
    <s v="Зона 1"/>
    <s v="Двор север"/>
    <s v="Стандарт"/>
    <n v="11"/>
    <n v="320000"/>
    <n v="0.12"/>
    <n v="0.04"/>
    <n v="0"/>
    <n v="0.03"/>
    <n v="5.0000000000000001E-3"/>
    <n v="-1.4999999999999999E-2"/>
    <n v="0"/>
    <n v="1.4999999999999999E-2"/>
    <n v="0"/>
    <n v="382400"/>
    <n v="11605840"/>
    <n v="0"/>
    <n v="382400"/>
    <n v="11605840"/>
    <s v="Резерв"/>
    <s v="С3-1-176"/>
    <s v="Ст"/>
    <n v="30.35"/>
    <n v="382400"/>
    <s v="Резерв"/>
  </r>
  <r>
    <n v="947"/>
    <s v="С3-1-177"/>
    <x v="2"/>
    <n v="10"/>
    <n v="11"/>
    <n v="177"/>
    <n v="30.82"/>
    <x v="0"/>
    <s v="Ст"/>
    <n v="5.93"/>
    <n v="1.78"/>
    <n v="24.89"/>
    <n v="26.67"/>
    <s v="S"/>
    <s v="Линейная"/>
    <s v="Правильная"/>
    <s v="Зона 1"/>
    <s v="Двор север"/>
    <s v="Стандарт"/>
    <n v="11"/>
    <n v="320000"/>
    <n v="0.12"/>
    <n v="0.04"/>
    <n v="0"/>
    <n v="0.03"/>
    <n v="5.0000000000000001E-3"/>
    <n v="-1.4999999999999999E-2"/>
    <n v="0"/>
    <n v="1.4999999999999999E-2"/>
    <n v="0"/>
    <n v="382400"/>
    <n v="11785568"/>
    <n v="0"/>
    <n v="382400"/>
    <n v="11785568"/>
    <s v="Резерв"/>
    <s v="С3-1-177"/>
    <s v="Ст"/>
    <n v="30.82"/>
    <n v="382400"/>
    <s v="Резерв"/>
  </r>
  <r>
    <n v="959"/>
    <s v="С3-1-178"/>
    <x v="2"/>
    <n v="11"/>
    <n v="1"/>
    <n v="178"/>
    <n v="40.130000000000003"/>
    <x v="0"/>
    <s v="Ст"/>
    <n v="7.71"/>
    <n v="2.31"/>
    <n v="32.42"/>
    <n v="34.730000000000004"/>
    <s v="L"/>
    <s v="Угловая"/>
    <s v="Правильная"/>
    <s v="Зона 1"/>
    <s v="Двор север"/>
    <s v="Стандарт"/>
    <n v="11"/>
    <n v="320000"/>
    <n v="0.16"/>
    <n v="-0.01"/>
    <n v="0.03"/>
    <n v="0.03"/>
    <n v="5.0000000000000001E-3"/>
    <n v="-1.4999999999999999E-2"/>
    <n v="0"/>
    <n v="1.4999999999999999E-2"/>
    <n v="0"/>
    <n v="388800"/>
    <n v="15602544.000000002"/>
    <n v="0"/>
    <n v="388800"/>
    <n v="15602544.000000002"/>
    <s v="Свободно"/>
    <s v="С3-1-178"/>
    <s v="Ст"/>
    <n v="40.130000000000003"/>
    <n v="388800"/>
    <s v="Свободно"/>
  </r>
  <r>
    <n v="960"/>
    <s v="С3-1-179"/>
    <x v="2"/>
    <n v="11"/>
    <n v="2"/>
    <n v="179"/>
    <n v="63.19"/>
    <x v="1"/>
    <s v="1АЕ"/>
    <n v="12.88"/>
    <n v="3.86"/>
    <n v="50.309999999999995"/>
    <n v="54.169999999999995"/>
    <s v="L"/>
    <s v="Угловая"/>
    <s v="Правильная"/>
    <s v="Зона 1"/>
    <s v="Море"/>
    <s v="Стандарт"/>
    <n v="11"/>
    <n v="310400"/>
    <n v="0.16"/>
    <n v="-0.01"/>
    <n v="0.03"/>
    <n v="0.03"/>
    <n v="5.0000000000000001E-3"/>
    <n v="7.0000000000000007E-2"/>
    <n v="0"/>
    <n v="1.4999999999999999E-2"/>
    <n v="0"/>
    <n v="403520"/>
    <n v="25498428.800000001"/>
    <n v="0"/>
    <n v="403520"/>
    <n v="25498428.800000001"/>
    <s v="Свободно"/>
    <s v="С3-1-179"/>
    <s v="1К"/>
    <n v="63.19"/>
    <n v="403520"/>
    <s v="Свободно"/>
  </r>
  <r>
    <n v="684"/>
    <s v="С3-1-18"/>
    <x v="2"/>
    <n v="2"/>
    <n v="1"/>
    <n v="18"/>
    <n v="29.11"/>
    <x v="0"/>
    <s v="Ст"/>
    <n v="4.13"/>
    <n v="1.24"/>
    <n v="24.98"/>
    <n v="26.22"/>
    <s v="S"/>
    <s v="Линейная"/>
    <s v="Правильная"/>
    <s v="Зона 1"/>
    <s v="Въездная зона север"/>
    <s v="Около/над входной группой"/>
    <n v="33"/>
    <n v="320000"/>
    <n v="-0.01"/>
    <n v="0.04"/>
    <n v="0"/>
    <n v="0.03"/>
    <n v="5.0000000000000001E-3"/>
    <n v="-0.02"/>
    <n v="-0.01"/>
    <n v="-7.0000000000000001E-3"/>
    <n v="0"/>
    <n v="328960"/>
    <n v="9576025.5999999996"/>
    <n v="0"/>
    <n v="328960"/>
    <n v="9576025.5999999996"/>
    <s v="Резерв"/>
    <s v="С3-1-18"/>
    <s v="Ст"/>
    <n v="29.11"/>
    <n v="328960"/>
    <s v="Резерв"/>
  </r>
  <r>
    <n v="961"/>
    <s v="С3-1-180"/>
    <x v="2"/>
    <n v="11"/>
    <n v="3"/>
    <n v="180"/>
    <n v="30.35"/>
    <x v="0"/>
    <s v="Ст"/>
    <n v="5.61"/>
    <n v="1.68"/>
    <n v="24.740000000000002"/>
    <n v="26.42"/>
    <s v="S"/>
    <s v="Линейная"/>
    <s v="Правильная"/>
    <s v="Зона 1"/>
    <s v="Море"/>
    <s v="У входа в лифтовый холл"/>
    <n v="11"/>
    <n v="320000"/>
    <n v="0.16"/>
    <n v="0.04"/>
    <n v="0"/>
    <n v="0.03"/>
    <n v="5.0000000000000001E-3"/>
    <n v="7.0000000000000007E-2"/>
    <n v="-0.01"/>
    <n v="1.4999999999999999E-2"/>
    <n v="0"/>
    <n v="419200"/>
    <n v="12722720"/>
    <n v="0"/>
    <n v="419200"/>
    <n v="12722720"/>
    <s v="Свободно"/>
    <s v="С3-1-180"/>
    <s v="Ст"/>
    <n v="30.35"/>
    <n v="419200"/>
    <s v="Свободно"/>
  </r>
  <r>
    <n v="962"/>
    <s v="С3-1-181"/>
    <x v="2"/>
    <n v="11"/>
    <n v="4"/>
    <n v="181"/>
    <n v="31.02"/>
    <x v="0"/>
    <s v="Ст"/>
    <n v="6.13"/>
    <n v="1.84"/>
    <n v="24.89"/>
    <n v="26.73"/>
    <s v="S"/>
    <s v="Линейная"/>
    <s v="Правильная"/>
    <s v="Зона 1"/>
    <s v="Море"/>
    <s v="Стандарт"/>
    <n v="11"/>
    <n v="320000"/>
    <n v="0.16"/>
    <n v="0.04"/>
    <n v="0"/>
    <n v="0.03"/>
    <n v="5.0000000000000001E-3"/>
    <n v="7.0000000000000007E-2"/>
    <n v="0"/>
    <n v="1.4999999999999999E-2"/>
    <n v="0"/>
    <n v="422400"/>
    <n v="13102848"/>
    <n v="0"/>
    <n v="422400"/>
    <n v="13102848"/>
    <s v="Свободно"/>
    <s v="С3-1-181"/>
    <s v="Ст"/>
    <n v="31.02"/>
    <n v="422400"/>
    <s v="Свободно"/>
  </r>
  <r>
    <n v="963"/>
    <s v="С3-1-182"/>
    <x v="2"/>
    <n v="11"/>
    <n v="5"/>
    <n v="182"/>
    <n v="30.91"/>
    <x v="0"/>
    <s v="Ст"/>
    <n v="6.13"/>
    <n v="1.84"/>
    <n v="24.78"/>
    <n v="26.62"/>
    <s v="S"/>
    <s v="Линейная"/>
    <s v="Правильная"/>
    <s v="Зона 1"/>
    <s v="Море"/>
    <s v="Стандарт"/>
    <n v="11"/>
    <n v="320000"/>
    <n v="0.16"/>
    <n v="0.04"/>
    <n v="0"/>
    <n v="0.03"/>
    <n v="5.0000000000000001E-3"/>
    <n v="7.0000000000000007E-2"/>
    <n v="0"/>
    <n v="1.4999999999999999E-2"/>
    <n v="0"/>
    <n v="422400"/>
    <n v="13056384"/>
    <n v="0"/>
    <n v="422400"/>
    <n v="13056384"/>
    <s v="Свободно"/>
    <s v="С3-1-182"/>
    <s v="Ст"/>
    <n v="30.91"/>
    <n v="422400"/>
    <s v="Свободно"/>
  </r>
  <r>
    <n v="964"/>
    <s v="С3-1-183"/>
    <x v="2"/>
    <n v="11"/>
    <n v="6"/>
    <n v="183"/>
    <n v="30.39"/>
    <x v="0"/>
    <s v="Ст"/>
    <n v="5.61"/>
    <n v="1.68"/>
    <n v="24.78"/>
    <n v="26.46"/>
    <s v="S"/>
    <s v="Линейная"/>
    <s v="Правильная"/>
    <s v="Зона 1"/>
    <s v="Море"/>
    <s v="Стандарт"/>
    <n v="11"/>
    <n v="320000"/>
    <n v="0.16"/>
    <n v="0.04"/>
    <n v="0"/>
    <n v="0.03"/>
    <n v="5.0000000000000001E-3"/>
    <n v="7.0000000000000007E-2"/>
    <n v="0"/>
    <n v="1.4999999999999999E-2"/>
    <n v="0"/>
    <n v="422400"/>
    <n v="12836736"/>
    <n v="0"/>
    <n v="422400"/>
    <n v="12836736"/>
    <s v="Свободно"/>
    <s v="С3-1-183"/>
    <s v="Ст"/>
    <n v="30.39"/>
    <n v="422400"/>
    <s v="Свободно"/>
  </r>
  <r>
    <n v="965"/>
    <s v="С3-1-184"/>
    <x v="2"/>
    <n v="11"/>
    <n v="7"/>
    <n v="184"/>
    <n v="72.03"/>
    <x v="1"/>
    <s v="1АЕ"/>
    <n v="18.2"/>
    <n v="5.46"/>
    <n v="53.83"/>
    <n v="59.29"/>
    <s v="XL"/>
    <s v="Угловая"/>
    <s v="Правильная"/>
    <s v="Зона 1"/>
    <s v="Море"/>
    <s v="Стандарт"/>
    <n v="11"/>
    <n v="310400"/>
    <n v="0.16"/>
    <n v="-0.02"/>
    <n v="0.03"/>
    <n v="0.03"/>
    <n v="5.0000000000000001E-3"/>
    <n v="7.0000000000000007E-2"/>
    <n v="0"/>
    <n v="1.4999999999999999E-2"/>
    <n v="0"/>
    <n v="400416"/>
    <n v="28841964.48"/>
    <n v="0"/>
    <n v="400416"/>
    <n v="28841964.48"/>
    <s v="Свободно"/>
    <s v="С3-1-184"/>
    <s v="1К"/>
    <n v="72.03"/>
    <n v="400416"/>
    <s v="Свободно"/>
  </r>
  <r>
    <n v="966"/>
    <s v="С3-1-185"/>
    <x v="2"/>
    <n v="11"/>
    <n v="8"/>
    <n v="185"/>
    <n v="41.75"/>
    <x v="0"/>
    <s v="Ст"/>
    <n v="13.04"/>
    <n v="3.91"/>
    <n v="28.71"/>
    <n v="32.620000000000005"/>
    <s v="M"/>
    <s v="Угловая"/>
    <s v="Правильная"/>
    <s v="Зона 1"/>
    <s v="Двор север"/>
    <s v="Стандарт"/>
    <n v="11"/>
    <n v="320000"/>
    <n v="0.16"/>
    <n v="0"/>
    <n v="0.03"/>
    <n v="0.03"/>
    <n v="5.0000000000000001E-3"/>
    <n v="-1.4999999999999999E-2"/>
    <n v="0"/>
    <n v="1.4999999999999999E-2"/>
    <n v="0"/>
    <n v="392000"/>
    <n v="16366000"/>
    <n v="0"/>
    <n v="392000"/>
    <n v="16366000"/>
    <s v="Свободно"/>
    <s v="С3-1-185"/>
    <s v="Ст"/>
    <n v="41.75"/>
    <n v="392000"/>
    <s v="Свободно"/>
  </r>
  <r>
    <n v="967"/>
    <s v="С3-1-186"/>
    <x v="2"/>
    <n v="11"/>
    <n v="9"/>
    <n v="186"/>
    <n v="29.36"/>
    <x v="0"/>
    <s v="Ст"/>
    <n v="5.09"/>
    <n v="1.53"/>
    <n v="24.27"/>
    <n v="25.8"/>
    <s v="S"/>
    <s v="Линейная"/>
    <s v="Правильная"/>
    <s v="Зона 1"/>
    <s v="Двор север"/>
    <s v="Стандарт"/>
    <n v="11"/>
    <n v="320000"/>
    <n v="0.16"/>
    <n v="0.04"/>
    <n v="0"/>
    <n v="0.03"/>
    <n v="5.0000000000000001E-3"/>
    <n v="-1.4999999999999999E-2"/>
    <n v="0"/>
    <n v="1.4999999999999999E-2"/>
    <n v="0"/>
    <n v="395200"/>
    <n v="11603072"/>
    <n v="0"/>
    <n v="395200"/>
    <n v="11603072"/>
    <s v="Свободно"/>
    <s v="С3-1-186"/>
    <s v="Ст"/>
    <n v="29.36"/>
    <n v="395200"/>
    <s v="Свободно"/>
  </r>
  <r>
    <n v="968"/>
    <s v="С3-1-187"/>
    <x v="2"/>
    <n v="11"/>
    <n v="10"/>
    <n v="187"/>
    <n v="30.35"/>
    <x v="0"/>
    <s v="Ст"/>
    <n v="5.61"/>
    <n v="1.68"/>
    <n v="24.740000000000002"/>
    <n v="26.42"/>
    <s v="S"/>
    <s v="Линейная"/>
    <s v="Правильная"/>
    <s v="Зона 1"/>
    <s v="Двор север"/>
    <s v="Стандарт"/>
    <n v="11"/>
    <n v="320000"/>
    <n v="0.16"/>
    <n v="0.04"/>
    <n v="0"/>
    <n v="0.03"/>
    <n v="5.0000000000000001E-3"/>
    <n v="-1.4999999999999999E-2"/>
    <n v="0"/>
    <n v="1.4999999999999999E-2"/>
    <n v="0"/>
    <n v="395200"/>
    <n v="11994320"/>
    <n v="0"/>
    <n v="395200"/>
    <n v="11994320"/>
    <s v="Свободно"/>
    <s v="С3-1-187"/>
    <s v="Ст"/>
    <n v="30.35"/>
    <n v="395200"/>
    <s v="Свободно"/>
  </r>
  <r>
    <n v="969"/>
    <s v="С3-1-188"/>
    <x v="2"/>
    <n v="11"/>
    <n v="11"/>
    <n v="188"/>
    <n v="30.82"/>
    <x v="0"/>
    <s v="Ст"/>
    <n v="5.93"/>
    <n v="1.78"/>
    <n v="24.89"/>
    <n v="26.67"/>
    <s v="S"/>
    <s v="Линейная"/>
    <s v="Правильная"/>
    <s v="Зона 1"/>
    <s v="Двор север"/>
    <s v="Стандарт"/>
    <n v="11"/>
    <n v="320000"/>
    <n v="0.16"/>
    <n v="0.04"/>
    <n v="0"/>
    <n v="0.03"/>
    <n v="5.0000000000000001E-3"/>
    <n v="-1.4999999999999999E-2"/>
    <n v="0"/>
    <n v="1.4999999999999999E-2"/>
    <n v="0"/>
    <n v="395200"/>
    <n v="12180064"/>
    <n v="0"/>
    <n v="395200"/>
    <n v="12180064"/>
    <s v="Свободно"/>
    <s v="С3-1-188"/>
    <s v="Ст"/>
    <n v="30.82"/>
    <n v="395200"/>
    <s v="Свободно"/>
  </r>
  <r>
    <n v="981"/>
    <s v="С3-1-189"/>
    <x v="2"/>
    <n v="12"/>
    <n v="1"/>
    <n v="189"/>
    <n v="40.130000000000003"/>
    <x v="0"/>
    <s v="Ст"/>
    <n v="7.71"/>
    <n v="2.31"/>
    <n v="32.42"/>
    <n v="34.730000000000004"/>
    <s v="L"/>
    <s v="Угловая"/>
    <s v="Правильная"/>
    <s v="Зона 1"/>
    <s v="Двор север"/>
    <s v="Стандарт"/>
    <n v="11"/>
    <n v="320000"/>
    <n v="0.215"/>
    <n v="-0.01"/>
    <n v="0.03"/>
    <n v="0.03"/>
    <n v="5.0000000000000001E-3"/>
    <n v="-1.4999999999999999E-2"/>
    <n v="0"/>
    <n v="1.4999999999999999E-2"/>
    <n v="0"/>
    <n v="406400"/>
    <n v="16308832.000000002"/>
    <n v="0"/>
    <n v="406400"/>
    <n v="16308832.000000002"/>
    <s v="Резерв"/>
    <s v="С3-1-189"/>
    <s v="Ст"/>
    <n v="40.130000000000003"/>
    <n v="406400"/>
    <s v="Резерв"/>
  </r>
  <r>
    <n v="685"/>
    <s v="С3-1-19"/>
    <x v="2"/>
    <n v="2"/>
    <n v="2"/>
    <n v="19"/>
    <n v="29.27"/>
    <x v="0"/>
    <s v="Ст"/>
    <n v="4.29"/>
    <n v="1.29"/>
    <n v="24.98"/>
    <n v="26.27"/>
    <s v="S"/>
    <s v="Линейная"/>
    <s v="Правильная"/>
    <s v="Зона 1"/>
    <s v="Въездная зона север"/>
    <s v="Стандарт"/>
    <n v="33"/>
    <n v="320000"/>
    <n v="-0.01"/>
    <n v="0.04"/>
    <n v="0"/>
    <n v="0.03"/>
    <n v="5.0000000000000001E-3"/>
    <n v="-0.02"/>
    <n v="0"/>
    <n v="-7.0000000000000001E-3"/>
    <n v="0"/>
    <n v="332160"/>
    <n v="9722323.1999999993"/>
    <n v="0"/>
    <n v="332160"/>
    <n v="9722323.1999999993"/>
    <s v="Резерв"/>
    <s v="С3-1-19"/>
    <s v="Ст"/>
    <n v="29.27"/>
    <n v="332160"/>
    <s v="Резерв"/>
  </r>
  <r>
    <n v="982"/>
    <s v="С3-1-190"/>
    <x v="2"/>
    <n v="12"/>
    <n v="2"/>
    <n v="190"/>
    <n v="63.19"/>
    <x v="1"/>
    <s v="1АЕ"/>
    <n v="12.88"/>
    <n v="3.86"/>
    <n v="50.309999999999995"/>
    <n v="54.169999999999995"/>
    <s v="L"/>
    <s v="Угловая"/>
    <s v="Правильная"/>
    <s v="Зона 1"/>
    <s v="Море"/>
    <s v="Стандарт"/>
    <n v="11"/>
    <n v="310400"/>
    <n v="0.215"/>
    <n v="-0.01"/>
    <n v="0.03"/>
    <n v="0.03"/>
    <n v="5.0000000000000001E-3"/>
    <n v="7.0000000000000007E-2"/>
    <n v="0"/>
    <n v="1.4999999999999999E-2"/>
    <n v="0"/>
    <n v="420592"/>
    <n v="26577208.48"/>
    <n v="0"/>
    <n v="420592"/>
    <n v="26577208.48"/>
    <s v="Резерв"/>
    <s v="С3-1-190"/>
    <s v="1К"/>
    <n v="63.19"/>
    <n v="420592"/>
    <s v="Резерв"/>
  </r>
  <r>
    <n v="983"/>
    <s v="С3-1-191"/>
    <x v="2"/>
    <n v="12"/>
    <n v="3"/>
    <n v="191"/>
    <n v="30.35"/>
    <x v="0"/>
    <s v="Ст"/>
    <n v="5.61"/>
    <n v="1.68"/>
    <n v="24.740000000000002"/>
    <n v="26.42"/>
    <s v="S"/>
    <s v="Линейная"/>
    <s v="Правильная"/>
    <s v="Зона 1"/>
    <s v="Море"/>
    <s v="У входа в лифтовый холл"/>
    <n v="11"/>
    <n v="320000"/>
    <n v="0.215"/>
    <n v="0.04"/>
    <n v="0"/>
    <n v="0.03"/>
    <n v="5.0000000000000001E-3"/>
    <n v="7.0000000000000007E-2"/>
    <n v="-0.01"/>
    <n v="1.4999999999999999E-2"/>
    <n v="0"/>
    <n v="436800"/>
    <n v="13256880"/>
    <n v="0"/>
    <n v="436800"/>
    <n v="13256880"/>
    <s v="Резерв"/>
    <s v="С3-1-191"/>
    <s v="Ст"/>
    <n v="30.35"/>
    <n v="436800"/>
    <s v="Резерв"/>
  </r>
  <r>
    <n v="984"/>
    <s v="С3-1-192"/>
    <x v="2"/>
    <n v="12"/>
    <n v="4"/>
    <n v="192"/>
    <n v="31.02"/>
    <x v="0"/>
    <s v="Ст"/>
    <n v="6.13"/>
    <n v="1.84"/>
    <n v="24.89"/>
    <n v="26.73"/>
    <s v="S"/>
    <s v="Линейная"/>
    <s v="Правильная"/>
    <s v="Зона 1"/>
    <s v="Море"/>
    <s v="Стандарт"/>
    <n v="11"/>
    <n v="320000"/>
    <n v="0.215"/>
    <n v="0.04"/>
    <n v="0"/>
    <n v="0.03"/>
    <n v="5.0000000000000001E-3"/>
    <n v="7.0000000000000007E-2"/>
    <n v="0"/>
    <n v="1.4999999999999999E-2"/>
    <n v="0"/>
    <n v="440000"/>
    <n v="13648800"/>
    <n v="0"/>
    <n v="440000"/>
    <n v="13648800"/>
    <s v="Резерв"/>
    <s v="С3-1-192"/>
    <s v="Ст"/>
    <n v="31.02"/>
    <n v="440000"/>
    <s v="Резерв"/>
  </r>
  <r>
    <n v="985"/>
    <s v="С3-1-193"/>
    <x v="2"/>
    <n v="12"/>
    <n v="5"/>
    <n v="193"/>
    <n v="30.91"/>
    <x v="0"/>
    <s v="Ст"/>
    <n v="6.13"/>
    <n v="1.84"/>
    <n v="24.78"/>
    <n v="26.62"/>
    <s v="S"/>
    <s v="Линейная"/>
    <s v="Правильная"/>
    <s v="Зона 1"/>
    <s v="Море"/>
    <s v="Стандарт"/>
    <n v="11"/>
    <n v="320000"/>
    <n v="0.215"/>
    <n v="0.04"/>
    <n v="0"/>
    <n v="0.03"/>
    <n v="5.0000000000000001E-3"/>
    <n v="7.0000000000000007E-2"/>
    <n v="0"/>
    <n v="1.4999999999999999E-2"/>
    <n v="0"/>
    <n v="440000"/>
    <n v="13600400"/>
    <n v="0"/>
    <n v="440000"/>
    <n v="13600400"/>
    <s v="Резерв"/>
    <s v="С3-1-193"/>
    <s v="Ст"/>
    <n v="30.91"/>
    <n v="440000"/>
    <s v="Резерв"/>
  </r>
  <r>
    <n v="986"/>
    <s v="С3-1-194"/>
    <x v="2"/>
    <n v="12"/>
    <n v="6"/>
    <n v="194"/>
    <n v="30.39"/>
    <x v="0"/>
    <s v="Ст"/>
    <n v="5.61"/>
    <n v="1.68"/>
    <n v="24.78"/>
    <n v="26.46"/>
    <s v="S"/>
    <s v="Линейная"/>
    <s v="Правильная"/>
    <s v="Зона 1"/>
    <s v="Море"/>
    <s v="Стандарт"/>
    <n v="11"/>
    <n v="320000"/>
    <n v="0.215"/>
    <n v="0.04"/>
    <n v="0"/>
    <n v="0.03"/>
    <n v="5.0000000000000001E-3"/>
    <n v="7.0000000000000007E-2"/>
    <n v="0"/>
    <n v="1.4999999999999999E-2"/>
    <n v="0"/>
    <n v="440000"/>
    <n v="13371600"/>
    <n v="0"/>
    <n v="440000"/>
    <n v="13371600"/>
    <s v="Резерв"/>
    <s v="С3-1-194"/>
    <s v="Ст"/>
    <n v="30.39"/>
    <n v="440000"/>
    <s v="Резерв"/>
  </r>
  <r>
    <n v="987"/>
    <s v="С3-1-195"/>
    <x v="2"/>
    <n v="12"/>
    <n v="7"/>
    <n v="195"/>
    <n v="72.03"/>
    <x v="1"/>
    <s v="1АЕ"/>
    <n v="18.2"/>
    <n v="5.46"/>
    <n v="53.83"/>
    <n v="59.29"/>
    <s v="XL"/>
    <s v="Угловая"/>
    <s v="Правильная"/>
    <s v="Зона 1"/>
    <s v="Море"/>
    <s v="Стандарт"/>
    <n v="11"/>
    <n v="310400"/>
    <n v="0.215"/>
    <n v="-0.02"/>
    <n v="0.03"/>
    <n v="0.03"/>
    <n v="5.0000000000000001E-3"/>
    <n v="7.0000000000000007E-2"/>
    <n v="0"/>
    <n v="1.4999999999999999E-2"/>
    <n v="0"/>
    <n v="417488"/>
    <n v="30071660.640000001"/>
    <n v="0"/>
    <n v="417488"/>
    <n v="30071660.640000001"/>
    <s v="Резерв"/>
    <s v="С3-1-195"/>
    <s v="1К"/>
    <n v="72.03"/>
    <n v="417488"/>
    <s v="Резерв"/>
  </r>
  <r>
    <n v="988"/>
    <s v="С3-1-196"/>
    <x v="2"/>
    <n v="12"/>
    <n v="8"/>
    <n v="196"/>
    <n v="41.75"/>
    <x v="0"/>
    <s v="Ст"/>
    <n v="13.04"/>
    <n v="3.91"/>
    <n v="28.71"/>
    <n v="32.620000000000005"/>
    <s v="M"/>
    <s v="Угловая"/>
    <s v="Правильная"/>
    <s v="Зона 1"/>
    <s v="Двор север"/>
    <s v="Стандарт"/>
    <n v="11"/>
    <n v="320000"/>
    <n v="0.215"/>
    <n v="0"/>
    <n v="0.03"/>
    <n v="0.03"/>
    <n v="5.0000000000000001E-3"/>
    <n v="-1.4999999999999999E-2"/>
    <n v="0"/>
    <n v="1.4999999999999999E-2"/>
    <n v="0"/>
    <n v="409600"/>
    <n v="17100800"/>
    <n v="0"/>
    <n v="409600"/>
    <n v="17100800"/>
    <s v="Резерв"/>
    <s v="С3-1-196"/>
    <s v="Ст"/>
    <n v="41.75"/>
    <n v="409600"/>
    <s v="Резерв"/>
  </r>
  <r>
    <n v="989"/>
    <s v="С3-1-197"/>
    <x v="2"/>
    <n v="12"/>
    <n v="9"/>
    <n v="197"/>
    <n v="29.36"/>
    <x v="0"/>
    <s v="Ст"/>
    <n v="5.09"/>
    <n v="1.53"/>
    <n v="24.27"/>
    <n v="25.8"/>
    <s v="S"/>
    <s v="Линейная"/>
    <s v="Правильная"/>
    <s v="Зона 1"/>
    <s v="Двор север"/>
    <s v="Стандарт"/>
    <n v="11"/>
    <n v="320000"/>
    <n v="0.215"/>
    <n v="0.04"/>
    <n v="0"/>
    <n v="0.03"/>
    <n v="5.0000000000000001E-3"/>
    <n v="-1.4999999999999999E-2"/>
    <n v="0"/>
    <n v="1.4999999999999999E-2"/>
    <n v="0"/>
    <n v="412800"/>
    <n v="12119808"/>
    <n v="0"/>
    <n v="412800"/>
    <n v="12119808"/>
    <s v="Резерв"/>
    <s v="С3-1-197"/>
    <s v="Ст"/>
    <n v="29.36"/>
    <n v="412800"/>
    <s v="Резерв"/>
  </r>
  <r>
    <n v="990"/>
    <s v="С3-1-198"/>
    <x v="2"/>
    <n v="12"/>
    <n v="10"/>
    <n v="198"/>
    <n v="30.35"/>
    <x v="0"/>
    <s v="Ст"/>
    <n v="5.61"/>
    <n v="1.68"/>
    <n v="24.740000000000002"/>
    <n v="26.42"/>
    <s v="S"/>
    <s v="Линейная"/>
    <s v="Правильная"/>
    <s v="Зона 1"/>
    <s v="Двор север"/>
    <s v="Стандарт"/>
    <n v="11"/>
    <n v="320000"/>
    <n v="0.215"/>
    <n v="0.04"/>
    <n v="0"/>
    <n v="0.03"/>
    <n v="5.0000000000000001E-3"/>
    <n v="-1.4999999999999999E-2"/>
    <n v="0"/>
    <n v="1.4999999999999999E-2"/>
    <n v="0"/>
    <n v="412800"/>
    <n v="12528480"/>
    <n v="0"/>
    <n v="412800"/>
    <n v="12528480"/>
    <s v="Резерв"/>
    <s v="С3-1-198"/>
    <s v="Ст"/>
    <n v="30.35"/>
    <n v="412800"/>
    <s v="Резерв"/>
  </r>
  <r>
    <n v="991"/>
    <s v="С3-1-199"/>
    <x v="2"/>
    <n v="12"/>
    <n v="11"/>
    <n v="199"/>
    <n v="30.82"/>
    <x v="0"/>
    <s v="Ст"/>
    <n v="5.93"/>
    <n v="1.78"/>
    <n v="24.89"/>
    <n v="26.67"/>
    <s v="S"/>
    <s v="Линейная"/>
    <s v="Правильная"/>
    <s v="Зона 1"/>
    <s v="Двор север"/>
    <s v="Стандарт"/>
    <n v="11"/>
    <n v="320000"/>
    <n v="0.215"/>
    <n v="0.04"/>
    <n v="0"/>
    <n v="0.03"/>
    <n v="5.0000000000000001E-3"/>
    <n v="-1.4999999999999999E-2"/>
    <n v="0"/>
    <n v="1.4999999999999999E-2"/>
    <n v="0"/>
    <n v="412800"/>
    <n v="12722496"/>
    <n v="0"/>
    <n v="412800"/>
    <n v="12722496"/>
    <s v="Резерв"/>
    <s v="С3-1-199"/>
    <s v="Ст"/>
    <n v="30.82"/>
    <n v="412800"/>
    <s v="Резерв"/>
  </r>
  <r>
    <n v="659"/>
    <s v="С3-1-2"/>
    <x v="2"/>
    <n v="1"/>
    <n v="2"/>
    <n v="2"/>
    <n v="53.57"/>
    <x v="0"/>
    <s v="Ст"/>
    <n v="15.74"/>
    <n v="4.72"/>
    <n v="37.83"/>
    <n v="42.55"/>
    <s v="XL"/>
    <s v="Линейная"/>
    <s v="Правильная"/>
    <s v="Зона 1"/>
    <s v="Въездная зона север"/>
    <s v="Стандарт"/>
    <n v="26"/>
    <n v="320000"/>
    <n v="-1.4999999999999999E-2"/>
    <n v="-0.02"/>
    <n v="0"/>
    <n v="0.03"/>
    <n v="5.0000000000000001E-3"/>
    <n v="-0.02"/>
    <n v="0"/>
    <n v="0"/>
    <n v="0"/>
    <n v="313600"/>
    <n v="16799552"/>
    <n v="0"/>
    <n v="313600"/>
    <n v="16799552"/>
    <s v="Резерв"/>
    <s v="С3-1-2"/>
    <s v="Ст"/>
    <n v="53.57"/>
    <n v="313600"/>
    <s v="Резерв"/>
  </r>
  <r>
    <n v="686"/>
    <s v="С3-1-20"/>
    <x v="2"/>
    <n v="2"/>
    <n v="3"/>
    <n v="20"/>
    <n v="29.27"/>
    <x v="0"/>
    <s v="Ст"/>
    <n v="4.29"/>
    <n v="1.29"/>
    <n v="24.98"/>
    <n v="26.27"/>
    <s v="S"/>
    <s v="Линейная"/>
    <s v="Правильная"/>
    <s v="Зона 1"/>
    <s v="Въездная зона север"/>
    <s v="У входа в лифтовый холл"/>
    <n v="33"/>
    <n v="320000"/>
    <n v="-0.01"/>
    <n v="0.04"/>
    <n v="0"/>
    <n v="0.03"/>
    <n v="5.0000000000000001E-3"/>
    <n v="-0.02"/>
    <n v="-0.01"/>
    <n v="-7.0000000000000001E-3"/>
    <n v="0"/>
    <n v="328960"/>
    <n v="9628659.1999999993"/>
    <n v="0"/>
    <n v="328960"/>
    <n v="9628659.1999999993"/>
    <s v="Резерв"/>
    <s v="С3-1-20"/>
    <s v="Ст"/>
    <n v="29.27"/>
    <n v="328960"/>
    <s v="Резерв"/>
  </r>
  <r>
    <n v="687"/>
    <s v="С3-1-21"/>
    <x v="2"/>
    <n v="2"/>
    <n v="4"/>
    <n v="21"/>
    <n v="29.27"/>
    <x v="0"/>
    <s v="Ст"/>
    <n v="4.29"/>
    <n v="1.29"/>
    <n v="24.98"/>
    <n v="26.27"/>
    <s v="S"/>
    <s v="Линейная"/>
    <s v="Правильная"/>
    <s v="Зона 1"/>
    <s v="Въездная зона север"/>
    <s v="У входа в лифтовый холл"/>
    <n v="33"/>
    <n v="320000"/>
    <n v="-0.01"/>
    <n v="0.04"/>
    <n v="0"/>
    <n v="0.03"/>
    <n v="5.0000000000000001E-3"/>
    <n v="-0.02"/>
    <n v="-0.01"/>
    <n v="-7.0000000000000001E-3"/>
    <n v="0"/>
    <n v="328960"/>
    <n v="9628659.1999999993"/>
    <n v="0"/>
    <n v="328960"/>
    <n v="9628659.1999999993"/>
    <s v="Резерв"/>
    <s v="С3-1-21"/>
    <s v="Ст"/>
    <n v="29.27"/>
    <n v="328960"/>
    <s v="Резерв"/>
  </r>
  <r>
    <n v="688"/>
    <s v="С3-1-22"/>
    <x v="2"/>
    <n v="2"/>
    <n v="5"/>
    <n v="22"/>
    <n v="45.23"/>
    <x v="1"/>
    <s v="1АЕ"/>
    <n v="10.31"/>
    <n v="3.09"/>
    <n v="34.919999999999995"/>
    <n v="38.009999999999991"/>
    <s v="XS"/>
    <s v="Линейная"/>
    <s v="Неправильная"/>
    <s v="Зона 1"/>
    <s v="Въездная зона север"/>
    <s v="Стандарт"/>
    <n v="33"/>
    <n v="310400"/>
    <n v="-0.01"/>
    <n v="0.06"/>
    <n v="0"/>
    <n v="0"/>
    <n v="5.0000000000000001E-3"/>
    <n v="-0.02"/>
    <n v="0"/>
    <n v="-7.0000000000000001E-3"/>
    <n v="0"/>
    <n v="319091.20000000001"/>
    <n v="14432494.976"/>
    <n v="0"/>
    <n v="319091.20000000001"/>
    <n v="14432494.976"/>
    <s v="Резерв"/>
    <s v="С3-1-22"/>
    <s v="1К"/>
    <n v="45.23"/>
    <n v="319091.20000000001"/>
    <s v="Резерв"/>
  </r>
  <r>
    <n v="689"/>
    <s v="С3-1-23"/>
    <x v="2"/>
    <n v="2"/>
    <n v="6"/>
    <n v="23"/>
    <n v="28.97"/>
    <x v="0"/>
    <s v="Ст"/>
    <n v="4.13"/>
    <n v="1.24"/>
    <n v="24.84"/>
    <n v="26.08"/>
    <s v="S"/>
    <s v="Линейная"/>
    <s v="Правильная"/>
    <s v="Зона 1"/>
    <s v="Въездная зона северо-восток"/>
    <s v="Около/над входной группой"/>
    <n v="33"/>
    <n v="320000"/>
    <n v="-0.01"/>
    <n v="0.04"/>
    <n v="0"/>
    <n v="0.03"/>
    <n v="5.0000000000000001E-3"/>
    <n v="-0.02"/>
    <n v="-0.01"/>
    <n v="-7.0000000000000001E-3"/>
    <n v="0"/>
    <n v="328960"/>
    <n v="9529971.1999999993"/>
    <n v="0"/>
    <n v="328960"/>
    <n v="9529971.1999999993"/>
    <s v="Резерв"/>
    <s v="С3-1-23"/>
    <s v="Ст"/>
    <n v="28.97"/>
    <n v="328960"/>
    <s v="Резерв"/>
  </r>
  <r>
    <n v="702"/>
    <s v="С3-1-24"/>
    <x v="2"/>
    <n v="2"/>
    <n v="7"/>
    <n v="24"/>
    <n v="52.06"/>
    <x v="1"/>
    <s v="1АЕ"/>
    <n v="7.89"/>
    <n v="2.37"/>
    <n v="44.17"/>
    <n v="46.54"/>
    <s v="M"/>
    <s v="Линейная"/>
    <s v="Неправильная"/>
    <s v="Зона 1"/>
    <s v="Двор юг"/>
    <s v="Около/над входной группой"/>
    <n v="33"/>
    <n v="310400"/>
    <n v="-0.01"/>
    <n v="0"/>
    <n v="0"/>
    <n v="0"/>
    <n v="5.0000000000000001E-3"/>
    <n v="0"/>
    <n v="-0.01"/>
    <n v="-7.0000000000000001E-3"/>
    <n v="0"/>
    <n v="303571.20000000001"/>
    <n v="15803916.672000002"/>
    <n v="0"/>
    <n v="303571.20000000001"/>
    <n v="15803916.672000002"/>
    <s v="Резерв"/>
    <s v="С3-1-24"/>
    <s v="1К"/>
    <n v="52.06"/>
    <n v="303571.20000000001"/>
    <s v="Резерв"/>
  </r>
  <r>
    <n v="703"/>
    <s v="С3-1-25"/>
    <x v="2"/>
    <n v="2"/>
    <n v="8"/>
    <n v="25"/>
    <n v="29.03"/>
    <x v="0"/>
    <s v="Ст"/>
    <n v="4.29"/>
    <n v="1.29"/>
    <n v="24.740000000000002"/>
    <n v="26.03"/>
    <s v="S"/>
    <s v="Линейная"/>
    <s v="Правильная"/>
    <s v="Зона 1"/>
    <s v="Двор юг"/>
    <s v="Стандарт"/>
    <n v="33"/>
    <n v="320000"/>
    <n v="-0.01"/>
    <n v="0.04"/>
    <n v="0"/>
    <n v="0.03"/>
    <n v="5.0000000000000001E-3"/>
    <n v="0"/>
    <n v="0"/>
    <n v="-7.0000000000000001E-3"/>
    <n v="0"/>
    <n v="338560"/>
    <n v="9828396.8000000007"/>
    <n v="0"/>
    <n v="338560"/>
    <n v="9828396.8000000007"/>
    <s v="Резерв"/>
    <s v="С3-1-25"/>
    <s v="Ст"/>
    <n v="29.03"/>
    <n v="338560"/>
    <s v="Резерв"/>
  </r>
  <r>
    <n v="704"/>
    <s v="С3-1-26"/>
    <x v="2"/>
    <n v="2"/>
    <n v="9"/>
    <n v="26"/>
    <n v="29.13"/>
    <x v="0"/>
    <s v="Ст"/>
    <n v="4.3899999999999997"/>
    <n v="1.32"/>
    <n v="24.74"/>
    <n v="26.06"/>
    <s v="S"/>
    <s v="Линейная"/>
    <s v="Правильная"/>
    <s v="Зона 1"/>
    <s v="Двор юг"/>
    <s v="Стандарт"/>
    <n v="33"/>
    <n v="320000"/>
    <n v="-0.01"/>
    <n v="0.04"/>
    <n v="0"/>
    <n v="0.03"/>
    <n v="5.0000000000000001E-3"/>
    <n v="0"/>
    <n v="0"/>
    <n v="-7.0000000000000001E-3"/>
    <n v="0"/>
    <n v="338560"/>
    <n v="9862252.7999999989"/>
    <n v="0"/>
    <n v="338560"/>
    <n v="9862252.7999999989"/>
    <s v="Резерв"/>
    <s v="С3-1-26"/>
    <s v="Ст"/>
    <n v="29.13"/>
    <n v="338560"/>
    <s v="Резерв"/>
  </r>
  <r>
    <n v="705"/>
    <s v="С3-1-27"/>
    <x v="2"/>
    <n v="2"/>
    <n v="10"/>
    <n v="27"/>
    <n v="29.65"/>
    <x v="0"/>
    <s v="Ст"/>
    <n v="4.67"/>
    <n v="1.4"/>
    <n v="24.979999999999997"/>
    <n v="26.379999999999995"/>
    <s v="S"/>
    <s v="Линейная"/>
    <s v="Правильная"/>
    <s v="Зона 1"/>
    <s v="Двор юг"/>
    <s v="Около/над входной группой"/>
    <n v="33"/>
    <n v="320000"/>
    <n v="-0.01"/>
    <n v="0.04"/>
    <n v="0"/>
    <n v="0.03"/>
    <n v="5.0000000000000001E-3"/>
    <n v="0"/>
    <n v="-0.01"/>
    <n v="-7.0000000000000001E-3"/>
    <n v="0"/>
    <n v="335360"/>
    <n v="9943424"/>
    <n v="0"/>
    <n v="335360"/>
    <n v="9943424"/>
    <s v="Резерв"/>
    <s v="С3-1-27"/>
    <s v="Ст"/>
    <n v="29.65"/>
    <n v="335360"/>
    <s v="Резерв"/>
  </r>
  <r>
    <n v="706"/>
    <s v="С3-1-28"/>
    <x v="2"/>
    <n v="2"/>
    <n v="11"/>
    <n v="28"/>
    <n v="30.07"/>
    <x v="0"/>
    <s v="Ст"/>
    <n v="5.09"/>
    <n v="1.53"/>
    <n v="24.98"/>
    <n v="26.51"/>
    <s v="S"/>
    <s v="Линейная"/>
    <s v="Правильная"/>
    <s v="Зона 1"/>
    <s v="Двор юг"/>
    <s v="Около/над входной группой"/>
    <n v="33"/>
    <n v="320000"/>
    <n v="-0.01"/>
    <n v="0.04"/>
    <n v="0"/>
    <n v="0.03"/>
    <n v="5.0000000000000001E-3"/>
    <n v="0"/>
    <n v="-0.01"/>
    <n v="-7.0000000000000001E-3"/>
    <n v="0"/>
    <n v="335360"/>
    <n v="10084275.199999999"/>
    <n v="0"/>
    <n v="335360"/>
    <n v="10084275.199999999"/>
    <s v="Резерв"/>
    <s v="С3-1-28"/>
    <s v="Ст"/>
    <n v="30.07"/>
    <n v="335360"/>
    <s v="Резерв"/>
  </r>
  <r>
    <n v="707"/>
    <s v="С3-1-29"/>
    <x v="2"/>
    <n v="2"/>
    <n v="12"/>
    <n v="29"/>
    <n v="30.35"/>
    <x v="0"/>
    <s v="Ст"/>
    <n v="5.61"/>
    <n v="1.68"/>
    <n v="24.740000000000002"/>
    <n v="26.42"/>
    <s v="S"/>
    <s v="Линейная"/>
    <s v="Правильная"/>
    <s v="Зона 1"/>
    <s v="Двор юг"/>
    <s v="Около/над входной группой"/>
    <n v="33"/>
    <n v="320000"/>
    <n v="-0.01"/>
    <n v="0.04"/>
    <n v="0"/>
    <n v="0.03"/>
    <n v="5.0000000000000001E-3"/>
    <n v="0"/>
    <n v="-0.01"/>
    <n v="-7.0000000000000001E-3"/>
    <n v="0"/>
    <n v="335360"/>
    <n v="10178176"/>
    <n v="0"/>
    <n v="335360"/>
    <n v="10178176"/>
    <s v="Резерв"/>
    <s v="С3-1-29"/>
    <s v="Ст"/>
    <n v="30.35"/>
    <n v="335360"/>
    <s v="Резерв"/>
  </r>
  <r>
    <n v="660"/>
    <s v="С3-1-3"/>
    <x v="2"/>
    <n v="1"/>
    <n v="3"/>
    <n v="3"/>
    <n v="45.55"/>
    <x v="0"/>
    <s v="Ст"/>
    <n v="7.72"/>
    <n v="2.3199999999999998"/>
    <n v="37.83"/>
    <n v="40.15"/>
    <s v="XL"/>
    <s v="Линейная"/>
    <s v="Правильная"/>
    <s v="Зона 1"/>
    <s v="Въездная зона север"/>
    <s v="Стандарт"/>
    <n v="26"/>
    <n v="320000"/>
    <n v="-1.4999999999999999E-2"/>
    <n v="-0.02"/>
    <n v="0"/>
    <n v="0.03"/>
    <n v="5.0000000000000001E-3"/>
    <n v="-0.02"/>
    <n v="0"/>
    <n v="0"/>
    <n v="0"/>
    <n v="313600"/>
    <n v="14284480"/>
    <n v="0"/>
    <n v="313600"/>
    <n v="14284480"/>
    <s v="Резерв"/>
    <s v="С3-1-3"/>
    <s v="Ст"/>
    <n v="45.55"/>
    <n v="313600"/>
    <s v="Резерв"/>
  </r>
  <r>
    <n v="708"/>
    <s v="С3-1-30"/>
    <x v="2"/>
    <n v="2"/>
    <n v="13"/>
    <n v="30"/>
    <n v="31.02"/>
    <x v="0"/>
    <s v="Ст"/>
    <n v="6.13"/>
    <n v="1.84"/>
    <n v="24.89"/>
    <n v="26.73"/>
    <s v="S"/>
    <s v="Линейная"/>
    <s v="Правильная"/>
    <s v="Зона 1"/>
    <s v="Двор юг"/>
    <s v="Стандарт"/>
    <n v="33"/>
    <n v="320000"/>
    <n v="-0.01"/>
    <n v="0.04"/>
    <n v="0"/>
    <n v="0.03"/>
    <n v="5.0000000000000001E-3"/>
    <n v="0"/>
    <n v="0"/>
    <n v="-7.0000000000000001E-3"/>
    <n v="0"/>
    <n v="338560"/>
    <n v="10502131.199999999"/>
    <n v="0"/>
    <n v="338560"/>
    <n v="10502131.199999999"/>
    <s v="Резерв"/>
    <s v="С3-1-30"/>
    <s v="Ст"/>
    <n v="31.02"/>
    <n v="338560"/>
    <s v="Резерв"/>
  </r>
  <r>
    <n v="709"/>
    <s v="С3-1-31"/>
    <x v="2"/>
    <n v="2"/>
    <n v="14"/>
    <n v="31"/>
    <n v="30.91"/>
    <x v="0"/>
    <s v="Ст"/>
    <n v="6.13"/>
    <n v="1.84"/>
    <n v="24.78"/>
    <n v="26.62"/>
    <s v="S"/>
    <s v="Линейная"/>
    <s v="Правильная"/>
    <s v="Зона 1"/>
    <s v="Двор юг"/>
    <s v="Стандарт"/>
    <n v="33"/>
    <n v="320000"/>
    <n v="-0.01"/>
    <n v="0.04"/>
    <n v="0"/>
    <n v="0.03"/>
    <n v="5.0000000000000001E-3"/>
    <n v="0"/>
    <n v="0"/>
    <n v="-7.0000000000000001E-3"/>
    <n v="0"/>
    <n v="338560"/>
    <n v="10464889.6"/>
    <n v="0"/>
    <n v="338560"/>
    <n v="10464889.6"/>
    <s v="Резерв"/>
    <s v="С3-1-31"/>
    <s v="Ст"/>
    <n v="30.91"/>
    <n v="338560"/>
    <s v="Резерв"/>
  </r>
  <r>
    <n v="710"/>
    <s v="С3-1-32"/>
    <x v="2"/>
    <n v="2"/>
    <n v="15"/>
    <n v="32"/>
    <n v="30.39"/>
    <x v="0"/>
    <s v="Ст"/>
    <n v="5.61"/>
    <n v="1.68"/>
    <n v="24.78"/>
    <n v="26.46"/>
    <s v="S"/>
    <s v="Линейная"/>
    <s v="Правильная"/>
    <s v="Зона 1"/>
    <s v="Двор юг"/>
    <s v="Стандарт"/>
    <n v="33"/>
    <n v="320000"/>
    <n v="-0.01"/>
    <n v="0.04"/>
    <n v="0"/>
    <n v="0.03"/>
    <n v="5.0000000000000001E-3"/>
    <n v="0"/>
    <n v="0"/>
    <n v="-7.0000000000000001E-3"/>
    <n v="0"/>
    <n v="338560"/>
    <n v="10288838.4"/>
    <n v="0"/>
    <n v="338560"/>
    <n v="10288838.4"/>
    <s v="Резерв"/>
    <s v="С3-1-32"/>
    <s v="Ст"/>
    <n v="30.39"/>
    <n v="338560"/>
    <s v="Резерв"/>
  </r>
  <r>
    <n v="711"/>
    <s v="С3-1-33"/>
    <x v="2"/>
    <n v="2"/>
    <n v="16"/>
    <n v="33"/>
    <n v="29.36"/>
    <x v="0"/>
    <s v="Ст"/>
    <n v="5.09"/>
    <n v="1.53"/>
    <n v="24.27"/>
    <n v="25.8"/>
    <s v="S"/>
    <s v="Линейная"/>
    <s v="Правильная"/>
    <s v="Зона 1"/>
    <s v="Двор юг"/>
    <s v="Стандарт"/>
    <n v="33"/>
    <n v="320000"/>
    <n v="-0.01"/>
    <n v="0.04"/>
    <n v="0"/>
    <n v="0.03"/>
    <n v="5.0000000000000001E-3"/>
    <n v="0"/>
    <n v="0"/>
    <n v="-7.0000000000000001E-3"/>
    <n v="0"/>
    <n v="338560"/>
    <n v="9940121.5999999996"/>
    <n v="0"/>
    <n v="338560"/>
    <n v="9940121.5999999996"/>
    <s v="Резерв"/>
    <s v="С3-1-33"/>
    <s v="Ст"/>
    <n v="29.36"/>
    <n v="338560"/>
    <s v="Резерв"/>
  </r>
  <r>
    <n v="712"/>
    <s v="С3-1-34"/>
    <x v="2"/>
    <n v="2"/>
    <n v="17"/>
    <n v="34"/>
    <n v="41.75"/>
    <x v="0"/>
    <s v="Ст"/>
    <n v="13.04"/>
    <n v="3.91"/>
    <n v="28.71"/>
    <n v="32.620000000000005"/>
    <s v="M"/>
    <s v="Угловая"/>
    <s v="Правильная"/>
    <s v="Зона 1"/>
    <s v="Двор юго-запад"/>
    <s v="Стандарт"/>
    <n v="33"/>
    <n v="320000"/>
    <n v="-0.01"/>
    <n v="0"/>
    <n v="0.03"/>
    <n v="0.03"/>
    <n v="5.0000000000000001E-3"/>
    <n v="0.02"/>
    <n v="0"/>
    <n v="-7.0000000000000001E-3"/>
    <n v="0"/>
    <n v="341760"/>
    <n v="14268480"/>
    <n v="0"/>
    <n v="341760"/>
    <n v="14268480"/>
    <s v="Резерв"/>
    <s v="С3-1-34"/>
    <s v="Ст"/>
    <n v="41.75"/>
    <n v="341760"/>
    <s v="Резерв"/>
  </r>
  <r>
    <n v="713"/>
    <s v="С3-1-35"/>
    <x v="2"/>
    <n v="2"/>
    <n v="18"/>
    <n v="35"/>
    <n v="41.75"/>
    <x v="0"/>
    <s v="Ст"/>
    <n v="13.04"/>
    <n v="3.91"/>
    <n v="28.71"/>
    <n v="32.620000000000005"/>
    <s v="M"/>
    <s v="Угловая"/>
    <s v="Правильная"/>
    <s v="Зона 1"/>
    <s v="Двор север"/>
    <s v="Стандарт"/>
    <n v="33"/>
    <n v="320000"/>
    <n v="-0.01"/>
    <n v="0"/>
    <n v="0.03"/>
    <n v="0.03"/>
    <n v="5.0000000000000001E-3"/>
    <n v="-1.4999999999999999E-2"/>
    <n v="0"/>
    <n v="-7.0000000000000001E-3"/>
    <n v="0"/>
    <n v="330560"/>
    <n v="13800880"/>
    <n v="0"/>
    <n v="330560"/>
    <n v="13800880"/>
    <s v="Резерв"/>
    <s v="С3-1-35"/>
    <s v="Ст"/>
    <n v="41.75"/>
    <n v="330560"/>
    <s v="Резерв"/>
  </r>
  <r>
    <n v="714"/>
    <s v="С3-1-36"/>
    <x v="2"/>
    <n v="2"/>
    <n v="19"/>
    <n v="36"/>
    <n v="29.36"/>
    <x v="0"/>
    <s v="Ст"/>
    <n v="5.09"/>
    <n v="1.53"/>
    <n v="24.27"/>
    <n v="25.8"/>
    <s v="S"/>
    <s v="Линейная"/>
    <s v="Правильная"/>
    <s v="Зона 1"/>
    <s v="Двор север"/>
    <s v="Стандарт"/>
    <n v="33"/>
    <n v="320000"/>
    <n v="-0.01"/>
    <n v="0.04"/>
    <n v="0"/>
    <n v="0.03"/>
    <n v="5.0000000000000001E-3"/>
    <n v="-1.4999999999999999E-2"/>
    <n v="0"/>
    <n v="-7.0000000000000001E-3"/>
    <n v="0"/>
    <n v="333760"/>
    <n v="9799193.5999999996"/>
    <n v="0"/>
    <n v="333760"/>
    <n v="9799193.5999999996"/>
    <s v="Резерв"/>
    <s v="С3-1-36"/>
    <s v="Ст"/>
    <n v="29.36"/>
    <n v="333760"/>
    <s v="Резерв"/>
  </r>
  <r>
    <n v="715"/>
    <s v="С3-1-37"/>
    <x v="2"/>
    <n v="2"/>
    <n v="20"/>
    <n v="37"/>
    <n v="30.35"/>
    <x v="0"/>
    <s v="Ст"/>
    <n v="5.61"/>
    <n v="1.68"/>
    <n v="24.740000000000002"/>
    <n v="26.42"/>
    <s v="S"/>
    <s v="Линейная"/>
    <s v="Правильная"/>
    <s v="Зона 1"/>
    <s v="Двор север"/>
    <s v="Стандарт"/>
    <n v="33"/>
    <n v="320000"/>
    <n v="-0.01"/>
    <n v="0.04"/>
    <n v="0"/>
    <n v="0.03"/>
    <n v="5.0000000000000001E-3"/>
    <n v="-1.4999999999999999E-2"/>
    <n v="0"/>
    <n v="-7.0000000000000001E-3"/>
    <n v="0"/>
    <n v="333760"/>
    <n v="10129616"/>
    <n v="0"/>
    <n v="333760"/>
    <n v="10129616"/>
    <s v="Резерв"/>
    <s v="С3-1-37"/>
    <s v="Ст"/>
    <n v="30.35"/>
    <n v="333760"/>
    <s v="Резерв"/>
  </r>
  <r>
    <n v="716"/>
    <s v="С3-1-38"/>
    <x v="2"/>
    <n v="2"/>
    <n v="21"/>
    <n v="38"/>
    <n v="30.82"/>
    <x v="0"/>
    <s v="Ст"/>
    <n v="5.93"/>
    <n v="1.78"/>
    <n v="24.89"/>
    <n v="26.67"/>
    <s v="S"/>
    <s v="Линейная"/>
    <s v="Правильная"/>
    <s v="Зона 1"/>
    <s v="Двор север"/>
    <s v="Около/над входной группой"/>
    <n v="33"/>
    <n v="320000"/>
    <n v="-0.01"/>
    <n v="0.04"/>
    <n v="0"/>
    <n v="0.03"/>
    <n v="5.0000000000000001E-3"/>
    <n v="-1.4999999999999999E-2"/>
    <n v="-0.01"/>
    <n v="-7.0000000000000001E-3"/>
    <n v="0"/>
    <n v="330560"/>
    <n v="10187859.199999999"/>
    <n v="0"/>
    <n v="330560"/>
    <n v="10187859.199999999"/>
    <s v="Резерв"/>
    <s v="С3-1-38"/>
    <s v="Ст"/>
    <n v="30.82"/>
    <n v="330560"/>
    <s v="Резерв"/>
  </r>
  <r>
    <n v="717"/>
    <s v="С3-1-39"/>
    <x v="2"/>
    <n v="3"/>
    <n v="1"/>
    <n v="39"/>
    <n v="29.88"/>
    <x v="0"/>
    <s v="Ст"/>
    <n v="4.9000000000000004"/>
    <n v="1.47"/>
    <n v="24.979999999999997"/>
    <n v="26.449999999999996"/>
    <s v="S"/>
    <s v="Линейная"/>
    <s v="Правильная"/>
    <s v="Зона 1"/>
    <s v="Двор север"/>
    <s v="Около/над входной группой"/>
    <n v="37"/>
    <n v="320000"/>
    <n v="-5.0000000000000001E-3"/>
    <n v="0.04"/>
    <n v="0"/>
    <n v="0.03"/>
    <n v="5.0000000000000001E-3"/>
    <n v="-1.4999999999999999E-2"/>
    <n v="-0.01"/>
    <n v="-1.0999999999999999E-2"/>
    <n v="0"/>
    <n v="330880"/>
    <n v="9886694.4000000004"/>
    <n v="0"/>
    <n v="330880"/>
    <n v="9886694.4000000004"/>
    <s v="Резерв"/>
    <s v="С3-1-39"/>
    <s v="Ст"/>
    <n v="29.88"/>
    <n v="330880"/>
    <s v="Резерв"/>
  </r>
  <r>
    <n v="661"/>
    <s v="С3-1-4"/>
    <x v="2"/>
    <n v="1"/>
    <n v="4"/>
    <n v="4"/>
    <n v="53.82"/>
    <x v="1"/>
    <s v="1АЕ"/>
    <n v="18.899999999999999"/>
    <n v="5.67"/>
    <n v="34.92"/>
    <n v="40.590000000000003"/>
    <s v="S"/>
    <s v="Линейная"/>
    <s v="Неправильная"/>
    <s v="Зона 1"/>
    <s v="Въездная зона север"/>
    <s v="Стандарт"/>
    <n v="26"/>
    <n v="310400"/>
    <n v="-1.4999999999999999E-2"/>
    <n v="0.04"/>
    <n v="0"/>
    <n v="0"/>
    <n v="5.0000000000000001E-3"/>
    <n v="-0.02"/>
    <n v="0"/>
    <n v="0"/>
    <n v="0"/>
    <n v="313504"/>
    <n v="16872785.280000001"/>
    <n v="0"/>
    <n v="313504"/>
    <n v="16872785.280000001"/>
    <s v="Резерв"/>
    <s v="С3-1-4"/>
    <s v="1К"/>
    <n v="53.82"/>
    <n v="313504"/>
    <s v="Резерв"/>
  </r>
  <r>
    <n v="718"/>
    <s v="С3-1-40"/>
    <x v="2"/>
    <n v="3"/>
    <n v="2"/>
    <n v="40"/>
    <n v="29.39"/>
    <x v="0"/>
    <s v="Ст"/>
    <n v="4.41"/>
    <n v="1.32"/>
    <n v="24.98"/>
    <n v="26.3"/>
    <s v="S"/>
    <s v="Линейная"/>
    <s v="Правильная"/>
    <s v="Зона 1"/>
    <s v="Двор север"/>
    <s v="Около/над входной группой"/>
    <n v="37"/>
    <n v="320000"/>
    <n v="-5.0000000000000001E-3"/>
    <n v="0.04"/>
    <n v="0"/>
    <n v="0.03"/>
    <n v="5.0000000000000001E-3"/>
    <n v="-1.4999999999999999E-2"/>
    <n v="-0.01"/>
    <n v="-1.0999999999999999E-2"/>
    <n v="0"/>
    <n v="330880"/>
    <n v="9724563.2000000011"/>
    <n v="0"/>
    <n v="330880"/>
    <n v="9724563.2000000011"/>
    <s v="Резерв"/>
    <s v="С3-1-40"/>
    <s v="Ст"/>
    <n v="29.39"/>
    <n v="330880"/>
    <s v="Резерв"/>
  </r>
  <r>
    <n v="719"/>
    <s v="С3-1-41"/>
    <x v="2"/>
    <n v="3"/>
    <n v="3"/>
    <n v="41"/>
    <n v="29.11"/>
    <x v="0"/>
    <s v="Ст"/>
    <n v="4.13"/>
    <n v="1.24"/>
    <n v="24.98"/>
    <n v="26.22"/>
    <s v="S"/>
    <s v="Линейная"/>
    <s v="Правильная"/>
    <s v="Зона 1"/>
    <s v="Двор север"/>
    <s v="Стандарт"/>
    <n v="37"/>
    <n v="320000"/>
    <n v="-5.0000000000000001E-3"/>
    <n v="0.04"/>
    <n v="0"/>
    <n v="0.03"/>
    <n v="5.0000000000000001E-3"/>
    <n v="-1.4999999999999999E-2"/>
    <n v="0"/>
    <n v="-1.0999999999999999E-2"/>
    <n v="0"/>
    <n v="334080"/>
    <n v="9725068.7999999989"/>
    <n v="0"/>
    <n v="334080"/>
    <n v="9725068.7999999989"/>
    <s v="Резерв"/>
    <s v="С3-1-41"/>
    <s v="Ст"/>
    <n v="29.11"/>
    <n v="334080"/>
    <s v="Резерв"/>
  </r>
  <r>
    <n v="720"/>
    <s v="С3-1-42"/>
    <x v="2"/>
    <n v="3"/>
    <n v="4"/>
    <n v="42"/>
    <n v="29.27"/>
    <x v="0"/>
    <s v="Ст"/>
    <n v="4.29"/>
    <n v="1.29"/>
    <n v="24.98"/>
    <n v="26.27"/>
    <s v="S"/>
    <s v="Линейная"/>
    <s v="Правильная"/>
    <s v="Зона 1"/>
    <s v="Двор север"/>
    <s v="Стандарт"/>
    <n v="37"/>
    <n v="320000"/>
    <n v="-5.0000000000000001E-3"/>
    <n v="0.04"/>
    <n v="0"/>
    <n v="0.03"/>
    <n v="5.0000000000000001E-3"/>
    <n v="-1.4999999999999999E-2"/>
    <n v="0"/>
    <n v="-1.0999999999999999E-2"/>
    <n v="0"/>
    <n v="334080"/>
    <n v="9778521.5999999996"/>
    <n v="0"/>
    <n v="334080"/>
    <n v="9778521.5999999996"/>
    <s v="Резерв"/>
    <s v="С3-1-42"/>
    <s v="Ст"/>
    <n v="29.27"/>
    <n v="334080"/>
    <s v="Резерв"/>
  </r>
  <r>
    <n v="721"/>
    <s v="С3-1-43"/>
    <x v="2"/>
    <n v="3"/>
    <n v="5"/>
    <n v="43"/>
    <n v="29.27"/>
    <x v="0"/>
    <s v="Ст"/>
    <n v="4.29"/>
    <n v="1.29"/>
    <n v="24.98"/>
    <n v="26.27"/>
    <s v="S"/>
    <s v="Линейная"/>
    <s v="Правильная"/>
    <s v="Зона 1"/>
    <s v="Двор север"/>
    <s v="Стандарт"/>
    <n v="37"/>
    <n v="320000"/>
    <n v="-5.0000000000000001E-3"/>
    <n v="0.04"/>
    <n v="0"/>
    <n v="0.03"/>
    <n v="5.0000000000000001E-3"/>
    <n v="-1.4999999999999999E-2"/>
    <n v="0"/>
    <n v="-1.0999999999999999E-2"/>
    <n v="0"/>
    <n v="334080"/>
    <n v="9778521.5999999996"/>
    <n v="0"/>
    <n v="334080"/>
    <n v="9778521.5999999996"/>
    <s v="Резерв"/>
    <s v="С3-1-43"/>
    <s v="Ст"/>
    <n v="29.27"/>
    <n v="334080"/>
    <s v="Резерв"/>
  </r>
  <r>
    <n v="722"/>
    <s v="С3-1-44"/>
    <x v="2"/>
    <n v="3"/>
    <n v="6"/>
    <n v="44"/>
    <n v="29.27"/>
    <x v="0"/>
    <s v="Ст"/>
    <n v="4.29"/>
    <n v="1.29"/>
    <n v="24.98"/>
    <n v="26.27"/>
    <s v="S"/>
    <s v="Линейная"/>
    <s v="Правильная"/>
    <s v="Зона 1"/>
    <s v="Двор север"/>
    <s v="Стандарт"/>
    <n v="37"/>
    <n v="320000"/>
    <n v="-5.0000000000000001E-3"/>
    <n v="0.04"/>
    <n v="0"/>
    <n v="0.03"/>
    <n v="5.0000000000000001E-3"/>
    <n v="-1.4999999999999999E-2"/>
    <n v="0"/>
    <n v="-1.0999999999999999E-2"/>
    <n v="0"/>
    <n v="334080"/>
    <n v="9778521.5999999996"/>
    <n v="0"/>
    <n v="334080"/>
    <n v="9778521.5999999996"/>
    <s v="Резерв"/>
    <s v="С3-1-44"/>
    <s v="Ст"/>
    <n v="29.27"/>
    <n v="334080"/>
    <s v="Резерв"/>
  </r>
  <r>
    <n v="723"/>
    <s v="С3-1-45"/>
    <x v="2"/>
    <n v="3"/>
    <n v="7"/>
    <n v="45"/>
    <n v="45.23"/>
    <x v="1"/>
    <s v="1АЕ"/>
    <n v="10.31"/>
    <n v="3.09"/>
    <n v="34.919999999999995"/>
    <n v="38.009999999999991"/>
    <s v="XS"/>
    <s v="Линейная"/>
    <s v="Неправильная"/>
    <s v="Зона 1"/>
    <s v="Озеро"/>
    <s v="Стандарт"/>
    <n v="37"/>
    <n v="310400"/>
    <n v="-5.0000000000000001E-3"/>
    <n v="0.06"/>
    <n v="0"/>
    <n v="0"/>
    <n v="5.0000000000000001E-3"/>
    <n v="0.03"/>
    <n v="0"/>
    <n v="-1.0999999999999999E-2"/>
    <n v="0"/>
    <n v="334921.59999999998"/>
    <n v="15148503.967999998"/>
    <n v="0"/>
    <n v="334921.59999999998"/>
    <n v="15148503.967999998"/>
    <s v="Резерв"/>
    <s v="С3-1-45"/>
    <s v="1К"/>
    <n v="45.23"/>
    <n v="334921.59999999998"/>
    <s v="Резерв"/>
  </r>
  <r>
    <n v="724"/>
    <s v="С3-1-46"/>
    <x v="2"/>
    <n v="3"/>
    <n v="8"/>
    <n v="46"/>
    <n v="28.97"/>
    <x v="0"/>
    <s v="Ст"/>
    <n v="4.13"/>
    <n v="1.24"/>
    <n v="24.84"/>
    <n v="26.08"/>
    <s v="S"/>
    <s v="Линейная"/>
    <s v="Правильная"/>
    <s v="Зона 1"/>
    <s v="Озеро"/>
    <s v="Стандарт"/>
    <n v="37"/>
    <n v="320000"/>
    <n v="-5.0000000000000001E-3"/>
    <n v="0.04"/>
    <n v="0"/>
    <n v="0.03"/>
    <n v="5.0000000000000001E-3"/>
    <n v="0.03"/>
    <n v="0"/>
    <n v="-1.0999999999999999E-2"/>
    <n v="0"/>
    <n v="348480"/>
    <n v="10095465.6"/>
    <n v="0"/>
    <n v="348480"/>
    <n v="10095465.6"/>
    <s v="Резерв"/>
    <s v="С3-1-46"/>
    <s v="Ст"/>
    <n v="28.97"/>
    <n v="348480"/>
    <s v="Резерв"/>
  </r>
  <r>
    <n v="739"/>
    <s v="С3-1-47"/>
    <x v="2"/>
    <n v="3"/>
    <n v="9"/>
    <n v="47"/>
    <n v="52.06"/>
    <x v="1"/>
    <s v="1АЕ"/>
    <n v="7.89"/>
    <n v="2.37"/>
    <n v="44.17"/>
    <n v="46.54"/>
    <s v="M"/>
    <s v="Линейная"/>
    <s v="Неправильная"/>
    <s v="Зона 1"/>
    <s v="Двор юг"/>
    <s v="Внутренний угол"/>
    <n v="37"/>
    <n v="310400"/>
    <n v="-5.0000000000000001E-3"/>
    <n v="0"/>
    <n v="0"/>
    <n v="0"/>
    <n v="5.0000000000000001E-3"/>
    <n v="0"/>
    <n v="-0.01"/>
    <n v="-1.0999999999999999E-2"/>
    <n v="0"/>
    <n v="303881.59999999998"/>
    <n v="15820076.095999999"/>
    <n v="0"/>
    <n v="303881.59999999998"/>
    <n v="15820076.095999999"/>
    <s v="Резерв"/>
    <s v="С3-1-47"/>
    <s v="1К"/>
    <n v="52.06"/>
    <n v="303881.59999999998"/>
    <s v="Резерв"/>
  </r>
  <r>
    <n v="740"/>
    <s v="С3-1-48"/>
    <x v="2"/>
    <n v="3"/>
    <n v="10"/>
    <n v="48"/>
    <n v="29.03"/>
    <x v="0"/>
    <s v="Ст"/>
    <n v="4.29"/>
    <n v="1.29"/>
    <n v="24.740000000000002"/>
    <n v="26.03"/>
    <s v="S"/>
    <s v="Линейная"/>
    <s v="Правильная"/>
    <s v="Зона 1"/>
    <s v="Двор юг"/>
    <s v="Стандарт"/>
    <n v="37"/>
    <n v="320000"/>
    <n v="-5.0000000000000001E-3"/>
    <n v="0.04"/>
    <n v="0"/>
    <n v="0.03"/>
    <n v="5.0000000000000001E-3"/>
    <n v="0"/>
    <n v="0"/>
    <n v="-1.0999999999999999E-2"/>
    <n v="0"/>
    <n v="338880"/>
    <n v="9837686.4000000004"/>
    <n v="0"/>
    <n v="338880"/>
    <n v="9837686.4000000004"/>
    <s v="Резерв"/>
    <s v="С3-1-48"/>
    <s v="Ст"/>
    <n v="29.03"/>
    <n v="338880"/>
    <s v="Резерв"/>
  </r>
  <r>
    <n v="741"/>
    <s v="С3-1-49"/>
    <x v="2"/>
    <n v="3"/>
    <n v="11"/>
    <n v="49"/>
    <n v="29.13"/>
    <x v="0"/>
    <s v="Ст"/>
    <n v="4.3899999999999997"/>
    <n v="1.32"/>
    <n v="24.74"/>
    <n v="26.06"/>
    <s v="S"/>
    <s v="Линейная"/>
    <s v="Правильная"/>
    <s v="Зона 1"/>
    <s v="Двор юг"/>
    <s v="Стандарт"/>
    <n v="37"/>
    <n v="320000"/>
    <n v="-5.0000000000000001E-3"/>
    <n v="0.04"/>
    <n v="0"/>
    <n v="0.03"/>
    <n v="5.0000000000000001E-3"/>
    <n v="0"/>
    <n v="0"/>
    <n v="-1.0999999999999999E-2"/>
    <n v="0"/>
    <n v="338880"/>
    <n v="9871574.4000000004"/>
    <n v="0"/>
    <n v="338880"/>
    <n v="9871574.4000000004"/>
    <s v="Резерв"/>
    <s v="С3-1-49"/>
    <s v="Ст"/>
    <n v="29.13"/>
    <n v="338880"/>
    <s v="Резерв"/>
  </r>
  <r>
    <n v="662"/>
    <s v="С3-1-5"/>
    <x v="2"/>
    <n v="1"/>
    <n v="5"/>
    <n v="5"/>
    <n v="32.39"/>
    <x v="0"/>
    <s v="Ст"/>
    <n v="7.55"/>
    <n v="2.27"/>
    <n v="24.84"/>
    <n v="27.11"/>
    <s v="S"/>
    <s v="Линейная"/>
    <s v="Правильная"/>
    <s v="Зона 1"/>
    <s v="Въездная зона северо-восток"/>
    <s v="Около/над входной группой"/>
    <n v="26"/>
    <n v="320000"/>
    <n v="-1.4999999999999999E-2"/>
    <n v="0.04"/>
    <n v="0"/>
    <n v="0.03"/>
    <n v="5.0000000000000001E-3"/>
    <n v="-0.02"/>
    <n v="-0.01"/>
    <n v="0"/>
    <n v="0"/>
    <n v="329600"/>
    <n v="10675744"/>
    <n v="0"/>
    <n v="329600"/>
    <n v="10675744"/>
    <s v="Резерв"/>
    <s v="С3-1-5"/>
    <s v="Ст"/>
    <n v="32.39"/>
    <n v="329600"/>
    <s v="Резерв"/>
  </r>
  <r>
    <n v="742"/>
    <s v="С3-1-50"/>
    <x v="2"/>
    <n v="3"/>
    <n v="12"/>
    <n v="50"/>
    <n v="29.65"/>
    <x v="0"/>
    <s v="Ст"/>
    <n v="4.67"/>
    <n v="1.4"/>
    <n v="24.979999999999997"/>
    <n v="26.379999999999995"/>
    <s v="S"/>
    <s v="Линейная"/>
    <s v="Правильная"/>
    <s v="Зона 1"/>
    <s v="Двор юг"/>
    <s v="Стандарт"/>
    <n v="37"/>
    <n v="320000"/>
    <n v="-5.0000000000000001E-3"/>
    <n v="0.04"/>
    <n v="0"/>
    <n v="0.03"/>
    <n v="5.0000000000000001E-3"/>
    <n v="0"/>
    <n v="0"/>
    <n v="-1.0999999999999999E-2"/>
    <n v="0"/>
    <n v="338880"/>
    <n v="10047792"/>
    <n v="0"/>
    <n v="338880"/>
    <n v="10047792"/>
    <s v="Резерв"/>
    <s v="С3-1-50"/>
    <s v="Ст"/>
    <n v="29.65"/>
    <n v="338880"/>
    <s v="Резерв"/>
  </r>
  <r>
    <n v="743"/>
    <s v="С3-1-51"/>
    <x v="2"/>
    <n v="3"/>
    <n v="13"/>
    <n v="51"/>
    <n v="30.07"/>
    <x v="0"/>
    <s v="Ст"/>
    <n v="5.09"/>
    <n v="1.53"/>
    <n v="24.98"/>
    <n v="26.51"/>
    <s v="S"/>
    <s v="Линейная"/>
    <s v="Правильная"/>
    <s v="Зона 1"/>
    <s v="Двор юг"/>
    <s v="Стандарт"/>
    <n v="37"/>
    <n v="320000"/>
    <n v="-5.0000000000000001E-3"/>
    <n v="0.04"/>
    <n v="0"/>
    <n v="0.03"/>
    <n v="5.0000000000000001E-3"/>
    <n v="0"/>
    <n v="0"/>
    <n v="-1.0999999999999999E-2"/>
    <n v="0"/>
    <n v="338880"/>
    <n v="10190121.6"/>
    <n v="0"/>
    <n v="338880"/>
    <n v="10190121.6"/>
    <s v="Резерв"/>
    <s v="С3-1-51"/>
    <s v="Ст"/>
    <n v="30.07"/>
    <n v="338880"/>
    <s v="Резерв"/>
  </r>
  <r>
    <n v="744"/>
    <s v="С3-1-52"/>
    <x v="2"/>
    <n v="3"/>
    <n v="14"/>
    <n v="52"/>
    <n v="30.35"/>
    <x v="0"/>
    <s v="Ст"/>
    <n v="5.61"/>
    <n v="1.68"/>
    <n v="24.740000000000002"/>
    <n v="26.42"/>
    <s v="S"/>
    <s v="Линейная"/>
    <s v="Правильная"/>
    <s v="Зона 1"/>
    <s v="Двор юг"/>
    <s v="У входа в лифтовый холл"/>
    <n v="37"/>
    <n v="320000"/>
    <n v="-5.0000000000000001E-3"/>
    <n v="0.04"/>
    <n v="0"/>
    <n v="0.03"/>
    <n v="5.0000000000000001E-3"/>
    <n v="0"/>
    <n v="-0.01"/>
    <n v="-1.0999999999999999E-2"/>
    <n v="0"/>
    <n v="335680"/>
    <n v="10187888"/>
    <n v="0"/>
    <n v="335680"/>
    <n v="10187888"/>
    <s v="Резерв"/>
    <s v="С3-1-52"/>
    <s v="Ст"/>
    <n v="30.35"/>
    <n v="335680"/>
    <s v="Резерв"/>
  </r>
  <r>
    <n v="745"/>
    <s v="С3-1-53"/>
    <x v="2"/>
    <n v="3"/>
    <n v="15"/>
    <n v="53"/>
    <n v="31.02"/>
    <x v="0"/>
    <s v="Ст"/>
    <n v="6.13"/>
    <n v="1.84"/>
    <n v="24.89"/>
    <n v="26.73"/>
    <s v="S"/>
    <s v="Линейная"/>
    <s v="Правильная"/>
    <s v="Зона 1"/>
    <s v="Двор юг"/>
    <s v="Стандарт"/>
    <n v="37"/>
    <n v="320000"/>
    <n v="-5.0000000000000001E-3"/>
    <n v="0.04"/>
    <n v="0"/>
    <n v="0.03"/>
    <n v="5.0000000000000001E-3"/>
    <n v="0"/>
    <n v="0"/>
    <n v="-1.0999999999999999E-2"/>
    <n v="0"/>
    <n v="338880"/>
    <n v="10512057.6"/>
    <n v="0"/>
    <n v="338880"/>
    <n v="10512057.6"/>
    <s v="Резерв"/>
    <s v="С3-1-53"/>
    <s v="Ст"/>
    <n v="31.02"/>
    <n v="338880"/>
    <s v="Резерв"/>
  </r>
  <r>
    <n v="746"/>
    <s v="С3-1-54"/>
    <x v="2"/>
    <n v="3"/>
    <n v="16"/>
    <n v="54"/>
    <n v="30.91"/>
    <x v="0"/>
    <s v="Ст"/>
    <n v="6.13"/>
    <n v="1.84"/>
    <n v="24.78"/>
    <n v="26.62"/>
    <s v="S"/>
    <s v="Линейная"/>
    <s v="Правильная"/>
    <s v="Зона 1"/>
    <s v="Двор юг"/>
    <s v="Стандарт"/>
    <n v="37"/>
    <n v="320000"/>
    <n v="-5.0000000000000001E-3"/>
    <n v="0.04"/>
    <n v="0"/>
    <n v="0.03"/>
    <n v="5.0000000000000001E-3"/>
    <n v="0"/>
    <n v="0"/>
    <n v="-1.0999999999999999E-2"/>
    <n v="0"/>
    <n v="338880"/>
    <n v="10474780.800000001"/>
    <n v="0"/>
    <n v="338880"/>
    <n v="10474780.800000001"/>
    <s v="Резерв"/>
    <s v="С3-1-54"/>
    <s v="Ст"/>
    <n v="30.91"/>
    <n v="338880"/>
    <s v="Резерв"/>
  </r>
  <r>
    <n v="747"/>
    <s v="С3-1-55"/>
    <x v="2"/>
    <n v="3"/>
    <n v="17"/>
    <n v="55"/>
    <n v="30.39"/>
    <x v="0"/>
    <s v="Ст"/>
    <n v="5.61"/>
    <n v="1.68"/>
    <n v="24.78"/>
    <n v="26.46"/>
    <s v="S"/>
    <s v="Линейная"/>
    <s v="Правильная"/>
    <s v="Зона 1"/>
    <s v="Двор юг"/>
    <s v="Стандарт"/>
    <n v="37"/>
    <n v="320000"/>
    <n v="-5.0000000000000001E-3"/>
    <n v="0.04"/>
    <n v="0"/>
    <n v="0.03"/>
    <n v="5.0000000000000001E-3"/>
    <n v="0"/>
    <n v="0"/>
    <n v="-1.0999999999999999E-2"/>
    <n v="0"/>
    <n v="338880"/>
    <n v="10298563.200000001"/>
    <n v="0"/>
    <n v="338880"/>
    <n v="10298563.200000001"/>
    <s v="Резерв"/>
    <s v="С3-1-55"/>
    <s v="Ст"/>
    <n v="30.39"/>
    <n v="338880"/>
    <s v="Резерв"/>
  </r>
  <r>
    <n v="748"/>
    <s v="С3-1-56"/>
    <x v="2"/>
    <n v="3"/>
    <n v="18"/>
    <n v="56"/>
    <n v="29.36"/>
    <x v="0"/>
    <s v="Ст"/>
    <n v="5.09"/>
    <n v="1.53"/>
    <n v="24.27"/>
    <n v="25.8"/>
    <s v="S"/>
    <s v="Линейная"/>
    <s v="Правильная"/>
    <s v="Зона 1"/>
    <s v="Двор юг"/>
    <s v="Стандарт"/>
    <n v="37"/>
    <n v="320000"/>
    <n v="-5.0000000000000001E-3"/>
    <n v="0.04"/>
    <n v="0"/>
    <n v="0.03"/>
    <n v="5.0000000000000001E-3"/>
    <n v="0"/>
    <n v="0"/>
    <n v="-1.0999999999999999E-2"/>
    <n v="0"/>
    <n v="338880"/>
    <n v="9949516.7999999989"/>
    <n v="0"/>
    <n v="338880"/>
    <n v="9949516.7999999989"/>
    <s v="Резерв"/>
    <s v="С3-1-56"/>
    <s v="Ст"/>
    <n v="29.36"/>
    <n v="338880"/>
    <s v="Резерв"/>
  </r>
  <r>
    <n v="749"/>
    <s v="С3-1-57"/>
    <x v="2"/>
    <n v="3"/>
    <n v="19"/>
    <n v="57"/>
    <n v="41.75"/>
    <x v="0"/>
    <s v="Ст"/>
    <n v="13.04"/>
    <n v="3.91"/>
    <n v="28.71"/>
    <n v="32.620000000000005"/>
    <s v="M"/>
    <s v="Угловая"/>
    <s v="Правильная"/>
    <s v="Зона 1"/>
    <s v="Двор юго-запад"/>
    <s v="Стандарт"/>
    <n v="37"/>
    <n v="320000"/>
    <n v="-5.0000000000000001E-3"/>
    <n v="0"/>
    <n v="0.03"/>
    <n v="0.03"/>
    <n v="5.0000000000000001E-3"/>
    <n v="0.02"/>
    <n v="0"/>
    <n v="-1.0999999999999999E-2"/>
    <n v="0"/>
    <n v="342080"/>
    <n v="14281840"/>
    <n v="0"/>
    <n v="342080"/>
    <n v="14281840"/>
    <s v="Резерв"/>
    <s v="С3-1-57"/>
    <s v="Ст"/>
    <n v="41.75"/>
    <n v="342080"/>
    <s v="Резерв"/>
  </r>
  <r>
    <n v="750"/>
    <s v="С3-1-58"/>
    <x v="2"/>
    <n v="3"/>
    <n v="20"/>
    <n v="58"/>
    <n v="41.75"/>
    <x v="0"/>
    <s v="Ст"/>
    <n v="13.04"/>
    <n v="3.91"/>
    <n v="28.71"/>
    <n v="32.620000000000005"/>
    <s v="M"/>
    <s v="Угловая"/>
    <s v="Правильная"/>
    <s v="Зона 1"/>
    <s v="Двор север"/>
    <s v="Стандарт"/>
    <n v="37"/>
    <n v="320000"/>
    <n v="-5.0000000000000001E-3"/>
    <n v="0"/>
    <n v="0.03"/>
    <n v="0.03"/>
    <n v="5.0000000000000001E-3"/>
    <n v="-1.4999999999999999E-2"/>
    <n v="0"/>
    <n v="-1.0999999999999999E-2"/>
    <n v="0"/>
    <n v="330880"/>
    <n v="13814240"/>
    <n v="0"/>
    <n v="330880"/>
    <n v="13814240"/>
    <s v="Резерв"/>
    <s v="С3-1-58"/>
    <s v="Ст"/>
    <n v="41.75"/>
    <n v="330880"/>
    <s v="Резерв"/>
  </r>
  <r>
    <n v="751"/>
    <s v="С3-1-59"/>
    <x v="2"/>
    <n v="3"/>
    <n v="21"/>
    <n v="59"/>
    <n v="29.36"/>
    <x v="0"/>
    <s v="Ст"/>
    <n v="5.09"/>
    <n v="1.53"/>
    <n v="24.27"/>
    <n v="25.8"/>
    <s v="S"/>
    <s v="Линейная"/>
    <s v="Правильная"/>
    <s v="Зона 1"/>
    <s v="Двор север"/>
    <s v="Стандарт"/>
    <n v="37"/>
    <n v="320000"/>
    <n v="-5.0000000000000001E-3"/>
    <n v="0.04"/>
    <n v="0"/>
    <n v="0.03"/>
    <n v="5.0000000000000001E-3"/>
    <n v="-1.4999999999999999E-2"/>
    <n v="0"/>
    <n v="-1.0999999999999999E-2"/>
    <n v="0"/>
    <n v="334080"/>
    <n v="9808588.7999999989"/>
    <n v="0"/>
    <n v="334080"/>
    <n v="9808588.7999999989"/>
    <s v="Резерв"/>
    <s v="С3-1-59"/>
    <s v="Ст"/>
    <n v="29.36"/>
    <n v="334080"/>
    <s v="Резерв"/>
  </r>
  <r>
    <n v="672"/>
    <s v="С3-1-6"/>
    <x v="2"/>
    <n v="1"/>
    <n v="6"/>
    <n v="6"/>
    <n v="32.53"/>
    <x v="0"/>
    <s v="Ст"/>
    <n v="7.79"/>
    <n v="2.34"/>
    <n v="24.740000000000002"/>
    <n v="27.080000000000002"/>
    <s v="S"/>
    <s v="Линейная"/>
    <s v="Правильная"/>
    <s v="Зона 1"/>
    <s v="Двор юг"/>
    <s v="Около/над входной группой"/>
    <n v="26"/>
    <n v="320000"/>
    <n v="-1.4999999999999999E-2"/>
    <n v="0.04"/>
    <n v="0"/>
    <n v="0.03"/>
    <n v="5.0000000000000001E-3"/>
    <n v="0"/>
    <n v="-0.01"/>
    <n v="0"/>
    <n v="0"/>
    <n v="336000"/>
    <n v="10930080"/>
    <n v="0"/>
    <n v="336000"/>
    <n v="10930080"/>
    <s v="Резерв"/>
    <s v="С3-1-6"/>
    <s v="Ст"/>
    <n v="32.53"/>
    <n v="336000"/>
    <s v="Резерв"/>
  </r>
  <r>
    <n v="752"/>
    <s v="С3-1-60"/>
    <x v="2"/>
    <n v="3"/>
    <n v="22"/>
    <n v="60"/>
    <n v="30.37"/>
    <x v="0"/>
    <s v="Ст"/>
    <n v="5.61"/>
    <n v="1.68"/>
    <n v="24.76"/>
    <n v="26.44"/>
    <s v="S"/>
    <s v="Линейная"/>
    <s v="Правильная"/>
    <s v="Зона 1"/>
    <s v="Двор север"/>
    <s v="Стандарт"/>
    <n v="37"/>
    <n v="320000"/>
    <n v="-5.0000000000000001E-3"/>
    <n v="0.04"/>
    <n v="0"/>
    <n v="0.03"/>
    <n v="5.0000000000000001E-3"/>
    <n v="-1.4999999999999999E-2"/>
    <n v="0"/>
    <n v="-1.0999999999999999E-2"/>
    <n v="0"/>
    <n v="334080"/>
    <n v="10146009.6"/>
    <n v="0"/>
    <n v="334080"/>
    <n v="10146009.6"/>
    <s v="Резерв"/>
    <s v="С3-1-60"/>
    <s v="Ст"/>
    <n v="30.37"/>
    <n v="334080"/>
    <s v="Резерв"/>
  </r>
  <r>
    <n v="753"/>
    <s v="С3-1-61"/>
    <x v="2"/>
    <n v="3"/>
    <n v="23"/>
    <n v="61"/>
    <n v="30.83"/>
    <x v="0"/>
    <s v="Ст"/>
    <n v="5.93"/>
    <n v="1.78"/>
    <n v="24.9"/>
    <n v="26.68"/>
    <s v="S"/>
    <s v="Линейная"/>
    <s v="Правильная"/>
    <s v="Зона 1"/>
    <s v="Двор север"/>
    <s v="Стандарт"/>
    <n v="37"/>
    <n v="320000"/>
    <n v="-5.0000000000000001E-3"/>
    <n v="0.04"/>
    <n v="0"/>
    <n v="0.03"/>
    <n v="5.0000000000000001E-3"/>
    <n v="-1.4999999999999999E-2"/>
    <n v="0"/>
    <n v="-1.0999999999999999E-2"/>
    <n v="0"/>
    <n v="334080"/>
    <n v="10299686.399999999"/>
    <n v="0"/>
    <n v="334080"/>
    <n v="10299686.399999999"/>
    <s v="Резерв"/>
    <s v="С3-1-61"/>
    <s v="Ст"/>
    <n v="30.83"/>
    <n v="334080"/>
    <s v="Резерв"/>
  </r>
  <r>
    <n v="754"/>
    <s v="С3-1-62"/>
    <x v="2"/>
    <n v="4"/>
    <n v="1"/>
    <n v="62"/>
    <n v="29.88"/>
    <x v="0"/>
    <s v="Ст"/>
    <n v="4.9000000000000004"/>
    <n v="1.47"/>
    <n v="24.979999999999997"/>
    <n v="26.449999999999996"/>
    <s v="S"/>
    <s v="Линейная"/>
    <s v="Правильная"/>
    <s v="Зона 1"/>
    <s v="Двор север"/>
    <s v="У входа в лифтовый холл"/>
    <n v="37"/>
    <n v="320000"/>
    <n v="0"/>
    <n v="0.04"/>
    <n v="0"/>
    <n v="0.03"/>
    <n v="5.0000000000000001E-3"/>
    <n v="-1.4999999999999999E-2"/>
    <n v="-0.01"/>
    <n v="-1.0999999999999999E-2"/>
    <n v="0"/>
    <n v="332480"/>
    <n v="9934502.4000000004"/>
    <n v="0"/>
    <n v="332480"/>
    <n v="9934502.4000000004"/>
    <s v="Резерв"/>
    <s v="С3-1-62"/>
    <s v="Ст"/>
    <n v="29.88"/>
    <n v="332480"/>
    <s v="Резерв"/>
  </r>
  <r>
    <n v="755"/>
    <s v="С3-1-63"/>
    <x v="2"/>
    <n v="4"/>
    <n v="2"/>
    <n v="63"/>
    <n v="29.39"/>
    <x v="0"/>
    <s v="Ст"/>
    <n v="4.41"/>
    <n v="1.32"/>
    <n v="24.98"/>
    <n v="26.3"/>
    <s v="S"/>
    <s v="Линейная"/>
    <s v="Правильная"/>
    <s v="Зона 1"/>
    <s v="Двор север"/>
    <s v="Стандарт"/>
    <n v="37"/>
    <n v="320000"/>
    <n v="0"/>
    <n v="0.04"/>
    <n v="0"/>
    <n v="0.03"/>
    <n v="5.0000000000000001E-3"/>
    <n v="-1.4999999999999999E-2"/>
    <n v="0"/>
    <n v="-1.0999999999999999E-2"/>
    <n v="0"/>
    <n v="335680"/>
    <n v="9865635.2000000011"/>
    <n v="0"/>
    <n v="335680"/>
    <n v="9865635.2000000011"/>
    <s v="Резерв"/>
    <s v="С3-1-63"/>
    <s v="Ст"/>
    <n v="29.39"/>
    <n v="335680"/>
    <s v="Резерв"/>
  </r>
  <r>
    <n v="756"/>
    <s v="С3-1-64"/>
    <x v="2"/>
    <n v="4"/>
    <n v="3"/>
    <n v="64"/>
    <n v="29.11"/>
    <x v="0"/>
    <s v="Ст"/>
    <n v="4.13"/>
    <n v="1.24"/>
    <n v="24.98"/>
    <n v="26.22"/>
    <s v="S"/>
    <s v="Линейная"/>
    <s v="Правильная"/>
    <s v="Зона 1"/>
    <s v="Двор север"/>
    <s v="Стандарт"/>
    <n v="37"/>
    <n v="320000"/>
    <n v="0"/>
    <n v="0.04"/>
    <n v="0"/>
    <n v="0.03"/>
    <n v="5.0000000000000001E-3"/>
    <n v="-1.4999999999999999E-2"/>
    <n v="0"/>
    <n v="-1.0999999999999999E-2"/>
    <n v="0"/>
    <n v="335680"/>
    <n v="9771644.7999999989"/>
    <n v="0"/>
    <n v="335680"/>
    <n v="9771644.7999999989"/>
    <s v="Резерв"/>
    <s v="С3-1-64"/>
    <s v="Ст"/>
    <n v="29.11"/>
    <n v="335680"/>
    <s v="Резерв"/>
  </r>
  <r>
    <n v="757"/>
    <s v="С3-1-65"/>
    <x v="2"/>
    <n v="4"/>
    <n v="4"/>
    <n v="65"/>
    <n v="29.27"/>
    <x v="0"/>
    <s v="Ст"/>
    <n v="4.29"/>
    <n v="1.29"/>
    <n v="24.98"/>
    <n v="26.27"/>
    <s v="S"/>
    <s v="Линейная"/>
    <s v="Правильная"/>
    <s v="Зона 1"/>
    <s v="Двор север"/>
    <s v="Стандарт"/>
    <n v="37"/>
    <n v="320000"/>
    <n v="0"/>
    <n v="0.04"/>
    <n v="0"/>
    <n v="0.03"/>
    <n v="5.0000000000000001E-3"/>
    <n v="-1.4999999999999999E-2"/>
    <n v="0"/>
    <n v="-1.0999999999999999E-2"/>
    <n v="0"/>
    <n v="335680"/>
    <n v="9825353.5999999996"/>
    <n v="0"/>
    <n v="335680"/>
    <n v="9825353.5999999996"/>
    <s v="Резерв"/>
    <s v="С3-1-65"/>
    <s v="Ст"/>
    <n v="29.27"/>
    <n v="335680"/>
    <s v="Резерв"/>
  </r>
  <r>
    <n v="758"/>
    <s v="С3-1-66"/>
    <x v="2"/>
    <n v="4"/>
    <n v="5"/>
    <n v="66"/>
    <n v="29.27"/>
    <x v="0"/>
    <s v="Ст"/>
    <n v="4.29"/>
    <n v="1.29"/>
    <n v="24.98"/>
    <n v="26.27"/>
    <s v="S"/>
    <s v="Линейная"/>
    <s v="Правильная"/>
    <s v="Зона 1"/>
    <s v="Двор север"/>
    <s v="Стандарт"/>
    <n v="37"/>
    <n v="320000"/>
    <n v="0"/>
    <n v="0.04"/>
    <n v="0"/>
    <n v="0.03"/>
    <n v="5.0000000000000001E-3"/>
    <n v="-1.4999999999999999E-2"/>
    <n v="0"/>
    <n v="-1.0999999999999999E-2"/>
    <n v="0"/>
    <n v="335680"/>
    <n v="9825353.5999999996"/>
    <n v="0"/>
    <n v="335680"/>
    <n v="9825353.5999999996"/>
    <s v="Резерв"/>
    <s v="С3-1-66"/>
    <s v="Ст"/>
    <n v="29.27"/>
    <n v="335680"/>
    <s v="Резерв"/>
  </r>
  <r>
    <n v="759"/>
    <s v="С3-1-67"/>
    <x v="2"/>
    <n v="4"/>
    <n v="6"/>
    <n v="67"/>
    <n v="29.27"/>
    <x v="0"/>
    <s v="Ст"/>
    <n v="4.29"/>
    <n v="1.29"/>
    <n v="24.98"/>
    <n v="26.27"/>
    <s v="S"/>
    <s v="Линейная"/>
    <s v="Правильная"/>
    <s v="Зона 1"/>
    <s v="Двор север"/>
    <s v="Стандарт"/>
    <n v="37"/>
    <n v="320000"/>
    <n v="0"/>
    <n v="0.04"/>
    <n v="0"/>
    <n v="0.03"/>
    <n v="5.0000000000000001E-3"/>
    <n v="-1.4999999999999999E-2"/>
    <n v="0"/>
    <n v="-1.0999999999999999E-2"/>
    <n v="0"/>
    <n v="335680"/>
    <n v="9825353.5999999996"/>
    <n v="0"/>
    <n v="335680"/>
    <n v="9825353.5999999996"/>
    <s v="Резерв"/>
    <s v="С3-1-67"/>
    <s v="Ст"/>
    <n v="29.27"/>
    <n v="335680"/>
    <s v="Резерв"/>
  </r>
  <r>
    <n v="760"/>
    <s v="С3-1-68"/>
    <x v="2"/>
    <n v="4"/>
    <n v="7"/>
    <n v="68"/>
    <n v="45.23"/>
    <x v="1"/>
    <s v="1АЕ"/>
    <n v="10.31"/>
    <n v="3.09"/>
    <n v="34.919999999999995"/>
    <n v="38.009999999999991"/>
    <s v="XS"/>
    <s v="Линейная"/>
    <s v="Неправильная"/>
    <s v="Зона 1"/>
    <s v="Озеро"/>
    <s v="Стандарт"/>
    <n v="37"/>
    <n v="310400"/>
    <n v="0"/>
    <n v="0.06"/>
    <n v="0"/>
    <n v="0"/>
    <n v="5.0000000000000001E-3"/>
    <n v="0.03"/>
    <n v="0"/>
    <n v="-1.0999999999999999E-2"/>
    <n v="0"/>
    <n v="336473.59999999998"/>
    <n v="15218700.927999998"/>
    <n v="0"/>
    <n v="336473.59999999998"/>
    <n v="15218700.927999998"/>
    <s v="Резерв"/>
    <s v="С3-1-68"/>
    <s v="1К"/>
    <n v="45.23"/>
    <n v="336473.59999999998"/>
    <s v="Резерв"/>
  </r>
  <r>
    <n v="761"/>
    <s v="С3-1-69"/>
    <x v="2"/>
    <n v="4"/>
    <n v="8"/>
    <n v="69"/>
    <n v="28.97"/>
    <x v="0"/>
    <s v="Ст"/>
    <n v="4.13"/>
    <n v="1.24"/>
    <n v="24.84"/>
    <n v="26.08"/>
    <s v="S"/>
    <s v="Линейная"/>
    <s v="Правильная"/>
    <s v="Зона 1"/>
    <s v="Озеро"/>
    <s v="Стандарт"/>
    <n v="37"/>
    <n v="320000"/>
    <n v="0"/>
    <n v="0.04"/>
    <n v="0"/>
    <n v="0.03"/>
    <n v="5.0000000000000001E-3"/>
    <n v="0.03"/>
    <n v="0"/>
    <n v="-1.0999999999999999E-2"/>
    <n v="0"/>
    <n v="350080"/>
    <n v="10141817.6"/>
    <n v="0"/>
    <n v="350080"/>
    <n v="10141817.6"/>
    <s v="Резерв"/>
    <s v="С3-1-69"/>
    <s v="Ст"/>
    <n v="28.97"/>
    <n v="350080"/>
    <s v="Резерв"/>
  </r>
  <r>
    <n v="673"/>
    <s v="С3-1-7"/>
    <x v="2"/>
    <n v="1"/>
    <n v="7"/>
    <n v="7"/>
    <n v="32.53"/>
    <x v="0"/>
    <s v="Ст"/>
    <n v="7.79"/>
    <n v="2.34"/>
    <n v="24.740000000000002"/>
    <n v="27.080000000000002"/>
    <s v="S"/>
    <s v="Линейная"/>
    <s v="Правильная"/>
    <s v="Зона 1"/>
    <s v="Двор юг"/>
    <s v="Стандарт"/>
    <n v="26"/>
    <n v="320000"/>
    <n v="-1.4999999999999999E-2"/>
    <n v="0.04"/>
    <n v="0"/>
    <n v="0.03"/>
    <n v="5.0000000000000001E-3"/>
    <n v="0"/>
    <n v="0"/>
    <n v="0"/>
    <n v="0"/>
    <n v="339200"/>
    <n v="11034176"/>
    <n v="0"/>
    <n v="339200"/>
    <n v="11034176"/>
    <s v="Резерв"/>
    <s v="С3-1-7"/>
    <s v="Ст"/>
    <n v="32.53"/>
    <n v="339200"/>
    <s v="Резерв"/>
  </r>
  <r>
    <n v="776"/>
    <s v="С3-1-70"/>
    <x v="2"/>
    <n v="4"/>
    <n v="9"/>
    <n v="70"/>
    <n v="52.06"/>
    <x v="1"/>
    <s v="1АЕ"/>
    <n v="7.89"/>
    <n v="2.37"/>
    <n v="44.17"/>
    <n v="46.54"/>
    <s v="M"/>
    <s v="Линейная"/>
    <s v="Неправильная"/>
    <s v="Зона 1"/>
    <s v="Двор+море"/>
    <s v="Внутренний угол"/>
    <n v="37"/>
    <n v="310400"/>
    <n v="0"/>
    <n v="0"/>
    <n v="0"/>
    <n v="0"/>
    <n v="5.0000000000000001E-3"/>
    <n v="0.05"/>
    <n v="-0.01"/>
    <n v="-1.0999999999999999E-2"/>
    <n v="0"/>
    <n v="320953.59999999998"/>
    <n v="16708844.415999999"/>
    <n v="0"/>
    <n v="320953.59999999998"/>
    <n v="16708844.415999999"/>
    <s v="Свободно"/>
    <s v="С3-1-70"/>
    <s v="1К"/>
    <n v="52.06"/>
    <n v="320953.59999999998"/>
    <s v="Свободно"/>
  </r>
  <r>
    <n v="777"/>
    <s v="С3-1-71"/>
    <x v="2"/>
    <n v="4"/>
    <n v="10"/>
    <n v="71"/>
    <n v="29.03"/>
    <x v="0"/>
    <s v="Ст"/>
    <n v="4.29"/>
    <n v="1.29"/>
    <n v="24.740000000000002"/>
    <n v="26.03"/>
    <s v="S"/>
    <s v="Линейная"/>
    <s v="Правильная"/>
    <s v="Зона 1"/>
    <s v="Двор+море"/>
    <s v="Стандарт"/>
    <n v="37"/>
    <n v="320000"/>
    <n v="0"/>
    <n v="0.04"/>
    <n v="0"/>
    <n v="0.03"/>
    <n v="5.0000000000000001E-3"/>
    <n v="0.05"/>
    <n v="0"/>
    <n v="-1.0999999999999999E-2"/>
    <n v="0"/>
    <n v="356480"/>
    <n v="10348614.4"/>
    <n v="0"/>
    <n v="356480"/>
    <n v="10348614.4"/>
    <s v="Свободно"/>
    <s v="С3-1-71"/>
    <s v="Ст"/>
    <n v="29.03"/>
    <n v="356480"/>
    <s v="Свободно"/>
  </r>
  <r>
    <n v="778"/>
    <s v="С3-1-72"/>
    <x v="2"/>
    <n v="4"/>
    <n v="11"/>
    <n v="72"/>
    <n v="29.13"/>
    <x v="0"/>
    <s v="Ст"/>
    <n v="4.3899999999999997"/>
    <n v="1.32"/>
    <n v="24.74"/>
    <n v="26.06"/>
    <s v="S"/>
    <s v="Линейная"/>
    <s v="Правильная"/>
    <s v="Зона 1"/>
    <s v="Двор+море"/>
    <s v="Стандарт"/>
    <n v="37"/>
    <n v="320000"/>
    <n v="0"/>
    <n v="0.04"/>
    <n v="0"/>
    <n v="0.03"/>
    <n v="5.0000000000000001E-3"/>
    <n v="0.05"/>
    <n v="0"/>
    <n v="-1.0999999999999999E-2"/>
    <n v="0"/>
    <n v="356480"/>
    <n v="10384262.4"/>
    <n v="0"/>
    <n v="356480"/>
    <n v="10384262.4"/>
    <s v="Свободно"/>
    <s v="С3-1-72"/>
    <s v="Ст"/>
    <n v="29.13"/>
    <n v="356480"/>
    <s v="Свободно"/>
  </r>
  <r>
    <n v="779"/>
    <s v="С3-1-73"/>
    <x v="2"/>
    <n v="4"/>
    <n v="12"/>
    <n v="73"/>
    <n v="29.65"/>
    <x v="0"/>
    <s v="Ст"/>
    <n v="4.67"/>
    <n v="1.4"/>
    <n v="24.979999999999997"/>
    <n v="26.379999999999995"/>
    <s v="S"/>
    <s v="Линейная"/>
    <s v="Правильная"/>
    <s v="Зона 1"/>
    <s v="Двор+море"/>
    <s v="Стандарт"/>
    <n v="37"/>
    <n v="320000"/>
    <n v="0"/>
    <n v="0.04"/>
    <n v="0"/>
    <n v="0.03"/>
    <n v="5.0000000000000001E-3"/>
    <n v="0.05"/>
    <n v="0"/>
    <n v="-1.0999999999999999E-2"/>
    <n v="0"/>
    <n v="356480"/>
    <n v="10569632"/>
    <n v="0"/>
    <n v="356480"/>
    <n v="10569632"/>
    <s v="Свободно"/>
    <s v="С3-1-73"/>
    <s v="Ст"/>
    <n v="29.65"/>
    <n v="356480"/>
    <s v="Свободно"/>
  </r>
  <r>
    <n v="780"/>
    <s v="С3-1-74"/>
    <x v="2"/>
    <n v="4"/>
    <n v="13"/>
    <n v="74"/>
    <n v="30.07"/>
    <x v="0"/>
    <s v="Ст"/>
    <n v="5.09"/>
    <n v="1.53"/>
    <n v="24.98"/>
    <n v="26.51"/>
    <s v="S"/>
    <s v="Линейная"/>
    <s v="Правильная"/>
    <s v="Зона 1"/>
    <s v="Двор+море"/>
    <s v="Стандарт"/>
    <n v="37"/>
    <n v="320000"/>
    <n v="0"/>
    <n v="0.04"/>
    <n v="0"/>
    <n v="0.03"/>
    <n v="5.0000000000000001E-3"/>
    <n v="0.05"/>
    <n v="0"/>
    <n v="-1.0999999999999999E-2"/>
    <n v="0"/>
    <n v="356480"/>
    <n v="10719353.6"/>
    <n v="0"/>
    <n v="356480"/>
    <n v="10719353.6"/>
    <s v="Свободно"/>
    <s v="С3-1-74"/>
    <s v="Ст"/>
    <n v="30.07"/>
    <n v="356480"/>
    <s v="Свободно"/>
  </r>
  <r>
    <n v="781"/>
    <s v="С3-1-75"/>
    <x v="2"/>
    <n v="4"/>
    <n v="14"/>
    <n v="75"/>
    <n v="30.35"/>
    <x v="0"/>
    <s v="Ст"/>
    <n v="5.61"/>
    <n v="1.68"/>
    <n v="24.740000000000002"/>
    <n v="26.42"/>
    <s v="S"/>
    <s v="Линейная"/>
    <s v="Правильная"/>
    <s v="Зона 1"/>
    <s v="Двор+море"/>
    <s v="У входа в лифтовый холл"/>
    <n v="37"/>
    <n v="320000"/>
    <n v="0"/>
    <n v="0.04"/>
    <n v="0"/>
    <n v="0.03"/>
    <n v="5.0000000000000001E-3"/>
    <n v="0.05"/>
    <n v="-0.01"/>
    <n v="-1.0999999999999999E-2"/>
    <n v="0"/>
    <n v="353280"/>
    <n v="10722048"/>
    <n v="0"/>
    <n v="353280"/>
    <n v="10722048"/>
    <s v="Свободно"/>
    <s v="С3-1-75"/>
    <s v="Ст"/>
    <n v="30.35"/>
    <n v="353280"/>
    <s v="Свободно"/>
  </r>
  <r>
    <n v="782"/>
    <s v="С3-1-76"/>
    <x v="2"/>
    <n v="4"/>
    <n v="15"/>
    <n v="76"/>
    <n v="31.02"/>
    <x v="0"/>
    <s v="Ст"/>
    <n v="6.13"/>
    <n v="1.84"/>
    <n v="24.89"/>
    <n v="26.73"/>
    <s v="S"/>
    <s v="Линейная"/>
    <s v="Правильная"/>
    <s v="Зона 1"/>
    <s v="Двор+море"/>
    <s v="Стандарт"/>
    <n v="37"/>
    <n v="320000"/>
    <n v="0"/>
    <n v="0.04"/>
    <n v="0"/>
    <n v="0.03"/>
    <n v="5.0000000000000001E-3"/>
    <n v="0.05"/>
    <n v="0"/>
    <n v="-1.0999999999999999E-2"/>
    <n v="0"/>
    <n v="356480"/>
    <n v="11058009.6"/>
    <n v="0"/>
    <n v="356480"/>
    <n v="11058009.6"/>
    <s v="Свободно"/>
    <s v="С3-1-76"/>
    <s v="Ст"/>
    <n v="31.02"/>
    <n v="356480"/>
    <s v="Свободно"/>
  </r>
  <r>
    <n v="783"/>
    <s v="С3-1-77"/>
    <x v="2"/>
    <n v="4"/>
    <n v="16"/>
    <n v="77"/>
    <n v="30.91"/>
    <x v="0"/>
    <s v="Ст"/>
    <n v="6.13"/>
    <n v="1.84"/>
    <n v="24.78"/>
    <n v="26.62"/>
    <s v="S"/>
    <s v="Линейная"/>
    <s v="Правильная"/>
    <s v="Зона 1"/>
    <s v="Двор+море"/>
    <s v="Стандарт"/>
    <n v="37"/>
    <n v="320000"/>
    <n v="0"/>
    <n v="0.04"/>
    <n v="0"/>
    <n v="0.03"/>
    <n v="5.0000000000000001E-3"/>
    <n v="0.05"/>
    <n v="0"/>
    <n v="-1.0999999999999999E-2"/>
    <n v="0"/>
    <n v="356480"/>
    <n v="11018796.800000001"/>
    <n v="0"/>
    <n v="356480"/>
    <n v="11018796.800000001"/>
    <s v="Свободно"/>
    <s v="С3-1-77"/>
    <s v="Ст"/>
    <n v="30.91"/>
    <n v="356480"/>
    <s v="Свободно"/>
  </r>
  <r>
    <n v="784"/>
    <s v="С3-1-78"/>
    <x v="2"/>
    <n v="4"/>
    <n v="17"/>
    <n v="78"/>
    <n v="30.39"/>
    <x v="0"/>
    <s v="Ст"/>
    <n v="5.61"/>
    <n v="1.68"/>
    <n v="24.78"/>
    <n v="26.46"/>
    <s v="S"/>
    <s v="Линейная"/>
    <s v="Правильная"/>
    <s v="Зона 1"/>
    <s v="Двор+море"/>
    <s v="Стандарт"/>
    <n v="37"/>
    <n v="320000"/>
    <n v="0"/>
    <n v="0.04"/>
    <n v="0"/>
    <n v="0.03"/>
    <n v="5.0000000000000001E-3"/>
    <n v="0.05"/>
    <n v="0"/>
    <n v="-1.0999999999999999E-2"/>
    <n v="0"/>
    <n v="356480"/>
    <n v="10833427.200000001"/>
    <n v="0"/>
    <n v="356480"/>
    <n v="10833427.200000001"/>
    <s v="Свободно"/>
    <s v="С3-1-78"/>
    <s v="Ст"/>
    <n v="30.39"/>
    <n v="356480"/>
    <s v="Свободно"/>
  </r>
  <r>
    <n v="785"/>
    <s v="С3-1-79"/>
    <x v="2"/>
    <n v="4"/>
    <n v="18"/>
    <n v="79"/>
    <n v="29.36"/>
    <x v="0"/>
    <s v="Ст"/>
    <n v="5.09"/>
    <n v="1.53"/>
    <n v="24.27"/>
    <n v="25.8"/>
    <s v="S"/>
    <s v="Линейная"/>
    <s v="Правильная"/>
    <s v="Зона 1"/>
    <s v="Двор+море"/>
    <s v="Стандарт"/>
    <n v="37"/>
    <n v="320000"/>
    <n v="0"/>
    <n v="0.04"/>
    <n v="0"/>
    <n v="0.03"/>
    <n v="5.0000000000000001E-3"/>
    <n v="0.05"/>
    <n v="0"/>
    <n v="-1.0999999999999999E-2"/>
    <n v="0"/>
    <n v="356480"/>
    <n v="10466252.799999999"/>
    <n v="0"/>
    <n v="356480"/>
    <n v="10466252.799999999"/>
    <s v="Свободно"/>
    <s v="С3-1-79"/>
    <s v="Ст"/>
    <n v="29.36"/>
    <n v="356480"/>
    <s v="Свободно"/>
  </r>
  <r>
    <n v="674"/>
    <s v="С3-1-8"/>
    <x v="2"/>
    <n v="1"/>
    <n v="8"/>
    <n v="8"/>
    <n v="32.58"/>
    <x v="0"/>
    <s v="Ст"/>
    <n v="7.84"/>
    <n v="2.35"/>
    <n v="24.74"/>
    <n v="27.09"/>
    <s v="S"/>
    <s v="Линейная"/>
    <s v="Правильная"/>
    <s v="Зона 1"/>
    <s v="Двор юг"/>
    <s v="Около/над входной группой"/>
    <n v="26"/>
    <n v="320000"/>
    <n v="-1.4999999999999999E-2"/>
    <n v="0.04"/>
    <n v="0"/>
    <n v="0.03"/>
    <n v="5.0000000000000001E-3"/>
    <n v="0"/>
    <n v="-0.01"/>
    <n v="0"/>
    <n v="0"/>
    <n v="336000"/>
    <n v="10946880"/>
    <n v="0"/>
    <n v="336000"/>
    <n v="10946880"/>
    <s v="Резерв"/>
    <s v="С3-1-8"/>
    <s v="Ст"/>
    <n v="32.58"/>
    <n v="336000"/>
    <s v="Резерв"/>
  </r>
  <r>
    <n v="786"/>
    <s v="С3-1-80"/>
    <x v="2"/>
    <n v="4"/>
    <n v="19"/>
    <n v="80"/>
    <n v="41.75"/>
    <x v="0"/>
    <s v="Ст"/>
    <n v="13.04"/>
    <n v="3.91"/>
    <n v="28.71"/>
    <n v="32.620000000000005"/>
    <s v="M"/>
    <s v="Угловая"/>
    <s v="Правильная"/>
    <s v="Зона 1"/>
    <s v="Двор+море"/>
    <s v="Стандарт"/>
    <n v="37"/>
    <n v="320000"/>
    <n v="0"/>
    <n v="0"/>
    <n v="0.03"/>
    <n v="0.03"/>
    <n v="5.0000000000000001E-3"/>
    <n v="0.05"/>
    <n v="0"/>
    <n v="-1.0999999999999999E-2"/>
    <n v="0"/>
    <n v="353280"/>
    <n v="14749440"/>
    <n v="0"/>
    <n v="353280"/>
    <n v="14749440"/>
    <s v="Свободно"/>
    <s v="С3-1-80"/>
    <s v="Ст"/>
    <n v="41.75"/>
    <n v="353280"/>
    <s v="Свободно"/>
  </r>
  <r>
    <n v="787"/>
    <s v="С3-1-81"/>
    <x v="2"/>
    <n v="4"/>
    <n v="20"/>
    <n v="81"/>
    <n v="41.75"/>
    <x v="0"/>
    <s v="Ст"/>
    <n v="13.04"/>
    <n v="3.91"/>
    <n v="28.71"/>
    <n v="32.620000000000005"/>
    <s v="M"/>
    <s v="Угловая"/>
    <s v="Правильная"/>
    <s v="Зона 1"/>
    <s v="Двор север"/>
    <s v="Стандарт"/>
    <n v="37"/>
    <n v="320000"/>
    <n v="0"/>
    <n v="0"/>
    <n v="0.03"/>
    <n v="0.03"/>
    <n v="5.0000000000000001E-3"/>
    <n v="-1.4999999999999999E-2"/>
    <n v="0"/>
    <n v="-1.0999999999999999E-2"/>
    <n v="0"/>
    <n v="332480"/>
    <n v="13881040"/>
    <n v="0"/>
    <n v="332480"/>
    <n v="13881040"/>
    <s v="Резерв"/>
    <s v="С3-1-81"/>
    <s v="Ст"/>
    <n v="41.75"/>
    <n v="332480"/>
    <s v="Резерв"/>
  </r>
  <r>
    <n v="788"/>
    <s v="С3-1-82"/>
    <x v="2"/>
    <n v="4"/>
    <n v="21"/>
    <n v="82"/>
    <n v="29.36"/>
    <x v="0"/>
    <s v="Ст"/>
    <n v="5.09"/>
    <n v="1.53"/>
    <n v="24.27"/>
    <n v="25.8"/>
    <s v="S"/>
    <s v="Линейная"/>
    <s v="Правильная"/>
    <s v="Зона 1"/>
    <s v="Двор север"/>
    <s v="Стандарт"/>
    <n v="37"/>
    <n v="320000"/>
    <n v="0"/>
    <n v="0.04"/>
    <n v="0"/>
    <n v="0.03"/>
    <n v="5.0000000000000001E-3"/>
    <n v="-1.4999999999999999E-2"/>
    <n v="0"/>
    <n v="-1.0999999999999999E-2"/>
    <n v="0"/>
    <n v="335680"/>
    <n v="9855564.7999999989"/>
    <n v="0"/>
    <n v="335680"/>
    <n v="9855564.7999999989"/>
    <s v="Резерв"/>
    <s v="С3-1-82"/>
    <s v="Ст"/>
    <n v="29.36"/>
    <n v="335680"/>
    <s v="Резерв"/>
  </r>
  <r>
    <n v="789"/>
    <s v="С3-1-83"/>
    <x v="2"/>
    <n v="4"/>
    <n v="22"/>
    <n v="83"/>
    <n v="30.35"/>
    <x v="0"/>
    <s v="Ст"/>
    <n v="5.61"/>
    <n v="1.68"/>
    <n v="24.740000000000002"/>
    <n v="26.42"/>
    <s v="S"/>
    <s v="Линейная"/>
    <s v="Правильная"/>
    <s v="Зона 1"/>
    <s v="Двор север"/>
    <s v="Стандарт"/>
    <n v="37"/>
    <n v="320000"/>
    <n v="0"/>
    <n v="0.04"/>
    <n v="0"/>
    <n v="0.03"/>
    <n v="5.0000000000000001E-3"/>
    <n v="-1.4999999999999999E-2"/>
    <n v="0"/>
    <n v="-1.0999999999999999E-2"/>
    <n v="0"/>
    <n v="335680"/>
    <n v="10187888"/>
    <n v="0"/>
    <n v="335680"/>
    <n v="10187888"/>
    <s v="Резерв"/>
    <s v="С3-1-83"/>
    <s v="Ст"/>
    <n v="30.35"/>
    <n v="335680"/>
    <s v="Резерв"/>
  </r>
  <r>
    <n v="790"/>
    <s v="С3-1-84"/>
    <x v="2"/>
    <n v="4"/>
    <n v="23"/>
    <n v="84"/>
    <n v="30.82"/>
    <x v="0"/>
    <s v="Ст"/>
    <n v="5.93"/>
    <n v="1.78"/>
    <n v="24.89"/>
    <n v="26.67"/>
    <s v="S"/>
    <s v="Линейная"/>
    <s v="Правильная"/>
    <s v="Зона 1"/>
    <s v="Двор север"/>
    <s v="Стандарт"/>
    <n v="37"/>
    <n v="320000"/>
    <n v="0"/>
    <n v="0.04"/>
    <n v="0"/>
    <n v="0.03"/>
    <n v="5.0000000000000001E-3"/>
    <n v="-1.4999999999999999E-2"/>
    <n v="0"/>
    <n v="-1.0999999999999999E-2"/>
    <n v="0"/>
    <n v="335680"/>
    <n v="10345657.6"/>
    <n v="0"/>
    <n v="335680"/>
    <n v="10345657.6"/>
    <s v="Резерв"/>
    <s v="С3-1-84"/>
    <s v="Ст"/>
    <n v="30.82"/>
    <n v="335680"/>
    <s v="Резерв"/>
  </r>
  <r>
    <n v="791"/>
    <s v="С3-1-85"/>
    <x v="2"/>
    <n v="5"/>
    <n v="1"/>
    <n v="85"/>
    <n v="29.88"/>
    <x v="0"/>
    <s v="Ст"/>
    <n v="4.9000000000000004"/>
    <n v="1.47"/>
    <n v="24.979999999999997"/>
    <n v="26.449999999999996"/>
    <s v="S"/>
    <s v="Линейная"/>
    <s v="Правильная"/>
    <s v="Зона 1"/>
    <s v="Двор север"/>
    <s v="У входа в лифтовый холл"/>
    <n v="37"/>
    <n v="320000"/>
    <n v="5.0000000000000001E-3"/>
    <n v="0.04"/>
    <n v="0"/>
    <n v="0.03"/>
    <n v="5.0000000000000001E-3"/>
    <n v="-1.4999999999999999E-2"/>
    <n v="-0.01"/>
    <n v="-1.0999999999999999E-2"/>
    <n v="0"/>
    <n v="334080"/>
    <n v="9982310.4000000004"/>
    <n v="0"/>
    <n v="334080"/>
    <n v="9982310.4000000004"/>
    <s v="Свободно"/>
    <s v="С3-1-85"/>
    <s v="Ст"/>
    <n v="29.88"/>
    <n v="334080"/>
    <s v="Свободно"/>
  </r>
  <r>
    <n v="792"/>
    <s v="С3-1-86"/>
    <x v="2"/>
    <n v="5"/>
    <n v="2"/>
    <n v="86"/>
    <n v="29.39"/>
    <x v="0"/>
    <s v="Ст"/>
    <n v="4.41"/>
    <n v="1.32"/>
    <n v="24.98"/>
    <n v="26.3"/>
    <s v="S"/>
    <s v="Линейная"/>
    <s v="Правильная"/>
    <s v="Зона 1"/>
    <s v="Двор север"/>
    <s v="Стандарт"/>
    <n v="37"/>
    <n v="320000"/>
    <n v="5.0000000000000001E-3"/>
    <n v="0.04"/>
    <n v="0"/>
    <n v="0.03"/>
    <n v="5.0000000000000001E-3"/>
    <n v="-1.4999999999999999E-2"/>
    <n v="0"/>
    <n v="-1.0999999999999999E-2"/>
    <n v="0"/>
    <n v="337280"/>
    <n v="9912659.2000000011"/>
    <n v="0"/>
    <n v="337280"/>
    <n v="9912659.2000000011"/>
    <s v="Свободно"/>
    <s v="С3-1-86"/>
    <s v="Ст"/>
    <n v="29.39"/>
    <n v="337280"/>
    <s v="Свободно"/>
  </r>
  <r>
    <n v="793"/>
    <s v="С3-1-87"/>
    <x v="2"/>
    <n v="5"/>
    <n v="3"/>
    <n v="87"/>
    <n v="29.11"/>
    <x v="0"/>
    <s v="Ст"/>
    <n v="4.13"/>
    <n v="1.24"/>
    <n v="24.98"/>
    <n v="26.22"/>
    <s v="S"/>
    <s v="Линейная"/>
    <s v="Правильная"/>
    <s v="Зона 1"/>
    <s v="Двор север"/>
    <s v="Стандарт"/>
    <n v="37"/>
    <n v="320000"/>
    <n v="5.0000000000000001E-3"/>
    <n v="0.04"/>
    <n v="0"/>
    <n v="0.03"/>
    <n v="5.0000000000000001E-3"/>
    <n v="-1.4999999999999999E-2"/>
    <n v="0"/>
    <n v="-1.0999999999999999E-2"/>
    <n v="0"/>
    <n v="337280"/>
    <n v="9818220.7999999989"/>
    <n v="0"/>
    <n v="337280"/>
    <n v="9818220.7999999989"/>
    <s v="Свободно"/>
    <s v="С3-1-87"/>
    <s v="Ст"/>
    <n v="29.11"/>
    <n v="337280"/>
    <s v="Свободно"/>
  </r>
  <r>
    <n v="794"/>
    <s v="С3-1-88"/>
    <x v="2"/>
    <n v="5"/>
    <n v="4"/>
    <n v="88"/>
    <n v="29.27"/>
    <x v="0"/>
    <s v="Ст"/>
    <n v="4.29"/>
    <n v="1.29"/>
    <n v="24.98"/>
    <n v="26.27"/>
    <s v="S"/>
    <s v="Линейная"/>
    <s v="Правильная"/>
    <s v="Зона 1"/>
    <s v="Двор север"/>
    <s v="Стандарт"/>
    <n v="37"/>
    <n v="320000"/>
    <n v="5.0000000000000001E-3"/>
    <n v="0.04"/>
    <n v="0"/>
    <n v="0.03"/>
    <n v="5.0000000000000001E-3"/>
    <n v="-1.4999999999999999E-2"/>
    <n v="0"/>
    <n v="-1.0999999999999999E-2"/>
    <n v="0"/>
    <n v="337280"/>
    <n v="9872185.5999999996"/>
    <n v="0"/>
    <n v="337280"/>
    <n v="9872185.5999999996"/>
    <s v="Свободно"/>
    <s v="С3-1-88"/>
    <s v="Ст"/>
    <n v="29.27"/>
    <n v="337280"/>
    <s v="Свободно"/>
  </r>
  <r>
    <n v="795"/>
    <s v="С3-1-89"/>
    <x v="2"/>
    <n v="5"/>
    <n v="5"/>
    <n v="89"/>
    <n v="29.27"/>
    <x v="0"/>
    <s v="Ст"/>
    <n v="4.29"/>
    <n v="1.29"/>
    <n v="24.98"/>
    <n v="26.27"/>
    <s v="S"/>
    <s v="Линейная"/>
    <s v="Правильная"/>
    <s v="Зона 1"/>
    <s v="Двор север"/>
    <s v="Стандарт"/>
    <n v="37"/>
    <n v="320000"/>
    <n v="5.0000000000000001E-3"/>
    <n v="0.04"/>
    <n v="0"/>
    <n v="0.03"/>
    <n v="5.0000000000000001E-3"/>
    <n v="-1.4999999999999999E-2"/>
    <n v="0"/>
    <n v="-1.0999999999999999E-2"/>
    <n v="0"/>
    <n v="337280"/>
    <n v="9872185.5999999996"/>
    <n v="0"/>
    <n v="337280"/>
    <n v="9872185.5999999996"/>
    <s v="Свободно"/>
    <s v="С3-1-89"/>
    <s v="Ст"/>
    <n v="29.27"/>
    <n v="337280"/>
    <s v="Свободно"/>
  </r>
  <r>
    <n v="675"/>
    <s v="С3-1-9"/>
    <x v="2"/>
    <n v="1"/>
    <n v="9"/>
    <n v="9"/>
    <n v="32.69"/>
    <x v="0"/>
    <s v="Ст"/>
    <n v="7.71"/>
    <n v="2.31"/>
    <n v="24.979999999999997"/>
    <n v="27.289999999999996"/>
    <s v="S"/>
    <s v="Линейная"/>
    <s v="Правильная"/>
    <s v="Зона 1"/>
    <s v="Двор юг"/>
    <s v="Около/над входной группой"/>
    <n v="26"/>
    <n v="320000"/>
    <n v="-1.4999999999999999E-2"/>
    <n v="0.04"/>
    <n v="0"/>
    <n v="0.03"/>
    <n v="5.0000000000000001E-3"/>
    <n v="0"/>
    <n v="-0.01"/>
    <n v="0"/>
    <n v="0"/>
    <n v="336000"/>
    <n v="10983840"/>
    <n v="0"/>
    <n v="336000"/>
    <n v="10983840"/>
    <s v="Резерв"/>
    <s v="С3-1-9"/>
    <s v="Ст"/>
    <n v="32.69"/>
    <n v="336000"/>
    <s v="Резерв"/>
  </r>
  <r>
    <n v="796"/>
    <s v="С3-1-90"/>
    <x v="2"/>
    <n v="5"/>
    <n v="6"/>
    <n v="90"/>
    <n v="29.27"/>
    <x v="0"/>
    <s v="Ст"/>
    <n v="4.29"/>
    <n v="1.29"/>
    <n v="24.98"/>
    <n v="26.27"/>
    <s v="S"/>
    <s v="Линейная"/>
    <s v="Правильная"/>
    <s v="Зона 1"/>
    <s v="Двор север"/>
    <s v="Стандарт"/>
    <n v="37"/>
    <n v="320000"/>
    <n v="5.0000000000000001E-3"/>
    <n v="0.04"/>
    <n v="0"/>
    <n v="0.03"/>
    <n v="5.0000000000000001E-3"/>
    <n v="-1.4999999999999999E-2"/>
    <n v="0"/>
    <n v="-1.0999999999999999E-2"/>
    <n v="0"/>
    <n v="337280"/>
    <n v="9872185.5999999996"/>
    <n v="0"/>
    <n v="337280"/>
    <n v="9872185.5999999996"/>
    <s v="Свободно"/>
    <s v="С3-1-90"/>
    <s v="Ст"/>
    <n v="29.27"/>
    <n v="337280"/>
    <s v="Свободно"/>
  </r>
  <r>
    <n v="797"/>
    <s v="С3-1-91"/>
    <x v="2"/>
    <n v="5"/>
    <n v="7"/>
    <n v="91"/>
    <n v="45.23"/>
    <x v="1"/>
    <s v="1АЕ"/>
    <n v="10.31"/>
    <n v="3.09"/>
    <n v="34.919999999999995"/>
    <n v="38.009999999999991"/>
    <s v="XS"/>
    <s v="Линейная"/>
    <s v="Неправильная"/>
    <s v="Зона 1"/>
    <s v="Озеро"/>
    <s v="Стандарт"/>
    <n v="37"/>
    <n v="310400"/>
    <n v="5.0000000000000001E-3"/>
    <n v="0.06"/>
    <n v="0"/>
    <n v="0"/>
    <n v="5.0000000000000001E-3"/>
    <n v="0.03"/>
    <n v="0"/>
    <n v="-1.0999999999999999E-2"/>
    <n v="0"/>
    <n v="338025.6"/>
    <n v="15288897.887999998"/>
    <n v="0"/>
    <n v="338025.6"/>
    <n v="15288897.887999998"/>
    <s v="Свободно"/>
    <s v="С3-1-91"/>
    <s v="1К"/>
    <n v="45.23"/>
    <n v="338025.6"/>
    <s v="Свободно"/>
  </r>
  <r>
    <n v="798"/>
    <s v="С3-1-92"/>
    <x v="2"/>
    <n v="5"/>
    <n v="8"/>
    <n v="92"/>
    <n v="28.97"/>
    <x v="0"/>
    <s v="Ст"/>
    <n v="4.13"/>
    <n v="1.24"/>
    <n v="24.84"/>
    <n v="26.08"/>
    <s v="S"/>
    <s v="Линейная"/>
    <s v="Правильная"/>
    <s v="Зона 1"/>
    <s v="Озеро"/>
    <s v="Стандарт"/>
    <n v="37"/>
    <n v="320000"/>
    <n v="5.0000000000000001E-3"/>
    <n v="0.04"/>
    <n v="0"/>
    <n v="0.03"/>
    <n v="5.0000000000000001E-3"/>
    <n v="0.03"/>
    <n v="0"/>
    <n v="-1.0999999999999999E-2"/>
    <n v="0"/>
    <n v="351680"/>
    <n v="10188169.6"/>
    <n v="0"/>
    <n v="351680"/>
    <n v="10188169.6"/>
    <s v="Свободно"/>
    <s v="С3-1-92"/>
    <s v="Ст"/>
    <n v="28.97"/>
    <n v="351680"/>
    <s v="Свободно"/>
  </r>
  <r>
    <n v="813"/>
    <s v="С3-1-93"/>
    <x v="2"/>
    <n v="5"/>
    <n v="9"/>
    <n v="93"/>
    <n v="52.06"/>
    <x v="1"/>
    <s v="1АЕ"/>
    <n v="7.89"/>
    <n v="2.37"/>
    <n v="44.17"/>
    <n v="46.54"/>
    <s v="M"/>
    <s v="Линейная"/>
    <s v="Неправильная"/>
    <s v="Зона 1"/>
    <s v="Двор+море"/>
    <s v="Внутренний угол"/>
    <n v="37"/>
    <n v="310400"/>
    <n v="5.0000000000000001E-3"/>
    <n v="0"/>
    <n v="0"/>
    <n v="0"/>
    <n v="5.0000000000000001E-3"/>
    <n v="0.05"/>
    <n v="-0.01"/>
    <n v="-1.0999999999999999E-2"/>
    <n v="0"/>
    <n v="322505.59999999998"/>
    <n v="16789641.535999998"/>
    <n v="0"/>
    <n v="322505.59999999998"/>
    <n v="16789641.535999998"/>
    <s v="Резерв"/>
    <s v="С3-1-93"/>
    <s v="1К"/>
    <n v="52.06"/>
    <n v="322505.59999999998"/>
    <s v="Резерв"/>
  </r>
  <r>
    <n v="814"/>
    <s v="С3-1-94"/>
    <x v="2"/>
    <n v="5"/>
    <n v="10"/>
    <n v="94"/>
    <n v="29.03"/>
    <x v="0"/>
    <s v="Ст"/>
    <n v="4.29"/>
    <n v="1.29"/>
    <n v="24.740000000000002"/>
    <n v="26.03"/>
    <s v="S"/>
    <s v="Линейная"/>
    <s v="Правильная"/>
    <s v="Зона 1"/>
    <s v="Двор+море"/>
    <s v="Стандарт"/>
    <n v="37"/>
    <n v="320000"/>
    <n v="5.0000000000000001E-3"/>
    <n v="0.04"/>
    <n v="0"/>
    <n v="0.03"/>
    <n v="5.0000000000000001E-3"/>
    <n v="0.05"/>
    <n v="0"/>
    <n v="-1.0999999999999999E-2"/>
    <n v="0"/>
    <n v="358080"/>
    <n v="10395062.4"/>
    <n v="0"/>
    <n v="358080"/>
    <n v="10395062.4"/>
    <s v="Резерв"/>
    <s v="С3-1-94"/>
    <s v="Ст"/>
    <n v="29.03"/>
    <n v="358080"/>
    <s v="Резерв"/>
  </r>
  <r>
    <n v="815"/>
    <s v="С3-1-95"/>
    <x v="2"/>
    <n v="5"/>
    <n v="11"/>
    <n v="95"/>
    <n v="29.13"/>
    <x v="0"/>
    <s v="Ст"/>
    <n v="4.3899999999999997"/>
    <n v="1.32"/>
    <n v="24.74"/>
    <n v="26.06"/>
    <s v="S"/>
    <s v="Линейная"/>
    <s v="Правильная"/>
    <s v="Зона 1"/>
    <s v="Двор+море"/>
    <s v="Стандарт"/>
    <n v="37"/>
    <n v="320000"/>
    <n v="5.0000000000000001E-3"/>
    <n v="0.04"/>
    <n v="0"/>
    <n v="0.03"/>
    <n v="5.0000000000000001E-3"/>
    <n v="0.05"/>
    <n v="0"/>
    <n v="-1.0999999999999999E-2"/>
    <n v="0"/>
    <n v="358080"/>
    <n v="10430870.4"/>
    <n v="0"/>
    <n v="358080"/>
    <n v="10430870.4"/>
    <s v="Резерв"/>
    <s v="С3-1-95"/>
    <s v="Ст"/>
    <n v="29.13"/>
    <n v="358080"/>
    <s v="Резерв"/>
  </r>
  <r>
    <n v="816"/>
    <s v="С3-1-96"/>
    <x v="2"/>
    <n v="5"/>
    <n v="12"/>
    <n v="96"/>
    <n v="29.65"/>
    <x v="0"/>
    <s v="Ст"/>
    <n v="4.67"/>
    <n v="1.4"/>
    <n v="24.979999999999997"/>
    <n v="26.379999999999995"/>
    <s v="S"/>
    <s v="Линейная"/>
    <s v="Правильная"/>
    <s v="Зона 1"/>
    <s v="Двор+море"/>
    <s v="Стандарт"/>
    <n v="37"/>
    <n v="320000"/>
    <n v="5.0000000000000001E-3"/>
    <n v="0.04"/>
    <n v="0"/>
    <n v="0.03"/>
    <n v="5.0000000000000001E-3"/>
    <n v="0.05"/>
    <n v="0"/>
    <n v="-1.0999999999999999E-2"/>
    <n v="0"/>
    <n v="358080"/>
    <n v="10617072"/>
    <n v="0"/>
    <n v="358080"/>
    <n v="10617072"/>
    <s v="Резерв"/>
    <s v="С3-1-96"/>
    <s v="Ст"/>
    <n v="29.65"/>
    <n v="358080"/>
    <s v="Резерв"/>
  </r>
  <r>
    <n v="817"/>
    <s v="С3-1-97"/>
    <x v="2"/>
    <n v="5"/>
    <n v="13"/>
    <n v="97"/>
    <n v="30.07"/>
    <x v="0"/>
    <s v="Ст"/>
    <n v="5.09"/>
    <n v="1.53"/>
    <n v="24.98"/>
    <n v="26.51"/>
    <s v="S"/>
    <s v="Линейная"/>
    <s v="Правильная"/>
    <s v="Зона 1"/>
    <s v="Двор+море"/>
    <s v="Стандарт"/>
    <n v="37"/>
    <n v="320000"/>
    <n v="5.0000000000000001E-3"/>
    <n v="0.04"/>
    <n v="0"/>
    <n v="0.03"/>
    <n v="5.0000000000000001E-3"/>
    <n v="0.05"/>
    <n v="0"/>
    <n v="-1.0999999999999999E-2"/>
    <n v="0"/>
    <n v="358080"/>
    <n v="10767465.6"/>
    <n v="0"/>
    <n v="358080"/>
    <n v="10767465.6"/>
    <s v="Резерв"/>
    <s v="С3-1-97"/>
    <s v="Ст"/>
    <n v="30.07"/>
    <n v="358080"/>
    <s v="Резерв"/>
  </r>
  <r>
    <n v="818"/>
    <s v="С3-1-98"/>
    <x v="2"/>
    <n v="5"/>
    <n v="14"/>
    <n v="98"/>
    <n v="30.35"/>
    <x v="0"/>
    <s v="Ст"/>
    <n v="5.61"/>
    <n v="1.68"/>
    <n v="24.740000000000002"/>
    <n v="26.42"/>
    <s v="S"/>
    <s v="Линейная"/>
    <s v="Правильная"/>
    <s v="Зона 1"/>
    <s v="Двор+море"/>
    <s v="У входа в лифтовый холл"/>
    <n v="37"/>
    <n v="320000"/>
    <n v="5.0000000000000001E-3"/>
    <n v="0.04"/>
    <n v="0"/>
    <n v="0.03"/>
    <n v="5.0000000000000001E-3"/>
    <n v="0.05"/>
    <n v="-0.01"/>
    <n v="-1.0999999999999999E-2"/>
    <n v="0"/>
    <n v="354880"/>
    <n v="10770608"/>
    <n v="0"/>
    <n v="354880"/>
    <n v="10770608"/>
    <s v="Резерв"/>
    <s v="С3-1-98"/>
    <s v="Ст"/>
    <n v="30.35"/>
    <n v="354880"/>
    <s v="Резерв"/>
  </r>
  <r>
    <n v="819"/>
    <s v="С3-1-99"/>
    <x v="2"/>
    <n v="5"/>
    <n v="15"/>
    <n v="99"/>
    <n v="31.02"/>
    <x v="0"/>
    <s v="Ст"/>
    <n v="6.13"/>
    <n v="1.84"/>
    <n v="24.89"/>
    <n v="26.73"/>
    <s v="S"/>
    <s v="Линейная"/>
    <s v="Правильная"/>
    <s v="Зона 1"/>
    <s v="Двор+море"/>
    <s v="Стандарт"/>
    <n v="37"/>
    <n v="320000"/>
    <n v="5.0000000000000001E-3"/>
    <n v="0.04"/>
    <n v="0"/>
    <n v="0.03"/>
    <n v="5.0000000000000001E-3"/>
    <n v="0.05"/>
    <n v="0"/>
    <n v="-1.0999999999999999E-2"/>
    <n v="0"/>
    <n v="358080"/>
    <n v="11107641.6"/>
    <n v="0"/>
    <n v="358080"/>
    <n v="11107641.6"/>
    <s v="Резерв"/>
    <s v="С3-1-99"/>
    <s v="Ст"/>
    <n v="31.02"/>
    <n v="358080"/>
    <s v="Резерв"/>
  </r>
  <r>
    <n v="663"/>
    <s v="С3-2-200"/>
    <x v="3"/>
    <n v="1"/>
    <n v="1"/>
    <n v="200"/>
    <n v="32.44"/>
    <x v="0"/>
    <s v="Ст"/>
    <n v="7.55"/>
    <n v="2.27"/>
    <n v="24.889999999999997"/>
    <n v="27.159999999999997"/>
    <s v="S"/>
    <s v="Линейная"/>
    <s v="Правильная"/>
    <s v="Зона 1"/>
    <s v="Въездная зона северо-восток"/>
    <s v="Около/над входной группой"/>
    <n v="26"/>
    <n v="320000"/>
    <n v="-1.4999999999999999E-2"/>
    <n v="0.04"/>
    <n v="0"/>
    <n v="0.03"/>
    <n v="5.0000000000000001E-3"/>
    <n v="-0.02"/>
    <n v="-0.01"/>
    <n v="0"/>
    <n v="0"/>
    <n v="329600"/>
    <n v="10692224"/>
    <n v="0"/>
    <n v="329600"/>
    <n v="10692224"/>
    <s v="Резерв"/>
    <s v="С3-2-200"/>
    <s v="Ст"/>
    <n v="32.44"/>
    <n v="329600"/>
    <s v="Резерв"/>
  </r>
  <r>
    <n v="664"/>
    <s v="С3-2-201"/>
    <x v="3"/>
    <n v="1"/>
    <n v="2"/>
    <n v="201"/>
    <n v="32.450000000000003"/>
    <x v="0"/>
    <s v="Ст"/>
    <n v="7.71"/>
    <n v="2.31"/>
    <n v="24.740000000000002"/>
    <n v="27.05"/>
    <s v="S"/>
    <s v="Линейная"/>
    <s v="Правильная"/>
    <s v="Зона 1"/>
    <s v="Въездная зона северо-восток"/>
    <s v="Стандарт"/>
    <n v="26"/>
    <n v="320000"/>
    <n v="-1.4999999999999999E-2"/>
    <n v="0.04"/>
    <n v="0"/>
    <n v="0.03"/>
    <n v="5.0000000000000001E-3"/>
    <n v="-0.02"/>
    <n v="0"/>
    <n v="0"/>
    <n v="0"/>
    <n v="332800"/>
    <n v="10799360.000000002"/>
    <n v="0"/>
    <n v="332800"/>
    <n v="10799360.000000002"/>
    <s v="Резерв"/>
    <s v="С3-2-201"/>
    <s v="Ст"/>
    <n v="32.450000000000003"/>
    <n v="332800"/>
    <s v="Резерв"/>
  </r>
  <r>
    <n v="665"/>
    <s v="С3-2-202"/>
    <x v="3"/>
    <n v="1"/>
    <n v="3"/>
    <n v="202"/>
    <n v="31.98"/>
    <x v="0"/>
    <s v="Ст"/>
    <n v="7.71"/>
    <n v="2.31"/>
    <n v="24.27"/>
    <n v="26.58"/>
    <s v="S"/>
    <s v="Линейная"/>
    <s v="Правильная"/>
    <s v="Зона 1"/>
    <s v="Въездная зона северо-восток"/>
    <s v="Стандарт"/>
    <n v="26"/>
    <n v="320000"/>
    <n v="-1.4999999999999999E-2"/>
    <n v="0.04"/>
    <n v="0"/>
    <n v="0.03"/>
    <n v="5.0000000000000001E-3"/>
    <n v="-0.02"/>
    <n v="0"/>
    <n v="0"/>
    <n v="0"/>
    <n v="332800"/>
    <n v="10642944"/>
    <n v="0"/>
    <n v="332800"/>
    <n v="10642944"/>
    <s v="Резерв"/>
    <s v="С3-2-202"/>
    <s v="Ст"/>
    <n v="31.98"/>
    <n v="332800"/>
    <s v="Резерв"/>
  </r>
  <r>
    <n v="666"/>
    <s v="С3-2-203"/>
    <x v="3"/>
    <n v="1"/>
    <n v="4"/>
    <n v="203"/>
    <n v="36.380000000000003"/>
    <x v="0"/>
    <s v="Ст"/>
    <n v="7.78"/>
    <n v="2.33"/>
    <n v="28.6"/>
    <n v="30.93"/>
    <s v="M"/>
    <s v="Угловая"/>
    <s v="Правильная"/>
    <s v="Зона 1"/>
    <s v="Двор юго-восток"/>
    <s v="Стандарт"/>
    <n v="26"/>
    <n v="320000"/>
    <n v="-1.4999999999999999E-2"/>
    <n v="0"/>
    <n v="0.03"/>
    <n v="0.03"/>
    <n v="5.0000000000000001E-3"/>
    <n v="0.01"/>
    <n v="0"/>
    <n v="0"/>
    <n v="0"/>
    <n v="339200"/>
    <n v="12340096"/>
    <n v="0"/>
    <n v="339200"/>
    <n v="12340096"/>
    <s v="Резерв"/>
    <s v="С3-2-203"/>
    <s v="Ст"/>
    <n v="36.380000000000003"/>
    <n v="339200"/>
    <s v="Резерв"/>
  </r>
  <r>
    <n v="667"/>
    <s v="С3-2-204"/>
    <x v="3"/>
    <n v="1"/>
    <n v="5"/>
    <n v="204"/>
    <n v="36.380000000000003"/>
    <x v="0"/>
    <s v="Ст"/>
    <n v="7.78"/>
    <n v="2.33"/>
    <n v="28.6"/>
    <n v="30.93"/>
    <s v="M"/>
    <s v="Угловая"/>
    <s v="Правильная"/>
    <s v="Зона 1"/>
    <s v="Двор юго-запад"/>
    <s v="Стандарт"/>
    <n v="26"/>
    <n v="320000"/>
    <n v="-1.4999999999999999E-2"/>
    <n v="0"/>
    <n v="0.03"/>
    <n v="0.03"/>
    <n v="5.0000000000000001E-3"/>
    <n v="0.02"/>
    <n v="0"/>
    <n v="0"/>
    <n v="0"/>
    <n v="342400"/>
    <n v="12456512"/>
    <n v="0"/>
    <n v="342400"/>
    <n v="12456512"/>
    <s v="Резерв"/>
    <s v="С3-2-204"/>
    <s v="Ст"/>
    <n v="36.380000000000003"/>
    <n v="342400"/>
    <s v="Резерв"/>
  </r>
  <r>
    <n v="668"/>
    <s v="С3-2-205"/>
    <x v="3"/>
    <n v="1"/>
    <n v="6"/>
    <n v="205"/>
    <n v="31.98"/>
    <x v="0"/>
    <s v="Ст"/>
    <n v="7.71"/>
    <n v="2.31"/>
    <n v="24.27"/>
    <n v="26.58"/>
    <s v="S"/>
    <s v="Линейная"/>
    <s v="Правильная"/>
    <s v="Зона 1"/>
    <s v="Двор юго-запад"/>
    <s v="Стандарт"/>
    <n v="26"/>
    <n v="320000"/>
    <n v="-1.4999999999999999E-2"/>
    <n v="0.04"/>
    <n v="0"/>
    <n v="0.03"/>
    <n v="5.0000000000000001E-3"/>
    <n v="0.02"/>
    <n v="0"/>
    <n v="0"/>
    <n v="0"/>
    <n v="345600"/>
    <n v="11052288"/>
    <n v="0"/>
    <n v="345600"/>
    <n v="11052288"/>
    <s v="Резерв"/>
    <s v="С3-2-205"/>
    <s v="Ст"/>
    <n v="31.98"/>
    <n v="345600"/>
    <s v="Резерв"/>
  </r>
  <r>
    <n v="669"/>
    <s v="С3-2-206"/>
    <x v="3"/>
    <n v="1"/>
    <n v="7"/>
    <n v="206"/>
    <n v="32.4"/>
    <x v="0"/>
    <s v="Ст"/>
    <n v="7.71"/>
    <n v="2.31"/>
    <n v="24.689999999999998"/>
    <n v="26.999999999999996"/>
    <s v="S"/>
    <s v="Линейная"/>
    <s v="Правильная"/>
    <s v="Зона 1"/>
    <s v="Двор юго-запад"/>
    <s v="Стандарт"/>
    <n v="26"/>
    <n v="320000"/>
    <n v="-1.4999999999999999E-2"/>
    <n v="0.04"/>
    <n v="0"/>
    <n v="0.03"/>
    <n v="5.0000000000000001E-3"/>
    <n v="0.02"/>
    <n v="0"/>
    <n v="0"/>
    <n v="0"/>
    <n v="345600"/>
    <n v="11197440"/>
    <n v="0"/>
    <n v="345600"/>
    <n v="11197440"/>
    <s v="Резерв"/>
    <s v="С3-2-206"/>
    <s v="Ст"/>
    <n v="32.4"/>
    <n v="345600"/>
    <s v="Резерв"/>
  </r>
  <r>
    <n v="670"/>
    <s v="С3-2-207"/>
    <x v="3"/>
    <n v="1"/>
    <n v="8"/>
    <n v="207"/>
    <n v="32.49"/>
    <x v="0"/>
    <s v="Ст"/>
    <n v="7.71"/>
    <n v="2.31"/>
    <n v="24.78"/>
    <n v="27.09"/>
    <s v="S"/>
    <s v="Линейная"/>
    <s v="Правильная"/>
    <s v="Зона 1"/>
    <s v="Двор юго-запад"/>
    <s v="Стандарт"/>
    <n v="26"/>
    <n v="320000"/>
    <n v="-1.4999999999999999E-2"/>
    <n v="0.04"/>
    <n v="0"/>
    <n v="0.03"/>
    <n v="5.0000000000000001E-3"/>
    <n v="0.02"/>
    <n v="0"/>
    <n v="0"/>
    <n v="0"/>
    <n v="345600"/>
    <n v="11228544"/>
    <n v="0"/>
    <n v="345600"/>
    <n v="11228544"/>
    <s v="Резерв"/>
    <s v="С3-2-207"/>
    <s v="Ст"/>
    <n v="32.49"/>
    <n v="345600"/>
    <s v="Резерв"/>
  </r>
  <r>
    <n v="671"/>
    <s v="С3-2-208"/>
    <x v="3"/>
    <n v="1"/>
    <n v="9"/>
    <n v="208"/>
    <n v="32.69"/>
    <x v="0"/>
    <s v="Ст"/>
    <n v="7.71"/>
    <n v="2.31"/>
    <n v="24.979999999999997"/>
    <n v="27.289999999999996"/>
    <s v="S"/>
    <s v="Линейная"/>
    <s v="Правильная"/>
    <s v="Зона 1"/>
    <s v="Двор юго-запад"/>
    <s v="Около/над входной группой"/>
    <n v="26"/>
    <n v="320000"/>
    <n v="-1.4999999999999999E-2"/>
    <n v="0.04"/>
    <n v="0"/>
    <n v="0.03"/>
    <n v="5.0000000000000001E-3"/>
    <n v="0.02"/>
    <n v="-0.01"/>
    <n v="0"/>
    <n v="0"/>
    <n v="342400"/>
    <n v="11193056"/>
    <n v="0"/>
    <n v="342400"/>
    <n v="11193056"/>
    <s v="Резерв"/>
    <s v="С3-2-208"/>
    <s v="Ст"/>
    <n v="32.69"/>
    <n v="342400"/>
    <s v="Резерв"/>
  </r>
  <r>
    <n v="690"/>
    <s v="С3-2-209"/>
    <x v="3"/>
    <n v="2"/>
    <n v="1"/>
    <n v="209"/>
    <n v="30.82"/>
    <x v="0"/>
    <s v="Ст"/>
    <n v="5.93"/>
    <n v="1.78"/>
    <n v="24.89"/>
    <n v="26.67"/>
    <s v="S"/>
    <s v="Линейная"/>
    <s v="Правильная"/>
    <s v="Зона 1"/>
    <s v="Въездная зона северо-восток"/>
    <s v="Около/над входной группой"/>
    <n v="33"/>
    <n v="320000"/>
    <n v="-0.01"/>
    <n v="0.04"/>
    <n v="0"/>
    <n v="0.03"/>
    <n v="5.0000000000000001E-3"/>
    <n v="-0.02"/>
    <n v="-0.01"/>
    <n v="-7.0000000000000001E-3"/>
    <n v="0"/>
    <n v="328960"/>
    <n v="10138547.199999999"/>
    <n v="0"/>
    <n v="328960"/>
    <n v="10138547.199999999"/>
    <s v="Резерв"/>
    <s v="С3-2-209"/>
    <s v="Ст"/>
    <n v="30.82"/>
    <n v="328960"/>
    <s v="Резерв"/>
  </r>
  <r>
    <n v="691"/>
    <s v="С3-2-210"/>
    <x v="3"/>
    <n v="2"/>
    <n v="2"/>
    <n v="210"/>
    <n v="30.35"/>
    <x v="0"/>
    <s v="Ст"/>
    <n v="5.61"/>
    <n v="1.68"/>
    <n v="24.740000000000002"/>
    <n v="26.42"/>
    <s v="S"/>
    <s v="Линейная"/>
    <s v="Правильная"/>
    <s v="Зона 1"/>
    <s v="Въездная зона северо-восток"/>
    <s v="Стандарт"/>
    <n v="33"/>
    <n v="320000"/>
    <n v="-0.01"/>
    <n v="0.04"/>
    <n v="0"/>
    <n v="0.03"/>
    <n v="5.0000000000000001E-3"/>
    <n v="-0.02"/>
    <n v="0"/>
    <n v="-7.0000000000000001E-3"/>
    <n v="0"/>
    <n v="332160"/>
    <n v="10081056"/>
    <n v="0"/>
    <n v="332160"/>
    <n v="10081056"/>
    <s v="Резерв"/>
    <s v="С3-2-210"/>
    <s v="Ст"/>
    <n v="30.35"/>
    <n v="332160"/>
    <s v="Резерв"/>
  </r>
  <r>
    <n v="692"/>
    <s v="С3-2-211"/>
    <x v="3"/>
    <n v="2"/>
    <n v="3"/>
    <n v="211"/>
    <n v="29.36"/>
    <x v="0"/>
    <s v="Ст"/>
    <n v="5.09"/>
    <n v="1.53"/>
    <n v="24.27"/>
    <n v="25.8"/>
    <s v="S"/>
    <s v="Линейная"/>
    <s v="Правильная"/>
    <s v="Зона 1"/>
    <s v="Въездная зона северо-восток"/>
    <s v="Стандарт"/>
    <n v="33"/>
    <n v="320000"/>
    <n v="-0.01"/>
    <n v="0.04"/>
    <n v="0"/>
    <n v="0.03"/>
    <n v="5.0000000000000001E-3"/>
    <n v="-0.02"/>
    <n v="0"/>
    <n v="-7.0000000000000001E-3"/>
    <n v="0"/>
    <n v="332160"/>
    <n v="9752217.5999999996"/>
    <n v="0"/>
    <n v="332160"/>
    <n v="9752217.5999999996"/>
    <s v="Резерв"/>
    <s v="С3-2-211"/>
    <s v="Ст"/>
    <n v="29.36"/>
    <n v="332160"/>
    <s v="Резерв"/>
  </r>
  <r>
    <n v="693"/>
    <s v="С3-2-212"/>
    <x v="3"/>
    <n v="2"/>
    <n v="4"/>
    <n v="212"/>
    <n v="41.75"/>
    <x v="0"/>
    <s v="Ст"/>
    <n v="13.04"/>
    <n v="3.91"/>
    <n v="28.71"/>
    <n v="32.620000000000005"/>
    <s v="M"/>
    <s v="Угловая"/>
    <s v="Правильная"/>
    <s v="Зона 1"/>
    <s v="Двор юго-восток"/>
    <s v="Стандарт"/>
    <n v="33"/>
    <n v="320000"/>
    <n v="-0.01"/>
    <n v="0"/>
    <n v="0.03"/>
    <n v="0.03"/>
    <n v="5.0000000000000001E-3"/>
    <n v="0.01"/>
    <n v="0"/>
    <n v="-7.0000000000000001E-3"/>
    <n v="0"/>
    <n v="338560"/>
    <n v="14134880"/>
    <n v="0"/>
    <n v="338560"/>
    <n v="14134880"/>
    <s v="Резерв"/>
    <s v="С3-2-212"/>
    <s v="Ст"/>
    <n v="41.75"/>
    <n v="338560"/>
    <s v="Резерв"/>
  </r>
  <r>
    <n v="694"/>
    <s v="С3-2-213"/>
    <x v="3"/>
    <n v="2"/>
    <n v="5"/>
    <n v="213"/>
    <n v="41.75"/>
    <x v="0"/>
    <s v="Ст"/>
    <n v="13.04"/>
    <n v="3.91"/>
    <n v="28.71"/>
    <n v="32.620000000000005"/>
    <s v="M"/>
    <s v="Угловая"/>
    <s v="Правильная"/>
    <s v="Зона 1"/>
    <s v="Двор юго-запад"/>
    <s v="Стандарт"/>
    <n v="33"/>
    <n v="320000"/>
    <n v="-0.01"/>
    <n v="0"/>
    <n v="0.03"/>
    <n v="0.03"/>
    <n v="5.0000000000000001E-3"/>
    <n v="0.02"/>
    <n v="0"/>
    <n v="-7.0000000000000001E-3"/>
    <n v="0"/>
    <n v="341760"/>
    <n v="14268480"/>
    <n v="0"/>
    <n v="341760"/>
    <n v="14268480"/>
    <s v="Резерв"/>
    <s v="С3-2-213"/>
    <s v="Ст"/>
    <n v="41.75"/>
    <n v="341760"/>
    <s v="Резерв"/>
  </r>
  <r>
    <n v="695"/>
    <s v="С3-2-214"/>
    <x v="3"/>
    <n v="2"/>
    <n v="6"/>
    <n v="214"/>
    <n v="29.36"/>
    <x v="0"/>
    <s v="Ст"/>
    <n v="5.09"/>
    <n v="1.53"/>
    <n v="24.27"/>
    <n v="25.8"/>
    <s v="S"/>
    <s v="Линейная"/>
    <s v="Правильная"/>
    <s v="Зона 1"/>
    <s v="Двор юго-запад"/>
    <s v="Стандарт"/>
    <n v="33"/>
    <n v="320000"/>
    <n v="-0.01"/>
    <n v="0.04"/>
    <n v="0"/>
    <n v="0.03"/>
    <n v="5.0000000000000001E-3"/>
    <n v="0.02"/>
    <n v="0"/>
    <n v="-7.0000000000000001E-3"/>
    <n v="0"/>
    <n v="344960"/>
    <n v="10128025.6"/>
    <n v="0"/>
    <n v="344960"/>
    <n v="10128025.6"/>
    <s v="Резерв"/>
    <s v="С3-2-214"/>
    <s v="Ст"/>
    <n v="29.36"/>
    <n v="344960"/>
    <s v="Резерв"/>
  </r>
  <r>
    <n v="696"/>
    <s v="С3-2-215"/>
    <x v="3"/>
    <n v="2"/>
    <n v="7"/>
    <n v="215"/>
    <n v="30.39"/>
    <x v="0"/>
    <s v="Ст"/>
    <n v="5.61"/>
    <n v="1.68"/>
    <n v="24.78"/>
    <n v="26.46"/>
    <s v="S"/>
    <s v="Линейная"/>
    <s v="Правильная"/>
    <s v="Зона 1"/>
    <s v="Двор юго-запад"/>
    <s v="Стандарт"/>
    <n v="33"/>
    <n v="320000"/>
    <n v="-0.01"/>
    <n v="0.04"/>
    <n v="0"/>
    <n v="0.03"/>
    <n v="5.0000000000000001E-3"/>
    <n v="0.02"/>
    <n v="0"/>
    <n v="-7.0000000000000001E-3"/>
    <n v="0"/>
    <n v="344960"/>
    <n v="10483334.4"/>
    <n v="0"/>
    <n v="344960"/>
    <n v="10483334.4"/>
    <s v="Резерв"/>
    <s v="С3-2-215"/>
    <s v="Ст"/>
    <n v="30.39"/>
    <n v="344960"/>
    <s v="Резерв"/>
  </r>
  <r>
    <n v="697"/>
    <s v="С3-2-216"/>
    <x v="3"/>
    <n v="2"/>
    <n v="8"/>
    <n v="216"/>
    <n v="30.91"/>
    <x v="0"/>
    <s v="Ст"/>
    <n v="6.13"/>
    <n v="1.84"/>
    <n v="24.78"/>
    <n v="26.62"/>
    <s v="S"/>
    <s v="Линейная"/>
    <s v="Правильная"/>
    <s v="Зона 1"/>
    <s v="Двор юго-запад"/>
    <s v="Стандарт"/>
    <n v="33"/>
    <n v="320000"/>
    <n v="-0.01"/>
    <n v="0.04"/>
    <n v="0"/>
    <n v="0.03"/>
    <n v="5.0000000000000001E-3"/>
    <n v="0.02"/>
    <n v="0"/>
    <n v="-7.0000000000000001E-3"/>
    <n v="0"/>
    <n v="344960"/>
    <n v="10662713.6"/>
    <n v="0"/>
    <n v="344960"/>
    <n v="10662713.6"/>
    <s v="Резерв"/>
    <s v="С3-2-216"/>
    <s v="Ст"/>
    <n v="30.91"/>
    <n v="344960"/>
    <s v="Резерв"/>
  </r>
  <r>
    <n v="698"/>
    <s v="С3-2-217"/>
    <x v="3"/>
    <n v="2"/>
    <n v="9"/>
    <n v="217"/>
    <n v="31.02"/>
    <x v="0"/>
    <s v="Ст"/>
    <n v="6.13"/>
    <n v="1.84"/>
    <n v="24.89"/>
    <n v="26.73"/>
    <s v="S"/>
    <s v="Линейная"/>
    <s v="Правильная"/>
    <s v="Зона 1"/>
    <s v="Двор юго-запад"/>
    <s v="Стандарт"/>
    <n v="33"/>
    <n v="320000"/>
    <n v="-0.01"/>
    <n v="0.04"/>
    <n v="0"/>
    <n v="0.03"/>
    <n v="5.0000000000000001E-3"/>
    <n v="0.02"/>
    <n v="0"/>
    <n v="-7.0000000000000001E-3"/>
    <n v="0"/>
    <n v="344960"/>
    <n v="10700659.199999999"/>
    <n v="0"/>
    <n v="344960"/>
    <n v="10700659.199999999"/>
    <s v="Резерв"/>
    <s v="С3-2-217"/>
    <s v="Ст"/>
    <n v="31.02"/>
    <n v="344960"/>
    <s v="Резерв"/>
  </r>
  <r>
    <n v="699"/>
    <s v="С3-2-218"/>
    <x v="3"/>
    <n v="2"/>
    <n v="10"/>
    <n v="218"/>
    <n v="30.35"/>
    <x v="0"/>
    <s v="Ст"/>
    <n v="5.61"/>
    <n v="1.68"/>
    <n v="24.740000000000002"/>
    <n v="26.42"/>
    <s v="S"/>
    <s v="Линейная"/>
    <s v="Правильная"/>
    <s v="Зона 1"/>
    <s v="Двор юго-запад"/>
    <s v="Около/над входной группой"/>
    <n v="33"/>
    <n v="320000"/>
    <n v="-0.01"/>
    <n v="0.04"/>
    <n v="0"/>
    <n v="0.03"/>
    <n v="5.0000000000000001E-3"/>
    <n v="0.02"/>
    <n v="-0.01"/>
    <n v="-7.0000000000000001E-3"/>
    <n v="0"/>
    <n v="341760"/>
    <n v="10372416"/>
    <n v="0"/>
    <n v="341760"/>
    <n v="10372416"/>
    <s v="Резерв"/>
    <s v="С3-2-218"/>
    <s v="Ст"/>
    <n v="30.35"/>
    <n v="341760"/>
    <s v="Резерв"/>
  </r>
  <r>
    <n v="700"/>
    <s v="С3-2-219"/>
    <x v="3"/>
    <n v="2"/>
    <n v="11"/>
    <n v="219"/>
    <n v="30.07"/>
    <x v="0"/>
    <s v="Ст"/>
    <n v="5.09"/>
    <n v="1.53"/>
    <n v="24.98"/>
    <n v="26.51"/>
    <s v="S"/>
    <s v="Линейная"/>
    <s v="Правильная"/>
    <s v="Зона 1"/>
    <s v="Двор юго-запад"/>
    <s v="Около/над входной группой"/>
    <n v="33"/>
    <n v="320000"/>
    <n v="-0.01"/>
    <n v="0.04"/>
    <n v="0"/>
    <n v="0.03"/>
    <n v="5.0000000000000001E-3"/>
    <n v="0.02"/>
    <n v="-0.01"/>
    <n v="-7.0000000000000001E-3"/>
    <n v="0"/>
    <n v="341760"/>
    <n v="10276723.199999999"/>
    <n v="0"/>
    <n v="341760"/>
    <n v="10276723.199999999"/>
    <s v="Резерв"/>
    <s v="С3-2-219"/>
    <s v="Ст"/>
    <n v="30.07"/>
    <n v="341760"/>
    <s v="Резерв"/>
  </r>
  <r>
    <n v="701"/>
    <s v="С3-2-220"/>
    <x v="3"/>
    <n v="2"/>
    <n v="12"/>
    <n v="220"/>
    <n v="29.65"/>
    <x v="0"/>
    <s v="Ст"/>
    <n v="4.67"/>
    <n v="1.4"/>
    <n v="24.979999999999997"/>
    <n v="26.379999999999995"/>
    <s v="S"/>
    <s v="Линейная"/>
    <s v="Правильная"/>
    <s v="Зона 1"/>
    <s v="Двор юго-запад"/>
    <s v="Около/над входной группой"/>
    <n v="33"/>
    <n v="320000"/>
    <n v="-0.01"/>
    <n v="0.04"/>
    <n v="0"/>
    <n v="0.03"/>
    <n v="5.0000000000000001E-3"/>
    <n v="0.02"/>
    <n v="-0.01"/>
    <n v="-7.0000000000000001E-3"/>
    <n v="0"/>
    <n v="341760"/>
    <n v="10133184"/>
    <n v="0"/>
    <n v="341760"/>
    <n v="10133184"/>
    <s v="Резерв"/>
    <s v="С3-2-220"/>
    <s v="Ст"/>
    <n v="29.65"/>
    <n v="341760"/>
    <s v="Резерв"/>
  </r>
  <r>
    <n v="727"/>
    <s v="С3-2-221"/>
    <x v="3"/>
    <n v="3"/>
    <n v="1"/>
    <n v="221"/>
    <n v="30.82"/>
    <x v="0"/>
    <s v="Ст"/>
    <n v="5.93"/>
    <n v="1.78"/>
    <n v="24.89"/>
    <n v="26.67"/>
    <s v="S"/>
    <s v="Линейная"/>
    <s v="Правильная"/>
    <s v="Зона 1"/>
    <s v="Озеро"/>
    <s v="Стандарт"/>
    <n v="37"/>
    <n v="320000"/>
    <n v="-5.0000000000000001E-3"/>
    <n v="0.04"/>
    <n v="0"/>
    <n v="0.03"/>
    <n v="5.0000000000000001E-3"/>
    <n v="0.03"/>
    <n v="0"/>
    <n v="-1.0999999999999999E-2"/>
    <n v="0"/>
    <n v="348480"/>
    <n v="10740153.6"/>
    <n v="0"/>
    <n v="348480"/>
    <n v="10740153.6"/>
    <s v="Резерв"/>
    <s v="С3-2-221"/>
    <s v="Ст"/>
    <n v="30.82"/>
    <n v="348480"/>
    <s v="Резерв"/>
  </r>
  <r>
    <n v="728"/>
    <s v="С3-2-222"/>
    <x v="3"/>
    <n v="3"/>
    <n v="2"/>
    <n v="222"/>
    <n v="30.35"/>
    <x v="0"/>
    <s v="Ст"/>
    <n v="5.61"/>
    <n v="1.68"/>
    <n v="24.740000000000002"/>
    <n v="26.42"/>
    <s v="S"/>
    <s v="Линейная"/>
    <s v="Правильная"/>
    <s v="Зона 1"/>
    <s v="Озеро"/>
    <s v="Стандарт"/>
    <n v="37"/>
    <n v="320000"/>
    <n v="-5.0000000000000001E-3"/>
    <n v="0.04"/>
    <n v="0"/>
    <n v="0.03"/>
    <n v="5.0000000000000001E-3"/>
    <n v="0.03"/>
    <n v="0"/>
    <n v="-1.0999999999999999E-2"/>
    <n v="0"/>
    <n v="348480"/>
    <n v="10576368"/>
    <n v="0"/>
    <n v="348480"/>
    <n v="10576368"/>
    <s v="Резерв"/>
    <s v="С3-2-222"/>
    <s v="Ст"/>
    <n v="30.35"/>
    <n v="348480"/>
    <s v="Резерв"/>
  </r>
  <r>
    <n v="729"/>
    <s v="С3-2-223"/>
    <x v="3"/>
    <n v="3"/>
    <n v="3"/>
    <n v="223"/>
    <n v="29.36"/>
    <x v="0"/>
    <s v="Ст"/>
    <n v="5.09"/>
    <n v="1.53"/>
    <n v="24.27"/>
    <n v="25.8"/>
    <s v="S"/>
    <s v="Линейная"/>
    <s v="Правильная"/>
    <s v="Зона 1"/>
    <s v="Озеро"/>
    <s v="Стандарт"/>
    <n v="37"/>
    <n v="320000"/>
    <n v="-5.0000000000000001E-3"/>
    <n v="0.04"/>
    <n v="0"/>
    <n v="0.03"/>
    <n v="5.0000000000000001E-3"/>
    <n v="0.03"/>
    <n v="0"/>
    <n v="-1.0999999999999999E-2"/>
    <n v="0"/>
    <n v="348480"/>
    <n v="10231372.799999999"/>
    <n v="0"/>
    <n v="348480"/>
    <n v="10231372.799999999"/>
    <s v="Резерв"/>
    <s v="С3-2-223"/>
    <s v="Ст"/>
    <n v="29.36"/>
    <n v="348480"/>
    <s v="Резерв"/>
  </r>
  <r>
    <n v="730"/>
    <s v="С3-2-224"/>
    <x v="3"/>
    <n v="3"/>
    <n v="4"/>
    <n v="224"/>
    <n v="41.75"/>
    <x v="0"/>
    <s v="Ст"/>
    <n v="13.04"/>
    <n v="3.91"/>
    <n v="28.71"/>
    <n v="32.620000000000005"/>
    <s v="M"/>
    <s v="Угловая"/>
    <s v="Правильная"/>
    <s v="Зона 1"/>
    <s v="Озеро"/>
    <s v="Стандарт"/>
    <n v="37"/>
    <n v="320000"/>
    <n v="-5.0000000000000001E-3"/>
    <n v="0"/>
    <n v="0.03"/>
    <n v="0.03"/>
    <n v="5.0000000000000001E-3"/>
    <n v="0.03"/>
    <n v="0"/>
    <n v="-1.0999999999999999E-2"/>
    <n v="0"/>
    <n v="345280"/>
    <n v="14415440"/>
    <n v="0"/>
    <n v="345280"/>
    <n v="14415440"/>
    <s v="Резерв"/>
    <s v="С3-2-224"/>
    <s v="Ст"/>
    <n v="41.75"/>
    <n v="345280"/>
    <s v="Резерв"/>
  </r>
  <r>
    <n v="731"/>
    <s v="С3-2-225"/>
    <x v="3"/>
    <n v="3"/>
    <n v="5"/>
    <n v="225"/>
    <n v="41.75"/>
    <x v="0"/>
    <s v="Ст"/>
    <n v="13.04"/>
    <n v="3.91"/>
    <n v="28.71"/>
    <n v="32.620000000000005"/>
    <s v="M"/>
    <s v="Угловая"/>
    <s v="Правильная"/>
    <s v="Зона 1"/>
    <s v="Двор юго-запад"/>
    <s v="Стандарт"/>
    <n v="37"/>
    <n v="320000"/>
    <n v="-5.0000000000000001E-3"/>
    <n v="0"/>
    <n v="0.03"/>
    <n v="0.03"/>
    <n v="5.0000000000000001E-3"/>
    <n v="0.02"/>
    <n v="0"/>
    <n v="-1.0999999999999999E-2"/>
    <n v="0"/>
    <n v="342080"/>
    <n v="14281840"/>
    <n v="0"/>
    <n v="342080"/>
    <n v="14281840"/>
    <s v="Резерв"/>
    <s v="С3-2-225"/>
    <s v="Ст"/>
    <n v="41.75"/>
    <n v="342080"/>
    <s v="Резерв"/>
  </r>
  <r>
    <n v="732"/>
    <s v="С3-2-226"/>
    <x v="3"/>
    <n v="3"/>
    <n v="6"/>
    <n v="226"/>
    <n v="29.36"/>
    <x v="0"/>
    <s v="Ст"/>
    <n v="5.09"/>
    <n v="1.53"/>
    <n v="24.27"/>
    <n v="25.8"/>
    <s v="S"/>
    <s v="Линейная"/>
    <s v="Правильная"/>
    <s v="Зона 1"/>
    <s v="Двор юго-запад"/>
    <s v="Стандарт"/>
    <n v="37"/>
    <n v="320000"/>
    <n v="-5.0000000000000001E-3"/>
    <n v="0.04"/>
    <n v="0"/>
    <n v="0.03"/>
    <n v="5.0000000000000001E-3"/>
    <n v="0.02"/>
    <n v="0"/>
    <n v="-1.0999999999999999E-2"/>
    <n v="0"/>
    <n v="345280"/>
    <n v="10137420.799999999"/>
    <n v="0"/>
    <n v="345280"/>
    <n v="10137420.799999999"/>
    <s v="Резерв"/>
    <s v="С3-2-226"/>
    <s v="Ст"/>
    <n v="29.36"/>
    <n v="345280"/>
    <s v="Резерв"/>
  </r>
  <r>
    <n v="733"/>
    <s v="С3-2-227"/>
    <x v="3"/>
    <n v="3"/>
    <n v="7"/>
    <n v="227"/>
    <n v="30.39"/>
    <x v="0"/>
    <s v="Ст"/>
    <n v="5.61"/>
    <n v="1.68"/>
    <n v="24.78"/>
    <n v="26.46"/>
    <s v="S"/>
    <s v="Линейная"/>
    <s v="Правильная"/>
    <s v="Зона 1"/>
    <s v="Двор юго-запад"/>
    <s v="Стандарт"/>
    <n v="37"/>
    <n v="320000"/>
    <n v="-5.0000000000000001E-3"/>
    <n v="0.04"/>
    <n v="0"/>
    <n v="0.03"/>
    <n v="5.0000000000000001E-3"/>
    <n v="0.02"/>
    <n v="0"/>
    <n v="-1.0999999999999999E-2"/>
    <n v="0"/>
    <n v="345280"/>
    <n v="10493059.200000001"/>
    <n v="0"/>
    <n v="345280"/>
    <n v="10493059.200000001"/>
    <s v="Резерв"/>
    <s v="С3-2-227"/>
    <s v="Ст"/>
    <n v="30.39"/>
    <n v="345280"/>
    <s v="Резерв"/>
  </r>
  <r>
    <n v="734"/>
    <s v="С3-2-228"/>
    <x v="3"/>
    <n v="3"/>
    <n v="8"/>
    <n v="228"/>
    <n v="30.91"/>
    <x v="0"/>
    <s v="Ст"/>
    <n v="6.13"/>
    <n v="1.84"/>
    <n v="24.78"/>
    <n v="26.62"/>
    <s v="S"/>
    <s v="Линейная"/>
    <s v="Правильная"/>
    <s v="Зона 1"/>
    <s v="Двор юго-запад"/>
    <s v="Стандарт"/>
    <n v="37"/>
    <n v="320000"/>
    <n v="-5.0000000000000001E-3"/>
    <n v="0.04"/>
    <n v="0"/>
    <n v="0.03"/>
    <n v="5.0000000000000001E-3"/>
    <n v="0.02"/>
    <n v="0"/>
    <n v="-1.0999999999999999E-2"/>
    <n v="0"/>
    <n v="345280"/>
    <n v="10672604.800000001"/>
    <n v="0"/>
    <n v="345280"/>
    <n v="10672604.800000001"/>
    <s v="Резерв"/>
    <s v="С3-2-228"/>
    <s v="Ст"/>
    <n v="30.91"/>
    <n v="345280"/>
    <s v="Резерв"/>
  </r>
  <r>
    <n v="735"/>
    <s v="С3-2-229"/>
    <x v="3"/>
    <n v="3"/>
    <n v="9"/>
    <n v="229"/>
    <n v="31.02"/>
    <x v="0"/>
    <s v="Ст"/>
    <n v="6.13"/>
    <n v="1.84"/>
    <n v="24.89"/>
    <n v="26.73"/>
    <s v="S"/>
    <s v="Линейная"/>
    <s v="Правильная"/>
    <s v="Зона 1"/>
    <s v="Двор юго-запад"/>
    <s v="Стандарт"/>
    <n v="37"/>
    <n v="320000"/>
    <n v="-5.0000000000000001E-3"/>
    <n v="0.04"/>
    <n v="0"/>
    <n v="0.03"/>
    <n v="5.0000000000000001E-3"/>
    <n v="0.02"/>
    <n v="0"/>
    <n v="-1.0999999999999999E-2"/>
    <n v="0"/>
    <n v="345280"/>
    <n v="10710585.6"/>
    <n v="0"/>
    <n v="345280"/>
    <n v="10710585.6"/>
    <s v="Резерв"/>
    <s v="С3-2-229"/>
    <s v="Ст"/>
    <n v="31.02"/>
    <n v="345280"/>
    <s v="Резерв"/>
  </r>
  <r>
    <n v="736"/>
    <s v="С3-2-230"/>
    <x v="3"/>
    <n v="3"/>
    <n v="10"/>
    <n v="230"/>
    <n v="30.35"/>
    <x v="0"/>
    <s v="Ст"/>
    <n v="5.61"/>
    <n v="1.68"/>
    <n v="24.740000000000002"/>
    <n v="26.42"/>
    <s v="S"/>
    <s v="Линейная"/>
    <s v="Правильная"/>
    <s v="Зона 1"/>
    <s v="Двор юго-запад"/>
    <s v="У входа в лифтовый холл"/>
    <n v="37"/>
    <n v="320000"/>
    <n v="-5.0000000000000001E-3"/>
    <n v="0.04"/>
    <n v="0"/>
    <n v="0.03"/>
    <n v="5.0000000000000001E-3"/>
    <n v="0.02"/>
    <n v="-0.01"/>
    <n v="-1.0999999999999999E-2"/>
    <n v="0"/>
    <n v="342080"/>
    <n v="10382128"/>
    <n v="0"/>
    <n v="342080"/>
    <n v="10382128"/>
    <s v="Резерв"/>
    <s v="С3-2-230"/>
    <s v="Ст"/>
    <n v="30.35"/>
    <n v="342080"/>
    <s v="Резерв"/>
  </r>
  <r>
    <n v="737"/>
    <s v="С3-2-231"/>
    <x v="3"/>
    <n v="3"/>
    <n v="11"/>
    <n v="231"/>
    <n v="30.07"/>
    <x v="0"/>
    <s v="Ст"/>
    <n v="5.09"/>
    <n v="1.53"/>
    <n v="24.98"/>
    <n v="26.51"/>
    <s v="S"/>
    <s v="Линейная"/>
    <s v="Правильная"/>
    <s v="Зона 1"/>
    <s v="Двор юго-запад"/>
    <s v="Стандарт"/>
    <n v="37"/>
    <n v="320000"/>
    <n v="-5.0000000000000001E-3"/>
    <n v="0.04"/>
    <n v="0"/>
    <n v="0.03"/>
    <n v="5.0000000000000001E-3"/>
    <n v="0.02"/>
    <n v="0"/>
    <n v="-1.0999999999999999E-2"/>
    <n v="0"/>
    <n v="345280"/>
    <n v="10382569.6"/>
    <n v="0"/>
    <n v="345280"/>
    <n v="10382569.6"/>
    <s v="Резерв"/>
    <s v="С3-2-231"/>
    <s v="Ст"/>
    <n v="30.07"/>
    <n v="345280"/>
    <s v="Резерв"/>
  </r>
  <r>
    <n v="738"/>
    <s v="С3-2-232"/>
    <x v="3"/>
    <n v="3"/>
    <n v="12"/>
    <n v="232"/>
    <n v="29.65"/>
    <x v="0"/>
    <s v="Ст"/>
    <n v="4.67"/>
    <n v="1.4"/>
    <n v="24.979999999999997"/>
    <n v="26.379999999999995"/>
    <s v="S"/>
    <s v="Линейная"/>
    <s v="Правильная"/>
    <s v="Зона 1"/>
    <s v="Двор юго-запад"/>
    <s v="Внутренний угол"/>
    <n v="37"/>
    <n v="320000"/>
    <n v="-5.0000000000000001E-3"/>
    <n v="0.04"/>
    <n v="0"/>
    <n v="0.03"/>
    <n v="5.0000000000000001E-3"/>
    <n v="0.02"/>
    <n v="-0.01"/>
    <n v="-1.0999999999999999E-2"/>
    <n v="0"/>
    <n v="342080"/>
    <n v="10142672"/>
    <n v="0"/>
    <n v="342080"/>
    <n v="10142672"/>
    <s v="Резерв"/>
    <s v="С3-2-232"/>
    <s v="Ст"/>
    <n v="29.65"/>
    <n v="342080"/>
    <s v="Резерв"/>
  </r>
  <r>
    <n v="725"/>
    <s v="С3-2-233"/>
    <x v="3"/>
    <n v="3"/>
    <n v="13"/>
    <n v="233"/>
    <n v="29.39"/>
    <x v="0"/>
    <s v="Ст"/>
    <n v="4.41"/>
    <n v="1.32"/>
    <n v="24.98"/>
    <n v="26.3"/>
    <s v="S"/>
    <s v="Линейная"/>
    <s v="Правильная"/>
    <s v="Зона 1"/>
    <s v="Озеро"/>
    <s v="Около/над входной группой"/>
    <n v="37"/>
    <n v="320000"/>
    <n v="-5.0000000000000001E-3"/>
    <n v="0.04"/>
    <n v="0"/>
    <n v="0.03"/>
    <n v="5.0000000000000001E-3"/>
    <n v="0.03"/>
    <n v="-0.01"/>
    <n v="-1.0999999999999999E-2"/>
    <n v="0"/>
    <n v="345280"/>
    <n v="10147779.200000001"/>
    <n v="0"/>
    <n v="345280"/>
    <n v="10147779.200000001"/>
    <s v="Резерв"/>
    <s v="С3-2-233"/>
    <s v="Ст"/>
    <n v="29.39"/>
    <n v="345280"/>
    <s v="Резерв"/>
  </r>
  <r>
    <n v="726"/>
    <s v="С3-2-234"/>
    <x v="3"/>
    <n v="3"/>
    <n v="14"/>
    <n v="234"/>
    <n v="29.88"/>
    <x v="0"/>
    <s v="Ст"/>
    <n v="4.9000000000000004"/>
    <n v="1.47"/>
    <n v="24.979999999999997"/>
    <n v="26.449999999999996"/>
    <s v="S"/>
    <s v="Линейная"/>
    <s v="Правильная"/>
    <s v="Зона 1"/>
    <s v="Озеро"/>
    <s v="Около/над входной группой"/>
    <n v="37"/>
    <n v="320000"/>
    <n v="-5.0000000000000001E-3"/>
    <n v="0.04"/>
    <n v="0"/>
    <n v="0.03"/>
    <n v="5.0000000000000001E-3"/>
    <n v="0.03"/>
    <n v="-0.01"/>
    <n v="-1.0999999999999999E-2"/>
    <n v="0"/>
    <n v="345280"/>
    <n v="10316966.4"/>
    <n v="0"/>
    <n v="345280"/>
    <n v="10316966.4"/>
    <s v="Резерв"/>
    <s v="С3-2-234"/>
    <s v="Ст"/>
    <n v="29.88"/>
    <n v="345280"/>
    <s v="Резерв"/>
  </r>
  <r>
    <n v="764"/>
    <s v="С3-2-235"/>
    <x v="3"/>
    <n v="4"/>
    <n v="1"/>
    <n v="235"/>
    <n v="30.82"/>
    <x v="0"/>
    <s v="Ст"/>
    <n v="5.93"/>
    <n v="1.78"/>
    <n v="24.89"/>
    <n v="26.67"/>
    <s v="S"/>
    <s v="Линейная"/>
    <s v="Правильная"/>
    <s v="Зона 1"/>
    <s v="Озеро"/>
    <s v="Стандарт"/>
    <n v="37"/>
    <n v="320000"/>
    <n v="0"/>
    <n v="0.04"/>
    <n v="0"/>
    <n v="0.03"/>
    <n v="5.0000000000000001E-3"/>
    <n v="0.03"/>
    <n v="0"/>
    <n v="-1.0999999999999999E-2"/>
    <n v="0"/>
    <n v="350080"/>
    <n v="10789465.6"/>
    <n v="0"/>
    <n v="350080"/>
    <n v="10789465.6"/>
    <s v="Резерв"/>
    <s v="С3-2-235"/>
    <s v="Ст"/>
    <n v="30.82"/>
    <n v="350080"/>
    <s v="Резерв"/>
  </r>
  <r>
    <n v="765"/>
    <s v="С3-2-236"/>
    <x v="3"/>
    <n v="4"/>
    <n v="2"/>
    <n v="236"/>
    <n v="30.35"/>
    <x v="0"/>
    <s v="Ст"/>
    <n v="5.61"/>
    <n v="1.68"/>
    <n v="24.740000000000002"/>
    <n v="26.42"/>
    <s v="S"/>
    <s v="Линейная"/>
    <s v="Правильная"/>
    <s v="Зона 1"/>
    <s v="Озеро"/>
    <s v="Стандарт"/>
    <n v="37"/>
    <n v="320000"/>
    <n v="0"/>
    <n v="0.04"/>
    <n v="0"/>
    <n v="0.03"/>
    <n v="5.0000000000000001E-3"/>
    <n v="0.03"/>
    <n v="0"/>
    <n v="-1.0999999999999999E-2"/>
    <n v="0"/>
    <n v="350080"/>
    <n v="10624928"/>
    <n v="0"/>
    <n v="350080"/>
    <n v="10624928"/>
    <s v="Резерв"/>
    <s v="С3-2-236"/>
    <s v="Ст"/>
    <n v="30.35"/>
    <n v="350080"/>
    <s v="Резерв"/>
  </r>
  <r>
    <n v="766"/>
    <s v="С3-2-237"/>
    <x v="3"/>
    <n v="4"/>
    <n v="3"/>
    <n v="237"/>
    <n v="29.36"/>
    <x v="0"/>
    <s v="Ст"/>
    <n v="5.09"/>
    <n v="1.53"/>
    <n v="24.27"/>
    <n v="25.8"/>
    <s v="S"/>
    <s v="Линейная"/>
    <s v="Правильная"/>
    <s v="Зона 1"/>
    <s v="Озеро"/>
    <s v="Стандарт"/>
    <n v="37"/>
    <n v="320000"/>
    <n v="0"/>
    <n v="0.04"/>
    <n v="0"/>
    <n v="0.03"/>
    <n v="5.0000000000000001E-3"/>
    <n v="0.03"/>
    <n v="0"/>
    <n v="-1.0999999999999999E-2"/>
    <n v="0"/>
    <n v="350080"/>
    <n v="10278348.799999999"/>
    <n v="0"/>
    <n v="350080"/>
    <n v="10278348.799999999"/>
    <s v="Резерв"/>
    <s v="С3-2-237"/>
    <s v="Ст"/>
    <n v="29.36"/>
    <n v="350080"/>
    <s v="Резерв"/>
  </r>
  <r>
    <n v="767"/>
    <s v="С3-2-238"/>
    <x v="3"/>
    <n v="4"/>
    <n v="4"/>
    <n v="238"/>
    <n v="41.75"/>
    <x v="0"/>
    <s v="Ст"/>
    <n v="13.04"/>
    <n v="3.91"/>
    <n v="28.71"/>
    <n v="32.620000000000005"/>
    <s v="M"/>
    <s v="Угловая"/>
    <s v="Правильная"/>
    <s v="Зона 1"/>
    <s v="Озеро"/>
    <s v="Стандарт"/>
    <n v="37"/>
    <n v="320000"/>
    <n v="0"/>
    <n v="0"/>
    <n v="0.03"/>
    <n v="0.03"/>
    <n v="5.0000000000000001E-3"/>
    <n v="0.03"/>
    <n v="0"/>
    <n v="-1.0999999999999999E-2"/>
    <n v="0"/>
    <n v="346880"/>
    <n v="14482240"/>
    <n v="0"/>
    <n v="346880"/>
    <n v="14482240"/>
    <s v="Резерв"/>
    <s v="С3-2-238"/>
    <s v="Ст"/>
    <n v="41.75"/>
    <n v="346880"/>
    <s v="Резерв"/>
  </r>
  <r>
    <n v="768"/>
    <s v="С3-2-239"/>
    <x v="3"/>
    <n v="4"/>
    <n v="5"/>
    <n v="239"/>
    <n v="41.75"/>
    <x v="0"/>
    <s v="Ст"/>
    <n v="13.04"/>
    <n v="3.91"/>
    <n v="28.71"/>
    <n v="32.620000000000005"/>
    <s v="M"/>
    <s v="Угловая"/>
    <s v="Правильная"/>
    <s v="Зона 1"/>
    <s v="Двор+море"/>
    <s v="Стандарт"/>
    <n v="37"/>
    <n v="320000"/>
    <n v="0"/>
    <n v="0"/>
    <n v="0.03"/>
    <n v="0.03"/>
    <n v="5.0000000000000001E-3"/>
    <n v="0.05"/>
    <n v="0"/>
    <n v="-1.0999999999999999E-2"/>
    <n v="0"/>
    <n v="353280"/>
    <n v="14749440"/>
    <n v="0"/>
    <n v="353280"/>
    <n v="14749440"/>
    <s v="Свободно"/>
    <s v="С3-2-239"/>
    <s v="Ст"/>
    <n v="41.75"/>
    <n v="353280"/>
    <s v="Свободно"/>
  </r>
  <r>
    <n v="769"/>
    <s v="С3-2-240"/>
    <x v="3"/>
    <n v="4"/>
    <n v="6"/>
    <n v="240"/>
    <n v="29.36"/>
    <x v="0"/>
    <s v="Ст"/>
    <n v="5.09"/>
    <n v="1.53"/>
    <n v="24.27"/>
    <n v="25.8"/>
    <s v="S"/>
    <s v="Линейная"/>
    <s v="Правильная"/>
    <s v="Зона 1"/>
    <s v="Двор+море"/>
    <s v="Стандарт"/>
    <n v="37"/>
    <n v="320000"/>
    <n v="0"/>
    <n v="0.04"/>
    <n v="0"/>
    <n v="0.03"/>
    <n v="5.0000000000000001E-3"/>
    <n v="0.05"/>
    <n v="0"/>
    <n v="-1.0999999999999999E-2"/>
    <n v="0"/>
    <n v="356480"/>
    <n v="10466252.799999999"/>
    <n v="0"/>
    <n v="356480"/>
    <n v="10466252.799999999"/>
    <s v="Свободно"/>
    <s v="С3-2-240"/>
    <s v="Ст"/>
    <n v="29.36"/>
    <n v="356480"/>
    <s v="Свободно"/>
  </r>
  <r>
    <n v="770"/>
    <s v="С3-2-241"/>
    <x v="3"/>
    <n v="4"/>
    <n v="7"/>
    <n v="241"/>
    <n v="30.39"/>
    <x v="0"/>
    <s v="Ст"/>
    <n v="5.61"/>
    <n v="1.68"/>
    <n v="24.78"/>
    <n v="26.46"/>
    <s v="S"/>
    <s v="Линейная"/>
    <s v="Правильная"/>
    <s v="Зона 1"/>
    <s v="Двор+море"/>
    <s v="Стандарт"/>
    <n v="37"/>
    <n v="320000"/>
    <n v="0"/>
    <n v="0.04"/>
    <n v="0"/>
    <n v="0.03"/>
    <n v="5.0000000000000001E-3"/>
    <n v="0.05"/>
    <n v="0"/>
    <n v="-1.0999999999999999E-2"/>
    <n v="0"/>
    <n v="356480"/>
    <n v="10833427.200000001"/>
    <n v="0"/>
    <n v="356480"/>
    <n v="10833427.200000001"/>
    <s v="Свободно"/>
    <s v="С3-2-241"/>
    <s v="Ст"/>
    <n v="30.39"/>
    <n v="356480"/>
    <s v="Свободно"/>
  </r>
  <r>
    <n v="771"/>
    <s v="С3-2-242"/>
    <x v="3"/>
    <n v="4"/>
    <n v="8"/>
    <n v="242"/>
    <n v="30.91"/>
    <x v="0"/>
    <s v="Ст"/>
    <n v="6.13"/>
    <n v="1.84"/>
    <n v="24.78"/>
    <n v="26.62"/>
    <s v="S"/>
    <s v="Линейная"/>
    <s v="Правильная"/>
    <s v="Зона 1"/>
    <s v="Двор+море"/>
    <s v="Стандарт"/>
    <n v="37"/>
    <n v="320000"/>
    <n v="0"/>
    <n v="0.04"/>
    <n v="0"/>
    <n v="0.03"/>
    <n v="5.0000000000000001E-3"/>
    <n v="0.05"/>
    <n v="0"/>
    <n v="-1.0999999999999999E-2"/>
    <n v="0"/>
    <n v="356480"/>
    <n v="11018796.800000001"/>
    <n v="0"/>
    <n v="356480"/>
    <n v="11018796.800000001"/>
    <s v="Свободно"/>
    <s v="С3-2-242"/>
    <s v="Ст"/>
    <n v="30.91"/>
    <n v="356480"/>
    <s v="Свободно"/>
  </r>
  <r>
    <n v="772"/>
    <s v="С3-2-243"/>
    <x v="3"/>
    <n v="4"/>
    <n v="9"/>
    <n v="243"/>
    <n v="31.02"/>
    <x v="0"/>
    <s v="Ст"/>
    <n v="6.13"/>
    <n v="1.84"/>
    <n v="24.89"/>
    <n v="26.73"/>
    <s v="S"/>
    <s v="Линейная"/>
    <s v="Правильная"/>
    <s v="Зона 1"/>
    <s v="Двор+море"/>
    <s v="Стандарт"/>
    <n v="37"/>
    <n v="320000"/>
    <n v="0"/>
    <n v="0.04"/>
    <n v="0"/>
    <n v="0.03"/>
    <n v="5.0000000000000001E-3"/>
    <n v="0.05"/>
    <n v="0"/>
    <n v="-1.0999999999999999E-2"/>
    <n v="0"/>
    <n v="356480"/>
    <n v="11058009.6"/>
    <n v="0"/>
    <n v="356480"/>
    <n v="11058009.6"/>
    <s v="Свободно"/>
    <s v="С3-2-243"/>
    <s v="Ст"/>
    <n v="31.02"/>
    <n v="356480"/>
    <s v="Свободно"/>
  </r>
  <r>
    <n v="773"/>
    <s v="С3-2-244"/>
    <x v="3"/>
    <n v="4"/>
    <n v="10"/>
    <n v="244"/>
    <n v="30.35"/>
    <x v="0"/>
    <s v="Ст"/>
    <n v="5.61"/>
    <n v="1.68"/>
    <n v="24.740000000000002"/>
    <n v="26.42"/>
    <s v="S"/>
    <s v="Линейная"/>
    <s v="Правильная"/>
    <s v="Зона 1"/>
    <s v="Двор+море"/>
    <s v="У входа в лифтовый холл"/>
    <n v="37"/>
    <n v="320000"/>
    <n v="0"/>
    <n v="0.04"/>
    <n v="0"/>
    <n v="0.03"/>
    <n v="5.0000000000000001E-3"/>
    <n v="0.05"/>
    <n v="-0.01"/>
    <n v="-1.0999999999999999E-2"/>
    <n v="0"/>
    <n v="353280"/>
    <n v="10722048"/>
    <n v="0"/>
    <n v="353280"/>
    <n v="10722048"/>
    <s v="Свободно"/>
    <s v="С3-2-244"/>
    <s v="Ст"/>
    <n v="30.35"/>
    <n v="353280"/>
    <s v="Свободно"/>
  </r>
  <r>
    <n v="774"/>
    <s v="С3-2-245"/>
    <x v="3"/>
    <n v="4"/>
    <n v="11"/>
    <n v="245"/>
    <n v="30.07"/>
    <x v="0"/>
    <s v="Ст"/>
    <n v="5.09"/>
    <n v="1.53"/>
    <n v="24.98"/>
    <n v="26.51"/>
    <s v="S"/>
    <s v="Линейная"/>
    <s v="Правильная"/>
    <s v="Зона 1"/>
    <s v="Двор+море"/>
    <s v="Стандарт"/>
    <n v="37"/>
    <n v="320000"/>
    <n v="0"/>
    <n v="0.04"/>
    <n v="0"/>
    <n v="0.03"/>
    <n v="5.0000000000000001E-3"/>
    <n v="0.05"/>
    <n v="0"/>
    <n v="-1.0999999999999999E-2"/>
    <n v="0"/>
    <n v="356480"/>
    <n v="10719353.6"/>
    <n v="0"/>
    <n v="356480"/>
    <n v="10719353.6"/>
    <s v="Свободно"/>
    <s v="С3-2-245"/>
    <s v="Ст"/>
    <n v="30.07"/>
    <n v="356480"/>
    <s v="Свободно"/>
  </r>
  <r>
    <n v="775"/>
    <s v="С3-2-246"/>
    <x v="3"/>
    <n v="4"/>
    <n v="12"/>
    <n v="246"/>
    <n v="29.65"/>
    <x v="0"/>
    <s v="Ст"/>
    <n v="4.67"/>
    <n v="1.4"/>
    <n v="24.979999999999997"/>
    <n v="26.379999999999995"/>
    <s v="S"/>
    <s v="Линейная"/>
    <s v="Правильная"/>
    <s v="Зона 1"/>
    <s v="Двор+море"/>
    <s v="Внутренний угол"/>
    <n v="37"/>
    <n v="320000"/>
    <n v="0"/>
    <n v="0.04"/>
    <n v="0"/>
    <n v="0.03"/>
    <n v="5.0000000000000001E-3"/>
    <n v="0.05"/>
    <n v="-0.01"/>
    <n v="-1.0999999999999999E-2"/>
    <n v="0"/>
    <n v="353280"/>
    <n v="10474752"/>
    <n v="0"/>
    <n v="353280"/>
    <n v="10474752"/>
    <s v="Свободно"/>
    <s v="С3-2-246"/>
    <s v="Ст"/>
    <n v="29.65"/>
    <n v="353280"/>
    <s v="Свободно"/>
  </r>
  <r>
    <n v="762"/>
    <s v="С3-2-247"/>
    <x v="3"/>
    <n v="4"/>
    <n v="13"/>
    <n v="247"/>
    <n v="29.39"/>
    <x v="0"/>
    <s v="Ст"/>
    <n v="4.41"/>
    <n v="1.32"/>
    <n v="24.98"/>
    <n v="26.3"/>
    <s v="S"/>
    <s v="Линейная"/>
    <s v="Правильная"/>
    <s v="Зона 1"/>
    <s v="Озеро"/>
    <s v="Стандарт"/>
    <n v="37"/>
    <n v="320000"/>
    <n v="0"/>
    <n v="0.04"/>
    <n v="0"/>
    <n v="0.03"/>
    <n v="5.0000000000000001E-3"/>
    <n v="0.03"/>
    <n v="0"/>
    <n v="-1.0999999999999999E-2"/>
    <n v="0"/>
    <n v="350080"/>
    <n v="10288851.200000001"/>
    <n v="0"/>
    <n v="350080"/>
    <n v="10288851.200000001"/>
    <s v="Резерв"/>
    <s v="С3-2-247"/>
    <s v="Ст"/>
    <n v="29.39"/>
    <n v="350080"/>
    <s v="Резерв"/>
  </r>
  <r>
    <n v="763"/>
    <s v="С3-2-248"/>
    <x v="3"/>
    <n v="4"/>
    <n v="14"/>
    <n v="248"/>
    <n v="29.88"/>
    <x v="0"/>
    <s v="Ст"/>
    <n v="4.9000000000000004"/>
    <n v="1.47"/>
    <n v="24.979999999999997"/>
    <n v="26.449999999999996"/>
    <s v="S"/>
    <s v="Линейная"/>
    <s v="Правильная"/>
    <s v="Зона 1"/>
    <s v="Озеро"/>
    <s v="У входа в лифтовый холл"/>
    <n v="37"/>
    <n v="320000"/>
    <n v="0"/>
    <n v="0.04"/>
    <n v="0"/>
    <n v="0.03"/>
    <n v="5.0000000000000001E-3"/>
    <n v="0.03"/>
    <n v="-0.01"/>
    <n v="-1.0999999999999999E-2"/>
    <n v="0"/>
    <n v="346880"/>
    <n v="10364774.4"/>
    <n v="0"/>
    <n v="346880"/>
    <n v="10364774.4"/>
    <s v="Резерв"/>
    <s v="С3-2-248"/>
    <s v="Ст"/>
    <n v="29.88"/>
    <n v="346880"/>
    <s v="Резерв"/>
  </r>
  <r>
    <n v="801"/>
    <s v="С3-2-249"/>
    <x v="3"/>
    <n v="5"/>
    <n v="1"/>
    <n v="249"/>
    <n v="30.82"/>
    <x v="0"/>
    <s v="Ст"/>
    <n v="5.93"/>
    <n v="1.78"/>
    <n v="24.89"/>
    <n v="26.67"/>
    <s v="S"/>
    <s v="Линейная"/>
    <s v="Правильная"/>
    <s v="Зона 1"/>
    <s v="Озеро"/>
    <s v="Стандарт"/>
    <n v="37"/>
    <n v="320000"/>
    <n v="5.0000000000000001E-3"/>
    <n v="0.04"/>
    <n v="0"/>
    <n v="0.03"/>
    <n v="5.0000000000000001E-3"/>
    <n v="0.03"/>
    <n v="0"/>
    <n v="-1.0999999999999999E-2"/>
    <n v="0"/>
    <n v="351680"/>
    <n v="10838777.6"/>
    <n v="0"/>
    <n v="351680"/>
    <n v="10838777.6"/>
    <s v="Свободно"/>
    <s v="С3-2-249"/>
    <s v="Ст"/>
    <n v="30.82"/>
    <n v="351680"/>
    <s v="Свободно"/>
  </r>
  <r>
    <n v="802"/>
    <s v="С3-2-250"/>
    <x v="3"/>
    <n v="5"/>
    <n v="2"/>
    <n v="250"/>
    <n v="30.35"/>
    <x v="0"/>
    <s v="Ст"/>
    <n v="5.61"/>
    <n v="1.68"/>
    <n v="24.740000000000002"/>
    <n v="26.42"/>
    <s v="S"/>
    <s v="Линейная"/>
    <s v="Правильная"/>
    <s v="Зона 1"/>
    <s v="Озеро"/>
    <s v="Стандарт"/>
    <n v="37"/>
    <n v="320000"/>
    <n v="5.0000000000000001E-3"/>
    <n v="0.04"/>
    <n v="0"/>
    <n v="0.03"/>
    <n v="5.0000000000000001E-3"/>
    <n v="0.03"/>
    <n v="0"/>
    <n v="-1.0999999999999999E-2"/>
    <n v="0"/>
    <n v="351680"/>
    <n v="10673488"/>
    <n v="0"/>
    <n v="351680"/>
    <n v="10673488"/>
    <s v="Свободно"/>
    <s v="С3-2-250"/>
    <s v="Ст"/>
    <n v="30.35"/>
    <n v="351680"/>
    <s v="Свободно"/>
  </r>
  <r>
    <n v="803"/>
    <s v="С3-2-251"/>
    <x v="3"/>
    <n v="5"/>
    <n v="3"/>
    <n v="251"/>
    <n v="29.36"/>
    <x v="0"/>
    <s v="Ст"/>
    <n v="5.09"/>
    <n v="1.53"/>
    <n v="24.27"/>
    <n v="25.8"/>
    <s v="S"/>
    <s v="Линейная"/>
    <s v="Правильная"/>
    <s v="Зона 1"/>
    <s v="Озеро"/>
    <s v="Стандарт"/>
    <n v="37"/>
    <n v="320000"/>
    <n v="5.0000000000000001E-3"/>
    <n v="0.04"/>
    <n v="0"/>
    <n v="0.03"/>
    <n v="5.0000000000000001E-3"/>
    <n v="0.03"/>
    <n v="0"/>
    <n v="-1.0999999999999999E-2"/>
    <n v="0"/>
    <n v="351680"/>
    <n v="10325324.799999999"/>
    <n v="0"/>
    <n v="351680"/>
    <n v="10325324.799999999"/>
    <s v="Свободно"/>
    <s v="С3-2-251"/>
    <s v="Ст"/>
    <n v="29.36"/>
    <n v="351680"/>
    <s v="Свободно"/>
  </r>
  <r>
    <n v="804"/>
    <s v="С3-2-252"/>
    <x v="3"/>
    <n v="5"/>
    <n v="4"/>
    <n v="252"/>
    <n v="41.75"/>
    <x v="0"/>
    <s v="Ст"/>
    <n v="13.04"/>
    <n v="3.91"/>
    <n v="28.71"/>
    <n v="32.620000000000005"/>
    <s v="M"/>
    <s v="Угловая"/>
    <s v="Правильная"/>
    <s v="Зона 1"/>
    <s v="Озеро"/>
    <s v="Стандарт"/>
    <n v="37"/>
    <n v="320000"/>
    <n v="5.0000000000000001E-3"/>
    <n v="0"/>
    <n v="0.03"/>
    <n v="0.03"/>
    <n v="5.0000000000000001E-3"/>
    <n v="0.03"/>
    <n v="0"/>
    <n v="-1.0999999999999999E-2"/>
    <n v="0"/>
    <n v="348480"/>
    <n v="14549040"/>
    <n v="0"/>
    <n v="348480"/>
    <n v="14549040"/>
    <s v="Свободно"/>
    <s v="С3-2-252"/>
    <s v="Ст"/>
    <n v="41.75"/>
    <n v="348480"/>
    <s v="Свободно"/>
  </r>
  <r>
    <n v="805"/>
    <s v="С3-2-253"/>
    <x v="3"/>
    <n v="5"/>
    <n v="5"/>
    <n v="253"/>
    <n v="41.75"/>
    <x v="0"/>
    <s v="Ст"/>
    <n v="13.04"/>
    <n v="3.91"/>
    <n v="28.71"/>
    <n v="32.620000000000005"/>
    <s v="M"/>
    <s v="Угловая"/>
    <s v="Правильная"/>
    <s v="Зона 1"/>
    <s v="Двор+море"/>
    <s v="Стандарт"/>
    <n v="37"/>
    <n v="320000"/>
    <n v="5.0000000000000001E-3"/>
    <n v="0"/>
    <n v="0.03"/>
    <n v="0.03"/>
    <n v="5.0000000000000001E-3"/>
    <n v="0.05"/>
    <n v="0"/>
    <n v="-1.0999999999999999E-2"/>
    <n v="0"/>
    <n v="354880"/>
    <n v="14816240"/>
    <n v="0"/>
    <n v="354880"/>
    <n v="14816240"/>
    <s v="Резерв"/>
    <s v="С3-2-253"/>
    <s v="Ст"/>
    <n v="41.75"/>
    <n v="354880"/>
    <s v="Резерв"/>
  </r>
  <r>
    <n v="806"/>
    <s v="С3-2-254"/>
    <x v="3"/>
    <n v="5"/>
    <n v="6"/>
    <n v="254"/>
    <n v="29.36"/>
    <x v="0"/>
    <s v="Ст"/>
    <n v="5.09"/>
    <n v="1.53"/>
    <n v="24.27"/>
    <n v="25.8"/>
    <s v="S"/>
    <s v="Линейная"/>
    <s v="Правильная"/>
    <s v="Зона 1"/>
    <s v="Двор+море"/>
    <s v="Стандарт"/>
    <n v="37"/>
    <n v="320000"/>
    <n v="5.0000000000000001E-3"/>
    <n v="0.04"/>
    <n v="0"/>
    <n v="0.03"/>
    <n v="5.0000000000000001E-3"/>
    <n v="0.05"/>
    <n v="0"/>
    <n v="-1.0999999999999999E-2"/>
    <n v="0"/>
    <n v="358080"/>
    <n v="10513228.799999999"/>
    <n v="0"/>
    <n v="358080"/>
    <n v="10513228.799999999"/>
    <s v="Резерв"/>
    <s v="С3-2-254"/>
    <s v="Ст"/>
    <n v="29.36"/>
    <n v="358080"/>
    <s v="Резерв"/>
  </r>
  <r>
    <n v="807"/>
    <s v="С3-2-255"/>
    <x v="3"/>
    <n v="5"/>
    <n v="7"/>
    <n v="255"/>
    <n v="30.39"/>
    <x v="0"/>
    <s v="Ст"/>
    <n v="5.61"/>
    <n v="1.68"/>
    <n v="24.78"/>
    <n v="26.46"/>
    <s v="S"/>
    <s v="Линейная"/>
    <s v="Правильная"/>
    <s v="Зона 1"/>
    <s v="Двор+море"/>
    <s v="Стандарт"/>
    <n v="37"/>
    <n v="320000"/>
    <n v="5.0000000000000001E-3"/>
    <n v="0.04"/>
    <n v="0"/>
    <n v="0.03"/>
    <n v="5.0000000000000001E-3"/>
    <n v="0.05"/>
    <n v="0"/>
    <n v="-1.0999999999999999E-2"/>
    <n v="0"/>
    <n v="358080"/>
    <n v="10882051.200000001"/>
    <n v="0"/>
    <n v="358080"/>
    <n v="10882051.200000001"/>
    <s v="Резерв"/>
    <s v="С3-2-255"/>
    <s v="Ст"/>
    <n v="30.39"/>
    <n v="358080"/>
    <s v="Резерв"/>
  </r>
  <r>
    <n v="808"/>
    <s v="С3-2-256"/>
    <x v="3"/>
    <n v="5"/>
    <n v="8"/>
    <n v="256"/>
    <n v="30.91"/>
    <x v="0"/>
    <s v="Ст"/>
    <n v="6.13"/>
    <n v="1.84"/>
    <n v="24.78"/>
    <n v="26.62"/>
    <s v="S"/>
    <s v="Линейная"/>
    <s v="Правильная"/>
    <s v="Зона 1"/>
    <s v="Двор+море"/>
    <s v="Стандарт"/>
    <n v="37"/>
    <n v="320000"/>
    <n v="5.0000000000000001E-3"/>
    <n v="0.04"/>
    <n v="0"/>
    <n v="0.03"/>
    <n v="5.0000000000000001E-3"/>
    <n v="0.05"/>
    <n v="0"/>
    <n v="-1.0999999999999999E-2"/>
    <n v="0"/>
    <n v="358080"/>
    <n v="11068252.800000001"/>
    <n v="0"/>
    <n v="358080"/>
    <n v="11068252.800000001"/>
    <s v="Резерв"/>
    <s v="С3-2-256"/>
    <s v="Ст"/>
    <n v="30.91"/>
    <n v="358080"/>
    <s v="Резерв"/>
  </r>
  <r>
    <n v="809"/>
    <s v="С3-2-257"/>
    <x v="3"/>
    <n v="5"/>
    <n v="9"/>
    <n v="257"/>
    <n v="31.02"/>
    <x v="0"/>
    <s v="Ст"/>
    <n v="6.13"/>
    <n v="1.84"/>
    <n v="24.89"/>
    <n v="26.73"/>
    <s v="S"/>
    <s v="Линейная"/>
    <s v="Правильная"/>
    <s v="Зона 1"/>
    <s v="Двор+море"/>
    <s v="Стандарт"/>
    <n v="37"/>
    <n v="320000"/>
    <n v="5.0000000000000001E-3"/>
    <n v="0.04"/>
    <n v="0"/>
    <n v="0.03"/>
    <n v="5.0000000000000001E-3"/>
    <n v="0.05"/>
    <n v="0"/>
    <n v="-1.0999999999999999E-2"/>
    <n v="0"/>
    <n v="358080"/>
    <n v="11107641.6"/>
    <n v="0"/>
    <n v="358080"/>
    <n v="11107641.6"/>
    <s v="Резерв"/>
    <s v="С3-2-257"/>
    <s v="Ст"/>
    <n v="31.02"/>
    <n v="358080"/>
    <s v="Резерв"/>
  </r>
  <r>
    <n v="810"/>
    <s v="С3-2-258"/>
    <x v="3"/>
    <n v="5"/>
    <n v="10"/>
    <n v="258"/>
    <n v="30.35"/>
    <x v="0"/>
    <s v="Ст"/>
    <n v="5.61"/>
    <n v="1.68"/>
    <n v="24.740000000000002"/>
    <n v="26.42"/>
    <s v="S"/>
    <s v="Линейная"/>
    <s v="Правильная"/>
    <s v="Зона 1"/>
    <s v="Двор+море"/>
    <s v="У входа в лифтовый холл"/>
    <n v="37"/>
    <n v="320000"/>
    <n v="5.0000000000000001E-3"/>
    <n v="0.04"/>
    <n v="0"/>
    <n v="0.03"/>
    <n v="5.0000000000000001E-3"/>
    <n v="0.05"/>
    <n v="-0.01"/>
    <n v="-1.0999999999999999E-2"/>
    <n v="0"/>
    <n v="354880"/>
    <n v="10770608"/>
    <n v="0"/>
    <n v="354880"/>
    <n v="10770608"/>
    <s v="Резерв"/>
    <s v="С3-2-258"/>
    <s v="Ст"/>
    <n v="30.35"/>
    <n v="354880"/>
    <s v="Резерв"/>
  </r>
  <r>
    <n v="811"/>
    <s v="С3-2-259"/>
    <x v="3"/>
    <n v="5"/>
    <n v="11"/>
    <n v="259"/>
    <n v="30.07"/>
    <x v="0"/>
    <s v="Ст"/>
    <n v="5.09"/>
    <n v="1.53"/>
    <n v="24.98"/>
    <n v="26.51"/>
    <s v="S"/>
    <s v="Линейная"/>
    <s v="Правильная"/>
    <s v="Зона 1"/>
    <s v="Двор+море"/>
    <s v="Стандарт"/>
    <n v="37"/>
    <n v="320000"/>
    <n v="5.0000000000000001E-3"/>
    <n v="0.04"/>
    <n v="0"/>
    <n v="0.03"/>
    <n v="5.0000000000000001E-3"/>
    <n v="0.05"/>
    <n v="0"/>
    <n v="-1.0999999999999999E-2"/>
    <n v="0"/>
    <n v="358080"/>
    <n v="10767465.6"/>
    <n v="0"/>
    <n v="358080"/>
    <n v="10767465.6"/>
    <s v="Резерв"/>
    <s v="С3-2-259"/>
    <s v="Ст"/>
    <n v="30.07"/>
    <n v="358080"/>
    <s v="Резерв"/>
  </r>
  <r>
    <n v="812"/>
    <s v="С3-2-260"/>
    <x v="3"/>
    <n v="5"/>
    <n v="12"/>
    <n v="260"/>
    <n v="29.65"/>
    <x v="0"/>
    <s v="Ст"/>
    <n v="4.67"/>
    <n v="1.4"/>
    <n v="24.979999999999997"/>
    <n v="26.379999999999995"/>
    <s v="S"/>
    <s v="Линейная"/>
    <s v="Правильная"/>
    <s v="Зона 1"/>
    <s v="Двор+море"/>
    <s v="Внутренний угол"/>
    <n v="37"/>
    <n v="320000"/>
    <n v="5.0000000000000001E-3"/>
    <n v="0.04"/>
    <n v="0"/>
    <n v="0.03"/>
    <n v="5.0000000000000001E-3"/>
    <n v="0.05"/>
    <n v="-0.01"/>
    <n v="-1.0999999999999999E-2"/>
    <n v="0"/>
    <n v="354880"/>
    <n v="10522192"/>
    <n v="0"/>
    <n v="354880"/>
    <n v="10522192"/>
    <s v="Резерв"/>
    <s v="С3-2-260"/>
    <s v="Ст"/>
    <n v="29.65"/>
    <n v="354880"/>
    <s v="Резерв"/>
  </r>
  <r>
    <n v="799"/>
    <s v="С3-2-261"/>
    <x v="3"/>
    <n v="5"/>
    <n v="13"/>
    <n v="261"/>
    <n v="29.39"/>
    <x v="0"/>
    <s v="Ст"/>
    <n v="4.41"/>
    <n v="1.32"/>
    <n v="24.98"/>
    <n v="26.3"/>
    <s v="S"/>
    <s v="Линейная"/>
    <s v="Правильная"/>
    <s v="Зона 1"/>
    <s v="Озеро"/>
    <s v="Стандарт"/>
    <n v="37"/>
    <n v="320000"/>
    <n v="5.0000000000000001E-3"/>
    <n v="0.04"/>
    <n v="0"/>
    <n v="0.03"/>
    <n v="5.0000000000000001E-3"/>
    <n v="0.03"/>
    <n v="0"/>
    <n v="-1.0999999999999999E-2"/>
    <n v="0"/>
    <n v="351680"/>
    <n v="10335875.200000001"/>
    <n v="0"/>
    <n v="351680"/>
    <n v="10335875.200000001"/>
    <s v="Свободно"/>
    <s v="С3-2-261"/>
    <s v="Ст"/>
    <n v="29.39"/>
    <n v="351680"/>
    <s v="Свободно"/>
  </r>
  <r>
    <n v="800"/>
    <s v="С3-2-262"/>
    <x v="3"/>
    <n v="5"/>
    <n v="14"/>
    <n v="262"/>
    <n v="29.88"/>
    <x v="0"/>
    <s v="Ст"/>
    <n v="4.9000000000000004"/>
    <n v="1.47"/>
    <n v="24.979999999999997"/>
    <n v="26.449999999999996"/>
    <s v="S"/>
    <s v="Линейная"/>
    <s v="Правильная"/>
    <s v="Зона 1"/>
    <s v="Озеро"/>
    <s v="У входа в лифтовый холл"/>
    <n v="37"/>
    <n v="320000"/>
    <n v="5.0000000000000001E-3"/>
    <n v="0.04"/>
    <n v="0"/>
    <n v="0.03"/>
    <n v="5.0000000000000001E-3"/>
    <n v="0.03"/>
    <n v="-0.01"/>
    <n v="-1.0999999999999999E-2"/>
    <n v="0"/>
    <n v="348480"/>
    <n v="10412582.4"/>
    <n v="0"/>
    <n v="348480"/>
    <n v="10412582.4"/>
    <s v="Свободно"/>
    <s v="С3-2-262"/>
    <s v="Ст"/>
    <n v="29.88"/>
    <n v="348480"/>
    <s v="Свободно"/>
  </r>
  <r>
    <n v="838"/>
    <s v="С3-2-263"/>
    <x v="3"/>
    <n v="6"/>
    <n v="1"/>
    <n v="263"/>
    <n v="30.82"/>
    <x v="0"/>
    <s v="Ст"/>
    <n v="5.93"/>
    <n v="1.78"/>
    <n v="24.89"/>
    <n v="26.67"/>
    <s v="S"/>
    <s v="Линейная"/>
    <s v="Правильная"/>
    <s v="Зона 1"/>
    <s v="Озеро"/>
    <s v="Стандарт"/>
    <n v="37"/>
    <n v="320000"/>
    <n v="1.4999999999999999E-2"/>
    <n v="0.04"/>
    <n v="0"/>
    <n v="0.03"/>
    <n v="5.0000000000000001E-3"/>
    <n v="0.03"/>
    <n v="0"/>
    <n v="-1.0999999999999999E-2"/>
    <n v="0"/>
    <n v="354880"/>
    <n v="10937401.6"/>
    <n v="0"/>
    <n v="354880"/>
    <n v="10937401.6"/>
    <s v="Резерв"/>
    <s v="С3-2-263"/>
    <s v="Ст"/>
    <n v="30.82"/>
    <n v="354880"/>
    <s v="Резерв"/>
  </r>
  <r>
    <n v="839"/>
    <s v="С3-2-264"/>
    <x v="3"/>
    <n v="6"/>
    <n v="2"/>
    <n v="264"/>
    <n v="30.35"/>
    <x v="0"/>
    <s v="Ст"/>
    <n v="5.61"/>
    <n v="1.68"/>
    <n v="24.740000000000002"/>
    <n v="26.42"/>
    <s v="S"/>
    <s v="Линейная"/>
    <s v="Правильная"/>
    <s v="Зона 1"/>
    <s v="Озеро"/>
    <s v="Стандарт"/>
    <n v="37"/>
    <n v="320000"/>
    <n v="1.4999999999999999E-2"/>
    <n v="0.04"/>
    <n v="0"/>
    <n v="0.03"/>
    <n v="5.0000000000000001E-3"/>
    <n v="0.03"/>
    <n v="0"/>
    <n v="-1.0999999999999999E-2"/>
    <n v="0"/>
    <n v="354880"/>
    <n v="10770608"/>
    <n v="0"/>
    <n v="354880"/>
    <n v="10770608"/>
    <s v="Резерв"/>
    <s v="С3-2-264"/>
    <s v="Ст"/>
    <n v="30.35"/>
    <n v="354880"/>
    <s v="Резерв"/>
  </r>
  <r>
    <n v="840"/>
    <s v="С3-2-265"/>
    <x v="3"/>
    <n v="6"/>
    <n v="3"/>
    <n v="265"/>
    <n v="29.36"/>
    <x v="0"/>
    <s v="Ст"/>
    <n v="5.09"/>
    <n v="1.53"/>
    <n v="24.27"/>
    <n v="25.8"/>
    <s v="S"/>
    <s v="Линейная"/>
    <s v="Правильная"/>
    <s v="Зона 1"/>
    <s v="Озеро"/>
    <s v="Стандарт"/>
    <n v="37"/>
    <n v="320000"/>
    <n v="1.4999999999999999E-2"/>
    <n v="0.04"/>
    <n v="0"/>
    <n v="0.03"/>
    <n v="5.0000000000000001E-3"/>
    <n v="0.03"/>
    <n v="0"/>
    <n v="-1.0999999999999999E-2"/>
    <n v="0"/>
    <n v="354880"/>
    <n v="10419276.799999999"/>
    <n v="0"/>
    <n v="354880"/>
    <n v="10419276.799999999"/>
    <s v="Резерв"/>
    <s v="С3-2-265"/>
    <s v="Ст"/>
    <n v="29.36"/>
    <n v="354880"/>
    <s v="Резерв"/>
  </r>
  <r>
    <n v="841"/>
    <s v="С3-2-266"/>
    <x v="3"/>
    <n v="6"/>
    <n v="4"/>
    <n v="266"/>
    <n v="41.75"/>
    <x v="0"/>
    <s v="Ст"/>
    <n v="13.04"/>
    <n v="3.91"/>
    <n v="28.71"/>
    <n v="32.620000000000005"/>
    <s v="M"/>
    <s v="Угловая"/>
    <s v="Правильная"/>
    <s v="Зона 1"/>
    <s v="Озеро"/>
    <s v="Стандарт"/>
    <n v="37"/>
    <n v="320000"/>
    <n v="1.4999999999999999E-2"/>
    <n v="0"/>
    <n v="0.03"/>
    <n v="0.03"/>
    <n v="5.0000000000000001E-3"/>
    <n v="0.03"/>
    <n v="0"/>
    <n v="-1.0999999999999999E-2"/>
    <n v="0"/>
    <n v="351680"/>
    <n v="14682640"/>
    <n v="0"/>
    <n v="351680"/>
    <n v="14682640"/>
    <s v="Резерв"/>
    <s v="С3-2-266"/>
    <s v="Ст"/>
    <n v="41.75"/>
    <n v="351680"/>
    <s v="Резерв"/>
  </r>
  <r>
    <n v="842"/>
    <s v="С3-2-267"/>
    <x v="3"/>
    <n v="6"/>
    <n v="5"/>
    <n v="267"/>
    <n v="41.75"/>
    <x v="0"/>
    <s v="Ст"/>
    <n v="13.04"/>
    <n v="3.91"/>
    <n v="28.71"/>
    <n v="32.620000000000005"/>
    <s v="M"/>
    <s v="Угловая"/>
    <s v="Правильная"/>
    <s v="Зона 1"/>
    <s v="Двор+море"/>
    <s v="Стандарт"/>
    <n v="37"/>
    <n v="320000"/>
    <n v="1.4999999999999999E-2"/>
    <n v="0"/>
    <n v="0.03"/>
    <n v="0.03"/>
    <n v="5.0000000000000001E-3"/>
    <n v="0.05"/>
    <n v="0"/>
    <n v="-1.0999999999999999E-2"/>
    <n v="0"/>
    <n v="358080"/>
    <n v="14949840"/>
    <n v="0"/>
    <n v="358080"/>
    <n v="14949840"/>
    <s v="Резерв"/>
    <s v="С3-2-267"/>
    <s v="Ст"/>
    <n v="41.75"/>
    <n v="358080"/>
    <s v="Резерв"/>
  </r>
  <r>
    <n v="843"/>
    <s v="С3-2-268"/>
    <x v="3"/>
    <n v="6"/>
    <n v="6"/>
    <n v="268"/>
    <n v="29.36"/>
    <x v="0"/>
    <s v="Ст"/>
    <n v="5.09"/>
    <n v="1.53"/>
    <n v="24.27"/>
    <n v="25.8"/>
    <s v="S"/>
    <s v="Линейная"/>
    <s v="Правильная"/>
    <s v="Зона 1"/>
    <s v="Двор+море"/>
    <s v="Стандарт"/>
    <n v="37"/>
    <n v="320000"/>
    <n v="1.4999999999999999E-2"/>
    <n v="0.04"/>
    <n v="0"/>
    <n v="0.03"/>
    <n v="5.0000000000000001E-3"/>
    <n v="0.05"/>
    <n v="0"/>
    <n v="-1.0999999999999999E-2"/>
    <n v="0"/>
    <n v="361280"/>
    <n v="10607180.799999999"/>
    <n v="0"/>
    <n v="361280"/>
    <n v="10607180.799999999"/>
    <s v="Резерв"/>
    <s v="С3-2-268"/>
    <s v="Ст"/>
    <n v="29.36"/>
    <n v="361280"/>
    <s v="Резерв"/>
  </r>
  <r>
    <n v="844"/>
    <s v="С3-2-269"/>
    <x v="3"/>
    <n v="6"/>
    <n v="7"/>
    <n v="269"/>
    <n v="30.39"/>
    <x v="0"/>
    <s v="Ст"/>
    <n v="5.61"/>
    <n v="1.68"/>
    <n v="24.78"/>
    <n v="26.46"/>
    <s v="S"/>
    <s v="Линейная"/>
    <s v="Правильная"/>
    <s v="Зона 1"/>
    <s v="Двор+море"/>
    <s v="Стандарт"/>
    <n v="37"/>
    <n v="320000"/>
    <n v="1.4999999999999999E-2"/>
    <n v="0.04"/>
    <n v="0"/>
    <n v="0.03"/>
    <n v="5.0000000000000001E-3"/>
    <n v="0.05"/>
    <n v="0"/>
    <n v="-1.0999999999999999E-2"/>
    <n v="0"/>
    <n v="361280"/>
    <n v="10979299.200000001"/>
    <n v="0"/>
    <n v="361280"/>
    <n v="10979299.200000001"/>
    <s v="Резерв"/>
    <s v="С3-2-269"/>
    <s v="Ст"/>
    <n v="30.39"/>
    <n v="361280"/>
    <s v="Резерв"/>
  </r>
  <r>
    <n v="845"/>
    <s v="С3-2-270"/>
    <x v="3"/>
    <n v="6"/>
    <n v="8"/>
    <n v="270"/>
    <n v="30.91"/>
    <x v="0"/>
    <s v="Ст"/>
    <n v="6.13"/>
    <n v="1.84"/>
    <n v="24.78"/>
    <n v="26.62"/>
    <s v="S"/>
    <s v="Линейная"/>
    <s v="Правильная"/>
    <s v="Зона 1"/>
    <s v="Двор+море"/>
    <s v="Стандарт"/>
    <n v="37"/>
    <n v="320000"/>
    <n v="1.4999999999999999E-2"/>
    <n v="0.04"/>
    <n v="0"/>
    <n v="0.03"/>
    <n v="5.0000000000000001E-3"/>
    <n v="0.05"/>
    <n v="0"/>
    <n v="-1.0999999999999999E-2"/>
    <n v="0"/>
    <n v="361280"/>
    <n v="11167164.800000001"/>
    <n v="0"/>
    <n v="361280"/>
    <n v="11167164.800000001"/>
    <s v="Резерв"/>
    <s v="С3-2-270"/>
    <s v="Ст"/>
    <n v="30.91"/>
    <n v="361280"/>
    <s v="Резерв"/>
  </r>
  <r>
    <n v="846"/>
    <s v="С3-2-271"/>
    <x v="3"/>
    <n v="6"/>
    <n v="9"/>
    <n v="271"/>
    <n v="31.02"/>
    <x v="0"/>
    <s v="Ст"/>
    <n v="6.13"/>
    <n v="1.84"/>
    <n v="24.89"/>
    <n v="26.73"/>
    <s v="S"/>
    <s v="Линейная"/>
    <s v="Правильная"/>
    <s v="Зона 1"/>
    <s v="Двор+море"/>
    <s v="Стандарт"/>
    <n v="37"/>
    <n v="320000"/>
    <n v="1.4999999999999999E-2"/>
    <n v="0.04"/>
    <n v="0"/>
    <n v="0.03"/>
    <n v="5.0000000000000001E-3"/>
    <n v="0.05"/>
    <n v="0"/>
    <n v="-1.0999999999999999E-2"/>
    <n v="0"/>
    <n v="361280"/>
    <n v="11206905.6"/>
    <n v="0"/>
    <n v="361280"/>
    <n v="11206905.6"/>
    <s v="Резерв"/>
    <s v="С3-2-271"/>
    <s v="Ст"/>
    <n v="31.02"/>
    <n v="361280"/>
    <s v="Резерв"/>
  </r>
  <r>
    <n v="847"/>
    <s v="С3-2-272"/>
    <x v="3"/>
    <n v="6"/>
    <n v="10"/>
    <n v="272"/>
    <n v="30.35"/>
    <x v="0"/>
    <s v="Ст"/>
    <n v="5.61"/>
    <n v="1.68"/>
    <n v="24.740000000000002"/>
    <n v="26.42"/>
    <s v="S"/>
    <s v="Линейная"/>
    <s v="Правильная"/>
    <s v="Зона 1"/>
    <s v="Двор+море"/>
    <s v="У входа в лифтовый холл"/>
    <n v="37"/>
    <n v="320000"/>
    <n v="1.4999999999999999E-2"/>
    <n v="0.04"/>
    <n v="0"/>
    <n v="0.03"/>
    <n v="5.0000000000000001E-3"/>
    <n v="0.05"/>
    <n v="-0.01"/>
    <n v="-1.0999999999999999E-2"/>
    <n v="0"/>
    <n v="358080"/>
    <n v="10867728"/>
    <n v="0"/>
    <n v="358080"/>
    <n v="10867728"/>
    <s v="Резерв"/>
    <s v="С3-2-272"/>
    <s v="Ст"/>
    <n v="30.35"/>
    <n v="358080"/>
    <s v="Резерв"/>
  </r>
  <r>
    <n v="848"/>
    <s v="С3-2-273"/>
    <x v="3"/>
    <n v="6"/>
    <n v="11"/>
    <n v="273"/>
    <n v="30.07"/>
    <x v="0"/>
    <s v="Ст"/>
    <n v="5.09"/>
    <n v="1.53"/>
    <n v="24.98"/>
    <n v="26.51"/>
    <s v="S"/>
    <s v="Линейная"/>
    <s v="Правильная"/>
    <s v="Зона 1"/>
    <s v="Двор+море"/>
    <s v="Стандарт"/>
    <n v="37"/>
    <n v="320000"/>
    <n v="1.4999999999999999E-2"/>
    <n v="0.04"/>
    <n v="0"/>
    <n v="0.03"/>
    <n v="5.0000000000000001E-3"/>
    <n v="0.05"/>
    <n v="0"/>
    <n v="-1.0999999999999999E-2"/>
    <n v="0"/>
    <n v="361280"/>
    <n v="10863689.6"/>
    <n v="0"/>
    <n v="361280"/>
    <n v="10863689.6"/>
    <s v="Резерв"/>
    <s v="С3-2-273"/>
    <s v="Ст"/>
    <n v="30.07"/>
    <n v="361280"/>
    <s v="Резерв"/>
  </r>
  <r>
    <n v="849"/>
    <s v="С3-2-274"/>
    <x v="3"/>
    <n v="6"/>
    <n v="12"/>
    <n v="274"/>
    <n v="29.65"/>
    <x v="0"/>
    <s v="Ст"/>
    <n v="4.67"/>
    <n v="1.4"/>
    <n v="24.979999999999997"/>
    <n v="26.379999999999995"/>
    <s v="S"/>
    <s v="Линейная"/>
    <s v="Правильная"/>
    <s v="Зона 1"/>
    <s v="Двор+море"/>
    <s v="Внутренний угол"/>
    <n v="37"/>
    <n v="320000"/>
    <n v="1.4999999999999999E-2"/>
    <n v="0.04"/>
    <n v="0"/>
    <n v="0.03"/>
    <n v="5.0000000000000001E-3"/>
    <n v="0.05"/>
    <n v="-0.01"/>
    <n v="-1.0999999999999999E-2"/>
    <n v="0"/>
    <n v="358080"/>
    <n v="10617072"/>
    <n v="0"/>
    <n v="358080"/>
    <n v="10617072"/>
    <s v="Резерв"/>
    <s v="С3-2-274"/>
    <s v="Ст"/>
    <n v="29.65"/>
    <n v="358080"/>
    <s v="Резерв"/>
  </r>
  <r>
    <n v="836"/>
    <s v="С3-2-275"/>
    <x v="3"/>
    <n v="6"/>
    <n v="13"/>
    <n v="275"/>
    <n v="29.39"/>
    <x v="0"/>
    <s v="Ст"/>
    <n v="4.41"/>
    <n v="1.32"/>
    <n v="24.98"/>
    <n v="26.3"/>
    <s v="S"/>
    <s v="Линейная"/>
    <s v="Правильная"/>
    <s v="Зона 1"/>
    <s v="Озеро"/>
    <s v="Стандарт"/>
    <n v="37"/>
    <n v="320000"/>
    <n v="1.4999999999999999E-2"/>
    <n v="0.04"/>
    <n v="0"/>
    <n v="0.03"/>
    <n v="5.0000000000000001E-3"/>
    <n v="0.03"/>
    <n v="0"/>
    <n v="-1.0999999999999999E-2"/>
    <n v="0"/>
    <n v="354880"/>
    <n v="10429923.200000001"/>
    <n v="0"/>
    <n v="354880"/>
    <n v="10429923.200000001"/>
    <s v="Резерв"/>
    <s v="С3-2-275"/>
    <s v="Ст"/>
    <n v="29.39"/>
    <n v="354880"/>
    <s v="Резерв"/>
  </r>
  <r>
    <n v="837"/>
    <s v="С3-2-276"/>
    <x v="3"/>
    <n v="6"/>
    <n v="14"/>
    <n v="276"/>
    <n v="29.88"/>
    <x v="0"/>
    <s v="Ст"/>
    <n v="4.9000000000000004"/>
    <n v="1.47"/>
    <n v="24.979999999999997"/>
    <n v="26.449999999999996"/>
    <s v="S"/>
    <s v="Линейная"/>
    <s v="Правильная"/>
    <s v="Зона 1"/>
    <s v="Озеро"/>
    <s v="У входа в лифтовый холл"/>
    <n v="37"/>
    <n v="320000"/>
    <n v="1.4999999999999999E-2"/>
    <n v="0.04"/>
    <n v="0"/>
    <n v="0.03"/>
    <n v="5.0000000000000001E-3"/>
    <n v="0.03"/>
    <n v="-0.01"/>
    <n v="-1.0999999999999999E-2"/>
    <n v="0"/>
    <n v="351680"/>
    <n v="10508198.4"/>
    <n v="0"/>
    <n v="351680"/>
    <n v="10508198.4"/>
    <s v="Резерв"/>
    <s v="С3-2-276"/>
    <s v="Ст"/>
    <n v="29.88"/>
    <n v="351680"/>
    <s v="Резерв"/>
  </r>
  <r>
    <n v="879"/>
    <s v="С3-2-277"/>
    <x v="3"/>
    <n v="7"/>
    <n v="1"/>
    <n v="277"/>
    <n v="30.82"/>
    <x v="0"/>
    <s v="Ст"/>
    <n v="5.93"/>
    <n v="1.78"/>
    <n v="24.89"/>
    <n v="26.67"/>
    <s v="S"/>
    <s v="Линейная"/>
    <s v="Правильная"/>
    <s v="Зона 1"/>
    <s v="Озеро"/>
    <s v="Стандарт"/>
    <n v="14"/>
    <n v="320000"/>
    <n v="0.03"/>
    <n v="0.04"/>
    <n v="0"/>
    <n v="0.03"/>
    <n v="5.0000000000000001E-3"/>
    <n v="0.03"/>
    <n v="0"/>
    <n v="1.2E-2"/>
    <n v="0"/>
    <n v="367040"/>
    <n v="11312172.800000001"/>
    <n v="0"/>
    <n v="367040"/>
    <n v="11312172.800000001"/>
    <s v="Резерв"/>
    <s v="С3-2-277"/>
    <s v="Ст"/>
    <n v="30.82"/>
    <n v="367040"/>
    <s v="Резерв"/>
  </r>
  <r>
    <n v="880"/>
    <s v="С3-2-278"/>
    <x v="3"/>
    <n v="7"/>
    <n v="2"/>
    <n v="278"/>
    <n v="30.35"/>
    <x v="0"/>
    <s v="Ст"/>
    <n v="5.61"/>
    <n v="1.68"/>
    <n v="24.740000000000002"/>
    <n v="26.42"/>
    <s v="S"/>
    <s v="Линейная"/>
    <s v="Правильная"/>
    <s v="Зона 1"/>
    <s v="Озеро"/>
    <s v="Стандарт"/>
    <n v="14"/>
    <n v="320000"/>
    <n v="0.03"/>
    <n v="0.04"/>
    <n v="0"/>
    <n v="0.03"/>
    <n v="5.0000000000000001E-3"/>
    <n v="0.03"/>
    <n v="0"/>
    <n v="1.2E-2"/>
    <n v="0"/>
    <n v="367040"/>
    <n v="11139664"/>
    <n v="0"/>
    <n v="367040"/>
    <n v="11139664"/>
    <s v="Резерв"/>
    <s v="С3-2-278"/>
    <s v="Ст"/>
    <n v="30.35"/>
    <n v="367040"/>
    <s v="Резерв"/>
  </r>
  <r>
    <n v="881"/>
    <s v="С3-2-279"/>
    <x v="3"/>
    <n v="7"/>
    <n v="3"/>
    <n v="279"/>
    <n v="29.36"/>
    <x v="0"/>
    <s v="Ст"/>
    <n v="5.09"/>
    <n v="1.53"/>
    <n v="24.27"/>
    <n v="25.8"/>
    <s v="S"/>
    <s v="Линейная"/>
    <s v="Правильная"/>
    <s v="Зона 1"/>
    <s v="Озеро"/>
    <s v="Стандарт"/>
    <n v="14"/>
    <n v="320000"/>
    <n v="0.03"/>
    <n v="0.04"/>
    <n v="0"/>
    <n v="0.03"/>
    <n v="5.0000000000000001E-3"/>
    <n v="0.03"/>
    <n v="0"/>
    <n v="1.2E-2"/>
    <n v="0"/>
    <n v="367040"/>
    <n v="10776294.4"/>
    <n v="0"/>
    <n v="367040"/>
    <n v="10776294.4"/>
    <s v="Резерв"/>
    <s v="С3-2-279"/>
    <s v="Ст"/>
    <n v="29.36"/>
    <n v="367040"/>
    <s v="Резерв"/>
  </r>
  <r>
    <n v="882"/>
    <s v="С3-2-280"/>
    <x v="3"/>
    <n v="7"/>
    <n v="4"/>
    <n v="280"/>
    <n v="41.75"/>
    <x v="0"/>
    <s v="Ст"/>
    <n v="13.04"/>
    <n v="3.91"/>
    <n v="28.71"/>
    <n v="32.620000000000005"/>
    <s v="M"/>
    <s v="Угловая"/>
    <s v="Правильная"/>
    <s v="Зона 1"/>
    <s v="Озеро"/>
    <s v="Стандарт"/>
    <n v="14"/>
    <n v="320000"/>
    <n v="0.03"/>
    <n v="0"/>
    <n v="0.03"/>
    <n v="0.03"/>
    <n v="5.0000000000000001E-3"/>
    <n v="0.03"/>
    <n v="0"/>
    <n v="1.2E-2"/>
    <n v="0"/>
    <n v="363840"/>
    <n v="15190320"/>
    <n v="0"/>
    <n v="363840"/>
    <n v="15190320"/>
    <s v="Резерв"/>
    <s v="С3-2-280"/>
    <s v="Ст"/>
    <n v="41.75"/>
    <n v="363840"/>
    <s v="Резерв"/>
  </r>
  <r>
    <n v="883"/>
    <s v="С3-2-281"/>
    <x v="3"/>
    <n v="7"/>
    <n v="5"/>
    <n v="281"/>
    <n v="41.75"/>
    <x v="0"/>
    <s v="Ст"/>
    <n v="13.04"/>
    <n v="3.91"/>
    <n v="28.71"/>
    <n v="32.620000000000005"/>
    <s v="M"/>
    <s v="Угловая"/>
    <s v="Правильная"/>
    <s v="Зона 1"/>
    <s v="Двор+море"/>
    <s v="Стандарт"/>
    <n v="14"/>
    <n v="320000"/>
    <n v="0.03"/>
    <n v="0"/>
    <n v="0.03"/>
    <n v="0.03"/>
    <n v="5.0000000000000001E-3"/>
    <n v="0.05"/>
    <n v="0"/>
    <n v="1.2E-2"/>
    <n v="0"/>
    <n v="370240"/>
    <n v="15457520"/>
    <n v="0"/>
    <n v="370240"/>
    <n v="15457520"/>
    <s v="Резерв"/>
    <s v="С3-2-281"/>
    <s v="Ст"/>
    <n v="41.75"/>
    <n v="370240"/>
    <s v="Резерв"/>
  </r>
  <r>
    <n v="884"/>
    <s v="С3-2-282"/>
    <x v="3"/>
    <n v="7"/>
    <n v="6"/>
    <n v="282"/>
    <n v="29.36"/>
    <x v="0"/>
    <s v="Ст"/>
    <n v="5.09"/>
    <n v="1.53"/>
    <n v="24.27"/>
    <n v="25.8"/>
    <s v="S"/>
    <s v="Линейная"/>
    <s v="Правильная"/>
    <s v="Зона 1"/>
    <s v="Двор+море"/>
    <s v="Стандарт"/>
    <n v="14"/>
    <n v="320000"/>
    <n v="0.03"/>
    <n v="0.04"/>
    <n v="0"/>
    <n v="0.03"/>
    <n v="5.0000000000000001E-3"/>
    <n v="0.05"/>
    <n v="0"/>
    <n v="1.2E-2"/>
    <n v="0"/>
    <n v="373440"/>
    <n v="10964198.4"/>
    <n v="0"/>
    <n v="373440"/>
    <n v="10964198.4"/>
    <s v="Резерв"/>
    <s v="С3-2-282"/>
    <s v="Ст"/>
    <n v="29.36"/>
    <n v="373440"/>
    <s v="Резерв"/>
  </r>
  <r>
    <n v="885"/>
    <s v="С3-2-283"/>
    <x v="3"/>
    <n v="7"/>
    <n v="7"/>
    <n v="283"/>
    <n v="30.39"/>
    <x v="0"/>
    <s v="Ст"/>
    <n v="5.61"/>
    <n v="1.68"/>
    <n v="24.78"/>
    <n v="26.46"/>
    <s v="S"/>
    <s v="Линейная"/>
    <s v="Правильная"/>
    <s v="Зона 1"/>
    <s v="Двор+море"/>
    <s v="Стандарт"/>
    <n v="14"/>
    <n v="320000"/>
    <n v="0.03"/>
    <n v="0.04"/>
    <n v="0"/>
    <n v="0.03"/>
    <n v="5.0000000000000001E-3"/>
    <n v="0.05"/>
    <n v="0"/>
    <n v="1.2E-2"/>
    <n v="0"/>
    <n v="373440"/>
    <n v="11348841.6"/>
    <n v="0"/>
    <n v="373440"/>
    <n v="11348841.6"/>
    <s v="Резерв"/>
    <s v="С3-2-283"/>
    <s v="Ст"/>
    <n v="30.39"/>
    <n v="373440"/>
    <s v="Резерв"/>
  </r>
  <r>
    <n v="886"/>
    <s v="С3-2-284"/>
    <x v="3"/>
    <n v="7"/>
    <n v="8"/>
    <n v="284"/>
    <n v="30.91"/>
    <x v="0"/>
    <s v="Ст"/>
    <n v="6.13"/>
    <n v="1.84"/>
    <n v="24.78"/>
    <n v="26.62"/>
    <s v="S"/>
    <s v="Линейная"/>
    <s v="Правильная"/>
    <s v="Зона 1"/>
    <s v="Двор+море"/>
    <s v="Стандарт"/>
    <n v="14"/>
    <n v="320000"/>
    <n v="0.03"/>
    <n v="0.04"/>
    <n v="0"/>
    <n v="0.03"/>
    <n v="5.0000000000000001E-3"/>
    <n v="0.05"/>
    <n v="0"/>
    <n v="1.2E-2"/>
    <n v="0"/>
    <n v="373440"/>
    <n v="11543030.4"/>
    <n v="0"/>
    <n v="373440"/>
    <n v="11543030.4"/>
    <s v="Резерв"/>
    <s v="С3-2-284"/>
    <s v="Ст"/>
    <n v="30.91"/>
    <n v="373440"/>
    <s v="Резерв"/>
  </r>
  <r>
    <n v="887"/>
    <s v="С3-2-285"/>
    <x v="3"/>
    <n v="7"/>
    <n v="9"/>
    <n v="285"/>
    <n v="31.02"/>
    <x v="0"/>
    <s v="Ст"/>
    <n v="6.13"/>
    <n v="1.84"/>
    <n v="24.89"/>
    <n v="26.73"/>
    <s v="S"/>
    <s v="Линейная"/>
    <s v="Правильная"/>
    <s v="Зона 1"/>
    <s v="Двор+море"/>
    <s v="Стандарт"/>
    <n v="14"/>
    <n v="320000"/>
    <n v="0.03"/>
    <n v="0.04"/>
    <n v="0"/>
    <n v="0.03"/>
    <n v="5.0000000000000001E-3"/>
    <n v="0.05"/>
    <n v="0"/>
    <n v="1.2E-2"/>
    <n v="0"/>
    <n v="373440"/>
    <n v="11584108.800000001"/>
    <n v="0"/>
    <n v="373440"/>
    <n v="11584108.800000001"/>
    <s v="Резерв"/>
    <s v="С3-2-285"/>
    <s v="Ст"/>
    <n v="31.02"/>
    <n v="373440"/>
    <s v="Резерв"/>
  </r>
  <r>
    <n v="888"/>
    <s v="С3-2-286"/>
    <x v="3"/>
    <n v="7"/>
    <n v="10"/>
    <n v="286"/>
    <n v="30.35"/>
    <x v="0"/>
    <s v="Ст"/>
    <n v="5.61"/>
    <n v="1.68"/>
    <n v="24.740000000000002"/>
    <n v="26.42"/>
    <s v="S"/>
    <s v="Линейная"/>
    <s v="Правильная"/>
    <s v="Зона 1"/>
    <s v="Двор+море"/>
    <s v="У входа в лифтовый холл"/>
    <n v="14"/>
    <n v="320000"/>
    <n v="0.03"/>
    <n v="0.04"/>
    <n v="0"/>
    <n v="0.03"/>
    <n v="5.0000000000000001E-3"/>
    <n v="0.05"/>
    <n v="-0.01"/>
    <n v="1.2E-2"/>
    <n v="0"/>
    <n v="370240"/>
    <n v="11236784"/>
    <n v="0"/>
    <n v="370240"/>
    <n v="11236784"/>
    <s v="Резерв"/>
    <s v="С3-2-286"/>
    <s v="Ст"/>
    <n v="30.35"/>
    <n v="370240"/>
    <s v="Резерв"/>
  </r>
  <r>
    <n v="889"/>
    <s v="С3-2-287"/>
    <x v="3"/>
    <n v="7"/>
    <n v="11"/>
    <n v="287"/>
    <n v="30.07"/>
    <x v="0"/>
    <s v="Ст"/>
    <n v="5.09"/>
    <n v="1.53"/>
    <n v="24.98"/>
    <n v="26.51"/>
    <s v="S"/>
    <s v="Линейная"/>
    <s v="Правильная"/>
    <s v="Зона 1"/>
    <s v="Двор+море"/>
    <s v="Стандарт"/>
    <n v="14"/>
    <n v="320000"/>
    <n v="0.03"/>
    <n v="0.04"/>
    <n v="0"/>
    <n v="0.03"/>
    <n v="5.0000000000000001E-3"/>
    <n v="0.05"/>
    <n v="0"/>
    <n v="1.2E-2"/>
    <n v="0"/>
    <n v="373440"/>
    <n v="11229340.800000001"/>
    <n v="0"/>
    <n v="373440"/>
    <n v="11229340.800000001"/>
    <s v="Резерв"/>
    <s v="С3-2-287"/>
    <s v="Ст"/>
    <n v="30.07"/>
    <n v="373440"/>
    <s v="Резерв"/>
  </r>
  <r>
    <n v="890"/>
    <s v="С3-2-288"/>
    <x v="3"/>
    <n v="7"/>
    <n v="12"/>
    <n v="288"/>
    <n v="29.48"/>
    <x v="0"/>
    <s v="Ст"/>
    <n v="4.5"/>
    <n v="1.35"/>
    <n v="24.98"/>
    <n v="26.330000000000002"/>
    <s v="S"/>
    <s v="Линейная"/>
    <s v="Правильная"/>
    <s v="Зона 1"/>
    <s v="Двор+море"/>
    <s v="Стандарт"/>
    <n v="14"/>
    <n v="320000"/>
    <n v="0.03"/>
    <n v="0.04"/>
    <n v="0"/>
    <n v="0.03"/>
    <n v="5.0000000000000001E-3"/>
    <n v="0.05"/>
    <n v="0"/>
    <n v="1.2E-2"/>
    <n v="0"/>
    <n v="373440"/>
    <n v="11009011.199999999"/>
    <n v="0"/>
    <n v="373440"/>
    <n v="11009011.199999999"/>
    <s v="Резерв"/>
    <s v="С3-2-288"/>
    <s v="Ст"/>
    <n v="29.48"/>
    <n v="373440"/>
    <s v="Резерв"/>
  </r>
  <r>
    <n v="891"/>
    <s v="С3-2-289"/>
    <x v="3"/>
    <n v="7"/>
    <n v="13"/>
    <n v="289"/>
    <n v="29.39"/>
    <x v="0"/>
    <s v="Ст"/>
    <n v="4.41"/>
    <n v="1.32"/>
    <n v="24.98"/>
    <n v="26.3"/>
    <s v="S"/>
    <s v="Линейная"/>
    <s v="Правильная"/>
    <s v="Зона 1"/>
    <s v="Озеро"/>
    <s v="Стандарт"/>
    <n v="14"/>
    <n v="320000"/>
    <n v="0.03"/>
    <n v="0.04"/>
    <n v="0"/>
    <n v="0.03"/>
    <n v="5.0000000000000001E-3"/>
    <n v="0.03"/>
    <n v="0"/>
    <n v="1.2E-2"/>
    <n v="0"/>
    <n v="367040"/>
    <n v="10787305.6"/>
    <n v="0"/>
    <n v="367040"/>
    <n v="10787305.6"/>
    <s v="Резерв"/>
    <s v="С3-2-289"/>
    <s v="Ст"/>
    <n v="29.39"/>
    <n v="367040"/>
    <s v="Резерв"/>
  </r>
  <r>
    <n v="892"/>
    <s v="С3-2-290"/>
    <x v="3"/>
    <n v="7"/>
    <n v="14"/>
    <n v="290"/>
    <n v="29.88"/>
    <x v="0"/>
    <s v="Ст"/>
    <n v="4.9000000000000004"/>
    <n v="1.47"/>
    <n v="24.979999999999997"/>
    <n v="26.449999999999996"/>
    <s v="S"/>
    <s v="Линейная"/>
    <s v="Правильная"/>
    <s v="Зона 1"/>
    <s v="Озеро"/>
    <s v="У входа в лифтовый холл"/>
    <n v="14"/>
    <n v="320000"/>
    <n v="0.03"/>
    <n v="0.04"/>
    <n v="0"/>
    <n v="0.03"/>
    <n v="5.0000000000000001E-3"/>
    <n v="0.03"/>
    <n v="-0.01"/>
    <n v="1.2E-2"/>
    <n v="0"/>
    <n v="363840"/>
    <n v="10871539.199999999"/>
    <n v="0"/>
    <n v="363840"/>
    <n v="10871539.199999999"/>
    <s v="Резерв"/>
    <s v="С3-2-290"/>
    <s v="Ст"/>
    <n v="29.88"/>
    <n v="363840"/>
    <s v="Резерв"/>
  </r>
  <r>
    <n v="904"/>
    <s v="С3-2-291"/>
    <x v="3"/>
    <n v="8"/>
    <n v="1"/>
    <n v="291"/>
    <n v="30.82"/>
    <x v="0"/>
    <s v="Ст"/>
    <n v="5.93"/>
    <n v="1.78"/>
    <n v="24.89"/>
    <n v="26.67"/>
    <s v="S"/>
    <s v="Линейная"/>
    <s v="Правильная"/>
    <s v="Зона 1"/>
    <s v="Озеро"/>
    <s v="Стандарт"/>
    <n v="11"/>
    <n v="320000"/>
    <n v="5.5E-2"/>
    <n v="0.04"/>
    <n v="0"/>
    <n v="0.03"/>
    <n v="5.0000000000000001E-3"/>
    <n v="0.03"/>
    <n v="0"/>
    <n v="1.4999999999999999E-2"/>
    <n v="0"/>
    <n v="376000"/>
    <n v="11588320"/>
    <n v="0"/>
    <n v="376000"/>
    <n v="11588320"/>
    <s v="Резерв"/>
    <s v="С3-2-291"/>
    <s v="Ст"/>
    <n v="30.82"/>
    <n v="376000"/>
    <s v="Резерв"/>
  </r>
  <r>
    <n v="905"/>
    <s v="С3-2-292"/>
    <x v="3"/>
    <n v="8"/>
    <n v="2"/>
    <n v="292"/>
    <n v="30.35"/>
    <x v="0"/>
    <s v="Ст"/>
    <n v="5.61"/>
    <n v="1.68"/>
    <n v="24.740000000000002"/>
    <n v="26.42"/>
    <s v="S"/>
    <s v="Линейная"/>
    <s v="Правильная"/>
    <s v="Зона 1"/>
    <s v="Озеро"/>
    <s v="Стандарт"/>
    <n v="11"/>
    <n v="320000"/>
    <n v="5.5E-2"/>
    <n v="0.04"/>
    <n v="0"/>
    <n v="0.03"/>
    <n v="5.0000000000000001E-3"/>
    <n v="0.03"/>
    <n v="0"/>
    <n v="1.4999999999999999E-2"/>
    <n v="0"/>
    <n v="376000"/>
    <n v="11411600"/>
    <n v="0"/>
    <n v="376000"/>
    <n v="11411600"/>
    <s v="Резерв"/>
    <s v="С3-2-292"/>
    <s v="Ст"/>
    <n v="30.35"/>
    <n v="376000"/>
    <s v="Резерв"/>
  </r>
  <r>
    <n v="906"/>
    <s v="С3-2-293"/>
    <x v="3"/>
    <n v="8"/>
    <n v="3"/>
    <n v="293"/>
    <n v="29.36"/>
    <x v="0"/>
    <s v="Ст"/>
    <n v="5.09"/>
    <n v="1.53"/>
    <n v="24.27"/>
    <n v="25.8"/>
    <s v="S"/>
    <s v="Линейная"/>
    <s v="Правильная"/>
    <s v="Зона 1"/>
    <s v="Озеро"/>
    <s v="Стандарт"/>
    <n v="11"/>
    <n v="320000"/>
    <n v="5.5E-2"/>
    <n v="0.04"/>
    <n v="0"/>
    <n v="0.03"/>
    <n v="5.0000000000000001E-3"/>
    <n v="0.03"/>
    <n v="0"/>
    <n v="1.4999999999999999E-2"/>
    <n v="0"/>
    <n v="376000"/>
    <n v="11039360"/>
    <n v="0"/>
    <n v="376000"/>
    <n v="11039360"/>
    <s v="Резерв"/>
    <s v="С3-2-293"/>
    <s v="Ст"/>
    <n v="29.36"/>
    <n v="376000"/>
    <s v="Резерв"/>
  </r>
  <r>
    <n v="907"/>
    <s v="С3-2-294"/>
    <x v="3"/>
    <n v="8"/>
    <n v="4"/>
    <n v="294"/>
    <n v="41.75"/>
    <x v="0"/>
    <s v="Ст"/>
    <n v="13.04"/>
    <n v="3.91"/>
    <n v="28.71"/>
    <n v="32.620000000000005"/>
    <s v="M"/>
    <s v="Угловая"/>
    <s v="Правильная"/>
    <s v="Зона 1"/>
    <s v="Озеро"/>
    <s v="Стандарт"/>
    <n v="11"/>
    <n v="320000"/>
    <n v="5.5E-2"/>
    <n v="0"/>
    <n v="0.03"/>
    <n v="0.03"/>
    <n v="5.0000000000000001E-3"/>
    <n v="0.03"/>
    <n v="0"/>
    <n v="1.4999999999999999E-2"/>
    <n v="0"/>
    <n v="372800"/>
    <n v="15564400"/>
    <n v="0"/>
    <n v="372800"/>
    <n v="15564400"/>
    <s v="Резерв"/>
    <s v="С3-2-294"/>
    <s v="Ст"/>
    <n v="41.75"/>
    <n v="372800"/>
    <s v="Резерв"/>
  </r>
  <r>
    <n v="908"/>
    <s v="С3-2-295"/>
    <x v="3"/>
    <n v="8"/>
    <n v="5"/>
    <n v="295"/>
    <n v="72.03"/>
    <x v="1"/>
    <s v="1АЕ"/>
    <n v="18.2"/>
    <n v="5.46"/>
    <n v="53.83"/>
    <n v="59.29"/>
    <s v="XL"/>
    <s v="Угловая"/>
    <s v="Правильная"/>
    <s v="Зона 1"/>
    <s v="Двор+море"/>
    <s v="Стандарт"/>
    <n v="11"/>
    <n v="310400"/>
    <n v="5.5E-2"/>
    <n v="-0.02"/>
    <n v="0.03"/>
    <n v="0.03"/>
    <n v="5.0000000000000001E-3"/>
    <n v="0.05"/>
    <n v="0"/>
    <n v="1.4999999999999999E-2"/>
    <n v="0"/>
    <n v="361616"/>
    <n v="26047200.48"/>
    <n v="0"/>
    <n v="361616"/>
    <n v="26047200.48"/>
    <s v="Резерв"/>
    <s v="С3-2-295"/>
    <s v="1К"/>
    <n v="72.03"/>
    <n v="361616"/>
    <s v="Резерв"/>
  </r>
  <r>
    <n v="909"/>
    <s v="С3-2-296"/>
    <x v="3"/>
    <n v="8"/>
    <n v="6"/>
    <n v="296"/>
    <n v="30.39"/>
    <x v="0"/>
    <s v="Ст"/>
    <n v="5.61"/>
    <n v="1.68"/>
    <n v="24.78"/>
    <n v="26.46"/>
    <s v="S"/>
    <s v="Линейная"/>
    <s v="Правильная"/>
    <s v="Зона 1"/>
    <s v="Двор+море"/>
    <s v="Стандарт"/>
    <n v="11"/>
    <n v="320000"/>
    <n v="5.5E-2"/>
    <n v="0.04"/>
    <n v="0"/>
    <n v="0.03"/>
    <n v="5.0000000000000001E-3"/>
    <n v="0.05"/>
    <n v="0"/>
    <n v="1.4999999999999999E-2"/>
    <n v="0"/>
    <n v="382400"/>
    <n v="11621136"/>
    <n v="0"/>
    <n v="382400"/>
    <n v="11621136"/>
    <s v="Резерв"/>
    <s v="С3-2-296"/>
    <s v="Ст"/>
    <n v="30.39"/>
    <n v="382400"/>
    <s v="Резерв"/>
  </r>
  <r>
    <n v="910"/>
    <s v="С3-2-297"/>
    <x v="3"/>
    <n v="8"/>
    <n v="7"/>
    <n v="297"/>
    <n v="30.91"/>
    <x v="0"/>
    <s v="Ст"/>
    <n v="6.13"/>
    <n v="1.84"/>
    <n v="24.78"/>
    <n v="26.62"/>
    <s v="S"/>
    <s v="Линейная"/>
    <s v="Правильная"/>
    <s v="Зона 1"/>
    <s v="Двор+море"/>
    <s v="Стандарт"/>
    <n v="11"/>
    <n v="320000"/>
    <n v="5.5E-2"/>
    <n v="0.04"/>
    <n v="0"/>
    <n v="0.03"/>
    <n v="5.0000000000000001E-3"/>
    <n v="0.05"/>
    <n v="0"/>
    <n v="1.4999999999999999E-2"/>
    <n v="0"/>
    <n v="382400"/>
    <n v="11819984"/>
    <n v="0"/>
    <n v="382400"/>
    <n v="11819984"/>
    <s v="Резерв"/>
    <s v="С3-2-297"/>
    <s v="Ст"/>
    <n v="30.91"/>
    <n v="382400"/>
    <s v="Резерв"/>
  </r>
  <r>
    <n v="911"/>
    <s v="С3-2-298"/>
    <x v="3"/>
    <n v="8"/>
    <n v="8"/>
    <n v="298"/>
    <n v="31.02"/>
    <x v="0"/>
    <s v="Ст"/>
    <n v="6.13"/>
    <n v="1.84"/>
    <n v="24.89"/>
    <n v="26.73"/>
    <s v="S"/>
    <s v="Линейная"/>
    <s v="Правильная"/>
    <s v="Зона 1"/>
    <s v="Двор+море"/>
    <s v="Стандарт"/>
    <n v="11"/>
    <n v="320000"/>
    <n v="5.5E-2"/>
    <n v="0.04"/>
    <n v="0"/>
    <n v="0.03"/>
    <n v="5.0000000000000001E-3"/>
    <n v="0.05"/>
    <n v="0"/>
    <n v="1.4999999999999999E-2"/>
    <n v="0"/>
    <n v="382400"/>
    <n v="11862048"/>
    <n v="0"/>
    <n v="382400"/>
    <n v="11862048"/>
    <s v="Резерв"/>
    <s v="С3-2-298"/>
    <s v="Ст"/>
    <n v="31.02"/>
    <n v="382400"/>
    <s v="Резерв"/>
  </r>
  <r>
    <n v="912"/>
    <s v="С3-2-299"/>
    <x v="3"/>
    <n v="8"/>
    <n v="9"/>
    <n v="299"/>
    <n v="30.35"/>
    <x v="0"/>
    <s v="Ст"/>
    <n v="5.61"/>
    <n v="1.68"/>
    <n v="24.740000000000002"/>
    <n v="26.42"/>
    <s v="S"/>
    <s v="Линейная"/>
    <s v="Правильная"/>
    <s v="Зона 1"/>
    <s v="Двор+море"/>
    <s v="У входа в лифтовый холл"/>
    <n v="11"/>
    <n v="320000"/>
    <n v="5.5E-2"/>
    <n v="0.04"/>
    <n v="0"/>
    <n v="0.03"/>
    <n v="5.0000000000000001E-3"/>
    <n v="0.05"/>
    <n v="-0.01"/>
    <n v="1.4999999999999999E-2"/>
    <n v="0"/>
    <n v="379200"/>
    <n v="11508720"/>
    <n v="0"/>
    <n v="379200"/>
    <n v="11508720"/>
    <s v="Резерв"/>
    <s v="С3-2-299"/>
    <s v="Ст"/>
    <n v="30.35"/>
    <n v="379200"/>
    <s v="Резерв"/>
  </r>
  <r>
    <n v="913"/>
    <s v="С3-2-300"/>
    <x v="3"/>
    <n v="8"/>
    <n v="10"/>
    <n v="300"/>
    <n v="59.98"/>
    <x v="1"/>
    <s v="1АЕ"/>
    <n v="9.67"/>
    <n v="2.9"/>
    <n v="50.309999999999995"/>
    <n v="53.209999999999994"/>
    <s v="L"/>
    <s v="Угловая"/>
    <s v="Правильная"/>
    <s v="Зона 1"/>
    <s v="Двор+море"/>
    <s v="Окна на кровлю"/>
    <n v="11"/>
    <n v="310400"/>
    <n v="5.5E-2"/>
    <n v="-0.01"/>
    <n v="0.03"/>
    <n v="0.03"/>
    <n v="5.0000000000000001E-3"/>
    <n v="0.05"/>
    <n v="-5.0000000000000001E-3"/>
    <n v="1.4999999999999999E-2"/>
    <n v="0"/>
    <n v="363168"/>
    <n v="21782816.640000001"/>
    <n v="0"/>
    <n v="363168"/>
    <n v="21782816.640000001"/>
    <s v="Резерв"/>
    <s v="С3-2-300"/>
    <s v="1К"/>
    <n v="59.98"/>
    <n v="363168"/>
    <s v="Резерв"/>
  </r>
  <r>
    <n v="914"/>
    <s v="С3-2-301"/>
    <x v="3"/>
    <n v="8"/>
    <n v="11"/>
    <n v="301"/>
    <n v="36.83"/>
    <x v="0"/>
    <s v="Ст"/>
    <n v="4.41"/>
    <n v="1.32"/>
    <n v="32.42"/>
    <n v="33.74"/>
    <s v="L"/>
    <s v="Угловая"/>
    <s v="Правильная"/>
    <s v="Зона 1"/>
    <s v="Озеро"/>
    <s v="Окна на кровлю"/>
    <n v="11"/>
    <n v="320000"/>
    <n v="5.5E-2"/>
    <n v="-0.01"/>
    <n v="0.03"/>
    <n v="0.03"/>
    <n v="5.0000000000000001E-3"/>
    <n v="0.03"/>
    <n v="-5.0000000000000001E-3"/>
    <n v="1.4999999999999999E-2"/>
    <n v="0"/>
    <n v="368000"/>
    <n v="13553440"/>
    <n v="0"/>
    <n v="368000"/>
    <n v="13553440"/>
    <s v="Резерв"/>
    <s v="С3-2-301"/>
    <s v="Ст"/>
    <n v="36.83"/>
    <n v="368000"/>
    <s v="Резерв"/>
  </r>
  <r>
    <n v="926"/>
    <s v="С3-2-302"/>
    <x v="3"/>
    <n v="9"/>
    <n v="1"/>
    <n v="302"/>
    <n v="30.82"/>
    <x v="0"/>
    <s v="Ст"/>
    <n v="5.93"/>
    <n v="1.78"/>
    <n v="24.89"/>
    <n v="26.67"/>
    <s v="S"/>
    <s v="Линейная"/>
    <s v="Правильная"/>
    <s v="Зона 1"/>
    <s v="Озеро"/>
    <s v="Стандарт"/>
    <n v="11"/>
    <n v="320000"/>
    <n v="8.4999999999999992E-2"/>
    <n v="0.04"/>
    <n v="0"/>
    <n v="0.03"/>
    <n v="5.0000000000000001E-3"/>
    <n v="0.03"/>
    <n v="0"/>
    <n v="1.4999999999999999E-2"/>
    <n v="0"/>
    <n v="385600"/>
    <n v="11884192"/>
    <n v="0"/>
    <n v="385600"/>
    <n v="11884192"/>
    <s v="Резерв"/>
    <s v="С3-2-302"/>
    <s v="Ст"/>
    <n v="30.82"/>
    <n v="385600"/>
    <s v="Резерв"/>
  </r>
  <r>
    <n v="927"/>
    <s v="С3-2-303"/>
    <x v="3"/>
    <n v="9"/>
    <n v="2"/>
    <n v="303"/>
    <n v="30.35"/>
    <x v="0"/>
    <s v="Ст"/>
    <n v="5.61"/>
    <n v="1.68"/>
    <n v="24.740000000000002"/>
    <n v="26.42"/>
    <s v="S"/>
    <s v="Линейная"/>
    <s v="Правильная"/>
    <s v="Зона 1"/>
    <s v="Озеро"/>
    <s v="Стандарт"/>
    <n v="11"/>
    <n v="320000"/>
    <n v="8.4999999999999992E-2"/>
    <n v="0.04"/>
    <n v="0"/>
    <n v="0.03"/>
    <n v="5.0000000000000001E-3"/>
    <n v="0.03"/>
    <n v="0"/>
    <n v="1.4999999999999999E-2"/>
    <n v="0"/>
    <n v="385600"/>
    <n v="11702960"/>
    <n v="0"/>
    <n v="385600"/>
    <n v="11702960"/>
    <s v="Резерв"/>
    <s v="С3-2-303"/>
    <s v="Ст"/>
    <n v="30.35"/>
    <n v="385600"/>
    <s v="Резерв"/>
  </r>
  <r>
    <n v="928"/>
    <s v="С3-2-304"/>
    <x v="3"/>
    <n v="9"/>
    <n v="3"/>
    <n v="304"/>
    <n v="29.36"/>
    <x v="0"/>
    <s v="Ст"/>
    <n v="5.09"/>
    <n v="1.53"/>
    <n v="24.27"/>
    <n v="25.8"/>
    <s v="S"/>
    <s v="Линейная"/>
    <s v="Правильная"/>
    <s v="Зона 1"/>
    <s v="Озеро"/>
    <s v="Стандарт"/>
    <n v="11"/>
    <n v="320000"/>
    <n v="8.4999999999999992E-2"/>
    <n v="0.04"/>
    <n v="0"/>
    <n v="0.03"/>
    <n v="5.0000000000000001E-3"/>
    <n v="0.03"/>
    <n v="0"/>
    <n v="1.4999999999999999E-2"/>
    <n v="0"/>
    <n v="385600"/>
    <n v="11321216"/>
    <n v="0"/>
    <n v="385600"/>
    <n v="11321216"/>
    <s v="Резерв"/>
    <s v="С3-2-304"/>
    <s v="Ст"/>
    <n v="29.36"/>
    <n v="385600"/>
    <s v="Резерв"/>
  </r>
  <r>
    <n v="929"/>
    <s v="С3-2-305"/>
    <x v="3"/>
    <n v="9"/>
    <n v="4"/>
    <n v="305"/>
    <n v="41.75"/>
    <x v="0"/>
    <s v="Ст"/>
    <n v="13.04"/>
    <n v="3.91"/>
    <n v="28.71"/>
    <n v="32.620000000000005"/>
    <s v="M"/>
    <s v="Угловая"/>
    <s v="Правильная"/>
    <s v="Зона 1"/>
    <s v="Озеро"/>
    <s v="Стандарт"/>
    <n v="11"/>
    <n v="320000"/>
    <n v="8.4999999999999992E-2"/>
    <n v="0"/>
    <n v="0.03"/>
    <n v="0.03"/>
    <n v="5.0000000000000001E-3"/>
    <n v="0.03"/>
    <n v="0"/>
    <n v="1.4999999999999999E-2"/>
    <n v="0"/>
    <n v="382400"/>
    <n v="15965200"/>
    <n v="0"/>
    <n v="382400"/>
    <n v="15965200"/>
    <s v="Резерв"/>
    <s v="С3-2-305"/>
    <s v="Ст"/>
    <n v="41.75"/>
    <n v="382400"/>
    <s v="Резерв"/>
  </r>
  <r>
    <n v="930"/>
    <s v="С3-2-306"/>
    <x v="3"/>
    <n v="9"/>
    <n v="5"/>
    <n v="306"/>
    <n v="72.03"/>
    <x v="1"/>
    <s v="1АЕ"/>
    <n v="18.2"/>
    <n v="5.46"/>
    <n v="53.83"/>
    <n v="59.29"/>
    <s v="XL"/>
    <s v="Угловая"/>
    <s v="Правильная"/>
    <s v="Зона 1"/>
    <s v="Море"/>
    <s v="Стандарт"/>
    <n v="11"/>
    <n v="310400"/>
    <n v="8.4999999999999992E-2"/>
    <n v="-0.02"/>
    <n v="0.03"/>
    <n v="0.03"/>
    <n v="5.0000000000000001E-3"/>
    <n v="7.0000000000000007E-2"/>
    <n v="0"/>
    <n v="1.4999999999999999E-2"/>
    <n v="0"/>
    <n v="377136"/>
    <n v="27165106.080000002"/>
    <n v="0"/>
    <n v="377136"/>
    <n v="27165106.080000002"/>
    <s v="Резерв"/>
    <s v="С3-2-306"/>
    <s v="1К"/>
    <n v="72.03"/>
    <n v="377136"/>
    <s v="Резерв"/>
  </r>
  <r>
    <n v="931"/>
    <s v="С3-2-307"/>
    <x v="3"/>
    <n v="9"/>
    <n v="6"/>
    <n v="307"/>
    <n v="30.39"/>
    <x v="0"/>
    <s v="Ст"/>
    <n v="5.61"/>
    <n v="1.68"/>
    <n v="24.78"/>
    <n v="26.46"/>
    <s v="S"/>
    <s v="Линейная"/>
    <s v="Правильная"/>
    <s v="Зона 1"/>
    <s v="Море"/>
    <s v="Стандарт"/>
    <n v="11"/>
    <n v="320000"/>
    <n v="8.4999999999999992E-2"/>
    <n v="0.04"/>
    <n v="0"/>
    <n v="0.03"/>
    <n v="5.0000000000000001E-3"/>
    <n v="7.0000000000000007E-2"/>
    <n v="0"/>
    <n v="1.4999999999999999E-2"/>
    <n v="0"/>
    <n v="398400"/>
    <n v="12107376"/>
    <n v="0"/>
    <n v="398400"/>
    <n v="12107376"/>
    <s v="Резерв"/>
    <s v="С3-2-307"/>
    <s v="Ст"/>
    <n v="30.39"/>
    <n v="398400"/>
    <s v="Резерв"/>
  </r>
  <r>
    <n v="932"/>
    <s v="С3-2-308"/>
    <x v="3"/>
    <n v="9"/>
    <n v="7"/>
    <n v="308"/>
    <n v="30.91"/>
    <x v="0"/>
    <s v="Ст"/>
    <n v="6.13"/>
    <n v="1.84"/>
    <n v="24.78"/>
    <n v="26.62"/>
    <s v="S"/>
    <s v="Линейная"/>
    <s v="Правильная"/>
    <s v="Зона 1"/>
    <s v="Море"/>
    <s v="Стандарт"/>
    <n v="11"/>
    <n v="320000"/>
    <n v="8.4999999999999992E-2"/>
    <n v="0.04"/>
    <n v="0"/>
    <n v="0.03"/>
    <n v="5.0000000000000001E-3"/>
    <n v="7.0000000000000007E-2"/>
    <n v="0"/>
    <n v="1.4999999999999999E-2"/>
    <n v="0"/>
    <n v="398400"/>
    <n v="12314544"/>
    <n v="0"/>
    <n v="398400"/>
    <n v="12314544"/>
    <s v="Резерв"/>
    <s v="С3-2-308"/>
    <s v="Ст"/>
    <n v="30.91"/>
    <n v="398400"/>
    <s v="Резерв"/>
  </r>
  <r>
    <n v="933"/>
    <s v="С3-2-309"/>
    <x v="3"/>
    <n v="9"/>
    <n v="8"/>
    <n v="309"/>
    <n v="31.02"/>
    <x v="0"/>
    <s v="Ст"/>
    <n v="6.13"/>
    <n v="1.84"/>
    <n v="24.89"/>
    <n v="26.73"/>
    <s v="S"/>
    <s v="Линейная"/>
    <s v="Правильная"/>
    <s v="Зона 1"/>
    <s v="Море"/>
    <s v="Стандарт"/>
    <n v="11"/>
    <n v="320000"/>
    <n v="8.4999999999999992E-2"/>
    <n v="0.04"/>
    <n v="0"/>
    <n v="0.03"/>
    <n v="5.0000000000000001E-3"/>
    <n v="7.0000000000000007E-2"/>
    <n v="0"/>
    <n v="1.4999999999999999E-2"/>
    <n v="0"/>
    <n v="398400"/>
    <n v="12358368"/>
    <n v="0"/>
    <n v="398400"/>
    <n v="12358368"/>
    <s v="Резерв"/>
    <s v="С3-2-309"/>
    <s v="Ст"/>
    <n v="31.02"/>
    <n v="398400"/>
    <s v="Резерв"/>
  </r>
  <r>
    <n v="934"/>
    <s v="С3-2-310"/>
    <x v="3"/>
    <n v="9"/>
    <n v="9"/>
    <n v="310"/>
    <n v="30.35"/>
    <x v="0"/>
    <s v="Ст"/>
    <n v="5.61"/>
    <n v="1.68"/>
    <n v="24.740000000000002"/>
    <n v="26.42"/>
    <s v="S"/>
    <s v="Линейная"/>
    <s v="Правильная"/>
    <s v="Зона 1"/>
    <s v="Море"/>
    <s v="У входа в лифтовый холл"/>
    <n v="11"/>
    <n v="320000"/>
    <n v="8.4999999999999992E-2"/>
    <n v="0.04"/>
    <n v="0"/>
    <n v="0.03"/>
    <n v="5.0000000000000001E-3"/>
    <n v="7.0000000000000007E-2"/>
    <n v="-0.01"/>
    <n v="1.4999999999999999E-2"/>
    <n v="0"/>
    <n v="395200"/>
    <n v="11994320"/>
    <n v="0"/>
    <n v="395200"/>
    <n v="11994320"/>
    <s v="Резерв"/>
    <s v="С3-2-310"/>
    <s v="Ст"/>
    <n v="30.35"/>
    <n v="395200"/>
    <s v="Резерв"/>
  </r>
  <r>
    <n v="935"/>
    <s v="С3-2-311"/>
    <x v="3"/>
    <n v="9"/>
    <n v="10"/>
    <n v="311"/>
    <n v="63.19"/>
    <x v="1"/>
    <s v="1АЕ"/>
    <n v="12.88"/>
    <n v="3.86"/>
    <n v="50.309999999999995"/>
    <n v="54.169999999999995"/>
    <s v="L"/>
    <s v="Угловая"/>
    <s v="Правильная"/>
    <s v="Зона 1"/>
    <s v="Море"/>
    <s v="Стандарт"/>
    <n v="11"/>
    <n v="310400"/>
    <n v="8.4999999999999992E-2"/>
    <n v="-0.01"/>
    <n v="0.03"/>
    <n v="0.03"/>
    <n v="5.0000000000000001E-3"/>
    <n v="7.0000000000000007E-2"/>
    <n v="0"/>
    <n v="1.4999999999999999E-2"/>
    <n v="0"/>
    <n v="380240"/>
    <n v="24027365.599999998"/>
    <n v="0"/>
    <n v="380240"/>
    <n v="24027365.599999998"/>
    <s v="Резерв"/>
    <s v="С3-2-311"/>
    <s v="1К"/>
    <n v="63.19"/>
    <n v="380240"/>
    <s v="Резерв"/>
  </r>
  <r>
    <n v="936"/>
    <s v="С3-2-312"/>
    <x v="3"/>
    <n v="9"/>
    <n v="11"/>
    <n v="312"/>
    <n v="40.130000000000003"/>
    <x v="0"/>
    <s v="Ст"/>
    <n v="7.71"/>
    <n v="2.31"/>
    <n v="32.42"/>
    <n v="34.730000000000004"/>
    <s v="L"/>
    <s v="Угловая"/>
    <s v="Правильная"/>
    <s v="Зона 1"/>
    <s v="Озеро"/>
    <s v="Стандарт"/>
    <n v="11"/>
    <n v="320000"/>
    <n v="8.4999999999999992E-2"/>
    <n v="-0.01"/>
    <n v="0.03"/>
    <n v="0.03"/>
    <n v="5.0000000000000001E-3"/>
    <n v="0.03"/>
    <n v="0"/>
    <n v="1.4999999999999999E-2"/>
    <n v="0"/>
    <n v="379200"/>
    <n v="15217296.000000002"/>
    <n v="0"/>
    <n v="379200"/>
    <n v="15217296.000000002"/>
    <s v="Резерв"/>
    <s v="С3-2-312"/>
    <s v="Ст"/>
    <n v="40.130000000000003"/>
    <n v="379200"/>
    <s v="Резерв"/>
  </r>
  <r>
    <n v="948"/>
    <s v="С3-2-313"/>
    <x v="3"/>
    <n v="10"/>
    <n v="1"/>
    <n v="313"/>
    <n v="30.82"/>
    <x v="0"/>
    <s v="Ст"/>
    <n v="5.93"/>
    <n v="1.78"/>
    <n v="24.89"/>
    <n v="26.67"/>
    <s v="S"/>
    <s v="Линейная"/>
    <s v="Правильная"/>
    <s v="Зона 1"/>
    <s v="Озеро"/>
    <s v="Стандарт"/>
    <n v="11"/>
    <n v="320000"/>
    <n v="0.12"/>
    <n v="0.04"/>
    <n v="0"/>
    <n v="0.03"/>
    <n v="5.0000000000000001E-3"/>
    <n v="0.03"/>
    <n v="0"/>
    <n v="1.4999999999999999E-2"/>
    <n v="0"/>
    <n v="396800"/>
    <n v="12229376"/>
    <n v="0"/>
    <n v="396800"/>
    <n v="12229376"/>
    <s v="Резерв"/>
    <s v="С3-2-313"/>
    <s v="Ст"/>
    <n v="30.82"/>
    <n v="396800"/>
    <s v="Резерв"/>
  </r>
  <r>
    <n v="949"/>
    <s v="С3-2-314"/>
    <x v="3"/>
    <n v="10"/>
    <n v="2"/>
    <n v="314"/>
    <n v="30.35"/>
    <x v="0"/>
    <s v="Ст"/>
    <n v="5.61"/>
    <n v="1.68"/>
    <n v="24.740000000000002"/>
    <n v="26.42"/>
    <s v="S"/>
    <s v="Линейная"/>
    <s v="Правильная"/>
    <s v="Зона 1"/>
    <s v="Озеро"/>
    <s v="Стандарт"/>
    <n v="11"/>
    <n v="320000"/>
    <n v="0.12"/>
    <n v="0.04"/>
    <n v="0"/>
    <n v="0.03"/>
    <n v="5.0000000000000001E-3"/>
    <n v="0.03"/>
    <n v="0"/>
    <n v="1.4999999999999999E-2"/>
    <n v="0"/>
    <n v="396800"/>
    <n v="12042880"/>
    <n v="0"/>
    <n v="396800"/>
    <n v="12042880"/>
    <s v="Резерв"/>
    <s v="С3-2-314"/>
    <s v="Ст"/>
    <n v="30.35"/>
    <n v="396800"/>
    <s v="Резерв"/>
  </r>
  <r>
    <n v="950"/>
    <s v="С3-2-315"/>
    <x v="3"/>
    <n v="10"/>
    <n v="3"/>
    <n v="315"/>
    <n v="29.36"/>
    <x v="0"/>
    <s v="Ст"/>
    <n v="5.09"/>
    <n v="1.53"/>
    <n v="24.27"/>
    <n v="25.8"/>
    <s v="S"/>
    <s v="Линейная"/>
    <s v="Правильная"/>
    <s v="Зона 1"/>
    <s v="Озеро"/>
    <s v="Стандарт"/>
    <n v="11"/>
    <n v="320000"/>
    <n v="0.12"/>
    <n v="0.04"/>
    <n v="0"/>
    <n v="0.03"/>
    <n v="5.0000000000000001E-3"/>
    <n v="0.03"/>
    <n v="0"/>
    <n v="1.4999999999999999E-2"/>
    <n v="0"/>
    <n v="396800"/>
    <n v="11650048"/>
    <n v="0"/>
    <n v="396800"/>
    <n v="11650048"/>
    <s v="Резерв"/>
    <s v="С3-2-315"/>
    <s v="Ст"/>
    <n v="29.36"/>
    <n v="396800"/>
    <s v="Резерв"/>
  </r>
  <r>
    <n v="951"/>
    <s v="С3-2-316"/>
    <x v="3"/>
    <n v="10"/>
    <n v="4"/>
    <n v="316"/>
    <n v="41.75"/>
    <x v="0"/>
    <s v="Ст"/>
    <n v="13.04"/>
    <n v="3.91"/>
    <n v="28.71"/>
    <n v="32.620000000000005"/>
    <s v="M"/>
    <s v="Угловая"/>
    <s v="Правильная"/>
    <s v="Зона 1"/>
    <s v="Озеро"/>
    <s v="Стандарт"/>
    <n v="11"/>
    <n v="320000"/>
    <n v="0.12"/>
    <n v="0"/>
    <n v="0.03"/>
    <n v="0.03"/>
    <n v="5.0000000000000001E-3"/>
    <n v="0.03"/>
    <n v="0"/>
    <n v="1.4999999999999999E-2"/>
    <n v="0"/>
    <n v="393600"/>
    <n v="16432800"/>
    <n v="0"/>
    <n v="393600"/>
    <n v="16432800"/>
    <s v="Резерв"/>
    <s v="С3-2-316"/>
    <s v="Ст"/>
    <n v="41.75"/>
    <n v="393600"/>
    <s v="Резерв"/>
  </r>
  <r>
    <n v="952"/>
    <s v="С3-2-317"/>
    <x v="3"/>
    <n v="10"/>
    <n v="5"/>
    <n v="317"/>
    <n v="72.03"/>
    <x v="1"/>
    <s v="1АЕ"/>
    <n v="18.2"/>
    <n v="5.46"/>
    <n v="53.83"/>
    <n v="59.29"/>
    <s v="XL"/>
    <s v="Угловая"/>
    <s v="Правильная"/>
    <s v="Зона 1"/>
    <s v="Море"/>
    <s v="Стандарт"/>
    <n v="11"/>
    <n v="310400"/>
    <n v="0.12"/>
    <n v="-0.02"/>
    <n v="0.03"/>
    <n v="0.03"/>
    <n v="5.0000000000000001E-3"/>
    <n v="7.0000000000000007E-2"/>
    <n v="0"/>
    <n v="1.4999999999999999E-2"/>
    <n v="0"/>
    <n v="388000"/>
    <n v="27947640"/>
    <n v="0"/>
    <n v="388000"/>
    <n v="27947640"/>
    <s v="Резерв"/>
    <s v="С3-2-317"/>
    <s v="1К"/>
    <n v="72.03"/>
    <n v="388000"/>
    <s v="Резерв"/>
  </r>
  <r>
    <n v="953"/>
    <s v="С3-2-318"/>
    <x v="3"/>
    <n v="10"/>
    <n v="6"/>
    <n v="318"/>
    <n v="30.39"/>
    <x v="0"/>
    <s v="Ст"/>
    <n v="5.61"/>
    <n v="1.68"/>
    <n v="24.78"/>
    <n v="26.46"/>
    <s v="S"/>
    <s v="Линейная"/>
    <s v="Правильная"/>
    <s v="Зона 1"/>
    <s v="Море"/>
    <s v="Стандарт"/>
    <n v="11"/>
    <n v="320000"/>
    <n v="0.12"/>
    <n v="0.04"/>
    <n v="0"/>
    <n v="0.03"/>
    <n v="5.0000000000000001E-3"/>
    <n v="7.0000000000000007E-2"/>
    <n v="0"/>
    <n v="1.4999999999999999E-2"/>
    <n v="0"/>
    <n v="409600"/>
    <n v="12447744"/>
    <n v="0"/>
    <n v="409600"/>
    <n v="12447744"/>
    <s v="Резерв"/>
    <s v="С3-2-318"/>
    <s v="Ст"/>
    <n v="30.39"/>
    <n v="409600"/>
    <s v="Резерв"/>
  </r>
  <r>
    <n v="954"/>
    <s v="С3-2-319"/>
    <x v="3"/>
    <n v="10"/>
    <n v="7"/>
    <n v="319"/>
    <n v="30.91"/>
    <x v="0"/>
    <s v="Ст"/>
    <n v="6.13"/>
    <n v="1.84"/>
    <n v="24.78"/>
    <n v="26.62"/>
    <s v="S"/>
    <s v="Линейная"/>
    <s v="Правильная"/>
    <s v="Зона 1"/>
    <s v="Море"/>
    <s v="Стандарт"/>
    <n v="11"/>
    <n v="320000"/>
    <n v="0.12"/>
    <n v="0.04"/>
    <n v="0"/>
    <n v="0.03"/>
    <n v="5.0000000000000001E-3"/>
    <n v="7.0000000000000007E-2"/>
    <n v="0"/>
    <n v="1.4999999999999999E-2"/>
    <n v="0"/>
    <n v="409600"/>
    <n v="12660736"/>
    <n v="0"/>
    <n v="409600"/>
    <n v="12660736"/>
    <s v="Резерв"/>
    <s v="С3-2-319"/>
    <s v="Ст"/>
    <n v="30.91"/>
    <n v="409600"/>
    <s v="Резерв"/>
  </r>
  <r>
    <n v="955"/>
    <s v="С3-2-320"/>
    <x v="3"/>
    <n v="10"/>
    <n v="8"/>
    <n v="320"/>
    <n v="31.02"/>
    <x v="0"/>
    <s v="Ст"/>
    <n v="6.13"/>
    <n v="1.84"/>
    <n v="24.89"/>
    <n v="26.73"/>
    <s v="S"/>
    <s v="Линейная"/>
    <s v="Правильная"/>
    <s v="Зона 1"/>
    <s v="Море"/>
    <s v="Стандарт"/>
    <n v="11"/>
    <n v="320000"/>
    <n v="0.12"/>
    <n v="0.04"/>
    <n v="0"/>
    <n v="0.03"/>
    <n v="5.0000000000000001E-3"/>
    <n v="7.0000000000000007E-2"/>
    <n v="0"/>
    <n v="1.4999999999999999E-2"/>
    <n v="0"/>
    <n v="409600"/>
    <n v="12705792"/>
    <n v="0"/>
    <n v="409600"/>
    <n v="12705792"/>
    <s v="Резерв"/>
    <s v="С3-2-320"/>
    <s v="Ст"/>
    <n v="31.02"/>
    <n v="409600"/>
    <s v="Резерв"/>
  </r>
  <r>
    <n v="956"/>
    <s v="С3-2-321"/>
    <x v="3"/>
    <n v="10"/>
    <n v="9"/>
    <n v="321"/>
    <n v="30.35"/>
    <x v="0"/>
    <s v="Ст"/>
    <n v="5.61"/>
    <n v="1.68"/>
    <n v="24.740000000000002"/>
    <n v="26.42"/>
    <s v="S"/>
    <s v="Линейная"/>
    <s v="Правильная"/>
    <s v="Зона 1"/>
    <s v="Море"/>
    <s v="У входа в лифтовый холл"/>
    <n v="11"/>
    <n v="320000"/>
    <n v="0.12"/>
    <n v="0.04"/>
    <n v="0"/>
    <n v="0.03"/>
    <n v="5.0000000000000001E-3"/>
    <n v="7.0000000000000007E-2"/>
    <n v="-0.01"/>
    <n v="1.4999999999999999E-2"/>
    <n v="0"/>
    <n v="406400"/>
    <n v="12334240"/>
    <n v="0"/>
    <n v="406400"/>
    <n v="12334240"/>
    <s v="Резерв"/>
    <s v="С3-2-321"/>
    <s v="Ст"/>
    <n v="30.35"/>
    <n v="406400"/>
    <s v="Резерв"/>
  </r>
  <r>
    <n v="957"/>
    <s v="С3-2-322"/>
    <x v="3"/>
    <n v="10"/>
    <n v="10"/>
    <n v="322"/>
    <n v="63.19"/>
    <x v="1"/>
    <s v="1АЕ"/>
    <n v="12.88"/>
    <n v="3.86"/>
    <n v="50.309999999999995"/>
    <n v="54.169999999999995"/>
    <s v="L"/>
    <s v="Угловая"/>
    <s v="Правильная"/>
    <s v="Зона 1"/>
    <s v="Море"/>
    <s v="Стандарт"/>
    <n v="11"/>
    <n v="310400"/>
    <n v="0.12"/>
    <n v="-0.01"/>
    <n v="0.03"/>
    <n v="0.03"/>
    <n v="5.0000000000000001E-3"/>
    <n v="7.0000000000000007E-2"/>
    <n v="0"/>
    <n v="1.4999999999999999E-2"/>
    <n v="0"/>
    <n v="391104"/>
    <n v="24713861.759999998"/>
    <n v="0"/>
    <n v="391104"/>
    <n v="24713861.759999998"/>
    <s v="Резерв"/>
    <s v="С3-2-322"/>
    <s v="1К"/>
    <n v="63.19"/>
    <n v="391104"/>
    <s v="Резерв"/>
  </r>
  <r>
    <n v="958"/>
    <s v="С3-2-323"/>
    <x v="3"/>
    <n v="10"/>
    <n v="11"/>
    <n v="323"/>
    <n v="40.130000000000003"/>
    <x v="0"/>
    <s v="Ст"/>
    <n v="7.71"/>
    <n v="2.31"/>
    <n v="32.42"/>
    <n v="34.730000000000004"/>
    <s v="L"/>
    <s v="Угловая"/>
    <s v="Правильная"/>
    <s v="Зона 1"/>
    <s v="Озеро"/>
    <s v="Стандарт"/>
    <n v="11"/>
    <n v="320000"/>
    <n v="0.12"/>
    <n v="-0.01"/>
    <n v="0.03"/>
    <n v="0.03"/>
    <n v="5.0000000000000001E-3"/>
    <n v="0.03"/>
    <n v="0"/>
    <n v="1.4999999999999999E-2"/>
    <n v="0"/>
    <n v="390400"/>
    <n v="15666752.000000002"/>
    <n v="0"/>
    <n v="390400"/>
    <n v="15666752.000000002"/>
    <s v="Резерв"/>
    <s v="С3-2-323"/>
    <s v="Ст"/>
    <n v="40.130000000000003"/>
    <n v="390400"/>
    <s v="Резерв"/>
  </r>
  <r>
    <n v="970"/>
    <s v="С3-2-324"/>
    <x v="3"/>
    <n v="11"/>
    <n v="1"/>
    <n v="324"/>
    <n v="30.82"/>
    <x v="0"/>
    <s v="Ст"/>
    <n v="5.93"/>
    <n v="1.78"/>
    <n v="24.89"/>
    <n v="26.67"/>
    <s v="S"/>
    <s v="Линейная"/>
    <s v="Правильная"/>
    <s v="Зона 1"/>
    <s v="Озеро"/>
    <s v="Стандарт"/>
    <n v="11"/>
    <n v="320000"/>
    <n v="0.16"/>
    <n v="0.04"/>
    <n v="0"/>
    <n v="0.03"/>
    <n v="5.0000000000000001E-3"/>
    <n v="0.03"/>
    <n v="0"/>
    <n v="1.4999999999999999E-2"/>
    <n v="0"/>
    <n v="409600"/>
    <n v="12623872"/>
    <n v="0"/>
    <n v="409600"/>
    <n v="12623872"/>
    <s v="Резерв"/>
    <s v="С3-2-324"/>
    <s v="Ст"/>
    <n v="30.82"/>
    <n v="409600"/>
    <s v="Резерв"/>
  </r>
  <r>
    <n v="971"/>
    <s v="С3-2-325"/>
    <x v="3"/>
    <n v="11"/>
    <n v="2"/>
    <n v="325"/>
    <n v="30.35"/>
    <x v="0"/>
    <s v="Ст"/>
    <n v="5.61"/>
    <n v="1.68"/>
    <n v="24.740000000000002"/>
    <n v="26.42"/>
    <s v="S"/>
    <s v="Линейная"/>
    <s v="Правильная"/>
    <s v="Зона 1"/>
    <s v="Озеро"/>
    <s v="Стандарт"/>
    <n v="11"/>
    <n v="320000"/>
    <n v="0.16"/>
    <n v="0.04"/>
    <n v="0"/>
    <n v="0.03"/>
    <n v="5.0000000000000001E-3"/>
    <n v="0.03"/>
    <n v="0"/>
    <n v="1.4999999999999999E-2"/>
    <n v="0"/>
    <n v="409600"/>
    <n v="12431360"/>
    <n v="0"/>
    <n v="409600"/>
    <n v="12431360"/>
    <s v="Резерв"/>
    <s v="С3-2-325"/>
    <s v="Ст"/>
    <n v="30.35"/>
    <n v="409600"/>
    <s v="Резерв"/>
  </r>
  <r>
    <n v="972"/>
    <s v="С3-2-326"/>
    <x v="3"/>
    <n v="11"/>
    <n v="3"/>
    <n v="326"/>
    <n v="29.36"/>
    <x v="0"/>
    <s v="Ст"/>
    <n v="5.09"/>
    <n v="1.53"/>
    <n v="24.27"/>
    <n v="25.8"/>
    <s v="S"/>
    <s v="Линейная"/>
    <s v="Правильная"/>
    <s v="Зона 1"/>
    <s v="Озеро"/>
    <s v="Стандарт"/>
    <n v="11"/>
    <n v="320000"/>
    <n v="0.16"/>
    <n v="0.04"/>
    <n v="0"/>
    <n v="0.03"/>
    <n v="5.0000000000000001E-3"/>
    <n v="0.03"/>
    <n v="0"/>
    <n v="1.4999999999999999E-2"/>
    <n v="0"/>
    <n v="409600"/>
    <n v="12025856"/>
    <n v="0"/>
    <n v="409600"/>
    <n v="12025856"/>
    <s v="Резерв"/>
    <s v="С3-2-326"/>
    <s v="Ст"/>
    <n v="29.36"/>
    <n v="409600"/>
    <s v="Резерв"/>
  </r>
  <r>
    <n v="973"/>
    <s v="С3-2-327"/>
    <x v="3"/>
    <n v="11"/>
    <n v="4"/>
    <n v="327"/>
    <n v="41.75"/>
    <x v="0"/>
    <s v="Ст"/>
    <n v="13.04"/>
    <n v="3.91"/>
    <n v="28.71"/>
    <n v="32.620000000000005"/>
    <s v="M"/>
    <s v="Угловая"/>
    <s v="Правильная"/>
    <s v="Зона 1"/>
    <s v="Озеро"/>
    <s v="Стандарт"/>
    <n v="11"/>
    <n v="320000"/>
    <n v="0.16"/>
    <n v="0"/>
    <n v="0.03"/>
    <n v="0.03"/>
    <n v="5.0000000000000001E-3"/>
    <n v="0.03"/>
    <n v="0"/>
    <n v="1.4999999999999999E-2"/>
    <n v="0"/>
    <n v="406400"/>
    <n v="16967200"/>
    <n v="0"/>
    <n v="406400"/>
    <n v="16967200"/>
    <s v="Резерв"/>
    <s v="С3-2-327"/>
    <s v="Ст"/>
    <n v="41.75"/>
    <n v="406400"/>
    <s v="Резерв"/>
  </r>
  <r>
    <n v="974"/>
    <s v="С3-2-328"/>
    <x v="3"/>
    <n v="11"/>
    <n v="5"/>
    <n v="328"/>
    <n v="72.03"/>
    <x v="1"/>
    <s v="1АЕ"/>
    <n v="18.2"/>
    <n v="5.46"/>
    <n v="53.83"/>
    <n v="59.29"/>
    <s v="XL"/>
    <s v="Угловая"/>
    <s v="Правильная"/>
    <s v="Зона 1"/>
    <s v="Море"/>
    <s v="Стандарт"/>
    <n v="11"/>
    <n v="310400"/>
    <n v="0.16"/>
    <n v="-0.02"/>
    <n v="0.03"/>
    <n v="0.03"/>
    <n v="5.0000000000000001E-3"/>
    <n v="7.0000000000000007E-2"/>
    <n v="0"/>
    <n v="1.4999999999999999E-2"/>
    <n v="0"/>
    <n v="400416"/>
    <n v="28841964.48"/>
    <n v="0"/>
    <n v="400416"/>
    <n v="28841964.48"/>
    <s v="Резерв"/>
    <s v="С3-2-328"/>
    <s v="1К"/>
    <n v="72.03"/>
    <n v="400416"/>
    <s v="Резерв"/>
  </r>
  <r>
    <n v="975"/>
    <s v="С3-2-329"/>
    <x v="3"/>
    <n v="11"/>
    <n v="6"/>
    <n v="329"/>
    <n v="30.39"/>
    <x v="0"/>
    <s v="Ст"/>
    <n v="5.61"/>
    <n v="1.68"/>
    <n v="24.78"/>
    <n v="26.46"/>
    <s v="S"/>
    <s v="Линейная"/>
    <s v="Правильная"/>
    <s v="Зона 1"/>
    <s v="Море"/>
    <s v="Стандарт"/>
    <n v="11"/>
    <n v="320000"/>
    <n v="0.16"/>
    <n v="0.04"/>
    <n v="0"/>
    <n v="0.03"/>
    <n v="5.0000000000000001E-3"/>
    <n v="7.0000000000000007E-2"/>
    <n v="0"/>
    <n v="1.4999999999999999E-2"/>
    <n v="0"/>
    <n v="422400"/>
    <n v="12836736"/>
    <n v="0"/>
    <n v="422400"/>
    <n v="12836736"/>
    <s v="Резерв"/>
    <s v="С3-2-329"/>
    <s v="Ст"/>
    <n v="30.39"/>
    <n v="422400"/>
    <s v="Резерв"/>
  </r>
  <r>
    <n v="976"/>
    <s v="С3-2-330"/>
    <x v="3"/>
    <n v="11"/>
    <n v="7"/>
    <n v="330"/>
    <n v="30.91"/>
    <x v="0"/>
    <s v="Ст"/>
    <n v="6.13"/>
    <n v="1.84"/>
    <n v="24.78"/>
    <n v="26.62"/>
    <s v="S"/>
    <s v="Линейная"/>
    <s v="Правильная"/>
    <s v="Зона 1"/>
    <s v="Море"/>
    <s v="Стандарт"/>
    <n v="11"/>
    <n v="320000"/>
    <n v="0.16"/>
    <n v="0.04"/>
    <n v="0"/>
    <n v="0.03"/>
    <n v="5.0000000000000001E-3"/>
    <n v="7.0000000000000007E-2"/>
    <n v="0"/>
    <n v="1.4999999999999999E-2"/>
    <n v="0"/>
    <n v="422400"/>
    <n v="13056384"/>
    <n v="0"/>
    <n v="422400"/>
    <n v="13056384"/>
    <s v="Резерв"/>
    <s v="С3-2-330"/>
    <s v="Ст"/>
    <n v="30.91"/>
    <n v="422400"/>
    <s v="Резерв"/>
  </r>
  <r>
    <n v="977"/>
    <s v="С3-2-331"/>
    <x v="3"/>
    <n v="11"/>
    <n v="8"/>
    <n v="331"/>
    <n v="31.02"/>
    <x v="0"/>
    <s v="Ст"/>
    <n v="6.13"/>
    <n v="1.84"/>
    <n v="24.89"/>
    <n v="26.73"/>
    <s v="S"/>
    <s v="Линейная"/>
    <s v="Правильная"/>
    <s v="Зона 1"/>
    <s v="Море"/>
    <s v="Стандарт"/>
    <n v="11"/>
    <n v="320000"/>
    <n v="0.16"/>
    <n v="0.04"/>
    <n v="0"/>
    <n v="0.03"/>
    <n v="5.0000000000000001E-3"/>
    <n v="7.0000000000000007E-2"/>
    <n v="0"/>
    <n v="1.4999999999999999E-2"/>
    <n v="0"/>
    <n v="422400"/>
    <n v="13102848"/>
    <n v="0"/>
    <n v="422400"/>
    <n v="13102848"/>
    <s v="Резерв"/>
    <s v="С3-2-331"/>
    <s v="Ст"/>
    <n v="31.02"/>
    <n v="422400"/>
    <s v="Резерв"/>
  </r>
  <r>
    <n v="978"/>
    <s v="С3-2-332"/>
    <x v="3"/>
    <n v="11"/>
    <n v="9"/>
    <n v="332"/>
    <n v="30.35"/>
    <x v="0"/>
    <s v="Ст"/>
    <n v="5.61"/>
    <n v="1.68"/>
    <n v="24.740000000000002"/>
    <n v="26.42"/>
    <s v="S"/>
    <s v="Линейная"/>
    <s v="Правильная"/>
    <s v="Зона 1"/>
    <s v="Море"/>
    <s v="У входа в лифтовый холл"/>
    <n v="11"/>
    <n v="320000"/>
    <n v="0.16"/>
    <n v="0.04"/>
    <n v="0"/>
    <n v="0.03"/>
    <n v="5.0000000000000001E-3"/>
    <n v="7.0000000000000007E-2"/>
    <n v="-0.01"/>
    <n v="1.4999999999999999E-2"/>
    <n v="0"/>
    <n v="419200"/>
    <n v="12722720"/>
    <n v="0"/>
    <n v="419200"/>
    <n v="12722720"/>
    <s v="Резерв"/>
    <s v="С3-2-332"/>
    <s v="Ст"/>
    <n v="30.35"/>
    <n v="419200"/>
    <s v="Резерв"/>
  </r>
  <r>
    <n v="979"/>
    <s v="С3-2-333"/>
    <x v="3"/>
    <n v="11"/>
    <n v="10"/>
    <n v="333"/>
    <n v="63.19"/>
    <x v="1"/>
    <s v="1АЕ"/>
    <n v="12.88"/>
    <n v="3.86"/>
    <n v="50.309999999999995"/>
    <n v="54.169999999999995"/>
    <s v="L"/>
    <s v="Угловая"/>
    <s v="Правильная"/>
    <s v="Зона 1"/>
    <s v="Море"/>
    <s v="Стандарт"/>
    <n v="11"/>
    <n v="310400"/>
    <n v="0.16"/>
    <n v="-0.01"/>
    <n v="0.03"/>
    <n v="0.03"/>
    <n v="5.0000000000000001E-3"/>
    <n v="7.0000000000000007E-2"/>
    <n v="0"/>
    <n v="1.4999999999999999E-2"/>
    <n v="0"/>
    <n v="403520"/>
    <n v="25498428.800000001"/>
    <n v="0"/>
    <n v="403520"/>
    <n v="25498428.800000001"/>
    <s v="Резерв"/>
    <s v="С3-2-333"/>
    <s v="1К"/>
    <n v="63.19"/>
    <n v="403520"/>
    <s v="Резерв"/>
  </r>
  <r>
    <n v="980"/>
    <s v="С3-2-334"/>
    <x v="3"/>
    <n v="11"/>
    <n v="11"/>
    <n v="334"/>
    <n v="40.130000000000003"/>
    <x v="0"/>
    <s v="Ст"/>
    <n v="7.71"/>
    <n v="2.31"/>
    <n v="32.42"/>
    <n v="34.730000000000004"/>
    <s v="L"/>
    <s v="Угловая"/>
    <s v="Правильная"/>
    <s v="Зона 1"/>
    <s v="Озеро"/>
    <s v="Стандарт"/>
    <n v="11"/>
    <n v="320000"/>
    <n v="0.16"/>
    <n v="-0.01"/>
    <n v="0.03"/>
    <n v="0.03"/>
    <n v="5.0000000000000001E-3"/>
    <n v="0.03"/>
    <n v="0"/>
    <n v="1.4999999999999999E-2"/>
    <n v="0"/>
    <n v="403200"/>
    <n v="16180416.000000002"/>
    <n v="0"/>
    <n v="403200"/>
    <n v="16180416.000000002"/>
    <s v="Резерв"/>
    <s v="С3-2-334"/>
    <s v="Ст"/>
    <n v="40.130000000000003"/>
    <n v="403200"/>
    <s v="Резерв"/>
  </r>
  <r>
    <n v="992"/>
    <s v="С3-2-335"/>
    <x v="3"/>
    <n v="12"/>
    <n v="1"/>
    <n v="335"/>
    <n v="30.85"/>
    <x v="0"/>
    <s v="Ст"/>
    <n v="5.93"/>
    <n v="1.78"/>
    <n v="24.92"/>
    <n v="26.700000000000003"/>
    <s v="S"/>
    <s v="Линейная"/>
    <s v="Правильная"/>
    <s v="Зона 1"/>
    <s v="Озеро"/>
    <s v="Стандарт"/>
    <n v="11"/>
    <n v="320000"/>
    <n v="0.215"/>
    <n v="0.04"/>
    <n v="0"/>
    <n v="0.03"/>
    <n v="5.0000000000000001E-3"/>
    <n v="0.03"/>
    <n v="0"/>
    <n v="1.4999999999999999E-2"/>
    <n v="0"/>
    <n v="427200"/>
    <n v="13179120"/>
    <n v="0"/>
    <n v="427200"/>
    <n v="13179120"/>
    <s v="Резерв"/>
    <s v="С3-2-335"/>
    <s v="Ст"/>
    <n v="30.85"/>
    <n v="427200"/>
    <s v="Резерв"/>
  </r>
  <r>
    <n v="993"/>
    <s v="С3-2-336"/>
    <x v="3"/>
    <n v="12"/>
    <n v="2"/>
    <n v="336"/>
    <n v="30.35"/>
    <x v="0"/>
    <s v="Ст"/>
    <n v="5.61"/>
    <n v="1.68"/>
    <n v="24.740000000000002"/>
    <n v="26.42"/>
    <s v="S"/>
    <s v="Линейная"/>
    <s v="Правильная"/>
    <s v="Зона 1"/>
    <s v="Озеро"/>
    <s v="Стандарт"/>
    <n v="11"/>
    <n v="320000"/>
    <n v="0.215"/>
    <n v="0.04"/>
    <n v="0"/>
    <n v="0.03"/>
    <n v="5.0000000000000001E-3"/>
    <n v="0.03"/>
    <n v="0"/>
    <n v="1.4999999999999999E-2"/>
    <n v="0"/>
    <n v="427200"/>
    <n v="12965520"/>
    <n v="0"/>
    <n v="427200"/>
    <n v="12965520"/>
    <s v="Резерв"/>
    <s v="С3-2-336"/>
    <s v="Ст"/>
    <n v="30.35"/>
    <n v="427200"/>
    <s v="Резерв"/>
  </r>
  <r>
    <n v="994"/>
    <s v="С3-2-337"/>
    <x v="3"/>
    <n v="12"/>
    <n v="3"/>
    <n v="337"/>
    <n v="29.36"/>
    <x v="0"/>
    <s v="Ст"/>
    <n v="5.09"/>
    <n v="1.53"/>
    <n v="24.27"/>
    <n v="25.8"/>
    <s v="S"/>
    <s v="Линейная"/>
    <s v="Правильная"/>
    <s v="Зона 1"/>
    <s v="Озеро"/>
    <s v="Стандарт"/>
    <n v="11"/>
    <n v="320000"/>
    <n v="0.215"/>
    <n v="0.04"/>
    <n v="0"/>
    <n v="0.03"/>
    <n v="5.0000000000000001E-3"/>
    <n v="0.03"/>
    <n v="0"/>
    <n v="1.4999999999999999E-2"/>
    <n v="0"/>
    <n v="427200"/>
    <n v="12542592"/>
    <n v="0"/>
    <n v="427200"/>
    <n v="12542592"/>
    <s v="Резерв"/>
    <s v="С3-2-337"/>
    <s v="Ст"/>
    <n v="29.36"/>
    <n v="427200"/>
    <s v="Резерв"/>
  </r>
  <r>
    <n v="995"/>
    <s v="С3-2-338"/>
    <x v="3"/>
    <n v="12"/>
    <n v="4"/>
    <n v="338"/>
    <n v="41.75"/>
    <x v="0"/>
    <s v="Ст"/>
    <n v="13.04"/>
    <n v="3.91"/>
    <n v="28.71"/>
    <n v="32.620000000000005"/>
    <s v="M"/>
    <s v="Угловая"/>
    <s v="Правильная"/>
    <s v="Зона 1"/>
    <s v="Озеро"/>
    <s v="Стандарт"/>
    <n v="11"/>
    <n v="320000"/>
    <n v="0.215"/>
    <n v="0"/>
    <n v="0.03"/>
    <n v="0.03"/>
    <n v="5.0000000000000001E-3"/>
    <n v="0.03"/>
    <n v="0"/>
    <n v="1.4999999999999999E-2"/>
    <n v="0"/>
    <n v="424000"/>
    <n v="17702000"/>
    <n v="0"/>
    <n v="424000"/>
    <n v="17702000"/>
    <s v="Резерв"/>
    <s v="С3-2-338"/>
    <s v="Ст"/>
    <n v="41.75"/>
    <n v="424000"/>
    <s v="Резерв"/>
  </r>
  <r>
    <n v="996"/>
    <s v="С3-2-339"/>
    <x v="3"/>
    <n v="12"/>
    <n v="5"/>
    <n v="339"/>
    <n v="72.03"/>
    <x v="1"/>
    <s v="1АЕ"/>
    <n v="18.2"/>
    <n v="5.46"/>
    <n v="53.83"/>
    <n v="59.29"/>
    <s v="XL"/>
    <s v="Угловая"/>
    <s v="Правильная"/>
    <s v="Зона 1"/>
    <s v="Море"/>
    <s v="Стандарт"/>
    <n v="11"/>
    <n v="310400"/>
    <n v="0.215"/>
    <n v="-0.02"/>
    <n v="0.03"/>
    <n v="0.03"/>
    <n v="5.0000000000000001E-3"/>
    <n v="7.0000000000000007E-2"/>
    <n v="0"/>
    <n v="1.4999999999999999E-2"/>
    <n v="0"/>
    <n v="417488"/>
    <n v="30071660.640000001"/>
    <n v="0"/>
    <n v="417488"/>
    <n v="30071660.640000001"/>
    <s v="Резерв"/>
    <s v="С3-2-339"/>
    <s v="1К"/>
    <n v="72.03"/>
    <n v="417488"/>
    <s v="Резерв"/>
  </r>
  <r>
    <n v="997"/>
    <s v="С3-2-340"/>
    <x v="3"/>
    <n v="12"/>
    <n v="6"/>
    <n v="340"/>
    <n v="30.39"/>
    <x v="0"/>
    <s v="Ст"/>
    <n v="5.61"/>
    <n v="1.68"/>
    <n v="24.78"/>
    <n v="26.46"/>
    <s v="S"/>
    <s v="Линейная"/>
    <s v="Правильная"/>
    <s v="Зона 1"/>
    <s v="Море"/>
    <s v="Стандарт"/>
    <n v="11"/>
    <n v="320000"/>
    <n v="0.215"/>
    <n v="0.04"/>
    <n v="0"/>
    <n v="0.03"/>
    <n v="5.0000000000000001E-3"/>
    <n v="7.0000000000000007E-2"/>
    <n v="0"/>
    <n v="1.4999999999999999E-2"/>
    <n v="0"/>
    <n v="440000"/>
    <n v="13371600"/>
    <n v="0"/>
    <n v="440000"/>
    <n v="13371600"/>
    <s v="Резерв"/>
    <s v="С3-2-340"/>
    <s v="Ст"/>
    <n v="30.39"/>
    <n v="440000"/>
    <s v="Резерв"/>
  </r>
  <r>
    <n v="998"/>
    <s v="С3-2-341"/>
    <x v="3"/>
    <n v="12"/>
    <n v="7"/>
    <n v="341"/>
    <n v="30.91"/>
    <x v="0"/>
    <s v="Ст"/>
    <n v="6.13"/>
    <n v="1.84"/>
    <n v="24.78"/>
    <n v="26.62"/>
    <s v="S"/>
    <s v="Линейная"/>
    <s v="Правильная"/>
    <s v="Зона 1"/>
    <s v="Море"/>
    <s v="Стандарт"/>
    <n v="11"/>
    <n v="320000"/>
    <n v="0.215"/>
    <n v="0.04"/>
    <n v="0"/>
    <n v="0.03"/>
    <n v="5.0000000000000001E-3"/>
    <n v="7.0000000000000007E-2"/>
    <n v="0"/>
    <n v="1.4999999999999999E-2"/>
    <n v="0"/>
    <n v="440000"/>
    <n v="13600400"/>
    <n v="0"/>
    <n v="440000"/>
    <n v="13600400"/>
    <s v="Резерв"/>
    <s v="С3-2-341"/>
    <s v="Ст"/>
    <n v="30.91"/>
    <n v="440000"/>
    <s v="Резерв"/>
  </r>
  <r>
    <n v="999"/>
    <s v="С3-2-342"/>
    <x v="3"/>
    <n v="12"/>
    <n v="8"/>
    <n v="342"/>
    <n v="31.02"/>
    <x v="0"/>
    <s v="Ст"/>
    <n v="6.13"/>
    <n v="1.84"/>
    <n v="24.89"/>
    <n v="26.73"/>
    <s v="S"/>
    <s v="Линейная"/>
    <s v="Правильная"/>
    <s v="Зона 1"/>
    <s v="Море"/>
    <s v="Стандарт"/>
    <n v="11"/>
    <n v="320000"/>
    <n v="0.215"/>
    <n v="0.04"/>
    <n v="0"/>
    <n v="0.03"/>
    <n v="5.0000000000000001E-3"/>
    <n v="7.0000000000000007E-2"/>
    <n v="0"/>
    <n v="1.4999999999999999E-2"/>
    <n v="0"/>
    <n v="440000"/>
    <n v="13648800"/>
    <n v="0"/>
    <n v="440000"/>
    <n v="13648800"/>
    <s v="Резерв"/>
    <s v="С3-2-342"/>
    <s v="Ст"/>
    <n v="31.02"/>
    <n v="440000"/>
    <s v="Резерв"/>
  </r>
  <r>
    <n v="1000"/>
    <s v="С3-2-343"/>
    <x v="3"/>
    <n v="12"/>
    <n v="9"/>
    <n v="343"/>
    <n v="30.35"/>
    <x v="0"/>
    <s v="Ст"/>
    <n v="5.61"/>
    <n v="1.68"/>
    <n v="24.740000000000002"/>
    <n v="26.42"/>
    <s v="S"/>
    <s v="Линейная"/>
    <s v="Правильная"/>
    <s v="Зона 1"/>
    <s v="Море"/>
    <s v="У входа в лифтовый холл"/>
    <n v="11"/>
    <n v="320000"/>
    <n v="0.215"/>
    <n v="0.04"/>
    <n v="0"/>
    <n v="0.03"/>
    <n v="5.0000000000000001E-3"/>
    <n v="7.0000000000000007E-2"/>
    <n v="-0.01"/>
    <n v="1.4999999999999999E-2"/>
    <n v="0"/>
    <n v="436800"/>
    <n v="13256880"/>
    <n v="0"/>
    <n v="436800"/>
    <n v="13256880"/>
    <s v="Резерв"/>
    <s v="С3-2-343"/>
    <s v="Ст"/>
    <n v="30.35"/>
    <n v="436800"/>
    <s v="Резерв"/>
  </r>
  <r>
    <n v="1001"/>
    <s v="С3-2-344"/>
    <x v="3"/>
    <n v="12"/>
    <n v="10"/>
    <n v="344"/>
    <n v="63.19"/>
    <x v="1"/>
    <s v="1АЕ"/>
    <n v="12.88"/>
    <n v="3.86"/>
    <n v="50.309999999999995"/>
    <n v="54.169999999999995"/>
    <s v="L"/>
    <s v="Угловая"/>
    <s v="Правильная"/>
    <s v="Зона 1"/>
    <s v="Море"/>
    <s v="Стандарт"/>
    <n v="11"/>
    <n v="310400"/>
    <n v="0.215"/>
    <n v="-0.01"/>
    <n v="0.03"/>
    <n v="0.03"/>
    <n v="5.0000000000000001E-3"/>
    <n v="7.0000000000000007E-2"/>
    <n v="0"/>
    <n v="1.4999999999999999E-2"/>
    <n v="0"/>
    <n v="420592"/>
    <n v="26577208.48"/>
    <n v="0"/>
    <n v="420592"/>
    <n v="26577208.48"/>
    <s v="Резерв"/>
    <s v="С3-2-344"/>
    <s v="1К"/>
    <n v="63.19"/>
    <n v="420592"/>
    <s v="Резерв"/>
  </r>
  <r>
    <n v="1002"/>
    <s v="С3-2-345"/>
    <x v="3"/>
    <n v="12"/>
    <n v="11"/>
    <n v="345"/>
    <n v="40.130000000000003"/>
    <x v="0"/>
    <s v="Ст"/>
    <n v="7.71"/>
    <n v="2.31"/>
    <n v="32.42"/>
    <n v="34.730000000000004"/>
    <s v="L"/>
    <s v="Угловая"/>
    <s v="Правильная"/>
    <s v="Зона 1"/>
    <s v="Озеро"/>
    <s v="Стандарт"/>
    <n v="11"/>
    <n v="320000"/>
    <n v="0.215"/>
    <n v="-0.01"/>
    <n v="0.03"/>
    <n v="0.03"/>
    <n v="5.0000000000000001E-3"/>
    <n v="0.03"/>
    <n v="0"/>
    <n v="1.4999999999999999E-2"/>
    <n v="0"/>
    <n v="420800"/>
    <n v="16886704"/>
    <n v="0"/>
    <n v="420800"/>
    <n v="16886704"/>
    <s v="Резерв"/>
    <s v="С3-2-345"/>
    <s v="Ст"/>
    <n v="40.130000000000003"/>
    <n v="420800"/>
    <s v="Резерв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6">
  <r>
    <n v="1"/>
    <n v="1"/>
    <s v="апартамент"/>
    <x v="0"/>
    <n v="1"/>
    <s v="Этаж 01"/>
    <x v="0"/>
    <s v="терраса"/>
    <n v="24.74"/>
    <n v="8.27"/>
    <n v="33.01"/>
    <s v="нет"/>
    <s v="На двор"/>
    <s v="нет"/>
    <n v="285000"/>
    <n v="9407850"/>
    <e v="#REF!"/>
    <m/>
    <e v="#REF!"/>
    <m/>
    <s v="В продаже"/>
    <m/>
    <s v="апартаментст"/>
    <m/>
  </r>
  <r>
    <n v="2"/>
    <n v="2"/>
    <s v="апартамент"/>
    <x v="0"/>
    <n v="1"/>
    <s v="Этаж 01"/>
    <x v="0"/>
    <s v="терраса"/>
    <n v="24.74"/>
    <n v="6.97"/>
    <n v="31.709999999999997"/>
    <s v="нет"/>
    <s v="На двор"/>
    <s v="нет"/>
    <n v="290000"/>
    <n v="9195900"/>
    <e v="#REF!"/>
    <m/>
    <e v="#REF!"/>
    <m/>
    <s v="В продаже"/>
    <m/>
    <s v="апартаментст"/>
    <m/>
  </r>
  <r>
    <n v="3"/>
    <n v="3"/>
    <s v="апартамент"/>
    <x v="0"/>
    <n v="1"/>
    <s v="Этаж 01"/>
    <x v="1"/>
    <s v="терраса"/>
    <n v="41.67"/>
    <n v="11.7"/>
    <n v="53.370000000000005"/>
    <s v="нет"/>
    <s v="На двор"/>
    <s v="нет"/>
    <n v="290000"/>
    <n v="15477300.000000002"/>
    <e v="#REF!"/>
    <m/>
    <e v="#REF!"/>
    <m/>
    <s v="В продаже"/>
    <m/>
    <s v="апартамент1АЕ"/>
    <m/>
  </r>
  <r>
    <n v="4"/>
    <n v="4"/>
    <s v="апартамент"/>
    <x v="0"/>
    <n v="1"/>
    <s v="Этаж 01"/>
    <x v="0"/>
    <s v="терраса"/>
    <n v="39.049999999999997"/>
    <n v="11.28"/>
    <n v="50.33"/>
    <s v="нет"/>
    <s v="На двор"/>
    <s v="нет"/>
    <n v="290000"/>
    <n v="14595700"/>
    <e v="#REF!"/>
    <m/>
    <e v="#REF!"/>
    <m/>
    <s v="В продаже"/>
    <m/>
    <s v="апартаментст"/>
    <m/>
  </r>
  <r>
    <n v="5"/>
    <n v="5"/>
    <s v="апартамент"/>
    <x v="0"/>
    <n v="1"/>
    <s v="Этаж 01"/>
    <x v="0"/>
    <s v="терраса"/>
    <n v="24.99"/>
    <n v="7.08"/>
    <n v="32.07"/>
    <s v="нет"/>
    <s v="На двор"/>
    <s v="нет"/>
    <n v="290000"/>
    <n v="9300300"/>
    <e v="#REF!"/>
    <m/>
    <e v="#REF!"/>
    <m/>
    <s v="В продаже"/>
    <m/>
    <s v="апартаментст"/>
    <m/>
  </r>
  <r>
    <n v="6"/>
    <n v="6"/>
    <s v="апартамент"/>
    <x v="0"/>
    <n v="1"/>
    <s v="Этаж 01"/>
    <x v="0"/>
    <s v="терраса"/>
    <n v="24.35"/>
    <n v="7.08"/>
    <n v="31.43"/>
    <s v="нет"/>
    <s v="На двор"/>
    <s v="нет"/>
    <n v="290000"/>
    <n v="9114700"/>
    <e v="#REF!"/>
    <m/>
    <e v="#REF!"/>
    <m/>
    <s v="В продаже"/>
    <m/>
    <s v="апартаментст"/>
    <m/>
  </r>
  <r>
    <n v="7"/>
    <n v="7"/>
    <s v="апартамент"/>
    <x v="0"/>
    <n v="1"/>
    <s v="Этаж 01"/>
    <x v="0"/>
    <s v="терраса"/>
    <n v="35.729999999999997"/>
    <n v="9.16"/>
    <n v="44.89"/>
    <s v="нет"/>
    <s v="На двор"/>
    <s v="нет"/>
    <n v="295000"/>
    <n v="13242550"/>
    <e v="#REF!"/>
    <m/>
    <e v="#REF!"/>
    <m/>
    <s v="В продаже"/>
    <m/>
    <s v="апартаментст"/>
    <m/>
  </r>
  <r>
    <n v="8"/>
    <n v="8"/>
    <s v="апартамент"/>
    <x v="0"/>
    <n v="1"/>
    <s v="Этаж 01"/>
    <x v="0"/>
    <s v="терраса"/>
    <n v="35.71"/>
    <n v="8.8000000000000007"/>
    <n v="44.510000000000005"/>
    <s v="нет"/>
    <s v="На двор"/>
    <s v="нет"/>
    <n v="295000"/>
    <n v="13130450.000000002"/>
    <e v="#REF!"/>
    <m/>
    <e v="#REF!"/>
    <m/>
    <s v="В продаже"/>
    <m/>
    <s v="апартаментст"/>
    <m/>
  </r>
  <r>
    <n v="9"/>
    <n v="9"/>
    <s v="апартамент"/>
    <x v="0"/>
    <n v="1"/>
    <s v="Этаж 01"/>
    <x v="0"/>
    <s v="терраса"/>
    <n v="24.35"/>
    <n v="7.06"/>
    <n v="31.41"/>
    <s v="нет"/>
    <s v="На двор"/>
    <s v="нет"/>
    <n v="290000"/>
    <n v="9108900"/>
    <e v="#REF!"/>
    <m/>
    <e v="#REF!"/>
    <m/>
    <s v="В продаже"/>
    <m/>
    <s v="апартаментст"/>
    <m/>
  </r>
  <r>
    <n v="10"/>
    <n v="10"/>
    <s v="апартамент"/>
    <x v="0"/>
    <n v="1"/>
    <s v="Этаж 01"/>
    <x v="0"/>
    <s v="терраса"/>
    <n v="24.99"/>
    <n v="7.06"/>
    <n v="32.049999999999997"/>
    <s v="нет"/>
    <s v="На двор"/>
    <s v="нет"/>
    <n v="290000"/>
    <n v="9294500"/>
    <e v="#REF!"/>
    <m/>
    <e v="#REF!"/>
    <m/>
    <s v="В продаже"/>
    <m/>
    <s v="апартаментст"/>
    <m/>
  </r>
  <r>
    <n v="11"/>
    <n v="11"/>
    <s v="апартамент"/>
    <x v="0"/>
    <n v="1"/>
    <s v="Этаж 01"/>
    <x v="0"/>
    <s v="терраса"/>
    <n v="38.9"/>
    <n v="10.92"/>
    <n v="49.82"/>
    <s v="нет"/>
    <s v="На двор"/>
    <s v="нет"/>
    <n v="290000"/>
    <n v="14447800"/>
    <e v="#REF!"/>
    <m/>
    <e v="#REF!"/>
    <m/>
    <s v="В продаже"/>
    <m/>
    <s v="апартаментст"/>
    <m/>
  </r>
  <r>
    <n v="12"/>
    <n v="12"/>
    <s v="апартамент"/>
    <x v="0"/>
    <n v="1"/>
    <s v="Этаж 01"/>
    <x v="1"/>
    <s v="терраса"/>
    <n v="41.66"/>
    <n v="11.7"/>
    <n v="53.36"/>
    <s v="нет"/>
    <s v="На двор"/>
    <s v="нет"/>
    <n v="290000"/>
    <n v="15474400"/>
    <e v="#REF!"/>
    <m/>
    <e v="#REF!"/>
    <m/>
    <s v="В продаже"/>
    <m/>
    <s v="апартамент1АЕ"/>
    <m/>
  </r>
  <r>
    <n v="13"/>
    <n v="13"/>
    <s v="апартамент"/>
    <x v="0"/>
    <n v="1"/>
    <s v="Этаж 01"/>
    <x v="0"/>
    <s v="терраса"/>
    <n v="24.74"/>
    <n v="7.01"/>
    <n v="31.75"/>
    <s v="нет"/>
    <s v="На двор"/>
    <s v="нет"/>
    <n v="285000"/>
    <n v="9048750"/>
    <e v="#REF!"/>
    <m/>
    <e v="#REF!"/>
    <m/>
    <s v="В продаже"/>
    <m/>
    <s v="апартаментст"/>
    <m/>
  </r>
  <r>
    <n v="14"/>
    <n v="14"/>
    <s v="апартамент"/>
    <x v="0"/>
    <n v="1"/>
    <s v="Этаж 02"/>
    <x v="0"/>
    <s v="балкон"/>
    <n v="24.9"/>
    <n v="5.24"/>
    <n v="30.14"/>
    <s v="нет"/>
    <s v="На двор"/>
    <s v="нет"/>
    <n v="290000"/>
    <n v="8740600"/>
    <e v="#REF!"/>
    <m/>
    <e v="#REF!"/>
    <m/>
    <s v="В продаже"/>
    <m/>
    <s v="апартаментст"/>
    <m/>
  </r>
  <r>
    <n v="15"/>
    <n v="15"/>
    <s v="апартамент"/>
    <x v="0"/>
    <n v="1"/>
    <s v="Этаж 02"/>
    <x v="0"/>
    <s v="балкон"/>
    <n v="24.9"/>
    <n v="5.97"/>
    <n v="30.869999999999997"/>
    <s v="нет"/>
    <s v="На двор"/>
    <s v="нет"/>
    <n v="295000"/>
    <n v="9106650"/>
    <e v="#REF!"/>
    <m/>
    <e v="#REF!"/>
    <m/>
    <s v="В продаже"/>
    <m/>
    <s v="апартаментст"/>
    <m/>
  </r>
  <r>
    <n v="16"/>
    <n v="16"/>
    <s v="апартамент"/>
    <x v="0"/>
    <n v="1"/>
    <s v="Этаж 02"/>
    <x v="1"/>
    <s v="балкон"/>
    <n v="51.99"/>
    <n v="5.31"/>
    <n v="57.300000000000004"/>
    <s v="нет"/>
    <s v="На двор"/>
    <s v="нет"/>
    <n v="295000"/>
    <n v="16903500"/>
    <e v="#REF!"/>
    <m/>
    <e v="#REF!"/>
    <m/>
    <s v="В продаже"/>
    <m/>
    <s v="апартамент1АЕ"/>
    <m/>
  </r>
  <r>
    <n v="17"/>
    <n v="17"/>
    <s v="апартамент"/>
    <x v="0"/>
    <n v="1"/>
    <s v="Этаж 02"/>
    <x v="0"/>
    <s v="балкон"/>
    <n v="24.99"/>
    <n v="4.3499999999999996"/>
    <n v="29.339999999999996"/>
    <s v="нет"/>
    <s v="На двор"/>
    <s v="нет"/>
    <n v="295000"/>
    <n v="8655299.9999999981"/>
    <e v="#REF!"/>
    <m/>
    <e v="#REF!"/>
    <m/>
    <s v="В продаже"/>
    <m/>
    <s v="апартаментст"/>
    <m/>
  </r>
  <r>
    <n v="18"/>
    <n v="18"/>
    <s v="апартамент"/>
    <x v="0"/>
    <n v="1"/>
    <s v="Этаж 02"/>
    <x v="0"/>
    <s v="балкон"/>
    <n v="24.99"/>
    <n v="4.3499999999999996"/>
    <n v="29.339999999999996"/>
    <s v="нет"/>
    <s v="На двор"/>
    <s v="нет"/>
    <n v="295000"/>
    <n v="8655299.9999999981"/>
    <e v="#REF!"/>
    <m/>
    <e v="#REF!"/>
    <m/>
    <s v="В продаже"/>
    <m/>
    <s v="апартаментст"/>
    <m/>
  </r>
  <r>
    <n v="19"/>
    <n v="19"/>
    <s v="апартамент"/>
    <x v="0"/>
    <n v="1"/>
    <s v="Этаж 02"/>
    <x v="0"/>
    <s v="балкон"/>
    <n v="26.89"/>
    <n v="4.3499999999999996"/>
    <n v="31.240000000000002"/>
    <s v="нет"/>
    <s v="На двор"/>
    <s v="нет"/>
    <n v="295000"/>
    <n v="9215800"/>
    <e v="#REF!"/>
    <m/>
    <e v="#REF!"/>
    <m/>
    <s v="В продаже"/>
    <m/>
    <s v="апартаментст"/>
    <m/>
  </r>
  <r>
    <n v="20"/>
    <n v="20"/>
    <s v="апартамент"/>
    <x v="0"/>
    <n v="1"/>
    <s v="Этаж 02"/>
    <x v="0"/>
    <s v="балкон"/>
    <n v="24.35"/>
    <n v="4.3499999999999996"/>
    <n v="28.700000000000003"/>
    <s v="нет"/>
    <s v="На двор"/>
    <s v="нет"/>
    <n v="295000"/>
    <n v="8466500"/>
    <e v="#REF!"/>
    <m/>
    <e v="#REF!"/>
    <m/>
    <s v="В продаже"/>
    <m/>
    <s v="апартаментст"/>
    <m/>
  </r>
  <r>
    <n v="21"/>
    <n v="21"/>
    <s v="апартамент"/>
    <x v="0"/>
    <n v="1"/>
    <s v="Этаж 02"/>
    <x v="0"/>
    <s v="балкон"/>
    <n v="35.729999999999997"/>
    <n v="14.15"/>
    <n v="49.879999999999995"/>
    <s v="нет"/>
    <s v="На двор"/>
    <s v="нет"/>
    <n v="300000"/>
    <n v="14963999.999999998"/>
    <e v="#REF!"/>
    <m/>
    <e v="#REF!"/>
    <m/>
    <s v="В продаже"/>
    <m/>
    <s v="апартаментст"/>
    <m/>
  </r>
  <r>
    <n v="22"/>
    <n v="22"/>
    <s v="апартамент"/>
    <x v="0"/>
    <n v="1"/>
    <s v="Этаж 02"/>
    <x v="0"/>
    <s v="балкон"/>
    <n v="35.71"/>
    <n v="14.15"/>
    <n v="49.86"/>
    <s v="нет"/>
    <s v="На море (коммерция)"/>
    <s v="нет"/>
    <n v="340000"/>
    <n v="16952400"/>
    <e v="#REF!"/>
    <m/>
    <e v="#REF!"/>
    <m/>
    <s v="В продаже"/>
    <m/>
    <s v="апартаментст"/>
    <m/>
  </r>
  <r>
    <n v="23"/>
    <n v="23"/>
    <s v="апартамент"/>
    <x v="0"/>
    <n v="1"/>
    <s v="Этаж 02"/>
    <x v="0"/>
    <s v="балкон"/>
    <n v="24.35"/>
    <n v="4.3499999999999996"/>
    <n v="28.700000000000003"/>
    <s v="нет"/>
    <s v="На море (коммерция)"/>
    <s v="нет"/>
    <n v="345000"/>
    <n v="9901500.0000000019"/>
    <e v="#REF!"/>
    <m/>
    <e v="#REF!"/>
    <m/>
    <s v="В продаже"/>
    <m/>
    <s v="апартаментст"/>
    <m/>
  </r>
  <r>
    <n v="24"/>
    <n v="24"/>
    <s v="апартамент"/>
    <x v="0"/>
    <n v="1"/>
    <s v="Этаж 02"/>
    <x v="0"/>
    <s v="балкон"/>
    <n v="24.99"/>
    <n v="4.3499999999999996"/>
    <n v="29.339999999999996"/>
    <s v="нет"/>
    <s v="На море (коммерция)"/>
    <s v="нет"/>
    <n v="345000"/>
    <n v="10122299.999999998"/>
    <e v="#REF!"/>
    <m/>
    <e v="#REF!"/>
    <m/>
    <s v="В продаже"/>
    <m/>
    <s v="апартаментст"/>
    <m/>
  </r>
  <r>
    <n v="25"/>
    <n v="25"/>
    <s v="апартамент"/>
    <x v="0"/>
    <n v="1"/>
    <s v="Этаж 02"/>
    <x v="0"/>
    <s v="балкон"/>
    <n v="24.99"/>
    <n v="4.3499999999999996"/>
    <n v="29.339999999999996"/>
    <s v="нет"/>
    <s v="На море (коммерция)"/>
    <s v="нет"/>
    <n v="345000"/>
    <n v="10122299.999999998"/>
    <e v="#REF!"/>
    <m/>
    <e v="#REF!"/>
    <m/>
    <s v="В продаже"/>
    <m/>
    <s v="апартаментст"/>
    <m/>
  </r>
  <r>
    <n v="26"/>
    <n v="26"/>
    <s v="апартамент"/>
    <x v="0"/>
    <n v="1"/>
    <s v="Этаж 02"/>
    <x v="0"/>
    <s v="балкон"/>
    <n v="24.99"/>
    <n v="4.3499999999999996"/>
    <n v="29.339999999999996"/>
    <s v="нет"/>
    <s v="На море (коммерция)"/>
    <s v="нет"/>
    <n v="345000"/>
    <n v="10122299.999999998"/>
    <e v="#REF!"/>
    <m/>
    <e v="#REF!"/>
    <m/>
    <s v="В продаже"/>
    <m/>
    <s v="апартаментст"/>
    <m/>
  </r>
  <r>
    <n v="27"/>
    <n v="27"/>
    <s v="апартамент"/>
    <x v="0"/>
    <n v="1"/>
    <s v="Этаж 02"/>
    <x v="0"/>
    <s v="балкон"/>
    <n v="24.99"/>
    <n v="4.3499999999999996"/>
    <n v="29.339999999999996"/>
    <s v="нет"/>
    <s v="На море (коммерция)"/>
    <s v="нет"/>
    <n v="345000"/>
    <n v="10122299.999999998"/>
    <e v="#REF!"/>
    <m/>
    <e v="#REF!"/>
    <m/>
    <s v="В продаже"/>
    <m/>
    <s v="апартаментст"/>
    <m/>
  </r>
  <r>
    <n v="28"/>
    <n v="28"/>
    <s v="апартамент"/>
    <x v="0"/>
    <n v="1"/>
    <s v="Этаж 02"/>
    <x v="1"/>
    <s v="балкон"/>
    <n v="49.56"/>
    <n v="4.8600000000000003"/>
    <n v="54.42"/>
    <s v="нет"/>
    <s v="На море (коммерция)"/>
    <s v="нет"/>
    <n v="345000"/>
    <n v="18774900"/>
    <e v="#REF!"/>
    <m/>
    <e v="#REF!"/>
    <m/>
    <s v="В продаже"/>
    <m/>
    <s v="апартамент1АЕ"/>
    <m/>
  </r>
  <r>
    <n v="29"/>
    <n v="29"/>
    <s v="апартамент"/>
    <x v="0"/>
    <n v="1"/>
    <s v="Этаж 02"/>
    <x v="0"/>
    <s v="балкон"/>
    <n v="24.74"/>
    <n v="5.87"/>
    <n v="30.61"/>
    <s v="нет"/>
    <s v="На море (коммерция)"/>
    <s v="нет"/>
    <n v="345000"/>
    <n v="10560450"/>
    <e v="#REF!"/>
    <m/>
    <e v="#REF!"/>
    <m/>
    <s v="В продаже"/>
    <m/>
    <s v="апартаментст"/>
    <m/>
  </r>
  <r>
    <n v="30"/>
    <n v="30"/>
    <s v="апартамент"/>
    <x v="0"/>
    <n v="1"/>
    <s v="Этаж 02"/>
    <x v="0"/>
    <s v="балкон"/>
    <n v="24.9"/>
    <n v="5.19"/>
    <n v="30.09"/>
    <s v="нет"/>
    <s v="На море (коммерция)"/>
    <s v="нет"/>
    <n v="345000"/>
    <n v="10381050"/>
    <e v="#REF!"/>
    <m/>
    <e v="#REF!"/>
    <m/>
    <s v="В продаже"/>
    <m/>
    <s v="апартаментст"/>
    <m/>
  </r>
  <r>
    <n v="31"/>
    <n v="31"/>
    <s v="апартамент"/>
    <x v="0"/>
    <n v="1"/>
    <s v="Этаж 02"/>
    <x v="0"/>
    <s v="балкон"/>
    <n v="36.22"/>
    <n v="7.83"/>
    <n v="44.05"/>
    <s v="нет"/>
    <s v="На море (коммерция)"/>
    <s v="нет"/>
    <n v="345000"/>
    <n v="15197249.999999998"/>
    <e v="#REF!"/>
    <m/>
    <e v="#REF!"/>
    <m/>
    <s v="В продаже"/>
    <m/>
    <s v="апартаментст"/>
    <m/>
  </r>
  <r>
    <n v="32"/>
    <n v="32"/>
    <s v="апартамент"/>
    <x v="0"/>
    <n v="1"/>
    <s v="Этаж 02"/>
    <x v="1"/>
    <s v="балкон"/>
    <n v="39.159999999999997"/>
    <n v="10.52"/>
    <n v="49.679999999999993"/>
    <s v="да"/>
    <s v="На море"/>
    <s v="нет"/>
    <n v="360000"/>
    <n v="17884799.999999996"/>
    <e v="#REF!"/>
    <m/>
    <e v="#REF!"/>
    <m/>
    <s v="В продаже"/>
    <m/>
    <s v="апартамент1АЕ"/>
    <m/>
  </r>
  <r>
    <n v="33"/>
    <n v="33"/>
    <s v="апартамент"/>
    <x v="0"/>
    <n v="1"/>
    <s v="Этаж 02"/>
    <x v="0"/>
    <s v="балкон"/>
    <n v="24.99"/>
    <n v="2.36"/>
    <n v="27.349999999999998"/>
    <s v="да"/>
    <s v="На море"/>
    <s v="нет"/>
    <n v="360000"/>
    <n v="9846000"/>
    <e v="#REF!"/>
    <m/>
    <e v="#REF!"/>
    <m/>
    <s v="В продаже"/>
    <m/>
    <s v="апартаментст"/>
    <m/>
  </r>
  <r>
    <n v="34"/>
    <n v="34"/>
    <s v="апартамент"/>
    <x v="0"/>
    <n v="1"/>
    <s v="Этаж 02"/>
    <x v="0"/>
    <s v="балкон"/>
    <n v="24.99"/>
    <n v="3.43"/>
    <n v="28.419999999999998"/>
    <s v="да"/>
    <s v="На море"/>
    <s v="нет"/>
    <n v="360000"/>
    <n v="10231200"/>
    <e v="#REF!"/>
    <m/>
    <e v="#REF!"/>
    <m/>
    <s v="В продаже"/>
    <m/>
    <s v="апартаментст"/>
    <m/>
  </r>
  <r>
    <n v="35"/>
    <n v="35"/>
    <s v="апартамент"/>
    <x v="0"/>
    <n v="1"/>
    <s v="Этаж 02"/>
    <x v="0"/>
    <s v="балкон"/>
    <n v="24.99"/>
    <n v="4.3099999999999996"/>
    <n v="29.299999999999997"/>
    <s v="да"/>
    <s v="На море"/>
    <s v="нет"/>
    <n v="360000"/>
    <n v="10547999.999999998"/>
    <e v="#REF!"/>
    <m/>
    <e v="#REF!"/>
    <m/>
    <s v="В продаже"/>
    <m/>
    <s v="апартаментст"/>
    <m/>
  </r>
  <r>
    <n v="36"/>
    <n v="36"/>
    <s v="апартамент"/>
    <x v="0"/>
    <n v="1"/>
    <s v="Этаж 02"/>
    <x v="0"/>
    <s v="балкон"/>
    <n v="24.99"/>
    <n v="5.19"/>
    <n v="30.18"/>
    <s v="да"/>
    <s v="На море"/>
    <s v="нет"/>
    <n v="360000"/>
    <n v="10864800"/>
    <e v="#REF!"/>
    <m/>
    <e v="#REF!"/>
    <m/>
    <s v="В продаже"/>
    <m/>
    <s v="апартаментст"/>
    <m/>
  </r>
  <r>
    <n v="37"/>
    <n v="37"/>
    <s v="апартамент"/>
    <x v="0"/>
    <n v="1"/>
    <s v="Этаж 02"/>
    <x v="0"/>
    <s v="балкон"/>
    <n v="24.9"/>
    <n v="6.07"/>
    <n v="30.97"/>
    <s v="да"/>
    <s v="На море"/>
    <s v="нет"/>
    <n v="360000"/>
    <n v="11149200"/>
    <e v="#REF!"/>
    <m/>
    <e v="#REF!"/>
    <m/>
    <s v="В продаже"/>
    <m/>
    <s v="апартаментст"/>
    <m/>
  </r>
  <r>
    <n v="38"/>
    <n v="38"/>
    <s v="апартамент"/>
    <x v="0"/>
    <n v="1"/>
    <s v="Этаж 02"/>
    <x v="0"/>
    <s v="балкон"/>
    <n v="24.9"/>
    <n v="6.74"/>
    <n v="31.64"/>
    <s v="да"/>
    <s v="На море"/>
    <s v="нет"/>
    <n v="360000"/>
    <n v="11390400"/>
    <e v="#REF!"/>
    <m/>
    <e v="#REF!"/>
    <m/>
    <s v="В продаже"/>
    <m/>
    <s v="апартаментст"/>
    <m/>
  </r>
  <r>
    <n v="39"/>
    <n v="39"/>
    <s v="апартамент"/>
    <x v="0"/>
    <n v="1"/>
    <s v="Этаж 02"/>
    <x v="1"/>
    <s v="балкон"/>
    <n v="49.56"/>
    <n v="4.8600000000000003"/>
    <n v="54.42"/>
    <s v="да"/>
    <s v="На море"/>
    <s v="нет"/>
    <n v="360000"/>
    <n v="19591200"/>
    <e v="#REF!"/>
    <m/>
    <e v="#REF!"/>
    <m/>
    <s v="В продаже"/>
    <m/>
    <s v="апартамент1АЕ"/>
    <m/>
  </r>
  <r>
    <n v="40"/>
    <n v="40"/>
    <s v="апартамент"/>
    <x v="0"/>
    <n v="1"/>
    <s v="Этаж 02"/>
    <x v="0"/>
    <s v="балкон"/>
    <n v="24.99"/>
    <n v="4.3499999999999996"/>
    <n v="29.339999999999996"/>
    <s v="да"/>
    <s v="На море"/>
    <s v="нет"/>
    <n v="360000"/>
    <n v="10562399.999999998"/>
    <e v="#REF!"/>
    <m/>
    <e v="#REF!"/>
    <m/>
    <s v="В продаже"/>
    <m/>
    <s v="апартаментст"/>
    <m/>
  </r>
  <r>
    <n v="41"/>
    <n v="41"/>
    <s v="апартамент"/>
    <x v="0"/>
    <n v="1"/>
    <s v="Этаж 02"/>
    <x v="0"/>
    <s v="балкон"/>
    <n v="24.99"/>
    <n v="4.3499999999999996"/>
    <n v="29.339999999999996"/>
    <s v="да"/>
    <s v="На море"/>
    <s v="нет"/>
    <n v="360000"/>
    <n v="10562399.999999998"/>
    <e v="#REF!"/>
    <m/>
    <e v="#REF!"/>
    <m/>
    <s v="В продаже"/>
    <m/>
    <s v="апартаментст"/>
    <m/>
  </r>
  <r>
    <n v="42"/>
    <n v="42"/>
    <s v="апартамент"/>
    <x v="0"/>
    <n v="1"/>
    <s v="Этаж 02"/>
    <x v="0"/>
    <s v="балкон"/>
    <n v="24.99"/>
    <n v="4.3499999999999996"/>
    <n v="29.339999999999996"/>
    <s v="да"/>
    <s v="На море"/>
    <s v="нет"/>
    <n v="360000"/>
    <n v="10562399.999999998"/>
    <e v="#REF!"/>
    <m/>
    <e v="#REF!"/>
    <m/>
    <s v="В продаже"/>
    <m/>
    <s v="апартаментст"/>
    <m/>
  </r>
  <r>
    <n v="43"/>
    <n v="43"/>
    <s v="апартамент"/>
    <x v="0"/>
    <n v="1"/>
    <s v="Этаж 02"/>
    <x v="0"/>
    <s v="балкон"/>
    <n v="24.99"/>
    <n v="4.3499999999999996"/>
    <n v="29.339999999999996"/>
    <s v="да"/>
    <s v="На море"/>
    <s v="нет"/>
    <n v="360000"/>
    <n v="10562399.999999998"/>
    <e v="#REF!"/>
    <m/>
    <e v="#REF!"/>
    <m/>
    <s v="В продаже"/>
    <m/>
    <s v="апартаментст"/>
    <m/>
  </r>
  <r>
    <n v="44"/>
    <n v="44"/>
    <s v="апартамент"/>
    <x v="0"/>
    <n v="1"/>
    <s v="Этаж 02"/>
    <x v="0"/>
    <s v="балкон"/>
    <n v="24.35"/>
    <n v="4.3499999999999996"/>
    <n v="28.700000000000003"/>
    <s v="да"/>
    <s v="На море"/>
    <s v="нет"/>
    <n v="360000"/>
    <n v="10332000.000000002"/>
    <e v="#REF!"/>
    <m/>
    <e v="#REF!"/>
    <m/>
    <s v="В продаже"/>
    <m/>
    <s v="апартаментст"/>
    <m/>
  </r>
  <r>
    <n v="45"/>
    <n v="45"/>
    <s v="апартамент"/>
    <x v="0"/>
    <n v="1"/>
    <s v="Этаж 02"/>
    <x v="0"/>
    <s v="балкон"/>
    <n v="35.71"/>
    <n v="14.15"/>
    <n v="49.86"/>
    <s v="да"/>
    <s v="На море"/>
    <s v="нет"/>
    <n v="375000"/>
    <n v="18697500"/>
    <e v="#REF!"/>
    <m/>
    <e v="#REF!"/>
    <m/>
    <s v="В продаже"/>
    <m/>
    <s v="апартаментст"/>
    <m/>
  </r>
  <r>
    <n v="46"/>
    <n v="46"/>
    <s v="апартамент"/>
    <x v="0"/>
    <n v="1"/>
    <s v="Этаж 02"/>
    <x v="0"/>
    <s v="балкон"/>
    <n v="35.74"/>
    <n v="14.15"/>
    <n v="49.89"/>
    <s v="нет"/>
    <s v="На двор"/>
    <s v="нет"/>
    <n v="300000"/>
    <n v="14967000"/>
    <e v="#REF!"/>
    <m/>
    <e v="#REF!"/>
    <m/>
    <s v="В продаже"/>
    <m/>
    <s v="апартаментст"/>
    <m/>
  </r>
  <r>
    <n v="47"/>
    <n v="47"/>
    <s v="апартамент"/>
    <x v="0"/>
    <n v="1"/>
    <s v="Этаж 02"/>
    <x v="0"/>
    <s v="балкон"/>
    <n v="24.35"/>
    <n v="4.3499999999999996"/>
    <n v="28.700000000000003"/>
    <s v="нет"/>
    <s v="На двор"/>
    <s v="нет"/>
    <n v="295000"/>
    <n v="8466500"/>
    <e v="#REF!"/>
    <m/>
    <e v="#REF!"/>
    <m/>
    <s v="В продаже"/>
    <m/>
    <s v="апартаментст"/>
    <m/>
  </r>
  <r>
    <n v="48"/>
    <n v="48"/>
    <s v="апартамент"/>
    <x v="0"/>
    <n v="1"/>
    <s v="Этаж 02"/>
    <x v="0"/>
    <s v="балкон"/>
    <n v="24.99"/>
    <n v="4.3499999999999996"/>
    <n v="29.339999999999996"/>
    <s v="нет"/>
    <s v="На двор"/>
    <s v="нет"/>
    <n v="295000"/>
    <n v="8655299.9999999981"/>
    <e v="#REF!"/>
    <m/>
    <e v="#REF!"/>
    <m/>
    <s v="В продаже"/>
    <m/>
    <s v="апартаментст"/>
    <m/>
  </r>
  <r>
    <n v="49"/>
    <n v="49"/>
    <s v="апартамент"/>
    <x v="0"/>
    <n v="1"/>
    <s v="Этаж 02"/>
    <x v="0"/>
    <s v="балкон"/>
    <n v="24.99"/>
    <n v="4.3499999999999996"/>
    <n v="29.339999999999996"/>
    <s v="нет"/>
    <s v="На двор"/>
    <s v="нет"/>
    <n v="295000"/>
    <n v="8655299.9999999981"/>
    <e v="#REF!"/>
    <m/>
    <e v="#REF!"/>
    <m/>
    <s v="В продаже"/>
    <m/>
    <s v="апартаментст"/>
    <m/>
  </r>
  <r>
    <n v="50"/>
    <n v="50"/>
    <s v="апартамент"/>
    <x v="0"/>
    <n v="1"/>
    <s v="Этаж 02"/>
    <x v="0"/>
    <s v="балкон"/>
    <n v="24.99"/>
    <n v="4.3499999999999996"/>
    <n v="29.339999999999996"/>
    <s v="нет"/>
    <s v="На двор"/>
    <s v="нет"/>
    <n v="295000"/>
    <n v="8655299.9999999981"/>
    <e v="#REF!"/>
    <m/>
    <e v="#REF!"/>
    <m/>
    <s v="В продаже"/>
    <m/>
    <s v="апартаментст"/>
    <m/>
  </r>
  <r>
    <n v="51"/>
    <n v="51"/>
    <s v="апартамент"/>
    <x v="0"/>
    <n v="1"/>
    <s v="Этаж 02"/>
    <x v="1"/>
    <s v="балкон"/>
    <n v="53.89"/>
    <n v="5.31"/>
    <n v="59.2"/>
    <s v="нет"/>
    <s v="На двор"/>
    <s v="нет"/>
    <n v="295000"/>
    <n v="17464000"/>
    <e v="#REF!"/>
    <m/>
    <e v="#REF!"/>
    <m/>
    <s v="В продаже"/>
    <m/>
    <s v="апартамент1АЕ"/>
    <m/>
  </r>
  <r>
    <n v="52"/>
    <n v="52"/>
    <s v="апартамент"/>
    <x v="0"/>
    <n v="1"/>
    <s v="Этаж 02"/>
    <x v="0"/>
    <s v="балкон"/>
    <n v="24.89"/>
    <n v="5.97"/>
    <n v="30.86"/>
    <s v="нет"/>
    <s v="На двор"/>
    <s v="нет"/>
    <n v="295000"/>
    <n v="9103700"/>
    <e v="#REF!"/>
    <m/>
    <e v="#REF!"/>
    <m/>
    <s v="В продаже"/>
    <m/>
    <s v="апартаментст"/>
    <m/>
  </r>
  <r>
    <n v="53"/>
    <n v="53"/>
    <s v="апартамент"/>
    <x v="0"/>
    <n v="1"/>
    <s v="Этаж 02"/>
    <x v="0"/>
    <s v="балкон"/>
    <n v="24.9"/>
    <n v="5.97"/>
    <n v="30.869999999999997"/>
    <s v="нет"/>
    <s v="На двор"/>
    <s v="нет"/>
    <n v="290000"/>
    <n v="8952300"/>
    <e v="#REF!"/>
    <m/>
    <e v="#REF!"/>
    <m/>
    <s v="В продаже"/>
    <m/>
    <s v="апартаментст"/>
    <m/>
  </r>
  <r>
    <n v="54"/>
    <n v="54"/>
    <s v="апартамент"/>
    <x v="0"/>
    <n v="1"/>
    <s v="Этаж 03"/>
    <x v="0"/>
    <s v="балкон"/>
    <n v="24.9"/>
    <n v="5.23"/>
    <n v="30.13"/>
    <s v="нет"/>
    <s v="На двор"/>
    <s v="нет"/>
    <n v="300000"/>
    <n v="9039000"/>
    <e v="#REF!"/>
    <m/>
    <e v="#REF!"/>
    <m/>
    <s v="В продаже"/>
    <m/>
    <s v="апартаментст"/>
    <m/>
  </r>
  <r>
    <n v="55"/>
    <n v="55"/>
    <s v="апартамент"/>
    <x v="0"/>
    <n v="1"/>
    <s v="Этаж 03"/>
    <x v="0"/>
    <s v="балкон"/>
    <n v="24.9"/>
    <n v="5.96"/>
    <n v="30.86"/>
    <s v="нет"/>
    <s v="На двор"/>
    <s v="нет"/>
    <n v="300000"/>
    <n v="9258000"/>
    <e v="#REF!"/>
    <m/>
    <e v="#REF!"/>
    <m/>
    <s v="В продаже"/>
    <m/>
    <s v="апартаментст"/>
    <m/>
  </r>
  <r>
    <n v="56"/>
    <n v="56"/>
    <s v="апартамент"/>
    <x v="0"/>
    <n v="1"/>
    <s v="Этаж 03"/>
    <x v="1"/>
    <s v="балкон"/>
    <n v="53.89"/>
    <n v="5.32"/>
    <n v="59.21"/>
    <s v="нет"/>
    <s v="На двор"/>
    <s v="нет"/>
    <n v="300000"/>
    <n v="17763000"/>
    <e v="#REF!"/>
    <m/>
    <e v="#REF!"/>
    <m/>
    <s v="В продаже"/>
    <m/>
    <s v="апартамент1АЕ"/>
    <m/>
  </r>
  <r>
    <n v="57"/>
    <n v="57"/>
    <s v="апартамент"/>
    <x v="0"/>
    <n v="1"/>
    <s v="Этаж 03"/>
    <x v="0"/>
    <s v="балкон"/>
    <n v="24.99"/>
    <n v="4.3899999999999997"/>
    <n v="29.38"/>
    <s v="нет"/>
    <s v="На двор"/>
    <s v="нет"/>
    <n v="300000"/>
    <n v="8814000"/>
    <e v="#REF!"/>
    <m/>
    <e v="#REF!"/>
    <m/>
    <s v="В продаже"/>
    <m/>
    <s v="апартаментст"/>
    <m/>
  </r>
  <r>
    <n v="58"/>
    <n v="58"/>
    <s v="апартамент"/>
    <x v="0"/>
    <n v="1"/>
    <s v="Этаж 03"/>
    <x v="0"/>
    <s v="балкон"/>
    <n v="24.99"/>
    <n v="4.3899999999999997"/>
    <n v="29.38"/>
    <s v="нет"/>
    <s v="На двор"/>
    <s v="нет"/>
    <n v="300000"/>
    <n v="8814000"/>
    <e v="#REF!"/>
    <m/>
    <e v="#REF!"/>
    <m/>
    <s v="В продаже"/>
    <m/>
    <s v="апартаментст"/>
    <m/>
  </r>
  <r>
    <n v="59"/>
    <n v="59"/>
    <s v="апартамент"/>
    <x v="0"/>
    <n v="1"/>
    <s v="Этаж 03"/>
    <x v="0"/>
    <s v="балкон"/>
    <n v="24.99"/>
    <n v="4.3899999999999997"/>
    <n v="29.38"/>
    <s v="нет"/>
    <s v="На двор"/>
    <s v="нет"/>
    <n v="300000"/>
    <n v="8814000"/>
    <e v="#REF!"/>
    <m/>
    <e v="#REF!"/>
    <m/>
    <s v="В продаже"/>
    <m/>
    <s v="апартаментст"/>
    <m/>
  </r>
  <r>
    <n v="60"/>
    <n v="60"/>
    <s v="апартамент"/>
    <x v="0"/>
    <n v="1"/>
    <s v="Этаж 03"/>
    <x v="0"/>
    <s v="балкон"/>
    <n v="24.35"/>
    <n v="4.3899999999999997"/>
    <n v="28.740000000000002"/>
    <s v="нет"/>
    <s v="На двор"/>
    <s v="нет"/>
    <n v="300000"/>
    <n v="8622000"/>
    <e v="#REF!"/>
    <m/>
    <e v="#REF!"/>
    <m/>
    <s v="В продаже"/>
    <m/>
    <s v="апартаментст"/>
    <m/>
  </r>
  <r>
    <n v="61"/>
    <n v="61"/>
    <s v="апартамент"/>
    <x v="0"/>
    <n v="1"/>
    <s v="Этаж 03"/>
    <x v="0"/>
    <s v="балкон"/>
    <n v="35.729999999999997"/>
    <n v="14.18"/>
    <n v="49.91"/>
    <s v="нет"/>
    <s v="На двор"/>
    <s v="нет"/>
    <n v="305000"/>
    <n v="15222549.999999998"/>
    <e v="#REF!"/>
    <m/>
    <e v="#REF!"/>
    <m/>
    <s v="В продаже"/>
    <m/>
    <s v="апартаментст"/>
    <m/>
  </r>
  <r>
    <n v="62"/>
    <n v="62"/>
    <s v="апартамент"/>
    <x v="0"/>
    <n v="1"/>
    <s v="Этаж 03"/>
    <x v="0"/>
    <s v="балкон"/>
    <n v="35.71"/>
    <n v="14.18"/>
    <n v="49.89"/>
    <s v="нет"/>
    <s v="На море (коммерция)"/>
    <s v="нет"/>
    <n v="340000"/>
    <n v="16962600"/>
    <e v="#REF!"/>
    <m/>
    <e v="#REF!"/>
    <m/>
    <s v="В продаже"/>
    <m/>
    <s v="апартаментст"/>
    <m/>
  </r>
  <r>
    <n v="63"/>
    <n v="63"/>
    <s v="апартамент"/>
    <x v="0"/>
    <n v="1"/>
    <s v="Этаж 03"/>
    <x v="0"/>
    <s v="балкон"/>
    <n v="24.35"/>
    <n v="4.3899999999999997"/>
    <n v="28.740000000000002"/>
    <s v="нет"/>
    <s v="На море (коммерция)"/>
    <s v="нет"/>
    <n v="335000"/>
    <n v="9627900"/>
    <e v="#REF!"/>
    <m/>
    <e v="#REF!"/>
    <m/>
    <s v="В продаже"/>
    <m/>
    <s v="апартаментст"/>
    <m/>
  </r>
  <r>
    <n v="64"/>
    <n v="64"/>
    <s v="апартамент"/>
    <x v="0"/>
    <n v="1"/>
    <s v="Этаж 03"/>
    <x v="0"/>
    <s v="балкон"/>
    <n v="24.99"/>
    <n v="4.3899999999999997"/>
    <n v="29.38"/>
    <s v="нет"/>
    <s v="На море (коммерция)"/>
    <s v="нет"/>
    <n v="335000"/>
    <n v="9842300"/>
    <e v="#REF!"/>
    <m/>
    <e v="#REF!"/>
    <m/>
    <s v="В продаже"/>
    <m/>
    <s v="апартаментст"/>
    <m/>
  </r>
  <r>
    <n v="65"/>
    <n v="65"/>
    <s v="апартамент"/>
    <x v="0"/>
    <n v="1"/>
    <s v="Этаж 03"/>
    <x v="0"/>
    <s v="балкон"/>
    <n v="24.99"/>
    <n v="4.3899999999999997"/>
    <n v="29.38"/>
    <s v="нет"/>
    <s v="На море (коммерция)"/>
    <s v="нет"/>
    <n v="335000"/>
    <n v="9842300"/>
    <e v="#REF!"/>
    <m/>
    <e v="#REF!"/>
    <m/>
    <s v="В продаже"/>
    <m/>
    <s v="апартаментст"/>
    <m/>
  </r>
  <r>
    <n v="66"/>
    <n v="66"/>
    <s v="апартамент"/>
    <x v="0"/>
    <n v="1"/>
    <s v="Этаж 03"/>
    <x v="0"/>
    <s v="балкон"/>
    <n v="24.99"/>
    <n v="4.3899999999999997"/>
    <n v="29.38"/>
    <s v="нет"/>
    <s v="На море (коммерция)"/>
    <s v="нет"/>
    <n v="335000"/>
    <n v="9842300"/>
    <e v="#REF!"/>
    <m/>
    <e v="#REF!"/>
    <m/>
    <s v="В продаже"/>
    <m/>
    <s v="апартаментст"/>
    <m/>
  </r>
  <r>
    <n v="67"/>
    <n v="67"/>
    <s v="апартамент"/>
    <x v="0"/>
    <n v="1"/>
    <s v="Этаж 03"/>
    <x v="0"/>
    <s v="балкон"/>
    <n v="24.99"/>
    <n v="4.3899999999999997"/>
    <n v="29.38"/>
    <s v="нет"/>
    <s v="На море (коммерция)"/>
    <s v="нет"/>
    <n v="335000"/>
    <n v="9842300"/>
    <e v="#REF!"/>
    <m/>
    <e v="#REF!"/>
    <m/>
    <s v="В продаже"/>
    <m/>
    <s v="апартаментст"/>
    <m/>
  </r>
  <r>
    <n v="68"/>
    <n v="68"/>
    <s v="апартамент"/>
    <x v="0"/>
    <n v="1"/>
    <s v="Этаж 03"/>
    <x v="1"/>
    <s v="балкон"/>
    <n v="49.64"/>
    <n v="4.88"/>
    <n v="54.52"/>
    <s v="нет"/>
    <s v="На море (коммерция)"/>
    <s v="нет"/>
    <n v="335000"/>
    <n v="18264200"/>
    <e v="#REF!"/>
    <m/>
    <e v="#REF!"/>
    <m/>
    <s v="В продаже"/>
    <m/>
    <s v="апартамент1АЕ"/>
    <m/>
  </r>
  <r>
    <n v="69"/>
    <n v="69"/>
    <s v="апартамент"/>
    <x v="0"/>
    <n v="1"/>
    <s v="Этаж 03"/>
    <x v="0"/>
    <s v="балкон"/>
    <n v="24.9"/>
    <n v="5.96"/>
    <n v="30.86"/>
    <s v="нет"/>
    <s v="На море (коммерция)"/>
    <s v="нет"/>
    <n v="335000"/>
    <n v="10338100"/>
    <e v="#REF!"/>
    <m/>
    <e v="#REF!"/>
    <m/>
    <s v="В продаже"/>
    <m/>
    <s v="апартаментст"/>
    <m/>
  </r>
  <r>
    <n v="70"/>
    <n v="70"/>
    <s v="апартамент"/>
    <x v="0"/>
    <n v="1"/>
    <s v="Этаж 03"/>
    <x v="0"/>
    <s v="балкон"/>
    <n v="24.89"/>
    <n v="5.5"/>
    <n v="30.39"/>
    <s v="нет"/>
    <s v="На море (коммерция)"/>
    <s v="нет"/>
    <n v="335000"/>
    <n v="10180650"/>
    <e v="#REF!"/>
    <m/>
    <e v="#REF!"/>
    <m/>
    <s v="В продаже"/>
    <m/>
    <s v="апартаментст"/>
    <m/>
  </r>
  <r>
    <n v="71"/>
    <n v="71"/>
    <s v="апартамент"/>
    <x v="0"/>
    <n v="1"/>
    <s v="Этаж 03"/>
    <x v="0"/>
    <s v="балкон"/>
    <n v="36.22"/>
    <n v="6.88"/>
    <n v="43.1"/>
    <s v="нет"/>
    <s v="На море (коммерция)"/>
    <s v="нет"/>
    <n v="335000"/>
    <n v="14438500"/>
    <e v="#REF!"/>
    <m/>
    <e v="#REF!"/>
    <m/>
    <s v="В продаже"/>
    <m/>
    <s v="апартаментст"/>
    <m/>
  </r>
  <r>
    <n v="72"/>
    <n v="72"/>
    <s v="апартамент"/>
    <x v="0"/>
    <n v="1"/>
    <s v="Этаж 03"/>
    <x v="1"/>
    <s v="балкон"/>
    <n v="39.159999999999997"/>
    <n v="10.44"/>
    <n v="49.599999999999994"/>
    <s v="да"/>
    <s v="На море"/>
    <s v="нет"/>
    <n v="380000"/>
    <n v="18847999.999999996"/>
    <e v="#REF!"/>
    <m/>
    <e v="#REF!"/>
    <m/>
    <s v="В продаже"/>
    <m/>
    <s v="апартамент1АЕ"/>
    <m/>
  </r>
  <r>
    <n v="73"/>
    <n v="73"/>
    <s v="апартамент"/>
    <x v="0"/>
    <n v="1"/>
    <s v="Этаж 03"/>
    <x v="0"/>
    <s v="балкон"/>
    <n v="24.99"/>
    <n v="4.63"/>
    <n v="29.619999999999997"/>
    <s v="да"/>
    <s v="На море"/>
    <s v="нет"/>
    <n v="380000"/>
    <n v="11255599.999999998"/>
    <e v="#REF!"/>
    <m/>
    <e v="#REF!"/>
    <m/>
    <s v="В продаже"/>
    <m/>
    <s v="апартаментст"/>
    <m/>
  </r>
  <r>
    <n v="74"/>
    <n v="74"/>
    <s v="апартамент"/>
    <x v="0"/>
    <n v="1"/>
    <s v="Этаж 03"/>
    <x v="0"/>
    <s v="балкон"/>
    <n v="24.99"/>
    <n v="5.29"/>
    <n v="30.279999999999998"/>
    <s v="да"/>
    <s v="На море"/>
    <s v="нет"/>
    <n v="380000"/>
    <n v="11506400"/>
    <e v="#REF!"/>
    <m/>
    <e v="#REF!"/>
    <m/>
    <s v="В продаже"/>
    <m/>
    <s v="апартаментст"/>
    <m/>
  </r>
  <r>
    <n v="75"/>
    <n v="75"/>
    <s v="апартамент"/>
    <x v="0"/>
    <n v="1"/>
    <s v="Этаж 03"/>
    <x v="0"/>
    <s v="балкон"/>
    <n v="24.99"/>
    <n v="5.95"/>
    <n v="30.939999999999998"/>
    <s v="да"/>
    <s v="На море"/>
    <s v="нет"/>
    <n v="380000"/>
    <n v="11757200"/>
    <e v="#REF!"/>
    <m/>
    <e v="#REF!"/>
    <m/>
    <s v="В продаже"/>
    <m/>
    <s v="апартаментст"/>
    <m/>
  </r>
  <r>
    <n v="76"/>
    <n v="76"/>
    <s v="апартамент"/>
    <x v="0"/>
    <n v="1"/>
    <s v="Этаж 03"/>
    <x v="0"/>
    <s v="балкон"/>
    <n v="24.99"/>
    <n v="6.61"/>
    <n v="31.599999999999998"/>
    <s v="да"/>
    <s v="На море"/>
    <s v="нет"/>
    <n v="380000"/>
    <n v="12008000"/>
    <e v="#REF!"/>
    <m/>
    <e v="#REF!"/>
    <m/>
    <s v="В продаже"/>
    <m/>
    <s v="апартаментст"/>
    <m/>
  </r>
  <r>
    <n v="77"/>
    <n v="77"/>
    <s v="апартамент"/>
    <x v="0"/>
    <n v="1"/>
    <s v="Этаж 03"/>
    <x v="0"/>
    <s v="балкон"/>
    <n v="24.9"/>
    <n v="7.27"/>
    <n v="32.17"/>
    <s v="да"/>
    <s v="На море"/>
    <s v="нет"/>
    <n v="380000"/>
    <n v="12224600"/>
    <e v="#REF!"/>
    <m/>
    <e v="#REF!"/>
    <m/>
    <s v="В продаже"/>
    <m/>
    <s v="апартаментст"/>
    <m/>
  </r>
  <r>
    <n v="78"/>
    <n v="78"/>
    <s v="апартамент"/>
    <x v="0"/>
    <n v="1"/>
    <s v="Этаж 03"/>
    <x v="0"/>
    <s v="балкон"/>
    <n v="24.9"/>
    <n v="7.71"/>
    <n v="32.61"/>
    <s v="да"/>
    <s v="На море"/>
    <s v="нет"/>
    <n v="380000"/>
    <n v="12391800"/>
    <e v="#REF!"/>
    <m/>
    <e v="#REF!"/>
    <m/>
    <s v="В продаже"/>
    <m/>
    <s v="апартаментст"/>
    <m/>
  </r>
  <r>
    <n v="79"/>
    <n v="79"/>
    <s v="апартамент"/>
    <x v="0"/>
    <n v="1"/>
    <s v="Этаж 03"/>
    <x v="1"/>
    <s v="балкон"/>
    <n v="49.56"/>
    <n v="4.88"/>
    <n v="54.440000000000005"/>
    <s v="да"/>
    <s v="На море"/>
    <s v="нет"/>
    <n v="380000"/>
    <n v="20687200"/>
    <e v="#REF!"/>
    <m/>
    <e v="#REF!"/>
    <m/>
    <s v="В продаже"/>
    <m/>
    <s v="апартамент1АЕ"/>
    <m/>
  </r>
  <r>
    <n v="80"/>
    <n v="80"/>
    <s v="апартамент"/>
    <x v="0"/>
    <n v="1"/>
    <s v="Этаж 03"/>
    <x v="0"/>
    <s v="балкон"/>
    <n v="24.99"/>
    <n v="4.3899999999999997"/>
    <n v="29.38"/>
    <s v="да"/>
    <s v="На море"/>
    <s v="нет"/>
    <n v="380000"/>
    <n v="11164400"/>
    <e v="#REF!"/>
    <m/>
    <e v="#REF!"/>
    <m/>
    <s v="В продаже"/>
    <m/>
    <s v="апартаментст"/>
    <m/>
  </r>
  <r>
    <n v="81"/>
    <n v="81"/>
    <s v="апартамент"/>
    <x v="0"/>
    <n v="1"/>
    <s v="Этаж 03"/>
    <x v="0"/>
    <s v="балкон"/>
    <n v="24.99"/>
    <n v="4.3899999999999997"/>
    <n v="29.38"/>
    <s v="да"/>
    <s v="На море"/>
    <s v="нет"/>
    <n v="380000"/>
    <n v="11164400"/>
    <e v="#REF!"/>
    <m/>
    <e v="#REF!"/>
    <m/>
    <s v="В продаже"/>
    <m/>
    <s v="апартаментст"/>
    <m/>
  </r>
  <r>
    <n v="82"/>
    <n v="82"/>
    <s v="апартамент"/>
    <x v="0"/>
    <n v="1"/>
    <s v="Этаж 03"/>
    <x v="0"/>
    <s v="балкон"/>
    <n v="24.99"/>
    <n v="4.3899999999999997"/>
    <n v="29.38"/>
    <s v="да"/>
    <s v="На море"/>
    <s v="нет"/>
    <n v="380000"/>
    <n v="11164400"/>
    <e v="#REF!"/>
    <m/>
    <e v="#REF!"/>
    <m/>
    <s v="В продаже"/>
    <m/>
    <s v="апартаментст"/>
    <m/>
  </r>
  <r>
    <n v="83"/>
    <n v="83"/>
    <s v="апартамент"/>
    <x v="0"/>
    <n v="1"/>
    <s v="Этаж 03"/>
    <x v="0"/>
    <s v="балкон"/>
    <n v="24.99"/>
    <n v="4.3899999999999997"/>
    <n v="29.38"/>
    <s v="да"/>
    <s v="На море"/>
    <s v="нет"/>
    <n v="380000"/>
    <n v="11164400"/>
    <e v="#REF!"/>
    <m/>
    <e v="#REF!"/>
    <m/>
    <s v="В продаже"/>
    <m/>
    <s v="апартаментст"/>
    <m/>
  </r>
  <r>
    <n v="84"/>
    <n v="84"/>
    <s v="апартамент"/>
    <x v="0"/>
    <n v="1"/>
    <s v="Этаж 03"/>
    <x v="0"/>
    <s v="балкон"/>
    <n v="24.35"/>
    <n v="4.3899999999999997"/>
    <n v="28.740000000000002"/>
    <s v="да"/>
    <s v="На море"/>
    <s v="нет"/>
    <n v="380000"/>
    <n v="10921200"/>
    <e v="#REF!"/>
    <m/>
    <e v="#REF!"/>
    <m/>
    <s v="В продаже"/>
    <m/>
    <s v="апартаментст"/>
    <m/>
  </r>
  <r>
    <n v="85"/>
    <n v="85"/>
    <s v="апартамент"/>
    <x v="0"/>
    <n v="1"/>
    <s v="Этаж 03"/>
    <x v="0"/>
    <s v="балкон"/>
    <n v="35.71"/>
    <n v="14.18"/>
    <n v="49.89"/>
    <s v="да"/>
    <s v="На море"/>
    <s v="нет"/>
    <n v="385000"/>
    <n v="19207650"/>
    <e v="#REF!"/>
    <m/>
    <e v="#REF!"/>
    <m/>
    <s v="В продаже"/>
    <m/>
    <s v="апартаментст"/>
    <m/>
  </r>
  <r>
    <n v="86"/>
    <n v="86"/>
    <s v="апартамент"/>
    <x v="0"/>
    <n v="1"/>
    <s v="Этаж 03"/>
    <x v="0"/>
    <s v="балкон"/>
    <n v="35.74"/>
    <n v="14.18"/>
    <n v="49.92"/>
    <s v="нет"/>
    <s v="На двор"/>
    <s v="нет"/>
    <n v="310000"/>
    <n v="15475200"/>
    <e v="#REF!"/>
    <m/>
    <e v="#REF!"/>
    <m/>
    <s v="В продаже"/>
    <m/>
    <s v="апартаментст"/>
    <m/>
  </r>
  <r>
    <n v="87"/>
    <n v="87"/>
    <s v="апартамент"/>
    <x v="0"/>
    <n v="1"/>
    <s v="Этаж 03"/>
    <x v="0"/>
    <s v="балкон"/>
    <n v="24.35"/>
    <n v="4.3899999999999997"/>
    <n v="28.740000000000002"/>
    <s v="нет"/>
    <s v="На двор"/>
    <s v="нет"/>
    <n v="300000"/>
    <n v="8622000"/>
    <e v="#REF!"/>
    <m/>
    <e v="#REF!"/>
    <m/>
    <s v="В продаже"/>
    <m/>
    <s v="апартаментст"/>
    <m/>
  </r>
  <r>
    <n v="88"/>
    <n v="88"/>
    <s v="апартамент"/>
    <x v="0"/>
    <n v="1"/>
    <s v="Этаж 03"/>
    <x v="0"/>
    <s v="балкон"/>
    <n v="24.99"/>
    <n v="4.3899999999999997"/>
    <n v="29.38"/>
    <s v="нет"/>
    <s v="На двор"/>
    <s v="нет"/>
    <n v="300000"/>
    <n v="8814000"/>
    <e v="#REF!"/>
    <m/>
    <e v="#REF!"/>
    <m/>
    <s v="В продаже"/>
    <m/>
    <s v="апартаментст"/>
    <m/>
  </r>
  <r>
    <n v="89"/>
    <n v="89"/>
    <s v="апартамент"/>
    <x v="0"/>
    <n v="1"/>
    <s v="Этаж 03"/>
    <x v="0"/>
    <s v="балкон"/>
    <n v="24.99"/>
    <n v="4.3899999999999997"/>
    <n v="29.38"/>
    <s v="нет"/>
    <s v="На двор"/>
    <s v="нет"/>
    <n v="300000"/>
    <n v="8814000"/>
    <e v="#REF!"/>
    <m/>
    <e v="#REF!"/>
    <m/>
    <s v="В продаже"/>
    <m/>
    <s v="апартаментст"/>
    <m/>
  </r>
  <r>
    <n v="90"/>
    <n v="90"/>
    <s v="апартамент"/>
    <x v="0"/>
    <n v="1"/>
    <s v="Этаж 03"/>
    <x v="0"/>
    <s v="балкон"/>
    <n v="24.99"/>
    <n v="4.3899999999999997"/>
    <n v="29.38"/>
    <s v="нет"/>
    <s v="На двор"/>
    <s v="нет"/>
    <n v="300000"/>
    <n v="8814000"/>
    <e v="#REF!"/>
    <m/>
    <e v="#REF!"/>
    <m/>
    <s v="В продаже"/>
    <m/>
    <s v="апартаментст"/>
    <m/>
  </r>
  <r>
    <n v="91"/>
    <n v="91"/>
    <s v="апартамент"/>
    <x v="0"/>
    <n v="1"/>
    <s v="Этаж 03"/>
    <x v="1"/>
    <s v="балкон"/>
    <n v="53.89"/>
    <n v="5.32"/>
    <n v="59.21"/>
    <s v="нет"/>
    <s v="На двор"/>
    <s v="нет"/>
    <n v="300000"/>
    <n v="17763000"/>
    <e v="#REF!"/>
    <m/>
    <e v="#REF!"/>
    <m/>
    <s v="В продаже"/>
    <m/>
    <s v="апартамент1АЕ"/>
    <m/>
  </r>
  <r>
    <n v="92"/>
    <n v="92"/>
    <s v="апартамент"/>
    <x v="0"/>
    <n v="1"/>
    <s v="Этаж 03"/>
    <x v="0"/>
    <s v="балкон"/>
    <n v="24.89"/>
    <n v="5.96"/>
    <n v="30.85"/>
    <s v="нет"/>
    <s v="На двор"/>
    <s v="нет"/>
    <n v="300000"/>
    <n v="9255000"/>
    <e v="#REF!"/>
    <m/>
    <e v="#REF!"/>
    <m/>
    <s v="В продаже"/>
    <m/>
    <s v="апартаментст"/>
    <m/>
  </r>
  <r>
    <n v="93"/>
    <n v="93"/>
    <s v="апартамент"/>
    <x v="0"/>
    <n v="1"/>
    <s v="Этаж 03"/>
    <x v="0"/>
    <s v="балкон"/>
    <n v="24.9"/>
    <n v="6.14"/>
    <n v="31.04"/>
    <s v="нет"/>
    <s v="На двор"/>
    <s v="нет"/>
    <n v="300000"/>
    <n v="9312000"/>
    <e v="#REF!"/>
    <m/>
    <e v="#REF!"/>
    <m/>
    <s v="В продаже"/>
    <m/>
    <s v="апартаментст"/>
    <m/>
  </r>
  <r>
    <n v="94"/>
    <n v="94"/>
    <s v="апартамент"/>
    <x v="0"/>
    <n v="1"/>
    <s v="Этаж 03"/>
    <x v="0"/>
    <s v="балкон"/>
    <n v="24.89"/>
    <n v="6.14"/>
    <n v="31.03"/>
    <s v="нет"/>
    <s v="На двор"/>
    <s v="нет"/>
    <n v="300000"/>
    <n v="9309000"/>
    <e v="#REF!"/>
    <m/>
    <e v="#REF!"/>
    <m/>
    <s v="В продаже"/>
    <m/>
    <s v="апартаментст"/>
    <m/>
  </r>
  <r>
    <n v="95"/>
    <n v="95"/>
    <s v="апартамент"/>
    <x v="0"/>
    <n v="1"/>
    <s v="Этаж 03"/>
    <x v="0"/>
    <s v="балкон"/>
    <n v="24.99"/>
    <n v="5.96"/>
    <n v="30.95"/>
    <s v="нет"/>
    <s v="На двор"/>
    <s v="нет"/>
    <n v="300000"/>
    <n v="9285000"/>
    <e v="#REF!"/>
    <m/>
    <e v="#REF!"/>
    <m/>
    <s v="В продаже"/>
    <m/>
    <s v="апартаментст"/>
    <m/>
  </r>
  <r>
    <n v="96"/>
    <n v="96"/>
    <s v="апартамент"/>
    <x v="0"/>
    <n v="1"/>
    <s v="Этаж 04"/>
    <x v="0"/>
    <s v="балкон"/>
    <n v="24.9"/>
    <n v="5.23"/>
    <n v="30.13"/>
    <s v="нет"/>
    <s v="На двор"/>
    <s v="нет"/>
    <n v="305000"/>
    <n v="9189650"/>
    <e v="#REF!"/>
    <m/>
    <e v="#REF!"/>
    <m/>
    <s v="В продаже"/>
    <m/>
    <s v="апартаментст"/>
    <m/>
  </r>
  <r>
    <n v="97"/>
    <n v="97"/>
    <s v="апартамент"/>
    <x v="0"/>
    <n v="1"/>
    <s v="Этаж 04"/>
    <x v="0"/>
    <s v="балкон"/>
    <n v="24.9"/>
    <n v="5.96"/>
    <n v="30.86"/>
    <s v="нет"/>
    <s v="На двор"/>
    <s v="нет"/>
    <n v="305000"/>
    <n v="9412300"/>
    <e v="#REF!"/>
    <m/>
    <e v="#REF!"/>
    <m/>
    <s v="В продаже"/>
    <m/>
    <s v="апартаментст"/>
    <m/>
  </r>
  <r>
    <n v="98"/>
    <n v="98"/>
    <s v="апартамент"/>
    <x v="0"/>
    <n v="1"/>
    <s v="Этаж 04"/>
    <x v="1"/>
    <s v="балкон"/>
    <n v="53.89"/>
    <n v="5.31"/>
    <n v="59.2"/>
    <s v="нет"/>
    <s v="На двор"/>
    <s v="нет"/>
    <n v="305000"/>
    <n v="18056000"/>
    <e v="#REF!"/>
    <m/>
    <e v="#REF!"/>
    <m/>
    <s v="В продаже"/>
    <m/>
    <s v="апартамент1АЕ"/>
    <m/>
  </r>
  <r>
    <n v="99"/>
    <n v="99"/>
    <s v="апартамент"/>
    <x v="0"/>
    <n v="1"/>
    <s v="Этаж 04"/>
    <x v="0"/>
    <s v="балкон"/>
    <n v="24.99"/>
    <n v="4.3499999999999996"/>
    <n v="29.339999999999996"/>
    <s v="нет"/>
    <s v="На двор"/>
    <s v="нет"/>
    <n v="305000"/>
    <n v="8948699.9999999981"/>
    <e v="#REF!"/>
    <m/>
    <e v="#REF!"/>
    <m/>
    <s v="В продаже"/>
    <m/>
    <s v="апартаментст"/>
    <m/>
  </r>
  <r>
    <n v="100"/>
    <n v="100"/>
    <s v="апартамент"/>
    <x v="0"/>
    <n v="1"/>
    <s v="Этаж 04"/>
    <x v="0"/>
    <s v="балкон"/>
    <n v="24.99"/>
    <n v="4.3499999999999996"/>
    <n v="29.339999999999996"/>
    <s v="нет"/>
    <s v="На двор"/>
    <s v="нет"/>
    <n v="305000"/>
    <n v="8948699.9999999981"/>
    <e v="#REF!"/>
    <m/>
    <e v="#REF!"/>
    <m/>
    <s v="В продаже"/>
    <m/>
    <s v="апартаментст"/>
    <m/>
  </r>
  <r>
    <n v="101"/>
    <n v="101"/>
    <s v="апартамент"/>
    <x v="0"/>
    <n v="1"/>
    <s v="Этаж 04"/>
    <x v="0"/>
    <s v="балкон"/>
    <n v="24.99"/>
    <n v="4.3499999999999996"/>
    <n v="29.339999999999996"/>
    <s v="нет"/>
    <s v="На двор"/>
    <s v="нет"/>
    <n v="305000"/>
    <n v="8948699.9999999981"/>
    <e v="#REF!"/>
    <m/>
    <e v="#REF!"/>
    <m/>
    <s v="В продаже"/>
    <m/>
    <s v="апартаментст"/>
    <m/>
  </r>
  <r>
    <n v="102"/>
    <n v="102"/>
    <s v="апартамент"/>
    <x v="0"/>
    <n v="1"/>
    <s v="Этаж 04"/>
    <x v="0"/>
    <s v="балкон"/>
    <n v="24.35"/>
    <n v="4.3499999999999996"/>
    <n v="28.700000000000003"/>
    <s v="нет"/>
    <s v="На двор"/>
    <s v="нет"/>
    <n v="305000"/>
    <n v="8753500"/>
    <e v="#REF!"/>
    <m/>
    <e v="#REF!"/>
    <m/>
    <s v="В продаже"/>
    <m/>
    <s v="апартаментст"/>
    <m/>
  </r>
  <r>
    <n v="103"/>
    <n v="103"/>
    <s v="апартамент"/>
    <x v="0"/>
    <n v="1"/>
    <s v="Этаж 04"/>
    <x v="0"/>
    <s v="балкон"/>
    <n v="35.729999999999997"/>
    <n v="14.15"/>
    <n v="49.879999999999995"/>
    <s v="нет"/>
    <s v="На двор"/>
    <s v="нет"/>
    <n v="310000"/>
    <n v="15462799.999999998"/>
    <e v="#REF!"/>
    <m/>
    <e v="#REF!"/>
    <m/>
    <s v="В продаже"/>
    <m/>
    <s v="апартаментст"/>
    <m/>
  </r>
  <r>
    <n v="104"/>
    <n v="104"/>
    <s v="апартамент"/>
    <x v="0"/>
    <n v="1"/>
    <s v="Этаж 04"/>
    <x v="0"/>
    <s v="балкон"/>
    <n v="35.71"/>
    <n v="14.15"/>
    <n v="49.86"/>
    <s v="нет"/>
    <s v="На море (коммерция)"/>
    <s v="нет"/>
    <n v="335000"/>
    <n v="16703100"/>
    <e v="#REF!"/>
    <m/>
    <e v="#REF!"/>
    <m/>
    <s v="В продаже"/>
    <m/>
    <s v="апартаментст"/>
    <m/>
  </r>
  <r>
    <n v="105"/>
    <n v="105"/>
    <s v="апартамент"/>
    <x v="0"/>
    <n v="1"/>
    <s v="Этаж 04"/>
    <x v="0"/>
    <s v="балкон"/>
    <n v="24.35"/>
    <n v="4.3499999999999996"/>
    <n v="28.700000000000003"/>
    <s v="нет"/>
    <s v="На море (коммерция)"/>
    <s v="нет"/>
    <n v="340000"/>
    <n v="9758000.0000000019"/>
    <e v="#REF!"/>
    <m/>
    <e v="#REF!"/>
    <m/>
    <s v="В продаже"/>
    <m/>
    <s v="апартаментст"/>
    <m/>
  </r>
  <r>
    <n v="106"/>
    <n v="106"/>
    <s v="апартамент"/>
    <x v="0"/>
    <n v="1"/>
    <s v="Этаж 04"/>
    <x v="0"/>
    <s v="балкон"/>
    <n v="24.99"/>
    <n v="4.3499999999999996"/>
    <n v="29.339999999999996"/>
    <s v="нет"/>
    <s v="На море (коммерция)"/>
    <s v="нет"/>
    <n v="340000"/>
    <n v="9975599.9999999981"/>
    <e v="#REF!"/>
    <m/>
    <e v="#REF!"/>
    <m/>
    <s v="В продаже"/>
    <m/>
    <s v="апартаментст"/>
    <m/>
  </r>
  <r>
    <n v="107"/>
    <n v="107"/>
    <s v="апартамент"/>
    <x v="0"/>
    <n v="1"/>
    <s v="Этаж 04"/>
    <x v="0"/>
    <s v="балкон"/>
    <n v="24.99"/>
    <n v="4.3499999999999996"/>
    <n v="29.339999999999996"/>
    <s v="нет"/>
    <s v="На море (коммерция)"/>
    <s v="нет"/>
    <n v="340000"/>
    <n v="9975599.9999999981"/>
    <e v="#REF!"/>
    <m/>
    <e v="#REF!"/>
    <m/>
    <s v="В продаже"/>
    <m/>
    <s v="апартаментст"/>
    <m/>
  </r>
  <r>
    <n v="108"/>
    <n v="108"/>
    <s v="апартамент"/>
    <x v="0"/>
    <n v="1"/>
    <s v="Этаж 04"/>
    <x v="0"/>
    <s v="балкон"/>
    <n v="24.99"/>
    <n v="4.3499999999999996"/>
    <n v="29.339999999999996"/>
    <s v="нет"/>
    <s v="На море (коммерция)"/>
    <s v="нет"/>
    <n v="340000"/>
    <n v="9975599.9999999981"/>
    <e v="#REF!"/>
    <m/>
    <e v="#REF!"/>
    <m/>
    <s v="В продаже"/>
    <m/>
    <s v="апартаментст"/>
    <m/>
  </r>
  <r>
    <n v="109"/>
    <n v="109"/>
    <s v="апартамент"/>
    <x v="0"/>
    <n v="1"/>
    <s v="Этаж 04"/>
    <x v="0"/>
    <s v="балкон"/>
    <n v="24.99"/>
    <n v="4.3499999999999996"/>
    <n v="29.339999999999996"/>
    <s v="нет"/>
    <s v="На море (коммерция)"/>
    <s v="нет"/>
    <n v="340000"/>
    <n v="9975599.9999999981"/>
    <e v="#REF!"/>
    <m/>
    <e v="#REF!"/>
    <m/>
    <s v="В продаже"/>
    <m/>
    <s v="апартаментст"/>
    <m/>
  </r>
  <r>
    <n v="110"/>
    <n v="110"/>
    <s v="апартамент"/>
    <x v="0"/>
    <n v="1"/>
    <s v="Этаж 04"/>
    <x v="1"/>
    <s v="балкон"/>
    <n v="49.64"/>
    <n v="4.8600000000000003"/>
    <n v="54.5"/>
    <s v="нет"/>
    <s v="На море (коммерция)"/>
    <s v="нет"/>
    <n v="340000"/>
    <n v="18530000"/>
    <e v="#REF!"/>
    <m/>
    <e v="#REF!"/>
    <m/>
    <s v="В продаже"/>
    <m/>
    <s v="апартамент1АЕ"/>
    <m/>
  </r>
  <r>
    <n v="111"/>
    <n v="111"/>
    <s v="апартамент"/>
    <x v="0"/>
    <n v="1"/>
    <s v="Этаж 04"/>
    <x v="0"/>
    <s v="балкон"/>
    <n v="24.9"/>
    <n v="6.08"/>
    <n v="30.979999999999997"/>
    <s v="нет"/>
    <s v="На море (коммерция)"/>
    <s v="нет"/>
    <n v="340000"/>
    <n v="10533199.999999998"/>
    <e v="#REF!"/>
    <m/>
    <e v="#REF!"/>
    <m/>
    <s v="В продаже"/>
    <m/>
    <s v="апартаментст"/>
    <m/>
  </r>
  <r>
    <n v="112"/>
    <n v="112"/>
    <s v="апартамент"/>
    <x v="0"/>
    <n v="1"/>
    <s v="Этаж 04"/>
    <x v="0"/>
    <s v="балкон"/>
    <n v="24.9"/>
    <n v="5.83"/>
    <n v="30.729999999999997"/>
    <s v="нет"/>
    <s v="На море (коммерция)"/>
    <s v="нет"/>
    <n v="340000"/>
    <n v="10448199.999999998"/>
    <e v="#REF!"/>
    <m/>
    <e v="#REF!"/>
    <m/>
    <s v="В продаже"/>
    <m/>
    <s v="апартаментст"/>
    <m/>
  </r>
  <r>
    <n v="113"/>
    <n v="113"/>
    <s v="апартамент"/>
    <x v="0"/>
    <n v="1"/>
    <s v="Этаж 04"/>
    <x v="0"/>
    <s v="балкон"/>
    <n v="36.22"/>
    <n v="7.73"/>
    <n v="43.95"/>
    <s v="нет"/>
    <s v="На море (коммерция)"/>
    <s v="нет"/>
    <n v="340000"/>
    <n v="14943000.000000002"/>
    <e v="#REF!"/>
    <m/>
    <e v="#REF!"/>
    <m/>
    <s v="В продаже"/>
    <m/>
    <s v="апартаментст"/>
    <m/>
  </r>
  <r>
    <n v="114"/>
    <n v="114"/>
    <s v="апартамент"/>
    <x v="0"/>
    <n v="1"/>
    <s v="Этаж 04"/>
    <x v="1"/>
    <s v="балкон"/>
    <n v="39.159999999999997"/>
    <n v="12.42"/>
    <n v="51.58"/>
    <s v="да"/>
    <s v="На море"/>
    <s v="нет"/>
    <n v="395000"/>
    <n v="20374100"/>
    <e v="#REF!"/>
    <m/>
    <e v="#REF!"/>
    <m/>
    <s v="В продаже"/>
    <m/>
    <s v="апартамент1АЕ"/>
    <m/>
  </r>
  <r>
    <n v="115"/>
    <n v="115"/>
    <s v="апартамент"/>
    <x v="0"/>
    <n v="1"/>
    <s v="Этаж 04"/>
    <x v="0"/>
    <s v="балкон"/>
    <n v="24.99"/>
    <n v="4.96"/>
    <n v="29.95"/>
    <s v="да"/>
    <s v="На море"/>
    <s v="нет"/>
    <n v="395000"/>
    <n v="11830250"/>
    <e v="#REF!"/>
    <m/>
    <e v="#REF!"/>
    <m/>
    <s v="В продаже"/>
    <m/>
    <s v="апартаментст"/>
    <m/>
  </r>
  <r>
    <n v="116"/>
    <n v="116"/>
    <s v="апартамент"/>
    <x v="0"/>
    <n v="1"/>
    <s v="Этаж 04"/>
    <x v="0"/>
    <s v="балкон"/>
    <n v="24.99"/>
    <n v="5.4"/>
    <n v="30.39"/>
    <s v="да"/>
    <s v="На море"/>
    <s v="нет"/>
    <n v="395000"/>
    <n v="12004050"/>
    <e v="#REF!"/>
    <m/>
    <e v="#REF!"/>
    <m/>
    <s v="В продаже"/>
    <m/>
    <s v="апартаментст"/>
    <m/>
  </r>
  <r>
    <n v="117"/>
    <n v="117"/>
    <s v="апартамент"/>
    <x v="0"/>
    <n v="1"/>
    <s v="Этаж 04"/>
    <x v="0"/>
    <s v="балкон"/>
    <n v="24.99"/>
    <n v="5.84"/>
    <n v="30.83"/>
    <s v="да"/>
    <s v="На море"/>
    <s v="нет"/>
    <n v="395000"/>
    <n v="12177850"/>
    <e v="#REF!"/>
    <m/>
    <e v="#REF!"/>
    <m/>
    <s v="В продаже"/>
    <m/>
    <s v="апартаментст"/>
    <m/>
  </r>
  <r>
    <n v="118"/>
    <n v="118"/>
    <s v="апартамент"/>
    <x v="0"/>
    <n v="1"/>
    <s v="Этаж 04"/>
    <x v="0"/>
    <s v="балкон"/>
    <n v="24.99"/>
    <n v="6.28"/>
    <n v="31.27"/>
    <s v="да"/>
    <s v="На море"/>
    <s v="нет"/>
    <n v="395000"/>
    <n v="12351650"/>
    <e v="#REF!"/>
    <m/>
    <e v="#REF!"/>
    <m/>
    <s v="В продаже"/>
    <m/>
    <s v="апартаментст"/>
    <m/>
  </r>
  <r>
    <n v="119"/>
    <n v="119"/>
    <s v="апартамент"/>
    <x v="0"/>
    <n v="1"/>
    <s v="Этаж 04"/>
    <x v="0"/>
    <s v="балкон"/>
    <n v="24.9"/>
    <n v="6.72"/>
    <n v="31.619999999999997"/>
    <s v="да"/>
    <s v="На море"/>
    <s v="нет"/>
    <n v="395000"/>
    <n v="12489899.999999998"/>
    <e v="#REF!"/>
    <m/>
    <e v="#REF!"/>
    <m/>
    <s v="В продаже"/>
    <m/>
    <s v="апартаментст"/>
    <m/>
  </r>
  <r>
    <n v="120"/>
    <n v="120"/>
    <s v="апартамент"/>
    <x v="0"/>
    <n v="1"/>
    <s v="Этаж 04"/>
    <x v="0"/>
    <s v="балкон"/>
    <n v="24.9"/>
    <n v="6.95"/>
    <n v="31.849999999999998"/>
    <s v="да"/>
    <s v="На море"/>
    <s v="нет"/>
    <n v="395000"/>
    <n v="12580750"/>
    <e v="#REF!"/>
    <m/>
    <e v="#REF!"/>
    <m/>
    <s v="В продаже"/>
    <m/>
    <s v="апартаментст"/>
    <m/>
  </r>
  <r>
    <n v="121"/>
    <n v="121"/>
    <s v="апартамент"/>
    <x v="0"/>
    <n v="1"/>
    <s v="Этаж 04"/>
    <x v="1"/>
    <s v="балкон"/>
    <n v="49.56"/>
    <n v="4.8600000000000003"/>
    <n v="54.42"/>
    <s v="да"/>
    <s v="На море"/>
    <s v="нет"/>
    <n v="395000"/>
    <n v="21495900"/>
    <e v="#REF!"/>
    <m/>
    <e v="#REF!"/>
    <m/>
    <s v="В продаже"/>
    <m/>
    <s v="апартамент1АЕ"/>
    <m/>
  </r>
  <r>
    <n v="122"/>
    <n v="122"/>
    <s v="апартамент"/>
    <x v="0"/>
    <n v="1"/>
    <s v="Этаж 04"/>
    <x v="0"/>
    <s v="балкон"/>
    <n v="24.99"/>
    <n v="4.3499999999999996"/>
    <n v="29.339999999999996"/>
    <s v="да"/>
    <s v="На море"/>
    <s v="нет"/>
    <n v="395000"/>
    <n v="11589299.999999998"/>
    <e v="#REF!"/>
    <m/>
    <e v="#REF!"/>
    <m/>
    <s v="В продаже"/>
    <m/>
    <s v="апартаментст"/>
    <m/>
  </r>
  <r>
    <n v="123"/>
    <n v="123"/>
    <s v="апартамент"/>
    <x v="0"/>
    <n v="1"/>
    <s v="Этаж 04"/>
    <x v="0"/>
    <s v="балкон"/>
    <n v="24.99"/>
    <n v="4.3499999999999996"/>
    <n v="29.339999999999996"/>
    <s v="да"/>
    <s v="На море"/>
    <s v="нет"/>
    <n v="395000"/>
    <n v="11589299.999999998"/>
    <e v="#REF!"/>
    <m/>
    <e v="#REF!"/>
    <m/>
    <s v="В продаже"/>
    <m/>
    <s v="апартаментст"/>
    <m/>
  </r>
  <r>
    <n v="124"/>
    <n v="124"/>
    <s v="апартамент"/>
    <x v="0"/>
    <n v="1"/>
    <s v="Этаж 04"/>
    <x v="0"/>
    <s v="балкон"/>
    <n v="24.99"/>
    <n v="4.3499999999999996"/>
    <n v="29.339999999999996"/>
    <s v="да"/>
    <s v="На море"/>
    <s v="нет"/>
    <n v="395000"/>
    <n v="11589299.999999998"/>
    <e v="#REF!"/>
    <m/>
    <e v="#REF!"/>
    <m/>
    <s v="В продаже"/>
    <m/>
    <s v="апартаментст"/>
    <m/>
  </r>
  <r>
    <n v="125"/>
    <n v="125"/>
    <s v="апартамент"/>
    <x v="0"/>
    <n v="1"/>
    <s v="Этаж 04"/>
    <x v="0"/>
    <s v="балкон"/>
    <n v="24.99"/>
    <n v="4.3499999999999996"/>
    <n v="29.339999999999996"/>
    <s v="да"/>
    <s v="На море"/>
    <s v="нет"/>
    <n v="395000"/>
    <n v="11589299.999999998"/>
    <e v="#REF!"/>
    <m/>
    <e v="#REF!"/>
    <m/>
    <s v="В продаже"/>
    <m/>
    <s v="апартаментст"/>
    <m/>
  </r>
  <r>
    <n v="126"/>
    <n v="126"/>
    <s v="апартамент"/>
    <x v="0"/>
    <n v="1"/>
    <s v="Этаж 04"/>
    <x v="0"/>
    <s v="балкон"/>
    <n v="24.35"/>
    <n v="4.3499999999999996"/>
    <n v="28.700000000000003"/>
    <s v="да"/>
    <s v="На море"/>
    <s v="нет"/>
    <n v="395000"/>
    <n v="11336500.000000002"/>
    <e v="#REF!"/>
    <m/>
    <e v="#REF!"/>
    <m/>
    <s v="В продаже"/>
    <m/>
    <s v="апартаментст"/>
    <m/>
  </r>
  <r>
    <n v="127"/>
    <n v="127"/>
    <s v="апартамент"/>
    <x v="0"/>
    <n v="1"/>
    <s v="Этаж 04"/>
    <x v="0"/>
    <s v="балкон"/>
    <n v="35.71"/>
    <n v="14.15"/>
    <n v="49.86"/>
    <s v="да"/>
    <s v="На море"/>
    <s v="нет"/>
    <n v="400000"/>
    <n v="19944000"/>
    <e v="#REF!"/>
    <m/>
    <e v="#REF!"/>
    <m/>
    <s v="В продаже"/>
    <m/>
    <s v="апартаментст"/>
    <m/>
  </r>
  <r>
    <n v="128"/>
    <n v="128"/>
    <s v="апартамент"/>
    <x v="0"/>
    <n v="1"/>
    <s v="Этаж 04"/>
    <x v="0"/>
    <s v="балкон"/>
    <n v="35.74"/>
    <n v="14.15"/>
    <n v="49.89"/>
    <s v="нет"/>
    <s v="На двор"/>
    <s v="нет"/>
    <n v="315000"/>
    <n v="15715350"/>
    <e v="#REF!"/>
    <m/>
    <e v="#REF!"/>
    <m/>
    <s v="В продаже"/>
    <m/>
    <s v="апартаментст"/>
    <m/>
  </r>
  <r>
    <n v="129"/>
    <n v="129"/>
    <s v="апартамент"/>
    <x v="0"/>
    <n v="1"/>
    <s v="Этаж 04"/>
    <x v="0"/>
    <s v="балкон"/>
    <n v="24.35"/>
    <n v="4.3499999999999996"/>
    <n v="28.700000000000003"/>
    <s v="нет"/>
    <s v="На двор"/>
    <s v="нет"/>
    <n v="305000"/>
    <n v="8753500"/>
    <e v="#REF!"/>
    <m/>
    <e v="#REF!"/>
    <m/>
    <s v="В продаже"/>
    <m/>
    <s v="апартаментст"/>
    <m/>
  </r>
  <r>
    <n v="130"/>
    <n v="130"/>
    <s v="апартамент"/>
    <x v="0"/>
    <n v="1"/>
    <s v="Этаж 04"/>
    <x v="0"/>
    <s v="балкон"/>
    <n v="24.99"/>
    <n v="4.3499999999999996"/>
    <n v="29.339999999999996"/>
    <s v="нет"/>
    <s v="На двор"/>
    <s v="нет"/>
    <n v="305000"/>
    <n v="8948699.9999999981"/>
    <e v="#REF!"/>
    <m/>
    <e v="#REF!"/>
    <m/>
    <s v="В продаже"/>
    <m/>
    <s v="апартаментст"/>
    <m/>
  </r>
  <r>
    <n v="131"/>
    <n v="131"/>
    <s v="апартамент"/>
    <x v="0"/>
    <n v="1"/>
    <s v="Этаж 04"/>
    <x v="0"/>
    <s v="балкон"/>
    <n v="24.99"/>
    <n v="4.3499999999999996"/>
    <n v="29.339999999999996"/>
    <s v="нет"/>
    <s v="На двор"/>
    <s v="нет"/>
    <n v="305000"/>
    <n v="8948699.9999999981"/>
    <e v="#REF!"/>
    <m/>
    <e v="#REF!"/>
    <m/>
    <s v="В продаже"/>
    <m/>
    <s v="апартаментст"/>
    <m/>
  </r>
  <r>
    <n v="132"/>
    <n v="132"/>
    <s v="апартамент"/>
    <x v="0"/>
    <n v="1"/>
    <s v="Этаж 04"/>
    <x v="0"/>
    <s v="балкон"/>
    <n v="24.99"/>
    <n v="4.3499999999999996"/>
    <n v="29.339999999999996"/>
    <s v="нет"/>
    <s v="На двор"/>
    <s v="нет"/>
    <n v="305000"/>
    <n v="8948699.9999999981"/>
    <e v="#REF!"/>
    <m/>
    <e v="#REF!"/>
    <m/>
    <s v="В продаже"/>
    <m/>
    <s v="апартаментст"/>
    <m/>
  </r>
  <r>
    <n v="133"/>
    <n v="133"/>
    <s v="апартамент"/>
    <x v="0"/>
    <n v="1"/>
    <s v="Этаж 04"/>
    <x v="1"/>
    <s v="балкон"/>
    <n v="53.89"/>
    <n v="5.31"/>
    <n v="59.2"/>
    <s v="нет"/>
    <s v="На двор"/>
    <s v="нет"/>
    <n v="305000"/>
    <n v="18056000"/>
    <e v="#REF!"/>
    <m/>
    <e v="#REF!"/>
    <m/>
    <s v="В продаже"/>
    <m/>
    <s v="апартамент1АЕ"/>
    <m/>
  </r>
  <r>
    <n v="134"/>
    <n v="134"/>
    <s v="апартамент"/>
    <x v="0"/>
    <n v="1"/>
    <s v="Этаж 04"/>
    <x v="0"/>
    <s v="балкон"/>
    <n v="24.89"/>
    <n v="5.96"/>
    <n v="30.85"/>
    <s v="нет"/>
    <s v="На двор"/>
    <s v="нет"/>
    <n v="305000"/>
    <n v="9409250"/>
    <e v="#REF!"/>
    <m/>
    <e v="#REF!"/>
    <m/>
    <s v="В продаже"/>
    <m/>
    <s v="апартаментст"/>
    <m/>
  </r>
  <r>
    <n v="135"/>
    <n v="135"/>
    <s v="апартамент"/>
    <x v="0"/>
    <n v="1"/>
    <s v="Этаж 04"/>
    <x v="0"/>
    <s v="балкон"/>
    <n v="24.9"/>
    <n v="6.14"/>
    <n v="31.04"/>
    <s v="нет"/>
    <s v="На двор"/>
    <s v="нет"/>
    <n v="305000"/>
    <n v="9467200"/>
    <e v="#REF!"/>
    <m/>
    <e v="#REF!"/>
    <m/>
    <s v="В продаже"/>
    <m/>
    <s v="апартаментст"/>
    <m/>
  </r>
  <r>
    <n v="136"/>
    <n v="136"/>
    <s v="апартамент"/>
    <x v="0"/>
    <n v="1"/>
    <s v="Этаж 04"/>
    <x v="0"/>
    <s v="балкон"/>
    <n v="24.89"/>
    <n v="6.14"/>
    <n v="31.03"/>
    <s v="нет"/>
    <s v="На двор"/>
    <s v="нет"/>
    <n v="305000"/>
    <n v="9464150"/>
    <e v="#REF!"/>
    <m/>
    <e v="#REF!"/>
    <m/>
    <s v="В продаже"/>
    <m/>
    <s v="апартаментст"/>
    <m/>
  </r>
  <r>
    <n v="137"/>
    <n v="137"/>
    <s v="апартамент"/>
    <x v="0"/>
    <n v="1"/>
    <s v="Этаж 04"/>
    <x v="0"/>
    <s v="балкон"/>
    <n v="24.99"/>
    <n v="5.96"/>
    <n v="30.95"/>
    <s v="нет"/>
    <s v="На двор"/>
    <s v="нет"/>
    <n v="305000"/>
    <n v="9439750"/>
    <e v="#REF!"/>
    <m/>
    <e v="#REF!"/>
    <m/>
    <s v="В продаже"/>
    <m/>
    <s v="апартаментст"/>
    <m/>
  </r>
  <r>
    <n v="138"/>
    <n v="138"/>
    <s v="апартамент"/>
    <x v="0"/>
    <n v="1"/>
    <s v="Этаж 05"/>
    <x v="0"/>
    <s v="балкон"/>
    <n v="24.9"/>
    <n v="5.23"/>
    <n v="30.13"/>
    <s v="нет"/>
    <s v="На двор"/>
    <s v="нет"/>
    <n v="310000"/>
    <n v="9340300"/>
    <e v="#REF!"/>
    <m/>
    <e v="#REF!"/>
    <m/>
    <s v="В продаже"/>
    <m/>
    <s v="апартаментст"/>
    <m/>
  </r>
  <r>
    <n v="139"/>
    <n v="139"/>
    <s v="апартамент"/>
    <x v="0"/>
    <n v="1"/>
    <s v="Этаж 05"/>
    <x v="0"/>
    <s v="балкон"/>
    <n v="24.9"/>
    <n v="5.96"/>
    <n v="30.86"/>
    <s v="нет"/>
    <s v="На двор"/>
    <s v="нет"/>
    <n v="310000"/>
    <n v="9566600"/>
    <e v="#REF!"/>
    <m/>
    <e v="#REF!"/>
    <m/>
    <s v="В продаже"/>
    <m/>
    <s v="апартаментст"/>
    <m/>
  </r>
  <r>
    <n v="140"/>
    <n v="140"/>
    <s v="апартамент"/>
    <x v="0"/>
    <n v="1"/>
    <s v="Этаж 05"/>
    <x v="1"/>
    <s v="балкон"/>
    <n v="53.89"/>
    <n v="5.31"/>
    <n v="59.2"/>
    <s v="нет"/>
    <s v="На двор"/>
    <s v="нет"/>
    <n v="310000"/>
    <n v="18352000"/>
    <e v="#REF!"/>
    <m/>
    <e v="#REF!"/>
    <m/>
    <s v="В продаже"/>
    <m/>
    <s v="апартамент1АЕ"/>
    <m/>
  </r>
  <r>
    <n v="141"/>
    <n v="141"/>
    <s v="апартамент"/>
    <x v="0"/>
    <n v="1"/>
    <s v="Этаж 05"/>
    <x v="0"/>
    <s v="балкон"/>
    <n v="24.99"/>
    <n v="4.3499999999999996"/>
    <n v="29.339999999999996"/>
    <s v="нет"/>
    <s v="На двор"/>
    <s v="нет"/>
    <n v="310000"/>
    <n v="9095399.9999999981"/>
    <e v="#REF!"/>
    <m/>
    <e v="#REF!"/>
    <m/>
    <s v="В продаже"/>
    <m/>
    <s v="апартаментст"/>
    <m/>
  </r>
  <r>
    <n v="142"/>
    <n v="142"/>
    <s v="апартамент"/>
    <x v="0"/>
    <n v="1"/>
    <s v="Этаж 05"/>
    <x v="0"/>
    <s v="балкон"/>
    <n v="24.99"/>
    <n v="4.3499999999999996"/>
    <n v="29.339999999999996"/>
    <s v="нет"/>
    <s v="На двор"/>
    <s v="нет"/>
    <n v="310000"/>
    <n v="9095399.9999999981"/>
    <e v="#REF!"/>
    <m/>
    <e v="#REF!"/>
    <m/>
    <s v="В продаже"/>
    <m/>
    <s v="апартаментст"/>
    <m/>
  </r>
  <r>
    <n v="143"/>
    <n v="143"/>
    <s v="апартамент"/>
    <x v="0"/>
    <n v="1"/>
    <s v="Этаж 05"/>
    <x v="0"/>
    <s v="балкон"/>
    <n v="24.99"/>
    <n v="4.3499999999999996"/>
    <n v="29.339999999999996"/>
    <s v="нет"/>
    <s v="На двор"/>
    <s v="нет"/>
    <n v="310000"/>
    <n v="9095399.9999999981"/>
    <e v="#REF!"/>
    <m/>
    <e v="#REF!"/>
    <m/>
    <s v="В продаже"/>
    <m/>
    <s v="апартаментст"/>
    <m/>
  </r>
  <r>
    <n v="144"/>
    <n v="144"/>
    <s v="апартамент"/>
    <x v="0"/>
    <n v="1"/>
    <s v="Этаж 05"/>
    <x v="0"/>
    <s v="балкон"/>
    <n v="24.35"/>
    <n v="4.3499999999999996"/>
    <n v="28.700000000000003"/>
    <s v="нет"/>
    <s v="На двор"/>
    <s v="нет"/>
    <n v="310000"/>
    <n v="8897000"/>
    <e v="#REF!"/>
    <m/>
    <e v="#REF!"/>
    <m/>
    <s v="В продаже"/>
    <m/>
    <s v="апартаментст"/>
    <m/>
  </r>
  <r>
    <n v="145"/>
    <n v="145"/>
    <s v="апартамент"/>
    <x v="0"/>
    <n v="1"/>
    <s v="Этаж 05"/>
    <x v="0"/>
    <s v="балкон"/>
    <n v="35.729999999999997"/>
    <n v="14.15"/>
    <n v="49.879999999999995"/>
    <s v="нет"/>
    <s v="На двор"/>
    <s v="нет"/>
    <n v="315000"/>
    <n v="15712199.999999998"/>
    <e v="#REF!"/>
    <m/>
    <e v="#REF!"/>
    <m/>
    <s v="В продаже"/>
    <m/>
    <s v="апартаментст"/>
    <m/>
  </r>
  <r>
    <n v="146"/>
    <n v="146"/>
    <s v="апартамент"/>
    <x v="0"/>
    <n v="1"/>
    <s v="Этаж 05"/>
    <x v="0"/>
    <s v="балкон"/>
    <n v="35.71"/>
    <n v="14.15"/>
    <n v="49.86"/>
    <s v="да"/>
    <s v="На море"/>
    <s v="нет"/>
    <n v="405000"/>
    <n v="20193300"/>
    <e v="#REF!"/>
    <m/>
    <e v="#REF!"/>
    <m/>
    <s v="В продаже"/>
    <m/>
    <s v="апартаментст"/>
    <m/>
  </r>
  <r>
    <n v="147"/>
    <n v="147"/>
    <s v="апартамент"/>
    <x v="0"/>
    <n v="1"/>
    <s v="Этаж 05"/>
    <x v="0"/>
    <s v="балкон"/>
    <n v="24.35"/>
    <n v="4.3499999999999996"/>
    <n v="28.700000000000003"/>
    <s v="да"/>
    <s v="На море"/>
    <s v="нет"/>
    <n v="400000"/>
    <n v="11480000.000000002"/>
    <e v="#REF!"/>
    <m/>
    <e v="#REF!"/>
    <m/>
    <s v="В продаже"/>
    <m/>
    <s v="апартаментст"/>
    <m/>
  </r>
  <r>
    <n v="148"/>
    <n v="148"/>
    <s v="апартамент"/>
    <x v="0"/>
    <n v="1"/>
    <s v="Этаж 05"/>
    <x v="0"/>
    <s v="балкон"/>
    <n v="24.99"/>
    <n v="4.3499999999999996"/>
    <n v="29.339999999999996"/>
    <s v="да"/>
    <s v="На море"/>
    <s v="нет"/>
    <n v="400000"/>
    <n v="11735999.999999998"/>
    <e v="#REF!"/>
    <m/>
    <e v="#REF!"/>
    <m/>
    <s v="В продаже"/>
    <m/>
    <s v="апартаментст"/>
    <m/>
  </r>
  <r>
    <n v="149"/>
    <n v="149"/>
    <s v="апартамент"/>
    <x v="0"/>
    <n v="1"/>
    <s v="Этаж 05"/>
    <x v="0"/>
    <s v="балкон"/>
    <n v="24.99"/>
    <n v="4.3499999999999996"/>
    <n v="29.339999999999996"/>
    <s v="да"/>
    <s v="На море"/>
    <s v="нет"/>
    <n v="400000"/>
    <n v="11735999.999999998"/>
    <e v="#REF!"/>
    <m/>
    <e v="#REF!"/>
    <m/>
    <s v="В продаже"/>
    <m/>
    <s v="апартаментст"/>
    <m/>
  </r>
  <r>
    <n v="150"/>
    <n v="150"/>
    <s v="апартамент"/>
    <x v="0"/>
    <n v="1"/>
    <s v="Этаж 05"/>
    <x v="0"/>
    <s v="балкон"/>
    <n v="24.99"/>
    <n v="4.3499999999999996"/>
    <n v="29.339999999999996"/>
    <s v="да"/>
    <s v="На море"/>
    <s v="нет"/>
    <n v="400000"/>
    <n v="11735999.999999998"/>
    <e v="#REF!"/>
    <m/>
    <e v="#REF!"/>
    <m/>
    <s v="В продаже"/>
    <m/>
    <s v="апартаментст"/>
    <m/>
  </r>
  <r>
    <n v="151"/>
    <n v="151"/>
    <s v="апартамент"/>
    <x v="0"/>
    <n v="1"/>
    <s v="Этаж 05"/>
    <x v="0"/>
    <s v="балкон"/>
    <n v="24.99"/>
    <n v="4.3499999999999996"/>
    <n v="29.339999999999996"/>
    <s v="да"/>
    <s v="На море"/>
    <s v="нет"/>
    <n v="400000"/>
    <n v="11735999.999999998"/>
    <e v="#REF!"/>
    <m/>
    <e v="#REF!"/>
    <m/>
    <s v="В продаже"/>
    <m/>
    <s v="апартаментст"/>
    <m/>
  </r>
  <r>
    <n v="152"/>
    <n v="152"/>
    <s v="апартамент"/>
    <x v="0"/>
    <n v="1"/>
    <s v="Этаж 05"/>
    <x v="1"/>
    <s v="балкон"/>
    <n v="49.64"/>
    <n v="4.8600000000000003"/>
    <n v="54.5"/>
    <s v="да"/>
    <s v="На море"/>
    <s v="нет"/>
    <n v="400000"/>
    <n v="21800000"/>
    <e v="#REF!"/>
    <m/>
    <e v="#REF!"/>
    <m/>
    <s v="В продаже"/>
    <m/>
    <s v="апартамент1АЕ"/>
    <m/>
  </r>
  <r>
    <n v="153"/>
    <n v="153"/>
    <s v="апартамент"/>
    <x v="0"/>
    <n v="1"/>
    <s v="Этаж 05"/>
    <x v="0"/>
    <s v="балкон"/>
    <n v="24.9"/>
    <n v="6.22"/>
    <n v="31.119999999999997"/>
    <s v="да"/>
    <s v="На море"/>
    <s v="нет"/>
    <n v="400000"/>
    <n v="12447999.999999998"/>
    <e v="#REF!"/>
    <m/>
    <e v="#REF!"/>
    <m/>
    <s v="В продаже"/>
    <m/>
    <s v="апартаментст"/>
    <m/>
  </r>
  <r>
    <n v="154"/>
    <n v="154"/>
    <s v="апартамент"/>
    <x v="0"/>
    <n v="1"/>
    <s v="Этаж 05"/>
    <x v="0"/>
    <s v="балкон"/>
    <n v="24.89"/>
    <n v="6.19"/>
    <n v="31.080000000000002"/>
    <s v="да"/>
    <s v="На море"/>
    <s v="нет"/>
    <n v="400000"/>
    <n v="12432000"/>
    <e v="#REF!"/>
    <m/>
    <e v="#REF!"/>
    <m/>
    <s v="В продаже"/>
    <m/>
    <s v="апартаментст"/>
    <m/>
  </r>
  <r>
    <n v="155"/>
    <n v="155"/>
    <s v="апартамент"/>
    <x v="0"/>
    <n v="1"/>
    <s v="Этаж 05"/>
    <x v="0"/>
    <s v="балкон"/>
    <n v="36.22"/>
    <n v="8.6199999999999992"/>
    <n v="44.839999999999996"/>
    <s v="да"/>
    <s v="На море"/>
    <s v="нет"/>
    <n v="400000"/>
    <n v="17936000"/>
    <e v="#REF!"/>
    <m/>
    <e v="#REF!"/>
    <m/>
    <s v="В продаже"/>
    <m/>
    <s v="апартаментст"/>
    <m/>
  </r>
  <r>
    <n v="156"/>
    <n v="156"/>
    <s v="апартамент"/>
    <x v="0"/>
    <n v="1"/>
    <s v="Этаж 05"/>
    <x v="1"/>
    <s v="балкон"/>
    <n v="39.159999999999997"/>
    <n v="14.48"/>
    <n v="53.64"/>
    <s v="да"/>
    <s v="На море"/>
    <s v="нет"/>
    <n v="400000"/>
    <n v="21456000"/>
    <e v="#REF!"/>
    <m/>
    <e v="#REF!"/>
    <m/>
    <s v="В продаже"/>
    <m/>
    <s v="апартамент1АЕ"/>
    <m/>
  </r>
  <r>
    <n v="157"/>
    <n v="157"/>
    <s v="апартамент"/>
    <x v="0"/>
    <n v="1"/>
    <s v="Этаж 05"/>
    <x v="0"/>
    <s v="балкон"/>
    <n v="24.99"/>
    <n v="5.29"/>
    <n v="30.279999999999998"/>
    <s v="да"/>
    <s v="На море"/>
    <s v="нет"/>
    <n v="400000"/>
    <n v="12111999.999999998"/>
    <e v="#REF!"/>
    <m/>
    <e v="#REF!"/>
    <m/>
    <s v="В продаже"/>
    <m/>
    <s v="апартаментст"/>
    <m/>
  </r>
  <r>
    <n v="158"/>
    <n v="158"/>
    <s v="апартамент"/>
    <x v="0"/>
    <n v="1"/>
    <s v="Этаж 05"/>
    <x v="0"/>
    <s v="балкон"/>
    <n v="24.99"/>
    <n v="5.51"/>
    <n v="30.5"/>
    <s v="да"/>
    <s v="На море"/>
    <s v="нет"/>
    <n v="400000"/>
    <n v="12200000"/>
    <e v="#REF!"/>
    <m/>
    <e v="#REF!"/>
    <m/>
    <s v="В продаже"/>
    <m/>
    <s v="апартаментст"/>
    <m/>
  </r>
  <r>
    <n v="159"/>
    <n v="159"/>
    <s v="апартамент"/>
    <x v="0"/>
    <n v="1"/>
    <s v="Этаж 05"/>
    <x v="0"/>
    <s v="балкон"/>
    <n v="24.99"/>
    <n v="5.73"/>
    <n v="30.72"/>
    <s v="да"/>
    <s v="На море"/>
    <s v="нет"/>
    <n v="400000"/>
    <n v="12288000"/>
    <e v="#REF!"/>
    <m/>
    <e v="#REF!"/>
    <m/>
    <s v="В продаже"/>
    <m/>
    <s v="апартаментст"/>
    <m/>
  </r>
  <r>
    <n v="160"/>
    <n v="160"/>
    <s v="апартамент"/>
    <x v="0"/>
    <n v="1"/>
    <s v="Этаж 05"/>
    <x v="0"/>
    <s v="балкон"/>
    <n v="24.99"/>
    <n v="5.95"/>
    <n v="30.939999999999998"/>
    <s v="да"/>
    <s v="На море"/>
    <s v="нет"/>
    <n v="400000"/>
    <n v="12376000"/>
    <e v="#REF!"/>
    <m/>
    <e v="#REF!"/>
    <m/>
    <s v="В продаже"/>
    <m/>
    <s v="апартаментст"/>
    <m/>
  </r>
  <r>
    <n v="161"/>
    <n v="161"/>
    <s v="апартамент"/>
    <x v="0"/>
    <n v="1"/>
    <s v="Этаж 05"/>
    <x v="0"/>
    <s v="балкон"/>
    <n v="24.9"/>
    <n v="6.17"/>
    <n v="31.07"/>
    <s v="да"/>
    <s v="На море"/>
    <s v="нет"/>
    <n v="400000"/>
    <n v="12428000"/>
    <e v="#REF!"/>
    <m/>
    <e v="#REF!"/>
    <m/>
    <s v="В продаже"/>
    <m/>
    <s v="апартаментст"/>
    <m/>
  </r>
  <r>
    <n v="162"/>
    <n v="162"/>
    <s v="апартамент"/>
    <x v="0"/>
    <n v="1"/>
    <s v="Этаж 05"/>
    <x v="0"/>
    <s v="балкон"/>
    <n v="24.9"/>
    <n v="6.2"/>
    <n v="31.099999999999998"/>
    <s v="да"/>
    <s v="На море"/>
    <s v="нет"/>
    <n v="400000"/>
    <n v="12440000"/>
    <e v="#REF!"/>
    <m/>
    <e v="#REF!"/>
    <m/>
    <s v="В продаже"/>
    <m/>
    <s v="апартаментст"/>
    <m/>
  </r>
  <r>
    <n v="163"/>
    <n v="163"/>
    <s v="апартамент"/>
    <x v="0"/>
    <n v="1"/>
    <s v="Этаж 05"/>
    <x v="1"/>
    <s v="балкон"/>
    <n v="49.56"/>
    <n v="4.8600000000000003"/>
    <n v="54.42"/>
    <s v="да"/>
    <s v="На море"/>
    <s v="нет"/>
    <n v="400000"/>
    <n v="21768000"/>
    <e v="#REF!"/>
    <m/>
    <e v="#REF!"/>
    <m/>
    <s v="В продаже"/>
    <m/>
    <s v="апартамент1АЕ"/>
    <m/>
  </r>
  <r>
    <n v="164"/>
    <n v="164"/>
    <s v="апартамент"/>
    <x v="0"/>
    <n v="1"/>
    <s v="Этаж 05"/>
    <x v="0"/>
    <s v="балкон"/>
    <n v="24.99"/>
    <n v="4.3499999999999996"/>
    <n v="29.339999999999996"/>
    <s v="да"/>
    <s v="На море"/>
    <s v="нет"/>
    <n v="400000"/>
    <n v="11735999.999999998"/>
    <e v="#REF!"/>
    <m/>
    <e v="#REF!"/>
    <m/>
    <s v="В продаже"/>
    <m/>
    <s v="апартаментст"/>
    <m/>
  </r>
  <r>
    <n v="165"/>
    <n v="165"/>
    <s v="апартамент"/>
    <x v="0"/>
    <n v="1"/>
    <s v="Этаж 05"/>
    <x v="0"/>
    <s v="балкон"/>
    <n v="24.99"/>
    <n v="4.3499999999999996"/>
    <n v="29.339999999999996"/>
    <s v="да"/>
    <s v="На море"/>
    <s v="нет"/>
    <n v="400000"/>
    <n v="11735999.999999998"/>
    <e v="#REF!"/>
    <m/>
    <e v="#REF!"/>
    <m/>
    <s v="В продаже"/>
    <m/>
    <s v="апартаментст"/>
    <m/>
  </r>
  <r>
    <n v="166"/>
    <n v="166"/>
    <s v="апартамент"/>
    <x v="0"/>
    <n v="1"/>
    <s v="Этаж 05"/>
    <x v="0"/>
    <s v="балкон"/>
    <n v="24.99"/>
    <n v="4.3499999999999996"/>
    <n v="29.339999999999996"/>
    <s v="да"/>
    <s v="На море"/>
    <s v="нет"/>
    <n v="400000"/>
    <n v="11735999.999999998"/>
    <e v="#REF!"/>
    <m/>
    <e v="#REF!"/>
    <m/>
    <s v="В продаже"/>
    <m/>
    <s v="апартаментст"/>
    <m/>
  </r>
  <r>
    <n v="167"/>
    <n v="167"/>
    <s v="апартамент"/>
    <x v="0"/>
    <n v="1"/>
    <s v="Этаж 05"/>
    <x v="0"/>
    <s v="балкон"/>
    <n v="24.99"/>
    <n v="4.3499999999999996"/>
    <n v="29.339999999999996"/>
    <s v="да"/>
    <s v="На море"/>
    <s v="нет"/>
    <n v="400000"/>
    <n v="11735999.999999998"/>
    <e v="#REF!"/>
    <m/>
    <e v="#REF!"/>
    <m/>
    <s v="В продаже"/>
    <m/>
    <s v="апартаментст"/>
    <m/>
  </r>
  <r>
    <n v="168"/>
    <n v="168"/>
    <s v="апартамент"/>
    <x v="0"/>
    <n v="1"/>
    <s v="Этаж 05"/>
    <x v="0"/>
    <s v="балкон"/>
    <n v="24.35"/>
    <n v="4.3499999999999996"/>
    <n v="28.700000000000003"/>
    <s v="да"/>
    <s v="На море"/>
    <s v="нет"/>
    <n v="400000"/>
    <n v="11480000.000000002"/>
    <e v="#REF!"/>
    <m/>
    <e v="#REF!"/>
    <m/>
    <s v="В продаже"/>
    <m/>
    <s v="апартаментст"/>
    <m/>
  </r>
  <r>
    <n v="169"/>
    <n v="169"/>
    <s v="апартамент"/>
    <x v="0"/>
    <n v="1"/>
    <s v="Этаж 05"/>
    <x v="0"/>
    <s v="балкон"/>
    <n v="35.71"/>
    <n v="14.15"/>
    <n v="49.86"/>
    <s v="да"/>
    <s v="На море"/>
    <s v="нет"/>
    <n v="405000"/>
    <n v="20193300"/>
    <e v="#REF!"/>
    <m/>
    <e v="#REF!"/>
    <m/>
    <s v="В продаже"/>
    <m/>
    <s v="апартаментст"/>
    <m/>
  </r>
  <r>
    <n v="170"/>
    <n v="170"/>
    <s v="апартамент"/>
    <x v="0"/>
    <n v="1"/>
    <s v="Этаж 05"/>
    <x v="0"/>
    <s v="балкон"/>
    <n v="35.74"/>
    <n v="14.15"/>
    <n v="49.89"/>
    <s v="нет"/>
    <s v="На двор"/>
    <s v="нет"/>
    <n v="320000"/>
    <n v="15964800"/>
    <e v="#REF!"/>
    <m/>
    <e v="#REF!"/>
    <m/>
    <s v="В продаже"/>
    <m/>
    <s v="апартаментст"/>
    <m/>
  </r>
  <r>
    <n v="171"/>
    <n v="171"/>
    <s v="апартамент"/>
    <x v="0"/>
    <n v="1"/>
    <s v="Этаж 05"/>
    <x v="0"/>
    <s v="балкон"/>
    <n v="24.35"/>
    <n v="4.3499999999999996"/>
    <n v="28.700000000000003"/>
    <s v="нет"/>
    <s v="На двор"/>
    <s v="нет"/>
    <n v="310000"/>
    <n v="8897000"/>
    <e v="#REF!"/>
    <m/>
    <e v="#REF!"/>
    <m/>
    <s v="В продаже"/>
    <m/>
    <s v="апартаментст"/>
    <m/>
  </r>
  <r>
    <n v="172"/>
    <n v="172"/>
    <s v="апартамент"/>
    <x v="0"/>
    <n v="1"/>
    <s v="Этаж 05"/>
    <x v="0"/>
    <s v="балкон"/>
    <n v="24.99"/>
    <n v="4.3499999999999996"/>
    <n v="29.339999999999996"/>
    <s v="нет"/>
    <s v="На двор"/>
    <s v="нет"/>
    <n v="310000"/>
    <n v="9095399.9999999981"/>
    <e v="#REF!"/>
    <m/>
    <e v="#REF!"/>
    <m/>
    <s v="В продаже"/>
    <m/>
    <s v="апартаментст"/>
    <m/>
  </r>
  <r>
    <n v="173"/>
    <n v="173"/>
    <s v="апартамент"/>
    <x v="0"/>
    <n v="1"/>
    <s v="Этаж 05"/>
    <x v="0"/>
    <s v="балкон"/>
    <n v="24.99"/>
    <n v="4.3499999999999996"/>
    <n v="29.339999999999996"/>
    <s v="нет"/>
    <s v="На двор"/>
    <s v="нет"/>
    <n v="310000"/>
    <n v="9095399.9999999981"/>
    <e v="#REF!"/>
    <m/>
    <e v="#REF!"/>
    <m/>
    <s v="В продаже"/>
    <m/>
    <s v="апартаментст"/>
    <m/>
  </r>
  <r>
    <n v="174"/>
    <n v="174"/>
    <s v="апартамент"/>
    <x v="0"/>
    <n v="1"/>
    <s v="Этаж 05"/>
    <x v="0"/>
    <s v="балкон"/>
    <n v="24.99"/>
    <n v="4.3499999999999996"/>
    <n v="29.339999999999996"/>
    <s v="нет"/>
    <s v="На двор"/>
    <s v="нет"/>
    <n v="310000"/>
    <n v="9095399.9999999981"/>
    <e v="#REF!"/>
    <m/>
    <e v="#REF!"/>
    <m/>
    <s v="В продаже"/>
    <m/>
    <s v="апартаментст"/>
    <m/>
  </r>
  <r>
    <n v="175"/>
    <n v="175"/>
    <s v="апартамент"/>
    <x v="0"/>
    <n v="1"/>
    <s v="Этаж 05"/>
    <x v="1"/>
    <s v="балкон"/>
    <n v="53.89"/>
    <n v="5.31"/>
    <n v="59.2"/>
    <s v="нет"/>
    <s v="На двор"/>
    <s v="нет"/>
    <n v="310000"/>
    <n v="18352000"/>
    <e v="#REF!"/>
    <m/>
    <e v="#REF!"/>
    <m/>
    <s v="В продаже"/>
    <m/>
    <s v="апартамент1АЕ"/>
    <m/>
  </r>
  <r>
    <n v="176"/>
    <n v="176"/>
    <s v="апартамент"/>
    <x v="0"/>
    <n v="1"/>
    <s v="Этаж 05"/>
    <x v="0"/>
    <s v="балкон"/>
    <n v="24.89"/>
    <n v="5.96"/>
    <n v="30.85"/>
    <s v="нет"/>
    <s v="На двор"/>
    <s v="нет"/>
    <n v="310000"/>
    <n v="9563500"/>
    <e v="#REF!"/>
    <m/>
    <e v="#REF!"/>
    <m/>
    <s v="В продаже"/>
    <m/>
    <s v="апартаментст"/>
    <m/>
  </r>
  <r>
    <n v="177"/>
    <n v="177"/>
    <s v="апартамент"/>
    <x v="0"/>
    <n v="1"/>
    <s v="Этаж 05"/>
    <x v="0"/>
    <s v="балкон"/>
    <n v="24.9"/>
    <n v="6.14"/>
    <n v="31.04"/>
    <s v="нет"/>
    <s v="На двор"/>
    <s v="нет"/>
    <n v="310000"/>
    <n v="9622400"/>
    <e v="#REF!"/>
    <m/>
    <e v="#REF!"/>
    <m/>
    <s v="В продаже"/>
    <m/>
    <s v="апартаментст"/>
    <m/>
  </r>
  <r>
    <n v="178"/>
    <n v="178"/>
    <s v="апартамент"/>
    <x v="0"/>
    <n v="1"/>
    <s v="Этаж 05"/>
    <x v="0"/>
    <s v="балкон"/>
    <n v="24.89"/>
    <n v="6.14"/>
    <n v="31.03"/>
    <s v="нет"/>
    <s v="На двор"/>
    <s v="нет"/>
    <n v="310000"/>
    <n v="9619300"/>
    <e v="#REF!"/>
    <m/>
    <e v="#REF!"/>
    <m/>
    <s v="В продаже"/>
    <m/>
    <s v="апартаментст"/>
    <m/>
  </r>
  <r>
    <n v="179"/>
    <n v="179"/>
    <s v="апартамент"/>
    <x v="0"/>
    <n v="1"/>
    <s v="Этаж 05"/>
    <x v="0"/>
    <s v="балкон"/>
    <n v="24.99"/>
    <n v="5.96"/>
    <n v="30.95"/>
    <s v="нет"/>
    <s v="На двор"/>
    <s v="нет"/>
    <n v="310000"/>
    <n v="9594500"/>
    <e v="#REF!"/>
    <m/>
    <e v="#REF!"/>
    <m/>
    <s v="В продаже"/>
    <m/>
    <s v="апартаментст"/>
    <m/>
  </r>
  <r>
    <n v="180"/>
    <n v="180"/>
    <s v="апартамент"/>
    <x v="0"/>
    <n v="1"/>
    <s v="Этаж 06"/>
    <x v="0"/>
    <s v="балкон"/>
    <n v="24.9"/>
    <n v="5.23"/>
    <n v="30.13"/>
    <s v="нет"/>
    <s v="На двор"/>
    <s v="нет"/>
    <n v="310000"/>
    <n v="9340300"/>
    <e v="#REF!"/>
    <m/>
    <e v="#REF!"/>
    <m/>
    <s v="В продаже"/>
    <m/>
    <s v="апартаментст"/>
    <m/>
  </r>
  <r>
    <n v="181"/>
    <n v="181"/>
    <s v="апартамент"/>
    <x v="0"/>
    <n v="1"/>
    <s v="Этаж 06"/>
    <x v="0"/>
    <s v="балкон"/>
    <n v="24.9"/>
    <n v="5.96"/>
    <n v="30.86"/>
    <s v="нет"/>
    <s v="На двор"/>
    <s v="нет"/>
    <n v="310000"/>
    <n v="9566600"/>
    <e v="#REF!"/>
    <m/>
    <e v="#REF!"/>
    <m/>
    <s v="В продаже"/>
    <m/>
    <s v="апартаментст"/>
    <m/>
  </r>
  <r>
    <n v="182"/>
    <n v="182"/>
    <s v="апартамент"/>
    <x v="0"/>
    <n v="1"/>
    <s v="Этаж 06"/>
    <x v="1"/>
    <s v="балкон"/>
    <n v="53.89"/>
    <n v="5.32"/>
    <n v="59.21"/>
    <s v="нет"/>
    <s v="На двор"/>
    <s v="нет"/>
    <n v="310000"/>
    <n v="18355100"/>
    <e v="#REF!"/>
    <m/>
    <e v="#REF!"/>
    <m/>
    <s v="В продаже"/>
    <m/>
    <s v="апартамент1АЕ"/>
    <m/>
  </r>
  <r>
    <n v="183"/>
    <n v="183"/>
    <s v="апартамент"/>
    <x v="0"/>
    <n v="1"/>
    <s v="Этаж 06"/>
    <x v="0"/>
    <s v="балкон"/>
    <n v="24.99"/>
    <n v="4.3899999999999997"/>
    <n v="29.38"/>
    <s v="нет"/>
    <s v="На двор"/>
    <s v="нет"/>
    <n v="310000"/>
    <n v="9107800"/>
    <e v="#REF!"/>
    <m/>
    <e v="#REF!"/>
    <m/>
    <s v="В продаже"/>
    <m/>
    <s v="апартаментст"/>
    <m/>
  </r>
  <r>
    <n v="184"/>
    <n v="184"/>
    <s v="апартамент"/>
    <x v="0"/>
    <n v="1"/>
    <s v="Этаж 06"/>
    <x v="0"/>
    <s v="балкон"/>
    <n v="24.99"/>
    <n v="4.3899999999999997"/>
    <n v="29.38"/>
    <s v="нет"/>
    <s v="На двор"/>
    <s v="нет"/>
    <n v="310000"/>
    <n v="9107800"/>
    <e v="#REF!"/>
    <m/>
    <e v="#REF!"/>
    <m/>
    <s v="В продаже"/>
    <m/>
    <s v="апартаментст"/>
    <m/>
  </r>
  <r>
    <n v="185"/>
    <n v="185"/>
    <s v="апартамент"/>
    <x v="0"/>
    <n v="1"/>
    <s v="Этаж 06"/>
    <x v="0"/>
    <s v="балкон"/>
    <n v="24.99"/>
    <n v="4.3899999999999997"/>
    <n v="29.38"/>
    <s v="нет"/>
    <s v="На двор"/>
    <s v="нет"/>
    <n v="310000"/>
    <n v="9107800"/>
    <e v="#REF!"/>
    <m/>
    <e v="#REF!"/>
    <m/>
    <s v="В продаже"/>
    <m/>
    <s v="апартаментст"/>
    <m/>
  </r>
  <r>
    <n v="186"/>
    <n v="186"/>
    <s v="апартамент"/>
    <x v="0"/>
    <n v="1"/>
    <s v="Этаж 06"/>
    <x v="0"/>
    <s v="балкон"/>
    <n v="24.35"/>
    <n v="4.3899999999999997"/>
    <n v="28.740000000000002"/>
    <s v="нет"/>
    <s v="На двор"/>
    <s v="нет"/>
    <n v="310000"/>
    <n v="8909400"/>
    <e v="#REF!"/>
    <m/>
    <e v="#REF!"/>
    <m/>
    <s v="В продаже"/>
    <m/>
    <s v="апартаментст"/>
    <m/>
  </r>
  <r>
    <n v="187"/>
    <n v="187"/>
    <s v="апартамент"/>
    <x v="0"/>
    <n v="1"/>
    <s v="Этаж 06"/>
    <x v="0"/>
    <s v="балкон"/>
    <n v="35.729999999999997"/>
    <n v="14.18"/>
    <n v="49.91"/>
    <s v="нет"/>
    <s v="На двор"/>
    <s v="нет"/>
    <n v="315000"/>
    <n v="15721649.999999998"/>
    <e v="#REF!"/>
    <m/>
    <e v="#REF!"/>
    <m/>
    <s v="В продаже"/>
    <m/>
    <s v="апартаментст"/>
    <m/>
  </r>
  <r>
    <n v="188"/>
    <n v="188"/>
    <s v="апартамент"/>
    <x v="0"/>
    <n v="1"/>
    <s v="Этаж 06"/>
    <x v="0"/>
    <s v="балкон"/>
    <n v="35.71"/>
    <n v="14.18"/>
    <n v="49.89"/>
    <s v="да"/>
    <s v="На море"/>
    <s v="нет"/>
    <n v="405000"/>
    <n v="20205450"/>
    <e v="#REF!"/>
    <m/>
    <e v="#REF!"/>
    <m/>
    <s v="В продаже"/>
    <m/>
    <s v="апартаментст"/>
    <m/>
  </r>
  <r>
    <n v="189"/>
    <n v="189"/>
    <s v="апартамент"/>
    <x v="0"/>
    <n v="1"/>
    <s v="Этаж 06"/>
    <x v="0"/>
    <s v="балкон"/>
    <n v="24.35"/>
    <n v="4.3899999999999997"/>
    <n v="28.740000000000002"/>
    <s v="да"/>
    <s v="На море"/>
    <s v="нет"/>
    <n v="400000"/>
    <n v="11496000"/>
    <e v="#REF!"/>
    <m/>
    <e v="#REF!"/>
    <m/>
    <s v="В продаже"/>
    <m/>
    <s v="апартаментст"/>
    <m/>
  </r>
  <r>
    <n v="190"/>
    <n v="190"/>
    <s v="апартамент"/>
    <x v="0"/>
    <n v="1"/>
    <s v="Этаж 06"/>
    <x v="0"/>
    <s v="балкон"/>
    <n v="24.99"/>
    <n v="4.3899999999999997"/>
    <n v="29.38"/>
    <s v="да"/>
    <s v="На море"/>
    <s v="нет"/>
    <n v="400000"/>
    <n v="11752000"/>
    <e v="#REF!"/>
    <m/>
    <e v="#REF!"/>
    <m/>
    <s v="В продаже"/>
    <m/>
    <s v="апартаментст"/>
    <m/>
  </r>
  <r>
    <n v="191"/>
    <n v="191"/>
    <s v="апартамент"/>
    <x v="0"/>
    <n v="1"/>
    <s v="Этаж 06"/>
    <x v="0"/>
    <s v="балкон"/>
    <n v="24.99"/>
    <n v="4.3899999999999997"/>
    <n v="29.38"/>
    <s v="да"/>
    <s v="На море"/>
    <s v="нет"/>
    <n v="400000"/>
    <n v="11752000"/>
    <e v="#REF!"/>
    <m/>
    <e v="#REF!"/>
    <m/>
    <s v="В продаже"/>
    <m/>
    <s v="апартаментст"/>
    <m/>
  </r>
  <r>
    <n v="192"/>
    <n v="192"/>
    <s v="апартамент"/>
    <x v="0"/>
    <n v="1"/>
    <s v="Этаж 06"/>
    <x v="0"/>
    <s v="балкон"/>
    <n v="24.99"/>
    <n v="4.3899999999999997"/>
    <n v="29.38"/>
    <s v="да"/>
    <s v="На море"/>
    <s v="нет"/>
    <n v="400000"/>
    <n v="11752000"/>
    <e v="#REF!"/>
    <m/>
    <e v="#REF!"/>
    <m/>
    <s v="В продаже"/>
    <m/>
    <s v="апартаментст"/>
    <m/>
  </r>
  <r>
    <n v="193"/>
    <n v="193"/>
    <s v="апартамент"/>
    <x v="0"/>
    <n v="1"/>
    <s v="Этаж 06"/>
    <x v="0"/>
    <s v="балкон"/>
    <n v="24.99"/>
    <n v="4.3899999999999997"/>
    <n v="29.38"/>
    <s v="да"/>
    <s v="На море"/>
    <s v="нет"/>
    <n v="400000"/>
    <n v="11752000"/>
    <e v="#REF!"/>
    <m/>
    <e v="#REF!"/>
    <m/>
    <s v="В продаже"/>
    <m/>
    <s v="апартаментст"/>
    <m/>
  </r>
  <r>
    <n v="194"/>
    <n v="194"/>
    <s v="апартамент"/>
    <x v="0"/>
    <n v="1"/>
    <s v="Этаж 06"/>
    <x v="1"/>
    <s v="балкон"/>
    <n v="49.64"/>
    <n v="4.88"/>
    <n v="54.52"/>
    <s v="да"/>
    <s v="На море"/>
    <s v="нет"/>
    <n v="400000"/>
    <n v="21808000"/>
    <e v="#REF!"/>
    <m/>
    <e v="#REF!"/>
    <m/>
    <s v="В продаже"/>
    <m/>
    <s v="апартамент1АЕ"/>
    <m/>
  </r>
  <r>
    <n v="195"/>
    <n v="195"/>
    <s v="апартамент"/>
    <x v="0"/>
    <n v="1"/>
    <s v="Этаж 06"/>
    <x v="0"/>
    <s v="балкон"/>
    <n v="24.9"/>
    <n v="6.33"/>
    <n v="31.229999999999997"/>
    <s v="да"/>
    <s v="На море"/>
    <s v="нет"/>
    <n v="400000"/>
    <n v="12491999.999999998"/>
    <e v="#REF!"/>
    <m/>
    <e v="#REF!"/>
    <m/>
    <s v="В продаже"/>
    <m/>
    <s v="апартаментст"/>
    <m/>
  </r>
  <r>
    <n v="196"/>
    <n v="196"/>
    <s v="апартамент"/>
    <x v="0"/>
    <n v="1"/>
    <s v="Этаж 06"/>
    <x v="0"/>
    <s v="балкон"/>
    <n v="24.9"/>
    <n v="6.52"/>
    <n v="31.419999999999998"/>
    <s v="да"/>
    <s v="На море"/>
    <s v="нет"/>
    <n v="400000"/>
    <n v="12568000"/>
    <e v="#REF!"/>
    <m/>
    <e v="#REF!"/>
    <m/>
    <s v="В продаже"/>
    <m/>
    <s v="апартаментст"/>
    <m/>
  </r>
  <r>
    <n v="197"/>
    <n v="197"/>
    <s v="апартамент"/>
    <x v="0"/>
    <n v="1"/>
    <s v="Этаж 06"/>
    <x v="0"/>
    <s v="балкон"/>
    <n v="36.22"/>
    <n v="9.4700000000000006"/>
    <n v="45.69"/>
    <s v="да"/>
    <s v="На море"/>
    <s v="нет"/>
    <n v="400000"/>
    <n v="18276000"/>
    <e v="#REF!"/>
    <m/>
    <e v="#REF!"/>
    <m/>
    <s v="В продаже"/>
    <m/>
    <s v="апартаментст"/>
    <m/>
  </r>
  <r>
    <n v="198"/>
    <n v="198"/>
    <s v="апартамент"/>
    <x v="0"/>
    <n v="1"/>
    <s v="Этаж 06"/>
    <x v="1"/>
    <s v="балкон"/>
    <n v="39.159999999999997"/>
    <n v="16.559999999999999"/>
    <n v="55.72"/>
    <s v="да"/>
    <s v="На море"/>
    <s v="нет"/>
    <n v="400000"/>
    <n v="22288000"/>
    <e v="#REF!"/>
    <m/>
    <e v="#REF!"/>
    <m/>
    <s v="В продаже"/>
    <m/>
    <s v="апартамент1АЕ"/>
    <m/>
  </r>
  <r>
    <n v="199"/>
    <n v="199"/>
    <s v="апартамент"/>
    <x v="0"/>
    <n v="1"/>
    <s v="Этаж 06"/>
    <x v="0"/>
    <s v="балкон"/>
    <n v="24.99"/>
    <n v="5.62"/>
    <n v="30.61"/>
    <s v="да"/>
    <s v="На море"/>
    <s v="нет"/>
    <n v="400000"/>
    <n v="12244000"/>
    <e v="#REF!"/>
    <m/>
    <e v="#REF!"/>
    <m/>
    <s v="В продаже"/>
    <m/>
    <s v="апартаментст"/>
    <m/>
  </r>
  <r>
    <n v="200"/>
    <n v="200"/>
    <s v="апартамент"/>
    <x v="0"/>
    <n v="1"/>
    <s v="Этаж 06"/>
    <x v="0"/>
    <s v="балкон"/>
    <n v="24.99"/>
    <n v="5.62"/>
    <n v="30.61"/>
    <s v="да"/>
    <s v="На море"/>
    <s v="нет"/>
    <n v="400000"/>
    <n v="12244000"/>
    <e v="#REF!"/>
    <m/>
    <e v="#REF!"/>
    <m/>
    <s v="В продаже"/>
    <m/>
    <s v="апартаментст"/>
    <m/>
  </r>
  <r>
    <n v="201"/>
    <n v="201"/>
    <s v="апартамент"/>
    <x v="0"/>
    <n v="1"/>
    <s v="Этаж 06"/>
    <x v="0"/>
    <s v="балкон"/>
    <n v="24.99"/>
    <n v="5.62"/>
    <n v="30.61"/>
    <s v="да"/>
    <s v="На море"/>
    <s v="нет"/>
    <n v="400000"/>
    <n v="12244000"/>
    <e v="#REF!"/>
    <m/>
    <e v="#REF!"/>
    <m/>
    <s v="В продаже"/>
    <m/>
    <s v="апартаментст"/>
    <m/>
  </r>
  <r>
    <n v="202"/>
    <n v="202"/>
    <s v="апартамент"/>
    <x v="0"/>
    <n v="1"/>
    <s v="Этаж 06"/>
    <x v="0"/>
    <s v="балкон"/>
    <n v="24.99"/>
    <n v="5.62"/>
    <n v="30.61"/>
    <s v="да"/>
    <s v="На море"/>
    <s v="нет"/>
    <n v="400000"/>
    <n v="12244000"/>
    <e v="#REF!"/>
    <m/>
    <e v="#REF!"/>
    <m/>
    <s v="В продаже"/>
    <m/>
    <s v="апартаментст"/>
    <m/>
  </r>
  <r>
    <n v="203"/>
    <n v="203"/>
    <s v="апартамент"/>
    <x v="0"/>
    <n v="1"/>
    <s v="Этаж 06"/>
    <x v="0"/>
    <s v="балкон"/>
    <n v="24.9"/>
    <n v="5.62"/>
    <n v="30.52"/>
    <s v="да"/>
    <s v="На море"/>
    <s v="нет"/>
    <n v="400000"/>
    <n v="12208000"/>
    <e v="#REF!"/>
    <m/>
    <e v="#REF!"/>
    <m/>
    <s v="В продаже"/>
    <m/>
    <s v="апартаментст"/>
    <m/>
  </r>
  <r>
    <n v="204"/>
    <n v="204"/>
    <s v="апартамент"/>
    <x v="0"/>
    <n v="1"/>
    <s v="Этаж 06"/>
    <x v="0"/>
    <s v="балкон"/>
    <n v="24.9"/>
    <n v="5.44"/>
    <n v="30.34"/>
    <s v="да"/>
    <s v="На море"/>
    <s v="нет"/>
    <n v="400000"/>
    <n v="12136000"/>
    <e v="#REF!"/>
    <m/>
    <e v="#REF!"/>
    <m/>
    <s v="В продаже"/>
    <m/>
    <s v="апартаментст"/>
    <m/>
  </r>
  <r>
    <n v="205"/>
    <n v="205"/>
    <s v="апартамент"/>
    <x v="0"/>
    <n v="1"/>
    <s v="Этаж 06"/>
    <x v="1"/>
    <s v="балкон"/>
    <n v="49.56"/>
    <n v="4.88"/>
    <n v="54.440000000000005"/>
    <s v="да"/>
    <s v="На море"/>
    <s v="нет"/>
    <n v="400000"/>
    <n v="21776000.000000004"/>
    <e v="#REF!"/>
    <m/>
    <e v="#REF!"/>
    <m/>
    <s v="В продаже"/>
    <m/>
    <s v="апартамент1АЕ"/>
    <m/>
  </r>
  <r>
    <n v="206"/>
    <n v="206"/>
    <s v="апартамент"/>
    <x v="0"/>
    <n v="1"/>
    <s v="Этаж 06"/>
    <x v="0"/>
    <s v="балкон"/>
    <n v="24.99"/>
    <n v="4.3899999999999997"/>
    <n v="29.38"/>
    <s v="да"/>
    <s v="На море"/>
    <s v="нет"/>
    <n v="400000"/>
    <n v="11752000"/>
    <e v="#REF!"/>
    <m/>
    <e v="#REF!"/>
    <m/>
    <s v="В продаже"/>
    <m/>
    <s v="апартаментст"/>
    <m/>
  </r>
  <r>
    <n v="207"/>
    <n v="207"/>
    <s v="апартамент"/>
    <x v="0"/>
    <n v="1"/>
    <s v="Этаж 06"/>
    <x v="0"/>
    <s v="балкон"/>
    <n v="24.99"/>
    <n v="4.3899999999999997"/>
    <n v="29.38"/>
    <s v="да"/>
    <s v="На море"/>
    <s v="нет"/>
    <n v="400000"/>
    <n v="11752000"/>
    <e v="#REF!"/>
    <m/>
    <e v="#REF!"/>
    <m/>
    <s v="В продаже"/>
    <m/>
    <s v="апартаментст"/>
    <m/>
  </r>
  <r>
    <n v="208"/>
    <n v="208"/>
    <s v="апартамент"/>
    <x v="0"/>
    <n v="1"/>
    <s v="Этаж 06"/>
    <x v="0"/>
    <s v="балкон"/>
    <n v="24.99"/>
    <n v="4.3899999999999997"/>
    <n v="29.38"/>
    <s v="да"/>
    <s v="На море"/>
    <s v="нет"/>
    <n v="400000"/>
    <n v="11752000"/>
    <e v="#REF!"/>
    <m/>
    <e v="#REF!"/>
    <m/>
    <s v="В продаже"/>
    <m/>
    <s v="апартаментст"/>
    <m/>
  </r>
  <r>
    <n v="209"/>
    <n v="209"/>
    <s v="апартамент"/>
    <x v="0"/>
    <n v="1"/>
    <s v="Этаж 06"/>
    <x v="0"/>
    <s v="балкон"/>
    <n v="24.99"/>
    <n v="4.3899999999999997"/>
    <n v="29.38"/>
    <s v="да"/>
    <s v="На море"/>
    <s v="нет"/>
    <n v="400000"/>
    <n v="11752000"/>
    <e v="#REF!"/>
    <m/>
    <e v="#REF!"/>
    <m/>
    <s v="В продаже"/>
    <m/>
    <s v="апартаментст"/>
    <m/>
  </r>
  <r>
    <n v="210"/>
    <n v="210"/>
    <s v="апартамент"/>
    <x v="0"/>
    <n v="1"/>
    <s v="Этаж 06"/>
    <x v="0"/>
    <s v="балкон"/>
    <n v="24.35"/>
    <n v="4.3899999999999997"/>
    <n v="28.740000000000002"/>
    <s v="да"/>
    <s v="На море"/>
    <s v="нет"/>
    <n v="400000"/>
    <n v="11496000"/>
    <e v="#REF!"/>
    <m/>
    <e v="#REF!"/>
    <m/>
    <s v="В продаже"/>
    <m/>
    <s v="апартаментст"/>
    <m/>
  </r>
  <r>
    <n v="211"/>
    <n v="211"/>
    <s v="апартамент"/>
    <x v="0"/>
    <n v="1"/>
    <s v="Этаж 06"/>
    <x v="0"/>
    <s v="балкон"/>
    <n v="35.71"/>
    <n v="14.18"/>
    <n v="49.89"/>
    <s v="да"/>
    <s v="На море"/>
    <s v="нет"/>
    <n v="405000"/>
    <n v="20205450"/>
    <e v="#REF!"/>
    <m/>
    <e v="#REF!"/>
    <m/>
    <s v="В продаже"/>
    <m/>
    <s v="апартаментст"/>
    <m/>
  </r>
  <r>
    <n v="212"/>
    <n v="212"/>
    <s v="апартамент"/>
    <x v="0"/>
    <n v="1"/>
    <s v="Этаж 06"/>
    <x v="0"/>
    <s v="балкон"/>
    <n v="35.74"/>
    <n v="14.18"/>
    <n v="49.92"/>
    <s v="нет"/>
    <s v="На двор"/>
    <s v="нет"/>
    <n v="320000"/>
    <n v="15974400"/>
    <e v="#REF!"/>
    <m/>
    <e v="#REF!"/>
    <m/>
    <s v="В продаже"/>
    <m/>
    <s v="апартаментст"/>
    <m/>
  </r>
  <r>
    <n v="213"/>
    <n v="213"/>
    <s v="апартамент"/>
    <x v="0"/>
    <n v="1"/>
    <s v="Этаж 06"/>
    <x v="0"/>
    <s v="балкон"/>
    <n v="24.35"/>
    <n v="4.3899999999999997"/>
    <n v="28.740000000000002"/>
    <s v="нет"/>
    <s v="На двор"/>
    <s v="нет"/>
    <n v="310000"/>
    <n v="8909400"/>
    <e v="#REF!"/>
    <m/>
    <e v="#REF!"/>
    <m/>
    <s v="В продаже"/>
    <m/>
    <s v="апартаментст"/>
    <m/>
  </r>
  <r>
    <n v="214"/>
    <n v="214"/>
    <s v="апартамент"/>
    <x v="0"/>
    <n v="1"/>
    <s v="Этаж 06"/>
    <x v="0"/>
    <s v="балкон"/>
    <n v="24.99"/>
    <n v="4.3899999999999997"/>
    <n v="29.38"/>
    <s v="нет"/>
    <s v="На двор"/>
    <s v="нет"/>
    <n v="310000"/>
    <n v="9107800"/>
    <e v="#REF!"/>
    <m/>
    <e v="#REF!"/>
    <m/>
    <s v="В продаже"/>
    <m/>
    <s v="апартаментст"/>
    <m/>
  </r>
  <r>
    <n v="215"/>
    <n v="215"/>
    <s v="апартамент"/>
    <x v="0"/>
    <n v="1"/>
    <s v="Этаж 06"/>
    <x v="0"/>
    <s v="балкон"/>
    <n v="24.99"/>
    <n v="4.3899999999999997"/>
    <n v="29.38"/>
    <s v="нет"/>
    <s v="На двор"/>
    <s v="нет"/>
    <n v="310000"/>
    <n v="9107800"/>
    <e v="#REF!"/>
    <m/>
    <e v="#REF!"/>
    <m/>
    <s v="В продаже"/>
    <m/>
    <s v="апартаментст"/>
    <m/>
  </r>
  <r>
    <n v="216"/>
    <n v="216"/>
    <s v="апартамент"/>
    <x v="0"/>
    <n v="1"/>
    <s v="Этаж 06"/>
    <x v="0"/>
    <s v="балкон"/>
    <n v="24.99"/>
    <n v="4.3899999999999997"/>
    <n v="29.38"/>
    <s v="нет"/>
    <s v="На двор"/>
    <s v="нет"/>
    <n v="310000"/>
    <n v="9107800"/>
    <e v="#REF!"/>
    <m/>
    <e v="#REF!"/>
    <m/>
    <s v="В продаже"/>
    <m/>
    <s v="апартаментст"/>
    <m/>
  </r>
  <r>
    <n v="217"/>
    <n v="217"/>
    <s v="апартамент"/>
    <x v="0"/>
    <n v="1"/>
    <s v="Этаж 06"/>
    <x v="1"/>
    <s v="балкон"/>
    <n v="53.89"/>
    <n v="5.32"/>
    <n v="59.21"/>
    <s v="нет"/>
    <s v="На двор"/>
    <s v="нет"/>
    <n v="310000"/>
    <n v="18355100"/>
    <e v="#REF!"/>
    <m/>
    <e v="#REF!"/>
    <m/>
    <s v="В продаже"/>
    <m/>
    <s v="апартамент1АЕ"/>
    <m/>
  </r>
  <r>
    <n v="218"/>
    <n v="218"/>
    <s v="апартамент"/>
    <x v="0"/>
    <n v="1"/>
    <s v="Этаж 06"/>
    <x v="0"/>
    <s v="балкон"/>
    <n v="24.89"/>
    <n v="5.96"/>
    <n v="30.85"/>
    <s v="нет"/>
    <s v="На двор"/>
    <s v="нет"/>
    <n v="310000"/>
    <n v="9563500"/>
    <e v="#REF!"/>
    <m/>
    <e v="#REF!"/>
    <m/>
    <s v="В продаже"/>
    <m/>
    <s v="апартаментст"/>
    <m/>
  </r>
  <r>
    <n v="219"/>
    <n v="219"/>
    <s v="апартамент"/>
    <x v="0"/>
    <n v="1"/>
    <s v="Этаж 06"/>
    <x v="0"/>
    <s v="балкон"/>
    <n v="24.9"/>
    <n v="6.14"/>
    <n v="31.04"/>
    <s v="нет"/>
    <s v="На двор"/>
    <s v="нет"/>
    <n v="310000"/>
    <n v="9622400"/>
    <e v="#REF!"/>
    <m/>
    <e v="#REF!"/>
    <m/>
    <s v="В продаже"/>
    <m/>
    <s v="апартаментст"/>
    <m/>
  </r>
  <r>
    <n v="220"/>
    <n v="220"/>
    <s v="апартамент"/>
    <x v="0"/>
    <n v="1"/>
    <s v="Этаж 06"/>
    <x v="0"/>
    <s v="балкон"/>
    <n v="24.89"/>
    <n v="6.14"/>
    <n v="31.03"/>
    <s v="нет"/>
    <s v="На двор"/>
    <s v="нет"/>
    <n v="310000"/>
    <n v="9619300"/>
    <e v="#REF!"/>
    <m/>
    <e v="#REF!"/>
    <m/>
    <s v="В продаже"/>
    <m/>
    <s v="апартаментст"/>
    <m/>
  </r>
  <r>
    <n v="221"/>
    <n v="221"/>
    <s v="апартамент"/>
    <x v="0"/>
    <n v="1"/>
    <s v="Этаж 06"/>
    <x v="0"/>
    <s v="балкон"/>
    <n v="24.99"/>
    <n v="5.96"/>
    <n v="30.95"/>
    <s v="нет"/>
    <s v="На двор"/>
    <s v="нет"/>
    <n v="310000"/>
    <n v="9594500"/>
    <e v="#REF!"/>
    <m/>
    <e v="#REF!"/>
    <m/>
    <s v="В продаже"/>
    <m/>
    <s v="апартаментст"/>
    <m/>
  </r>
  <r>
    <n v="222"/>
    <n v="222"/>
    <s v="апартамент"/>
    <x v="0"/>
    <n v="1"/>
    <s v="Этаж 07"/>
    <x v="0"/>
    <s v="балкон"/>
    <n v="24.9"/>
    <n v="5.23"/>
    <n v="30.13"/>
    <s v="нет"/>
    <s v="На двор"/>
    <s v="нет"/>
    <n v="310000"/>
    <n v="9340300"/>
    <e v="#REF!"/>
    <m/>
    <e v="#REF!"/>
    <m/>
    <s v="В продаже"/>
    <m/>
    <s v="апартаментст"/>
    <m/>
  </r>
  <r>
    <n v="223"/>
    <n v="223"/>
    <s v="апартамент"/>
    <x v="0"/>
    <n v="1"/>
    <s v="Этаж 07"/>
    <x v="0"/>
    <s v="балкон"/>
    <n v="24.9"/>
    <n v="5.96"/>
    <n v="30.86"/>
    <s v="нет"/>
    <s v="На двор"/>
    <s v="нет"/>
    <n v="310000"/>
    <n v="9566600"/>
    <e v="#REF!"/>
    <m/>
    <e v="#REF!"/>
    <m/>
    <s v="В продаже"/>
    <m/>
    <s v="апартаментст"/>
    <m/>
  </r>
  <r>
    <n v="224"/>
    <n v="224"/>
    <s v="апартамент"/>
    <x v="0"/>
    <n v="1"/>
    <s v="Этаж 07"/>
    <x v="1"/>
    <s v="балкон"/>
    <n v="53.89"/>
    <n v="5.31"/>
    <n v="59.2"/>
    <s v="нет"/>
    <s v="На двор"/>
    <s v="нет"/>
    <n v="310000"/>
    <n v="18352000"/>
    <e v="#REF!"/>
    <m/>
    <e v="#REF!"/>
    <m/>
    <s v="В продаже"/>
    <m/>
    <s v="апартамент1АЕ"/>
    <m/>
  </r>
  <r>
    <n v="225"/>
    <n v="225"/>
    <s v="апартамент"/>
    <x v="0"/>
    <n v="1"/>
    <s v="Этаж 07"/>
    <x v="0"/>
    <s v="балкон"/>
    <n v="24.99"/>
    <n v="4.3499999999999996"/>
    <n v="29.339999999999996"/>
    <s v="нет"/>
    <s v="На двор"/>
    <s v="нет"/>
    <n v="310000"/>
    <n v="9095399.9999999981"/>
    <e v="#REF!"/>
    <m/>
    <e v="#REF!"/>
    <m/>
    <s v="В продаже"/>
    <m/>
    <s v="апартаментст"/>
    <m/>
  </r>
  <r>
    <n v="226"/>
    <n v="226"/>
    <s v="апартамент"/>
    <x v="0"/>
    <n v="1"/>
    <s v="Этаж 07"/>
    <x v="0"/>
    <s v="балкон"/>
    <n v="24.99"/>
    <n v="4.3499999999999996"/>
    <n v="29.339999999999996"/>
    <s v="нет"/>
    <s v="На двор"/>
    <s v="нет"/>
    <n v="310000"/>
    <n v="9095399.9999999981"/>
    <e v="#REF!"/>
    <m/>
    <e v="#REF!"/>
    <m/>
    <s v="В продаже"/>
    <m/>
    <s v="апартаментст"/>
    <m/>
  </r>
  <r>
    <n v="227"/>
    <n v="227"/>
    <s v="апартамент"/>
    <x v="0"/>
    <n v="1"/>
    <s v="Этаж 07"/>
    <x v="0"/>
    <s v="балкон"/>
    <n v="24.99"/>
    <n v="4.3499999999999996"/>
    <n v="29.339999999999996"/>
    <s v="нет"/>
    <s v="На двор"/>
    <s v="нет"/>
    <n v="310000"/>
    <n v="9095399.9999999981"/>
    <e v="#REF!"/>
    <m/>
    <e v="#REF!"/>
    <m/>
    <s v="В продаже"/>
    <m/>
    <s v="апартаментст"/>
    <m/>
  </r>
  <r>
    <n v="228"/>
    <n v="228"/>
    <s v="апартамент"/>
    <x v="0"/>
    <n v="1"/>
    <s v="Этаж 07"/>
    <x v="0"/>
    <s v="балкон"/>
    <n v="24.35"/>
    <n v="4.3499999999999996"/>
    <n v="28.700000000000003"/>
    <s v="нет"/>
    <s v="На двор"/>
    <s v="нет"/>
    <n v="310000"/>
    <n v="8897000"/>
    <e v="#REF!"/>
    <m/>
    <e v="#REF!"/>
    <m/>
    <s v="В продаже"/>
    <m/>
    <s v="апартаментст"/>
    <m/>
  </r>
  <r>
    <n v="229"/>
    <n v="229"/>
    <s v="апартамент"/>
    <x v="0"/>
    <n v="1"/>
    <s v="Этаж 07"/>
    <x v="0"/>
    <s v="балкон"/>
    <n v="35.729999999999997"/>
    <n v="14.15"/>
    <n v="49.879999999999995"/>
    <s v="нет"/>
    <s v="На двор"/>
    <s v="нет"/>
    <n v="315000"/>
    <n v="15712199.999999998"/>
    <e v="#REF!"/>
    <m/>
    <e v="#REF!"/>
    <m/>
    <s v="В продаже"/>
    <m/>
    <s v="апартаментст"/>
    <m/>
  </r>
  <r>
    <n v="230"/>
    <n v="230"/>
    <s v="апартамент"/>
    <x v="0"/>
    <n v="1"/>
    <s v="Этаж 07"/>
    <x v="0"/>
    <s v="балкон"/>
    <n v="35.71"/>
    <n v="14.15"/>
    <n v="49.86"/>
    <s v="да"/>
    <s v="На море"/>
    <s v="нет"/>
    <n v="405000"/>
    <n v="20193300"/>
    <e v="#REF!"/>
    <m/>
    <e v="#REF!"/>
    <m/>
    <s v="В продаже"/>
    <m/>
    <s v="апартаментст"/>
    <m/>
  </r>
  <r>
    <n v="231"/>
    <n v="231"/>
    <s v="апартамент"/>
    <x v="0"/>
    <n v="1"/>
    <s v="Этаж 07"/>
    <x v="0"/>
    <s v="балкон"/>
    <n v="24.35"/>
    <n v="4.3499999999999996"/>
    <n v="28.700000000000003"/>
    <s v="да"/>
    <s v="На море"/>
    <s v="нет"/>
    <n v="400000"/>
    <n v="11480000.000000002"/>
    <e v="#REF!"/>
    <m/>
    <e v="#REF!"/>
    <m/>
    <s v="В продаже"/>
    <m/>
    <s v="апартаментст"/>
    <m/>
  </r>
  <r>
    <n v="232"/>
    <n v="232"/>
    <s v="апартамент"/>
    <x v="0"/>
    <n v="1"/>
    <s v="Этаж 07"/>
    <x v="0"/>
    <s v="балкон"/>
    <n v="24.99"/>
    <n v="4.3499999999999996"/>
    <n v="29.339999999999996"/>
    <s v="да"/>
    <s v="На море"/>
    <s v="нет"/>
    <n v="400000"/>
    <n v="11735999.999999998"/>
    <e v="#REF!"/>
    <m/>
    <e v="#REF!"/>
    <m/>
    <s v="В продаже"/>
    <m/>
    <s v="апартаментст"/>
    <m/>
  </r>
  <r>
    <n v="233"/>
    <n v="233"/>
    <s v="апартамент"/>
    <x v="0"/>
    <n v="1"/>
    <s v="Этаж 07"/>
    <x v="0"/>
    <s v="балкон"/>
    <n v="24.99"/>
    <n v="4.3499999999999996"/>
    <n v="29.339999999999996"/>
    <s v="да"/>
    <s v="На море"/>
    <s v="нет"/>
    <n v="400000"/>
    <n v="11735999.999999998"/>
    <e v="#REF!"/>
    <m/>
    <e v="#REF!"/>
    <m/>
    <s v="В продаже"/>
    <m/>
    <s v="апартаментст"/>
    <m/>
  </r>
  <r>
    <n v="234"/>
    <n v="234"/>
    <s v="апартамент"/>
    <x v="0"/>
    <n v="1"/>
    <s v="Этаж 07"/>
    <x v="0"/>
    <s v="балкон"/>
    <n v="24.99"/>
    <n v="4.3499999999999996"/>
    <n v="29.339999999999996"/>
    <s v="да"/>
    <s v="На море"/>
    <s v="нет"/>
    <n v="400000"/>
    <n v="11735999.999999998"/>
    <e v="#REF!"/>
    <m/>
    <e v="#REF!"/>
    <m/>
    <s v="В продаже"/>
    <m/>
    <s v="апартаментст"/>
    <m/>
  </r>
  <r>
    <n v="235"/>
    <n v="235"/>
    <s v="апартамент"/>
    <x v="0"/>
    <n v="1"/>
    <s v="Этаж 07"/>
    <x v="0"/>
    <s v="балкон"/>
    <n v="24.99"/>
    <n v="4.3499999999999996"/>
    <n v="29.339999999999996"/>
    <s v="да"/>
    <s v="На море"/>
    <s v="нет"/>
    <n v="400000"/>
    <n v="11735999.999999998"/>
    <e v="#REF!"/>
    <m/>
    <e v="#REF!"/>
    <m/>
    <s v="В продаже"/>
    <m/>
    <s v="апартаментст"/>
    <m/>
  </r>
  <r>
    <n v="236"/>
    <n v="236"/>
    <s v="апартамент"/>
    <x v="0"/>
    <n v="1"/>
    <s v="Этаж 07"/>
    <x v="1"/>
    <s v="балкон"/>
    <n v="49.64"/>
    <n v="4.8600000000000003"/>
    <n v="54.5"/>
    <s v="да"/>
    <s v="На море"/>
    <s v="нет"/>
    <n v="400000"/>
    <n v="21800000"/>
    <e v="#REF!"/>
    <m/>
    <e v="#REF!"/>
    <m/>
    <s v="В продаже"/>
    <m/>
    <s v="апартамент1АЕ"/>
    <m/>
  </r>
  <r>
    <n v="237"/>
    <n v="237"/>
    <s v="апартамент"/>
    <x v="0"/>
    <n v="1"/>
    <s v="Этаж 07"/>
    <x v="0"/>
    <s v="балкон"/>
    <n v="24.9"/>
    <n v="6.19"/>
    <n v="31.09"/>
    <s v="да"/>
    <s v="На море"/>
    <s v="нет"/>
    <n v="400000"/>
    <n v="12436000"/>
    <e v="#REF!"/>
    <m/>
    <e v="#REF!"/>
    <m/>
    <s v="В продаже"/>
    <m/>
    <s v="апартаментст"/>
    <m/>
  </r>
  <r>
    <n v="238"/>
    <n v="238"/>
    <s v="апартамент"/>
    <x v="0"/>
    <n v="1"/>
    <s v="Этаж 07"/>
    <x v="0"/>
    <s v="балкон"/>
    <n v="24.9"/>
    <n v="6.16"/>
    <n v="31.06"/>
    <s v="да"/>
    <s v="На море"/>
    <s v="нет"/>
    <n v="400000"/>
    <n v="12424000"/>
    <e v="#REF!"/>
    <m/>
    <e v="#REF!"/>
    <m/>
    <s v="В продаже"/>
    <m/>
    <s v="апартаментст"/>
    <m/>
  </r>
  <r>
    <n v="239"/>
    <n v="239"/>
    <s v="апартамент"/>
    <x v="0"/>
    <n v="1"/>
    <s v="Этаж 07"/>
    <x v="0"/>
    <s v="балкон"/>
    <n v="36.22"/>
    <n v="8.58"/>
    <n v="44.8"/>
    <s v="да"/>
    <s v="На море"/>
    <s v="нет"/>
    <n v="400000"/>
    <n v="17920000"/>
    <e v="#REF!"/>
    <m/>
    <e v="#REF!"/>
    <m/>
    <s v="В продаже"/>
    <m/>
    <s v="апартаментст"/>
    <m/>
  </r>
  <r>
    <n v="240"/>
    <n v="240"/>
    <s v="апартамент"/>
    <x v="0"/>
    <n v="1"/>
    <s v="Этаж 07"/>
    <x v="1"/>
    <s v="балкон"/>
    <n v="39.159999999999997"/>
    <n v="17.41"/>
    <n v="56.569999999999993"/>
    <s v="да"/>
    <s v="На море"/>
    <s v="нет"/>
    <n v="400000"/>
    <n v="22627999.999999996"/>
    <e v="#REF!"/>
    <m/>
    <e v="#REF!"/>
    <m/>
    <s v="В продаже"/>
    <m/>
    <s v="апартамент1АЕ"/>
    <m/>
  </r>
  <r>
    <n v="241"/>
    <n v="241"/>
    <s v="апартамент"/>
    <x v="0"/>
    <n v="1"/>
    <s v="Этаж 07"/>
    <x v="0"/>
    <s v="балкон"/>
    <n v="24.99"/>
    <n v="5.95"/>
    <n v="30.939999999999998"/>
    <s v="да"/>
    <s v="На море"/>
    <s v="нет"/>
    <n v="400000"/>
    <n v="12376000"/>
    <e v="#REF!"/>
    <m/>
    <e v="#REF!"/>
    <m/>
    <s v="В продаже"/>
    <m/>
    <s v="апартаментст"/>
    <m/>
  </r>
  <r>
    <n v="242"/>
    <n v="242"/>
    <s v="апартамент"/>
    <x v="0"/>
    <n v="1"/>
    <s v="Этаж 07"/>
    <x v="0"/>
    <s v="балкон"/>
    <n v="24.99"/>
    <n v="5.73"/>
    <n v="30.72"/>
    <s v="да"/>
    <s v="На море"/>
    <s v="нет"/>
    <n v="400000"/>
    <n v="12288000"/>
    <e v="#REF!"/>
    <m/>
    <e v="#REF!"/>
    <m/>
    <s v="В продаже"/>
    <m/>
    <s v="апартаментст"/>
    <m/>
  </r>
  <r>
    <n v="243"/>
    <n v="243"/>
    <s v="апартамент"/>
    <x v="0"/>
    <n v="1"/>
    <s v="Этаж 07"/>
    <x v="0"/>
    <s v="балкон"/>
    <n v="24.99"/>
    <n v="5.51"/>
    <n v="30.5"/>
    <s v="да"/>
    <s v="На море"/>
    <s v="нет"/>
    <n v="400000"/>
    <n v="12200000"/>
    <e v="#REF!"/>
    <m/>
    <e v="#REF!"/>
    <m/>
    <s v="В продаже"/>
    <m/>
    <s v="апартаментст"/>
    <m/>
  </r>
  <r>
    <n v="244"/>
    <n v="244"/>
    <s v="апартамент"/>
    <x v="0"/>
    <n v="1"/>
    <s v="Этаж 07"/>
    <x v="0"/>
    <s v="балкон"/>
    <n v="24.99"/>
    <n v="5.29"/>
    <n v="30.279999999999998"/>
    <s v="да"/>
    <s v="На море"/>
    <s v="нет"/>
    <n v="400000"/>
    <n v="12111999.999999998"/>
    <e v="#REF!"/>
    <m/>
    <e v="#REF!"/>
    <m/>
    <s v="В продаже"/>
    <m/>
    <s v="апартаментст"/>
    <m/>
  </r>
  <r>
    <n v="245"/>
    <n v="245"/>
    <s v="апартамент"/>
    <x v="0"/>
    <n v="1"/>
    <s v="Этаж 07"/>
    <x v="0"/>
    <s v="балкон"/>
    <n v="24.9"/>
    <n v="5.07"/>
    <n v="29.97"/>
    <s v="да"/>
    <s v="На море"/>
    <s v="нет"/>
    <n v="400000"/>
    <n v="11988000"/>
    <e v="#REF!"/>
    <m/>
    <e v="#REF!"/>
    <m/>
    <s v="В продаже"/>
    <m/>
    <s v="апартаментст"/>
    <m/>
  </r>
  <r>
    <n v="246"/>
    <n v="246"/>
    <s v="апартамент"/>
    <x v="0"/>
    <n v="1"/>
    <s v="Этаж 07"/>
    <x v="0"/>
    <s v="балкон"/>
    <n v="24.9"/>
    <n v="4.6900000000000004"/>
    <n v="29.59"/>
    <s v="да"/>
    <s v="На море"/>
    <s v="нет"/>
    <n v="400000"/>
    <n v="11836000"/>
    <e v="#REF!"/>
    <m/>
    <e v="#REF!"/>
    <m/>
    <s v="В продаже"/>
    <m/>
    <s v="апартаментст"/>
    <m/>
  </r>
  <r>
    <n v="247"/>
    <n v="247"/>
    <s v="апартамент"/>
    <x v="0"/>
    <n v="1"/>
    <s v="Этаж 07"/>
    <x v="1"/>
    <s v="балкон"/>
    <n v="49.56"/>
    <n v="4.8600000000000003"/>
    <n v="54.42"/>
    <s v="да"/>
    <s v="На море"/>
    <s v="нет"/>
    <n v="400000"/>
    <n v="21768000"/>
    <e v="#REF!"/>
    <m/>
    <e v="#REF!"/>
    <m/>
    <s v="В продаже"/>
    <m/>
    <s v="апартамент1АЕ"/>
    <m/>
  </r>
  <r>
    <n v="248"/>
    <n v="248"/>
    <s v="апартамент"/>
    <x v="0"/>
    <n v="1"/>
    <s v="Этаж 07"/>
    <x v="0"/>
    <s v="балкон"/>
    <n v="24.99"/>
    <n v="4.3499999999999996"/>
    <n v="29.339999999999996"/>
    <s v="да"/>
    <s v="На море"/>
    <s v="нет"/>
    <n v="400000"/>
    <n v="11735999.999999998"/>
    <e v="#REF!"/>
    <m/>
    <e v="#REF!"/>
    <m/>
    <s v="В продаже"/>
    <m/>
    <s v="апартаментст"/>
    <m/>
  </r>
  <r>
    <n v="249"/>
    <n v="249"/>
    <s v="апартамент"/>
    <x v="0"/>
    <n v="1"/>
    <s v="Этаж 07"/>
    <x v="0"/>
    <s v="балкон"/>
    <n v="24.99"/>
    <n v="4.3499999999999996"/>
    <n v="29.339999999999996"/>
    <s v="да"/>
    <s v="На море"/>
    <s v="нет"/>
    <n v="400000"/>
    <n v="11735999.999999998"/>
    <e v="#REF!"/>
    <m/>
    <e v="#REF!"/>
    <m/>
    <s v="В продаже"/>
    <m/>
    <s v="апартаментст"/>
    <m/>
  </r>
  <r>
    <n v="250"/>
    <n v="250"/>
    <s v="апартамент"/>
    <x v="0"/>
    <n v="1"/>
    <s v="Этаж 07"/>
    <x v="0"/>
    <s v="балкон"/>
    <n v="24.99"/>
    <n v="4.3499999999999996"/>
    <n v="29.339999999999996"/>
    <s v="да"/>
    <s v="На море"/>
    <s v="нет"/>
    <n v="400000"/>
    <n v="11735999.999999998"/>
    <e v="#REF!"/>
    <m/>
    <e v="#REF!"/>
    <m/>
    <s v="В продаже"/>
    <m/>
    <s v="апартаментст"/>
    <m/>
  </r>
  <r>
    <n v="251"/>
    <n v="251"/>
    <s v="апартамент"/>
    <x v="0"/>
    <n v="1"/>
    <s v="Этаж 07"/>
    <x v="0"/>
    <s v="балкон"/>
    <n v="24.99"/>
    <n v="4.3499999999999996"/>
    <n v="29.339999999999996"/>
    <s v="да"/>
    <s v="На море"/>
    <s v="нет"/>
    <n v="400000"/>
    <n v="11735999.999999998"/>
    <e v="#REF!"/>
    <m/>
    <e v="#REF!"/>
    <m/>
    <s v="В продаже"/>
    <m/>
    <s v="апартаментст"/>
    <m/>
  </r>
  <r>
    <n v="252"/>
    <n v="252"/>
    <s v="апартамент"/>
    <x v="0"/>
    <n v="1"/>
    <s v="Этаж 07"/>
    <x v="0"/>
    <s v="балкон"/>
    <n v="24.35"/>
    <n v="4.3499999999999996"/>
    <n v="28.700000000000003"/>
    <s v="да"/>
    <s v="На море"/>
    <s v="нет"/>
    <n v="400000"/>
    <n v="11480000.000000002"/>
    <e v="#REF!"/>
    <m/>
    <e v="#REF!"/>
    <m/>
    <s v="В продаже"/>
    <m/>
    <s v="апартаментст"/>
    <m/>
  </r>
  <r>
    <n v="253"/>
    <n v="253"/>
    <s v="апартамент"/>
    <x v="0"/>
    <n v="1"/>
    <s v="Этаж 07"/>
    <x v="0"/>
    <s v="балкон"/>
    <n v="35.71"/>
    <n v="14.15"/>
    <n v="49.86"/>
    <s v="да"/>
    <s v="На море"/>
    <s v="нет"/>
    <n v="405000"/>
    <n v="20193300"/>
    <e v="#REF!"/>
    <m/>
    <e v="#REF!"/>
    <m/>
    <s v="В продаже"/>
    <m/>
    <s v="апартаментст"/>
    <m/>
  </r>
  <r>
    <n v="254"/>
    <n v="254"/>
    <s v="апартамент"/>
    <x v="0"/>
    <n v="1"/>
    <s v="Этаж 07"/>
    <x v="0"/>
    <s v="балкон"/>
    <n v="35.74"/>
    <n v="14.15"/>
    <n v="49.89"/>
    <s v="нет"/>
    <s v="На двор"/>
    <s v="нет"/>
    <n v="320000"/>
    <n v="15964800"/>
    <e v="#REF!"/>
    <m/>
    <e v="#REF!"/>
    <m/>
    <s v="В продаже"/>
    <m/>
    <s v="апартаментст"/>
    <m/>
  </r>
  <r>
    <n v="255"/>
    <n v="255"/>
    <s v="апартамент"/>
    <x v="0"/>
    <n v="1"/>
    <s v="Этаж 07"/>
    <x v="0"/>
    <s v="балкон"/>
    <n v="24.35"/>
    <n v="4.3499999999999996"/>
    <n v="28.700000000000003"/>
    <s v="нет"/>
    <s v="На двор"/>
    <s v="нет"/>
    <n v="310000"/>
    <n v="8897000"/>
    <e v="#REF!"/>
    <m/>
    <e v="#REF!"/>
    <m/>
    <s v="В продаже"/>
    <m/>
    <s v="апартаментст"/>
    <m/>
  </r>
  <r>
    <n v="256"/>
    <n v="256"/>
    <s v="апартамент"/>
    <x v="0"/>
    <n v="1"/>
    <s v="Этаж 07"/>
    <x v="0"/>
    <s v="балкон"/>
    <n v="24.99"/>
    <n v="4.3499999999999996"/>
    <n v="29.339999999999996"/>
    <s v="нет"/>
    <s v="На двор"/>
    <s v="нет"/>
    <n v="310000"/>
    <n v="9095399.9999999981"/>
    <e v="#REF!"/>
    <m/>
    <e v="#REF!"/>
    <m/>
    <s v="В продаже"/>
    <m/>
    <s v="апартаментст"/>
    <m/>
  </r>
  <r>
    <n v="257"/>
    <n v="257"/>
    <s v="апартамент"/>
    <x v="0"/>
    <n v="1"/>
    <s v="Этаж 07"/>
    <x v="0"/>
    <s v="балкон"/>
    <n v="24.99"/>
    <n v="4.3499999999999996"/>
    <n v="29.339999999999996"/>
    <s v="нет"/>
    <s v="На двор"/>
    <s v="нет"/>
    <n v="310000"/>
    <n v="9095399.9999999981"/>
    <e v="#REF!"/>
    <m/>
    <e v="#REF!"/>
    <m/>
    <s v="В продаже"/>
    <m/>
    <s v="апартаментст"/>
    <m/>
  </r>
  <r>
    <n v="258"/>
    <n v="258"/>
    <s v="апартамент"/>
    <x v="0"/>
    <n v="1"/>
    <s v="Этаж 07"/>
    <x v="0"/>
    <s v="балкон"/>
    <n v="24.99"/>
    <n v="4.3499999999999996"/>
    <n v="29.339999999999996"/>
    <s v="нет"/>
    <s v="На двор"/>
    <s v="нет"/>
    <n v="310000"/>
    <n v="9095399.9999999981"/>
    <e v="#REF!"/>
    <m/>
    <e v="#REF!"/>
    <m/>
    <s v="В продаже"/>
    <m/>
    <s v="апартаментст"/>
    <m/>
  </r>
  <r>
    <n v="259"/>
    <n v="259"/>
    <s v="апартамент"/>
    <x v="0"/>
    <n v="1"/>
    <s v="Этаж 07"/>
    <x v="1"/>
    <s v="балкон"/>
    <n v="53.89"/>
    <n v="5.31"/>
    <n v="59.2"/>
    <s v="нет"/>
    <s v="На двор"/>
    <s v="нет"/>
    <n v="310000"/>
    <n v="18352000"/>
    <e v="#REF!"/>
    <m/>
    <e v="#REF!"/>
    <m/>
    <s v="В продаже"/>
    <m/>
    <s v="апартамент1АЕ"/>
    <m/>
  </r>
  <r>
    <n v="260"/>
    <n v="260"/>
    <s v="апартамент"/>
    <x v="0"/>
    <n v="1"/>
    <s v="Этаж 07"/>
    <x v="0"/>
    <s v="балкон"/>
    <n v="24.89"/>
    <n v="5.96"/>
    <n v="30.85"/>
    <s v="нет"/>
    <s v="На двор"/>
    <s v="нет"/>
    <n v="310000"/>
    <n v="9563500"/>
    <e v="#REF!"/>
    <m/>
    <e v="#REF!"/>
    <m/>
    <s v="В продаже"/>
    <m/>
    <s v="апартаментст"/>
    <m/>
  </r>
  <r>
    <n v="261"/>
    <n v="261"/>
    <s v="апартамент"/>
    <x v="0"/>
    <n v="1"/>
    <s v="Этаж 07"/>
    <x v="0"/>
    <s v="балкон"/>
    <n v="24.9"/>
    <n v="6.14"/>
    <n v="31.04"/>
    <s v="нет"/>
    <s v="На двор"/>
    <s v="нет"/>
    <n v="310000"/>
    <n v="9622400"/>
    <e v="#REF!"/>
    <m/>
    <e v="#REF!"/>
    <m/>
    <s v="В продаже"/>
    <m/>
    <s v="апартаментст"/>
    <m/>
  </r>
  <r>
    <n v="262"/>
    <n v="262"/>
    <s v="апартамент"/>
    <x v="0"/>
    <n v="1"/>
    <s v="Этаж 07"/>
    <x v="0"/>
    <s v="балкон"/>
    <n v="24.89"/>
    <n v="6.14"/>
    <n v="31.03"/>
    <s v="нет"/>
    <s v="На двор"/>
    <s v="нет"/>
    <n v="310000"/>
    <n v="9619300"/>
    <e v="#REF!"/>
    <m/>
    <e v="#REF!"/>
    <m/>
    <s v="В продаже"/>
    <m/>
    <s v="апартаментст"/>
    <m/>
  </r>
  <r>
    <n v="263"/>
    <n v="263"/>
    <s v="апартамент"/>
    <x v="0"/>
    <n v="1"/>
    <s v="Этаж 08"/>
    <x v="0"/>
    <s v="балкон"/>
    <n v="24.9"/>
    <n v="5.23"/>
    <n v="30.13"/>
    <s v="нет"/>
    <s v="На двор"/>
    <s v="нет"/>
    <n v="310000"/>
    <n v="9340300"/>
    <e v="#REF!"/>
    <m/>
    <e v="#REF!"/>
    <m/>
    <s v="В продаже"/>
    <m/>
    <s v="апартаментст"/>
    <m/>
  </r>
  <r>
    <n v="264"/>
    <n v="264"/>
    <s v="апартамент"/>
    <x v="0"/>
    <n v="1"/>
    <s v="Этаж 08"/>
    <x v="0"/>
    <s v="балкон"/>
    <n v="31.38"/>
    <n v="5.96"/>
    <n v="37.339999999999996"/>
    <s v="нет"/>
    <s v="На двор"/>
    <s v="нет"/>
    <n v="320000"/>
    <n v="11948799.999999998"/>
    <e v="#REF!"/>
    <m/>
    <e v="#REF!"/>
    <m/>
    <s v="В продаже"/>
    <m/>
    <s v="апартаментст"/>
    <m/>
  </r>
  <r>
    <n v="265"/>
    <n v="265"/>
    <s v="апартамент"/>
    <x v="0"/>
    <n v="1"/>
    <s v="Этаж 08"/>
    <x v="1"/>
    <s v="балкон"/>
    <n v="49.73"/>
    <n v="12.03"/>
    <n v="61.76"/>
    <s v="да"/>
    <s v="На море"/>
    <s v="нет"/>
    <n v="405000"/>
    <n v="25012800"/>
    <e v="#REF!"/>
    <m/>
    <e v="#REF!"/>
    <m/>
    <s v="В продаже"/>
    <m/>
    <s v="апартамент1АЕ"/>
    <m/>
  </r>
  <r>
    <n v="266"/>
    <n v="266"/>
    <s v="апартамент"/>
    <x v="0"/>
    <n v="1"/>
    <s v="Этаж 08"/>
    <x v="0"/>
    <s v="балкон"/>
    <n v="36.22"/>
    <n v="7.73"/>
    <n v="43.95"/>
    <s v="да"/>
    <s v="На море"/>
    <s v="нет"/>
    <n v="405000"/>
    <n v="17799750"/>
    <e v="#REF!"/>
    <m/>
    <e v="#REF!"/>
    <m/>
    <s v="В продаже"/>
    <m/>
    <s v="апартаментст"/>
    <m/>
  </r>
  <r>
    <n v="267"/>
    <n v="267"/>
    <s v="апартамент"/>
    <x v="0"/>
    <n v="1"/>
    <s v="Этаж 08"/>
    <x v="1"/>
    <s v="балкон"/>
    <n v="39.159999999999997"/>
    <n v="17.920000000000002"/>
    <n v="57.08"/>
    <s v="да"/>
    <s v="На море"/>
    <s v="нет"/>
    <n v="405000"/>
    <n v="23117400"/>
    <e v="#REF!"/>
    <m/>
    <e v="#REF!"/>
    <m/>
    <s v="В продаже"/>
    <m/>
    <s v="апартамент1АЕ"/>
    <m/>
  </r>
  <r>
    <n v="268"/>
    <n v="268"/>
    <s v="апартамент"/>
    <x v="0"/>
    <n v="1"/>
    <s v="Этаж 08"/>
    <x v="0"/>
    <s v="балкон"/>
    <n v="24.99"/>
    <n v="6.28"/>
    <n v="31.27"/>
    <s v="да"/>
    <s v="На море"/>
    <s v="нет"/>
    <n v="405000"/>
    <n v="12664350"/>
    <e v="#REF!"/>
    <m/>
    <e v="#REF!"/>
    <m/>
    <s v="В продаже"/>
    <m/>
    <s v="апартаментст"/>
    <m/>
  </r>
  <r>
    <n v="269"/>
    <n v="269"/>
    <s v="апартамент"/>
    <x v="0"/>
    <n v="1"/>
    <s v="Этаж 08"/>
    <x v="0"/>
    <s v="балкон"/>
    <n v="24.99"/>
    <n v="5.84"/>
    <n v="30.83"/>
    <s v="да"/>
    <s v="На море"/>
    <s v="нет"/>
    <n v="405000"/>
    <n v="12486150"/>
    <e v="#REF!"/>
    <m/>
    <e v="#REF!"/>
    <m/>
    <s v="В продаже"/>
    <m/>
    <s v="апартаментст"/>
    <m/>
  </r>
  <r>
    <n v="270"/>
    <n v="270"/>
    <s v="апартамент"/>
    <x v="0"/>
    <n v="1"/>
    <s v="Этаж 08"/>
    <x v="0"/>
    <s v="балкон"/>
    <n v="24.99"/>
    <n v="5.4"/>
    <n v="30.39"/>
    <s v="да"/>
    <s v="На море"/>
    <s v="нет"/>
    <n v="405000"/>
    <n v="12307950"/>
    <e v="#REF!"/>
    <m/>
    <e v="#REF!"/>
    <m/>
    <s v="В продаже"/>
    <m/>
    <s v="апартаментст"/>
    <m/>
  </r>
  <r>
    <n v="271"/>
    <n v="271"/>
    <s v="апартамент"/>
    <x v="0"/>
    <n v="1"/>
    <s v="Этаж 08"/>
    <x v="0"/>
    <s v="балкон"/>
    <n v="24.99"/>
    <n v="4.96"/>
    <n v="29.95"/>
    <s v="да"/>
    <s v="На море"/>
    <s v="нет"/>
    <n v="405000"/>
    <n v="12129750"/>
    <e v="#REF!"/>
    <m/>
    <e v="#REF!"/>
    <m/>
    <s v="В продаже"/>
    <m/>
    <s v="апартаментст"/>
    <m/>
  </r>
  <r>
    <n v="272"/>
    <n v="272"/>
    <s v="апартамент"/>
    <x v="0"/>
    <n v="1"/>
    <s v="Этаж 08"/>
    <x v="1"/>
    <s v="балкон"/>
    <n v="49.73"/>
    <n v="8.52"/>
    <n v="58.25"/>
    <s v="да"/>
    <s v="На море"/>
    <s v="нет"/>
    <n v="405000"/>
    <n v="23591250"/>
    <e v="#REF!"/>
    <m/>
    <e v="#REF!"/>
    <m/>
    <s v="В продаже"/>
    <m/>
    <s v="апартамент1АЕ"/>
    <m/>
  </r>
  <r>
    <n v="273"/>
    <n v="273"/>
    <s v="апартамент"/>
    <x v="0"/>
    <n v="1"/>
    <s v="Этаж 08"/>
    <x v="0"/>
    <s v="балкон"/>
    <n v="31.15"/>
    <n v="5.96"/>
    <n v="37.11"/>
    <s v="нет"/>
    <s v="На двор"/>
    <s v="нет"/>
    <n v="310000"/>
    <n v="11504100"/>
    <e v="#REF!"/>
    <m/>
    <e v="#REF!"/>
    <m/>
    <s v="В продаже"/>
    <m/>
    <s v="апартаментст"/>
    <m/>
  </r>
  <r>
    <n v="274"/>
    <n v="274"/>
    <s v="апартамент"/>
    <x v="0"/>
    <n v="1"/>
    <s v="Этаж 08"/>
    <x v="0"/>
    <s v="балкон"/>
    <n v="24.9"/>
    <n v="6.14"/>
    <n v="31.04"/>
    <s v="нет"/>
    <s v="На двор"/>
    <s v="нет"/>
    <n v="310000"/>
    <n v="9622400"/>
    <e v="#REF!"/>
    <m/>
    <e v="#REF!"/>
    <m/>
    <s v="В продаже"/>
    <m/>
    <s v="апартаментст"/>
    <m/>
  </r>
  <r>
    <n v="275"/>
    <n v="275"/>
    <s v="апартамент"/>
    <x v="0"/>
    <n v="1"/>
    <s v="Этаж 08"/>
    <x v="0"/>
    <s v="балкон"/>
    <n v="24.89"/>
    <n v="6.14"/>
    <n v="31.03"/>
    <s v="нет"/>
    <s v="На двор"/>
    <s v="нет"/>
    <n v="310000"/>
    <n v="9619300"/>
    <e v="#REF!"/>
    <m/>
    <e v="#REF!"/>
    <m/>
    <s v="В продаже"/>
    <m/>
    <s v="апартаментст"/>
    <m/>
  </r>
  <r>
    <n v="276"/>
    <n v="276"/>
    <s v="апартамент"/>
    <x v="0"/>
    <n v="1"/>
    <s v="Этаж 09"/>
    <x v="0"/>
    <s v="балкон"/>
    <n v="24.91"/>
    <n v="5.23"/>
    <n v="30.14"/>
    <s v="да"/>
    <s v="На двор"/>
    <s v="нет"/>
    <n v="310000"/>
    <n v="9343400"/>
    <e v="#REF!"/>
    <m/>
    <e v="#REF!"/>
    <m/>
    <s v="В продаже"/>
    <m/>
    <s v="апартаментст"/>
    <m/>
  </r>
  <r>
    <n v="277"/>
    <n v="277"/>
    <s v="апартамент"/>
    <x v="0"/>
    <n v="1"/>
    <s v="Этаж 09"/>
    <x v="0"/>
    <s v="балкон"/>
    <n v="32.07"/>
    <n v="6.15"/>
    <n v="38.22"/>
    <s v="да"/>
    <s v="На озеро"/>
    <s v="нет"/>
    <n v="330000"/>
    <n v="12612600"/>
    <e v="#REF!"/>
    <m/>
    <e v="#REF!"/>
    <m/>
    <s v="В продаже"/>
    <m/>
    <s v="апартаментст"/>
    <m/>
  </r>
  <r>
    <n v="278"/>
    <n v="278"/>
    <s v="апартамент"/>
    <x v="0"/>
    <n v="1"/>
    <s v="Этаж 09"/>
    <x v="1"/>
    <s v="балкон"/>
    <n v="50.21"/>
    <n v="11.78"/>
    <n v="61.99"/>
    <s v="да"/>
    <s v="На озеро"/>
    <s v="нет"/>
    <n v="340000"/>
    <n v="21076600"/>
    <e v="#REF!"/>
    <m/>
    <e v="#REF!"/>
    <m/>
    <s v="В продаже"/>
    <m/>
    <s v="апартамент1АЕ"/>
    <m/>
  </r>
  <r>
    <n v="279"/>
    <n v="279"/>
    <s v="апартамент"/>
    <x v="0"/>
    <n v="1"/>
    <s v="Этаж 09"/>
    <x v="0"/>
    <s v="балкон"/>
    <n v="36.21"/>
    <n v="6.88"/>
    <n v="43.09"/>
    <s v="да"/>
    <s v="На море"/>
    <s v="нет"/>
    <n v="405000"/>
    <n v="17451450"/>
    <e v="#REF!"/>
    <m/>
    <e v="#REF!"/>
    <m/>
    <s v="В продаже"/>
    <m/>
    <s v="апартаментст"/>
    <m/>
  </r>
  <r>
    <n v="280"/>
    <n v="280"/>
    <s v="апартамент"/>
    <x v="0"/>
    <n v="1"/>
    <s v="Этаж 09"/>
    <x v="1"/>
    <s v="балкон"/>
    <n v="39.159999999999997"/>
    <n v="18.079999999999998"/>
    <n v="57.239999999999995"/>
    <s v="да"/>
    <s v="На море"/>
    <s v="нет"/>
    <n v="405000"/>
    <n v="23182199.999999996"/>
    <e v="#REF!"/>
    <m/>
    <e v="#REF!"/>
    <m/>
    <s v="В продаже"/>
    <m/>
    <s v="апартамент1АЕ"/>
    <m/>
  </r>
  <r>
    <n v="281"/>
    <n v="281"/>
    <s v="апартамент"/>
    <x v="0"/>
    <n v="1"/>
    <s v="Этаж 09"/>
    <x v="0"/>
    <s v="балкон"/>
    <n v="24.99"/>
    <n v="6.61"/>
    <n v="31.599999999999998"/>
    <s v="да"/>
    <s v="На море"/>
    <s v="нет"/>
    <n v="405000"/>
    <n v="12798000"/>
    <e v="#REF!"/>
    <m/>
    <e v="#REF!"/>
    <m/>
    <s v="В продаже"/>
    <m/>
    <s v="апартаментст"/>
    <m/>
  </r>
  <r>
    <n v="282"/>
    <n v="282"/>
    <s v="апартамент"/>
    <x v="0"/>
    <n v="1"/>
    <s v="Этаж 09"/>
    <x v="0"/>
    <s v="балкон"/>
    <n v="24.99"/>
    <n v="5.95"/>
    <n v="30.939999999999998"/>
    <s v="да"/>
    <s v="На море"/>
    <s v="нет"/>
    <n v="405000"/>
    <n v="12530700"/>
    <e v="#REF!"/>
    <m/>
    <e v="#REF!"/>
    <m/>
    <s v="В продаже"/>
    <m/>
    <s v="апартаментст"/>
    <m/>
  </r>
  <r>
    <n v="283"/>
    <n v="283"/>
    <s v="апартамент"/>
    <x v="0"/>
    <n v="1"/>
    <s v="Этаж 09"/>
    <x v="0"/>
    <s v="балкон"/>
    <n v="24.99"/>
    <n v="5.29"/>
    <n v="30.279999999999998"/>
    <s v="да"/>
    <s v="На море"/>
    <s v="нет"/>
    <n v="405000"/>
    <n v="12263399.999999998"/>
    <e v="#REF!"/>
    <m/>
    <e v="#REF!"/>
    <m/>
    <s v="В продаже"/>
    <m/>
    <s v="апартаментст"/>
    <m/>
  </r>
  <r>
    <n v="284"/>
    <n v="284"/>
    <s v="апартамент"/>
    <x v="0"/>
    <n v="1"/>
    <s v="Этаж 09"/>
    <x v="0"/>
    <s v="балкон"/>
    <n v="24.99"/>
    <n v="4.63"/>
    <n v="29.619999999999997"/>
    <s v="да"/>
    <s v="На море"/>
    <s v="нет"/>
    <n v="405000"/>
    <n v="11996099.999999998"/>
    <e v="#REF!"/>
    <m/>
    <e v="#REF!"/>
    <m/>
    <s v="В продаже"/>
    <m/>
    <s v="апартаментст"/>
    <m/>
  </r>
  <r>
    <n v="285"/>
    <n v="285"/>
    <s v="апартамент"/>
    <x v="0"/>
    <n v="1"/>
    <s v="Этаж 09"/>
    <x v="1"/>
    <s v="балкон"/>
    <n v="50.95"/>
    <n v="7.29"/>
    <n v="58.24"/>
    <s v="да"/>
    <s v="На море"/>
    <s v="нет"/>
    <n v="410000"/>
    <n v="23878400"/>
    <e v="#REF!"/>
    <m/>
    <e v="#REF!"/>
    <m/>
    <s v="В продаже"/>
    <m/>
    <s v="апартамент1АЕ"/>
    <m/>
  </r>
  <r>
    <n v="286"/>
    <n v="286"/>
    <s v="апартамент"/>
    <x v="0"/>
    <n v="1"/>
    <s v="Этаж 09"/>
    <x v="0"/>
    <s v="балкон"/>
    <n v="31.68"/>
    <n v="6.15"/>
    <n v="37.83"/>
    <s v="да"/>
    <s v="На озеро"/>
    <s v="нет"/>
    <n v="340000"/>
    <n v="12862200"/>
    <e v="#REF!"/>
    <m/>
    <e v="#REF!"/>
    <m/>
    <s v="В продаже"/>
    <m/>
    <s v="апартаментст"/>
    <m/>
  </r>
  <r>
    <n v="287"/>
    <n v="287"/>
    <s v="апартамент"/>
    <x v="0"/>
    <n v="1"/>
    <s v="Этаж 09"/>
    <x v="0"/>
    <s v="балкон"/>
    <n v="24.9"/>
    <n v="6.14"/>
    <n v="31.04"/>
    <s v="да"/>
    <s v="На озеро"/>
    <s v="нет"/>
    <n v="330000"/>
    <n v="10243200"/>
    <e v="#REF!"/>
    <m/>
    <e v="#REF!"/>
    <m/>
    <s v="В продаже"/>
    <m/>
    <s v="апартаментст"/>
    <m/>
  </r>
  <r>
    <n v="288"/>
    <n v="288"/>
    <s v="апартамент"/>
    <x v="0"/>
    <n v="1"/>
    <s v="Этаж 09"/>
    <x v="0"/>
    <s v="балкон"/>
    <n v="24.89"/>
    <n v="6.14"/>
    <n v="31.03"/>
    <s v="да"/>
    <s v="На озеро"/>
    <s v="нет"/>
    <n v="330000"/>
    <n v="10239900"/>
    <e v="#REF!"/>
    <m/>
    <e v="#REF!"/>
    <m/>
    <s v="В продаже"/>
    <m/>
    <s v="апартаментст"/>
    <m/>
  </r>
  <r>
    <n v="289"/>
    <n v="289"/>
    <s v="апартамент"/>
    <x v="0"/>
    <n v="1"/>
    <s v="Этаж 10"/>
    <x v="0"/>
    <s v="балкон"/>
    <n v="24.91"/>
    <n v="5.23"/>
    <n v="30.14"/>
    <s v="да"/>
    <s v="На озеро"/>
    <s v="нет"/>
    <n v="330000"/>
    <n v="9946200"/>
    <e v="#REF!"/>
    <m/>
    <e v="#REF!"/>
    <m/>
    <s v="В продаже"/>
    <m/>
    <s v="апартаментст"/>
    <m/>
  </r>
  <r>
    <n v="290"/>
    <n v="290"/>
    <s v="апартамент"/>
    <x v="0"/>
    <n v="1"/>
    <s v="Этаж 10"/>
    <x v="0"/>
    <s v="балкон"/>
    <n v="32.07"/>
    <n v="6.15"/>
    <n v="38.22"/>
    <s v="да"/>
    <s v="На озеро"/>
    <s v="нет"/>
    <n v="330000"/>
    <n v="12612600"/>
    <e v="#REF!"/>
    <m/>
    <e v="#REF!"/>
    <m/>
    <s v="В продаже"/>
    <m/>
    <s v="апартаментст"/>
    <m/>
  </r>
  <r>
    <n v="291"/>
    <n v="291"/>
    <s v="апартамент"/>
    <x v="0"/>
    <n v="1"/>
    <s v="Этаж 10"/>
    <x v="1"/>
    <s v="балкон"/>
    <n v="50.21"/>
    <n v="11.32"/>
    <n v="61.53"/>
    <s v="да"/>
    <s v="На море"/>
    <s v="нет"/>
    <n v="410000"/>
    <n v="25227300"/>
    <e v="#REF!"/>
    <m/>
    <e v="#REF!"/>
    <m/>
    <s v="В продаже"/>
    <m/>
    <s v="апартамент1АЕ"/>
    <m/>
  </r>
  <r>
    <n v="292"/>
    <n v="292"/>
    <s v="апартамент"/>
    <x v="0"/>
    <n v="1"/>
    <s v="Этаж 10"/>
    <x v="0"/>
    <s v="балкон"/>
    <n v="36.21"/>
    <n v="6.02"/>
    <n v="42.230000000000004"/>
    <s v="да"/>
    <s v="На море"/>
    <s v="нет"/>
    <n v="405000"/>
    <n v="17103150"/>
    <e v="#REF!"/>
    <m/>
    <e v="#REF!"/>
    <m/>
    <s v="В продаже"/>
    <m/>
    <s v="апартаментст"/>
    <m/>
  </r>
  <r>
    <n v="293"/>
    <n v="293"/>
    <s v="апартамент"/>
    <x v="0"/>
    <n v="1"/>
    <s v="Этаж 10"/>
    <x v="1"/>
    <s v="балкон"/>
    <n v="39.159999999999997"/>
    <n v="17.88"/>
    <n v="57.039999999999992"/>
    <s v="да"/>
    <s v="На море"/>
    <s v="нет"/>
    <n v="405000"/>
    <n v="23101199.999999996"/>
    <e v="#REF!"/>
    <m/>
    <e v="#REF!"/>
    <m/>
    <s v="В продаже"/>
    <m/>
    <s v="апартамент1АЕ"/>
    <m/>
  </r>
  <r>
    <n v="294"/>
    <n v="294"/>
    <s v="апартамент"/>
    <x v="0"/>
    <n v="1"/>
    <s v="Этаж 10"/>
    <x v="0"/>
    <s v="балкон"/>
    <n v="24.99"/>
    <n v="6.94"/>
    <n v="31.93"/>
    <s v="да"/>
    <s v="На море"/>
    <s v="нет"/>
    <n v="405000"/>
    <n v="12931650"/>
    <e v="#REF!"/>
    <m/>
    <e v="#REF!"/>
    <m/>
    <s v="В продаже"/>
    <m/>
    <s v="апартаментст"/>
    <m/>
  </r>
  <r>
    <n v="295"/>
    <n v="295"/>
    <s v="апартамент"/>
    <x v="0"/>
    <n v="1"/>
    <s v="Этаж 10"/>
    <x v="0"/>
    <s v="балкон"/>
    <n v="24.99"/>
    <n v="6.06"/>
    <n v="31.049999999999997"/>
    <s v="да"/>
    <s v="На море"/>
    <s v="нет"/>
    <n v="405000"/>
    <n v="12575249.999999998"/>
    <e v="#REF!"/>
    <m/>
    <e v="#REF!"/>
    <m/>
    <s v="В продаже"/>
    <m/>
    <s v="апартаментст"/>
    <m/>
  </r>
  <r>
    <n v="296"/>
    <n v="296"/>
    <s v="апартамент"/>
    <x v="0"/>
    <n v="1"/>
    <s v="Этаж 10"/>
    <x v="0"/>
    <s v="балкон"/>
    <n v="24.99"/>
    <n v="5.18"/>
    <n v="30.169999999999998"/>
    <s v="да"/>
    <s v="На море"/>
    <s v="нет"/>
    <n v="405000"/>
    <n v="12218850"/>
    <e v="#REF!"/>
    <m/>
    <e v="#REF!"/>
    <m/>
    <s v="В продаже"/>
    <m/>
    <s v="апартаментст"/>
    <m/>
  </r>
  <r>
    <n v="297"/>
    <n v="297"/>
    <s v="апартамент"/>
    <x v="0"/>
    <n v="1"/>
    <s v="Этаж 10"/>
    <x v="0"/>
    <s v="балкон"/>
    <n v="24.99"/>
    <n v="4.3"/>
    <n v="29.29"/>
    <s v="да"/>
    <s v="На море"/>
    <s v="нет"/>
    <n v="405000"/>
    <n v="11862450"/>
    <e v="#REF!"/>
    <m/>
    <e v="#REF!"/>
    <m/>
    <s v="В продаже"/>
    <m/>
    <s v="апартаментст"/>
    <m/>
  </r>
  <r>
    <n v="298"/>
    <n v="298"/>
    <s v="апартамент"/>
    <x v="0"/>
    <n v="1"/>
    <s v="Этаж 10"/>
    <x v="1"/>
    <s v="балкон"/>
    <n v="50.95"/>
    <n v="5.94"/>
    <n v="56.89"/>
    <s v="да"/>
    <s v="На море"/>
    <s v="нет"/>
    <n v="410000"/>
    <n v="23324900"/>
    <e v="#REF!"/>
    <m/>
    <e v="#REF!"/>
    <m/>
    <s v="В продаже"/>
    <m/>
    <s v="апартамент1АЕ"/>
    <m/>
  </r>
  <r>
    <n v="299"/>
    <n v="299"/>
    <s v="апартамент"/>
    <x v="0"/>
    <n v="1"/>
    <s v="Этаж 10"/>
    <x v="0"/>
    <s v="балкон"/>
    <n v="31.68"/>
    <n v="6.15"/>
    <n v="37.83"/>
    <s v="да"/>
    <s v="На озеро"/>
    <s v="нет"/>
    <n v="340000"/>
    <n v="12862200"/>
    <e v="#REF!"/>
    <m/>
    <e v="#REF!"/>
    <m/>
    <s v="В продаже"/>
    <m/>
    <s v="апартаментст"/>
    <m/>
  </r>
  <r>
    <n v="300"/>
    <n v="300"/>
    <s v="апартамент"/>
    <x v="0"/>
    <n v="1"/>
    <s v="Этаж 10"/>
    <x v="0"/>
    <s v="балкон"/>
    <n v="24.9"/>
    <n v="6.14"/>
    <n v="31.04"/>
    <s v="да"/>
    <s v="На озеро"/>
    <s v="нет"/>
    <n v="330000"/>
    <n v="10243200"/>
    <e v="#REF!"/>
    <m/>
    <e v="#REF!"/>
    <m/>
    <s v="В продаже"/>
    <m/>
    <s v="апартаментст"/>
    <m/>
  </r>
  <r>
    <n v="301"/>
    <n v="301"/>
    <s v="апартамент"/>
    <x v="0"/>
    <n v="1"/>
    <s v="Этаж 10"/>
    <x v="0"/>
    <s v="балкон"/>
    <n v="24.89"/>
    <n v="6.14"/>
    <n v="31.03"/>
    <s v="да"/>
    <s v="На озеро"/>
    <s v="нет"/>
    <n v="330000"/>
    <n v="10239900"/>
    <e v="#REF!"/>
    <m/>
    <e v="#REF!"/>
    <m/>
    <s v="В продаже"/>
    <m/>
    <s v="апартаментст"/>
    <m/>
  </r>
  <r>
    <n v="302"/>
    <n v="302"/>
    <s v="апартамент"/>
    <x v="0"/>
    <n v="1"/>
    <s v="Этаж 11"/>
    <x v="0"/>
    <s v="балкон"/>
    <n v="24.74"/>
    <n v="5.23"/>
    <n v="29.97"/>
    <s v="да"/>
    <s v="На озеро"/>
    <s v="нет"/>
    <n v="330000"/>
    <n v="9890100"/>
    <e v="#REF!"/>
    <m/>
    <e v="#REF!"/>
    <m/>
    <s v="В продаже"/>
    <m/>
    <s v="апартаментст"/>
    <m/>
  </r>
  <r>
    <n v="303"/>
    <n v="303"/>
    <s v="апартамент"/>
    <x v="0"/>
    <n v="1"/>
    <s v="Этаж 11"/>
    <x v="0"/>
    <s v="балкон"/>
    <n v="32.07"/>
    <n v="6.15"/>
    <n v="38.22"/>
    <s v="да"/>
    <s v="На озеро"/>
    <s v="нет"/>
    <n v="330000"/>
    <n v="12612600"/>
    <e v="#REF!"/>
    <m/>
    <e v="#REF!"/>
    <m/>
    <s v="В продаже"/>
    <m/>
    <s v="апартаментст"/>
    <m/>
  </r>
  <r>
    <n v="304"/>
    <n v="304"/>
    <s v="апартамент"/>
    <x v="0"/>
    <n v="1"/>
    <s v="Этаж 11"/>
    <x v="1"/>
    <s v="балкон"/>
    <n v="50.21"/>
    <n v="10.87"/>
    <n v="61.08"/>
    <s v="да"/>
    <s v="На море"/>
    <s v="нет"/>
    <n v="410000"/>
    <n v="25042800"/>
    <e v="#REF!"/>
    <m/>
    <e v="#REF!"/>
    <m/>
    <s v="В продаже"/>
    <m/>
    <s v="апартамент1АЕ"/>
    <m/>
  </r>
  <r>
    <n v="305"/>
    <n v="305"/>
    <s v="апартамент"/>
    <x v="0"/>
    <n v="1"/>
    <s v="Этаж 11"/>
    <x v="0"/>
    <s v="балкон"/>
    <n v="36.21"/>
    <n v="5.12"/>
    <n v="41.33"/>
    <s v="да"/>
    <s v="На море"/>
    <s v="нет"/>
    <n v="405000"/>
    <n v="16738650"/>
    <e v="#REF!"/>
    <m/>
    <e v="#REF!"/>
    <m/>
    <s v="В продаже"/>
    <m/>
    <s v="апартаментст"/>
    <m/>
  </r>
  <r>
    <n v="306"/>
    <n v="306"/>
    <s v="апартамент"/>
    <x v="0"/>
    <n v="1"/>
    <s v="Этаж 11"/>
    <x v="1"/>
    <s v="балкон"/>
    <n v="39.159999999999997"/>
    <n v="17.2"/>
    <n v="56.36"/>
    <s v="да"/>
    <s v="На море"/>
    <s v="нет"/>
    <n v="405000"/>
    <n v="22825800"/>
    <e v="#REF!"/>
    <m/>
    <e v="#REF!"/>
    <m/>
    <s v="В продаже"/>
    <m/>
    <s v="апартамент1АЕ"/>
    <m/>
  </r>
  <r>
    <n v="307"/>
    <n v="307"/>
    <s v="апартамент"/>
    <x v="0"/>
    <n v="1"/>
    <s v="Этаж 11"/>
    <x v="0"/>
    <s v="балкон"/>
    <n v="24.99"/>
    <n v="7.27"/>
    <n v="32.26"/>
    <s v="да"/>
    <s v="На море"/>
    <s v="нет"/>
    <n v="405000"/>
    <n v="13065300"/>
    <e v="#REF!"/>
    <m/>
    <e v="#REF!"/>
    <m/>
    <s v="В продаже"/>
    <m/>
    <s v="апартаментст"/>
    <m/>
  </r>
  <r>
    <n v="308"/>
    <n v="308"/>
    <s v="апартамент"/>
    <x v="0"/>
    <n v="1"/>
    <s v="Этаж 11"/>
    <x v="0"/>
    <s v="балкон"/>
    <n v="24.99"/>
    <n v="6.17"/>
    <n v="31.159999999999997"/>
    <s v="да"/>
    <s v="На море"/>
    <s v="нет"/>
    <n v="405000"/>
    <n v="12619799.999999998"/>
    <e v="#REF!"/>
    <m/>
    <e v="#REF!"/>
    <m/>
    <s v="В продаже"/>
    <m/>
    <s v="апартаментст"/>
    <m/>
  </r>
  <r>
    <n v="309"/>
    <n v="309"/>
    <s v="апартамент"/>
    <x v="0"/>
    <n v="1"/>
    <s v="Этаж 11"/>
    <x v="0"/>
    <s v="балкон"/>
    <n v="24.99"/>
    <n v="5.07"/>
    <n v="30.06"/>
    <s v="да"/>
    <s v="На море"/>
    <s v="нет"/>
    <n v="405000"/>
    <n v="12174300"/>
    <e v="#REF!"/>
    <m/>
    <e v="#REF!"/>
    <m/>
    <s v="В продаже"/>
    <m/>
    <s v="апартаментст"/>
    <m/>
  </r>
  <r>
    <n v="310"/>
    <n v="310"/>
    <s v="апартамент"/>
    <x v="0"/>
    <n v="1"/>
    <s v="Этаж 11"/>
    <x v="0"/>
    <s v="балкон"/>
    <n v="24.99"/>
    <n v="3.97"/>
    <n v="28.959999999999997"/>
    <s v="да"/>
    <s v="На море"/>
    <s v="нет"/>
    <n v="405000"/>
    <n v="11728799.999999998"/>
    <e v="#REF!"/>
    <m/>
    <e v="#REF!"/>
    <m/>
    <s v="В продаже"/>
    <m/>
    <s v="апартаментст"/>
    <m/>
  </r>
  <r>
    <n v="311"/>
    <n v="311"/>
    <s v="апартамент"/>
    <x v="0"/>
    <n v="1"/>
    <s v="Этаж 11"/>
    <x v="1"/>
    <s v="балкон"/>
    <n v="50.95"/>
    <n v="4.4000000000000004"/>
    <n v="55.35"/>
    <s v="да"/>
    <s v="На море"/>
    <s v="нет"/>
    <n v="410000"/>
    <n v="22693500"/>
    <e v="#REF!"/>
    <m/>
    <e v="#REF!"/>
    <m/>
    <s v="В продаже"/>
    <m/>
    <s v="апартамент1АЕ"/>
    <m/>
  </r>
  <r>
    <n v="312"/>
    <n v="312"/>
    <s v="апартамент"/>
    <x v="0"/>
    <n v="1"/>
    <s v="Этаж 11"/>
    <x v="0"/>
    <s v="балкон"/>
    <n v="31.65"/>
    <n v="6.15"/>
    <n v="37.799999999999997"/>
    <s v="да"/>
    <s v="На озеро"/>
    <s v="нет"/>
    <n v="340000"/>
    <n v="12851999.999999998"/>
    <e v="#REF!"/>
    <m/>
    <e v="#REF!"/>
    <m/>
    <s v="В продаже"/>
    <m/>
    <s v="апартаментст"/>
    <m/>
  </r>
  <r>
    <n v="313"/>
    <n v="313"/>
    <s v="апартамент"/>
    <x v="0"/>
    <n v="1"/>
    <s v="Этаж 11"/>
    <x v="0"/>
    <s v="балкон"/>
    <n v="24.9"/>
    <n v="6.14"/>
    <n v="31.04"/>
    <s v="да"/>
    <s v="На озеро"/>
    <s v="нет"/>
    <n v="330000"/>
    <n v="10243200"/>
    <e v="#REF!"/>
    <m/>
    <e v="#REF!"/>
    <m/>
    <s v="В продаже"/>
    <m/>
    <s v="апартаментст"/>
    <m/>
  </r>
  <r>
    <n v="314"/>
    <n v="314"/>
    <s v="апартамент"/>
    <x v="0"/>
    <n v="1"/>
    <s v="Этаж 11"/>
    <x v="0"/>
    <s v="балкон"/>
    <n v="24.89"/>
    <n v="6.14"/>
    <n v="31.03"/>
    <s v="да"/>
    <s v="На озеро"/>
    <s v="нет"/>
    <n v="330000"/>
    <n v="10239900"/>
    <e v="#REF!"/>
    <m/>
    <e v="#REF!"/>
    <m/>
    <s v="В продаже"/>
    <m/>
    <s v="апартаментст"/>
    <m/>
  </r>
  <r>
    <n v="315"/>
    <n v="315"/>
    <s v="апартамент"/>
    <x v="0"/>
    <n v="1"/>
    <s v="Этаж 12"/>
    <x v="0"/>
    <s v="балкон"/>
    <n v="24.9"/>
    <n v="5.23"/>
    <n v="30.13"/>
    <s v="да"/>
    <s v="На озеро"/>
    <s v="нет"/>
    <n v="330000"/>
    <n v="9942900"/>
    <e v="#REF!"/>
    <m/>
    <e v="#REF!"/>
    <m/>
    <s v="В продаже"/>
    <m/>
    <s v="апартаментст"/>
    <m/>
  </r>
  <r>
    <n v="316"/>
    <n v="316"/>
    <s v="апартамент"/>
    <x v="0"/>
    <n v="1"/>
    <s v="Этаж 12"/>
    <x v="0"/>
    <s v="балкон"/>
    <n v="31.38"/>
    <n v="6.15"/>
    <n v="37.53"/>
    <s v="да"/>
    <s v="На озеро"/>
    <s v="нет"/>
    <n v="330000"/>
    <n v="12384900"/>
    <e v="#REF!"/>
    <m/>
    <e v="#REF!"/>
    <m/>
    <s v="В продаже"/>
    <m/>
    <s v="апартаментст"/>
    <m/>
  </r>
  <r>
    <n v="317"/>
    <n v="317"/>
    <s v="апартамент"/>
    <x v="0"/>
    <n v="1"/>
    <s v="Этаж 12"/>
    <x v="1"/>
    <s v="балкон"/>
    <n v="50.21"/>
    <n v="10.41"/>
    <n v="60.620000000000005"/>
    <s v="да"/>
    <s v="На море"/>
    <s v="нет"/>
    <n v="410000"/>
    <n v="24854200.000000004"/>
    <e v="#REF!"/>
    <m/>
    <e v="#REF!"/>
    <m/>
    <s v="В продаже"/>
    <m/>
    <s v="апартамент1АЕ"/>
    <m/>
  </r>
  <r>
    <n v="318"/>
    <n v="318"/>
    <s v="апартамент"/>
    <x v="0"/>
    <n v="1"/>
    <s v="Этаж 12"/>
    <x v="0"/>
    <s v="балкон"/>
    <n v="36.21"/>
    <n v="4.26"/>
    <n v="40.47"/>
    <s v="да"/>
    <s v="На море"/>
    <s v="нет"/>
    <n v="405000"/>
    <n v="16390350"/>
    <e v="#REF!"/>
    <m/>
    <e v="#REF!"/>
    <m/>
    <s v="В продаже"/>
    <m/>
    <s v="апартаментст"/>
    <m/>
  </r>
  <r>
    <n v="319"/>
    <n v="319"/>
    <s v="апартамент"/>
    <x v="0"/>
    <n v="1"/>
    <s v="Этаж 12"/>
    <x v="1"/>
    <s v="балкон"/>
    <n v="39.159999999999997"/>
    <n v="16.440000000000001"/>
    <n v="55.599999999999994"/>
    <s v="да"/>
    <s v="На море"/>
    <s v="нет"/>
    <n v="405000"/>
    <n v="22517999.999999996"/>
    <e v="#REF!"/>
    <m/>
    <e v="#REF!"/>
    <m/>
    <s v="В продаже"/>
    <m/>
    <s v="апартамент1АЕ"/>
    <m/>
  </r>
  <r>
    <n v="320"/>
    <n v="320"/>
    <s v="апартамент"/>
    <x v="0"/>
    <n v="1"/>
    <s v="Этаж 12"/>
    <x v="0"/>
    <s v="балкон"/>
    <n v="24.99"/>
    <n v="7.61"/>
    <n v="32.6"/>
    <s v="да"/>
    <s v="На море"/>
    <s v="нет"/>
    <n v="405000"/>
    <n v="13203000"/>
    <e v="#REF!"/>
    <m/>
    <e v="#REF!"/>
    <m/>
    <s v="В продаже"/>
    <m/>
    <s v="апартаментст"/>
    <m/>
  </r>
  <r>
    <n v="321"/>
    <n v="321"/>
    <s v="апартамент"/>
    <x v="0"/>
    <n v="1"/>
    <s v="Этаж 12"/>
    <x v="0"/>
    <s v="балкон"/>
    <n v="24.99"/>
    <n v="6.28"/>
    <n v="31.27"/>
    <s v="да"/>
    <s v="На море"/>
    <s v="нет"/>
    <n v="405000"/>
    <n v="12664350"/>
    <e v="#REF!"/>
    <m/>
    <e v="#REF!"/>
    <m/>
    <s v="В продаже"/>
    <m/>
    <s v="апартаментст"/>
    <m/>
  </r>
  <r>
    <n v="322"/>
    <n v="322"/>
    <s v="апартамент"/>
    <x v="0"/>
    <n v="1"/>
    <s v="Этаж 12"/>
    <x v="0"/>
    <s v="балкон"/>
    <n v="24.99"/>
    <n v="4.96"/>
    <n v="29.95"/>
    <s v="да"/>
    <s v="На море"/>
    <s v="нет"/>
    <n v="405000"/>
    <n v="12129750"/>
    <e v="#REF!"/>
    <m/>
    <e v="#REF!"/>
    <m/>
    <s v="В продаже"/>
    <m/>
    <s v="апартаментст"/>
    <m/>
  </r>
  <r>
    <n v="323"/>
    <n v="323"/>
    <s v="апартамент"/>
    <x v="0"/>
    <n v="1"/>
    <s v="Этаж 12"/>
    <x v="2"/>
    <s v="балкон"/>
    <n v="75.92"/>
    <n v="7.02"/>
    <n v="82.94"/>
    <s v="да"/>
    <s v="На море"/>
    <s v="нет"/>
    <n v="405000"/>
    <n v="33590700"/>
    <e v="#REF!"/>
    <m/>
    <e v="#REF!"/>
    <m/>
    <s v="В продаже"/>
    <m/>
    <s v="апартамент2АЕ"/>
    <m/>
  </r>
  <r>
    <n v="324"/>
    <n v="324"/>
    <s v="апартамент"/>
    <x v="0"/>
    <n v="1"/>
    <s v="Этаж 12"/>
    <x v="0"/>
    <s v="балкон"/>
    <n v="31.68"/>
    <n v="6.15"/>
    <n v="37.83"/>
    <s v="да"/>
    <s v="На озеро"/>
    <s v="нет"/>
    <n v="340000"/>
    <n v="12862200"/>
    <e v="#REF!"/>
    <m/>
    <e v="#REF!"/>
    <m/>
    <s v="В продаже"/>
    <m/>
    <s v="апартаментст"/>
    <m/>
  </r>
  <r>
    <n v="325"/>
    <n v="325"/>
    <s v="апартамент"/>
    <x v="0"/>
    <n v="1"/>
    <s v="Этаж 12"/>
    <x v="0"/>
    <s v="балкон"/>
    <n v="24.9"/>
    <n v="6.14"/>
    <n v="31.04"/>
    <s v="да"/>
    <s v="На озеро"/>
    <s v="нет"/>
    <n v="340000"/>
    <n v="10553600"/>
    <e v="#REF!"/>
    <m/>
    <e v="#REF!"/>
    <m/>
    <s v="В продаже"/>
    <m/>
    <s v="апартаментст"/>
    <m/>
  </r>
  <r>
    <n v="326"/>
    <n v="326"/>
    <s v="апартамент"/>
    <x v="0"/>
    <n v="1"/>
    <s v="Этаж 12"/>
    <x v="0"/>
    <s v="балкон"/>
    <n v="24.89"/>
    <n v="6.14"/>
    <n v="31.03"/>
    <s v="да"/>
    <s v="На озеро"/>
    <s v="нет"/>
    <n v="330000"/>
    <n v="10239900"/>
    <e v="#REF!"/>
    <m/>
    <e v="#REF!"/>
    <m/>
    <s v="В продаже"/>
    <m/>
    <s v="апартаментст"/>
    <m/>
  </r>
  <r>
    <n v="327"/>
    <n v="1"/>
    <s v="апартамент"/>
    <x v="1"/>
    <n v="1"/>
    <s v="Этаж 01"/>
    <x v="0"/>
    <s v="терраса"/>
    <n v="30.24"/>
    <n v="7.28"/>
    <n v="37.519999999999996"/>
    <s v="да"/>
    <s v="На озеро"/>
    <s v="нет"/>
    <n v="295000"/>
    <n v="11068399.999999998"/>
    <e v="#REF!"/>
    <m/>
    <e v="#REF!"/>
    <m/>
    <s v="В продаже"/>
    <m/>
    <s v="апартаментст"/>
    <m/>
  </r>
  <r>
    <n v="328"/>
    <n v="2"/>
    <s v="апартамент"/>
    <x v="1"/>
    <n v="1"/>
    <s v="Этаж 01"/>
    <x v="0"/>
    <s v="терраса"/>
    <n v="24.74"/>
    <n v="4.28"/>
    <n v="29.02"/>
    <s v="да"/>
    <s v="На озеро"/>
    <s v="нет"/>
    <n v="295000"/>
    <n v="8560900"/>
    <e v="#REF!"/>
    <m/>
    <e v="#REF!"/>
    <m/>
    <s v="В продаже"/>
    <m/>
    <s v="апартаментст"/>
    <m/>
  </r>
  <r>
    <n v="329"/>
    <n v="3"/>
    <s v="апартамент"/>
    <x v="1"/>
    <n v="1"/>
    <s v="Этаж 01"/>
    <x v="0"/>
    <s v="терраса"/>
    <n v="24.27"/>
    <n v="4.28"/>
    <n v="28.55"/>
    <s v="да"/>
    <s v="На озеро"/>
    <s v="нет"/>
    <n v="295000"/>
    <n v="8422250"/>
    <e v="#REF!"/>
    <m/>
    <e v="#REF!"/>
    <m/>
    <s v="В продаже"/>
    <m/>
    <s v="апартаментст"/>
    <m/>
  </r>
  <r>
    <n v="330"/>
    <n v="4"/>
    <s v="апартамент"/>
    <x v="1"/>
    <n v="1"/>
    <s v="Этаж 01"/>
    <x v="0"/>
    <s v="терраса"/>
    <n v="28.04"/>
    <n v="4.42"/>
    <n v="32.46"/>
    <s v="да"/>
    <s v="На озеро"/>
    <s v="нет"/>
    <n v="300000"/>
    <n v="9738000"/>
    <e v="#REF!"/>
    <m/>
    <e v="#REF!"/>
    <m/>
    <s v="В продаже"/>
    <m/>
    <s v="апартаментст"/>
    <m/>
  </r>
  <r>
    <n v="331"/>
    <n v="5"/>
    <s v="апартамент"/>
    <x v="1"/>
    <n v="1"/>
    <s v="Этаж 01"/>
    <x v="0"/>
    <s v="терраса"/>
    <n v="28.04"/>
    <n v="7.79"/>
    <n v="35.83"/>
    <s v="нет"/>
    <s v="На двор"/>
    <s v="нет"/>
    <n v="295000"/>
    <n v="10569850"/>
    <e v="#REF!"/>
    <m/>
    <e v="#REF!"/>
    <m/>
    <s v="В продаже"/>
    <m/>
    <s v="апартаментст"/>
    <m/>
  </r>
  <r>
    <n v="332"/>
    <n v="6"/>
    <s v="апартамент"/>
    <x v="1"/>
    <n v="1"/>
    <s v="Этаж 01"/>
    <x v="0"/>
    <s v="терраса"/>
    <n v="24.27"/>
    <n v="7.52"/>
    <n v="31.79"/>
    <s v="нет"/>
    <s v="На двор"/>
    <s v="нет"/>
    <n v="290000"/>
    <n v="9219100"/>
    <e v="#REF!"/>
    <m/>
    <e v="#REF!"/>
    <m/>
    <s v="В продаже"/>
    <m/>
    <s v="апартаментст"/>
    <m/>
  </r>
  <r>
    <n v="333"/>
    <n v="7"/>
    <s v="апартамент"/>
    <x v="1"/>
    <n v="1"/>
    <s v="Этаж 01"/>
    <x v="0"/>
    <s v="терраса"/>
    <n v="24.74"/>
    <n v="7.46"/>
    <n v="32.199999999999996"/>
    <s v="нет"/>
    <s v="На двор"/>
    <s v="нет"/>
    <n v="290000"/>
    <n v="9337999.9999999981"/>
    <e v="#REF!"/>
    <m/>
    <e v="#REF!"/>
    <m/>
    <s v="В продаже"/>
    <m/>
    <s v="апартаментст"/>
    <m/>
  </r>
  <r>
    <n v="334"/>
    <n v="8"/>
    <s v="апартамент"/>
    <x v="1"/>
    <n v="1"/>
    <s v="Этаж 01"/>
    <x v="0"/>
    <s v="терраса"/>
    <n v="24.74"/>
    <n v="6.49"/>
    <n v="31.229999999999997"/>
    <s v="нет"/>
    <s v="На двор"/>
    <s v="нет"/>
    <n v="285000"/>
    <n v="8900550"/>
    <e v="#REF!"/>
    <m/>
    <e v="#REF!"/>
    <m/>
    <s v="В продаже"/>
    <m/>
    <s v="апартаментст"/>
    <m/>
  </r>
  <r>
    <n v="335"/>
    <n v="9"/>
    <s v="апартамент"/>
    <x v="1"/>
    <n v="1"/>
    <s v="Этаж 01"/>
    <x v="0"/>
    <s v="терраса"/>
    <n v="24.74"/>
    <n v="6.16"/>
    <n v="30.9"/>
    <s v="нет"/>
    <s v="На двор"/>
    <s v="нет"/>
    <n v="285000"/>
    <n v="8806500"/>
    <e v="#REF!"/>
    <m/>
    <e v="#REF!"/>
    <m/>
    <s v="В продаже"/>
    <m/>
    <s v="апартаментст"/>
    <m/>
  </r>
  <r>
    <n v="336"/>
    <n v="10"/>
    <s v="апартамент"/>
    <x v="1"/>
    <n v="1"/>
    <s v="Этаж 01"/>
    <x v="0"/>
    <s v="терраса"/>
    <n v="24.74"/>
    <n v="7.57"/>
    <n v="32.31"/>
    <s v="нет"/>
    <s v="На двор"/>
    <s v="нет"/>
    <n v="290000"/>
    <n v="9369900"/>
    <e v="#REF!"/>
    <m/>
    <e v="#REF!"/>
    <m/>
    <s v="В продаже"/>
    <m/>
    <s v="апартаментст"/>
    <m/>
  </r>
  <r>
    <n v="337"/>
    <n v="11"/>
    <s v="апартамент"/>
    <x v="1"/>
    <n v="1"/>
    <s v="Этаж 01"/>
    <x v="0"/>
    <s v="терраса"/>
    <n v="30.42"/>
    <n v="6.18"/>
    <n v="36.6"/>
    <s v="нет"/>
    <s v="На двор"/>
    <s v="нет"/>
    <n v="290000"/>
    <n v="10614000"/>
    <e v="#REF!"/>
    <m/>
    <e v="#REF!"/>
    <m/>
    <s v="В продаже"/>
    <m/>
    <s v="апартаментст"/>
    <m/>
  </r>
  <r>
    <n v="338"/>
    <n v="12"/>
    <s v="апартамент"/>
    <x v="1"/>
    <n v="1"/>
    <s v="Этаж 01"/>
    <x v="0"/>
    <s v="терраса"/>
    <n v="40.24"/>
    <n v="4.1399999999999997"/>
    <n v="44.38"/>
    <s v="нет"/>
    <s v="На двор"/>
    <s v="нет"/>
    <n v="290000"/>
    <n v="12870200"/>
    <e v="#REF!"/>
    <m/>
    <e v="#REF!"/>
    <m/>
    <s v="В продаже"/>
    <m/>
    <s v="апартаментст"/>
    <m/>
  </r>
  <r>
    <n v="339"/>
    <n v="13"/>
    <s v="апартамент"/>
    <x v="1"/>
    <n v="1"/>
    <s v="Этаж 01"/>
    <x v="0"/>
    <s v="терраса"/>
    <n v="24.98"/>
    <n v="7.47"/>
    <n v="32.450000000000003"/>
    <s v="нет"/>
    <s v="На двор"/>
    <s v="нет"/>
    <n v="290000"/>
    <n v="9410500"/>
    <e v="#REF!"/>
    <m/>
    <e v="#REF!"/>
    <m/>
    <s v="В продаже"/>
    <m/>
    <s v="апартаментст"/>
    <m/>
  </r>
  <r>
    <n v="340"/>
    <n v="14"/>
    <s v="апартамент"/>
    <x v="1"/>
    <n v="1"/>
    <s v="Этаж 01"/>
    <x v="0"/>
    <s v="терраса"/>
    <n v="24.98"/>
    <n v="7.53"/>
    <n v="32.51"/>
    <s v="нет"/>
    <s v="На двор"/>
    <s v="нет"/>
    <n v="290000"/>
    <n v="9427900"/>
    <e v="#REF!"/>
    <m/>
    <e v="#REF!"/>
    <m/>
    <s v="В продаже"/>
    <m/>
    <s v="апартаментст"/>
    <m/>
  </r>
  <r>
    <n v="341"/>
    <n v="15"/>
    <s v="апартамент"/>
    <x v="1"/>
    <n v="1"/>
    <s v="Этаж 01"/>
    <x v="0"/>
    <s v="терраса"/>
    <n v="24.98"/>
    <n v="7.47"/>
    <n v="32.450000000000003"/>
    <s v="нет"/>
    <s v="На двор"/>
    <s v="нет"/>
    <n v="290000"/>
    <n v="9410500"/>
    <e v="#REF!"/>
    <m/>
    <e v="#REF!"/>
    <m/>
    <s v="В продаже"/>
    <m/>
    <s v="апартаментст"/>
    <m/>
  </r>
  <r>
    <n v="342"/>
    <n v="16"/>
    <s v="апартамент"/>
    <x v="1"/>
    <n v="1"/>
    <s v="Этаж 01"/>
    <x v="0"/>
    <s v="терраса"/>
    <n v="24.98"/>
    <n v="7.47"/>
    <n v="32.450000000000003"/>
    <s v="нет"/>
    <s v="На двор"/>
    <s v="нет"/>
    <n v="290000"/>
    <n v="9410500"/>
    <e v="#REF!"/>
    <m/>
    <e v="#REF!"/>
    <m/>
    <s v="В продаже"/>
    <m/>
    <s v="апартаментст"/>
    <m/>
  </r>
  <r>
    <n v="343"/>
    <n v="17"/>
    <s v="апартамент"/>
    <x v="1"/>
    <n v="1"/>
    <s v="Этаж 01"/>
    <x v="0"/>
    <s v="терраса"/>
    <n v="24.98"/>
    <n v="7.53"/>
    <n v="32.51"/>
    <s v="нет"/>
    <s v="На двор"/>
    <s v="нет"/>
    <n v="290000"/>
    <n v="9427900"/>
    <e v="#REF!"/>
    <m/>
    <e v="#REF!"/>
    <m/>
    <s v="В продаже"/>
    <m/>
    <s v="апартаментст"/>
    <m/>
  </r>
  <r>
    <n v="344"/>
    <n v="18"/>
    <s v="апартамент"/>
    <x v="1"/>
    <n v="1"/>
    <s v="Этаж 01"/>
    <x v="0"/>
    <s v="терраса"/>
    <n v="24.98"/>
    <n v="7.47"/>
    <n v="32.450000000000003"/>
    <s v="нет"/>
    <s v="На двор"/>
    <s v="нет"/>
    <n v="290000"/>
    <n v="9410500"/>
    <e v="#REF!"/>
    <m/>
    <e v="#REF!"/>
    <m/>
    <s v="В продаже"/>
    <m/>
    <s v="апартаментст"/>
    <m/>
  </r>
  <r>
    <n v="345"/>
    <n v="19"/>
    <s v="апартамент"/>
    <x v="1"/>
    <n v="1"/>
    <s v="Этаж 01"/>
    <x v="0"/>
    <s v="терраса"/>
    <n v="24.98"/>
    <n v="7.47"/>
    <n v="32.450000000000003"/>
    <s v="нет"/>
    <s v="На двор"/>
    <s v="нет"/>
    <n v="290000"/>
    <n v="9410500"/>
    <e v="#REF!"/>
    <m/>
    <e v="#REF!"/>
    <m/>
    <s v="В продаже"/>
    <m/>
    <s v="апартаментст"/>
    <m/>
  </r>
  <r>
    <n v="346"/>
    <n v="20"/>
    <s v="апартамент"/>
    <x v="1"/>
    <n v="1"/>
    <s v="Этаж 01"/>
    <x v="0"/>
    <s v="терраса"/>
    <n v="24.27"/>
    <n v="7.53"/>
    <n v="31.8"/>
    <s v="нет"/>
    <s v="На двор"/>
    <s v="нет"/>
    <n v="290000"/>
    <n v="9222000"/>
    <e v="#REF!"/>
    <m/>
    <e v="#REF!"/>
    <m/>
    <s v="В продаже"/>
    <m/>
    <s v="апартаментст"/>
    <m/>
  </r>
  <r>
    <n v="347"/>
    <n v="21"/>
    <s v="апартамент"/>
    <x v="1"/>
    <n v="1"/>
    <s v="Этаж 01"/>
    <x v="0"/>
    <s v="терраса"/>
    <n v="35.979999999999997"/>
    <n v="19.22"/>
    <n v="55.199999999999996"/>
    <s v="нет"/>
    <s v="На двор"/>
    <s v="нет"/>
    <n v="295000"/>
    <n v="16283999.999999998"/>
    <e v="#REF!"/>
    <m/>
    <e v="#REF!"/>
    <m/>
    <s v="В продаже"/>
    <m/>
    <s v="апартаментст"/>
    <m/>
  </r>
  <r>
    <n v="348"/>
    <n v="22"/>
    <s v="апартамент"/>
    <x v="1"/>
    <n v="1"/>
    <s v="Этаж 01"/>
    <x v="0"/>
    <s v="терраса"/>
    <n v="35.979999999999997"/>
    <n v="14.02"/>
    <n v="50"/>
    <s v="да"/>
    <s v="На озеро"/>
    <s v="нет"/>
    <n v="300000"/>
    <n v="15000000"/>
    <e v="#REF!"/>
    <m/>
    <e v="#REF!"/>
    <m/>
    <s v="В продаже"/>
    <m/>
    <s v="апартаментст"/>
    <m/>
  </r>
  <r>
    <n v="349"/>
    <n v="23"/>
    <s v="апартамент"/>
    <x v="1"/>
    <n v="1"/>
    <s v="Этаж 01"/>
    <x v="0"/>
    <s v="терраса"/>
    <n v="24.27"/>
    <n v="4.28"/>
    <n v="28.55"/>
    <s v="да"/>
    <s v="На озеро"/>
    <s v="нет"/>
    <n v="295000"/>
    <n v="8422250"/>
    <e v="#REF!"/>
    <m/>
    <e v="#REF!"/>
    <m/>
    <s v="В продаже"/>
    <m/>
    <s v="апартаментст"/>
    <m/>
  </r>
  <r>
    <n v="350"/>
    <n v="24"/>
    <s v="апартамент"/>
    <x v="1"/>
    <n v="1"/>
    <s v="Этаж 01"/>
    <x v="0"/>
    <s v="терраса"/>
    <n v="24.98"/>
    <n v="4.28"/>
    <n v="29.26"/>
    <s v="да"/>
    <s v="На озеро"/>
    <s v="нет"/>
    <n v="295000"/>
    <n v="8631700"/>
    <e v="#REF!"/>
    <m/>
    <e v="#REF!"/>
    <m/>
    <s v="В продаже"/>
    <m/>
    <s v="апартаментст"/>
    <m/>
  </r>
  <r>
    <n v="351"/>
    <n v="25"/>
    <s v="апартамент"/>
    <x v="1"/>
    <n v="1"/>
    <s v="Этаж 01"/>
    <x v="0"/>
    <s v="терраса"/>
    <n v="36.07"/>
    <n v="6.41"/>
    <n v="42.480000000000004"/>
    <s v="да"/>
    <s v="На озеро"/>
    <s v="нет"/>
    <n v="295000"/>
    <n v="12531600.000000002"/>
    <e v="#REF!"/>
    <m/>
    <e v="#REF!"/>
    <m/>
    <s v="В продаже"/>
    <m/>
    <s v="апартаментст"/>
    <m/>
  </r>
  <r>
    <n v="352"/>
    <n v="26"/>
    <s v="апартамент"/>
    <x v="1"/>
    <n v="1"/>
    <s v="Этаж 01"/>
    <x v="0"/>
    <s v="терраса"/>
    <n v="40.25"/>
    <n v="7.27"/>
    <n v="47.519999999999996"/>
    <s v="да"/>
    <s v="На озеро"/>
    <s v="нет"/>
    <n v="295000"/>
    <n v="14018399.999999998"/>
    <e v="#REF!"/>
    <m/>
    <e v="#REF!"/>
    <m/>
    <s v="В продаже"/>
    <m/>
    <s v="апартаментст"/>
    <m/>
  </r>
  <r>
    <n v="353"/>
    <n v="27"/>
    <s v="апартамент"/>
    <x v="1"/>
    <n v="1"/>
    <s v="Этаж 01"/>
    <x v="0"/>
    <s v="терраса"/>
    <n v="24.98"/>
    <n v="4.28"/>
    <n v="29.26"/>
    <s v="да"/>
    <s v="На озеро"/>
    <s v="нет"/>
    <n v="295000"/>
    <n v="8631700"/>
    <e v="#REF!"/>
    <m/>
    <e v="#REF!"/>
    <m/>
    <s v="В продаже"/>
    <m/>
    <s v="апартаментст"/>
    <m/>
  </r>
  <r>
    <n v="354"/>
    <n v="28"/>
    <s v="апартамент"/>
    <x v="1"/>
    <n v="1"/>
    <s v="Этаж 01"/>
    <x v="0"/>
    <s v="терраса"/>
    <n v="24.99"/>
    <n v="4.28"/>
    <n v="29.27"/>
    <s v="да"/>
    <s v="На озеро"/>
    <s v="нет"/>
    <n v="295000"/>
    <n v="8634650"/>
    <e v="#REF!"/>
    <m/>
    <e v="#REF!"/>
    <m/>
    <s v="В продаже"/>
    <m/>
    <s v="апартаментст"/>
    <m/>
  </r>
  <r>
    <n v="355"/>
    <n v="29"/>
    <s v="апартамент"/>
    <x v="1"/>
    <n v="1"/>
    <s v="Этаж 01"/>
    <x v="0"/>
    <s v="терраса"/>
    <n v="24.98"/>
    <n v="4.28"/>
    <n v="29.26"/>
    <s v="да"/>
    <s v="На озеро"/>
    <s v="нет"/>
    <n v="295000"/>
    <n v="8631700"/>
    <e v="#REF!"/>
    <m/>
    <e v="#REF!"/>
    <m/>
    <s v="В продаже"/>
    <m/>
    <s v="апартаментст"/>
    <m/>
  </r>
  <r>
    <n v="356"/>
    <n v="30"/>
    <s v="апартамент"/>
    <x v="1"/>
    <n v="1"/>
    <s v="Этаж 01"/>
    <x v="1"/>
    <s v="терраса"/>
    <n v="51.2"/>
    <n v="12.89"/>
    <n v="64.09"/>
    <s v="да"/>
    <s v="На озеро"/>
    <s v="нет"/>
    <n v="295000"/>
    <n v="18906550"/>
    <e v="#REF!"/>
    <m/>
    <e v="#REF!"/>
    <m/>
    <s v="В продаже"/>
    <m/>
    <s v="апартамент1АЕ"/>
    <m/>
  </r>
  <r>
    <n v="357"/>
    <n v="31"/>
    <s v="апартамент"/>
    <x v="1"/>
    <n v="1"/>
    <s v="Этаж 01"/>
    <x v="0"/>
    <s v="терраса"/>
    <n v="24.74"/>
    <n v="4.1399999999999997"/>
    <n v="28.88"/>
    <s v="да"/>
    <s v="На озеро"/>
    <s v="нет"/>
    <n v="295000"/>
    <n v="8519600"/>
    <e v="#REF!"/>
    <m/>
    <e v="#REF!"/>
    <m/>
    <s v="В продаже"/>
    <m/>
    <s v="апартаментст"/>
    <m/>
  </r>
  <r>
    <n v="358"/>
    <n v="32"/>
    <s v="апартамент"/>
    <x v="1"/>
    <n v="1"/>
    <s v="Этаж 01"/>
    <x v="0"/>
    <s v="терраса"/>
    <n v="24.74"/>
    <n v="4.1399999999999997"/>
    <n v="28.88"/>
    <s v="да"/>
    <s v="На озеро"/>
    <s v="нет"/>
    <n v="295000"/>
    <n v="8519600"/>
    <e v="#REF!"/>
    <m/>
    <e v="#REF!"/>
    <m/>
    <s v="В продаже"/>
    <m/>
    <s v="апартаментст"/>
    <m/>
  </r>
  <r>
    <n v="359"/>
    <n v="33"/>
    <s v="апартамент"/>
    <x v="1"/>
    <n v="1"/>
    <s v="Этаж 01"/>
    <x v="0"/>
    <s v="терраса"/>
    <n v="24.74"/>
    <n v="3.72"/>
    <n v="28.459999999999997"/>
    <s v="да"/>
    <s v="На озеро"/>
    <s v="нет"/>
    <n v="295000"/>
    <n v="8395700"/>
    <e v="#REF!"/>
    <m/>
    <e v="#REF!"/>
    <m/>
    <s v="В продаже"/>
    <m/>
    <s v="апартаментст"/>
    <m/>
  </r>
  <r>
    <n v="360"/>
    <n v="34"/>
    <s v="апартамент"/>
    <x v="1"/>
    <n v="1"/>
    <s v="Этаж 01"/>
    <x v="0"/>
    <s v="терраса"/>
    <n v="24.74"/>
    <n v="4.3899999999999997"/>
    <n v="29.13"/>
    <s v="да"/>
    <s v="На озеро"/>
    <s v="нет"/>
    <n v="295000"/>
    <n v="8593350"/>
    <e v="#REF!"/>
    <m/>
    <e v="#REF!"/>
    <m/>
    <s v="В продаже"/>
    <m/>
    <s v="апартаментст"/>
    <m/>
  </r>
  <r>
    <n v="361"/>
    <n v="35"/>
    <s v="Апарт-отель"/>
    <x v="1"/>
    <n v="1"/>
    <s v="Этаж 02"/>
    <x v="0"/>
    <s v="балкон"/>
    <n v="30.24"/>
    <n v="7.28"/>
    <n v="37.519999999999996"/>
    <s v="да"/>
    <s v="На озеро"/>
    <s v="нет"/>
    <n v="310000"/>
    <n v="11631199.999999998"/>
    <e v="#REF!"/>
    <m/>
    <e v="#REF!"/>
    <m/>
    <s v="В продаже"/>
    <m/>
    <s v="Апарт-отельст"/>
    <m/>
  </r>
  <r>
    <n v="362"/>
    <n v="36"/>
    <s v="Апарт-отель"/>
    <x v="1"/>
    <n v="1"/>
    <s v="Этаж 02"/>
    <x v="0"/>
    <s v="балкон"/>
    <n v="24.74"/>
    <n v="4.28"/>
    <n v="29.02"/>
    <s v="да"/>
    <s v="На озеро"/>
    <s v="нет"/>
    <n v="310000"/>
    <n v="8996200"/>
    <e v="#REF!"/>
    <m/>
    <e v="#REF!"/>
    <m/>
    <s v="В продаже"/>
    <m/>
    <s v="Апарт-отельст"/>
    <m/>
  </r>
  <r>
    <n v="363"/>
    <n v="37"/>
    <s v="Апарт-отель"/>
    <x v="1"/>
    <n v="1"/>
    <s v="Этаж 02"/>
    <x v="0"/>
    <s v="балкон"/>
    <n v="24.27"/>
    <n v="4.28"/>
    <n v="28.55"/>
    <s v="да"/>
    <s v="На озеро"/>
    <s v="нет"/>
    <n v="310000"/>
    <n v="8850500"/>
    <e v="#REF!"/>
    <m/>
    <e v="#REF!"/>
    <m/>
    <s v="В продаже"/>
    <m/>
    <s v="Апарт-отельст"/>
    <m/>
  </r>
  <r>
    <n v="364"/>
    <n v="38"/>
    <s v="Апарт-отель"/>
    <x v="1"/>
    <n v="1"/>
    <s v="Этаж 02"/>
    <x v="0"/>
    <s v="балкон"/>
    <n v="28.06"/>
    <n v="4.42"/>
    <n v="32.479999999999997"/>
    <s v="да"/>
    <s v="На озеро"/>
    <s v="нет"/>
    <n v="315000"/>
    <n v="10231199.999999998"/>
    <e v="#REF!"/>
    <m/>
    <e v="#REF!"/>
    <m/>
    <s v="В продаже"/>
    <m/>
    <s v="Апарт-отельст"/>
    <m/>
  </r>
  <r>
    <n v="365"/>
    <n v="39"/>
    <s v="Апарт-отель"/>
    <x v="1"/>
    <n v="1"/>
    <s v="Этаж 02"/>
    <x v="0"/>
    <s v="балкон"/>
    <n v="28.04"/>
    <n v="4.42"/>
    <n v="32.46"/>
    <s v="нет"/>
    <s v="На двор"/>
    <s v="нет"/>
    <n v="295000"/>
    <n v="9575700"/>
    <e v="#REF!"/>
    <m/>
    <e v="#REF!"/>
    <m/>
    <s v="В продаже"/>
    <m/>
    <s v="Апарт-отельст"/>
    <m/>
  </r>
  <r>
    <n v="366"/>
    <n v="40"/>
    <s v="Апарт-отель"/>
    <x v="1"/>
    <n v="1"/>
    <s v="Этаж 02"/>
    <x v="0"/>
    <s v="балкон"/>
    <n v="24.27"/>
    <n v="4.28"/>
    <n v="28.55"/>
    <s v="нет"/>
    <s v="На двор"/>
    <s v="нет"/>
    <n v="295000"/>
    <n v="8422250"/>
    <e v="#REF!"/>
    <m/>
    <e v="#REF!"/>
    <m/>
    <s v="В продаже"/>
    <m/>
    <s v="Апарт-отельст"/>
    <m/>
  </r>
  <r>
    <n v="367"/>
    <n v="41"/>
    <s v="Апарт-отель"/>
    <x v="1"/>
    <n v="1"/>
    <s v="Этаж 02"/>
    <x v="0"/>
    <s v="балкон"/>
    <n v="24.74"/>
    <n v="4.28"/>
    <n v="29.02"/>
    <s v="нет"/>
    <s v="На двор"/>
    <s v="нет"/>
    <n v="295000"/>
    <n v="8560900"/>
    <e v="#REF!"/>
    <m/>
    <e v="#REF!"/>
    <m/>
    <s v="В продаже"/>
    <m/>
    <s v="Апарт-отельст"/>
    <m/>
  </r>
  <r>
    <n v="368"/>
    <n v="42"/>
    <s v="Апарт-отель"/>
    <x v="1"/>
    <n v="1"/>
    <s v="Этаж 02"/>
    <x v="0"/>
    <s v="балкон"/>
    <n v="24.74"/>
    <n v="3.86"/>
    <n v="28.599999999999998"/>
    <s v="нет"/>
    <s v="На двор"/>
    <s v="нет"/>
    <n v="295000"/>
    <n v="8437000"/>
    <e v="#REF!"/>
    <m/>
    <e v="#REF!"/>
    <m/>
    <s v="В продаже"/>
    <m/>
    <s v="Апарт-отельст"/>
    <m/>
  </r>
  <r>
    <n v="369"/>
    <n v="43"/>
    <s v="Апарт-отель"/>
    <x v="1"/>
    <n v="1"/>
    <s v="Этаж 02"/>
    <x v="0"/>
    <s v="балкон"/>
    <n v="24.74"/>
    <n v="4.1500000000000004"/>
    <n v="28.89"/>
    <s v="нет"/>
    <s v="На двор"/>
    <s v="нет"/>
    <n v="290000"/>
    <n v="8378100"/>
    <e v="#REF!"/>
    <m/>
    <e v="#REF!"/>
    <m/>
    <s v="В продаже"/>
    <m/>
    <s v="Апарт-отельст"/>
    <m/>
  </r>
  <r>
    <n v="370"/>
    <n v="44"/>
    <s v="апартамент"/>
    <x v="1"/>
    <n v="1"/>
    <s v="Этаж 02"/>
    <x v="0"/>
    <s v="балкон"/>
    <n v="24.74"/>
    <n v="4.1500000000000004"/>
    <n v="28.89"/>
    <s v="нет"/>
    <s v="На двор"/>
    <s v="нет"/>
    <n v="290000"/>
    <n v="8378100"/>
    <e v="#REF!"/>
    <m/>
    <e v="#REF!"/>
    <m/>
    <s v="В продаже"/>
    <m/>
    <s v="апартаментст"/>
    <m/>
  </r>
  <r>
    <n v="371"/>
    <n v="45"/>
    <s v="апартамент"/>
    <x v="1"/>
    <n v="1"/>
    <s v="Этаж 02"/>
    <x v="0"/>
    <s v="балкон"/>
    <n v="24.74"/>
    <n v="3.72"/>
    <n v="28.459999999999997"/>
    <s v="нет"/>
    <s v="На двор"/>
    <s v="нет"/>
    <n v="290000"/>
    <n v="8253399.9999999991"/>
    <e v="#REF!"/>
    <m/>
    <e v="#REF!"/>
    <m/>
    <s v="В продаже"/>
    <m/>
    <s v="апартаментст"/>
    <m/>
  </r>
  <r>
    <n v="372"/>
    <n v="46"/>
    <s v="апартамент"/>
    <x v="1"/>
    <n v="1"/>
    <s v="Этаж 02"/>
    <x v="0"/>
    <s v="балкон"/>
    <n v="24.74"/>
    <n v="4.3499999999999996"/>
    <n v="29.089999999999996"/>
    <s v="нет"/>
    <s v="На двор"/>
    <s v="нет"/>
    <n v="290000"/>
    <n v="8436099.9999999981"/>
    <e v="#REF!"/>
    <m/>
    <e v="#REF!"/>
    <m/>
    <s v="В продаже"/>
    <m/>
    <s v="апартаментст"/>
    <m/>
  </r>
  <r>
    <n v="373"/>
    <n v="47"/>
    <s v="апартамент"/>
    <x v="1"/>
    <n v="1"/>
    <s v="Этаж 02"/>
    <x v="0"/>
    <s v="балкон"/>
    <n v="37.96"/>
    <n v="3.54"/>
    <n v="41.5"/>
    <s v="нет"/>
    <s v="На двор"/>
    <s v="нет"/>
    <n v="290000"/>
    <n v="12035000"/>
    <e v="#REF!"/>
    <m/>
    <e v="#REF!"/>
    <m/>
    <s v="В продаже"/>
    <m/>
    <s v="апартаментст"/>
    <m/>
  </r>
  <r>
    <n v="374"/>
    <n v="48"/>
    <s v="апартамент"/>
    <x v="1"/>
    <n v="1"/>
    <s v="Этаж 02"/>
    <x v="0"/>
    <s v="балкон"/>
    <n v="32.659999999999997"/>
    <n v="2.94"/>
    <n v="35.599999999999994"/>
    <s v="нет"/>
    <s v="На двор"/>
    <s v="нет"/>
    <n v="290000"/>
    <n v="10323999.999999998"/>
    <e v="#REF!"/>
    <m/>
    <e v="#REF!"/>
    <m/>
    <s v="В продаже"/>
    <m/>
    <s v="апартаментст"/>
    <m/>
  </r>
  <r>
    <n v="375"/>
    <n v="49"/>
    <s v="апартамент"/>
    <x v="1"/>
    <n v="1"/>
    <s v="Этаж 02"/>
    <x v="0"/>
    <s v="балкон"/>
    <n v="24.98"/>
    <n v="4.28"/>
    <n v="29.26"/>
    <s v="нет"/>
    <s v="На двор"/>
    <s v="нет"/>
    <n v="290000"/>
    <n v="8485400"/>
    <e v="#REF!"/>
    <m/>
    <e v="#REF!"/>
    <m/>
    <s v="В продаже"/>
    <m/>
    <s v="апартаментст"/>
    <m/>
  </r>
  <r>
    <n v="376"/>
    <n v="50"/>
    <s v="апартамент"/>
    <x v="1"/>
    <n v="1"/>
    <s v="Этаж 02"/>
    <x v="0"/>
    <s v="балкон"/>
    <n v="24.98"/>
    <n v="4.28"/>
    <n v="29.26"/>
    <s v="нет"/>
    <s v="На двор"/>
    <s v="нет"/>
    <n v="290000"/>
    <n v="8485400"/>
    <e v="#REF!"/>
    <m/>
    <e v="#REF!"/>
    <m/>
    <s v="В продаже"/>
    <m/>
    <s v="апартаментст"/>
    <m/>
  </r>
  <r>
    <n v="377"/>
    <n v="51"/>
    <s v="апартамент"/>
    <x v="1"/>
    <n v="1"/>
    <s v="Этаж 02"/>
    <x v="0"/>
    <s v="балкон"/>
    <n v="24.98"/>
    <n v="4.28"/>
    <n v="29.26"/>
    <s v="нет"/>
    <s v="На двор"/>
    <s v="нет"/>
    <n v="290000"/>
    <n v="8485400"/>
    <e v="#REF!"/>
    <m/>
    <e v="#REF!"/>
    <m/>
    <s v="В продаже"/>
    <m/>
    <s v="апартаментст"/>
    <m/>
  </r>
  <r>
    <n v="378"/>
    <n v="52"/>
    <s v="апартамент"/>
    <x v="1"/>
    <n v="1"/>
    <s v="Этаж 02"/>
    <x v="0"/>
    <s v="балкон"/>
    <n v="24.98"/>
    <n v="4.28"/>
    <n v="29.26"/>
    <s v="нет"/>
    <s v="На двор"/>
    <s v="нет"/>
    <n v="290000"/>
    <n v="8485400"/>
    <e v="#REF!"/>
    <m/>
    <e v="#REF!"/>
    <m/>
    <s v="В продаже"/>
    <m/>
    <s v="апартаментст"/>
    <m/>
  </r>
  <r>
    <n v="379"/>
    <n v="53"/>
    <s v="апартамент"/>
    <x v="1"/>
    <n v="1"/>
    <s v="Этаж 02"/>
    <x v="0"/>
    <s v="балкон"/>
    <n v="24.98"/>
    <n v="4.28"/>
    <n v="29.26"/>
    <s v="нет"/>
    <s v="На двор"/>
    <s v="нет"/>
    <n v="290000"/>
    <n v="8485400"/>
    <e v="#REF!"/>
    <m/>
    <e v="#REF!"/>
    <m/>
    <s v="В продаже"/>
    <m/>
    <s v="апартаментст"/>
    <m/>
  </r>
  <r>
    <n v="380"/>
    <n v="54"/>
    <s v="апартамент"/>
    <x v="1"/>
    <n v="1"/>
    <s v="Этаж 02"/>
    <x v="0"/>
    <s v="балкон"/>
    <n v="24.98"/>
    <n v="4.28"/>
    <n v="29.26"/>
    <s v="нет"/>
    <s v="На двор"/>
    <s v="нет"/>
    <n v="290000"/>
    <n v="8485400"/>
    <e v="#REF!"/>
    <m/>
    <e v="#REF!"/>
    <m/>
    <s v="В продаже"/>
    <m/>
    <s v="апартаментст"/>
    <m/>
  </r>
  <r>
    <n v="381"/>
    <n v="55"/>
    <s v="апартамент"/>
    <x v="1"/>
    <n v="1"/>
    <s v="Этаж 02"/>
    <x v="0"/>
    <s v="балкон"/>
    <n v="24.98"/>
    <n v="4.28"/>
    <n v="29.26"/>
    <s v="нет"/>
    <s v="На двор"/>
    <s v="нет"/>
    <n v="290000"/>
    <n v="8485400"/>
    <e v="#REF!"/>
    <m/>
    <e v="#REF!"/>
    <m/>
    <s v="В продаже"/>
    <m/>
    <s v="апартаментст"/>
    <m/>
  </r>
  <r>
    <n v="382"/>
    <n v="56"/>
    <s v="апартамент"/>
    <x v="1"/>
    <n v="1"/>
    <s v="Этаж 02"/>
    <x v="0"/>
    <s v="балкон"/>
    <n v="24.27"/>
    <n v="4.28"/>
    <n v="28.55"/>
    <s v="нет"/>
    <s v="На двор"/>
    <s v="нет"/>
    <n v="290000"/>
    <n v="8279500"/>
    <e v="#REF!"/>
    <m/>
    <e v="#REF!"/>
    <m/>
    <s v="В продаже"/>
    <m/>
    <s v="апартаментст"/>
    <m/>
  </r>
  <r>
    <n v="383"/>
    <n v="57"/>
    <s v="апартамент"/>
    <x v="1"/>
    <n v="1"/>
    <s v="Этаж 02"/>
    <x v="0"/>
    <s v="балкон"/>
    <n v="35.979999999999997"/>
    <n v="14.02"/>
    <n v="50"/>
    <s v="нет"/>
    <s v="На двор"/>
    <s v="нет"/>
    <n v="305000"/>
    <n v="15250000"/>
    <e v="#REF!"/>
    <m/>
    <e v="#REF!"/>
    <m/>
    <s v="В продаже"/>
    <m/>
    <s v="апартаментст"/>
    <m/>
  </r>
  <r>
    <n v="384"/>
    <n v="58"/>
    <s v="апартамент"/>
    <x v="1"/>
    <n v="1"/>
    <s v="Этаж 02"/>
    <x v="0"/>
    <s v="балкон"/>
    <n v="35.979999999999997"/>
    <n v="14.02"/>
    <n v="50"/>
    <s v="да"/>
    <s v="На озеро"/>
    <s v="нет"/>
    <n v="315000"/>
    <n v="15750000"/>
    <e v="#REF!"/>
    <m/>
    <e v="#REF!"/>
    <m/>
    <s v="В продаже"/>
    <m/>
    <s v="апартаментст"/>
    <m/>
  </r>
  <r>
    <n v="385"/>
    <n v="59"/>
    <s v="апартамент"/>
    <x v="1"/>
    <n v="1"/>
    <s v="Этаж 02"/>
    <x v="0"/>
    <s v="балкон"/>
    <n v="24.27"/>
    <n v="4.28"/>
    <n v="28.55"/>
    <s v="да"/>
    <s v="На озеро"/>
    <s v="нет"/>
    <n v="310000"/>
    <n v="8850500"/>
    <e v="#REF!"/>
    <m/>
    <e v="#REF!"/>
    <m/>
    <s v="В продаже"/>
    <m/>
    <s v="апартаментст"/>
    <m/>
  </r>
  <r>
    <n v="386"/>
    <n v="60"/>
    <s v="апартамент"/>
    <x v="1"/>
    <n v="1"/>
    <s v="Этаж 02"/>
    <x v="0"/>
    <s v="балкон"/>
    <n v="24.98"/>
    <n v="4.28"/>
    <n v="29.26"/>
    <s v="да"/>
    <s v="На озеро"/>
    <s v="нет"/>
    <n v="310000"/>
    <n v="9070600"/>
    <e v="#REF!"/>
    <m/>
    <e v="#REF!"/>
    <m/>
    <s v="В продаже"/>
    <m/>
    <s v="апартаментст"/>
    <m/>
  </r>
  <r>
    <n v="387"/>
    <n v="61"/>
    <s v="апартамент"/>
    <x v="1"/>
    <n v="1"/>
    <s v="Этаж 02"/>
    <x v="0"/>
    <s v="балкон"/>
    <n v="24.98"/>
    <n v="4.28"/>
    <n v="29.26"/>
    <s v="да"/>
    <s v="На озеро"/>
    <s v="нет"/>
    <n v="310000"/>
    <n v="9070600"/>
    <e v="#REF!"/>
    <m/>
    <e v="#REF!"/>
    <m/>
    <s v="В продаже"/>
    <m/>
    <s v="апартаментст"/>
    <m/>
  </r>
  <r>
    <n v="388"/>
    <n v="62"/>
    <s v="апартамент"/>
    <x v="1"/>
    <n v="1"/>
    <s v="Этаж 02"/>
    <x v="0"/>
    <s v="балкон"/>
    <n v="24.98"/>
    <n v="4.63"/>
    <n v="29.61"/>
    <s v="да"/>
    <s v="На озеро"/>
    <s v="нет"/>
    <n v="310000"/>
    <n v="9179100"/>
    <e v="#REF!"/>
    <m/>
    <e v="#REF!"/>
    <m/>
    <s v="В продаже"/>
    <m/>
    <s v="апартаментст"/>
    <m/>
  </r>
  <r>
    <n v="389"/>
    <n v="63"/>
    <s v="апартамент"/>
    <x v="1"/>
    <n v="1"/>
    <s v="Этаж 02"/>
    <x v="0"/>
    <s v="балкон"/>
    <n v="29.71"/>
    <n v="5.46"/>
    <n v="35.17"/>
    <s v="да"/>
    <s v="На озеро"/>
    <s v="нет"/>
    <n v="310000"/>
    <n v="10902700"/>
    <e v="#REF!"/>
    <m/>
    <e v="#REF!"/>
    <m/>
    <s v="В продаже"/>
    <m/>
    <s v="апартаментст"/>
    <m/>
  </r>
  <r>
    <n v="390"/>
    <n v="64"/>
    <s v="апартамент"/>
    <x v="1"/>
    <n v="1"/>
    <s v="Этаж 02"/>
    <x v="0"/>
    <s v="балкон"/>
    <n v="24.98"/>
    <n v="4.28"/>
    <n v="29.26"/>
    <s v="да"/>
    <s v="На озеро"/>
    <s v="нет"/>
    <n v="310000"/>
    <n v="9070600"/>
    <e v="#REF!"/>
    <m/>
    <e v="#REF!"/>
    <m/>
    <s v="В продаже"/>
    <m/>
    <s v="апартаментст"/>
    <m/>
  </r>
  <r>
    <n v="391"/>
    <n v="65"/>
    <s v="апартамент"/>
    <x v="1"/>
    <n v="1"/>
    <s v="Этаж 02"/>
    <x v="0"/>
    <s v="балкон"/>
    <n v="24.98"/>
    <n v="4.28"/>
    <n v="29.26"/>
    <s v="да"/>
    <s v="На озеро"/>
    <s v="нет"/>
    <n v="310000"/>
    <n v="9070600"/>
    <e v="#REF!"/>
    <m/>
    <e v="#REF!"/>
    <m/>
    <s v="В продаже"/>
    <m/>
    <s v="апартаментст"/>
    <m/>
  </r>
  <r>
    <n v="392"/>
    <n v="66"/>
    <s v="апартамент"/>
    <x v="1"/>
    <n v="1"/>
    <s v="Этаж 02"/>
    <x v="0"/>
    <s v="балкон"/>
    <n v="24.98"/>
    <n v="4.28"/>
    <n v="29.26"/>
    <s v="да"/>
    <s v="На озеро"/>
    <s v="нет"/>
    <n v="310000"/>
    <n v="9070600"/>
    <e v="#REF!"/>
    <m/>
    <e v="#REF!"/>
    <m/>
    <s v="В продаже"/>
    <m/>
    <s v="апартаментст"/>
    <m/>
  </r>
  <r>
    <n v="393"/>
    <n v="67"/>
    <s v="апартамент"/>
    <x v="1"/>
    <n v="1"/>
    <s v="Этаж 02"/>
    <x v="0"/>
    <s v="балкон"/>
    <n v="24.98"/>
    <n v="4.28"/>
    <n v="29.26"/>
    <s v="да"/>
    <s v="На озеро"/>
    <s v="нет"/>
    <n v="310000"/>
    <n v="9070600"/>
    <e v="#REF!"/>
    <m/>
    <e v="#REF!"/>
    <m/>
    <s v="В продаже"/>
    <m/>
    <s v="апартаментст"/>
    <m/>
  </r>
  <r>
    <n v="394"/>
    <n v="68"/>
    <s v="апартамент"/>
    <x v="1"/>
    <n v="1"/>
    <s v="Этаж 02"/>
    <x v="1"/>
    <s v="балкон"/>
    <n v="51.2"/>
    <n v="12.89"/>
    <n v="64.09"/>
    <s v="да"/>
    <s v="На озеро"/>
    <s v="нет"/>
    <n v="310000"/>
    <n v="19867900"/>
    <e v="#REF!"/>
    <m/>
    <e v="#REF!"/>
    <m/>
    <s v="В продаже"/>
    <m/>
    <s v="апартамент1АЕ"/>
    <m/>
  </r>
  <r>
    <n v="395"/>
    <n v="69"/>
    <s v="апартамент"/>
    <x v="1"/>
    <n v="1"/>
    <s v="Этаж 02"/>
    <x v="0"/>
    <s v="балкон"/>
    <n v="24.74"/>
    <n v="4.3499999999999996"/>
    <n v="29.089999999999996"/>
    <s v="да"/>
    <s v="На озеро"/>
    <s v="нет"/>
    <n v="310000"/>
    <n v="9017899.9999999981"/>
    <e v="#REF!"/>
    <m/>
    <e v="#REF!"/>
    <m/>
    <s v="В продаже"/>
    <m/>
    <s v="апартаментст"/>
    <m/>
  </r>
  <r>
    <n v="396"/>
    <n v="70"/>
    <s v="апартамент"/>
    <x v="1"/>
    <n v="1"/>
    <s v="Этаж 02"/>
    <x v="0"/>
    <s v="балкон"/>
    <n v="24.74"/>
    <n v="4.3499999999999996"/>
    <n v="29.089999999999996"/>
    <s v="да"/>
    <s v="На озеро"/>
    <s v="нет"/>
    <n v="310000"/>
    <n v="9017899.9999999981"/>
    <e v="#REF!"/>
    <m/>
    <e v="#REF!"/>
    <m/>
    <s v="В продаже"/>
    <m/>
    <s v="апартаментст"/>
    <m/>
  </r>
  <r>
    <n v="397"/>
    <n v="71"/>
    <s v="апартамент"/>
    <x v="1"/>
    <n v="1"/>
    <s v="Этаж 02"/>
    <x v="0"/>
    <s v="балкон"/>
    <n v="24.74"/>
    <n v="3.72"/>
    <n v="28.459999999999997"/>
    <s v="да"/>
    <s v="На озеро"/>
    <s v="нет"/>
    <n v="310000"/>
    <n v="8822600"/>
    <e v="#REF!"/>
    <m/>
    <e v="#REF!"/>
    <m/>
    <s v="В продаже"/>
    <m/>
    <s v="апартаментст"/>
    <m/>
  </r>
  <r>
    <n v="398"/>
    <n v="72"/>
    <s v="апартамент"/>
    <x v="1"/>
    <n v="1"/>
    <s v="Этаж 02"/>
    <x v="0"/>
    <s v="балкон"/>
    <n v="24.74"/>
    <n v="4.1500000000000004"/>
    <n v="28.89"/>
    <s v="да"/>
    <s v="На озеро"/>
    <s v="нет"/>
    <n v="310000"/>
    <n v="8955900"/>
    <e v="#REF!"/>
    <m/>
    <e v="#REF!"/>
    <m/>
    <s v="В продаже"/>
    <m/>
    <s v="апартаментст"/>
    <m/>
  </r>
  <r>
    <n v="399"/>
    <n v="73"/>
    <s v="Апарт-отель"/>
    <x v="1"/>
    <n v="1"/>
    <s v="Этаж 03"/>
    <x v="0"/>
    <s v="балкон"/>
    <n v="30.22"/>
    <n v="7.36"/>
    <n v="37.58"/>
    <s v="да"/>
    <s v="На озеро"/>
    <s v="нет"/>
    <n v="315000"/>
    <n v="11837700"/>
    <e v="#REF!"/>
    <m/>
    <e v="#REF!"/>
    <m/>
    <s v="В продаже"/>
    <m/>
    <s v="Апарт-отельст"/>
    <m/>
  </r>
  <r>
    <n v="400"/>
    <n v="74"/>
    <s v="Апарт-отель"/>
    <x v="1"/>
    <n v="1"/>
    <s v="Этаж 03"/>
    <x v="0"/>
    <s v="балкон"/>
    <n v="24.73"/>
    <n v="4.3899999999999997"/>
    <n v="29.12"/>
    <s v="да"/>
    <s v="На озеро"/>
    <s v="нет"/>
    <n v="315000"/>
    <n v="9172800"/>
    <e v="#REF!"/>
    <m/>
    <e v="#REF!"/>
    <m/>
    <s v="В продаже"/>
    <m/>
    <s v="Апарт-отельст"/>
    <m/>
  </r>
  <r>
    <n v="401"/>
    <n v="75"/>
    <s v="Апарт-отель"/>
    <x v="1"/>
    <n v="1"/>
    <s v="Этаж 03"/>
    <x v="0"/>
    <s v="балкон"/>
    <n v="24.27"/>
    <n v="4.3899999999999997"/>
    <n v="28.66"/>
    <s v="да"/>
    <s v="На озеро"/>
    <s v="нет"/>
    <n v="315000"/>
    <n v="9027900"/>
    <e v="#REF!"/>
    <m/>
    <e v="#REF!"/>
    <m/>
    <s v="В продаже"/>
    <m/>
    <s v="Апарт-отельст"/>
    <m/>
  </r>
  <r>
    <n v="402"/>
    <n v="76"/>
    <s v="Апарт-отель"/>
    <x v="1"/>
    <n v="1"/>
    <s v="Этаж 03"/>
    <x v="0"/>
    <s v="балкон"/>
    <n v="28.06"/>
    <n v="4.5"/>
    <n v="32.56"/>
    <s v="да"/>
    <s v="На озеро"/>
    <s v="нет"/>
    <n v="320000"/>
    <n v="10419200"/>
    <e v="#REF!"/>
    <m/>
    <e v="#REF!"/>
    <m/>
    <s v="В продаже"/>
    <m/>
    <s v="Апарт-отельст"/>
    <m/>
  </r>
  <r>
    <n v="403"/>
    <n v="77"/>
    <s v="Апарт-отель"/>
    <x v="1"/>
    <n v="1"/>
    <s v="Этаж 03"/>
    <x v="0"/>
    <s v="балкон"/>
    <n v="28.04"/>
    <n v="4.5"/>
    <n v="32.54"/>
    <s v="нет"/>
    <s v="На двор"/>
    <s v="нет"/>
    <n v="310000"/>
    <n v="10087400"/>
    <e v="#REF!"/>
    <m/>
    <e v="#REF!"/>
    <m/>
    <s v="В продаже"/>
    <m/>
    <s v="Апарт-отельст"/>
    <m/>
  </r>
  <r>
    <n v="404"/>
    <n v="78"/>
    <s v="Апарт-отель"/>
    <x v="1"/>
    <n v="1"/>
    <s v="Этаж 03"/>
    <x v="0"/>
    <s v="балкон"/>
    <n v="24.27"/>
    <n v="4.3899999999999997"/>
    <n v="28.66"/>
    <s v="нет"/>
    <s v="На двор"/>
    <s v="нет"/>
    <n v="300000"/>
    <n v="8598000"/>
    <e v="#REF!"/>
    <m/>
    <e v="#REF!"/>
    <m/>
    <s v="В продаже"/>
    <m/>
    <s v="Апарт-отельст"/>
    <m/>
  </r>
  <r>
    <n v="405"/>
    <n v="79"/>
    <s v="Апарт-отель"/>
    <x v="1"/>
    <n v="1"/>
    <s v="Этаж 03"/>
    <x v="0"/>
    <s v="балкон"/>
    <n v="24.74"/>
    <n v="4.3899999999999997"/>
    <n v="29.13"/>
    <s v="нет"/>
    <s v="На двор"/>
    <s v="нет"/>
    <n v="300000"/>
    <n v="8739000"/>
    <e v="#REF!"/>
    <m/>
    <e v="#REF!"/>
    <m/>
    <s v="В продаже"/>
    <m/>
    <s v="Апарт-отельст"/>
    <m/>
  </r>
  <r>
    <n v="406"/>
    <n v="80"/>
    <s v="Апарт-отель"/>
    <x v="1"/>
    <n v="1"/>
    <s v="Этаж 03"/>
    <x v="0"/>
    <s v="балкон"/>
    <n v="24.74"/>
    <n v="4.0199999999999996"/>
    <n v="28.759999999999998"/>
    <s v="нет"/>
    <s v="На двор"/>
    <s v="нет"/>
    <n v="300000"/>
    <n v="8628000"/>
    <e v="#REF!"/>
    <m/>
    <e v="#REF!"/>
    <m/>
    <s v="В продаже"/>
    <m/>
    <s v="Апарт-отельст"/>
    <m/>
  </r>
  <r>
    <n v="407"/>
    <n v="81"/>
    <s v="Апарт-отель"/>
    <x v="1"/>
    <n v="1"/>
    <s v="Этаж 03"/>
    <x v="0"/>
    <s v="балкон"/>
    <n v="24.74"/>
    <n v="4.3899999999999997"/>
    <n v="29.13"/>
    <s v="нет"/>
    <s v="На двор"/>
    <s v="нет"/>
    <n v="300000"/>
    <n v="8739000"/>
    <e v="#REF!"/>
    <m/>
    <e v="#REF!"/>
    <m/>
    <s v="В продаже"/>
    <m/>
    <s v="Апарт-отельст"/>
    <m/>
  </r>
  <r>
    <n v="408"/>
    <n v="82"/>
    <s v="апартамент"/>
    <x v="1"/>
    <n v="1"/>
    <s v="Этаж 03"/>
    <x v="0"/>
    <s v="балкон"/>
    <n v="24.74"/>
    <n v="4.3899999999999997"/>
    <n v="29.13"/>
    <s v="нет"/>
    <s v="На двор"/>
    <s v="нет"/>
    <n v="300000"/>
    <n v="8739000"/>
    <e v="#REF!"/>
    <m/>
    <e v="#REF!"/>
    <m/>
    <s v="В продаже"/>
    <m/>
    <s v="апартаментст"/>
    <m/>
  </r>
  <r>
    <n v="409"/>
    <n v="83"/>
    <s v="апартамент"/>
    <x v="1"/>
    <n v="1"/>
    <s v="Этаж 03"/>
    <x v="0"/>
    <s v="балкон"/>
    <n v="24.74"/>
    <n v="4.3899999999999997"/>
    <n v="29.13"/>
    <s v="нет"/>
    <s v="На двор"/>
    <s v="нет"/>
    <n v="300000"/>
    <n v="8739000"/>
    <e v="#REF!"/>
    <m/>
    <e v="#REF!"/>
    <m/>
    <s v="В продаже"/>
    <m/>
    <s v="апартаментст"/>
    <m/>
  </r>
  <r>
    <n v="410"/>
    <n v="84"/>
    <s v="апартамент"/>
    <x v="1"/>
    <n v="1"/>
    <s v="Этаж 03"/>
    <x v="0"/>
    <s v="балкон"/>
    <n v="24.74"/>
    <n v="4.3899999999999997"/>
    <n v="29.13"/>
    <s v="нет"/>
    <s v="На двор"/>
    <s v="нет"/>
    <n v="300000"/>
    <n v="8739000"/>
    <e v="#REF!"/>
    <m/>
    <e v="#REF!"/>
    <m/>
    <s v="В продаже"/>
    <m/>
    <s v="апартаментст"/>
    <m/>
  </r>
  <r>
    <n v="411"/>
    <n v="85"/>
    <s v="апартамент"/>
    <x v="1"/>
    <n v="1"/>
    <s v="Этаж 03"/>
    <x v="0"/>
    <s v="балкон"/>
    <n v="24.74"/>
    <n v="3.8"/>
    <n v="28.54"/>
    <s v="нет"/>
    <s v="На двор"/>
    <s v="нет"/>
    <n v="300000"/>
    <n v="8562000"/>
    <e v="#REF!"/>
    <m/>
    <e v="#REF!"/>
    <m/>
    <s v="В продаже"/>
    <m/>
    <s v="апартаментст"/>
    <m/>
  </r>
  <r>
    <n v="412"/>
    <n v="86"/>
    <s v="апартамент"/>
    <x v="1"/>
    <n v="1"/>
    <s v="Этаж 03"/>
    <x v="0"/>
    <s v="балкон"/>
    <n v="24.74"/>
    <n v="4.3499999999999996"/>
    <n v="29.089999999999996"/>
    <s v="нет"/>
    <s v="На двор"/>
    <s v="нет"/>
    <n v="300000"/>
    <n v="8726999.9999999981"/>
    <e v="#REF!"/>
    <m/>
    <e v="#REF!"/>
    <m/>
    <s v="В продаже"/>
    <m/>
    <s v="апартаментст"/>
    <m/>
  </r>
  <r>
    <n v="413"/>
    <n v="87"/>
    <s v="апартамент"/>
    <x v="1"/>
    <n v="1"/>
    <s v="Этаж 03"/>
    <x v="0"/>
    <s v="балкон"/>
    <n v="30.42"/>
    <n v="3.54"/>
    <n v="33.96"/>
    <s v="нет"/>
    <s v="На двор"/>
    <s v="нет"/>
    <n v="300000"/>
    <n v="10188000"/>
    <e v="#REF!"/>
    <m/>
    <e v="#REF!"/>
    <m/>
    <s v="В продаже"/>
    <m/>
    <s v="апартаментст"/>
    <m/>
  </r>
  <r>
    <n v="414"/>
    <n v="88"/>
    <s v="апартамент"/>
    <x v="1"/>
    <n v="1"/>
    <s v="Этаж 03"/>
    <x v="0"/>
    <s v="балкон"/>
    <n v="40.200000000000003"/>
    <n v="3.02"/>
    <n v="43.220000000000006"/>
    <s v="нет"/>
    <s v="На двор"/>
    <s v="нет"/>
    <n v="300000"/>
    <n v="12966000.000000002"/>
    <e v="#REF!"/>
    <m/>
    <e v="#REF!"/>
    <m/>
    <s v="В продаже"/>
    <m/>
    <s v="апартаментст"/>
    <m/>
  </r>
  <r>
    <n v="415"/>
    <n v="89"/>
    <s v="апартамент"/>
    <x v="1"/>
    <n v="1"/>
    <s v="Этаж 03"/>
    <x v="0"/>
    <s v="балкон"/>
    <n v="24.98"/>
    <n v="4.3899999999999997"/>
    <n v="29.37"/>
    <s v="нет"/>
    <s v="На двор"/>
    <s v="нет"/>
    <n v="300000"/>
    <n v="8811000"/>
    <e v="#REF!"/>
    <m/>
    <e v="#REF!"/>
    <m/>
    <s v="В продаже"/>
    <m/>
    <s v="апартаментст"/>
    <m/>
  </r>
  <r>
    <n v="416"/>
    <n v="90"/>
    <s v="апартамент"/>
    <x v="1"/>
    <n v="1"/>
    <s v="Этаж 03"/>
    <x v="0"/>
    <s v="балкон"/>
    <n v="24.98"/>
    <n v="4.3899999999999997"/>
    <n v="29.37"/>
    <s v="нет"/>
    <s v="На двор"/>
    <s v="нет"/>
    <n v="300000"/>
    <n v="8811000"/>
    <e v="#REF!"/>
    <m/>
    <e v="#REF!"/>
    <m/>
    <s v="В продаже"/>
    <m/>
    <s v="апартаментст"/>
    <m/>
  </r>
  <r>
    <n v="417"/>
    <n v="91"/>
    <s v="апартамент"/>
    <x v="1"/>
    <n v="1"/>
    <s v="Этаж 03"/>
    <x v="0"/>
    <s v="балкон"/>
    <n v="24.98"/>
    <n v="4.3899999999999997"/>
    <n v="29.37"/>
    <s v="нет"/>
    <s v="На двор"/>
    <s v="нет"/>
    <n v="300000"/>
    <n v="8811000"/>
    <e v="#REF!"/>
    <m/>
    <e v="#REF!"/>
    <m/>
    <s v="В продаже"/>
    <m/>
    <s v="апартаментст"/>
    <m/>
  </r>
  <r>
    <n v="418"/>
    <n v="92"/>
    <s v="апартамент"/>
    <x v="1"/>
    <n v="1"/>
    <s v="Этаж 03"/>
    <x v="0"/>
    <s v="балкон"/>
    <n v="24.98"/>
    <n v="4.3899999999999997"/>
    <n v="29.37"/>
    <s v="нет"/>
    <s v="На двор"/>
    <s v="нет"/>
    <n v="300000"/>
    <n v="8811000"/>
    <e v="#REF!"/>
    <m/>
    <e v="#REF!"/>
    <m/>
    <s v="В продаже"/>
    <m/>
    <s v="апартаментст"/>
    <m/>
  </r>
  <r>
    <n v="419"/>
    <n v="93"/>
    <s v="апартамент"/>
    <x v="1"/>
    <n v="1"/>
    <s v="Этаж 03"/>
    <x v="0"/>
    <s v="балкон"/>
    <n v="24.98"/>
    <n v="4.3899999999999997"/>
    <n v="29.37"/>
    <s v="нет"/>
    <s v="На двор"/>
    <s v="нет"/>
    <n v="300000"/>
    <n v="8811000"/>
    <e v="#REF!"/>
    <m/>
    <e v="#REF!"/>
    <m/>
    <s v="В продаже"/>
    <m/>
    <s v="апартаментст"/>
    <m/>
  </r>
  <r>
    <n v="420"/>
    <n v="94"/>
    <s v="апартамент"/>
    <x v="1"/>
    <n v="1"/>
    <s v="Этаж 03"/>
    <x v="0"/>
    <s v="балкон"/>
    <n v="24.98"/>
    <n v="4.3899999999999997"/>
    <n v="29.37"/>
    <s v="нет"/>
    <s v="На двор"/>
    <s v="нет"/>
    <n v="300000"/>
    <n v="8811000"/>
    <e v="#REF!"/>
    <m/>
    <e v="#REF!"/>
    <m/>
    <s v="В продаже"/>
    <m/>
    <s v="апартаментст"/>
    <m/>
  </r>
  <r>
    <n v="421"/>
    <n v="95"/>
    <s v="апартамент"/>
    <x v="1"/>
    <n v="1"/>
    <s v="Этаж 03"/>
    <x v="0"/>
    <s v="балкон"/>
    <n v="24.98"/>
    <n v="4.3899999999999997"/>
    <n v="29.37"/>
    <s v="нет"/>
    <s v="На двор"/>
    <s v="нет"/>
    <n v="300000"/>
    <n v="8811000"/>
    <e v="#REF!"/>
    <m/>
    <e v="#REF!"/>
    <m/>
    <s v="В продаже"/>
    <m/>
    <s v="апартаментст"/>
    <m/>
  </r>
  <r>
    <n v="422"/>
    <n v="96"/>
    <s v="апартамент"/>
    <x v="1"/>
    <n v="1"/>
    <s v="Этаж 03"/>
    <x v="0"/>
    <s v="балкон"/>
    <n v="24.27"/>
    <n v="4.3899999999999997"/>
    <n v="28.66"/>
    <s v="нет"/>
    <s v="На двор"/>
    <s v="нет"/>
    <n v="300000"/>
    <n v="8598000"/>
    <e v="#REF!"/>
    <m/>
    <e v="#REF!"/>
    <m/>
    <s v="В продаже"/>
    <m/>
    <s v="апартаментст"/>
    <m/>
  </r>
  <r>
    <n v="423"/>
    <n v="97"/>
    <s v="апартамент"/>
    <x v="1"/>
    <n v="1"/>
    <s v="Этаж 03"/>
    <x v="0"/>
    <s v="балкон"/>
    <n v="35.979999999999997"/>
    <n v="14.1"/>
    <n v="50.08"/>
    <s v="да"/>
    <s v="На море"/>
    <s v="нет"/>
    <n v="385000"/>
    <n v="19280800"/>
    <e v="#REF!"/>
    <m/>
    <e v="#REF!"/>
    <m/>
    <s v="В продаже"/>
    <m/>
    <s v="апартаментст"/>
    <m/>
  </r>
  <r>
    <n v="424"/>
    <n v="98"/>
    <s v="апартамент"/>
    <x v="1"/>
    <n v="1"/>
    <s v="Этаж 03"/>
    <x v="0"/>
    <s v="балкон"/>
    <n v="35.979999999999997"/>
    <n v="14.1"/>
    <n v="50.08"/>
    <s v="да"/>
    <s v="На море"/>
    <s v="нет"/>
    <n v="385000"/>
    <n v="19280800"/>
    <e v="#REF!"/>
    <m/>
    <e v="#REF!"/>
    <m/>
    <s v="В продаже"/>
    <m/>
    <s v="апартаментст"/>
    <m/>
  </r>
  <r>
    <n v="425"/>
    <n v="99"/>
    <s v="апартамент"/>
    <x v="1"/>
    <n v="1"/>
    <s v="Этаж 03"/>
    <x v="0"/>
    <s v="балкон"/>
    <n v="24.27"/>
    <n v="4.3899999999999997"/>
    <n v="28.66"/>
    <s v="да"/>
    <s v="На озеро"/>
    <s v="нет"/>
    <n v="315000"/>
    <n v="9027900"/>
    <e v="#REF!"/>
    <m/>
    <e v="#REF!"/>
    <m/>
    <s v="В продаже"/>
    <m/>
    <s v="апартаментст"/>
    <m/>
  </r>
  <r>
    <n v="426"/>
    <n v="100"/>
    <s v="апартамент"/>
    <x v="1"/>
    <n v="1"/>
    <s v="Этаж 03"/>
    <x v="0"/>
    <s v="балкон"/>
    <n v="24.98"/>
    <n v="4.3899999999999997"/>
    <n v="29.37"/>
    <s v="да"/>
    <s v="На озеро"/>
    <s v="нет"/>
    <n v="315000"/>
    <n v="9251550"/>
    <e v="#REF!"/>
    <m/>
    <e v="#REF!"/>
    <m/>
    <s v="В продаже"/>
    <m/>
    <s v="апартаментст"/>
    <m/>
  </r>
  <r>
    <n v="427"/>
    <n v="101"/>
    <s v="апартамент"/>
    <x v="1"/>
    <n v="1"/>
    <s v="Этаж 03"/>
    <x v="0"/>
    <s v="балкон"/>
    <n v="24.98"/>
    <n v="4.3899999999999997"/>
    <n v="29.37"/>
    <s v="да"/>
    <s v="На озеро"/>
    <s v="нет"/>
    <n v="315000"/>
    <n v="9251550"/>
    <e v="#REF!"/>
    <m/>
    <e v="#REF!"/>
    <m/>
    <s v="В продаже"/>
    <m/>
    <s v="апартаментст"/>
    <m/>
  </r>
  <r>
    <n v="428"/>
    <n v="102"/>
    <s v="апартамент"/>
    <x v="1"/>
    <n v="1"/>
    <s v="Этаж 03"/>
    <x v="0"/>
    <s v="балкон"/>
    <n v="24.98"/>
    <n v="4.66"/>
    <n v="29.64"/>
    <s v="да"/>
    <s v="На озеро"/>
    <s v="нет"/>
    <n v="315000"/>
    <n v="9336600"/>
    <e v="#REF!"/>
    <m/>
    <e v="#REF!"/>
    <m/>
    <s v="В продаже"/>
    <m/>
    <s v="апартаментст"/>
    <m/>
  </r>
  <r>
    <n v="429"/>
    <n v="103"/>
    <s v="апартамент"/>
    <x v="1"/>
    <n v="1"/>
    <s v="Этаж 03"/>
    <x v="0"/>
    <s v="балкон"/>
    <n v="29.71"/>
    <n v="5.49"/>
    <n v="35.200000000000003"/>
    <s v="да"/>
    <s v="На озеро"/>
    <s v="нет"/>
    <n v="315000"/>
    <n v="11088000"/>
    <e v="#REF!"/>
    <m/>
    <e v="#REF!"/>
    <m/>
    <s v="В продаже"/>
    <m/>
    <s v="апартаментст"/>
    <m/>
  </r>
  <r>
    <n v="430"/>
    <n v="104"/>
    <s v="апартамент"/>
    <x v="1"/>
    <n v="1"/>
    <s v="Этаж 03"/>
    <x v="0"/>
    <s v="балкон"/>
    <n v="24.98"/>
    <n v="4.3899999999999997"/>
    <n v="29.37"/>
    <s v="да"/>
    <s v="На озеро"/>
    <s v="нет"/>
    <n v="315000"/>
    <n v="9251550"/>
    <e v="#REF!"/>
    <m/>
    <e v="#REF!"/>
    <m/>
    <s v="В продаже"/>
    <m/>
    <s v="апартаментст"/>
    <m/>
  </r>
  <r>
    <n v="431"/>
    <n v="105"/>
    <s v="апартамент"/>
    <x v="1"/>
    <n v="1"/>
    <s v="Этаж 03"/>
    <x v="0"/>
    <s v="балкон"/>
    <n v="24.98"/>
    <n v="4.3899999999999997"/>
    <n v="29.37"/>
    <s v="да"/>
    <s v="На озеро"/>
    <s v="нет"/>
    <n v="315000"/>
    <n v="9251550"/>
    <e v="#REF!"/>
    <m/>
    <e v="#REF!"/>
    <m/>
    <s v="В продаже"/>
    <m/>
    <s v="апартаментст"/>
    <m/>
  </r>
  <r>
    <n v="432"/>
    <n v="106"/>
    <s v="апартамент"/>
    <x v="1"/>
    <n v="1"/>
    <s v="Этаж 03"/>
    <x v="0"/>
    <s v="балкон"/>
    <n v="24.98"/>
    <n v="4.3899999999999997"/>
    <n v="29.37"/>
    <s v="да"/>
    <s v="На озеро"/>
    <s v="нет"/>
    <n v="315000"/>
    <n v="9251550"/>
    <e v="#REF!"/>
    <m/>
    <e v="#REF!"/>
    <m/>
    <s v="В продаже"/>
    <m/>
    <s v="апартаментст"/>
    <m/>
  </r>
  <r>
    <n v="433"/>
    <n v="107"/>
    <s v="апартамент"/>
    <x v="1"/>
    <n v="1"/>
    <s v="Этаж 03"/>
    <x v="0"/>
    <s v="балкон"/>
    <n v="24.98"/>
    <n v="4.3899999999999997"/>
    <n v="29.37"/>
    <s v="да"/>
    <s v="На озеро"/>
    <s v="нет"/>
    <n v="315000"/>
    <n v="9251550"/>
    <e v="#REF!"/>
    <m/>
    <e v="#REF!"/>
    <m/>
    <s v="В продаже"/>
    <m/>
    <s v="апартаментст"/>
    <m/>
  </r>
  <r>
    <n v="434"/>
    <n v="108"/>
    <s v="апартамент"/>
    <x v="1"/>
    <n v="1"/>
    <s v="Этаж 03"/>
    <x v="1"/>
    <s v="балкон"/>
    <n v="51.2"/>
    <n v="13.06"/>
    <n v="64.260000000000005"/>
    <s v="да"/>
    <s v="На озеро"/>
    <s v="нет"/>
    <n v="315000"/>
    <n v="20241900"/>
    <e v="#REF!"/>
    <m/>
    <e v="#REF!"/>
    <m/>
    <s v="В продаже"/>
    <m/>
    <s v="апартамент1АЕ"/>
    <m/>
  </r>
  <r>
    <n v="435"/>
    <n v="109"/>
    <s v="апартамент"/>
    <x v="1"/>
    <n v="1"/>
    <s v="Этаж 03"/>
    <x v="0"/>
    <s v="балкон"/>
    <n v="24.74"/>
    <n v="4.3499999999999996"/>
    <n v="29.089999999999996"/>
    <s v="да"/>
    <s v="На озеро"/>
    <s v="нет"/>
    <n v="315000"/>
    <n v="9163349.9999999981"/>
    <e v="#REF!"/>
    <m/>
    <e v="#REF!"/>
    <m/>
    <s v="В продаже"/>
    <m/>
    <s v="апартаментст"/>
    <m/>
  </r>
  <r>
    <n v="436"/>
    <n v="110"/>
    <s v="апартамент"/>
    <x v="1"/>
    <n v="1"/>
    <s v="Этаж 03"/>
    <x v="0"/>
    <s v="балкон"/>
    <n v="24.74"/>
    <n v="4.3499999999999996"/>
    <n v="29.089999999999996"/>
    <s v="да"/>
    <s v="На озеро"/>
    <s v="нет"/>
    <n v="315000"/>
    <n v="9163349.9999999981"/>
    <e v="#REF!"/>
    <m/>
    <e v="#REF!"/>
    <m/>
    <s v="В продаже"/>
    <m/>
    <s v="апартаментст"/>
    <m/>
  </r>
  <r>
    <n v="437"/>
    <n v="111"/>
    <s v="апартамент"/>
    <x v="1"/>
    <n v="1"/>
    <s v="Этаж 03"/>
    <x v="0"/>
    <s v="балкон"/>
    <n v="24.73"/>
    <n v="3.8"/>
    <n v="28.53"/>
    <s v="да"/>
    <s v="На озеро"/>
    <s v="нет"/>
    <n v="315000"/>
    <n v="8986950"/>
    <e v="#REF!"/>
    <m/>
    <e v="#REF!"/>
    <m/>
    <s v="В продаже"/>
    <m/>
    <s v="апартаментст"/>
    <m/>
  </r>
  <r>
    <n v="438"/>
    <n v="112"/>
    <s v="апартамент"/>
    <x v="1"/>
    <n v="1"/>
    <s v="Этаж 03"/>
    <x v="0"/>
    <s v="балкон"/>
    <n v="24.74"/>
    <n v="4.2300000000000004"/>
    <n v="28.97"/>
    <s v="да"/>
    <s v="На озеро"/>
    <s v="нет"/>
    <n v="315000"/>
    <n v="9125550"/>
    <e v="#REF!"/>
    <m/>
    <e v="#REF!"/>
    <m/>
    <s v="В продаже"/>
    <m/>
    <s v="апартаментст"/>
    <m/>
  </r>
  <r>
    <n v="439"/>
    <n v="113"/>
    <s v="Апарт-отель"/>
    <x v="1"/>
    <n v="1"/>
    <s v="Этаж 04"/>
    <x v="0"/>
    <s v="балкон"/>
    <n v="30.22"/>
    <n v="7.28"/>
    <n v="37.5"/>
    <s v="да"/>
    <s v="На озеро"/>
    <s v="нет"/>
    <n v="320000"/>
    <n v="12000000"/>
    <e v="#REF!"/>
    <m/>
    <e v="#REF!"/>
    <m/>
    <s v="В продаже"/>
    <m/>
    <s v="Апарт-отельст"/>
    <m/>
  </r>
  <r>
    <n v="440"/>
    <n v="114"/>
    <s v="Апарт-отель"/>
    <x v="1"/>
    <n v="1"/>
    <s v="Этаж 04"/>
    <x v="0"/>
    <s v="балкон"/>
    <n v="24.73"/>
    <n v="4.28"/>
    <n v="29.01"/>
    <s v="да"/>
    <s v="На озеро"/>
    <s v="нет"/>
    <n v="320000"/>
    <n v="9283200"/>
    <e v="#REF!"/>
    <m/>
    <e v="#REF!"/>
    <m/>
    <s v="В продаже"/>
    <m/>
    <s v="Апарт-отельст"/>
    <m/>
  </r>
  <r>
    <n v="441"/>
    <n v="115"/>
    <s v="Апарт-отель"/>
    <x v="1"/>
    <n v="1"/>
    <s v="Этаж 04"/>
    <x v="0"/>
    <s v="балкон"/>
    <n v="24.27"/>
    <n v="4.28"/>
    <n v="28.55"/>
    <s v="да"/>
    <s v="На озеро"/>
    <s v="нет"/>
    <n v="320000"/>
    <n v="9136000"/>
    <e v="#REF!"/>
    <m/>
    <e v="#REF!"/>
    <m/>
    <s v="В продаже"/>
    <m/>
    <s v="Апарт-отельст"/>
    <m/>
  </r>
  <r>
    <n v="442"/>
    <n v="116"/>
    <s v="Апарт-отель"/>
    <x v="1"/>
    <n v="1"/>
    <s v="Этаж 04"/>
    <x v="0"/>
    <s v="балкон"/>
    <n v="28.06"/>
    <n v="4.42"/>
    <n v="32.479999999999997"/>
    <s v="да"/>
    <s v="На озеро"/>
    <s v="нет"/>
    <n v="325000"/>
    <n v="10555999.999999998"/>
    <e v="#REF!"/>
    <m/>
    <e v="#REF!"/>
    <m/>
    <s v="В продаже"/>
    <m/>
    <s v="Апарт-отельст"/>
    <m/>
  </r>
  <r>
    <n v="443"/>
    <n v="117"/>
    <s v="Апарт-отель"/>
    <x v="1"/>
    <n v="1"/>
    <s v="Этаж 04"/>
    <x v="0"/>
    <s v="балкон"/>
    <n v="28.04"/>
    <n v="4.42"/>
    <n v="32.46"/>
    <s v="нет"/>
    <s v="На двор"/>
    <s v="нет"/>
    <n v="315000"/>
    <n v="10224900"/>
    <e v="#REF!"/>
    <m/>
    <e v="#REF!"/>
    <m/>
    <s v="В продаже"/>
    <m/>
    <s v="Апарт-отельст"/>
    <m/>
  </r>
  <r>
    <n v="444"/>
    <n v="118"/>
    <s v="Апарт-отель"/>
    <x v="1"/>
    <n v="1"/>
    <s v="Этаж 04"/>
    <x v="0"/>
    <s v="балкон"/>
    <n v="24.27"/>
    <n v="4.28"/>
    <n v="28.55"/>
    <s v="нет"/>
    <s v="На двор"/>
    <s v="нет"/>
    <n v="305000"/>
    <n v="8707750"/>
    <e v="#REF!"/>
    <m/>
    <e v="#REF!"/>
    <m/>
    <s v="В продаже"/>
    <m/>
    <s v="Апарт-отельст"/>
    <m/>
  </r>
  <r>
    <n v="445"/>
    <n v="119"/>
    <s v="Апарт-отель"/>
    <x v="1"/>
    <n v="1"/>
    <s v="Этаж 04"/>
    <x v="0"/>
    <s v="балкон"/>
    <n v="24.74"/>
    <n v="4.28"/>
    <n v="29.02"/>
    <s v="нет"/>
    <s v="На двор"/>
    <s v="нет"/>
    <n v="305000"/>
    <n v="8851100"/>
    <e v="#REF!"/>
    <m/>
    <e v="#REF!"/>
    <m/>
    <s v="В продаже"/>
    <m/>
    <s v="Апарт-отельст"/>
    <m/>
  </r>
  <r>
    <n v="446"/>
    <n v="120"/>
    <s v="Апарт-отель"/>
    <x v="1"/>
    <n v="1"/>
    <s v="Этаж 04"/>
    <x v="0"/>
    <s v="балкон"/>
    <n v="24.74"/>
    <n v="3.86"/>
    <n v="28.599999999999998"/>
    <s v="нет"/>
    <s v="На двор"/>
    <s v="нет"/>
    <n v="305000"/>
    <n v="8723000"/>
    <e v="#REF!"/>
    <m/>
    <e v="#REF!"/>
    <m/>
    <s v="В продаже"/>
    <m/>
    <s v="Апарт-отельст"/>
    <m/>
  </r>
  <r>
    <n v="447"/>
    <n v="121"/>
    <s v="Апарт-отель"/>
    <x v="1"/>
    <n v="1"/>
    <s v="Этаж 04"/>
    <x v="0"/>
    <s v="балкон"/>
    <n v="24.74"/>
    <n v="4.28"/>
    <n v="29.02"/>
    <s v="нет"/>
    <s v="На двор"/>
    <s v="нет"/>
    <n v="305000"/>
    <n v="8851100"/>
    <e v="#REF!"/>
    <m/>
    <e v="#REF!"/>
    <m/>
    <s v="В продаже"/>
    <m/>
    <s v="Апарт-отельст"/>
    <m/>
  </r>
  <r>
    <n v="448"/>
    <n v="122"/>
    <s v="апартамент"/>
    <x v="1"/>
    <n v="1"/>
    <s v="Этаж 04"/>
    <x v="0"/>
    <s v="балкон"/>
    <n v="24.74"/>
    <n v="4.28"/>
    <n v="29.02"/>
    <s v="нет"/>
    <s v="На двор"/>
    <s v="нет"/>
    <n v="305000"/>
    <n v="8851100"/>
    <e v="#REF!"/>
    <m/>
    <e v="#REF!"/>
    <m/>
    <s v="В продаже"/>
    <m/>
    <s v="апартаментст"/>
    <m/>
  </r>
  <r>
    <n v="449"/>
    <n v="123"/>
    <s v="апартамент"/>
    <x v="1"/>
    <n v="1"/>
    <s v="Этаж 04"/>
    <x v="0"/>
    <s v="балкон"/>
    <n v="24.74"/>
    <n v="4.28"/>
    <n v="29.02"/>
    <s v="нет"/>
    <s v="На двор"/>
    <s v="нет"/>
    <n v="305000"/>
    <n v="8851100"/>
    <e v="#REF!"/>
    <m/>
    <e v="#REF!"/>
    <m/>
    <s v="В продаже"/>
    <m/>
    <s v="апартаментст"/>
    <m/>
  </r>
  <r>
    <n v="450"/>
    <n v="124"/>
    <s v="апартамент"/>
    <x v="1"/>
    <n v="1"/>
    <s v="Этаж 04"/>
    <x v="0"/>
    <s v="балкон"/>
    <n v="24.74"/>
    <n v="4.28"/>
    <n v="29.02"/>
    <s v="нет"/>
    <s v="На двор"/>
    <s v="нет"/>
    <n v="305000"/>
    <n v="8851100"/>
    <e v="#REF!"/>
    <m/>
    <e v="#REF!"/>
    <m/>
    <s v="В продаже"/>
    <m/>
    <s v="апартаментст"/>
    <m/>
  </r>
  <r>
    <n v="451"/>
    <n v="125"/>
    <s v="апартамент"/>
    <x v="1"/>
    <n v="1"/>
    <s v="Этаж 04"/>
    <x v="0"/>
    <s v="балкон"/>
    <n v="24.74"/>
    <n v="3.72"/>
    <n v="28.459999999999997"/>
    <s v="нет"/>
    <s v="На двор"/>
    <s v="нет"/>
    <n v="305000"/>
    <n v="8680300"/>
    <e v="#REF!"/>
    <m/>
    <e v="#REF!"/>
    <m/>
    <s v="В продаже"/>
    <m/>
    <s v="апартаментст"/>
    <m/>
  </r>
  <r>
    <n v="452"/>
    <n v="126"/>
    <s v="апартамент"/>
    <x v="1"/>
    <n v="1"/>
    <s v="Этаж 04"/>
    <x v="0"/>
    <s v="балкон"/>
    <n v="24.74"/>
    <n v="4.3499999999999996"/>
    <n v="29.089999999999996"/>
    <s v="нет"/>
    <s v="На двор"/>
    <s v="нет"/>
    <n v="305000"/>
    <n v="8872449.9999999981"/>
    <e v="#REF!"/>
    <m/>
    <e v="#REF!"/>
    <m/>
    <s v="В продаже"/>
    <m/>
    <s v="апартаментст"/>
    <m/>
  </r>
  <r>
    <n v="453"/>
    <n v="127"/>
    <s v="апартамент"/>
    <x v="1"/>
    <n v="1"/>
    <s v="Этаж 04"/>
    <x v="0"/>
    <s v="балкон"/>
    <n v="30.43"/>
    <n v="3.54"/>
    <n v="33.97"/>
    <s v="нет"/>
    <s v="На двор"/>
    <s v="нет"/>
    <n v="305000"/>
    <n v="10360850"/>
    <e v="#REF!"/>
    <m/>
    <e v="#REF!"/>
    <m/>
    <s v="В продаже"/>
    <m/>
    <s v="апартаментст"/>
    <m/>
  </r>
  <r>
    <n v="454"/>
    <n v="128"/>
    <s v="апартамент"/>
    <x v="1"/>
    <n v="1"/>
    <s v="Этаж 04"/>
    <x v="0"/>
    <s v="балкон"/>
    <n v="40.200000000000003"/>
    <n v="2.94"/>
    <n v="43.14"/>
    <s v="нет"/>
    <s v="На двор"/>
    <s v="нет"/>
    <n v="305000"/>
    <n v="13157700"/>
    <e v="#REF!"/>
    <m/>
    <e v="#REF!"/>
    <m/>
    <s v="В продаже"/>
    <m/>
    <s v="апартаментст"/>
    <m/>
  </r>
  <r>
    <n v="455"/>
    <n v="129"/>
    <s v="апартамент"/>
    <x v="1"/>
    <n v="1"/>
    <s v="Этаж 04"/>
    <x v="0"/>
    <s v="балкон"/>
    <n v="24.98"/>
    <n v="4.28"/>
    <n v="29.26"/>
    <s v="нет"/>
    <s v="На двор"/>
    <s v="нет"/>
    <n v="305000"/>
    <n v="8924300"/>
    <e v="#REF!"/>
    <m/>
    <e v="#REF!"/>
    <m/>
    <s v="В продаже"/>
    <m/>
    <s v="апартаментст"/>
    <m/>
  </r>
  <r>
    <n v="456"/>
    <n v="130"/>
    <s v="апартамент"/>
    <x v="1"/>
    <n v="1"/>
    <s v="Этаж 04"/>
    <x v="0"/>
    <s v="балкон"/>
    <n v="24.98"/>
    <n v="4.28"/>
    <n v="29.26"/>
    <s v="нет"/>
    <s v="На двор"/>
    <s v="нет"/>
    <n v="305000"/>
    <n v="8924300"/>
    <e v="#REF!"/>
    <m/>
    <e v="#REF!"/>
    <m/>
    <s v="В продаже"/>
    <m/>
    <s v="апартаментст"/>
    <m/>
  </r>
  <r>
    <n v="457"/>
    <n v="131"/>
    <s v="апартамент"/>
    <x v="1"/>
    <n v="1"/>
    <s v="Этаж 04"/>
    <x v="0"/>
    <s v="балкон"/>
    <n v="24.98"/>
    <n v="4.28"/>
    <n v="29.26"/>
    <s v="нет"/>
    <s v="На двор"/>
    <s v="нет"/>
    <n v="305000"/>
    <n v="8924300"/>
    <e v="#REF!"/>
    <m/>
    <e v="#REF!"/>
    <m/>
    <s v="В продаже"/>
    <m/>
    <s v="апартаментст"/>
    <m/>
  </r>
  <r>
    <n v="458"/>
    <n v="132"/>
    <s v="апартамент"/>
    <x v="1"/>
    <n v="1"/>
    <s v="Этаж 04"/>
    <x v="0"/>
    <s v="балкон"/>
    <n v="24.98"/>
    <n v="4.28"/>
    <n v="29.26"/>
    <s v="нет"/>
    <s v="На двор"/>
    <s v="нет"/>
    <n v="305000"/>
    <n v="8924300"/>
    <e v="#REF!"/>
    <m/>
    <e v="#REF!"/>
    <m/>
    <s v="В продаже"/>
    <m/>
    <s v="апартаментст"/>
    <m/>
  </r>
  <r>
    <n v="459"/>
    <n v="133"/>
    <s v="апартамент"/>
    <x v="1"/>
    <n v="1"/>
    <s v="Этаж 04"/>
    <x v="0"/>
    <s v="балкон"/>
    <n v="24.98"/>
    <n v="4.28"/>
    <n v="29.26"/>
    <s v="нет"/>
    <s v="На двор"/>
    <s v="нет"/>
    <n v="305000"/>
    <n v="8924300"/>
    <e v="#REF!"/>
    <m/>
    <e v="#REF!"/>
    <m/>
    <s v="В продаже"/>
    <m/>
    <s v="апартаментст"/>
    <m/>
  </r>
  <r>
    <n v="460"/>
    <n v="134"/>
    <s v="апартамент"/>
    <x v="1"/>
    <n v="1"/>
    <s v="Этаж 04"/>
    <x v="0"/>
    <s v="балкон"/>
    <n v="24.98"/>
    <n v="4.28"/>
    <n v="29.26"/>
    <s v="нет"/>
    <s v="На двор"/>
    <s v="нет"/>
    <n v="305000"/>
    <n v="8924300"/>
    <e v="#REF!"/>
    <m/>
    <e v="#REF!"/>
    <m/>
    <s v="В продаже"/>
    <m/>
    <s v="апартаментст"/>
    <m/>
  </r>
  <r>
    <n v="461"/>
    <n v="135"/>
    <s v="апартамент"/>
    <x v="1"/>
    <n v="1"/>
    <s v="Этаж 04"/>
    <x v="0"/>
    <s v="балкон"/>
    <n v="24.98"/>
    <n v="4.28"/>
    <n v="29.26"/>
    <s v="нет"/>
    <s v="На двор"/>
    <s v="нет"/>
    <n v="305000"/>
    <n v="8924300"/>
    <e v="#REF!"/>
    <m/>
    <e v="#REF!"/>
    <m/>
    <s v="В продаже"/>
    <m/>
    <s v="апартаментст"/>
    <m/>
  </r>
  <r>
    <n v="462"/>
    <n v="136"/>
    <s v="апартамент"/>
    <x v="1"/>
    <n v="1"/>
    <s v="Этаж 04"/>
    <x v="0"/>
    <s v="балкон"/>
    <n v="24.27"/>
    <n v="4.28"/>
    <n v="28.55"/>
    <s v="нет"/>
    <s v="На двор"/>
    <s v="нет"/>
    <n v="305000"/>
    <n v="8707750"/>
    <e v="#REF!"/>
    <m/>
    <e v="#REF!"/>
    <m/>
    <s v="В продаже"/>
    <m/>
    <s v="апартаментст"/>
    <m/>
  </r>
  <r>
    <n v="463"/>
    <n v="137"/>
    <s v="апартамент"/>
    <x v="1"/>
    <n v="1"/>
    <s v="Этаж 04"/>
    <x v="0"/>
    <s v="балкон"/>
    <n v="35.979999999999997"/>
    <n v="14.02"/>
    <n v="50"/>
    <s v="да"/>
    <s v="На море"/>
    <s v="нет"/>
    <n v="400000"/>
    <n v="20000000"/>
    <e v="#REF!"/>
    <m/>
    <e v="#REF!"/>
    <m/>
    <s v="В продаже"/>
    <m/>
    <s v="апартаментст"/>
    <m/>
  </r>
  <r>
    <n v="464"/>
    <n v="138"/>
    <s v="апартамент"/>
    <x v="1"/>
    <n v="1"/>
    <s v="Этаж 04"/>
    <x v="0"/>
    <s v="балкон"/>
    <n v="35.979999999999997"/>
    <n v="14.02"/>
    <n v="50"/>
    <s v="да"/>
    <s v="На море"/>
    <s v="нет"/>
    <n v="400000"/>
    <n v="20000000"/>
    <e v="#REF!"/>
    <m/>
    <e v="#REF!"/>
    <m/>
    <s v="В продаже"/>
    <m/>
    <s v="апартаментст"/>
    <m/>
  </r>
  <r>
    <n v="465"/>
    <n v="139"/>
    <s v="апартамент"/>
    <x v="1"/>
    <n v="1"/>
    <s v="Этаж 04"/>
    <x v="0"/>
    <s v="балкон"/>
    <n v="24.27"/>
    <n v="4.28"/>
    <n v="28.55"/>
    <s v="да"/>
    <s v="На озеро"/>
    <s v="нет"/>
    <n v="320000"/>
    <n v="9136000"/>
    <e v="#REF!"/>
    <m/>
    <e v="#REF!"/>
    <m/>
    <s v="В продаже"/>
    <m/>
    <s v="апартаментст"/>
    <m/>
  </r>
  <r>
    <n v="466"/>
    <n v="140"/>
    <s v="апартамент"/>
    <x v="1"/>
    <n v="1"/>
    <s v="Этаж 04"/>
    <x v="0"/>
    <s v="балкон"/>
    <n v="24.98"/>
    <n v="4.28"/>
    <n v="29.26"/>
    <s v="да"/>
    <s v="На озеро"/>
    <s v="нет"/>
    <n v="320000"/>
    <n v="9363200"/>
    <e v="#REF!"/>
    <m/>
    <e v="#REF!"/>
    <m/>
    <s v="В продаже"/>
    <m/>
    <s v="апартаментст"/>
    <m/>
  </r>
  <r>
    <n v="467"/>
    <n v="141"/>
    <s v="апартамент"/>
    <x v="1"/>
    <n v="1"/>
    <s v="Этаж 04"/>
    <x v="0"/>
    <s v="балкон"/>
    <n v="24.98"/>
    <n v="4.28"/>
    <n v="29.26"/>
    <s v="да"/>
    <s v="На озеро"/>
    <s v="нет"/>
    <n v="320000"/>
    <n v="9363200"/>
    <e v="#REF!"/>
    <m/>
    <e v="#REF!"/>
    <m/>
    <s v="В продаже"/>
    <m/>
    <s v="апартаментст"/>
    <m/>
  </r>
  <r>
    <n v="468"/>
    <n v="142"/>
    <s v="апартамент"/>
    <x v="1"/>
    <n v="1"/>
    <s v="Этаж 04"/>
    <x v="0"/>
    <s v="балкон"/>
    <n v="24.98"/>
    <n v="4.63"/>
    <n v="29.61"/>
    <s v="да"/>
    <s v="На озеро"/>
    <s v="нет"/>
    <n v="320000"/>
    <n v="9475200"/>
    <e v="#REF!"/>
    <m/>
    <e v="#REF!"/>
    <m/>
    <s v="В продаже"/>
    <m/>
    <s v="апартаментст"/>
    <m/>
  </r>
  <r>
    <n v="469"/>
    <n v="143"/>
    <s v="апартамент"/>
    <x v="1"/>
    <n v="1"/>
    <s v="Этаж 04"/>
    <x v="0"/>
    <s v="балкон"/>
    <n v="29.71"/>
    <n v="5.46"/>
    <n v="35.17"/>
    <s v="да"/>
    <s v="На озеро"/>
    <s v="нет"/>
    <n v="320000"/>
    <n v="11254400"/>
    <e v="#REF!"/>
    <m/>
    <e v="#REF!"/>
    <m/>
    <s v="В продаже"/>
    <m/>
    <s v="апартаментст"/>
    <m/>
  </r>
  <r>
    <n v="470"/>
    <n v="144"/>
    <s v="апартамент"/>
    <x v="1"/>
    <n v="1"/>
    <s v="Этаж 04"/>
    <x v="0"/>
    <s v="балкон"/>
    <n v="24.98"/>
    <n v="4.28"/>
    <n v="29.26"/>
    <s v="да"/>
    <s v="На озеро"/>
    <s v="нет"/>
    <n v="320000"/>
    <n v="9363200"/>
    <e v="#REF!"/>
    <m/>
    <e v="#REF!"/>
    <m/>
    <s v="В продаже"/>
    <m/>
    <s v="апартаментст"/>
    <m/>
  </r>
  <r>
    <n v="471"/>
    <n v="145"/>
    <s v="апартамент"/>
    <x v="1"/>
    <n v="1"/>
    <s v="Этаж 04"/>
    <x v="0"/>
    <s v="балкон"/>
    <n v="24.98"/>
    <n v="4.28"/>
    <n v="29.26"/>
    <s v="да"/>
    <s v="На озеро"/>
    <s v="нет"/>
    <n v="320000"/>
    <n v="9363200"/>
    <e v="#REF!"/>
    <m/>
    <e v="#REF!"/>
    <m/>
    <s v="В продаже"/>
    <m/>
    <s v="апартаментст"/>
    <m/>
  </r>
  <r>
    <n v="472"/>
    <n v="146"/>
    <s v="апартамент"/>
    <x v="1"/>
    <n v="1"/>
    <s v="Этаж 04"/>
    <x v="0"/>
    <s v="балкон"/>
    <n v="24.98"/>
    <n v="4.28"/>
    <n v="29.26"/>
    <s v="да"/>
    <s v="На озеро"/>
    <s v="нет"/>
    <n v="320000"/>
    <n v="9363200"/>
    <e v="#REF!"/>
    <m/>
    <e v="#REF!"/>
    <m/>
    <s v="В продаже"/>
    <m/>
    <s v="апартаментст"/>
    <m/>
  </r>
  <r>
    <n v="473"/>
    <n v="147"/>
    <s v="апартамент"/>
    <x v="1"/>
    <n v="1"/>
    <s v="Этаж 04"/>
    <x v="0"/>
    <s v="балкон"/>
    <n v="24.98"/>
    <n v="4.28"/>
    <n v="29.26"/>
    <s v="да"/>
    <s v="На озеро"/>
    <s v="нет"/>
    <n v="320000"/>
    <n v="9363200"/>
    <e v="#REF!"/>
    <m/>
    <e v="#REF!"/>
    <m/>
    <s v="В продаже"/>
    <m/>
    <s v="апартаментст"/>
    <m/>
  </r>
  <r>
    <n v="474"/>
    <n v="148"/>
    <s v="апартамент"/>
    <x v="1"/>
    <n v="1"/>
    <s v="Этаж 04"/>
    <x v="1"/>
    <s v="балкон"/>
    <n v="51.2"/>
    <n v="12.89"/>
    <n v="64.09"/>
    <s v="да"/>
    <s v="На озеро"/>
    <s v="нет"/>
    <n v="320000"/>
    <n v="20508800"/>
    <e v="#REF!"/>
    <m/>
    <e v="#REF!"/>
    <m/>
    <s v="В продаже"/>
    <m/>
    <s v="апартамент1АЕ"/>
    <m/>
  </r>
  <r>
    <n v="475"/>
    <n v="149"/>
    <s v="апартамент"/>
    <x v="1"/>
    <n v="1"/>
    <s v="Этаж 04"/>
    <x v="0"/>
    <s v="балкон"/>
    <n v="24.74"/>
    <n v="4.3499999999999996"/>
    <n v="29.089999999999996"/>
    <s v="да"/>
    <s v="На озеро"/>
    <s v="нет"/>
    <n v="320000"/>
    <n v="9308799.9999999981"/>
    <e v="#REF!"/>
    <m/>
    <e v="#REF!"/>
    <m/>
    <s v="В продаже"/>
    <m/>
    <s v="апартаментст"/>
    <m/>
  </r>
  <r>
    <n v="476"/>
    <n v="150"/>
    <s v="апартамент"/>
    <x v="1"/>
    <n v="1"/>
    <s v="Этаж 04"/>
    <x v="0"/>
    <s v="балкон"/>
    <n v="24.74"/>
    <n v="4.3499999999999996"/>
    <n v="29.089999999999996"/>
    <s v="да"/>
    <s v="На озеро"/>
    <s v="нет"/>
    <n v="320000"/>
    <n v="9308799.9999999981"/>
    <e v="#REF!"/>
    <m/>
    <e v="#REF!"/>
    <m/>
    <s v="В продаже"/>
    <m/>
    <s v="апартаментст"/>
    <m/>
  </r>
  <r>
    <n v="477"/>
    <n v="151"/>
    <s v="апартамент"/>
    <x v="1"/>
    <n v="1"/>
    <s v="Этаж 04"/>
    <x v="0"/>
    <s v="балкон"/>
    <n v="24.73"/>
    <n v="3.72"/>
    <n v="28.45"/>
    <s v="да"/>
    <s v="На озеро"/>
    <s v="нет"/>
    <n v="320000"/>
    <n v="9104000"/>
    <e v="#REF!"/>
    <m/>
    <e v="#REF!"/>
    <m/>
    <s v="В продаже"/>
    <m/>
    <s v="апартаментст"/>
    <m/>
  </r>
  <r>
    <n v="478"/>
    <n v="152"/>
    <s v="апартамент"/>
    <x v="1"/>
    <n v="1"/>
    <s v="Этаж 04"/>
    <x v="0"/>
    <s v="балкон"/>
    <n v="24.74"/>
    <n v="4.1500000000000004"/>
    <n v="28.89"/>
    <s v="да"/>
    <s v="На озеро"/>
    <s v="нет"/>
    <n v="320000"/>
    <n v="9244800"/>
    <e v="#REF!"/>
    <m/>
    <e v="#REF!"/>
    <m/>
    <s v="В продаже"/>
    <m/>
    <s v="апартаментст"/>
    <m/>
  </r>
  <r>
    <n v="479"/>
    <n v="153"/>
    <s v="Апарт-отель"/>
    <x v="1"/>
    <n v="1"/>
    <s v="Этаж 05"/>
    <x v="0"/>
    <s v="балкон"/>
    <n v="30.22"/>
    <n v="7.28"/>
    <n v="37.5"/>
    <s v="да"/>
    <s v="На озеро"/>
    <s v="нет"/>
    <n v="325000"/>
    <n v="12187500"/>
    <e v="#REF!"/>
    <m/>
    <e v="#REF!"/>
    <m/>
    <s v="В продаже"/>
    <m/>
    <s v="Апарт-отельст"/>
    <m/>
  </r>
  <r>
    <n v="480"/>
    <n v="154"/>
    <s v="Апарт-отель"/>
    <x v="1"/>
    <n v="1"/>
    <s v="Этаж 05"/>
    <x v="0"/>
    <s v="балкон"/>
    <n v="24.73"/>
    <n v="4.28"/>
    <n v="29.01"/>
    <s v="да"/>
    <s v="На озеро"/>
    <s v="нет"/>
    <n v="325000"/>
    <n v="9428250"/>
    <e v="#REF!"/>
    <m/>
    <e v="#REF!"/>
    <m/>
    <s v="В продаже"/>
    <m/>
    <s v="Апарт-отельст"/>
    <m/>
  </r>
  <r>
    <n v="481"/>
    <n v="155"/>
    <s v="Апарт-отель"/>
    <x v="1"/>
    <n v="1"/>
    <s v="Этаж 05"/>
    <x v="0"/>
    <s v="балкон"/>
    <n v="24.27"/>
    <n v="4.28"/>
    <n v="28.55"/>
    <s v="да"/>
    <s v="На озеро"/>
    <s v="нет"/>
    <n v="325000"/>
    <n v="9278750"/>
    <e v="#REF!"/>
    <m/>
    <e v="#REF!"/>
    <m/>
    <s v="В продаже"/>
    <m/>
    <s v="Апарт-отельст"/>
    <m/>
  </r>
  <r>
    <n v="482"/>
    <n v="156"/>
    <s v="Апарт-отель"/>
    <x v="1"/>
    <n v="1"/>
    <s v="Этаж 05"/>
    <x v="0"/>
    <s v="балкон"/>
    <n v="28.06"/>
    <n v="4.42"/>
    <n v="32.479999999999997"/>
    <s v="да"/>
    <s v="На озеро"/>
    <s v="нет"/>
    <n v="330000"/>
    <n v="10718399.999999998"/>
    <e v="#REF!"/>
    <m/>
    <e v="#REF!"/>
    <m/>
    <s v="В продаже"/>
    <m/>
    <s v="Апарт-отельст"/>
    <m/>
  </r>
  <r>
    <n v="483"/>
    <n v="157"/>
    <s v="Апарт-отель"/>
    <x v="1"/>
    <n v="1"/>
    <s v="Этаж 05"/>
    <x v="0"/>
    <s v="балкон"/>
    <n v="28.04"/>
    <n v="4.42"/>
    <n v="32.46"/>
    <s v="нет"/>
    <s v="На двор"/>
    <s v="нет"/>
    <n v="320000"/>
    <n v="10387200"/>
    <e v="#REF!"/>
    <m/>
    <e v="#REF!"/>
    <m/>
    <s v="В продаже"/>
    <m/>
    <s v="Апарт-отельст"/>
    <m/>
  </r>
  <r>
    <n v="484"/>
    <n v="158"/>
    <s v="Апарт-отель"/>
    <x v="1"/>
    <n v="1"/>
    <s v="Этаж 05"/>
    <x v="0"/>
    <s v="балкон"/>
    <n v="24.27"/>
    <n v="4.28"/>
    <n v="28.55"/>
    <s v="нет"/>
    <s v="На двор"/>
    <s v="нет"/>
    <n v="310000"/>
    <n v="8850500"/>
    <e v="#REF!"/>
    <m/>
    <e v="#REF!"/>
    <m/>
    <s v="В продаже"/>
    <m/>
    <s v="Апарт-отельст"/>
    <m/>
  </r>
  <r>
    <n v="485"/>
    <n v="159"/>
    <s v="Апарт-отель"/>
    <x v="1"/>
    <n v="1"/>
    <s v="Этаж 05"/>
    <x v="0"/>
    <s v="балкон"/>
    <n v="24.74"/>
    <n v="4.28"/>
    <n v="29.02"/>
    <s v="нет"/>
    <s v="На двор"/>
    <s v="нет"/>
    <n v="310000"/>
    <n v="8996200"/>
    <e v="#REF!"/>
    <m/>
    <e v="#REF!"/>
    <m/>
    <s v="В продаже"/>
    <m/>
    <s v="Апарт-отельст"/>
    <m/>
  </r>
  <r>
    <n v="486"/>
    <n v="160"/>
    <s v="Апарт-отель"/>
    <x v="1"/>
    <n v="1"/>
    <s v="Этаж 05"/>
    <x v="0"/>
    <s v="балкон"/>
    <n v="24.74"/>
    <n v="3.86"/>
    <n v="28.599999999999998"/>
    <s v="нет"/>
    <s v="На двор"/>
    <s v="нет"/>
    <n v="310000"/>
    <n v="8866000"/>
    <e v="#REF!"/>
    <m/>
    <e v="#REF!"/>
    <m/>
    <s v="В продаже"/>
    <m/>
    <s v="Апарт-отельст"/>
    <m/>
  </r>
  <r>
    <n v="487"/>
    <n v="161"/>
    <s v="Апарт-отель"/>
    <x v="1"/>
    <n v="1"/>
    <s v="Этаж 05"/>
    <x v="0"/>
    <s v="балкон"/>
    <n v="24.74"/>
    <n v="4.28"/>
    <n v="29.02"/>
    <s v="нет"/>
    <s v="На двор"/>
    <s v="нет"/>
    <n v="310000"/>
    <n v="8996200"/>
    <e v="#REF!"/>
    <m/>
    <e v="#REF!"/>
    <m/>
    <s v="В продаже"/>
    <m/>
    <s v="Апарт-отельст"/>
    <m/>
  </r>
  <r>
    <n v="488"/>
    <n v="162"/>
    <s v="апартамент"/>
    <x v="1"/>
    <n v="1"/>
    <s v="Этаж 05"/>
    <x v="0"/>
    <s v="балкон"/>
    <n v="24.74"/>
    <n v="4.28"/>
    <n v="29.02"/>
    <s v="нет"/>
    <s v="На двор"/>
    <s v="нет"/>
    <n v="310000"/>
    <n v="8996200"/>
    <e v="#REF!"/>
    <m/>
    <e v="#REF!"/>
    <m/>
    <s v="В продаже"/>
    <m/>
    <s v="апартаментст"/>
    <m/>
  </r>
  <r>
    <n v="489"/>
    <n v="163"/>
    <s v="апартамент"/>
    <x v="1"/>
    <n v="1"/>
    <s v="Этаж 05"/>
    <x v="0"/>
    <s v="балкон"/>
    <n v="24.74"/>
    <n v="4.28"/>
    <n v="29.02"/>
    <s v="нет"/>
    <s v="На двор"/>
    <s v="нет"/>
    <n v="310000"/>
    <n v="8996200"/>
    <e v="#REF!"/>
    <m/>
    <e v="#REF!"/>
    <m/>
    <s v="В продаже"/>
    <m/>
    <s v="апартаментст"/>
    <m/>
  </r>
  <r>
    <n v="490"/>
    <n v="164"/>
    <s v="апартамент"/>
    <x v="1"/>
    <n v="1"/>
    <s v="Этаж 05"/>
    <x v="0"/>
    <s v="балкон"/>
    <n v="24.74"/>
    <n v="4.28"/>
    <n v="29.02"/>
    <s v="нет"/>
    <s v="На двор"/>
    <s v="нет"/>
    <n v="310000"/>
    <n v="8996200"/>
    <e v="#REF!"/>
    <m/>
    <e v="#REF!"/>
    <m/>
    <s v="В продаже"/>
    <m/>
    <s v="апартаментст"/>
    <m/>
  </r>
  <r>
    <n v="491"/>
    <n v="165"/>
    <s v="апартамент"/>
    <x v="1"/>
    <n v="1"/>
    <s v="Этаж 05"/>
    <x v="0"/>
    <s v="балкон"/>
    <n v="24.74"/>
    <n v="3.72"/>
    <n v="28.459999999999997"/>
    <s v="нет"/>
    <s v="На двор"/>
    <s v="нет"/>
    <n v="310000"/>
    <n v="8822600"/>
    <e v="#REF!"/>
    <m/>
    <e v="#REF!"/>
    <m/>
    <s v="В продаже"/>
    <m/>
    <s v="апартаментст"/>
    <m/>
  </r>
  <r>
    <n v="492"/>
    <n v="166"/>
    <s v="апартамент"/>
    <x v="1"/>
    <n v="1"/>
    <s v="Этаж 05"/>
    <x v="0"/>
    <s v="балкон"/>
    <n v="24.74"/>
    <n v="4.3499999999999996"/>
    <n v="29.089999999999996"/>
    <s v="нет"/>
    <s v="На двор"/>
    <s v="нет"/>
    <n v="310000"/>
    <n v="9017899.9999999981"/>
    <e v="#REF!"/>
    <m/>
    <e v="#REF!"/>
    <m/>
    <s v="В продаже"/>
    <m/>
    <s v="апартаментст"/>
    <m/>
  </r>
  <r>
    <n v="493"/>
    <n v="167"/>
    <s v="апартамент"/>
    <x v="1"/>
    <n v="1"/>
    <s v="Этаж 05"/>
    <x v="0"/>
    <s v="балкон"/>
    <n v="30.43"/>
    <n v="3.54"/>
    <n v="33.97"/>
    <s v="нет"/>
    <s v="На двор"/>
    <s v="нет"/>
    <n v="310000"/>
    <n v="10530700"/>
    <e v="#REF!"/>
    <m/>
    <e v="#REF!"/>
    <m/>
    <s v="В продаже"/>
    <m/>
    <s v="апартаментст"/>
    <m/>
  </r>
  <r>
    <n v="494"/>
    <n v="168"/>
    <s v="апартамент"/>
    <x v="1"/>
    <n v="1"/>
    <s v="Этаж 05"/>
    <x v="0"/>
    <s v="балкон"/>
    <n v="40.200000000000003"/>
    <n v="2.94"/>
    <n v="43.14"/>
    <s v="нет"/>
    <s v="На двор"/>
    <s v="нет"/>
    <n v="310000"/>
    <n v="13373400"/>
    <e v="#REF!"/>
    <m/>
    <e v="#REF!"/>
    <m/>
    <s v="В продаже"/>
    <m/>
    <s v="апартаментст"/>
    <m/>
  </r>
  <r>
    <n v="495"/>
    <n v="169"/>
    <s v="апартамент"/>
    <x v="1"/>
    <n v="1"/>
    <s v="Этаж 05"/>
    <x v="0"/>
    <s v="балкон"/>
    <n v="24.98"/>
    <n v="4.28"/>
    <n v="29.26"/>
    <s v="нет"/>
    <s v="На двор"/>
    <s v="нет"/>
    <n v="310000"/>
    <n v="9070600"/>
    <e v="#REF!"/>
    <m/>
    <e v="#REF!"/>
    <m/>
    <s v="В продаже"/>
    <m/>
    <s v="апартаментст"/>
    <m/>
  </r>
  <r>
    <n v="496"/>
    <n v="170"/>
    <s v="апартамент"/>
    <x v="1"/>
    <n v="1"/>
    <s v="Этаж 05"/>
    <x v="0"/>
    <s v="балкон"/>
    <n v="24.98"/>
    <n v="4.28"/>
    <n v="29.26"/>
    <s v="нет"/>
    <s v="На двор"/>
    <s v="нет"/>
    <n v="310000"/>
    <n v="9070600"/>
    <e v="#REF!"/>
    <m/>
    <e v="#REF!"/>
    <m/>
    <s v="В продаже"/>
    <m/>
    <s v="апартаментст"/>
    <m/>
  </r>
  <r>
    <n v="497"/>
    <n v="171"/>
    <s v="апартамент"/>
    <x v="1"/>
    <n v="1"/>
    <s v="Этаж 05"/>
    <x v="0"/>
    <s v="балкон"/>
    <n v="24.98"/>
    <n v="4.28"/>
    <n v="29.26"/>
    <s v="нет"/>
    <s v="На двор"/>
    <s v="нет"/>
    <n v="310000"/>
    <n v="9070600"/>
    <e v="#REF!"/>
    <m/>
    <e v="#REF!"/>
    <m/>
    <s v="В продаже"/>
    <m/>
    <s v="апартаментст"/>
    <m/>
  </r>
  <r>
    <n v="498"/>
    <n v="172"/>
    <s v="апартамент"/>
    <x v="1"/>
    <n v="1"/>
    <s v="Этаж 05"/>
    <x v="0"/>
    <s v="балкон"/>
    <n v="24.98"/>
    <n v="4.28"/>
    <n v="29.26"/>
    <s v="нет"/>
    <s v="На двор"/>
    <s v="нет"/>
    <n v="310000"/>
    <n v="9070600"/>
    <e v="#REF!"/>
    <m/>
    <e v="#REF!"/>
    <m/>
    <s v="В продаже"/>
    <m/>
    <s v="апартаментст"/>
    <m/>
  </r>
  <r>
    <n v="499"/>
    <n v="173"/>
    <s v="апартамент"/>
    <x v="1"/>
    <n v="1"/>
    <s v="Этаж 05"/>
    <x v="0"/>
    <s v="балкон"/>
    <n v="24.98"/>
    <n v="4.28"/>
    <n v="29.26"/>
    <s v="нет"/>
    <s v="На двор"/>
    <s v="нет"/>
    <n v="310000"/>
    <n v="9070600"/>
    <e v="#REF!"/>
    <m/>
    <e v="#REF!"/>
    <m/>
    <s v="В продаже"/>
    <m/>
    <s v="апартаментст"/>
    <m/>
  </r>
  <r>
    <n v="500"/>
    <n v="174"/>
    <s v="апартамент"/>
    <x v="1"/>
    <n v="1"/>
    <s v="Этаж 05"/>
    <x v="0"/>
    <s v="балкон"/>
    <n v="24.98"/>
    <n v="4.28"/>
    <n v="29.26"/>
    <s v="нет"/>
    <s v="На двор"/>
    <s v="нет"/>
    <n v="310000"/>
    <n v="9070600"/>
    <e v="#REF!"/>
    <m/>
    <e v="#REF!"/>
    <m/>
    <s v="В продаже"/>
    <m/>
    <s v="апартаментст"/>
    <m/>
  </r>
  <r>
    <n v="501"/>
    <n v="175"/>
    <s v="апартамент"/>
    <x v="1"/>
    <n v="1"/>
    <s v="Этаж 05"/>
    <x v="0"/>
    <s v="балкон"/>
    <n v="24.98"/>
    <n v="4.28"/>
    <n v="29.26"/>
    <s v="нет"/>
    <s v="На двор"/>
    <s v="нет"/>
    <n v="310000"/>
    <n v="9070600"/>
    <e v="#REF!"/>
    <m/>
    <e v="#REF!"/>
    <m/>
    <s v="В продаже"/>
    <m/>
    <s v="апартаментст"/>
    <m/>
  </r>
  <r>
    <n v="502"/>
    <n v="176"/>
    <s v="апартамент"/>
    <x v="1"/>
    <n v="1"/>
    <s v="Этаж 05"/>
    <x v="0"/>
    <s v="балкон"/>
    <n v="24.27"/>
    <n v="4.28"/>
    <n v="28.55"/>
    <s v="нет"/>
    <s v="На двор"/>
    <s v="нет"/>
    <n v="310000"/>
    <n v="8850500"/>
    <e v="#REF!"/>
    <m/>
    <e v="#REF!"/>
    <m/>
    <s v="В продаже"/>
    <m/>
    <s v="апартаментст"/>
    <m/>
  </r>
  <r>
    <n v="503"/>
    <n v="177"/>
    <s v="апартамент"/>
    <x v="1"/>
    <n v="1"/>
    <s v="Этаж 05"/>
    <x v="0"/>
    <s v="балкон"/>
    <n v="35.979999999999997"/>
    <n v="14.02"/>
    <n v="50"/>
    <s v="да"/>
    <s v="На море"/>
    <s v="нет"/>
    <n v="405000"/>
    <n v="20250000"/>
    <e v="#REF!"/>
    <m/>
    <e v="#REF!"/>
    <m/>
    <s v="В продаже"/>
    <m/>
    <s v="апартаментст"/>
    <m/>
  </r>
  <r>
    <n v="504"/>
    <n v="178"/>
    <s v="апартамент"/>
    <x v="1"/>
    <n v="1"/>
    <s v="Этаж 05"/>
    <x v="0"/>
    <s v="балкон"/>
    <n v="35.979999999999997"/>
    <n v="14.02"/>
    <n v="50"/>
    <s v="да"/>
    <s v="На море"/>
    <s v="нет"/>
    <n v="405000"/>
    <n v="20250000"/>
    <e v="#REF!"/>
    <m/>
    <e v="#REF!"/>
    <m/>
    <s v="В продаже"/>
    <m/>
    <s v="апартаментст"/>
    <m/>
  </r>
  <r>
    <n v="505"/>
    <n v="179"/>
    <s v="апартамент"/>
    <x v="1"/>
    <n v="1"/>
    <s v="Этаж 05"/>
    <x v="0"/>
    <s v="балкон"/>
    <n v="24.27"/>
    <n v="4.28"/>
    <n v="28.55"/>
    <s v="да"/>
    <s v="На озеро"/>
    <s v="нет"/>
    <n v="325000"/>
    <n v="9278750"/>
    <e v="#REF!"/>
    <m/>
    <e v="#REF!"/>
    <m/>
    <s v="В продаже"/>
    <m/>
    <s v="апартаментст"/>
    <m/>
  </r>
  <r>
    <n v="506"/>
    <n v="180"/>
    <s v="апартамент"/>
    <x v="1"/>
    <n v="1"/>
    <s v="Этаж 05"/>
    <x v="0"/>
    <s v="балкон"/>
    <n v="24.98"/>
    <n v="4.28"/>
    <n v="29.26"/>
    <s v="да"/>
    <s v="На озеро"/>
    <s v="нет"/>
    <n v="325000"/>
    <n v="9509500"/>
    <e v="#REF!"/>
    <m/>
    <e v="#REF!"/>
    <m/>
    <s v="В продаже"/>
    <m/>
    <s v="апартаментст"/>
    <m/>
  </r>
  <r>
    <n v="507"/>
    <n v="181"/>
    <s v="апартамент"/>
    <x v="1"/>
    <n v="1"/>
    <s v="Этаж 05"/>
    <x v="0"/>
    <s v="балкон"/>
    <n v="24.98"/>
    <n v="4.28"/>
    <n v="29.26"/>
    <s v="да"/>
    <s v="На озеро"/>
    <s v="нет"/>
    <n v="325000"/>
    <n v="9509500"/>
    <e v="#REF!"/>
    <m/>
    <e v="#REF!"/>
    <m/>
    <s v="В продаже"/>
    <m/>
    <s v="апартаментст"/>
    <m/>
  </r>
  <r>
    <n v="508"/>
    <n v="182"/>
    <s v="апартамент"/>
    <x v="1"/>
    <n v="1"/>
    <s v="Этаж 05"/>
    <x v="0"/>
    <s v="балкон"/>
    <n v="24.98"/>
    <n v="4.63"/>
    <n v="29.61"/>
    <s v="да"/>
    <s v="На озеро"/>
    <s v="нет"/>
    <n v="325000"/>
    <n v="9623250"/>
    <e v="#REF!"/>
    <m/>
    <e v="#REF!"/>
    <m/>
    <s v="В продаже"/>
    <m/>
    <s v="апартаментст"/>
    <m/>
  </r>
  <r>
    <n v="509"/>
    <n v="183"/>
    <s v="апартамент"/>
    <x v="1"/>
    <n v="1"/>
    <s v="Этаж 05"/>
    <x v="0"/>
    <s v="балкон"/>
    <n v="29.71"/>
    <n v="5.46"/>
    <n v="35.17"/>
    <s v="да"/>
    <s v="На озеро"/>
    <s v="нет"/>
    <n v="325000"/>
    <n v="11430250"/>
    <e v="#REF!"/>
    <m/>
    <e v="#REF!"/>
    <m/>
    <s v="В продаже"/>
    <m/>
    <s v="апартаментст"/>
    <m/>
  </r>
  <r>
    <n v="510"/>
    <n v="184"/>
    <s v="апартамент"/>
    <x v="1"/>
    <n v="1"/>
    <s v="Этаж 05"/>
    <x v="0"/>
    <s v="балкон"/>
    <n v="24.98"/>
    <n v="4.28"/>
    <n v="29.26"/>
    <s v="да"/>
    <s v="На озеро"/>
    <s v="нет"/>
    <n v="325000"/>
    <n v="9509500"/>
    <e v="#REF!"/>
    <m/>
    <e v="#REF!"/>
    <m/>
    <s v="В продаже"/>
    <m/>
    <s v="апартаментст"/>
    <m/>
  </r>
  <r>
    <n v="511"/>
    <n v="185"/>
    <s v="апартамент"/>
    <x v="1"/>
    <n v="1"/>
    <s v="Этаж 05"/>
    <x v="0"/>
    <s v="балкон"/>
    <n v="24.98"/>
    <n v="4.28"/>
    <n v="29.26"/>
    <s v="да"/>
    <s v="На озеро"/>
    <s v="нет"/>
    <n v="325000"/>
    <n v="9509500"/>
    <e v="#REF!"/>
    <m/>
    <e v="#REF!"/>
    <m/>
    <s v="В продаже"/>
    <m/>
    <s v="апартаментст"/>
    <m/>
  </r>
  <r>
    <n v="512"/>
    <n v="186"/>
    <s v="апартамент"/>
    <x v="1"/>
    <n v="1"/>
    <s v="Этаж 05"/>
    <x v="0"/>
    <s v="балкон"/>
    <n v="24.98"/>
    <n v="4.28"/>
    <n v="29.26"/>
    <s v="да"/>
    <s v="На озеро"/>
    <s v="нет"/>
    <n v="325000"/>
    <n v="9509500"/>
    <e v="#REF!"/>
    <m/>
    <e v="#REF!"/>
    <m/>
    <s v="В продаже"/>
    <m/>
    <s v="апартаментст"/>
    <m/>
  </r>
  <r>
    <n v="513"/>
    <n v="187"/>
    <s v="апартамент"/>
    <x v="1"/>
    <n v="1"/>
    <s v="Этаж 05"/>
    <x v="0"/>
    <s v="балкон"/>
    <n v="24.98"/>
    <n v="4.28"/>
    <n v="29.26"/>
    <s v="да"/>
    <s v="На озеро"/>
    <s v="нет"/>
    <n v="325000"/>
    <n v="9509500"/>
    <e v="#REF!"/>
    <m/>
    <e v="#REF!"/>
    <m/>
    <s v="В продаже"/>
    <m/>
    <s v="апартаментст"/>
    <m/>
  </r>
  <r>
    <n v="514"/>
    <n v="188"/>
    <s v="апартамент"/>
    <x v="1"/>
    <n v="1"/>
    <s v="Этаж 05"/>
    <x v="1"/>
    <s v="балкон"/>
    <n v="51.2"/>
    <n v="12.89"/>
    <n v="64.09"/>
    <s v="да"/>
    <s v="На озеро"/>
    <s v="нет"/>
    <n v="325000"/>
    <n v="20829250"/>
    <e v="#REF!"/>
    <m/>
    <e v="#REF!"/>
    <m/>
    <s v="В продаже"/>
    <m/>
    <s v="апартамент1АЕ"/>
    <m/>
  </r>
  <r>
    <n v="515"/>
    <n v="189"/>
    <s v="апартамент"/>
    <x v="1"/>
    <n v="1"/>
    <s v="Этаж 05"/>
    <x v="0"/>
    <s v="балкон"/>
    <n v="24.74"/>
    <n v="4.3499999999999996"/>
    <n v="29.089999999999996"/>
    <s v="да"/>
    <s v="На озеро"/>
    <s v="нет"/>
    <n v="325000"/>
    <n v="9454249.9999999981"/>
    <e v="#REF!"/>
    <m/>
    <e v="#REF!"/>
    <m/>
    <s v="В продаже"/>
    <m/>
    <s v="апартаментст"/>
    <m/>
  </r>
  <r>
    <n v="516"/>
    <n v="190"/>
    <s v="апартамент"/>
    <x v="1"/>
    <n v="1"/>
    <s v="Этаж 05"/>
    <x v="0"/>
    <s v="балкон"/>
    <n v="24.74"/>
    <n v="4.3499999999999996"/>
    <n v="29.089999999999996"/>
    <s v="да"/>
    <s v="На озеро"/>
    <s v="нет"/>
    <n v="325000"/>
    <n v="9454249.9999999981"/>
    <e v="#REF!"/>
    <m/>
    <e v="#REF!"/>
    <m/>
    <s v="В продаже"/>
    <m/>
    <s v="апартаментст"/>
    <m/>
  </r>
  <r>
    <n v="517"/>
    <n v="191"/>
    <s v="апартамент"/>
    <x v="1"/>
    <n v="1"/>
    <s v="Этаж 05"/>
    <x v="0"/>
    <s v="балкон"/>
    <n v="24.73"/>
    <n v="3.72"/>
    <n v="28.45"/>
    <s v="да"/>
    <s v="На озеро"/>
    <s v="нет"/>
    <n v="325000"/>
    <n v="9246250"/>
    <e v="#REF!"/>
    <m/>
    <e v="#REF!"/>
    <m/>
    <s v="В продаже"/>
    <m/>
    <s v="апартаментст"/>
    <m/>
  </r>
  <r>
    <n v="518"/>
    <n v="192"/>
    <s v="апартамент"/>
    <x v="1"/>
    <n v="1"/>
    <s v="Этаж 05"/>
    <x v="0"/>
    <s v="балкон"/>
    <n v="24.74"/>
    <n v="4.1500000000000004"/>
    <n v="28.89"/>
    <s v="да"/>
    <s v="На озеро"/>
    <s v="нет"/>
    <n v="325000"/>
    <n v="9389250"/>
    <e v="#REF!"/>
    <m/>
    <e v="#REF!"/>
    <m/>
    <s v="В продаже"/>
    <m/>
    <s v="апартаментст"/>
    <m/>
  </r>
  <r>
    <n v="519"/>
    <n v="193"/>
    <s v="Апарт-отель"/>
    <x v="1"/>
    <n v="1"/>
    <s v="Этаж 06"/>
    <x v="0"/>
    <s v="балкон"/>
    <n v="30.22"/>
    <n v="7.36"/>
    <n v="37.58"/>
    <s v="да"/>
    <s v="На озеро"/>
    <s v="нет"/>
    <n v="325000"/>
    <n v="12213500"/>
    <e v="#REF!"/>
    <m/>
    <e v="#REF!"/>
    <m/>
    <s v="В продаже"/>
    <m/>
    <s v="Апарт-отельст"/>
    <m/>
  </r>
  <r>
    <n v="520"/>
    <n v="194"/>
    <s v="Апарт-отель"/>
    <x v="1"/>
    <n v="1"/>
    <s v="Этаж 06"/>
    <x v="0"/>
    <s v="балкон"/>
    <n v="24.73"/>
    <n v="4.3899999999999997"/>
    <n v="29.12"/>
    <s v="да"/>
    <s v="На озеро"/>
    <s v="нет"/>
    <n v="325000"/>
    <n v="9464000"/>
    <e v="#REF!"/>
    <m/>
    <e v="#REF!"/>
    <m/>
    <s v="В продаже"/>
    <m/>
    <s v="Апарт-отельст"/>
    <m/>
  </r>
  <r>
    <n v="521"/>
    <n v="195"/>
    <s v="Апарт-отель"/>
    <x v="1"/>
    <n v="1"/>
    <s v="Этаж 06"/>
    <x v="0"/>
    <s v="балкон"/>
    <n v="24.27"/>
    <n v="4.3899999999999997"/>
    <n v="28.66"/>
    <s v="да"/>
    <s v="На озеро"/>
    <s v="нет"/>
    <n v="325000"/>
    <n v="9314500"/>
    <e v="#REF!"/>
    <m/>
    <e v="#REF!"/>
    <m/>
    <s v="В продаже"/>
    <m/>
    <s v="Апарт-отельст"/>
    <m/>
  </r>
  <r>
    <n v="522"/>
    <n v="196"/>
    <s v="Апарт-отель"/>
    <x v="1"/>
    <n v="1"/>
    <s v="Этаж 06"/>
    <x v="0"/>
    <s v="балкон"/>
    <n v="28.06"/>
    <n v="4.5"/>
    <n v="32.56"/>
    <s v="да"/>
    <s v="На озеро"/>
    <s v="нет"/>
    <n v="325000"/>
    <n v="10582000"/>
    <e v="#REF!"/>
    <m/>
    <e v="#REF!"/>
    <m/>
    <s v="В продаже"/>
    <m/>
    <s v="Апарт-отельст"/>
    <m/>
  </r>
  <r>
    <n v="523"/>
    <n v="197"/>
    <s v="Апарт-отель"/>
    <x v="1"/>
    <n v="1"/>
    <s v="Этаж 06"/>
    <x v="0"/>
    <s v="балкон"/>
    <n v="28.04"/>
    <n v="4.5"/>
    <n v="32.54"/>
    <s v="нет"/>
    <s v="На двор"/>
    <s v="нет"/>
    <n v="320000"/>
    <n v="10412800"/>
    <e v="#REF!"/>
    <m/>
    <e v="#REF!"/>
    <m/>
    <s v="В продаже"/>
    <m/>
    <s v="Апарт-отельст"/>
    <m/>
  </r>
  <r>
    <n v="524"/>
    <n v="198"/>
    <s v="Апарт-отель"/>
    <x v="1"/>
    <n v="1"/>
    <s v="Этаж 06"/>
    <x v="0"/>
    <s v="балкон"/>
    <n v="24.27"/>
    <n v="4.3899999999999997"/>
    <n v="28.66"/>
    <s v="нет"/>
    <s v="На двор"/>
    <s v="нет"/>
    <n v="310000"/>
    <n v="8884600"/>
    <e v="#REF!"/>
    <m/>
    <e v="#REF!"/>
    <m/>
    <s v="В продаже"/>
    <m/>
    <s v="Апарт-отельст"/>
    <m/>
  </r>
  <r>
    <n v="525"/>
    <n v="199"/>
    <s v="Апарт-отель"/>
    <x v="1"/>
    <n v="1"/>
    <s v="Этаж 06"/>
    <x v="0"/>
    <s v="балкон"/>
    <n v="24.74"/>
    <n v="4.3899999999999997"/>
    <n v="29.13"/>
    <s v="нет"/>
    <s v="На двор"/>
    <s v="нет"/>
    <n v="310000"/>
    <n v="9030300"/>
    <e v="#REF!"/>
    <m/>
    <e v="#REF!"/>
    <m/>
    <s v="В продаже"/>
    <m/>
    <s v="Апарт-отельст"/>
    <m/>
  </r>
  <r>
    <n v="526"/>
    <n v="200"/>
    <s v="Апарт-отель"/>
    <x v="1"/>
    <n v="1"/>
    <s v="Этаж 06"/>
    <x v="0"/>
    <s v="балкон"/>
    <n v="24.74"/>
    <n v="4.0199999999999996"/>
    <n v="28.759999999999998"/>
    <s v="нет"/>
    <s v="На двор"/>
    <s v="нет"/>
    <n v="310000"/>
    <n v="8915600"/>
    <e v="#REF!"/>
    <m/>
    <e v="#REF!"/>
    <m/>
    <s v="В продаже"/>
    <m/>
    <s v="Апарт-отельст"/>
    <m/>
  </r>
  <r>
    <n v="527"/>
    <n v="201"/>
    <s v="Апарт-отель"/>
    <x v="1"/>
    <n v="1"/>
    <s v="Этаж 06"/>
    <x v="0"/>
    <s v="балкон"/>
    <n v="24.74"/>
    <n v="4.3899999999999997"/>
    <n v="29.13"/>
    <s v="нет"/>
    <s v="На двор"/>
    <s v="нет"/>
    <n v="310000"/>
    <n v="9030300"/>
    <e v="#REF!"/>
    <m/>
    <e v="#REF!"/>
    <m/>
    <s v="В продаже"/>
    <m/>
    <s v="Апарт-отельст"/>
    <m/>
  </r>
  <r>
    <n v="528"/>
    <n v="202"/>
    <s v="апартамент"/>
    <x v="1"/>
    <n v="1"/>
    <s v="Этаж 06"/>
    <x v="0"/>
    <s v="балкон"/>
    <n v="24.74"/>
    <n v="4.3899999999999997"/>
    <n v="29.13"/>
    <s v="нет"/>
    <s v="На двор"/>
    <s v="нет"/>
    <n v="310000"/>
    <n v="9030300"/>
    <e v="#REF!"/>
    <m/>
    <e v="#REF!"/>
    <m/>
    <s v="В продаже"/>
    <m/>
    <s v="апартаментст"/>
    <m/>
  </r>
  <r>
    <n v="529"/>
    <n v="203"/>
    <s v="апартамент"/>
    <x v="1"/>
    <n v="1"/>
    <s v="Этаж 06"/>
    <x v="0"/>
    <s v="балкон"/>
    <n v="24.74"/>
    <n v="4.3899999999999997"/>
    <n v="29.13"/>
    <s v="нет"/>
    <s v="На двор"/>
    <s v="нет"/>
    <n v="310000"/>
    <n v="9030300"/>
    <e v="#REF!"/>
    <m/>
    <e v="#REF!"/>
    <m/>
    <s v="В продаже"/>
    <m/>
    <s v="апартаментст"/>
    <m/>
  </r>
  <r>
    <n v="530"/>
    <n v="204"/>
    <s v="апартамент"/>
    <x v="1"/>
    <n v="1"/>
    <s v="Этаж 06"/>
    <x v="0"/>
    <s v="балкон"/>
    <n v="24.74"/>
    <n v="4.3899999999999997"/>
    <n v="29.13"/>
    <s v="нет"/>
    <s v="На двор"/>
    <s v="нет"/>
    <n v="310000"/>
    <n v="9030300"/>
    <e v="#REF!"/>
    <m/>
    <e v="#REF!"/>
    <m/>
    <s v="В продаже"/>
    <m/>
    <s v="апартаментст"/>
    <m/>
  </r>
  <r>
    <n v="531"/>
    <n v="205"/>
    <s v="апартамент"/>
    <x v="1"/>
    <n v="1"/>
    <s v="Этаж 06"/>
    <x v="0"/>
    <s v="балкон"/>
    <n v="24.74"/>
    <n v="3.8"/>
    <n v="28.54"/>
    <s v="нет"/>
    <s v="На двор"/>
    <s v="нет"/>
    <n v="310000"/>
    <n v="8847400"/>
    <e v="#REF!"/>
    <m/>
    <e v="#REF!"/>
    <m/>
    <s v="В продаже"/>
    <m/>
    <s v="апартаментст"/>
    <m/>
  </r>
  <r>
    <n v="532"/>
    <n v="206"/>
    <s v="апартамент"/>
    <x v="1"/>
    <n v="1"/>
    <s v="Этаж 06"/>
    <x v="0"/>
    <s v="балкон"/>
    <n v="24.74"/>
    <n v="4.3499999999999996"/>
    <n v="29.089999999999996"/>
    <s v="нет"/>
    <s v="На двор"/>
    <s v="нет"/>
    <n v="310000"/>
    <n v="9017899.9999999981"/>
    <e v="#REF!"/>
    <m/>
    <e v="#REF!"/>
    <m/>
    <s v="В продаже"/>
    <m/>
    <s v="апартаментст"/>
    <m/>
  </r>
  <r>
    <n v="533"/>
    <n v="207"/>
    <s v="апартамент"/>
    <x v="1"/>
    <n v="1"/>
    <s v="Этаж 06"/>
    <x v="0"/>
    <s v="балкон"/>
    <n v="30.42"/>
    <n v="3.54"/>
    <n v="33.96"/>
    <s v="нет"/>
    <s v="На двор"/>
    <s v="нет"/>
    <n v="310000"/>
    <n v="10527600"/>
    <e v="#REF!"/>
    <m/>
    <e v="#REF!"/>
    <m/>
    <s v="В продаже"/>
    <m/>
    <s v="апартаментст"/>
    <m/>
  </r>
  <r>
    <n v="534"/>
    <n v="208"/>
    <s v="апартамент"/>
    <x v="1"/>
    <n v="1"/>
    <s v="Этаж 06"/>
    <x v="0"/>
    <s v="балкон"/>
    <n v="40.200000000000003"/>
    <n v="3.02"/>
    <n v="43.220000000000006"/>
    <s v="нет"/>
    <s v="На двор"/>
    <s v="нет"/>
    <n v="310000"/>
    <n v="13398200.000000002"/>
    <e v="#REF!"/>
    <m/>
    <e v="#REF!"/>
    <m/>
    <s v="В продаже"/>
    <m/>
    <s v="апартаментст"/>
    <m/>
  </r>
  <r>
    <n v="535"/>
    <n v="209"/>
    <s v="апартамент"/>
    <x v="1"/>
    <n v="1"/>
    <s v="Этаж 06"/>
    <x v="0"/>
    <s v="балкон"/>
    <n v="24.98"/>
    <n v="4.3899999999999997"/>
    <n v="29.37"/>
    <s v="нет"/>
    <s v="На двор"/>
    <s v="нет"/>
    <n v="310000"/>
    <n v="9104700"/>
    <e v="#REF!"/>
    <m/>
    <e v="#REF!"/>
    <m/>
    <s v="В продаже"/>
    <m/>
    <s v="апартаментст"/>
    <m/>
  </r>
  <r>
    <n v="536"/>
    <n v="210"/>
    <s v="апартамент"/>
    <x v="1"/>
    <n v="1"/>
    <s v="Этаж 06"/>
    <x v="0"/>
    <s v="балкон"/>
    <n v="24.98"/>
    <n v="4.3899999999999997"/>
    <n v="29.37"/>
    <s v="нет"/>
    <s v="На двор"/>
    <s v="нет"/>
    <n v="310000"/>
    <n v="9104700"/>
    <e v="#REF!"/>
    <m/>
    <e v="#REF!"/>
    <m/>
    <s v="В продаже"/>
    <m/>
    <s v="апартаментст"/>
    <m/>
  </r>
  <r>
    <n v="537"/>
    <n v="211"/>
    <s v="апартамент"/>
    <x v="1"/>
    <n v="1"/>
    <s v="Этаж 06"/>
    <x v="0"/>
    <s v="балкон"/>
    <n v="24.98"/>
    <n v="4.3899999999999997"/>
    <n v="29.37"/>
    <s v="нет"/>
    <s v="На двор (просвет на море)"/>
    <s v="нет"/>
    <n v="335000"/>
    <n v="9838950"/>
    <e v="#REF!"/>
    <m/>
    <e v="#REF!"/>
    <m/>
    <s v="В продаже"/>
    <m/>
    <s v="апартаментст"/>
    <m/>
  </r>
  <r>
    <n v="538"/>
    <n v="212"/>
    <s v="апартамент"/>
    <x v="1"/>
    <n v="1"/>
    <s v="Этаж 06"/>
    <x v="0"/>
    <s v="балкон"/>
    <n v="24.98"/>
    <n v="4.3899999999999997"/>
    <n v="29.37"/>
    <s v="нет"/>
    <s v="На двор (просвет на море)"/>
    <s v="нет"/>
    <n v="335000"/>
    <n v="9838950"/>
    <e v="#REF!"/>
    <m/>
    <e v="#REF!"/>
    <m/>
    <s v="В продаже"/>
    <m/>
    <s v="апартаментст"/>
    <m/>
  </r>
  <r>
    <n v="539"/>
    <n v="213"/>
    <s v="апартамент"/>
    <x v="1"/>
    <n v="1"/>
    <s v="Этаж 06"/>
    <x v="0"/>
    <s v="балкон"/>
    <n v="24.98"/>
    <n v="4.3899999999999997"/>
    <n v="29.37"/>
    <s v="нет"/>
    <s v="На двор (просвет на море)"/>
    <s v="нет"/>
    <n v="335000"/>
    <n v="9838950"/>
    <e v="#REF!"/>
    <m/>
    <e v="#REF!"/>
    <m/>
    <s v="В продаже"/>
    <m/>
    <s v="апартаментст"/>
    <m/>
  </r>
  <r>
    <n v="540"/>
    <n v="214"/>
    <s v="апартамент"/>
    <x v="1"/>
    <n v="1"/>
    <s v="Этаж 06"/>
    <x v="0"/>
    <s v="балкон"/>
    <n v="24.98"/>
    <n v="4.3899999999999997"/>
    <n v="29.37"/>
    <s v="нет"/>
    <s v="На двор (просвет на море)"/>
    <s v="нет"/>
    <n v="335000"/>
    <n v="9838950"/>
    <e v="#REF!"/>
    <m/>
    <e v="#REF!"/>
    <m/>
    <s v="В продаже"/>
    <m/>
    <s v="апартаментст"/>
    <m/>
  </r>
  <r>
    <n v="541"/>
    <n v="215"/>
    <s v="апартамент"/>
    <x v="1"/>
    <n v="1"/>
    <s v="Этаж 06"/>
    <x v="0"/>
    <s v="балкон"/>
    <n v="24.98"/>
    <n v="4.3899999999999997"/>
    <n v="29.37"/>
    <s v="нет"/>
    <s v="На двор (просвет на море)"/>
    <s v="нет"/>
    <n v="335000"/>
    <n v="9838950"/>
    <e v="#REF!"/>
    <m/>
    <e v="#REF!"/>
    <m/>
    <s v="В продаже"/>
    <m/>
    <s v="апартаментст"/>
    <m/>
  </r>
  <r>
    <n v="542"/>
    <n v="216"/>
    <s v="апартамент"/>
    <x v="1"/>
    <n v="1"/>
    <s v="Этаж 06"/>
    <x v="0"/>
    <s v="балкон"/>
    <n v="24.27"/>
    <n v="4.3899999999999997"/>
    <n v="28.66"/>
    <s v="нет"/>
    <s v="На двор (просвет на море)"/>
    <s v="нет"/>
    <n v="335000"/>
    <n v="9601100"/>
    <e v="#REF!"/>
    <m/>
    <e v="#REF!"/>
    <m/>
    <s v="В продаже"/>
    <m/>
    <s v="апартаментст"/>
    <m/>
  </r>
  <r>
    <n v="543"/>
    <n v="217"/>
    <s v="апартамент"/>
    <x v="1"/>
    <n v="1"/>
    <s v="Этаж 06"/>
    <x v="0"/>
    <s v="балкон"/>
    <n v="35.979999999999997"/>
    <n v="14.1"/>
    <n v="50.08"/>
    <s v="да"/>
    <s v="На море"/>
    <s v="нет"/>
    <n v="405000"/>
    <n v="20282400"/>
    <e v="#REF!"/>
    <m/>
    <e v="#REF!"/>
    <m/>
    <s v="В продаже"/>
    <m/>
    <s v="апартаментст"/>
    <m/>
  </r>
  <r>
    <n v="544"/>
    <n v="218"/>
    <s v="апартамент"/>
    <x v="1"/>
    <n v="1"/>
    <s v="Этаж 06"/>
    <x v="0"/>
    <s v="балкон"/>
    <n v="35.979999999999997"/>
    <n v="14.1"/>
    <n v="50.08"/>
    <s v="да"/>
    <s v="На море"/>
    <s v="нет"/>
    <n v="405000"/>
    <n v="20282400"/>
    <e v="#REF!"/>
    <m/>
    <e v="#REF!"/>
    <m/>
    <s v="В продаже"/>
    <m/>
    <s v="апартаментст"/>
    <m/>
  </r>
  <r>
    <n v="545"/>
    <n v="219"/>
    <s v="апартамент"/>
    <x v="1"/>
    <n v="1"/>
    <s v="Этаж 06"/>
    <x v="0"/>
    <s v="балкон"/>
    <n v="24.27"/>
    <n v="4.3899999999999997"/>
    <n v="28.66"/>
    <s v="да"/>
    <s v="На озеро"/>
    <s v="нет"/>
    <n v="325000"/>
    <n v="9314500"/>
    <e v="#REF!"/>
    <m/>
    <e v="#REF!"/>
    <m/>
    <s v="В продаже"/>
    <m/>
    <s v="апартаментст"/>
    <m/>
  </r>
  <r>
    <n v="546"/>
    <n v="220"/>
    <s v="апартамент"/>
    <x v="1"/>
    <n v="1"/>
    <s v="Этаж 06"/>
    <x v="0"/>
    <s v="балкон"/>
    <n v="24.98"/>
    <n v="4.3899999999999997"/>
    <n v="29.37"/>
    <s v="да"/>
    <s v="На озеро"/>
    <s v="нет"/>
    <n v="325000"/>
    <n v="9545250"/>
    <e v="#REF!"/>
    <m/>
    <e v="#REF!"/>
    <m/>
    <s v="В продаже"/>
    <m/>
    <s v="апартаментст"/>
    <m/>
  </r>
  <r>
    <n v="547"/>
    <n v="221"/>
    <s v="апартамент"/>
    <x v="1"/>
    <n v="1"/>
    <s v="Этаж 06"/>
    <x v="0"/>
    <s v="балкон"/>
    <n v="24.98"/>
    <n v="4.3899999999999997"/>
    <n v="29.37"/>
    <s v="да"/>
    <s v="На озеро"/>
    <s v="нет"/>
    <n v="325000"/>
    <n v="9545250"/>
    <e v="#REF!"/>
    <m/>
    <e v="#REF!"/>
    <m/>
    <s v="В продаже"/>
    <m/>
    <s v="апартаментст"/>
    <m/>
  </r>
  <r>
    <n v="548"/>
    <n v="222"/>
    <s v="апартамент"/>
    <x v="1"/>
    <n v="1"/>
    <s v="Этаж 06"/>
    <x v="0"/>
    <s v="балкон"/>
    <n v="24.98"/>
    <n v="4.66"/>
    <n v="29.64"/>
    <s v="да"/>
    <s v="На озеро"/>
    <s v="нет"/>
    <n v="325000"/>
    <n v="9633000"/>
    <e v="#REF!"/>
    <m/>
    <e v="#REF!"/>
    <m/>
    <s v="В продаже"/>
    <m/>
    <s v="апартаментст"/>
    <m/>
  </r>
  <r>
    <n v="549"/>
    <n v="223"/>
    <s v="апартамент"/>
    <x v="1"/>
    <n v="1"/>
    <s v="Этаж 06"/>
    <x v="0"/>
    <s v="балкон"/>
    <n v="29.71"/>
    <n v="5.49"/>
    <n v="35.200000000000003"/>
    <s v="да"/>
    <s v="На озеро"/>
    <s v="нет"/>
    <n v="325000"/>
    <n v="11440000"/>
    <e v="#REF!"/>
    <m/>
    <e v="#REF!"/>
    <m/>
    <s v="В продаже"/>
    <m/>
    <s v="апартаментст"/>
    <m/>
  </r>
  <r>
    <n v="550"/>
    <n v="224"/>
    <s v="апартамент"/>
    <x v="1"/>
    <n v="1"/>
    <s v="Этаж 06"/>
    <x v="0"/>
    <s v="балкон"/>
    <n v="24.98"/>
    <n v="4.3899999999999997"/>
    <n v="29.37"/>
    <s v="да"/>
    <s v="На озеро"/>
    <s v="нет"/>
    <n v="325000"/>
    <n v="9545250"/>
    <e v="#REF!"/>
    <m/>
    <e v="#REF!"/>
    <m/>
    <s v="В продаже"/>
    <m/>
    <s v="апартаментст"/>
    <m/>
  </r>
  <r>
    <n v="551"/>
    <n v="225"/>
    <s v="апартамент"/>
    <x v="1"/>
    <n v="1"/>
    <s v="Этаж 06"/>
    <x v="0"/>
    <s v="балкон"/>
    <n v="24.98"/>
    <n v="4.3899999999999997"/>
    <n v="29.37"/>
    <s v="да"/>
    <s v="На озеро"/>
    <s v="нет"/>
    <n v="325000"/>
    <n v="9545250"/>
    <e v="#REF!"/>
    <m/>
    <e v="#REF!"/>
    <m/>
    <s v="В продаже"/>
    <m/>
    <s v="апартаментст"/>
    <m/>
  </r>
  <r>
    <n v="552"/>
    <n v="226"/>
    <s v="апартамент"/>
    <x v="1"/>
    <n v="1"/>
    <s v="Этаж 06"/>
    <x v="0"/>
    <s v="балкон"/>
    <n v="24.98"/>
    <n v="4.3899999999999997"/>
    <n v="29.37"/>
    <s v="да"/>
    <s v="На озеро"/>
    <s v="нет"/>
    <n v="325000"/>
    <n v="9545250"/>
    <e v="#REF!"/>
    <m/>
    <e v="#REF!"/>
    <m/>
    <s v="В продаже"/>
    <m/>
    <s v="апартаментст"/>
    <m/>
  </r>
  <r>
    <n v="553"/>
    <n v="227"/>
    <s v="апартамент"/>
    <x v="1"/>
    <n v="1"/>
    <s v="Этаж 06"/>
    <x v="0"/>
    <s v="балкон"/>
    <n v="24.98"/>
    <n v="4.3899999999999997"/>
    <n v="29.37"/>
    <s v="да"/>
    <s v="На озеро"/>
    <s v="нет"/>
    <n v="325000"/>
    <n v="9545250"/>
    <e v="#REF!"/>
    <m/>
    <e v="#REF!"/>
    <m/>
    <s v="В продаже"/>
    <m/>
    <s v="апартаментст"/>
    <m/>
  </r>
  <r>
    <n v="554"/>
    <n v="228"/>
    <s v="апартамент"/>
    <x v="1"/>
    <n v="1"/>
    <s v="Этаж 06"/>
    <x v="1"/>
    <s v="балкон"/>
    <n v="51.2"/>
    <n v="13.06"/>
    <n v="64.260000000000005"/>
    <s v="да"/>
    <s v="На озеро"/>
    <s v="нет"/>
    <n v="325000"/>
    <n v="20884500"/>
    <e v="#REF!"/>
    <m/>
    <e v="#REF!"/>
    <m/>
    <s v="В продаже"/>
    <m/>
    <s v="апартамент1АЕ"/>
    <m/>
  </r>
  <r>
    <n v="555"/>
    <n v="229"/>
    <s v="апартамент"/>
    <x v="1"/>
    <n v="1"/>
    <s v="Этаж 06"/>
    <x v="0"/>
    <s v="балкон"/>
    <n v="24.74"/>
    <n v="4.3499999999999996"/>
    <n v="29.089999999999996"/>
    <s v="да"/>
    <s v="На озеро"/>
    <s v="нет"/>
    <n v="325000"/>
    <n v="9454249.9999999981"/>
    <e v="#REF!"/>
    <m/>
    <e v="#REF!"/>
    <m/>
    <s v="В продаже"/>
    <m/>
    <s v="апартаментст"/>
    <m/>
  </r>
  <r>
    <n v="556"/>
    <n v="230"/>
    <s v="апартамент"/>
    <x v="1"/>
    <n v="1"/>
    <s v="Этаж 06"/>
    <x v="0"/>
    <s v="балкон"/>
    <n v="24.74"/>
    <n v="4.3499999999999996"/>
    <n v="29.089999999999996"/>
    <s v="да"/>
    <s v="На озеро"/>
    <s v="нет"/>
    <n v="325000"/>
    <n v="9454249.9999999981"/>
    <e v="#REF!"/>
    <m/>
    <e v="#REF!"/>
    <m/>
    <s v="В продаже"/>
    <m/>
    <s v="апартаментст"/>
    <m/>
  </r>
  <r>
    <n v="557"/>
    <n v="231"/>
    <s v="апартамент"/>
    <x v="1"/>
    <n v="1"/>
    <s v="Этаж 06"/>
    <x v="0"/>
    <s v="балкон"/>
    <n v="24.73"/>
    <n v="3.8"/>
    <n v="28.53"/>
    <s v="да"/>
    <s v="На озеро"/>
    <s v="нет"/>
    <n v="325000"/>
    <n v="9272250"/>
    <e v="#REF!"/>
    <m/>
    <e v="#REF!"/>
    <m/>
    <s v="В продаже"/>
    <m/>
    <s v="апартаментст"/>
    <m/>
  </r>
  <r>
    <n v="558"/>
    <n v="232"/>
    <s v="апартамент"/>
    <x v="1"/>
    <n v="1"/>
    <s v="Этаж 06"/>
    <x v="0"/>
    <s v="балкон"/>
    <n v="24.74"/>
    <n v="4.2300000000000004"/>
    <n v="28.97"/>
    <s v="да"/>
    <s v="На озеро"/>
    <s v="нет"/>
    <n v="325000"/>
    <n v="9415250"/>
    <e v="#REF!"/>
    <m/>
    <e v="#REF!"/>
    <m/>
    <s v="В продаже"/>
    <m/>
    <s v="апартаментст"/>
    <m/>
  </r>
  <r>
    <n v="559"/>
    <n v="233"/>
    <s v="Апарт-отель"/>
    <x v="1"/>
    <n v="1"/>
    <s v="Этаж 07"/>
    <x v="0"/>
    <s v="балкон"/>
    <n v="30.22"/>
    <n v="7.28"/>
    <n v="37.5"/>
    <s v="да"/>
    <s v="На озеро"/>
    <s v="нет"/>
    <n v="340000"/>
    <n v="12750000"/>
    <e v="#REF!"/>
    <m/>
    <e v="#REF!"/>
    <m/>
    <s v="В продаже"/>
    <m/>
    <s v="Апарт-отельст"/>
    <m/>
  </r>
  <r>
    <n v="560"/>
    <n v="234"/>
    <s v="Апарт-отель"/>
    <x v="1"/>
    <n v="1"/>
    <s v="Этаж 07"/>
    <x v="0"/>
    <s v="балкон"/>
    <n v="24.73"/>
    <n v="4.28"/>
    <n v="29.01"/>
    <s v="да"/>
    <s v="На озеро"/>
    <s v="нет"/>
    <n v="340000"/>
    <n v="9863400"/>
    <e v="#REF!"/>
    <m/>
    <e v="#REF!"/>
    <m/>
    <s v="В продаже"/>
    <m/>
    <s v="Апарт-отельст"/>
    <m/>
  </r>
  <r>
    <n v="561"/>
    <n v="235"/>
    <s v="Апарт-отель"/>
    <x v="1"/>
    <n v="1"/>
    <s v="Этаж 07"/>
    <x v="0"/>
    <s v="балкон"/>
    <n v="24.27"/>
    <n v="4.28"/>
    <n v="28.55"/>
    <s v="да"/>
    <s v="На озеро"/>
    <s v="нет"/>
    <n v="340000"/>
    <n v="9707000"/>
    <e v="#REF!"/>
    <m/>
    <e v="#REF!"/>
    <m/>
    <s v="В продаже"/>
    <m/>
    <s v="Апарт-отельст"/>
    <m/>
  </r>
  <r>
    <n v="562"/>
    <n v="236"/>
    <s v="Апарт-отель"/>
    <x v="1"/>
    <n v="1"/>
    <s v="Этаж 07"/>
    <x v="0"/>
    <s v="балкон"/>
    <n v="28.06"/>
    <n v="4.42"/>
    <n v="32.479999999999997"/>
    <s v="да"/>
    <s v="На озеро"/>
    <s v="нет"/>
    <n v="345000"/>
    <n v="11205599.999999998"/>
    <e v="#REF!"/>
    <m/>
    <e v="#REF!"/>
    <m/>
    <s v="В продаже"/>
    <m/>
    <s v="Апарт-отельст"/>
    <m/>
  </r>
  <r>
    <n v="563"/>
    <n v="237"/>
    <s v="Апарт-отель"/>
    <x v="1"/>
    <n v="1"/>
    <s v="Этаж 07"/>
    <x v="0"/>
    <s v="балкон"/>
    <n v="28.04"/>
    <n v="4.42"/>
    <n v="32.46"/>
    <s v="нет"/>
    <s v="На двор"/>
    <s v="нет"/>
    <n v="320000"/>
    <n v="10387200"/>
    <e v="#REF!"/>
    <m/>
    <e v="#REF!"/>
    <m/>
    <s v="В продаже"/>
    <m/>
    <s v="Апарт-отельст"/>
    <m/>
  </r>
  <r>
    <n v="564"/>
    <n v="238"/>
    <s v="Апарт-отель"/>
    <x v="1"/>
    <n v="1"/>
    <s v="Этаж 07"/>
    <x v="0"/>
    <s v="балкон"/>
    <n v="24.27"/>
    <n v="4.28"/>
    <n v="28.55"/>
    <s v="нет"/>
    <s v="На двор"/>
    <s v="нет"/>
    <n v="310000"/>
    <n v="8850500"/>
    <e v="#REF!"/>
    <m/>
    <e v="#REF!"/>
    <m/>
    <s v="В продаже"/>
    <m/>
    <s v="Апарт-отельст"/>
    <m/>
  </r>
  <r>
    <n v="565"/>
    <n v="239"/>
    <s v="Апарт-отель"/>
    <x v="1"/>
    <n v="1"/>
    <s v="Этаж 07"/>
    <x v="0"/>
    <s v="балкон"/>
    <n v="24.74"/>
    <n v="4.28"/>
    <n v="29.02"/>
    <s v="нет"/>
    <s v="На двор"/>
    <s v="нет"/>
    <n v="310000"/>
    <n v="8996200"/>
    <e v="#REF!"/>
    <m/>
    <e v="#REF!"/>
    <m/>
    <s v="В продаже"/>
    <m/>
    <s v="Апарт-отельст"/>
    <m/>
  </r>
  <r>
    <n v="566"/>
    <n v="240"/>
    <s v="Апарт-отель"/>
    <x v="1"/>
    <n v="1"/>
    <s v="Этаж 07"/>
    <x v="0"/>
    <s v="балкон"/>
    <n v="24.74"/>
    <n v="3.86"/>
    <n v="28.599999999999998"/>
    <s v="нет"/>
    <s v="На двор"/>
    <s v="нет"/>
    <n v="310000"/>
    <n v="8866000"/>
    <e v="#REF!"/>
    <m/>
    <e v="#REF!"/>
    <m/>
    <s v="В продаже"/>
    <m/>
    <s v="Апарт-отельст"/>
    <m/>
  </r>
  <r>
    <n v="567"/>
    <n v="241"/>
    <s v="Апарт-отель"/>
    <x v="1"/>
    <n v="1"/>
    <s v="Этаж 07"/>
    <x v="0"/>
    <s v="балкон"/>
    <n v="24.74"/>
    <n v="4.28"/>
    <n v="29.02"/>
    <s v="нет"/>
    <s v="На двор"/>
    <s v="нет"/>
    <n v="310000"/>
    <n v="8996200"/>
    <e v="#REF!"/>
    <m/>
    <e v="#REF!"/>
    <m/>
    <s v="В продаже"/>
    <m/>
    <s v="Апарт-отельст"/>
    <m/>
  </r>
  <r>
    <n v="568"/>
    <n v="242"/>
    <s v="апартамент"/>
    <x v="1"/>
    <n v="1"/>
    <s v="Этаж 07"/>
    <x v="0"/>
    <s v="балкон"/>
    <n v="24.74"/>
    <n v="4.28"/>
    <n v="29.02"/>
    <s v="нет"/>
    <s v="На двор"/>
    <s v="нет"/>
    <n v="310000"/>
    <n v="8996200"/>
    <e v="#REF!"/>
    <m/>
    <e v="#REF!"/>
    <m/>
    <s v="В продаже"/>
    <m/>
    <s v="апартаментст"/>
    <m/>
  </r>
  <r>
    <n v="569"/>
    <n v="243"/>
    <s v="апартамент"/>
    <x v="1"/>
    <n v="1"/>
    <s v="Этаж 07"/>
    <x v="0"/>
    <s v="балкон"/>
    <n v="24.74"/>
    <n v="4.28"/>
    <n v="29.02"/>
    <s v="нет"/>
    <s v="На двор"/>
    <s v="нет"/>
    <n v="310000"/>
    <n v="8996200"/>
    <e v="#REF!"/>
    <m/>
    <e v="#REF!"/>
    <m/>
    <s v="В продаже"/>
    <m/>
    <s v="апартаментст"/>
    <m/>
  </r>
  <r>
    <n v="570"/>
    <n v="244"/>
    <s v="апартамент"/>
    <x v="1"/>
    <n v="1"/>
    <s v="Этаж 07"/>
    <x v="0"/>
    <s v="балкон"/>
    <n v="24.74"/>
    <n v="4.28"/>
    <n v="29.02"/>
    <s v="нет"/>
    <s v="На двор"/>
    <s v="нет"/>
    <n v="310000"/>
    <n v="8996200"/>
    <e v="#REF!"/>
    <m/>
    <e v="#REF!"/>
    <m/>
    <s v="В продаже"/>
    <m/>
    <s v="апартаментст"/>
    <m/>
  </r>
  <r>
    <n v="571"/>
    <n v="245"/>
    <s v="апартамент"/>
    <x v="1"/>
    <n v="1"/>
    <s v="Этаж 07"/>
    <x v="0"/>
    <s v="балкон"/>
    <n v="24.74"/>
    <n v="3.72"/>
    <n v="28.459999999999997"/>
    <s v="нет"/>
    <s v="На двор"/>
    <s v="нет"/>
    <n v="310000"/>
    <n v="8822600"/>
    <e v="#REF!"/>
    <m/>
    <e v="#REF!"/>
    <m/>
    <s v="В продаже"/>
    <m/>
    <s v="апартаментст"/>
    <m/>
  </r>
  <r>
    <n v="572"/>
    <n v="246"/>
    <s v="апартамент"/>
    <x v="1"/>
    <n v="1"/>
    <s v="Этаж 07"/>
    <x v="0"/>
    <s v="балкон"/>
    <n v="24.74"/>
    <n v="4.3499999999999996"/>
    <n v="29.089999999999996"/>
    <s v="нет"/>
    <s v="На двор"/>
    <s v="нет"/>
    <n v="310000"/>
    <n v="9017899.9999999981"/>
    <e v="#REF!"/>
    <m/>
    <e v="#REF!"/>
    <m/>
    <s v="В продаже"/>
    <m/>
    <s v="апартаментст"/>
    <m/>
  </r>
  <r>
    <n v="573"/>
    <n v="247"/>
    <s v="апартамент"/>
    <x v="1"/>
    <n v="1"/>
    <s v="Этаж 07"/>
    <x v="0"/>
    <s v="балкон"/>
    <n v="30.42"/>
    <n v="3.54"/>
    <n v="33.96"/>
    <s v="нет"/>
    <s v="На двор"/>
    <s v="нет"/>
    <n v="310000"/>
    <n v="10527600"/>
    <e v="#REF!"/>
    <m/>
    <e v="#REF!"/>
    <m/>
    <s v="В продаже"/>
    <m/>
    <s v="апартаментст"/>
    <m/>
  </r>
  <r>
    <n v="574"/>
    <n v="248"/>
    <s v="апартамент"/>
    <x v="1"/>
    <n v="1"/>
    <s v="Этаж 07"/>
    <x v="0"/>
    <s v="балкон"/>
    <n v="40.200000000000003"/>
    <n v="2.94"/>
    <n v="43.14"/>
    <s v="нет"/>
    <s v="На двор"/>
    <s v="нет"/>
    <n v="310000"/>
    <n v="13373400"/>
    <e v="#REF!"/>
    <m/>
    <e v="#REF!"/>
    <m/>
    <s v="В продаже"/>
    <m/>
    <s v="апартаментст"/>
    <m/>
  </r>
  <r>
    <n v="575"/>
    <n v="249"/>
    <s v="апартамент"/>
    <x v="1"/>
    <n v="1"/>
    <s v="Этаж 07"/>
    <x v="0"/>
    <s v="балкон"/>
    <n v="24.98"/>
    <n v="4.28"/>
    <n v="29.26"/>
    <s v="нет"/>
    <s v="На двор"/>
    <s v="нет"/>
    <n v="310000"/>
    <n v="9070600"/>
    <e v="#REF!"/>
    <m/>
    <e v="#REF!"/>
    <m/>
    <s v="В продаже"/>
    <m/>
    <s v="апартаментст"/>
    <m/>
  </r>
  <r>
    <n v="576"/>
    <n v="250"/>
    <s v="апартамент"/>
    <x v="1"/>
    <n v="1"/>
    <s v="Этаж 07"/>
    <x v="0"/>
    <s v="балкон"/>
    <n v="24.98"/>
    <n v="4.28"/>
    <n v="29.26"/>
    <s v="нет"/>
    <s v="На двор"/>
    <s v="нет"/>
    <n v="310000"/>
    <n v="9070600"/>
    <e v="#REF!"/>
    <m/>
    <e v="#REF!"/>
    <m/>
    <s v="В продаже"/>
    <m/>
    <s v="апартаментст"/>
    <m/>
  </r>
  <r>
    <n v="577"/>
    <n v="251"/>
    <s v="апартамент"/>
    <x v="1"/>
    <n v="1"/>
    <s v="Этаж 07"/>
    <x v="0"/>
    <s v="балкон"/>
    <n v="24.98"/>
    <n v="4.28"/>
    <n v="29.26"/>
    <s v="нет"/>
    <s v="На двор"/>
    <s v="нет"/>
    <n v="315000"/>
    <n v="9216900"/>
    <e v="#REF!"/>
    <m/>
    <e v="#REF!"/>
    <m/>
    <s v="В продаже"/>
    <m/>
    <s v="апартаментст"/>
    <m/>
  </r>
  <r>
    <n v="578"/>
    <n v="252"/>
    <s v="апартамент"/>
    <x v="1"/>
    <n v="1"/>
    <s v="Этаж 07"/>
    <x v="0"/>
    <s v="балкон"/>
    <n v="24.98"/>
    <n v="4.28"/>
    <n v="29.26"/>
    <s v="нет"/>
    <s v="На двор"/>
    <s v="нет"/>
    <n v="315000"/>
    <n v="9216900"/>
    <e v="#REF!"/>
    <m/>
    <e v="#REF!"/>
    <m/>
    <s v="В продаже"/>
    <m/>
    <s v="апартаментст"/>
    <m/>
  </r>
  <r>
    <n v="579"/>
    <n v="253"/>
    <s v="апартамент"/>
    <x v="1"/>
    <n v="1"/>
    <s v="Этаж 07"/>
    <x v="0"/>
    <s v="балкон"/>
    <n v="24.98"/>
    <n v="4.28"/>
    <n v="29.26"/>
    <s v="нет"/>
    <s v="На двор"/>
    <s v="нет"/>
    <n v="315000"/>
    <n v="9216900"/>
    <e v="#REF!"/>
    <m/>
    <e v="#REF!"/>
    <m/>
    <s v="В продаже"/>
    <m/>
    <s v="апартаментст"/>
    <m/>
  </r>
  <r>
    <n v="580"/>
    <n v="254"/>
    <s v="апартамент"/>
    <x v="1"/>
    <n v="1"/>
    <s v="Этаж 07"/>
    <x v="0"/>
    <s v="балкон"/>
    <n v="24.98"/>
    <n v="4.28"/>
    <n v="29.26"/>
    <s v="нет"/>
    <s v="На двор"/>
    <s v="нет"/>
    <n v="315000"/>
    <n v="9216900"/>
    <e v="#REF!"/>
    <m/>
    <e v="#REF!"/>
    <m/>
    <s v="В продаже"/>
    <m/>
    <s v="апартаментст"/>
    <m/>
  </r>
  <r>
    <n v="581"/>
    <n v="255"/>
    <s v="апартамент"/>
    <x v="1"/>
    <n v="1"/>
    <s v="Этаж 07"/>
    <x v="0"/>
    <s v="балкон"/>
    <n v="24.98"/>
    <n v="4.28"/>
    <n v="29.26"/>
    <s v="нет"/>
    <s v="На двор"/>
    <s v="нет"/>
    <n v="315000"/>
    <n v="9216900"/>
    <e v="#REF!"/>
    <m/>
    <e v="#REF!"/>
    <m/>
    <s v="В продаже"/>
    <m/>
    <s v="апартаментст"/>
    <m/>
  </r>
  <r>
    <n v="582"/>
    <n v="256"/>
    <s v="апартамент"/>
    <x v="1"/>
    <n v="1"/>
    <s v="Этаж 07"/>
    <x v="0"/>
    <s v="балкон"/>
    <n v="24.27"/>
    <n v="4.28"/>
    <n v="28.55"/>
    <s v="нет"/>
    <s v="На двор"/>
    <s v="нет"/>
    <n v="315000"/>
    <n v="8993250"/>
    <e v="#REF!"/>
    <m/>
    <e v="#REF!"/>
    <m/>
    <s v="В продаже"/>
    <m/>
    <s v="апартаментст"/>
    <m/>
  </r>
  <r>
    <n v="583"/>
    <n v="257"/>
    <s v="апартамент"/>
    <x v="1"/>
    <n v="1"/>
    <s v="Этаж 07"/>
    <x v="0"/>
    <s v="балкон"/>
    <n v="35.979999999999997"/>
    <n v="14.02"/>
    <n v="50"/>
    <s v="да"/>
    <s v="На море"/>
    <s v="нет"/>
    <n v="405000"/>
    <n v="20250000"/>
    <e v="#REF!"/>
    <m/>
    <e v="#REF!"/>
    <m/>
    <s v="В продаже"/>
    <m/>
    <s v="апартаментст"/>
    <m/>
  </r>
  <r>
    <n v="584"/>
    <n v="258"/>
    <s v="апартамент"/>
    <x v="1"/>
    <n v="1"/>
    <s v="Этаж 07"/>
    <x v="0"/>
    <s v="балкон"/>
    <n v="35.979999999999997"/>
    <n v="14.02"/>
    <n v="50"/>
    <s v="да"/>
    <s v="На море"/>
    <s v="нет"/>
    <n v="405000"/>
    <n v="20250000"/>
    <e v="#REF!"/>
    <m/>
    <e v="#REF!"/>
    <m/>
    <s v="В продаже"/>
    <m/>
    <s v="апартаментст"/>
    <m/>
  </r>
  <r>
    <n v="585"/>
    <n v="259"/>
    <s v="апартамент"/>
    <x v="1"/>
    <n v="1"/>
    <s v="Этаж 07"/>
    <x v="0"/>
    <s v="балкон"/>
    <n v="24.27"/>
    <n v="4.28"/>
    <n v="28.55"/>
    <s v="да"/>
    <s v="На озеро"/>
    <s v="нет"/>
    <n v="335000"/>
    <n v="9564250"/>
    <e v="#REF!"/>
    <m/>
    <e v="#REF!"/>
    <m/>
    <s v="В продаже"/>
    <m/>
    <s v="апартаментст"/>
    <m/>
  </r>
  <r>
    <n v="586"/>
    <n v="260"/>
    <s v="апартамент"/>
    <x v="1"/>
    <n v="1"/>
    <s v="Этаж 07"/>
    <x v="0"/>
    <s v="балкон"/>
    <n v="24.98"/>
    <n v="4.28"/>
    <n v="29.26"/>
    <s v="да"/>
    <s v="На озеро"/>
    <s v="нет"/>
    <n v="335000"/>
    <n v="9802100"/>
    <e v="#REF!"/>
    <m/>
    <e v="#REF!"/>
    <m/>
    <s v="В продаже"/>
    <m/>
    <s v="апартаментст"/>
    <m/>
  </r>
  <r>
    <n v="587"/>
    <n v="261"/>
    <s v="апартамент"/>
    <x v="1"/>
    <n v="1"/>
    <s v="Этаж 07"/>
    <x v="0"/>
    <s v="балкон"/>
    <n v="24.98"/>
    <n v="4.28"/>
    <n v="29.26"/>
    <s v="да"/>
    <s v="На озеро"/>
    <s v="нет"/>
    <n v="335000"/>
    <n v="9802100"/>
    <e v="#REF!"/>
    <m/>
    <e v="#REF!"/>
    <m/>
    <s v="В продаже"/>
    <m/>
    <s v="апартаментст"/>
    <m/>
  </r>
  <r>
    <n v="588"/>
    <n v="262"/>
    <s v="апартамент"/>
    <x v="1"/>
    <n v="1"/>
    <s v="Этаж 07"/>
    <x v="0"/>
    <s v="балкон"/>
    <n v="24.98"/>
    <n v="4.63"/>
    <n v="29.61"/>
    <s v="да"/>
    <s v="На озеро"/>
    <s v="нет"/>
    <n v="335000"/>
    <n v="9919350"/>
    <e v="#REF!"/>
    <m/>
    <e v="#REF!"/>
    <m/>
    <s v="В продаже"/>
    <m/>
    <s v="апартаментст"/>
    <m/>
  </r>
  <r>
    <n v="589"/>
    <n v="263"/>
    <s v="апартамент"/>
    <x v="1"/>
    <n v="1"/>
    <s v="Этаж 07"/>
    <x v="0"/>
    <s v="балкон"/>
    <n v="29.71"/>
    <n v="5.46"/>
    <n v="35.17"/>
    <s v="да"/>
    <s v="На озеро"/>
    <s v="нет"/>
    <n v="335000"/>
    <n v="11781950"/>
    <e v="#REF!"/>
    <m/>
    <e v="#REF!"/>
    <m/>
    <s v="В продаже"/>
    <m/>
    <s v="апартаментст"/>
    <m/>
  </r>
  <r>
    <n v="590"/>
    <n v="264"/>
    <s v="апартамент"/>
    <x v="1"/>
    <n v="1"/>
    <s v="Этаж 07"/>
    <x v="0"/>
    <s v="балкон"/>
    <n v="24.98"/>
    <n v="4.28"/>
    <n v="29.26"/>
    <s v="да"/>
    <s v="На озеро"/>
    <s v="нет"/>
    <n v="335000"/>
    <n v="9802100"/>
    <e v="#REF!"/>
    <m/>
    <e v="#REF!"/>
    <m/>
    <s v="В продаже"/>
    <m/>
    <s v="апартаментст"/>
    <m/>
  </r>
  <r>
    <n v="591"/>
    <n v="265"/>
    <s v="апартамент"/>
    <x v="1"/>
    <n v="1"/>
    <s v="Этаж 07"/>
    <x v="0"/>
    <s v="балкон"/>
    <n v="24.98"/>
    <n v="4.28"/>
    <n v="29.26"/>
    <s v="да"/>
    <s v="На озеро"/>
    <s v="нет"/>
    <n v="335000"/>
    <n v="9802100"/>
    <e v="#REF!"/>
    <m/>
    <e v="#REF!"/>
    <m/>
    <s v="В продаже"/>
    <m/>
    <s v="апартаментст"/>
    <m/>
  </r>
  <r>
    <n v="592"/>
    <n v="266"/>
    <s v="апартамент"/>
    <x v="1"/>
    <n v="1"/>
    <s v="Этаж 07"/>
    <x v="0"/>
    <s v="балкон"/>
    <n v="24.98"/>
    <n v="4.28"/>
    <n v="29.26"/>
    <s v="да"/>
    <s v="На озеро"/>
    <s v="нет"/>
    <n v="335000"/>
    <n v="9802100"/>
    <e v="#REF!"/>
    <m/>
    <e v="#REF!"/>
    <m/>
    <s v="В продаже"/>
    <m/>
    <s v="апартаментст"/>
    <m/>
  </r>
  <r>
    <n v="593"/>
    <n v="267"/>
    <s v="апартамент"/>
    <x v="1"/>
    <n v="1"/>
    <s v="Этаж 07"/>
    <x v="0"/>
    <s v="балкон"/>
    <n v="24.98"/>
    <n v="4.28"/>
    <n v="29.26"/>
    <s v="да"/>
    <s v="На озеро"/>
    <s v="нет"/>
    <n v="335000"/>
    <n v="9802100"/>
    <e v="#REF!"/>
    <m/>
    <e v="#REF!"/>
    <m/>
    <s v="В продаже"/>
    <m/>
    <s v="апартаментст"/>
    <m/>
  </r>
  <r>
    <n v="594"/>
    <n v="268"/>
    <s v="апартамент"/>
    <x v="1"/>
    <n v="1"/>
    <s v="Этаж 07"/>
    <x v="1"/>
    <s v="балкон"/>
    <n v="51.2"/>
    <n v="12.89"/>
    <n v="64.09"/>
    <s v="да"/>
    <s v="На озеро"/>
    <s v="нет"/>
    <n v="335000"/>
    <n v="21470150"/>
    <e v="#REF!"/>
    <m/>
    <e v="#REF!"/>
    <m/>
    <s v="В продаже"/>
    <m/>
    <s v="апартамент1АЕ"/>
    <m/>
  </r>
  <r>
    <n v="595"/>
    <n v="269"/>
    <s v="апартамент"/>
    <x v="1"/>
    <n v="1"/>
    <s v="Этаж 07"/>
    <x v="0"/>
    <s v="балкон"/>
    <n v="24.74"/>
    <n v="4.3499999999999996"/>
    <n v="29.089999999999996"/>
    <s v="да"/>
    <s v="На озеро"/>
    <s v="нет"/>
    <n v="335000"/>
    <n v="9745149.9999999981"/>
    <e v="#REF!"/>
    <m/>
    <e v="#REF!"/>
    <m/>
    <s v="В продаже"/>
    <m/>
    <s v="апартаментст"/>
    <m/>
  </r>
  <r>
    <n v="596"/>
    <n v="270"/>
    <s v="апартамент"/>
    <x v="1"/>
    <n v="1"/>
    <s v="Этаж 07"/>
    <x v="0"/>
    <s v="балкон"/>
    <n v="24.74"/>
    <n v="4.3499999999999996"/>
    <n v="29.089999999999996"/>
    <s v="да"/>
    <s v="На озеро"/>
    <s v="нет"/>
    <n v="335000"/>
    <n v="9745149.9999999981"/>
    <e v="#REF!"/>
    <m/>
    <e v="#REF!"/>
    <m/>
    <s v="В продаже"/>
    <m/>
    <s v="апартаментст"/>
    <m/>
  </r>
  <r>
    <n v="597"/>
    <n v="271"/>
    <s v="апартамент"/>
    <x v="1"/>
    <n v="1"/>
    <s v="Этаж 07"/>
    <x v="0"/>
    <s v="балкон"/>
    <n v="24.74"/>
    <n v="3.72"/>
    <n v="28.459999999999997"/>
    <s v="да"/>
    <s v="На озеро"/>
    <s v="нет"/>
    <n v="335000"/>
    <n v="9534100"/>
    <e v="#REF!"/>
    <m/>
    <e v="#REF!"/>
    <m/>
    <s v="В продаже"/>
    <m/>
    <s v="апартаментст"/>
    <m/>
  </r>
  <r>
    <n v="598"/>
    <n v="272"/>
    <s v="Апарт-отель"/>
    <x v="1"/>
    <n v="1"/>
    <s v="Этаж 08"/>
    <x v="0"/>
    <s v="балкон"/>
    <n v="30.24"/>
    <n v="7.28"/>
    <n v="37.519999999999996"/>
    <s v="да"/>
    <s v="На озеро"/>
    <s v="нет"/>
    <n v="335000"/>
    <n v="12569199.999999998"/>
    <e v="#REF!"/>
    <m/>
    <e v="#REF!"/>
    <m/>
    <s v="В продаже"/>
    <m/>
    <s v="Апарт-отельст"/>
    <m/>
  </r>
  <r>
    <n v="599"/>
    <n v="273"/>
    <s v="Апарт-отель"/>
    <x v="1"/>
    <n v="1"/>
    <s v="Этаж 08"/>
    <x v="0"/>
    <s v="балкон"/>
    <n v="24.74"/>
    <n v="4.28"/>
    <n v="29.02"/>
    <s v="да"/>
    <s v="На озеро"/>
    <s v="нет"/>
    <n v="335000"/>
    <n v="9721700"/>
    <e v="#REF!"/>
    <m/>
    <e v="#REF!"/>
    <m/>
    <s v="В продаже"/>
    <m/>
    <s v="Апарт-отельст"/>
    <m/>
  </r>
  <r>
    <n v="600"/>
    <n v="274"/>
    <s v="Апарт-отель"/>
    <x v="1"/>
    <n v="1"/>
    <s v="Этаж 08"/>
    <x v="0"/>
    <s v="балкон"/>
    <n v="24.27"/>
    <n v="4.28"/>
    <n v="28.55"/>
    <s v="да"/>
    <s v="На озеро"/>
    <s v="нет"/>
    <n v="335000"/>
    <n v="9564250"/>
    <e v="#REF!"/>
    <m/>
    <e v="#REF!"/>
    <m/>
    <s v="В продаже"/>
    <m/>
    <s v="Апарт-отельст"/>
    <m/>
  </r>
  <r>
    <n v="601"/>
    <n v="275"/>
    <s v="Апарт-отель"/>
    <x v="1"/>
    <n v="1"/>
    <s v="Этаж 08"/>
    <x v="0"/>
    <s v="балкон"/>
    <n v="28.04"/>
    <n v="4.42"/>
    <n v="32.46"/>
    <s v="да"/>
    <s v="На озеро"/>
    <s v="нет"/>
    <n v="340000"/>
    <n v="11036400"/>
    <e v="#REF!"/>
    <m/>
    <e v="#REF!"/>
    <m/>
    <s v="В продаже"/>
    <m/>
    <s v="Апарт-отельст"/>
    <m/>
  </r>
  <r>
    <n v="602"/>
    <n v="276"/>
    <s v="Апарт-отель"/>
    <x v="1"/>
    <n v="1"/>
    <s v="Этаж 08"/>
    <x v="1"/>
    <s v="балкон"/>
    <n v="53.16"/>
    <n v="8.7899999999999991"/>
    <n v="61.949999999999996"/>
    <s v="нет"/>
    <s v="На двор"/>
    <s v="нет"/>
    <n v="325000"/>
    <n v="20133750"/>
    <e v="#REF!"/>
    <m/>
    <e v="#REF!"/>
    <m/>
    <s v="В продаже"/>
    <m/>
    <s v="Апарт-отель1АЕ"/>
    <m/>
  </r>
  <r>
    <n v="603"/>
    <n v="277"/>
    <s v="Апарт-отель"/>
    <x v="1"/>
    <n v="1"/>
    <s v="Этаж 08"/>
    <x v="0"/>
    <s v="балкон"/>
    <n v="24.74"/>
    <n v="4.28"/>
    <n v="29.02"/>
    <s v="нет"/>
    <s v="На двор"/>
    <s v="нет"/>
    <n v="310000"/>
    <n v="8996200"/>
    <e v="#REF!"/>
    <m/>
    <e v="#REF!"/>
    <m/>
    <s v="В продаже"/>
    <m/>
    <s v="Апарт-отельст"/>
    <m/>
  </r>
  <r>
    <n v="604"/>
    <n v="278"/>
    <s v="Апарт-отель"/>
    <x v="1"/>
    <n v="1"/>
    <s v="Этаж 08"/>
    <x v="0"/>
    <s v="балкон"/>
    <n v="24.74"/>
    <n v="3.86"/>
    <n v="28.599999999999998"/>
    <s v="нет"/>
    <s v="На двор"/>
    <s v="нет"/>
    <n v="310000"/>
    <n v="8866000"/>
    <e v="#REF!"/>
    <m/>
    <e v="#REF!"/>
    <m/>
    <s v="В продаже"/>
    <m/>
    <s v="Апарт-отельст"/>
    <m/>
  </r>
  <r>
    <n v="605"/>
    <n v="279"/>
    <s v="Апарт-отель"/>
    <x v="1"/>
    <n v="1"/>
    <s v="Этаж 08"/>
    <x v="0"/>
    <s v="балкон"/>
    <n v="24.74"/>
    <n v="4.28"/>
    <n v="29.02"/>
    <s v="нет"/>
    <s v="На двор"/>
    <s v="нет"/>
    <n v="310000"/>
    <n v="8996200"/>
    <e v="#REF!"/>
    <m/>
    <e v="#REF!"/>
    <m/>
    <s v="В продаже"/>
    <m/>
    <s v="Апарт-отельст"/>
    <m/>
  </r>
  <r>
    <n v="606"/>
    <n v="280"/>
    <s v="апартамент"/>
    <x v="1"/>
    <n v="1"/>
    <s v="Этаж 08"/>
    <x v="0"/>
    <s v="балкон"/>
    <n v="24.74"/>
    <n v="4.28"/>
    <n v="29.02"/>
    <s v="нет"/>
    <s v="На двор"/>
    <s v="нет"/>
    <n v="310000"/>
    <n v="8996200"/>
    <e v="#REF!"/>
    <m/>
    <e v="#REF!"/>
    <m/>
    <s v="В продаже"/>
    <m/>
    <s v="апартаментст"/>
    <m/>
  </r>
  <r>
    <n v="607"/>
    <n v="281"/>
    <s v="апартамент"/>
    <x v="1"/>
    <n v="1"/>
    <s v="Этаж 08"/>
    <x v="0"/>
    <s v="балкон"/>
    <n v="24.74"/>
    <n v="4.28"/>
    <n v="29.02"/>
    <s v="нет"/>
    <s v="На двор"/>
    <s v="нет"/>
    <n v="310000"/>
    <n v="8996200"/>
    <e v="#REF!"/>
    <m/>
    <e v="#REF!"/>
    <m/>
    <s v="В продаже"/>
    <m/>
    <s v="апартаментст"/>
    <m/>
  </r>
  <r>
    <n v="608"/>
    <n v="282"/>
    <s v="апартамент"/>
    <x v="1"/>
    <n v="1"/>
    <s v="Этаж 08"/>
    <x v="1"/>
    <s v="балкон"/>
    <n v="49.45"/>
    <n v="8.09"/>
    <n v="57.540000000000006"/>
    <s v="да"/>
    <s v="На море"/>
    <s v="нет"/>
    <n v="405000"/>
    <n v="23303700.000000004"/>
    <e v="#REF!"/>
    <m/>
    <e v="#REF!"/>
    <m/>
    <s v="В продаже"/>
    <m/>
    <s v="апартамент1АЕ"/>
    <m/>
  </r>
  <r>
    <n v="609"/>
    <n v="283"/>
    <s v="апартамент"/>
    <x v="1"/>
    <n v="1"/>
    <s v="Этаж 08"/>
    <x v="0"/>
    <s v="балкон"/>
    <n v="31.7"/>
    <n v="3.72"/>
    <n v="35.42"/>
    <s v="да"/>
    <s v="На море"/>
    <s v="нет"/>
    <n v="405000"/>
    <n v="14345100"/>
    <e v="#REF!"/>
    <m/>
    <e v="#REF!"/>
    <m/>
    <s v="В продаже"/>
    <m/>
    <s v="апартаментст"/>
    <m/>
  </r>
  <r>
    <n v="610"/>
    <n v="284"/>
    <s v="апартамент"/>
    <x v="1"/>
    <n v="1"/>
    <s v="Этаж 09"/>
    <x v="0"/>
    <s v="балкон"/>
    <n v="35.82"/>
    <n v="7.36"/>
    <n v="43.18"/>
    <s v="да"/>
    <s v="На озеро"/>
    <s v="нет"/>
    <n v="335000"/>
    <n v="14465300"/>
    <e v="#REF!"/>
    <m/>
    <e v="#REF!"/>
    <m/>
    <s v="В продаже"/>
    <m/>
    <s v="апартаментст"/>
    <m/>
  </r>
  <r>
    <n v="611"/>
    <n v="285"/>
    <s v="апартамент"/>
    <x v="1"/>
    <n v="1"/>
    <s v="Этаж 09"/>
    <x v="0"/>
    <s v="балкон"/>
    <n v="24.72"/>
    <n v="4.3899999999999997"/>
    <n v="29.11"/>
    <s v="да"/>
    <s v="На озеро"/>
    <s v="нет"/>
    <n v="335000"/>
    <n v="9751850"/>
    <e v="#REF!"/>
    <m/>
    <e v="#REF!"/>
    <m/>
    <s v="В продаже"/>
    <m/>
    <s v="апартаментст"/>
    <m/>
  </r>
  <r>
    <n v="612"/>
    <n v="286"/>
    <s v="апартамент"/>
    <x v="1"/>
    <n v="1"/>
    <s v="Этаж 09"/>
    <x v="0"/>
    <s v="балкон"/>
    <n v="24.28"/>
    <n v="4.3899999999999997"/>
    <n v="28.67"/>
    <s v="да"/>
    <s v="На озеро"/>
    <s v="нет"/>
    <n v="335000"/>
    <n v="9604450"/>
    <e v="#REF!"/>
    <m/>
    <e v="#REF!"/>
    <m/>
    <s v="В продаже"/>
    <m/>
    <s v="апартаментст"/>
    <m/>
  </r>
  <r>
    <n v="613"/>
    <n v="287"/>
    <s v="апартамент"/>
    <x v="1"/>
    <n v="1"/>
    <s v="Этаж 09"/>
    <x v="0"/>
    <s v="балкон"/>
    <n v="28.03"/>
    <n v="4.5"/>
    <n v="32.53"/>
    <s v="да"/>
    <s v="На озеро"/>
    <s v="нет"/>
    <n v="340000"/>
    <n v="11060200"/>
    <e v="#REF!"/>
    <m/>
    <e v="#REF!"/>
    <m/>
    <s v="В продаже"/>
    <m/>
    <s v="апартаментст"/>
    <m/>
  </r>
  <r>
    <n v="614"/>
    <n v="288"/>
    <s v="апартамент"/>
    <x v="1"/>
    <n v="1"/>
    <s v="Этаж 09"/>
    <x v="1"/>
    <s v="балкон"/>
    <n v="53.16"/>
    <n v="8.9700000000000006"/>
    <n v="62.129999999999995"/>
    <s v="нет"/>
    <s v="На двор"/>
    <s v="нет"/>
    <n v="325000"/>
    <n v="20192250"/>
    <e v="#REF!"/>
    <m/>
    <e v="#REF!"/>
    <m/>
    <s v="В продаже"/>
    <m/>
    <s v="апартамент1АЕ"/>
    <m/>
  </r>
  <r>
    <n v="615"/>
    <n v="289"/>
    <s v="апартамент"/>
    <x v="1"/>
    <n v="1"/>
    <s v="Этаж 09"/>
    <x v="0"/>
    <s v="балкон"/>
    <n v="24.73"/>
    <n v="4.3899999999999997"/>
    <n v="29.12"/>
    <s v="нет"/>
    <s v="На двор"/>
    <s v="нет"/>
    <n v="310000"/>
    <n v="9027200"/>
    <e v="#REF!"/>
    <m/>
    <e v="#REF!"/>
    <m/>
    <s v="В продаже"/>
    <m/>
    <s v="апартаментст"/>
    <m/>
  </r>
  <r>
    <n v="616"/>
    <n v="290"/>
    <s v="апартамент"/>
    <x v="1"/>
    <n v="1"/>
    <s v="Этаж 09"/>
    <x v="0"/>
    <s v="балкон"/>
    <n v="24.73"/>
    <n v="4.0199999999999996"/>
    <n v="28.75"/>
    <s v="нет"/>
    <s v="На двор"/>
    <s v="нет"/>
    <n v="310000"/>
    <n v="8912500"/>
    <e v="#REF!"/>
    <m/>
    <e v="#REF!"/>
    <m/>
    <s v="В продаже"/>
    <m/>
    <s v="апартаментст"/>
    <m/>
  </r>
  <r>
    <n v="617"/>
    <n v="291"/>
    <s v="апартамент"/>
    <x v="1"/>
    <n v="1"/>
    <s v="Этаж 09"/>
    <x v="0"/>
    <s v="балкон"/>
    <n v="24.74"/>
    <n v="4.3899999999999997"/>
    <n v="29.13"/>
    <s v="нет"/>
    <s v="На двор"/>
    <s v="нет"/>
    <n v="310000"/>
    <n v="9030300"/>
    <e v="#REF!"/>
    <m/>
    <e v="#REF!"/>
    <m/>
    <s v="В продаже"/>
    <m/>
    <s v="апартаментст"/>
    <m/>
  </r>
  <r>
    <n v="618"/>
    <n v="292"/>
    <s v="апартамент"/>
    <x v="1"/>
    <n v="1"/>
    <s v="Этаж 09"/>
    <x v="0"/>
    <s v="балкон"/>
    <n v="24.73"/>
    <n v="4.3899999999999997"/>
    <n v="29.12"/>
    <s v="нет"/>
    <s v="На двор"/>
    <s v="нет"/>
    <n v="310000"/>
    <n v="9027200"/>
    <e v="#REF!"/>
    <m/>
    <e v="#REF!"/>
    <m/>
    <s v="В продаже"/>
    <m/>
    <s v="апартаментст"/>
    <m/>
  </r>
  <r>
    <n v="619"/>
    <n v="293"/>
    <s v="апартамент"/>
    <x v="1"/>
    <n v="1"/>
    <s v="Этаж 09"/>
    <x v="0"/>
    <s v="балкон"/>
    <n v="24.73"/>
    <n v="4.3899999999999997"/>
    <n v="29.12"/>
    <s v="нет"/>
    <s v="На двор"/>
    <s v="нет"/>
    <n v="310000"/>
    <n v="9027200"/>
    <e v="#REF!"/>
    <m/>
    <e v="#REF!"/>
    <m/>
    <s v="В продаже"/>
    <m/>
    <s v="апартаментст"/>
    <m/>
  </r>
  <r>
    <n v="620"/>
    <n v="294"/>
    <s v="апартамент"/>
    <x v="1"/>
    <n v="1"/>
    <s v="Этаж 09"/>
    <x v="1"/>
    <s v="балкон"/>
    <n v="49.46"/>
    <n v="8.26"/>
    <n v="57.72"/>
    <s v="да"/>
    <s v="На море"/>
    <s v="нет"/>
    <n v="410000"/>
    <n v="23665200"/>
    <e v="#REF!"/>
    <m/>
    <e v="#REF!"/>
    <m/>
    <s v="В продаже"/>
    <m/>
    <s v="апартамент1АЕ"/>
    <m/>
  </r>
  <r>
    <n v="621"/>
    <n v="295"/>
    <s v="апартамент"/>
    <x v="1"/>
    <n v="1"/>
    <s v="Этаж 09"/>
    <x v="0"/>
    <s v="балкон"/>
    <n v="31.7"/>
    <n v="3.8"/>
    <n v="35.5"/>
    <s v="да"/>
    <s v="На море"/>
    <s v="нет"/>
    <n v="410000"/>
    <n v="14555000"/>
    <e v="#REF!"/>
    <m/>
    <e v="#REF!"/>
    <m/>
    <s v="В продаже"/>
    <m/>
    <s v="апартаментст"/>
    <m/>
  </r>
  <r>
    <n v="622"/>
    <n v="296"/>
    <s v="апартамент"/>
    <x v="1"/>
    <n v="1"/>
    <s v="Этаж 10"/>
    <x v="0"/>
    <s v="балкон"/>
    <n v="35.82"/>
    <n v="7.28"/>
    <n v="43.1"/>
    <s v="да"/>
    <s v="На озеро"/>
    <s v="нет"/>
    <n v="335000"/>
    <n v="14438500"/>
    <e v="#REF!"/>
    <m/>
    <e v="#REF!"/>
    <m/>
    <s v="В продаже"/>
    <m/>
    <s v="апартаментст"/>
    <m/>
  </r>
  <r>
    <n v="623"/>
    <n v="297"/>
    <s v="апартамент"/>
    <x v="1"/>
    <n v="1"/>
    <s v="Этаж 10"/>
    <x v="0"/>
    <s v="балкон"/>
    <n v="24.72"/>
    <n v="4.28"/>
    <n v="29"/>
    <s v="да"/>
    <s v="На озеро"/>
    <s v="нет"/>
    <n v="335000"/>
    <n v="9715000"/>
    <e v="#REF!"/>
    <m/>
    <e v="#REF!"/>
    <m/>
    <s v="В продаже"/>
    <m/>
    <s v="апартаментст"/>
    <m/>
  </r>
  <r>
    <n v="624"/>
    <n v="298"/>
    <s v="апартамент"/>
    <x v="1"/>
    <n v="1"/>
    <s v="Этаж 10"/>
    <x v="0"/>
    <s v="балкон"/>
    <n v="24.28"/>
    <n v="4.28"/>
    <n v="28.560000000000002"/>
    <s v="да"/>
    <s v="На озеро"/>
    <s v="нет"/>
    <n v="335000"/>
    <n v="9567600"/>
    <e v="#REF!"/>
    <m/>
    <e v="#REF!"/>
    <m/>
    <s v="В продаже"/>
    <m/>
    <s v="апартаментст"/>
    <m/>
  </r>
  <r>
    <n v="625"/>
    <n v="299"/>
    <s v="апартамент"/>
    <x v="1"/>
    <n v="1"/>
    <s v="Этаж 10"/>
    <x v="0"/>
    <s v="балкон"/>
    <n v="28.03"/>
    <n v="4.42"/>
    <n v="32.450000000000003"/>
    <s v="да"/>
    <s v="На озеро"/>
    <s v="нет"/>
    <n v="340000"/>
    <n v="11033000.000000002"/>
    <e v="#REF!"/>
    <m/>
    <e v="#REF!"/>
    <m/>
    <s v="В продаже"/>
    <m/>
    <s v="апартаментст"/>
    <m/>
  </r>
  <r>
    <n v="626"/>
    <n v="300"/>
    <s v="апартамент"/>
    <x v="1"/>
    <n v="1"/>
    <s v="Этаж 10"/>
    <x v="1"/>
    <s v="балкон"/>
    <n v="53.16"/>
    <n v="8.7899999999999991"/>
    <n v="61.949999999999996"/>
    <s v="да"/>
    <s v="На море (частично)"/>
    <s v="нет"/>
    <n v="335000"/>
    <n v="20753250"/>
    <e v="#REF!"/>
    <m/>
    <e v="#REF!"/>
    <m/>
    <s v="В продаже"/>
    <m/>
    <s v="апартамент1АЕ"/>
    <m/>
  </r>
  <r>
    <n v="627"/>
    <n v="301"/>
    <s v="апартамент"/>
    <x v="1"/>
    <n v="1"/>
    <s v="Этаж 10"/>
    <x v="0"/>
    <s v="балкон"/>
    <n v="24.73"/>
    <n v="4.28"/>
    <n v="29.01"/>
    <s v="да"/>
    <s v="На море (частично)"/>
    <s v="нет"/>
    <n v="335000"/>
    <n v="9718350"/>
    <e v="#REF!"/>
    <m/>
    <e v="#REF!"/>
    <m/>
    <s v="В продаже"/>
    <m/>
    <s v="апартаментст"/>
    <m/>
  </r>
  <r>
    <n v="628"/>
    <n v="302"/>
    <s v="апартамент"/>
    <x v="1"/>
    <n v="1"/>
    <s v="Этаж 10"/>
    <x v="0"/>
    <s v="балкон"/>
    <n v="24.73"/>
    <n v="3.86"/>
    <n v="28.59"/>
    <s v="нет"/>
    <s v="На двор"/>
    <s v="нет"/>
    <n v="325000"/>
    <n v="9291750"/>
    <e v="#REF!"/>
    <m/>
    <e v="#REF!"/>
    <m/>
    <s v="В продаже"/>
    <m/>
    <s v="апартаментст"/>
    <m/>
  </r>
  <r>
    <n v="629"/>
    <n v="303"/>
    <s v="апартамент"/>
    <x v="1"/>
    <n v="1"/>
    <s v="Этаж 10"/>
    <x v="0"/>
    <s v="балкон"/>
    <n v="24.74"/>
    <n v="4.28"/>
    <n v="29.02"/>
    <s v="нет"/>
    <s v="На двор"/>
    <s v="нет"/>
    <n v="310000"/>
    <n v="8996200"/>
    <e v="#REF!"/>
    <m/>
    <e v="#REF!"/>
    <m/>
    <s v="В продаже"/>
    <m/>
    <s v="апартаментст"/>
    <m/>
  </r>
  <r>
    <n v="630"/>
    <n v="304"/>
    <s v="апартамент"/>
    <x v="1"/>
    <n v="1"/>
    <s v="Этаж 10"/>
    <x v="0"/>
    <s v="балкон"/>
    <n v="24.73"/>
    <n v="4.28"/>
    <n v="29.01"/>
    <s v="нет"/>
    <s v="На двор"/>
    <s v="нет"/>
    <n v="310000"/>
    <n v="8993100"/>
    <e v="#REF!"/>
    <m/>
    <e v="#REF!"/>
    <m/>
    <s v="В продаже"/>
    <m/>
    <s v="апартаментст"/>
    <m/>
  </r>
  <r>
    <n v="631"/>
    <n v="305"/>
    <s v="апартамент"/>
    <x v="1"/>
    <n v="1"/>
    <s v="Этаж 10"/>
    <x v="0"/>
    <s v="балкон"/>
    <n v="24.73"/>
    <n v="4.28"/>
    <n v="29.01"/>
    <s v="нет"/>
    <s v="На двор"/>
    <s v="нет"/>
    <n v="310000"/>
    <n v="8993100"/>
    <e v="#REF!"/>
    <m/>
    <e v="#REF!"/>
    <m/>
    <s v="В продаже"/>
    <m/>
    <s v="апартаментст"/>
    <m/>
  </r>
  <r>
    <n v="632"/>
    <n v="306"/>
    <s v="апартамент"/>
    <x v="1"/>
    <n v="1"/>
    <s v="Этаж 10"/>
    <x v="1"/>
    <s v="балкон"/>
    <n v="49.46"/>
    <n v="8.7899999999999991"/>
    <n v="58.25"/>
    <s v="нет"/>
    <s v="На двор"/>
    <s v="нет"/>
    <n v="325000"/>
    <n v="18931250"/>
    <e v="#REF!"/>
    <m/>
    <e v="#REF!"/>
    <m/>
    <s v="В продаже"/>
    <m/>
    <s v="апартамент1АЕ"/>
    <m/>
  </r>
  <r>
    <n v="633"/>
    <n v="307"/>
    <s v="апартамент"/>
    <x v="1"/>
    <n v="1"/>
    <s v="Этаж 10"/>
    <x v="0"/>
    <s v="балкон"/>
    <n v="31.7"/>
    <n v="4.42"/>
    <n v="36.119999999999997"/>
    <s v="да"/>
    <s v="На море"/>
    <s v="нет"/>
    <n v="410000"/>
    <n v="14809199.999999998"/>
    <e v="#REF!"/>
    <m/>
    <e v="#REF!"/>
    <m/>
    <s v="В продаже"/>
    <m/>
    <s v="апартаментст"/>
    <m/>
  </r>
  <r>
    <n v="634"/>
    <n v="308"/>
    <s v="апартамент"/>
    <x v="1"/>
    <n v="1"/>
    <s v="Этаж 11"/>
    <x v="0"/>
    <s v="балкон"/>
    <n v="35.82"/>
    <n v="7.28"/>
    <n v="43.1"/>
    <s v="да"/>
    <s v="На море"/>
    <s v="нет"/>
    <n v="405000"/>
    <n v="17455500"/>
    <e v="#REF!"/>
    <m/>
    <e v="#REF!"/>
    <m/>
    <s v="В продаже"/>
    <m/>
    <s v="апартаментст"/>
    <m/>
  </r>
  <r>
    <n v="635"/>
    <n v="309"/>
    <s v="апартамент"/>
    <x v="1"/>
    <n v="1"/>
    <s v="Этаж 11"/>
    <x v="0"/>
    <s v="балкон"/>
    <n v="24.72"/>
    <n v="4.28"/>
    <n v="29"/>
    <s v="да"/>
    <s v="На озеро"/>
    <s v="нет"/>
    <n v="335000"/>
    <n v="9715000"/>
    <e v="#REF!"/>
    <m/>
    <e v="#REF!"/>
    <m/>
    <s v="В продаже"/>
    <m/>
    <s v="апартаментст"/>
    <m/>
  </r>
  <r>
    <n v="636"/>
    <n v="310"/>
    <s v="апартамент"/>
    <x v="1"/>
    <n v="1"/>
    <s v="Этаж 11"/>
    <x v="0"/>
    <s v="балкон"/>
    <n v="24.28"/>
    <n v="4.28"/>
    <n v="28.560000000000002"/>
    <s v="да"/>
    <s v="На озеро"/>
    <s v="нет"/>
    <n v="335000"/>
    <n v="9567600"/>
    <e v="#REF!"/>
    <m/>
    <e v="#REF!"/>
    <m/>
    <s v="В продаже"/>
    <m/>
    <s v="апартаментст"/>
    <m/>
  </r>
  <r>
    <n v="637"/>
    <n v="311"/>
    <s v="апартамент"/>
    <x v="1"/>
    <n v="1"/>
    <s v="Этаж 11"/>
    <x v="0"/>
    <s v="балкон"/>
    <n v="28.03"/>
    <n v="4.42"/>
    <n v="32.450000000000003"/>
    <s v="да"/>
    <s v="На озеро"/>
    <s v="нет"/>
    <n v="340000"/>
    <n v="11033000.000000002"/>
    <e v="#REF!"/>
    <m/>
    <e v="#REF!"/>
    <m/>
    <s v="В продаже"/>
    <m/>
    <s v="апартаментст"/>
    <m/>
  </r>
  <r>
    <n v="638"/>
    <n v="312"/>
    <s v="апартамент"/>
    <x v="1"/>
    <n v="1"/>
    <s v="Этаж 11"/>
    <x v="1"/>
    <s v="балкон"/>
    <n v="53.16"/>
    <n v="8.7899999999999991"/>
    <n v="61.949999999999996"/>
    <s v="да"/>
    <s v="На море (частично)"/>
    <s v="нет"/>
    <n v="335000"/>
    <n v="20753250"/>
    <e v="#REF!"/>
    <m/>
    <e v="#REF!"/>
    <m/>
    <s v="В продаже"/>
    <m/>
    <s v="апартамент1АЕ"/>
    <m/>
  </r>
  <r>
    <n v="639"/>
    <n v="313"/>
    <s v="апартамент"/>
    <x v="1"/>
    <n v="1"/>
    <s v="Этаж 11"/>
    <x v="0"/>
    <s v="балкон"/>
    <n v="24.73"/>
    <n v="4.28"/>
    <n v="29.01"/>
    <s v="да"/>
    <s v="На море (частично)"/>
    <s v="нет"/>
    <n v="335000"/>
    <n v="9718350"/>
    <e v="#REF!"/>
    <m/>
    <e v="#REF!"/>
    <m/>
    <s v="В продаже"/>
    <m/>
    <s v="апартаментст"/>
    <m/>
  </r>
  <r>
    <n v="640"/>
    <n v="314"/>
    <s v="апартамент"/>
    <x v="1"/>
    <n v="1"/>
    <s v="Этаж 11"/>
    <x v="0"/>
    <s v="балкон"/>
    <n v="24.73"/>
    <n v="3.86"/>
    <n v="28.59"/>
    <s v="нет"/>
    <s v="На двор"/>
    <s v="нет"/>
    <n v="325000"/>
    <n v="9291750"/>
    <e v="#REF!"/>
    <m/>
    <e v="#REF!"/>
    <m/>
    <s v="В продаже"/>
    <m/>
    <s v="апартаментст"/>
    <m/>
  </r>
  <r>
    <n v="641"/>
    <n v="315"/>
    <s v="апартамент"/>
    <x v="1"/>
    <n v="1"/>
    <s v="Этаж 11"/>
    <x v="0"/>
    <s v="балкон"/>
    <n v="24.74"/>
    <n v="4.28"/>
    <n v="29.02"/>
    <s v="нет"/>
    <s v="На двор"/>
    <s v="нет"/>
    <n v="310000"/>
    <n v="8996200"/>
    <e v="#REF!"/>
    <m/>
    <e v="#REF!"/>
    <m/>
    <s v="В продаже"/>
    <m/>
    <s v="апартаментст"/>
    <m/>
  </r>
  <r>
    <n v="642"/>
    <n v="316"/>
    <s v="апартамент"/>
    <x v="1"/>
    <n v="1"/>
    <s v="Этаж 11"/>
    <x v="0"/>
    <s v="балкон"/>
    <n v="24.73"/>
    <n v="4.28"/>
    <n v="29.01"/>
    <s v="нет"/>
    <s v="На двор"/>
    <s v="нет"/>
    <n v="310000"/>
    <n v="8993100"/>
    <e v="#REF!"/>
    <m/>
    <e v="#REF!"/>
    <m/>
    <s v="В продаже"/>
    <m/>
    <s v="апартаментст"/>
    <m/>
  </r>
  <r>
    <n v="643"/>
    <n v="317"/>
    <s v="апартамент"/>
    <x v="1"/>
    <n v="1"/>
    <s v="Этаж 11"/>
    <x v="0"/>
    <s v="балкон"/>
    <n v="24.73"/>
    <n v="4.28"/>
    <n v="29.01"/>
    <s v="нет"/>
    <s v="На двор"/>
    <s v="нет"/>
    <n v="310000"/>
    <n v="8993100"/>
    <e v="#REF!"/>
    <m/>
    <e v="#REF!"/>
    <m/>
    <s v="В продаже"/>
    <m/>
    <s v="апартаментст"/>
    <m/>
  </r>
  <r>
    <n v="644"/>
    <n v="318"/>
    <s v="апартамент"/>
    <x v="1"/>
    <n v="1"/>
    <s v="Этаж 11"/>
    <x v="1"/>
    <s v="балкон"/>
    <n v="49.46"/>
    <n v="8.7899999999999991"/>
    <n v="58.25"/>
    <s v="да"/>
    <s v="На море"/>
    <s v="нет"/>
    <n v="410000"/>
    <n v="23882500"/>
    <e v="#REF!"/>
    <m/>
    <e v="#REF!"/>
    <m/>
    <s v="В продаже"/>
    <m/>
    <s v="апартамент1АЕ"/>
    <m/>
  </r>
  <r>
    <n v="645"/>
    <n v="319"/>
    <s v="апартамент"/>
    <x v="1"/>
    <n v="1"/>
    <s v="Этаж 11"/>
    <x v="0"/>
    <s v="балкон"/>
    <n v="31.7"/>
    <n v="4.42"/>
    <n v="36.119999999999997"/>
    <s v="да"/>
    <s v="На море"/>
    <s v="нет"/>
    <n v="410000"/>
    <n v="14809199.999999998"/>
    <e v="#REF!"/>
    <m/>
    <e v="#REF!"/>
    <m/>
    <s v="В продаже"/>
    <m/>
    <s v="апартаментст"/>
    <m/>
  </r>
  <r>
    <n v="646"/>
    <n v="320"/>
    <s v="апартамент"/>
    <x v="1"/>
    <n v="1"/>
    <s v="Этаж 12"/>
    <x v="0"/>
    <s v="балкон"/>
    <n v="35.83"/>
    <n v="7.28"/>
    <n v="43.11"/>
    <s v="да"/>
    <s v="На озеро"/>
    <s v="нет"/>
    <n v="335000"/>
    <n v="14441850"/>
    <e v="#REF!"/>
    <m/>
    <e v="#REF!"/>
    <m/>
    <s v="В продаже"/>
    <m/>
    <s v="апартаментст"/>
    <m/>
  </r>
  <r>
    <n v="647"/>
    <n v="321"/>
    <s v="апартамент"/>
    <x v="1"/>
    <n v="1"/>
    <s v="Этаж 12"/>
    <x v="0"/>
    <s v="балкон"/>
    <n v="24.74"/>
    <n v="4.28"/>
    <n v="29.02"/>
    <s v="да"/>
    <s v="На озеро"/>
    <s v="нет"/>
    <n v="335000"/>
    <n v="9721700"/>
    <e v="#REF!"/>
    <m/>
    <e v="#REF!"/>
    <m/>
    <s v="В продаже"/>
    <m/>
    <s v="апартаментст"/>
    <m/>
  </r>
  <r>
    <n v="648"/>
    <n v="322"/>
    <s v="апартамент"/>
    <x v="1"/>
    <n v="1"/>
    <s v="Этаж 12"/>
    <x v="0"/>
    <s v="балкон"/>
    <n v="24.27"/>
    <n v="4.28"/>
    <n v="28.55"/>
    <s v="да"/>
    <s v="На озеро"/>
    <s v="нет"/>
    <n v="335000"/>
    <n v="9564250"/>
    <e v="#REF!"/>
    <m/>
    <e v="#REF!"/>
    <m/>
    <s v="В продаже"/>
    <m/>
    <s v="апартаментст"/>
    <m/>
  </r>
  <r>
    <n v="649"/>
    <n v="323"/>
    <s v="апартамент"/>
    <x v="1"/>
    <n v="1"/>
    <s v="Этаж 12"/>
    <x v="0"/>
    <s v="балкон"/>
    <n v="28.04"/>
    <n v="4.42"/>
    <n v="32.46"/>
    <s v="да"/>
    <s v="На озеро"/>
    <s v="нет"/>
    <n v="340000"/>
    <n v="11036400"/>
    <e v="#REF!"/>
    <m/>
    <e v="#REF!"/>
    <m/>
    <s v="В продаже"/>
    <m/>
    <s v="апартаментст"/>
    <m/>
  </r>
  <r>
    <n v="650"/>
    <n v="324"/>
    <s v="апартамент"/>
    <x v="1"/>
    <n v="1"/>
    <s v="Этаж 12"/>
    <x v="1"/>
    <s v="балкон"/>
    <n v="53.16"/>
    <n v="8.7899999999999991"/>
    <n v="61.949999999999996"/>
    <s v="да"/>
    <s v="На море (частично)"/>
    <s v="нет"/>
    <n v="335000"/>
    <n v="20753250"/>
    <e v="#REF!"/>
    <m/>
    <e v="#REF!"/>
    <m/>
    <s v="В продаже"/>
    <m/>
    <s v="апартамент1АЕ"/>
    <m/>
  </r>
  <r>
    <n v="651"/>
    <n v="325"/>
    <s v="апартамент"/>
    <x v="1"/>
    <n v="1"/>
    <s v="Этаж 12"/>
    <x v="0"/>
    <s v="балкон"/>
    <n v="24.74"/>
    <n v="4.28"/>
    <n v="29.02"/>
    <s v="да"/>
    <s v="На море (частично)"/>
    <s v="нет"/>
    <n v="335000"/>
    <n v="9721700"/>
    <e v="#REF!"/>
    <m/>
    <e v="#REF!"/>
    <m/>
    <s v="В продаже"/>
    <m/>
    <s v="апартаментст"/>
    <m/>
  </r>
  <r>
    <n v="652"/>
    <n v="326"/>
    <s v="апартамент"/>
    <x v="1"/>
    <n v="1"/>
    <s v="Этаж 12"/>
    <x v="0"/>
    <s v="балкон"/>
    <n v="24.74"/>
    <n v="3.86"/>
    <n v="28.599999999999998"/>
    <s v="нет"/>
    <s v="На двор"/>
    <s v="нет"/>
    <n v="325000"/>
    <n v="9295000"/>
    <e v="#REF!"/>
    <m/>
    <e v="#REF!"/>
    <m/>
    <s v="В продаже"/>
    <m/>
    <s v="апартаментст"/>
    <m/>
  </r>
  <r>
    <n v="653"/>
    <n v="327"/>
    <s v="апартамент"/>
    <x v="1"/>
    <n v="1"/>
    <s v="Этаж 12"/>
    <x v="0"/>
    <s v="балкон"/>
    <n v="24.74"/>
    <n v="4.28"/>
    <n v="29.02"/>
    <s v="нет"/>
    <s v="На двор"/>
    <s v="нет"/>
    <n v="325000"/>
    <n v="9431500"/>
    <e v="#REF!"/>
    <m/>
    <e v="#REF!"/>
    <m/>
    <s v="В продаже"/>
    <m/>
    <s v="апартаментст"/>
    <m/>
  </r>
  <r>
    <n v="654"/>
    <n v="328"/>
    <s v="апартамент"/>
    <x v="1"/>
    <n v="1"/>
    <s v="Этаж 12"/>
    <x v="0"/>
    <s v="балкон"/>
    <n v="24.74"/>
    <n v="4.28"/>
    <n v="29.02"/>
    <s v="нет"/>
    <s v="На двор"/>
    <s v="нет"/>
    <n v="325000"/>
    <n v="9431500"/>
    <e v="#REF!"/>
    <m/>
    <e v="#REF!"/>
    <m/>
    <s v="В продаже"/>
    <m/>
    <s v="апартаментст"/>
    <m/>
  </r>
  <r>
    <n v="655"/>
    <n v="329"/>
    <s v="апартамент"/>
    <x v="1"/>
    <n v="1"/>
    <s v="Этаж 12"/>
    <x v="0"/>
    <s v="балкон"/>
    <n v="24.74"/>
    <n v="4.28"/>
    <n v="29.02"/>
    <s v="нет"/>
    <s v="На двор"/>
    <s v="нет"/>
    <n v="325000"/>
    <n v="9431500"/>
    <e v="#REF!"/>
    <m/>
    <e v="#REF!"/>
    <m/>
    <s v="В продаже"/>
    <m/>
    <s v="апартаментст"/>
    <m/>
  </r>
  <r>
    <n v="656"/>
    <n v="330"/>
    <s v="апартамент"/>
    <x v="1"/>
    <n v="1"/>
    <s v="Этаж 12"/>
    <x v="1"/>
    <s v="балкон"/>
    <n v="49.46"/>
    <n v="8.7899999999999991"/>
    <n v="58.25"/>
    <s v="да"/>
    <s v="На море"/>
    <s v="нет"/>
    <n v="410000"/>
    <n v="23882500"/>
    <e v="#REF!"/>
    <m/>
    <e v="#REF!"/>
    <m/>
    <s v="В продаже"/>
    <m/>
    <s v="апартамент1АЕ"/>
    <m/>
  </r>
  <r>
    <n v="657"/>
    <n v="331"/>
    <s v="апартамент"/>
    <x v="1"/>
    <n v="1"/>
    <s v="Этаж 12"/>
    <x v="0"/>
    <s v="балкон"/>
    <n v="31.7"/>
    <n v="4.42"/>
    <n v="36.119999999999997"/>
    <s v="да"/>
    <s v="На море"/>
    <s v="нет"/>
    <n v="410000"/>
    <n v="14809199.999999998"/>
    <e v="#REF!"/>
    <m/>
    <e v="#REF!"/>
    <m/>
    <s v="В продаже"/>
    <m/>
    <s v="апартаментст"/>
    <m/>
  </r>
  <r>
    <n v="658"/>
    <n v="1"/>
    <s v="апартамент"/>
    <x v="2"/>
    <n v="1"/>
    <s v="Этаж 01"/>
    <x v="0"/>
    <s v="терраса"/>
    <n v="24.98"/>
    <n v="7.67"/>
    <n v="32.65"/>
    <s v="нет "/>
    <s v="На озеро"/>
    <s v="нет"/>
    <n v="290000"/>
    <n v="9468500"/>
    <e v="#REF!"/>
    <m/>
    <e v="#REF!"/>
    <m/>
    <s v="В продаже"/>
    <m/>
    <s v="апартаментст"/>
    <m/>
  </r>
  <r>
    <n v="659"/>
    <n v="2"/>
    <s v="апартамент"/>
    <x v="2"/>
    <n v="1"/>
    <s v="Этаж 01"/>
    <x v="0"/>
    <s v="терраса"/>
    <n v="38"/>
    <n v="15.98"/>
    <n v="53.980000000000004"/>
    <s v="нет "/>
    <s v="На озеро"/>
    <s v="нет"/>
    <n v="295000"/>
    <n v="15924100.000000002"/>
    <e v="#REF!"/>
    <m/>
    <e v="#REF!"/>
    <m/>
    <s v="В продаже"/>
    <m/>
    <s v="апартаментст"/>
    <m/>
  </r>
  <r>
    <n v="660"/>
    <n v="3"/>
    <s v="апартамент"/>
    <x v="2"/>
    <n v="1"/>
    <s v="Этаж 01"/>
    <x v="0"/>
    <s v="терраса"/>
    <n v="38"/>
    <n v="7.83"/>
    <n v="45.83"/>
    <s v="нет "/>
    <s v="На озеро"/>
    <s v="нет"/>
    <n v="295000"/>
    <n v="13519850"/>
    <e v="#REF!"/>
    <m/>
    <e v="#REF!"/>
    <m/>
    <s v="В продаже"/>
    <m/>
    <s v="апартаментст"/>
    <m/>
  </r>
  <r>
    <n v="661"/>
    <n v="4"/>
    <s v="апартамент"/>
    <x v="2"/>
    <n v="1"/>
    <s v="Этаж 01"/>
    <x v="1"/>
    <s v="терраса"/>
    <n v="34.54"/>
    <n v="19.010000000000002"/>
    <n v="53.55"/>
    <s v="нет "/>
    <s v="На озеро"/>
    <s v="нет"/>
    <n v="295000"/>
    <n v="15797250"/>
    <e v="#REF!"/>
    <m/>
    <e v="#REF!"/>
    <m/>
    <s v="В продаже"/>
    <m/>
    <s v="апартамент1АЕ"/>
    <m/>
  </r>
  <r>
    <n v="662"/>
    <n v="5"/>
    <s v="апартамент"/>
    <x v="2"/>
    <n v="1"/>
    <s v="Этаж 01"/>
    <x v="0"/>
    <s v="терраса"/>
    <n v="24.63"/>
    <n v="7.67"/>
    <n v="32.299999999999997"/>
    <s v="нет "/>
    <s v="На озеро"/>
    <s v="нет"/>
    <n v="290000"/>
    <n v="9367000"/>
    <e v="#REF!"/>
    <m/>
    <e v="#REF!"/>
    <m/>
    <s v="В продаже"/>
    <m/>
    <s v="апартаментст"/>
    <m/>
  </r>
  <r>
    <n v="663"/>
    <n v="6"/>
    <s v="апартамент"/>
    <x v="2"/>
    <n v="1"/>
    <s v="Этаж 01"/>
    <x v="0"/>
    <s v="терраса"/>
    <n v="24.74"/>
    <n v="7.91"/>
    <n v="32.65"/>
    <s v="нет "/>
    <s v="На море"/>
    <s v="нет"/>
    <n v="345000"/>
    <n v="11264250"/>
    <e v="#REF!"/>
    <m/>
    <e v="#REF!"/>
    <m/>
    <s v="В продаже"/>
    <m/>
    <s v="апартаментст"/>
    <m/>
  </r>
  <r>
    <n v="664"/>
    <n v="7"/>
    <s v="апартамент"/>
    <x v="2"/>
    <n v="1"/>
    <s v="Этаж 01"/>
    <x v="0"/>
    <s v="терраса"/>
    <n v="24.74"/>
    <n v="7.91"/>
    <n v="32.65"/>
    <s v="нет "/>
    <s v="На море"/>
    <s v="нет"/>
    <n v="350000"/>
    <n v="11427500"/>
    <e v="#REF!"/>
    <m/>
    <e v="#REF!"/>
    <m/>
    <s v="В продаже"/>
    <m/>
    <s v="апартаментст"/>
    <m/>
  </r>
  <r>
    <n v="665"/>
    <n v="8"/>
    <s v="апартамент"/>
    <x v="2"/>
    <n v="1"/>
    <s v="Этаж 01"/>
    <x v="0"/>
    <s v="терраса"/>
    <n v="24.74"/>
    <n v="7.95"/>
    <n v="32.69"/>
    <s v="нет "/>
    <s v="На море"/>
    <s v="нет"/>
    <n v="345000"/>
    <n v="11278050"/>
    <e v="#REF!"/>
    <m/>
    <e v="#REF!"/>
    <m/>
    <s v="В продаже"/>
    <m/>
    <s v="апартаментст"/>
    <m/>
  </r>
  <r>
    <n v="666"/>
    <n v="9"/>
    <s v="апартамент"/>
    <x v="2"/>
    <n v="1"/>
    <s v="Этаж 01"/>
    <x v="0"/>
    <s v="терраса"/>
    <n v="24.98"/>
    <n v="7.82"/>
    <n v="32.799999999999997"/>
    <s v="нет "/>
    <s v="На море"/>
    <s v="нет"/>
    <n v="345000"/>
    <n v="11315999.999999998"/>
    <e v="#REF!"/>
    <m/>
    <e v="#REF!"/>
    <m/>
    <s v="В продаже"/>
    <m/>
    <s v="апартаментст"/>
    <m/>
  </r>
  <r>
    <n v="667"/>
    <n v="10"/>
    <s v="апартамент"/>
    <x v="2"/>
    <n v="1"/>
    <s v="Этаж 01"/>
    <x v="0"/>
    <s v="терраса"/>
    <n v="24.68"/>
    <n v="7.82"/>
    <n v="32.5"/>
    <s v="нет "/>
    <s v="На море"/>
    <s v="нет"/>
    <n v="350000"/>
    <n v="11375000"/>
    <e v="#REF!"/>
    <m/>
    <e v="#REF!"/>
    <m/>
    <s v="В продаже"/>
    <m/>
    <s v="апартаментст"/>
    <m/>
  </r>
  <r>
    <n v="668"/>
    <n v="11"/>
    <s v="апартамент"/>
    <x v="2"/>
    <n v="1"/>
    <s v="Этаж 01"/>
    <x v="0"/>
    <s v="терраса"/>
    <n v="24.69"/>
    <n v="7.82"/>
    <n v="32.510000000000005"/>
    <s v="нет "/>
    <s v="На море"/>
    <s v="нет"/>
    <n v="350000"/>
    <n v="11378500.000000002"/>
    <e v="#REF!"/>
    <m/>
    <e v="#REF!"/>
    <m/>
    <s v="В продаже"/>
    <m/>
    <s v="апартаментст"/>
    <m/>
  </r>
  <r>
    <n v="669"/>
    <n v="12"/>
    <s v="апартамент"/>
    <x v="2"/>
    <n v="1"/>
    <s v="Этаж 01"/>
    <x v="0"/>
    <s v="терраса"/>
    <n v="24.27"/>
    <n v="7.82"/>
    <n v="32.090000000000003"/>
    <s v="нет "/>
    <s v="На море"/>
    <s v="нет"/>
    <n v="350000"/>
    <n v="11231500.000000002"/>
    <e v="#REF!"/>
    <m/>
    <e v="#REF!"/>
    <m/>
    <s v="В продаже"/>
    <m/>
    <s v="апартаментст"/>
    <m/>
  </r>
  <r>
    <n v="670"/>
    <n v="13"/>
    <s v="апартамент"/>
    <x v="2"/>
    <n v="1"/>
    <s v="Этаж 01"/>
    <x v="0"/>
    <s v="терраса"/>
    <n v="29.13"/>
    <n v="7.9"/>
    <n v="37.03"/>
    <s v="нет "/>
    <s v="На море"/>
    <s v="нет"/>
    <n v="355000"/>
    <n v="13145650"/>
    <e v="#REF!"/>
    <m/>
    <e v="#REF!"/>
    <m/>
    <s v="В продаже"/>
    <m/>
    <s v="апартаментст"/>
    <m/>
  </r>
  <r>
    <n v="671"/>
    <n v="14"/>
    <s v="апартамент"/>
    <x v="2"/>
    <n v="1"/>
    <s v="Этаж 01"/>
    <x v="0"/>
    <s v="терраса"/>
    <n v="29.13"/>
    <n v="7.9"/>
    <n v="37.03"/>
    <s v="нет "/>
    <s v="На озеро"/>
    <s v="нет"/>
    <n v="300000"/>
    <n v="11109000"/>
    <e v="#REF!"/>
    <m/>
    <e v="#REF!"/>
    <m/>
    <s v="В продаже"/>
    <m/>
    <s v="апартаментст"/>
    <m/>
  </r>
  <r>
    <n v="672"/>
    <n v="15"/>
    <s v="апартамент"/>
    <x v="2"/>
    <n v="1"/>
    <s v="Этаж 01"/>
    <x v="0"/>
    <s v="терраса"/>
    <n v="24.27"/>
    <n v="7.82"/>
    <n v="32.090000000000003"/>
    <s v="нет "/>
    <s v="На озеро"/>
    <s v="нет"/>
    <n v="295000"/>
    <n v="9466550.0000000019"/>
    <e v="#REF!"/>
    <m/>
    <e v="#REF!"/>
    <m/>
    <s v="В продаже"/>
    <m/>
    <s v="апартаментст"/>
    <m/>
  </r>
  <r>
    <n v="673"/>
    <n v="16"/>
    <s v="апартамент"/>
    <x v="2"/>
    <n v="1"/>
    <s v="Этаж 01"/>
    <x v="0"/>
    <s v="терраса"/>
    <n v="24.98"/>
    <n v="7.82"/>
    <n v="32.799999999999997"/>
    <s v="нет "/>
    <s v="На озеро"/>
    <s v="нет"/>
    <n v="295000"/>
    <n v="9676000"/>
    <e v="#REF!"/>
    <m/>
    <e v="#REF!"/>
    <m/>
    <s v="В продаже"/>
    <m/>
    <s v="апартаментст"/>
    <m/>
  </r>
  <r>
    <n v="674"/>
    <n v="17"/>
    <s v="апартамент"/>
    <x v="2"/>
    <n v="1"/>
    <s v="Этаж 01"/>
    <x v="0"/>
    <s v="терраса"/>
    <n v="24.98"/>
    <n v="7.67"/>
    <n v="32.65"/>
    <s v="нет "/>
    <s v="На озеро"/>
    <s v="нет"/>
    <n v="290000"/>
    <n v="9468500"/>
    <e v="#REF!"/>
    <m/>
    <e v="#REF!"/>
    <m/>
    <s v="В продаже"/>
    <m/>
    <s v="апартаментст"/>
    <m/>
  </r>
  <r>
    <n v="675"/>
    <n v="18"/>
    <s v="апартамент"/>
    <x v="2"/>
    <n v="1"/>
    <s v="Этаж 02"/>
    <x v="0"/>
    <s v="балкон"/>
    <n v="24.98"/>
    <n v="4.25"/>
    <n v="29.23"/>
    <s v="нет "/>
    <s v="На озеро"/>
    <s v="нет"/>
    <n v="300000"/>
    <n v="8769000"/>
    <e v="#REF!"/>
    <m/>
    <e v="#REF!"/>
    <m/>
    <s v="В продаже"/>
    <m/>
    <s v="апартаментст"/>
    <m/>
  </r>
  <r>
    <n v="676"/>
    <n v="19"/>
    <s v="апартамент"/>
    <x v="2"/>
    <n v="1"/>
    <s v="Этаж 02"/>
    <x v="0"/>
    <s v="балкон"/>
    <n v="24.98"/>
    <n v="4.41"/>
    <n v="29.39"/>
    <s v="нет "/>
    <s v="На озеро"/>
    <s v="нет"/>
    <n v="305000"/>
    <n v="8963950"/>
    <e v="#REF!"/>
    <m/>
    <e v="#REF!"/>
    <m/>
    <s v="В продаже"/>
    <m/>
    <s v="апартаментст"/>
    <m/>
  </r>
  <r>
    <n v="677"/>
    <n v="20"/>
    <s v="апартамент"/>
    <x v="2"/>
    <n v="1"/>
    <s v="Этаж 02"/>
    <x v="0"/>
    <s v="балкон"/>
    <n v="24.98"/>
    <n v="4.41"/>
    <n v="29.39"/>
    <s v="нет "/>
    <s v="На озеро"/>
    <s v="нет"/>
    <n v="305000"/>
    <n v="8963950"/>
    <e v="#REF!"/>
    <m/>
    <e v="#REF!"/>
    <m/>
    <s v="В продаже"/>
    <m/>
    <s v="апартаментст"/>
    <m/>
  </r>
  <r>
    <n v="678"/>
    <n v="21"/>
    <s v="апартамент"/>
    <x v="2"/>
    <n v="1"/>
    <s v="Этаж 02"/>
    <x v="0"/>
    <s v="балкон"/>
    <n v="24.98"/>
    <n v="4.41"/>
    <n v="29.39"/>
    <s v="нет "/>
    <s v="На озеро"/>
    <s v="нет"/>
    <n v="305000"/>
    <n v="8963950"/>
    <e v="#REF!"/>
    <m/>
    <e v="#REF!"/>
    <m/>
    <s v="В продаже"/>
    <m/>
    <s v="апартаментст"/>
    <m/>
  </r>
  <r>
    <n v="679"/>
    <n v="22"/>
    <s v="апартамент"/>
    <x v="2"/>
    <n v="1"/>
    <s v="Этаж 02"/>
    <x v="1"/>
    <s v="балкон"/>
    <n v="34.54"/>
    <n v="10.44"/>
    <n v="44.98"/>
    <s v="нет "/>
    <s v="На озеро"/>
    <s v="нет"/>
    <n v="305000"/>
    <n v="13718899.999999998"/>
    <e v="#REF!"/>
    <m/>
    <e v="#REF!"/>
    <m/>
    <s v="В продаже"/>
    <m/>
    <s v="апартамент1АЕ"/>
    <m/>
  </r>
  <r>
    <n v="680"/>
    <n v="23"/>
    <s v="апартамент"/>
    <x v="2"/>
    <n v="1"/>
    <s v="Этаж 02"/>
    <x v="0"/>
    <s v="балкон"/>
    <n v="24.63"/>
    <n v="4.24"/>
    <n v="28.869999999999997"/>
    <s v="нет "/>
    <s v="На озеро"/>
    <s v="нет"/>
    <n v="300000"/>
    <n v="8661000"/>
    <e v="#REF!"/>
    <m/>
    <e v="#REF!"/>
    <m/>
    <s v="В продаже"/>
    <m/>
    <s v="апартаментст"/>
    <m/>
  </r>
  <r>
    <n v="681"/>
    <n v="24"/>
    <s v="апартамент"/>
    <x v="2"/>
    <n v="1"/>
    <s v="Этаж 02"/>
    <x v="1"/>
    <s v="балкон"/>
    <n v="44.31"/>
    <n v="8.14"/>
    <n v="52.45"/>
    <s v="нет "/>
    <s v="На море"/>
    <s v="нет"/>
    <n v="355000"/>
    <n v="18619750"/>
    <e v="#REF!"/>
    <m/>
    <e v="#REF!"/>
    <m/>
    <s v="В продаже"/>
    <m/>
    <s v="апартамент1АЕ"/>
    <m/>
  </r>
  <r>
    <n v="682"/>
    <n v="25"/>
    <s v="апартамент"/>
    <x v="2"/>
    <n v="1"/>
    <s v="Этаж 02"/>
    <x v="0"/>
    <s v="балкон"/>
    <n v="24.74"/>
    <n v="4.41"/>
    <n v="29.15"/>
    <s v="нет "/>
    <s v="На море"/>
    <s v="нет"/>
    <n v="355000"/>
    <n v="10348250"/>
    <e v="#REF!"/>
    <m/>
    <e v="#REF!"/>
    <m/>
    <s v="В продаже"/>
    <m/>
    <s v="апартаментст"/>
    <m/>
  </r>
  <r>
    <n v="683"/>
    <n v="26"/>
    <s v="апартамент"/>
    <x v="2"/>
    <n v="1"/>
    <s v="Этаж 02"/>
    <x v="0"/>
    <s v="балкон"/>
    <n v="24.74"/>
    <n v="4.51"/>
    <n v="29.25"/>
    <s v="нет "/>
    <s v="На море"/>
    <s v="нет"/>
    <n v="355000"/>
    <n v="10383750"/>
    <e v="#REF!"/>
    <m/>
    <e v="#REF!"/>
    <m/>
    <s v="В продаже"/>
    <m/>
    <s v="апартаментст"/>
    <m/>
  </r>
  <r>
    <n v="684"/>
    <n v="27"/>
    <s v="апартамент"/>
    <x v="2"/>
    <n v="1"/>
    <s v="Этаж 02"/>
    <x v="0"/>
    <s v="балкон"/>
    <n v="24.98"/>
    <n v="4.79"/>
    <n v="29.77"/>
    <s v="нет "/>
    <s v="На море"/>
    <s v="нет"/>
    <n v="355000"/>
    <n v="10568350"/>
    <e v="#REF!"/>
    <m/>
    <e v="#REF!"/>
    <m/>
    <s v="В продаже"/>
    <m/>
    <s v="апартаментст"/>
    <m/>
  </r>
  <r>
    <n v="685"/>
    <n v="28"/>
    <s v="апартамент"/>
    <x v="2"/>
    <n v="1"/>
    <s v="Этаж 02"/>
    <x v="0"/>
    <s v="балкон"/>
    <n v="24.98"/>
    <n v="5.2"/>
    <n v="30.18"/>
    <s v="нет "/>
    <s v="На море"/>
    <s v="нет"/>
    <n v="355000"/>
    <n v="10713900"/>
    <e v="#REF!"/>
    <m/>
    <e v="#REF!"/>
    <m/>
    <s v="В продаже"/>
    <m/>
    <s v="апартаментст"/>
    <m/>
  </r>
  <r>
    <n v="686"/>
    <n v="29"/>
    <s v="апартамент"/>
    <x v="2"/>
    <n v="1"/>
    <s v="Этаж 02"/>
    <x v="0"/>
    <s v="балкон"/>
    <n v="24.98"/>
    <n v="5.72"/>
    <n v="30.7"/>
    <s v="нет "/>
    <s v="На море"/>
    <s v="нет"/>
    <n v="355000"/>
    <n v="10898500"/>
    <e v="#REF!"/>
    <m/>
    <e v="#REF!"/>
    <m/>
    <s v="В продаже"/>
    <m/>
    <s v="апартаментст"/>
    <m/>
  </r>
  <r>
    <n v="687"/>
    <n v="30"/>
    <s v="апартамент"/>
    <x v="2"/>
    <n v="1"/>
    <s v="Этаж 02"/>
    <x v="0"/>
    <s v="балкон"/>
    <n v="24.98"/>
    <n v="6.25"/>
    <n v="31.23"/>
    <s v="нет "/>
    <s v="На море"/>
    <s v="нет"/>
    <n v="355000"/>
    <n v="11086650"/>
    <e v="#REF!"/>
    <m/>
    <e v="#REF!"/>
    <m/>
    <s v="В продаже"/>
    <m/>
    <s v="апартаментст"/>
    <m/>
  </r>
  <r>
    <n v="688"/>
    <n v="31"/>
    <s v="апартамент"/>
    <x v="2"/>
    <n v="1"/>
    <s v="Этаж 02"/>
    <x v="0"/>
    <s v="балкон"/>
    <n v="24.68"/>
    <n v="6.25"/>
    <n v="30.93"/>
    <s v="нет "/>
    <s v="На море"/>
    <s v="нет"/>
    <n v="355000"/>
    <n v="10980150"/>
    <e v="#REF!"/>
    <m/>
    <e v="#REF!"/>
    <m/>
    <s v="В продаже"/>
    <m/>
    <s v="апартаментст"/>
    <m/>
  </r>
  <r>
    <n v="689"/>
    <n v="32"/>
    <s v="апартамент"/>
    <x v="2"/>
    <n v="1"/>
    <s v="Этаж 02"/>
    <x v="0"/>
    <s v="балкон"/>
    <n v="24.68"/>
    <n v="5.72"/>
    <n v="30.4"/>
    <s v="нет "/>
    <s v="На море"/>
    <s v="нет"/>
    <n v="355000"/>
    <n v="10792000"/>
    <e v="#REF!"/>
    <m/>
    <e v="#REF!"/>
    <m/>
    <s v="В продаже"/>
    <m/>
    <s v="апартаментст"/>
    <m/>
  </r>
  <r>
    <n v="690"/>
    <n v="33"/>
    <s v="апартамент"/>
    <x v="2"/>
    <n v="1"/>
    <s v="Этаж 02"/>
    <x v="0"/>
    <s v="балкон"/>
    <n v="24.27"/>
    <n v="5.2"/>
    <n v="29.47"/>
    <s v="нет "/>
    <s v="На море"/>
    <s v="нет"/>
    <n v="355000"/>
    <n v="10461850"/>
    <e v="#REF!"/>
    <m/>
    <e v="#REF!"/>
    <m/>
    <s v="В продаже"/>
    <m/>
    <s v="апартаментст"/>
    <m/>
  </r>
  <r>
    <n v="691"/>
    <n v="34"/>
    <s v="апартамент"/>
    <x v="2"/>
    <n v="1"/>
    <s v="Этаж 02"/>
    <x v="0"/>
    <s v="балкон"/>
    <n v="28.71"/>
    <n v="13.16"/>
    <n v="41.870000000000005"/>
    <s v="нет "/>
    <s v="На море"/>
    <s v="нет"/>
    <n v="350000"/>
    <n v="14654500.000000002"/>
    <e v="#REF!"/>
    <m/>
    <e v="#REF!"/>
    <m/>
    <s v="В продаже"/>
    <m/>
    <s v="апартаментст"/>
    <m/>
  </r>
  <r>
    <n v="692"/>
    <n v="35"/>
    <s v="апартамент"/>
    <x v="2"/>
    <n v="1"/>
    <s v="Этаж 02"/>
    <x v="0"/>
    <s v="балкон"/>
    <n v="28.71"/>
    <n v="13.16"/>
    <n v="41.870000000000005"/>
    <s v="нет "/>
    <s v="На озеро"/>
    <s v="нет"/>
    <n v="305000"/>
    <n v="12770350.000000002"/>
    <e v="#REF!"/>
    <m/>
    <e v="#REF!"/>
    <m/>
    <s v="В продаже"/>
    <m/>
    <s v="апартаментст"/>
    <m/>
  </r>
  <r>
    <n v="693"/>
    <n v="36"/>
    <s v="апартамент"/>
    <x v="2"/>
    <n v="1"/>
    <s v="Этаж 02"/>
    <x v="0"/>
    <s v="балкон"/>
    <n v="24.27"/>
    <n v="5.2"/>
    <n v="29.47"/>
    <s v="нет "/>
    <s v="На озеро"/>
    <s v="нет"/>
    <n v="310000"/>
    <n v="9135700"/>
    <e v="#REF!"/>
    <m/>
    <e v="#REF!"/>
    <m/>
    <s v="В продаже"/>
    <m/>
    <s v="апартаментст"/>
    <m/>
  </r>
  <r>
    <n v="694"/>
    <n v="37"/>
    <s v="апартамент"/>
    <x v="2"/>
    <n v="1"/>
    <s v="Этаж 02"/>
    <x v="0"/>
    <s v="балкон"/>
    <n v="24.98"/>
    <n v="5.72"/>
    <n v="30.7"/>
    <s v="нет "/>
    <s v="На озеро"/>
    <s v="нет"/>
    <n v="310000"/>
    <n v="9517000"/>
    <e v="#REF!"/>
    <m/>
    <e v="#REF!"/>
    <m/>
    <s v="В продаже"/>
    <m/>
    <s v="апартаментст"/>
    <m/>
  </r>
  <r>
    <n v="695"/>
    <n v="38"/>
    <s v="апартамент"/>
    <x v="2"/>
    <n v="1"/>
    <s v="Этаж 02"/>
    <x v="0"/>
    <s v="балкон"/>
    <n v="24.98"/>
    <n v="6.05"/>
    <n v="31.03"/>
    <s v="нет "/>
    <s v="На озеро"/>
    <s v="нет"/>
    <n v="300000"/>
    <n v="9309000"/>
    <e v="#REF!"/>
    <m/>
    <e v="#REF!"/>
    <m/>
    <s v="В продаже"/>
    <m/>
    <s v="апартаментст"/>
    <m/>
  </r>
  <r>
    <n v="696"/>
    <n v="39"/>
    <s v="апартамент"/>
    <x v="2"/>
    <n v="1"/>
    <s v="Этаж 03"/>
    <x v="0"/>
    <s v="балкон"/>
    <n v="24.98"/>
    <n v="5.0199999999999996"/>
    <n v="30"/>
    <s v="да"/>
    <s v="На озеро"/>
    <s v="нет"/>
    <n v="320000"/>
    <n v="9600000"/>
    <e v="#REF!"/>
    <m/>
    <e v="#REF!"/>
    <m/>
    <s v="В продаже"/>
    <m/>
    <s v="апартаментст"/>
    <m/>
  </r>
  <r>
    <n v="697"/>
    <n v="40"/>
    <s v="апартамент"/>
    <x v="2"/>
    <n v="1"/>
    <s v="Этаж 03"/>
    <x v="0"/>
    <s v="балкон"/>
    <n v="24.98"/>
    <n v="4.53"/>
    <n v="29.51"/>
    <s v="да"/>
    <s v="На озеро"/>
    <s v="нет"/>
    <n v="320000"/>
    <n v="9443200"/>
    <e v="#REF!"/>
    <m/>
    <e v="#REF!"/>
    <m/>
    <s v="В продаже"/>
    <m/>
    <s v="апартаментст"/>
    <m/>
  </r>
  <r>
    <n v="698"/>
    <n v="41"/>
    <s v="апартамент"/>
    <x v="2"/>
    <n v="1"/>
    <s v="Этаж 03"/>
    <x v="0"/>
    <s v="балкон"/>
    <n v="24.98"/>
    <n v="4.25"/>
    <n v="29.23"/>
    <s v="да"/>
    <s v="На озеро"/>
    <s v="нет"/>
    <n v="320000"/>
    <n v="9353600"/>
    <e v="#REF!"/>
    <m/>
    <e v="#REF!"/>
    <m/>
    <s v="В продаже"/>
    <m/>
    <s v="апартаментст"/>
    <m/>
  </r>
  <r>
    <n v="699"/>
    <n v="42"/>
    <s v="апартамент"/>
    <x v="2"/>
    <n v="1"/>
    <s v="Этаж 03"/>
    <x v="0"/>
    <s v="балкон"/>
    <n v="24.98"/>
    <n v="4.41"/>
    <n v="29.39"/>
    <s v="да"/>
    <s v="На озеро"/>
    <s v="нет"/>
    <n v="320000"/>
    <n v="9404800"/>
    <e v="#REF!"/>
    <m/>
    <e v="#REF!"/>
    <m/>
    <s v="В продаже"/>
    <m/>
    <s v="апартаментст"/>
    <m/>
  </r>
  <r>
    <n v="700"/>
    <n v="43"/>
    <s v="апартамент"/>
    <x v="2"/>
    <n v="1"/>
    <s v="Этаж 03"/>
    <x v="0"/>
    <s v="балкон"/>
    <n v="24.98"/>
    <n v="4.41"/>
    <n v="29.39"/>
    <s v="да"/>
    <s v="На озеро"/>
    <s v="нет"/>
    <n v="320000"/>
    <n v="9404800"/>
    <e v="#REF!"/>
    <m/>
    <e v="#REF!"/>
    <m/>
    <s v="В продаже"/>
    <m/>
    <s v="апартаментст"/>
    <m/>
  </r>
  <r>
    <n v="701"/>
    <n v="44"/>
    <s v="апартамент"/>
    <x v="2"/>
    <n v="1"/>
    <s v="Этаж 03"/>
    <x v="0"/>
    <s v="балкон"/>
    <n v="24.98"/>
    <n v="4.41"/>
    <n v="29.39"/>
    <s v="да"/>
    <s v="На озеро"/>
    <s v="нет"/>
    <n v="320000"/>
    <n v="9404800"/>
    <e v="#REF!"/>
    <m/>
    <e v="#REF!"/>
    <m/>
    <s v="В продаже"/>
    <m/>
    <s v="апартаментст"/>
    <m/>
  </r>
  <r>
    <n v="702"/>
    <n v="45"/>
    <s v="апартамент"/>
    <x v="2"/>
    <n v="1"/>
    <s v="Этаж 03"/>
    <x v="1"/>
    <s v="балкон"/>
    <n v="34.54"/>
    <n v="10.44"/>
    <n v="44.98"/>
    <s v="да"/>
    <s v="На озеро"/>
    <s v="нет"/>
    <n v="320000"/>
    <n v="14393599.999999998"/>
    <e v="#REF!"/>
    <m/>
    <e v="#REF!"/>
    <m/>
    <s v="В продаже"/>
    <m/>
    <s v="апартамент1АЕ"/>
    <m/>
  </r>
  <r>
    <n v="703"/>
    <n v="46"/>
    <s v="апартамент"/>
    <x v="2"/>
    <n v="1"/>
    <s v="Этаж 03"/>
    <x v="0"/>
    <s v="балкон"/>
    <n v="24.63"/>
    <n v="4.24"/>
    <n v="28.869999999999997"/>
    <s v="да"/>
    <s v="На озеро"/>
    <s v="нет"/>
    <n v="320000"/>
    <n v="9238400"/>
    <e v="#REF!"/>
    <m/>
    <e v="#REF!"/>
    <m/>
    <s v="В продаже"/>
    <m/>
    <s v="апартаментст"/>
    <m/>
  </r>
  <r>
    <n v="704"/>
    <n v="47"/>
    <s v="апартамент"/>
    <x v="2"/>
    <n v="1"/>
    <s v="Этаж 03"/>
    <x v="1"/>
    <s v="балкон"/>
    <n v="44.31"/>
    <n v="8.14"/>
    <n v="52.45"/>
    <s v="нет"/>
    <s v="На море"/>
    <s v="нет"/>
    <n v="380000"/>
    <n v="19931000"/>
    <e v="#REF!"/>
    <m/>
    <e v="#REF!"/>
    <m/>
    <s v="В продаже"/>
    <m/>
    <s v="апартамент1АЕ"/>
    <m/>
  </r>
  <r>
    <n v="705"/>
    <n v="48"/>
    <s v="апартамент"/>
    <x v="2"/>
    <n v="1"/>
    <s v="Этаж 03"/>
    <x v="0"/>
    <s v="балкон"/>
    <n v="24.74"/>
    <n v="4.41"/>
    <n v="29.15"/>
    <s v="нет"/>
    <s v="На море"/>
    <s v="нет"/>
    <n v="380000"/>
    <n v="11077000"/>
    <e v="#REF!"/>
    <m/>
    <e v="#REF!"/>
    <m/>
    <s v="В продаже"/>
    <m/>
    <s v="апартаментст"/>
    <m/>
  </r>
  <r>
    <n v="706"/>
    <n v="49"/>
    <s v="апартамент"/>
    <x v="2"/>
    <n v="1"/>
    <s v="Этаж 03"/>
    <x v="0"/>
    <s v="балкон"/>
    <n v="24.74"/>
    <n v="4.51"/>
    <n v="29.25"/>
    <s v="нет"/>
    <s v="На море"/>
    <s v="нет"/>
    <n v="380000"/>
    <n v="11115000"/>
    <e v="#REF!"/>
    <m/>
    <e v="#REF!"/>
    <m/>
    <s v="В продаже"/>
    <m/>
    <s v="апартаментст"/>
    <m/>
  </r>
  <r>
    <n v="707"/>
    <n v="50"/>
    <s v="апартамент"/>
    <x v="2"/>
    <n v="1"/>
    <s v="Этаж 03"/>
    <x v="0"/>
    <s v="балкон"/>
    <n v="24.98"/>
    <n v="4.79"/>
    <n v="29.77"/>
    <s v="нет"/>
    <s v="На море"/>
    <s v="нет"/>
    <n v="380000"/>
    <n v="11312600"/>
    <e v="#REF!"/>
    <m/>
    <e v="#REF!"/>
    <m/>
    <s v="В продаже"/>
    <m/>
    <s v="апартаментст"/>
    <m/>
  </r>
  <r>
    <n v="708"/>
    <n v="51"/>
    <s v="апартамент"/>
    <x v="2"/>
    <n v="1"/>
    <s v="Этаж 03"/>
    <x v="0"/>
    <s v="балкон"/>
    <n v="24.98"/>
    <n v="5.2"/>
    <n v="30.18"/>
    <s v="нет"/>
    <s v="На море"/>
    <s v="нет"/>
    <n v="380000"/>
    <n v="11468400"/>
    <e v="#REF!"/>
    <m/>
    <e v="#REF!"/>
    <m/>
    <s v="В продаже"/>
    <m/>
    <s v="апартаментст"/>
    <m/>
  </r>
  <r>
    <n v="709"/>
    <n v="52"/>
    <s v="апартамент"/>
    <x v="2"/>
    <n v="1"/>
    <s v="Этаж 03"/>
    <x v="0"/>
    <s v="балкон"/>
    <n v="24.98"/>
    <n v="5.72"/>
    <n v="30.7"/>
    <s v="нет"/>
    <s v="На море"/>
    <s v="нет"/>
    <n v="380000"/>
    <n v="11666000"/>
    <e v="#REF!"/>
    <m/>
    <e v="#REF!"/>
    <m/>
    <s v="В продаже"/>
    <m/>
    <s v="апартаментст"/>
    <m/>
  </r>
  <r>
    <n v="710"/>
    <n v="53"/>
    <s v="апартамент"/>
    <x v="2"/>
    <n v="1"/>
    <s v="Этаж 03"/>
    <x v="0"/>
    <s v="балкон"/>
    <n v="24.98"/>
    <n v="6.25"/>
    <n v="31.23"/>
    <s v="нет"/>
    <s v="На море"/>
    <s v="нет"/>
    <n v="380000"/>
    <n v="11867400"/>
    <e v="#REF!"/>
    <m/>
    <e v="#REF!"/>
    <m/>
    <s v="В продаже"/>
    <m/>
    <s v="апартаментст"/>
    <m/>
  </r>
  <r>
    <n v="711"/>
    <n v="54"/>
    <s v="апартамент"/>
    <x v="2"/>
    <n v="1"/>
    <s v="Этаж 03"/>
    <x v="0"/>
    <s v="балкон"/>
    <n v="24.68"/>
    <n v="6.25"/>
    <n v="30.93"/>
    <s v="нет"/>
    <s v="На море"/>
    <s v="нет"/>
    <n v="380000"/>
    <n v="11753400"/>
    <e v="#REF!"/>
    <m/>
    <e v="#REF!"/>
    <m/>
    <s v="В продаже"/>
    <m/>
    <s v="апартаментст"/>
    <m/>
  </r>
  <r>
    <n v="712"/>
    <n v="55"/>
    <s v="апартамент"/>
    <x v="2"/>
    <n v="1"/>
    <s v="Этаж 03"/>
    <x v="0"/>
    <s v="балкон"/>
    <n v="24.68"/>
    <n v="5.72"/>
    <n v="30.4"/>
    <s v="нет"/>
    <s v="На море"/>
    <s v="нет"/>
    <n v="380000"/>
    <n v="11552000"/>
    <e v="#REF!"/>
    <m/>
    <e v="#REF!"/>
    <m/>
    <s v="В продаже"/>
    <m/>
    <s v="апартаментст"/>
    <m/>
  </r>
  <r>
    <n v="713"/>
    <n v="56"/>
    <s v="апартамент"/>
    <x v="2"/>
    <n v="1"/>
    <s v="Этаж 03"/>
    <x v="0"/>
    <s v="балкон"/>
    <n v="24.27"/>
    <n v="5.2"/>
    <n v="29.47"/>
    <s v="нет"/>
    <s v="На море"/>
    <s v="нет"/>
    <n v="380000"/>
    <n v="11198600"/>
    <e v="#REF!"/>
    <m/>
    <e v="#REF!"/>
    <m/>
    <s v="В продаже"/>
    <m/>
    <s v="апартаментст"/>
    <m/>
  </r>
  <r>
    <n v="714"/>
    <n v="57"/>
    <s v="апартамент"/>
    <x v="2"/>
    <n v="1"/>
    <s v="Этаж 03"/>
    <x v="0"/>
    <s v="балкон"/>
    <n v="28.71"/>
    <n v="13.16"/>
    <n v="41.870000000000005"/>
    <s v="нет"/>
    <s v="На море"/>
    <s v="нет"/>
    <n v="390000"/>
    <n v="16329300.000000002"/>
    <e v="#REF!"/>
    <m/>
    <e v="#REF!"/>
    <m/>
    <s v="В продаже"/>
    <m/>
    <s v="апартаментст"/>
    <m/>
  </r>
  <r>
    <n v="715"/>
    <n v="58"/>
    <s v="апартамент"/>
    <x v="2"/>
    <n v="1"/>
    <s v="Этаж 03"/>
    <x v="0"/>
    <s v="балкон"/>
    <n v="28.71"/>
    <n v="13.16"/>
    <n v="41.870000000000005"/>
    <s v="да"/>
    <s v="На озеро"/>
    <s v="нет"/>
    <n v="325000"/>
    <n v="13607750.000000002"/>
    <e v="#REF!"/>
    <m/>
    <e v="#REF!"/>
    <m/>
    <s v="В продаже"/>
    <m/>
    <s v="апартаментст"/>
    <m/>
  </r>
  <r>
    <n v="716"/>
    <n v="59"/>
    <s v="апартамент"/>
    <x v="2"/>
    <n v="1"/>
    <s v="Этаж 03"/>
    <x v="0"/>
    <s v="балкон"/>
    <n v="24.27"/>
    <n v="5.2"/>
    <n v="29.47"/>
    <s v="да"/>
    <s v="На озеро"/>
    <s v="нет"/>
    <n v="320000"/>
    <n v="9430400"/>
    <e v="#REF!"/>
    <m/>
    <e v="#REF!"/>
    <m/>
    <s v="В продаже"/>
    <m/>
    <s v="апартаментст"/>
    <m/>
  </r>
  <r>
    <n v="717"/>
    <n v="60"/>
    <s v="апартамент"/>
    <x v="2"/>
    <n v="1"/>
    <s v="Этаж 03"/>
    <x v="0"/>
    <s v="балкон"/>
    <n v="24.98"/>
    <n v="5.72"/>
    <n v="30.7"/>
    <s v="да"/>
    <s v="На озеро"/>
    <s v="нет"/>
    <n v="320000"/>
    <n v="9824000"/>
    <e v="#REF!"/>
    <m/>
    <e v="#REF!"/>
    <m/>
    <s v="В продаже"/>
    <m/>
    <s v="апартаментст"/>
    <m/>
  </r>
  <r>
    <n v="718"/>
    <n v="61"/>
    <s v="апартамент"/>
    <x v="2"/>
    <n v="1"/>
    <s v="Этаж 03"/>
    <x v="0"/>
    <s v="балкон"/>
    <n v="24.98"/>
    <n v="6.05"/>
    <n v="31.03"/>
    <s v="да"/>
    <s v="На озеро"/>
    <s v="нет"/>
    <n v="320000"/>
    <n v="9929600"/>
    <e v="#REF!"/>
    <m/>
    <e v="#REF!"/>
    <m/>
    <s v="В продаже"/>
    <m/>
    <s v="апартаментст"/>
    <m/>
  </r>
  <r>
    <n v="719"/>
    <n v="62"/>
    <s v="апартамент"/>
    <x v="2"/>
    <n v="1"/>
    <s v="Этаж 04"/>
    <x v="0"/>
    <s v="балкон"/>
    <n v="24.98"/>
    <n v="5.0199999999999996"/>
    <n v="30"/>
    <s v="да"/>
    <s v="На озеро"/>
    <s v="нет"/>
    <n v="320000"/>
    <n v="9600000"/>
    <e v="#REF!"/>
    <m/>
    <e v="#REF!"/>
    <m/>
    <s v="В продаже"/>
    <m/>
    <s v="апартаментст"/>
    <m/>
  </r>
  <r>
    <n v="720"/>
    <n v="63"/>
    <s v="апартамент"/>
    <x v="2"/>
    <n v="1"/>
    <s v="Этаж 04"/>
    <x v="0"/>
    <s v="балкон"/>
    <n v="24.98"/>
    <n v="4.53"/>
    <n v="29.51"/>
    <s v="да"/>
    <s v="На озеро"/>
    <s v="нет"/>
    <n v="320000"/>
    <n v="9443200"/>
    <e v="#REF!"/>
    <m/>
    <e v="#REF!"/>
    <m/>
    <s v="В продаже"/>
    <m/>
    <s v="апартаментст"/>
    <m/>
  </r>
  <r>
    <n v="721"/>
    <n v="64"/>
    <s v="апартамент"/>
    <x v="2"/>
    <n v="1"/>
    <s v="Этаж 04"/>
    <x v="0"/>
    <s v="балкон"/>
    <n v="24.98"/>
    <n v="4.25"/>
    <n v="29.23"/>
    <s v="да"/>
    <s v="На озеро"/>
    <s v="нет"/>
    <n v="320000"/>
    <n v="9353600"/>
    <e v="#REF!"/>
    <m/>
    <e v="#REF!"/>
    <m/>
    <s v="В продаже"/>
    <m/>
    <s v="апартаментст"/>
    <m/>
  </r>
  <r>
    <n v="722"/>
    <n v="65"/>
    <s v="апартамент"/>
    <x v="2"/>
    <n v="1"/>
    <s v="Этаж 04"/>
    <x v="0"/>
    <s v="балкон"/>
    <n v="24.98"/>
    <n v="4.41"/>
    <n v="29.39"/>
    <s v="да"/>
    <s v="На озеро"/>
    <s v="нет"/>
    <n v="320000"/>
    <n v="9404800"/>
    <e v="#REF!"/>
    <m/>
    <e v="#REF!"/>
    <m/>
    <s v="В продаже"/>
    <m/>
    <s v="апартаментст"/>
    <m/>
  </r>
  <r>
    <n v="723"/>
    <n v="66"/>
    <s v="апартамент"/>
    <x v="2"/>
    <n v="1"/>
    <s v="Этаж 04"/>
    <x v="0"/>
    <s v="балкон"/>
    <n v="24.98"/>
    <n v="4.41"/>
    <n v="29.39"/>
    <s v="да"/>
    <s v="На озеро"/>
    <s v="нет"/>
    <n v="320000"/>
    <n v="9404800"/>
    <e v="#REF!"/>
    <m/>
    <e v="#REF!"/>
    <m/>
    <s v="В продаже"/>
    <m/>
    <s v="апартаментст"/>
    <m/>
  </r>
  <r>
    <n v="724"/>
    <n v="67"/>
    <s v="апартамент"/>
    <x v="2"/>
    <n v="1"/>
    <s v="Этаж 04"/>
    <x v="0"/>
    <s v="балкон"/>
    <n v="24.98"/>
    <n v="4.41"/>
    <n v="29.39"/>
    <s v="да"/>
    <s v="На озеро"/>
    <s v="нет"/>
    <n v="320000"/>
    <n v="9404800"/>
    <e v="#REF!"/>
    <m/>
    <e v="#REF!"/>
    <m/>
    <s v="В продаже"/>
    <m/>
    <s v="апартаментст"/>
    <m/>
  </r>
  <r>
    <n v="725"/>
    <n v="68"/>
    <s v="апартамент"/>
    <x v="2"/>
    <n v="1"/>
    <s v="Этаж 04"/>
    <x v="1"/>
    <s v="балкон"/>
    <n v="34.54"/>
    <n v="10.44"/>
    <n v="44.98"/>
    <s v="да"/>
    <s v="На озеро"/>
    <s v="нет"/>
    <n v="320000"/>
    <n v="14393599.999999998"/>
    <e v="#REF!"/>
    <m/>
    <e v="#REF!"/>
    <m/>
    <s v="В продаже"/>
    <m/>
    <s v="апартамент1АЕ"/>
    <m/>
  </r>
  <r>
    <n v="726"/>
    <n v="69"/>
    <s v="апартамент"/>
    <x v="2"/>
    <n v="1"/>
    <s v="Этаж 04"/>
    <x v="0"/>
    <s v="балкон"/>
    <n v="24.63"/>
    <n v="4.24"/>
    <n v="28.869999999999997"/>
    <s v="да"/>
    <s v="На озеро"/>
    <s v="нет"/>
    <n v="320000"/>
    <n v="9238400"/>
    <e v="#REF!"/>
    <m/>
    <e v="#REF!"/>
    <m/>
    <s v="В продаже"/>
    <m/>
    <s v="апартаментст"/>
    <m/>
  </r>
  <r>
    <n v="727"/>
    <n v="70"/>
    <s v="апартамент"/>
    <x v="2"/>
    <n v="1"/>
    <s v="Этаж 04"/>
    <x v="1"/>
    <s v="балкон"/>
    <n v="44.31"/>
    <n v="8.14"/>
    <n v="52.45"/>
    <s v="да"/>
    <s v="На море"/>
    <s v="нет"/>
    <n v="390000"/>
    <n v="20455500"/>
    <e v="#REF!"/>
    <m/>
    <e v="#REF!"/>
    <m/>
    <s v="В продаже"/>
    <m/>
    <s v="апартамент1АЕ"/>
    <m/>
  </r>
  <r>
    <n v="728"/>
    <n v="71"/>
    <s v="апартамент"/>
    <x v="2"/>
    <n v="1"/>
    <s v="Этаж 04"/>
    <x v="0"/>
    <s v="балкон"/>
    <n v="24.74"/>
    <n v="4.41"/>
    <n v="29.15"/>
    <s v="да"/>
    <s v="На море"/>
    <s v="нет"/>
    <n v="390000"/>
    <n v="11368500"/>
    <e v="#REF!"/>
    <m/>
    <e v="#REF!"/>
    <m/>
    <s v="В продаже"/>
    <m/>
    <s v="апартаментст"/>
    <m/>
  </r>
  <r>
    <n v="729"/>
    <n v="72"/>
    <s v="апартамент"/>
    <x v="2"/>
    <n v="1"/>
    <s v="Этаж 04"/>
    <x v="0"/>
    <s v="балкон"/>
    <n v="24.74"/>
    <n v="4.51"/>
    <n v="29.25"/>
    <s v="да"/>
    <s v="На море"/>
    <s v="нет"/>
    <n v="390000"/>
    <n v="11407500"/>
    <e v="#REF!"/>
    <m/>
    <e v="#REF!"/>
    <m/>
    <s v="В продаже"/>
    <m/>
    <s v="апартаментст"/>
    <m/>
  </r>
  <r>
    <n v="730"/>
    <n v="73"/>
    <s v="апартамент"/>
    <x v="2"/>
    <n v="1"/>
    <s v="Этаж 04"/>
    <x v="0"/>
    <s v="балкон"/>
    <n v="24.98"/>
    <n v="4.79"/>
    <n v="29.77"/>
    <s v="да"/>
    <s v="На море"/>
    <s v="нет"/>
    <n v="390000"/>
    <n v="11610300"/>
    <e v="#REF!"/>
    <m/>
    <e v="#REF!"/>
    <m/>
    <s v="В продаже"/>
    <m/>
    <s v="апартаментст"/>
    <m/>
  </r>
  <r>
    <n v="731"/>
    <n v="74"/>
    <s v="апартамент"/>
    <x v="2"/>
    <n v="1"/>
    <s v="Этаж 04"/>
    <x v="0"/>
    <s v="балкон"/>
    <n v="24.98"/>
    <n v="5.2"/>
    <n v="30.18"/>
    <s v="да"/>
    <s v="На море"/>
    <s v="нет"/>
    <n v="390000"/>
    <n v="11770200"/>
    <e v="#REF!"/>
    <m/>
    <e v="#REF!"/>
    <m/>
    <s v="В продаже"/>
    <m/>
    <s v="апартаментст"/>
    <m/>
  </r>
  <r>
    <n v="732"/>
    <n v="75"/>
    <s v="апартамент"/>
    <x v="2"/>
    <n v="1"/>
    <s v="Этаж 04"/>
    <x v="0"/>
    <s v="балкон"/>
    <n v="24.98"/>
    <n v="5.72"/>
    <n v="30.7"/>
    <s v="да"/>
    <s v="На море"/>
    <s v="нет"/>
    <n v="390000"/>
    <n v="11973000"/>
    <e v="#REF!"/>
    <m/>
    <e v="#REF!"/>
    <m/>
    <s v="В продаже"/>
    <m/>
    <s v="апартаментст"/>
    <m/>
  </r>
  <r>
    <n v="733"/>
    <n v="76"/>
    <s v="апартамент"/>
    <x v="2"/>
    <n v="1"/>
    <s v="Этаж 04"/>
    <x v="0"/>
    <s v="балкон"/>
    <n v="24.98"/>
    <n v="6.25"/>
    <n v="31.23"/>
    <s v="да"/>
    <s v="На море"/>
    <s v="нет"/>
    <n v="390000"/>
    <n v="12179700"/>
    <e v="#REF!"/>
    <m/>
    <e v="#REF!"/>
    <m/>
    <s v="В продаже"/>
    <m/>
    <s v="апартаментст"/>
    <m/>
  </r>
  <r>
    <n v="734"/>
    <n v="77"/>
    <s v="апартамент"/>
    <x v="2"/>
    <n v="1"/>
    <s v="Этаж 04"/>
    <x v="0"/>
    <s v="балкон"/>
    <n v="24.68"/>
    <n v="6.25"/>
    <n v="30.93"/>
    <s v="да"/>
    <s v="На море"/>
    <s v="нет"/>
    <n v="390000"/>
    <n v="12062700"/>
    <e v="#REF!"/>
    <m/>
    <e v="#REF!"/>
    <m/>
    <s v="В продаже"/>
    <m/>
    <s v="апартаментст"/>
    <m/>
  </r>
  <r>
    <n v="735"/>
    <n v="78"/>
    <s v="апартамент"/>
    <x v="2"/>
    <n v="1"/>
    <s v="Этаж 04"/>
    <x v="0"/>
    <s v="балкон"/>
    <n v="24.68"/>
    <n v="5.72"/>
    <n v="30.4"/>
    <s v="да"/>
    <s v="На море"/>
    <s v="нет"/>
    <n v="390000"/>
    <n v="11856000"/>
    <e v="#REF!"/>
    <m/>
    <e v="#REF!"/>
    <m/>
    <s v="В продаже"/>
    <m/>
    <s v="апартаментст"/>
    <m/>
  </r>
  <r>
    <n v="736"/>
    <n v="79"/>
    <s v="апартамент"/>
    <x v="2"/>
    <n v="1"/>
    <s v="Этаж 04"/>
    <x v="0"/>
    <s v="балкон"/>
    <n v="24.27"/>
    <n v="5.2"/>
    <n v="29.47"/>
    <s v="да"/>
    <s v="На море"/>
    <s v="нет"/>
    <n v="390000"/>
    <n v="11493300"/>
    <e v="#REF!"/>
    <m/>
    <e v="#REF!"/>
    <m/>
    <s v="В продаже"/>
    <m/>
    <s v="апартаментст"/>
    <m/>
  </r>
  <r>
    <n v="737"/>
    <n v="80"/>
    <s v="апартамент"/>
    <x v="2"/>
    <n v="1"/>
    <s v="Этаж 04"/>
    <x v="0"/>
    <s v="балкон"/>
    <n v="28.71"/>
    <n v="13.16"/>
    <n v="41.870000000000005"/>
    <s v="да"/>
    <s v="На море"/>
    <s v="нет"/>
    <n v="400000"/>
    <n v="16748000.000000002"/>
    <e v="#REF!"/>
    <m/>
    <e v="#REF!"/>
    <m/>
    <s v="В продаже"/>
    <m/>
    <s v="апартаментст"/>
    <m/>
  </r>
  <r>
    <n v="738"/>
    <n v="81"/>
    <s v="апартамент"/>
    <x v="2"/>
    <n v="1"/>
    <s v="Этаж 04"/>
    <x v="0"/>
    <s v="балкон"/>
    <n v="28.71"/>
    <n v="13.16"/>
    <n v="41.870000000000005"/>
    <s v="да"/>
    <s v="На озеро"/>
    <s v="нет"/>
    <n v="325000"/>
    <n v="13607750.000000002"/>
    <e v="#REF!"/>
    <m/>
    <e v="#REF!"/>
    <m/>
    <s v="В продаже"/>
    <m/>
    <s v="апартаментст"/>
    <m/>
  </r>
  <r>
    <n v="739"/>
    <n v="82"/>
    <s v="апартамент"/>
    <x v="2"/>
    <n v="1"/>
    <s v="Этаж 04"/>
    <x v="0"/>
    <s v="балкон"/>
    <n v="24.27"/>
    <n v="5.2"/>
    <n v="29.47"/>
    <s v="да"/>
    <s v="На озеро"/>
    <s v="нет"/>
    <n v="320000"/>
    <n v="9430400"/>
    <e v="#REF!"/>
    <m/>
    <e v="#REF!"/>
    <m/>
    <s v="В продаже"/>
    <m/>
    <s v="апартаментст"/>
    <m/>
  </r>
  <r>
    <n v="740"/>
    <n v="83"/>
    <s v="апартамент"/>
    <x v="2"/>
    <n v="1"/>
    <s v="Этаж 04"/>
    <x v="0"/>
    <s v="балкон"/>
    <n v="24.98"/>
    <n v="5.72"/>
    <n v="30.7"/>
    <s v="да"/>
    <s v="На озеро"/>
    <s v="нет"/>
    <n v="320000"/>
    <n v="9824000"/>
    <e v="#REF!"/>
    <m/>
    <e v="#REF!"/>
    <m/>
    <s v="В продаже"/>
    <m/>
    <s v="апартаментст"/>
    <m/>
  </r>
  <r>
    <n v="741"/>
    <n v="84"/>
    <s v="апартамент"/>
    <x v="2"/>
    <n v="1"/>
    <s v="Этаж 04"/>
    <x v="0"/>
    <s v="балкон"/>
    <n v="24.98"/>
    <n v="6.05"/>
    <n v="31.03"/>
    <s v="да"/>
    <s v="На озеро"/>
    <s v="нет"/>
    <n v="320000"/>
    <n v="9929600"/>
    <e v="#REF!"/>
    <m/>
    <e v="#REF!"/>
    <m/>
    <s v="В продаже"/>
    <m/>
    <s v="апартаментст"/>
    <m/>
  </r>
  <r>
    <n v="742"/>
    <n v="85"/>
    <s v="апартамент"/>
    <x v="2"/>
    <n v="1"/>
    <s v="Этаж 05"/>
    <x v="0"/>
    <s v="балкон"/>
    <n v="24.98"/>
    <n v="5.0199999999999996"/>
    <n v="30"/>
    <s v="да"/>
    <s v="На озеро"/>
    <s v="нет"/>
    <n v="320000"/>
    <n v="9600000"/>
    <e v="#REF!"/>
    <m/>
    <e v="#REF!"/>
    <m/>
    <s v="В продаже"/>
    <m/>
    <s v="апартаментст"/>
    <m/>
  </r>
  <r>
    <n v="743"/>
    <n v="86"/>
    <s v="апартамент"/>
    <x v="2"/>
    <n v="1"/>
    <s v="Этаж 05"/>
    <x v="0"/>
    <s v="балкон"/>
    <n v="24.98"/>
    <n v="4.53"/>
    <n v="29.51"/>
    <s v="да"/>
    <s v="На озеро"/>
    <s v="нет"/>
    <n v="320000"/>
    <n v="9443200"/>
    <e v="#REF!"/>
    <m/>
    <e v="#REF!"/>
    <m/>
    <s v="В продаже"/>
    <m/>
    <s v="апартаментст"/>
    <m/>
  </r>
  <r>
    <n v="744"/>
    <n v="87"/>
    <s v="апартамент"/>
    <x v="2"/>
    <n v="1"/>
    <s v="Этаж 05"/>
    <x v="0"/>
    <s v="балкон"/>
    <n v="24.98"/>
    <n v="4.25"/>
    <n v="29.23"/>
    <s v="да"/>
    <s v="На озеро"/>
    <s v="нет"/>
    <n v="320000"/>
    <n v="9353600"/>
    <e v="#REF!"/>
    <m/>
    <e v="#REF!"/>
    <m/>
    <s v="В продаже"/>
    <m/>
    <s v="апартаментст"/>
    <m/>
  </r>
  <r>
    <n v="745"/>
    <n v="88"/>
    <s v="апартамент"/>
    <x v="2"/>
    <n v="1"/>
    <s v="Этаж 05"/>
    <x v="0"/>
    <s v="балкон"/>
    <n v="24.98"/>
    <n v="4.41"/>
    <n v="29.39"/>
    <s v="да"/>
    <s v="На озеро"/>
    <s v="нет"/>
    <n v="320000"/>
    <n v="9404800"/>
    <e v="#REF!"/>
    <m/>
    <e v="#REF!"/>
    <m/>
    <s v="В продаже"/>
    <m/>
    <s v="апартаментст"/>
    <m/>
  </r>
  <r>
    <n v="746"/>
    <n v="89"/>
    <s v="апартамент"/>
    <x v="2"/>
    <n v="1"/>
    <s v="Этаж 05"/>
    <x v="0"/>
    <s v="балкон"/>
    <n v="24.98"/>
    <n v="4.41"/>
    <n v="29.39"/>
    <s v="да"/>
    <s v="На озеро"/>
    <s v="нет"/>
    <n v="320000"/>
    <n v="9404800"/>
    <e v="#REF!"/>
    <m/>
    <e v="#REF!"/>
    <m/>
    <s v="В продаже"/>
    <m/>
    <s v="апартаментст"/>
    <m/>
  </r>
  <r>
    <n v="747"/>
    <n v="90"/>
    <s v="апартамент"/>
    <x v="2"/>
    <n v="1"/>
    <s v="Этаж 05"/>
    <x v="0"/>
    <s v="балкон"/>
    <n v="24.98"/>
    <n v="4.41"/>
    <n v="29.39"/>
    <s v="да"/>
    <s v="На озеро"/>
    <s v="нет"/>
    <n v="320000"/>
    <n v="9404800"/>
    <e v="#REF!"/>
    <m/>
    <e v="#REF!"/>
    <m/>
    <s v="В продаже"/>
    <m/>
    <s v="апартаментст"/>
    <m/>
  </r>
  <r>
    <n v="748"/>
    <n v="91"/>
    <s v="апартамент"/>
    <x v="2"/>
    <n v="1"/>
    <s v="Этаж 05"/>
    <x v="1"/>
    <s v="балкон"/>
    <n v="34.54"/>
    <n v="10.44"/>
    <n v="44.98"/>
    <s v="да"/>
    <s v="На озеро"/>
    <s v="нет"/>
    <n v="320000"/>
    <n v="14393599.999999998"/>
    <e v="#REF!"/>
    <m/>
    <e v="#REF!"/>
    <m/>
    <s v="В продаже"/>
    <m/>
    <s v="апартамент1АЕ"/>
    <m/>
  </r>
  <r>
    <n v="749"/>
    <n v="92"/>
    <s v="апартамент"/>
    <x v="2"/>
    <n v="1"/>
    <s v="Этаж 05"/>
    <x v="0"/>
    <s v="балкон"/>
    <n v="24.63"/>
    <n v="4.24"/>
    <n v="28.869999999999997"/>
    <s v="да"/>
    <s v="На озеро"/>
    <s v="нет"/>
    <n v="320000"/>
    <n v="9238400"/>
    <e v="#REF!"/>
    <m/>
    <e v="#REF!"/>
    <m/>
    <s v="В продаже"/>
    <m/>
    <s v="апартаментст"/>
    <m/>
  </r>
  <r>
    <n v="750"/>
    <n v="93"/>
    <s v="апартамент"/>
    <x v="2"/>
    <n v="1"/>
    <s v="Этаж 05"/>
    <x v="1"/>
    <s v="балкон"/>
    <n v="44.31"/>
    <n v="8.14"/>
    <n v="52.45"/>
    <s v="да"/>
    <s v="На море"/>
    <s v="нет"/>
    <n v="395000"/>
    <n v="20717750"/>
    <e v="#REF!"/>
    <m/>
    <e v="#REF!"/>
    <m/>
    <s v="В продаже"/>
    <m/>
    <s v="апартамент1АЕ"/>
    <m/>
  </r>
  <r>
    <n v="751"/>
    <n v="94"/>
    <s v="апартамент"/>
    <x v="2"/>
    <n v="1"/>
    <s v="Этаж 05"/>
    <x v="0"/>
    <s v="балкон"/>
    <n v="24.74"/>
    <n v="4.41"/>
    <n v="29.15"/>
    <s v="да"/>
    <s v="На море"/>
    <s v="нет"/>
    <n v="395000"/>
    <n v="11514250"/>
    <e v="#REF!"/>
    <m/>
    <e v="#REF!"/>
    <m/>
    <s v="В продаже"/>
    <m/>
    <s v="апартаментст"/>
    <m/>
  </r>
  <r>
    <n v="752"/>
    <n v="95"/>
    <s v="апартамент"/>
    <x v="2"/>
    <n v="1"/>
    <s v="Этаж 05"/>
    <x v="0"/>
    <s v="балкон"/>
    <n v="24.74"/>
    <n v="4.51"/>
    <n v="29.25"/>
    <s v="да"/>
    <s v="На море"/>
    <s v="нет"/>
    <n v="395000"/>
    <n v="11553750"/>
    <e v="#REF!"/>
    <m/>
    <e v="#REF!"/>
    <m/>
    <s v="В продаже"/>
    <m/>
    <s v="апартаментст"/>
    <m/>
  </r>
  <r>
    <n v="753"/>
    <n v="96"/>
    <s v="апартамент"/>
    <x v="2"/>
    <n v="1"/>
    <s v="Этаж 05"/>
    <x v="0"/>
    <s v="балкон"/>
    <n v="24.98"/>
    <n v="4.79"/>
    <n v="29.77"/>
    <s v="да"/>
    <s v="На море"/>
    <s v="нет"/>
    <n v="395000"/>
    <n v="11759150"/>
    <e v="#REF!"/>
    <m/>
    <e v="#REF!"/>
    <m/>
    <s v="В продаже"/>
    <m/>
    <s v="апартаментст"/>
    <m/>
  </r>
  <r>
    <n v="754"/>
    <n v="97"/>
    <s v="апартамент"/>
    <x v="2"/>
    <n v="1"/>
    <s v="Этаж 05"/>
    <x v="0"/>
    <s v="балкон"/>
    <n v="24.98"/>
    <n v="5.2"/>
    <n v="30.18"/>
    <s v="да"/>
    <s v="На море"/>
    <s v="нет"/>
    <n v="395000"/>
    <n v="11921100"/>
    <e v="#REF!"/>
    <m/>
    <e v="#REF!"/>
    <m/>
    <s v="В продаже"/>
    <m/>
    <s v="апартаментст"/>
    <m/>
  </r>
  <r>
    <n v="755"/>
    <n v="98"/>
    <s v="апартамент"/>
    <x v="2"/>
    <n v="1"/>
    <s v="Этаж 05"/>
    <x v="0"/>
    <s v="балкон"/>
    <n v="24.98"/>
    <n v="5.72"/>
    <n v="30.7"/>
    <s v="да"/>
    <s v="На море"/>
    <s v="нет"/>
    <n v="395000"/>
    <n v="12126500"/>
    <e v="#REF!"/>
    <m/>
    <e v="#REF!"/>
    <m/>
    <s v="В продаже"/>
    <m/>
    <s v="апартаментст"/>
    <m/>
  </r>
  <r>
    <n v="756"/>
    <n v="99"/>
    <s v="апартамент"/>
    <x v="2"/>
    <n v="1"/>
    <s v="Этаж 05"/>
    <x v="0"/>
    <s v="балкон"/>
    <n v="24.98"/>
    <n v="6.25"/>
    <n v="31.23"/>
    <s v="да"/>
    <s v="На море"/>
    <s v="нет"/>
    <n v="395000"/>
    <n v="12335850"/>
    <e v="#REF!"/>
    <m/>
    <e v="#REF!"/>
    <m/>
    <s v="В продаже"/>
    <m/>
    <s v="апартаментст"/>
    <m/>
  </r>
  <r>
    <n v="757"/>
    <n v="100"/>
    <s v="апартамент"/>
    <x v="2"/>
    <n v="1"/>
    <s v="Этаж 05"/>
    <x v="0"/>
    <s v="балкон"/>
    <n v="24.68"/>
    <n v="6.25"/>
    <n v="30.93"/>
    <s v="да"/>
    <s v="На море"/>
    <s v="нет"/>
    <n v="395000"/>
    <n v="12217350"/>
    <e v="#REF!"/>
    <m/>
    <e v="#REF!"/>
    <m/>
    <s v="В продаже"/>
    <m/>
    <s v="апартаментст"/>
    <m/>
  </r>
  <r>
    <n v="758"/>
    <n v="101"/>
    <s v="апартамент"/>
    <x v="2"/>
    <n v="1"/>
    <s v="Этаж 05"/>
    <x v="0"/>
    <s v="балкон"/>
    <n v="24.68"/>
    <n v="5.72"/>
    <n v="30.4"/>
    <s v="да"/>
    <s v="На море"/>
    <s v="нет"/>
    <n v="395000"/>
    <n v="12008000"/>
    <e v="#REF!"/>
    <m/>
    <e v="#REF!"/>
    <m/>
    <s v="В продаже"/>
    <m/>
    <s v="апартаментст"/>
    <m/>
  </r>
  <r>
    <n v="759"/>
    <n v="102"/>
    <s v="апартамент"/>
    <x v="2"/>
    <n v="1"/>
    <s v="Этаж 05"/>
    <x v="0"/>
    <s v="балкон"/>
    <n v="24.27"/>
    <n v="5.2"/>
    <n v="29.47"/>
    <s v="да"/>
    <s v="На море"/>
    <s v="нет"/>
    <n v="395000"/>
    <n v="11640650"/>
    <e v="#REF!"/>
    <m/>
    <e v="#REF!"/>
    <m/>
    <s v="В продаже"/>
    <m/>
    <s v="апартаментст"/>
    <m/>
  </r>
  <r>
    <n v="760"/>
    <n v="103"/>
    <s v="апартамент"/>
    <x v="2"/>
    <n v="1"/>
    <s v="Этаж 05"/>
    <x v="0"/>
    <s v="балкон"/>
    <n v="28.71"/>
    <n v="13.16"/>
    <n v="41.870000000000005"/>
    <s v="да"/>
    <s v="На море"/>
    <s v="нет"/>
    <n v="400000"/>
    <n v="16748000.000000002"/>
    <e v="#REF!"/>
    <m/>
    <e v="#REF!"/>
    <m/>
    <s v="В продаже"/>
    <m/>
    <s v="апартаментст"/>
    <m/>
  </r>
  <r>
    <n v="761"/>
    <n v="104"/>
    <s v="апартамент"/>
    <x v="2"/>
    <n v="1"/>
    <s v="Этаж 05"/>
    <x v="0"/>
    <s v="балкон"/>
    <n v="28.71"/>
    <n v="13.16"/>
    <n v="41.870000000000005"/>
    <s v="да"/>
    <s v="На озеро"/>
    <s v="нет"/>
    <n v="325000"/>
    <n v="13607750.000000002"/>
    <e v="#REF!"/>
    <m/>
    <e v="#REF!"/>
    <m/>
    <s v="В продаже"/>
    <m/>
    <s v="апартаментст"/>
    <m/>
  </r>
  <r>
    <n v="762"/>
    <n v="105"/>
    <s v="апартамент"/>
    <x v="2"/>
    <n v="1"/>
    <s v="Этаж 05"/>
    <x v="0"/>
    <s v="балкон"/>
    <n v="24.27"/>
    <n v="5.2"/>
    <n v="29.47"/>
    <s v="да"/>
    <s v="На озеро"/>
    <s v="нет"/>
    <n v="320000"/>
    <n v="9430400"/>
    <e v="#REF!"/>
    <m/>
    <e v="#REF!"/>
    <m/>
    <s v="В продаже"/>
    <m/>
    <s v="апартаментст"/>
    <m/>
  </r>
  <r>
    <n v="763"/>
    <n v="106"/>
    <s v="апартамент"/>
    <x v="2"/>
    <n v="1"/>
    <s v="Этаж 05"/>
    <x v="0"/>
    <s v="балкон"/>
    <n v="24.98"/>
    <n v="5.72"/>
    <n v="30.7"/>
    <s v="да"/>
    <s v="На озеро"/>
    <s v="нет"/>
    <n v="320000"/>
    <n v="9824000"/>
    <e v="#REF!"/>
    <m/>
    <e v="#REF!"/>
    <m/>
    <s v="В продаже"/>
    <m/>
    <s v="апартаментст"/>
    <m/>
  </r>
  <r>
    <n v="764"/>
    <n v="107"/>
    <s v="апартамент"/>
    <x v="2"/>
    <n v="1"/>
    <s v="Этаж 05"/>
    <x v="0"/>
    <s v="балкон"/>
    <n v="24.98"/>
    <n v="6.05"/>
    <n v="31.03"/>
    <s v="да"/>
    <s v="На озеро"/>
    <s v="нет"/>
    <n v="320000"/>
    <n v="9929600"/>
    <e v="#REF!"/>
    <m/>
    <e v="#REF!"/>
    <m/>
    <s v="В продаже"/>
    <m/>
    <s v="апартаментст"/>
    <m/>
  </r>
  <r>
    <n v="765"/>
    <n v="108"/>
    <s v="апартамент"/>
    <x v="2"/>
    <n v="1"/>
    <s v="Этаж 06"/>
    <x v="0"/>
    <s v="балкон"/>
    <n v="24.98"/>
    <n v="5.0199999999999996"/>
    <n v="30"/>
    <s v="да"/>
    <s v="На озеро"/>
    <s v="нет"/>
    <n v="320000"/>
    <n v="9600000"/>
    <e v="#REF!"/>
    <m/>
    <e v="#REF!"/>
    <m/>
    <s v="В продаже"/>
    <m/>
    <s v="апартаментст"/>
    <m/>
  </r>
  <r>
    <n v="766"/>
    <n v="109"/>
    <s v="апартамент"/>
    <x v="2"/>
    <n v="1"/>
    <s v="Этаж 06"/>
    <x v="0"/>
    <s v="балкон"/>
    <n v="24.98"/>
    <n v="4.53"/>
    <n v="29.51"/>
    <s v="да"/>
    <s v="На озеро"/>
    <s v="нет"/>
    <n v="320000"/>
    <n v="9443200"/>
    <e v="#REF!"/>
    <m/>
    <e v="#REF!"/>
    <m/>
    <s v="В продаже"/>
    <m/>
    <s v="апартаментст"/>
    <m/>
  </r>
  <r>
    <n v="767"/>
    <n v="110"/>
    <s v="апартамент"/>
    <x v="2"/>
    <n v="1"/>
    <s v="Этаж 06"/>
    <x v="0"/>
    <s v="балкон"/>
    <n v="24.98"/>
    <n v="4.25"/>
    <n v="29.23"/>
    <s v="да"/>
    <s v="На озеро"/>
    <s v="нет"/>
    <n v="320000"/>
    <n v="9353600"/>
    <e v="#REF!"/>
    <m/>
    <e v="#REF!"/>
    <m/>
    <s v="В продаже"/>
    <m/>
    <s v="апартаментст"/>
    <m/>
  </r>
  <r>
    <n v="768"/>
    <n v="111"/>
    <s v="апартамент"/>
    <x v="2"/>
    <n v="1"/>
    <s v="Этаж 06"/>
    <x v="0"/>
    <s v="балкон"/>
    <n v="24.98"/>
    <n v="4.41"/>
    <n v="29.39"/>
    <s v="да"/>
    <s v="На озеро"/>
    <s v="нет"/>
    <n v="320000"/>
    <n v="9404800"/>
    <e v="#REF!"/>
    <m/>
    <e v="#REF!"/>
    <m/>
    <s v="В продаже"/>
    <m/>
    <s v="апартаментст"/>
    <m/>
  </r>
  <r>
    <n v="769"/>
    <n v="112"/>
    <s v="апартамент"/>
    <x v="2"/>
    <n v="1"/>
    <s v="Этаж 06"/>
    <x v="0"/>
    <s v="балкон"/>
    <n v="24.98"/>
    <n v="4.41"/>
    <n v="29.39"/>
    <s v="да"/>
    <s v="На озеро"/>
    <s v="нет"/>
    <n v="320000"/>
    <n v="9404800"/>
    <e v="#REF!"/>
    <m/>
    <e v="#REF!"/>
    <m/>
    <s v="В продаже"/>
    <m/>
    <s v="апартаментст"/>
    <m/>
  </r>
  <r>
    <n v="770"/>
    <n v="113"/>
    <s v="апартамент"/>
    <x v="2"/>
    <n v="1"/>
    <s v="Этаж 06"/>
    <x v="0"/>
    <s v="балкон"/>
    <n v="24.98"/>
    <n v="4.41"/>
    <n v="29.39"/>
    <s v="да"/>
    <s v="На озеро"/>
    <s v="нет"/>
    <n v="320000"/>
    <n v="9404800"/>
    <e v="#REF!"/>
    <m/>
    <e v="#REF!"/>
    <m/>
    <s v="В продаже"/>
    <m/>
    <s v="апартаментст"/>
    <m/>
  </r>
  <r>
    <n v="771"/>
    <n v="114"/>
    <s v="апартамент"/>
    <x v="2"/>
    <n v="1"/>
    <s v="Этаж 06"/>
    <x v="1"/>
    <s v="балкон"/>
    <n v="34.54"/>
    <n v="10.44"/>
    <n v="44.98"/>
    <s v="да"/>
    <s v="На озеро"/>
    <s v="нет"/>
    <n v="320000"/>
    <n v="14393599.999999998"/>
    <e v="#REF!"/>
    <m/>
    <e v="#REF!"/>
    <m/>
    <s v="В продаже"/>
    <m/>
    <s v="апартамент1АЕ"/>
    <m/>
  </r>
  <r>
    <n v="772"/>
    <n v="115"/>
    <s v="апартамент"/>
    <x v="2"/>
    <n v="1"/>
    <s v="Этаж 06"/>
    <x v="0"/>
    <s v="балкон"/>
    <n v="24.63"/>
    <n v="4.24"/>
    <n v="28.869999999999997"/>
    <s v="да"/>
    <s v="На озеро"/>
    <s v="нет"/>
    <n v="320000"/>
    <n v="9238400"/>
    <e v="#REF!"/>
    <m/>
    <e v="#REF!"/>
    <m/>
    <s v="В продаже"/>
    <m/>
    <s v="апартаментст"/>
    <m/>
  </r>
  <r>
    <n v="773"/>
    <n v="116"/>
    <s v="апартамент"/>
    <x v="2"/>
    <n v="1"/>
    <s v="Этаж 06"/>
    <x v="1"/>
    <s v="балкон"/>
    <n v="44.31"/>
    <n v="8.14"/>
    <n v="52.45"/>
    <s v="да"/>
    <s v="На море"/>
    <s v="нет"/>
    <n v="395000"/>
    <n v="20717750"/>
    <e v="#REF!"/>
    <m/>
    <e v="#REF!"/>
    <m/>
    <s v="В продаже"/>
    <m/>
    <s v="апартамент1АЕ"/>
    <m/>
  </r>
  <r>
    <n v="774"/>
    <n v="117"/>
    <s v="апартамент"/>
    <x v="2"/>
    <n v="1"/>
    <s v="Этаж 06"/>
    <x v="0"/>
    <s v="балкон"/>
    <n v="24.74"/>
    <n v="4.41"/>
    <n v="29.15"/>
    <s v="да"/>
    <s v="На море"/>
    <s v="нет"/>
    <n v="395000"/>
    <n v="11514250"/>
    <e v="#REF!"/>
    <m/>
    <e v="#REF!"/>
    <m/>
    <s v="В продаже"/>
    <m/>
    <s v="апартаментст"/>
    <m/>
  </r>
  <r>
    <n v="775"/>
    <n v="118"/>
    <s v="апартамент"/>
    <x v="2"/>
    <n v="1"/>
    <s v="Этаж 06"/>
    <x v="0"/>
    <s v="балкон"/>
    <n v="24.74"/>
    <n v="4.51"/>
    <n v="29.25"/>
    <s v="да"/>
    <s v="На море"/>
    <s v="нет"/>
    <n v="395000"/>
    <n v="11553750"/>
    <e v="#REF!"/>
    <m/>
    <e v="#REF!"/>
    <m/>
    <s v="В продаже"/>
    <m/>
    <s v="апартаментст"/>
    <m/>
  </r>
  <r>
    <n v="776"/>
    <n v="119"/>
    <s v="апартамент"/>
    <x v="2"/>
    <n v="1"/>
    <s v="Этаж 06"/>
    <x v="0"/>
    <s v="балкон"/>
    <n v="24.98"/>
    <n v="4.79"/>
    <n v="29.77"/>
    <s v="да"/>
    <s v="На море"/>
    <s v="нет"/>
    <n v="395000"/>
    <n v="11759150"/>
    <e v="#REF!"/>
    <m/>
    <e v="#REF!"/>
    <m/>
    <s v="В продаже"/>
    <m/>
    <s v="апартаментст"/>
    <m/>
  </r>
  <r>
    <n v="777"/>
    <n v="120"/>
    <s v="апартамент"/>
    <x v="2"/>
    <n v="1"/>
    <s v="Этаж 06"/>
    <x v="0"/>
    <s v="балкон"/>
    <n v="24.98"/>
    <n v="5.2"/>
    <n v="30.18"/>
    <s v="да"/>
    <s v="На море"/>
    <s v="нет"/>
    <n v="395000"/>
    <n v="11921100"/>
    <e v="#REF!"/>
    <m/>
    <e v="#REF!"/>
    <m/>
    <s v="В продаже"/>
    <m/>
    <s v="апартаментст"/>
    <m/>
  </r>
  <r>
    <n v="778"/>
    <n v="121"/>
    <s v="апартамент"/>
    <x v="2"/>
    <n v="1"/>
    <s v="Этаж 06"/>
    <x v="0"/>
    <s v="балкон"/>
    <n v="24.98"/>
    <n v="5.72"/>
    <n v="30.7"/>
    <s v="да"/>
    <s v="На море"/>
    <s v="нет"/>
    <n v="395000"/>
    <n v="12126500"/>
    <e v="#REF!"/>
    <m/>
    <e v="#REF!"/>
    <m/>
    <s v="В продаже"/>
    <m/>
    <s v="апартаментст"/>
    <m/>
  </r>
  <r>
    <n v="779"/>
    <n v="122"/>
    <s v="апартамент"/>
    <x v="2"/>
    <n v="1"/>
    <s v="Этаж 06"/>
    <x v="0"/>
    <s v="балкон"/>
    <n v="24.98"/>
    <n v="6.25"/>
    <n v="31.23"/>
    <s v="да"/>
    <s v="На море"/>
    <s v="нет"/>
    <n v="395000"/>
    <n v="12335850"/>
    <e v="#REF!"/>
    <m/>
    <e v="#REF!"/>
    <m/>
    <s v="В продаже"/>
    <m/>
    <s v="апартаментст"/>
    <m/>
  </r>
  <r>
    <n v="780"/>
    <n v="123"/>
    <s v="апартамент"/>
    <x v="2"/>
    <n v="1"/>
    <s v="Этаж 06"/>
    <x v="0"/>
    <s v="балкон"/>
    <n v="24.68"/>
    <n v="6.25"/>
    <n v="30.93"/>
    <s v="да"/>
    <s v="На море"/>
    <s v="нет"/>
    <n v="395000"/>
    <n v="12217350"/>
    <e v="#REF!"/>
    <m/>
    <e v="#REF!"/>
    <m/>
    <s v="В продаже"/>
    <m/>
    <s v="апартаментст"/>
    <m/>
  </r>
  <r>
    <n v="781"/>
    <n v="124"/>
    <s v="апартамент"/>
    <x v="2"/>
    <n v="1"/>
    <s v="Этаж 06"/>
    <x v="0"/>
    <s v="балкон"/>
    <n v="24.68"/>
    <n v="5.72"/>
    <n v="30.4"/>
    <s v="да"/>
    <s v="На море"/>
    <s v="нет"/>
    <n v="395000"/>
    <n v="12008000"/>
    <e v="#REF!"/>
    <m/>
    <e v="#REF!"/>
    <m/>
    <s v="В продаже"/>
    <m/>
    <s v="апартаментст"/>
    <m/>
  </r>
  <r>
    <n v="782"/>
    <n v="125"/>
    <s v="апартамент"/>
    <x v="2"/>
    <n v="1"/>
    <s v="Этаж 06"/>
    <x v="0"/>
    <s v="балкон"/>
    <n v="24.27"/>
    <n v="5.2"/>
    <n v="29.47"/>
    <s v="да"/>
    <s v="На море"/>
    <s v="нет"/>
    <n v="395000"/>
    <n v="11640650"/>
    <e v="#REF!"/>
    <m/>
    <e v="#REF!"/>
    <m/>
    <s v="В продаже"/>
    <m/>
    <s v="апартаментст"/>
    <m/>
  </r>
  <r>
    <n v="783"/>
    <n v="126"/>
    <s v="апартамент"/>
    <x v="2"/>
    <n v="1"/>
    <s v="Этаж 06"/>
    <x v="0"/>
    <s v="балкон"/>
    <n v="28.71"/>
    <n v="13.16"/>
    <n v="41.870000000000005"/>
    <s v="да"/>
    <s v="На море"/>
    <s v="нет"/>
    <n v="400000"/>
    <n v="16748000.000000002"/>
    <e v="#REF!"/>
    <m/>
    <e v="#REF!"/>
    <m/>
    <s v="В продаже"/>
    <m/>
    <s v="апартаментст"/>
    <m/>
  </r>
  <r>
    <n v="784"/>
    <n v="127"/>
    <s v="апартамент"/>
    <x v="2"/>
    <n v="1"/>
    <s v="Этаж 06"/>
    <x v="0"/>
    <s v="балкон"/>
    <n v="28.71"/>
    <n v="13.16"/>
    <n v="41.870000000000005"/>
    <s v="да"/>
    <s v="На озеро"/>
    <s v="нет"/>
    <n v="325000"/>
    <n v="13607750.000000002"/>
    <e v="#REF!"/>
    <m/>
    <e v="#REF!"/>
    <m/>
    <s v="В продаже"/>
    <m/>
    <s v="апартаментст"/>
    <m/>
  </r>
  <r>
    <n v="785"/>
    <n v="128"/>
    <s v="апартамент"/>
    <x v="2"/>
    <n v="1"/>
    <s v="Этаж 06"/>
    <x v="0"/>
    <s v="балкон"/>
    <n v="24.27"/>
    <n v="5.2"/>
    <n v="29.47"/>
    <s v="да"/>
    <s v="На озеро"/>
    <s v="нет"/>
    <n v="320000"/>
    <n v="9430400"/>
    <e v="#REF!"/>
    <m/>
    <e v="#REF!"/>
    <m/>
    <s v="В продаже"/>
    <m/>
    <s v="апартаментст"/>
    <m/>
  </r>
  <r>
    <n v="786"/>
    <n v="129"/>
    <s v="апартамент"/>
    <x v="2"/>
    <n v="1"/>
    <s v="Этаж 06"/>
    <x v="0"/>
    <s v="балкон"/>
    <n v="24.98"/>
    <n v="5.72"/>
    <n v="30.7"/>
    <s v="да"/>
    <s v="На озеро"/>
    <s v="нет"/>
    <n v="320000"/>
    <n v="9824000"/>
    <e v="#REF!"/>
    <m/>
    <e v="#REF!"/>
    <m/>
    <s v="В продаже"/>
    <m/>
    <s v="апартаментст"/>
    <m/>
  </r>
  <r>
    <n v="787"/>
    <n v="130"/>
    <s v="апартамент"/>
    <x v="2"/>
    <n v="1"/>
    <s v="Этаж 06"/>
    <x v="0"/>
    <s v="балкон"/>
    <n v="24.98"/>
    <n v="6.05"/>
    <n v="31.03"/>
    <s v="да"/>
    <s v="На озеро"/>
    <s v="нет"/>
    <n v="320000"/>
    <n v="9929600"/>
    <e v="#REF!"/>
    <m/>
    <e v="#REF!"/>
    <m/>
    <s v="В продаже"/>
    <m/>
    <s v="апартаментст"/>
    <m/>
  </r>
  <r>
    <n v="788"/>
    <n v="131"/>
    <s v="апартамент"/>
    <x v="2"/>
    <n v="1"/>
    <s v="Этаж 07"/>
    <x v="0"/>
    <s v="балкон"/>
    <n v="24.98"/>
    <n v="5.0199999999999996"/>
    <n v="30"/>
    <s v="да"/>
    <s v="На озеро"/>
    <s v="нет"/>
    <n v="335000"/>
    <n v="10050000"/>
    <e v="#REF!"/>
    <m/>
    <e v="#REF!"/>
    <m/>
    <s v="В продаже"/>
    <m/>
    <s v="апартаментст"/>
    <m/>
  </r>
  <r>
    <n v="789"/>
    <n v="132"/>
    <s v="апартамент"/>
    <x v="2"/>
    <n v="1"/>
    <s v="Этаж 07"/>
    <x v="0"/>
    <s v="балкон"/>
    <n v="24.98"/>
    <n v="4.53"/>
    <n v="29.51"/>
    <s v="да"/>
    <s v="На озеро"/>
    <s v="нет"/>
    <n v="335000"/>
    <n v="9885850"/>
    <e v="#REF!"/>
    <m/>
    <e v="#REF!"/>
    <m/>
    <s v="В продаже"/>
    <m/>
    <s v="апартаментст"/>
    <m/>
  </r>
  <r>
    <n v="790"/>
    <n v="133"/>
    <s v="апартамент"/>
    <x v="2"/>
    <n v="1"/>
    <s v="Этаж 07"/>
    <x v="0"/>
    <s v="балкон"/>
    <n v="24.98"/>
    <n v="4.62"/>
    <n v="29.6"/>
    <s v="да"/>
    <s v="На море"/>
    <s v="нет"/>
    <n v="400000"/>
    <n v="11840000"/>
    <e v="#REF!"/>
    <m/>
    <e v="#REF!"/>
    <m/>
    <s v="В продаже"/>
    <m/>
    <s v="апартаментст"/>
    <m/>
  </r>
  <r>
    <n v="791"/>
    <n v="134"/>
    <s v="апартамент"/>
    <x v="2"/>
    <n v="1"/>
    <s v="Этаж 07"/>
    <x v="0"/>
    <s v="балкон"/>
    <n v="24.98"/>
    <n v="5.2"/>
    <n v="30.18"/>
    <s v="да"/>
    <s v="На море"/>
    <s v="нет"/>
    <n v="400000"/>
    <n v="12072000"/>
    <e v="#REF!"/>
    <m/>
    <e v="#REF!"/>
    <m/>
    <s v="В продаже"/>
    <m/>
    <s v="апартаментст"/>
    <m/>
  </r>
  <r>
    <n v="792"/>
    <n v="135"/>
    <s v="апартамент"/>
    <x v="2"/>
    <n v="1"/>
    <s v="Этаж 07"/>
    <x v="0"/>
    <s v="балкон"/>
    <n v="24.98"/>
    <n v="5.72"/>
    <n v="30.7"/>
    <s v="да"/>
    <s v="На море"/>
    <s v="нет"/>
    <n v="400000"/>
    <n v="12280000"/>
    <e v="#REF!"/>
    <m/>
    <e v="#REF!"/>
    <m/>
    <s v="В продаже"/>
    <m/>
    <s v="апартаментст"/>
    <m/>
  </r>
  <r>
    <n v="793"/>
    <n v="136"/>
    <s v="апартамент"/>
    <x v="2"/>
    <n v="1"/>
    <s v="Этаж 07"/>
    <x v="0"/>
    <s v="балкон"/>
    <n v="24.98"/>
    <n v="6.25"/>
    <n v="31.23"/>
    <s v="да"/>
    <s v="На море"/>
    <s v="нет"/>
    <n v="400000"/>
    <n v="12492000"/>
    <e v="#REF!"/>
    <m/>
    <e v="#REF!"/>
    <m/>
    <s v="В продаже"/>
    <m/>
    <s v="апартаментст"/>
    <m/>
  </r>
  <r>
    <n v="794"/>
    <n v="137"/>
    <s v="апартамент"/>
    <x v="2"/>
    <n v="1"/>
    <s v="Этаж 07"/>
    <x v="0"/>
    <s v="балкон"/>
    <n v="24.68"/>
    <n v="6.25"/>
    <n v="30.93"/>
    <s v="да"/>
    <s v="На море"/>
    <s v="нет"/>
    <n v="400000"/>
    <n v="12372000"/>
    <e v="#REF!"/>
    <m/>
    <e v="#REF!"/>
    <m/>
    <s v="В продаже"/>
    <m/>
    <s v="апартаментст"/>
    <m/>
  </r>
  <r>
    <n v="795"/>
    <n v="138"/>
    <s v="апартамент"/>
    <x v="2"/>
    <n v="1"/>
    <s v="Этаж 07"/>
    <x v="0"/>
    <s v="балкон"/>
    <n v="24.68"/>
    <n v="5.72"/>
    <n v="30.4"/>
    <s v="да"/>
    <s v="На море"/>
    <s v="нет"/>
    <n v="400000"/>
    <n v="12160000"/>
    <e v="#REF!"/>
    <m/>
    <e v="#REF!"/>
    <m/>
    <s v="В продаже"/>
    <m/>
    <s v="апартаментст"/>
    <m/>
  </r>
  <r>
    <n v="796"/>
    <n v="139"/>
    <s v="апартамент"/>
    <x v="2"/>
    <n v="1"/>
    <s v="Этаж 07"/>
    <x v="0"/>
    <s v="балкон"/>
    <n v="24.27"/>
    <n v="5.2"/>
    <n v="29.47"/>
    <s v="да"/>
    <s v="На море"/>
    <s v="нет"/>
    <n v="400000"/>
    <n v="11788000"/>
    <e v="#REF!"/>
    <m/>
    <e v="#REF!"/>
    <m/>
    <s v="В продаже"/>
    <m/>
    <s v="апартаментст"/>
    <m/>
  </r>
  <r>
    <n v="797"/>
    <n v="140"/>
    <s v="апартамент"/>
    <x v="2"/>
    <n v="1"/>
    <s v="Этаж 07"/>
    <x v="0"/>
    <s v="балкон"/>
    <n v="28.71"/>
    <n v="13.16"/>
    <n v="41.870000000000005"/>
    <s v="да"/>
    <s v="На море"/>
    <s v="нет"/>
    <n v="405000"/>
    <n v="16957350"/>
    <e v="#REF!"/>
    <m/>
    <e v="#REF!"/>
    <m/>
    <s v="В продаже"/>
    <m/>
    <s v="апартаментст"/>
    <m/>
  </r>
  <r>
    <n v="798"/>
    <n v="141"/>
    <s v="апартамент"/>
    <x v="2"/>
    <n v="1"/>
    <s v="Этаж 07"/>
    <x v="0"/>
    <s v="балкон"/>
    <n v="28.71"/>
    <n v="13.16"/>
    <n v="41.870000000000005"/>
    <s v="да"/>
    <s v="На озеро"/>
    <s v="нет"/>
    <n v="335000"/>
    <n v="14026450.000000002"/>
    <e v="#REF!"/>
    <m/>
    <e v="#REF!"/>
    <m/>
    <s v="В продаже"/>
    <m/>
    <s v="апартаментст"/>
    <m/>
  </r>
  <r>
    <n v="799"/>
    <n v="142"/>
    <s v="апартамент"/>
    <x v="2"/>
    <n v="1"/>
    <s v="Этаж 07"/>
    <x v="0"/>
    <s v="балкон"/>
    <n v="24.27"/>
    <n v="5.2"/>
    <n v="29.47"/>
    <s v="да"/>
    <s v="На озеро"/>
    <s v="нет"/>
    <n v="335000"/>
    <n v="9872450"/>
    <e v="#REF!"/>
    <m/>
    <e v="#REF!"/>
    <m/>
    <s v="В продаже"/>
    <m/>
    <s v="апартаментст"/>
    <m/>
  </r>
  <r>
    <n v="800"/>
    <n v="143"/>
    <s v="апартамент"/>
    <x v="2"/>
    <n v="1"/>
    <s v="Этаж 07"/>
    <x v="0"/>
    <s v="балкон"/>
    <n v="24.98"/>
    <n v="5.72"/>
    <n v="30.7"/>
    <s v="да"/>
    <s v="На озеро"/>
    <s v="нет"/>
    <n v="335000"/>
    <n v="10284500"/>
    <e v="#REF!"/>
    <m/>
    <e v="#REF!"/>
    <m/>
    <s v="В продаже"/>
    <m/>
    <s v="апартаментст"/>
    <m/>
  </r>
  <r>
    <n v="801"/>
    <n v="144"/>
    <s v="апартамент"/>
    <x v="2"/>
    <n v="1"/>
    <s v="Этаж 07"/>
    <x v="0"/>
    <s v="балкон"/>
    <n v="24.98"/>
    <n v="6.05"/>
    <n v="31.03"/>
    <s v="да"/>
    <s v="На озеро"/>
    <s v="нет"/>
    <n v="335000"/>
    <n v="10395050"/>
    <e v="#REF!"/>
    <m/>
    <e v="#REF!"/>
    <m/>
    <s v="В продаже"/>
    <m/>
    <s v="апартаментст"/>
    <m/>
  </r>
  <r>
    <n v="802"/>
    <n v="145"/>
    <s v="апартамент"/>
    <x v="2"/>
    <n v="1"/>
    <s v="Этаж 08"/>
    <x v="0"/>
    <s v="балкон"/>
    <n v="32.950000000000003"/>
    <n v="4.53"/>
    <n v="37.480000000000004"/>
    <s v="да"/>
    <s v="На озеро"/>
    <s v="нет"/>
    <n v="340000"/>
    <n v="12743200.000000002"/>
    <e v="#REF!"/>
    <m/>
    <e v="#REF!"/>
    <m/>
    <s v="В продаже"/>
    <m/>
    <s v="апартаментст"/>
    <m/>
  </r>
  <r>
    <n v="803"/>
    <n v="146"/>
    <s v="апартамент"/>
    <x v="2"/>
    <n v="1"/>
    <s v="Этаж 08"/>
    <x v="1"/>
    <s v="балкон"/>
    <n v="50.87"/>
    <n v="9.92"/>
    <n v="60.79"/>
    <s v="да"/>
    <s v="На море"/>
    <s v="нет"/>
    <n v="410000"/>
    <n v="24923900"/>
    <e v="#REF!"/>
    <m/>
    <e v="#REF!"/>
    <m/>
    <s v="В продаже"/>
    <m/>
    <s v="апартамент1АЕ"/>
    <m/>
  </r>
  <r>
    <n v="804"/>
    <n v="147"/>
    <s v="апартамент"/>
    <x v="2"/>
    <n v="1"/>
    <s v="Этаж 08"/>
    <x v="0"/>
    <s v="балкон"/>
    <n v="24.98"/>
    <n v="5.72"/>
    <n v="30.7"/>
    <s v="да"/>
    <s v="На море"/>
    <s v="нет"/>
    <n v="405000"/>
    <n v="12433500"/>
    <e v="#REF!"/>
    <m/>
    <e v="#REF!"/>
    <m/>
    <s v="В продаже"/>
    <m/>
    <s v="апартаментст"/>
    <m/>
  </r>
  <r>
    <n v="805"/>
    <n v="148"/>
    <s v="апартамент"/>
    <x v="2"/>
    <n v="1"/>
    <s v="Этаж 08"/>
    <x v="0"/>
    <s v="балкон"/>
    <n v="24.98"/>
    <n v="6.25"/>
    <n v="31.23"/>
    <s v="да"/>
    <s v="На море"/>
    <s v="нет"/>
    <n v="405000"/>
    <n v="12648150"/>
    <e v="#REF!"/>
    <m/>
    <e v="#REF!"/>
    <m/>
    <s v="В продаже"/>
    <m/>
    <s v="апартаментст"/>
    <m/>
  </r>
  <r>
    <n v="806"/>
    <n v="149"/>
    <s v="апартамент"/>
    <x v="2"/>
    <n v="1"/>
    <s v="Этаж 08"/>
    <x v="0"/>
    <s v="балкон"/>
    <n v="24.68"/>
    <n v="6.25"/>
    <n v="30.93"/>
    <s v="да"/>
    <s v="На море"/>
    <s v="нет"/>
    <n v="405000"/>
    <n v="12526650"/>
    <e v="#REF!"/>
    <m/>
    <e v="#REF!"/>
    <m/>
    <s v="В продаже"/>
    <m/>
    <s v="апартаментст"/>
    <m/>
  </r>
  <r>
    <n v="807"/>
    <n v="150"/>
    <s v="апартамент"/>
    <x v="2"/>
    <n v="1"/>
    <s v="Этаж 08"/>
    <x v="0"/>
    <s v="балкон"/>
    <n v="24.68"/>
    <n v="5.72"/>
    <n v="30.4"/>
    <s v="да"/>
    <s v="На море"/>
    <s v="нет"/>
    <n v="405000"/>
    <n v="12312000"/>
    <e v="#REF!"/>
    <m/>
    <e v="#REF!"/>
    <m/>
    <s v="В продаже"/>
    <m/>
    <s v="апартаментст"/>
    <m/>
  </r>
  <r>
    <n v="808"/>
    <n v="151"/>
    <s v="апартамент"/>
    <x v="2"/>
    <n v="1"/>
    <s v="Этаж 08"/>
    <x v="1"/>
    <s v="балкон"/>
    <n v="54.36"/>
    <n v="18.45"/>
    <n v="72.81"/>
    <s v="да"/>
    <s v="На море"/>
    <s v="нет"/>
    <n v="410000"/>
    <n v="29852100"/>
    <e v="#REF!"/>
    <m/>
    <e v="#REF!"/>
    <m/>
    <s v="В продаже"/>
    <m/>
    <s v="апартамент1АЕ"/>
    <m/>
  </r>
  <r>
    <n v="809"/>
    <n v="152"/>
    <s v="апартамент"/>
    <x v="2"/>
    <n v="1"/>
    <s v="Этаж 08"/>
    <x v="0"/>
    <s v="балкон"/>
    <n v="28.71"/>
    <n v="13.16"/>
    <n v="41.870000000000005"/>
    <s v="да"/>
    <s v="На озеро"/>
    <s v="нет"/>
    <n v="340000"/>
    <n v="14235800.000000002"/>
    <e v="#REF!"/>
    <m/>
    <e v="#REF!"/>
    <m/>
    <s v="В продаже"/>
    <m/>
    <s v="апартаментст"/>
    <m/>
  </r>
  <r>
    <n v="810"/>
    <n v="153"/>
    <s v="апартамент"/>
    <x v="2"/>
    <n v="1"/>
    <s v="Этаж 08"/>
    <x v="0"/>
    <s v="балкон"/>
    <n v="24.27"/>
    <n v="5.2"/>
    <n v="29.47"/>
    <s v="да"/>
    <s v="На озеро"/>
    <s v="нет"/>
    <n v="335000"/>
    <n v="9872450"/>
    <e v="#REF!"/>
    <m/>
    <e v="#REF!"/>
    <m/>
    <s v="В продаже"/>
    <m/>
    <s v="апартаментст"/>
    <m/>
  </r>
  <r>
    <n v="811"/>
    <n v="154"/>
    <s v="апартамент"/>
    <x v="2"/>
    <n v="1"/>
    <s v="Этаж 08"/>
    <x v="0"/>
    <s v="балкон"/>
    <n v="24.98"/>
    <n v="5.72"/>
    <n v="30.7"/>
    <s v="да"/>
    <s v="На озеро"/>
    <s v="нет"/>
    <n v="335000"/>
    <n v="10284500"/>
    <e v="#REF!"/>
    <m/>
    <e v="#REF!"/>
    <m/>
    <s v="В продаже"/>
    <m/>
    <s v="апартаментст"/>
    <m/>
  </r>
  <r>
    <n v="812"/>
    <n v="155"/>
    <s v="апартамент"/>
    <x v="2"/>
    <n v="1"/>
    <s v="Этаж 08"/>
    <x v="0"/>
    <s v="балкон"/>
    <n v="24.98"/>
    <n v="6.05"/>
    <n v="31.03"/>
    <s v="да"/>
    <s v="На озеро"/>
    <s v="нет"/>
    <n v="335000"/>
    <n v="10395050"/>
    <e v="#REF!"/>
    <m/>
    <e v="#REF!"/>
    <m/>
    <s v="В продаже"/>
    <m/>
    <s v="апартаментст"/>
    <m/>
  </r>
  <r>
    <n v="813"/>
    <n v="156"/>
    <s v="апартамент"/>
    <x v="2"/>
    <n v="1"/>
    <s v="Этаж 09"/>
    <x v="0"/>
    <s v="балкон"/>
    <n v="32.950000000000003"/>
    <n v="7.83"/>
    <n v="40.78"/>
    <s v="да"/>
    <s v="На озеро"/>
    <s v="нет"/>
    <n v="340000"/>
    <n v="13865200"/>
    <e v="#REF!"/>
    <m/>
    <e v="#REF!"/>
    <m/>
    <s v="В продаже"/>
    <m/>
    <s v="апартаментст"/>
    <m/>
  </r>
  <r>
    <n v="814"/>
    <n v="157"/>
    <s v="апартамент"/>
    <x v="2"/>
    <n v="1"/>
    <s v="Этаж 09"/>
    <x v="1"/>
    <s v="балкон"/>
    <n v="50.87"/>
    <n v="13.12"/>
    <n v="63.989999999999995"/>
    <s v="да"/>
    <s v="На море"/>
    <s v="нет"/>
    <n v="405000"/>
    <n v="25915949.999999996"/>
    <e v="#REF!"/>
    <m/>
    <e v="#REF!"/>
    <m/>
    <s v="В продаже"/>
    <m/>
    <s v="апартамент1АЕ"/>
    <m/>
  </r>
  <r>
    <n v="815"/>
    <n v="158"/>
    <s v="апартамент"/>
    <x v="2"/>
    <n v="1"/>
    <s v="Этаж 09"/>
    <x v="0"/>
    <s v="балкон"/>
    <n v="24.98"/>
    <n v="5.72"/>
    <n v="30.7"/>
    <s v="да"/>
    <s v="На море"/>
    <s v="нет"/>
    <n v="410000"/>
    <n v="12587000"/>
    <e v="#REF!"/>
    <m/>
    <e v="#REF!"/>
    <m/>
    <s v="В продаже"/>
    <m/>
    <s v="апартаментст"/>
    <m/>
  </r>
  <r>
    <n v="816"/>
    <n v="159"/>
    <s v="апартамент"/>
    <x v="2"/>
    <n v="1"/>
    <s v="Этаж 09"/>
    <x v="0"/>
    <s v="балкон"/>
    <n v="24.98"/>
    <n v="6.25"/>
    <n v="31.23"/>
    <s v="да"/>
    <s v="На море"/>
    <s v="нет"/>
    <n v="410000"/>
    <n v="12804300"/>
    <e v="#REF!"/>
    <m/>
    <e v="#REF!"/>
    <m/>
    <s v="В продаже"/>
    <m/>
    <s v="апартаментст"/>
    <m/>
  </r>
  <r>
    <n v="817"/>
    <n v="160"/>
    <s v="апартамент"/>
    <x v="2"/>
    <n v="1"/>
    <s v="Этаж 09"/>
    <x v="0"/>
    <s v="балкон"/>
    <n v="24.68"/>
    <n v="6.25"/>
    <n v="30.93"/>
    <s v="да"/>
    <s v="На море"/>
    <s v="нет"/>
    <n v="405000"/>
    <n v="12526650"/>
    <e v="#REF!"/>
    <m/>
    <e v="#REF!"/>
    <m/>
    <s v="В продаже"/>
    <m/>
    <s v="апартаментст"/>
    <m/>
  </r>
  <r>
    <n v="818"/>
    <n v="161"/>
    <s v="апартамент"/>
    <x v="2"/>
    <n v="1"/>
    <s v="Этаж 09"/>
    <x v="0"/>
    <s v="балкон"/>
    <n v="24.68"/>
    <n v="5.72"/>
    <n v="30.4"/>
    <s v="да"/>
    <s v="На море"/>
    <s v="нет"/>
    <n v="405000"/>
    <n v="12312000"/>
    <e v="#REF!"/>
    <m/>
    <e v="#REF!"/>
    <m/>
    <s v="В продаже"/>
    <m/>
    <s v="апартаментст"/>
    <m/>
  </r>
  <r>
    <n v="819"/>
    <n v="162"/>
    <s v="апартамент"/>
    <x v="2"/>
    <n v="1"/>
    <s v="Этаж 09"/>
    <x v="1"/>
    <s v="балкон"/>
    <n v="54.36"/>
    <n v="18.45"/>
    <n v="72.81"/>
    <s v="да"/>
    <s v="На море"/>
    <s v="нет"/>
    <n v="405000"/>
    <n v="29488050"/>
    <e v="#REF!"/>
    <m/>
    <e v="#REF!"/>
    <m/>
    <s v="В продаже"/>
    <m/>
    <s v="апартамент1АЕ"/>
    <m/>
  </r>
  <r>
    <n v="820"/>
    <n v="163"/>
    <s v="апартамент"/>
    <x v="2"/>
    <n v="1"/>
    <s v="Этаж 09"/>
    <x v="0"/>
    <s v="балкон"/>
    <n v="28.71"/>
    <n v="13.16"/>
    <n v="41.870000000000005"/>
    <s v="да"/>
    <s v="На озеро"/>
    <s v="нет"/>
    <n v="335000"/>
    <n v="14026450.000000002"/>
    <e v="#REF!"/>
    <m/>
    <e v="#REF!"/>
    <m/>
    <s v="В продаже"/>
    <m/>
    <s v="апартаментст"/>
    <m/>
  </r>
  <r>
    <n v="821"/>
    <n v="164"/>
    <s v="апартамент"/>
    <x v="2"/>
    <n v="1"/>
    <s v="Этаж 09"/>
    <x v="0"/>
    <s v="балкон"/>
    <n v="24.27"/>
    <n v="5.2"/>
    <n v="29.47"/>
    <s v="да"/>
    <s v="На озеро"/>
    <s v="нет"/>
    <n v="340000"/>
    <n v="10019800"/>
    <e v="#REF!"/>
    <m/>
    <e v="#REF!"/>
    <m/>
    <s v="В продаже"/>
    <m/>
    <s v="апартаментст"/>
    <m/>
  </r>
  <r>
    <n v="822"/>
    <n v="165"/>
    <s v="апартамент"/>
    <x v="2"/>
    <n v="1"/>
    <s v="Этаж 09"/>
    <x v="0"/>
    <s v="балкон"/>
    <n v="24.98"/>
    <n v="5.72"/>
    <n v="30.7"/>
    <s v="да"/>
    <s v="На озеро"/>
    <s v="нет"/>
    <n v="340000"/>
    <n v="10438000"/>
    <e v="#REF!"/>
    <m/>
    <e v="#REF!"/>
    <m/>
    <s v="В продаже"/>
    <m/>
    <s v="апартаментст"/>
    <m/>
  </r>
  <r>
    <n v="823"/>
    <n v="166"/>
    <s v="апартамент"/>
    <x v="2"/>
    <n v="1"/>
    <s v="Этаж 09"/>
    <x v="0"/>
    <s v="балкон"/>
    <n v="24.98"/>
    <n v="6.05"/>
    <n v="31.03"/>
    <s v="да"/>
    <s v="На озеро"/>
    <s v="нет"/>
    <n v="340000"/>
    <n v="10550200"/>
    <e v="#REF!"/>
    <m/>
    <e v="#REF!"/>
    <m/>
    <s v="В продаже"/>
    <m/>
    <s v="апартаментст"/>
    <m/>
  </r>
  <r>
    <n v="824"/>
    <n v="167"/>
    <s v="апартамент"/>
    <x v="2"/>
    <n v="1"/>
    <s v="Этаж 10"/>
    <x v="0"/>
    <s v="балкон"/>
    <n v="32.950000000000003"/>
    <n v="7.83"/>
    <n v="40.78"/>
    <s v="да"/>
    <s v="На озеро"/>
    <s v="нет"/>
    <n v="340000"/>
    <n v="13865200"/>
    <e v="#REF!"/>
    <m/>
    <e v="#REF!"/>
    <m/>
    <s v="В продаже"/>
    <m/>
    <s v="апартаментст"/>
    <m/>
  </r>
  <r>
    <n v="825"/>
    <n v="168"/>
    <s v="апартамент"/>
    <x v="2"/>
    <n v="1"/>
    <s v="Этаж 10"/>
    <x v="1"/>
    <s v="балкон"/>
    <n v="50.87"/>
    <n v="13.12"/>
    <n v="63.989999999999995"/>
    <s v="да"/>
    <s v="На море"/>
    <s v="нет"/>
    <n v="405000"/>
    <n v="25915949.999999996"/>
    <e v="#REF!"/>
    <m/>
    <e v="#REF!"/>
    <m/>
    <s v="В продаже"/>
    <m/>
    <s v="апартамент1АЕ"/>
    <m/>
  </r>
  <r>
    <n v="826"/>
    <n v="169"/>
    <s v="апартамент"/>
    <x v="2"/>
    <n v="1"/>
    <s v="Этаж 10"/>
    <x v="0"/>
    <s v="балкон"/>
    <n v="24.98"/>
    <n v="5.72"/>
    <n v="30.7"/>
    <s v="да"/>
    <s v="На море"/>
    <s v="нет"/>
    <n v="410000"/>
    <n v="12587000"/>
    <e v="#REF!"/>
    <m/>
    <e v="#REF!"/>
    <m/>
    <s v="В продаже"/>
    <m/>
    <s v="апартаментст"/>
    <m/>
  </r>
  <r>
    <n v="827"/>
    <n v="170"/>
    <s v="апартамент"/>
    <x v="2"/>
    <n v="1"/>
    <s v="Этаж 10"/>
    <x v="0"/>
    <s v="балкон"/>
    <n v="24.98"/>
    <n v="6.25"/>
    <n v="31.23"/>
    <s v="да"/>
    <s v="На море"/>
    <s v="нет"/>
    <n v="410000"/>
    <n v="12804300"/>
    <e v="#REF!"/>
    <m/>
    <e v="#REF!"/>
    <m/>
    <s v="В продаже"/>
    <m/>
    <s v="апартаментст"/>
    <m/>
  </r>
  <r>
    <n v="828"/>
    <n v="171"/>
    <s v="апартамент"/>
    <x v="2"/>
    <n v="1"/>
    <s v="Этаж 10"/>
    <x v="0"/>
    <s v="балкон"/>
    <n v="24.68"/>
    <n v="6.25"/>
    <n v="30.93"/>
    <s v="да"/>
    <s v="На море"/>
    <s v="нет"/>
    <n v="405000"/>
    <n v="12526650"/>
    <e v="#REF!"/>
    <m/>
    <e v="#REF!"/>
    <m/>
    <s v="В продаже"/>
    <m/>
    <s v="апартаментст"/>
    <m/>
  </r>
  <r>
    <n v="829"/>
    <n v="172"/>
    <s v="апартамент"/>
    <x v="2"/>
    <n v="1"/>
    <s v="Этаж 10"/>
    <x v="0"/>
    <s v="балкон"/>
    <n v="24.68"/>
    <n v="5.72"/>
    <n v="30.4"/>
    <s v="да"/>
    <s v="На море"/>
    <s v="нет"/>
    <n v="405000"/>
    <n v="12312000"/>
    <e v="#REF!"/>
    <m/>
    <e v="#REF!"/>
    <m/>
    <s v="В продаже"/>
    <m/>
    <s v="апартаментст"/>
    <m/>
  </r>
  <r>
    <n v="830"/>
    <n v="173"/>
    <s v="апартамент"/>
    <x v="2"/>
    <n v="1"/>
    <s v="Этаж 10"/>
    <x v="1"/>
    <s v="балкон"/>
    <n v="54.36"/>
    <n v="18.45"/>
    <n v="72.81"/>
    <s v="да"/>
    <s v="На море"/>
    <s v="нет"/>
    <n v="405000"/>
    <n v="29488050"/>
    <e v="#REF!"/>
    <m/>
    <e v="#REF!"/>
    <m/>
    <s v="В продаже"/>
    <m/>
    <s v="апартамент1АЕ"/>
    <m/>
  </r>
  <r>
    <n v="831"/>
    <n v="174"/>
    <s v="апартамент"/>
    <x v="2"/>
    <n v="1"/>
    <s v="Этаж 10"/>
    <x v="0"/>
    <s v="балкон"/>
    <n v="28.71"/>
    <n v="13.16"/>
    <n v="41.870000000000005"/>
    <s v="да"/>
    <s v="На озеро"/>
    <s v="нет"/>
    <n v="335000"/>
    <n v="14026450.000000002"/>
    <e v="#REF!"/>
    <m/>
    <e v="#REF!"/>
    <m/>
    <s v="В продаже"/>
    <m/>
    <s v="апартаментст"/>
    <m/>
  </r>
  <r>
    <n v="832"/>
    <n v="175"/>
    <s v="апартамент"/>
    <x v="2"/>
    <n v="1"/>
    <s v="Этаж 10"/>
    <x v="0"/>
    <s v="балкон"/>
    <n v="24.27"/>
    <n v="5.2"/>
    <n v="29.47"/>
    <s v="да"/>
    <s v="На озеро"/>
    <s v="нет"/>
    <n v="340000"/>
    <n v="10019800"/>
    <e v="#REF!"/>
    <m/>
    <e v="#REF!"/>
    <m/>
    <s v="В продаже"/>
    <m/>
    <s v="апартаментст"/>
    <m/>
  </r>
  <r>
    <n v="833"/>
    <n v="176"/>
    <s v="апартамент"/>
    <x v="2"/>
    <n v="1"/>
    <s v="Этаж 10"/>
    <x v="0"/>
    <s v="балкон"/>
    <n v="24.98"/>
    <n v="5.72"/>
    <n v="30.7"/>
    <s v="да"/>
    <s v="На озеро"/>
    <s v="нет"/>
    <n v="340000"/>
    <n v="10438000"/>
    <e v="#REF!"/>
    <m/>
    <e v="#REF!"/>
    <m/>
    <s v="В продаже"/>
    <m/>
    <s v="апартаментст"/>
    <m/>
  </r>
  <r>
    <n v="834"/>
    <n v="177"/>
    <s v="апартамент"/>
    <x v="2"/>
    <n v="1"/>
    <s v="Этаж 10"/>
    <x v="0"/>
    <s v="балкон"/>
    <n v="24.98"/>
    <n v="6.05"/>
    <n v="31.03"/>
    <s v="да"/>
    <s v="На озеро"/>
    <s v="нет"/>
    <n v="340000"/>
    <n v="10550200"/>
    <e v="#REF!"/>
    <m/>
    <e v="#REF!"/>
    <m/>
    <s v="В продаже"/>
    <m/>
    <s v="апартаментст"/>
    <m/>
  </r>
  <r>
    <n v="835"/>
    <n v="178"/>
    <s v="апартамент"/>
    <x v="2"/>
    <n v="1"/>
    <s v="Этаж 11"/>
    <x v="0"/>
    <s v="балкон"/>
    <n v="32.950000000000003"/>
    <n v="7.83"/>
    <n v="40.78"/>
    <s v="да"/>
    <s v="На озеро"/>
    <s v="нет"/>
    <n v="340000"/>
    <n v="13865200"/>
    <e v="#REF!"/>
    <m/>
    <e v="#REF!"/>
    <m/>
    <s v="В продаже"/>
    <m/>
    <s v="апартаментст"/>
    <m/>
  </r>
  <r>
    <n v="836"/>
    <n v="179"/>
    <s v="апартамент"/>
    <x v="2"/>
    <n v="1"/>
    <s v="Этаж 11"/>
    <x v="1"/>
    <s v="балкон"/>
    <n v="50.87"/>
    <n v="13.12"/>
    <n v="63.989999999999995"/>
    <s v="да"/>
    <s v="На море"/>
    <s v="нет"/>
    <n v="405000"/>
    <n v="25915949.999999996"/>
    <e v="#REF!"/>
    <m/>
    <e v="#REF!"/>
    <m/>
    <s v="В продаже"/>
    <m/>
    <s v="апартамент1АЕ"/>
    <m/>
  </r>
  <r>
    <n v="837"/>
    <n v="180"/>
    <s v="апартамент"/>
    <x v="2"/>
    <n v="1"/>
    <s v="Этаж 11"/>
    <x v="0"/>
    <s v="балкон"/>
    <n v="24.98"/>
    <n v="5.72"/>
    <n v="30.7"/>
    <s v="да"/>
    <s v="На море"/>
    <s v="нет"/>
    <n v="410000"/>
    <n v="12587000"/>
    <e v="#REF!"/>
    <m/>
    <e v="#REF!"/>
    <m/>
    <s v="В продаже"/>
    <m/>
    <s v="апартаментст"/>
    <m/>
  </r>
  <r>
    <n v="838"/>
    <n v="181"/>
    <s v="апартамент"/>
    <x v="2"/>
    <n v="1"/>
    <s v="Этаж 11"/>
    <x v="0"/>
    <s v="балкон"/>
    <n v="24.98"/>
    <n v="6.25"/>
    <n v="31.23"/>
    <s v="да"/>
    <s v="На море"/>
    <s v="нет"/>
    <n v="410000"/>
    <n v="12804300"/>
    <e v="#REF!"/>
    <m/>
    <e v="#REF!"/>
    <m/>
    <s v="В продаже"/>
    <m/>
    <s v="апартаментст"/>
    <m/>
  </r>
  <r>
    <n v="839"/>
    <n v="182"/>
    <s v="апартамент"/>
    <x v="2"/>
    <n v="1"/>
    <s v="Этаж 11"/>
    <x v="0"/>
    <s v="балкон"/>
    <n v="24.68"/>
    <n v="6.25"/>
    <n v="30.93"/>
    <s v="да"/>
    <s v="На море"/>
    <s v="нет"/>
    <n v="405000"/>
    <n v="12526650"/>
    <e v="#REF!"/>
    <m/>
    <e v="#REF!"/>
    <m/>
    <s v="В продаже"/>
    <m/>
    <s v="апартаментст"/>
    <m/>
  </r>
  <r>
    <n v="840"/>
    <n v="183"/>
    <s v="апартамент"/>
    <x v="2"/>
    <n v="1"/>
    <s v="Этаж 11"/>
    <x v="0"/>
    <s v="балкон"/>
    <n v="24.68"/>
    <n v="5.72"/>
    <n v="30.4"/>
    <s v="да"/>
    <s v="На море"/>
    <s v="нет"/>
    <n v="405000"/>
    <n v="12312000"/>
    <e v="#REF!"/>
    <m/>
    <e v="#REF!"/>
    <m/>
    <s v="В продаже"/>
    <m/>
    <s v="апартаментст"/>
    <m/>
  </r>
  <r>
    <n v="841"/>
    <n v="184"/>
    <s v="апартамент"/>
    <x v="2"/>
    <n v="1"/>
    <s v="Этаж 11"/>
    <x v="1"/>
    <s v="балкон"/>
    <n v="54.36"/>
    <n v="18.45"/>
    <n v="72.81"/>
    <s v="да"/>
    <s v="На море"/>
    <s v="нет"/>
    <n v="405000"/>
    <n v="29488050"/>
    <e v="#REF!"/>
    <m/>
    <e v="#REF!"/>
    <m/>
    <s v="В продаже"/>
    <m/>
    <s v="апартамент1АЕ"/>
    <m/>
  </r>
  <r>
    <n v="842"/>
    <n v="185"/>
    <s v="апартамент"/>
    <x v="2"/>
    <n v="1"/>
    <s v="Этаж 11"/>
    <x v="0"/>
    <s v="балкон"/>
    <n v="28.71"/>
    <n v="13.16"/>
    <n v="41.870000000000005"/>
    <s v="да"/>
    <s v="На озеро"/>
    <s v="нет"/>
    <n v="335000"/>
    <n v="14026450.000000002"/>
    <e v="#REF!"/>
    <m/>
    <e v="#REF!"/>
    <m/>
    <s v="В продаже"/>
    <m/>
    <s v="апартаментст"/>
    <m/>
  </r>
  <r>
    <n v="843"/>
    <n v="186"/>
    <s v="апартамент"/>
    <x v="2"/>
    <n v="1"/>
    <s v="Этаж 11"/>
    <x v="0"/>
    <s v="балкон"/>
    <n v="24.27"/>
    <n v="5.2"/>
    <n v="29.47"/>
    <s v="да"/>
    <s v="На озеро"/>
    <s v="нет"/>
    <n v="340000"/>
    <n v="10019800"/>
    <e v="#REF!"/>
    <m/>
    <e v="#REF!"/>
    <m/>
    <s v="В продаже"/>
    <m/>
    <s v="апартаментст"/>
    <m/>
  </r>
  <r>
    <n v="844"/>
    <n v="187"/>
    <s v="апартамент"/>
    <x v="2"/>
    <n v="1"/>
    <s v="Этаж 11"/>
    <x v="0"/>
    <s v="балкон"/>
    <n v="24.98"/>
    <n v="5.72"/>
    <n v="30.7"/>
    <s v="да"/>
    <s v="На озеро"/>
    <s v="нет"/>
    <n v="340000"/>
    <n v="10438000"/>
    <e v="#REF!"/>
    <m/>
    <e v="#REF!"/>
    <m/>
    <s v="В продаже"/>
    <m/>
    <s v="апартаментст"/>
    <m/>
  </r>
  <r>
    <n v="845"/>
    <n v="188"/>
    <s v="апартамент"/>
    <x v="2"/>
    <n v="1"/>
    <s v="Этаж 11"/>
    <x v="0"/>
    <s v="балкон"/>
    <n v="24.98"/>
    <n v="6.05"/>
    <n v="31.03"/>
    <s v="да"/>
    <s v="На озеро"/>
    <s v="нет"/>
    <n v="340000"/>
    <n v="10550200"/>
    <e v="#REF!"/>
    <m/>
    <e v="#REF!"/>
    <m/>
    <s v="В продаже"/>
    <m/>
    <s v="апартаментст"/>
    <m/>
  </r>
  <r>
    <n v="846"/>
    <n v="189"/>
    <s v="апартамент"/>
    <x v="2"/>
    <n v="1"/>
    <s v="Этаж 12"/>
    <x v="0"/>
    <s v="балкон"/>
    <n v="32.950000000000003"/>
    <n v="7.83"/>
    <n v="40.78"/>
    <s v="да"/>
    <s v="На озеро"/>
    <s v="нет"/>
    <n v="340000"/>
    <n v="13865200"/>
    <e v="#REF!"/>
    <m/>
    <e v="#REF!"/>
    <m/>
    <s v="В продаже"/>
    <m/>
    <s v="апартаментст"/>
    <m/>
  </r>
  <r>
    <n v="847"/>
    <n v="190"/>
    <s v="апартамент"/>
    <x v="2"/>
    <n v="1"/>
    <s v="Этаж 12"/>
    <x v="1"/>
    <s v="балкон"/>
    <n v="50.87"/>
    <n v="13.12"/>
    <n v="63.989999999999995"/>
    <s v="да"/>
    <s v="На море"/>
    <s v="нет"/>
    <n v="405000"/>
    <n v="25915949.999999996"/>
    <e v="#REF!"/>
    <m/>
    <e v="#REF!"/>
    <m/>
    <s v="В продаже"/>
    <m/>
    <s v="апартамент1АЕ"/>
    <m/>
  </r>
  <r>
    <n v="848"/>
    <n v="191"/>
    <s v="апартамент"/>
    <x v="2"/>
    <n v="1"/>
    <s v="Этаж 12"/>
    <x v="0"/>
    <s v="балкон"/>
    <n v="24.98"/>
    <n v="5.72"/>
    <n v="30.7"/>
    <s v="да"/>
    <s v="На море"/>
    <s v="нет"/>
    <n v="405000"/>
    <n v="12433500"/>
    <e v="#REF!"/>
    <m/>
    <e v="#REF!"/>
    <m/>
    <s v="В продаже"/>
    <m/>
    <s v="апартаментст"/>
    <m/>
  </r>
  <r>
    <n v="849"/>
    <n v="192"/>
    <s v="апартамент"/>
    <x v="2"/>
    <n v="1"/>
    <s v="Этаж 12"/>
    <x v="0"/>
    <s v="балкон"/>
    <n v="24.98"/>
    <n v="6.25"/>
    <n v="31.23"/>
    <s v="да"/>
    <s v="На море"/>
    <s v="нет"/>
    <n v="405000"/>
    <n v="12648150"/>
    <e v="#REF!"/>
    <m/>
    <e v="#REF!"/>
    <m/>
    <s v="В продаже"/>
    <m/>
    <s v="апартаментст"/>
    <m/>
  </r>
  <r>
    <n v="850"/>
    <n v="193"/>
    <s v="апартамент"/>
    <x v="2"/>
    <n v="1"/>
    <s v="Этаж 12"/>
    <x v="0"/>
    <s v="балкон"/>
    <n v="24.68"/>
    <n v="6.25"/>
    <n v="30.93"/>
    <s v="да"/>
    <s v="На море"/>
    <s v="нет"/>
    <n v="405000"/>
    <n v="12526650"/>
    <e v="#REF!"/>
    <m/>
    <e v="#REF!"/>
    <m/>
    <s v="В продаже"/>
    <m/>
    <s v="апартаментст"/>
    <m/>
  </r>
  <r>
    <n v="851"/>
    <n v="194"/>
    <s v="апартамент"/>
    <x v="2"/>
    <n v="1"/>
    <s v="Этаж 12"/>
    <x v="0"/>
    <s v="балкон"/>
    <n v="24.68"/>
    <n v="5.72"/>
    <n v="30.4"/>
    <s v="да"/>
    <s v="На море"/>
    <s v="нет"/>
    <n v="405000"/>
    <n v="12312000"/>
    <e v="#REF!"/>
    <m/>
    <e v="#REF!"/>
    <m/>
    <s v="В продаже"/>
    <m/>
    <s v="апартаментст"/>
    <m/>
  </r>
  <r>
    <n v="852"/>
    <n v="195"/>
    <s v="апартамент"/>
    <x v="2"/>
    <n v="1"/>
    <s v="Этаж 12"/>
    <x v="1"/>
    <s v="балкон"/>
    <n v="54.36"/>
    <n v="18.45"/>
    <n v="72.81"/>
    <s v="да"/>
    <s v="На море"/>
    <s v="нет"/>
    <n v="405000"/>
    <n v="29488050"/>
    <e v="#REF!"/>
    <m/>
    <e v="#REF!"/>
    <m/>
    <s v="В продаже"/>
    <m/>
    <s v="апартамент1АЕ"/>
    <m/>
  </r>
  <r>
    <n v="853"/>
    <n v="196"/>
    <s v="апартамент"/>
    <x v="2"/>
    <n v="1"/>
    <s v="Этаж 12"/>
    <x v="0"/>
    <s v="балкон"/>
    <n v="28.71"/>
    <n v="13.16"/>
    <n v="41.870000000000005"/>
    <s v="да"/>
    <s v="На озеро"/>
    <s v="нет"/>
    <n v="340000"/>
    <n v="14235800.000000002"/>
    <e v="#REF!"/>
    <m/>
    <e v="#REF!"/>
    <m/>
    <s v="В продаже"/>
    <m/>
    <s v="апартаментст"/>
    <m/>
  </r>
  <r>
    <n v="854"/>
    <n v="197"/>
    <s v="апартамент"/>
    <x v="2"/>
    <n v="1"/>
    <s v="Этаж 12"/>
    <x v="0"/>
    <s v="балкон"/>
    <n v="24.27"/>
    <n v="5.2"/>
    <n v="29.47"/>
    <s v="да"/>
    <s v="На озеро"/>
    <s v="нет"/>
    <n v="340000"/>
    <n v="10019800"/>
    <e v="#REF!"/>
    <m/>
    <e v="#REF!"/>
    <m/>
    <s v="В продаже"/>
    <m/>
    <s v="апартаментст"/>
    <m/>
  </r>
  <r>
    <n v="855"/>
    <n v="198"/>
    <s v="апартамент"/>
    <x v="2"/>
    <n v="1"/>
    <s v="Этаж 12"/>
    <x v="0"/>
    <s v="балкон"/>
    <n v="24.98"/>
    <n v="5.72"/>
    <n v="30.7"/>
    <s v="да"/>
    <s v="На озеро"/>
    <s v="нет"/>
    <n v="340000"/>
    <n v="10438000"/>
    <e v="#REF!"/>
    <m/>
    <e v="#REF!"/>
    <m/>
    <s v="В продаже"/>
    <m/>
    <s v="апартаментст"/>
    <m/>
  </r>
  <r>
    <n v="856"/>
    <n v="199"/>
    <s v="апартамент"/>
    <x v="2"/>
    <n v="1"/>
    <s v="Этаж 12"/>
    <x v="0"/>
    <s v="балкон"/>
    <n v="24.98"/>
    <n v="6.05"/>
    <n v="31.03"/>
    <s v="да"/>
    <s v="На озеро"/>
    <s v="нет"/>
    <n v="340000"/>
    <n v="10550200"/>
    <e v="#REF!"/>
    <m/>
    <e v="#REF!"/>
    <m/>
    <s v="В продаже"/>
    <m/>
    <s v="апартаментст"/>
    <m/>
  </r>
  <r>
    <n v="857"/>
    <n v="200"/>
    <s v="апартамент"/>
    <x v="2"/>
    <n v="2"/>
    <s v="Этаж 01"/>
    <x v="0"/>
    <s v="терраса"/>
    <n v="24.98"/>
    <n v="7.67"/>
    <n v="32.65"/>
    <s v="нет "/>
    <s v="На озеро"/>
    <s v="нет"/>
    <n v="290000"/>
    <n v="9468500"/>
    <e v="#REF!"/>
    <m/>
    <e v="#REF!"/>
    <m/>
    <s v="В продаже"/>
    <m/>
    <s v="апартаментст"/>
    <m/>
  </r>
  <r>
    <n v="858"/>
    <n v="201"/>
    <s v="апартамент"/>
    <x v="2"/>
    <n v="2"/>
    <s v="Этаж 01"/>
    <x v="0"/>
    <s v="терраса"/>
    <n v="24.98"/>
    <n v="7.82"/>
    <n v="32.799999999999997"/>
    <s v="нет "/>
    <s v="На озеро"/>
    <s v="нет"/>
    <n v="295000"/>
    <n v="9676000"/>
    <e v="#REF!"/>
    <m/>
    <e v="#REF!"/>
    <m/>
    <s v="В продаже"/>
    <m/>
    <s v="апартаментст"/>
    <m/>
  </r>
  <r>
    <n v="859"/>
    <n v="202"/>
    <s v="апартамент"/>
    <x v="2"/>
    <n v="2"/>
    <s v="Этаж 01"/>
    <x v="0"/>
    <s v="терраса"/>
    <n v="24.27"/>
    <n v="7.82"/>
    <n v="32.090000000000003"/>
    <s v="нет "/>
    <s v="На озеро"/>
    <s v="нет"/>
    <n v="295000"/>
    <n v="9466550.0000000019"/>
    <e v="#REF!"/>
    <m/>
    <e v="#REF!"/>
    <m/>
    <s v="В продаже"/>
    <m/>
    <s v="апартаментст"/>
    <m/>
  </r>
  <r>
    <n v="860"/>
    <n v="203"/>
    <s v="апартамент"/>
    <x v="2"/>
    <n v="2"/>
    <s v="Этаж 01"/>
    <x v="0"/>
    <s v="терраса"/>
    <n v="29.13"/>
    <n v="7.9"/>
    <n v="37.03"/>
    <s v="нет "/>
    <s v="На озеро"/>
    <s v="нет"/>
    <n v="300000"/>
    <n v="11109000"/>
    <e v="#REF!"/>
    <m/>
    <e v="#REF!"/>
    <m/>
    <s v="В продаже"/>
    <m/>
    <s v="апартаментст"/>
    <m/>
  </r>
  <r>
    <n v="861"/>
    <n v="204"/>
    <s v="апартамент"/>
    <x v="2"/>
    <n v="2"/>
    <s v="Этаж 01"/>
    <x v="0"/>
    <s v="терраса"/>
    <n v="29.13"/>
    <n v="7.9"/>
    <n v="37.03"/>
    <s v="нет "/>
    <s v="На море"/>
    <s v="нет"/>
    <n v="355000"/>
    <n v="13145650"/>
    <e v="#REF!"/>
    <m/>
    <e v="#REF!"/>
    <m/>
    <s v="В продаже"/>
    <m/>
    <s v="апартаментст"/>
    <m/>
  </r>
  <r>
    <n v="862"/>
    <n v="205"/>
    <s v="апартамент"/>
    <x v="2"/>
    <n v="2"/>
    <s v="Этаж 01"/>
    <x v="0"/>
    <s v="терраса"/>
    <n v="24.27"/>
    <n v="7.82"/>
    <n v="32.090000000000003"/>
    <s v="нет "/>
    <s v="На море"/>
    <s v="нет"/>
    <n v="350000"/>
    <n v="11231500.000000002"/>
    <e v="#REF!"/>
    <m/>
    <e v="#REF!"/>
    <m/>
    <s v="В продаже"/>
    <m/>
    <s v="апартаментст"/>
    <m/>
  </r>
  <r>
    <n v="863"/>
    <n v="206"/>
    <s v="апартамент"/>
    <x v="2"/>
    <n v="2"/>
    <s v="Этаж 01"/>
    <x v="0"/>
    <s v="терраса"/>
    <n v="24.69"/>
    <n v="7.82"/>
    <n v="32.510000000000005"/>
    <s v="нет "/>
    <s v="На море"/>
    <s v="нет"/>
    <n v="350000"/>
    <n v="11378500.000000002"/>
    <e v="#REF!"/>
    <m/>
    <e v="#REF!"/>
    <m/>
    <s v="В продаже"/>
    <m/>
    <s v="апартаментст"/>
    <m/>
  </r>
  <r>
    <n v="864"/>
    <n v="207"/>
    <s v="апартамент"/>
    <x v="2"/>
    <n v="2"/>
    <s v="Этаж 01"/>
    <x v="0"/>
    <s v="терраса"/>
    <n v="24.68"/>
    <n v="7.82"/>
    <n v="32.5"/>
    <s v="нет "/>
    <s v="На море"/>
    <s v="нет"/>
    <n v="350000"/>
    <n v="11375000"/>
    <e v="#REF!"/>
    <m/>
    <e v="#REF!"/>
    <m/>
    <s v="В продаже"/>
    <m/>
    <s v="апартаментст"/>
    <m/>
  </r>
  <r>
    <n v="865"/>
    <n v="208"/>
    <s v="апартамент"/>
    <x v="2"/>
    <n v="2"/>
    <s v="Этаж 01"/>
    <x v="0"/>
    <s v="терраса"/>
    <n v="24.98"/>
    <n v="7.82"/>
    <n v="32.799999999999997"/>
    <s v="нет "/>
    <s v="На море"/>
    <s v="нет"/>
    <n v="345000"/>
    <n v="11315999.999999998"/>
    <e v="#REF!"/>
    <m/>
    <e v="#REF!"/>
    <m/>
    <s v="В продаже"/>
    <m/>
    <s v="апартаментст"/>
    <m/>
  </r>
  <r>
    <n v="866"/>
    <n v="209"/>
    <s v="апартамент"/>
    <x v="2"/>
    <n v="2"/>
    <s v="Этаж 02"/>
    <x v="0"/>
    <s v="балкон"/>
    <n v="24.98"/>
    <n v="6.05"/>
    <n v="31.03"/>
    <s v="нет "/>
    <s v="На озеро"/>
    <s v="нет"/>
    <n v="300000"/>
    <n v="9309000"/>
    <e v="#REF!"/>
    <m/>
    <e v="#REF!"/>
    <m/>
    <s v="В продаже"/>
    <m/>
    <s v="апартаментст"/>
    <m/>
  </r>
  <r>
    <n v="867"/>
    <n v="210"/>
    <s v="апартамент"/>
    <x v="2"/>
    <n v="2"/>
    <s v="Этаж 02"/>
    <x v="0"/>
    <s v="балкон"/>
    <n v="24.98"/>
    <n v="5.72"/>
    <n v="30.7"/>
    <s v="нет "/>
    <s v="На озеро"/>
    <s v="нет"/>
    <n v="305000"/>
    <n v="9363500"/>
    <e v="#REF!"/>
    <m/>
    <e v="#REF!"/>
    <m/>
    <s v="В продаже"/>
    <m/>
    <s v="апартаментст"/>
    <m/>
  </r>
  <r>
    <n v="868"/>
    <n v="211"/>
    <s v="апартамент"/>
    <x v="2"/>
    <n v="2"/>
    <s v="Этаж 02"/>
    <x v="0"/>
    <s v="балкон"/>
    <n v="24.27"/>
    <n v="5.2"/>
    <n v="29.47"/>
    <s v="нет "/>
    <s v="На озеро"/>
    <s v="нет"/>
    <n v="305000"/>
    <n v="8988350"/>
    <e v="#REF!"/>
    <m/>
    <e v="#REF!"/>
    <m/>
    <s v="В продаже"/>
    <m/>
    <s v="апартаментст"/>
    <m/>
  </r>
  <r>
    <n v="869"/>
    <n v="212"/>
    <s v="апартамент"/>
    <x v="2"/>
    <n v="2"/>
    <s v="Этаж 02"/>
    <x v="0"/>
    <s v="балкон"/>
    <n v="28.71"/>
    <n v="13.16"/>
    <n v="41.870000000000005"/>
    <s v="нет "/>
    <s v="На озеро"/>
    <s v="нет"/>
    <n v="315000"/>
    <n v="13189050.000000002"/>
    <e v="#REF!"/>
    <m/>
    <e v="#REF!"/>
    <m/>
    <s v="В продаже"/>
    <m/>
    <s v="апартаментст"/>
    <m/>
  </r>
  <r>
    <n v="870"/>
    <n v="213"/>
    <s v="апартамент"/>
    <x v="2"/>
    <n v="2"/>
    <s v="Этаж 02"/>
    <x v="0"/>
    <s v="балкон"/>
    <n v="28.71"/>
    <n v="13.16"/>
    <n v="41.870000000000005"/>
    <s v="нет "/>
    <s v="На море"/>
    <s v="нет"/>
    <n v="350000"/>
    <n v="14654500.000000002"/>
    <e v="#REF!"/>
    <m/>
    <e v="#REF!"/>
    <m/>
    <s v="В продаже"/>
    <m/>
    <s v="апартаментст"/>
    <m/>
  </r>
  <r>
    <n v="871"/>
    <n v="214"/>
    <s v="апартамент"/>
    <x v="2"/>
    <n v="2"/>
    <s v="Этаж 02"/>
    <x v="0"/>
    <s v="балкон"/>
    <n v="24.27"/>
    <n v="5.2"/>
    <n v="29.47"/>
    <s v="нет "/>
    <s v="На море"/>
    <s v="нет"/>
    <n v="360000"/>
    <n v="10609200"/>
    <e v="#REF!"/>
    <m/>
    <e v="#REF!"/>
    <m/>
    <s v="В продаже"/>
    <m/>
    <s v="апартаментст"/>
    <m/>
  </r>
  <r>
    <n v="872"/>
    <n v="215"/>
    <s v="апартамент"/>
    <x v="2"/>
    <n v="2"/>
    <s v="Этаж 02"/>
    <x v="0"/>
    <s v="балкон"/>
    <n v="24.68"/>
    <n v="5.72"/>
    <n v="30.4"/>
    <s v="нет "/>
    <s v="На море"/>
    <s v="нет"/>
    <n v="360000"/>
    <n v="10944000"/>
    <e v="#REF!"/>
    <m/>
    <e v="#REF!"/>
    <m/>
    <s v="В продаже"/>
    <m/>
    <s v="апартаментст"/>
    <m/>
  </r>
  <r>
    <n v="873"/>
    <n v="216"/>
    <s v="апартамент"/>
    <x v="2"/>
    <n v="2"/>
    <s v="Этаж 02"/>
    <x v="0"/>
    <s v="балкон"/>
    <n v="24.68"/>
    <n v="6.25"/>
    <n v="30.93"/>
    <s v="нет "/>
    <s v="На море"/>
    <s v="нет"/>
    <n v="360000"/>
    <n v="11134800"/>
    <e v="#REF!"/>
    <m/>
    <e v="#REF!"/>
    <m/>
    <s v="В продаже"/>
    <m/>
    <s v="апартаментст"/>
    <m/>
  </r>
  <r>
    <n v="874"/>
    <n v="217"/>
    <s v="апартамент"/>
    <x v="2"/>
    <n v="2"/>
    <s v="Этаж 02"/>
    <x v="0"/>
    <s v="балкон"/>
    <n v="24.98"/>
    <n v="6.25"/>
    <n v="31.23"/>
    <s v="нет "/>
    <s v="На море"/>
    <s v="нет"/>
    <n v="360000"/>
    <n v="11242800"/>
    <e v="#REF!"/>
    <m/>
    <e v="#REF!"/>
    <m/>
    <s v="В продаже"/>
    <m/>
    <s v="апартаментст"/>
    <m/>
  </r>
  <r>
    <n v="875"/>
    <n v="218"/>
    <s v="апартамент"/>
    <x v="2"/>
    <n v="2"/>
    <s v="Этаж 02"/>
    <x v="0"/>
    <s v="балкон"/>
    <n v="24.98"/>
    <n v="5.72"/>
    <n v="30.7"/>
    <s v="нет "/>
    <s v="На море"/>
    <s v="нет"/>
    <n v="360000"/>
    <n v="11052000"/>
    <e v="#REF!"/>
    <m/>
    <e v="#REF!"/>
    <m/>
    <s v="В продаже"/>
    <m/>
    <s v="апартаментст"/>
    <m/>
  </r>
  <r>
    <n v="876"/>
    <n v="219"/>
    <s v="апартамент"/>
    <x v="2"/>
    <n v="2"/>
    <s v="Этаж 02"/>
    <x v="0"/>
    <s v="балкон"/>
    <n v="24.98"/>
    <n v="5.2"/>
    <n v="30.18"/>
    <s v="нет "/>
    <s v="На море"/>
    <s v="нет"/>
    <n v="360000"/>
    <n v="10864800"/>
    <e v="#REF!"/>
    <m/>
    <e v="#REF!"/>
    <m/>
    <s v="В продаже"/>
    <m/>
    <s v="апартаментст"/>
    <m/>
  </r>
  <r>
    <n v="877"/>
    <n v="220"/>
    <s v="апартамент"/>
    <x v="2"/>
    <n v="2"/>
    <s v="Этаж 02"/>
    <x v="0"/>
    <s v="балкон"/>
    <n v="24.98"/>
    <n v="4.79"/>
    <n v="29.77"/>
    <s v="нет "/>
    <s v="На море"/>
    <s v="нет"/>
    <n v="360000"/>
    <n v="10717200"/>
    <e v="#REF!"/>
    <m/>
    <e v="#REF!"/>
    <m/>
    <s v="В продаже"/>
    <m/>
    <s v="апартаментст"/>
    <m/>
  </r>
  <r>
    <n v="878"/>
    <n v="221"/>
    <s v="апартамент"/>
    <x v="2"/>
    <n v="2"/>
    <s v="Этаж 03"/>
    <x v="0"/>
    <s v="балкон"/>
    <n v="24.98"/>
    <n v="4.53"/>
    <n v="29.51"/>
    <s v="да"/>
    <s v="На озеро"/>
    <s v="нет"/>
    <n v="320000"/>
    <n v="9443200"/>
    <e v="#REF!"/>
    <m/>
    <e v="#REF!"/>
    <m/>
    <s v="В продаже"/>
    <m/>
    <s v="апартаментст"/>
    <m/>
  </r>
  <r>
    <n v="879"/>
    <n v="222"/>
    <s v="апартамент"/>
    <x v="2"/>
    <n v="2"/>
    <s v="Этаж 03"/>
    <x v="0"/>
    <s v="балкон"/>
    <n v="24.98"/>
    <n v="5.0199999999999996"/>
    <n v="30"/>
    <s v="да"/>
    <s v="На озеро"/>
    <s v="нет"/>
    <n v="320000"/>
    <n v="9600000"/>
    <e v="#REF!"/>
    <m/>
    <e v="#REF!"/>
    <m/>
    <s v="В продаже"/>
    <m/>
    <s v="апартаментст"/>
    <m/>
  </r>
  <r>
    <n v="880"/>
    <n v="223"/>
    <s v="апартамент"/>
    <x v="2"/>
    <n v="2"/>
    <s v="Этаж 03"/>
    <x v="0"/>
    <s v="балкон"/>
    <n v="24.98"/>
    <n v="6.05"/>
    <n v="31.03"/>
    <s v="да"/>
    <s v="На озеро"/>
    <s v="нет"/>
    <n v="320000"/>
    <n v="9929600"/>
    <e v="#REF!"/>
    <m/>
    <e v="#REF!"/>
    <m/>
    <s v="В продаже"/>
    <m/>
    <s v="апартаментст"/>
    <m/>
  </r>
  <r>
    <n v="881"/>
    <n v="224"/>
    <s v="апартамент"/>
    <x v="2"/>
    <n v="2"/>
    <s v="Этаж 03"/>
    <x v="0"/>
    <s v="балкон"/>
    <n v="24.98"/>
    <n v="5.72"/>
    <n v="30.7"/>
    <s v="да"/>
    <s v="На озеро"/>
    <s v="нет"/>
    <n v="320000"/>
    <n v="9824000"/>
    <e v="#REF!"/>
    <m/>
    <e v="#REF!"/>
    <m/>
    <s v="В продаже"/>
    <m/>
    <s v="апартаментст"/>
    <m/>
  </r>
  <r>
    <n v="882"/>
    <n v="225"/>
    <s v="апартамент"/>
    <x v="2"/>
    <n v="2"/>
    <s v="Этаж 03"/>
    <x v="0"/>
    <s v="балкон"/>
    <n v="24.27"/>
    <n v="5.2"/>
    <n v="29.47"/>
    <s v="да"/>
    <s v="На озеро"/>
    <s v="нет"/>
    <n v="320000"/>
    <n v="9430400"/>
    <e v="#REF!"/>
    <m/>
    <e v="#REF!"/>
    <m/>
    <s v="В продаже"/>
    <m/>
    <s v="апартаментст"/>
    <m/>
  </r>
  <r>
    <n v="883"/>
    <n v="226"/>
    <s v="апартамент"/>
    <x v="2"/>
    <n v="2"/>
    <s v="Этаж 03"/>
    <x v="0"/>
    <s v="балкон"/>
    <n v="28.71"/>
    <n v="13.16"/>
    <n v="41.870000000000005"/>
    <s v="да"/>
    <s v="На озеро"/>
    <s v="нет"/>
    <n v="325000"/>
    <n v="13607750.000000002"/>
    <e v="#REF!"/>
    <m/>
    <e v="#REF!"/>
    <m/>
    <s v="В продаже"/>
    <m/>
    <s v="апартаментст"/>
    <m/>
  </r>
  <r>
    <n v="884"/>
    <n v="227"/>
    <s v="апартамент"/>
    <x v="2"/>
    <n v="2"/>
    <s v="Этаж 03"/>
    <x v="0"/>
    <s v="балкон"/>
    <n v="28.71"/>
    <n v="13.16"/>
    <n v="41.870000000000005"/>
    <s v="нет"/>
    <s v="На море"/>
    <s v="нет"/>
    <n v="390000"/>
    <n v="16329300.000000002"/>
    <e v="#REF!"/>
    <m/>
    <e v="#REF!"/>
    <m/>
    <s v="В продаже"/>
    <m/>
    <s v="апартаментст"/>
    <m/>
  </r>
  <r>
    <n v="885"/>
    <n v="228"/>
    <s v="апартамент"/>
    <x v="2"/>
    <n v="2"/>
    <s v="Этаж 03"/>
    <x v="0"/>
    <s v="балкон"/>
    <n v="24.27"/>
    <n v="5.2"/>
    <n v="29.47"/>
    <s v="нет"/>
    <s v="На море"/>
    <s v="нет"/>
    <n v="380000"/>
    <n v="11198600"/>
    <e v="#REF!"/>
    <m/>
    <e v="#REF!"/>
    <m/>
    <s v="В продаже"/>
    <m/>
    <s v="апартаментст"/>
    <m/>
  </r>
  <r>
    <n v="886"/>
    <n v="229"/>
    <s v="апартамент"/>
    <x v="2"/>
    <n v="2"/>
    <s v="Этаж 03"/>
    <x v="0"/>
    <s v="балкон"/>
    <n v="24.68"/>
    <n v="5.72"/>
    <n v="30.4"/>
    <s v="нет"/>
    <s v="На море"/>
    <s v="нет"/>
    <n v="380000"/>
    <n v="11552000"/>
    <e v="#REF!"/>
    <m/>
    <e v="#REF!"/>
    <m/>
    <s v="В продаже"/>
    <m/>
    <s v="апартаментст"/>
    <m/>
  </r>
  <r>
    <n v="887"/>
    <n v="230"/>
    <s v="апартамент"/>
    <x v="2"/>
    <n v="2"/>
    <s v="Этаж 03"/>
    <x v="0"/>
    <s v="балкон"/>
    <n v="24.68"/>
    <n v="6.25"/>
    <n v="30.93"/>
    <s v="нет"/>
    <s v="На море"/>
    <s v="нет"/>
    <n v="380000"/>
    <n v="11753400"/>
    <e v="#REF!"/>
    <m/>
    <e v="#REF!"/>
    <m/>
    <s v="В продаже"/>
    <m/>
    <s v="апартаментст"/>
    <m/>
  </r>
  <r>
    <n v="888"/>
    <n v="231"/>
    <s v="апартамент"/>
    <x v="2"/>
    <n v="2"/>
    <s v="Этаж 03"/>
    <x v="0"/>
    <s v="балкон"/>
    <n v="24.98"/>
    <n v="6.25"/>
    <n v="31.23"/>
    <s v="нет"/>
    <s v="На море"/>
    <s v="нет"/>
    <n v="380000"/>
    <n v="11867400"/>
    <e v="#REF!"/>
    <m/>
    <e v="#REF!"/>
    <m/>
    <s v="В продаже"/>
    <m/>
    <s v="апартаментст"/>
    <m/>
  </r>
  <r>
    <n v="889"/>
    <n v="232"/>
    <s v="апартамент"/>
    <x v="2"/>
    <n v="2"/>
    <s v="Этаж 03"/>
    <x v="0"/>
    <s v="балкон"/>
    <n v="24.98"/>
    <n v="5.72"/>
    <n v="30.7"/>
    <s v="нет"/>
    <s v="На море"/>
    <s v="нет"/>
    <n v="380000"/>
    <n v="11666000"/>
    <e v="#REF!"/>
    <m/>
    <e v="#REF!"/>
    <m/>
    <s v="В продаже"/>
    <m/>
    <s v="апартаментст"/>
    <m/>
  </r>
  <r>
    <n v="890"/>
    <n v="233"/>
    <s v="апартамент"/>
    <x v="2"/>
    <n v="2"/>
    <s v="Этаж 03"/>
    <x v="0"/>
    <s v="балкон"/>
    <n v="24.98"/>
    <n v="5.2"/>
    <n v="30.18"/>
    <s v="нет"/>
    <s v="На море"/>
    <s v="нет"/>
    <n v="380000"/>
    <n v="11468400"/>
    <e v="#REF!"/>
    <m/>
    <e v="#REF!"/>
    <m/>
    <s v="В продаже"/>
    <m/>
    <s v="апартаментст"/>
    <m/>
  </r>
  <r>
    <n v="891"/>
    <n v="234"/>
    <s v="апартамент"/>
    <x v="2"/>
    <n v="2"/>
    <s v="Этаж 03"/>
    <x v="0"/>
    <s v="балкон"/>
    <n v="24.98"/>
    <n v="4.79"/>
    <n v="29.77"/>
    <s v="нет"/>
    <s v="На море"/>
    <s v="нет"/>
    <n v="380000"/>
    <n v="11312600"/>
    <e v="#REF!"/>
    <m/>
    <e v="#REF!"/>
    <m/>
    <s v="В продаже"/>
    <m/>
    <s v="апартаментст"/>
    <m/>
  </r>
  <r>
    <n v="892"/>
    <n v="235"/>
    <s v="апартамент"/>
    <x v="2"/>
    <n v="2"/>
    <s v="Этаж 04"/>
    <x v="0"/>
    <s v="балкон"/>
    <n v="24.98"/>
    <n v="4.53"/>
    <n v="29.51"/>
    <s v="да"/>
    <s v="На озеро"/>
    <s v="нет"/>
    <n v="320000"/>
    <n v="9443200"/>
    <e v="#REF!"/>
    <m/>
    <e v="#REF!"/>
    <m/>
    <s v="В продаже"/>
    <m/>
    <s v="апартаментст"/>
    <m/>
  </r>
  <r>
    <n v="893"/>
    <n v="236"/>
    <s v="апартамент"/>
    <x v="2"/>
    <n v="2"/>
    <s v="Этаж 04"/>
    <x v="0"/>
    <s v="балкон"/>
    <n v="24.98"/>
    <n v="5.0199999999999996"/>
    <n v="30"/>
    <s v="да"/>
    <s v="На озеро"/>
    <s v="нет"/>
    <n v="330000"/>
    <n v="9900000"/>
    <e v="#REF!"/>
    <m/>
    <e v="#REF!"/>
    <m/>
    <s v="В продаже"/>
    <m/>
    <s v="апартаментст"/>
    <m/>
  </r>
  <r>
    <n v="894"/>
    <n v="237"/>
    <s v="апартамент"/>
    <x v="2"/>
    <n v="2"/>
    <s v="Этаж 04"/>
    <x v="0"/>
    <s v="балкон"/>
    <n v="24.98"/>
    <n v="6.05"/>
    <n v="31.03"/>
    <s v="да"/>
    <s v="На озеро"/>
    <s v="нет"/>
    <n v="330000"/>
    <n v="10239900"/>
    <e v="#REF!"/>
    <m/>
    <e v="#REF!"/>
    <m/>
    <s v="В продаже"/>
    <m/>
    <s v="апартаментст"/>
    <m/>
  </r>
  <r>
    <n v="895"/>
    <n v="238"/>
    <s v="апартамент"/>
    <x v="2"/>
    <n v="2"/>
    <s v="Этаж 04"/>
    <x v="0"/>
    <s v="балкон"/>
    <n v="24.98"/>
    <n v="5.72"/>
    <n v="30.7"/>
    <s v="да"/>
    <s v="На озеро"/>
    <s v="нет"/>
    <n v="330000"/>
    <n v="10131000"/>
    <e v="#REF!"/>
    <m/>
    <e v="#REF!"/>
    <m/>
    <s v="В продаже"/>
    <m/>
    <s v="апартаментст"/>
    <m/>
  </r>
  <r>
    <n v="896"/>
    <n v="239"/>
    <s v="апартамент"/>
    <x v="2"/>
    <n v="2"/>
    <s v="Этаж 04"/>
    <x v="0"/>
    <s v="балкон"/>
    <n v="24.27"/>
    <n v="5.2"/>
    <n v="29.47"/>
    <s v="да"/>
    <s v="На озеро"/>
    <s v="нет"/>
    <n v="320000"/>
    <n v="9430400"/>
    <e v="#REF!"/>
    <m/>
    <e v="#REF!"/>
    <m/>
    <s v="В продаже"/>
    <m/>
    <s v="апартаментст"/>
    <m/>
  </r>
  <r>
    <n v="897"/>
    <n v="240"/>
    <s v="апартамент"/>
    <x v="2"/>
    <n v="2"/>
    <s v="Этаж 04"/>
    <x v="0"/>
    <s v="балкон"/>
    <n v="28.71"/>
    <n v="13.16"/>
    <n v="41.870000000000005"/>
    <s v="да"/>
    <s v="На озеро"/>
    <s v="нет"/>
    <n v="330000"/>
    <n v="13817100.000000002"/>
    <e v="#REF!"/>
    <m/>
    <e v="#REF!"/>
    <m/>
    <s v="В продаже"/>
    <m/>
    <s v="апартаментст"/>
    <m/>
  </r>
  <r>
    <n v="898"/>
    <n v="241"/>
    <s v="апартамент"/>
    <x v="2"/>
    <n v="2"/>
    <s v="Этаж 04"/>
    <x v="0"/>
    <s v="балкон"/>
    <n v="28.71"/>
    <n v="13.16"/>
    <n v="41.870000000000005"/>
    <s v="да"/>
    <s v="На море"/>
    <s v="нет"/>
    <n v="395000"/>
    <n v="16538650.000000002"/>
    <e v="#REF!"/>
    <m/>
    <e v="#REF!"/>
    <m/>
    <s v="В продаже"/>
    <m/>
    <s v="апартаментст"/>
    <m/>
  </r>
  <r>
    <n v="899"/>
    <n v="242"/>
    <s v="апартамент"/>
    <x v="2"/>
    <n v="2"/>
    <s v="Этаж 04"/>
    <x v="0"/>
    <s v="балкон"/>
    <n v="24.27"/>
    <n v="5.2"/>
    <n v="29.47"/>
    <s v="да"/>
    <s v="На море"/>
    <s v="нет"/>
    <n v="405000"/>
    <n v="11935350"/>
    <e v="#REF!"/>
    <m/>
    <e v="#REF!"/>
    <m/>
    <s v="В продаже"/>
    <m/>
    <s v="апартаментст"/>
    <m/>
  </r>
  <r>
    <n v="900"/>
    <n v="243"/>
    <s v="апартамент"/>
    <x v="2"/>
    <n v="2"/>
    <s v="Этаж 04"/>
    <x v="0"/>
    <s v="балкон"/>
    <n v="24.68"/>
    <n v="5.72"/>
    <n v="30.4"/>
    <s v="да"/>
    <s v="На море"/>
    <s v="нет"/>
    <n v="395000"/>
    <n v="12008000"/>
    <e v="#REF!"/>
    <m/>
    <e v="#REF!"/>
    <m/>
    <s v="В продаже"/>
    <m/>
    <s v="апартаментст"/>
    <m/>
  </r>
  <r>
    <n v="901"/>
    <n v="244"/>
    <s v="апартамент"/>
    <x v="2"/>
    <n v="2"/>
    <s v="Этаж 04"/>
    <x v="0"/>
    <s v="балкон"/>
    <n v="24.68"/>
    <n v="6.25"/>
    <n v="30.93"/>
    <s v="да"/>
    <s v="На море"/>
    <s v="нет"/>
    <n v="405000"/>
    <n v="12526650"/>
    <e v="#REF!"/>
    <m/>
    <e v="#REF!"/>
    <m/>
    <s v="В продаже"/>
    <m/>
    <s v="апартаментст"/>
    <m/>
  </r>
  <r>
    <n v="902"/>
    <n v="245"/>
    <s v="апартамент"/>
    <x v="2"/>
    <n v="2"/>
    <s v="Этаж 04"/>
    <x v="0"/>
    <s v="балкон"/>
    <n v="24.98"/>
    <n v="6.25"/>
    <n v="31.23"/>
    <s v="да"/>
    <s v="На море"/>
    <s v="нет"/>
    <n v="400000"/>
    <n v="12492000"/>
    <e v="#REF!"/>
    <m/>
    <e v="#REF!"/>
    <m/>
    <s v="В продаже"/>
    <m/>
    <s v="апартаментст"/>
    <m/>
  </r>
  <r>
    <n v="903"/>
    <n v="246"/>
    <s v="апартамент"/>
    <x v="2"/>
    <n v="2"/>
    <s v="Этаж 04"/>
    <x v="0"/>
    <s v="балкон"/>
    <n v="24.98"/>
    <n v="5.72"/>
    <n v="30.7"/>
    <s v="да"/>
    <s v="На море"/>
    <s v="нет"/>
    <n v="405000"/>
    <n v="12433500"/>
    <e v="#REF!"/>
    <m/>
    <e v="#REF!"/>
    <m/>
    <s v="В продаже"/>
    <m/>
    <s v="апартаментст"/>
    <m/>
  </r>
  <r>
    <n v="904"/>
    <n v="247"/>
    <s v="апартамент"/>
    <x v="2"/>
    <n v="2"/>
    <s v="Этаж 04"/>
    <x v="0"/>
    <s v="балкон"/>
    <n v="24.98"/>
    <n v="5.2"/>
    <n v="30.18"/>
    <s v="да"/>
    <s v="На море"/>
    <s v="нет"/>
    <n v="400000"/>
    <n v="12072000"/>
    <e v="#REF!"/>
    <m/>
    <e v="#REF!"/>
    <m/>
    <s v="В продаже"/>
    <m/>
    <s v="апартаментст"/>
    <m/>
  </r>
  <r>
    <n v="905"/>
    <n v="248"/>
    <s v="апартамент"/>
    <x v="2"/>
    <n v="2"/>
    <s v="Этаж 04"/>
    <x v="0"/>
    <s v="балкон"/>
    <n v="24.98"/>
    <n v="4.79"/>
    <n v="29.77"/>
    <s v="да"/>
    <s v="На море"/>
    <s v="нет"/>
    <n v="405000"/>
    <n v="12056850"/>
    <e v="#REF!"/>
    <m/>
    <e v="#REF!"/>
    <m/>
    <s v="В продаже"/>
    <m/>
    <s v="апартаментст"/>
    <m/>
  </r>
  <r>
    <n v="906"/>
    <n v="249"/>
    <s v="апартамент"/>
    <x v="2"/>
    <n v="2"/>
    <s v="Этаж 05"/>
    <x v="0"/>
    <s v="балкон"/>
    <n v="24.98"/>
    <n v="4.53"/>
    <n v="29.51"/>
    <s v="да"/>
    <s v="На озеро"/>
    <s v="нет"/>
    <n v="315000"/>
    <n v="9295650"/>
    <e v="#REF!"/>
    <m/>
    <e v="#REF!"/>
    <m/>
    <s v="В продаже"/>
    <m/>
    <s v="апартаментст"/>
    <m/>
  </r>
  <r>
    <n v="907"/>
    <n v="250"/>
    <s v="апартамент"/>
    <x v="2"/>
    <n v="2"/>
    <s v="Этаж 05"/>
    <x v="0"/>
    <s v="балкон"/>
    <n v="24.98"/>
    <n v="5.0199999999999996"/>
    <n v="30"/>
    <s v="да"/>
    <s v="На озеро"/>
    <s v="нет"/>
    <n v="330000"/>
    <n v="9900000"/>
    <e v="#REF!"/>
    <m/>
    <e v="#REF!"/>
    <m/>
    <s v="В продаже"/>
    <m/>
    <s v="апартаментст"/>
    <m/>
  </r>
  <r>
    <n v="908"/>
    <n v="251"/>
    <s v="апартамент"/>
    <x v="2"/>
    <n v="2"/>
    <s v="Этаж 05"/>
    <x v="0"/>
    <s v="балкон"/>
    <n v="24.98"/>
    <n v="6.05"/>
    <n v="31.03"/>
    <s v="да"/>
    <s v="На озеро"/>
    <s v="нет"/>
    <n v="315000"/>
    <n v="9774450"/>
    <e v="#REF!"/>
    <m/>
    <e v="#REF!"/>
    <m/>
    <s v="В продаже"/>
    <m/>
    <s v="апартаментст"/>
    <m/>
  </r>
  <r>
    <n v="909"/>
    <n v="252"/>
    <s v="апартамент"/>
    <x v="2"/>
    <n v="2"/>
    <s v="Этаж 05"/>
    <x v="0"/>
    <s v="балкон"/>
    <n v="24.98"/>
    <n v="5.72"/>
    <n v="30.7"/>
    <s v="да"/>
    <s v="На озеро"/>
    <s v="нет"/>
    <n v="315000"/>
    <n v="9670500"/>
    <e v="#REF!"/>
    <m/>
    <e v="#REF!"/>
    <m/>
    <s v="В продаже"/>
    <m/>
    <s v="апартаментст"/>
    <m/>
  </r>
  <r>
    <n v="910"/>
    <n v="253"/>
    <s v="апартамент"/>
    <x v="2"/>
    <n v="2"/>
    <s v="Этаж 05"/>
    <x v="0"/>
    <s v="балкон"/>
    <n v="24.27"/>
    <n v="5.2"/>
    <n v="29.47"/>
    <s v="да"/>
    <s v="На озеро"/>
    <s v="нет"/>
    <n v="315000"/>
    <n v="9283050"/>
    <e v="#REF!"/>
    <m/>
    <e v="#REF!"/>
    <m/>
    <s v="В продаже"/>
    <m/>
    <s v="апартаментст"/>
    <m/>
  </r>
  <r>
    <n v="911"/>
    <n v="254"/>
    <s v="апартамент"/>
    <x v="2"/>
    <n v="2"/>
    <s v="Этаж 05"/>
    <x v="0"/>
    <s v="балкон"/>
    <n v="28.71"/>
    <n v="13.16"/>
    <n v="41.870000000000005"/>
    <s v="да"/>
    <s v="На озеро"/>
    <s v="нет"/>
    <n v="330000"/>
    <n v="13817100.000000002"/>
    <e v="#REF!"/>
    <m/>
    <e v="#REF!"/>
    <m/>
    <s v="В продаже"/>
    <m/>
    <s v="апартаментст"/>
    <m/>
  </r>
  <r>
    <n v="912"/>
    <n v="255"/>
    <s v="апартамент"/>
    <x v="2"/>
    <n v="2"/>
    <s v="Этаж 05"/>
    <x v="0"/>
    <s v="балкон"/>
    <n v="28.71"/>
    <n v="13.16"/>
    <n v="41.870000000000005"/>
    <s v="да"/>
    <s v="На море"/>
    <s v="нет"/>
    <n v="390000"/>
    <n v="16329300.000000002"/>
    <e v="#REF!"/>
    <m/>
    <e v="#REF!"/>
    <m/>
    <s v="В продаже"/>
    <m/>
    <s v="апартаментст"/>
    <m/>
  </r>
  <r>
    <n v="913"/>
    <n v="256"/>
    <s v="апартамент"/>
    <x v="2"/>
    <n v="2"/>
    <s v="Этаж 05"/>
    <x v="0"/>
    <s v="балкон"/>
    <n v="24.27"/>
    <n v="5.2"/>
    <n v="29.47"/>
    <s v="да"/>
    <s v="На море"/>
    <s v="нет"/>
    <n v="410000"/>
    <n v="12082700"/>
    <e v="#REF!"/>
    <m/>
    <e v="#REF!"/>
    <m/>
    <s v="В продаже"/>
    <m/>
    <s v="апартаментст"/>
    <m/>
  </r>
  <r>
    <n v="914"/>
    <n v="257"/>
    <s v="апартамент"/>
    <x v="2"/>
    <n v="2"/>
    <s v="Этаж 05"/>
    <x v="0"/>
    <s v="балкон"/>
    <n v="24.68"/>
    <n v="5.72"/>
    <n v="30.4"/>
    <s v="да"/>
    <s v="На море"/>
    <s v="нет"/>
    <n v="390000"/>
    <n v="11856000"/>
    <e v="#REF!"/>
    <m/>
    <e v="#REF!"/>
    <m/>
    <s v="В продаже"/>
    <m/>
    <s v="апартаментст"/>
    <m/>
  </r>
  <r>
    <n v="915"/>
    <n v="258"/>
    <s v="апартамент"/>
    <x v="2"/>
    <n v="2"/>
    <s v="Этаж 05"/>
    <x v="0"/>
    <s v="балкон"/>
    <n v="24.68"/>
    <n v="6.25"/>
    <n v="30.93"/>
    <s v="да"/>
    <s v="На море"/>
    <s v="нет"/>
    <n v="390000"/>
    <n v="12062700"/>
    <e v="#REF!"/>
    <m/>
    <e v="#REF!"/>
    <m/>
    <s v="В продаже"/>
    <m/>
    <s v="апартаментст"/>
    <m/>
  </r>
  <r>
    <n v="916"/>
    <n v="259"/>
    <s v="апартамент"/>
    <x v="2"/>
    <n v="2"/>
    <s v="Этаж 05"/>
    <x v="0"/>
    <s v="балкон"/>
    <n v="24.98"/>
    <n v="6.25"/>
    <n v="31.23"/>
    <s v="да"/>
    <s v="На море"/>
    <s v="нет"/>
    <n v="390000"/>
    <n v="12179700"/>
    <e v="#REF!"/>
    <m/>
    <e v="#REF!"/>
    <m/>
    <s v="В продаже"/>
    <m/>
    <s v="апартаментст"/>
    <m/>
  </r>
  <r>
    <n v="917"/>
    <n v="260"/>
    <s v="апартамент"/>
    <x v="2"/>
    <n v="2"/>
    <s v="Этаж 05"/>
    <x v="0"/>
    <s v="балкон"/>
    <n v="24.98"/>
    <n v="5.72"/>
    <n v="30.7"/>
    <s v="да"/>
    <s v="На море"/>
    <s v="нет"/>
    <n v="395000"/>
    <n v="12126500"/>
    <e v="#REF!"/>
    <m/>
    <e v="#REF!"/>
    <m/>
    <s v="В продаже"/>
    <m/>
    <s v="апартаментст"/>
    <m/>
  </r>
  <r>
    <n v="918"/>
    <n v="261"/>
    <s v="апартамент"/>
    <x v="2"/>
    <n v="2"/>
    <s v="Этаж 05"/>
    <x v="0"/>
    <s v="балкон"/>
    <n v="24.98"/>
    <n v="5.2"/>
    <n v="30.18"/>
    <s v="да"/>
    <s v="На море"/>
    <s v="нет"/>
    <n v="395000"/>
    <n v="11921100"/>
    <e v="#REF!"/>
    <m/>
    <e v="#REF!"/>
    <m/>
    <s v="В продаже"/>
    <m/>
    <s v="апартаментст"/>
    <m/>
  </r>
  <r>
    <n v="919"/>
    <n v="262"/>
    <s v="апартамент"/>
    <x v="2"/>
    <n v="2"/>
    <s v="Этаж 05"/>
    <x v="0"/>
    <s v="балкон"/>
    <n v="24.98"/>
    <n v="4.79"/>
    <n v="29.77"/>
    <s v="да"/>
    <s v="На море"/>
    <s v="нет"/>
    <n v="395000"/>
    <n v="11759150"/>
    <e v="#REF!"/>
    <m/>
    <e v="#REF!"/>
    <m/>
    <s v="В продаже"/>
    <m/>
    <s v="апартаментст"/>
    <m/>
  </r>
  <r>
    <n v="920"/>
    <n v="263"/>
    <s v="апартамент"/>
    <x v="2"/>
    <n v="2"/>
    <s v="Этаж 06"/>
    <x v="0"/>
    <s v="балкон"/>
    <n v="24.98"/>
    <n v="4.53"/>
    <n v="29.51"/>
    <s v="да"/>
    <s v="На озеро"/>
    <s v="нет"/>
    <n v="330000"/>
    <n v="9738300"/>
    <e v="#REF!"/>
    <m/>
    <e v="#REF!"/>
    <m/>
    <s v="В продаже"/>
    <m/>
    <s v="апартаментст"/>
    <m/>
  </r>
  <r>
    <n v="921"/>
    <n v="264"/>
    <s v="апартамент"/>
    <x v="2"/>
    <n v="2"/>
    <s v="Этаж 06"/>
    <x v="0"/>
    <s v="балкон"/>
    <n v="24.98"/>
    <n v="5.0199999999999996"/>
    <n v="30"/>
    <s v="да"/>
    <s v="На озеро"/>
    <s v="нет"/>
    <n v="330000"/>
    <n v="9900000"/>
    <e v="#REF!"/>
    <m/>
    <e v="#REF!"/>
    <m/>
    <s v="В продаже"/>
    <m/>
    <s v="апартаментст"/>
    <m/>
  </r>
  <r>
    <n v="922"/>
    <n v="265"/>
    <s v="апартамент"/>
    <x v="2"/>
    <n v="2"/>
    <s v="Этаж 06"/>
    <x v="0"/>
    <s v="балкон"/>
    <n v="24.98"/>
    <n v="6.05"/>
    <n v="31.03"/>
    <s v="да"/>
    <s v="На озеро"/>
    <s v="нет"/>
    <n v="325000"/>
    <n v="10084750"/>
    <e v="#REF!"/>
    <m/>
    <e v="#REF!"/>
    <m/>
    <s v="В продаже"/>
    <m/>
    <s v="апартаментст"/>
    <m/>
  </r>
  <r>
    <n v="923"/>
    <n v="266"/>
    <s v="апартамент"/>
    <x v="2"/>
    <n v="2"/>
    <s v="Этаж 06"/>
    <x v="0"/>
    <s v="балкон"/>
    <n v="24.98"/>
    <n v="5.72"/>
    <n v="30.7"/>
    <s v="да"/>
    <s v="На озеро"/>
    <s v="нет"/>
    <n v="325000"/>
    <n v="9977500"/>
    <e v="#REF!"/>
    <m/>
    <e v="#REF!"/>
    <m/>
    <s v="В продаже"/>
    <m/>
    <s v="апартаментст"/>
    <m/>
  </r>
  <r>
    <n v="924"/>
    <n v="267"/>
    <s v="апартамент"/>
    <x v="2"/>
    <n v="2"/>
    <s v="Этаж 06"/>
    <x v="0"/>
    <s v="балкон"/>
    <n v="24.27"/>
    <n v="5.2"/>
    <n v="29.47"/>
    <s v="да"/>
    <s v="На озеро"/>
    <s v="нет"/>
    <n v="320000"/>
    <n v="9430400"/>
    <e v="#REF!"/>
    <m/>
    <e v="#REF!"/>
    <m/>
    <s v="В продаже"/>
    <m/>
    <s v="апартаментст"/>
    <m/>
  </r>
  <r>
    <n v="925"/>
    <n v="268"/>
    <s v="апартамент"/>
    <x v="2"/>
    <n v="2"/>
    <s v="Этаж 06"/>
    <x v="0"/>
    <s v="балкон"/>
    <n v="28.71"/>
    <n v="13.16"/>
    <n v="41.870000000000005"/>
    <s v="да"/>
    <s v="На озеро"/>
    <s v="нет"/>
    <n v="320000"/>
    <n v="13398400.000000002"/>
    <e v="#REF!"/>
    <m/>
    <e v="#REF!"/>
    <m/>
    <s v="В продаже"/>
    <m/>
    <s v="апартаментст"/>
    <m/>
  </r>
  <r>
    <n v="926"/>
    <n v="269"/>
    <s v="апартамент"/>
    <x v="2"/>
    <n v="2"/>
    <s v="Этаж 06"/>
    <x v="0"/>
    <s v="балкон"/>
    <n v="28.71"/>
    <n v="13.16"/>
    <n v="41.870000000000005"/>
    <s v="да"/>
    <s v="На море"/>
    <s v="нет"/>
    <n v="395000"/>
    <n v="16538650.000000002"/>
    <e v="#REF!"/>
    <m/>
    <e v="#REF!"/>
    <m/>
    <s v="В продаже"/>
    <m/>
    <s v="апартаментст"/>
    <m/>
  </r>
  <r>
    <n v="927"/>
    <n v="270"/>
    <s v="апартамент"/>
    <x v="2"/>
    <n v="2"/>
    <s v="Этаж 06"/>
    <x v="0"/>
    <s v="балкон"/>
    <n v="24.27"/>
    <n v="5.2"/>
    <n v="29.47"/>
    <s v="да"/>
    <s v="На море"/>
    <s v="нет"/>
    <n v="395000"/>
    <n v="11640650"/>
    <e v="#REF!"/>
    <m/>
    <e v="#REF!"/>
    <m/>
    <s v="В продаже"/>
    <m/>
    <s v="апартаментст"/>
    <m/>
  </r>
  <r>
    <n v="928"/>
    <n v="271"/>
    <s v="апартамент"/>
    <x v="2"/>
    <n v="2"/>
    <s v="Этаж 06"/>
    <x v="0"/>
    <s v="балкон"/>
    <n v="24.68"/>
    <n v="5.72"/>
    <n v="30.4"/>
    <s v="да"/>
    <s v="На море"/>
    <s v="нет"/>
    <n v="395000"/>
    <n v="12008000"/>
    <e v="#REF!"/>
    <m/>
    <e v="#REF!"/>
    <m/>
    <s v="В продаже"/>
    <m/>
    <s v="апартаментст"/>
    <m/>
  </r>
  <r>
    <n v="929"/>
    <n v="272"/>
    <s v="апартамент"/>
    <x v="2"/>
    <n v="2"/>
    <s v="Этаж 06"/>
    <x v="0"/>
    <s v="балкон"/>
    <n v="24.68"/>
    <n v="6.25"/>
    <n v="30.93"/>
    <s v="да"/>
    <s v="На море"/>
    <s v="нет"/>
    <n v="395000"/>
    <n v="12217350"/>
    <e v="#REF!"/>
    <m/>
    <e v="#REF!"/>
    <m/>
    <s v="В продаже"/>
    <m/>
    <s v="апартаментст"/>
    <m/>
  </r>
  <r>
    <n v="930"/>
    <n v="273"/>
    <s v="апартамент"/>
    <x v="2"/>
    <n v="2"/>
    <s v="Этаж 06"/>
    <x v="0"/>
    <s v="балкон"/>
    <n v="24.98"/>
    <n v="6.25"/>
    <n v="31.23"/>
    <s v="да"/>
    <s v="На море"/>
    <s v="нет"/>
    <n v="395000"/>
    <n v="12335850"/>
    <e v="#REF!"/>
    <m/>
    <e v="#REF!"/>
    <m/>
    <s v="В продаже"/>
    <m/>
    <s v="апартаментст"/>
    <m/>
  </r>
  <r>
    <n v="931"/>
    <n v="274"/>
    <s v="апартамент"/>
    <x v="2"/>
    <n v="2"/>
    <s v="Этаж 06"/>
    <x v="0"/>
    <s v="балкон"/>
    <n v="24.98"/>
    <n v="5.72"/>
    <n v="30.7"/>
    <s v="да"/>
    <s v="На море"/>
    <s v="нет"/>
    <n v="395000"/>
    <n v="12126500"/>
    <e v="#REF!"/>
    <m/>
    <e v="#REF!"/>
    <m/>
    <s v="В продаже"/>
    <m/>
    <s v="апартаментст"/>
    <m/>
  </r>
  <r>
    <n v="932"/>
    <n v="275"/>
    <s v="апартамент"/>
    <x v="2"/>
    <n v="2"/>
    <s v="Этаж 06"/>
    <x v="0"/>
    <s v="балкон"/>
    <n v="24.98"/>
    <n v="5.2"/>
    <n v="30.18"/>
    <s v="да"/>
    <s v="На море"/>
    <s v="нет"/>
    <n v="395000"/>
    <n v="11921100"/>
    <e v="#REF!"/>
    <m/>
    <e v="#REF!"/>
    <m/>
    <s v="В продаже"/>
    <m/>
    <s v="апартаментст"/>
    <m/>
  </r>
  <r>
    <n v="933"/>
    <n v="276"/>
    <s v="апартамент"/>
    <x v="2"/>
    <n v="2"/>
    <s v="Этаж 06"/>
    <x v="0"/>
    <s v="балкон"/>
    <n v="24.98"/>
    <n v="4.79"/>
    <n v="29.77"/>
    <s v="да"/>
    <s v="На море"/>
    <s v="нет"/>
    <n v="395000"/>
    <n v="11759150"/>
    <e v="#REF!"/>
    <m/>
    <e v="#REF!"/>
    <m/>
    <s v="В продаже"/>
    <m/>
    <s v="апартаментст"/>
    <m/>
  </r>
  <r>
    <n v="934"/>
    <n v="277"/>
    <s v="апартамент"/>
    <x v="2"/>
    <n v="2"/>
    <s v="Этаж 07"/>
    <x v="0"/>
    <s v="балкон"/>
    <n v="24.98"/>
    <n v="6.05"/>
    <n v="31.03"/>
    <s v="да"/>
    <s v="На озеро"/>
    <s v="нет"/>
    <n v="330000"/>
    <n v="10239900"/>
    <e v="#REF!"/>
    <m/>
    <e v="#REF!"/>
    <m/>
    <s v="В продаже"/>
    <m/>
    <s v="апартаментст"/>
    <m/>
  </r>
  <r>
    <n v="935"/>
    <n v="278"/>
    <s v="апартамент"/>
    <x v="2"/>
    <n v="2"/>
    <s v="Этаж 07"/>
    <x v="0"/>
    <s v="балкон"/>
    <n v="24.98"/>
    <n v="5.72"/>
    <n v="30.7"/>
    <s v="да"/>
    <s v="На озеро"/>
    <s v="нет"/>
    <n v="330000"/>
    <n v="10131000"/>
    <e v="#REF!"/>
    <m/>
    <e v="#REF!"/>
    <m/>
    <s v="В продаже"/>
    <m/>
    <s v="апартаментст"/>
    <m/>
  </r>
  <r>
    <n v="936"/>
    <n v="279"/>
    <s v="апартамент"/>
    <x v="2"/>
    <n v="2"/>
    <s v="Этаж 07"/>
    <x v="0"/>
    <s v="балкон"/>
    <n v="24.27"/>
    <n v="5.2"/>
    <n v="29.47"/>
    <s v="да"/>
    <s v="На озеро"/>
    <s v="нет"/>
    <n v="335000"/>
    <n v="9872450"/>
    <e v="#REF!"/>
    <m/>
    <e v="#REF!"/>
    <m/>
    <s v="В продаже"/>
    <m/>
    <s v="апартаментст"/>
    <m/>
  </r>
  <r>
    <n v="937"/>
    <n v="280"/>
    <s v="апартамент"/>
    <x v="2"/>
    <n v="2"/>
    <s v="Этаж 07"/>
    <x v="0"/>
    <s v="балкон"/>
    <n v="28.71"/>
    <n v="13.16"/>
    <n v="41.870000000000005"/>
    <s v="да"/>
    <s v="На озеро"/>
    <s v="нет"/>
    <n v="335000"/>
    <n v="14026450.000000002"/>
    <e v="#REF!"/>
    <m/>
    <e v="#REF!"/>
    <m/>
    <s v="В продаже"/>
    <m/>
    <s v="апартаментст"/>
    <m/>
  </r>
  <r>
    <n v="938"/>
    <n v="281"/>
    <s v="апартамент"/>
    <x v="2"/>
    <n v="2"/>
    <s v="Этаж 07"/>
    <x v="0"/>
    <s v="балкон"/>
    <n v="28.71"/>
    <n v="13.16"/>
    <n v="41.870000000000005"/>
    <s v="да"/>
    <s v="На море"/>
    <s v="нет"/>
    <n v="395000"/>
    <n v="16538650.000000002"/>
    <e v="#REF!"/>
    <m/>
    <e v="#REF!"/>
    <m/>
    <s v="В продаже"/>
    <m/>
    <s v="апартаментст"/>
    <m/>
  </r>
  <r>
    <n v="939"/>
    <n v="282"/>
    <s v="апартамент"/>
    <x v="2"/>
    <n v="2"/>
    <s v="Этаж 07"/>
    <x v="0"/>
    <s v="балкон"/>
    <n v="24.27"/>
    <n v="5.2"/>
    <n v="29.47"/>
    <s v="да"/>
    <s v="На море"/>
    <s v="нет"/>
    <n v="395000"/>
    <n v="11640650"/>
    <e v="#REF!"/>
    <m/>
    <e v="#REF!"/>
    <m/>
    <s v="В продаже"/>
    <m/>
    <s v="апартаментст"/>
    <m/>
  </r>
  <r>
    <n v="940"/>
    <n v="283"/>
    <s v="апартамент"/>
    <x v="2"/>
    <n v="2"/>
    <s v="Этаж 07"/>
    <x v="0"/>
    <s v="балкон"/>
    <n v="24.68"/>
    <n v="5.72"/>
    <n v="30.4"/>
    <s v="да"/>
    <s v="На море"/>
    <s v="нет"/>
    <n v="395000"/>
    <n v="12008000"/>
    <e v="#REF!"/>
    <m/>
    <e v="#REF!"/>
    <m/>
    <s v="В продаже"/>
    <m/>
    <s v="апартаментст"/>
    <m/>
  </r>
  <r>
    <n v="941"/>
    <n v="284"/>
    <s v="апартамент"/>
    <x v="2"/>
    <n v="2"/>
    <s v="Этаж 07"/>
    <x v="0"/>
    <s v="балкон"/>
    <n v="24.68"/>
    <n v="6.25"/>
    <n v="30.93"/>
    <s v="да"/>
    <s v="На море"/>
    <s v="нет"/>
    <n v="395000"/>
    <n v="12217350"/>
    <e v="#REF!"/>
    <m/>
    <e v="#REF!"/>
    <m/>
    <s v="В продаже"/>
    <m/>
    <s v="апартаментст"/>
    <m/>
  </r>
  <r>
    <n v="942"/>
    <n v="285"/>
    <s v="апартамент"/>
    <x v="2"/>
    <n v="2"/>
    <s v="Этаж 07"/>
    <x v="0"/>
    <s v="балкон"/>
    <n v="24.98"/>
    <n v="6.25"/>
    <n v="31.23"/>
    <s v="да"/>
    <s v="На море"/>
    <s v="нет"/>
    <n v="395000"/>
    <n v="12335850"/>
    <e v="#REF!"/>
    <m/>
    <e v="#REF!"/>
    <m/>
    <s v="В продаже"/>
    <m/>
    <s v="апартаментст"/>
    <m/>
  </r>
  <r>
    <n v="943"/>
    <n v="286"/>
    <s v="апартамент"/>
    <x v="2"/>
    <n v="2"/>
    <s v="Этаж 07"/>
    <x v="0"/>
    <s v="балкон"/>
    <n v="24.98"/>
    <n v="5.72"/>
    <n v="30.7"/>
    <s v="да"/>
    <s v="На море"/>
    <s v="нет"/>
    <n v="395000"/>
    <n v="12126500"/>
    <e v="#REF!"/>
    <m/>
    <e v="#REF!"/>
    <m/>
    <s v="В продаже"/>
    <m/>
    <s v="апартаментст"/>
    <m/>
  </r>
  <r>
    <n v="944"/>
    <n v="287"/>
    <s v="апартамент"/>
    <x v="2"/>
    <n v="2"/>
    <s v="Этаж 07"/>
    <x v="0"/>
    <s v="балкон"/>
    <n v="24.98"/>
    <n v="5.2"/>
    <n v="30.18"/>
    <s v="да"/>
    <s v="На море"/>
    <s v="нет"/>
    <n v="395000"/>
    <n v="11921100"/>
    <e v="#REF!"/>
    <m/>
    <e v="#REF!"/>
    <m/>
    <s v="В продаже"/>
    <m/>
    <s v="апартаментст"/>
    <m/>
  </r>
  <r>
    <n v="945"/>
    <n v="288"/>
    <s v="апартамент"/>
    <x v="2"/>
    <n v="2"/>
    <s v="Этаж 07"/>
    <x v="0"/>
    <s v="балкон"/>
    <n v="24.98"/>
    <n v="4.62"/>
    <n v="29.6"/>
    <s v="да"/>
    <s v="На море"/>
    <s v="нет"/>
    <n v="400000"/>
    <n v="11840000"/>
    <e v="#REF!"/>
    <m/>
    <e v="#REF!"/>
    <m/>
    <s v="В продаже"/>
    <m/>
    <s v="апартаментст"/>
    <m/>
  </r>
  <r>
    <n v="946"/>
    <n v="289"/>
    <s v="апартамент"/>
    <x v="2"/>
    <n v="2"/>
    <s v="Этаж 07"/>
    <x v="0"/>
    <s v="балкон"/>
    <n v="24.98"/>
    <n v="4.53"/>
    <n v="29.51"/>
    <s v="да"/>
    <s v="На озеро"/>
    <s v="нет"/>
    <n v="335000"/>
    <n v="9885850"/>
    <e v="#REF!"/>
    <m/>
    <e v="#REF!"/>
    <m/>
    <s v="В продаже"/>
    <m/>
    <s v="апартаментст"/>
    <m/>
  </r>
  <r>
    <n v="947"/>
    <n v="290"/>
    <s v="апартамент"/>
    <x v="2"/>
    <n v="2"/>
    <s v="Этаж 07"/>
    <x v="0"/>
    <s v="балкон"/>
    <n v="24.98"/>
    <n v="5.0199999999999996"/>
    <n v="30"/>
    <s v="да"/>
    <s v="На озеро"/>
    <s v="нет"/>
    <n v="335000"/>
    <n v="10050000"/>
    <e v="#REF!"/>
    <m/>
    <e v="#REF!"/>
    <m/>
    <s v="В продаже"/>
    <m/>
    <s v="апартаментст"/>
    <m/>
  </r>
  <r>
    <n v="948"/>
    <n v="291"/>
    <s v="апартамент"/>
    <x v="2"/>
    <n v="2"/>
    <s v="Этаж 08"/>
    <x v="0"/>
    <s v="балкон"/>
    <n v="25.01"/>
    <n v="6.05"/>
    <n v="31.060000000000002"/>
    <s v="да"/>
    <s v="На озеро"/>
    <s v="нет"/>
    <n v="335000"/>
    <n v="10405100"/>
    <e v="#REF!"/>
    <m/>
    <e v="#REF!"/>
    <m/>
    <s v="В продаже"/>
    <m/>
    <s v="апартаментст"/>
    <m/>
  </r>
  <r>
    <n v="949"/>
    <n v="292"/>
    <s v="апартамент"/>
    <x v="2"/>
    <n v="2"/>
    <s v="Этаж 08"/>
    <x v="0"/>
    <s v="балкон"/>
    <n v="24.98"/>
    <n v="5.72"/>
    <n v="30.7"/>
    <s v="да"/>
    <s v="На озеро"/>
    <s v="нет"/>
    <n v="335000"/>
    <n v="10284500"/>
    <e v="#REF!"/>
    <m/>
    <e v="#REF!"/>
    <m/>
    <s v="В продаже"/>
    <m/>
    <s v="апартаментст"/>
    <m/>
  </r>
  <r>
    <n v="950"/>
    <n v="293"/>
    <s v="апартамент"/>
    <x v="2"/>
    <n v="2"/>
    <s v="Этаж 08"/>
    <x v="0"/>
    <s v="балкон"/>
    <n v="24.27"/>
    <n v="5.2"/>
    <n v="29.47"/>
    <s v="да"/>
    <s v="На озеро"/>
    <s v="нет"/>
    <n v="335000"/>
    <n v="9872450"/>
    <e v="#REF!"/>
    <m/>
    <e v="#REF!"/>
    <m/>
    <s v="В продаже"/>
    <m/>
    <s v="апартаментст"/>
    <m/>
  </r>
  <r>
    <n v="951"/>
    <n v="294"/>
    <s v="апартамент"/>
    <x v="2"/>
    <n v="2"/>
    <s v="Этаж 08"/>
    <x v="0"/>
    <s v="балкон"/>
    <n v="28.71"/>
    <n v="13.16"/>
    <n v="41.870000000000005"/>
    <s v="да"/>
    <s v="На озеро"/>
    <s v="нет"/>
    <n v="335000"/>
    <n v="14026450.000000002"/>
    <e v="#REF!"/>
    <m/>
    <e v="#REF!"/>
    <m/>
    <s v="В продаже"/>
    <m/>
    <s v="апартаментст"/>
    <m/>
  </r>
  <r>
    <n v="952"/>
    <n v="295"/>
    <s v="апартамент"/>
    <x v="2"/>
    <n v="2"/>
    <s v="Этаж 08"/>
    <x v="1"/>
    <s v="балкон"/>
    <n v="54.36"/>
    <n v="18.45"/>
    <n v="72.81"/>
    <s v="да"/>
    <s v="На море"/>
    <s v="нет"/>
    <n v="400000"/>
    <n v="29124000"/>
    <e v="#REF!"/>
    <m/>
    <e v="#REF!"/>
    <m/>
    <s v="В продаже"/>
    <m/>
    <s v="апартамент1АЕ"/>
    <m/>
  </r>
  <r>
    <n v="953"/>
    <n v="296"/>
    <s v="апартамент"/>
    <x v="2"/>
    <n v="2"/>
    <s v="Этаж 08"/>
    <x v="0"/>
    <s v="балкон"/>
    <n v="24.68"/>
    <n v="5.72"/>
    <n v="30.4"/>
    <s v="да"/>
    <s v="На море"/>
    <s v="нет"/>
    <n v="400000"/>
    <n v="12160000"/>
    <e v="#REF!"/>
    <m/>
    <e v="#REF!"/>
    <m/>
    <s v="В продаже"/>
    <m/>
    <s v="апартаментст"/>
    <m/>
  </r>
  <r>
    <n v="954"/>
    <n v="297"/>
    <s v="апартамент"/>
    <x v="2"/>
    <n v="2"/>
    <s v="Этаж 08"/>
    <x v="0"/>
    <s v="балкон"/>
    <n v="24.68"/>
    <n v="6.25"/>
    <n v="30.93"/>
    <s v="да"/>
    <s v="На море"/>
    <s v="нет"/>
    <n v="400000"/>
    <n v="12372000"/>
    <e v="#REF!"/>
    <m/>
    <e v="#REF!"/>
    <m/>
    <s v="В продаже"/>
    <m/>
    <s v="апартаментст"/>
    <m/>
  </r>
  <r>
    <n v="955"/>
    <n v="298"/>
    <s v="апартамент"/>
    <x v="2"/>
    <n v="2"/>
    <s v="Этаж 08"/>
    <x v="0"/>
    <s v="балкон"/>
    <n v="24.98"/>
    <n v="6.25"/>
    <n v="31.23"/>
    <s v="да"/>
    <s v="На море"/>
    <s v="нет"/>
    <n v="400000"/>
    <n v="12492000"/>
    <e v="#REF!"/>
    <m/>
    <e v="#REF!"/>
    <m/>
    <s v="В продаже"/>
    <m/>
    <s v="апартаментст"/>
    <m/>
  </r>
  <r>
    <n v="956"/>
    <n v="299"/>
    <s v="апартамент"/>
    <x v="2"/>
    <n v="2"/>
    <s v="Этаж 08"/>
    <x v="0"/>
    <s v="балкон"/>
    <n v="24.98"/>
    <n v="5.72"/>
    <n v="30.7"/>
    <s v="да"/>
    <s v="На море"/>
    <s v="нет"/>
    <n v="400000"/>
    <n v="12280000"/>
    <e v="#REF!"/>
    <m/>
    <e v="#REF!"/>
    <m/>
    <s v="В продаже"/>
    <m/>
    <s v="апартаментст"/>
    <m/>
  </r>
  <r>
    <n v="957"/>
    <n v="300"/>
    <s v="апартамент"/>
    <x v="2"/>
    <n v="2"/>
    <s v="Этаж 08"/>
    <x v="1"/>
    <s v="балкон"/>
    <n v="50.87"/>
    <n v="9.92"/>
    <n v="60.79"/>
    <s v="да"/>
    <s v="На море"/>
    <s v="нет"/>
    <n v="400000"/>
    <n v="24316000"/>
    <e v="#REF!"/>
    <m/>
    <e v="#REF!"/>
    <m/>
    <s v="В продаже"/>
    <m/>
    <s v="апартамент1АЕ"/>
    <m/>
  </r>
  <r>
    <n v="958"/>
    <n v="301"/>
    <s v="апартамент"/>
    <x v="2"/>
    <n v="2"/>
    <s v="Этаж 08"/>
    <x v="0"/>
    <s v="балкон"/>
    <n v="32.950000000000003"/>
    <n v="4.53"/>
    <n v="37.480000000000004"/>
    <s v="да"/>
    <s v="На озеро"/>
    <s v="нет"/>
    <n v="335000"/>
    <n v="12555800.000000002"/>
    <e v="#REF!"/>
    <m/>
    <e v="#REF!"/>
    <m/>
    <s v="В продаже"/>
    <m/>
    <s v="апартаментст"/>
    <m/>
  </r>
  <r>
    <n v="959"/>
    <n v="302"/>
    <s v="апартамент"/>
    <x v="2"/>
    <n v="2"/>
    <s v="Этаж 09"/>
    <x v="0"/>
    <s v="балкон"/>
    <n v="24.98"/>
    <n v="6.05"/>
    <n v="31.03"/>
    <s v="да"/>
    <s v="На озеро"/>
    <s v="нет"/>
    <n v="335000"/>
    <n v="10395050"/>
    <e v="#REF!"/>
    <m/>
    <e v="#REF!"/>
    <m/>
    <s v="В продаже"/>
    <m/>
    <s v="апартаментст"/>
    <m/>
  </r>
  <r>
    <n v="960"/>
    <n v="303"/>
    <s v="апартамент"/>
    <x v="2"/>
    <n v="2"/>
    <s v="Этаж 09"/>
    <x v="0"/>
    <s v="балкон"/>
    <n v="24.98"/>
    <n v="5.72"/>
    <n v="30.7"/>
    <s v="да"/>
    <s v="На озеро"/>
    <s v="нет"/>
    <n v="335000"/>
    <n v="10284500"/>
    <e v="#REF!"/>
    <m/>
    <e v="#REF!"/>
    <m/>
    <s v="В продаже"/>
    <m/>
    <s v="апартаментст"/>
    <m/>
  </r>
  <r>
    <n v="961"/>
    <n v="304"/>
    <s v="апартамент"/>
    <x v="2"/>
    <n v="2"/>
    <s v="Этаж 09"/>
    <x v="0"/>
    <s v="балкон"/>
    <n v="24.27"/>
    <n v="5.2"/>
    <n v="29.47"/>
    <s v="да"/>
    <s v="На озеро"/>
    <s v="нет"/>
    <n v="335000"/>
    <n v="9872450"/>
    <e v="#REF!"/>
    <m/>
    <e v="#REF!"/>
    <m/>
    <s v="В продаже"/>
    <m/>
    <s v="апартаментст"/>
    <m/>
  </r>
  <r>
    <n v="962"/>
    <n v="305"/>
    <s v="апартамент"/>
    <x v="2"/>
    <n v="2"/>
    <s v="Этаж 09"/>
    <x v="0"/>
    <s v="балкон"/>
    <n v="28.71"/>
    <n v="13.16"/>
    <n v="41.870000000000005"/>
    <s v="да"/>
    <s v="На озеро"/>
    <s v="нет"/>
    <n v="340000"/>
    <n v="14235800.000000002"/>
    <e v="#REF!"/>
    <m/>
    <e v="#REF!"/>
    <m/>
    <s v="В продаже"/>
    <m/>
    <s v="апартаментст"/>
    <m/>
  </r>
  <r>
    <n v="963"/>
    <n v="306"/>
    <s v="апартамент"/>
    <x v="2"/>
    <n v="2"/>
    <s v="Этаж 09"/>
    <x v="1"/>
    <s v="балкон"/>
    <n v="54.36"/>
    <n v="18.45"/>
    <n v="72.81"/>
    <s v="да"/>
    <s v="На море"/>
    <s v="нет"/>
    <n v="410000"/>
    <n v="29852100"/>
    <e v="#REF!"/>
    <m/>
    <e v="#REF!"/>
    <m/>
    <s v="В продаже"/>
    <m/>
    <s v="апартамент1АЕ"/>
    <m/>
  </r>
  <r>
    <n v="964"/>
    <n v="307"/>
    <s v="апартамент"/>
    <x v="2"/>
    <n v="2"/>
    <s v="Этаж 09"/>
    <x v="0"/>
    <s v="балкон"/>
    <n v="24.68"/>
    <n v="5.72"/>
    <n v="30.4"/>
    <s v="да"/>
    <s v="На море"/>
    <s v="нет"/>
    <n v="405000"/>
    <n v="12312000"/>
    <e v="#REF!"/>
    <m/>
    <e v="#REF!"/>
    <m/>
    <s v="В продаже"/>
    <m/>
    <s v="апартаментст"/>
    <m/>
  </r>
  <r>
    <n v="965"/>
    <n v="308"/>
    <s v="апартамент"/>
    <x v="2"/>
    <n v="2"/>
    <s v="Этаж 09"/>
    <x v="0"/>
    <s v="балкон"/>
    <n v="24.68"/>
    <n v="6.25"/>
    <n v="30.93"/>
    <s v="да"/>
    <s v="На море"/>
    <s v="нет"/>
    <n v="405000"/>
    <n v="12526650"/>
    <e v="#REF!"/>
    <m/>
    <e v="#REF!"/>
    <m/>
    <s v="В продаже"/>
    <m/>
    <s v="апартаментст"/>
    <m/>
  </r>
  <r>
    <n v="966"/>
    <n v="309"/>
    <s v="апартамент"/>
    <x v="2"/>
    <n v="2"/>
    <s v="Этаж 09"/>
    <x v="0"/>
    <s v="балкон"/>
    <n v="24.98"/>
    <n v="6.25"/>
    <n v="31.23"/>
    <s v="да"/>
    <s v="На море"/>
    <s v="нет"/>
    <n v="405000"/>
    <n v="12648150"/>
    <e v="#REF!"/>
    <m/>
    <e v="#REF!"/>
    <m/>
    <s v="В продаже"/>
    <m/>
    <s v="апартаментст"/>
    <m/>
  </r>
  <r>
    <n v="967"/>
    <n v="310"/>
    <s v="апартамент"/>
    <x v="2"/>
    <n v="2"/>
    <s v="Этаж 09"/>
    <x v="0"/>
    <s v="балкон"/>
    <n v="24.98"/>
    <n v="5.72"/>
    <n v="30.7"/>
    <s v="да"/>
    <s v="На море"/>
    <s v="нет"/>
    <n v="405000"/>
    <n v="12433500"/>
    <e v="#REF!"/>
    <m/>
    <e v="#REF!"/>
    <m/>
    <s v="В продаже"/>
    <m/>
    <s v="апартаментст"/>
    <m/>
  </r>
  <r>
    <n v="968"/>
    <n v="311"/>
    <s v="апартамент"/>
    <x v="2"/>
    <n v="2"/>
    <s v="Этаж 09"/>
    <x v="1"/>
    <s v="балкон"/>
    <n v="50.87"/>
    <n v="13.12"/>
    <n v="63.989999999999995"/>
    <s v="да"/>
    <s v="На море"/>
    <s v="нет"/>
    <n v="410000"/>
    <n v="26235899.999999996"/>
    <e v="#REF!"/>
    <m/>
    <e v="#REF!"/>
    <m/>
    <s v="В продаже"/>
    <m/>
    <s v="апартамент1АЕ"/>
    <m/>
  </r>
  <r>
    <n v="969"/>
    <n v="312"/>
    <s v="апартамент"/>
    <x v="2"/>
    <n v="2"/>
    <s v="Этаж 09"/>
    <x v="0"/>
    <s v="балкон"/>
    <n v="32.950000000000003"/>
    <n v="7.83"/>
    <n v="40.78"/>
    <s v="да"/>
    <s v="На озеро"/>
    <s v="нет"/>
    <n v="340000"/>
    <n v="13865200"/>
    <e v="#REF!"/>
    <m/>
    <e v="#REF!"/>
    <m/>
    <s v="В продаже"/>
    <m/>
    <s v="апартаментст"/>
    <m/>
  </r>
  <r>
    <n v="970"/>
    <n v="313"/>
    <s v="апартамент"/>
    <x v="2"/>
    <n v="2"/>
    <s v="Этаж 10"/>
    <x v="0"/>
    <s v="балкон"/>
    <n v="24.98"/>
    <n v="6.05"/>
    <n v="31.03"/>
    <s v="да"/>
    <s v="На озеро"/>
    <s v="нет"/>
    <n v="340000"/>
    <n v="10550200"/>
    <e v="#REF!"/>
    <m/>
    <e v="#REF!"/>
    <m/>
    <s v="В продаже"/>
    <m/>
    <s v="апартаментст"/>
    <m/>
  </r>
  <r>
    <n v="971"/>
    <n v="314"/>
    <s v="апартамент"/>
    <x v="2"/>
    <n v="2"/>
    <s v="Этаж 10"/>
    <x v="0"/>
    <s v="балкон"/>
    <n v="24.98"/>
    <n v="5.72"/>
    <n v="30.7"/>
    <s v="да"/>
    <s v="На озеро"/>
    <s v="нет"/>
    <n v="335000"/>
    <n v="10284500"/>
    <e v="#REF!"/>
    <m/>
    <e v="#REF!"/>
    <m/>
    <s v="В продаже"/>
    <m/>
    <s v="апартаментст"/>
    <m/>
  </r>
  <r>
    <n v="972"/>
    <n v="315"/>
    <s v="апартамент"/>
    <x v="2"/>
    <n v="2"/>
    <s v="Этаж 10"/>
    <x v="0"/>
    <s v="балкон"/>
    <n v="24.27"/>
    <n v="5.2"/>
    <n v="29.47"/>
    <s v="да"/>
    <s v="На озеро"/>
    <s v="нет"/>
    <n v="335000"/>
    <n v="9872450"/>
    <e v="#REF!"/>
    <m/>
    <e v="#REF!"/>
    <m/>
    <s v="В продаже"/>
    <m/>
    <s v="апартаментст"/>
    <m/>
  </r>
  <r>
    <n v="973"/>
    <n v="316"/>
    <s v="апартамент"/>
    <x v="2"/>
    <n v="2"/>
    <s v="Этаж 10"/>
    <x v="0"/>
    <s v="балкон"/>
    <n v="28.71"/>
    <n v="13.16"/>
    <n v="41.870000000000005"/>
    <s v="да"/>
    <s v="На озеро"/>
    <s v="нет"/>
    <n v="335000"/>
    <n v="14026450.000000002"/>
    <e v="#REF!"/>
    <m/>
    <e v="#REF!"/>
    <m/>
    <s v="В продаже"/>
    <m/>
    <s v="апартаментст"/>
    <m/>
  </r>
  <r>
    <n v="974"/>
    <n v="317"/>
    <s v="апартамент"/>
    <x v="2"/>
    <n v="2"/>
    <s v="Этаж 10"/>
    <x v="1"/>
    <s v="балкон"/>
    <n v="54.36"/>
    <n v="18.45"/>
    <n v="72.81"/>
    <s v="да"/>
    <s v="На море"/>
    <s v="нет"/>
    <n v="405000"/>
    <n v="29488050"/>
    <e v="#REF!"/>
    <m/>
    <e v="#REF!"/>
    <m/>
    <s v="В продаже"/>
    <m/>
    <s v="апартамент1АЕ"/>
    <m/>
  </r>
  <r>
    <n v="975"/>
    <n v="318"/>
    <s v="апартамент"/>
    <x v="2"/>
    <n v="2"/>
    <s v="Этаж 10"/>
    <x v="0"/>
    <s v="балкон"/>
    <n v="24.68"/>
    <n v="5.72"/>
    <n v="30.4"/>
    <s v="да"/>
    <s v="На море"/>
    <s v="нет"/>
    <n v="410000"/>
    <n v="12464000"/>
    <e v="#REF!"/>
    <m/>
    <e v="#REF!"/>
    <m/>
    <s v="В продаже"/>
    <m/>
    <s v="апартаментст"/>
    <m/>
  </r>
  <r>
    <n v="976"/>
    <n v="319"/>
    <s v="апартамент"/>
    <x v="2"/>
    <n v="2"/>
    <s v="Этаж 10"/>
    <x v="0"/>
    <s v="балкон"/>
    <n v="24.68"/>
    <n v="6.25"/>
    <n v="30.93"/>
    <s v="да"/>
    <s v="На море"/>
    <s v="нет"/>
    <n v="410000"/>
    <n v="12681300"/>
    <e v="#REF!"/>
    <m/>
    <e v="#REF!"/>
    <m/>
    <s v="В продаже"/>
    <m/>
    <s v="апартаментст"/>
    <m/>
  </r>
  <r>
    <n v="977"/>
    <n v="320"/>
    <s v="апартамент"/>
    <x v="2"/>
    <n v="2"/>
    <s v="Этаж 10"/>
    <x v="0"/>
    <s v="балкон"/>
    <n v="24.98"/>
    <n v="6.25"/>
    <n v="31.23"/>
    <s v="да"/>
    <s v="На море"/>
    <s v="нет"/>
    <n v="405000"/>
    <n v="12648150"/>
    <e v="#REF!"/>
    <m/>
    <e v="#REF!"/>
    <m/>
    <s v="В продаже"/>
    <m/>
    <s v="апартаментст"/>
    <m/>
  </r>
  <r>
    <n v="978"/>
    <n v="321"/>
    <s v="апартамент"/>
    <x v="2"/>
    <n v="2"/>
    <s v="Этаж 10"/>
    <x v="0"/>
    <s v="балкон"/>
    <n v="24.98"/>
    <n v="5.72"/>
    <n v="30.7"/>
    <s v="да"/>
    <s v="На море"/>
    <s v="нет"/>
    <n v="405000"/>
    <n v="12433500"/>
    <e v="#REF!"/>
    <m/>
    <e v="#REF!"/>
    <m/>
    <s v="В продаже"/>
    <m/>
    <s v="апартаментст"/>
    <m/>
  </r>
  <r>
    <n v="979"/>
    <n v="322"/>
    <s v="апартамент"/>
    <x v="2"/>
    <n v="2"/>
    <s v="Этаж 10"/>
    <x v="1"/>
    <s v="балкон"/>
    <n v="50.87"/>
    <n v="13.12"/>
    <n v="63.989999999999995"/>
    <s v="да"/>
    <s v="На море"/>
    <s v="нет"/>
    <n v="405000"/>
    <n v="25915949.999999996"/>
    <e v="#REF!"/>
    <m/>
    <e v="#REF!"/>
    <m/>
    <s v="В продаже"/>
    <m/>
    <s v="апартамент1АЕ"/>
    <m/>
  </r>
  <r>
    <n v="980"/>
    <n v="323"/>
    <s v="апартамент"/>
    <x v="2"/>
    <n v="2"/>
    <s v="Этаж 10"/>
    <x v="0"/>
    <s v="балкон"/>
    <n v="32.950000000000003"/>
    <n v="7.83"/>
    <n v="40.78"/>
    <s v="да"/>
    <s v="На озеро"/>
    <s v="нет"/>
    <n v="335000"/>
    <n v="13661300"/>
    <e v="#REF!"/>
    <m/>
    <e v="#REF!"/>
    <m/>
    <s v="В продаже"/>
    <m/>
    <s v="апартаментст"/>
    <m/>
  </r>
  <r>
    <n v="981"/>
    <n v="324"/>
    <s v="апартамент"/>
    <x v="2"/>
    <n v="2"/>
    <s v="Этаж 11"/>
    <x v="0"/>
    <s v="балкон"/>
    <n v="24.98"/>
    <n v="6.05"/>
    <n v="31.03"/>
    <s v="да"/>
    <s v="На озеро"/>
    <s v="нет"/>
    <n v="335000"/>
    <n v="10395050"/>
    <e v="#REF!"/>
    <m/>
    <e v="#REF!"/>
    <m/>
    <s v="В продаже"/>
    <m/>
    <s v="апартаментст"/>
    <m/>
  </r>
  <r>
    <n v="982"/>
    <n v="325"/>
    <s v="апартамент"/>
    <x v="2"/>
    <n v="2"/>
    <s v="Этаж 11"/>
    <x v="0"/>
    <s v="балкон"/>
    <n v="24.98"/>
    <n v="5.72"/>
    <n v="30.7"/>
    <s v="да"/>
    <s v="На озеро"/>
    <s v="нет"/>
    <n v="335000"/>
    <n v="10284500"/>
    <e v="#REF!"/>
    <m/>
    <e v="#REF!"/>
    <m/>
    <s v="В продаже"/>
    <m/>
    <s v="апартаментст"/>
    <m/>
  </r>
  <r>
    <n v="983"/>
    <n v="326"/>
    <s v="апартамент"/>
    <x v="2"/>
    <n v="2"/>
    <s v="Этаж 11"/>
    <x v="0"/>
    <s v="балкон"/>
    <n v="24.27"/>
    <n v="5.2"/>
    <n v="29.47"/>
    <s v="да"/>
    <s v="На озеро"/>
    <s v="нет"/>
    <n v="335000"/>
    <n v="9872450"/>
    <e v="#REF!"/>
    <m/>
    <e v="#REF!"/>
    <m/>
    <s v="В продаже"/>
    <m/>
    <s v="апартаментст"/>
    <m/>
  </r>
  <r>
    <n v="984"/>
    <n v="327"/>
    <s v="апартамент"/>
    <x v="2"/>
    <n v="2"/>
    <s v="Этаж 11"/>
    <x v="0"/>
    <s v="балкон"/>
    <n v="28.71"/>
    <n v="13.16"/>
    <n v="41.870000000000005"/>
    <s v="да"/>
    <s v="На озеро"/>
    <s v="нет"/>
    <n v="335000"/>
    <n v="14026450.000000002"/>
    <e v="#REF!"/>
    <m/>
    <e v="#REF!"/>
    <m/>
    <s v="В продаже"/>
    <m/>
    <s v="апартаментст"/>
    <m/>
  </r>
  <r>
    <n v="985"/>
    <n v="328"/>
    <s v="апартамент"/>
    <x v="2"/>
    <n v="2"/>
    <s v="Этаж 11"/>
    <x v="1"/>
    <s v="балкон"/>
    <n v="54.36"/>
    <n v="18.45"/>
    <n v="72.81"/>
    <s v="да"/>
    <s v="На море"/>
    <s v="нет"/>
    <n v="405000"/>
    <n v="29488050"/>
    <e v="#REF!"/>
    <m/>
    <e v="#REF!"/>
    <m/>
    <s v="В продаже"/>
    <m/>
    <s v="апартамент1АЕ"/>
    <m/>
  </r>
  <r>
    <n v="986"/>
    <n v="329"/>
    <s v="апартамент"/>
    <x v="2"/>
    <n v="2"/>
    <s v="Этаж 11"/>
    <x v="0"/>
    <s v="балкон"/>
    <n v="24.68"/>
    <n v="5.72"/>
    <n v="30.4"/>
    <s v="да"/>
    <s v="На море"/>
    <s v="нет"/>
    <n v="410000"/>
    <n v="12464000"/>
    <e v="#REF!"/>
    <m/>
    <e v="#REF!"/>
    <m/>
    <s v="В продаже"/>
    <m/>
    <s v="апартаментст"/>
    <m/>
  </r>
  <r>
    <n v="987"/>
    <n v="330"/>
    <s v="апартамент"/>
    <x v="2"/>
    <n v="2"/>
    <s v="Этаж 11"/>
    <x v="0"/>
    <s v="балкон"/>
    <n v="24.68"/>
    <n v="6.25"/>
    <n v="30.93"/>
    <s v="да"/>
    <s v="На море"/>
    <s v="нет"/>
    <n v="410000"/>
    <n v="12681300"/>
    <e v="#REF!"/>
    <m/>
    <e v="#REF!"/>
    <m/>
    <s v="В продаже"/>
    <m/>
    <s v="апартаментст"/>
    <m/>
  </r>
  <r>
    <n v="988"/>
    <n v="331"/>
    <s v="апартамент"/>
    <x v="2"/>
    <n v="2"/>
    <s v="Этаж 11"/>
    <x v="0"/>
    <s v="балкон"/>
    <n v="24.98"/>
    <n v="6.25"/>
    <n v="31.23"/>
    <s v="да"/>
    <s v="На море"/>
    <s v="нет"/>
    <n v="405000"/>
    <n v="12648150"/>
    <e v="#REF!"/>
    <m/>
    <e v="#REF!"/>
    <m/>
    <s v="В продаже"/>
    <m/>
    <s v="апартаментст"/>
    <m/>
  </r>
  <r>
    <n v="989"/>
    <n v="332"/>
    <s v="апартамент"/>
    <x v="2"/>
    <n v="2"/>
    <s v="Этаж 11"/>
    <x v="0"/>
    <s v="балкон"/>
    <n v="24.98"/>
    <n v="5.72"/>
    <n v="30.7"/>
    <s v="да"/>
    <s v="На море"/>
    <s v="нет"/>
    <n v="405000"/>
    <n v="12433500"/>
    <e v="#REF!"/>
    <m/>
    <e v="#REF!"/>
    <m/>
    <s v="В продаже"/>
    <m/>
    <s v="апартаментст"/>
    <m/>
  </r>
  <r>
    <n v="990"/>
    <n v="333"/>
    <s v="апартамент"/>
    <x v="2"/>
    <n v="2"/>
    <s v="Этаж 11"/>
    <x v="1"/>
    <s v="балкон"/>
    <n v="50.87"/>
    <n v="13.12"/>
    <n v="63.989999999999995"/>
    <s v="да"/>
    <s v="На море"/>
    <s v="нет"/>
    <n v="405000"/>
    <n v="25915949.999999996"/>
    <e v="#REF!"/>
    <m/>
    <e v="#REF!"/>
    <m/>
    <s v="В продаже"/>
    <m/>
    <s v="апартамент1АЕ"/>
    <m/>
  </r>
  <r>
    <n v="991"/>
    <n v="334"/>
    <s v="апартамент"/>
    <x v="2"/>
    <n v="2"/>
    <s v="Этаж 11"/>
    <x v="0"/>
    <s v="балкон"/>
    <n v="32.950000000000003"/>
    <n v="7.83"/>
    <n v="40.78"/>
    <s v="да"/>
    <s v="На озеро"/>
    <s v="нет"/>
    <n v="335000"/>
    <n v="13661300"/>
    <e v="#REF!"/>
    <m/>
    <e v="#REF!"/>
    <m/>
    <s v="В продаже"/>
    <m/>
    <s v="апартаментст"/>
    <m/>
  </r>
  <r>
    <n v="992"/>
    <n v="335"/>
    <s v="апартамент"/>
    <x v="2"/>
    <n v="2"/>
    <s v="Этаж 12"/>
    <x v="0"/>
    <s v="балкон"/>
    <n v="25.01"/>
    <n v="6.05"/>
    <n v="31.060000000000002"/>
    <s v="да"/>
    <s v="На озеро"/>
    <s v="нет"/>
    <n v="335000"/>
    <n v="10405100"/>
    <e v="#REF!"/>
    <m/>
    <e v="#REF!"/>
    <m/>
    <s v="В продаже"/>
    <m/>
    <s v="апартаментст"/>
    <m/>
  </r>
  <r>
    <n v="993"/>
    <n v="336"/>
    <s v="апартамент"/>
    <x v="2"/>
    <n v="2"/>
    <s v="Этаж 12"/>
    <x v="0"/>
    <s v="балкон"/>
    <n v="24.98"/>
    <n v="5.72"/>
    <n v="30.7"/>
    <s v="да"/>
    <s v="На озеро"/>
    <s v="нет"/>
    <n v="335000"/>
    <n v="10284500"/>
    <e v="#REF!"/>
    <m/>
    <e v="#REF!"/>
    <m/>
    <s v="В продаже"/>
    <m/>
    <s v="апартаментст"/>
    <m/>
  </r>
  <r>
    <n v="994"/>
    <n v="337"/>
    <s v="апартамент"/>
    <x v="2"/>
    <n v="2"/>
    <s v="Этаж 12"/>
    <x v="0"/>
    <s v="балкон"/>
    <n v="24.27"/>
    <n v="5.2"/>
    <n v="29.47"/>
    <s v="да"/>
    <s v="На озеро"/>
    <s v="нет"/>
    <n v="335000"/>
    <n v="9872450"/>
    <e v="#REF!"/>
    <m/>
    <e v="#REF!"/>
    <m/>
    <s v="В продаже"/>
    <m/>
    <s v="апартаментст"/>
    <m/>
  </r>
  <r>
    <n v="995"/>
    <n v="338"/>
    <s v="апартамент"/>
    <x v="2"/>
    <n v="2"/>
    <s v="Этаж 12"/>
    <x v="0"/>
    <s v="балкон"/>
    <n v="28.71"/>
    <n v="13.16"/>
    <n v="41.870000000000005"/>
    <s v="да"/>
    <s v="На озеро"/>
    <s v="нет"/>
    <n v="335000"/>
    <n v="14026450.000000002"/>
    <e v="#REF!"/>
    <m/>
    <e v="#REF!"/>
    <m/>
    <s v="В продаже"/>
    <m/>
    <s v="апартаментст"/>
    <m/>
  </r>
  <r>
    <n v="996"/>
    <n v="339"/>
    <s v="апартамент"/>
    <x v="2"/>
    <n v="2"/>
    <s v="Этаж 12"/>
    <x v="1"/>
    <s v="балкон"/>
    <n v="54.36"/>
    <n v="18.45"/>
    <n v="72.81"/>
    <s v="да"/>
    <s v="На море"/>
    <s v="нет"/>
    <n v="405000"/>
    <n v="29488050"/>
    <e v="#REF!"/>
    <m/>
    <e v="#REF!"/>
    <m/>
    <s v="В продаже"/>
    <m/>
    <s v="апартамент1АЕ"/>
    <m/>
  </r>
  <r>
    <n v="997"/>
    <n v="340"/>
    <s v="апартамент"/>
    <x v="2"/>
    <n v="2"/>
    <s v="Этаж 12"/>
    <x v="0"/>
    <s v="балкон"/>
    <n v="24.68"/>
    <n v="5.72"/>
    <n v="30.4"/>
    <s v="да"/>
    <s v="На море"/>
    <s v="нет"/>
    <n v="410000"/>
    <n v="12464000"/>
    <e v="#REF!"/>
    <m/>
    <e v="#REF!"/>
    <m/>
    <s v="В продаже"/>
    <m/>
    <s v="апартаментст"/>
    <m/>
  </r>
  <r>
    <n v="998"/>
    <n v="341"/>
    <s v="апартамент"/>
    <x v="2"/>
    <n v="2"/>
    <s v="Этаж 12"/>
    <x v="0"/>
    <s v="балкон"/>
    <n v="24.68"/>
    <n v="6.25"/>
    <n v="30.93"/>
    <s v="да"/>
    <s v="На море"/>
    <s v="нет"/>
    <n v="410000"/>
    <n v="12681300"/>
    <e v="#REF!"/>
    <m/>
    <e v="#REF!"/>
    <m/>
    <s v="В продаже"/>
    <m/>
    <s v="апартаментст"/>
    <m/>
  </r>
  <r>
    <n v="999"/>
    <n v="342"/>
    <s v="апартамент"/>
    <x v="2"/>
    <n v="2"/>
    <s v="Этаж 12"/>
    <x v="0"/>
    <s v="балкон"/>
    <n v="24.98"/>
    <n v="6.25"/>
    <n v="31.23"/>
    <s v="да"/>
    <s v="На море"/>
    <s v="нет"/>
    <n v="405000"/>
    <n v="12648150"/>
    <e v="#REF!"/>
    <m/>
    <e v="#REF!"/>
    <m/>
    <s v="В продаже"/>
    <m/>
    <s v="апартаментст"/>
    <m/>
  </r>
  <r>
    <n v="1000"/>
    <n v="343"/>
    <s v="апартамент"/>
    <x v="2"/>
    <n v="2"/>
    <s v="Этаж 12"/>
    <x v="0"/>
    <s v="балкон"/>
    <n v="24.98"/>
    <n v="5.72"/>
    <n v="30.7"/>
    <s v="да"/>
    <s v="На море"/>
    <s v="нет"/>
    <n v="405000"/>
    <n v="12433500"/>
    <e v="#REF!"/>
    <m/>
    <e v="#REF!"/>
    <m/>
    <s v="В продаже"/>
    <m/>
    <s v="апартаментст"/>
    <m/>
  </r>
  <r>
    <n v="1001"/>
    <n v="344"/>
    <s v="апартамент"/>
    <x v="2"/>
    <n v="2"/>
    <s v="Этаж 12"/>
    <x v="1"/>
    <s v="балкон"/>
    <n v="50.87"/>
    <n v="13.12"/>
    <n v="63.989999999999995"/>
    <s v="да"/>
    <s v="На море"/>
    <s v="нет"/>
    <n v="405000"/>
    <n v="25915949.999999996"/>
    <e v="#REF!"/>
    <m/>
    <e v="#REF!"/>
    <m/>
    <s v="В продаже"/>
    <m/>
    <s v="апартамент1АЕ"/>
    <m/>
  </r>
  <r>
    <n v="1002"/>
    <n v="345"/>
    <s v="апартамент"/>
    <x v="2"/>
    <n v="2"/>
    <s v="Этаж 12"/>
    <x v="0"/>
    <s v="балкон"/>
    <n v="32.950000000000003"/>
    <n v="7.83"/>
    <n v="40.78"/>
    <s v="да"/>
    <s v="На озеро"/>
    <s v="нет"/>
    <n v="335000"/>
    <n v="13661300"/>
    <e v="#REF!"/>
    <m/>
    <e v="#REF!"/>
    <m/>
    <s v="В продаже"/>
    <m/>
    <s v="апартаментст"/>
    <m/>
  </r>
  <r>
    <n v="1003"/>
    <n v="1"/>
    <s v="апартамент"/>
    <x v="3"/>
    <n v="1"/>
    <s v="Этаж 01"/>
    <x v="0"/>
    <s v="балкон"/>
    <n v="35.83"/>
    <n v="7.28"/>
    <n v="43.11"/>
    <s v="нет"/>
    <s v="На озеро"/>
    <s v="нет"/>
    <n v="295000"/>
    <n v="12717450"/>
    <e v="#REF!"/>
    <m/>
    <e v="#REF!"/>
    <m/>
    <s v="В продаже"/>
    <m/>
    <s v="апартаментст"/>
    <m/>
  </r>
  <r>
    <n v="1004"/>
    <n v="2"/>
    <s v="апартамент"/>
    <x v="3"/>
    <n v="1"/>
    <s v="Этаж 01"/>
    <x v="0"/>
    <s v="терраса"/>
    <n v="24.74"/>
    <n v="4.3099999999999996"/>
    <n v="29.049999999999997"/>
    <s v="нет"/>
    <s v="На озеро"/>
    <s v="нет"/>
    <n v="295000"/>
    <n v="8569750"/>
    <e v="#REF!"/>
    <m/>
    <e v="#REF!"/>
    <m/>
    <s v="В продаже"/>
    <m/>
    <s v="апартаментст"/>
    <m/>
  </r>
  <r>
    <n v="1005"/>
    <n v="3"/>
    <s v="апартамент"/>
    <x v="3"/>
    <n v="1"/>
    <s v="Этаж 01"/>
    <x v="0"/>
    <s v="терраса"/>
    <n v="24.27"/>
    <n v="4.3099999999999996"/>
    <n v="28.58"/>
    <s v="нет"/>
    <s v="На озеро"/>
    <s v="нет"/>
    <n v="295000"/>
    <n v="8431100"/>
    <e v="#REF!"/>
    <m/>
    <e v="#REF!"/>
    <m/>
    <s v="В продаже"/>
    <m/>
    <s v="апартаментст"/>
    <m/>
  </r>
  <r>
    <n v="1006"/>
    <n v="4"/>
    <s v="апартамент"/>
    <x v="3"/>
    <n v="1"/>
    <s v="Этаж 01"/>
    <x v="0"/>
    <s v="терраса"/>
    <n v="28.04"/>
    <n v="4.42"/>
    <n v="32.46"/>
    <s v="нет"/>
    <s v="На озеро"/>
    <s v="нет"/>
    <n v="295000"/>
    <n v="9575700"/>
    <e v="#REF!"/>
    <m/>
    <e v="#REF!"/>
    <m/>
    <s v="В продаже"/>
    <m/>
    <s v="апартаментст"/>
    <m/>
  </r>
  <r>
    <n v="1007"/>
    <n v="5"/>
    <s v="апартамент"/>
    <x v="3"/>
    <n v="1"/>
    <s v="Этаж 01"/>
    <x v="0"/>
    <s v="терраса"/>
    <n v="28.04"/>
    <n v="7.8"/>
    <n v="35.839999999999996"/>
    <s v="нет"/>
    <s v="На двор"/>
    <s v="нет"/>
    <n v="290000"/>
    <n v="10393599.999999998"/>
    <e v="#REF!"/>
    <m/>
    <e v="#REF!"/>
    <m/>
    <s v="В продаже"/>
    <m/>
    <s v="апартаментст"/>
    <m/>
  </r>
  <r>
    <n v="1008"/>
    <n v="6"/>
    <s v="апартамент"/>
    <x v="3"/>
    <n v="1"/>
    <s v="Этаж 01"/>
    <x v="0"/>
    <s v="терраса"/>
    <n v="24.27"/>
    <n v="7.54"/>
    <n v="31.81"/>
    <s v="нет"/>
    <s v="На двор"/>
    <s v="нет"/>
    <n v="290000"/>
    <n v="9224900"/>
    <e v="#REF!"/>
    <m/>
    <e v="#REF!"/>
    <m/>
    <s v="В продаже"/>
    <m/>
    <s v="апартаментст"/>
    <m/>
  </r>
  <r>
    <n v="1009"/>
    <n v="7"/>
    <s v="апартамент"/>
    <x v="3"/>
    <n v="1"/>
    <s v="Этаж 01"/>
    <x v="0"/>
    <s v="терраса"/>
    <n v="24.74"/>
    <n v="7.48"/>
    <n v="32.22"/>
    <s v="нет"/>
    <s v="На двор"/>
    <s v="нет"/>
    <n v="290000"/>
    <n v="9343800"/>
    <e v="#REF!"/>
    <m/>
    <e v="#REF!"/>
    <m/>
    <s v="В продаже"/>
    <m/>
    <s v="апартаментст"/>
    <m/>
  </r>
  <r>
    <n v="1010"/>
    <n v="8"/>
    <s v="апартамент"/>
    <x v="3"/>
    <n v="1"/>
    <s v="Этаж 01"/>
    <x v="0"/>
    <s v="терраса"/>
    <n v="24.74"/>
    <n v="6.51"/>
    <n v="31.25"/>
    <s v="нет"/>
    <s v="На двор"/>
    <s v="нет"/>
    <n v="285000"/>
    <n v="8906250"/>
    <e v="#REF!"/>
    <m/>
    <e v="#REF!"/>
    <m/>
    <s v="В продаже"/>
    <m/>
    <s v="апартаментст"/>
    <m/>
  </r>
  <r>
    <n v="1011"/>
    <n v="9"/>
    <s v="апартамент"/>
    <x v="3"/>
    <n v="1"/>
    <s v="Этаж 01"/>
    <x v="0"/>
    <s v="терраса"/>
    <n v="24.74"/>
    <n v="6.15"/>
    <n v="30.89"/>
    <s v="нет"/>
    <s v="На двор"/>
    <s v="нет"/>
    <n v="285000"/>
    <n v="8803650"/>
    <e v="#REF!"/>
    <m/>
    <e v="#REF!"/>
    <m/>
    <s v="В продаже"/>
    <m/>
    <s v="апартаментст"/>
    <m/>
  </r>
  <r>
    <n v="1012"/>
    <n v="10"/>
    <s v="апартамент"/>
    <x v="3"/>
    <n v="1"/>
    <s v="Этаж 01"/>
    <x v="0"/>
    <s v="терраса"/>
    <n v="24.74"/>
    <n v="7.85"/>
    <n v="32.589999999999996"/>
    <s v="нет"/>
    <s v="На двор"/>
    <s v="нет"/>
    <n v="290000"/>
    <n v="9451099.9999999981"/>
    <e v="#REF!"/>
    <m/>
    <e v="#REF!"/>
    <m/>
    <s v="В продаже"/>
    <m/>
    <s v="апартаментст"/>
    <m/>
  </r>
  <r>
    <n v="1013"/>
    <n v="11"/>
    <s v="апартамент"/>
    <x v="3"/>
    <n v="1"/>
    <s v="Этаж 01"/>
    <x v="0"/>
    <s v="терраса"/>
    <n v="30.42"/>
    <n v="6.45"/>
    <n v="36.870000000000005"/>
    <s v="нет"/>
    <s v="На двор"/>
    <s v="нет"/>
    <n v="290000"/>
    <n v="10692300.000000002"/>
    <e v="#REF!"/>
    <m/>
    <e v="#REF!"/>
    <m/>
    <s v="В продаже"/>
    <m/>
    <s v="апартаментст"/>
    <m/>
  </r>
  <r>
    <n v="1014"/>
    <n v="12"/>
    <s v="апартамент"/>
    <x v="3"/>
    <n v="1"/>
    <s v="Этаж 01"/>
    <x v="0"/>
    <s v="терраса"/>
    <n v="40.24"/>
    <n v="4.2"/>
    <n v="44.440000000000005"/>
    <s v="нет"/>
    <s v="На двор"/>
    <s v="нет"/>
    <n v="290000"/>
    <n v="12887600.000000002"/>
    <e v="#REF!"/>
    <m/>
    <e v="#REF!"/>
    <m/>
    <s v="В продаже"/>
    <m/>
    <s v="апартаментст"/>
    <m/>
  </r>
  <r>
    <n v="1015"/>
    <n v="13"/>
    <s v="апартамент"/>
    <x v="3"/>
    <n v="1"/>
    <s v="Этаж 01"/>
    <x v="0"/>
    <s v="терраса"/>
    <n v="24.98"/>
    <n v="7.52"/>
    <n v="32.5"/>
    <s v="нет"/>
    <s v="На двор"/>
    <s v="нет"/>
    <n v="290000"/>
    <n v="9425000"/>
    <e v="#REF!"/>
    <m/>
    <e v="#REF!"/>
    <m/>
    <s v="В продаже"/>
    <m/>
    <s v="апартаментст"/>
    <m/>
  </r>
  <r>
    <n v="1016"/>
    <n v="14"/>
    <s v="апартамент"/>
    <x v="3"/>
    <n v="1"/>
    <s v="Этаж 01"/>
    <x v="0"/>
    <s v="терраса"/>
    <n v="24.98"/>
    <n v="7.53"/>
    <n v="32.51"/>
    <s v="нет"/>
    <s v="На двор"/>
    <s v="нет"/>
    <n v="290000"/>
    <n v="9427900"/>
    <e v="#REF!"/>
    <m/>
    <e v="#REF!"/>
    <m/>
    <s v="В продаже"/>
    <m/>
    <s v="апартаментст"/>
    <m/>
  </r>
  <r>
    <n v="1017"/>
    <n v="15"/>
    <s v="апартамент"/>
    <x v="3"/>
    <n v="1"/>
    <s v="Этаж 01"/>
    <x v="0"/>
    <s v="терраса"/>
    <n v="24.98"/>
    <n v="7.47"/>
    <n v="32.450000000000003"/>
    <s v="нет"/>
    <s v="На двор"/>
    <s v="нет"/>
    <n v="290000"/>
    <n v="9410500"/>
    <e v="#REF!"/>
    <m/>
    <e v="#REF!"/>
    <m/>
    <s v="В продаже"/>
    <m/>
    <s v="апартаментст"/>
    <m/>
  </r>
  <r>
    <n v="1018"/>
    <n v="16"/>
    <s v="апартамент"/>
    <x v="3"/>
    <n v="1"/>
    <s v="Этаж 01"/>
    <x v="0"/>
    <s v="терраса"/>
    <n v="24.98"/>
    <n v="7.48"/>
    <n v="32.46"/>
    <s v="нет"/>
    <s v="На двор"/>
    <s v="нет"/>
    <n v="290000"/>
    <n v="9413400"/>
    <e v="#REF!"/>
    <m/>
    <e v="#REF!"/>
    <m/>
    <s v="В продаже"/>
    <m/>
    <s v="апартаментст"/>
    <m/>
  </r>
  <r>
    <n v="1019"/>
    <n v="17"/>
    <s v="апартамент"/>
    <x v="3"/>
    <n v="1"/>
    <s v="Этаж 01"/>
    <x v="0"/>
    <s v="терраса"/>
    <n v="24.98"/>
    <n v="7.54"/>
    <n v="32.520000000000003"/>
    <s v="нет"/>
    <s v="На двор"/>
    <s v="нет"/>
    <n v="290000"/>
    <n v="9430800"/>
    <e v="#REF!"/>
    <m/>
    <e v="#REF!"/>
    <m/>
    <s v="В продаже"/>
    <m/>
    <s v="апартаментст"/>
    <m/>
  </r>
  <r>
    <n v="1020"/>
    <n v="18"/>
    <s v="апартамент"/>
    <x v="3"/>
    <n v="1"/>
    <s v="Этаж 01"/>
    <x v="0"/>
    <s v="терраса"/>
    <n v="24.98"/>
    <n v="7.48"/>
    <n v="32.46"/>
    <s v="нет"/>
    <s v="На двор"/>
    <s v="нет"/>
    <n v="290000"/>
    <n v="9413400"/>
    <e v="#REF!"/>
    <m/>
    <e v="#REF!"/>
    <m/>
    <s v="В продаже"/>
    <m/>
    <s v="апартаментст"/>
    <m/>
  </r>
  <r>
    <n v="1021"/>
    <n v="19"/>
    <s v="апартамент"/>
    <x v="3"/>
    <n v="1"/>
    <s v="Этаж 01"/>
    <x v="0"/>
    <s v="терраса"/>
    <n v="24.98"/>
    <n v="7.48"/>
    <n v="32.46"/>
    <s v="нет"/>
    <s v="На двор"/>
    <s v="нет"/>
    <n v="290000"/>
    <n v="9413400"/>
    <e v="#REF!"/>
    <m/>
    <e v="#REF!"/>
    <m/>
    <s v="В продаже"/>
    <m/>
    <s v="апартаментст"/>
    <m/>
  </r>
  <r>
    <n v="1022"/>
    <n v="20"/>
    <s v="апартамент"/>
    <x v="3"/>
    <n v="1"/>
    <s v="Этаж 01"/>
    <x v="0"/>
    <s v="терраса"/>
    <n v="24.27"/>
    <n v="7.54"/>
    <n v="31.81"/>
    <s v="нет"/>
    <s v="На двор"/>
    <s v="нет"/>
    <n v="290000"/>
    <n v="9224900"/>
    <e v="#REF!"/>
    <m/>
    <e v="#REF!"/>
    <m/>
    <s v="В продаже"/>
    <m/>
    <s v="апартаментст"/>
    <m/>
  </r>
  <r>
    <n v="1023"/>
    <n v="21"/>
    <s v="апартамент"/>
    <x v="3"/>
    <n v="1"/>
    <s v="Этаж 01"/>
    <x v="0"/>
    <s v="терраса"/>
    <n v="35.979999999999997"/>
    <n v="19.23"/>
    <n v="55.209999999999994"/>
    <s v="нет "/>
    <s v="На двор"/>
    <s v="нет"/>
    <n v="290000"/>
    <n v="16010899.999999998"/>
    <e v="#REF!"/>
    <m/>
    <e v="#REF!"/>
    <m/>
    <s v="В продаже"/>
    <m/>
    <s v="апартаментст"/>
    <m/>
  </r>
  <r>
    <n v="1024"/>
    <n v="22"/>
    <s v="апартамент"/>
    <x v="3"/>
    <n v="1"/>
    <s v="Этаж 01"/>
    <x v="0"/>
    <s v="терраса"/>
    <n v="35.979999999999997"/>
    <n v="14.02"/>
    <n v="50"/>
    <s v="нет "/>
    <s v="На озеро"/>
    <s v="нет"/>
    <n v="295000"/>
    <n v="14750000"/>
    <e v="#REF!"/>
    <m/>
    <e v="#REF!"/>
    <m/>
    <s v="В продаже"/>
    <m/>
    <s v="апартаментст"/>
    <m/>
  </r>
  <r>
    <n v="1025"/>
    <n v="23"/>
    <s v="апартамент"/>
    <x v="3"/>
    <n v="1"/>
    <s v="Этаж 01"/>
    <x v="0"/>
    <s v="терраса"/>
    <n v="24.27"/>
    <n v="4.3099999999999996"/>
    <n v="28.58"/>
    <s v="нет "/>
    <s v="На озеро"/>
    <s v="нет"/>
    <n v="295000"/>
    <n v="8431100"/>
    <e v="#REF!"/>
    <m/>
    <e v="#REF!"/>
    <m/>
    <s v="В продаже"/>
    <m/>
    <s v="апартаментст"/>
    <m/>
  </r>
  <r>
    <n v="1026"/>
    <n v="24"/>
    <s v="апартамент"/>
    <x v="3"/>
    <n v="1"/>
    <s v="Этаж 01"/>
    <x v="0"/>
    <s v="терраса"/>
    <n v="24.98"/>
    <n v="4.3099999999999996"/>
    <n v="29.29"/>
    <s v="нет "/>
    <s v="На озеро"/>
    <s v="нет"/>
    <n v="295000"/>
    <n v="8640550"/>
    <e v="#REF!"/>
    <m/>
    <e v="#REF!"/>
    <m/>
    <s v="В продаже"/>
    <m/>
    <s v="апартаментст"/>
    <m/>
  </r>
  <r>
    <n v="1027"/>
    <n v="25"/>
    <s v="апартамент"/>
    <x v="3"/>
    <n v="1"/>
    <s v="Этаж 01"/>
    <x v="0"/>
    <s v="терраса"/>
    <n v="36.07"/>
    <n v="6.47"/>
    <n v="42.54"/>
    <s v="нет "/>
    <s v="На озеро"/>
    <s v="нет"/>
    <n v="295000"/>
    <n v="12549300"/>
    <e v="#REF!"/>
    <m/>
    <e v="#REF!"/>
    <m/>
    <s v="В продаже"/>
    <m/>
    <s v="апартаментст"/>
    <m/>
  </r>
  <r>
    <n v="1028"/>
    <n v="26"/>
    <s v="апартамент"/>
    <x v="3"/>
    <n v="1"/>
    <s v="Этаж 01"/>
    <x v="0"/>
    <s v="терраса"/>
    <n v="40.25"/>
    <n v="7.32"/>
    <n v="47.57"/>
    <s v="нет "/>
    <s v="На озеро"/>
    <s v="нет"/>
    <n v="295000"/>
    <n v="14033150"/>
    <e v="#REF!"/>
    <m/>
    <e v="#REF!"/>
    <m/>
    <s v="В продаже"/>
    <m/>
    <s v="апартаментст"/>
    <m/>
  </r>
  <r>
    <n v="1029"/>
    <n v="27"/>
    <s v="апартамент"/>
    <x v="3"/>
    <n v="1"/>
    <s v="Этаж 01"/>
    <x v="0"/>
    <s v="терраса"/>
    <n v="24.98"/>
    <n v="4.3099999999999996"/>
    <n v="29.29"/>
    <s v="нет "/>
    <s v="На озеро"/>
    <s v="нет"/>
    <n v="295000"/>
    <n v="8640550"/>
    <e v="#REF!"/>
    <m/>
    <e v="#REF!"/>
    <m/>
    <s v="В продаже"/>
    <m/>
    <s v="апартаментст"/>
    <m/>
  </r>
  <r>
    <n v="1030"/>
    <n v="28"/>
    <s v="апартамент"/>
    <x v="3"/>
    <n v="1"/>
    <s v="Этаж 01"/>
    <x v="0"/>
    <s v="терраса"/>
    <n v="24.99"/>
    <n v="4.3099999999999996"/>
    <n v="29.299999999999997"/>
    <s v="нет "/>
    <s v="На озеро"/>
    <s v="нет"/>
    <n v="295000"/>
    <n v="8643500"/>
    <e v="#REF!"/>
    <m/>
    <e v="#REF!"/>
    <m/>
    <s v="В продаже"/>
    <m/>
    <s v="апартаментст"/>
    <m/>
  </r>
  <r>
    <n v="1031"/>
    <n v="29"/>
    <s v="апартамент"/>
    <x v="3"/>
    <n v="1"/>
    <s v="Этаж 01"/>
    <x v="0"/>
    <s v="терраса"/>
    <n v="24.98"/>
    <n v="4.3099999999999996"/>
    <n v="29.29"/>
    <s v="нет "/>
    <s v="На озеро"/>
    <s v="нет"/>
    <n v="295000"/>
    <n v="8640550"/>
    <e v="#REF!"/>
    <m/>
    <e v="#REF!"/>
    <m/>
    <s v="В продаже"/>
    <m/>
    <s v="апартаментст"/>
    <m/>
  </r>
  <r>
    <n v="1032"/>
    <n v="30"/>
    <s v="апартамент"/>
    <x v="3"/>
    <n v="1"/>
    <s v="Этаж 01"/>
    <x v="1"/>
    <s v="терраса"/>
    <n v="51.2"/>
    <n v="12.91"/>
    <n v="64.11"/>
    <s v="нет "/>
    <s v="На озеро"/>
    <s v="нет"/>
    <n v="295000"/>
    <n v="18912450"/>
    <e v="#REF!"/>
    <m/>
    <e v="#REF!"/>
    <m/>
    <s v="В продаже"/>
    <m/>
    <s v="апартамент1АЕ"/>
    <m/>
  </r>
  <r>
    <n v="1033"/>
    <n v="31"/>
    <s v="апартамент"/>
    <x v="3"/>
    <n v="1"/>
    <s v="Этаж 01"/>
    <x v="0"/>
    <s v="терраса"/>
    <n v="24.74"/>
    <n v="4.4000000000000004"/>
    <n v="29.14"/>
    <s v="нет "/>
    <s v="На озеро"/>
    <s v="нет"/>
    <n v="295000"/>
    <n v="8596300"/>
    <e v="#REF!"/>
    <m/>
    <e v="#REF!"/>
    <m/>
    <s v="В продаже"/>
    <m/>
    <s v="апартаментст"/>
    <m/>
  </r>
  <r>
    <n v="1034"/>
    <n v="32"/>
    <s v="апартамент"/>
    <x v="3"/>
    <n v="1"/>
    <s v="Этаж 01"/>
    <x v="0"/>
    <s v="терраса"/>
    <n v="24.74"/>
    <n v="4.4000000000000004"/>
    <n v="29.14"/>
    <s v="нет "/>
    <s v="На озеро"/>
    <s v="нет"/>
    <n v="295000"/>
    <n v="8596300"/>
    <e v="#REF!"/>
    <m/>
    <e v="#REF!"/>
    <m/>
    <s v="В продаже"/>
    <m/>
    <s v="апартаментст"/>
    <m/>
  </r>
  <r>
    <n v="1035"/>
    <n v="33"/>
    <s v="апартамент"/>
    <x v="3"/>
    <n v="1"/>
    <s v="Этаж 01"/>
    <x v="0"/>
    <s v="терраса"/>
    <n v="24.74"/>
    <n v="3.72"/>
    <n v="28.459999999999997"/>
    <s v="нет "/>
    <s v="На озеро"/>
    <s v="нет"/>
    <n v="295000"/>
    <n v="8395700"/>
    <e v="#REF!"/>
    <m/>
    <e v="#REF!"/>
    <m/>
    <s v="В продаже"/>
    <m/>
    <s v="апартаментст"/>
    <m/>
  </r>
  <r>
    <n v="1036"/>
    <n v="34"/>
    <s v="апартамент"/>
    <x v="3"/>
    <n v="1"/>
    <s v="Этаж 01"/>
    <x v="0"/>
    <s v="терраса"/>
    <n v="24.74"/>
    <n v="4.3899999999999997"/>
    <n v="29.13"/>
    <s v="нет "/>
    <s v="На озеро"/>
    <s v="нет"/>
    <n v="295000"/>
    <n v="8593350"/>
    <e v="#REF!"/>
    <m/>
    <e v="#REF!"/>
    <m/>
    <s v="В продаже"/>
    <m/>
    <s v="апартаментст"/>
    <m/>
  </r>
  <r>
    <n v="1037"/>
    <n v="35"/>
    <s v="Апарт-отель"/>
    <x v="3"/>
    <n v="1"/>
    <s v="Этаж 02"/>
    <x v="0"/>
    <s v="балкон"/>
    <n v="35.83"/>
    <n v="7.28"/>
    <n v="43.11"/>
    <s v="да"/>
    <s v="На озеро"/>
    <s v="нет"/>
    <n v="310000"/>
    <n v="13364100"/>
    <e v="#REF!"/>
    <m/>
    <e v="#REF!"/>
    <m/>
    <s v="В продаже"/>
    <m/>
    <s v="Апарт-отельст"/>
    <m/>
  </r>
  <r>
    <n v="1038"/>
    <n v="36"/>
    <s v="Апарт-отель"/>
    <x v="3"/>
    <n v="1"/>
    <s v="Этаж 02"/>
    <x v="0"/>
    <s v="балкон"/>
    <n v="24.74"/>
    <n v="4.3099999999999996"/>
    <n v="29.049999999999997"/>
    <s v="да"/>
    <s v="На озеро"/>
    <s v="нет"/>
    <n v="310000"/>
    <n v="9005500"/>
    <e v="#REF!"/>
    <m/>
    <e v="#REF!"/>
    <m/>
    <s v="В продаже"/>
    <m/>
    <s v="Апарт-отельст"/>
    <m/>
  </r>
  <r>
    <n v="1039"/>
    <n v="37"/>
    <s v="Апарт-отель"/>
    <x v="3"/>
    <n v="1"/>
    <s v="Этаж 02"/>
    <x v="0"/>
    <s v="балкон"/>
    <n v="24.27"/>
    <n v="4.3099999999999996"/>
    <n v="28.58"/>
    <s v="да"/>
    <s v="На озеро"/>
    <s v="нет"/>
    <n v="310000"/>
    <n v="8859800"/>
    <e v="#REF!"/>
    <m/>
    <e v="#REF!"/>
    <m/>
    <s v="В продаже"/>
    <m/>
    <s v="Апарт-отельст"/>
    <m/>
  </r>
  <r>
    <n v="1040"/>
    <n v="38"/>
    <s v="Апарт-отель"/>
    <x v="3"/>
    <n v="1"/>
    <s v="Этаж 02"/>
    <x v="0"/>
    <s v="балкон"/>
    <n v="28.06"/>
    <n v="4.42"/>
    <n v="32.479999999999997"/>
    <s v="да"/>
    <s v="На озеро"/>
    <s v="нет"/>
    <n v="315000"/>
    <n v="10231199.999999998"/>
    <e v="#REF!"/>
    <m/>
    <e v="#REF!"/>
    <m/>
    <s v="В продаже"/>
    <m/>
    <s v="Апарт-отельст"/>
    <m/>
  </r>
  <r>
    <n v="1041"/>
    <n v="39"/>
    <s v="Апарт-отель"/>
    <x v="3"/>
    <n v="1"/>
    <s v="Этаж 02"/>
    <x v="0"/>
    <s v="балкон"/>
    <n v="28.04"/>
    <n v="4.42"/>
    <n v="32.46"/>
    <s v="нет"/>
    <s v="На двор"/>
    <s v="нет"/>
    <n v="305000"/>
    <n v="9900300"/>
    <e v="#REF!"/>
    <m/>
    <e v="#REF!"/>
    <m/>
    <s v="В продаже"/>
    <m/>
    <s v="Апарт-отельст"/>
    <m/>
  </r>
  <r>
    <n v="1042"/>
    <n v="40"/>
    <s v="Апарт-отель"/>
    <x v="3"/>
    <n v="1"/>
    <s v="Этаж 02"/>
    <x v="0"/>
    <s v="балкон"/>
    <n v="24.27"/>
    <n v="4.3099999999999996"/>
    <n v="28.58"/>
    <s v="нет"/>
    <s v="На двор"/>
    <s v="нет"/>
    <n v="290000"/>
    <n v="8288199.9999999991"/>
    <e v="#REF!"/>
    <m/>
    <e v="#REF!"/>
    <m/>
    <s v="В продаже"/>
    <m/>
    <s v="Апарт-отельст"/>
    <m/>
  </r>
  <r>
    <n v="1043"/>
    <n v="41"/>
    <s v="Апарт-отель"/>
    <x v="3"/>
    <n v="1"/>
    <s v="Этаж 02"/>
    <x v="0"/>
    <s v="балкон"/>
    <n v="24.74"/>
    <n v="4.3099999999999996"/>
    <n v="29.049999999999997"/>
    <s v="нет"/>
    <s v="На двор"/>
    <s v="нет"/>
    <n v="290000"/>
    <n v="8424500"/>
    <e v="#REF!"/>
    <m/>
    <e v="#REF!"/>
    <m/>
    <s v="В продаже"/>
    <m/>
    <s v="Апарт-отельст"/>
    <m/>
  </r>
  <r>
    <n v="1044"/>
    <n v="42"/>
    <s v="Апарт-отель"/>
    <x v="3"/>
    <n v="1"/>
    <s v="Этаж 02"/>
    <x v="0"/>
    <s v="балкон"/>
    <n v="24.74"/>
    <n v="3.86"/>
    <n v="28.599999999999998"/>
    <s v="нет"/>
    <s v="На двор"/>
    <s v="нет"/>
    <n v="290000"/>
    <n v="8293999.9999999991"/>
    <e v="#REF!"/>
    <m/>
    <e v="#REF!"/>
    <m/>
    <s v="В продаже"/>
    <m/>
    <s v="Апарт-отельст"/>
    <m/>
  </r>
  <r>
    <n v="1045"/>
    <n v="43"/>
    <s v="Апарт-отель"/>
    <x v="3"/>
    <n v="1"/>
    <s v="Этаж 02"/>
    <x v="0"/>
    <s v="балкон"/>
    <n v="24.74"/>
    <n v="4.1500000000000004"/>
    <n v="28.89"/>
    <s v="нет"/>
    <s v="На двор"/>
    <s v="нет"/>
    <n v="290000"/>
    <n v="8378100"/>
    <e v="#REF!"/>
    <m/>
    <e v="#REF!"/>
    <m/>
    <s v="В продаже"/>
    <m/>
    <s v="Апарт-отельст"/>
    <m/>
  </r>
  <r>
    <n v="1046"/>
    <n v="44"/>
    <s v="апартамент"/>
    <x v="3"/>
    <n v="1"/>
    <s v="Этаж 02"/>
    <x v="0"/>
    <s v="балкон"/>
    <n v="24.74"/>
    <n v="4.1500000000000004"/>
    <n v="28.89"/>
    <s v="нет"/>
    <s v="На двор"/>
    <s v="нет"/>
    <n v="290000"/>
    <n v="8378100"/>
    <e v="#REF!"/>
    <m/>
    <e v="#REF!"/>
    <m/>
    <s v="В продаже"/>
    <m/>
    <s v="апартаментст"/>
    <m/>
  </r>
  <r>
    <n v="1047"/>
    <n v="45"/>
    <s v="апартамент"/>
    <x v="3"/>
    <n v="1"/>
    <s v="Этаж 02"/>
    <x v="0"/>
    <s v="балкон"/>
    <n v="24.74"/>
    <n v="3.72"/>
    <n v="28.459999999999997"/>
    <s v="нет"/>
    <s v="На двор"/>
    <s v="нет"/>
    <n v="290000"/>
    <n v="8253399.9999999991"/>
    <e v="#REF!"/>
    <m/>
    <e v="#REF!"/>
    <m/>
    <s v="В продаже"/>
    <m/>
    <s v="апартаментст"/>
    <m/>
  </r>
  <r>
    <n v="1048"/>
    <n v="46"/>
    <s v="апартамент"/>
    <x v="3"/>
    <n v="1"/>
    <s v="Этаж 02"/>
    <x v="0"/>
    <s v="балкон"/>
    <n v="24.74"/>
    <n v="4.3499999999999996"/>
    <n v="29.089999999999996"/>
    <s v="нет"/>
    <s v="На двор"/>
    <s v="нет"/>
    <n v="290000"/>
    <n v="8436099.9999999981"/>
    <e v="#REF!"/>
    <m/>
    <e v="#REF!"/>
    <m/>
    <s v="В продаже"/>
    <m/>
    <s v="апартаментст"/>
    <m/>
  </r>
  <r>
    <n v="1049"/>
    <n v="47"/>
    <s v="апартамент"/>
    <x v="3"/>
    <n v="1"/>
    <s v="Этаж 02"/>
    <x v="0"/>
    <s v="балкон"/>
    <n v="30.42"/>
    <n v="3.54"/>
    <n v="33.96"/>
    <s v="нет"/>
    <s v="На двор"/>
    <s v="нет"/>
    <n v="290000"/>
    <n v="9848400"/>
    <e v="#REF!"/>
    <m/>
    <e v="#REF!"/>
    <m/>
    <s v="В продаже"/>
    <m/>
    <s v="апартаментст"/>
    <m/>
  </r>
  <r>
    <n v="1050"/>
    <n v="48"/>
    <s v="апартамент"/>
    <x v="3"/>
    <n v="1"/>
    <s v="Этаж 02"/>
    <x v="0"/>
    <s v="балкон"/>
    <n v="40.200000000000003"/>
    <n v="2.94"/>
    <n v="43.14"/>
    <s v="нет"/>
    <s v="На двор"/>
    <s v="нет"/>
    <n v="290000"/>
    <n v="12510600"/>
    <e v="#REF!"/>
    <m/>
    <e v="#REF!"/>
    <m/>
    <s v="В продаже"/>
    <m/>
    <s v="апартаментст"/>
    <m/>
  </r>
  <r>
    <n v="1051"/>
    <n v="49"/>
    <s v="апартамент"/>
    <x v="3"/>
    <n v="1"/>
    <s v="Этаж 02"/>
    <x v="0"/>
    <s v="балкон"/>
    <n v="24.98"/>
    <n v="4.3099999999999996"/>
    <n v="29.29"/>
    <s v="нет"/>
    <s v="На двор"/>
    <s v="нет"/>
    <n v="290000"/>
    <n v="8494100"/>
    <e v="#REF!"/>
    <m/>
    <e v="#REF!"/>
    <m/>
    <s v="В продаже"/>
    <m/>
    <s v="апартаментст"/>
    <m/>
  </r>
  <r>
    <n v="1052"/>
    <n v="50"/>
    <s v="апартамент"/>
    <x v="3"/>
    <n v="1"/>
    <s v="Этаж 02"/>
    <x v="0"/>
    <s v="балкон"/>
    <n v="24.98"/>
    <n v="4.3099999999999996"/>
    <n v="29.29"/>
    <s v="нет"/>
    <s v="На двор"/>
    <s v="нет"/>
    <n v="290000"/>
    <n v="8494100"/>
    <e v="#REF!"/>
    <m/>
    <e v="#REF!"/>
    <m/>
    <s v="В продаже"/>
    <m/>
    <s v="апартаментст"/>
    <m/>
  </r>
  <r>
    <n v="1053"/>
    <n v="51"/>
    <s v="апартамент"/>
    <x v="3"/>
    <n v="1"/>
    <s v="Этаж 02"/>
    <x v="0"/>
    <s v="балкон"/>
    <n v="24.98"/>
    <n v="4.3099999999999996"/>
    <n v="29.29"/>
    <s v="нет"/>
    <s v="На двор"/>
    <s v="нет"/>
    <n v="290000"/>
    <n v="8494100"/>
    <e v="#REF!"/>
    <m/>
    <e v="#REF!"/>
    <m/>
    <s v="В продаже"/>
    <m/>
    <s v="апартаментст"/>
    <m/>
  </r>
  <r>
    <n v="1054"/>
    <n v="52"/>
    <s v="апартамент"/>
    <x v="3"/>
    <n v="1"/>
    <s v="Этаж 02"/>
    <x v="0"/>
    <s v="балкон"/>
    <n v="24.98"/>
    <n v="4.3099999999999996"/>
    <n v="29.29"/>
    <s v="нет"/>
    <s v="На двор"/>
    <s v="нет"/>
    <n v="290000"/>
    <n v="8494100"/>
    <e v="#REF!"/>
    <m/>
    <e v="#REF!"/>
    <m/>
    <s v="В продаже"/>
    <m/>
    <s v="апартаментст"/>
    <m/>
  </r>
  <r>
    <n v="1055"/>
    <n v="53"/>
    <s v="апартамент"/>
    <x v="3"/>
    <n v="1"/>
    <s v="Этаж 02"/>
    <x v="0"/>
    <s v="балкон"/>
    <n v="24.98"/>
    <n v="4.3099999999999996"/>
    <n v="29.29"/>
    <s v="нет"/>
    <s v="На двор"/>
    <s v="нет"/>
    <n v="290000"/>
    <n v="8494100"/>
    <e v="#REF!"/>
    <m/>
    <e v="#REF!"/>
    <m/>
    <s v="В продаже"/>
    <m/>
    <s v="апартаментст"/>
    <m/>
  </r>
  <r>
    <n v="1056"/>
    <n v="54"/>
    <s v="апартамент"/>
    <x v="3"/>
    <n v="1"/>
    <s v="Этаж 02"/>
    <x v="0"/>
    <s v="балкон"/>
    <n v="24.98"/>
    <n v="4.3099999999999996"/>
    <n v="29.29"/>
    <s v="нет"/>
    <s v="На двор"/>
    <s v="нет"/>
    <n v="290000"/>
    <n v="8494100"/>
    <e v="#REF!"/>
    <m/>
    <e v="#REF!"/>
    <m/>
    <s v="В продаже"/>
    <m/>
    <s v="апартаментст"/>
    <m/>
  </r>
  <r>
    <n v="1057"/>
    <n v="55"/>
    <s v="апартамент"/>
    <x v="3"/>
    <n v="1"/>
    <s v="Этаж 02"/>
    <x v="0"/>
    <s v="балкон"/>
    <n v="24.98"/>
    <n v="4.3099999999999996"/>
    <n v="29.29"/>
    <s v="нет"/>
    <s v="На двор"/>
    <s v="нет"/>
    <n v="290000"/>
    <n v="8494100"/>
    <e v="#REF!"/>
    <m/>
    <e v="#REF!"/>
    <m/>
    <s v="В продаже"/>
    <m/>
    <s v="апартаментст"/>
    <m/>
  </r>
  <r>
    <n v="1058"/>
    <n v="56"/>
    <s v="апартамент"/>
    <x v="3"/>
    <n v="1"/>
    <s v="Этаж 02"/>
    <x v="0"/>
    <s v="балкон"/>
    <n v="24.27"/>
    <n v="4.3099999999999996"/>
    <n v="28.58"/>
    <s v="нет"/>
    <s v="На двор"/>
    <s v="нет"/>
    <n v="290000"/>
    <n v="8288199.9999999991"/>
    <e v="#REF!"/>
    <m/>
    <e v="#REF!"/>
    <m/>
    <s v="В продаже"/>
    <m/>
    <s v="апартаментст"/>
    <m/>
  </r>
  <r>
    <n v="1059"/>
    <n v="57"/>
    <s v="апартамент"/>
    <x v="3"/>
    <n v="1"/>
    <s v="Этаж 02"/>
    <x v="0"/>
    <s v="балкон"/>
    <n v="35.979999999999997"/>
    <n v="14.02"/>
    <n v="50"/>
    <s v="да"/>
    <s v="На море "/>
    <s v="нет"/>
    <n v="375000"/>
    <n v="18750000"/>
    <e v="#REF!"/>
    <m/>
    <e v="#REF!"/>
    <m/>
    <s v="В продаже"/>
    <m/>
    <s v="апартаментст"/>
    <m/>
  </r>
  <r>
    <n v="1060"/>
    <n v="58"/>
    <s v="апартамент"/>
    <x v="3"/>
    <n v="1"/>
    <s v="Этаж 02"/>
    <x v="0"/>
    <s v="балкон"/>
    <n v="35.979999999999997"/>
    <n v="14.02"/>
    <n v="50"/>
    <s v="да"/>
    <s v="На море "/>
    <s v="нет"/>
    <n v="365000"/>
    <n v="18250000"/>
    <e v="#REF!"/>
    <m/>
    <e v="#REF!"/>
    <m/>
    <s v="В продаже"/>
    <m/>
    <s v="апартаментст"/>
    <m/>
  </r>
  <r>
    <n v="1061"/>
    <n v="59"/>
    <s v="апартамент"/>
    <x v="3"/>
    <n v="1"/>
    <s v="Этаж 02"/>
    <x v="0"/>
    <s v="балкон"/>
    <n v="24.27"/>
    <n v="4.3099999999999996"/>
    <n v="28.58"/>
    <s v="да"/>
    <s v="На озеро"/>
    <s v="нет"/>
    <n v="300000"/>
    <n v="8574000"/>
    <e v="#REF!"/>
    <m/>
    <e v="#REF!"/>
    <m/>
    <s v="В продаже"/>
    <m/>
    <s v="апартаментст"/>
    <m/>
  </r>
  <r>
    <n v="1062"/>
    <n v="60"/>
    <s v="апартамент"/>
    <x v="3"/>
    <n v="1"/>
    <s v="Этаж 02"/>
    <x v="0"/>
    <s v="балкон"/>
    <n v="24.98"/>
    <n v="4.3099999999999996"/>
    <n v="29.29"/>
    <s v="да"/>
    <s v="На озеро"/>
    <s v="нет"/>
    <n v="280000"/>
    <n v="8201200"/>
    <e v="#REF!"/>
    <m/>
    <e v="#REF!"/>
    <m/>
    <s v="В продаже"/>
    <m/>
    <s v="апартаментст"/>
    <m/>
  </r>
  <r>
    <n v="1063"/>
    <n v="61"/>
    <s v="апартамент"/>
    <x v="3"/>
    <n v="1"/>
    <s v="Этаж 02"/>
    <x v="0"/>
    <s v="балкон"/>
    <n v="24.98"/>
    <n v="4.3099999999999996"/>
    <n v="29.29"/>
    <s v="да"/>
    <s v="На озеро"/>
    <s v="нет"/>
    <n v="300000"/>
    <n v="8787000"/>
    <e v="#REF!"/>
    <m/>
    <e v="#REF!"/>
    <m/>
    <s v="В продаже"/>
    <m/>
    <s v="апартаментст"/>
    <m/>
  </r>
  <r>
    <n v="1064"/>
    <n v="62"/>
    <s v="апартамент"/>
    <x v="3"/>
    <n v="1"/>
    <s v="Этаж 02"/>
    <x v="0"/>
    <s v="балкон"/>
    <n v="24.98"/>
    <n v="4.66"/>
    <n v="29.64"/>
    <s v="да"/>
    <s v="На озеро"/>
    <s v="нет"/>
    <n v="300000"/>
    <n v="8892000"/>
    <e v="#REF!"/>
    <m/>
    <e v="#REF!"/>
    <m/>
    <s v="В продаже"/>
    <m/>
    <s v="апартаментст"/>
    <m/>
  </r>
  <r>
    <n v="1065"/>
    <n v="63"/>
    <s v="апартамент"/>
    <x v="3"/>
    <n v="1"/>
    <s v="Этаж 02"/>
    <x v="0"/>
    <s v="балкон"/>
    <n v="30.01"/>
    <n v="5.49"/>
    <n v="35.5"/>
    <s v="да"/>
    <s v="На озеро"/>
    <s v="нет"/>
    <n v="300000"/>
    <n v="10650000"/>
    <e v="#REF!"/>
    <m/>
    <e v="#REF!"/>
    <m/>
    <s v="В продаже"/>
    <m/>
    <s v="апартаментст"/>
    <m/>
  </r>
  <r>
    <n v="1066"/>
    <n v="64"/>
    <s v="апартамент"/>
    <x v="3"/>
    <n v="1"/>
    <s v="Этаж 02"/>
    <x v="0"/>
    <s v="балкон"/>
    <n v="24.98"/>
    <n v="4.3099999999999996"/>
    <n v="29.29"/>
    <s v="да"/>
    <s v="На озеро"/>
    <s v="нет"/>
    <n v="300000"/>
    <n v="8787000"/>
    <e v="#REF!"/>
    <m/>
    <e v="#REF!"/>
    <m/>
    <s v="В продаже"/>
    <m/>
    <s v="апартаментст"/>
    <m/>
  </r>
  <r>
    <n v="1067"/>
    <n v="65"/>
    <s v="апартамент"/>
    <x v="3"/>
    <n v="1"/>
    <s v="Этаж 02"/>
    <x v="0"/>
    <s v="балкон"/>
    <n v="24.98"/>
    <n v="4.3099999999999996"/>
    <n v="29.29"/>
    <s v="да"/>
    <s v="На озеро"/>
    <s v="нет"/>
    <n v="300000"/>
    <n v="8787000"/>
    <e v="#REF!"/>
    <m/>
    <e v="#REF!"/>
    <m/>
    <s v="В продаже"/>
    <m/>
    <s v="апартаментст"/>
    <m/>
  </r>
  <r>
    <n v="1068"/>
    <n v="66"/>
    <s v="апартамент"/>
    <x v="3"/>
    <n v="1"/>
    <s v="Этаж 02"/>
    <x v="0"/>
    <s v="балкон"/>
    <n v="24.98"/>
    <n v="4.3099999999999996"/>
    <n v="29.29"/>
    <s v="да"/>
    <s v="На озеро"/>
    <s v="нет"/>
    <n v="300000"/>
    <n v="8787000"/>
    <e v="#REF!"/>
    <m/>
    <e v="#REF!"/>
    <m/>
    <s v="В продаже"/>
    <m/>
    <s v="апартаментст"/>
    <m/>
  </r>
  <r>
    <n v="1069"/>
    <n v="67"/>
    <s v="апартамент"/>
    <x v="3"/>
    <n v="1"/>
    <s v="Этаж 02"/>
    <x v="0"/>
    <s v="балкон"/>
    <n v="24.98"/>
    <n v="4.3099999999999996"/>
    <n v="29.29"/>
    <s v="да"/>
    <s v="На озеро"/>
    <s v="нет"/>
    <n v="300000"/>
    <n v="8787000"/>
    <e v="#REF!"/>
    <m/>
    <e v="#REF!"/>
    <m/>
    <s v="В продаже"/>
    <m/>
    <s v="апартаментст"/>
    <m/>
  </r>
  <r>
    <n v="1070"/>
    <n v="68"/>
    <s v="апартамент"/>
    <x v="3"/>
    <n v="1"/>
    <s v="Этаж 02"/>
    <x v="1"/>
    <s v="балкон"/>
    <n v="51.2"/>
    <n v="12.91"/>
    <n v="64.11"/>
    <s v="да"/>
    <s v="На озеро"/>
    <s v="нет"/>
    <n v="300000"/>
    <n v="19233000"/>
    <e v="#REF!"/>
    <m/>
    <e v="#REF!"/>
    <m/>
    <s v="В продаже"/>
    <m/>
    <s v="апартамент1АЕ"/>
    <m/>
  </r>
  <r>
    <n v="1071"/>
    <n v="69"/>
    <s v="апартамент"/>
    <x v="3"/>
    <n v="1"/>
    <s v="Этаж 02"/>
    <x v="0"/>
    <s v="балкон"/>
    <n v="24.74"/>
    <n v="4.3499999999999996"/>
    <n v="29.089999999999996"/>
    <s v="да"/>
    <s v="На озеро"/>
    <s v="нет"/>
    <n v="310000"/>
    <n v="9017899.9999999981"/>
    <e v="#REF!"/>
    <m/>
    <e v="#REF!"/>
    <m/>
    <s v="В продаже"/>
    <m/>
    <s v="апартаментст"/>
    <m/>
  </r>
  <r>
    <n v="1072"/>
    <n v="70"/>
    <s v="апартамент"/>
    <x v="3"/>
    <n v="1"/>
    <s v="Этаж 02"/>
    <x v="0"/>
    <s v="балкон"/>
    <n v="24.74"/>
    <n v="4.3499999999999996"/>
    <n v="29.089999999999996"/>
    <s v="да"/>
    <s v="На озеро"/>
    <s v="нет"/>
    <n v="310000"/>
    <n v="9017899.9999999981"/>
    <e v="#REF!"/>
    <m/>
    <e v="#REF!"/>
    <m/>
    <s v="В продаже"/>
    <m/>
    <s v="апартаментст"/>
    <m/>
  </r>
  <r>
    <n v="1073"/>
    <n v="71"/>
    <s v="апартамент"/>
    <x v="3"/>
    <n v="1"/>
    <s v="Этаж 02"/>
    <x v="0"/>
    <s v="балкон"/>
    <n v="24.74"/>
    <n v="3.72"/>
    <n v="28.459999999999997"/>
    <s v="да"/>
    <s v="На озеро"/>
    <s v="нет"/>
    <n v="310000"/>
    <n v="8822600"/>
    <e v="#REF!"/>
    <m/>
    <e v="#REF!"/>
    <m/>
    <s v="В продаже"/>
    <m/>
    <s v="апартаментст"/>
    <m/>
  </r>
  <r>
    <n v="1074"/>
    <n v="72"/>
    <s v="апартамент"/>
    <x v="3"/>
    <n v="1"/>
    <s v="Этаж 02"/>
    <x v="0"/>
    <s v="балкон"/>
    <n v="24.74"/>
    <n v="4.1500000000000004"/>
    <n v="28.89"/>
    <s v="да"/>
    <s v="На озеро"/>
    <s v="нет"/>
    <n v="310000"/>
    <n v="8955900"/>
    <e v="#REF!"/>
    <m/>
    <e v="#REF!"/>
    <m/>
    <s v="В продаже"/>
    <m/>
    <s v="апартаментст"/>
    <m/>
  </r>
  <r>
    <n v="1075"/>
    <n v="73"/>
    <s v="Апарт-отель"/>
    <x v="3"/>
    <n v="1"/>
    <s v="Этаж 03"/>
    <x v="0"/>
    <s v="балкон"/>
    <n v="35.83"/>
    <n v="7.28"/>
    <n v="43.11"/>
    <s v="да"/>
    <s v="На озеро"/>
    <s v="нет"/>
    <n v="320000"/>
    <n v="13795200"/>
    <e v="#REF!"/>
    <m/>
    <e v="#REF!"/>
    <m/>
    <s v="В продаже"/>
    <m/>
    <s v="Апарт-отельст"/>
    <m/>
  </r>
  <r>
    <n v="1076"/>
    <n v="74"/>
    <s v="Апарт-отель"/>
    <x v="3"/>
    <n v="1"/>
    <s v="Этаж 03"/>
    <x v="0"/>
    <s v="балкон"/>
    <n v="24.73"/>
    <n v="4.3899999999999997"/>
    <n v="29.12"/>
    <s v="да"/>
    <s v="На озеро"/>
    <s v="нет"/>
    <n v="325000"/>
    <n v="9464000"/>
    <e v="#REF!"/>
    <m/>
    <e v="#REF!"/>
    <m/>
    <s v="В продаже"/>
    <m/>
    <s v="Апарт-отельст"/>
    <m/>
  </r>
  <r>
    <n v="1077"/>
    <n v="75"/>
    <s v="Апарт-отель"/>
    <x v="3"/>
    <n v="1"/>
    <s v="Этаж 03"/>
    <x v="0"/>
    <s v="балкон"/>
    <n v="24.27"/>
    <n v="4.3899999999999997"/>
    <n v="28.66"/>
    <s v="да"/>
    <s v="На озеро"/>
    <s v="нет"/>
    <n v="325000"/>
    <n v="9314500"/>
    <e v="#REF!"/>
    <m/>
    <e v="#REF!"/>
    <m/>
    <s v="В продаже"/>
    <m/>
    <s v="Апарт-отельст"/>
    <m/>
  </r>
  <r>
    <n v="1078"/>
    <n v="76"/>
    <s v="Апарт-отель"/>
    <x v="3"/>
    <n v="1"/>
    <s v="Этаж 03"/>
    <x v="0"/>
    <s v="балкон"/>
    <n v="28.06"/>
    <n v="4.5"/>
    <n v="32.56"/>
    <s v="да"/>
    <s v="На озеро"/>
    <s v="нет"/>
    <n v="320000"/>
    <n v="10419200"/>
    <e v="#REF!"/>
    <m/>
    <e v="#REF!"/>
    <m/>
    <s v="В продаже"/>
    <m/>
    <s v="Апарт-отельст"/>
    <m/>
  </r>
  <r>
    <n v="1079"/>
    <n v="77"/>
    <s v="Апарт-отель"/>
    <x v="3"/>
    <n v="1"/>
    <s v="Этаж 03"/>
    <x v="0"/>
    <s v="балкон"/>
    <n v="28.04"/>
    <n v="4.5"/>
    <n v="32.54"/>
    <s v="нет"/>
    <s v="На двор"/>
    <s v="нет"/>
    <n v="310000"/>
    <n v="10087400"/>
    <e v="#REF!"/>
    <m/>
    <e v="#REF!"/>
    <m/>
    <s v="В продаже"/>
    <m/>
    <s v="Апарт-отельст"/>
    <m/>
  </r>
  <r>
    <n v="1080"/>
    <n v="78"/>
    <s v="Апарт-отель"/>
    <x v="3"/>
    <n v="1"/>
    <s v="Этаж 03"/>
    <x v="0"/>
    <s v="балкон"/>
    <n v="24.27"/>
    <n v="4.3899999999999997"/>
    <n v="28.66"/>
    <s v="нет"/>
    <s v="На двор"/>
    <s v="нет"/>
    <n v="300000"/>
    <n v="8598000"/>
    <e v="#REF!"/>
    <m/>
    <e v="#REF!"/>
    <m/>
    <s v="В продаже"/>
    <m/>
    <s v="Апарт-отельст"/>
    <m/>
  </r>
  <r>
    <n v="1081"/>
    <n v="79"/>
    <s v="Апарт-отель"/>
    <x v="3"/>
    <n v="1"/>
    <s v="Этаж 03"/>
    <x v="0"/>
    <s v="балкон"/>
    <n v="24.74"/>
    <n v="4.3899999999999997"/>
    <n v="29.13"/>
    <s v="нет"/>
    <s v="На двор"/>
    <s v="нет"/>
    <n v="300000"/>
    <n v="8739000"/>
    <e v="#REF!"/>
    <m/>
    <e v="#REF!"/>
    <m/>
    <s v="В продаже"/>
    <m/>
    <s v="Апарт-отельст"/>
    <m/>
  </r>
  <r>
    <n v="1082"/>
    <n v="80"/>
    <s v="Апарт-отель"/>
    <x v="3"/>
    <n v="1"/>
    <s v="Этаж 03"/>
    <x v="0"/>
    <s v="балкон"/>
    <n v="24.74"/>
    <n v="4.0199999999999996"/>
    <n v="28.759999999999998"/>
    <s v="нет"/>
    <s v="На двор"/>
    <s v="нет"/>
    <n v="300000"/>
    <n v="8628000"/>
    <e v="#REF!"/>
    <m/>
    <e v="#REF!"/>
    <m/>
    <s v="В продаже"/>
    <m/>
    <s v="Апарт-отельст"/>
    <m/>
  </r>
  <r>
    <n v="1083"/>
    <n v="81"/>
    <s v="Апарт-отель"/>
    <x v="3"/>
    <n v="1"/>
    <s v="Этаж 03"/>
    <x v="0"/>
    <s v="балкон"/>
    <n v="24.74"/>
    <n v="4.3899999999999997"/>
    <n v="29.13"/>
    <s v="нет"/>
    <s v="На двор"/>
    <s v="нет"/>
    <n v="300000"/>
    <n v="8739000"/>
    <e v="#REF!"/>
    <m/>
    <e v="#REF!"/>
    <m/>
    <s v="В продаже"/>
    <m/>
    <s v="Апарт-отельст"/>
    <m/>
  </r>
  <r>
    <n v="1084"/>
    <n v="82"/>
    <s v="апартамент"/>
    <x v="3"/>
    <n v="1"/>
    <s v="Этаж 03"/>
    <x v="0"/>
    <s v="балкон"/>
    <n v="24.74"/>
    <n v="4.3899999999999997"/>
    <n v="29.13"/>
    <s v="нет"/>
    <s v="На двор"/>
    <s v="нет"/>
    <n v="300000"/>
    <n v="8739000"/>
    <e v="#REF!"/>
    <m/>
    <e v="#REF!"/>
    <m/>
    <s v="В продаже"/>
    <m/>
    <s v="апартаментст"/>
    <m/>
  </r>
  <r>
    <n v="1085"/>
    <n v="83"/>
    <s v="апартамент"/>
    <x v="3"/>
    <n v="1"/>
    <s v="Этаж 03"/>
    <x v="0"/>
    <s v="балкон"/>
    <n v="24.74"/>
    <n v="4.3899999999999997"/>
    <n v="29.13"/>
    <s v="нет"/>
    <s v="На двор"/>
    <s v="нет"/>
    <n v="300000"/>
    <n v="8739000"/>
    <e v="#REF!"/>
    <m/>
    <e v="#REF!"/>
    <m/>
    <s v="В продаже"/>
    <m/>
    <s v="апартаментст"/>
    <m/>
  </r>
  <r>
    <n v="1086"/>
    <n v="84"/>
    <s v="апартамент"/>
    <x v="3"/>
    <n v="1"/>
    <s v="Этаж 03"/>
    <x v="0"/>
    <s v="балкон"/>
    <n v="24.74"/>
    <n v="4.3899999999999997"/>
    <n v="29.13"/>
    <s v="нет"/>
    <s v="На двор"/>
    <s v="нет"/>
    <n v="300000"/>
    <n v="8739000"/>
    <e v="#REF!"/>
    <m/>
    <e v="#REF!"/>
    <m/>
    <s v="В продаже"/>
    <m/>
    <s v="апартаментст"/>
    <m/>
  </r>
  <r>
    <n v="1087"/>
    <n v="85"/>
    <s v="апартамент"/>
    <x v="3"/>
    <n v="1"/>
    <s v="Этаж 03"/>
    <x v="0"/>
    <s v="балкон"/>
    <n v="24.74"/>
    <n v="3.8"/>
    <n v="28.54"/>
    <s v="нет"/>
    <s v="На двор"/>
    <s v="нет"/>
    <n v="300000"/>
    <n v="8562000"/>
    <e v="#REF!"/>
    <m/>
    <e v="#REF!"/>
    <m/>
    <s v="В продаже"/>
    <m/>
    <s v="апартаментст"/>
    <m/>
  </r>
  <r>
    <n v="1088"/>
    <n v="86"/>
    <s v="апартамент"/>
    <x v="3"/>
    <n v="1"/>
    <s v="Этаж 03"/>
    <x v="0"/>
    <s v="балкон"/>
    <n v="24.74"/>
    <n v="4.3499999999999996"/>
    <n v="29.089999999999996"/>
    <s v="нет"/>
    <s v="На двор"/>
    <s v="нет"/>
    <n v="300000"/>
    <n v="8726999.9999999981"/>
    <e v="#REF!"/>
    <m/>
    <e v="#REF!"/>
    <m/>
    <s v="В продаже"/>
    <m/>
    <s v="апартаментст"/>
    <m/>
  </r>
  <r>
    <n v="1089"/>
    <n v="87"/>
    <s v="апартамент"/>
    <x v="3"/>
    <n v="1"/>
    <s v="Этаж 03"/>
    <x v="0"/>
    <s v="балкон"/>
    <n v="30.42"/>
    <n v="3.54"/>
    <n v="33.96"/>
    <s v="нет"/>
    <s v="На двор"/>
    <s v="нет"/>
    <n v="300000"/>
    <n v="10188000"/>
    <e v="#REF!"/>
    <m/>
    <e v="#REF!"/>
    <m/>
    <s v="В продаже"/>
    <m/>
    <s v="апартаментст"/>
    <m/>
  </r>
  <r>
    <n v="1090"/>
    <n v="88"/>
    <s v="апартамент"/>
    <x v="3"/>
    <n v="1"/>
    <s v="Этаж 03"/>
    <x v="0"/>
    <s v="балкон"/>
    <n v="40.200000000000003"/>
    <n v="3.02"/>
    <n v="43.220000000000006"/>
    <s v="нет"/>
    <s v="На двор"/>
    <s v="нет"/>
    <n v="300000"/>
    <n v="12966000.000000002"/>
    <e v="#REF!"/>
    <m/>
    <e v="#REF!"/>
    <m/>
    <s v="В продаже"/>
    <m/>
    <s v="апартаментст"/>
    <m/>
  </r>
  <r>
    <n v="1091"/>
    <n v="89"/>
    <s v="апартамент"/>
    <x v="3"/>
    <n v="1"/>
    <s v="Этаж 03"/>
    <x v="0"/>
    <s v="балкон"/>
    <n v="24.98"/>
    <n v="4.3899999999999997"/>
    <n v="29.37"/>
    <s v="нет"/>
    <s v="На двор"/>
    <s v="нет"/>
    <n v="300000"/>
    <n v="8811000"/>
    <e v="#REF!"/>
    <m/>
    <e v="#REF!"/>
    <m/>
    <s v="В продаже"/>
    <m/>
    <s v="апартаментст"/>
    <m/>
  </r>
  <r>
    <n v="1092"/>
    <n v="90"/>
    <s v="апартамент"/>
    <x v="3"/>
    <n v="1"/>
    <s v="Этаж 03"/>
    <x v="0"/>
    <s v="балкон"/>
    <n v="24.98"/>
    <n v="4.3899999999999997"/>
    <n v="29.37"/>
    <s v="нет"/>
    <s v="На двор"/>
    <s v="нет"/>
    <n v="300000"/>
    <n v="8811000"/>
    <e v="#REF!"/>
    <m/>
    <e v="#REF!"/>
    <m/>
    <s v="В продаже"/>
    <m/>
    <s v="апартаментст"/>
    <m/>
  </r>
  <r>
    <n v="1093"/>
    <n v="91"/>
    <s v="апартамент"/>
    <x v="3"/>
    <n v="1"/>
    <s v="Этаж 03"/>
    <x v="0"/>
    <s v="балкон"/>
    <n v="24.98"/>
    <n v="4.3899999999999997"/>
    <n v="29.37"/>
    <s v="нет"/>
    <s v="На двор"/>
    <s v="нет"/>
    <n v="300000"/>
    <n v="8811000"/>
    <e v="#REF!"/>
    <m/>
    <e v="#REF!"/>
    <m/>
    <s v="В продаже"/>
    <m/>
    <s v="апартаментст"/>
    <m/>
  </r>
  <r>
    <n v="1094"/>
    <n v="92"/>
    <s v="апартамент"/>
    <x v="3"/>
    <n v="1"/>
    <s v="Этаж 03"/>
    <x v="0"/>
    <s v="балкон"/>
    <n v="24.98"/>
    <n v="4.3899999999999997"/>
    <n v="29.37"/>
    <s v="нет"/>
    <s v="На двор"/>
    <s v="нет"/>
    <n v="300000"/>
    <n v="8811000"/>
    <e v="#REF!"/>
    <m/>
    <e v="#REF!"/>
    <m/>
    <s v="В продаже"/>
    <m/>
    <s v="апартаментст"/>
    <m/>
  </r>
  <r>
    <n v="1095"/>
    <n v="93"/>
    <s v="апартамент"/>
    <x v="3"/>
    <n v="1"/>
    <s v="Этаж 03"/>
    <x v="0"/>
    <s v="балкон"/>
    <n v="24.98"/>
    <n v="4.3899999999999997"/>
    <n v="29.37"/>
    <s v="нет"/>
    <s v="На двор"/>
    <s v="нет"/>
    <n v="300000"/>
    <n v="8811000"/>
    <e v="#REF!"/>
    <m/>
    <e v="#REF!"/>
    <m/>
    <s v="В продаже"/>
    <m/>
    <s v="апартаментст"/>
    <m/>
  </r>
  <r>
    <n v="1096"/>
    <n v="94"/>
    <s v="апартамент"/>
    <x v="3"/>
    <n v="1"/>
    <s v="Этаж 03"/>
    <x v="0"/>
    <s v="балкон"/>
    <n v="24.98"/>
    <n v="4.3899999999999997"/>
    <n v="29.37"/>
    <s v="нет"/>
    <s v="На двор"/>
    <s v="нет"/>
    <n v="300000"/>
    <n v="8811000"/>
    <e v="#REF!"/>
    <m/>
    <e v="#REF!"/>
    <m/>
    <s v="В продаже"/>
    <m/>
    <s v="апартаментст"/>
    <m/>
  </r>
  <r>
    <n v="1097"/>
    <n v="95"/>
    <s v="апартамент"/>
    <x v="3"/>
    <n v="1"/>
    <s v="Этаж 03"/>
    <x v="0"/>
    <s v="балкон"/>
    <n v="24.98"/>
    <n v="4.3899999999999997"/>
    <n v="29.37"/>
    <s v="нет"/>
    <s v="На двор"/>
    <s v="нет"/>
    <n v="300000"/>
    <n v="8811000"/>
    <e v="#REF!"/>
    <m/>
    <e v="#REF!"/>
    <m/>
    <s v="В продаже"/>
    <m/>
    <s v="апартаментст"/>
    <m/>
  </r>
  <r>
    <n v="1098"/>
    <n v="96"/>
    <s v="апартамент"/>
    <x v="3"/>
    <n v="1"/>
    <s v="Этаж 03"/>
    <x v="0"/>
    <s v="балкон"/>
    <n v="24.27"/>
    <n v="4.3899999999999997"/>
    <n v="28.66"/>
    <s v="нет"/>
    <s v="На двор"/>
    <s v="нет"/>
    <n v="300000"/>
    <n v="8598000"/>
    <e v="#REF!"/>
    <m/>
    <e v="#REF!"/>
    <m/>
    <s v="В продаже"/>
    <m/>
    <s v="апартаментст"/>
    <m/>
  </r>
  <r>
    <n v="1099"/>
    <n v="97"/>
    <s v="апартамент"/>
    <x v="3"/>
    <n v="1"/>
    <s v="Этаж 03"/>
    <x v="0"/>
    <s v="балкон"/>
    <n v="35.979999999999997"/>
    <n v="14.1"/>
    <n v="50.08"/>
    <s v="да"/>
    <s v="На море "/>
    <s v="нет"/>
    <n v="370000"/>
    <n v="18529600"/>
    <e v="#REF!"/>
    <m/>
    <e v="#REF!"/>
    <m/>
    <s v="В продаже"/>
    <m/>
    <s v="апартаментст"/>
    <m/>
  </r>
  <r>
    <n v="1100"/>
    <n v="98"/>
    <s v="апартамент"/>
    <x v="3"/>
    <n v="1"/>
    <s v="Этаж 03"/>
    <x v="0"/>
    <s v="балкон"/>
    <n v="35.979999999999997"/>
    <n v="14.1"/>
    <n v="50.08"/>
    <s v="да"/>
    <s v="На море "/>
    <s v="нет"/>
    <n v="370000"/>
    <n v="18529600"/>
    <e v="#REF!"/>
    <m/>
    <e v="#REF!"/>
    <m/>
    <s v="В продаже"/>
    <m/>
    <s v="апартаментст"/>
    <m/>
  </r>
  <r>
    <n v="1101"/>
    <n v="99"/>
    <s v="апартамент"/>
    <x v="3"/>
    <n v="1"/>
    <s v="Этаж 03"/>
    <x v="0"/>
    <s v="балкон"/>
    <n v="24.27"/>
    <n v="4.3899999999999997"/>
    <n v="28.66"/>
    <s v="да"/>
    <s v="На озеро"/>
    <s v="нет"/>
    <n v="310000"/>
    <n v="8884600"/>
    <e v="#REF!"/>
    <m/>
    <e v="#REF!"/>
    <m/>
    <s v="В продаже"/>
    <m/>
    <s v="апартаментст"/>
    <m/>
  </r>
  <r>
    <n v="1102"/>
    <n v="100"/>
    <s v="апартамент"/>
    <x v="3"/>
    <n v="1"/>
    <s v="Этаж 03"/>
    <x v="0"/>
    <s v="балкон"/>
    <n v="24.98"/>
    <n v="4.3899999999999997"/>
    <n v="29.37"/>
    <s v="да"/>
    <s v="На озеро"/>
    <s v="нет"/>
    <n v="310000"/>
    <n v="9104700"/>
    <e v="#REF!"/>
    <m/>
    <e v="#REF!"/>
    <m/>
    <s v="В продаже"/>
    <m/>
    <s v="апартаментст"/>
    <m/>
  </r>
  <r>
    <n v="1103"/>
    <n v="101"/>
    <s v="апартамент"/>
    <x v="3"/>
    <n v="1"/>
    <s v="Этаж 03"/>
    <x v="0"/>
    <s v="балкон"/>
    <n v="24.98"/>
    <n v="4.3899999999999997"/>
    <n v="29.37"/>
    <s v="да"/>
    <s v="На озеро"/>
    <s v="нет"/>
    <n v="310000"/>
    <n v="9104700"/>
    <e v="#REF!"/>
    <m/>
    <e v="#REF!"/>
    <m/>
    <s v="В продаже"/>
    <m/>
    <s v="апартаментст"/>
    <m/>
  </r>
  <r>
    <n v="1104"/>
    <n v="102"/>
    <s v="апартамент"/>
    <x v="3"/>
    <n v="1"/>
    <s v="Этаж 03"/>
    <x v="0"/>
    <s v="балкон"/>
    <n v="24.98"/>
    <n v="4.66"/>
    <n v="29.64"/>
    <s v="да"/>
    <s v="На озеро"/>
    <s v="нет"/>
    <n v="310000"/>
    <n v="9188400"/>
    <e v="#REF!"/>
    <m/>
    <e v="#REF!"/>
    <m/>
    <s v="В продаже"/>
    <m/>
    <s v="апартаментст"/>
    <m/>
  </r>
  <r>
    <n v="1105"/>
    <n v="103"/>
    <s v="апартамент"/>
    <x v="3"/>
    <n v="1"/>
    <s v="Этаж 03"/>
    <x v="0"/>
    <s v="балкон"/>
    <n v="30.01"/>
    <n v="5.49"/>
    <n v="35.5"/>
    <s v="да"/>
    <s v="На озеро"/>
    <s v="нет"/>
    <n v="310000"/>
    <n v="11005000"/>
    <e v="#REF!"/>
    <m/>
    <e v="#REF!"/>
    <m/>
    <s v="В продаже"/>
    <m/>
    <s v="апартаментст"/>
    <m/>
  </r>
  <r>
    <n v="1106"/>
    <n v="104"/>
    <s v="апартамент"/>
    <x v="3"/>
    <n v="1"/>
    <s v="Этаж 03"/>
    <x v="0"/>
    <s v="балкон"/>
    <n v="24.98"/>
    <n v="4.3899999999999997"/>
    <n v="29.37"/>
    <s v="да"/>
    <s v="На озеро"/>
    <s v="нет"/>
    <n v="310000"/>
    <n v="9104700"/>
    <e v="#REF!"/>
    <m/>
    <e v="#REF!"/>
    <m/>
    <s v="В продаже"/>
    <m/>
    <s v="апартаментст"/>
    <m/>
  </r>
  <r>
    <n v="1107"/>
    <n v="105"/>
    <s v="апартамент"/>
    <x v="3"/>
    <n v="1"/>
    <s v="Этаж 03"/>
    <x v="0"/>
    <s v="балкон"/>
    <n v="24.98"/>
    <n v="4.3899999999999997"/>
    <n v="29.37"/>
    <s v="да"/>
    <s v="На озеро"/>
    <s v="нет"/>
    <n v="310000"/>
    <n v="9104700"/>
    <e v="#REF!"/>
    <m/>
    <e v="#REF!"/>
    <m/>
    <s v="В продаже"/>
    <m/>
    <s v="апартаментст"/>
    <m/>
  </r>
  <r>
    <n v="1108"/>
    <n v="106"/>
    <s v="апартамент"/>
    <x v="3"/>
    <n v="1"/>
    <s v="Этаж 03"/>
    <x v="0"/>
    <s v="балкон"/>
    <n v="24.98"/>
    <n v="4.3899999999999997"/>
    <n v="29.37"/>
    <s v="да"/>
    <s v="На озеро"/>
    <s v="нет"/>
    <n v="310000"/>
    <n v="9104700"/>
    <e v="#REF!"/>
    <m/>
    <e v="#REF!"/>
    <m/>
    <s v="В продаже"/>
    <m/>
    <s v="апартаментст"/>
    <m/>
  </r>
  <r>
    <n v="1109"/>
    <n v="107"/>
    <s v="апартамент"/>
    <x v="3"/>
    <n v="1"/>
    <s v="Этаж 03"/>
    <x v="0"/>
    <s v="балкон"/>
    <n v="24.98"/>
    <n v="4.3899999999999997"/>
    <n v="29.37"/>
    <s v="да"/>
    <s v="На озеро"/>
    <s v="нет"/>
    <n v="310000"/>
    <n v="9104700"/>
    <e v="#REF!"/>
    <m/>
    <e v="#REF!"/>
    <m/>
    <s v="В продаже"/>
    <m/>
    <s v="апартаментст"/>
    <m/>
  </r>
  <r>
    <n v="1110"/>
    <n v="108"/>
    <s v="апартамент"/>
    <x v="3"/>
    <n v="1"/>
    <s v="Этаж 03"/>
    <x v="1"/>
    <s v="балкон"/>
    <n v="51.2"/>
    <n v="13.06"/>
    <n v="64.260000000000005"/>
    <s v="да"/>
    <s v="На озеро"/>
    <s v="нет"/>
    <n v="310000"/>
    <n v="19920600"/>
    <e v="#REF!"/>
    <m/>
    <e v="#REF!"/>
    <m/>
    <s v="В продаже"/>
    <m/>
    <s v="апартамент1АЕ"/>
    <m/>
  </r>
  <r>
    <n v="1111"/>
    <n v="109"/>
    <s v="апартамент"/>
    <x v="3"/>
    <n v="1"/>
    <s v="Этаж 03"/>
    <x v="0"/>
    <s v="балкон"/>
    <n v="24.74"/>
    <n v="4.3499999999999996"/>
    <n v="29.089999999999996"/>
    <s v="да"/>
    <s v="На озеро"/>
    <s v="нет"/>
    <n v="315000"/>
    <n v="9163349.9999999981"/>
    <e v="#REF!"/>
    <m/>
    <e v="#REF!"/>
    <m/>
    <s v="В продаже"/>
    <m/>
    <s v="апартаментст"/>
    <m/>
  </r>
  <r>
    <n v="1112"/>
    <n v="110"/>
    <s v="апартамент"/>
    <x v="3"/>
    <n v="1"/>
    <s v="Этаж 03"/>
    <x v="0"/>
    <s v="балкон"/>
    <n v="24.74"/>
    <n v="4.3499999999999996"/>
    <n v="29.089999999999996"/>
    <s v="да"/>
    <s v="На озеро"/>
    <s v="нет"/>
    <n v="315000"/>
    <n v="9163349.9999999981"/>
    <e v="#REF!"/>
    <m/>
    <e v="#REF!"/>
    <m/>
    <s v="В продаже"/>
    <m/>
    <s v="апартаментст"/>
    <m/>
  </r>
  <r>
    <n v="1113"/>
    <n v="111"/>
    <s v="апартамент"/>
    <x v="3"/>
    <n v="1"/>
    <s v="Этаж 03"/>
    <x v="0"/>
    <s v="балкон"/>
    <n v="24.73"/>
    <n v="3.8"/>
    <n v="28.53"/>
    <s v="да"/>
    <s v="На озеро"/>
    <s v="нет"/>
    <n v="315000"/>
    <n v="8986950"/>
    <e v="#REF!"/>
    <m/>
    <e v="#REF!"/>
    <m/>
    <s v="В продаже"/>
    <m/>
    <s v="апартаментст"/>
    <m/>
  </r>
  <r>
    <n v="1114"/>
    <n v="112"/>
    <s v="апартамент"/>
    <x v="3"/>
    <n v="1"/>
    <s v="Этаж 03"/>
    <x v="0"/>
    <s v="балкон"/>
    <n v="24.74"/>
    <n v="4.2300000000000004"/>
    <n v="28.97"/>
    <s v="да"/>
    <s v="На озеро"/>
    <s v="нет"/>
    <n v="315000"/>
    <n v="9125550"/>
    <e v="#REF!"/>
    <m/>
    <e v="#REF!"/>
    <m/>
    <s v="В продаже"/>
    <m/>
    <s v="апартаментст"/>
    <m/>
  </r>
  <r>
    <n v="1115"/>
    <n v="113"/>
    <s v="Апарт-отель"/>
    <x v="3"/>
    <n v="1"/>
    <s v="Этаж 04"/>
    <x v="0"/>
    <s v="балкон"/>
    <n v="35.83"/>
    <n v="7.28"/>
    <n v="43.11"/>
    <s v="да"/>
    <s v="На озеро"/>
    <s v="нет"/>
    <n v="325000"/>
    <n v="14010750"/>
    <e v="#REF!"/>
    <m/>
    <e v="#REF!"/>
    <m/>
    <s v="В продаже"/>
    <m/>
    <s v="Апарт-отельст"/>
    <m/>
  </r>
  <r>
    <n v="1116"/>
    <n v="114"/>
    <s v="Апарт-отель"/>
    <x v="3"/>
    <n v="1"/>
    <s v="Этаж 04"/>
    <x v="0"/>
    <s v="балкон"/>
    <n v="24.73"/>
    <n v="4.3099999999999996"/>
    <n v="29.04"/>
    <s v="да"/>
    <s v="На озеро"/>
    <s v="нет"/>
    <n v="320000"/>
    <n v="9292800"/>
    <e v="#REF!"/>
    <m/>
    <e v="#REF!"/>
    <m/>
    <s v="В продаже"/>
    <m/>
    <s v="Апарт-отельст"/>
    <m/>
  </r>
  <r>
    <n v="1117"/>
    <n v="115"/>
    <s v="Апарт-отель"/>
    <x v="3"/>
    <n v="1"/>
    <s v="Этаж 04"/>
    <x v="0"/>
    <s v="балкон"/>
    <n v="24.27"/>
    <n v="4.3099999999999996"/>
    <n v="28.58"/>
    <s v="да"/>
    <s v="На озеро"/>
    <s v="нет"/>
    <n v="320000"/>
    <n v="9145600"/>
    <e v="#REF!"/>
    <m/>
    <e v="#REF!"/>
    <m/>
    <s v="В продаже"/>
    <m/>
    <s v="Апарт-отельст"/>
    <m/>
  </r>
  <r>
    <n v="1118"/>
    <n v="116"/>
    <s v="Апарт-отель"/>
    <x v="3"/>
    <n v="1"/>
    <s v="Этаж 04"/>
    <x v="0"/>
    <s v="балкон"/>
    <n v="28.06"/>
    <n v="4.42"/>
    <n v="32.479999999999997"/>
    <s v="да"/>
    <s v="На озеро"/>
    <s v="нет"/>
    <n v="325000"/>
    <n v="10555999.999999998"/>
    <e v="#REF!"/>
    <m/>
    <e v="#REF!"/>
    <m/>
    <s v="В продаже"/>
    <m/>
    <s v="Апарт-отельст"/>
    <m/>
  </r>
  <r>
    <n v="1119"/>
    <n v="117"/>
    <s v="Апарт-отель"/>
    <x v="3"/>
    <n v="1"/>
    <s v="Этаж 04"/>
    <x v="0"/>
    <s v="балкон"/>
    <n v="28.04"/>
    <n v="4.42"/>
    <n v="32.46"/>
    <s v="нет"/>
    <s v="На двор"/>
    <s v="нет"/>
    <n v="315000"/>
    <n v="10224900"/>
    <e v="#REF!"/>
    <m/>
    <e v="#REF!"/>
    <m/>
    <s v="В продаже"/>
    <m/>
    <s v="Апарт-отельст"/>
    <m/>
  </r>
  <r>
    <n v="1120"/>
    <n v="118"/>
    <s v="Апарт-отель"/>
    <x v="3"/>
    <n v="1"/>
    <s v="Этаж 04"/>
    <x v="0"/>
    <s v="балкон"/>
    <n v="24.27"/>
    <n v="4.3099999999999996"/>
    <n v="28.58"/>
    <s v="нет"/>
    <s v="На двор"/>
    <s v="нет"/>
    <n v="305000"/>
    <n v="8716900"/>
    <e v="#REF!"/>
    <m/>
    <e v="#REF!"/>
    <m/>
    <s v="В продаже"/>
    <m/>
    <s v="Апарт-отельст"/>
    <m/>
  </r>
  <r>
    <n v="1121"/>
    <n v="119"/>
    <s v="Апарт-отель"/>
    <x v="3"/>
    <n v="1"/>
    <s v="Этаж 04"/>
    <x v="0"/>
    <s v="балкон"/>
    <n v="24.74"/>
    <n v="4.3099999999999996"/>
    <n v="29.049999999999997"/>
    <s v="нет"/>
    <s v="На двор"/>
    <s v="нет"/>
    <n v="305000"/>
    <n v="8860250"/>
    <e v="#REF!"/>
    <m/>
    <e v="#REF!"/>
    <m/>
    <s v="В продаже"/>
    <m/>
    <s v="Апарт-отельст"/>
    <m/>
  </r>
  <r>
    <n v="1122"/>
    <n v="120"/>
    <s v="Апарт-отель"/>
    <x v="3"/>
    <n v="1"/>
    <s v="Этаж 04"/>
    <x v="0"/>
    <s v="балкон"/>
    <n v="24.74"/>
    <n v="3.86"/>
    <n v="28.599999999999998"/>
    <s v="нет"/>
    <s v="На двор"/>
    <s v="нет"/>
    <n v="305000"/>
    <n v="8723000"/>
    <e v="#REF!"/>
    <m/>
    <e v="#REF!"/>
    <m/>
    <s v="В продаже"/>
    <m/>
    <s v="Апарт-отельст"/>
    <m/>
  </r>
  <r>
    <n v="1123"/>
    <n v="121"/>
    <s v="Апарт-отель"/>
    <x v="3"/>
    <n v="1"/>
    <s v="Этаж 04"/>
    <x v="0"/>
    <s v="балкон"/>
    <n v="24.74"/>
    <n v="4.3099999999999996"/>
    <n v="29.049999999999997"/>
    <s v="нет"/>
    <s v="На двор"/>
    <s v="нет"/>
    <n v="305000"/>
    <n v="8860250"/>
    <e v="#REF!"/>
    <m/>
    <e v="#REF!"/>
    <m/>
    <s v="В продаже"/>
    <m/>
    <s v="Апарт-отельст"/>
    <m/>
  </r>
  <r>
    <n v="1124"/>
    <n v="122"/>
    <s v="апартамент"/>
    <x v="3"/>
    <n v="1"/>
    <s v="Этаж 04"/>
    <x v="0"/>
    <s v="балкон"/>
    <n v="24.74"/>
    <n v="4.3099999999999996"/>
    <n v="29.049999999999997"/>
    <s v="нет"/>
    <s v="На двор"/>
    <s v="нет"/>
    <n v="305000"/>
    <n v="8860250"/>
    <e v="#REF!"/>
    <m/>
    <e v="#REF!"/>
    <m/>
    <s v="В продаже"/>
    <m/>
    <s v="апартаментст"/>
    <m/>
  </r>
  <r>
    <n v="1125"/>
    <n v="123"/>
    <s v="апартамент"/>
    <x v="3"/>
    <n v="1"/>
    <s v="Этаж 04"/>
    <x v="0"/>
    <s v="балкон"/>
    <n v="24.74"/>
    <n v="4.3099999999999996"/>
    <n v="29.049999999999997"/>
    <s v="нет"/>
    <s v="На двор"/>
    <s v="нет"/>
    <n v="305000"/>
    <n v="8860250"/>
    <e v="#REF!"/>
    <m/>
    <e v="#REF!"/>
    <m/>
    <s v="В продаже"/>
    <m/>
    <s v="апартаментст"/>
    <m/>
  </r>
  <r>
    <n v="1126"/>
    <n v="124"/>
    <s v="апартамент"/>
    <x v="3"/>
    <n v="1"/>
    <s v="Этаж 04"/>
    <x v="0"/>
    <s v="балкон"/>
    <n v="24.74"/>
    <n v="4.3099999999999996"/>
    <n v="29.049999999999997"/>
    <s v="нет"/>
    <s v="На двор"/>
    <s v="нет"/>
    <n v="305000"/>
    <n v="8860250"/>
    <e v="#REF!"/>
    <m/>
    <e v="#REF!"/>
    <m/>
    <s v="В продаже"/>
    <m/>
    <s v="апартаментст"/>
    <m/>
  </r>
  <r>
    <n v="1127"/>
    <n v="125"/>
    <s v="апартамент"/>
    <x v="3"/>
    <n v="1"/>
    <s v="Этаж 04"/>
    <x v="0"/>
    <s v="балкон"/>
    <n v="24.74"/>
    <n v="3.72"/>
    <n v="28.459999999999997"/>
    <s v="нет"/>
    <s v="На двор"/>
    <s v="нет"/>
    <n v="305000"/>
    <n v="8680300"/>
    <e v="#REF!"/>
    <m/>
    <e v="#REF!"/>
    <m/>
    <s v="В продаже"/>
    <m/>
    <s v="апартаментст"/>
    <m/>
  </r>
  <r>
    <n v="1128"/>
    <n v="126"/>
    <s v="апартамент"/>
    <x v="3"/>
    <n v="1"/>
    <s v="Этаж 04"/>
    <x v="0"/>
    <s v="балкон"/>
    <n v="24.74"/>
    <n v="4.3499999999999996"/>
    <n v="29.089999999999996"/>
    <s v="нет"/>
    <s v="На двор"/>
    <s v="нет"/>
    <n v="305000"/>
    <n v="8872449.9999999981"/>
    <e v="#REF!"/>
    <m/>
    <e v="#REF!"/>
    <m/>
    <s v="В продаже"/>
    <m/>
    <s v="апартаментст"/>
    <m/>
  </r>
  <r>
    <n v="1129"/>
    <n v="127"/>
    <s v="апартамент"/>
    <x v="3"/>
    <n v="1"/>
    <s v="Этаж 04"/>
    <x v="0"/>
    <s v="балкон"/>
    <n v="30.43"/>
    <n v="3.54"/>
    <n v="33.97"/>
    <s v="нет"/>
    <s v="На двор"/>
    <s v="нет"/>
    <n v="305000"/>
    <n v="10360850"/>
    <e v="#REF!"/>
    <m/>
    <e v="#REF!"/>
    <m/>
    <s v="В продаже"/>
    <m/>
    <s v="апартаментст"/>
    <m/>
  </r>
  <r>
    <n v="1130"/>
    <n v="128"/>
    <s v="апартамент"/>
    <x v="3"/>
    <n v="1"/>
    <s v="Этаж 04"/>
    <x v="0"/>
    <s v="балкон"/>
    <n v="40.200000000000003"/>
    <n v="2.94"/>
    <n v="43.14"/>
    <s v="нет"/>
    <s v="На двор"/>
    <s v="нет"/>
    <n v="305000"/>
    <n v="13157700"/>
    <e v="#REF!"/>
    <m/>
    <e v="#REF!"/>
    <m/>
    <s v="В продаже"/>
    <m/>
    <s v="апартаментст"/>
    <m/>
  </r>
  <r>
    <n v="1131"/>
    <n v="129"/>
    <s v="апартамент"/>
    <x v="3"/>
    <n v="1"/>
    <s v="Этаж 04"/>
    <x v="0"/>
    <s v="балкон"/>
    <n v="24.98"/>
    <n v="4.3099999999999996"/>
    <n v="29.29"/>
    <s v="нет"/>
    <s v="На двор"/>
    <s v="нет"/>
    <n v="305000"/>
    <n v="8933450"/>
    <e v="#REF!"/>
    <m/>
    <e v="#REF!"/>
    <m/>
    <s v="В продаже"/>
    <m/>
    <s v="апартаментст"/>
    <m/>
  </r>
  <r>
    <n v="1132"/>
    <n v="130"/>
    <s v="апартамент"/>
    <x v="3"/>
    <n v="1"/>
    <s v="Этаж 04"/>
    <x v="0"/>
    <s v="балкон"/>
    <n v="24.98"/>
    <n v="4.3099999999999996"/>
    <n v="29.29"/>
    <s v="нет"/>
    <s v="На двор"/>
    <s v="нет"/>
    <n v="305000"/>
    <n v="8933450"/>
    <e v="#REF!"/>
    <m/>
    <e v="#REF!"/>
    <m/>
    <s v="В продаже"/>
    <m/>
    <s v="апартаментст"/>
    <m/>
  </r>
  <r>
    <n v="1133"/>
    <n v="131"/>
    <s v="апартамент"/>
    <x v="3"/>
    <n v="1"/>
    <s v="Этаж 04"/>
    <x v="0"/>
    <s v="балкон"/>
    <n v="24.98"/>
    <n v="4.3099999999999996"/>
    <n v="29.29"/>
    <s v="нет"/>
    <s v="На двор"/>
    <s v="нет"/>
    <n v="305000"/>
    <n v="8933450"/>
    <e v="#REF!"/>
    <m/>
    <e v="#REF!"/>
    <m/>
    <s v="В продаже"/>
    <m/>
    <s v="апартаментст"/>
    <m/>
  </r>
  <r>
    <n v="1134"/>
    <n v="132"/>
    <s v="апартамент"/>
    <x v="3"/>
    <n v="1"/>
    <s v="Этаж 04"/>
    <x v="0"/>
    <s v="балкон"/>
    <n v="24.98"/>
    <n v="4.3099999999999996"/>
    <n v="29.29"/>
    <s v="нет"/>
    <s v="На двор"/>
    <s v="нет"/>
    <n v="305000"/>
    <n v="8933450"/>
    <e v="#REF!"/>
    <m/>
    <e v="#REF!"/>
    <m/>
    <s v="В продаже"/>
    <m/>
    <s v="апартаментст"/>
    <m/>
  </r>
  <r>
    <n v="1135"/>
    <n v="133"/>
    <s v="апартамент"/>
    <x v="3"/>
    <n v="1"/>
    <s v="Этаж 04"/>
    <x v="0"/>
    <s v="балкон"/>
    <n v="24.98"/>
    <n v="4.3099999999999996"/>
    <n v="29.29"/>
    <s v="нет"/>
    <s v="На двор"/>
    <s v="нет"/>
    <n v="305000"/>
    <n v="8933450"/>
    <e v="#REF!"/>
    <m/>
    <e v="#REF!"/>
    <m/>
    <s v="В продаже"/>
    <m/>
    <s v="апартаментст"/>
    <m/>
  </r>
  <r>
    <n v="1136"/>
    <n v="134"/>
    <s v="апартамент"/>
    <x v="3"/>
    <n v="1"/>
    <s v="Этаж 04"/>
    <x v="0"/>
    <s v="балкон"/>
    <n v="24.98"/>
    <n v="4.3099999999999996"/>
    <n v="29.29"/>
    <s v="нет"/>
    <s v="На двор"/>
    <s v="нет"/>
    <n v="305000"/>
    <n v="8933450"/>
    <e v="#REF!"/>
    <m/>
    <e v="#REF!"/>
    <m/>
    <s v="В продаже"/>
    <m/>
    <s v="апартаментст"/>
    <m/>
  </r>
  <r>
    <n v="1137"/>
    <n v="135"/>
    <s v="апартамент"/>
    <x v="3"/>
    <n v="1"/>
    <s v="Этаж 04"/>
    <x v="0"/>
    <s v="балкон"/>
    <n v="24.98"/>
    <n v="4.3099999999999996"/>
    <n v="29.29"/>
    <s v="нет"/>
    <s v="На двор"/>
    <s v="нет"/>
    <n v="305000"/>
    <n v="8933450"/>
    <e v="#REF!"/>
    <m/>
    <e v="#REF!"/>
    <m/>
    <s v="В продаже"/>
    <m/>
    <s v="апартаментст"/>
    <m/>
  </r>
  <r>
    <n v="1138"/>
    <n v="136"/>
    <s v="апартамент"/>
    <x v="3"/>
    <n v="1"/>
    <s v="Этаж 04"/>
    <x v="0"/>
    <s v="балкон"/>
    <n v="24.27"/>
    <n v="4.3099999999999996"/>
    <n v="28.58"/>
    <s v="нет"/>
    <s v="На двор"/>
    <s v="нет"/>
    <n v="305000"/>
    <n v="8716900"/>
    <e v="#REF!"/>
    <m/>
    <e v="#REF!"/>
    <m/>
    <s v="В продаже"/>
    <m/>
    <s v="апартаментст"/>
    <m/>
  </r>
  <r>
    <n v="1139"/>
    <n v="137"/>
    <s v="апартамент"/>
    <x v="3"/>
    <n v="1"/>
    <s v="Этаж 04"/>
    <x v="0"/>
    <s v="балкон"/>
    <n v="35.979999999999997"/>
    <n v="14.02"/>
    <n v="50"/>
    <s v="нет"/>
    <s v="На двор"/>
    <s v="нет"/>
    <n v="305000"/>
    <n v="15250000"/>
    <e v="#REF!"/>
    <m/>
    <e v="#REF!"/>
    <m/>
    <s v="В продаже"/>
    <m/>
    <s v="апартаментст"/>
    <m/>
  </r>
  <r>
    <n v="1140"/>
    <n v="138"/>
    <s v="апартамент"/>
    <x v="3"/>
    <n v="1"/>
    <s v="Этаж 04"/>
    <x v="0"/>
    <s v="балкон"/>
    <n v="35.979999999999997"/>
    <n v="14.02"/>
    <n v="50"/>
    <s v="да"/>
    <s v="На озеро"/>
    <s v="нет"/>
    <n v="315000"/>
    <n v="15750000"/>
    <e v="#REF!"/>
    <m/>
    <e v="#REF!"/>
    <m/>
    <s v="В продаже"/>
    <m/>
    <s v="апартаментст"/>
    <m/>
  </r>
  <r>
    <n v="1141"/>
    <n v="139"/>
    <s v="апартамент"/>
    <x v="3"/>
    <n v="1"/>
    <s v="Этаж 04"/>
    <x v="0"/>
    <s v="балкон"/>
    <n v="24.27"/>
    <n v="4.3099999999999996"/>
    <n v="28.58"/>
    <s v="да"/>
    <s v="На озеро"/>
    <s v="нет"/>
    <n v="315000"/>
    <n v="9002700"/>
    <e v="#REF!"/>
    <m/>
    <e v="#REF!"/>
    <m/>
    <s v="В продаже"/>
    <m/>
    <s v="апартаментст"/>
    <m/>
  </r>
  <r>
    <n v="1142"/>
    <n v="140"/>
    <s v="апартамент"/>
    <x v="3"/>
    <n v="1"/>
    <s v="Этаж 04"/>
    <x v="0"/>
    <s v="балкон"/>
    <n v="24.98"/>
    <n v="4.3099999999999996"/>
    <n v="29.29"/>
    <s v="да"/>
    <s v="На озеро"/>
    <s v="нет"/>
    <n v="315000"/>
    <n v="9226350"/>
    <e v="#REF!"/>
    <m/>
    <e v="#REF!"/>
    <m/>
    <s v="В продаже"/>
    <m/>
    <s v="апартаментст"/>
    <m/>
  </r>
  <r>
    <n v="1143"/>
    <n v="141"/>
    <s v="апартамент"/>
    <x v="3"/>
    <n v="1"/>
    <s v="Этаж 04"/>
    <x v="0"/>
    <s v="балкон"/>
    <n v="24.98"/>
    <n v="4.3099999999999996"/>
    <n v="29.29"/>
    <s v="да"/>
    <s v="На озеро"/>
    <s v="нет"/>
    <n v="315000"/>
    <n v="9226350"/>
    <e v="#REF!"/>
    <m/>
    <e v="#REF!"/>
    <m/>
    <s v="В продаже"/>
    <m/>
    <s v="апартаментст"/>
    <m/>
  </r>
  <r>
    <n v="1144"/>
    <n v="142"/>
    <s v="апартамент"/>
    <x v="3"/>
    <n v="1"/>
    <s v="Этаж 04"/>
    <x v="0"/>
    <s v="балкон"/>
    <n v="24.98"/>
    <n v="4.66"/>
    <n v="29.64"/>
    <s v="да"/>
    <s v="На озеро"/>
    <s v="нет"/>
    <n v="315000"/>
    <n v="9336600"/>
    <e v="#REF!"/>
    <m/>
    <e v="#REF!"/>
    <m/>
    <s v="В продаже"/>
    <m/>
    <s v="апартаментст"/>
    <m/>
  </r>
  <r>
    <n v="1145"/>
    <n v="143"/>
    <s v="апартамент"/>
    <x v="3"/>
    <n v="1"/>
    <s v="Этаж 04"/>
    <x v="0"/>
    <s v="балкон"/>
    <n v="30.01"/>
    <n v="5.49"/>
    <n v="35.5"/>
    <s v="да"/>
    <s v="На озеро"/>
    <s v="нет"/>
    <n v="315000"/>
    <n v="11182500"/>
    <e v="#REF!"/>
    <m/>
    <e v="#REF!"/>
    <m/>
    <s v="В продаже"/>
    <m/>
    <s v="апартаментст"/>
    <m/>
  </r>
  <r>
    <n v="1146"/>
    <n v="144"/>
    <s v="апартамент"/>
    <x v="3"/>
    <n v="1"/>
    <s v="Этаж 04"/>
    <x v="0"/>
    <s v="балкон"/>
    <n v="24.98"/>
    <n v="4.3099999999999996"/>
    <n v="29.29"/>
    <s v="да"/>
    <s v="На озеро"/>
    <s v="нет"/>
    <n v="315000"/>
    <n v="9226350"/>
    <e v="#REF!"/>
    <m/>
    <e v="#REF!"/>
    <m/>
    <s v="В продаже"/>
    <m/>
    <s v="апартаментст"/>
    <m/>
  </r>
  <r>
    <n v="1147"/>
    <n v="145"/>
    <s v="апартамент"/>
    <x v="3"/>
    <n v="1"/>
    <s v="Этаж 04"/>
    <x v="0"/>
    <s v="балкон"/>
    <n v="24.98"/>
    <n v="4.3099999999999996"/>
    <n v="29.29"/>
    <s v="да"/>
    <s v="На озеро"/>
    <s v="нет"/>
    <n v="315000"/>
    <n v="9226350"/>
    <e v="#REF!"/>
    <m/>
    <e v="#REF!"/>
    <m/>
    <s v="В продаже"/>
    <m/>
    <s v="апартаментст"/>
    <m/>
  </r>
  <r>
    <n v="1148"/>
    <n v="146"/>
    <s v="апартамент"/>
    <x v="3"/>
    <n v="1"/>
    <s v="Этаж 04"/>
    <x v="0"/>
    <s v="балкон"/>
    <n v="24.98"/>
    <n v="4.3099999999999996"/>
    <n v="29.29"/>
    <s v="да"/>
    <s v="На озеро"/>
    <s v="нет"/>
    <n v="315000"/>
    <n v="9226350"/>
    <e v="#REF!"/>
    <m/>
    <e v="#REF!"/>
    <m/>
    <s v="В продаже"/>
    <m/>
    <s v="апартаментст"/>
    <m/>
  </r>
  <r>
    <n v="1149"/>
    <n v="147"/>
    <s v="апартамент"/>
    <x v="3"/>
    <n v="1"/>
    <s v="Этаж 04"/>
    <x v="0"/>
    <s v="балкон"/>
    <n v="24.98"/>
    <n v="4.3099999999999996"/>
    <n v="29.29"/>
    <s v="да"/>
    <s v="На озеро"/>
    <s v="нет"/>
    <n v="315000"/>
    <n v="9226350"/>
    <e v="#REF!"/>
    <m/>
    <e v="#REF!"/>
    <m/>
    <s v="В продаже"/>
    <m/>
    <s v="апартаментст"/>
    <m/>
  </r>
  <r>
    <n v="1150"/>
    <n v="148"/>
    <s v="апартамент"/>
    <x v="3"/>
    <n v="1"/>
    <s v="Этаж 04"/>
    <x v="1"/>
    <s v="балкон"/>
    <n v="51.2"/>
    <n v="12.91"/>
    <n v="64.11"/>
    <s v="да"/>
    <s v="На озеро"/>
    <s v="нет"/>
    <n v="315000"/>
    <n v="20194650"/>
    <e v="#REF!"/>
    <m/>
    <e v="#REF!"/>
    <m/>
    <s v="В продаже"/>
    <m/>
    <s v="апартамент1АЕ"/>
    <m/>
  </r>
  <r>
    <n v="1151"/>
    <n v="149"/>
    <s v="апартамент"/>
    <x v="3"/>
    <n v="1"/>
    <s v="Этаж 04"/>
    <x v="0"/>
    <s v="балкон"/>
    <n v="24.74"/>
    <n v="4.3499999999999996"/>
    <n v="29.089999999999996"/>
    <s v="да"/>
    <s v="На озеро"/>
    <s v="нет"/>
    <n v="320000"/>
    <n v="9308799.9999999981"/>
    <e v="#REF!"/>
    <m/>
    <e v="#REF!"/>
    <m/>
    <s v="В продаже"/>
    <m/>
    <s v="апартаментст"/>
    <m/>
  </r>
  <r>
    <n v="1152"/>
    <n v="150"/>
    <s v="апартамент"/>
    <x v="3"/>
    <n v="1"/>
    <s v="Этаж 04"/>
    <x v="0"/>
    <s v="балкон"/>
    <n v="24.74"/>
    <n v="4.3499999999999996"/>
    <n v="29.089999999999996"/>
    <s v="да"/>
    <s v="На озеро"/>
    <s v="нет"/>
    <n v="320000"/>
    <n v="9308799.9999999981"/>
    <e v="#REF!"/>
    <m/>
    <e v="#REF!"/>
    <m/>
    <s v="В продаже"/>
    <m/>
    <s v="апартаментст"/>
    <m/>
  </r>
  <r>
    <n v="1153"/>
    <n v="151"/>
    <s v="апартамент"/>
    <x v="3"/>
    <n v="1"/>
    <s v="Этаж 04"/>
    <x v="0"/>
    <s v="балкон"/>
    <n v="24.73"/>
    <n v="3.72"/>
    <n v="28.45"/>
    <s v="да"/>
    <s v="На озеро"/>
    <s v="нет"/>
    <n v="320000"/>
    <n v="9104000"/>
    <e v="#REF!"/>
    <m/>
    <e v="#REF!"/>
    <m/>
    <s v="В продаже"/>
    <m/>
    <s v="апартаментст"/>
    <m/>
  </r>
  <r>
    <n v="1154"/>
    <n v="152"/>
    <s v="апартамент"/>
    <x v="3"/>
    <n v="1"/>
    <s v="Этаж 04"/>
    <x v="0"/>
    <s v="балкон"/>
    <n v="24.74"/>
    <n v="4.1500000000000004"/>
    <n v="28.89"/>
    <s v="да"/>
    <s v="На озеро"/>
    <s v="нет"/>
    <n v="320000"/>
    <n v="9244800"/>
    <e v="#REF!"/>
    <m/>
    <e v="#REF!"/>
    <m/>
    <s v="В продаже"/>
    <m/>
    <s v="апартаментст"/>
    <m/>
  </r>
  <r>
    <n v="1155"/>
    <n v="153"/>
    <s v="Апарт-отель"/>
    <x v="3"/>
    <n v="1"/>
    <s v="Этаж 05"/>
    <x v="0"/>
    <s v="балкон"/>
    <n v="35.83"/>
    <n v="7.28"/>
    <n v="43.11"/>
    <s v="да"/>
    <s v="На озеро"/>
    <s v="нет"/>
    <n v="330000"/>
    <n v="14226300"/>
    <e v="#REF!"/>
    <m/>
    <e v="#REF!"/>
    <m/>
    <s v="В продаже"/>
    <m/>
    <s v="Апарт-отельст"/>
    <m/>
  </r>
  <r>
    <n v="1156"/>
    <n v="154"/>
    <s v="Апарт-отель"/>
    <x v="3"/>
    <n v="1"/>
    <s v="Этаж 05"/>
    <x v="0"/>
    <s v="балкон"/>
    <n v="24.73"/>
    <n v="4.3099999999999996"/>
    <n v="29.04"/>
    <s v="да"/>
    <s v="На озеро"/>
    <s v="нет"/>
    <n v="325000"/>
    <n v="9438000"/>
    <e v="#REF!"/>
    <m/>
    <e v="#REF!"/>
    <m/>
    <s v="В продаже"/>
    <m/>
    <s v="Апарт-отельст"/>
    <m/>
  </r>
  <r>
    <n v="1157"/>
    <n v="155"/>
    <s v="Апарт-отель"/>
    <x v="3"/>
    <n v="1"/>
    <s v="Этаж 05"/>
    <x v="0"/>
    <s v="балкон"/>
    <n v="24.27"/>
    <n v="4.3099999999999996"/>
    <n v="28.58"/>
    <s v="да"/>
    <s v="На озеро"/>
    <s v="нет"/>
    <n v="325000"/>
    <n v="9288500"/>
    <e v="#REF!"/>
    <m/>
    <e v="#REF!"/>
    <m/>
    <s v="В продаже"/>
    <m/>
    <s v="Апарт-отельст"/>
    <m/>
  </r>
  <r>
    <n v="1158"/>
    <n v="156"/>
    <s v="Апарт-отель"/>
    <x v="3"/>
    <n v="1"/>
    <s v="Этаж 05"/>
    <x v="0"/>
    <s v="балкон"/>
    <n v="28.06"/>
    <n v="4.42"/>
    <n v="32.479999999999997"/>
    <s v="да"/>
    <s v="На озеро"/>
    <s v="нет"/>
    <n v="330000"/>
    <n v="10718399.999999998"/>
    <e v="#REF!"/>
    <m/>
    <e v="#REF!"/>
    <m/>
    <s v="В продаже"/>
    <m/>
    <s v="Апарт-отельст"/>
    <m/>
  </r>
  <r>
    <n v="1159"/>
    <n v="157"/>
    <s v="Апарт-отель"/>
    <x v="3"/>
    <n v="1"/>
    <s v="Этаж 05"/>
    <x v="0"/>
    <s v="балкон"/>
    <n v="28.04"/>
    <n v="4.42"/>
    <n v="32.46"/>
    <s v="нет"/>
    <s v="На двор"/>
    <s v="нет"/>
    <n v="320000"/>
    <n v="10387200"/>
    <e v="#REF!"/>
    <m/>
    <e v="#REF!"/>
    <m/>
    <s v="В продаже"/>
    <m/>
    <s v="Апарт-отельст"/>
    <m/>
  </r>
  <r>
    <n v="1160"/>
    <n v="158"/>
    <s v="Апарт-отель"/>
    <x v="3"/>
    <n v="1"/>
    <s v="Этаж 05"/>
    <x v="0"/>
    <s v="балкон"/>
    <n v="24.27"/>
    <n v="4.3099999999999996"/>
    <n v="28.58"/>
    <s v="нет"/>
    <s v="На двор"/>
    <s v="нет"/>
    <n v="310000"/>
    <n v="8859800"/>
    <e v="#REF!"/>
    <m/>
    <e v="#REF!"/>
    <m/>
    <s v="В продаже"/>
    <m/>
    <s v="Апарт-отельст"/>
    <m/>
  </r>
  <r>
    <n v="1161"/>
    <n v="159"/>
    <s v="Апарт-отель"/>
    <x v="3"/>
    <n v="1"/>
    <s v="Этаж 05"/>
    <x v="0"/>
    <s v="балкон"/>
    <n v="24.74"/>
    <n v="4.3099999999999996"/>
    <n v="29.049999999999997"/>
    <s v="нет"/>
    <s v="На двор"/>
    <s v="нет"/>
    <n v="310000"/>
    <n v="9005500"/>
    <e v="#REF!"/>
    <m/>
    <e v="#REF!"/>
    <m/>
    <s v="В продаже"/>
    <m/>
    <s v="Апарт-отельст"/>
    <m/>
  </r>
  <r>
    <n v="1162"/>
    <n v="160"/>
    <s v="Апарт-отель"/>
    <x v="3"/>
    <n v="1"/>
    <s v="Этаж 05"/>
    <x v="0"/>
    <s v="балкон"/>
    <n v="24.74"/>
    <n v="3.86"/>
    <n v="28.599999999999998"/>
    <s v="нет"/>
    <s v="На двор"/>
    <s v="нет"/>
    <n v="310000"/>
    <n v="8866000"/>
    <e v="#REF!"/>
    <m/>
    <e v="#REF!"/>
    <m/>
    <s v="В продаже"/>
    <m/>
    <s v="Апарт-отельст"/>
    <m/>
  </r>
  <r>
    <n v="1163"/>
    <n v="161"/>
    <s v="Апарт-отель"/>
    <x v="3"/>
    <n v="1"/>
    <s v="Этаж 05"/>
    <x v="0"/>
    <s v="балкон"/>
    <n v="24.74"/>
    <n v="4.3099999999999996"/>
    <n v="29.049999999999997"/>
    <s v="нет"/>
    <s v="На двор"/>
    <s v="нет"/>
    <n v="310000"/>
    <n v="9005500"/>
    <e v="#REF!"/>
    <m/>
    <e v="#REF!"/>
    <m/>
    <s v="В продаже"/>
    <m/>
    <s v="Апарт-отельст"/>
    <m/>
  </r>
  <r>
    <n v="1164"/>
    <n v="162"/>
    <s v="апартамент"/>
    <x v="3"/>
    <n v="1"/>
    <s v="Этаж 05"/>
    <x v="0"/>
    <s v="балкон"/>
    <n v="24.74"/>
    <n v="4.3099999999999996"/>
    <n v="29.049999999999997"/>
    <s v="нет"/>
    <s v="На двор"/>
    <s v="нет"/>
    <n v="310000"/>
    <n v="9005500"/>
    <e v="#REF!"/>
    <m/>
    <e v="#REF!"/>
    <m/>
    <s v="В продаже"/>
    <m/>
    <s v="апартаментст"/>
    <m/>
  </r>
  <r>
    <n v="1165"/>
    <n v="163"/>
    <s v="апартамент"/>
    <x v="3"/>
    <n v="1"/>
    <s v="Этаж 05"/>
    <x v="0"/>
    <s v="балкон"/>
    <n v="24.74"/>
    <n v="4.3099999999999996"/>
    <n v="29.049999999999997"/>
    <s v="нет"/>
    <s v="На двор"/>
    <s v="нет"/>
    <n v="310000"/>
    <n v="9005500"/>
    <e v="#REF!"/>
    <m/>
    <e v="#REF!"/>
    <m/>
    <s v="В продаже"/>
    <m/>
    <s v="апартаментст"/>
    <m/>
  </r>
  <r>
    <n v="1166"/>
    <n v="164"/>
    <s v="апартамент"/>
    <x v="3"/>
    <n v="1"/>
    <s v="Этаж 05"/>
    <x v="0"/>
    <s v="балкон"/>
    <n v="24.74"/>
    <n v="4.3099999999999996"/>
    <n v="29.049999999999997"/>
    <s v="нет"/>
    <s v="На двор"/>
    <s v="нет"/>
    <n v="310000"/>
    <n v="9005500"/>
    <e v="#REF!"/>
    <m/>
    <e v="#REF!"/>
    <m/>
    <s v="В продаже"/>
    <m/>
    <s v="апартаментст"/>
    <m/>
  </r>
  <r>
    <n v="1167"/>
    <n v="165"/>
    <s v="апартамент"/>
    <x v="3"/>
    <n v="1"/>
    <s v="Этаж 05"/>
    <x v="0"/>
    <s v="балкон"/>
    <n v="24.74"/>
    <n v="3.72"/>
    <n v="28.459999999999997"/>
    <s v="нет"/>
    <s v="На двор"/>
    <s v="нет"/>
    <n v="310000"/>
    <n v="8822600"/>
    <e v="#REF!"/>
    <m/>
    <e v="#REF!"/>
    <m/>
    <s v="В продаже"/>
    <m/>
    <s v="апартаментст"/>
    <m/>
  </r>
  <r>
    <n v="1168"/>
    <n v="166"/>
    <s v="апартамент"/>
    <x v="3"/>
    <n v="1"/>
    <s v="Этаж 05"/>
    <x v="0"/>
    <s v="балкон"/>
    <n v="24.74"/>
    <n v="4.3499999999999996"/>
    <n v="29.089999999999996"/>
    <s v="нет"/>
    <s v="На двор"/>
    <s v="нет"/>
    <n v="310000"/>
    <n v="9017899.9999999981"/>
    <e v="#REF!"/>
    <m/>
    <e v="#REF!"/>
    <m/>
    <s v="В продаже"/>
    <m/>
    <s v="апартаментст"/>
    <m/>
  </r>
  <r>
    <n v="1169"/>
    <n v="167"/>
    <s v="апартамент"/>
    <x v="3"/>
    <n v="1"/>
    <s v="Этаж 05"/>
    <x v="0"/>
    <s v="балкон"/>
    <n v="30.43"/>
    <n v="3.54"/>
    <n v="33.97"/>
    <s v="нет"/>
    <s v="На двор"/>
    <s v="нет"/>
    <n v="310000"/>
    <n v="10530700"/>
    <e v="#REF!"/>
    <m/>
    <e v="#REF!"/>
    <m/>
    <s v="В продаже"/>
    <m/>
    <s v="апартаментст"/>
    <m/>
  </r>
  <r>
    <n v="1170"/>
    <n v="168"/>
    <s v="апартамент"/>
    <x v="3"/>
    <n v="1"/>
    <s v="Этаж 05"/>
    <x v="0"/>
    <s v="балкон"/>
    <n v="40.200000000000003"/>
    <n v="2.94"/>
    <n v="43.14"/>
    <s v="нет"/>
    <s v="На двор"/>
    <s v="нет"/>
    <n v="310000"/>
    <n v="13373400"/>
    <e v="#REF!"/>
    <m/>
    <e v="#REF!"/>
    <m/>
    <s v="В продаже"/>
    <m/>
    <s v="апартаментст"/>
    <m/>
  </r>
  <r>
    <n v="1171"/>
    <n v="169"/>
    <s v="апартамент"/>
    <x v="3"/>
    <n v="1"/>
    <s v="Этаж 05"/>
    <x v="0"/>
    <s v="балкон"/>
    <n v="24.98"/>
    <n v="4.3099999999999996"/>
    <n v="29.29"/>
    <s v="нет"/>
    <s v="На двор"/>
    <s v="нет"/>
    <n v="310000"/>
    <n v="9079900"/>
    <e v="#REF!"/>
    <m/>
    <e v="#REF!"/>
    <m/>
    <s v="В продаже"/>
    <m/>
    <s v="апартаментст"/>
    <m/>
  </r>
  <r>
    <n v="1172"/>
    <n v="170"/>
    <s v="апартамент"/>
    <x v="3"/>
    <n v="1"/>
    <s v="Этаж 05"/>
    <x v="0"/>
    <s v="балкон"/>
    <n v="24.98"/>
    <n v="4.3099999999999996"/>
    <n v="29.29"/>
    <s v="нет"/>
    <s v="На двор"/>
    <s v="нет"/>
    <n v="310000"/>
    <n v="9079900"/>
    <e v="#REF!"/>
    <m/>
    <e v="#REF!"/>
    <m/>
    <s v="В продаже"/>
    <m/>
    <s v="апартаментст"/>
    <m/>
  </r>
  <r>
    <n v="1173"/>
    <n v="171"/>
    <s v="апартамент"/>
    <x v="3"/>
    <n v="1"/>
    <s v="Этаж 05"/>
    <x v="0"/>
    <s v="балкон"/>
    <n v="24.98"/>
    <n v="4.3099999999999996"/>
    <n v="29.29"/>
    <s v="нет"/>
    <s v="На двор"/>
    <s v="нет"/>
    <n v="310000"/>
    <n v="9079900"/>
    <e v="#REF!"/>
    <m/>
    <e v="#REF!"/>
    <m/>
    <s v="В продаже"/>
    <m/>
    <s v="апартаментст"/>
    <m/>
  </r>
  <r>
    <n v="1174"/>
    <n v="172"/>
    <s v="апартамент"/>
    <x v="3"/>
    <n v="1"/>
    <s v="Этаж 05"/>
    <x v="0"/>
    <s v="балкон"/>
    <n v="24.98"/>
    <n v="4.3099999999999996"/>
    <n v="29.29"/>
    <s v="нет"/>
    <s v="На двор"/>
    <s v="нет"/>
    <n v="310000"/>
    <n v="9079900"/>
    <e v="#REF!"/>
    <m/>
    <e v="#REF!"/>
    <m/>
    <s v="В продаже"/>
    <m/>
    <s v="апартаментст"/>
    <m/>
  </r>
  <r>
    <n v="1175"/>
    <n v="173"/>
    <s v="апартамент"/>
    <x v="3"/>
    <n v="1"/>
    <s v="Этаж 05"/>
    <x v="0"/>
    <s v="балкон"/>
    <n v="24.98"/>
    <n v="4.3099999999999996"/>
    <n v="29.29"/>
    <s v="нет"/>
    <s v="На двор"/>
    <s v="нет"/>
    <n v="310000"/>
    <n v="9079900"/>
    <e v="#REF!"/>
    <m/>
    <e v="#REF!"/>
    <m/>
    <s v="В продаже"/>
    <m/>
    <s v="апартаментст"/>
    <m/>
  </r>
  <r>
    <n v="1176"/>
    <n v="174"/>
    <s v="апартамент"/>
    <x v="3"/>
    <n v="1"/>
    <s v="Этаж 05"/>
    <x v="0"/>
    <s v="балкон"/>
    <n v="24.98"/>
    <n v="4.3099999999999996"/>
    <n v="29.29"/>
    <s v="нет"/>
    <s v="На двор"/>
    <s v="нет"/>
    <n v="310000"/>
    <n v="9079900"/>
    <e v="#REF!"/>
    <m/>
    <e v="#REF!"/>
    <m/>
    <s v="В продаже"/>
    <m/>
    <s v="апартаментст"/>
    <m/>
  </r>
  <r>
    <n v="1177"/>
    <n v="175"/>
    <s v="апартамент"/>
    <x v="3"/>
    <n v="1"/>
    <s v="Этаж 05"/>
    <x v="0"/>
    <s v="балкон"/>
    <n v="24.98"/>
    <n v="4.3099999999999996"/>
    <n v="29.29"/>
    <s v="нет"/>
    <s v="На двор"/>
    <s v="нет"/>
    <n v="310000"/>
    <n v="9079900"/>
    <e v="#REF!"/>
    <m/>
    <e v="#REF!"/>
    <m/>
    <s v="В продаже"/>
    <m/>
    <s v="апартаментст"/>
    <m/>
  </r>
  <r>
    <n v="1178"/>
    <n v="176"/>
    <s v="апартамент"/>
    <x v="3"/>
    <n v="1"/>
    <s v="Этаж 05"/>
    <x v="0"/>
    <s v="балкон"/>
    <n v="24.27"/>
    <n v="4.3099999999999996"/>
    <n v="28.58"/>
    <s v="нет"/>
    <s v="На двор"/>
    <s v="нет"/>
    <n v="310000"/>
    <n v="8859800"/>
    <e v="#REF!"/>
    <m/>
    <e v="#REF!"/>
    <m/>
    <s v="В продаже"/>
    <m/>
    <s v="апартаментст"/>
    <m/>
  </r>
  <r>
    <n v="1179"/>
    <n v="177"/>
    <s v="апартамент"/>
    <x v="3"/>
    <n v="1"/>
    <s v="Этаж 05"/>
    <x v="0"/>
    <s v="балкон"/>
    <n v="35.979999999999997"/>
    <n v="14.02"/>
    <n v="50"/>
    <s v="нет"/>
    <s v="На двор"/>
    <s v="нет"/>
    <n v="310000"/>
    <n v="15500000"/>
    <e v="#REF!"/>
    <m/>
    <e v="#REF!"/>
    <m/>
    <s v="В продаже"/>
    <m/>
    <s v="апартаментст"/>
    <m/>
  </r>
  <r>
    <n v="1180"/>
    <n v="178"/>
    <s v="апартамент"/>
    <x v="3"/>
    <n v="1"/>
    <s v="Этаж 05"/>
    <x v="0"/>
    <s v="балкон"/>
    <n v="35.979999999999997"/>
    <n v="14.02"/>
    <n v="50"/>
    <s v="да"/>
    <s v="На озеро"/>
    <s v="нет"/>
    <n v="320000"/>
    <n v="16000000"/>
    <e v="#REF!"/>
    <m/>
    <e v="#REF!"/>
    <m/>
    <s v="В продаже"/>
    <m/>
    <s v="апартаментст"/>
    <m/>
  </r>
  <r>
    <n v="1181"/>
    <n v="179"/>
    <s v="апартамент"/>
    <x v="3"/>
    <n v="1"/>
    <s v="Этаж 05"/>
    <x v="0"/>
    <s v="балкон"/>
    <n v="24.27"/>
    <n v="4.3099999999999996"/>
    <n v="28.58"/>
    <s v="да"/>
    <s v="На озеро"/>
    <s v="нет"/>
    <n v="320000"/>
    <n v="9145600"/>
    <e v="#REF!"/>
    <m/>
    <e v="#REF!"/>
    <m/>
    <s v="В продаже"/>
    <m/>
    <s v="апартаментст"/>
    <m/>
  </r>
  <r>
    <n v="1182"/>
    <n v="180"/>
    <s v="апартамент"/>
    <x v="3"/>
    <n v="1"/>
    <s v="Этаж 05"/>
    <x v="0"/>
    <s v="балкон"/>
    <n v="24.98"/>
    <n v="4.3099999999999996"/>
    <n v="29.29"/>
    <s v="да"/>
    <s v="На озеро"/>
    <s v="нет"/>
    <n v="320000"/>
    <n v="9372800"/>
    <e v="#REF!"/>
    <m/>
    <e v="#REF!"/>
    <m/>
    <s v="В продаже"/>
    <m/>
    <s v="апартаментст"/>
    <m/>
  </r>
  <r>
    <n v="1183"/>
    <n v="181"/>
    <s v="апартамент"/>
    <x v="3"/>
    <n v="1"/>
    <s v="Этаж 05"/>
    <x v="0"/>
    <s v="балкон"/>
    <n v="24.98"/>
    <n v="4.3099999999999996"/>
    <n v="29.29"/>
    <s v="да"/>
    <s v="На озеро"/>
    <s v="нет"/>
    <n v="320000"/>
    <n v="9372800"/>
    <e v="#REF!"/>
    <m/>
    <e v="#REF!"/>
    <m/>
    <s v="В продаже"/>
    <m/>
    <s v="апартаментст"/>
    <m/>
  </r>
  <r>
    <n v="1184"/>
    <n v="182"/>
    <s v="апартамент"/>
    <x v="3"/>
    <n v="1"/>
    <s v="Этаж 05"/>
    <x v="0"/>
    <s v="балкон"/>
    <n v="24.98"/>
    <n v="4.66"/>
    <n v="29.64"/>
    <s v="да"/>
    <s v="На озеро"/>
    <s v="нет"/>
    <n v="320000"/>
    <n v="9484800"/>
    <e v="#REF!"/>
    <m/>
    <e v="#REF!"/>
    <m/>
    <s v="В продаже"/>
    <m/>
    <s v="апартаментст"/>
    <m/>
  </r>
  <r>
    <n v="1185"/>
    <n v="183"/>
    <s v="апартамент"/>
    <x v="3"/>
    <n v="1"/>
    <s v="Этаж 05"/>
    <x v="0"/>
    <s v="балкон"/>
    <n v="30.01"/>
    <n v="5.49"/>
    <n v="35.5"/>
    <s v="да"/>
    <s v="На озеро"/>
    <s v="нет"/>
    <n v="320000"/>
    <n v="11360000"/>
    <e v="#REF!"/>
    <m/>
    <e v="#REF!"/>
    <m/>
    <s v="В продаже"/>
    <m/>
    <s v="апартаментст"/>
    <m/>
  </r>
  <r>
    <n v="1186"/>
    <n v="184"/>
    <s v="апартамент"/>
    <x v="3"/>
    <n v="1"/>
    <s v="Этаж 05"/>
    <x v="0"/>
    <s v="балкон"/>
    <n v="24.98"/>
    <n v="4.3099999999999996"/>
    <n v="29.29"/>
    <s v="да"/>
    <s v="На озеро"/>
    <s v="нет"/>
    <n v="320000"/>
    <n v="9372800"/>
    <e v="#REF!"/>
    <m/>
    <e v="#REF!"/>
    <m/>
    <s v="В продаже"/>
    <m/>
    <s v="апартаментст"/>
    <m/>
  </r>
  <r>
    <n v="1187"/>
    <n v="185"/>
    <s v="апартамент"/>
    <x v="3"/>
    <n v="1"/>
    <s v="Этаж 05"/>
    <x v="0"/>
    <s v="балкон"/>
    <n v="24.98"/>
    <n v="4.3099999999999996"/>
    <n v="29.29"/>
    <s v="да"/>
    <s v="На озеро"/>
    <s v="нет"/>
    <n v="320000"/>
    <n v="9372800"/>
    <e v="#REF!"/>
    <m/>
    <e v="#REF!"/>
    <m/>
    <s v="В продаже"/>
    <m/>
    <s v="апартаментст"/>
    <m/>
  </r>
  <r>
    <n v="1188"/>
    <n v="186"/>
    <s v="апартамент"/>
    <x v="3"/>
    <n v="1"/>
    <s v="Этаж 05"/>
    <x v="0"/>
    <s v="балкон"/>
    <n v="24.98"/>
    <n v="4.3099999999999996"/>
    <n v="29.29"/>
    <s v="да"/>
    <s v="На озеро"/>
    <s v="нет"/>
    <n v="320000"/>
    <n v="9372800"/>
    <e v="#REF!"/>
    <m/>
    <e v="#REF!"/>
    <m/>
    <s v="В продаже"/>
    <m/>
    <s v="апартаментст"/>
    <m/>
  </r>
  <r>
    <n v="1189"/>
    <n v="187"/>
    <s v="апартамент"/>
    <x v="3"/>
    <n v="1"/>
    <s v="Этаж 05"/>
    <x v="0"/>
    <s v="балкон"/>
    <n v="24.98"/>
    <n v="4.3099999999999996"/>
    <n v="29.29"/>
    <s v="да"/>
    <s v="На озеро"/>
    <s v="нет"/>
    <n v="320000"/>
    <n v="9372800"/>
    <e v="#REF!"/>
    <m/>
    <e v="#REF!"/>
    <m/>
    <s v="В продаже"/>
    <m/>
    <s v="апартаментст"/>
    <m/>
  </r>
  <r>
    <n v="1190"/>
    <n v="188"/>
    <s v="апартамент"/>
    <x v="3"/>
    <n v="1"/>
    <s v="Этаж 05"/>
    <x v="1"/>
    <s v="балкон"/>
    <n v="51.2"/>
    <n v="12.91"/>
    <n v="64.11"/>
    <s v="да"/>
    <s v="На озеро"/>
    <s v="нет"/>
    <n v="320000"/>
    <n v="20515200"/>
    <e v="#REF!"/>
    <m/>
    <e v="#REF!"/>
    <m/>
    <s v="В продаже"/>
    <m/>
    <s v="апартамент1АЕ"/>
    <m/>
  </r>
  <r>
    <n v="1191"/>
    <n v="189"/>
    <s v="апартамент"/>
    <x v="3"/>
    <n v="1"/>
    <s v="Этаж 05"/>
    <x v="0"/>
    <s v="балкон"/>
    <n v="24.74"/>
    <n v="4.3499999999999996"/>
    <n v="29.089999999999996"/>
    <s v="да"/>
    <s v="На озеро"/>
    <s v="нет"/>
    <n v="325000"/>
    <n v="9454249.9999999981"/>
    <e v="#REF!"/>
    <m/>
    <e v="#REF!"/>
    <m/>
    <s v="В продаже"/>
    <m/>
    <s v="апартаментст"/>
    <m/>
  </r>
  <r>
    <n v="1192"/>
    <n v="190"/>
    <s v="апартамент"/>
    <x v="3"/>
    <n v="1"/>
    <s v="Этаж 05"/>
    <x v="0"/>
    <s v="балкон"/>
    <n v="24.74"/>
    <n v="4.3499999999999996"/>
    <n v="29.089999999999996"/>
    <s v="да"/>
    <s v="На озеро"/>
    <s v="нет"/>
    <n v="325000"/>
    <n v="9454249.9999999981"/>
    <e v="#REF!"/>
    <m/>
    <e v="#REF!"/>
    <m/>
    <s v="В продаже"/>
    <m/>
    <s v="апартаментст"/>
    <m/>
  </r>
  <r>
    <n v="1193"/>
    <n v="191"/>
    <s v="апартамент"/>
    <x v="3"/>
    <n v="1"/>
    <s v="Этаж 05"/>
    <x v="0"/>
    <s v="балкон"/>
    <n v="24.73"/>
    <n v="3.72"/>
    <n v="28.45"/>
    <s v="да"/>
    <s v="На озеро"/>
    <s v="нет"/>
    <n v="325000"/>
    <n v="9246250"/>
    <e v="#REF!"/>
    <m/>
    <e v="#REF!"/>
    <m/>
    <s v="В продаже"/>
    <m/>
    <s v="апартаментст"/>
    <m/>
  </r>
  <r>
    <n v="1194"/>
    <n v="192"/>
    <s v="апартамент"/>
    <x v="3"/>
    <n v="1"/>
    <s v="Этаж 05"/>
    <x v="0"/>
    <s v="балкон"/>
    <n v="24.74"/>
    <n v="4.1500000000000004"/>
    <n v="28.89"/>
    <s v="да"/>
    <s v="На озеро"/>
    <s v="нет"/>
    <n v="325000"/>
    <n v="9389250"/>
    <e v="#REF!"/>
    <m/>
    <e v="#REF!"/>
    <m/>
    <s v="В продаже"/>
    <m/>
    <s v="апартаментст"/>
    <m/>
  </r>
  <r>
    <n v="1195"/>
    <n v="193"/>
    <s v="Апарт-отель"/>
    <x v="3"/>
    <n v="1"/>
    <s v="Этаж 06"/>
    <x v="0"/>
    <s v="балкон"/>
    <n v="35.83"/>
    <n v="7.28"/>
    <n v="43.11"/>
    <s v="да"/>
    <s v="На озеро"/>
    <s v="нет"/>
    <n v="330000"/>
    <n v="14226300"/>
    <e v="#REF!"/>
    <m/>
    <e v="#REF!"/>
    <m/>
    <s v="В продаже"/>
    <m/>
    <s v="Апарт-отельст"/>
    <m/>
  </r>
  <r>
    <n v="1196"/>
    <n v="194"/>
    <s v="Апарт-отель"/>
    <x v="3"/>
    <n v="1"/>
    <s v="Этаж 06"/>
    <x v="0"/>
    <s v="балкон"/>
    <n v="24.73"/>
    <n v="4.3899999999999997"/>
    <n v="29.12"/>
    <s v="да"/>
    <s v="На озеро"/>
    <s v="нет"/>
    <n v="325000"/>
    <n v="9464000"/>
    <e v="#REF!"/>
    <m/>
    <e v="#REF!"/>
    <m/>
    <s v="В продаже"/>
    <m/>
    <s v="Апарт-отельст"/>
    <m/>
  </r>
  <r>
    <n v="1197"/>
    <n v="195"/>
    <s v="Апарт-отель"/>
    <x v="3"/>
    <n v="1"/>
    <s v="Этаж 06"/>
    <x v="0"/>
    <s v="балкон"/>
    <n v="24.27"/>
    <n v="4.3899999999999997"/>
    <n v="28.66"/>
    <s v="да"/>
    <s v="На озеро"/>
    <s v="нет"/>
    <n v="325000"/>
    <n v="9314500"/>
    <e v="#REF!"/>
    <m/>
    <e v="#REF!"/>
    <m/>
    <s v="В продаже"/>
    <m/>
    <s v="Апарт-отельст"/>
    <m/>
  </r>
  <r>
    <n v="1198"/>
    <n v="196"/>
    <s v="Апарт-отель"/>
    <x v="3"/>
    <n v="1"/>
    <s v="Этаж 06"/>
    <x v="0"/>
    <s v="балкон"/>
    <n v="28.06"/>
    <n v="4.5"/>
    <n v="32.56"/>
    <s v="да"/>
    <s v="На озеро"/>
    <s v="нет"/>
    <n v="330000"/>
    <n v="10744800"/>
    <e v="#REF!"/>
    <m/>
    <e v="#REF!"/>
    <m/>
    <s v="В продаже"/>
    <m/>
    <s v="Апарт-отельст"/>
    <m/>
  </r>
  <r>
    <n v="1199"/>
    <n v="197"/>
    <s v="Апарт-отель"/>
    <x v="3"/>
    <n v="1"/>
    <s v="Этаж 06"/>
    <x v="0"/>
    <s v="балкон"/>
    <n v="28.04"/>
    <n v="4.5"/>
    <n v="32.54"/>
    <s v="нет"/>
    <s v="На двор"/>
    <s v="нет"/>
    <n v="320000"/>
    <n v="10412800"/>
    <e v="#REF!"/>
    <m/>
    <e v="#REF!"/>
    <m/>
    <s v="В продаже"/>
    <m/>
    <s v="Апарт-отельст"/>
    <m/>
  </r>
  <r>
    <n v="1200"/>
    <n v="198"/>
    <s v="Апарт-отель"/>
    <x v="3"/>
    <n v="1"/>
    <s v="Этаж 06"/>
    <x v="0"/>
    <s v="балкон"/>
    <n v="24.27"/>
    <n v="4.3899999999999997"/>
    <n v="28.66"/>
    <s v="нет"/>
    <s v="На двор"/>
    <s v="нет"/>
    <n v="310000"/>
    <n v="8884600"/>
    <e v="#REF!"/>
    <m/>
    <e v="#REF!"/>
    <m/>
    <s v="В продаже"/>
    <m/>
    <s v="Апарт-отельст"/>
    <m/>
  </r>
  <r>
    <n v="1201"/>
    <n v="199"/>
    <s v="Апарт-отель"/>
    <x v="3"/>
    <n v="1"/>
    <s v="Этаж 06"/>
    <x v="0"/>
    <s v="балкон"/>
    <n v="24.74"/>
    <n v="4.3899999999999997"/>
    <n v="29.13"/>
    <s v="нет"/>
    <s v="На двор"/>
    <s v="нет"/>
    <n v="310000"/>
    <n v="9030300"/>
    <e v="#REF!"/>
    <m/>
    <e v="#REF!"/>
    <m/>
    <s v="В продаже"/>
    <m/>
    <s v="Апарт-отельст"/>
    <m/>
  </r>
  <r>
    <n v="1202"/>
    <n v="200"/>
    <s v="Апарт-отель"/>
    <x v="3"/>
    <n v="1"/>
    <s v="Этаж 06"/>
    <x v="0"/>
    <s v="балкон"/>
    <n v="24.74"/>
    <n v="4.0199999999999996"/>
    <n v="28.759999999999998"/>
    <s v="нет"/>
    <s v="На двор"/>
    <s v="нет"/>
    <n v="310000"/>
    <n v="8915600"/>
    <e v="#REF!"/>
    <m/>
    <e v="#REF!"/>
    <m/>
    <s v="В продаже"/>
    <m/>
    <s v="Апарт-отельст"/>
    <m/>
  </r>
  <r>
    <n v="1203"/>
    <n v="201"/>
    <s v="Апарт-отель"/>
    <x v="3"/>
    <n v="1"/>
    <s v="Этаж 06"/>
    <x v="0"/>
    <s v="балкон"/>
    <n v="24.74"/>
    <n v="4.3899999999999997"/>
    <n v="29.13"/>
    <s v="нет"/>
    <s v="На двор"/>
    <s v="нет"/>
    <n v="310000"/>
    <n v="9030300"/>
    <e v="#REF!"/>
    <m/>
    <e v="#REF!"/>
    <m/>
    <s v="В продаже"/>
    <m/>
    <s v="Апарт-отельст"/>
    <m/>
  </r>
  <r>
    <n v="1204"/>
    <n v="202"/>
    <s v="апартамент"/>
    <x v="3"/>
    <n v="1"/>
    <s v="Этаж 06"/>
    <x v="0"/>
    <s v="балкон"/>
    <n v="24.74"/>
    <n v="4.3899999999999997"/>
    <n v="29.13"/>
    <s v="нет"/>
    <s v="На двор"/>
    <s v="нет"/>
    <n v="310000"/>
    <n v="9030300"/>
    <e v="#REF!"/>
    <m/>
    <e v="#REF!"/>
    <m/>
    <s v="В продаже"/>
    <m/>
    <s v="апартаментст"/>
    <m/>
  </r>
  <r>
    <n v="1205"/>
    <n v="203"/>
    <s v="апартамент"/>
    <x v="3"/>
    <n v="1"/>
    <s v="Этаж 06"/>
    <x v="0"/>
    <s v="балкон"/>
    <n v="24.74"/>
    <n v="4.3899999999999997"/>
    <n v="29.13"/>
    <s v="нет"/>
    <s v="На двор"/>
    <s v="нет"/>
    <n v="310000"/>
    <n v="9030300"/>
    <e v="#REF!"/>
    <m/>
    <e v="#REF!"/>
    <m/>
    <s v="В продаже"/>
    <m/>
    <s v="апартаментст"/>
    <m/>
  </r>
  <r>
    <n v="1206"/>
    <n v="204"/>
    <s v="апартамент"/>
    <x v="3"/>
    <n v="1"/>
    <s v="Этаж 06"/>
    <x v="0"/>
    <s v="балкон"/>
    <n v="24.74"/>
    <n v="4.3899999999999997"/>
    <n v="29.13"/>
    <s v="нет"/>
    <s v="На двор"/>
    <s v="нет"/>
    <n v="310000"/>
    <n v="9030300"/>
    <e v="#REF!"/>
    <m/>
    <e v="#REF!"/>
    <m/>
    <s v="В продаже"/>
    <m/>
    <s v="апартаментст"/>
    <m/>
  </r>
  <r>
    <n v="1207"/>
    <n v="205"/>
    <s v="апартамент"/>
    <x v="3"/>
    <n v="1"/>
    <s v="Этаж 06"/>
    <x v="0"/>
    <s v="балкон"/>
    <n v="24.74"/>
    <n v="3.8"/>
    <n v="28.54"/>
    <s v="нет"/>
    <s v="На двор"/>
    <s v="нет"/>
    <n v="310000"/>
    <n v="8847400"/>
    <e v="#REF!"/>
    <m/>
    <e v="#REF!"/>
    <m/>
    <s v="В продаже"/>
    <m/>
    <s v="апартаментст"/>
    <m/>
  </r>
  <r>
    <n v="1208"/>
    <n v="206"/>
    <s v="апартамент"/>
    <x v="3"/>
    <n v="1"/>
    <s v="Этаж 06"/>
    <x v="0"/>
    <s v="балкон"/>
    <n v="24.74"/>
    <n v="4.3499999999999996"/>
    <n v="29.089999999999996"/>
    <s v="нет"/>
    <s v="На двор"/>
    <s v="нет"/>
    <n v="310000"/>
    <n v="9017899.9999999981"/>
    <e v="#REF!"/>
    <m/>
    <e v="#REF!"/>
    <m/>
    <s v="В продаже"/>
    <m/>
    <s v="апартаментст"/>
    <m/>
  </r>
  <r>
    <n v="1209"/>
    <n v="207"/>
    <s v="апартамент"/>
    <x v="3"/>
    <n v="1"/>
    <s v="Этаж 06"/>
    <x v="0"/>
    <s v="балкон"/>
    <n v="30.42"/>
    <n v="3.54"/>
    <n v="33.96"/>
    <s v="нет"/>
    <s v="На двор"/>
    <s v="нет"/>
    <n v="310000"/>
    <n v="10527600"/>
    <e v="#REF!"/>
    <m/>
    <e v="#REF!"/>
    <m/>
    <s v="В продаже"/>
    <m/>
    <s v="апартаментст"/>
    <m/>
  </r>
  <r>
    <n v="1210"/>
    <n v="208"/>
    <s v="апартамент"/>
    <x v="3"/>
    <n v="1"/>
    <s v="Этаж 06"/>
    <x v="0"/>
    <s v="балкон"/>
    <n v="40.200000000000003"/>
    <n v="3.02"/>
    <n v="43.220000000000006"/>
    <s v="нет"/>
    <s v="На двор"/>
    <s v="нет"/>
    <n v="310000"/>
    <n v="13398200.000000002"/>
    <e v="#REF!"/>
    <m/>
    <e v="#REF!"/>
    <m/>
    <s v="В продаже"/>
    <m/>
    <s v="апартаментст"/>
    <m/>
  </r>
  <r>
    <n v="1211"/>
    <n v="209"/>
    <s v="апартамент"/>
    <x v="3"/>
    <n v="1"/>
    <s v="Этаж 06"/>
    <x v="0"/>
    <s v="балкон"/>
    <n v="24.98"/>
    <n v="4.3899999999999997"/>
    <n v="29.37"/>
    <s v="нет"/>
    <s v="На двор"/>
    <s v="нет"/>
    <n v="310000"/>
    <n v="9104700"/>
    <e v="#REF!"/>
    <m/>
    <e v="#REF!"/>
    <m/>
    <s v="В продаже"/>
    <m/>
    <s v="апартаментст"/>
    <m/>
  </r>
  <r>
    <n v="1212"/>
    <n v="210"/>
    <s v="апартамент"/>
    <x v="3"/>
    <n v="1"/>
    <s v="Этаж 06"/>
    <x v="0"/>
    <s v="балкон"/>
    <n v="24.98"/>
    <n v="4.3899999999999997"/>
    <n v="29.37"/>
    <s v="нет"/>
    <s v="На двор"/>
    <s v="нет"/>
    <n v="310000"/>
    <n v="9104700"/>
    <e v="#REF!"/>
    <m/>
    <e v="#REF!"/>
    <m/>
    <s v="В продаже"/>
    <m/>
    <s v="апартаментст"/>
    <m/>
  </r>
  <r>
    <n v="1213"/>
    <n v="211"/>
    <s v="апартамент"/>
    <x v="3"/>
    <n v="1"/>
    <s v="Этаж 06"/>
    <x v="0"/>
    <s v="балкон"/>
    <n v="24.98"/>
    <n v="4.3899999999999997"/>
    <n v="29.37"/>
    <s v="нет"/>
    <s v="На двор"/>
    <s v="нет"/>
    <n v="310000"/>
    <n v="9104700"/>
    <e v="#REF!"/>
    <m/>
    <e v="#REF!"/>
    <m/>
    <s v="В продаже"/>
    <m/>
    <s v="апартаментст"/>
    <m/>
  </r>
  <r>
    <n v="1214"/>
    <n v="212"/>
    <s v="апартамент"/>
    <x v="3"/>
    <n v="1"/>
    <s v="Этаж 06"/>
    <x v="0"/>
    <s v="балкон"/>
    <n v="24.98"/>
    <n v="4.3899999999999997"/>
    <n v="29.37"/>
    <s v="нет"/>
    <s v="На двор"/>
    <s v="нет"/>
    <n v="310000"/>
    <n v="9104700"/>
    <e v="#REF!"/>
    <m/>
    <e v="#REF!"/>
    <m/>
    <s v="В продаже"/>
    <m/>
    <s v="апартаментст"/>
    <m/>
  </r>
  <r>
    <n v="1215"/>
    <n v="213"/>
    <s v="апартамент"/>
    <x v="3"/>
    <n v="1"/>
    <s v="Этаж 06"/>
    <x v="0"/>
    <s v="балкон"/>
    <n v="24.98"/>
    <n v="4.3899999999999997"/>
    <n v="29.37"/>
    <s v="нет"/>
    <s v="На двор"/>
    <s v="нет"/>
    <n v="310000"/>
    <n v="9104700"/>
    <e v="#REF!"/>
    <m/>
    <e v="#REF!"/>
    <m/>
    <s v="В продаже"/>
    <m/>
    <s v="апартаментст"/>
    <m/>
  </r>
  <r>
    <n v="1216"/>
    <n v="214"/>
    <s v="апартамент"/>
    <x v="3"/>
    <n v="1"/>
    <s v="Этаж 06"/>
    <x v="0"/>
    <s v="балкон"/>
    <n v="24.98"/>
    <n v="4.3899999999999997"/>
    <n v="29.37"/>
    <s v="нет"/>
    <s v="На двор"/>
    <s v="нет"/>
    <n v="310000"/>
    <n v="9104700"/>
    <e v="#REF!"/>
    <m/>
    <e v="#REF!"/>
    <m/>
    <s v="В продаже"/>
    <m/>
    <s v="апартаментст"/>
    <m/>
  </r>
  <r>
    <n v="1217"/>
    <n v="215"/>
    <s v="апартамент"/>
    <x v="3"/>
    <n v="1"/>
    <s v="Этаж 06"/>
    <x v="0"/>
    <s v="балкон"/>
    <n v="24.98"/>
    <n v="4.3899999999999997"/>
    <n v="29.37"/>
    <s v="нет"/>
    <s v="На двор"/>
    <s v="нет"/>
    <n v="310000"/>
    <n v="9104700"/>
    <e v="#REF!"/>
    <m/>
    <e v="#REF!"/>
    <m/>
    <s v="В продаже"/>
    <m/>
    <s v="апартаментст"/>
    <m/>
  </r>
  <r>
    <n v="1218"/>
    <n v="216"/>
    <s v="апартамент"/>
    <x v="3"/>
    <n v="1"/>
    <s v="Этаж 06"/>
    <x v="0"/>
    <s v="балкон"/>
    <n v="24.27"/>
    <n v="4.3899999999999997"/>
    <n v="28.66"/>
    <s v="нет"/>
    <s v="На двор"/>
    <s v="нет"/>
    <n v="310000"/>
    <n v="8884600"/>
    <e v="#REF!"/>
    <m/>
    <e v="#REF!"/>
    <m/>
    <s v="В продаже"/>
    <m/>
    <s v="апартаментст"/>
    <m/>
  </r>
  <r>
    <n v="1219"/>
    <n v="217"/>
    <s v="апартамент"/>
    <x v="3"/>
    <n v="1"/>
    <s v="Этаж 06"/>
    <x v="0"/>
    <s v="балкон"/>
    <n v="35.979999999999997"/>
    <n v="14.1"/>
    <n v="50.08"/>
    <s v="нет"/>
    <s v="На двор"/>
    <s v="нет"/>
    <n v="310000"/>
    <n v="15524800"/>
    <e v="#REF!"/>
    <m/>
    <e v="#REF!"/>
    <m/>
    <s v="В продаже"/>
    <m/>
    <s v="апартаментст"/>
    <m/>
  </r>
  <r>
    <n v="1220"/>
    <n v="218"/>
    <s v="апартамент"/>
    <x v="3"/>
    <n v="1"/>
    <s v="Этаж 06"/>
    <x v="0"/>
    <s v="балкон"/>
    <n v="35.979999999999997"/>
    <n v="14.1"/>
    <n v="50.08"/>
    <s v="да"/>
    <s v="На озеро"/>
    <s v="нет"/>
    <n v="320000"/>
    <n v="16025600"/>
    <e v="#REF!"/>
    <m/>
    <e v="#REF!"/>
    <m/>
    <s v="В продаже"/>
    <m/>
    <s v="апартаментст"/>
    <m/>
  </r>
  <r>
    <n v="1221"/>
    <n v="219"/>
    <s v="апартамент"/>
    <x v="3"/>
    <n v="1"/>
    <s v="Этаж 06"/>
    <x v="0"/>
    <s v="балкон"/>
    <n v="24.27"/>
    <n v="4.3899999999999997"/>
    <n v="28.66"/>
    <s v="да"/>
    <s v="На озеро"/>
    <s v="нет"/>
    <n v="320000"/>
    <n v="9171200"/>
    <e v="#REF!"/>
    <m/>
    <e v="#REF!"/>
    <m/>
    <s v="В продаже"/>
    <m/>
    <s v="апартаментст"/>
    <m/>
  </r>
  <r>
    <n v="1222"/>
    <n v="220"/>
    <s v="апартамент"/>
    <x v="3"/>
    <n v="1"/>
    <s v="Этаж 06"/>
    <x v="0"/>
    <s v="балкон"/>
    <n v="24.98"/>
    <n v="4.3899999999999997"/>
    <n v="29.37"/>
    <s v="да"/>
    <s v="На озеро"/>
    <s v="нет"/>
    <n v="320000"/>
    <n v="9398400"/>
    <e v="#REF!"/>
    <m/>
    <e v="#REF!"/>
    <m/>
    <s v="В продаже"/>
    <m/>
    <s v="апартаментст"/>
    <m/>
  </r>
  <r>
    <n v="1223"/>
    <n v="221"/>
    <s v="апартамент"/>
    <x v="3"/>
    <n v="1"/>
    <s v="Этаж 06"/>
    <x v="0"/>
    <s v="балкон"/>
    <n v="24.98"/>
    <n v="4.3899999999999997"/>
    <n v="29.37"/>
    <s v="да"/>
    <s v="На озеро"/>
    <s v="нет"/>
    <n v="320000"/>
    <n v="9398400"/>
    <e v="#REF!"/>
    <m/>
    <e v="#REF!"/>
    <m/>
    <s v="В продаже"/>
    <m/>
    <s v="апартаментст"/>
    <m/>
  </r>
  <r>
    <n v="1224"/>
    <n v="222"/>
    <s v="апартамент"/>
    <x v="3"/>
    <n v="1"/>
    <s v="Этаж 06"/>
    <x v="0"/>
    <s v="балкон"/>
    <n v="24.98"/>
    <n v="4.66"/>
    <n v="29.64"/>
    <s v="да"/>
    <s v="На озеро"/>
    <s v="нет"/>
    <n v="320000"/>
    <n v="9484800"/>
    <e v="#REF!"/>
    <m/>
    <e v="#REF!"/>
    <m/>
    <s v="В продаже"/>
    <m/>
    <s v="апартаментст"/>
    <m/>
  </r>
  <r>
    <n v="1225"/>
    <n v="223"/>
    <s v="апартамент"/>
    <x v="3"/>
    <n v="1"/>
    <s v="Этаж 06"/>
    <x v="0"/>
    <s v="балкон"/>
    <n v="30.01"/>
    <n v="5.49"/>
    <n v="35.5"/>
    <s v="да"/>
    <s v="На озеро"/>
    <s v="нет"/>
    <n v="320000"/>
    <n v="11360000"/>
    <e v="#REF!"/>
    <m/>
    <e v="#REF!"/>
    <m/>
    <s v="В продаже"/>
    <m/>
    <s v="апартаментст"/>
    <m/>
  </r>
  <r>
    <n v="1226"/>
    <n v="224"/>
    <s v="апартамент"/>
    <x v="3"/>
    <n v="1"/>
    <s v="Этаж 06"/>
    <x v="0"/>
    <s v="балкон"/>
    <n v="24.98"/>
    <n v="4.3899999999999997"/>
    <n v="29.37"/>
    <s v="да"/>
    <s v="На озеро"/>
    <s v="нет"/>
    <n v="320000"/>
    <n v="9398400"/>
    <e v="#REF!"/>
    <m/>
    <e v="#REF!"/>
    <m/>
    <s v="В продаже"/>
    <m/>
    <s v="апартаментст"/>
    <m/>
  </r>
  <r>
    <n v="1227"/>
    <n v="225"/>
    <s v="апартамент"/>
    <x v="3"/>
    <n v="1"/>
    <s v="Этаж 06"/>
    <x v="0"/>
    <s v="балкон"/>
    <n v="24.98"/>
    <n v="4.3899999999999997"/>
    <n v="29.37"/>
    <s v="да"/>
    <s v="На озеро"/>
    <s v="нет"/>
    <n v="320000"/>
    <n v="9398400"/>
    <e v="#REF!"/>
    <m/>
    <e v="#REF!"/>
    <m/>
    <s v="В продаже"/>
    <m/>
    <s v="апартаментст"/>
    <m/>
  </r>
  <r>
    <n v="1228"/>
    <n v="226"/>
    <s v="апартамент"/>
    <x v="3"/>
    <n v="1"/>
    <s v="Этаж 06"/>
    <x v="0"/>
    <s v="балкон"/>
    <n v="24.98"/>
    <n v="4.3899999999999997"/>
    <n v="29.37"/>
    <s v="да"/>
    <s v="На озеро"/>
    <s v="нет"/>
    <n v="320000"/>
    <n v="9398400"/>
    <e v="#REF!"/>
    <m/>
    <e v="#REF!"/>
    <m/>
    <s v="В продаже"/>
    <m/>
    <s v="апартаментст"/>
    <m/>
  </r>
  <r>
    <n v="1229"/>
    <n v="227"/>
    <s v="апартамент"/>
    <x v="3"/>
    <n v="1"/>
    <s v="Этаж 06"/>
    <x v="0"/>
    <s v="балкон"/>
    <n v="24.98"/>
    <n v="4.3899999999999997"/>
    <n v="29.37"/>
    <s v="да"/>
    <s v="На озеро"/>
    <s v="нет"/>
    <n v="320000"/>
    <n v="9398400"/>
    <e v="#REF!"/>
    <m/>
    <e v="#REF!"/>
    <m/>
    <s v="В продаже"/>
    <m/>
    <s v="апартаментст"/>
    <m/>
  </r>
  <r>
    <n v="1230"/>
    <n v="228"/>
    <s v="апартамент"/>
    <x v="3"/>
    <n v="1"/>
    <s v="Этаж 06"/>
    <x v="1"/>
    <s v="балкон"/>
    <n v="51.2"/>
    <n v="13.06"/>
    <n v="64.260000000000005"/>
    <s v="да"/>
    <s v="На озеро"/>
    <s v="нет"/>
    <n v="320000"/>
    <n v="20563200"/>
    <e v="#REF!"/>
    <m/>
    <e v="#REF!"/>
    <m/>
    <s v="В продаже"/>
    <m/>
    <s v="апартамент1АЕ"/>
    <m/>
  </r>
  <r>
    <n v="1231"/>
    <n v="229"/>
    <s v="апартамент"/>
    <x v="3"/>
    <n v="1"/>
    <s v="Этаж 06"/>
    <x v="0"/>
    <s v="балкон"/>
    <n v="24.74"/>
    <n v="4.3499999999999996"/>
    <n v="29.089999999999996"/>
    <s v="да"/>
    <s v="На озеро"/>
    <s v="нет"/>
    <n v="325000"/>
    <n v="9454249.9999999981"/>
    <e v="#REF!"/>
    <m/>
    <e v="#REF!"/>
    <m/>
    <s v="В продаже"/>
    <m/>
    <s v="апартаментст"/>
    <m/>
  </r>
  <r>
    <n v="1232"/>
    <n v="230"/>
    <s v="апартамент"/>
    <x v="3"/>
    <n v="1"/>
    <s v="Этаж 06"/>
    <x v="0"/>
    <s v="балкон"/>
    <n v="24.74"/>
    <n v="4.3499999999999996"/>
    <n v="29.089999999999996"/>
    <s v="да"/>
    <s v="На озеро"/>
    <s v="нет"/>
    <n v="325000"/>
    <n v="9454249.9999999981"/>
    <e v="#REF!"/>
    <m/>
    <e v="#REF!"/>
    <m/>
    <s v="В продаже"/>
    <m/>
    <s v="апартаментст"/>
    <m/>
  </r>
  <r>
    <n v="1233"/>
    <n v="231"/>
    <s v="апартамент"/>
    <x v="3"/>
    <n v="1"/>
    <s v="Этаж 06"/>
    <x v="0"/>
    <s v="балкон"/>
    <n v="24.73"/>
    <n v="3.8"/>
    <n v="28.53"/>
    <s v="да"/>
    <s v="На озеро"/>
    <s v="нет"/>
    <n v="325000"/>
    <n v="9272250"/>
    <e v="#REF!"/>
    <m/>
    <e v="#REF!"/>
    <m/>
    <s v="В продаже"/>
    <m/>
    <s v="апартаментст"/>
    <m/>
  </r>
  <r>
    <n v="1234"/>
    <n v="232"/>
    <s v="апартамент"/>
    <x v="3"/>
    <n v="1"/>
    <s v="Этаж 06"/>
    <x v="0"/>
    <s v="балкон"/>
    <n v="24.74"/>
    <n v="4.2300000000000004"/>
    <n v="28.97"/>
    <s v="да"/>
    <s v="На озеро"/>
    <s v="нет"/>
    <n v="325000"/>
    <n v="9415250"/>
    <e v="#REF!"/>
    <m/>
    <e v="#REF!"/>
    <m/>
    <s v="В продаже"/>
    <m/>
    <s v="апартаментст"/>
    <m/>
  </r>
  <r>
    <n v="1235"/>
    <n v="233"/>
    <s v="Апарт-отель"/>
    <x v="3"/>
    <n v="1"/>
    <s v="Этаж 07"/>
    <x v="0"/>
    <s v="балкон"/>
    <n v="35.83"/>
    <n v="7.28"/>
    <n v="43.11"/>
    <s v="да"/>
    <s v="На озеро"/>
    <s v="нет"/>
    <n v="335000"/>
    <n v="14441850"/>
    <e v="#REF!"/>
    <m/>
    <e v="#REF!"/>
    <m/>
    <s v="В продаже"/>
    <m/>
    <s v="Апарт-отельст"/>
    <m/>
  </r>
  <r>
    <n v="1236"/>
    <n v="234"/>
    <s v="Апарт-отель"/>
    <x v="3"/>
    <n v="1"/>
    <s v="Этаж 07"/>
    <x v="0"/>
    <s v="балкон"/>
    <n v="24.73"/>
    <n v="4.3099999999999996"/>
    <n v="29.04"/>
    <s v="да"/>
    <s v="На озеро"/>
    <s v="нет"/>
    <n v="335000"/>
    <n v="9728400"/>
    <e v="#REF!"/>
    <m/>
    <e v="#REF!"/>
    <m/>
    <s v="В продаже"/>
    <m/>
    <s v="Апарт-отельст"/>
    <m/>
  </r>
  <r>
    <n v="1237"/>
    <n v="235"/>
    <s v="Апарт-отель"/>
    <x v="3"/>
    <n v="1"/>
    <s v="Этаж 07"/>
    <x v="0"/>
    <s v="балкон"/>
    <n v="24.27"/>
    <n v="4.3099999999999996"/>
    <n v="28.58"/>
    <s v="да"/>
    <s v="На озеро"/>
    <s v="нет"/>
    <n v="335000"/>
    <n v="9574300"/>
    <e v="#REF!"/>
    <m/>
    <e v="#REF!"/>
    <m/>
    <s v="В продаже"/>
    <m/>
    <s v="Апарт-отельст"/>
    <m/>
  </r>
  <r>
    <n v="1238"/>
    <n v="236"/>
    <s v="Апарт-отель"/>
    <x v="3"/>
    <n v="1"/>
    <s v="Этаж 07"/>
    <x v="0"/>
    <s v="балкон"/>
    <n v="28.06"/>
    <n v="4.42"/>
    <n v="32.479999999999997"/>
    <s v="да"/>
    <s v="На озеро"/>
    <s v="нет"/>
    <n v="335000"/>
    <n v="10880799.999999998"/>
    <e v="#REF!"/>
    <m/>
    <e v="#REF!"/>
    <m/>
    <s v="В продаже"/>
    <m/>
    <s v="Апарт-отельст"/>
    <m/>
  </r>
  <r>
    <n v="1239"/>
    <n v="237"/>
    <s v="Апарт-отель"/>
    <x v="3"/>
    <n v="1"/>
    <s v="Этаж 07"/>
    <x v="0"/>
    <s v="балкон"/>
    <n v="28.04"/>
    <n v="4.42"/>
    <n v="32.46"/>
    <s v="нет"/>
    <s v="На двор"/>
    <s v="нет"/>
    <n v="320000"/>
    <n v="10387200"/>
    <e v="#REF!"/>
    <m/>
    <e v="#REF!"/>
    <m/>
    <s v="В продаже"/>
    <m/>
    <s v="Апарт-отельст"/>
    <m/>
  </r>
  <r>
    <n v="1240"/>
    <n v="238"/>
    <s v="Апарт-отель"/>
    <x v="3"/>
    <n v="1"/>
    <s v="Этаж 07"/>
    <x v="0"/>
    <s v="балкон"/>
    <n v="24.27"/>
    <n v="4.3099999999999996"/>
    <n v="28.58"/>
    <s v="нет"/>
    <s v="На двор"/>
    <s v="нет"/>
    <n v="310000"/>
    <n v="8859800"/>
    <e v="#REF!"/>
    <m/>
    <e v="#REF!"/>
    <m/>
    <s v="В продаже"/>
    <m/>
    <s v="Апарт-отельст"/>
    <m/>
  </r>
  <r>
    <n v="1241"/>
    <n v="239"/>
    <s v="Апарт-отель"/>
    <x v="3"/>
    <n v="1"/>
    <s v="Этаж 07"/>
    <x v="0"/>
    <s v="балкон"/>
    <n v="24.74"/>
    <n v="4.3099999999999996"/>
    <n v="29.049999999999997"/>
    <s v="нет"/>
    <s v="На двор"/>
    <s v="нет"/>
    <n v="310000"/>
    <n v="9005500"/>
    <e v="#REF!"/>
    <m/>
    <e v="#REF!"/>
    <m/>
    <s v="В продаже"/>
    <m/>
    <s v="Апарт-отельст"/>
    <m/>
  </r>
  <r>
    <n v="1242"/>
    <n v="240"/>
    <s v="Апарт-отель"/>
    <x v="3"/>
    <n v="1"/>
    <s v="Этаж 07"/>
    <x v="0"/>
    <s v="балкон"/>
    <n v="24.74"/>
    <n v="3.86"/>
    <n v="28.599999999999998"/>
    <s v="нет"/>
    <s v="На двор"/>
    <s v="нет"/>
    <n v="310000"/>
    <n v="8866000"/>
    <e v="#REF!"/>
    <m/>
    <e v="#REF!"/>
    <m/>
    <s v="В продаже"/>
    <m/>
    <s v="Апарт-отельст"/>
    <m/>
  </r>
  <r>
    <n v="1243"/>
    <n v="241"/>
    <s v="Апарт-отель"/>
    <x v="3"/>
    <n v="1"/>
    <s v="Этаж 07"/>
    <x v="0"/>
    <s v="балкон"/>
    <n v="24.74"/>
    <n v="4.3099999999999996"/>
    <n v="29.049999999999997"/>
    <s v="нет"/>
    <s v="На двор"/>
    <s v="нет"/>
    <n v="310000"/>
    <n v="9005500"/>
    <e v="#REF!"/>
    <m/>
    <e v="#REF!"/>
    <m/>
    <s v="В продаже"/>
    <m/>
    <s v="Апарт-отельст"/>
    <m/>
  </r>
  <r>
    <n v="1244"/>
    <n v="242"/>
    <s v="апартамент"/>
    <x v="3"/>
    <n v="1"/>
    <s v="Этаж 07"/>
    <x v="0"/>
    <s v="балкон"/>
    <n v="24.74"/>
    <n v="4.3099999999999996"/>
    <n v="29.049999999999997"/>
    <s v="нет"/>
    <s v="На двор"/>
    <s v="нет"/>
    <n v="310000"/>
    <n v="9005500"/>
    <e v="#REF!"/>
    <m/>
    <e v="#REF!"/>
    <m/>
    <s v="В продаже"/>
    <m/>
    <s v="апартаментст"/>
    <m/>
  </r>
  <r>
    <n v="1245"/>
    <n v="243"/>
    <s v="апартамент"/>
    <x v="3"/>
    <n v="1"/>
    <s v="Этаж 07"/>
    <x v="0"/>
    <s v="балкон"/>
    <n v="24.74"/>
    <n v="4.3099999999999996"/>
    <n v="29.049999999999997"/>
    <s v="нет"/>
    <s v="На двор"/>
    <s v="нет"/>
    <n v="310000"/>
    <n v="9005500"/>
    <e v="#REF!"/>
    <m/>
    <e v="#REF!"/>
    <m/>
    <s v="В продаже"/>
    <m/>
    <s v="апартаментст"/>
    <m/>
  </r>
  <r>
    <n v="1246"/>
    <n v="244"/>
    <s v="апартамент"/>
    <x v="3"/>
    <n v="1"/>
    <s v="Этаж 07"/>
    <x v="0"/>
    <s v="балкон"/>
    <n v="24.74"/>
    <n v="4.3099999999999996"/>
    <n v="29.049999999999997"/>
    <s v="нет"/>
    <s v="На двор"/>
    <s v="нет"/>
    <n v="310000"/>
    <n v="9005500"/>
    <e v="#REF!"/>
    <m/>
    <e v="#REF!"/>
    <m/>
    <s v="В продаже"/>
    <m/>
    <s v="апартаментст"/>
    <m/>
  </r>
  <r>
    <n v="1247"/>
    <n v="245"/>
    <s v="апартамент"/>
    <x v="3"/>
    <n v="1"/>
    <s v="Этаж 07"/>
    <x v="0"/>
    <s v="балкон"/>
    <n v="24.74"/>
    <n v="3.72"/>
    <n v="28.459999999999997"/>
    <s v="нет"/>
    <s v="На двор"/>
    <s v="нет"/>
    <n v="310000"/>
    <n v="8822600"/>
    <e v="#REF!"/>
    <m/>
    <e v="#REF!"/>
    <m/>
    <s v="В продаже"/>
    <m/>
    <s v="апартаментст"/>
    <m/>
  </r>
  <r>
    <n v="1248"/>
    <n v="246"/>
    <s v="апартамент"/>
    <x v="3"/>
    <n v="1"/>
    <s v="Этаж 07"/>
    <x v="0"/>
    <s v="балкон"/>
    <n v="24.74"/>
    <n v="4.3499999999999996"/>
    <n v="29.089999999999996"/>
    <s v="нет"/>
    <s v="На двор"/>
    <s v="нет"/>
    <n v="310000"/>
    <n v="9017899.9999999981"/>
    <e v="#REF!"/>
    <m/>
    <e v="#REF!"/>
    <m/>
    <s v="В продаже"/>
    <m/>
    <s v="апартаментст"/>
    <m/>
  </r>
  <r>
    <n v="1249"/>
    <n v="247"/>
    <s v="апартамент"/>
    <x v="3"/>
    <n v="1"/>
    <s v="Этаж 07"/>
    <x v="0"/>
    <s v="балкон"/>
    <n v="30.42"/>
    <n v="3.54"/>
    <n v="33.96"/>
    <s v="нет"/>
    <s v="На двор"/>
    <s v="нет"/>
    <n v="310000"/>
    <n v="10527600"/>
    <e v="#REF!"/>
    <m/>
    <e v="#REF!"/>
    <m/>
    <s v="В продаже"/>
    <m/>
    <s v="апартаментст"/>
    <m/>
  </r>
  <r>
    <n v="1250"/>
    <n v="248"/>
    <s v="апартамент"/>
    <x v="3"/>
    <n v="1"/>
    <s v="Этаж 07"/>
    <x v="0"/>
    <s v="балкон"/>
    <n v="40.200000000000003"/>
    <n v="2.94"/>
    <n v="43.14"/>
    <s v="нет"/>
    <s v="На двор"/>
    <s v="нет"/>
    <n v="310000"/>
    <n v="13373400"/>
    <e v="#REF!"/>
    <m/>
    <e v="#REF!"/>
    <m/>
    <s v="В продаже"/>
    <m/>
    <s v="апартаментст"/>
    <m/>
  </r>
  <r>
    <n v="1251"/>
    <n v="249"/>
    <s v="апартамент"/>
    <x v="3"/>
    <n v="1"/>
    <s v="Этаж 07"/>
    <x v="0"/>
    <s v="балкон"/>
    <n v="24.98"/>
    <n v="4.3099999999999996"/>
    <n v="29.29"/>
    <s v="нет"/>
    <s v="На двор"/>
    <s v="нет"/>
    <n v="310000"/>
    <n v="9079900"/>
    <e v="#REF!"/>
    <m/>
    <e v="#REF!"/>
    <m/>
    <s v="В продаже"/>
    <m/>
    <s v="апартаментст"/>
    <m/>
  </r>
  <r>
    <n v="1252"/>
    <n v="250"/>
    <s v="апартамент"/>
    <x v="3"/>
    <n v="1"/>
    <s v="Этаж 07"/>
    <x v="0"/>
    <s v="балкон"/>
    <n v="24.98"/>
    <n v="4.3099999999999996"/>
    <n v="29.29"/>
    <s v="нет"/>
    <s v="На двор"/>
    <s v="нет"/>
    <n v="310000"/>
    <n v="9079900"/>
    <e v="#REF!"/>
    <m/>
    <e v="#REF!"/>
    <m/>
    <s v="В продаже"/>
    <m/>
    <s v="апартаментст"/>
    <m/>
  </r>
  <r>
    <n v="1253"/>
    <n v="251"/>
    <s v="апартамент"/>
    <x v="3"/>
    <n v="1"/>
    <s v="Этаж 07"/>
    <x v="0"/>
    <s v="балкон"/>
    <n v="24.98"/>
    <n v="4.3099999999999996"/>
    <n v="29.29"/>
    <s v="нет"/>
    <s v="На двор"/>
    <s v="нет"/>
    <n v="310000"/>
    <n v="9079900"/>
    <e v="#REF!"/>
    <m/>
    <e v="#REF!"/>
    <m/>
    <s v="В продаже"/>
    <m/>
    <s v="апартаментст"/>
    <m/>
  </r>
  <r>
    <n v="1254"/>
    <n v="252"/>
    <s v="апартамент"/>
    <x v="3"/>
    <n v="1"/>
    <s v="Этаж 07"/>
    <x v="0"/>
    <s v="балкон"/>
    <n v="24.98"/>
    <n v="4.3099999999999996"/>
    <n v="29.29"/>
    <s v="нет"/>
    <s v="На двор"/>
    <s v="нет"/>
    <n v="310000"/>
    <n v="9079900"/>
    <e v="#REF!"/>
    <m/>
    <e v="#REF!"/>
    <m/>
    <s v="В продаже"/>
    <m/>
    <s v="апартаментст"/>
    <m/>
  </r>
  <r>
    <n v="1255"/>
    <n v="253"/>
    <s v="апартамент"/>
    <x v="3"/>
    <n v="1"/>
    <s v="Этаж 07"/>
    <x v="0"/>
    <s v="балкон"/>
    <n v="24.98"/>
    <n v="4.3099999999999996"/>
    <n v="29.29"/>
    <s v="нет"/>
    <s v="На двор"/>
    <s v="нет"/>
    <n v="310000"/>
    <n v="9079900"/>
    <e v="#REF!"/>
    <m/>
    <e v="#REF!"/>
    <m/>
    <s v="В продаже"/>
    <m/>
    <s v="апартаментст"/>
    <m/>
  </r>
  <r>
    <n v="1256"/>
    <n v="254"/>
    <s v="апартамент"/>
    <x v="3"/>
    <n v="1"/>
    <s v="Этаж 07"/>
    <x v="0"/>
    <s v="балкон"/>
    <n v="24.98"/>
    <n v="4.3099999999999996"/>
    <n v="29.29"/>
    <s v="нет"/>
    <s v="На двор"/>
    <s v="нет"/>
    <n v="310000"/>
    <n v="9079900"/>
    <e v="#REF!"/>
    <m/>
    <e v="#REF!"/>
    <m/>
    <s v="В продаже"/>
    <m/>
    <s v="апартаментст"/>
    <m/>
  </r>
  <r>
    <n v="1257"/>
    <n v="255"/>
    <s v="апартамент"/>
    <x v="3"/>
    <n v="1"/>
    <s v="Этаж 07"/>
    <x v="0"/>
    <s v="балкон"/>
    <n v="24.98"/>
    <n v="4.3099999999999996"/>
    <n v="29.29"/>
    <s v="нет"/>
    <s v="На двор"/>
    <s v="нет"/>
    <n v="310000"/>
    <n v="9079900"/>
    <e v="#REF!"/>
    <m/>
    <e v="#REF!"/>
    <m/>
    <s v="В продаже"/>
    <m/>
    <s v="апартаментст"/>
    <m/>
  </r>
  <r>
    <n v="1258"/>
    <n v="256"/>
    <s v="апартамент"/>
    <x v="3"/>
    <n v="1"/>
    <s v="Этаж 07"/>
    <x v="0"/>
    <s v="балкон"/>
    <n v="24.27"/>
    <n v="4.3099999999999996"/>
    <n v="28.58"/>
    <s v="нет"/>
    <s v="На двор"/>
    <s v="нет"/>
    <n v="310000"/>
    <n v="8859800"/>
    <e v="#REF!"/>
    <m/>
    <e v="#REF!"/>
    <m/>
    <s v="В продаже"/>
    <m/>
    <s v="апартаментст"/>
    <m/>
  </r>
  <r>
    <n v="1259"/>
    <n v="257"/>
    <s v="апартамент"/>
    <x v="3"/>
    <n v="1"/>
    <s v="Этаж 07"/>
    <x v="0"/>
    <s v="балкон"/>
    <n v="35.979999999999997"/>
    <n v="14.02"/>
    <n v="50"/>
    <s v="да"/>
    <s v="На море "/>
    <s v="нет"/>
    <n v="395000"/>
    <n v="19750000"/>
    <e v="#REF!"/>
    <m/>
    <e v="#REF!"/>
    <m/>
    <s v="В продаже"/>
    <m/>
    <s v="апартаментст"/>
    <m/>
  </r>
  <r>
    <n v="1260"/>
    <n v="258"/>
    <s v="апартамент"/>
    <x v="3"/>
    <n v="1"/>
    <s v="Этаж 07"/>
    <x v="0"/>
    <s v="балкон"/>
    <n v="35.979999999999997"/>
    <n v="14.02"/>
    <n v="50"/>
    <s v="да"/>
    <s v="На море "/>
    <s v="нет"/>
    <n v="395000"/>
    <n v="19750000"/>
    <e v="#REF!"/>
    <m/>
    <e v="#REF!"/>
    <m/>
    <s v="В продаже"/>
    <m/>
    <s v="апартаментст"/>
    <m/>
  </r>
  <r>
    <n v="1261"/>
    <n v="259"/>
    <s v="апартамент"/>
    <x v="3"/>
    <n v="1"/>
    <s v="Этаж 07"/>
    <x v="0"/>
    <s v="балкон"/>
    <n v="24.27"/>
    <n v="4.3099999999999996"/>
    <n v="28.58"/>
    <s v="да"/>
    <s v="На озеро"/>
    <s v="нет"/>
    <n v="330000"/>
    <n v="9431400"/>
    <e v="#REF!"/>
    <m/>
    <e v="#REF!"/>
    <m/>
    <s v="В продаже"/>
    <m/>
    <s v="апартаментст"/>
    <m/>
  </r>
  <r>
    <n v="1262"/>
    <n v="260"/>
    <s v="апартамент"/>
    <x v="3"/>
    <n v="1"/>
    <s v="Этаж 07"/>
    <x v="0"/>
    <s v="балкон"/>
    <n v="24.98"/>
    <n v="4.3099999999999996"/>
    <n v="29.29"/>
    <s v="да"/>
    <s v="На озеро"/>
    <s v="нет"/>
    <n v="330000"/>
    <n v="9665700"/>
    <e v="#REF!"/>
    <m/>
    <e v="#REF!"/>
    <m/>
    <s v="В продаже"/>
    <m/>
    <s v="апартаментст"/>
    <m/>
  </r>
  <r>
    <n v="1263"/>
    <n v="261"/>
    <s v="апартамент"/>
    <x v="3"/>
    <n v="1"/>
    <s v="Этаж 07"/>
    <x v="0"/>
    <s v="балкон"/>
    <n v="24.98"/>
    <n v="4.3099999999999996"/>
    <n v="29.29"/>
    <s v="да"/>
    <s v="На озеро"/>
    <s v="нет"/>
    <n v="330000"/>
    <n v="9665700"/>
    <e v="#REF!"/>
    <m/>
    <e v="#REF!"/>
    <m/>
    <s v="В продаже"/>
    <m/>
    <s v="апартаментст"/>
    <m/>
  </r>
  <r>
    <n v="1264"/>
    <n v="262"/>
    <s v="апартамент"/>
    <x v="3"/>
    <n v="1"/>
    <s v="Этаж 07"/>
    <x v="0"/>
    <s v="балкон"/>
    <n v="24.98"/>
    <n v="4.66"/>
    <n v="29.64"/>
    <s v="да"/>
    <s v="На озеро"/>
    <s v="нет"/>
    <n v="330000"/>
    <n v="9781200"/>
    <e v="#REF!"/>
    <m/>
    <e v="#REF!"/>
    <m/>
    <s v="В продаже"/>
    <m/>
    <s v="апартаментст"/>
    <m/>
  </r>
  <r>
    <n v="1265"/>
    <n v="263"/>
    <s v="апартамент"/>
    <x v="3"/>
    <n v="1"/>
    <s v="Этаж 07"/>
    <x v="0"/>
    <s v="балкон"/>
    <n v="30.01"/>
    <n v="5.49"/>
    <n v="35.5"/>
    <s v="да"/>
    <s v="На озеро"/>
    <s v="нет"/>
    <n v="330000"/>
    <n v="11715000"/>
    <e v="#REF!"/>
    <m/>
    <e v="#REF!"/>
    <m/>
    <s v="В продаже"/>
    <m/>
    <s v="апартаментст"/>
    <m/>
  </r>
  <r>
    <n v="1266"/>
    <n v="264"/>
    <s v="апартамент"/>
    <x v="3"/>
    <n v="1"/>
    <s v="Этаж 07"/>
    <x v="0"/>
    <s v="балкон"/>
    <n v="24.98"/>
    <n v="4.3099999999999996"/>
    <n v="29.29"/>
    <s v="да"/>
    <s v="На озеро"/>
    <s v="нет"/>
    <n v="330000"/>
    <n v="9665700"/>
    <e v="#REF!"/>
    <m/>
    <e v="#REF!"/>
    <m/>
    <s v="В продаже"/>
    <m/>
    <s v="апартаментст"/>
    <m/>
  </r>
  <r>
    <n v="1267"/>
    <n v="265"/>
    <s v="апартамент"/>
    <x v="3"/>
    <n v="1"/>
    <s v="Этаж 07"/>
    <x v="0"/>
    <s v="балкон"/>
    <n v="24.98"/>
    <n v="4.3099999999999996"/>
    <n v="29.29"/>
    <s v="да"/>
    <s v="На озеро"/>
    <s v="нет"/>
    <n v="330000"/>
    <n v="9665700"/>
    <e v="#REF!"/>
    <m/>
    <e v="#REF!"/>
    <m/>
    <s v="В продаже"/>
    <m/>
    <s v="апартаментст"/>
    <m/>
  </r>
  <r>
    <n v="1268"/>
    <n v="266"/>
    <s v="апартамент"/>
    <x v="3"/>
    <n v="1"/>
    <s v="Этаж 07"/>
    <x v="0"/>
    <s v="балкон"/>
    <n v="24.98"/>
    <n v="4.3099999999999996"/>
    <n v="29.29"/>
    <s v="да"/>
    <s v="На озеро"/>
    <s v="нет"/>
    <n v="330000"/>
    <n v="9665700"/>
    <e v="#REF!"/>
    <m/>
    <e v="#REF!"/>
    <m/>
    <s v="В продаже"/>
    <m/>
    <s v="апартаментст"/>
    <m/>
  </r>
  <r>
    <n v="1269"/>
    <n v="267"/>
    <s v="апартамент"/>
    <x v="3"/>
    <n v="1"/>
    <s v="Этаж 07"/>
    <x v="0"/>
    <s v="балкон"/>
    <n v="24.98"/>
    <n v="4.3099999999999996"/>
    <n v="29.29"/>
    <s v="да"/>
    <s v="На озеро"/>
    <s v="нет"/>
    <n v="330000"/>
    <n v="9665700"/>
    <e v="#REF!"/>
    <m/>
    <e v="#REF!"/>
    <m/>
    <s v="В продаже"/>
    <m/>
    <s v="апартаментст"/>
    <m/>
  </r>
  <r>
    <n v="1270"/>
    <n v="268"/>
    <s v="апартамент"/>
    <x v="3"/>
    <n v="1"/>
    <s v="Этаж 07"/>
    <x v="1"/>
    <s v="балкон"/>
    <n v="51.2"/>
    <n v="12.91"/>
    <n v="64.11"/>
    <s v="да"/>
    <s v="На озеро"/>
    <s v="нет"/>
    <n v="330000"/>
    <n v="21156300"/>
    <e v="#REF!"/>
    <m/>
    <e v="#REF!"/>
    <m/>
    <s v="В продаже"/>
    <m/>
    <s v="апартамент1АЕ"/>
    <m/>
  </r>
  <r>
    <n v="1271"/>
    <n v="269"/>
    <s v="апартамент"/>
    <x v="3"/>
    <n v="1"/>
    <s v="Этаж 07"/>
    <x v="0"/>
    <s v="балкон"/>
    <n v="24.74"/>
    <n v="4.3499999999999996"/>
    <n v="29.089999999999996"/>
    <s v="да"/>
    <s v="На озеро"/>
    <s v="нет"/>
    <n v="335000"/>
    <n v="9745149.9999999981"/>
    <e v="#REF!"/>
    <m/>
    <e v="#REF!"/>
    <m/>
    <s v="В продаже"/>
    <m/>
    <s v="апартаментст"/>
    <m/>
  </r>
  <r>
    <n v="1272"/>
    <n v="270"/>
    <s v="апартамент"/>
    <x v="3"/>
    <n v="1"/>
    <s v="Этаж 07"/>
    <x v="0"/>
    <s v="балкон"/>
    <n v="24.74"/>
    <n v="4.3499999999999996"/>
    <n v="29.089999999999996"/>
    <s v="да"/>
    <s v="На озеро"/>
    <s v="нет"/>
    <n v="335000"/>
    <n v="9745149.9999999981"/>
    <e v="#REF!"/>
    <m/>
    <e v="#REF!"/>
    <m/>
    <s v="В продаже"/>
    <m/>
    <s v="апартаментст"/>
    <m/>
  </r>
  <r>
    <n v="1273"/>
    <n v="271"/>
    <s v="апартамент"/>
    <x v="3"/>
    <n v="1"/>
    <s v="Этаж 07"/>
    <x v="0"/>
    <s v="балкон"/>
    <n v="24.74"/>
    <n v="3.72"/>
    <n v="28.459999999999997"/>
    <s v="да"/>
    <s v="На озеро"/>
    <s v="нет"/>
    <n v="335000"/>
    <n v="9534100"/>
    <e v="#REF!"/>
    <m/>
    <e v="#REF!"/>
    <m/>
    <s v="В продаже"/>
    <m/>
    <s v="апартаментст"/>
    <m/>
  </r>
  <r>
    <n v="1274"/>
    <n v="272"/>
    <s v="Апарт-отель"/>
    <x v="3"/>
    <n v="1"/>
    <s v="Этаж 08"/>
    <x v="0"/>
    <s v="балкон"/>
    <n v="35.83"/>
    <n v="7.28"/>
    <n v="43.11"/>
    <s v="да"/>
    <s v="На озеро"/>
    <s v="нет"/>
    <n v="330000"/>
    <n v="14226300"/>
    <e v="#REF!"/>
    <m/>
    <e v="#REF!"/>
    <m/>
    <s v="В продаже"/>
    <m/>
    <s v="Апарт-отельст"/>
    <m/>
  </r>
  <r>
    <n v="1275"/>
    <n v="273"/>
    <s v="Апарт-отель"/>
    <x v="3"/>
    <n v="1"/>
    <s v="Этаж 08"/>
    <x v="0"/>
    <s v="балкон"/>
    <n v="24.74"/>
    <n v="4.3099999999999996"/>
    <n v="29.049999999999997"/>
    <s v="да"/>
    <s v="На озеро"/>
    <s v="нет"/>
    <n v="330000"/>
    <n v="9586499.9999999981"/>
    <e v="#REF!"/>
    <m/>
    <e v="#REF!"/>
    <m/>
    <s v="В продаже"/>
    <m/>
    <s v="Апарт-отельст"/>
    <m/>
  </r>
  <r>
    <n v="1276"/>
    <n v="274"/>
    <s v="Апарт-отель"/>
    <x v="3"/>
    <n v="1"/>
    <s v="Этаж 08"/>
    <x v="0"/>
    <s v="балкон"/>
    <n v="24.27"/>
    <n v="4.3099999999999996"/>
    <n v="28.58"/>
    <s v="да"/>
    <s v="На озеро"/>
    <s v="нет"/>
    <n v="330000"/>
    <n v="9431400"/>
    <e v="#REF!"/>
    <m/>
    <e v="#REF!"/>
    <m/>
    <s v="В продаже"/>
    <m/>
    <s v="Апарт-отельст"/>
    <m/>
  </r>
  <r>
    <n v="1277"/>
    <n v="275"/>
    <s v="Апарт-отель"/>
    <x v="3"/>
    <n v="1"/>
    <s v="Этаж 08"/>
    <x v="0"/>
    <s v="балкон"/>
    <n v="28.04"/>
    <n v="4.42"/>
    <n v="32.46"/>
    <s v="да"/>
    <s v="На озеро"/>
    <s v="нет"/>
    <n v="340000"/>
    <n v="11036400"/>
    <e v="#REF!"/>
    <m/>
    <e v="#REF!"/>
    <m/>
    <s v="В продаже"/>
    <m/>
    <s v="Апарт-отельст"/>
    <m/>
  </r>
  <r>
    <n v="1278"/>
    <n v="276"/>
    <s v="Апарт-отель"/>
    <x v="3"/>
    <n v="1"/>
    <s v="Этаж 08"/>
    <x v="1"/>
    <s v="балкон"/>
    <n v="53.16"/>
    <n v="8.82"/>
    <n v="61.98"/>
    <s v="нет"/>
    <s v="На двор"/>
    <s v="нет"/>
    <n v="325000"/>
    <n v="20143500"/>
    <e v="#REF!"/>
    <m/>
    <e v="#REF!"/>
    <m/>
    <s v="В продаже"/>
    <m/>
    <s v="Апарт-отель1АЕ"/>
    <m/>
  </r>
  <r>
    <n v="1279"/>
    <n v="277"/>
    <s v="Апарт-отель"/>
    <x v="3"/>
    <n v="1"/>
    <s v="Этаж 08"/>
    <x v="0"/>
    <s v="балкон"/>
    <n v="24.74"/>
    <n v="4.3099999999999996"/>
    <n v="29.049999999999997"/>
    <s v="нет"/>
    <s v="На двор"/>
    <s v="нет"/>
    <n v="310000"/>
    <n v="9005500"/>
    <e v="#REF!"/>
    <m/>
    <e v="#REF!"/>
    <m/>
    <s v="В продаже"/>
    <m/>
    <s v="Апарт-отельст"/>
    <m/>
  </r>
  <r>
    <n v="1280"/>
    <n v="278"/>
    <s v="Апарт-отель"/>
    <x v="3"/>
    <n v="1"/>
    <s v="Этаж 08"/>
    <x v="0"/>
    <s v="балкон"/>
    <n v="24.74"/>
    <n v="3.86"/>
    <n v="28.599999999999998"/>
    <s v="нет"/>
    <s v="На двор"/>
    <s v="нет"/>
    <n v="310000"/>
    <n v="8866000"/>
    <e v="#REF!"/>
    <m/>
    <e v="#REF!"/>
    <m/>
    <s v="В продаже"/>
    <m/>
    <s v="Апарт-отельст"/>
    <m/>
  </r>
  <r>
    <n v="1281"/>
    <n v="279"/>
    <s v="Апарт-отель"/>
    <x v="3"/>
    <n v="1"/>
    <s v="Этаж 08"/>
    <x v="0"/>
    <s v="балкон"/>
    <n v="24.74"/>
    <n v="4.3099999999999996"/>
    <n v="29.049999999999997"/>
    <s v="нет"/>
    <s v="На двор"/>
    <s v="нет"/>
    <n v="310000"/>
    <n v="9005500"/>
    <e v="#REF!"/>
    <m/>
    <e v="#REF!"/>
    <m/>
    <s v="В продаже"/>
    <m/>
    <s v="Апарт-отельст"/>
    <m/>
  </r>
  <r>
    <n v="1282"/>
    <n v="280"/>
    <s v="апартамент"/>
    <x v="3"/>
    <n v="1"/>
    <s v="Этаж 08"/>
    <x v="0"/>
    <s v="балкон"/>
    <n v="24.74"/>
    <n v="4.3099999999999996"/>
    <n v="29.049999999999997"/>
    <s v="нет"/>
    <s v="На двор"/>
    <s v="нет"/>
    <n v="310000"/>
    <n v="9005500"/>
    <e v="#REF!"/>
    <m/>
    <e v="#REF!"/>
    <m/>
    <s v="В продаже"/>
    <m/>
    <s v="апартаментст"/>
    <m/>
  </r>
  <r>
    <n v="1283"/>
    <n v="281"/>
    <s v="апартамент"/>
    <x v="3"/>
    <n v="1"/>
    <s v="Этаж 08"/>
    <x v="0"/>
    <s v="балкон"/>
    <n v="24.74"/>
    <n v="4.3099999999999996"/>
    <n v="29.049999999999997"/>
    <s v="нет"/>
    <s v="На двор"/>
    <s v="нет"/>
    <n v="310000"/>
    <n v="9005500"/>
    <e v="#REF!"/>
    <m/>
    <e v="#REF!"/>
    <m/>
    <s v="В продаже"/>
    <m/>
    <s v="апартаментст"/>
    <m/>
  </r>
  <r>
    <n v="1284"/>
    <n v="282"/>
    <s v="апартамент"/>
    <x v="3"/>
    <n v="1"/>
    <s v="Этаж 08"/>
    <x v="1"/>
    <s v="балкон"/>
    <n v="49.45"/>
    <n v="8.11"/>
    <n v="57.56"/>
    <s v="нет"/>
    <s v="На двор"/>
    <s v="нет"/>
    <n v="310000"/>
    <n v="17843600"/>
    <e v="#REF!"/>
    <m/>
    <e v="#REF!"/>
    <m/>
    <s v="В продаже"/>
    <m/>
    <s v="апартамент1АЕ"/>
    <m/>
  </r>
  <r>
    <n v="1285"/>
    <n v="283"/>
    <s v="апартамент"/>
    <x v="3"/>
    <n v="1"/>
    <s v="Этаж 08"/>
    <x v="0"/>
    <s v="балкон"/>
    <n v="31.7"/>
    <n v="3.72"/>
    <n v="35.42"/>
    <s v="да"/>
    <s v="На озеро"/>
    <s v="нет"/>
    <n v="335000"/>
    <n v="11865700"/>
    <e v="#REF!"/>
    <m/>
    <e v="#REF!"/>
    <m/>
    <s v="В продаже"/>
    <m/>
    <s v="апартаментст"/>
    <m/>
  </r>
  <r>
    <n v="1286"/>
    <n v="284"/>
    <s v="апартамент"/>
    <x v="3"/>
    <n v="1"/>
    <s v="Этаж 09"/>
    <x v="0"/>
    <s v="балкон"/>
    <n v="35.83"/>
    <n v="7.28"/>
    <n v="43.11"/>
    <s v="да"/>
    <s v="На озеро"/>
    <s v="нет"/>
    <n v="335000"/>
    <n v="14441850"/>
    <e v="#REF!"/>
    <m/>
    <e v="#REF!"/>
    <m/>
    <s v="В продаже"/>
    <m/>
    <s v="апартаментст"/>
    <m/>
  </r>
  <r>
    <n v="1287"/>
    <n v="285"/>
    <s v="апартамент"/>
    <x v="3"/>
    <n v="1"/>
    <s v="Этаж 09"/>
    <x v="0"/>
    <s v="балкон"/>
    <n v="24.72"/>
    <n v="4.3899999999999997"/>
    <n v="29.11"/>
    <s v="да"/>
    <s v="На озеро"/>
    <s v="нет"/>
    <n v="335000"/>
    <n v="9751850"/>
    <e v="#REF!"/>
    <m/>
    <e v="#REF!"/>
    <m/>
    <s v="В продаже"/>
    <m/>
    <s v="апартаментст"/>
    <m/>
  </r>
  <r>
    <n v="1288"/>
    <n v="286"/>
    <s v="апартамент"/>
    <x v="3"/>
    <n v="1"/>
    <s v="Этаж 09"/>
    <x v="0"/>
    <s v="балкон"/>
    <n v="24.28"/>
    <n v="4.3899999999999997"/>
    <n v="28.67"/>
    <s v="да"/>
    <s v="На озеро"/>
    <s v="нет"/>
    <n v="335000"/>
    <n v="9604450"/>
    <e v="#REF!"/>
    <m/>
    <e v="#REF!"/>
    <m/>
    <s v="В продаже"/>
    <m/>
    <s v="апартаментст"/>
    <m/>
  </r>
  <r>
    <n v="1289"/>
    <n v="287"/>
    <s v="апартамент"/>
    <x v="3"/>
    <n v="1"/>
    <s v="Этаж 09"/>
    <x v="0"/>
    <s v="балкон"/>
    <n v="28.03"/>
    <n v="4.5"/>
    <n v="32.53"/>
    <s v="да"/>
    <s v="На озеро"/>
    <s v="нет"/>
    <n v="340000"/>
    <n v="11060200"/>
    <e v="#REF!"/>
    <m/>
    <e v="#REF!"/>
    <m/>
    <s v="В продаже"/>
    <m/>
    <s v="апартаментст"/>
    <m/>
  </r>
  <r>
    <n v="1290"/>
    <n v="288"/>
    <s v="апартамент"/>
    <x v="3"/>
    <n v="1"/>
    <s v="Этаж 09"/>
    <x v="1"/>
    <s v="балкон"/>
    <n v="53.16"/>
    <n v="8.9700000000000006"/>
    <n v="62.129999999999995"/>
    <s v="нет"/>
    <s v="На двор"/>
    <s v="нет"/>
    <n v="325000"/>
    <n v="20192250"/>
    <e v="#REF!"/>
    <m/>
    <e v="#REF!"/>
    <m/>
    <s v="В продаже"/>
    <m/>
    <s v="апартамент1АЕ"/>
    <m/>
  </r>
  <r>
    <n v="1291"/>
    <n v="289"/>
    <s v="апартамент"/>
    <x v="3"/>
    <n v="1"/>
    <s v="Этаж 09"/>
    <x v="0"/>
    <s v="балкон"/>
    <n v="24.73"/>
    <n v="4.3899999999999997"/>
    <n v="29.12"/>
    <s v="нет"/>
    <s v="На двор"/>
    <s v="нет"/>
    <n v="315000"/>
    <n v="9172800"/>
    <e v="#REF!"/>
    <m/>
    <e v="#REF!"/>
    <m/>
    <s v="В продаже"/>
    <m/>
    <s v="апартаментст"/>
    <m/>
  </r>
  <r>
    <n v="1292"/>
    <n v="290"/>
    <s v="апартамент"/>
    <x v="3"/>
    <n v="1"/>
    <s v="Этаж 09"/>
    <x v="0"/>
    <s v="балкон"/>
    <n v="24.73"/>
    <n v="4.0199999999999996"/>
    <n v="28.75"/>
    <s v="нет"/>
    <s v="На двор"/>
    <s v="нет"/>
    <n v="315000"/>
    <n v="9056250"/>
    <e v="#REF!"/>
    <m/>
    <e v="#REF!"/>
    <m/>
    <s v="В продаже"/>
    <m/>
    <s v="апартаментст"/>
    <m/>
  </r>
  <r>
    <n v="1293"/>
    <n v="291"/>
    <s v="апартамент"/>
    <x v="3"/>
    <n v="1"/>
    <s v="Этаж 09"/>
    <x v="0"/>
    <s v="балкон"/>
    <n v="24.74"/>
    <n v="4.3899999999999997"/>
    <n v="29.13"/>
    <s v="нет"/>
    <s v="На двор"/>
    <s v="нет"/>
    <n v="315000"/>
    <n v="9175950"/>
    <e v="#REF!"/>
    <m/>
    <e v="#REF!"/>
    <m/>
    <s v="В продаже"/>
    <m/>
    <s v="апартаментст"/>
    <m/>
  </r>
  <r>
    <n v="1294"/>
    <n v="292"/>
    <s v="апартамент"/>
    <x v="3"/>
    <n v="1"/>
    <s v="Этаж 09"/>
    <x v="0"/>
    <s v="балкон"/>
    <n v="24.73"/>
    <n v="4.3899999999999997"/>
    <n v="29.12"/>
    <s v="нет"/>
    <s v="На двор"/>
    <s v="нет"/>
    <n v="315000"/>
    <n v="9172800"/>
    <e v="#REF!"/>
    <m/>
    <e v="#REF!"/>
    <m/>
    <s v="В продаже"/>
    <m/>
    <s v="апартаментст"/>
    <m/>
  </r>
  <r>
    <n v="1295"/>
    <n v="293"/>
    <s v="апартамент"/>
    <x v="3"/>
    <n v="1"/>
    <s v="Этаж 09"/>
    <x v="0"/>
    <s v="балкон"/>
    <n v="24.73"/>
    <n v="4.3899999999999997"/>
    <n v="29.12"/>
    <s v="нет"/>
    <s v="На двор"/>
    <s v="нет"/>
    <n v="315000"/>
    <n v="9172800"/>
    <e v="#REF!"/>
    <m/>
    <e v="#REF!"/>
    <m/>
    <s v="В продаже"/>
    <m/>
    <s v="апартаментст"/>
    <m/>
  </r>
  <r>
    <n v="1296"/>
    <n v="294"/>
    <s v="апартамент"/>
    <x v="3"/>
    <n v="1"/>
    <s v="Этаж 09"/>
    <x v="1"/>
    <s v="балкон"/>
    <n v="49.46"/>
    <n v="8.26"/>
    <n v="57.72"/>
    <s v="нет"/>
    <s v="На двор"/>
    <s v="нет"/>
    <n v="325000"/>
    <n v="18759000"/>
    <e v="#REF!"/>
    <m/>
    <e v="#REF!"/>
    <m/>
    <s v="В продаже"/>
    <m/>
    <s v="апартамент1АЕ"/>
    <m/>
  </r>
  <r>
    <n v="1297"/>
    <n v="295"/>
    <s v="апартамент"/>
    <x v="3"/>
    <n v="1"/>
    <s v="Этаж 09"/>
    <x v="0"/>
    <s v="балкон"/>
    <n v="31.7"/>
    <n v="3.8"/>
    <n v="35.5"/>
    <s v="да"/>
    <s v="На озеро"/>
    <s v="нет"/>
    <n v="340000"/>
    <n v="12070000"/>
    <e v="#REF!"/>
    <m/>
    <e v="#REF!"/>
    <m/>
    <s v="В продаже"/>
    <m/>
    <s v="апартаментст"/>
    <m/>
  </r>
  <r>
    <n v="1298"/>
    <n v="296"/>
    <s v="апартамент"/>
    <x v="3"/>
    <n v="1"/>
    <s v="Этаж 10"/>
    <x v="0"/>
    <s v="балкон"/>
    <n v="35.82"/>
    <n v="7.28"/>
    <n v="43.1"/>
    <s v="да"/>
    <s v="На озеро"/>
    <s v="нет"/>
    <n v="335000"/>
    <n v="14438500"/>
    <e v="#REF!"/>
    <m/>
    <e v="#REF!"/>
    <m/>
    <s v="В продаже"/>
    <m/>
    <s v="апартаментст"/>
    <m/>
  </r>
  <r>
    <n v="1299"/>
    <n v="297"/>
    <s v="апартамент"/>
    <x v="3"/>
    <n v="1"/>
    <s v="Этаж 10"/>
    <x v="0"/>
    <s v="балкон"/>
    <n v="24.72"/>
    <n v="4.3099999999999996"/>
    <n v="29.029999999999998"/>
    <s v="да"/>
    <s v="На озеро"/>
    <s v="нет"/>
    <n v="335000"/>
    <n v="9725050"/>
    <e v="#REF!"/>
    <m/>
    <e v="#REF!"/>
    <m/>
    <s v="В продаже"/>
    <m/>
    <s v="апартаментст"/>
    <m/>
  </r>
  <r>
    <n v="1300"/>
    <n v="298"/>
    <s v="апартамент"/>
    <x v="3"/>
    <n v="1"/>
    <s v="Этаж 10"/>
    <x v="0"/>
    <s v="балкон"/>
    <n v="24.28"/>
    <n v="4.3099999999999996"/>
    <n v="28.59"/>
    <s v="да"/>
    <s v="На озеро"/>
    <s v="нет"/>
    <n v="335000"/>
    <n v="9577650"/>
    <e v="#REF!"/>
    <m/>
    <e v="#REF!"/>
    <m/>
    <s v="В продаже"/>
    <m/>
    <s v="апартаментст"/>
    <m/>
  </r>
  <r>
    <n v="1301"/>
    <n v="299"/>
    <s v="апартамент"/>
    <x v="3"/>
    <n v="1"/>
    <s v="Этаж 10"/>
    <x v="0"/>
    <s v="балкон"/>
    <n v="28.03"/>
    <n v="4.42"/>
    <n v="32.450000000000003"/>
    <s v="да"/>
    <s v="На озеро"/>
    <s v="нет"/>
    <n v="340000"/>
    <n v="11033000.000000002"/>
    <e v="#REF!"/>
    <m/>
    <e v="#REF!"/>
    <m/>
    <s v="В продаже"/>
    <m/>
    <s v="апартаментст"/>
    <m/>
  </r>
  <r>
    <n v="1302"/>
    <n v="300"/>
    <s v="апартамент"/>
    <x v="3"/>
    <n v="1"/>
    <s v="Этаж 10"/>
    <x v="1"/>
    <s v="балкон"/>
    <n v="53.16"/>
    <n v="8.82"/>
    <n v="61.98"/>
    <s v="нет"/>
    <s v="На двор"/>
    <s v="нет"/>
    <n v="325000"/>
    <n v="20143500"/>
    <e v="#REF!"/>
    <m/>
    <e v="#REF!"/>
    <m/>
    <s v="В продаже"/>
    <m/>
    <s v="апартамент1АЕ"/>
    <m/>
  </r>
  <r>
    <n v="1303"/>
    <n v="301"/>
    <s v="апартамент"/>
    <x v="3"/>
    <n v="1"/>
    <s v="Этаж 10"/>
    <x v="0"/>
    <s v="балкон"/>
    <n v="24.73"/>
    <n v="4.3099999999999996"/>
    <n v="29.04"/>
    <s v="нет"/>
    <s v="На двор"/>
    <s v="нет"/>
    <n v="315000"/>
    <n v="9147600"/>
    <e v="#REF!"/>
    <m/>
    <e v="#REF!"/>
    <m/>
    <s v="В продаже"/>
    <m/>
    <s v="апартаментст"/>
    <m/>
  </r>
  <r>
    <n v="1304"/>
    <n v="302"/>
    <s v="апартамент"/>
    <x v="3"/>
    <n v="1"/>
    <s v="Этаж 10"/>
    <x v="0"/>
    <s v="балкон"/>
    <n v="24.73"/>
    <n v="3.86"/>
    <n v="28.59"/>
    <s v="нет"/>
    <s v="На двор"/>
    <s v="нет"/>
    <n v="315000"/>
    <n v="9005850"/>
    <e v="#REF!"/>
    <m/>
    <e v="#REF!"/>
    <m/>
    <s v="В продаже"/>
    <m/>
    <s v="апартаментст"/>
    <m/>
  </r>
  <r>
    <n v="1305"/>
    <n v="303"/>
    <s v="апартамент"/>
    <x v="3"/>
    <n v="1"/>
    <s v="Этаж 10"/>
    <x v="0"/>
    <s v="балкон"/>
    <n v="24.74"/>
    <n v="4.3099999999999996"/>
    <n v="29.049999999999997"/>
    <s v="нет"/>
    <s v="На двор"/>
    <s v="нет"/>
    <n v="315000"/>
    <n v="9150750"/>
    <e v="#REF!"/>
    <m/>
    <e v="#REF!"/>
    <m/>
    <s v="В продаже"/>
    <m/>
    <s v="апартаментст"/>
    <m/>
  </r>
  <r>
    <n v="1306"/>
    <n v="304"/>
    <s v="апартамент"/>
    <x v="3"/>
    <n v="1"/>
    <s v="Этаж 10"/>
    <x v="0"/>
    <s v="балкон"/>
    <n v="24.73"/>
    <n v="4.3099999999999996"/>
    <n v="29.04"/>
    <s v="нет"/>
    <s v="На двор"/>
    <s v="нет"/>
    <n v="315000"/>
    <n v="9147600"/>
    <e v="#REF!"/>
    <m/>
    <e v="#REF!"/>
    <m/>
    <s v="В продаже"/>
    <m/>
    <s v="апартаментст"/>
    <m/>
  </r>
  <r>
    <n v="1307"/>
    <n v="305"/>
    <s v="апартамент"/>
    <x v="3"/>
    <n v="1"/>
    <s v="Этаж 10"/>
    <x v="0"/>
    <s v="балкон"/>
    <n v="24.73"/>
    <n v="4.3099999999999996"/>
    <n v="29.04"/>
    <s v="нет"/>
    <s v="На двор"/>
    <s v="нет"/>
    <n v="315000"/>
    <n v="9147600"/>
    <e v="#REF!"/>
    <m/>
    <e v="#REF!"/>
    <m/>
    <s v="В продаже"/>
    <m/>
    <s v="апартаментст"/>
    <m/>
  </r>
  <r>
    <n v="1308"/>
    <n v="306"/>
    <s v="апартамент"/>
    <x v="3"/>
    <n v="1"/>
    <s v="Этаж 10"/>
    <x v="1"/>
    <s v="балкон"/>
    <n v="49.46"/>
    <n v="8.82"/>
    <n v="58.28"/>
    <s v="нет"/>
    <s v="На двор"/>
    <s v="нет"/>
    <n v="325000"/>
    <n v="18941000"/>
    <e v="#REF!"/>
    <m/>
    <e v="#REF!"/>
    <m/>
    <s v="В продаже"/>
    <m/>
    <s v="апартамент1АЕ"/>
    <m/>
  </r>
  <r>
    <n v="1309"/>
    <n v="307"/>
    <s v="апартамент"/>
    <x v="3"/>
    <n v="1"/>
    <s v="Этаж 10"/>
    <x v="0"/>
    <s v="балкон"/>
    <n v="31.7"/>
    <n v="4.42"/>
    <n v="36.119999999999997"/>
    <s v="да"/>
    <s v="На озеро"/>
    <s v="нет"/>
    <n v="340000"/>
    <n v="12280800"/>
    <e v="#REF!"/>
    <m/>
    <e v="#REF!"/>
    <m/>
    <s v="В продаже"/>
    <m/>
    <s v="апартаментст"/>
    <m/>
  </r>
  <r>
    <n v="1310"/>
    <n v="308"/>
    <s v="апартамент"/>
    <x v="3"/>
    <n v="1"/>
    <s v="Этаж 11"/>
    <x v="0"/>
    <s v="балкон"/>
    <n v="35.82"/>
    <n v="7.28"/>
    <n v="43.1"/>
    <s v="да"/>
    <s v="На озеро"/>
    <s v="нет"/>
    <n v="335000"/>
    <n v="14438500"/>
    <e v="#REF!"/>
    <m/>
    <e v="#REF!"/>
    <m/>
    <s v="В продаже"/>
    <m/>
    <s v="апартаментст"/>
    <m/>
  </r>
  <r>
    <n v="1311"/>
    <n v="309"/>
    <s v="апартамент"/>
    <x v="3"/>
    <n v="1"/>
    <s v="Этаж 11"/>
    <x v="0"/>
    <s v="балкон"/>
    <n v="24.72"/>
    <n v="4.3099999999999996"/>
    <n v="29.029999999999998"/>
    <s v="да"/>
    <s v="На озеро"/>
    <s v="нет"/>
    <n v="335000"/>
    <n v="9725050"/>
    <e v="#REF!"/>
    <m/>
    <e v="#REF!"/>
    <m/>
    <s v="В продаже"/>
    <m/>
    <s v="апартаментст"/>
    <m/>
  </r>
  <r>
    <n v="1312"/>
    <n v="310"/>
    <s v="апартамент"/>
    <x v="3"/>
    <n v="1"/>
    <s v="Этаж 11"/>
    <x v="0"/>
    <s v="балкон"/>
    <n v="24.28"/>
    <n v="4.3099999999999996"/>
    <n v="28.59"/>
    <s v="да"/>
    <s v="На озеро"/>
    <s v="нет"/>
    <n v="335000"/>
    <n v="9577650"/>
    <e v="#REF!"/>
    <m/>
    <e v="#REF!"/>
    <m/>
    <s v="В продаже"/>
    <m/>
    <s v="апартаментст"/>
    <m/>
  </r>
  <r>
    <n v="1313"/>
    <n v="311"/>
    <s v="апартамент"/>
    <x v="3"/>
    <n v="1"/>
    <s v="Этаж 11"/>
    <x v="0"/>
    <s v="балкон"/>
    <n v="28.03"/>
    <n v="4.42"/>
    <n v="32.450000000000003"/>
    <s v="да"/>
    <s v="На озеро"/>
    <s v="нет"/>
    <n v="340000"/>
    <n v="11033000.000000002"/>
    <e v="#REF!"/>
    <m/>
    <e v="#REF!"/>
    <m/>
    <s v="В продаже"/>
    <m/>
    <s v="апартаментст"/>
    <m/>
  </r>
  <r>
    <n v="1314"/>
    <n v="312"/>
    <s v="апартамент"/>
    <x v="3"/>
    <n v="1"/>
    <s v="Этаж 11"/>
    <x v="1"/>
    <s v="балкон"/>
    <n v="53.16"/>
    <n v="8.82"/>
    <n v="61.98"/>
    <s v="нет"/>
    <s v="На двор"/>
    <s v="нет"/>
    <n v="325000"/>
    <n v="20143500"/>
    <e v="#REF!"/>
    <m/>
    <e v="#REF!"/>
    <m/>
    <s v="В продаже"/>
    <m/>
    <s v="апартамент1АЕ"/>
    <m/>
  </r>
  <r>
    <n v="1315"/>
    <n v="313"/>
    <s v="апартамент"/>
    <x v="3"/>
    <n v="1"/>
    <s v="Этаж 11"/>
    <x v="0"/>
    <s v="балкон"/>
    <n v="24.73"/>
    <n v="4.3099999999999996"/>
    <n v="29.04"/>
    <s v="нет"/>
    <s v="На двор"/>
    <s v="нет"/>
    <n v="315000"/>
    <n v="9147600"/>
    <e v="#REF!"/>
    <m/>
    <e v="#REF!"/>
    <m/>
    <s v="В продаже"/>
    <m/>
    <s v="апартаментст"/>
    <m/>
  </r>
  <r>
    <n v="1316"/>
    <n v="314"/>
    <s v="апартамент"/>
    <x v="3"/>
    <n v="1"/>
    <s v="Этаж 11"/>
    <x v="0"/>
    <s v="балкон"/>
    <n v="24.73"/>
    <n v="3.86"/>
    <n v="28.59"/>
    <s v="нет"/>
    <s v="На двор"/>
    <s v="нет"/>
    <n v="315000"/>
    <n v="9005850"/>
    <e v="#REF!"/>
    <m/>
    <e v="#REF!"/>
    <m/>
    <s v="В продаже"/>
    <m/>
    <s v="апартаментст"/>
    <m/>
  </r>
  <r>
    <n v="1317"/>
    <n v="315"/>
    <s v="апартамент"/>
    <x v="3"/>
    <n v="1"/>
    <s v="Этаж 11"/>
    <x v="0"/>
    <s v="балкон"/>
    <n v="24.74"/>
    <n v="4.3099999999999996"/>
    <n v="29.049999999999997"/>
    <s v="нет"/>
    <s v="На двор"/>
    <s v="нет"/>
    <n v="315000"/>
    <n v="9150750"/>
    <e v="#REF!"/>
    <m/>
    <e v="#REF!"/>
    <m/>
    <s v="В продаже"/>
    <m/>
    <s v="апартаментст"/>
    <m/>
  </r>
  <r>
    <n v="1318"/>
    <n v="316"/>
    <s v="апартамент"/>
    <x v="3"/>
    <n v="1"/>
    <s v="Этаж 11"/>
    <x v="0"/>
    <s v="балкон"/>
    <n v="24.73"/>
    <n v="4.3099999999999996"/>
    <n v="29.04"/>
    <s v="нет"/>
    <s v="На двор"/>
    <s v="нет"/>
    <n v="315000"/>
    <n v="9147600"/>
    <e v="#REF!"/>
    <m/>
    <e v="#REF!"/>
    <m/>
    <s v="В продаже"/>
    <m/>
    <s v="апартаментст"/>
    <m/>
  </r>
  <r>
    <n v="1319"/>
    <n v="317"/>
    <s v="апартамент"/>
    <x v="3"/>
    <n v="1"/>
    <s v="Этаж 11"/>
    <x v="0"/>
    <s v="балкон"/>
    <n v="24.73"/>
    <n v="4.3099999999999996"/>
    <n v="29.04"/>
    <s v="нет"/>
    <s v="На двор"/>
    <s v="нет"/>
    <n v="315000"/>
    <n v="9147600"/>
    <e v="#REF!"/>
    <m/>
    <e v="#REF!"/>
    <m/>
    <s v="В продаже"/>
    <m/>
    <s v="апартаментст"/>
    <m/>
  </r>
  <r>
    <n v="1320"/>
    <n v="318"/>
    <s v="апартамент"/>
    <x v="3"/>
    <n v="1"/>
    <s v="Этаж 11"/>
    <x v="1"/>
    <s v="балкон"/>
    <n v="49.46"/>
    <n v="8.82"/>
    <n v="58.28"/>
    <s v="нет"/>
    <s v="На двор"/>
    <s v="нет"/>
    <n v="325000"/>
    <n v="18941000"/>
    <e v="#REF!"/>
    <m/>
    <e v="#REF!"/>
    <m/>
    <s v="В продаже"/>
    <m/>
    <s v="апартамент1АЕ"/>
    <m/>
  </r>
  <r>
    <n v="1321"/>
    <n v="319"/>
    <s v="апартамент"/>
    <x v="3"/>
    <n v="1"/>
    <s v="Этаж 11"/>
    <x v="0"/>
    <s v="балкон"/>
    <n v="31.7"/>
    <n v="4.42"/>
    <n v="36.119999999999997"/>
    <s v="да"/>
    <s v="На озеро"/>
    <s v="нет"/>
    <n v="340000"/>
    <n v="12280800"/>
    <e v="#REF!"/>
    <m/>
    <e v="#REF!"/>
    <m/>
    <s v="В продаже"/>
    <m/>
    <s v="апартаментст"/>
    <m/>
  </r>
  <r>
    <n v="1322"/>
    <n v="320"/>
    <s v="апартамент"/>
    <x v="3"/>
    <n v="1"/>
    <s v="Этаж 12"/>
    <x v="0"/>
    <s v="балкон"/>
    <n v="35.83"/>
    <n v="7.28"/>
    <n v="43.11"/>
    <s v="да"/>
    <s v="На озеро"/>
    <s v="нет"/>
    <n v="335000"/>
    <n v="14441850"/>
    <e v="#REF!"/>
    <m/>
    <e v="#REF!"/>
    <m/>
    <s v="В продаже"/>
    <m/>
    <s v="апартаментст"/>
    <m/>
  </r>
  <r>
    <n v="1323"/>
    <n v="321"/>
    <s v="апартамент"/>
    <x v="3"/>
    <n v="1"/>
    <s v="Этаж 12"/>
    <x v="0"/>
    <s v="балкон"/>
    <n v="24.74"/>
    <n v="4.3099999999999996"/>
    <n v="29.049999999999997"/>
    <s v="да"/>
    <s v="На озеро"/>
    <s v="нет"/>
    <n v="335000"/>
    <n v="9731749.9999999981"/>
    <e v="#REF!"/>
    <m/>
    <e v="#REF!"/>
    <m/>
    <s v="В продаже"/>
    <m/>
    <s v="апартаментст"/>
    <m/>
  </r>
  <r>
    <n v="1324"/>
    <n v="322"/>
    <s v="апартамент"/>
    <x v="3"/>
    <n v="1"/>
    <s v="Этаж 12"/>
    <x v="0"/>
    <s v="балкон"/>
    <n v="24.27"/>
    <n v="4.3099999999999996"/>
    <n v="28.58"/>
    <s v="да"/>
    <s v="На озеро"/>
    <s v="нет"/>
    <n v="335000"/>
    <n v="9574300"/>
    <e v="#REF!"/>
    <m/>
    <e v="#REF!"/>
    <m/>
    <s v="В продаже"/>
    <m/>
    <s v="апартаментст"/>
    <m/>
  </r>
  <r>
    <n v="1325"/>
    <n v="323"/>
    <s v="апартамент"/>
    <x v="3"/>
    <n v="1"/>
    <s v="Этаж 12"/>
    <x v="0"/>
    <s v="балкон"/>
    <n v="28.04"/>
    <n v="4.42"/>
    <n v="32.46"/>
    <s v="да"/>
    <s v="На озеро"/>
    <s v="нет"/>
    <n v="340000"/>
    <n v="11036400"/>
    <e v="#REF!"/>
    <m/>
    <e v="#REF!"/>
    <m/>
    <s v="В продаже"/>
    <m/>
    <s v="апартаментст"/>
    <m/>
  </r>
  <r>
    <n v="1326"/>
    <n v="324"/>
    <s v="апартамент"/>
    <x v="3"/>
    <n v="1"/>
    <s v="Этаж 12"/>
    <x v="1"/>
    <s v="балкон"/>
    <n v="53.16"/>
    <n v="8.82"/>
    <n v="61.98"/>
    <s v="нет"/>
    <s v="На двор"/>
    <s v="нет"/>
    <n v="325000"/>
    <n v="20143500"/>
    <e v="#REF!"/>
    <m/>
    <e v="#REF!"/>
    <m/>
    <s v="В продаже"/>
    <m/>
    <s v="апартамент1АЕ"/>
    <m/>
  </r>
  <r>
    <n v="1327"/>
    <n v="325"/>
    <s v="апартамент"/>
    <x v="3"/>
    <n v="1"/>
    <s v="Этаж 12"/>
    <x v="0"/>
    <s v="балкон"/>
    <n v="24.74"/>
    <n v="4.3099999999999996"/>
    <n v="29.049999999999997"/>
    <s v="нет"/>
    <s v="На двор"/>
    <s v="нет"/>
    <n v="315000"/>
    <n v="9150750"/>
    <e v="#REF!"/>
    <m/>
    <e v="#REF!"/>
    <m/>
    <s v="В продаже"/>
    <m/>
    <s v="апартаментст"/>
    <m/>
  </r>
  <r>
    <n v="1328"/>
    <n v="326"/>
    <s v="апартамент"/>
    <x v="3"/>
    <n v="1"/>
    <s v="Этаж 12"/>
    <x v="0"/>
    <s v="балкон"/>
    <n v="24.74"/>
    <n v="3.86"/>
    <n v="28.599999999999998"/>
    <s v="нет"/>
    <s v="На двор"/>
    <s v="нет"/>
    <n v="315000"/>
    <n v="9009000"/>
    <e v="#REF!"/>
    <m/>
    <e v="#REF!"/>
    <m/>
    <s v="В продаже"/>
    <m/>
    <s v="апартаментст"/>
    <m/>
  </r>
  <r>
    <n v="1329"/>
    <n v="327"/>
    <s v="апартамент"/>
    <x v="3"/>
    <n v="1"/>
    <s v="Этаж 12"/>
    <x v="0"/>
    <s v="балкон"/>
    <n v="24.74"/>
    <n v="4.3099999999999996"/>
    <n v="29.049999999999997"/>
    <s v="нет"/>
    <s v="На двор"/>
    <s v="нет"/>
    <n v="315000"/>
    <n v="9150750"/>
    <e v="#REF!"/>
    <m/>
    <e v="#REF!"/>
    <m/>
    <s v="В продаже"/>
    <m/>
    <s v="апартаментст"/>
    <m/>
  </r>
  <r>
    <n v="1330"/>
    <n v="328"/>
    <s v="апартамент"/>
    <x v="3"/>
    <n v="1"/>
    <s v="Этаж 12"/>
    <x v="0"/>
    <s v="балкон"/>
    <n v="24.74"/>
    <n v="4.3099999999999996"/>
    <n v="29.049999999999997"/>
    <s v="нет"/>
    <s v="На двор"/>
    <s v="нет"/>
    <n v="315000"/>
    <n v="9150750"/>
    <e v="#REF!"/>
    <m/>
    <e v="#REF!"/>
    <m/>
    <s v="В продаже"/>
    <m/>
    <s v="апартаментст"/>
    <m/>
  </r>
  <r>
    <n v="1331"/>
    <n v="329"/>
    <s v="апартамент"/>
    <x v="3"/>
    <n v="1"/>
    <s v="Этаж 12"/>
    <x v="0"/>
    <s v="балкон"/>
    <n v="24.74"/>
    <n v="4.3099999999999996"/>
    <n v="29.049999999999997"/>
    <s v="нет"/>
    <s v="На двор"/>
    <s v="нет"/>
    <n v="315000"/>
    <n v="9150750"/>
    <e v="#REF!"/>
    <m/>
    <e v="#REF!"/>
    <m/>
    <s v="В продаже"/>
    <m/>
    <s v="апартаментст"/>
    <m/>
  </r>
  <r>
    <n v="1332"/>
    <n v="330"/>
    <s v="апартамент"/>
    <x v="3"/>
    <n v="1"/>
    <s v="Этаж 12"/>
    <x v="1"/>
    <s v="балкон"/>
    <n v="49.46"/>
    <n v="8.82"/>
    <n v="58.28"/>
    <s v="нет"/>
    <s v="На двор"/>
    <s v="нет"/>
    <n v="325000"/>
    <n v="18941000"/>
    <e v="#REF!"/>
    <m/>
    <e v="#REF!"/>
    <m/>
    <s v="В продаже"/>
    <m/>
    <s v="апартамент1АЕ"/>
    <m/>
  </r>
  <r>
    <n v="1333"/>
    <n v="331"/>
    <s v="апартамент"/>
    <x v="3"/>
    <n v="1"/>
    <s v="Этаж 12"/>
    <x v="0"/>
    <s v="балкон"/>
    <n v="31.7"/>
    <n v="4.42"/>
    <n v="36.119999999999997"/>
    <s v="да"/>
    <s v="На озеро"/>
    <s v="нет"/>
    <n v="340000"/>
    <n v="12280800"/>
    <e v="#REF!"/>
    <m/>
    <e v="#REF!"/>
    <m/>
    <s v="В продаже"/>
    <m/>
    <s v="апартаментст"/>
    <m/>
  </r>
  <r>
    <n v="1334"/>
    <n v="1"/>
    <s v="апартамент"/>
    <x v="4"/>
    <n v="1"/>
    <s v="Этаж 01"/>
    <x v="1"/>
    <s v="Патио"/>
    <n v="50.41"/>
    <n v="12.51"/>
    <n v="62.92"/>
    <s v="нет"/>
    <s v="На двор"/>
    <s v="нет"/>
    <n v="295000"/>
    <n v="18561400"/>
    <e v="#REF!"/>
    <m/>
    <e v="#REF!"/>
    <m/>
    <s v="В продаже"/>
    <m/>
    <s v="апартамент1АЕ"/>
    <m/>
  </r>
  <r>
    <n v="1335"/>
    <n v="2"/>
    <s v="апартамент"/>
    <x v="4"/>
    <n v="1"/>
    <s v="Этаж 01"/>
    <x v="0"/>
    <s v="Патио"/>
    <n v="33.4"/>
    <n v="8.69"/>
    <n v="42.09"/>
    <s v="нет"/>
    <s v="На двор"/>
    <s v="нет"/>
    <n v="300000"/>
    <n v="12627000.000000002"/>
    <e v="#REF!"/>
    <m/>
    <e v="#REF!"/>
    <m/>
    <s v="В продаже"/>
    <m/>
    <s v="апартаментст"/>
    <m/>
  </r>
  <r>
    <n v="1336"/>
    <n v="3"/>
    <s v="апартамент"/>
    <x v="4"/>
    <n v="1"/>
    <s v="Этаж 01"/>
    <x v="0"/>
    <s v="Патио"/>
    <n v="37.590000000000003"/>
    <n v="14.07"/>
    <n v="51.66"/>
    <s v="нет"/>
    <s v="На двор"/>
    <s v="нет"/>
    <n v="300000"/>
    <n v="15497999.999999998"/>
    <e v="#REF!"/>
    <m/>
    <e v="#REF!"/>
    <m/>
    <s v="В продаже"/>
    <m/>
    <s v="апартаментст"/>
    <m/>
  </r>
  <r>
    <n v="1337"/>
    <n v="4"/>
    <s v="апартамент"/>
    <x v="4"/>
    <n v="1"/>
    <s v="Этаж 01"/>
    <x v="0"/>
    <s v="Патио"/>
    <n v="32.5"/>
    <n v="8.23"/>
    <n v="40.729999999999997"/>
    <s v="нет"/>
    <s v="На двор"/>
    <s v="нет"/>
    <n v="305000"/>
    <n v="12422649.999999998"/>
    <e v="#REF!"/>
    <m/>
    <e v="#REF!"/>
    <m/>
    <s v="В продаже"/>
    <m/>
    <s v="апартаментст"/>
    <m/>
  </r>
  <r>
    <n v="1338"/>
    <n v="5"/>
    <s v="апартамент"/>
    <x v="4"/>
    <n v="1"/>
    <s v="Этаж 02"/>
    <x v="0"/>
    <s v="балкон"/>
    <n v="33.270000000000003"/>
    <n v="5.3"/>
    <n v="38.57"/>
    <s v="нет"/>
    <s v="На двор"/>
    <s v="нет"/>
    <n v="300000"/>
    <n v="11571000"/>
    <e v="#REF!"/>
    <m/>
    <e v="#REF!"/>
    <m/>
    <s v="В продаже"/>
    <m/>
    <s v="апартаментст"/>
    <m/>
  </r>
  <r>
    <n v="1339"/>
    <n v="6"/>
    <s v="апартамент"/>
    <x v="4"/>
    <n v="1"/>
    <s v="Этаж 02"/>
    <x v="0"/>
    <s v="балкон"/>
    <n v="33.4"/>
    <n v="4.95"/>
    <n v="38.35"/>
    <s v="нет"/>
    <s v="На двор"/>
    <s v="нет"/>
    <n v="305000"/>
    <n v="11696750"/>
    <e v="#REF!"/>
    <m/>
    <e v="#REF!"/>
    <m/>
    <s v="В продаже"/>
    <m/>
    <s v="апартаментст"/>
    <m/>
  </r>
  <r>
    <n v="1340"/>
    <n v="7"/>
    <s v="апартамент"/>
    <x v="4"/>
    <n v="1"/>
    <s v="Этаж 02"/>
    <x v="0"/>
    <s v="балкон"/>
    <n v="33.4"/>
    <n v="5.21"/>
    <n v="38.61"/>
    <s v="нет"/>
    <s v="На двор"/>
    <s v="нет"/>
    <n v="305000"/>
    <n v="11776050"/>
    <e v="#REF!"/>
    <m/>
    <e v="#REF!"/>
    <m/>
    <s v="В продаже"/>
    <m/>
    <s v="апартаментст"/>
    <m/>
  </r>
  <r>
    <n v="1341"/>
    <n v="8"/>
    <s v="апартамент"/>
    <x v="4"/>
    <n v="1"/>
    <s v="Этаж 02"/>
    <x v="1"/>
    <s v="балкон"/>
    <n v="66.53"/>
    <n v="5.24"/>
    <n v="71.77"/>
    <s v="да"/>
    <s v="На море"/>
    <s v="нет"/>
    <n v="360000"/>
    <n v="25837200"/>
    <e v="#REF!"/>
    <m/>
    <e v="#REF!"/>
    <m/>
    <s v="В продаже"/>
    <m/>
    <s v="апартамент1АЕ"/>
    <m/>
  </r>
  <r>
    <n v="1342"/>
    <n v="9"/>
    <s v="апартамент"/>
    <x v="4"/>
    <n v="1"/>
    <s v="Этаж 02"/>
    <x v="0"/>
    <s v="балкон"/>
    <n v="33.4"/>
    <n v="5.3"/>
    <n v="38.700000000000003"/>
    <s v="да"/>
    <s v="На море"/>
    <s v="нет"/>
    <n v="360000"/>
    <n v="13932000.000000002"/>
    <e v="#REF!"/>
    <m/>
    <e v="#REF!"/>
    <m/>
    <s v="В продаже"/>
    <m/>
    <s v="апартаментст"/>
    <m/>
  </r>
  <r>
    <n v="1343"/>
    <n v="10"/>
    <s v="апартамент"/>
    <x v="4"/>
    <n v="1"/>
    <s v="Этаж 02"/>
    <x v="1"/>
    <s v="балкон"/>
    <n v="57.27"/>
    <n v="11.91"/>
    <n v="69.180000000000007"/>
    <s v="да"/>
    <s v="На море"/>
    <s v="нет"/>
    <n v="360000"/>
    <n v="24904800.000000004"/>
    <e v="#REF!"/>
    <m/>
    <e v="#REF!"/>
    <m/>
    <s v="В продаже"/>
    <m/>
    <s v="апартамент1АЕ"/>
    <m/>
  </r>
  <r>
    <n v="1344"/>
    <n v="11"/>
    <s v="апартамент"/>
    <x v="4"/>
    <n v="1"/>
    <s v="Этаж 02"/>
    <x v="0"/>
    <s v="балкон"/>
    <n v="33.4"/>
    <n v="4.99"/>
    <n v="38.39"/>
    <s v="да"/>
    <s v="На море"/>
    <s v="нет"/>
    <n v="360000"/>
    <n v="13820400"/>
    <e v="#REF!"/>
    <m/>
    <e v="#REF!"/>
    <m/>
    <s v="В продаже"/>
    <m/>
    <s v="апартаментст"/>
    <m/>
  </r>
  <r>
    <n v="1345"/>
    <n v="12"/>
    <s v="апартамент"/>
    <x v="4"/>
    <n v="1"/>
    <s v="Этаж 02"/>
    <x v="0"/>
    <s v="балкон"/>
    <n v="32.64"/>
    <n v="5.3"/>
    <n v="37.94"/>
    <s v="да"/>
    <s v="На море"/>
    <s v="нет"/>
    <n v="360000"/>
    <n v="13658400"/>
    <e v="#REF!"/>
    <m/>
    <e v="#REF!"/>
    <m/>
    <s v="В продаже"/>
    <m/>
    <s v="апартаментст"/>
    <m/>
  </r>
  <r>
    <n v="1346"/>
    <n v="13"/>
    <s v="апартамент"/>
    <x v="4"/>
    <n v="1"/>
    <s v="Этаж 02"/>
    <x v="0"/>
    <s v="балкон"/>
    <n v="37.799999999999997"/>
    <n v="13.8"/>
    <n v="51.6"/>
    <s v="да"/>
    <s v="На море"/>
    <s v="нет"/>
    <n v="375000"/>
    <n v="19350000"/>
    <e v="#REF!"/>
    <m/>
    <e v="#REF!"/>
    <m/>
    <s v="В продаже"/>
    <m/>
    <s v="апартаментст"/>
    <m/>
  </r>
  <r>
    <n v="1347"/>
    <n v="14"/>
    <s v="апартамент"/>
    <x v="4"/>
    <n v="1"/>
    <s v="Этаж 02"/>
    <x v="0"/>
    <s v="балкон"/>
    <n v="37.85"/>
    <n v="13.84"/>
    <n v="51.69"/>
    <s v="нет"/>
    <s v="На двор"/>
    <s v="нет"/>
    <n v="315000"/>
    <n v="16282350"/>
    <e v="#REF!"/>
    <m/>
    <e v="#REF!"/>
    <m/>
    <s v="В продаже"/>
    <m/>
    <s v="апартаментст"/>
    <m/>
  </r>
  <r>
    <n v="1348"/>
    <n v="15"/>
    <s v="апартамент"/>
    <x v="4"/>
    <n v="1"/>
    <s v="Этаж 02"/>
    <x v="0"/>
    <s v="балкон"/>
    <n v="32.520000000000003"/>
    <n v="4.68"/>
    <n v="37.200000000000003"/>
    <s v="нет"/>
    <s v="На двор"/>
    <s v="нет"/>
    <n v="300000"/>
    <n v="11160000"/>
    <e v="#REF!"/>
    <m/>
    <e v="#REF!"/>
    <m/>
    <s v="В продаже"/>
    <m/>
    <s v="апартаментст"/>
    <m/>
  </r>
  <r>
    <n v="1349"/>
    <n v="16"/>
    <s v="апартамент"/>
    <x v="4"/>
    <n v="1"/>
    <s v="Этаж 03"/>
    <x v="0"/>
    <s v="балкон"/>
    <n v="33.270000000000003"/>
    <n v="5.3"/>
    <n v="38.57"/>
    <s v="нет"/>
    <s v="На двор"/>
    <s v="нет"/>
    <n v="320000"/>
    <n v="12342400"/>
    <e v="#REF!"/>
    <m/>
    <e v="#REF!"/>
    <m/>
    <s v="В продаже"/>
    <m/>
    <s v="апартаментст"/>
    <m/>
  </r>
  <r>
    <n v="1350"/>
    <n v="17"/>
    <s v="апартамент"/>
    <x v="4"/>
    <n v="1"/>
    <s v="Этаж 03"/>
    <x v="0"/>
    <s v="балкон"/>
    <n v="33.4"/>
    <n v="4.95"/>
    <n v="38.35"/>
    <s v="нет"/>
    <s v="На двор"/>
    <s v="нет"/>
    <n v="320000"/>
    <n v="12272000"/>
    <e v="#REF!"/>
    <m/>
    <e v="#REF!"/>
    <m/>
    <s v="В продаже"/>
    <m/>
    <s v="апартаментст"/>
    <m/>
  </r>
  <r>
    <n v="1351"/>
    <n v="18"/>
    <s v="апартамент"/>
    <x v="4"/>
    <n v="1"/>
    <s v="Этаж 03"/>
    <x v="0"/>
    <s v="балкон"/>
    <n v="33.4"/>
    <n v="5.21"/>
    <n v="38.61"/>
    <s v="нет"/>
    <s v="На двор"/>
    <s v="нет"/>
    <n v="320000"/>
    <n v="12355200"/>
    <e v="#REF!"/>
    <m/>
    <e v="#REF!"/>
    <m/>
    <s v="В продаже"/>
    <m/>
    <s v="апартаментст"/>
    <m/>
  </r>
  <r>
    <n v="1352"/>
    <n v="19"/>
    <s v="апартамент"/>
    <x v="4"/>
    <n v="1"/>
    <s v="Этаж 03"/>
    <x v="1"/>
    <s v="балкон"/>
    <n v="66.53"/>
    <n v="5.3"/>
    <n v="71.83"/>
    <s v="да"/>
    <s v="На море"/>
    <s v="нет"/>
    <n v="390000"/>
    <n v="28013700"/>
    <e v="#REF!"/>
    <m/>
    <e v="#REF!"/>
    <m/>
    <s v="В продаже"/>
    <m/>
    <s v="апартамент1АЕ"/>
    <m/>
  </r>
  <r>
    <n v="1353"/>
    <n v="20"/>
    <s v="апартамент"/>
    <x v="4"/>
    <n v="1"/>
    <s v="Этаж 03"/>
    <x v="0"/>
    <s v="балкон"/>
    <n v="33.4"/>
    <n v="5.3"/>
    <n v="38.700000000000003"/>
    <s v="да"/>
    <s v="На море"/>
    <s v="нет"/>
    <n v="390000"/>
    <n v="15093000.000000002"/>
    <e v="#REF!"/>
    <m/>
    <e v="#REF!"/>
    <m/>
    <s v="В продаже"/>
    <m/>
    <s v="апартаментст"/>
    <m/>
  </r>
  <r>
    <n v="1354"/>
    <n v="21"/>
    <s v="апартамент"/>
    <x v="4"/>
    <n v="1"/>
    <s v="Этаж 03"/>
    <x v="1"/>
    <s v="балкон"/>
    <n v="57.27"/>
    <n v="11.94"/>
    <n v="69.209999999999994"/>
    <s v="да"/>
    <s v="На море"/>
    <s v="нет"/>
    <n v="390000"/>
    <n v="26991899.999999996"/>
    <e v="#REF!"/>
    <m/>
    <e v="#REF!"/>
    <m/>
    <s v="В продаже"/>
    <m/>
    <s v="апартамент1АЕ"/>
    <m/>
  </r>
  <r>
    <n v="1355"/>
    <n v="22"/>
    <s v="апартамент"/>
    <x v="4"/>
    <n v="1"/>
    <s v="Этаж 03"/>
    <x v="0"/>
    <s v="балкон"/>
    <n v="33.4"/>
    <n v="4.99"/>
    <n v="38.39"/>
    <s v="да"/>
    <s v="На море"/>
    <s v="нет"/>
    <n v="390000"/>
    <n v="14972100"/>
    <e v="#REF!"/>
    <m/>
    <e v="#REF!"/>
    <m/>
    <s v="В продаже"/>
    <m/>
    <s v="апартаментст"/>
    <m/>
  </r>
  <r>
    <n v="1356"/>
    <n v="23"/>
    <s v="апартамент"/>
    <x v="4"/>
    <n v="1"/>
    <s v="Этаж 03"/>
    <x v="0"/>
    <s v="балкон"/>
    <n v="32.64"/>
    <n v="5.3"/>
    <n v="37.94"/>
    <s v="да"/>
    <s v="На море"/>
    <s v="нет"/>
    <n v="390000"/>
    <n v="14796600"/>
    <e v="#REF!"/>
    <m/>
    <e v="#REF!"/>
    <m/>
    <s v="В продаже"/>
    <m/>
    <s v="апартаментст"/>
    <m/>
  </r>
  <r>
    <n v="1357"/>
    <n v="24"/>
    <s v="апартамент"/>
    <x v="4"/>
    <n v="1"/>
    <s v="Этаж 03"/>
    <x v="0"/>
    <s v="балкон"/>
    <n v="38.17"/>
    <n v="13.74"/>
    <n v="51.91"/>
    <s v="да"/>
    <s v="На море"/>
    <s v="нет"/>
    <n v="395000"/>
    <n v="20504450"/>
    <e v="#REF!"/>
    <m/>
    <e v="#REF!"/>
    <m/>
    <s v="В продаже"/>
    <m/>
    <s v="апартаментст"/>
    <m/>
  </r>
  <r>
    <n v="1358"/>
    <n v="25"/>
    <s v="апартамент"/>
    <x v="4"/>
    <n v="1"/>
    <s v="Этаж 03"/>
    <x v="0"/>
    <s v="балкон"/>
    <n v="38.17"/>
    <n v="13.9"/>
    <n v="52.07"/>
    <s v="нет"/>
    <s v="На двор"/>
    <s v="нет"/>
    <n v="335000"/>
    <n v="17443450"/>
    <e v="#REF!"/>
    <m/>
    <e v="#REF!"/>
    <m/>
    <s v="В продаже"/>
    <m/>
    <s v="апартаментст"/>
    <m/>
  </r>
  <r>
    <n v="1359"/>
    <n v="26"/>
    <s v="апартамент"/>
    <x v="4"/>
    <n v="1"/>
    <s v="Этаж 03"/>
    <x v="0"/>
    <s v="балкон"/>
    <n v="32.520000000000003"/>
    <n v="5.3"/>
    <n v="37.82"/>
    <s v="нет"/>
    <s v="На двор"/>
    <s v="нет"/>
    <n v="320000"/>
    <n v="12102400"/>
    <e v="#REF!"/>
    <m/>
    <e v="#REF!"/>
    <m/>
    <s v="В продаже"/>
    <m/>
    <s v="апартаментст"/>
    <m/>
  </r>
  <r>
    <n v="1360"/>
    <n v="27"/>
    <s v="апартамент"/>
    <x v="4"/>
    <n v="1"/>
    <s v="Этаж 03"/>
    <x v="0"/>
    <s v="балкон"/>
    <n v="33.4"/>
    <n v="5.3"/>
    <n v="38.700000000000003"/>
    <s v="нет"/>
    <s v="На двор"/>
    <s v="нет"/>
    <n v="320000"/>
    <n v="12384000"/>
    <e v="#REF!"/>
    <m/>
    <e v="#REF!"/>
    <m/>
    <s v="В продаже"/>
    <m/>
    <s v="апартаментст"/>
    <m/>
  </r>
  <r>
    <n v="1361"/>
    <n v="28"/>
    <s v="апартамент"/>
    <x v="4"/>
    <n v="1"/>
    <s v="Этаж 03"/>
    <x v="1"/>
    <s v="балкон"/>
    <n v="35.229999999999997"/>
    <n v="5.23"/>
    <n v="40.46"/>
    <s v="нет"/>
    <s v="На двор"/>
    <s v="нет"/>
    <n v="320000"/>
    <n v="12947200"/>
    <e v="#REF!"/>
    <m/>
    <e v="#REF!"/>
    <m/>
    <s v="В продаже"/>
    <m/>
    <s v="апартамент1АЕ"/>
    <m/>
  </r>
  <r>
    <n v="1362"/>
    <n v="29"/>
    <s v="апартамент"/>
    <x v="4"/>
    <n v="1"/>
    <s v="Этаж 04"/>
    <x v="0"/>
    <s v="балкон"/>
    <n v="33.270000000000003"/>
    <n v="5.3"/>
    <n v="38.57"/>
    <s v="нет"/>
    <s v="На двор"/>
    <s v="нет"/>
    <n v="325000"/>
    <n v="12535250"/>
    <e v="#REF!"/>
    <m/>
    <e v="#REF!"/>
    <m/>
    <s v="В продаже"/>
    <m/>
    <s v="апартаментст"/>
    <m/>
  </r>
  <r>
    <n v="1363"/>
    <n v="30"/>
    <s v="апартамент"/>
    <x v="4"/>
    <n v="1"/>
    <s v="Этаж 04"/>
    <x v="0"/>
    <s v="балкон"/>
    <n v="33.4"/>
    <n v="4.95"/>
    <n v="38.35"/>
    <s v="нет"/>
    <s v="На двор"/>
    <s v="нет"/>
    <n v="325000"/>
    <n v="12463750"/>
    <e v="#REF!"/>
    <m/>
    <e v="#REF!"/>
    <m/>
    <s v="В продаже"/>
    <m/>
    <s v="апартаментст"/>
    <m/>
  </r>
  <r>
    <n v="1364"/>
    <n v="31"/>
    <s v="апартамент"/>
    <x v="4"/>
    <n v="1"/>
    <s v="Этаж 04"/>
    <x v="0"/>
    <s v="балкон"/>
    <n v="33.4"/>
    <n v="5.21"/>
    <n v="38.61"/>
    <s v="нет"/>
    <s v="На двор"/>
    <s v="нет"/>
    <n v="325000"/>
    <n v="12548250"/>
    <e v="#REF!"/>
    <m/>
    <e v="#REF!"/>
    <m/>
    <s v="В продаже"/>
    <m/>
    <s v="апартаментст"/>
    <m/>
  </r>
  <r>
    <n v="1365"/>
    <n v="32"/>
    <s v="апартамент"/>
    <x v="4"/>
    <n v="1"/>
    <s v="Этаж 04"/>
    <x v="1"/>
    <s v="балкон"/>
    <n v="66.53"/>
    <n v="5.3"/>
    <n v="71.83"/>
    <s v="да"/>
    <s v="На море"/>
    <s v="нет"/>
    <n v="405000"/>
    <n v="29091150"/>
    <e v="#REF!"/>
    <m/>
    <e v="#REF!"/>
    <m/>
    <s v="В продаже"/>
    <m/>
    <s v="апартамент1АЕ"/>
    <m/>
  </r>
  <r>
    <n v="1366"/>
    <n v="33"/>
    <s v="апартамент"/>
    <x v="4"/>
    <n v="1"/>
    <s v="Этаж 04"/>
    <x v="0"/>
    <s v="балкон"/>
    <n v="33.4"/>
    <n v="5.3"/>
    <n v="38.700000000000003"/>
    <s v="да"/>
    <s v="На море"/>
    <s v="нет"/>
    <n v="405000"/>
    <n v="15673500.000000002"/>
    <e v="#REF!"/>
    <m/>
    <e v="#REF!"/>
    <m/>
    <s v="В продаже"/>
    <m/>
    <s v="апартаментст"/>
    <m/>
  </r>
  <r>
    <n v="1367"/>
    <n v="34"/>
    <s v="апартамент"/>
    <x v="4"/>
    <n v="1"/>
    <s v="Этаж 04"/>
    <x v="1"/>
    <s v="балкон"/>
    <n v="57.27"/>
    <n v="11.94"/>
    <n v="69.209999999999994"/>
    <s v="да"/>
    <s v="На море"/>
    <s v="нет"/>
    <n v="405000"/>
    <n v="28030049.999999996"/>
    <e v="#REF!"/>
    <m/>
    <e v="#REF!"/>
    <m/>
    <s v="В продаже"/>
    <m/>
    <s v="апартамент1АЕ"/>
    <m/>
  </r>
  <r>
    <n v="1368"/>
    <n v="35"/>
    <s v="апартамент"/>
    <x v="4"/>
    <n v="1"/>
    <s v="Этаж 04"/>
    <x v="0"/>
    <s v="балкон"/>
    <n v="33.4"/>
    <n v="4.99"/>
    <n v="38.39"/>
    <s v="да"/>
    <s v="На море"/>
    <s v="нет"/>
    <n v="405000"/>
    <n v="15547950"/>
    <e v="#REF!"/>
    <m/>
    <e v="#REF!"/>
    <m/>
    <s v="В продаже"/>
    <m/>
    <s v="апартаментст"/>
    <m/>
  </r>
  <r>
    <n v="1369"/>
    <n v="36"/>
    <s v="апартамент"/>
    <x v="4"/>
    <n v="1"/>
    <s v="Этаж 04"/>
    <x v="0"/>
    <s v="балкон"/>
    <n v="32.64"/>
    <n v="5.3"/>
    <n v="37.94"/>
    <s v="да"/>
    <s v="На море"/>
    <s v="нет"/>
    <n v="405000"/>
    <n v="15365700"/>
    <e v="#REF!"/>
    <m/>
    <e v="#REF!"/>
    <m/>
    <s v="В продаже"/>
    <m/>
    <s v="апартаментст"/>
    <m/>
  </r>
  <r>
    <n v="1370"/>
    <n v="37"/>
    <s v="апартамент"/>
    <x v="4"/>
    <n v="1"/>
    <s v="Этаж 04"/>
    <x v="0"/>
    <s v="балкон"/>
    <n v="38.17"/>
    <n v="13.74"/>
    <n v="51.91"/>
    <s v="да"/>
    <s v="На море"/>
    <s v="нет"/>
    <n v="410000"/>
    <n v="21283100"/>
    <e v="#REF!"/>
    <m/>
    <e v="#REF!"/>
    <m/>
    <s v="В продаже"/>
    <m/>
    <s v="апартаментст"/>
    <m/>
  </r>
  <r>
    <n v="1371"/>
    <n v="38"/>
    <s v="апартамент"/>
    <x v="4"/>
    <n v="1"/>
    <s v="Этаж 04"/>
    <x v="0"/>
    <s v="балкон"/>
    <n v="38.17"/>
    <n v="13.9"/>
    <n v="52.07"/>
    <s v="нет"/>
    <s v="На двор"/>
    <s v="нет"/>
    <n v="340000"/>
    <n v="17703800"/>
    <e v="#REF!"/>
    <m/>
    <e v="#REF!"/>
    <m/>
    <s v="В продаже"/>
    <m/>
    <s v="апартаментст"/>
    <m/>
  </r>
  <r>
    <n v="1372"/>
    <n v="39"/>
    <s v="апартамент"/>
    <x v="4"/>
    <n v="1"/>
    <s v="Этаж 04"/>
    <x v="0"/>
    <s v="балкон"/>
    <n v="32.520000000000003"/>
    <n v="5.3"/>
    <n v="37.82"/>
    <s v="нет"/>
    <s v="На двор"/>
    <s v="нет"/>
    <n v="325000"/>
    <n v="12291500"/>
    <e v="#REF!"/>
    <m/>
    <e v="#REF!"/>
    <m/>
    <s v="В продаже"/>
    <m/>
    <s v="апартаментст"/>
    <m/>
  </r>
  <r>
    <n v="1373"/>
    <n v="40"/>
    <s v="апартамент"/>
    <x v="4"/>
    <n v="1"/>
    <s v="Этаж 04"/>
    <x v="0"/>
    <s v="балкон"/>
    <n v="33.4"/>
    <n v="5.3"/>
    <n v="38.700000000000003"/>
    <s v="нет"/>
    <s v="На двор"/>
    <s v="нет"/>
    <n v="325000"/>
    <n v="12577500"/>
    <e v="#REF!"/>
    <m/>
    <e v="#REF!"/>
    <m/>
    <s v="В продаже"/>
    <m/>
    <s v="апартаментст"/>
    <m/>
  </r>
  <r>
    <n v="1374"/>
    <n v="41"/>
    <s v="апартамент"/>
    <x v="4"/>
    <n v="1"/>
    <s v="Этаж 04"/>
    <x v="1"/>
    <s v="балкон"/>
    <n v="35.229999999999997"/>
    <n v="5.23"/>
    <n v="40.46"/>
    <s v="нет"/>
    <s v="На двор"/>
    <s v="нет"/>
    <n v="325000"/>
    <n v="13149500"/>
    <e v="#REF!"/>
    <m/>
    <e v="#REF!"/>
    <m/>
    <s v="В продаже"/>
    <m/>
    <s v="апартамент1АЕ"/>
    <m/>
  </r>
  <r>
    <n v="1375"/>
    <n v="42"/>
    <s v="апартамент"/>
    <x v="4"/>
    <n v="1"/>
    <s v="Этаж 05"/>
    <x v="0"/>
    <s v="балкон"/>
    <n v="33.270000000000003"/>
    <n v="5.3"/>
    <n v="38.57"/>
    <s v="нет"/>
    <s v="На двор"/>
    <s v="нет"/>
    <n v="330000"/>
    <n v="12728100"/>
    <e v="#REF!"/>
    <m/>
    <e v="#REF!"/>
    <m/>
    <s v="В продаже"/>
    <m/>
    <s v="апартаментст"/>
    <m/>
  </r>
  <r>
    <n v="1376"/>
    <n v="43"/>
    <s v="апартамент"/>
    <x v="4"/>
    <n v="1"/>
    <s v="Этаж 05"/>
    <x v="0"/>
    <s v="балкон"/>
    <n v="33.4"/>
    <n v="4.95"/>
    <n v="38.35"/>
    <s v="нет"/>
    <s v="На двор"/>
    <s v="нет"/>
    <n v="330000"/>
    <n v="12655500"/>
    <e v="#REF!"/>
    <m/>
    <e v="#REF!"/>
    <m/>
    <s v="В продаже"/>
    <m/>
    <s v="апартаментст"/>
    <m/>
  </r>
  <r>
    <n v="1377"/>
    <n v="44"/>
    <s v="апартамент"/>
    <x v="4"/>
    <n v="1"/>
    <s v="Этаж 05"/>
    <x v="0"/>
    <s v="балкон"/>
    <n v="33.4"/>
    <n v="5.21"/>
    <n v="38.61"/>
    <s v="нет"/>
    <s v="На двор"/>
    <s v="нет"/>
    <n v="330000"/>
    <n v="12741300"/>
    <e v="#REF!"/>
    <m/>
    <e v="#REF!"/>
    <m/>
    <s v="В продаже"/>
    <m/>
    <s v="апартаментст"/>
    <m/>
  </r>
  <r>
    <n v="1378"/>
    <n v="45"/>
    <s v="апартамент"/>
    <x v="4"/>
    <n v="1"/>
    <s v="Этаж 05"/>
    <x v="1"/>
    <s v="балкон"/>
    <n v="66.53"/>
    <n v="5.3"/>
    <n v="71.83"/>
    <s v="да"/>
    <s v="На море"/>
    <s v="нет"/>
    <n v="410000"/>
    <n v="29450300"/>
    <e v="#REF!"/>
    <m/>
    <e v="#REF!"/>
    <m/>
    <s v="В продаже"/>
    <m/>
    <s v="апартамент1АЕ"/>
    <m/>
  </r>
  <r>
    <n v="1379"/>
    <n v="46"/>
    <s v="апартамент"/>
    <x v="4"/>
    <n v="1"/>
    <s v="Этаж 05"/>
    <x v="0"/>
    <s v="балкон"/>
    <n v="33.4"/>
    <n v="5.3"/>
    <n v="38.700000000000003"/>
    <s v="да"/>
    <s v="На море"/>
    <s v="нет"/>
    <n v="410000"/>
    <n v="15867000.000000002"/>
    <e v="#REF!"/>
    <m/>
    <e v="#REF!"/>
    <m/>
    <s v="В продаже"/>
    <m/>
    <s v="апартаментст"/>
    <m/>
  </r>
  <r>
    <n v="1380"/>
    <n v="47"/>
    <s v="апартамент"/>
    <x v="4"/>
    <n v="1"/>
    <s v="Этаж 05"/>
    <x v="1"/>
    <s v="балкон"/>
    <n v="57.27"/>
    <n v="11.94"/>
    <n v="69.209999999999994"/>
    <s v="да"/>
    <s v="На море"/>
    <s v="нет"/>
    <n v="410000"/>
    <n v="28376099.999999996"/>
    <e v="#REF!"/>
    <m/>
    <e v="#REF!"/>
    <m/>
    <s v="В продаже"/>
    <m/>
    <s v="апартамент1АЕ"/>
    <m/>
  </r>
  <r>
    <n v="1381"/>
    <n v="48"/>
    <s v="апартамент"/>
    <x v="4"/>
    <n v="1"/>
    <s v="Этаж 05"/>
    <x v="0"/>
    <s v="балкон"/>
    <n v="33.4"/>
    <n v="4.99"/>
    <n v="38.39"/>
    <s v="да"/>
    <s v="На море"/>
    <s v="нет"/>
    <n v="410000"/>
    <n v="15739900"/>
    <e v="#REF!"/>
    <m/>
    <e v="#REF!"/>
    <m/>
    <s v="В продаже"/>
    <m/>
    <s v="апартаментст"/>
    <m/>
  </r>
  <r>
    <n v="1382"/>
    <n v="49"/>
    <s v="апартамент"/>
    <x v="4"/>
    <n v="1"/>
    <s v="Этаж 05"/>
    <x v="0"/>
    <s v="балкон"/>
    <n v="32.64"/>
    <n v="5.3"/>
    <n v="37.94"/>
    <s v="да"/>
    <s v="На море"/>
    <s v="нет"/>
    <n v="410000"/>
    <n v="15555399.999999998"/>
    <e v="#REF!"/>
    <m/>
    <e v="#REF!"/>
    <m/>
    <s v="В продаже"/>
    <m/>
    <s v="апартаментст"/>
    <m/>
  </r>
  <r>
    <n v="1383"/>
    <n v="50"/>
    <s v="апартамент"/>
    <x v="4"/>
    <n v="1"/>
    <s v="Этаж 05"/>
    <x v="0"/>
    <s v="балкон"/>
    <n v="38.17"/>
    <n v="13.74"/>
    <n v="51.91"/>
    <s v="да"/>
    <s v="На море"/>
    <s v="нет"/>
    <n v="415000"/>
    <n v="21542650"/>
    <e v="#REF!"/>
    <m/>
    <e v="#REF!"/>
    <m/>
    <s v="В продаже"/>
    <m/>
    <s v="апартаментст"/>
    <m/>
  </r>
  <r>
    <n v="1384"/>
    <n v="51"/>
    <s v="апартамент"/>
    <x v="4"/>
    <n v="1"/>
    <s v="Этаж 05"/>
    <x v="0"/>
    <s v="балкон"/>
    <n v="38.17"/>
    <n v="13.9"/>
    <n v="52.07"/>
    <s v="нет"/>
    <s v="На двор"/>
    <s v="нет"/>
    <n v="345000"/>
    <n v="17964150"/>
    <e v="#REF!"/>
    <m/>
    <e v="#REF!"/>
    <m/>
    <s v="В продаже"/>
    <m/>
    <s v="апартаментст"/>
    <m/>
  </r>
  <r>
    <n v="1385"/>
    <n v="52"/>
    <s v="апартамент"/>
    <x v="4"/>
    <n v="1"/>
    <s v="Этаж 05"/>
    <x v="0"/>
    <s v="балкон"/>
    <n v="32.520000000000003"/>
    <n v="5.3"/>
    <n v="37.82"/>
    <s v="нет"/>
    <s v="На двор"/>
    <s v="нет"/>
    <n v="330000"/>
    <n v="12480600"/>
    <e v="#REF!"/>
    <m/>
    <e v="#REF!"/>
    <m/>
    <s v="В продаже"/>
    <m/>
    <s v="апартаментст"/>
    <m/>
  </r>
  <r>
    <n v="1386"/>
    <n v="53"/>
    <s v="апартамент"/>
    <x v="4"/>
    <n v="1"/>
    <s v="Этаж 05"/>
    <x v="0"/>
    <s v="балкон"/>
    <n v="33.4"/>
    <n v="5.3"/>
    <n v="38.700000000000003"/>
    <s v="нет"/>
    <s v="На двор"/>
    <s v="нет"/>
    <n v="330000"/>
    <n v="12771000.000000002"/>
    <e v="#REF!"/>
    <m/>
    <e v="#REF!"/>
    <m/>
    <s v="В продаже"/>
    <m/>
    <s v="апартаментст"/>
    <m/>
  </r>
  <r>
    <n v="1387"/>
    <n v="54"/>
    <s v="апартамент"/>
    <x v="4"/>
    <n v="1"/>
    <s v="Этаж 05"/>
    <x v="1"/>
    <s v="балкон"/>
    <n v="35.229999999999997"/>
    <n v="5.23"/>
    <n v="40.46"/>
    <s v="нет"/>
    <s v="На двор"/>
    <s v="нет"/>
    <n v="330000"/>
    <n v="13351800"/>
    <e v="#REF!"/>
    <m/>
    <e v="#REF!"/>
    <m/>
    <s v="В продаже"/>
    <m/>
    <s v="апартамент1АЕ"/>
    <m/>
  </r>
  <r>
    <n v="1388"/>
    <n v="55"/>
    <s v="апартамент"/>
    <x v="4"/>
    <n v="1"/>
    <s v="Этаж 06"/>
    <x v="0"/>
    <s v="балкон"/>
    <n v="33.270000000000003"/>
    <n v="5.3"/>
    <n v="38.57"/>
    <s v="нет"/>
    <s v="На двор"/>
    <s v="нет"/>
    <n v="335000"/>
    <n v="12920950"/>
    <e v="#REF!"/>
    <m/>
    <e v="#REF!"/>
    <m/>
    <s v="В продаже"/>
    <m/>
    <s v="апартаментст"/>
    <m/>
  </r>
  <r>
    <n v="1389"/>
    <n v="56"/>
    <s v="апартамент"/>
    <x v="4"/>
    <n v="1"/>
    <s v="Этаж 06"/>
    <x v="0"/>
    <s v="балкон"/>
    <n v="33.4"/>
    <n v="4.95"/>
    <n v="38.35"/>
    <s v="нет"/>
    <s v="На двор"/>
    <s v="нет"/>
    <n v="335000"/>
    <n v="12847250"/>
    <e v="#REF!"/>
    <m/>
    <e v="#REF!"/>
    <m/>
    <s v="В продаже"/>
    <m/>
    <s v="апартаментст"/>
    <m/>
  </r>
  <r>
    <n v="1390"/>
    <n v="57"/>
    <s v="апартамент"/>
    <x v="4"/>
    <n v="1"/>
    <s v="Этаж 06"/>
    <x v="0"/>
    <s v="балкон"/>
    <n v="33.4"/>
    <n v="5.21"/>
    <n v="38.61"/>
    <s v="нет"/>
    <s v="На двор"/>
    <s v="нет"/>
    <n v="335000"/>
    <n v="12934350"/>
    <e v="#REF!"/>
    <m/>
    <e v="#REF!"/>
    <m/>
    <s v="В продаже"/>
    <m/>
    <s v="апартаментст"/>
    <m/>
  </r>
  <r>
    <n v="1391"/>
    <n v="58"/>
    <s v="апартамент"/>
    <x v="4"/>
    <n v="1"/>
    <s v="Этаж 06"/>
    <x v="1"/>
    <s v="балкон"/>
    <n v="66.53"/>
    <n v="5.3"/>
    <n v="71.83"/>
    <s v="да"/>
    <s v="На море"/>
    <s v="нет"/>
    <n v="415000"/>
    <n v="29809450"/>
    <e v="#REF!"/>
    <m/>
    <e v="#REF!"/>
    <m/>
    <s v="В продаже"/>
    <m/>
    <s v="апартамент1АЕ"/>
    <m/>
  </r>
  <r>
    <n v="1392"/>
    <n v="59"/>
    <s v="апартамент"/>
    <x v="4"/>
    <n v="1"/>
    <s v="Этаж 06"/>
    <x v="0"/>
    <s v="балкон"/>
    <n v="33.4"/>
    <n v="5.3"/>
    <n v="38.700000000000003"/>
    <s v="да"/>
    <s v="На море"/>
    <s v="нет"/>
    <n v="415000"/>
    <n v="16060500.000000002"/>
    <e v="#REF!"/>
    <m/>
    <e v="#REF!"/>
    <m/>
    <s v="В продаже"/>
    <m/>
    <s v="апартаментст"/>
    <m/>
  </r>
  <r>
    <n v="1393"/>
    <n v="60"/>
    <s v="апартамент"/>
    <x v="4"/>
    <n v="1"/>
    <s v="Этаж 06"/>
    <x v="1"/>
    <s v="балкон"/>
    <n v="57.27"/>
    <n v="11.94"/>
    <n v="69.209999999999994"/>
    <s v="да"/>
    <s v="На море"/>
    <s v="нет"/>
    <n v="415000"/>
    <n v="28722149.999999996"/>
    <e v="#REF!"/>
    <m/>
    <e v="#REF!"/>
    <m/>
    <s v="В продаже"/>
    <m/>
    <s v="апартамент1АЕ"/>
    <m/>
  </r>
  <r>
    <n v="1394"/>
    <n v="61"/>
    <s v="апартамент"/>
    <x v="4"/>
    <n v="1"/>
    <s v="Этаж 06"/>
    <x v="0"/>
    <s v="балкон"/>
    <n v="33.4"/>
    <n v="4.99"/>
    <n v="38.39"/>
    <s v="да"/>
    <s v="На море"/>
    <s v="нет"/>
    <n v="415000"/>
    <n v="15931850"/>
    <e v="#REF!"/>
    <m/>
    <e v="#REF!"/>
    <m/>
    <s v="В продаже"/>
    <m/>
    <s v="апартаментст"/>
    <m/>
  </r>
  <r>
    <n v="1395"/>
    <n v="62"/>
    <s v="апартамент"/>
    <x v="4"/>
    <n v="1"/>
    <s v="Этаж 06"/>
    <x v="0"/>
    <s v="балкон"/>
    <n v="32.64"/>
    <n v="5.3"/>
    <n v="37.94"/>
    <s v="да"/>
    <s v="На море"/>
    <s v="нет"/>
    <n v="415000"/>
    <n v="15745099.999999998"/>
    <e v="#REF!"/>
    <m/>
    <e v="#REF!"/>
    <m/>
    <s v="В продаже"/>
    <m/>
    <s v="апартаментст"/>
    <m/>
  </r>
  <r>
    <n v="1396"/>
    <n v="63"/>
    <s v="апартамент"/>
    <x v="4"/>
    <n v="1"/>
    <s v="Этаж 06"/>
    <x v="0"/>
    <s v="балкон"/>
    <n v="38.17"/>
    <n v="13.74"/>
    <n v="51.91"/>
    <s v="да"/>
    <s v="На море"/>
    <s v="нет"/>
    <n v="420000"/>
    <n v="21802200"/>
    <e v="#REF!"/>
    <m/>
    <e v="#REF!"/>
    <m/>
    <s v="В продаже"/>
    <m/>
    <s v="апартаментст"/>
    <m/>
  </r>
  <r>
    <n v="1397"/>
    <n v="64"/>
    <s v="апартамент"/>
    <x v="4"/>
    <n v="1"/>
    <s v="Этаж 06"/>
    <x v="0"/>
    <s v="балкон"/>
    <n v="38.17"/>
    <n v="13.9"/>
    <n v="52.07"/>
    <s v="нет"/>
    <s v="На двор"/>
    <s v="нет"/>
    <n v="350000"/>
    <n v="18224500"/>
    <e v="#REF!"/>
    <m/>
    <e v="#REF!"/>
    <m/>
    <s v="В продаже"/>
    <m/>
    <s v="апартаментст"/>
    <m/>
  </r>
  <r>
    <n v="1398"/>
    <n v="65"/>
    <s v="апартамент"/>
    <x v="4"/>
    <n v="1"/>
    <s v="Этаж 06"/>
    <x v="0"/>
    <s v="балкон"/>
    <n v="32.520000000000003"/>
    <n v="5.3"/>
    <n v="37.82"/>
    <s v="нет"/>
    <s v="На двор"/>
    <s v="нет"/>
    <n v="335000"/>
    <n v="12669700"/>
    <e v="#REF!"/>
    <m/>
    <e v="#REF!"/>
    <m/>
    <s v="В продаже"/>
    <m/>
    <s v="апартаментст"/>
    <m/>
  </r>
  <r>
    <n v="1399"/>
    <n v="66"/>
    <s v="апартамент"/>
    <x v="4"/>
    <n v="1"/>
    <s v="Этаж 06"/>
    <x v="0"/>
    <s v="балкон"/>
    <n v="33.4"/>
    <n v="5.3"/>
    <n v="38.700000000000003"/>
    <s v="нет"/>
    <s v="На двор"/>
    <s v="нет"/>
    <n v="335000"/>
    <n v="12964500.000000002"/>
    <e v="#REF!"/>
    <m/>
    <e v="#REF!"/>
    <m/>
    <s v="В продаже"/>
    <m/>
    <s v="апартаментст"/>
    <m/>
  </r>
  <r>
    <n v="1400"/>
    <n v="67"/>
    <s v="апартамент"/>
    <x v="4"/>
    <n v="1"/>
    <s v="Этаж 06"/>
    <x v="1"/>
    <s v="балкон"/>
    <n v="35.229999999999997"/>
    <n v="5.23"/>
    <n v="40.46"/>
    <s v="нет"/>
    <s v="На двор"/>
    <s v="нет"/>
    <n v="335000"/>
    <n v="13554100"/>
    <e v="#REF!"/>
    <m/>
    <e v="#REF!"/>
    <m/>
    <s v="В продаже"/>
    <m/>
    <s v="апартамент1АЕ"/>
    <m/>
  </r>
  <r>
    <n v="1401"/>
    <n v="68"/>
    <s v="апартамент"/>
    <x v="4"/>
    <n v="1"/>
    <s v="Этаж 07"/>
    <x v="0"/>
    <s v="балкон"/>
    <n v="33.270000000000003"/>
    <n v="5.3"/>
    <n v="38.57"/>
    <s v="нет"/>
    <s v="На двор"/>
    <s v="нет"/>
    <n v="340000"/>
    <n v="13113800"/>
    <e v="#REF!"/>
    <m/>
    <e v="#REF!"/>
    <m/>
    <s v="В продаже"/>
    <m/>
    <s v="апартаментст"/>
    <m/>
  </r>
  <r>
    <n v="1402"/>
    <n v="69"/>
    <s v="апартамент"/>
    <x v="4"/>
    <n v="1"/>
    <s v="Этаж 07"/>
    <x v="0"/>
    <s v="балкон"/>
    <n v="33.4"/>
    <n v="5.3"/>
    <n v="38.700000000000003"/>
    <s v="нет"/>
    <s v="На двор"/>
    <s v="нет"/>
    <n v="340000"/>
    <n v="13158000.000000002"/>
    <e v="#REF!"/>
    <m/>
    <e v="#REF!"/>
    <m/>
    <s v="В продаже"/>
    <m/>
    <s v="апартаментст"/>
    <m/>
  </r>
  <r>
    <n v="1403"/>
    <n v="70"/>
    <s v="апартамент"/>
    <x v="4"/>
    <n v="1"/>
    <s v="Этаж 07"/>
    <x v="0"/>
    <s v="балкон"/>
    <n v="33.4"/>
    <n v="5.24"/>
    <n v="38.64"/>
    <s v="да"/>
    <s v="На море"/>
    <s v="нет"/>
    <n v="420000"/>
    <n v="16228800"/>
    <e v="#REF!"/>
    <m/>
    <e v="#REF!"/>
    <m/>
    <s v="В продаже"/>
    <m/>
    <s v="апартаментст"/>
    <m/>
  </r>
  <r>
    <n v="1404"/>
    <n v="71"/>
    <s v="апартамент"/>
    <x v="4"/>
    <n v="1"/>
    <s v="Этаж 07"/>
    <x v="0"/>
    <s v="балкон"/>
    <n v="33.4"/>
    <n v="5.3"/>
    <n v="38.700000000000003"/>
    <s v="да"/>
    <s v="На море"/>
    <s v="нет"/>
    <n v="420000"/>
    <n v="16254000.000000002"/>
    <e v="#REF!"/>
    <m/>
    <e v="#REF!"/>
    <m/>
    <s v="В продаже"/>
    <m/>
    <s v="апартаментст"/>
    <m/>
  </r>
  <r>
    <n v="1405"/>
    <n v="72"/>
    <s v="апартамент"/>
    <x v="4"/>
    <n v="1"/>
    <s v="Этаж 07"/>
    <x v="1"/>
    <s v="балкон"/>
    <n v="57.27"/>
    <n v="11.91"/>
    <n v="69.180000000000007"/>
    <s v="да"/>
    <s v="На море"/>
    <s v="нет"/>
    <n v="420000"/>
    <n v="29055600.000000004"/>
    <e v="#REF!"/>
    <m/>
    <e v="#REF!"/>
    <m/>
    <s v="В продаже"/>
    <m/>
    <s v="апартамент1АЕ"/>
    <m/>
  </r>
  <r>
    <n v="1406"/>
    <n v="73"/>
    <s v="апартамент"/>
    <x v="4"/>
    <n v="1"/>
    <s v="Этаж 07"/>
    <x v="1"/>
    <s v="терраса"/>
    <n v="75.38"/>
    <n v="55.92"/>
    <n v="131.30000000000001"/>
    <s v="да"/>
    <s v="На море"/>
    <s v="нет"/>
    <n v="450000"/>
    <n v="59085000.000000007"/>
    <e v="#REF!"/>
    <m/>
    <e v="#REF!"/>
    <m/>
    <s v="В продаже"/>
    <m/>
    <s v="апартамент1АЕ"/>
    <m/>
  </r>
  <r>
    <n v="1407"/>
    <n v="74"/>
    <s v="апартамент"/>
    <x v="4"/>
    <n v="1"/>
    <s v="Этаж 07"/>
    <x v="1"/>
    <s v="терраса"/>
    <n v="66.790000000000006"/>
    <n v="56.4"/>
    <n v="123.19"/>
    <s v="нет"/>
    <s v="На двор"/>
    <s v="нет"/>
    <n v="370000"/>
    <n v="45580300"/>
    <e v="#REF!"/>
    <m/>
    <e v="#REF!"/>
    <m/>
    <s v="В продаже"/>
    <m/>
    <s v="апартамент1АЕ"/>
    <m/>
  </r>
  <r>
    <n v="1408"/>
    <n v="75"/>
    <s v="апартамент"/>
    <x v="4"/>
    <n v="1"/>
    <s v="Этаж 07"/>
    <x v="1"/>
    <s v="балкон"/>
    <n v="35.380000000000003"/>
    <n v="5.23"/>
    <n v="40.61"/>
    <s v="нет"/>
    <s v="На двор"/>
    <s v="нет"/>
    <n v="340000"/>
    <n v="13807400"/>
    <e v="#REF!"/>
    <m/>
    <e v="#REF!"/>
    <m/>
    <s v="В продаже"/>
    <m/>
    <s v="апартамент1АЕ"/>
    <m/>
  </r>
  <r>
    <n v="1409"/>
    <n v="76"/>
    <s v="апартамент"/>
    <x v="4"/>
    <n v="2"/>
    <s v="Этаж 01"/>
    <x v="1"/>
    <s v="Патио"/>
    <n v="50.41"/>
    <n v="12.51"/>
    <n v="62.92"/>
    <s v="нет"/>
    <s v="На двор"/>
    <s v="нет"/>
    <n v="340000"/>
    <n v="21392800"/>
    <e v="#REF!"/>
    <m/>
    <e v="#REF!"/>
    <m/>
    <s v="В продаже"/>
    <m/>
    <s v="апартамент1АЕ"/>
    <m/>
  </r>
  <r>
    <n v="1410"/>
    <n v="77"/>
    <s v="апартамент"/>
    <x v="4"/>
    <n v="2"/>
    <s v="Этаж 01"/>
    <x v="0"/>
    <s v="Патио"/>
    <n v="42.24"/>
    <n v="8.7799999999999994"/>
    <n v="51.02"/>
    <s v="нет"/>
    <s v="На двор"/>
    <s v="нет"/>
    <n v="335000"/>
    <n v="17091700"/>
    <e v="#REF!"/>
    <m/>
    <e v="#REF!"/>
    <m/>
    <s v="В продаже"/>
    <m/>
    <s v="апартаментст"/>
    <m/>
  </r>
  <r>
    <n v="1411"/>
    <n v="78"/>
    <s v="апартамент"/>
    <x v="4"/>
    <n v="2"/>
    <s v="Этаж 01"/>
    <x v="0"/>
    <s v="Патио"/>
    <n v="33.4"/>
    <n v="8.68"/>
    <n v="42.08"/>
    <s v="нет"/>
    <s v="На двор"/>
    <s v="нет"/>
    <n v="320000"/>
    <n v="13465600"/>
    <e v="#REF!"/>
    <m/>
    <e v="#REF!"/>
    <m/>
    <s v="В продаже"/>
    <m/>
    <s v="апартаментст"/>
    <m/>
  </r>
  <r>
    <n v="1412"/>
    <n v="79"/>
    <s v="апартамент"/>
    <x v="4"/>
    <n v="2"/>
    <s v="Этаж 01"/>
    <x v="0"/>
    <s v="Патио"/>
    <n v="33.4"/>
    <n v="8.77"/>
    <n v="42.17"/>
    <s v="нет"/>
    <s v="На двор"/>
    <s v="нет"/>
    <n v="320000"/>
    <n v="13494400"/>
    <e v="#REF!"/>
    <m/>
    <e v="#REF!"/>
    <m/>
    <s v="В продаже"/>
    <m/>
    <s v="апартаментст"/>
    <m/>
  </r>
  <r>
    <n v="1413"/>
    <n v="80"/>
    <s v="апартамент"/>
    <x v="4"/>
    <n v="2"/>
    <s v="Этаж 02"/>
    <x v="0"/>
    <s v="балкон"/>
    <n v="33.28"/>
    <n v="5.3"/>
    <n v="38.58"/>
    <s v="нет"/>
    <s v="На двор"/>
    <s v="нет"/>
    <n v="300000"/>
    <n v="11574000"/>
    <e v="#REF!"/>
    <m/>
    <e v="#REF!"/>
    <m/>
    <s v="В продаже"/>
    <m/>
    <s v="апартаментст"/>
    <m/>
  </r>
  <r>
    <n v="1414"/>
    <n v="81"/>
    <s v="апартамент"/>
    <x v="4"/>
    <n v="2"/>
    <s v="Этаж 02"/>
    <x v="0"/>
    <s v="балкон"/>
    <n v="33.39"/>
    <n v="4.95"/>
    <n v="38.340000000000003"/>
    <s v="нет"/>
    <s v="На двор"/>
    <s v="нет"/>
    <n v="305000"/>
    <n v="11693700.000000002"/>
    <e v="#REF!"/>
    <m/>
    <e v="#REF!"/>
    <m/>
    <s v="В продаже"/>
    <m/>
    <s v="апартаментст"/>
    <m/>
  </r>
  <r>
    <n v="1415"/>
    <n v="82"/>
    <s v="апартамент"/>
    <x v="4"/>
    <n v="2"/>
    <s v="Этаж 02"/>
    <x v="0"/>
    <s v="балкон"/>
    <n v="42.15"/>
    <n v="5.3"/>
    <n v="47.45"/>
    <s v="нет"/>
    <s v="На двор"/>
    <s v="нет"/>
    <n v="305000"/>
    <n v="14472250"/>
    <e v="#REF!"/>
    <m/>
    <e v="#REF!"/>
    <m/>
    <s v="В продаже"/>
    <m/>
    <s v="апартаментст"/>
    <m/>
  </r>
  <r>
    <n v="1416"/>
    <n v="83"/>
    <s v="апартамент"/>
    <x v="4"/>
    <n v="2"/>
    <s v="Этаж 02"/>
    <x v="1"/>
    <s v="балкон"/>
    <n v="66.53"/>
    <n v="5.3"/>
    <n v="71.83"/>
    <s v="да"/>
    <s v="На море"/>
    <s v="нет"/>
    <n v="360000"/>
    <n v="25858800"/>
    <e v="#REF!"/>
    <m/>
    <e v="#REF!"/>
    <m/>
    <s v="В продаже"/>
    <m/>
    <s v="апартамент1АЕ"/>
    <m/>
  </r>
  <r>
    <n v="1417"/>
    <n v="84"/>
    <s v="апартамент"/>
    <x v="4"/>
    <n v="2"/>
    <s v="Этаж 02"/>
    <x v="0"/>
    <s v="балкон"/>
    <n v="33.4"/>
    <n v="5.4"/>
    <n v="38.799999999999997"/>
    <s v="да"/>
    <s v="На море"/>
    <s v="нет"/>
    <n v="360000"/>
    <n v="13967999.999999998"/>
    <e v="#REF!"/>
    <m/>
    <e v="#REF!"/>
    <m/>
    <s v="В продаже"/>
    <m/>
    <s v="апартаментст"/>
    <m/>
  </r>
  <r>
    <n v="1418"/>
    <n v="85"/>
    <s v="апартамент"/>
    <x v="4"/>
    <n v="2"/>
    <s v="Этаж 02"/>
    <x v="1"/>
    <s v="балкон"/>
    <n v="56.21"/>
    <n v="11.82"/>
    <n v="68.03"/>
    <s v="да"/>
    <s v="На море"/>
    <s v="нет"/>
    <n v="360000"/>
    <n v="24490800"/>
    <e v="#REF!"/>
    <m/>
    <e v="#REF!"/>
    <m/>
    <s v="В продаже"/>
    <m/>
    <s v="апартамент1АЕ"/>
    <m/>
  </r>
  <r>
    <n v="1419"/>
    <n v="86"/>
    <s v="апартамент"/>
    <x v="4"/>
    <n v="2"/>
    <s v="Этаж 02"/>
    <x v="0"/>
    <s v="балкон"/>
    <n v="33.4"/>
    <n v="4.9800000000000004"/>
    <n v="38.380000000000003"/>
    <s v="да"/>
    <s v="На море"/>
    <s v="нет"/>
    <n v="360000"/>
    <n v="13816800"/>
    <e v="#REF!"/>
    <m/>
    <e v="#REF!"/>
    <m/>
    <s v="В продаже"/>
    <m/>
    <s v="апартаментст"/>
    <m/>
  </r>
  <r>
    <n v="1420"/>
    <n v="87"/>
    <s v="апартамент"/>
    <x v="4"/>
    <n v="2"/>
    <s v="Этаж 02"/>
    <x v="1"/>
    <s v="балкон"/>
    <n v="66.53"/>
    <n v="5.3"/>
    <n v="71.83"/>
    <s v="да"/>
    <s v="На море"/>
    <s v="нет"/>
    <n v="360000"/>
    <n v="25858800"/>
    <e v="#REF!"/>
    <m/>
    <e v="#REF!"/>
    <m/>
    <s v="В продаже"/>
    <m/>
    <s v="апартамент1АЕ"/>
    <m/>
  </r>
  <r>
    <n v="1421"/>
    <n v="88"/>
    <s v="апартамент"/>
    <x v="4"/>
    <n v="2"/>
    <s v="Этаж 02"/>
    <x v="0"/>
    <s v="балкон"/>
    <n v="33.4"/>
    <n v="5.21"/>
    <n v="38.61"/>
    <s v="нет"/>
    <s v="На двор"/>
    <s v="нет"/>
    <n v="305000"/>
    <n v="11776050"/>
    <e v="#REF!"/>
    <m/>
    <e v="#REF!"/>
    <m/>
    <s v="В продаже"/>
    <m/>
    <s v="апартаментст"/>
    <m/>
  </r>
  <r>
    <n v="1422"/>
    <n v="89"/>
    <s v="апартамент"/>
    <x v="4"/>
    <n v="2"/>
    <s v="Этаж 02"/>
    <x v="0"/>
    <s v="балкон"/>
    <n v="33.4"/>
    <n v="5.3"/>
    <n v="38.700000000000003"/>
    <s v="нет"/>
    <s v="На двор"/>
    <s v="нет"/>
    <n v="305000"/>
    <n v="11803500"/>
    <e v="#REF!"/>
    <m/>
    <e v="#REF!"/>
    <m/>
    <s v="В продаже"/>
    <m/>
    <s v="апартаментст"/>
    <m/>
  </r>
  <r>
    <n v="1423"/>
    <n v="90"/>
    <s v="апартамент"/>
    <x v="4"/>
    <n v="2"/>
    <s v="Этаж 02"/>
    <x v="0"/>
    <s v="балкон"/>
    <n v="33.4"/>
    <n v="5.85"/>
    <n v="39.25"/>
    <s v="нет"/>
    <s v="На двор"/>
    <s v="нет"/>
    <n v="300000"/>
    <n v="11775000"/>
    <e v="#REF!"/>
    <m/>
    <e v="#REF!"/>
    <m/>
    <s v="В продаже"/>
    <m/>
    <s v="апартаментст"/>
    <m/>
  </r>
  <r>
    <n v="1424"/>
    <n v="91"/>
    <s v="апартамент"/>
    <x v="4"/>
    <n v="2"/>
    <s v="Этаж 03"/>
    <x v="0"/>
    <s v="балкон"/>
    <n v="33.28"/>
    <n v="5.3"/>
    <n v="38.58"/>
    <s v="нет"/>
    <s v="На двор"/>
    <s v="нет"/>
    <n v="320000"/>
    <n v="12345600"/>
    <e v="#REF!"/>
    <m/>
    <e v="#REF!"/>
    <m/>
    <s v="В продаже"/>
    <m/>
    <s v="апартаментст"/>
    <m/>
  </r>
  <r>
    <n v="1425"/>
    <n v="92"/>
    <s v="апартамент"/>
    <x v="4"/>
    <n v="2"/>
    <s v="Этаж 03"/>
    <x v="0"/>
    <s v="балкон"/>
    <n v="33.39"/>
    <n v="4.95"/>
    <n v="38.340000000000003"/>
    <s v="нет"/>
    <s v="На двор"/>
    <s v="нет"/>
    <n v="320000"/>
    <n v="12268800.000000002"/>
    <e v="#REF!"/>
    <m/>
    <e v="#REF!"/>
    <m/>
    <s v="В продаже"/>
    <m/>
    <s v="апартаментст"/>
    <m/>
  </r>
  <r>
    <n v="1426"/>
    <n v="93"/>
    <s v="апартамент"/>
    <x v="4"/>
    <n v="2"/>
    <s v="Этаж 03"/>
    <x v="0"/>
    <s v="балкон"/>
    <n v="42.15"/>
    <n v="5.3"/>
    <n v="47.45"/>
    <s v="нет"/>
    <s v="На двор"/>
    <s v="нет"/>
    <n v="320000"/>
    <n v="15184000"/>
    <e v="#REF!"/>
    <m/>
    <e v="#REF!"/>
    <m/>
    <s v="В продаже"/>
    <m/>
    <s v="апартаментст"/>
    <m/>
  </r>
  <r>
    <n v="1427"/>
    <n v="94"/>
    <s v="апартамент"/>
    <x v="4"/>
    <n v="2"/>
    <s v="Этаж 03"/>
    <x v="1"/>
    <s v="балкон"/>
    <n v="66.53"/>
    <n v="5.3"/>
    <n v="71.83"/>
    <s v="да"/>
    <s v="На море"/>
    <s v="нет"/>
    <n v="390000"/>
    <n v="28013700"/>
    <e v="#REF!"/>
    <m/>
    <e v="#REF!"/>
    <m/>
    <s v="В продаже"/>
    <m/>
    <s v="апартамент1АЕ"/>
    <m/>
  </r>
  <r>
    <n v="1428"/>
    <n v="95"/>
    <s v="апартамент"/>
    <x v="4"/>
    <n v="2"/>
    <s v="Этаж 03"/>
    <x v="0"/>
    <s v="балкон"/>
    <n v="33.4"/>
    <n v="5.4"/>
    <n v="38.799999999999997"/>
    <s v="да"/>
    <s v="На море"/>
    <s v="нет"/>
    <n v="390000"/>
    <n v="15131999.999999998"/>
    <e v="#REF!"/>
    <m/>
    <e v="#REF!"/>
    <m/>
    <s v="В продаже"/>
    <m/>
    <s v="апартаментст"/>
    <m/>
  </r>
  <r>
    <n v="1429"/>
    <n v="96"/>
    <s v="апартамент"/>
    <x v="4"/>
    <n v="2"/>
    <s v="Этаж 03"/>
    <x v="1"/>
    <s v="балкон"/>
    <n v="56.21"/>
    <n v="11.81"/>
    <n v="68.02"/>
    <s v="да"/>
    <s v="На море"/>
    <s v="нет"/>
    <n v="390000"/>
    <n v="26527800"/>
    <e v="#REF!"/>
    <m/>
    <e v="#REF!"/>
    <m/>
    <s v="В продаже"/>
    <m/>
    <s v="апартамент1АЕ"/>
    <m/>
  </r>
  <r>
    <n v="1430"/>
    <n v="97"/>
    <s v="апартамент"/>
    <x v="4"/>
    <n v="2"/>
    <s v="Этаж 03"/>
    <x v="0"/>
    <s v="балкон"/>
    <n v="33.4"/>
    <n v="4.97"/>
    <n v="38.369999999999997"/>
    <s v="да"/>
    <s v="На море"/>
    <s v="нет"/>
    <n v="390000"/>
    <n v="14964299.999999998"/>
    <e v="#REF!"/>
    <m/>
    <e v="#REF!"/>
    <m/>
    <s v="В продаже"/>
    <m/>
    <s v="апартаментст"/>
    <m/>
  </r>
  <r>
    <n v="1431"/>
    <n v="98"/>
    <s v="апартамент"/>
    <x v="4"/>
    <n v="2"/>
    <s v="Этаж 03"/>
    <x v="1"/>
    <s v="балкон"/>
    <n v="66.53"/>
    <n v="5.3"/>
    <n v="71.83"/>
    <s v="да"/>
    <s v="На море"/>
    <s v="нет"/>
    <n v="390000"/>
    <n v="28013700"/>
    <e v="#REF!"/>
    <m/>
    <e v="#REF!"/>
    <m/>
    <s v="В продаже"/>
    <m/>
    <s v="апартамент1АЕ"/>
    <m/>
  </r>
  <r>
    <n v="1432"/>
    <n v="99"/>
    <s v="апартамент"/>
    <x v="4"/>
    <n v="2"/>
    <s v="Этаж 03"/>
    <x v="0"/>
    <s v="балкон"/>
    <n v="33.4"/>
    <n v="5.21"/>
    <n v="38.61"/>
    <s v="нет"/>
    <s v="На двор"/>
    <s v="нет"/>
    <n v="320000"/>
    <n v="12355200"/>
    <e v="#REF!"/>
    <m/>
    <e v="#REF!"/>
    <m/>
    <s v="В продаже"/>
    <m/>
    <s v="апартаментст"/>
    <m/>
  </r>
  <r>
    <n v="1433"/>
    <n v="100"/>
    <s v="апартамент"/>
    <x v="4"/>
    <n v="2"/>
    <s v="Этаж 03"/>
    <x v="0"/>
    <s v="балкон"/>
    <n v="33.4"/>
    <n v="5.4"/>
    <n v="38.799999999999997"/>
    <s v="нет"/>
    <s v="На двор"/>
    <s v="нет"/>
    <n v="320000"/>
    <n v="12416000"/>
    <e v="#REF!"/>
    <m/>
    <e v="#REF!"/>
    <m/>
    <s v="В продаже"/>
    <m/>
    <s v="апартаментст"/>
    <m/>
  </r>
  <r>
    <n v="1434"/>
    <n v="101"/>
    <s v="апартамент"/>
    <x v="4"/>
    <n v="2"/>
    <s v="Этаж 03"/>
    <x v="0"/>
    <s v="балкон"/>
    <n v="33.4"/>
    <n v="5.95"/>
    <n v="39.35"/>
    <s v="нет"/>
    <s v="На двор"/>
    <s v="нет"/>
    <n v="320000"/>
    <n v="12592000"/>
    <e v="#REF!"/>
    <m/>
    <e v="#REF!"/>
    <m/>
    <s v="В продаже"/>
    <m/>
    <s v="апартаментст"/>
    <m/>
  </r>
  <r>
    <n v="1435"/>
    <n v="102"/>
    <s v="апартамент"/>
    <x v="4"/>
    <n v="2"/>
    <s v="Этаж 03"/>
    <x v="1"/>
    <s v="балкон"/>
    <n v="35.5"/>
    <n v="5.14"/>
    <n v="40.64"/>
    <s v="нет"/>
    <s v="На двор"/>
    <s v="нет"/>
    <n v="320000"/>
    <n v="13004800"/>
    <e v="#REF!"/>
    <m/>
    <e v="#REF!"/>
    <m/>
    <s v="В продаже"/>
    <m/>
    <s v="апартамент1АЕ"/>
    <m/>
  </r>
  <r>
    <n v="1436"/>
    <n v="103"/>
    <s v="апартамент"/>
    <x v="4"/>
    <n v="2"/>
    <s v="Этаж 04"/>
    <x v="0"/>
    <s v="балкон"/>
    <n v="33.28"/>
    <n v="5.3"/>
    <n v="38.58"/>
    <s v="нет"/>
    <s v="На двор"/>
    <s v="нет"/>
    <n v="325000"/>
    <n v="12538500"/>
    <e v="#REF!"/>
    <m/>
    <e v="#REF!"/>
    <m/>
    <s v="В продаже"/>
    <m/>
    <s v="апартаментст"/>
    <m/>
  </r>
  <r>
    <n v="1437"/>
    <n v="104"/>
    <s v="апартамент"/>
    <x v="4"/>
    <n v="2"/>
    <s v="Этаж 04"/>
    <x v="0"/>
    <s v="балкон"/>
    <n v="33.39"/>
    <n v="4.95"/>
    <n v="38.340000000000003"/>
    <s v="нет"/>
    <s v="На двор"/>
    <s v="нет"/>
    <n v="325000"/>
    <n v="12460500.000000002"/>
    <e v="#REF!"/>
    <m/>
    <e v="#REF!"/>
    <m/>
    <s v="В продаже"/>
    <m/>
    <s v="апартаментст"/>
    <m/>
  </r>
  <r>
    <n v="1438"/>
    <n v="105"/>
    <s v="апартамент"/>
    <x v="4"/>
    <n v="2"/>
    <s v="Этаж 04"/>
    <x v="0"/>
    <s v="балкон"/>
    <n v="42.15"/>
    <n v="5.3"/>
    <n v="47.45"/>
    <s v="нет"/>
    <s v="На двор"/>
    <s v="нет"/>
    <n v="325000"/>
    <n v="15421250"/>
    <e v="#REF!"/>
    <m/>
    <e v="#REF!"/>
    <m/>
    <s v="В продаже"/>
    <m/>
    <s v="апартаментст"/>
    <m/>
  </r>
  <r>
    <n v="1439"/>
    <n v="106"/>
    <s v="апартамент"/>
    <x v="4"/>
    <n v="2"/>
    <s v="Этаж 04"/>
    <x v="1"/>
    <s v="балкон"/>
    <n v="66.53"/>
    <n v="5.3"/>
    <n v="71.83"/>
    <s v="да"/>
    <s v="На море"/>
    <s v="нет"/>
    <n v="405000"/>
    <n v="29091150"/>
    <e v="#REF!"/>
    <m/>
    <e v="#REF!"/>
    <m/>
    <s v="В продаже"/>
    <m/>
    <s v="апартамент1АЕ"/>
    <m/>
  </r>
  <r>
    <n v="1440"/>
    <n v="107"/>
    <s v="апартамент"/>
    <x v="4"/>
    <n v="2"/>
    <s v="Этаж 04"/>
    <x v="0"/>
    <s v="балкон"/>
    <n v="33.4"/>
    <n v="5.4"/>
    <n v="38.799999999999997"/>
    <s v="да"/>
    <s v="На море"/>
    <s v="нет"/>
    <n v="405000"/>
    <n v="15713999.999999998"/>
    <e v="#REF!"/>
    <m/>
    <e v="#REF!"/>
    <m/>
    <s v="В продаже"/>
    <m/>
    <s v="апартаментст"/>
    <m/>
  </r>
  <r>
    <n v="1441"/>
    <n v="108"/>
    <s v="апартамент"/>
    <x v="4"/>
    <n v="2"/>
    <s v="Этаж 04"/>
    <x v="1"/>
    <s v="балкон"/>
    <n v="56.22"/>
    <n v="11.81"/>
    <n v="68.03"/>
    <s v="да"/>
    <s v="На море"/>
    <s v="нет"/>
    <n v="405000"/>
    <n v="27552150"/>
    <e v="#REF!"/>
    <m/>
    <e v="#REF!"/>
    <m/>
    <s v="В продаже"/>
    <m/>
    <s v="апартамент1АЕ"/>
    <m/>
  </r>
  <r>
    <n v="1442"/>
    <n v="109"/>
    <s v="апартамент"/>
    <x v="4"/>
    <n v="2"/>
    <s v="Этаж 04"/>
    <x v="0"/>
    <s v="балкон"/>
    <n v="33.4"/>
    <n v="4.9800000000000004"/>
    <n v="38.380000000000003"/>
    <s v="да"/>
    <s v="На море"/>
    <s v="нет"/>
    <n v="405000"/>
    <n v="15543900.000000002"/>
    <e v="#REF!"/>
    <m/>
    <e v="#REF!"/>
    <m/>
    <s v="В продаже"/>
    <m/>
    <s v="апартаментст"/>
    <m/>
  </r>
  <r>
    <n v="1443"/>
    <n v="110"/>
    <s v="апартамент"/>
    <x v="4"/>
    <n v="2"/>
    <s v="Этаж 04"/>
    <x v="1"/>
    <s v="балкон"/>
    <n v="66.58"/>
    <n v="5.3"/>
    <n v="71.88"/>
    <s v="да"/>
    <s v="На море"/>
    <s v="нет"/>
    <n v="405000"/>
    <n v="29111400"/>
    <e v="#REF!"/>
    <m/>
    <e v="#REF!"/>
    <m/>
    <s v="В продаже"/>
    <m/>
    <s v="апартамент1АЕ"/>
    <m/>
  </r>
  <r>
    <n v="1444"/>
    <n v="111"/>
    <s v="апартамент"/>
    <x v="4"/>
    <n v="2"/>
    <s v="Этаж 04"/>
    <x v="0"/>
    <s v="балкон"/>
    <n v="33.4"/>
    <n v="5.21"/>
    <n v="38.61"/>
    <s v="нет"/>
    <s v="На двор"/>
    <s v="нет"/>
    <n v="325000"/>
    <n v="12548250"/>
    <e v="#REF!"/>
    <m/>
    <e v="#REF!"/>
    <m/>
    <s v="В продаже"/>
    <m/>
    <s v="апартаментст"/>
    <m/>
  </r>
  <r>
    <n v="1445"/>
    <n v="112"/>
    <s v="апартамент"/>
    <x v="4"/>
    <n v="2"/>
    <s v="Этаж 04"/>
    <x v="0"/>
    <s v="балкон"/>
    <n v="33.4"/>
    <n v="5.4"/>
    <n v="38.799999999999997"/>
    <s v="нет"/>
    <s v="На двор"/>
    <s v="нет"/>
    <n v="325000"/>
    <n v="12610000"/>
    <e v="#REF!"/>
    <m/>
    <e v="#REF!"/>
    <m/>
    <s v="В продаже"/>
    <m/>
    <s v="апартаментст"/>
    <m/>
  </r>
  <r>
    <n v="1446"/>
    <n v="113"/>
    <s v="апартамент"/>
    <x v="4"/>
    <n v="2"/>
    <s v="Этаж 04"/>
    <x v="0"/>
    <s v="балкон"/>
    <n v="33.4"/>
    <n v="5.95"/>
    <n v="39.35"/>
    <s v="нет"/>
    <s v="На двор"/>
    <s v="нет"/>
    <n v="325000"/>
    <n v="12788750"/>
    <e v="#REF!"/>
    <m/>
    <e v="#REF!"/>
    <m/>
    <s v="В продаже"/>
    <m/>
    <s v="апартаментст"/>
    <m/>
  </r>
  <r>
    <n v="1447"/>
    <n v="114"/>
    <s v="апартамент"/>
    <x v="4"/>
    <n v="2"/>
    <s v="Этаж 04"/>
    <x v="1"/>
    <s v="балкон"/>
    <n v="35.5"/>
    <n v="5.14"/>
    <n v="40.64"/>
    <s v="нет"/>
    <s v="На двор"/>
    <s v="нет"/>
    <n v="325000"/>
    <n v="13208000"/>
    <e v="#REF!"/>
    <m/>
    <e v="#REF!"/>
    <m/>
    <s v="В продаже"/>
    <m/>
    <s v="апартамент1АЕ"/>
    <m/>
  </r>
  <r>
    <n v="1448"/>
    <n v="115"/>
    <s v="апартамент"/>
    <x v="4"/>
    <n v="2"/>
    <s v="Этаж 05"/>
    <x v="0"/>
    <s v="балкон"/>
    <n v="33.28"/>
    <n v="5.3"/>
    <n v="38.58"/>
    <s v="нет"/>
    <s v="На двор"/>
    <s v="нет"/>
    <n v="330000"/>
    <n v="12731400"/>
    <e v="#REF!"/>
    <m/>
    <e v="#REF!"/>
    <m/>
    <s v="В продаже"/>
    <m/>
    <s v="апартаментст"/>
    <m/>
  </r>
  <r>
    <n v="1449"/>
    <n v="116"/>
    <s v="апартамент"/>
    <x v="4"/>
    <n v="2"/>
    <s v="Этаж 05"/>
    <x v="0"/>
    <s v="балкон"/>
    <n v="33.39"/>
    <n v="4.95"/>
    <n v="38.340000000000003"/>
    <s v="нет"/>
    <s v="На двор"/>
    <s v="нет"/>
    <n v="330000"/>
    <n v="12652200.000000002"/>
    <e v="#REF!"/>
    <m/>
    <e v="#REF!"/>
    <m/>
    <s v="В продаже"/>
    <m/>
    <s v="апартаментст"/>
    <m/>
  </r>
  <r>
    <n v="1450"/>
    <n v="117"/>
    <s v="апартамент"/>
    <x v="4"/>
    <n v="2"/>
    <s v="Этаж 05"/>
    <x v="0"/>
    <s v="балкон"/>
    <n v="42.15"/>
    <n v="5.3"/>
    <n v="47.45"/>
    <s v="нет"/>
    <s v="На двор"/>
    <s v="нет"/>
    <n v="330000"/>
    <n v="15658500.000000002"/>
    <e v="#REF!"/>
    <m/>
    <e v="#REF!"/>
    <m/>
    <s v="В продаже"/>
    <m/>
    <s v="апартаментст"/>
    <m/>
  </r>
  <r>
    <n v="1451"/>
    <n v="118"/>
    <s v="апартамент"/>
    <x v="4"/>
    <n v="2"/>
    <s v="Этаж 05"/>
    <x v="1"/>
    <s v="балкон"/>
    <n v="66.53"/>
    <n v="5.3"/>
    <n v="71.83"/>
    <s v="да"/>
    <s v="На море"/>
    <s v="нет"/>
    <n v="410000"/>
    <n v="29450300"/>
    <e v="#REF!"/>
    <m/>
    <e v="#REF!"/>
    <m/>
    <s v="В продаже"/>
    <m/>
    <s v="апартамент1АЕ"/>
    <m/>
  </r>
  <r>
    <n v="1452"/>
    <n v="119"/>
    <s v="апартамент"/>
    <x v="4"/>
    <n v="2"/>
    <s v="Этаж 05"/>
    <x v="0"/>
    <s v="балкон"/>
    <n v="33.4"/>
    <n v="5.4"/>
    <n v="38.799999999999997"/>
    <s v="да"/>
    <s v="На море"/>
    <s v="нет"/>
    <n v="410000"/>
    <n v="15907999.999999998"/>
    <e v="#REF!"/>
    <m/>
    <e v="#REF!"/>
    <m/>
    <s v="В продаже"/>
    <m/>
    <s v="апартаментст"/>
    <m/>
  </r>
  <r>
    <n v="1453"/>
    <n v="120"/>
    <s v="апартамент"/>
    <x v="4"/>
    <n v="2"/>
    <s v="Этаж 05"/>
    <x v="1"/>
    <s v="балкон"/>
    <n v="56.21"/>
    <n v="11.81"/>
    <n v="68.02"/>
    <s v="да"/>
    <s v="На море"/>
    <s v="нет"/>
    <n v="410000"/>
    <n v="27888200"/>
    <e v="#REF!"/>
    <m/>
    <e v="#REF!"/>
    <m/>
    <s v="В продаже"/>
    <m/>
    <s v="апартамент1АЕ"/>
    <m/>
  </r>
  <r>
    <n v="1454"/>
    <n v="121"/>
    <s v="апартамент"/>
    <x v="4"/>
    <n v="2"/>
    <s v="Этаж 05"/>
    <x v="0"/>
    <s v="балкон"/>
    <n v="33.4"/>
    <n v="4.9800000000000004"/>
    <n v="38.380000000000003"/>
    <s v="да"/>
    <s v="На море"/>
    <s v="нет"/>
    <n v="410000"/>
    <n v="15735800.000000002"/>
    <e v="#REF!"/>
    <m/>
    <e v="#REF!"/>
    <m/>
    <s v="В продаже"/>
    <m/>
    <s v="апартаментст"/>
    <m/>
  </r>
  <r>
    <n v="1455"/>
    <n v="122"/>
    <s v="апартамент"/>
    <x v="4"/>
    <n v="2"/>
    <s v="Этаж 05"/>
    <x v="1"/>
    <s v="балкон"/>
    <n v="66.53"/>
    <n v="5.3"/>
    <n v="71.83"/>
    <s v="да"/>
    <s v="На море"/>
    <s v="нет"/>
    <n v="410000"/>
    <n v="29450300"/>
    <e v="#REF!"/>
    <m/>
    <e v="#REF!"/>
    <m/>
    <s v="В продаже"/>
    <m/>
    <s v="апартамент1АЕ"/>
    <m/>
  </r>
  <r>
    <n v="1456"/>
    <n v="123"/>
    <s v="апартамент"/>
    <x v="4"/>
    <n v="2"/>
    <s v="Этаж 05"/>
    <x v="0"/>
    <s v="балкон"/>
    <n v="33.4"/>
    <n v="5.21"/>
    <n v="38.61"/>
    <s v="нет"/>
    <s v="На двор"/>
    <s v="нет"/>
    <n v="330000"/>
    <n v="12741300"/>
    <e v="#REF!"/>
    <m/>
    <e v="#REF!"/>
    <m/>
    <s v="В продаже"/>
    <m/>
    <s v="апартаментст"/>
    <m/>
  </r>
  <r>
    <n v="1457"/>
    <n v="124"/>
    <s v="апартамент"/>
    <x v="4"/>
    <n v="2"/>
    <s v="Этаж 05"/>
    <x v="0"/>
    <s v="балкон"/>
    <n v="33.4"/>
    <n v="5.4"/>
    <n v="38.799999999999997"/>
    <s v="нет"/>
    <s v="На двор"/>
    <s v="нет"/>
    <n v="330000"/>
    <n v="12803999.999999998"/>
    <e v="#REF!"/>
    <m/>
    <e v="#REF!"/>
    <m/>
    <s v="В продаже"/>
    <m/>
    <s v="апартаментст"/>
    <m/>
  </r>
  <r>
    <n v="1458"/>
    <n v="125"/>
    <s v="апартамент"/>
    <x v="4"/>
    <n v="2"/>
    <s v="Этаж 05"/>
    <x v="0"/>
    <s v="балкон"/>
    <n v="33.4"/>
    <n v="5.95"/>
    <n v="39.35"/>
    <s v="нет"/>
    <s v="На двор"/>
    <s v="нет"/>
    <n v="330000"/>
    <n v="12985500"/>
    <e v="#REF!"/>
    <m/>
    <e v="#REF!"/>
    <m/>
    <s v="В продаже"/>
    <m/>
    <s v="апартаментст"/>
    <m/>
  </r>
  <r>
    <n v="1459"/>
    <n v="126"/>
    <s v="апартамент"/>
    <x v="4"/>
    <n v="2"/>
    <s v="Этаж 05"/>
    <x v="1"/>
    <s v="балкон"/>
    <n v="35.5"/>
    <n v="5.14"/>
    <n v="40.64"/>
    <s v="нет"/>
    <s v="На двор"/>
    <s v="нет"/>
    <n v="330000"/>
    <n v="13411200"/>
    <e v="#REF!"/>
    <m/>
    <e v="#REF!"/>
    <m/>
    <s v="В продаже"/>
    <m/>
    <s v="апартамент1АЕ"/>
    <m/>
  </r>
  <r>
    <n v="1460"/>
    <n v="127"/>
    <s v="апартамент"/>
    <x v="4"/>
    <n v="2"/>
    <s v="Этаж 06"/>
    <x v="0"/>
    <s v="балкон"/>
    <n v="33.28"/>
    <n v="5.3"/>
    <n v="38.58"/>
    <s v="нет"/>
    <s v="На двор"/>
    <s v="нет"/>
    <n v="335000"/>
    <n v="12924300"/>
    <e v="#REF!"/>
    <m/>
    <e v="#REF!"/>
    <m/>
    <s v="В продаже"/>
    <m/>
    <s v="апартаментст"/>
    <m/>
  </r>
  <r>
    <n v="1461"/>
    <n v="128"/>
    <s v="апартамент"/>
    <x v="4"/>
    <n v="2"/>
    <s v="Этаж 06"/>
    <x v="0"/>
    <s v="балкон"/>
    <n v="33.39"/>
    <n v="4.95"/>
    <n v="38.340000000000003"/>
    <s v="нет"/>
    <s v="На двор"/>
    <s v="нет"/>
    <n v="335000"/>
    <n v="12843900.000000002"/>
    <e v="#REF!"/>
    <m/>
    <e v="#REF!"/>
    <m/>
    <s v="В продаже"/>
    <m/>
    <s v="апартаментст"/>
    <m/>
  </r>
  <r>
    <n v="1462"/>
    <n v="129"/>
    <s v="апартамент"/>
    <x v="4"/>
    <n v="2"/>
    <s v="Этаж 06"/>
    <x v="0"/>
    <s v="балкон"/>
    <n v="42.15"/>
    <n v="5.3"/>
    <n v="47.45"/>
    <s v="нет"/>
    <s v="На двор"/>
    <s v="нет"/>
    <n v="335000"/>
    <n v="15895750.000000002"/>
    <e v="#REF!"/>
    <m/>
    <e v="#REF!"/>
    <m/>
    <s v="В продаже"/>
    <m/>
    <s v="апартаментст"/>
    <m/>
  </r>
  <r>
    <n v="1463"/>
    <n v="130"/>
    <s v="апартамент"/>
    <x v="4"/>
    <n v="2"/>
    <s v="Этаж 06"/>
    <x v="1"/>
    <s v="балкон"/>
    <n v="66.53"/>
    <n v="5.3"/>
    <n v="71.83"/>
    <s v="да"/>
    <s v="На море"/>
    <s v="нет"/>
    <n v="400000"/>
    <n v="28732000"/>
    <e v="#REF!"/>
    <m/>
    <e v="#REF!"/>
    <m/>
    <s v="В продаже"/>
    <m/>
    <s v="апартамент1АЕ"/>
    <m/>
  </r>
  <r>
    <n v="1464"/>
    <n v="131"/>
    <s v="апартамент"/>
    <x v="4"/>
    <n v="2"/>
    <s v="Этаж 06"/>
    <x v="0"/>
    <s v="балкон"/>
    <n v="33.4"/>
    <n v="5.4"/>
    <n v="38.799999999999997"/>
    <s v="да"/>
    <s v="На море"/>
    <s v="нет"/>
    <n v="415000"/>
    <n v="16101999.999999998"/>
    <e v="#REF!"/>
    <m/>
    <e v="#REF!"/>
    <m/>
    <s v="В продаже"/>
    <m/>
    <s v="апартаментст"/>
    <m/>
  </r>
  <r>
    <n v="1465"/>
    <n v="132"/>
    <s v="апартамент"/>
    <x v="4"/>
    <n v="2"/>
    <s v="Этаж 06"/>
    <x v="1"/>
    <s v="балкон"/>
    <n v="56.21"/>
    <n v="11.81"/>
    <n v="68.02"/>
    <s v="да"/>
    <s v="На море"/>
    <s v="нет"/>
    <n v="415000"/>
    <n v="28228300"/>
    <e v="#REF!"/>
    <m/>
    <e v="#REF!"/>
    <m/>
    <s v="В продаже"/>
    <m/>
    <s v="апартамент1АЕ"/>
    <m/>
  </r>
  <r>
    <n v="1466"/>
    <n v="133"/>
    <s v="апартамент"/>
    <x v="4"/>
    <n v="2"/>
    <s v="Этаж 06"/>
    <x v="0"/>
    <s v="балкон"/>
    <n v="33.4"/>
    <n v="4.9800000000000004"/>
    <n v="38.380000000000003"/>
    <s v="да"/>
    <s v="На море"/>
    <s v="нет"/>
    <n v="415000"/>
    <n v="15927700.000000002"/>
    <e v="#REF!"/>
    <m/>
    <e v="#REF!"/>
    <m/>
    <s v="В продаже"/>
    <m/>
    <s v="апартаментст"/>
    <m/>
  </r>
  <r>
    <n v="1467"/>
    <n v="134"/>
    <s v="апартамент"/>
    <x v="4"/>
    <n v="2"/>
    <s v="Этаж 06"/>
    <x v="1"/>
    <s v="балкон"/>
    <n v="66.53"/>
    <n v="5.3"/>
    <n v="71.83"/>
    <s v="да"/>
    <s v="На море"/>
    <s v="нет"/>
    <n v="415000"/>
    <n v="29809450"/>
    <e v="#REF!"/>
    <m/>
    <e v="#REF!"/>
    <m/>
    <s v="В продаже"/>
    <m/>
    <s v="апартамент1АЕ"/>
    <m/>
  </r>
  <r>
    <n v="1468"/>
    <n v="135"/>
    <s v="апартамент"/>
    <x v="4"/>
    <n v="2"/>
    <s v="Этаж 06"/>
    <x v="0"/>
    <s v="балкон"/>
    <n v="33.4"/>
    <n v="5.21"/>
    <n v="38.61"/>
    <s v="нет"/>
    <s v="На двор"/>
    <s v="нет"/>
    <n v="350000"/>
    <n v="13513500"/>
    <e v="#REF!"/>
    <m/>
    <e v="#REF!"/>
    <m/>
    <s v="В продаже"/>
    <m/>
    <s v="апартаментст"/>
    <m/>
  </r>
  <r>
    <n v="1469"/>
    <n v="136"/>
    <s v="апартамент"/>
    <x v="4"/>
    <n v="2"/>
    <s v="Этаж 06"/>
    <x v="0"/>
    <s v="балкон"/>
    <n v="33.4"/>
    <n v="5.4"/>
    <n v="38.799999999999997"/>
    <s v="нет"/>
    <s v="На двор"/>
    <s v="нет"/>
    <n v="335000"/>
    <n v="12997999.999999998"/>
    <e v="#REF!"/>
    <m/>
    <e v="#REF!"/>
    <m/>
    <s v="В продаже"/>
    <m/>
    <s v="апартаментст"/>
    <m/>
  </r>
  <r>
    <n v="1470"/>
    <n v="137"/>
    <s v="апартамент"/>
    <x v="4"/>
    <n v="2"/>
    <s v="Этаж 06"/>
    <x v="0"/>
    <s v="балкон"/>
    <n v="33.4"/>
    <n v="5.95"/>
    <n v="39.35"/>
    <s v="нет"/>
    <s v="На двор"/>
    <s v="нет"/>
    <n v="335000"/>
    <n v="13182250"/>
    <e v="#REF!"/>
    <m/>
    <e v="#REF!"/>
    <m/>
    <s v="В продаже"/>
    <m/>
    <s v="апартаментст"/>
    <m/>
  </r>
  <r>
    <n v="1471"/>
    <n v="138"/>
    <s v="апартамент"/>
    <x v="4"/>
    <n v="2"/>
    <s v="Этаж 06"/>
    <x v="1"/>
    <s v="балкон"/>
    <n v="35.5"/>
    <n v="5.14"/>
    <n v="40.64"/>
    <s v="нет"/>
    <s v="На двор"/>
    <s v="нет"/>
    <n v="335000"/>
    <n v="13614400"/>
    <e v="#REF!"/>
    <m/>
    <e v="#REF!"/>
    <m/>
    <s v="В продаже"/>
    <m/>
    <s v="апартамент1АЕ"/>
    <m/>
  </r>
  <r>
    <n v="1472"/>
    <n v="139"/>
    <s v="апартамент"/>
    <x v="4"/>
    <n v="2"/>
    <s v="Этаж 07"/>
    <x v="0"/>
    <s v="балкон"/>
    <n v="33.28"/>
    <n v="5.3"/>
    <n v="38.58"/>
    <s v="нет"/>
    <s v="На двор"/>
    <s v="нет"/>
    <n v="340000"/>
    <n v="13117200"/>
    <e v="#REF!"/>
    <m/>
    <e v="#REF!"/>
    <m/>
    <s v="В продаже"/>
    <m/>
    <s v="апартаментст"/>
    <m/>
  </r>
  <r>
    <n v="1473"/>
    <n v="140"/>
    <s v="апартамент"/>
    <x v="4"/>
    <n v="2"/>
    <s v="Этаж 07"/>
    <x v="0"/>
    <s v="балкон"/>
    <n v="33.39"/>
    <n v="4.95"/>
    <n v="38.340000000000003"/>
    <s v="нет"/>
    <s v="На двор"/>
    <s v="нет"/>
    <n v="340000"/>
    <n v="13035600.000000002"/>
    <e v="#REF!"/>
    <m/>
    <e v="#REF!"/>
    <m/>
    <s v="В продаже"/>
    <m/>
    <s v="апартаментст"/>
    <m/>
  </r>
  <r>
    <n v="1474"/>
    <n v="141"/>
    <s v="апартамент"/>
    <x v="4"/>
    <n v="2"/>
    <s v="Этаж 07"/>
    <x v="0"/>
    <s v="балкон"/>
    <n v="42.15"/>
    <n v="5.3"/>
    <n v="47.45"/>
    <s v="нет"/>
    <s v="На двор"/>
    <s v="нет"/>
    <n v="340000"/>
    <n v="16133000.000000002"/>
    <e v="#REF!"/>
    <m/>
    <e v="#REF!"/>
    <m/>
    <s v="В продаже"/>
    <m/>
    <s v="апартаментст"/>
    <m/>
  </r>
  <r>
    <n v="1475"/>
    <n v="142"/>
    <s v="апартамент"/>
    <x v="4"/>
    <n v="2"/>
    <s v="Этаж 07"/>
    <x v="1"/>
    <s v="балкон"/>
    <n v="66.53"/>
    <n v="5.3"/>
    <n v="71.83"/>
    <s v="да"/>
    <s v="На море"/>
    <s v="нет"/>
    <n v="420000"/>
    <n v="30168600"/>
    <e v="#REF!"/>
    <m/>
    <e v="#REF!"/>
    <m/>
    <s v="В продаже"/>
    <m/>
    <s v="апартамент1АЕ"/>
    <m/>
  </r>
  <r>
    <n v="1476"/>
    <n v="143"/>
    <s v="апартамент"/>
    <x v="4"/>
    <n v="2"/>
    <s v="Этаж 07"/>
    <x v="0"/>
    <s v="балкон"/>
    <n v="33.4"/>
    <n v="5.4"/>
    <n v="38.799999999999997"/>
    <s v="да"/>
    <s v="На море"/>
    <s v="нет"/>
    <n v="420000"/>
    <n v="16295999.999999998"/>
    <e v="#REF!"/>
    <m/>
    <e v="#REF!"/>
    <m/>
    <s v="В продаже"/>
    <m/>
    <s v="апартаментст"/>
    <m/>
  </r>
  <r>
    <n v="1477"/>
    <n v="144"/>
    <s v="апартамент"/>
    <x v="4"/>
    <n v="2"/>
    <s v="Этаж 07"/>
    <x v="1"/>
    <s v="балкон"/>
    <n v="56.21"/>
    <n v="11.88"/>
    <n v="68.09"/>
    <s v="да"/>
    <s v="На море"/>
    <s v="нет"/>
    <n v="420000"/>
    <n v="28597800"/>
    <e v="#REF!"/>
    <m/>
    <e v="#REF!"/>
    <m/>
    <s v="В продаже"/>
    <m/>
    <s v="апартамент1АЕ"/>
    <m/>
  </r>
  <r>
    <n v="1478"/>
    <n v="145"/>
    <s v="апартамент"/>
    <x v="4"/>
    <n v="2"/>
    <s v="Этаж 07"/>
    <x v="1"/>
    <s v="балкон"/>
    <n v="35.51"/>
    <n v="5.14"/>
    <n v="40.65"/>
    <s v="нет"/>
    <s v="На двор"/>
    <s v="нет"/>
    <n v="340000"/>
    <n v="13821000"/>
    <e v="#REF!"/>
    <m/>
    <e v="#REF!"/>
    <m/>
    <s v="В продаже"/>
    <m/>
    <s v="апартамент1АЕ"/>
    <m/>
  </r>
  <r>
    <n v="1479"/>
    <n v="146"/>
    <s v="апартамент"/>
    <x v="4"/>
    <n v="3"/>
    <s v="Этаж 01"/>
    <x v="0"/>
    <s v="Патио"/>
    <n v="42.21"/>
    <n v="9.56"/>
    <n v="51.77"/>
    <s v="нет"/>
    <s v="На двор"/>
    <s v="нет"/>
    <n v="295000"/>
    <n v="15272150"/>
    <e v="#REF!"/>
    <m/>
    <e v="#REF!"/>
    <m/>
    <s v="В продаже"/>
    <m/>
    <s v="апартаментст"/>
    <m/>
  </r>
  <r>
    <n v="1480"/>
    <n v="147"/>
    <s v="апартамент"/>
    <x v="4"/>
    <n v="3"/>
    <s v="Этаж 02"/>
    <x v="2"/>
    <s v="балкон"/>
    <n v="87.11"/>
    <n v="12.8"/>
    <n v="99.91"/>
    <s v="да"/>
    <s v="На море"/>
    <s v="нет"/>
    <n v="375000"/>
    <n v="37466250"/>
    <e v="#REF!"/>
    <m/>
    <e v="#REF!"/>
    <m/>
    <s v="В продаже"/>
    <m/>
    <s v="апартамент2АЕ"/>
    <m/>
  </r>
  <r>
    <n v="1481"/>
    <n v="148"/>
    <s v="апартамент"/>
    <x v="4"/>
    <n v="3"/>
    <s v="Этаж 02"/>
    <x v="0"/>
    <s v="балкон"/>
    <n v="24.67"/>
    <n v="4.6500000000000004"/>
    <n v="29.32"/>
    <s v="да"/>
    <s v="На море"/>
    <s v="нет"/>
    <n v="360000"/>
    <n v="10555200"/>
    <e v="#REF!"/>
    <m/>
    <e v="#REF!"/>
    <m/>
    <s v="В продаже"/>
    <m/>
    <s v="апартаментст"/>
    <m/>
  </r>
  <r>
    <n v="1482"/>
    <n v="149"/>
    <s v="апартамент"/>
    <x v="4"/>
    <n v="3"/>
    <s v="Этаж 02"/>
    <x v="0"/>
    <s v="балкон"/>
    <n v="24.68"/>
    <n v="4.5599999999999996"/>
    <n v="29.24"/>
    <s v="да"/>
    <s v="На море"/>
    <s v="нет"/>
    <n v="360000"/>
    <n v="10526400"/>
    <e v="#REF!"/>
    <m/>
    <e v="#REF!"/>
    <m/>
    <s v="В продаже"/>
    <m/>
    <s v="апартаментст"/>
    <m/>
  </r>
  <r>
    <n v="1483"/>
    <n v="150"/>
    <s v="апартамент"/>
    <x v="4"/>
    <n v="3"/>
    <s v="Этаж 02"/>
    <x v="2"/>
    <s v="балкон"/>
    <n v="87.4"/>
    <n v="12.83"/>
    <n v="100.23"/>
    <s v="да"/>
    <s v="На море"/>
    <s v="нет"/>
    <n v="360000"/>
    <n v="36082800"/>
    <e v="#REF!"/>
    <m/>
    <e v="#REF!"/>
    <m/>
    <s v="В продаже"/>
    <m/>
    <s v="апартамент2АЕ"/>
    <m/>
  </r>
  <r>
    <n v="1484"/>
    <n v="151"/>
    <s v="апартамент"/>
    <x v="4"/>
    <n v="3"/>
    <s v="Этаж 02"/>
    <x v="1"/>
    <s v="балкон"/>
    <n v="66.27"/>
    <n v="11.4"/>
    <n v="77.67"/>
    <s v="да"/>
    <s v="На море"/>
    <s v="нет"/>
    <n v="360000"/>
    <n v="27961200"/>
    <e v="#REF!"/>
    <m/>
    <e v="#REF!"/>
    <m/>
    <s v="В продаже"/>
    <m/>
    <s v="апартамент1АЕ"/>
    <m/>
  </r>
  <r>
    <n v="1485"/>
    <n v="152"/>
    <s v="апартамент"/>
    <x v="4"/>
    <n v="3"/>
    <s v="Этаж 02"/>
    <x v="0"/>
    <s v="балкон"/>
    <n v="42.19"/>
    <n v="5.45"/>
    <n v="47.64"/>
    <s v="нет"/>
    <s v="На двор"/>
    <s v="нет"/>
    <n v="300000"/>
    <n v="14292000"/>
    <e v="#REF!"/>
    <m/>
    <e v="#REF!"/>
    <m/>
    <s v="В продаже"/>
    <m/>
    <s v="апартаментст"/>
    <m/>
  </r>
  <r>
    <n v="1486"/>
    <n v="153"/>
    <s v="апартамент"/>
    <x v="4"/>
    <n v="3"/>
    <s v="Этаж 03"/>
    <x v="2"/>
    <s v="балкон"/>
    <n v="87.11"/>
    <n v="12.8"/>
    <n v="99.91"/>
    <s v="да"/>
    <s v="На море"/>
    <s v="нет"/>
    <n v="390000"/>
    <n v="38964900"/>
    <e v="#REF!"/>
    <m/>
    <e v="#REF!"/>
    <m/>
    <s v="В продаже"/>
    <m/>
    <s v="апартамент2АЕ"/>
    <m/>
  </r>
  <r>
    <n v="1487"/>
    <n v="154"/>
    <s v="апартамент"/>
    <x v="4"/>
    <n v="3"/>
    <s v="Этаж 03"/>
    <x v="0"/>
    <s v="балкон"/>
    <n v="24.67"/>
    <n v="4.97"/>
    <n v="29.64"/>
    <s v="да"/>
    <s v="На море"/>
    <s v="нет"/>
    <n v="390000"/>
    <n v="11559600"/>
    <e v="#REF!"/>
    <m/>
    <e v="#REF!"/>
    <m/>
    <s v="В продаже"/>
    <m/>
    <s v="апартаментст"/>
    <m/>
  </r>
  <r>
    <n v="1488"/>
    <n v="155"/>
    <s v="апартамент"/>
    <x v="4"/>
    <n v="3"/>
    <s v="Этаж 03"/>
    <x v="0"/>
    <s v="балкон"/>
    <n v="24.68"/>
    <n v="4.88"/>
    <n v="29.56"/>
    <s v="да"/>
    <s v="На море"/>
    <s v="нет"/>
    <n v="390000"/>
    <n v="11528400"/>
    <e v="#REF!"/>
    <m/>
    <e v="#REF!"/>
    <m/>
    <s v="В продаже"/>
    <m/>
    <s v="апартаментст"/>
    <m/>
  </r>
  <r>
    <n v="1489"/>
    <n v="156"/>
    <s v="апартамент"/>
    <x v="4"/>
    <n v="3"/>
    <s v="Этаж 03"/>
    <x v="2"/>
    <s v="балкон"/>
    <n v="87.4"/>
    <n v="12.86"/>
    <n v="100.26"/>
    <s v="да"/>
    <s v="На море"/>
    <s v="нет"/>
    <n v="390000"/>
    <n v="39101400"/>
    <e v="#REF!"/>
    <m/>
    <e v="#REF!"/>
    <m/>
    <s v="В продаже"/>
    <m/>
    <s v="апартамент2АЕ"/>
    <m/>
  </r>
  <r>
    <n v="1490"/>
    <n v="157"/>
    <s v="апартамент"/>
    <x v="4"/>
    <n v="3"/>
    <s v="Этаж 03"/>
    <x v="1"/>
    <s v="балкон"/>
    <n v="66.27"/>
    <n v="9.92"/>
    <n v="76.19"/>
    <s v="да"/>
    <s v="На море"/>
    <s v="нет"/>
    <n v="390000"/>
    <n v="29714100"/>
    <e v="#REF!"/>
    <m/>
    <e v="#REF!"/>
    <m/>
    <s v="В продаже"/>
    <m/>
    <s v="апартамент1АЕ"/>
    <m/>
  </r>
  <r>
    <n v="1491"/>
    <n v="158"/>
    <s v="апартамент"/>
    <x v="4"/>
    <n v="3"/>
    <s v="Этаж 03"/>
    <x v="0"/>
    <s v="балкон"/>
    <n v="41.97"/>
    <n v="5.68"/>
    <n v="47.65"/>
    <s v="нет"/>
    <s v="На двор"/>
    <s v="нет"/>
    <n v="320000"/>
    <n v="15248000"/>
    <e v="#REF!"/>
    <m/>
    <e v="#REF!"/>
    <m/>
    <s v="В продаже"/>
    <m/>
    <s v="апартаментст"/>
    <m/>
  </r>
  <r>
    <n v="1492"/>
    <n v="159"/>
    <s v="апартамент"/>
    <x v="4"/>
    <n v="3"/>
    <s v="Этаж 03"/>
    <x v="0"/>
    <s v="балкон"/>
    <n v="33.39"/>
    <n v="5.48"/>
    <n v="38.869999999999997"/>
    <s v="нет"/>
    <s v="На двор"/>
    <s v="нет"/>
    <n v="320000"/>
    <n v="12438400"/>
    <e v="#REF!"/>
    <m/>
    <e v="#REF!"/>
    <m/>
    <s v="В продаже"/>
    <m/>
    <s v="апартаментст"/>
    <m/>
  </r>
  <r>
    <n v="1493"/>
    <n v="160"/>
    <s v="апартамент"/>
    <x v="4"/>
    <n v="3"/>
    <s v="Этаж 03"/>
    <x v="0"/>
    <s v="балкон"/>
    <n v="33.369999999999997"/>
    <n v="4.84"/>
    <n v="38.21"/>
    <s v="нет"/>
    <s v="На двор"/>
    <s v="нет"/>
    <n v="320000"/>
    <n v="12227200"/>
    <e v="#REF!"/>
    <m/>
    <e v="#REF!"/>
    <m/>
    <s v="В продаже"/>
    <m/>
    <s v="апартаментст"/>
    <m/>
  </r>
  <r>
    <n v="1494"/>
    <n v="161"/>
    <s v="апартамент"/>
    <x v="4"/>
    <n v="3"/>
    <s v="Этаж 04"/>
    <x v="2"/>
    <s v="балкон"/>
    <n v="87.11"/>
    <n v="12.8"/>
    <n v="99.91"/>
    <s v="да"/>
    <s v="На море"/>
    <s v="нет"/>
    <n v="405000"/>
    <n v="40463550"/>
    <e v="#REF!"/>
    <m/>
    <e v="#REF!"/>
    <m/>
    <s v="В продаже"/>
    <m/>
    <s v="апартамент2АЕ"/>
    <m/>
  </r>
  <r>
    <n v="1495"/>
    <n v="162"/>
    <s v="апартамент"/>
    <x v="4"/>
    <n v="3"/>
    <s v="Этаж 04"/>
    <x v="0"/>
    <s v="балкон"/>
    <n v="24.67"/>
    <n v="4.97"/>
    <n v="29.64"/>
    <s v="да"/>
    <s v="На море"/>
    <s v="нет"/>
    <n v="405000"/>
    <n v="12004200"/>
    <e v="#REF!"/>
    <m/>
    <e v="#REF!"/>
    <m/>
    <s v="В продаже"/>
    <m/>
    <s v="апартаментст"/>
    <m/>
  </r>
  <r>
    <n v="1496"/>
    <n v="163"/>
    <s v="апартамент"/>
    <x v="4"/>
    <n v="3"/>
    <s v="Этаж 04"/>
    <x v="0"/>
    <s v="балкон"/>
    <n v="24.68"/>
    <n v="4.88"/>
    <n v="29.56"/>
    <s v="да"/>
    <s v="На море"/>
    <s v="нет"/>
    <n v="405000"/>
    <n v="11971800"/>
    <e v="#REF!"/>
    <m/>
    <e v="#REF!"/>
    <m/>
    <s v="В продаже"/>
    <m/>
    <s v="апартаментст"/>
    <m/>
  </r>
  <r>
    <n v="1497"/>
    <n v="164"/>
    <s v="апартамент"/>
    <x v="4"/>
    <n v="3"/>
    <s v="Этаж 04"/>
    <x v="2"/>
    <s v="балкон"/>
    <n v="88.1"/>
    <n v="12.86"/>
    <n v="100.96"/>
    <s v="да"/>
    <s v="На море"/>
    <s v="нет"/>
    <n v="405000"/>
    <n v="40888800"/>
    <e v="#REF!"/>
    <m/>
    <e v="#REF!"/>
    <m/>
    <s v="В продаже"/>
    <m/>
    <s v="апартамент2АЕ"/>
    <m/>
  </r>
  <r>
    <n v="1498"/>
    <n v="165"/>
    <s v="апартамент"/>
    <x v="4"/>
    <n v="3"/>
    <s v="Этаж 04"/>
    <x v="1"/>
    <s v="балкон"/>
    <n v="64.36"/>
    <n v="9.92"/>
    <n v="74.28"/>
    <s v="да"/>
    <s v="На море"/>
    <s v="нет"/>
    <n v="405000"/>
    <n v="30083400"/>
    <e v="#REF!"/>
    <m/>
    <e v="#REF!"/>
    <m/>
    <s v="В продаже"/>
    <m/>
    <s v="апартамент1АЕ"/>
    <m/>
  </r>
  <r>
    <n v="1499"/>
    <n v="166"/>
    <s v="апартамент"/>
    <x v="4"/>
    <n v="3"/>
    <s v="Этаж 04"/>
    <x v="0"/>
    <s v="балкон"/>
    <n v="42.19"/>
    <n v="5.45"/>
    <n v="47.64"/>
    <s v="нет"/>
    <s v="На двор"/>
    <s v="нет"/>
    <n v="325000"/>
    <n v="15483000"/>
    <e v="#REF!"/>
    <m/>
    <e v="#REF!"/>
    <m/>
    <s v="В продаже"/>
    <m/>
    <s v="апартаментст"/>
    <m/>
  </r>
  <r>
    <n v="1500"/>
    <n v="167"/>
    <s v="апартамент"/>
    <x v="4"/>
    <n v="3"/>
    <s v="Этаж 04"/>
    <x v="0"/>
    <s v="балкон"/>
    <n v="33.61"/>
    <n v="5.26"/>
    <n v="38.869999999999997"/>
    <s v="нет"/>
    <s v="На двор"/>
    <s v="нет"/>
    <n v="325000"/>
    <n v="12632750"/>
    <e v="#REF!"/>
    <m/>
    <e v="#REF!"/>
    <m/>
    <s v="В продаже"/>
    <m/>
    <s v="апартаментст"/>
    <m/>
  </r>
  <r>
    <n v="1501"/>
    <n v="168"/>
    <s v="апартамент"/>
    <x v="4"/>
    <n v="3"/>
    <s v="Этаж 04"/>
    <x v="0"/>
    <s v="балкон"/>
    <n v="32.270000000000003"/>
    <n v="4.66"/>
    <n v="36.93"/>
    <s v="нет"/>
    <s v="На двор"/>
    <s v="нет"/>
    <n v="325000"/>
    <n v="12002250"/>
    <e v="#REF!"/>
    <m/>
    <e v="#REF!"/>
    <m/>
    <s v="В продаже"/>
    <m/>
    <s v="апартаментст"/>
    <m/>
  </r>
  <r>
    <n v="1502"/>
    <n v="169"/>
    <s v="апартамент"/>
    <x v="4"/>
    <n v="3"/>
    <s v="Этаж 05"/>
    <x v="2"/>
    <s v="балкон"/>
    <n v="87.11"/>
    <n v="12.8"/>
    <n v="99.91"/>
    <s v="да"/>
    <s v="На море"/>
    <s v="нет"/>
    <n v="410000"/>
    <n v="40963100"/>
    <e v="#REF!"/>
    <m/>
    <e v="#REF!"/>
    <m/>
    <s v="В продаже"/>
    <m/>
    <s v="апартамент2АЕ"/>
    <m/>
  </r>
  <r>
    <n v="1503"/>
    <n v="170"/>
    <s v="апартамент"/>
    <x v="4"/>
    <n v="3"/>
    <s v="Этаж 05"/>
    <x v="0"/>
    <s v="балкон"/>
    <n v="24.67"/>
    <n v="4.97"/>
    <n v="29.64"/>
    <s v="да"/>
    <s v="На море"/>
    <s v="нет"/>
    <n v="410000"/>
    <n v="12152400"/>
    <e v="#REF!"/>
    <m/>
    <e v="#REF!"/>
    <m/>
    <s v="В продаже"/>
    <m/>
    <s v="апартаментст"/>
    <m/>
  </r>
  <r>
    <n v="1504"/>
    <n v="171"/>
    <s v="апартамент"/>
    <x v="4"/>
    <n v="3"/>
    <s v="Этаж 05"/>
    <x v="0"/>
    <s v="балкон"/>
    <n v="24.68"/>
    <n v="4.88"/>
    <n v="29.56"/>
    <s v="да"/>
    <s v="На море"/>
    <s v="нет"/>
    <n v="410000"/>
    <n v="12119600"/>
    <e v="#REF!"/>
    <m/>
    <e v="#REF!"/>
    <m/>
    <s v="В продаже"/>
    <m/>
    <s v="апартаментст"/>
    <m/>
  </r>
  <r>
    <n v="1505"/>
    <n v="172"/>
    <s v="апартамент"/>
    <x v="4"/>
    <n v="3"/>
    <s v="Этаж 05"/>
    <x v="2"/>
    <s v="балкон"/>
    <n v="87.4"/>
    <n v="12.86"/>
    <n v="100.26"/>
    <s v="да"/>
    <s v="На море"/>
    <s v="нет"/>
    <n v="410000"/>
    <n v="41106600"/>
    <e v="#REF!"/>
    <m/>
    <e v="#REF!"/>
    <m/>
    <s v="В продаже"/>
    <m/>
    <s v="апартамент2АЕ"/>
    <m/>
  </r>
  <r>
    <n v="1506"/>
    <n v="173"/>
    <s v="апартамент"/>
    <x v="4"/>
    <n v="3"/>
    <s v="Этаж 05"/>
    <x v="1"/>
    <s v="балкон"/>
    <n v="66.27"/>
    <n v="10.53"/>
    <n v="76.8"/>
    <s v="да"/>
    <s v="На море"/>
    <s v="нет"/>
    <n v="410000"/>
    <n v="31488000"/>
    <e v="#REF!"/>
    <m/>
    <e v="#REF!"/>
    <m/>
    <s v="В продаже"/>
    <m/>
    <s v="апартамент1АЕ"/>
    <m/>
  </r>
  <r>
    <n v="1507"/>
    <n v="174"/>
    <s v="апартамент"/>
    <x v="4"/>
    <n v="3"/>
    <s v="Этаж 05"/>
    <x v="0"/>
    <s v="балкон"/>
    <n v="42.19"/>
    <n v="5.45"/>
    <n v="47.64"/>
    <s v="нет"/>
    <s v="На двор"/>
    <s v="нет"/>
    <n v="330000"/>
    <n v="15721200"/>
    <e v="#REF!"/>
    <m/>
    <e v="#REF!"/>
    <m/>
    <s v="В продаже"/>
    <m/>
    <s v="апартаментст"/>
    <m/>
  </r>
  <r>
    <n v="1508"/>
    <n v="175"/>
    <s v="апартамент"/>
    <x v="4"/>
    <n v="3"/>
    <s v="Этаж 05"/>
    <x v="0"/>
    <s v="балкон"/>
    <n v="33.61"/>
    <n v="5.26"/>
    <n v="38.869999999999997"/>
    <s v="нет"/>
    <s v="На двор"/>
    <s v="нет"/>
    <n v="330000"/>
    <n v="12827100"/>
    <e v="#REF!"/>
    <m/>
    <e v="#REF!"/>
    <m/>
    <s v="В продаже"/>
    <m/>
    <s v="апартаментст"/>
    <m/>
  </r>
  <r>
    <n v="1509"/>
    <n v="176"/>
    <s v="апартамент"/>
    <x v="4"/>
    <n v="3"/>
    <s v="Этаж 05"/>
    <x v="0"/>
    <s v="балкон"/>
    <n v="33.590000000000003"/>
    <n v="4.66"/>
    <n v="38.25"/>
    <s v="нет"/>
    <s v="На двор"/>
    <s v="нет"/>
    <n v="330000"/>
    <n v="12622500"/>
    <e v="#REF!"/>
    <m/>
    <e v="#REF!"/>
    <m/>
    <s v="В продаже"/>
    <m/>
    <s v="апартаментст"/>
    <m/>
  </r>
  <r>
    <n v="1510"/>
    <n v="177"/>
    <s v="апартамент"/>
    <x v="4"/>
    <n v="3"/>
    <s v="Этаж 06"/>
    <x v="2"/>
    <s v="балкон"/>
    <n v="87.11"/>
    <n v="12.8"/>
    <n v="99.91"/>
    <s v="да"/>
    <s v="На море"/>
    <s v="нет"/>
    <n v="400000"/>
    <n v="39964000"/>
    <e v="#REF!"/>
    <m/>
    <e v="#REF!"/>
    <m/>
    <s v="В продаже"/>
    <m/>
    <s v="апартамент2АЕ"/>
    <m/>
  </r>
  <r>
    <n v="1511"/>
    <n v="178"/>
    <s v="апартамент"/>
    <x v="4"/>
    <n v="3"/>
    <s v="Этаж 06"/>
    <x v="0"/>
    <s v="балкон"/>
    <n v="24.67"/>
    <n v="4.97"/>
    <n v="29.64"/>
    <s v="да"/>
    <s v="На море"/>
    <s v="нет"/>
    <n v="415000"/>
    <n v="12300600"/>
    <e v="#REF!"/>
    <m/>
    <e v="#REF!"/>
    <m/>
    <s v="В продаже"/>
    <m/>
    <s v="апартаментст"/>
    <m/>
  </r>
  <r>
    <n v="1512"/>
    <n v="179"/>
    <s v="апартамент"/>
    <x v="4"/>
    <n v="3"/>
    <s v="Этаж 06"/>
    <x v="0"/>
    <s v="балкон"/>
    <n v="24.68"/>
    <n v="4.88"/>
    <n v="29.56"/>
    <s v="да"/>
    <s v="На море"/>
    <s v="нет"/>
    <n v="415000"/>
    <n v="12267400"/>
    <e v="#REF!"/>
    <m/>
    <e v="#REF!"/>
    <m/>
    <s v="В продаже"/>
    <m/>
    <s v="апартаментст"/>
    <m/>
  </r>
  <r>
    <n v="1513"/>
    <n v="180"/>
    <s v="апартамент"/>
    <x v="4"/>
    <n v="3"/>
    <s v="Этаж 06"/>
    <x v="2"/>
    <s v="балкон"/>
    <n v="88.1"/>
    <n v="12.86"/>
    <n v="100.96"/>
    <s v="да"/>
    <s v="На море"/>
    <s v="нет"/>
    <n v="415000"/>
    <n v="41898400"/>
    <e v="#REF!"/>
    <m/>
    <e v="#REF!"/>
    <m/>
    <s v="В продаже"/>
    <m/>
    <s v="апартамент2АЕ"/>
    <m/>
  </r>
  <r>
    <n v="1514"/>
    <n v="181"/>
    <s v="апартамент"/>
    <x v="4"/>
    <n v="3"/>
    <s v="Этаж 06"/>
    <x v="1"/>
    <s v="балкон"/>
    <n v="64.36"/>
    <n v="9.92"/>
    <n v="74.28"/>
    <s v="да"/>
    <s v="На море"/>
    <s v="нет"/>
    <n v="415000"/>
    <n v="30826200"/>
    <e v="#REF!"/>
    <m/>
    <e v="#REF!"/>
    <m/>
    <s v="В продаже"/>
    <m/>
    <s v="апартамент1АЕ"/>
    <m/>
  </r>
  <r>
    <n v="1515"/>
    <n v="182"/>
    <s v="апартамент"/>
    <x v="4"/>
    <n v="3"/>
    <s v="Этаж 06"/>
    <x v="0"/>
    <s v="балкон"/>
    <n v="42.19"/>
    <n v="5.45"/>
    <n v="47.64"/>
    <s v="нет"/>
    <s v="На двор"/>
    <s v="нет"/>
    <n v="350000"/>
    <n v="16674000"/>
    <e v="#REF!"/>
    <m/>
    <e v="#REF!"/>
    <m/>
    <s v="В продаже"/>
    <m/>
    <s v="апартаментст"/>
    <m/>
  </r>
  <r>
    <n v="1516"/>
    <n v="183"/>
    <s v="апартамент"/>
    <x v="4"/>
    <n v="3"/>
    <s v="Этаж 06"/>
    <x v="0"/>
    <s v="балкон"/>
    <n v="33.61"/>
    <n v="5.26"/>
    <n v="38.869999999999997"/>
    <s v="нет"/>
    <s v="На двор"/>
    <s v="нет"/>
    <n v="335000"/>
    <n v="13021450"/>
    <e v="#REF!"/>
    <m/>
    <e v="#REF!"/>
    <m/>
    <s v="В продаже"/>
    <m/>
    <s v="апартаментст"/>
    <m/>
  </r>
  <r>
    <n v="1517"/>
    <n v="184"/>
    <s v="апартамент"/>
    <x v="4"/>
    <n v="3"/>
    <s v="Этаж 06"/>
    <x v="0"/>
    <s v="балкон"/>
    <n v="32.270000000000003"/>
    <n v="4.66"/>
    <n v="36.93"/>
    <s v="нет"/>
    <s v="На двор"/>
    <s v="нет"/>
    <n v="335000"/>
    <n v="12371550"/>
    <e v="#REF!"/>
    <m/>
    <e v="#REF!"/>
    <m/>
    <s v="В продаже"/>
    <m/>
    <s v="апартаментст"/>
    <m/>
  </r>
  <r>
    <n v="1518"/>
    <n v="185"/>
    <s v="апартамент"/>
    <x v="4"/>
    <n v="3"/>
    <s v="Этаж 07"/>
    <x v="2"/>
    <s v="балкон"/>
    <n v="87.14"/>
    <n v="12.68"/>
    <n v="99.82"/>
    <s v="да"/>
    <s v="На море"/>
    <s v="нет"/>
    <n v="420000"/>
    <n v="41924400"/>
    <e v="#REF!"/>
    <m/>
    <e v="#REF!"/>
    <m/>
    <s v="В продаже"/>
    <m/>
    <s v="апартамент2АЕ"/>
    <m/>
  </r>
  <r>
    <n v="1519"/>
    <n v="186"/>
    <s v="апартамент"/>
    <x v="4"/>
    <n v="3"/>
    <s v="Этаж 07"/>
    <x v="0"/>
    <s v="балкон"/>
    <n v="24.67"/>
    <n v="5.15"/>
    <n v="29.82"/>
    <s v="да"/>
    <s v="На море"/>
    <s v="нет"/>
    <n v="420000"/>
    <n v="12524400"/>
    <e v="#REF!"/>
    <m/>
    <e v="#REF!"/>
    <m/>
    <s v="В продаже"/>
    <m/>
    <s v="апартаментст"/>
    <m/>
  </r>
  <r>
    <n v="1520"/>
    <n v="187"/>
    <s v="апартамент"/>
    <x v="4"/>
    <n v="3"/>
    <s v="Этаж 07"/>
    <x v="0"/>
    <s v="балкон"/>
    <n v="24.69"/>
    <n v="5.07"/>
    <n v="29.76"/>
    <s v="да"/>
    <s v="На море"/>
    <s v="нет"/>
    <n v="420000"/>
    <n v="12499200"/>
    <e v="#REF!"/>
    <m/>
    <e v="#REF!"/>
    <m/>
    <s v="В продаже"/>
    <m/>
    <s v="апартаментст"/>
    <m/>
  </r>
  <r>
    <n v="1521"/>
    <n v="188"/>
    <s v="апартамент"/>
    <x v="4"/>
    <n v="3"/>
    <s v="Этаж 07"/>
    <x v="2"/>
    <s v="балкон"/>
    <n v="87.42"/>
    <n v="12.74"/>
    <n v="100.16"/>
    <s v="да"/>
    <s v="На море"/>
    <s v="нет"/>
    <n v="420000"/>
    <n v="42067200"/>
    <e v="#REF!"/>
    <m/>
    <e v="#REF!"/>
    <m/>
    <s v="В продаже"/>
    <m/>
    <s v="апартамент2АЕ"/>
    <m/>
  </r>
  <r>
    <n v="1522"/>
    <n v="189"/>
    <s v="апартамент"/>
    <x v="4"/>
    <n v="3"/>
    <s v="Этаж 07"/>
    <x v="0"/>
    <s v="балкон"/>
    <n v="32.270000000000003"/>
    <n v="5.54"/>
    <n v="37.81"/>
    <s v="нет"/>
    <s v="На двор"/>
    <s v="нет"/>
    <n v="340000"/>
    <n v="12855400"/>
    <e v="#REF!"/>
    <m/>
    <e v="#REF!"/>
    <m/>
    <s v="В продаже"/>
    <m/>
    <s v="апартаментст"/>
    <m/>
  </r>
  <r>
    <n v="1523"/>
    <n v="190"/>
    <s v="апартамент"/>
    <x v="4"/>
    <n v="4"/>
    <s v="Этаж 01"/>
    <x v="1"/>
    <s v="Патио"/>
    <n v="49.48"/>
    <n v="9.56"/>
    <n v="59.04"/>
    <s v="нет"/>
    <s v="На двор"/>
    <s v="нет"/>
    <n v="295000"/>
    <n v="17416800"/>
    <e v="#REF!"/>
    <m/>
    <e v="#REF!"/>
    <m/>
    <s v="В продаже"/>
    <m/>
    <s v="апартамент1АЕ"/>
    <m/>
  </r>
  <r>
    <n v="1524"/>
    <n v="191"/>
    <s v="апартамент"/>
    <x v="4"/>
    <n v="4"/>
    <s v="Этаж 01"/>
    <x v="0"/>
    <s v="Патио"/>
    <n v="38.36"/>
    <n v="15.75"/>
    <n v="54.11"/>
    <s v="нет"/>
    <s v="На двор"/>
    <s v="нет"/>
    <n v="305000"/>
    <n v="16503550"/>
    <e v="#REF!"/>
    <m/>
    <e v="#REF!"/>
    <m/>
    <s v="В продаже"/>
    <m/>
    <s v="апартаментст"/>
    <m/>
  </r>
  <r>
    <n v="1525"/>
    <n v="192"/>
    <s v="апартамент"/>
    <x v="4"/>
    <n v="4"/>
    <s v="Этаж 01"/>
    <x v="0"/>
    <s v="Патио"/>
    <n v="38.340000000000003"/>
    <n v="14.02"/>
    <n v="52.36"/>
    <s v="нет"/>
    <s v="На двор"/>
    <s v="нет"/>
    <n v="305000"/>
    <n v="15969800"/>
    <e v="#REF!"/>
    <m/>
    <e v="#REF!"/>
    <m/>
    <s v="В продаже"/>
    <m/>
    <s v="апартаментст"/>
    <m/>
  </r>
  <r>
    <n v="1526"/>
    <n v="193"/>
    <s v="апартамент"/>
    <x v="4"/>
    <n v="4"/>
    <s v="Этаж 01"/>
    <x v="0"/>
    <s v="Патио"/>
    <n v="32.64"/>
    <n v="8.76"/>
    <n v="41.4"/>
    <s v="нет"/>
    <s v="На двор"/>
    <s v="нет"/>
    <n v="300000"/>
    <n v="12420000"/>
    <e v="#REF!"/>
    <m/>
    <e v="#REF!"/>
    <m/>
    <s v="В продаже"/>
    <m/>
    <s v="апартаментст"/>
    <m/>
  </r>
  <r>
    <n v="1527"/>
    <n v="194"/>
    <s v="апартамент"/>
    <x v="4"/>
    <n v="4"/>
    <s v="Этаж 01"/>
    <x v="1"/>
    <s v="Патио"/>
    <n v="65.45"/>
    <n v="15.97"/>
    <n v="81.42"/>
    <s v="нет"/>
    <s v="На двор"/>
    <s v="нет"/>
    <n v="300000"/>
    <n v="24426000"/>
    <e v="#REF!"/>
    <m/>
    <e v="#REF!"/>
    <m/>
    <s v="В продаже"/>
    <m/>
    <s v="апартамент1АЕ"/>
    <m/>
  </r>
  <r>
    <n v="1528"/>
    <n v="195"/>
    <s v="апартамент"/>
    <x v="4"/>
    <n v="4"/>
    <s v="Этаж 01"/>
    <x v="0"/>
    <s v="Патио"/>
    <n v="33.39"/>
    <n v="8.16"/>
    <n v="41.55"/>
    <s v="нет"/>
    <s v="На двор"/>
    <s v="нет"/>
    <n v="300000"/>
    <n v="12465000"/>
    <e v="#REF!"/>
    <m/>
    <e v="#REF!"/>
    <m/>
    <s v="В продаже"/>
    <m/>
    <s v="апартаментст"/>
    <m/>
  </r>
  <r>
    <n v="1529"/>
    <n v="196"/>
    <s v="апартамент"/>
    <x v="4"/>
    <n v="4"/>
    <s v="Этаж 01"/>
    <x v="0"/>
    <s v="Патио"/>
    <n v="33.4"/>
    <n v="8.32"/>
    <n v="41.72"/>
    <s v="нет"/>
    <s v="На двор"/>
    <s v="нет"/>
    <n v="300000"/>
    <n v="12516000"/>
    <e v="#REF!"/>
    <m/>
    <e v="#REF!"/>
    <m/>
    <s v="В продаже"/>
    <m/>
    <s v="апартаментст"/>
    <m/>
  </r>
  <r>
    <n v="1530"/>
    <n v="197"/>
    <s v="апартамент"/>
    <x v="4"/>
    <n v="4"/>
    <s v="Этаж 01"/>
    <x v="0"/>
    <s v="Патио"/>
    <n v="33.4"/>
    <n v="8.57"/>
    <n v="41.97"/>
    <s v="нет"/>
    <s v="На двор"/>
    <s v="нет"/>
    <n v="300000"/>
    <n v="12591000"/>
    <e v="#REF!"/>
    <m/>
    <e v="#REF!"/>
    <m/>
    <s v="В продаже"/>
    <m/>
    <s v="апартаментст"/>
    <m/>
  </r>
  <r>
    <n v="1531"/>
    <n v="198"/>
    <s v="апартамент"/>
    <x v="4"/>
    <n v="4"/>
    <s v="Этаж 01"/>
    <x v="0"/>
    <s v="Патио"/>
    <n v="33.619999999999997"/>
    <n v="9.77"/>
    <n v="43.39"/>
    <s v="нет"/>
    <s v="На двор"/>
    <s v="нет"/>
    <n v="295000"/>
    <n v="12800050"/>
    <e v="#REF!"/>
    <m/>
    <e v="#REF!"/>
    <m/>
    <s v="В продаже"/>
    <m/>
    <s v="апартаментст"/>
    <m/>
  </r>
  <r>
    <n v="1532"/>
    <n v="199"/>
    <s v="апартамент"/>
    <x v="4"/>
    <n v="4"/>
    <s v="Этаж 01"/>
    <x v="0"/>
    <s v="Патио"/>
    <n v="33.619999999999997"/>
    <n v="9.43"/>
    <n v="43.05"/>
    <s v="нет"/>
    <s v="На двор"/>
    <s v="нет"/>
    <n v="300000"/>
    <n v="12915000"/>
    <e v="#REF!"/>
    <m/>
    <e v="#REF!"/>
    <m/>
    <s v="В продаже"/>
    <m/>
    <s v="апартаментст"/>
    <m/>
  </r>
  <r>
    <n v="1533"/>
    <n v="200"/>
    <s v="апартамент"/>
    <x v="4"/>
    <n v="4"/>
    <s v="Этаж 01"/>
    <x v="0"/>
    <s v="Патио"/>
    <n v="33.619999999999997"/>
    <n v="9.4700000000000006"/>
    <n v="43.09"/>
    <s v="нет"/>
    <s v="На двор"/>
    <s v="нет"/>
    <n v="300000"/>
    <n v="12927000.000000002"/>
    <e v="#REF!"/>
    <m/>
    <e v="#REF!"/>
    <m/>
    <s v="В продаже"/>
    <m/>
    <s v="апартаментст"/>
    <m/>
  </r>
  <r>
    <n v="1534"/>
    <n v="201"/>
    <s v="апартамент"/>
    <x v="4"/>
    <n v="4"/>
    <s v="Этаж 01"/>
    <x v="0"/>
    <s v="Патио"/>
    <n v="33.630000000000003"/>
    <n v="8.91"/>
    <n v="42.54"/>
    <s v="нет"/>
    <s v="На двор"/>
    <s v="нет"/>
    <n v="300000"/>
    <n v="12762000"/>
    <e v="#REF!"/>
    <m/>
    <e v="#REF!"/>
    <m/>
    <s v="В продаже"/>
    <m/>
    <s v="апартаментст"/>
    <m/>
  </r>
  <r>
    <n v="1535"/>
    <n v="202"/>
    <s v="апартамент"/>
    <x v="4"/>
    <n v="4"/>
    <s v="Этаж 01"/>
    <x v="0"/>
    <s v="Патио"/>
    <n v="33.630000000000003"/>
    <n v="9.34"/>
    <n v="42.97"/>
    <s v="нет"/>
    <s v="На двор"/>
    <s v="нет"/>
    <n v="295000"/>
    <n v="12676150"/>
    <e v="#REF!"/>
    <m/>
    <e v="#REF!"/>
    <m/>
    <s v="В продаже"/>
    <m/>
    <s v="апартаментст"/>
    <m/>
  </r>
  <r>
    <n v="1536"/>
    <n v="203"/>
    <s v="апартамент"/>
    <x v="4"/>
    <n v="4"/>
    <s v="Этаж 02"/>
    <x v="0"/>
    <s v="балкон"/>
    <n v="33.479999999999997"/>
    <n v="5.0199999999999996"/>
    <n v="38.5"/>
    <s v="нет"/>
    <s v="На двор"/>
    <s v="нет"/>
    <n v="300000"/>
    <n v="11550000"/>
    <e v="#REF!"/>
    <m/>
    <e v="#REF!"/>
    <m/>
    <s v="В продаже"/>
    <m/>
    <s v="апартаментст"/>
    <m/>
  </r>
  <r>
    <n v="1537"/>
    <n v="204"/>
    <s v="апартамент"/>
    <x v="4"/>
    <n v="4"/>
    <s v="Этаж 02"/>
    <x v="0"/>
    <s v="балкон"/>
    <n v="32.74"/>
    <n v="5.15"/>
    <n v="37.89"/>
    <s v="нет"/>
    <s v="На двор"/>
    <s v="нет"/>
    <n v="305000"/>
    <n v="11556450"/>
    <e v="#REF!"/>
    <m/>
    <e v="#REF!"/>
    <m/>
    <s v="В продаже"/>
    <m/>
    <s v="апартаментст"/>
    <m/>
  </r>
  <r>
    <n v="1538"/>
    <n v="205"/>
    <s v="апартамент"/>
    <x v="4"/>
    <n v="4"/>
    <s v="Этаж 02"/>
    <x v="0"/>
    <s v="балкон"/>
    <n v="38.08"/>
    <n v="7.2"/>
    <n v="45.28"/>
    <s v="нет"/>
    <s v="На двор"/>
    <s v="нет"/>
    <n v="310000"/>
    <n v="14036800"/>
    <e v="#REF!"/>
    <m/>
    <e v="#REF!"/>
    <m/>
    <s v="В продаже"/>
    <m/>
    <s v="апартаментст"/>
    <m/>
  </r>
  <r>
    <n v="1539"/>
    <n v="206"/>
    <s v="апартамент"/>
    <x v="4"/>
    <n v="4"/>
    <s v="Этаж 02"/>
    <x v="0"/>
    <s v="балкон"/>
    <n v="37.770000000000003"/>
    <n v="8.64"/>
    <n v="46.41"/>
    <s v="нет"/>
    <s v="На двор"/>
    <s v="нет"/>
    <n v="310000"/>
    <n v="14387099.999999998"/>
    <e v="#REF!"/>
    <m/>
    <e v="#REF!"/>
    <m/>
    <s v="В продаже"/>
    <m/>
    <s v="апартаментст"/>
    <m/>
  </r>
  <r>
    <n v="1540"/>
    <n v="207"/>
    <s v="апартамент"/>
    <x v="4"/>
    <n v="4"/>
    <s v="Этаж 02"/>
    <x v="0"/>
    <s v="балкон"/>
    <n v="32.36"/>
    <n v="5.54"/>
    <n v="37.9"/>
    <s v="нет"/>
    <s v="На двор"/>
    <s v="нет"/>
    <n v="300000"/>
    <n v="11370000"/>
    <e v="#REF!"/>
    <m/>
    <e v="#REF!"/>
    <m/>
    <s v="В продаже"/>
    <m/>
    <s v="апартаментст"/>
    <m/>
  </r>
  <r>
    <n v="1541"/>
    <n v="208"/>
    <s v="апартамент"/>
    <x v="4"/>
    <n v="4"/>
    <s v="Этаж 02"/>
    <x v="0"/>
    <s v="балкон"/>
    <n v="33.1"/>
    <n v="5.42"/>
    <n v="38.520000000000003"/>
    <s v="нет"/>
    <s v="На двор"/>
    <s v="нет"/>
    <n v="300000"/>
    <n v="11556000.000000002"/>
    <e v="#REF!"/>
    <m/>
    <e v="#REF!"/>
    <m/>
    <s v="В продаже"/>
    <m/>
    <s v="апартаментст"/>
    <m/>
  </r>
  <r>
    <n v="1542"/>
    <n v="209"/>
    <s v="апартамент"/>
    <x v="4"/>
    <n v="4"/>
    <s v="Этаж 02"/>
    <x v="1"/>
    <s v="балкон"/>
    <n v="58.08"/>
    <n v="10.6"/>
    <n v="68.680000000000007"/>
    <s v="нет"/>
    <s v="На двор"/>
    <s v="нет"/>
    <n v="300000"/>
    <n v="20604000.000000004"/>
    <e v="#REF!"/>
    <m/>
    <e v="#REF!"/>
    <m/>
    <s v="В продаже"/>
    <m/>
    <s v="апартамент1АЕ"/>
    <m/>
  </r>
  <r>
    <n v="1543"/>
    <n v="210"/>
    <s v="апартамент"/>
    <x v="4"/>
    <n v="4"/>
    <s v="Этаж 02"/>
    <x v="0"/>
    <s v="балкон"/>
    <n v="33.090000000000003"/>
    <n v="4.78"/>
    <n v="37.869999999999997"/>
    <s v="нет"/>
    <s v="На двор"/>
    <s v="нет"/>
    <n v="300000"/>
    <n v="11361000"/>
    <e v="#REF!"/>
    <m/>
    <e v="#REF!"/>
    <m/>
    <s v="В продаже"/>
    <m/>
    <s v="апартаментст"/>
    <m/>
  </r>
  <r>
    <n v="1544"/>
    <n v="211"/>
    <s v="апартамент"/>
    <x v="4"/>
    <n v="4"/>
    <s v="Этаж 02"/>
    <x v="0"/>
    <s v="балкон"/>
    <n v="33.090000000000003"/>
    <n v="5.73"/>
    <n v="38.82"/>
    <s v="нет"/>
    <s v="На двор"/>
    <s v="нет"/>
    <n v="305000"/>
    <n v="11840100"/>
    <e v="#REF!"/>
    <m/>
    <e v="#REF!"/>
    <m/>
    <s v="В продаже"/>
    <m/>
    <s v="апартаментст"/>
    <m/>
  </r>
  <r>
    <n v="1545"/>
    <n v="212"/>
    <s v="апартамент"/>
    <x v="4"/>
    <n v="4"/>
    <s v="Этаж 02"/>
    <x v="0"/>
    <s v="балкон"/>
    <n v="33.07"/>
    <n v="4.1900000000000004"/>
    <n v="37.26"/>
    <s v="нет"/>
    <s v="На двор"/>
    <s v="нет"/>
    <n v="305000"/>
    <n v="11364300"/>
    <e v="#REF!"/>
    <m/>
    <e v="#REF!"/>
    <m/>
    <s v="В продаже"/>
    <m/>
    <s v="апартаментст"/>
    <m/>
  </r>
  <r>
    <n v="1546"/>
    <n v="213"/>
    <s v="апартамент"/>
    <x v="4"/>
    <n v="4"/>
    <s v="Этаж 02"/>
    <x v="0"/>
    <s v="балкон"/>
    <n v="33.18"/>
    <n v="5.15"/>
    <n v="38.33"/>
    <s v="нет"/>
    <s v="На двор"/>
    <s v="нет"/>
    <n v="305000"/>
    <n v="11690650"/>
    <e v="#REF!"/>
    <m/>
    <e v="#REF!"/>
    <m/>
    <s v="В продаже"/>
    <m/>
    <s v="апартаментст"/>
    <m/>
  </r>
  <r>
    <n v="1547"/>
    <n v="214"/>
    <s v="апартамент"/>
    <x v="4"/>
    <n v="4"/>
    <s v="Этаж 02"/>
    <x v="0"/>
    <s v="балкон"/>
    <n v="33.22"/>
    <n v="5.21"/>
    <n v="38.43"/>
    <s v="нет"/>
    <s v="На двор"/>
    <s v="нет"/>
    <n v="305000"/>
    <n v="11721150"/>
    <e v="#REF!"/>
    <m/>
    <e v="#REF!"/>
    <m/>
    <s v="В продаже"/>
    <m/>
    <s v="апартаментст"/>
    <m/>
  </r>
  <r>
    <n v="1548"/>
    <n v="215"/>
    <s v="апартамент"/>
    <x v="4"/>
    <n v="4"/>
    <s v="Этаж 02"/>
    <x v="0"/>
    <s v="балкон"/>
    <n v="33.21"/>
    <n v="5.71"/>
    <n v="38.92"/>
    <s v="нет"/>
    <s v="На двор"/>
    <s v="нет"/>
    <n v="305000"/>
    <n v="11870600"/>
    <e v="#REF!"/>
    <m/>
    <e v="#REF!"/>
    <m/>
    <s v="В продаже"/>
    <m/>
    <s v="апартаментст"/>
    <m/>
  </r>
  <r>
    <n v="1549"/>
    <n v="216"/>
    <s v="апартамент"/>
    <x v="4"/>
    <n v="4"/>
    <s v="Этаж 02"/>
    <x v="0"/>
    <s v="балкон"/>
    <n v="33.74"/>
    <n v="5.57"/>
    <n v="39.31"/>
    <s v="нет"/>
    <s v="На двор"/>
    <s v="нет"/>
    <n v="300000"/>
    <n v="11793000"/>
    <e v="#REF!"/>
    <m/>
    <e v="#REF!"/>
    <m/>
    <s v="В продаже"/>
    <m/>
    <s v="апартаментст"/>
    <m/>
  </r>
  <r>
    <n v="1550"/>
    <n v="217"/>
    <s v="апартамент"/>
    <x v="4"/>
    <n v="4"/>
    <s v="Этаж 02"/>
    <x v="0"/>
    <s v="балкон"/>
    <n v="33.75"/>
    <n v="5.26"/>
    <n v="39.01"/>
    <s v="нет"/>
    <s v="На двор"/>
    <s v="нет"/>
    <n v="300000"/>
    <n v="11703000"/>
    <e v="#REF!"/>
    <m/>
    <e v="#REF!"/>
    <m/>
    <s v="В продаже"/>
    <m/>
    <s v="апартаментст"/>
    <m/>
  </r>
  <r>
    <n v="1551"/>
    <n v="218"/>
    <s v="апартамент"/>
    <x v="4"/>
    <n v="4"/>
    <s v="Этаж 02"/>
    <x v="0"/>
    <s v="балкон"/>
    <n v="33.659999999999997"/>
    <n v="5.19"/>
    <n v="38.85"/>
    <s v="нет"/>
    <s v="На двор"/>
    <s v="нет"/>
    <n v="300000"/>
    <n v="11655000"/>
    <e v="#REF!"/>
    <m/>
    <e v="#REF!"/>
    <m/>
    <s v="В продаже"/>
    <m/>
    <s v="апартаментст"/>
    <m/>
  </r>
  <r>
    <n v="1552"/>
    <n v="219"/>
    <s v="апартамент"/>
    <x v="4"/>
    <n v="4"/>
    <s v="Этаж 02"/>
    <x v="0"/>
    <s v="балкон"/>
    <n v="33.82"/>
    <n v="3.42"/>
    <n v="37.24"/>
    <s v="нет"/>
    <s v="На двор"/>
    <s v="нет"/>
    <n v="300000"/>
    <n v="11172000"/>
    <e v="#REF!"/>
    <m/>
    <e v="#REF!"/>
    <m/>
    <s v="В продаже"/>
    <m/>
    <s v="апартаментст"/>
    <m/>
  </r>
  <r>
    <n v="1553"/>
    <n v="220"/>
    <s v="апартамент"/>
    <x v="4"/>
    <n v="4"/>
    <s v="Этаж 02"/>
    <x v="0"/>
    <s v="балкон"/>
    <n v="33.83"/>
    <n v="5.31"/>
    <n v="39.14"/>
    <s v="нет"/>
    <s v="На двор"/>
    <s v="нет"/>
    <n v="300000"/>
    <n v="11742000"/>
    <e v="#REF!"/>
    <m/>
    <e v="#REF!"/>
    <m/>
    <s v="В продаже"/>
    <m/>
    <s v="апартаментст"/>
    <m/>
  </r>
  <r>
    <n v="1554"/>
    <n v="221"/>
    <s v="апартамент"/>
    <x v="4"/>
    <n v="4"/>
    <s v="Этаж 02"/>
    <x v="0"/>
    <s v="балкон"/>
    <n v="33.340000000000003"/>
    <n v="5.64"/>
    <n v="38.979999999999997"/>
    <s v="нет"/>
    <s v="На двор"/>
    <s v="нет"/>
    <n v="300000"/>
    <n v="11693999.999999998"/>
    <e v="#REF!"/>
    <m/>
    <e v="#REF!"/>
    <m/>
    <s v="В продаже"/>
    <m/>
    <s v="апартаментст"/>
    <m/>
  </r>
  <r>
    <n v="1555"/>
    <n v="222"/>
    <s v="апартамент"/>
    <x v="4"/>
    <n v="4"/>
    <s v="Этаж 03"/>
    <x v="0"/>
    <s v="балкон"/>
    <n v="33.61"/>
    <n v="5.03"/>
    <n v="38.64"/>
    <s v="нет"/>
    <s v="На двор"/>
    <s v="нет"/>
    <n v="320000"/>
    <n v="12364800"/>
    <e v="#REF!"/>
    <m/>
    <e v="#REF!"/>
    <m/>
    <s v="В продаже"/>
    <m/>
    <s v="апартаментст"/>
    <m/>
  </r>
  <r>
    <n v="1556"/>
    <n v="223"/>
    <s v="апартамент"/>
    <x v="4"/>
    <n v="4"/>
    <s v="Этаж 03"/>
    <x v="0"/>
    <s v="балкон"/>
    <n v="32.880000000000003"/>
    <n v="5"/>
    <n v="37.880000000000003"/>
    <s v="нет"/>
    <s v="На двор"/>
    <s v="нет"/>
    <n v="320000"/>
    <n v="12121600"/>
    <e v="#REF!"/>
    <m/>
    <e v="#REF!"/>
    <m/>
    <s v="В продаже"/>
    <m/>
    <s v="апартаментст"/>
    <m/>
  </r>
  <r>
    <n v="1557"/>
    <n v="224"/>
    <s v="апартамент"/>
    <x v="4"/>
    <n v="4"/>
    <s v="Этаж 03"/>
    <x v="0"/>
    <s v="балкон"/>
    <n v="37.6"/>
    <n v="7.16"/>
    <n v="44.76"/>
    <s v="нет"/>
    <s v="На двор"/>
    <s v="нет"/>
    <n v="325000"/>
    <n v="14547000"/>
    <e v="#REF!"/>
    <m/>
    <e v="#REF!"/>
    <m/>
    <s v="В продаже"/>
    <m/>
    <s v="апартаментст"/>
    <m/>
  </r>
  <r>
    <n v="1558"/>
    <n v="225"/>
    <s v="апартамент"/>
    <x v="4"/>
    <n v="4"/>
    <s v="Этаж 03"/>
    <x v="0"/>
    <s v="балкон"/>
    <n v="38.15"/>
    <n v="8.1300000000000008"/>
    <n v="46.28"/>
    <s v="нет"/>
    <s v="На двор"/>
    <s v="нет"/>
    <n v="325000"/>
    <n v="15041000"/>
    <e v="#REF!"/>
    <m/>
    <e v="#REF!"/>
    <m/>
    <s v="В продаже"/>
    <m/>
    <s v="апартаментст"/>
    <m/>
  </r>
  <r>
    <n v="1559"/>
    <n v="226"/>
    <s v="апартамент"/>
    <x v="4"/>
    <n v="4"/>
    <s v="Этаж 03"/>
    <x v="0"/>
    <s v="балкон"/>
    <n v="32.76"/>
    <n v="5.45"/>
    <n v="38.21"/>
    <s v="нет"/>
    <s v="На двор"/>
    <s v="нет"/>
    <n v="325000"/>
    <n v="12418250"/>
    <e v="#REF!"/>
    <m/>
    <e v="#REF!"/>
    <m/>
    <s v="В продаже"/>
    <m/>
    <s v="апартаментст"/>
    <m/>
  </r>
  <r>
    <n v="1560"/>
    <n v="227"/>
    <s v="апартамент"/>
    <x v="4"/>
    <n v="4"/>
    <s v="Этаж 03"/>
    <x v="0"/>
    <s v="балкон"/>
    <n v="33.49"/>
    <n v="5.13"/>
    <n v="38.619999999999997"/>
    <s v="нет"/>
    <s v="На двор"/>
    <s v="нет"/>
    <n v="325000"/>
    <n v="12551500"/>
    <e v="#REF!"/>
    <m/>
    <e v="#REF!"/>
    <m/>
    <s v="В продаже"/>
    <m/>
    <s v="апартаментст"/>
    <m/>
  </r>
  <r>
    <n v="1561"/>
    <n v="228"/>
    <s v="апартамент"/>
    <x v="4"/>
    <n v="4"/>
    <s v="Этаж 03"/>
    <x v="1"/>
    <s v="балкон"/>
    <n v="58.9"/>
    <n v="10.27"/>
    <n v="69.17"/>
    <s v="нет"/>
    <s v="На двор"/>
    <s v="нет"/>
    <n v="325000"/>
    <n v="22480250"/>
    <e v="#REF!"/>
    <m/>
    <e v="#REF!"/>
    <m/>
    <s v="В продаже"/>
    <m/>
    <s v="апартамент1АЕ"/>
    <m/>
  </r>
  <r>
    <n v="1562"/>
    <n v="229"/>
    <s v="апартамент"/>
    <x v="4"/>
    <n v="4"/>
    <s v="Этаж 03"/>
    <x v="0"/>
    <s v="балкон"/>
    <n v="33.090000000000003"/>
    <n v="4.8600000000000003"/>
    <n v="37.950000000000003"/>
    <s v="нет"/>
    <s v="На двор"/>
    <s v="нет"/>
    <n v="325000"/>
    <n v="12333750"/>
    <e v="#REF!"/>
    <m/>
    <e v="#REF!"/>
    <m/>
    <s v="В продаже"/>
    <m/>
    <s v="апартаментст"/>
    <m/>
  </r>
  <r>
    <n v="1563"/>
    <n v="230"/>
    <s v="апартамент"/>
    <x v="4"/>
    <n v="4"/>
    <s v="Этаж 03"/>
    <x v="0"/>
    <s v="балкон"/>
    <n v="33.11"/>
    <n v="5.41"/>
    <n v="38.520000000000003"/>
    <s v="нет"/>
    <s v="На двор"/>
    <s v="нет"/>
    <n v="325000"/>
    <n v="12519000.000000002"/>
    <e v="#REF!"/>
    <m/>
    <e v="#REF!"/>
    <m/>
    <s v="В продаже"/>
    <m/>
    <s v="апартаментст"/>
    <m/>
  </r>
  <r>
    <n v="1564"/>
    <n v="231"/>
    <s v="апартамент"/>
    <x v="4"/>
    <n v="4"/>
    <s v="Этаж 03"/>
    <x v="0"/>
    <s v="балкон"/>
    <n v="33.08"/>
    <n v="3.97"/>
    <n v="37.049999999999997"/>
    <s v="нет"/>
    <s v="На двор"/>
    <s v="нет"/>
    <n v="325000"/>
    <n v="12041250"/>
    <e v="#REF!"/>
    <m/>
    <e v="#REF!"/>
    <m/>
    <s v="В продаже"/>
    <m/>
    <s v="апартаментст"/>
    <m/>
  </r>
  <r>
    <n v="1565"/>
    <n v="232"/>
    <s v="апартамент"/>
    <x v="4"/>
    <n v="4"/>
    <s v="Этаж 03"/>
    <x v="0"/>
    <s v="балкон"/>
    <n v="33.17"/>
    <n v="5.19"/>
    <n v="38.36"/>
    <s v="нет"/>
    <s v="На двор"/>
    <s v="нет"/>
    <n v="325000"/>
    <n v="12467000"/>
    <e v="#REF!"/>
    <m/>
    <e v="#REF!"/>
    <m/>
    <s v="В продаже"/>
    <m/>
    <s v="апартаментст"/>
    <m/>
  </r>
  <r>
    <n v="1566"/>
    <n v="233"/>
    <s v="апартамент"/>
    <x v="4"/>
    <n v="4"/>
    <s v="Этаж 03"/>
    <x v="0"/>
    <s v="балкон"/>
    <n v="33.200000000000003"/>
    <n v="5.35"/>
    <n v="38.549999999999997"/>
    <s v="нет"/>
    <s v="На двор"/>
    <s v="нет"/>
    <n v="325000"/>
    <n v="12528750"/>
    <e v="#REF!"/>
    <m/>
    <e v="#REF!"/>
    <m/>
    <s v="В продаже"/>
    <m/>
    <s v="апартаментст"/>
    <m/>
  </r>
  <r>
    <n v="1567"/>
    <n v="234"/>
    <s v="апартамент"/>
    <x v="4"/>
    <n v="4"/>
    <s v="Этаж 03"/>
    <x v="0"/>
    <s v="балкон"/>
    <n v="33.18"/>
    <n v="4.95"/>
    <n v="38.130000000000003"/>
    <s v="нет"/>
    <s v="На двор"/>
    <s v="нет"/>
    <n v="325000"/>
    <n v="12392250"/>
    <e v="#REF!"/>
    <m/>
    <e v="#REF!"/>
    <m/>
    <s v="В продаже"/>
    <m/>
    <s v="апартаментст"/>
    <m/>
  </r>
  <r>
    <n v="1568"/>
    <n v="235"/>
    <s v="апартамент"/>
    <x v="4"/>
    <n v="4"/>
    <s v="Этаж 03"/>
    <x v="0"/>
    <s v="балкон"/>
    <n v="33.729999999999997"/>
    <n v="4.8499999999999996"/>
    <n v="38.58"/>
    <s v="нет"/>
    <s v="На двор"/>
    <s v="нет"/>
    <n v="325000"/>
    <n v="12538500"/>
    <e v="#REF!"/>
    <m/>
    <e v="#REF!"/>
    <m/>
    <s v="В продаже"/>
    <m/>
    <s v="апартаментст"/>
    <m/>
  </r>
  <r>
    <n v="1569"/>
    <n v="236"/>
    <s v="апартамент"/>
    <x v="4"/>
    <n v="4"/>
    <s v="Этаж 03"/>
    <x v="0"/>
    <s v="балкон"/>
    <n v="33.75"/>
    <n v="5.26"/>
    <n v="39.01"/>
    <s v="нет"/>
    <s v="На двор"/>
    <s v="нет"/>
    <n v="325000"/>
    <n v="12678250"/>
    <e v="#REF!"/>
    <m/>
    <e v="#REF!"/>
    <m/>
    <s v="В продаже"/>
    <m/>
    <s v="апартаментст"/>
    <m/>
  </r>
  <r>
    <n v="1570"/>
    <n v="237"/>
    <s v="апартамент"/>
    <x v="4"/>
    <n v="4"/>
    <s v="Этаж 03"/>
    <x v="0"/>
    <s v="балкон"/>
    <n v="33.71"/>
    <n v="5.19"/>
    <n v="38.9"/>
    <s v="нет"/>
    <s v="На двор"/>
    <s v="нет"/>
    <n v="325000"/>
    <n v="12642500"/>
    <e v="#REF!"/>
    <m/>
    <e v="#REF!"/>
    <m/>
    <s v="В продаже"/>
    <m/>
    <s v="апартаментст"/>
    <m/>
  </r>
  <r>
    <n v="1571"/>
    <n v="238"/>
    <s v="апартамент"/>
    <x v="4"/>
    <n v="4"/>
    <s v="Этаж 03"/>
    <x v="0"/>
    <s v="балкон"/>
    <n v="33.74"/>
    <n v="3.65"/>
    <n v="37.39"/>
    <s v="нет"/>
    <s v="На двор"/>
    <s v="нет"/>
    <n v="325000"/>
    <n v="12151750"/>
    <e v="#REF!"/>
    <m/>
    <e v="#REF!"/>
    <m/>
    <s v="В продаже"/>
    <m/>
    <s v="апартаментст"/>
    <m/>
  </r>
  <r>
    <n v="1572"/>
    <n v="239"/>
    <s v="апартамент"/>
    <x v="4"/>
    <n v="4"/>
    <s v="Этаж 03"/>
    <x v="0"/>
    <s v="балкон"/>
    <n v="33.76"/>
    <n v="5.41"/>
    <n v="39.17"/>
    <s v="нет"/>
    <s v="На двор"/>
    <s v="нет"/>
    <n v="325000"/>
    <n v="12730250"/>
    <e v="#REF!"/>
    <m/>
    <e v="#REF!"/>
    <m/>
    <s v="В продаже"/>
    <m/>
    <s v="апартаментст"/>
    <m/>
  </r>
  <r>
    <n v="1573"/>
    <n v="240"/>
    <s v="апартамент"/>
    <x v="4"/>
    <n v="4"/>
    <s v="Этаж 03"/>
    <x v="0"/>
    <s v="балкон"/>
    <n v="33.770000000000003"/>
    <n v="4.6399999999999997"/>
    <n v="38.409999999999997"/>
    <s v="нет"/>
    <s v="На двор"/>
    <s v="нет"/>
    <n v="325000"/>
    <n v="12483249.999999998"/>
    <e v="#REF!"/>
    <m/>
    <e v="#REF!"/>
    <m/>
    <s v="В продаже"/>
    <m/>
    <s v="апартаментст"/>
    <m/>
  </r>
  <r>
    <n v="1574"/>
    <n v="241"/>
    <s v="апартамент"/>
    <x v="4"/>
    <n v="4"/>
    <s v="Этаж 03"/>
    <x v="1"/>
    <s v="балкон"/>
    <n v="35.69"/>
    <n v="4.99"/>
    <n v="40.68"/>
    <s v="нет"/>
    <s v="На двор"/>
    <s v="нет"/>
    <n v="325000"/>
    <n v="13221000"/>
    <e v="#REF!"/>
    <m/>
    <e v="#REF!"/>
    <m/>
    <s v="В продаже"/>
    <m/>
    <s v="апартамент1АЕ"/>
    <m/>
  </r>
  <r>
    <n v="1575"/>
    <n v="242"/>
    <s v="апартамент"/>
    <x v="4"/>
    <n v="4"/>
    <s v="Этаж 04"/>
    <x v="0"/>
    <s v="балкон"/>
    <n v="33.49"/>
    <n v="5.15"/>
    <n v="38.64"/>
    <s v="нет"/>
    <s v="На двор"/>
    <s v="нет"/>
    <n v="325000"/>
    <n v="12558000"/>
    <e v="#REF!"/>
    <m/>
    <e v="#REF!"/>
    <m/>
    <s v="В продаже"/>
    <m/>
    <s v="апартаментст"/>
    <m/>
  </r>
  <r>
    <n v="1576"/>
    <n v="243"/>
    <s v="апартамент"/>
    <x v="4"/>
    <n v="4"/>
    <s v="Этаж 04"/>
    <x v="0"/>
    <s v="балкон"/>
    <n v="32.75"/>
    <n v="5.13"/>
    <n v="37.880000000000003"/>
    <s v="нет"/>
    <s v="На двор"/>
    <s v="нет"/>
    <n v="325000"/>
    <n v="12311000"/>
    <e v="#REF!"/>
    <m/>
    <e v="#REF!"/>
    <m/>
    <s v="В продаже"/>
    <m/>
    <s v="апартаментст"/>
    <m/>
  </r>
  <r>
    <n v="1577"/>
    <n v="244"/>
    <s v="апартамент"/>
    <x v="4"/>
    <n v="4"/>
    <s v="Этаж 04"/>
    <x v="0"/>
    <s v="балкон"/>
    <n v="37.47"/>
    <n v="7.25"/>
    <n v="44.72"/>
    <s v="нет"/>
    <s v="На двор"/>
    <s v="нет"/>
    <n v="340000"/>
    <n v="15204800"/>
    <e v="#REF!"/>
    <m/>
    <e v="#REF!"/>
    <m/>
    <s v="В продаже"/>
    <m/>
    <s v="апартаментст"/>
    <m/>
  </r>
  <r>
    <n v="1578"/>
    <n v="245"/>
    <s v="апартамент"/>
    <x v="4"/>
    <n v="4"/>
    <s v="Этаж 04"/>
    <x v="0"/>
    <s v="балкон"/>
    <n v="38.15"/>
    <n v="8.1300000000000008"/>
    <n v="46.28"/>
    <s v="нет"/>
    <s v="На двор"/>
    <s v="нет"/>
    <n v="340000"/>
    <n v="15735200"/>
    <e v="#REF!"/>
    <m/>
    <e v="#REF!"/>
    <m/>
    <s v="В продаже"/>
    <m/>
    <s v="апартаментст"/>
    <m/>
  </r>
  <r>
    <n v="1579"/>
    <n v="246"/>
    <s v="апартамент"/>
    <x v="4"/>
    <n v="4"/>
    <s v="Этаж 04"/>
    <x v="0"/>
    <s v="балкон"/>
    <n v="32.76"/>
    <n v="5.45"/>
    <n v="38.21"/>
    <s v="нет"/>
    <s v="На двор"/>
    <s v="нет"/>
    <n v="325000"/>
    <n v="12418250"/>
    <e v="#REF!"/>
    <m/>
    <e v="#REF!"/>
    <m/>
    <s v="В продаже"/>
    <m/>
    <s v="апартаментст"/>
    <m/>
  </r>
  <r>
    <n v="1580"/>
    <n v="247"/>
    <s v="апартамент"/>
    <x v="4"/>
    <n v="4"/>
    <s v="Этаж 04"/>
    <x v="0"/>
    <s v="балкон"/>
    <n v="33.49"/>
    <n v="5.13"/>
    <n v="38.619999999999997"/>
    <s v="нет"/>
    <s v="На двор"/>
    <s v="нет"/>
    <n v="325000"/>
    <n v="12551500"/>
    <e v="#REF!"/>
    <m/>
    <e v="#REF!"/>
    <m/>
    <s v="В продаже"/>
    <m/>
    <s v="апартаментст"/>
    <m/>
  </r>
  <r>
    <n v="1581"/>
    <n v="248"/>
    <s v="апартамент"/>
    <x v="4"/>
    <n v="4"/>
    <s v="Этаж 04"/>
    <x v="1"/>
    <s v="балкон"/>
    <n v="58.9"/>
    <n v="10.26"/>
    <n v="69.16"/>
    <s v="нет"/>
    <s v="На двор"/>
    <s v="нет"/>
    <n v="325000"/>
    <n v="22477000"/>
    <e v="#REF!"/>
    <m/>
    <e v="#REF!"/>
    <m/>
    <s v="В продаже"/>
    <m/>
    <s v="апартамент1АЕ"/>
    <m/>
  </r>
  <r>
    <n v="1582"/>
    <n v="249"/>
    <s v="апартамент"/>
    <x v="4"/>
    <n v="4"/>
    <s v="Этаж 04"/>
    <x v="0"/>
    <s v="балкон"/>
    <n v="33.090000000000003"/>
    <n v="4.82"/>
    <n v="37.909999999999997"/>
    <s v="нет"/>
    <s v="На двор"/>
    <s v="нет"/>
    <n v="325000"/>
    <n v="12320749.999999998"/>
    <e v="#REF!"/>
    <m/>
    <e v="#REF!"/>
    <m/>
    <s v="В продаже"/>
    <m/>
    <s v="апартаментст"/>
    <m/>
  </r>
  <r>
    <n v="1583"/>
    <n v="250"/>
    <s v="апартамент"/>
    <x v="4"/>
    <n v="4"/>
    <s v="Этаж 04"/>
    <x v="0"/>
    <s v="балкон"/>
    <n v="33.11"/>
    <n v="5.41"/>
    <n v="38.520000000000003"/>
    <s v="нет"/>
    <s v="На двор"/>
    <s v="нет"/>
    <n v="325000"/>
    <n v="12519000.000000002"/>
    <e v="#REF!"/>
    <m/>
    <e v="#REF!"/>
    <m/>
    <s v="В продаже"/>
    <m/>
    <s v="апартаментст"/>
    <m/>
  </r>
  <r>
    <n v="1584"/>
    <n v="251"/>
    <s v="апартамент"/>
    <x v="4"/>
    <n v="4"/>
    <s v="Этаж 04"/>
    <x v="0"/>
    <s v="балкон"/>
    <n v="33.08"/>
    <n v="3.97"/>
    <n v="37.049999999999997"/>
    <s v="нет"/>
    <s v="На двор"/>
    <s v="нет"/>
    <n v="325000"/>
    <n v="12041250"/>
    <e v="#REF!"/>
    <m/>
    <e v="#REF!"/>
    <m/>
    <s v="В продаже"/>
    <m/>
    <s v="апартаментст"/>
    <m/>
  </r>
  <r>
    <n v="1585"/>
    <n v="252"/>
    <s v="апартамент"/>
    <x v="4"/>
    <n v="4"/>
    <s v="Этаж 04"/>
    <x v="0"/>
    <s v="балкон"/>
    <n v="33.17"/>
    <n v="5.19"/>
    <n v="38.36"/>
    <s v="нет"/>
    <s v="На двор"/>
    <s v="нет"/>
    <n v="325000"/>
    <n v="12467000"/>
    <e v="#REF!"/>
    <m/>
    <e v="#REF!"/>
    <m/>
    <s v="В продаже"/>
    <m/>
    <s v="апартаментст"/>
    <m/>
  </r>
  <r>
    <n v="1586"/>
    <n v="253"/>
    <s v="апартамент"/>
    <x v="4"/>
    <n v="4"/>
    <s v="Этаж 04"/>
    <x v="0"/>
    <s v="балкон"/>
    <n v="33.200000000000003"/>
    <n v="5.35"/>
    <n v="38.549999999999997"/>
    <s v="нет"/>
    <s v="На двор"/>
    <s v="нет"/>
    <n v="325000"/>
    <n v="12528750"/>
    <e v="#REF!"/>
    <m/>
    <e v="#REF!"/>
    <m/>
    <s v="В продаже"/>
    <m/>
    <s v="апартаментст"/>
    <m/>
  </r>
  <r>
    <n v="1587"/>
    <n v="254"/>
    <s v="апартамент"/>
    <x v="4"/>
    <n v="4"/>
    <s v="Этаж 04"/>
    <x v="0"/>
    <s v="балкон"/>
    <n v="33.18"/>
    <n v="4.95"/>
    <n v="38.130000000000003"/>
    <s v="нет"/>
    <s v="На двор"/>
    <s v="нет"/>
    <n v="325000"/>
    <n v="12392250"/>
    <e v="#REF!"/>
    <m/>
    <e v="#REF!"/>
    <m/>
    <s v="В продаже"/>
    <m/>
    <s v="апартаментст"/>
    <m/>
  </r>
  <r>
    <n v="1588"/>
    <n v="255"/>
    <s v="апартамент"/>
    <x v="4"/>
    <n v="4"/>
    <s v="Этаж 04"/>
    <x v="0"/>
    <s v="балкон"/>
    <n v="33.729999999999997"/>
    <n v="4.8499999999999996"/>
    <n v="38.58"/>
    <s v="нет"/>
    <s v="На двор"/>
    <s v="нет"/>
    <n v="325000"/>
    <n v="12538500"/>
    <e v="#REF!"/>
    <m/>
    <e v="#REF!"/>
    <m/>
    <s v="В продаже"/>
    <m/>
    <s v="апартаментст"/>
    <m/>
  </r>
  <r>
    <n v="1589"/>
    <n v="256"/>
    <s v="апартамент"/>
    <x v="4"/>
    <n v="4"/>
    <s v="Этаж 04"/>
    <x v="0"/>
    <s v="балкон"/>
    <n v="33.75"/>
    <n v="5.26"/>
    <n v="39.01"/>
    <s v="нет"/>
    <s v="На двор"/>
    <s v="нет"/>
    <n v="325000"/>
    <n v="12678250"/>
    <e v="#REF!"/>
    <m/>
    <e v="#REF!"/>
    <m/>
    <s v="В продаже"/>
    <m/>
    <s v="апартаментст"/>
    <m/>
  </r>
  <r>
    <n v="1590"/>
    <n v="257"/>
    <s v="апартамент"/>
    <x v="4"/>
    <n v="4"/>
    <s v="Этаж 04"/>
    <x v="0"/>
    <s v="балкон"/>
    <n v="33.71"/>
    <n v="5.19"/>
    <n v="38.9"/>
    <s v="нет"/>
    <s v="На двор"/>
    <s v="нет"/>
    <n v="325000"/>
    <n v="12642500"/>
    <e v="#REF!"/>
    <m/>
    <e v="#REF!"/>
    <m/>
    <s v="В продаже"/>
    <m/>
    <s v="апартаментст"/>
    <m/>
  </r>
  <r>
    <n v="1591"/>
    <n v="258"/>
    <s v="апартамент"/>
    <x v="4"/>
    <n v="4"/>
    <s v="Этаж 04"/>
    <x v="0"/>
    <s v="балкон"/>
    <n v="33.82"/>
    <n v="3.65"/>
    <n v="37.47"/>
    <s v="нет"/>
    <s v="На двор"/>
    <s v="нет"/>
    <n v="325000"/>
    <n v="12177750"/>
    <e v="#REF!"/>
    <m/>
    <e v="#REF!"/>
    <m/>
    <s v="В продаже"/>
    <m/>
    <s v="апартаментст"/>
    <m/>
  </r>
  <r>
    <n v="1592"/>
    <n v="259"/>
    <s v="апартамент"/>
    <x v="4"/>
    <n v="4"/>
    <s v="Этаж 04"/>
    <x v="0"/>
    <s v="балкон"/>
    <n v="33.85"/>
    <n v="5.41"/>
    <n v="39.26"/>
    <s v="нет"/>
    <s v="На двор"/>
    <s v="нет"/>
    <n v="325000"/>
    <n v="12759500"/>
    <e v="#REF!"/>
    <m/>
    <e v="#REF!"/>
    <m/>
    <s v="В продаже"/>
    <m/>
    <s v="апартаментст"/>
    <m/>
  </r>
  <r>
    <n v="1593"/>
    <n v="260"/>
    <s v="апартамент"/>
    <x v="4"/>
    <n v="4"/>
    <s v="Этаж 04"/>
    <x v="0"/>
    <s v="балкон"/>
    <n v="33.85"/>
    <n v="4.6399999999999997"/>
    <n v="38.49"/>
    <s v="нет"/>
    <s v="На двор"/>
    <s v="нет"/>
    <n v="325000"/>
    <n v="12509250"/>
    <e v="#REF!"/>
    <m/>
    <e v="#REF!"/>
    <m/>
    <s v="В продаже"/>
    <m/>
    <s v="апартаментст"/>
    <m/>
  </r>
  <r>
    <n v="1594"/>
    <n v="261"/>
    <s v="апартамент"/>
    <x v="4"/>
    <n v="4"/>
    <s v="Этаж 04"/>
    <x v="1"/>
    <s v="балкон"/>
    <n v="35.92"/>
    <n v="4.99"/>
    <n v="40.909999999999997"/>
    <s v="нет"/>
    <s v="На двор"/>
    <s v="нет"/>
    <n v="325000"/>
    <n v="13295749.999999998"/>
    <e v="#REF!"/>
    <m/>
    <e v="#REF!"/>
    <m/>
    <s v="В продаже"/>
    <m/>
    <s v="апартамент1АЕ"/>
    <m/>
  </r>
  <r>
    <n v="1595"/>
    <n v="262"/>
    <s v="апартамент"/>
    <x v="4"/>
    <n v="4"/>
    <s v="Этаж 05"/>
    <x v="0"/>
    <s v="балкон"/>
    <n v="33.49"/>
    <n v="5.15"/>
    <n v="38.64"/>
    <s v="нет"/>
    <s v="На двор"/>
    <s v="нет"/>
    <n v="330000"/>
    <n v="12751200"/>
    <e v="#REF!"/>
    <m/>
    <e v="#REF!"/>
    <m/>
    <s v="В продаже"/>
    <m/>
    <s v="апартаментст"/>
    <m/>
  </r>
  <r>
    <n v="1596"/>
    <n v="263"/>
    <s v="апартамент"/>
    <x v="4"/>
    <n v="4"/>
    <s v="Этаж 05"/>
    <x v="0"/>
    <s v="балкон"/>
    <n v="32.75"/>
    <n v="5.13"/>
    <n v="37.880000000000003"/>
    <s v="нет"/>
    <s v="На двор"/>
    <s v="нет"/>
    <n v="330000"/>
    <n v="12500400"/>
    <e v="#REF!"/>
    <m/>
    <e v="#REF!"/>
    <m/>
    <s v="В продаже"/>
    <m/>
    <s v="апартаментст"/>
    <m/>
  </r>
  <r>
    <n v="1597"/>
    <n v="264"/>
    <s v="апартамент"/>
    <x v="4"/>
    <n v="4"/>
    <s v="Этаж 05"/>
    <x v="0"/>
    <s v="балкон"/>
    <n v="37.47"/>
    <n v="7.25"/>
    <n v="44.72"/>
    <s v="нет"/>
    <s v="На двор"/>
    <s v="нет"/>
    <n v="335000"/>
    <n v="14981200"/>
    <e v="#REF!"/>
    <m/>
    <e v="#REF!"/>
    <m/>
    <s v="В продаже"/>
    <m/>
    <s v="апартаментст"/>
    <m/>
  </r>
  <r>
    <n v="1598"/>
    <n v="265"/>
    <s v="апартамент"/>
    <x v="4"/>
    <n v="4"/>
    <s v="Этаж 05"/>
    <x v="0"/>
    <s v="балкон"/>
    <n v="38.15"/>
    <n v="8.1300000000000008"/>
    <n v="46.28"/>
    <s v="нет"/>
    <s v="На двор"/>
    <s v="нет"/>
    <n v="335000"/>
    <n v="15503800"/>
    <e v="#REF!"/>
    <m/>
    <e v="#REF!"/>
    <m/>
    <s v="В продаже"/>
    <m/>
    <s v="апартаментст"/>
    <m/>
  </r>
  <r>
    <n v="1599"/>
    <n v="266"/>
    <s v="апартамент"/>
    <x v="4"/>
    <n v="4"/>
    <s v="Этаж 05"/>
    <x v="0"/>
    <s v="балкон"/>
    <n v="32.76"/>
    <n v="5.45"/>
    <n v="38.21"/>
    <s v="нет"/>
    <s v="На двор"/>
    <s v="нет"/>
    <n v="330000"/>
    <n v="12609300"/>
    <e v="#REF!"/>
    <m/>
    <e v="#REF!"/>
    <m/>
    <s v="В продаже"/>
    <m/>
    <s v="апартаментст"/>
    <m/>
  </r>
  <r>
    <n v="1600"/>
    <n v="267"/>
    <s v="апартамент"/>
    <x v="4"/>
    <n v="4"/>
    <s v="Этаж 05"/>
    <x v="0"/>
    <s v="балкон"/>
    <n v="33.49"/>
    <n v="5.13"/>
    <n v="38.619999999999997"/>
    <s v="нет"/>
    <s v="На двор"/>
    <s v="нет"/>
    <n v="330000"/>
    <n v="12744600"/>
    <e v="#REF!"/>
    <m/>
    <e v="#REF!"/>
    <m/>
    <s v="В продаже"/>
    <m/>
    <s v="апартаментст"/>
    <m/>
  </r>
  <r>
    <n v="1601"/>
    <n v="268"/>
    <s v="апартамент"/>
    <x v="4"/>
    <n v="4"/>
    <s v="Этаж 05"/>
    <x v="1"/>
    <s v="балкон"/>
    <n v="58.9"/>
    <n v="10.19"/>
    <n v="69.09"/>
    <s v="нет"/>
    <s v="На двор"/>
    <s v="нет"/>
    <n v="330000"/>
    <n v="22799700"/>
    <e v="#REF!"/>
    <m/>
    <e v="#REF!"/>
    <m/>
    <s v="В продаже"/>
    <m/>
    <s v="апартамент1АЕ"/>
    <m/>
  </r>
  <r>
    <n v="1602"/>
    <n v="269"/>
    <s v="апартамент"/>
    <x v="4"/>
    <n v="4"/>
    <s v="Этаж 05"/>
    <x v="0"/>
    <s v="балкон"/>
    <n v="33.090000000000003"/>
    <n v="4.8"/>
    <n v="37.89"/>
    <s v="нет"/>
    <s v="На двор"/>
    <s v="нет"/>
    <n v="330000"/>
    <n v="12503700"/>
    <e v="#REF!"/>
    <m/>
    <e v="#REF!"/>
    <m/>
    <s v="В продаже"/>
    <m/>
    <s v="апартаментст"/>
    <m/>
  </r>
  <r>
    <n v="1603"/>
    <n v="270"/>
    <s v="апартамент"/>
    <x v="4"/>
    <n v="4"/>
    <s v="Этаж 05"/>
    <x v="0"/>
    <s v="балкон"/>
    <n v="33.090000000000003"/>
    <n v="5.42"/>
    <n v="38.51"/>
    <s v="нет"/>
    <s v="На двор"/>
    <s v="нет"/>
    <n v="330000"/>
    <n v="12708300"/>
    <e v="#REF!"/>
    <m/>
    <e v="#REF!"/>
    <m/>
    <s v="В продаже"/>
    <m/>
    <s v="апартаментст"/>
    <m/>
  </r>
  <r>
    <n v="1604"/>
    <n v="271"/>
    <s v="апартамент"/>
    <x v="4"/>
    <n v="4"/>
    <s v="Этаж 05"/>
    <x v="0"/>
    <s v="балкон"/>
    <n v="33.07"/>
    <n v="3.87"/>
    <n v="36.94"/>
    <s v="нет"/>
    <s v="На двор"/>
    <s v="нет"/>
    <n v="330000"/>
    <n v="12190200"/>
    <e v="#REF!"/>
    <m/>
    <e v="#REF!"/>
    <m/>
    <s v="В продаже"/>
    <m/>
    <s v="апартаментст"/>
    <m/>
  </r>
  <r>
    <n v="1605"/>
    <n v="272"/>
    <s v="апартамент"/>
    <x v="4"/>
    <n v="4"/>
    <s v="Этаж 05"/>
    <x v="0"/>
    <s v="балкон"/>
    <n v="33.17"/>
    <n v="5.19"/>
    <n v="38.36"/>
    <s v="нет"/>
    <s v="На двор"/>
    <s v="нет"/>
    <n v="330000"/>
    <n v="12658800"/>
    <e v="#REF!"/>
    <m/>
    <e v="#REF!"/>
    <m/>
    <s v="В продаже"/>
    <m/>
    <s v="апартаментст"/>
    <m/>
  </r>
  <r>
    <n v="1606"/>
    <n v="273"/>
    <s v="апартамент"/>
    <x v="4"/>
    <n v="4"/>
    <s v="Этаж 05"/>
    <x v="0"/>
    <s v="балкон"/>
    <n v="33.200000000000003"/>
    <n v="5.35"/>
    <n v="38.549999999999997"/>
    <s v="нет"/>
    <s v="На двор"/>
    <s v="нет"/>
    <n v="330000"/>
    <n v="12721499.999999998"/>
    <e v="#REF!"/>
    <m/>
    <e v="#REF!"/>
    <m/>
    <s v="В продаже"/>
    <m/>
    <s v="апартаментст"/>
    <m/>
  </r>
  <r>
    <n v="1607"/>
    <n v="274"/>
    <s v="апартамент"/>
    <x v="4"/>
    <n v="4"/>
    <s v="Этаж 05"/>
    <x v="0"/>
    <s v="балкон"/>
    <n v="33.18"/>
    <n v="4.95"/>
    <n v="38.130000000000003"/>
    <s v="нет"/>
    <s v="На двор"/>
    <s v="нет"/>
    <n v="330000"/>
    <n v="12582900"/>
    <e v="#REF!"/>
    <m/>
    <e v="#REF!"/>
    <m/>
    <s v="В продаже"/>
    <m/>
    <s v="апартаментст"/>
    <m/>
  </r>
  <r>
    <n v="1608"/>
    <n v="275"/>
    <s v="апартамент"/>
    <x v="4"/>
    <n v="4"/>
    <s v="Этаж 05"/>
    <x v="0"/>
    <s v="балкон"/>
    <n v="33.729999999999997"/>
    <n v="4.8499999999999996"/>
    <n v="38.58"/>
    <s v="нет"/>
    <s v="На двор"/>
    <s v="нет"/>
    <n v="330000"/>
    <n v="12731400"/>
    <e v="#REF!"/>
    <m/>
    <e v="#REF!"/>
    <m/>
    <s v="В продаже"/>
    <m/>
    <s v="апартаментст"/>
    <m/>
  </r>
  <r>
    <n v="1609"/>
    <n v="276"/>
    <s v="апартамент"/>
    <x v="4"/>
    <n v="4"/>
    <s v="Этаж 05"/>
    <x v="0"/>
    <s v="балкон"/>
    <n v="33.75"/>
    <n v="5.26"/>
    <n v="39.01"/>
    <s v="нет"/>
    <s v="На двор"/>
    <s v="нет"/>
    <n v="330000"/>
    <n v="12873300"/>
    <e v="#REF!"/>
    <m/>
    <e v="#REF!"/>
    <m/>
    <s v="В продаже"/>
    <m/>
    <s v="апартаментст"/>
    <m/>
  </r>
  <r>
    <n v="1610"/>
    <n v="277"/>
    <s v="апартамент"/>
    <x v="4"/>
    <n v="4"/>
    <s v="Этаж 05"/>
    <x v="0"/>
    <s v="балкон"/>
    <n v="33.71"/>
    <n v="5.19"/>
    <n v="38.9"/>
    <s v="нет"/>
    <s v="На двор"/>
    <s v="нет"/>
    <n v="330000"/>
    <n v="12837000"/>
    <e v="#REF!"/>
    <m/>
    <e v="#REF!"/>
    <m/>
    <s v="В продаже"/>
    <m/>
    <s v="апартаментст"/>
    <m/>
  </r>
  <r>
    <n v="1611"/>
    <n v="278"/>
    <s v="апартамент"/>
    <x v="4"/>
    <n v="4"/>
    <s v="Этаж 05"/>
    <x v="0"/>
    <s v="балкон"/>
    <n v="33.82"/>
    <n v="3.65"/>
    <n v="37.47"/>
    <s v="нет"/>
    <s v="На двор"/>
    <s v="нет"/>
    <n v="330000"/>
    <n v="12365100"/>
    <e v="#REF!"/>
    <m/>
    <e v="#REF!"/>
    <m/>
    <s v="В продаже"/>
    <m/>
    <s v="апартаментст"/>
    <m/>
  </r>
  <r>
    <n v="1612"/>
    <n v="279"/>
    <s v="апартамент"/>
    <x v="4"/>
    <n v="4"/>
    <s v="Этаж 05"/>
    <x v="0"/>
    <s v="балкон"/>
    <n v="33.85"/>
    <n v="5.41"/>
    <n v="39.26"/>
    <s v="нет"/>
    <s v="На двор"/>
    <s v="нет"/>
    <n v="330000"/>
    <n v="12955800"/>
    <e v="#REF!"/>
    <m/>
    <e v="#REF!"/>
    <m/>
    <s v="В продаже"/>
    <m/>
    <s v="апартаментст"/>
    <m/>
  </r>
  <r>
    <n v="1613"/>
    <n v="280"/>
    <s v="апартамент"/>
    <x v="4"/>
    <n v="4"/>
    <s v="Этаж 05"/>
    <x v="0"/>
    <s v="балкон"/>
    <n v="33.85"/>
    <n v="4.03"/>
    <n v="37.880000000000003"/>
    <s v="нет"/>
    <s v="На двор"/>
    <s v="нет"/>
    <n v="330000"/>
    <n v="12500400"/>
    <e v="#REF!"/>
    <m/>
    <e v="#REF!"/>
    <m/>
    <s v="В продаже"/>
    <m/>
    <s v="апартаментст"/>
    <m/>
  </r>
  <r>
    <n v="1614"/>
    <n v="281"/>
    <s v="апартамент"/>
    <x v="4"/>
    <n v="4"/>
    <s v="Этаж 05"/>
    <x v="1"/>
    <s v="балкон"/>
    <n v="35.92"/>
    <n v="4.99"/>
    <n v="40.909999999999997"/>
    <s v="нет"/>
    <s v="На двор"/>
    <s v="нет"/>
    <n v="330000"/>
    <n v="13500299.999999998"/>
    <e v="#REF!"/>
    <m/>
    <e v="#REF!"/>
    <m/>
    <s v="В продаже"/>
    <m/>
    <s v="апартамент1АЕ"/>
    <m/>
  </r>
  <r>
    <n v="1615"/>
    <n v="282"/>
    <s v="апартамент"/>
    <x v="4"/>
    <n v="4"/>
    <s v="Этаж 06"/>
    <x v="0"/>
    <s v="балкон"/>
    <n v="33.49"/>
    <n v="5.15"/>
    <n v="38.64"/>
    <s v="нет"/>
    <s v="На двор"/>
    <s v="нет"/>
    <n v="335000"/>
    <n v="12944400"/>
    <e v="#REF!"/>
    <m/>
    <e v="#REF!"/>
    <m/>
    <s v="В продаже"/>
    <m/>
    <s v="апартаментст"/>
    <m/>
  </r>
  <r>
    <n v="1616"/>
    <n v="283"/>
    <s v="апартамент"/>
    <x v="4"/>
    <n v="4"/>
    <s v="Этаж 06"/>
    <x v="0"/>
    <s v="балкон"/>
    <n v="32.75"/>
    <n v="5.13"/>
    <n v="37.880000000000003"/>
    <s v="нет"/>
    <s v="На двор"/>
    <s v="нет"/>
    <n v="335000"/>
    <n v="12689800"/>
    <e v="#REF!"/>
    <m/>
    <e v="#REF!"/>
    <m/>
    <s v="В продаже"/>
    <m/>
    <s v="апартаментст"/>
    <m/>
  </r>
  <r>
    <n v="1617"/>
    <n v="284"/>
    <s v="апартамент"/>
    <x v="4"/>
    <n v="4"/>
    <s v="Этаж 06"/>
    <x v="1"/>
    <s v="балкон"/>
    <n v="37.47"/>
    <n v="7.25"/>
    <n v="44.72"/>
    <s v="нет"/>
    <s v="На двор"/>
    <s v="нет"/>
    <n v="340000"/>
    <n v="15204800"/>
    <e v="#REF!"/>
    <m/>
    <e v="#REF!"/>
    <m/>
    <s v="В продаже"/>
    <m/>
    <s v="апартамент1АЕ"/>
    <m/>
  </r>
  <r>
    <n v="1618"/>
    <n v="285"/>
    <s v="апартамент"/>
    <x v="4"/>
    <n v="4"/>
    <s v="Этаж 06"/>
    <x v="1"/>
    <s v="балкон"/>
    <n v="38.15"/>
    <n v="8.1300000000000008"/>
    <n v="46.28"/>
    <s v="нет"/>
    <s v="На двор"/>
    <s v="нет"/>
    <n v="340000"/>
    <n v="15735200"/>
    <e v="#REF!"/>
    <m/>
    <e v="#REF!"/>
    <m/>
    <s v="В продаже"/>
    <m/>
    <s v="апартамент1АЕ"/>
    <m/>
  </r>
  <r>
    <n v="1619"/>
    <n v="286"/>
    <s v="апартамент"/>
    <x v="4"/>
    <n v="4"/>
    <s v="Этаж 06"/>
    <x v="0"/>
    <s v="балкон"/>
    <n v="32.76"/>
    <n v="5.45"/>
    <n v="38.21"/>
    <s v="нет"/>
    <s v="На двор"/>
    <s v="нет"/>
    <n v="335000"/>
    <n v="12800350"/>
    <e v="#REF!"/>
    <m/>
    <e v="#REF!"/>
    <m/>
    <s v="В продаже"/>
    <m/>
    <s v="апартаментст"/>
    <m/>
  </r>
  <r>
    <n v="1620"/>
    <n v="287"/>
    <s v="апартамент"/>
    <x v="4"/>
    <n v="4"/>
    <s v="Этаж 06"/>
    <x v="0"/>
    <s v="балкон"/>
    <n v="33.49"/>
    <n v="5.13"/>
    <n v="38.619999999999997"/>
    <s v="нет"/>
    <s v="На двор"/>
    <s v="нет"/>
    <n v="335000"/>
    <n v="12937700"/>
    <e v="#REF!"/>
    <m/>
    <e v="#REF!"/>
    <m/>
    <s v="В продаже"/>
    <m/>
    <s v="апартаментст"/>
    <m/>
  </r>
  <r>
    <n v="1621"/>
    <n v="288"/>
    <s v="апартамент"/>
    <x v="4"/>
    <n v="4"/>
    <s v="Этаж 06"/>
    <x v="1"/>
    <s v="балкон"/>
    <n v="58.9"/>
    <n v="10.14"/>
    <n v="69.040000000000006"/>
    <s v="нет"/>
    <s v="На двор"/>
    <s v="нет"/>
    <n v="335000"/>
    <n v="23128400.000000004"/>
    <e v="#REF!"/>
    <m/>
    <e v="#REF!"/>
    <m/>
    <s v="В продаже"/>
    <m/>
    <s v="апартамент1АЕ"/>
    <m/>
  </r>
  <r>
    <n v="1622"/>
    <n v="289"/>
    <s v="апартамент"/>
    <x v="4"/>
    <n v="4"/>
    <s v="Этаж 06"/>
    <x v="0"/>
    <s v="балкон"/>
    <n v="33.090000000000003"/>
    <n v="4.8"/>
    <n v="37.89"/>
    <s v="нет"/>
    <s v="На двор"/>
    <s v="нет"/>
    <n v="335000"/>
    <n v="12693150"/>
    <e v="#REF!"/>
    <m/>
    <e v="#REF!"/>
    <m/>
    <s v="В продаже"/>
    <m/>
    <s v="апартаментст"/>
    <m/>
  </r>
  <r>
    <n v="1623"/>
    <n v="290"/>
    <s v="апартамент"/>
    <x v="4"/>
    <n v="4"/>
    <s v="Этаж 06"/>
    <x v="0"/>
    <s v="балкон"/>
    <n v="33.090000000000003"/>
    <n v="5.42"/>
    <n v="38.51"/>
    <s v="нет"/>
    <s v="На двор"/>
    <s v="нет"/>
    <n v="335000"/>
    <n v="12900850"/>
    <e v="#REF!"/>
    <m/>
    <e v="#REF!"/>
    <m/>
    <s v="В продаже"/>
    <m/>
    <s v="апартаментст"/>
    <m/>
  </r>
  <r>
    <n v="1624"/>
    <n v="291"/>
    <s v="апартамент"/>
    <x v="4"/>
    <n v="4"/>
    <s v="Этаж 06"/>
    <x v="0"/>
    <s v="балкон"/>
    <n v="33.07"/>
    <n v="3.87"/>
    <n v="36.94"/>
    <s v="нет"/>
    <s v="На двор"/>
    <s v="нет"/>
    <n v="335000"/>
    <n v="12374900"/>
    <e v="#REF!"/>
    <m/>
    <e v="#REF!"/>
    <m/>
    <s v="В продаже"/>
    <m/>
    <s v="апартаментст"/>
    <m/>
  </r>
  <r>
    <n v="1625"/>
    <n v="292"/>
    <s v="апартамент"/>
    <x v="4"/>
    <n v="4"/>
    <s v="Этаж 06"/>
    <x v="0"/>
    <s v="балкон"/>
    <n v="33.17"/>
    <n v="5.19"/>
    <n v="38.36"/>
    <s v="нет"/>
    <s v="На двор"/>
    <s v="нет"/>
    <n v="335000"/>
    <n v="12850600"/>
    <e v="#REF!"/>
    <m/>
    <e v="#REF!"/>
    <m/>
    <s v="В продаже"/>
    <m/>
    <s v="апартаментст"/>
    <m/>
  </r>
  <r>
    <n v="1626"/>
    <n v="293"/>
    <s v="апартамент"/>
    <x v="4"/>
    <n v="4"/>
    <s v="Этаж 06"/>
    <x v="0"/>
    <s v="балкон"/>
    <n v="33.200000000000003"/>
    <n v="5.35"/>
    <n v="38.549999999999997"/>
    <s v="нет"/>
    <s v="На двор"/>
    <s v="нет"/>
    <n v="335000"/>
    <n v="12914249.999999998"/>
    <e v="#REF!"/>
    <m/>
    <e v="#REF!"/>
    <m/>
    <s v="В продаже"/>
    <m/>
    <s v="апартаментст"/>
    <m/>
  </r>
  <r>
    <n v="1627"/>
    <n v="294"/>
    <s v="апартамент"/>
    <x v="4"/>
    <n v="4"/>
    <s v="Этаж 06"/>
    <x v="0"/>
    <s v="балкон"/>
    <n v="33.18"/>
    <n v="4.9800000000000004"/>
    <n v="38.159999999999997"/>
    <s v="нет"/>
    <s v="На двор"/>
    <s v="нет"/>
    <n v="335000"/>
    <n v="12783599.999999998"/>
    <e v="#REF!"/>
    <m/>
    <e v="#REF!"/>
    <m/>
    <s v="В продаже"/>
    <m/>
    <s v="апартаментст"/>
    <m/>
  </r>
  <r>
    <n v="1628"/>
    <n v="295"/>
    <s v="апартамент"/>
    <x v="4"/>
    <n v="4"/>
    <s v="Этаж 06"/>
    <x v="0"/>
    <s v="балкон"/>
    <n v="33.729999999999997"/>
    <n v="4.84"/>
    <n v="38.57"/>
    <s v="нет"/>
    <s v="На двор"/>
    <s v="нет"/>
    <n v="335000"/>
    <n v="12920950"/>
    <e v="#REF!"/>
    <m/>
    <e v="#REF!"/>
    <m/>
    <s v="В продаже"/>
    <m/>
    <s v="апартаментст"/>
    <m/>
  </r>
  <r>
    <n v="1629"/>
    <n v="296"/>
    <s v="апартамент"/>
    <x v="4"/>
    <n v="4"/>
    <s v="Этаж 06"/>
    <x v="0"/>
    <s v="балкон"/>
    <n v="33.75"/>
    <n v="5.26"/>
    <n v="39.01"/>
    <s v="нет"/>
    <s v="На двор"/>
    <s v="нет"/>
    <n v="335000"/>
    <n v="13068350"/>
    <e v="#REF!"/>
    <m/>
    <e v="#REF!"/>
    <m/>
    <s v="В продаже"/>
    <m/>
    <s v="апартаментст"/>
    <m/>
  </r>
  <r>
    <n v="1630"/>
    <n v="297"/>
    <s v="апартамент"/>
    <x v="4"/>
    <n v="4"/>
    <s v="Этаж 06"/>
    <x v="0"/>
    <s v="балкон"/>
    <n v="33.71"/>
    <n v="5.19"/>
    <n v="38.9"/>
    <s v="нет"/>
    <s v="На двор"/>
    <s v="нет"/>
    <n v="335000"/>
    <n v="13031500"/>
    <e v="#REF!"/>
    <m/>
    <e v="#REF!"/>
    <m/>
    <s v="В продаже"/>
    <m/>
    <s v="апартаментст"/>
    <m/>
  </r>
  <r>
    <n v="1631"/>
    <n v="298"/>
    <s v="апартамент"/>
    <x v="4"/>
    <n v="4"/>
    <s v="Этаж 06"/>
    <x v="0"/>
    <s v="балкон"/>
    <n v="33.82"/>
    <n v="3.65"/>
    <n v="37.47"/>
    <s v="нет"/>
    <s v="На двор"/>
    <s v="нет"/>
    <n v="335000"/>
    <n v="12552450"/>
    <e v="#REF!"/>
    <m/>
    <e v="#REF!"/>
    <m/>
    <s v="В продаже"/>
    <m/>
    <s v="апартаментст"/>
    <m/>
  </r>
  <r>
    <n v="1632"/>
    <n v="299"/>
    <s v="апартамент"/>
    <x v="4"/>
    <n v="4"/>
    <s v="Этаж 06"/>
    <x v="0"/>
    <s v="балкон"/>
    <n v="33.85"/>
    <n v="5.41"/>
    <n v="39.26"/>
    <s v="нет"/>
    <s v="На двор"/>
    <s v="нет"/>
    <n v="335000"/>
    <n v="13152100"/>
    <e v="#REF!"/>
    <m/>
    <e v="#REF!"/>
    <m/>
    <s v="В продаже"/>
    <m/>
    <s v="апартаментст"/>
    <m/>
  </r>
  <r>
    <n v="1633"/>
    <n v="300"/>
    <s v="апартамент"/>
    <x v="4"/>
    <n v="4"/>
    <s v="Этаж 06"/>
    <x v="0"/>
    <s v="балкон"/>
    <n v="33.85"/>
    <n v="4.03"/>
    <n v="37.880000000000003"/>
    <s v="нет"/>
    <s v="На двор"/>
    <s v="нет"/>
    <n v="335000"/>
    <n v="12689800"/>
    <e v="#REF!"/>
    <m/>
    <e v="#REF!"/>
    <m/>
    <s v="В продаже"/>
    <m/>
    <s v="апартаментст"/>
    <m/>
  </r>
  <r>
    <n v="1634"/>
    <n v="301"/>
    <s v="апартамент"/>
    <x v="4"/>
    <n v="4"/>
    <s v="Этаж 06"/>
    <x v="1"/>
    <s v="балкон"/>
    <n v="35.92"/>
    <n v="5.0199999999999996"/>
    <n v="40.94"/>
    <s v="нет"/>
    <s v="На двор"/>
    <s v="нет"/>
    <n v="335000"/>
    <n v="13714900"/>
    <e v="#REF!"/>
    <m/>
    <e v="#REF!"/>
    <m/>
    <s v="В продаже"/>
    <m/>
    <s v="апартамент1АЕ"/>
    <m/>
  </r>
  <r>
    <n v="1635"/>
    <n v="302"/>
    <s v="апартамент"/>
    <x v="4"/>
    <n v="4"/>
    <s v="Этаж 07"/>
    <x v="0"/>
    <s v="балкон"/>
    <n v="33.49"/>
    <n v="5.34"/>
    <n v="38.83"/>
    <s v="нет"/>
    <s v="На двор"/>
    <s v="нет"/>
    <n v="340000"/>
    <n v="13202200"/>
    <e v="#REF!"/>
    <m/>
    <e v="#REF!"/>
    <m/>
    <s v="В продаже"/>
    <m/>
    <s v="апартаментст"/>
    <m/>
  </r>
  <r>
    <n v="1636"/>
    <n v="303"/>
    <s v="апартамент"/>
    <x v="4"/>
    <n v="4"/>
    <s v="Этаж 07"/>
    <x v="0"/>
    <s v="балкон"/>
    <n v="32.770000000000003"/>
    <n v="5.34"/>
    <n v="38.11"/>
    <s v="нет"/>
    <s v="На двор"/>
    <s v="нет"/>
    <n v="340000"/>
    <n v="12957400"/>
    <e v="#REF!"/>
    <m/>
    <e v="#REF!"/>
    <m/>
    <s v="В продаже"/>
    <m/>
    <s v="апартаментст"/>
    <m/>
  </r>
  <r>
    <n v="1637"/>
    <n v="304"/>
    <s v="апартамент"/>
    <x v="4"/>
    <n v="4"/>
    <s v="Этаж 07"/>
    <x v="0"/>
    <s v="балкон"/>
    <n v="38.090000000000003"/>
    <n v="7.61"/>
    <n v="45.7"/>
    <s v="нет"/>
    <s v="На двор"/>
    <s v="нет"/>
    <n v="345000"/>
    <n v="15766500.000000002"/>
    <e v="#REF!"/>
    <m/>
    <e v="#REF!"/>
    <m/>
    <s v="В продаже"/>
    <m/>
    <s v="апартаментст"/>
    <m/>
  </r>
  <r>
    <n v="1638"/>
    <n v="305"/>
    <s v="апартамент"/>
    <x v="4"/>
    <n v="4"/>
    <s v="Этаж 07"/>
    <x v="0"/>
    <s v="балкон"/>
    <n v="38.119999999999997"/>
    <n v="8.89"/>
    <n v="47.01"/>
    <s v="нет"/>
    <s v="На двор"/>
    <s v="нет"/>
    <n v="345000"/>
    <n v="16218450"/>
    <e v="#REF!"/>
    <m/>
    <e v="#REF!"/>
    <m/>
    <s v="В продаже"/>
    <m/>
    <s v="апартаментст"/>
    <m/>
  </r>
  <r>
    <n v="1639"/>
    <n v="306"/>
    <s v="апартамент"/>
    <x v="4"/>
    <n v="4"/>
    <s v="Этаж 07"/>
    <x v="0"/>
    <s v="балкон"/>
    <n v="32.76"/>
    <n v="5.6"/>
    <n v="38.36"/>
    <s v="нет"/>
    <s v="На двор"/>
    <s v="нет"/>
    <n v="340000"/>
    <n v="13042400"/>
    <e v="#REF!"/>
    <m/>
    <e v="#REF!"/>
    <m/>
    <s v="В продаже"/>
    <m/>
    <s v="апартаментст"/>
    <m/>
  </r>
  <r>
    <n v="1640"/>
    <n v="307"/>
    <s v="апартамент"/>
    <x v="4"/>
    <n v="4"/>
    <s v="Этаж 07"/>
    <x v="0"/>
    <s v="балкон"/>
    <n v="33.5"/>
    <n v="5.6"/>
    <n v="39.1"/>
    <s v="нет"/>
    <s v="На двор"/>
    <s v="нет"/>
    <n v="340000"/>
    <n v="13294000"/>
    <e v="#REF!"/>
    <m/>
    <e v="#REF!"/>
    <m/>
    <s v="В продаже"/>
    <m/>
    <s v="апартаментст"/>
    <m/>
  </r>
  <r>
    <n v="1641"/>
    <n v="308"/>
    <s v="апартамент"/>
    <x v="4"/>
    <n v="4"/>
    <s v="Этаж 07"/>
    <x v="1"/>
    <s v="балкон"/>
    <n v="57.77"/>
    <n v="11.77"/>
    <n v="69.540000000000006"/>
    <s v="нет"/>
    <s v="На двор"/>
    <s v="нет"/>
    <n v="340000"/>
    <n v="23643600.000000004"/>
    <e v="#REF!"/>
    <m/>
    <e v="#REF!"/>
    <m/>
    <s v="В продаже"/>
    <m/>
    <s v="апартамент1АЕ"/>
    <m/>
  </r>
  <r>
    <n v="1642"/>
    <n v="309"/>
    <s v="апартамент"/>
    <x v="4"/>
    <n v="4"/>
    <s v="Этаж 07"/>
    <x v="0"/>
    <s v="балкон"/>
    <n v="33.090000000000003"/>
    <n v="5.08"/>
    <n v="38.17"/>
    <s v="нет"/>
    <s v="На двор"/>
    <s v="нет"/>
    <n v="340000"/>
    <n v="12977800"/>
    <e v="#REF!"/>
    <m/>
    <e v="#REF!"/>
    <m/>
    <s v="В продаже"/>
    <m/>
    <s v="апартаментст"/>
    <m/>
  </r>
  <r>
    <n v="1643"/>
    <n v="310"/>
    <s v="апартамент"/>
    <x v="4"/>
    <n v="4"/>
    <s v="Этаж 07"/>
    <x v="0"/>
    <s v="балкон"/>
    <n v="33.090000000000003"/>
    <n v="5.57"/>
    <n v="38.659999999999997"/>
    <s v="нет"/>
    <s v="На двор"/>
    <s v="нет"/>
    <n v="340000"/>
    <n v="13144399.999999998"/>
    <e v="#REF!"/>
    <m/>
    <e v="#REF!"/>
    <m/>
    <s v="В продаже"/>
    <m/>
    <s v="апартаментст"/>
    <m/>
  </r>
  <r>
    <n v="1644"/>
    <n v="311"/>
    <s v="апартамент"/>
    <x v="4"/>
    <n v="4"/>
    <s v="Этаж 07"/>
    <x v="0"/>
    <s v="балкон"/>
    <n v="33.86"/>
    <n v="5.34"/>
    <n v="39.200000000000003"/>
    <s v="нет"/>
    <s v="На двор"/>
    <s v="нет"/>
    <n v="340000"/>
    <n v="13328000.000000002"/>
    <e v="#REF!"/>
    <m/>
    <e v="#REF!"/>
    <m/>
    <s v="В продаже"/>
    <m/>
    <s v="апартаментст"/>
    <m/>
  </r>
  <r>
    <n v="1645"/>
    <n v="312"/>
    <s v="апартамент"/>
    <x v="4"/>
    <n v="4"/>
    <s v="Этаж 07"/>
    <x v="0"/>
    <s v="балкон"/>
    <n v="33.880000000000003"/>
    <n v="4.22"/>
    <n v="38.1"/>
    <s v="нет"/>
    <s v="На двор"/>
    <s v="нет"/>
    <n v="340000"/>
    <n v="12954000"/>
    <e v="#REF!"/>
    <m/>
    <e v="#REF!"/>
    <m/>
    <s v="В продаже"/>
    <m/>
    <s v="апартаментст"/>
    <m/>
  </r>
  <r>
    <n v="1646"/>
    <n v="313"/>
    <s v="апартамент"/>
    <x v="4"/>
    <n v="4"/>
    <s v="Этаж 07"/>
    <x v="1"/>
    <s v="балкон"/>
    <n v="35.840000000000003"/>
    <n v="5.08"/>
    <n v="40.92"/>
    <s v="нет"/>
    <s v="На двор"/>
    <s v="нет"/>
    <n v="340000"/>
    <n v="13912800"/>
    <e v="#REF!"/>
    <m/>
    <e v="#REF!"/>
    <m/>
    <s v="В продаже"/>
    <m/>
    <s v="апартамент1АЕ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L3:P11" firstHeaderRow="0" firstDataRow="1" firstDataCol="2"/>
  <pivotFields count="42">
    <pivotField compact="0" outline="0" showAll="0"/>
    <pivotField compact="0" outline="0" showAll="0"/>
    <pivotField compact="0" outline="0" showAll="0">
      <items count="5">
        <item x="0"/>
        <item x="2"/>
        <item x="3"/>
        <item x="1"/>
        <item t="default"/>
      </items>
    </pivotField>
    <pivotField compact="0" numFmtId="1" outline="0" showAll="0"/>
    <pivotField compact="0" outline="0" showAll="0"/>
    <pivotField compact="0" outline="0" showAll="0"/>
    <pivotField dataField="1" compact="0" numFmtId="2" outline="0" showAll="0"/>
    <pivotField name="КК"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7" outline="0" showAll="0"/>
    <pivotField compact="0" numFmtId="9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9" outline="0" showAll="0"/>
    <pivotField compact="0" numFmtId="166" outline="0" showAll="0"/>
    <pivotField compact="0" numFmtId="166" outline="0" showAll="0"/>
    <pivotField compact="0" numFmtId="166" outline="0" showAll="0"/>
    <pivotField compact="0" numFmtId="4" outline="0" showAll="0"/>
    <pivotField compact="0" numFmtId="168" outline="0" showAll="0"/>
    <pivotField compact="0" numFmtId="9" outline="0" showAll="0"/>
    <pivotField compact="0" numFmtId="167" outline="0" showAll="0"/>
    <pivotField dataField="1" compact="0" numFmtId="167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numFmtId="167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</pivotFields>
  <rowFields count="2">
    <field x="41"/>
    <field x="7"/>
  </rowFields>
  <rowItems count="8">
    <i>
      <x/>
      <x/>
    </i>
    <i r="1">
      <x v="1"/>
    </i>
    <i r="1">
      <x v="2"/>
    </i>
    <i t="default">
      <x/>
    </i>
    <i>
      <x v="1"/>
      <x/>
    </i>
    <i r="1">
      <x v="1"/>
    </i>
    <i t="default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Площадь, кв.м" fld="6" subtotal="average" baseField="7" baseItem="1" numFmtId="2"/>
    <dataField name="Площадь" fld="6" baseField="0" baseItem="0" numFmtId="2"/>
    <dataField name="Sum of ИТОГ Бюджет, руб" fld="34" baseField="0" baseItem="0" numFmtId="167"/>
  </dataFields>
  <formats count="32">
    <format dxfId="116">
      <pivotArea outline="0" collapsedLevelsAreSubtotals="1" fieldPosition="0"/>
    </format>
    <format dxfId="11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4">
      <pivotArea outline="0" collapsedLevelsAreSubtotals="1" fieldPosition="0"/>
    </format>
    <format dxfId="11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2">
      <pivotArea outline="0" collapsedLevelsAreSubtotals="1" fieldPosition="0"/>
    </format>
    <format dxfId="11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0">
      <pivotArea outline="0" collapsedLevelsAreSubtotals="1" fieldPosition="0"/>
    </format>
    <format dxfId="10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8">
      <pivotArea field="7" type="button" dataOnly="0" labelOnly="1" outline="0" axis="axisRow" fieldPosition="1"/>
    </format>
    <format dxfId="107">
      <pivotArea dataOnly="0" labelOnly="1" outline="0" fieldPosition="0">
        <references count="1">
          <reference field="41" count="1" defaultSubtotal="1">
            <x v="0"/>
          </reference>
        </references>
      </pivotArea>
    </format>
    <format dxfId="106">
      <pivotArea dataOnly="0" labelOnly="1" outline="0" fieldPosition="0">
        <references count="1">
          <reference field="41" count="1" defaultSubtotal="1">
            <x v="1"/>
          </reference>
        </references>
      </pivotArea>
    </format>
    <format dxfId="105">
      <pivotArea dataOnly="0" labelOnly="1" grandRow="1" outline="0" fieldPosition="0"/>
    </format>
    <format dxfId="104">
      <pivotArea dataOnly="0" labelOnly="1" outline="0" fieldPosition="0">
        <references count="2">
          <reference field="7" count="0"/>
          <reference field="41" count="1" selected="0">
            <x v="0"/>
          </reference>
        </references>
      </pivotArea>
    </format>
    <format dxfId="103">
      <pivotArea dataOnly="0" labelOnly="1" outline="0" fieldPosition="0">
        <references count="2">
          <reference field="7" count="2">
            <x v="0"/>
            <x v="1"/>
          </reference>
          <reference field="41" count="1" selected="0">
            <x v="1"/>
          </reference>
        </references>
      </pivotArea>
    </format>
    <format dxfId="102">
      <pivotArea field="7" type="button" dataOnly="0" labelOnly="1" outline="0" axis="axisRow" fieldPosition="1"/>
    </format>
    <format dxfId="101">
      <pivotArea dataOnly="0" labelOnly="1" outline="0" fieldPosition="0">
        <references count="1">
          <reference field="41" count="1" defaultSubtotal="1">
            <x v="0"/>
          </reference>
        </references>
      </pivotArea>
    </format>
    <format dxfId="100">
      <pivotArea dataOnly="0" labelOnly="1" outline="0" fieldPosition="0">
        <references count="1">
          <reference field="41" count="1" defaultSubtotal="1">
            <x v="1"/>
          </reference>
        </references>
      </pivotArea>
    </format>
    <format dxfId="99">
      <pivotArea dataOnly="0" labelOnly="1" grandRow="1" outline="0" fieldPosition="0"/>
    </format>
    <format dxfId="98">
      <pivotArea dataOnly="0" labelOnly="1" outline="0" fieldPosition="0">
        <references count="2">
          <reference field="7" count="0"/>
          <reference field="41" count="1" selected="0">
            <x v="0"/>
          </reference>
        </references>
      </pivotArea>
    </format>
    <format dxfId="97">
      <pivotArea dataOnly="0" labelOnly="1" outline="0" fieldPosition="0">
        <references count="2">
          <reference field="7" count="2">
            <x v="0"/>
            <x v="1"/>
          </reference>
          <reference field="41" count="1" selected="0">
            <x v="1"/>
          </reference>
        </references>
      </pivotArea>
    </format>
    <format dxfId="96">
      <pivotArea field="7" type="button" dataOnly="0" labelOnly="1" outline="0" axis="axisRow" fieldPosition="1"/>
    </format>
    <format dxfId="95">
      <pivotArea dataOnly="0" labelOnly="1" outline="0" fieldPosition="0">
        <references count="1">
          <reference field="41" count="1" defaultSubtotal="1">
            <x v="0"/>
          </reference>
        </references>
      </pivotArea>
    </format>
    <format dxfId="94">
      <pivotArea dataOnly="0" labelOnly="1" outline="0" fieldPosition="0">
        <references count="1">
          <reference field="41" count="1" defaultSubtotal="1">
            <x v="1"/>
          </reference>
        </references>
      </pivotArea>
    </format>
    <format dxfId="93">
      <pivotArea dataOnly="0" labelOnly="1" grandRow="1" outline="0" fieldPosition="0"/>
    </format>
    <format dxfId="92">
      <pivotArea dataOnly="0" labelOnly="1" outline="0" fieldPosition="0">
        <references count="2">
          <reference field="7" count="0"/>
          <reference field="41" count="1" selected="0">
            <x v="0"/>
          </reference>
        </references>
      </pivotArea>
    </format>
    <format dxfId="91">
      <pivotArea dataOnly="0" labelOnly="1" outline="0" fieldPosition="0">
        <references count="2">
          <reference field="7" count="2">
            <x v="0"/>
            <x v="1"/>
          </reference>
          <reference field="41" count="1" selected="0">
            <x v="1"/>
          </reference>
        </references>
      </pivotArea>
    </format>
    <format dxfId="90">
      <pivotArea field="7" type="button" dataOnly="0" labelOnly="1" outline="0" axis="axisRow" fieldPosition="1"/>
    </format>
    <format dxfId="89">
      <pivotArea dataOnly="0" labelOnly="1" outline="0" fieldPosition="0">
        <references count="1">
          <reference field="41" count="1" defaultSubtotal="1">
            <x v="0"/>
          </reference>
        </references>
      </pivotArea>
    </format>
    <format dxfId="88">
      <pivotArea dataOnly="0" labelOnly="1" outline="0" fieldPosition="0">
        <references count="1">
          <reference field="41" count="1" defaultSubtotal="1">
            <x v="1"/>
          </reference>
        </references>
      </pivotArea>
    </format>
    <format dxfId="87">
      <pivotArea dataOnly="0" labelOnly="1" grandRow="1" outline="0" fieldPosition="0"/>
    </format>
    <format dxfId="86">
      <pivotArea dataOnly="0" labelOnly="1" outline="0" fieldPosition="0">
        <references count="2">
          <reference field="7" count="0"/>
          <reference field="41" count="1" selected="0">
            <x v="0"/>
          </reference>
        </references>
      </pivotArea>
    </format>
    <format dxfId="85">
      <pivotArea dataOnly="0" labelOnly="1" outline="0" fieldPosition="0">
        <references count="2">
          <reference field="7" count="2">
            <x v="0"/>
            <x v="1"/>
          </reference>
          <reference field="41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5:D23" firstHeaderRow="0" firstDataRow="1" firstDataCol="2"/>
  <pivotFields count="24">
    <pivotField compact="0" numFmtId="1" outline="0" showAll="0"/>
    <pivotField compact="0" outline="0" showAll="0"/>
    <pivotField compact="0" outline="0" showAll="0"/>
    <pivotField axis="axisRow" compact="0" outline="0" showAll="0">
      <items count="6">
        <item h="1" x="0"/>
        <item h="1" x="1"/>
        <item h="1" x="2"/>
        <item x="3"/>
        <item x="4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numFmtId="3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3"/>
    <field x="6"/>
  </rowFields>
  <rowItems count="8">
    <i>
      <x v="3"/>
      <x/>
    </i>
    <i r="1">
      <x v="1"/>
    </i>
    <i t="default">
      <x v="3"/>
    </i>
    <i>
      <x v="4"/>
      <x/>
    </i>
    <i r="1">
      <x v="1"/>
    </i>
    <i r="1">
      <x v="2"/>
    </i>
    <i t="default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-во" fld="10" subtotal="count" baseField="6" baseItem="2"/>
    <dataField name="Площадь" fld="10" baseField="0" baseItem="0"/>
  </dataFields>
  <formats count="9">
    <format dxfId="125">
      <pivotArea outline="0" collapsedLevelsAreSubtotals="1" fieldPosition="0"/>
    </format>
    <format dxfId="1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3">
      <pivotArea outline="0" collapsedLevelsAreSubtotals="1" fieldPosition="0"/>
    </format>
    <format dxfId="1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1">
      <pivotArea outline="0" collapsedLevelsAreSubtotals="1" fieldPosition="0"/>
    </format>
    <format dxfId="1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9">
      <pivotArea outline="0" collapsedLevelsAreSubtotals="1" fieldPosition="0"/>
    </format>
    <format dxfId="1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7">
      <pivotArea outline="0" fieldPosition="0">
        <references count="3">
          <reference field="4294967294" count="1" selected="0">
            <x v="1"/>
          </reference>
          <reference field="3" count="1" selected="0">
            <x v="3"/>
          </reference>
          <reference field="6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11" firstHeaderRow="0" firstDataRow="1" firstDataCol="2"/>
  <pivotFields count="42">
    <pivotField compact="0" outline="0" showAll="0"/>
    <pivotField compact="0" outline="0" showAll="0"/>
    <pivotField compact="0" outline="0" showAll="0">
      <items count="5">
        <item x="0"/>
        <item x="2"/>
        <item x="3"/>
        <item x="1"/>
        <item t="default"/>
      </items>
    </pivotField>
    <pivotField compact="0" numFmtId="1" outline="0" showAll="0"/>
    <pivotField compact="0" outline="0" showAll="0"/>
    <pivotField compact="0" outline="0" showAll="0"/>
    <pivotField dataField="1" compact="0" numFmtId="2" outline="0" showAll="0"/>
    <pivotField name="КК"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7" outline="0" showAll="0"/>
    <pivotField compact="0" numFmtId="9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9" outline="0" showAll="0"/>
    <pivotField compact="0" numFmtId="166" outline="0" showAll="0"/>
    <pivotField compact="0" numFmtId="166" outline="0" showAll="0"/>
    <pivotField compact="0" numFmtId="166" outline="0" showAll="0"/>
    <pivotField compact="0" numFmtId="4" outline="0" showAll="0"/>
    <pivotField compact="0" numFmtId="168" outline="0" showAll="0"/>
    <pivotField compact="0" numFmtId="9" outline="0" showAll="0"/>
    <pivotField compact="0" numFmtId="167" outline="0" showAll="0"/>
    <pivotField compact="0" numFmtId="167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numFmtId="167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</pivotFields>
  <rowFields count="2">
    <field x="41"/>
    <field x="7"/>
  </rowFields>
  <rowItems count="8">
    <i>
      <x/>
      <x/>
    </i>
    <i r="1">
      <x v="1"/>
    </i>
    <i r="1">
      <x v="2"/>
    </i>
    <i t="default">
      <x/>
    </i>
    <i>
      <x v="1"/>
      <x/>
    </i>
    <i r="1">
      <x v="1"/>
    </i>
    <i t="default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-во" fld="6" subtotal="count" baseField="2" baseItem="0" numFmtId="170"/>
    <dataField name="Площадь" fld="6" baseField="0" baseItem="0" numFmtId="2"/>
  </dataFields>
  <formats count="40">
    <format dxfId="165">
      <pivotArea outline="0" collapsedLevelsAreSubtotals="1" fieldPosition="0"/>
    </format>
    <format dxfId="16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3">
      <pivotArea outline="0" collapsedLevelsAreSubtotals="1" fieldPosition="0"/>
    </format>
    <format dxfId="16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1">
      <pivotArea outline="0" collapsedLevelsAreSubtotals="1" fieldPosition="0"/>
    </format>
    <format dxfId="16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9">
      <pivotArea outline="0" collapsedLevelsAreSubtotals="1" fieldPosition="0"/>
    </format>
    <format dxfId="15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7">
      <pivotArea outline="0" fieldPosition="0">
        <references count="1">
          <reference field="4294967294" count="1" selected="0">
            <x v="0"/>
          </reference>
        </references>
      </pivotArea>
    </format>
    <format dxfId="156">
      <pivotArea field="7" type="button" dataOnly="0" labelOnly="1" outline="0" axis="axisRow" fieldPosition="1"/>
    </format>
    <format dxfId="155">
      <pivotArea dataOnly="0" labelOnly="1" outline="0" fieldPosition="0">
        <references count="1">
          <reference field="41" count="1" defaultSubtotal="1">
            <x v="0"/>
          </reference>
        </references>
      </pivotArea>
    </format>
    <format dxfId="154">
      <pivotArea dataOnly="0" labelOnly="1" outline="0" fieldPosition="0">
        <references count="1">
          <reference field="41" count="1" defaultSubtotal="1">
            <x v="1"/>
          </reference>
        </references>
      </pivotArea>
    </format>
    <format dxfId="153">
      <pivotArea dataOnly="0" labelOnly="1" grandRow="1" outline="0" fieldPosition="0"/>
    </format>
    <format dxfId="152">
      <pivotArea dataOnly="0" labelOnly="1" outline="0" fieldPosition="0">
        <references count="2">
          <reference field="7" count="0"/>
          <reference field="41" count="1" selected="0">
            <x v="0"/>
          </reference>
        </references>
      </pivotArea>
    </format>
    <format dxfId="151">
      <pivotArea dataOnly="0" labelOnly="1" outline="0" fieldPosition="0">
        <references count="2">
          <reference field="7" count="2">
            <x v="0"/>
            <x v="1"/>
          </reference>
          <reference field="41" count="1" selected="0">
            <x v="1"/>
          </reference>
        </references>
      </pivotArea>
    </format>
    <format dxfId="15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9">
      <pivotArea outline="0" fieldPosition="0">
        <references count="1">
          <reference field="4294967294" count="1" selected="0">
            <x v="0"/>
          </reference>
        </references>
      </pivotArea>
    </format>
    <format dxfId="148">
      <pivotArea field="7" type="button" dataOnly="0" labelOnly="1" outline="0" axis="axisRow" fieldPosition="1"/>
    </format>
    <format dxfId="147">
      <pivotArea dataOnly="0" labelOnly="1" outline="0" fieldPosition="0">
        <references count="1">
          <reference field="41" count="1" defaultSubtotal="1">
            <x v="0"/>
          </reference>
        </references>
      </pivotArea>
    </format>
    <format dxfId="146">
      <pivotArea dataOnly="0" labelOnly="1" outline="0" fieldPosition="0">
        <references count="1">
          <reference field="41" count="1" defaultSubtotal="1">
            <x v="1"/>
          </reference>
        </references>
      </pivotArea>
    </format>
    <format dxfId="145">
      <pivotArea dataOnly="0" labelOnly="1" grandRow="1" outline="0" fieldPosition="0"/>
    </format>
    <format dxfId="144">
      <pivotArea dataOnly="0" labelOnly="1" outline="0" fieldPosition="0">
        <references count="2">
          <reference field="7" count="0"/>
          <reference field="41" count="1" selected="0">
            <x v="0"/>
          </reference>
        </references>
      </pivotArea>
    </format>
    <format dxfId="143">
      <pivotArea dataOnly="0" labelOnly="1" outline="0" fieldPosition="0">
        <references count="2">
          <reference field="7" count="2">
            <x v="0"/>
            <x v="1"/>
          </reference>
          <reference field="41" count="1" selected="0">
            <x v="1"/>
          </reference>
        </references>
      </pivotArea>
    </format>
    <format dxfId="14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1">
      <pivotArea outline="0" fieldPosition="0">
        <references count="1">
          <reference field="4294967294" count="1" selected="0">
            <x v="0"/>
          </reference>
        </references>
      </pivotArea>
    </format>
    <format dxfId="140">
      <pivotArea field="7" type="button" dataOnly="0" labelOnly="1" outline="0" axis="axisRow" fieldPosition="1"/>
    </format>
    <format dxfId="139">
      <pivotArea dataOnly="0" labelOnly="1" outline="0" fieldPosition="0">
        <references count="1">
          <reference field="41" count="1" defaultSubtotal="1">
            <x v="0"/>
          </reference>
        </references>
      </pivotArea>
    </format>
    <format dxfId="138">
      <pivotArea dataOnly="0" labelOnly="1" outline="0" fieldPosition="0">
        <references count="1">
          <reference field="41" count="1" defaultSubtotal="1">
            <x v="1"/>
          </reference>
        </references>
      </pivotArea>
    </format>
    <format dxfId="137">
      <pivotArea dataOnly="0" labelOnly="1" grandRow="1" outline="0" fieldPosition="0"/>
    </format>
    <format dxfId="136">
      <pivotArea dataOnly="0" labelOnly="1" outline="0" fieldPosition="0">
        <references count="2">
          <reference field="7" count="0"/>
          <reference field="41" count="1" selected="0">
            <x v="0"/>
          </reference>
        </references>
      </pivotArea>
    </format>
    <format dxfId="135">
      <pivotArea dataOnly="0" labelOnly="1" outline="0" fieldPosition="0">
        <references count="2">
          <reference field="7" count="2">
            <x v="0"/>
            <x v="1"/>
          </reference>
          <reference field="41" count="1" selected="0">
            <x v="1"/>
          </reference>
        </references>
      </pivotArea>
    </format>
    <format dxfId="13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3">
      <pivotArea outline="0" fieldPosition="0">
        <references count="1">
          <reference field="4294967294" count="1" selected="0">
            <x v="0"/>
          </reference>
        </references>
      </pivotArea>
    </format>
    <format dxfId="132">
      <pivotArea field="7" type="button" dataOnly="0" labelOnly="1" outline="0" axis="axisRow" fieldPosition="1"/>
    </format>
    <format dxfId="131">
      <pivotArea dataOnly="0" labelOnly="1" outline="0" fieldPosition="0">
        <references count="1">
          <reference field="41" count="1" defaultSubtotal="1">
            <x v="0"/>
          </reference>
        </references>
      </pivotArea>
    </format>
    <format dxfId="130">
      <pivotArea dataOnly="0" labelOnly="1" outline="0" fieldPosition="0">
        <references count="1">
          <reference field="41" count="1" defaultSubtotal="1">
            <x v="1"/>
          </reference>
        </references>
      </pivotArea>
    </format>
    <format dxfId="129">
      <pivotArea dataOnly="0" labelOnly="1" grandRow="1" outline="0" fieldPosition="0"/>
    </format>
    <format dxfId="128">
      <pivotArea dataOnly="0" labelOnly="1" outline="0" fieldPosition="0">
        <references count="2">
          <reference field="7" count="0"/>
          <reference field="41" count="1" selected="0">
            <x v="0"/>
          </reference>
        </references>
      </pivotArea>
    </format>
    <format dxfId="127">
      <pivotArea dataOnly="0" labelOnly="1" outline="0" fieldPosition="0">
        <references count="2">
          <reference field="7" count="2">
            <x v="0"/>
            <x v="1"/>
          </reference>
          <reference field="41" count="1" selected="0">
            <x v="1"/>
          </reference>
        </references>
      </pivotArea>
    </format>
    <format dxfId="126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3000000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L17:O25" firstHeaderRow="0" firstDataRow="1" firstDataCol="2"/>
  <pivotFields count="24">
    <pivotField compact="0" numFmtId="1" outline="0" showAll="0"/>
    <pivotField compact="0" outline="0" showAll="0"/>
    <pivotField compact="0" outline="0" showAll="0"/>
    <pivotField axis="axisRow" compact="0" outline="0" multipleItemSelectionAllowed="1" showAll="0">
      <items count="6">
        <item h="1" x="0"/>
        <item h="1" x="1"/>
        <item h="1" x="2"/>
        <item x="3"/>
        <item x="4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numFmtId="3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3"/>
    <field x="6"/>
  </rowFields>
  <rowItems count="8">
    <i>
      <x v="3"/>
      <x/>
    </i>
    <i r="1">
      <x v="1"/>
    </i>
    <i t="default">
      <x v="3"/>
    </i>
    <i>
      <x v="4"/>
      <x/>
    </i>
    <i r="1">
      <x v="1"/>
    </i>
    <i r="1">
      <x v="2"/>
    </i>
    <i t="default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Средняя" fld="10" subtotal="average" baseField="3" baseItem="3" numFmtId="1"/>
    <dataField name="Площадь" fld="10" baseField="0" baseItem="0"/>
  </dataFields>
  <formats count="3">
    <format dxfId="168">
      <pivotArea outline="0" collapsedLevelsAreSubtotals="1" fieldPosition="0"/>
    </format>
    <format dxfId="167">
      <pivotArea outline="0" collapsedLevelsAreSubtotals="1" fieldPosition="0"/>
    </format>
    <format dxfId="166">
      <pivotArea outline="0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PriceList" displayName="PriceList" ref="A2:AX1004" totalsRowShown="0" headerRowDxfId="84" dataDxfId="83" tableBorderDxfId="82" headerRowCellStyle="Normal 2">
  <autoFilter ref="A2:AX1004" xr:uid="{00000000-0009-0000-0100-000005000000}">
    <filterColumn colId="3">
      <filters>
        <filter val="С2"/>
      </filters>
    </filterColumn>
    <filterColumn colId="13">
      <filters>
        <filter val="S"/>
      </filters>
    </filterColumn>
  </autoFilter>
  <tableColumns count="50">
    <tableColumn id="1" xr3:uid="{00000000-0010-0000-0000-000001000000}" name="№ п/п" dataDxfId="81" dataCellStyle="Normal 2"/>
    <tableColumn id="2" xr3:uid="{00000000-0010-0000-0000-000002000000}" name="Код ОН" dataDxfId="80" dataCellStyle="Normal 2"/>
    <tableColumn id="6" xr3:uid="{00000000-0010-0000-0000-000006000000}" name="Условный номер" dataDxfId="79" dataCellStyle="Normal 2"/>
    <tableColumn id="3" xr3:uid="{00000000-0010-0000-0000-000003000000}" name="Корпус" dataDxfId="78" dataCellStyle="Normal 2"/>
    <tableColumn id="4" xr3:uid="{00000000-0010-0000-0000-000004000000}" name="Этаж" dataDxfId="77" dataCellStyle="Normal 2"/>
    <tableColumn id="5" xr3:uid="{00000000-0010-0000-0000-000005000000}" name="Номер на площадке" dataDxfId="76" dataCellStyle="Normal 2"/>
    <tableColumn id="7" xr3:uid="{00000000-0010-0000-0000-000007000000}" name="Площадь, кв.м" dataDxfId="75" dataCellStyle="Normal 2"/>
    <tableColumn id="8" xr3:uid="{00000000-0010-0000-0000-000008000000}" name="Количество комнат" dataDxfId="74" dataCellStyle="Normal 2"/>
    <tableColumn id="9" xr3:uid="{00000000-0010-0000-0000-000009000000}" name="Тип по АР" dataDxfId="73" dataCellStyle="Normal 2"/>
    <tableColumn id="10" xr3:uid="{00000000-0010-0000-0000-00000A000000}" name="Площадь летних помещений" dataDxfId="72" dataCellStyle="Normal 2"/>
    <tableColumn id="11" xr3:uid="{00000000-0010-0000-0000-00000B000000}" name="Площадь летних помещений с коэф. 0,3" dataDxfId="71" dataCellStyle="Normal 2">
      <calculatedColumnFormula>ROUND(J3*0.3,2)</calculatedColumnFormula>
    </tableColumn>
    <tableColumn id="12" xr3:uid="{00000000-0010-0000-0000-00000C000000}" name="Площадь без летних помещений, кв.м" dataDxfId="70" dataCellStyle="Normal 2">
      <calculatedColumnFormula>G3-J3</calculatedColumnFormula>
    </tableColumn>
    <tableColumn id="13" xr3:uid="{00000000-0010-0000-0000-00000D000000}" name="Площадь с коэф, кв.м" dataDxfId="69" dataCellStyle="Normal 2">
      <calculatedColumnFormula>L3+K3</calculatedColumnFormula>
    </tableColumn>
    <tableColumn id="14" xr3:uid="{00000000-0010-0000-0000-00000E000000}" name="Размер" dataDxfId="68" dataCellStyle="Normal 2"/>
    <tableColumn id="15" xr3:uid="{00000000-0010-0000-0000-00000F000000}" name="Тип планировки" dataDxfId="67" dataCellStyle="Normal 2"/>
    <tableColumn id="16" xr3:uid="{00000000-0010-0000-0000-000010000000}" name="Геометрия" dataDxfId="66" dataCellStyle="Normal 2"/>
    <tableColumn id="17" xr3:uid="{00000000-0010-0000-0000-000011000000}" name="Удленность от лифта (входа)" dataDxfId="65" dataCellStyle="Normal 2"/>
    <tableColumn id="18" xr3:uid="{00000000-0010-0000-0000-000012000000}" name="Виды" dataDxfId="64" dataCellStyle="Normal 2"/>
    <tableColumn id="45" xr3:uid="{00000000-0010-0000-0000-00002D000000}" name="Виды для CRM" dataDxfId="63" dataCellStyle="Normal 2"/>
    <tableColumn id="19" xr3:uid="{00000000-0010-0000-0000-000013000000}" name="Расположение на этаже" dataDxfId="62" dataCellStyle="Normal 2"/>
    <tableColumn id="20" xr3:uid="{00000000-0010-0000-0000-000014000000}" name="Количество лотов на этаже" dataDxfId="61" dataCellStyle="Normal 2"/>
    <tableColumn id="21" xr3:uid="{00000000-0010-0000-0000-000015000000}" name="Базовая цена за кв.м, руб (до поправок)" dataDxfId="60" dataCellStyle="Normal 2">
      <calculatedColumnFormula>IFERROR(VLOOKUP(H3,'Коэфф для прайса 1 оч'!$A$3:$C$6,3,0),"")</calculatedColumnFormula>
    </tableColumn>
    <tableColumn id="22" xr3:uid="{00000000-0010-0000-0000-000016000000}" name="Поправка на этаж, %" dataDxfId="59" dataCellStyle="Normal 2">
      <calculatedColumnFormula>IFERROR(VLOOKUP(E3,'Коэфф для прайса 1 оч'!$A$10:$C$23,3,0),"")</calculatedColumnFormula>
    </tableColumn>
    <tableColumn id="23" xr3:uid="{00000000-0010-0000-0000-000017000000}" name="Поправка на размер, %" dataDxfId="58" dataCellStyle="Normal 2">
      <calculatedColumnFormula>IFERROR(VLOOKUP(N3,'Коэфф для прайса 1 оч'!$E$25:$F$30,2,0),"")</calculatedColumnFormula>
    </tableColumn>
    <tableColumn id="24" xr3:uid="{00000000-0010-0000-0000-000018000000}" name="Поправка на тип планировки, %" dataDxfId="57" dataCellStyle="Normal 2">
      <calculatedColumnFormula>IFERROR(VLOOKUP(O3,'Коэфф для прайса 1 оч'!$E$32:$F$34,2,0),"")</calculatedColumnFormula>
    </tableColumn>
    <tableColumn id="25" xr3:uid="{00000000-0010-0000-0000-000019000000}" name="Поправка геометрию, %" dataDxfId="56" dataCellStyle="Normal 2">
      <calculatedColumnFormula>IFERROR(VLOOKUP(P3,'Коэфф для прайса 1 оч'!$E$36:$F$38,2,0),"")</calculatedColumnFormula>
    </tableColumn>
    <tableColumn id="26" xr3:uid="{00000000-0010-0000-0000-00001A000000}" name="Поправка на удаленность от лифта (входа), %" dataDxfId="55" dataCellStyle="Normal 2">
      <calculatedColumnFormula>IFERROR(VLOOKUP(Q3,'Коэфф для прайса 1 оч'!$E$40:$F$43,2,0),"")</calculatedColumnFormula>
    </tableColumn>
    <tableColumn id="27" xr3:uid="{00000000-0010-0000-0000-00001B000000}" name="Поправка на виды, %" dataDxfId="54" dataCellStyle="Normal 2">
      <calculatedColumnFormula>IFERROR(VLOOKUP(R3,'Коэфф для прайса 1 оч'!$E$45:$F$59,2,0),"")</calculatedColumnFormula>
    </tableColumn>
    <tableColumn id="28" xr3:uid="{00000000-0010-0000-0000-00001C000000}" name="Поправка на расположение на этаже, %" dataDxfId="53" dataCellStyle="Normal 2">
      <calculatedColumnFormula>IFERROR(VLOOKUP(T3,'Коэфф для прайса 1 оч'!$E$61:$F$67,2,0),"")</calculatedColumnFormula>
    </tableColumn>
    <tableColumn id="29" xr3:uid="{00000000-0010-0000-0000-00001D000000}" name="Поправка на количество лотов на этаже, %" dataDxfId="52" dataCellStyle="Normal 2">
      <calculatedColumnFormula>IFERROR(VLOOKUP(U3,'Коэфф для прайса 1 оч'!$E$69:$F$82,2,0),"")</calculatedColumnFormula>
    </tableColumn>
    <tableColumn id="41" xr3:uid="{00000000-0010-0000-0000-000029000000}" name="Поправка на корпус, %" dataDxfId="51" dataCellStyle="Normal 4">
      <calculatedColumnFormula>IFERROR(VLOOKUP(PriceList[[#This Row],[Корпус]],'Коэфф для прайса 1 оч'!$I$10:$J$15,2,0),"")</calculatedColumnFormula>
    </tableColumn>
    <tableColumn id="30" xr3:uid="{00000000-0010-0000-0000-00001E000000}" name="РАСЦЕНКА_x000a_Цена за кв.м, руб" dataDxfId="50" dataCellStyle="Normal 2">
      <calculatedColumnFormula>ROUND(V3+(V3*SUM(W3:AE3)),2)</calculatedColumnFormula>
    </tableColumn>
    <tableColumn id="31" xr3:uid="{00000000-0010-0000-0000-00001F000000}" name="РАСЦЕНКА_x000a_Бюджет, руб" dataDxfId="49" dataCellStyle="Normal 2">
      <calculatedColumnFormula>AF3*G3</calculatedColumnFormula>
    </tableColumn>
    <tableColumn id="32" xr3:uid="{00000000-0010-0000-0000-000020000000}" name="Повышение цены, скидка" dataDxfId="48" dataCellStyle="Normal 2"/>
    <tableColumn id="33" xr3:uid="{00000000-0010-0000-0000-000021000000}" name="ИТОГ Цена за кв.м, руб" dataDxfId="47" dataCellStyle="Normal 2">
      <calculatedColumnFormula>AF3+AF3*AH3</calculatedColumnFormula>
    </tableColumn>
    <tableColumn id="34" xr3:uid="{00000000-0010-0000-0000-000022000000}" name="ИТОГ Бюджет, руб" dataDxfId="46" dataCellStyle="Normal 2">
      <calculatedColumnFormula>AI3*G3</calculatedColumnFormula>
    </tableColumn>
    <tableColumn id="35" xr3:uid="{00000000-0010-0000-0000-000023000000}" name="СТАТУС" dataDxfId="45" dataCellStyle="Normal 2"/>
    <tableColumn id="42" xr3:uid="{00000000-0010-0000-0000-00002A000000}" name="Максимальная скидка" dataDxfId="44" dataCellStyle="Normal 2"/>
    <tableColumn id="43" xr3:uid="{00000000-0010-0000-0000-00002B000000}" name="Цена за кв.м. в CRM" dataDxfId="43" dataCellStyle="Normal 2">
      <calculatedColumnFormula>PriceList[[#This Row],[ИТОГ Цена за кв.м, руб]]*(1+PriceList[[#This Row],[Максимальная скидка]])</calculatedColumnFormula>
    </tableColumn>
    <tableColumn id="44" xr3:uid="{00000000-0010-0000-0000-00002C000000}" name="Стоимость, руб для CRM" dataDxfId="42" dataCellStyle="Normal 2">
      <calculatedColumnFormula>PriceList[[#This Row],[Цена за кв.м. в CRM]]*PriceList[[#This Row],[Площадь, кв.м]]</calculatedColumnFormula>
    </tableColumn>
    <tableColumn id="46" xr3:uid="{00000000-0010-0000-0000-00002E000000}" name="Бронь" dataDxfId="41" dataCellStyle="Normal 2"/>
    <tableColumn id="48" xr3:uid="{00000000-0010-0000-0000-000030000000}" name="Цена за кв.м. в сайт" dataDxfId="40" dataCellStyle="Normal 2">
      <calculatedColumnFormula>PriceList[[#This Row],[Цена за кв.м. в CRM]]+PriceList[[#This Row],[Бронь]]</calculatedColumnFormula>
    </tableColumn>
    <tableColumn id="47" xr3:uid="{00000000-0010-0000-0000-00002F000000}" name="Стоимость, руб для сбронированием" dataDxfId="39" dataCellStyle="Normal 2">
      <calculatedColumnFormula>PriceList[[#This Row],[Цена за кв.м. в сайт]]*PriceList[[#This Row],[Площадь, кв.м]]</calculatedColumnFormula>
    </tableColumn>
    <tableColumn id="36" xr3:uid="{00000000-0010-0000-0000-000024000000}" name="Код ОН для шахиатки" dataDxfId="38" dataCellStyle="Normal 2">
      <calculatedColumnFormula>B3</calculatedColumnFormula>
    </tableColumn>
    <tableColumn id="37" xr3:uid="{00000000-0010-0000-0000-000025000000}" name="Комнат в шахматку" dataDxfId="37" dataCellStyle="Normal 2">
      <calculatedColumnFormula>H3</calculatedColumnFormula>
    </tableColumn>
    <tableColumn id="38" xr3:uid="{00000000-0010-0000-0000-000026000000}" name="Площадь в шахматку" dataDxfId="36" dataCellStyle="Normal 2">
      <calculatedColumnFormula>G3</calculatedColumnFormula>
    </tableColumn>
    <tableColumn id="39" xr3:uid="{00000000-0010-0000-0000-000027000000}" name="Цена в шахматку" dataDxfId="35" dataCellStyle="Normal 2">
      <calculatedColumnFormula>PriceList[[#This Row],[Цена за кв.м. в CRM]]</calculatedColumnFormula>
    </tableColumn>
    <tableColumn id="40" xr3:uid="{00000000-0010-0000-0000-000028000000}" name="СТАТУС В ШАХМАТКУ" dataDxfId="34" dataCellStyle="Normal 2">
      <calculatedColumnFormula>AK3</calculatedColumnFormula>
    </tableColumn>
    <tableColumn id="50" xr3:uid="{00000000-0010-0000-0000-000032000000}" name="Комментарий" dataDxfId="33" dataCellStyle="Normal 2"/>
    <tableColumn id="49" xr3:uid="{00000000-0010-0000-0000-000031000000}" name="Столбец1" dataDxfId="32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Таблица1" displayName="Таблица1" ref="B7:Y1653" totalsRowShown="0" headerRowDxfId="26" headerRowBorderDxfId="25" tableBorderDxfId="24" headerRowCellStyle="Обычный_Model Corrected 14.07.2006_Final">
  <autoFilter ref="B7:Y1653" xr:uid="{00000000-0009-0000-0100-000001000000}"/>
  <tableColumns count="24">
    <tableColumn id="1" xr3:uid="{00000000-0010-0000-0100-000001000000}" name="№ п/п" dataDxfId="23" dataCellStyle="Обычный_Model Corrected 14.07.2006_Final"/>
    <tableColumn id="2" xr3:uid="{00000000-0010-0000-0100-000002000000}" name="№ квартиры" dataDxfId="22" dataCellStyle="Обычный_Model Corrected 14.07.2006_Final"/>
    <tableColumn id="3" xr3:uid="{00000000-0010-0000-0100-000003000000}" name="Тип помещения" dataDxfId="21" dataCellStyle="Обычный_БП_реал_сентябрь"/>
    <tableColumn id="4" xr3:uid="{00000000-0010-0000-0100-000004000000}" name="Корпус" dataDxfId="20" dataCellStyle="Обычный_Model Corrected 14.07.2006_Final"/>
    <tableColumn id="5" xr3:uid="{00000000-0010-0000-0100-000005000000}" name="Секция" dataDxfId="19" dataCellStyle="Обычный_Model Corrected 14.07.2006_Final"/>
    <tableColumn id="6" xr3:uid="{00000000-0010-0000-0100-000006000000}" name="Этаж" dataDxfId="18" dataCellStyle="Обычный_Model Corrected 14.07.2006_Final"/>
    <tableColumn id="7" xr3:uid="{00000000-0010-0000-0100-000007000000}" name="Кол-во комнат" dataDxfId="17" dataCellStyle="Обычный_Model Corrected 14.07.2006_Final"/>
    <tableColumn id="8" xr3:uid="{00000000-0010-0000-0100-000008000000}" name="Вид летнего помещения" dataDxfId="16" dataCellStyle="Обычный_Model Corrected 14.07.2006_Final"/>
    <tableColumn id="9" xr3:uid="{00000000-0010-0000-0100-000009000000}" name="Общая площадь без летних помещений, кв.м" dataDxfId="15" dataCellStyle="Обычный_Model Corrected 14.07.2006_Final"/>
    <tableColumn id="10" xr3:uid="{00000000-0010-0000-0100-00000A000000}" name="Общая площадь летних помещений, кв. м" dataDxfId="14" dataCellStyle="Обычный_Model Corrected 14.07.2006_Final"/>
    <tableColumn id="11" xr3:uid="{00000000-0010-0000-0100-00000B000000}" name="Общая площадь с учетом летних помещений с коэф., кв.м" dataDxfId="13" dataCellStyle="Обычный_Model Corrected 14.07.2006_Final"/>
    <tableColumn id="12" xr3:uid="{00000000-0010-0000-0100-00000C000000}" name="Наличие видовых характеристик" dataDxfId="12" dataCellStyle="Обычный_БП_реал_сентябрь"/>
    <tableColumn id="13" xr3:uid="{00000000-0010-0000-0100-00000D000000}" name="Видовая характеристика " dataDxfId="11" dataCellStyle="Обычный_БП_реал_сентябрь"/>
    <tableColumn id="14" xr3:uid="{00000000-0010-0000-0100-00000E000000}" name="Отделка, вид отделки" dataDxfId="10" dataCellStyle="Обычный_БП_реал_сентябрь"/>
    <tableColumn id="15" xr3:uid="{00000000-0010-0000-0100-00000F000000}" name="Цена за 1 кв.м., тыс.руб.- данные Клиента (при наличии)" dataDxfId="9" dataCellStyle="Обычный_Model Corrected 14.07.2006_Final">
      <calculatedColumnFormula>Q8/L8</calculatedColumnFormula>
    </tableColumn>
    <tableColumn id="16" xr3:uid="{00000000-0010-0000-0100-000010000000}" name="Цена, тыс.руб. - данные Клиента (при наличии)" dataDxfId="8" dataCellStyle="Обычный_Model Corrected 14.07.2006_Final">
      <calculatedColumnFormula>Таблица1[[#This Row],[Цена за 1 кв.м., тыс.руб.- данные Клиента (при наличии)]]*Таблица1[[#This Row],[Общая площадь с учетом летних помещений с коэф., кв.м]]</calculatedColumnFormula>
    </tableColumn>
    <tableColumn id="17" xr3:uid="{00000000-0010-0000-0100-000011000000}" name="Цена за 1 кв.м., тыс.руб. " dataDxfId="7" dataCellStyle="Обычный_Model Corrected 14.07.2006_Final">
      <calculatedColumnFormula>[20]!Таблица1[[#This Row],[Цена, тыс.руб. - данные Клиента (при наличии)]]/[20]!Таблица1[[#This Row],[Общая площадь с учетом летних помещений с коэф., кв.м]]</calculatedColumnFormula>
    </tableColumn>
    <tableColumn id="18" xr3:uid="{00000000-0010-0000-0100-000012000000}" name="Цена, тыс.руб." dataDxfId="6" dataCellStyle="Обычный_Model Corrected 14.07.2006_Final"/>
    <tableColumn id="19" xr3:uid="{00000000-0010-0000-0100-000013000000}" name="Отклонение, %" dataDxfId="5">
      <calculatedColumnFormula>#REF!/R8-1</calculatedColumnFormula>
    </tableColumn>
    <tableColumn id="20" xr3:uid="{00000000-0010-0000-0100-000014000000}" name="Залог" dataDxfId="4" dataCellStyle="Обычный_БП_реал_сентябрь"/>
    <tableColumn id="21" xr3:uid="{00000000-0010-0000-0100-000015000000}" name="Статус" dataDxfId="3" dataCellStyle="Обычный_БП_реал_сентябрь"/>
    <tableColumn id="22" xr3:uid="{00000000-0010-0000-0100-000016000000}" name="Кол-во комнат согласно аналитике PwC" dataDxfId="2" dataCellStyle="Обычный_БП_реал_сентябрь"/>
    <tableColumn id="23" xr3:uid="{00000000-0010-0000-0100-000017000000}" name="Сцепить" dataDxfId="1">
      <calculatedColumnFormula>CONCATENATE(D8,H8)</calculatedColumnFormula>
    </tableColumn>
    <tableColumn id="24" xr3:uid="{00000000-0010-0000-0100-000018000000}" name="Условнвй номер по проекту" dataDxfId="0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"/>
  <sheetViews>
    <sheetView showGridLines="0" topLeftCell="A10" workbookViewId="0">
      <selection activeCell="J6" sqref="J6"/>
    </sheetView>
  </sheetViews>
  <sheetFormatPr defaultRowHeight="14.4"/>
  <cols>
    <col min="1" max="1" width="20.44140625" customWidth="1"/>
    <col min="2" max="2" width="18.44140625" customWidth="1"/>
    <col min="3" max="4" width="14.44140625" customWidth="1"/>
    <col min="5" max="6" width="22.6640625" customWidth="1"/>
    <col min="7" max="7" width="18.88671875" customWidth="1"/>
    <col min="8" max="8" width="19.33203125" customWidth="1"/>
    <col min="9" max="9" width="17.109375" customWidth="1"/>
  </cols>
  <sheetData>
    <row r="1" spans="1:11" ht="53.4" customHeight="1">
      <c r="G1" s="372" t="s">
        <v>1307</v>
      </c>
      <c r="H1" s="372"/>
      <c r="I1" s="372"/>
    </row>
    <row r="2" spans="1:11" ht="15" thickBot="1">
      <c r="A2" s="54" t="s">
        <v>14</v>
      </c>
      <c r="B2" s="127" t="s">
        <v>64</v>
      </c>
      <c r="C2" s="127" t="s">
        <v>416</v>
      </c>
      <c r="D2" s="128" t="s">
        <v>754</v>
      </c>
      <c r="E2" s="128" t="s">
        <v>957</v>
      </c>
      <c r="H2" s="54" t="s">
        <v>1189</v>
      </c>
    </row>
    <row r="3" spans="1:11">
      <c r="A3" s="54" t="s">
        <v>1196</v>
      </c>
      <c r="H3" s="73" t="s">
        <v>1190</v>
      </c>
      <c r="I3" s="76" t="s">
        <v>1192</v>
      </c>
    </row>
    <row r="4" spans="1:11" ht="15" thickBot="1">
      <c r="A4" s="12" t="s">
        <v>6</v>
      </c>
      <c r="B4" s="12" t="s">
        <v>5</v>
      </c>
      <c r="C4" s="12" t="s">
        <v>4</v>
      </c>
      <c r="D4" s="12" t="s">
        <v>13</v>
      </c>
      <c r="E4" s="12" t="s">
        <v>22</v>
      </c>
      <c r="H4" s="74">
        <v>0.01</v>
      </c>
      <c r="I4" s="75">
        <v>0.01</v>
      </c>
    </row>
    <row r="5" spans="1:11">
      <c r="A5" s="6" t="s">
        <v>1</v>
      </c>
      <c r="B5" s="6" cm="1">
        <f t="array" ref="B5">AVERAGE(
 IF((PriceList[Количество комнат]=A5)*
    ((PriceList[Корпус]=$B$2)+(PriceList[Корпус]=$D$2)+(PriceList[Корпус]=$E$2)),
    PriceList[Площадь, кв.м]
 )
)</f>
        <v>32.30615514333892</v>
      </c>
      <c r="C5" s="6" cm="1">
        <f t="array" ref="C5">SUM(
 IF((PriceList[Количество комнат]=A5)*
    ((PriceList[Корпус]=$B$2)+(PriceList[Корпус]=$D$2)+(PriceList[Корпус]=$E$2)),
    1)
)</f>
        <v>593</v>
      </c>
      <c r="D5" s="10">
        <f>C5/$C$8</f>
        <v>0.88375558867362147</v>
      </c>
      <c r="E5" s="126" cm="1">
        <f t="array" ref="E5">SUMPRODUCT((PriceList[Комнат в шахматку]=A5)*((PriceList[Корпус]=$B$2)+(PriceList[Корпус]=$D$2)+(PriceList[Корпус]=$E$2))*PriceList[ИТОГ Бюджет, руб])
/
SUMPRODUCT((PriceList[Комнат в шахматку]=A5)*((PriceList[Корпус]=$B$2)+(PriceList[Корпус]=$D$2)+(PriceList[Корпус]=$E$2))*PriceList[Площадь, кв.м])</f>
        <v>365482.87429238122</v>
      </c>
      <c r="H5" s="54"/>
      <c r="K5" t="s">
        <v>1285</v>
      </c>
    </row>
    <row r="6" spans="1:11">
      <c r="A6" s="6" t="s">
        <v>2</v>
      </c>
      <c r="B6" s="6" cm="1">
        <f t="array" ref="B6">AVERAGE(
 IF((PriceList[Количество комнат]=A6)*
    ((PriceList[Корпус]=$B$2)+(PriceList[Корпус]=$D$2)+(PriceList[Корпус]=$E$2)),
    PriceList[Площадь, кв.м]
 )
)</f>
        <v>57.891818181818174</v>
      </c>
      <c r="C6" s="6" cm="1">
        <f t="array" ref="C6">SUM(
 IF((PriceList[Количество комнат]=A6)*
    ((PriceList[Корпус]=$B$2)+(PriceList[Корпус]=$D$2)+(PriceList[Корпус]=$E$2)),
    1)
)</f>
        <v>77</v>
      </c>
      <c r="D6" s="10">
        <f>C6/$C$8</f>
        <v>0.11475409836065574</v>
      </c>
      <c r="E6" s="126" cm="1">
        <f t="array" ref="E6">SUMPRODUCT((PriceList[Комнат в шахматку]=A6)*((PriceList[Корпус]=$B$2)+(PriceList[Корпус]=$D$2)+(PriceList[Корпус]=$E$2))*PriceList[ИТОГ Бюджет, руб])
/
SUMPRODUCT((PriceList[Комнат в шахматку]=A6)*((PriceList[Корпус]=$B$2)+(PriceList[Корпус]=$D$2)+(PriceList[Корпус]=$E$2))*PriceList[Площадь, кв.м])</f>
        <v>358555.65682197211</v>
      </c>
      <c r="H6" s="54" t="s">
        <v>1279</v>
      </c>
      <c r="I6">
        <f>1050-76</f>
        <v>974</v>
      </c>
      <c r="J6" s="235" t="e">
        <f>#REF!</f>
        <v>#REF!</v>
      </c>
      <c r="K6" t="e">
        <f>I6/J6</f>
        <v>#REF!</v>
      </c>
    </row>
    <row r="7" spans="1:11">
      <c r="A7" s="6" t="s">
        <v>3</v>
      </c>
      <c r="B7" s="6" cm="1">
        <f t="array" ref="B7">AVERAGE(
 IF((PriceList[Количество комнат]=A7)*
    ((PriceList[Корпус]=$B$2)+(PriceList[Корпус]=$D$2)+(PriceList[Корпус]=$E$2)),
    PriceList[Площадь, кв.м]
 )
)</f>
        <v>82.76</v>
      </c>
      <c r="C7" s="6" cm="1">
        <f t="array" ref="C7">SUM(
 IF((PriceList[Количество комнат]=A7)*
    ((PriceList[Корпус]=$B$2)+(PriceList[Корпус]=$D$2)+(PriceList[Корпус]=$E$2)),
    1)
)</f>
        <v>1</v>
      </c>
      <c r="D7" s="11">
        <f>C7/$C$8</f>
        <v>1.4903129657228018E-3</v>
      </c>
      <c r="E7" s="126" cm="1">
        <f t="array" ref="E7">SUMPRODUCT((PriceList[Комнат в шахматку]=A7)*((PriceList[Корпус]=$B$2)+(PriceList[Корпус]=$D$2)+(PriceList[Корпус]=$E$2))*PriceList[ИТОГ Бюджет, руб])
/
SUMPRODUCT((PriceList[Комнат в шахматку]=A7)*((PriceList[Корпус]=$B$2)+(PriceList[Корпус]=$D$2)+(PriceList[Корпус]=$E$2))*PriceList[Площадь, кв.м])</f>
        <v>413118.71999999997</v>
      </c>
      <c r="H7" s="54" t="s">
        <v>1259</v>
      </c>
      <c r="I7">
        <v>477</v>
      </c>
      <c r="K7" t="e">
        <f>I7/J6</f>
        <v>#REF!</v>
      </c>
    </row>
    <row r="8" spans="1:11">
      <c r="A8" s="7"/>
      <c r="B8" s="7"/>
      <c r="C8" s="8">
        <f>SUM(C5:C7)</f>
        <v>671</v>
      </c>
      <c r="D8" s="53">
        <f>SUM(D5:D7)</f>
        <v>1</v>
      </c>
      <c r="E8" s="126">
        <f>(SUMIF(PriceList[Корпус],Сводные!B2,PriceList[ИТОГ Бюджет, руб])
 +SUMIF(PriceList[Корпус],Сводные!D2,PriceList[ИТОГ Бюджет, руб])
 +SUMIF(PriceList[Корпус],Сводные!E2,PriceList[ИТОГ Бюджет, руб]))
/
(SUMIF(PriceList[Корпус],Сводные!B2,PriceList[Площадь, кв.м])
 +SUMIF(PriceList[Корпус],Сводные!D2,PriceList[Площадь, кв.м])
 +SUMIF(PriceList[Корпус],Сводные!E2,PriceList[Площадь, кв.м]))</f>
        <v>364346.19906054426</v>
      </c>
    </row>
    <row r="9" spans="1:11">
      <c r="A9" s="54"/>
      <c r="H9" s="54"/>
    </row>
    <row r="10" spans="1:11">
      <c r="A10" s="54" t="s">
        <v>1199</v>
      </c>
      <c r="H10" s="54"/>
    </row>
    <row r="11" spans="1:11">
      <c r="A11" s="12" t="s">
        <v>6</v>
      </c>
      <c r="B11" s="12" t="s">
        <v>5</v>
      </c>
      <c r="C11" s="12" t="s">
        <v>4</v>
      </c>
      <c r="D11" s="12" t="s">
        <v>13</v>
      </c>
      <c r="E11" s="12" t="s">
        <v>22</v>
      </c>
      <c r="H11" s="54"/>
    </row>
    <row r="12" spans="1:11">
      <c r="A12" s="6" t="s">
        <v>1</v>
      </c>
      <c r="B12" s="6" cm="1">
        <f t="array" ref="B12">AVERAGE(
 IF((PriceList[Количество комнат]=A12)*
    ((PriceList[Корпус]=$C$2)),
    PriceList[Площадь, кв.м]
 )
)</f>
        <v>31.37066878980891</v>
      </c>
      <c r="C12" s="6" cm="1">
        <f t="array" ref="C12">SUM(
 IF((PriceList[Количество комнат]=A5)*
    ((PriceList[Корпус]=$C$2)),
    1)
)</f>
        <v>314</v>
      </c>
      <c r="D12" s="10">
        <f>C12/$C$15</f>
        <v>0.94864048338368578</v>
      </c>
      <c r="E12" s="126" cm="1">
        <f t="array" ref="E12">SUMPRODUCT((PriceList[Комнат в шахматку]=A12)*((PriceList[Корпус]=$C$2))*PriceList[ИТОГ Бюджет, руб])
/
SUMPRODUCT((PriceList[Комнат в шахматку]=A12)*((PriceList[Корпус]=$C$2))*PriceList[Площадь, кв.м])</f>
        <v>376656.94540114654</v>
      </c>
      <c r="H12" s="54"/>
    </row>
    <row r="13" spans="1:11">
      <c r="A13" s="6" t="s">
        <v>2</v>
      </c>
      <c r="B13" s="6" cm="1">
        <f t="array" ref="B13">AVERAGE(
 IF((PriceList[Количество комнат]=A13)*
    ((PriceList[Корпус]=$C$2)),
    PriceList[Площадь, кв.м]
 )
)</f>
        <v>61.362352941176461</v>
      </c>
      <c r="C13" s="6" cm="1">
        <f t="array" ref="C13">SUM(
 IF((PriceList[Количество комнат]=A6)*
    ((PriceList[Корпус]=$C$2)),
    1)
)</f>
        <v>17</v>
      </c>
      <c r="D13" s="10">
        <f>C13/$C$15</f>
        <v>5.1359516616314202E-2</v>
      </c>
      <c r="E13" s="126" cm="1">
        <f t="array" ref="E13">SUMPRODUCT((PriceList[Комнат в шахматку]=A13)*((PriceList[Корпус]=$C$2))*PriceList[ИТОГ Бюджет, руб])
/
SUMPRODUCT((PriceList[Комнат в шахматку]=A13)*((PriceList[Корпус]=$C$2))*PriceList[Площадь, кв.м])</f>
        <v>389374.53716783639</v>
      </c>
      <c r="H13" s="54"/>
    </row>
    <row r="14" spans="1:11">
      <c r="A14" s="6" t="s">
        <v>3</v>
      </c>
      <c r="B14" s="6"/>
      <c r="C14" s="6" cm="1">
        <f t="array" ref="C14">SUM(
 IF((PriceList[Количество комнат]=A7)*
    ((PriceList[Корпус]=$C$2)),
    1)
)</f>
        <v>0</v>
      </c>
      <c r="D14" s="10">
        <f>C14/$C$15</f>
        <v>0</v>
      </c>
      <c r="E14" s="126"/>
      <c r="H14" s="54"/>
    </row>
    <row r="15" spans="1:11">
      <c r="A15" s="7"/>
      <c r="B15" s="7"/>
      <c r="C15" s="8">
        <f>SUM(C12:C14)</f>
        <v>331</v>
      </c>
      <c r="D15" s="53">
        <f>SUM(D12:D14)</f>
        <v>1</v>
      </c>
      <c r="E15" s="126">
        <f>(SUMIF(PriceList[Корпус],C2,PriceList[ИТОГ Бюджет, руб])
 )
/
(SUMIF(PriceList[Корпус],C2,PriceList[Площадь, кв.м])
)</f>
        <v>377874.77457780048</v>
      </c>
    </row>
    <row r="16" spans="1:11">
      <c r="A16" s="54"/>
    </row>
    <row r="18" spans="1:6">
      <c r="A18" s="2" t="s">
        <v>7</v>
      </c>
      <c r="C18" s="13" t="s">
        <v>1194</v>
      </c>
    </row>
    <row r="19" spans="1:6">
      <c r="A19" s="2" t="s">
        <v>8</v>
      </c>
      <c r="C19" s="13" t="s">
        <v>1195</v>
      </c>
    </row>
    <row r="20" spans="1:6">
      <c r="A20" s="2" t="s">
        <v>9</v>
      </c>
    </row>
    <row r="21" spans="1:6">
      <c r="A21" s="3"/>
    </row>
    <row r="22" spans="1:6">
      <c r="A22" s="2" t="s">
        <v>11</v>
      </c>
      <c r="B22" s="4">
        <f>COUNT(#REF!)</f>
        <v>0</v>
      </c>
    </row>
    <row r="23" spans="1:6">
      <c r="A23" s="2" t="s">
        <v>10</v>
      </c>
      <c r="B23" s="5">
        <v>1</v>
      </c>
    </row>
    <row r="24" spans="1:6">
      <c r="A24" s="3" t="s">
        <v>12</v>
      </c>
      <c r="B24" s="9" t="e">
        <f>(C15+C8)/B22</f>
        <v>#DIV/0!</v>
      </c>
    </row>
    <row r="26" spans="1:6">
      <c r="A26" s="54"/>
      <c r="E26" s="132"/>
    </row>
    <row r="27" spans="1:6">
      <c r="A27" s="54"/>
    </row>
    <row r="28" spans="1:6">
      <c r="A28" s="54" t="s">
        <v>15</v>
      </c>
      <c r="B28" s="128">
        <v>4</v>
      </c>
      <c r="C28" s="128">
        <v>5</v>
      </c>
      <c r="D28" s="128"/>
    </row>
    <row r="29" spans="1:6" ht="15" thickBot="1">
      <c r="A29" s="54" t="s">
        <v>1211</v>
      </c>
      <c r="E29" s="132" t="s">
        <v>1212</v>
      </c>
    </row>
    <row r="30" spans="1:6">
      <c r="A30" s="12" t="s">
        <v>6</v>
      </c>
      <c r="B30" s="12" t="s">
        <v>5</v>
      </c>
      <c r="C30" s="12" t="s">
        <v>4</v>
      </c>
      <c r="D30" s="12" t="s">
        <v>13</v>
      </c>
      <c r="E30" s="12" t="s">
        <v>22</v>
      </c>
      <c r="F30" s="133" t="s">
        <v>1191</v>
      </c>
    </row>
    <row r="31" spans="1:6">
      <c r="A31" s="6" t="s">
        <v>21</v>
      </c>
      <c r="B31" s="6" cm="1">
        <f t="array" ref="B31">AVERAGE(
 IF(
   (Таблица1[Кол-во комнат]=A31)*
   (Таблица1[Корпус]=$B$28),
   Таблица1[Общая площадь с учетом летних помещений с коэф., кв.м]
 )
)</f>
        <v>31.659490445859909</v>
      </c>
      <c r="C31" s="8" cm="1">
        <f t="array" ref="C31">SUM(
 IF((Таблица1[Кол-во комнат]=A31)*
    ((Таблица1[Корпус]=$B$28)),
    1)
)</f>
        <v>314</v>
      </c>
      <c r="D31" s="10">
        <f>C31/$C$33</f>
        <v>0.94864048338368578</v>
      </c>
      <c r="E31" s="126" t="e">
        <f>#REF!*(100%+F31)</f>
        <v>#REF!</v>
      </c>
      <c r="F31" s="134">
        <v>-0.01</v>
      </c>
    </row>
    <row r="32" spans="1:6" ht="15" thickBot="1">
      <c r="A32" s="6" t="s">
        <v>19</v>
      </c>
      <c r="B32" s="6" cm="1">
        <f t="array" ref="B32">AVERAGE(
 IF(
   (Таблица1[Кол-во комнат]=A32)*
   (Таблица1[Корпус]=$B$28),
   Таблица1[Общая площадь с учетом летних помещений с коэф., кв.м]
 )
)</f>
        <v>61.720000000000013</v>
      </c>
      <c r="C32" s="8" cm="1">
        <f t="array" ref="C32">SUM(
 IF((Таблица1[Кол-во комнат]=A32)*
    ((Таблица1[Корпус]=$B$28)),
    1)
)</f>
        <v>17</v>
      </c>
      <c r="D32" s="10">
        <f>C32/$C$33</f>
        <v>5.1359516616314202E-2</v>
      </c>
      <c r="E32" s="126" t="e">
        <f>#REF!*(100%+F32)</f>
        <v>#REF!</v>
      </c>
      <c r="F32" s="135">
        <v>-0.01</v>
      </c>
    </row>
    <row r="33" spans="1:6">
      <c r="A33" s="7"/>
      <c r="B33" s="7"/>
      <c r="C33" s="8">
        <f>SUM(C31:C32)</f>
        <v>331</v>
      </c>
      <c r="D33" s="53">
        <f>SUM(D31:D32)</f>
        <v>1</v>
      </c>
      <c r="E33" s="83" t="e">
        <f>(#REF!+#REF!)/(#REF!+#REF!)</f>
        <v>#REF!</v>
      </c>
    </row>
    <row r="35" spans="1:6" ht="15" thickBot="1">
      <c r="A35" s="54" t="s">
        <v>1205</v>
      </c>
      <c r="E35" s="132" t="s">
        <v>1213</v>
      </c>
    </row>
    <row r="36" spans="1:6">
      <c r="A36" s="12" t="s">
        <v>6</v>
      </c>
      <c r="B36" s="12" t="s">
        <v>5</v>
      </c>
      <c r="C36" s="12" t="s">
        <v>4</v>
      </c>
      <c r="D36" s="12" t="s">
        <v>13</v>
      </c>
      <c r="E36" s="12" t="s">
        <v>22</v>
      </c>
      <c r="F36" s="133" t="s">
        <v>1191</v>
      </c>
    </row>
    <row r="37" spans="1:6">
      <c r="A37" s="6" t="s">
        <v>21</v>
      </c>
      <c r="B37" s="6" cm="1">
        <f t="array" ref="B37">AVERAGE(
 IF(
   (Таблица1[Кол-во комнат]=A37)*
   (Таблица1[Корпус]=$C$28),
   Таблица1[Общая площадь с учетом летних помещений с коэф., кв.м]
 )
)</f>
        <v>39.767405857740613</v>
      </c>
      <c r="C37" s="8" cm="1">
        <f t="array" ref="C37">SUM(
 IF((Таблица1[Кол-во комнат]=A37)*
    ((Таблица1[Корпус]=$C$28)),
    1)
)</f>
        <v>239</v>
      </c>
      <c r="D37" s="10">
        <f>C37/$C$40</f>
        <v>0.76357827476038342</v>
      </c>
      <c r="E37" s="126" t="e">
        <f>#REF!*(100%+F37)</f>
        <v>#REF!</v>
      </c>
      <c r="F37" s="134">
        <v>0.03</v>
      </c>
    </row>
    <row r="38" spans="1:6">
      <c r="A38" s="6" t="s">
        <v>19</v>
      </c>
      <c r="B38" s="6" cm="1">
        <f t="array" ref="B38">AVERAGE(
 IF(
   (Таблица1[Кол-во комнат]=A38)*
   (Таблица1[Корпус]=$C$28),
   Таблица1[Общая площадь с учетом летних помещений с коэф., кв.м]
 )
)</f>
        <v>64.328870967741921</v>
      </c>
      <c r="C38" s="8" cm="1">
        <f t="array" ref="C38">SUM(
 IF((Таблица1[Кол-во комнат]=A38)*
    ((Таблица1[Корпус]=$C$28)),
    1)
)</f>
        <v>62</v>
      </c>
      <c r="D38" s="10">
        <f>C38/$C$40</f>
        <v>0.19808306709265175</v>
      </c>
      <c r="E38" s="126" t="e">
        <f>#REF!*(100%+F38)</f>
        <v>#REF!</v>
      </c>
      <c r="F38" s="134">
        <v>0.03</v>
      </c>
    </row>
    <row r="39" spans="1:6" ht="15" thickBot="1">
      <c r="A39" s="6" t="s">
        <v>20</v>
      </c>
      <c r="B39" s="6" cm="1">
        <f t="array" ref="B39">AVERAGE(
 IF(
   (Таблица1[Кол-во комнат]=A39)*
   (Таблица1[Корпус]=$C$28),
   Таблица1[Общая площадь с учетом летних помещений с коэф., кв.м]
 )
)</f>
        <v>100.18333333333334</v>
      </c>
      <c r="C39" s="8" cm="1">
        <f t="array" ref="C39">SUM(
 IF((Таблица1[Кол-во комнат]=A39)*
    ((Таблица1[Корпус]=$C$28)),
    1)
)</f>
        <v>12</v>
      </c>
      <c r="D39" s="10">
        <f>C39/$C$40</f>
        <v>3.8338658146964855E-2</v>
      </c>
      <c r="E39" s="126" t="e">
        <f>#REF!*(100%+F39)</f>
        <v>#REF!</v>
      </c>
      <c r="F39" s="135">
        <v>0.03</v>
      </c>
    </row>
    <row r="40" spans="1:6">
      <c r="A40" s="7"/>
      <c r="B40" s="7"/>
      <c r="C40" s="8">
        <f>SUM(C37:C39)</f>
        <v>313</v>
      </c>
      <c r="D40" s="53">
        <f>SUM(D37:D39)</f>
        <v>1</v>
      </c>
      <c r="E40" s="83" t="e">
        <f>(#REF!+#REF!+#REF!)/(#REF!+#REF!+#REF!)</f>
        <v>#REF!</v>
      </c>
    </row>
    <row r="43" spans="1:6">
      <c r="A43" s="2" t="s">
        <v>16</v>
      </c>
    </row>
    <row r="44" spans="1:6">
      <c r="A44" s="2" t="s">
        <v>17</v>
      </c>
    </row>
    <row r="45" spans="1:6">
      <c r="A45" s="2" t="s">
        <v>18</v>
      </c>
    </row>
    <row r="47" spans="1:6">
      <c r="A47" s="2" t="s">
        <v>11</v>
      </c>
      <c r="B47" s="4">
        <f>COUNT(#REF!)</f>
        <v>0</v>
      </c>
    </row>
    <row r="48" spans="1:6">
      <c r="A48" s="2" t="s">
        <v>10</v>
      </c>
      <c r="B48" s="5">
        <v>1</v>
      </c>
    </row>
    <row r="49" spans="1:2">
      <c r="A49" s="3" t="s">
        <v>12</v>
      </c>
      <c r="B49" s="9" t="e">
        <f>(C40+C33)/B47</f>
        <v>#DIV/0!</v>
      </c>
    </row>
  </sheetData>
  <mergeCells count="1">
    <mergeCell ref="G1:I1"/>
  </mergeCells>
  <phoneticPr fontId="1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7EFDC"/>
  </sheetPr>
  <dimension ref="A1:S54"/>
  <sheetViews>
    <sheetView tabSelected="1" zoomScaleNormal="100" workbookViewId="0">
      <selection activeCell="F51" sqref="F51:I51"/>
    </sheetView>
  </sheetViews>
  <sheetFormatPr defaultRowHeight="14.4"/>
  <cols>
    <col min="1" max="1" width="53" customWidth="1"/>
    <col min="2" max="2" width="18.6640625" customWidth="1"/>
    <col min="3" max="3" width="31" customWidth="1"/>
    <col min="4" max="4" width="32" customWidth="1"/>
    <col min="5" max="5" width="13.88671875" customWidth="1"/>
    <col min="6" max="6" width="12.44140625" bestFit="1" customWidth="1"/>
    <col min="7" max="7" width="15" customWidth="1"/>
    <col min="8" max="8" width="13.6640625" customWidth="1"/>
    <col min="9" max="9" width="13.5546875" bestFit="1" customWidth="1"/>
    <col min="10" max="10" width="13.5546875" customWidth="1"/>
    <col min="11" max="14" width="13.5546875" bestFit="1" customWidth="1"/>
    <col min="15" max="15" width="14.5546875" bestFit="1" customWidth="1"/>
    <col min="16" max="17" width="11.88671875" bestFit="1" customWidth="1"/>
    <col min="18" max="19" width="11.44140625" bestFit="1" customWidth="1"/>
  </cols>
  <sheetData>
    <row r="1" spans="1:19" ht="39.6" customHeight="1">
      <c r="B1" s="372"/>
      <c r="C1" s="373"/>
      <c r="D1" s="373"/>
    </row>
    <row r="2" spans="1:19">
      <c r="A2" s="1" t="s">
        <v>1306</v>
      </c>
      <c r="B2" s="225"/>
      <c r="I2" s="226"/>
    </row>
    <row r="3" spans="1:19">
      <c r="A3" s="227" t="s">
        <v>1231</v>
      </c>
      <c r="B3" s="362">
        <v>120</v>
      </c>
      <c r="C3" s="330" t="s">
        <v>1292</v>
      </c>
      <c r="D3" s="1" t="s">
        <v>1232</v>
      </c>
    </row>
    <row r="4" spans="1:19">
      <c r="A4" t="s">
        <v>1293</v>
      </c>
      <c r="B4" s="363" t="s">
        <v>1130</v>
      </c>
      <c r="C4" s="330" t="s">
        <v>1292</v>
      </c>
      <c r="E4" s="200"/>
    </row>
    <row r="5" spans="1:19">
      <c r="A5" s="224" t="s">
        <v>26</v>
      </c>
      <c r="B5" s="228">
        <f>VLOOKUP($B$3,'Реестр 1 оч '!$C$329:$BI$659,3,0)</f>
        <v>4</v>
      </c>
      <c r="D5" s="232" t="s">
        <v>1232</v>
      </c>
      <c r="E5" s="234"/>
      <c r="F5" s="234">
        <v>0.15</v>
      </c>
      <c r="G5" s="234">
        <v>0.15</v>
      </c>
      <c r="H5" s="234">
        <v>0.15</v>
      </c>
      <c r="I5" s="234">
        <v>0.15</v>
      </c>
      <c r="J5" s="234">
        <v>0.02</v>
      </c>
      <c r="K5" s="234">
        <f t="shared" ref="K5:S5" si="0">J5</f>
        <v>0.02</v>
      </c>
      <c r="L5" s="232">
        <f t="shared" si="0"/>
        <v>0.02</v>
      </c>
      <c r="M5" s="234">
        <f t="shared" si="0"/>
        <v>0.02</v>
      </c>
      <c r="N5" s="234">
        <f t="shared" si="0"/>
        <v>0.02</v>
      </c>
      <c r="O5" s="234">
        <f t="shared" si="0"/>
        <v>0.02</v>
      </c>
      <c r="P5" s="232">
        <f t="shared" si="0"/>
        <v>0.02</v>
      </c>
      <c r="Q5" s="234">
        <f t="shared" si="0"/>
        <v>0.02</v>
      </c>
      <c r="R5" s="234">
        <f t="shared" si="0"/>
        <v>0.02</v>
      </c>
      <c r="S5" s="234">
        <f t="shared" si="0"/>
        <v>0.02</v>
      </c>
    </row>
    <row r="6" spans="1:19">
      <c r="A6" s="224" t="s">
        <v>1233</v>
      </c>
      <c r="B6" s="228">
        <f>VLOOKUP($B$3,'Реестр 1 оч '!$C$329:$BI$659,5,0)</f>
        <v>28.53</v>
      </c>
      <c r="D6" s="245" t="s">
        <v>1234</v>
      </c>
      <c r="E6" s="246">
        <v>2025</v>
      </c>
      <c r="F6" s="246">
        <v>2026</v>
      </c>
      <c r="G6" s="246">
        <v>2027</v>
      </c>
      <c r="H6" s="246">
        <v>2028</v>
      </c>
      <c r="I6" s="246">
        <v>2029</v>
      </c>
      <c r="J6" s="246">
        <v>2030</v>
      </c>
      <c r="K6" s="246">
        <v>2031</v>
      </c>
      <c r="L6" s="246">
        <v>2032</v>
      </c>
      <c r="M6" s="246">
        <v>2033</v>
      </c>
      <c r="N6" s="246">
        <v>2034</v>
      </c>
      <c r="O6" s="246">
        <v>2035</v>
      </c>
      <c r="P6" s="245">
        <v>2036</v>
      </c>
      <c r="Q6" s="246">
        <v>2037</v>
      </c>
      <c r="R6" s="246">
        <v>2038</v>
      </c>
      <c r="S6" s="246">
        <v>2039</v>
      </c>
    </row>
    <row r="7" spans="1:19">
      <c r="A7" t="s">
        <v>1288</v>
      </c>
      <c r="B7" s="228" t="str">
        <f>VLOOKUP($B$3,'Реестр 1 оч '!$C$329:$BI$659,12,0)</f>
        <v>S</v>
      </c>
      <c r="D7" s="232" t="s">
        <v>1301</v>
      </c>
      <c r="E7" s="229">
        <f>IF(B4="да",B11,B10)</f>
        <v>11105302.5</v>
      </c>
      <c r="F7" s="229">
        <f t="shared" ref="F7:S7" si="1">E7*F5+E7</f>
        <v>12771097.875</v>
      </c>
      <c r="G7" s="229">
        <f t="shared" si="1"/>
        <v>14686762.55625</v>
      </c>
      <c r="H7" s="229">
        <f t="shared" si="1"/>
        <v>16889776.939687502</v>
      </c>
      <c r="I7" s="229">
        <f t="shared" si="1"/>
        <v>19423243.480640627</v>
      </c>
      <c r="J7" s="229">
        <f t="shared" si="1"/>
        <v>19811708.35025344</v>
      </c>
      <c r="K7" s="229">
        <f t="shared" si="1"/>
        <v>20207942.51725851</v>
      </c>
      <c r="L7" s="229">
        <f t="shared" si="1"/>
        <v>20612101.367603682</v>
      </c>
      <c r="M7" s="229">
        <f t="shared" si="1"/>
        <v>21024343.394955754</v>
      </c>
      <c r="N7" s="229">
        <f t="shared" si="1"/>
        <v>21444830.26285487</v>
      </c>
      <c r="O7" s="229">
        <f t="shared" si="1"/>
        <v>21873726.868111968</v>
      </c>
      <c r="P7" s="229">
        <f t="shared" si="1"/>
        <v>22311201.405474208</v>
      </c>
      <c r="Q7" s="229">
        <f t="shared" si="1"/>
        <v>22757425.433583692</v>
      </c>
      <c r="R7" s="229">
        <f t="shared" si="1"/>
        <v>23212573.942255367</v>
      </c>
      <c r="S7" s="229">
        <f t="shared" si="1"/>
        <v>23676825.421100475</v>
      </c>
    </row>
    <row r="8" spans="1:19">
      <c r="A8" t="s">
        <v>1289</v>
      </c>
      <c r="B8" s="228" t="str">
        <f>VLOOKUP($B$3,'Реестр 1 оч '!$C$329:$BI$659,17,0)</f>
        <v>Двор</v>
      </c>
      <c r="D8" s="230" t="s">
        <v>1302</v>
      </c>
      <c r="E8" s="229">
        <f>IF(B4="да",E7-B11,E7-B10)</f>
        <v>0</v>
      </c>
      <c r="F8" s="229">
        <f>IF(C4="да",F7-$B$11,F7-$B$10)</f>
        <v>1665795.375</v>
      </c>
      <c r="G8" s="229">
        <f t="shared" ref="G8:S8" si="2">IF(D4="да",G7-$B$11,G7-$B$10)</f>
        <v>3581460.0562500004</v>
      </c>
      <c r="H8" s="229">
        <f t="shared" si="2"/>
        <v>5784474.4396875016</v>
      </c>
      <c r="I8" s="229">
        <f t="shared" si="2"/>
        <v>8317940.9806406274</v>
      </c>
      <c r="J8" s="229">
        <f t="shared" si="2"/>
        <v>8706405.8502534404</v>
      </c>
      <c r="K8" s="229">
        <f t="shared" si="2"/>
        <v>9102640.01725851</v>
      </c>
      <c r="L8" s="229">
        <f t="shared" si="2"/>
        <v>9506798.867603682</v>
      </c>
      <c r="M8" s="229">
        <f t="shared" si="2"/>
        <v>9919040.8949557543</v>
      </c>
      <c r="N8" s="229">
        <f t="shared" si="2"/>
        <v>10339527.76285487</v>
      </c>
      <c r="O8" s="229">
        <f t="shared" si="2"/>
        <v>10768424.368111968</v>
      </c>
      <c r="P8" s="229">
        <f t="shared" si="2"/>
        <v>11205898.905474208</v>
      </c>
      <c r="Q8" s="229">
        <f t="shared" si="2"/>
        <v>11652122.933583692</v>
      </c>
      <c r="R8" s="229">
        <f t="shared" si="2"/>
        <v>12107271.442255367</v>
      </c>
      <c r="S8" s="229">
        <f t="shared" si="2"/>
        <v>12571522.921100475</v>
      </c>
    </row>
    <row r="9" spans="1:19">
      <c r="A9" s="224" t="s">
        <v>1854</v>
      </c>
      <c r="B9" s="236">
        <f>VLOOKUP($B$3,'Реестр 1 оч '!$C$329:$BI$659,59,0)</f>
        <v>432500</v>
      </c>
      <c r="D9" s="230"/>
    </row>
    <row r="10" spans="1:19">
      <c r="A10" s="225" t="s">
        <v>1296</v>
      </c>
      <c r="B10" s="236">
        <f>VLOOKUP($B$3,'Реестр 1 оч '!$C$329:$BM$659,63,0)</f>
        <v>11105302.5</v>
      </c>
      <c r="D10" s="230"/>
    </row>
    <row r="11" spans="1:19" ht="15" thickBot="1">
      <c r="A11" s="248" t="s">
        <v>1295</v>
      </c>
      <c r="B11" s="331">
        <f>VLOOKUP($B$3,'Реестр 1 оч '!$C$329:$BM$659,57,0)</f>
        <v>12339225</v>
      </c>
      <c r="C11" s="371"/>
      <c r="D11" s="230"/>
    </row>
    <row r="12" spans="1:19">
      <c r="A12" s="228" t="s">
        <v>1294</v>
      </c>
      <c r="B12" s="247">
        <v>47423</v>
      </c>
      <c r="D12" s="230"/>
    </row>
    <row r="13" spans="1:19">
      <c r="A13" s="249" t="s">
        <v>1297</v>
      </c>
      <c r="B13" s="250">
        <f>IF(B4="да",(I7-B11)/B11,(I7-B10)/B10)</f>
        <v>0.74900625000000021</v>
      </c>
      <c r="D13" s="230"/>
    </row>
    <row r="14" spans="1:19">
      <c r="A14" s="224" t="s">
        <v>1298</v>
      </c>
      <c r="B14" s="236">
        <f>B10+B10*B13</f>
        <v>19423243.480640627</v>
      </c>
      <c r="D14" s="230"/>
    </row>
    <row r="15" spans="1:19">
      <c r="A15" s="224" t="s">
        <v>1299</v>
      </c>
      <c r="B15" s="236">
        <f>B14/B6</f>
        <v>680800.68281250005</v>
      </c>
      <c r="D15" s="230"/>
    </row>
    <row r="16" spans="1:19" ht="15" thickBot="1">
      <c r="A16" s="333" t="s">
        <v>1300</v>
      </c>
      <c r="B16" s="332">
        <f>IF(B4="да",B14-B11,B14-B10)</f>
        <v>8317940.9806406274</v>
      </c>
      <c r="D16" s="230"/>
    </row>
    <row r="17" spans="1:16">
      <c r="D17" s="230"/>
    </row>
    <row r="18" spans="1:16">
      <c r="A18" s="224" t="s">
        <v>1235</v>
      </c>
      <c r="B18" s="236">
        <f>S7</f>
        <v>23676825.421100475</v>
      </c>
      <c r="D18" s="230"/>
    </row>
    <row r="19" spans="1:16" ht="15" thickBot="1">
      <c r="A19" s="333" t="s">
        <v>1303</v>
      </c>
      <c r="B19" s="332">
        <f>IF(B4="да",S7-B11,S7-B10)</f>
        <v>12571522.921100475</v>
      </c>
      <c r="D19" s="230"/>
    </row>
    <row r="20" spans="1:16">
      <c r="D20" s="230"/>
    </row>
    <row r="21" spans="1:16">
      <c r="A21" t="s">
        <v>1304</v>
      </c>
      <c r="B21" s="282">
        <f>SUM(E38:N38)</f>
        <v>23177597.652267184</v>
      </c>
      <c r="D21" s="230"/>
    </row>
    <row r="22" spans="1:16">
      <c r="A22" s="249" t="s">
        <v>1236</v>
      </c>
      <c r="B22" s="251">
        <f>B19/10</f>
        <v>1257152.2921100475</v>
      </c>
    </row>
    <row r="23" spans="1:16">
      <c r="A23" s="252" t="s">
        <v>1237</v>
      </c>
      <c r="B23" s="361">
        <f>IF(B4="да", B21/B11/10,B21/B11/10)</f>
        <v>0.18783673733372383</v>
      </c>
    </row>
    <row r="25" spans="1:16">
      <c r="A25" s="224" t="s">
        <v>1305</v>
      </c>
      <c r="B25" s="236">
        <f>B21+B19</f>
        <v>35749120.573367655</v>
      </c>
      <c r="D25" s="231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</row>
    <row r="26" spans="1:16">
      <c r="A26" s="224" t="s">
        <v>1238</v>
      </c>
      <c r="B26" s="236">
        <f>B25/10</f>
        <v>3574912.0573367653</v>
      </c>
      <c r="D26" s="230"/>
      <c r="E26" s="230"/>
      <c r="F26" s="230"/>
      <c r="G26" s="230"/>
      <c r="H26" s="230"/>
      <c r="I26" s="230"/>
      <c r="J26" s="230"/>
      <c r="K26" s="230"/>
      <c r="L26" s="230"/>
      <c r="M26" s="230"/>
      <c r="N26" s="230"/>
      <c r="O26" s="230"/>
      <c r="P26" s="230"/>
    </row>
    <row r="27" spans="1:16">
      <c r="A27" s="227" t="s">
        <v>1239</v>
      </c>
      <c r="B27" s="360">
        <f>IF(B4="да",B25/B11/10,B25/B10/10)</f>
        <v>0.32191037185495536</v>
      </c>
      <c r="D27" s="245"/>
      <c r="E27" s="246">
        <v>2030</v>
      </c>
      <c r="F27" s="246">
        <v>2031</v>
      </c>
      <c r="G27" s="246">
        <v>2032</v>
      </c>
      <c r="H27" s="246">
        <v>2033</v>
      </c>
      <c r="I27" s="246">
        <v>2034</v>
      </c>
      <c r="J27" s="246">
        <v>2035</v>
      </c>
      <c r="K27" s="246">
        <v>2036</v>
      </c>
      <c r="L27" s="246">
        <v>2037</v>
      </c>
      <c r="M27" s="246">
        <v>2038</v>
      </c>
      <c r="N27" s="246">
        <v>2039</v>
      </c>
      <c r="O27" s="230"/>
    </row>
    <row r="28" spans="1:16">
      <c r="D28" s="232" t="s">
        <v>1241</v>
      </c>
      <c r="E28" s="232">
        <v>365</v>
      </c>
      <c r="F28" s="232">
        <v>365</v>
      </c>
      <c r="G28" s="232">
        <v>365</v>
      </c>
      <c r="H28" s="232">
        <v>365</v>
      </c>
      <c r="I28" s="232">
        <v>365</v>
      </c>
      <c r="J28" s="232">
        <v>365</v>
      </c>
      <c r="K28" s="232">
        <v>365</v>
      </c>
      <c r="L28" s="232">
        <v>365</v>
      </c>
      <c r="M28" s="232">
        <v>365</v>
      </c>
      <c r="N28" s="233">
        <v>365</v>
      </c>
      <c r="O28" s="230"/>
    </row>
    <row r="29" spans="1:16">
      <c r="A29" t="s">
        <v>1847</v>
      </c>
      <c r="B29" s="366" cm="1">
        <f t="array" ref="B29">IF(B4="да",(MATCH(TRUE,$E$43:$N$43+$J$8:$S$8&gt;=$B$11,0)),(MATCH(TRUE,$E$43:$N$43+$J$8:$S$8&gt;=$B$10,0)))</f>
        <v>2</v>
      </c>
      <c r="D29" s="232" t="s">
        <v>1242</v>
      </c>
      <c r="E29" s="234">
        <v>0.35</v>
      </c>
      <c r="F29" s="234">
        <v>0.44</v>
      </c>
      <c r="G29" s="234">
        <v>0.59</v>
      </c>
      <c r="H29" s="234">
        <v>0.65</v>
      </c>
      <c r="I29" s="234">
        <v>0.65</v>
      </c>
      <c r="J29" s="234">
        <v>0.65</v>
      </c>
      <c r="K29" s="234">
        <v>0.65</v>
      </c>
      <c r="L29" s="234">
        <v>0.65</v>
      </c>
      <c r="M29" s="234">
        <v>0.65</v>
      </c>
      <c r="N29" s="234">
        <v>0.65</v>
      </c>
      <c r="O29" s="230"/>
    </row>
    <row r="30" spans="1:16">
      <c r="A30" s="359" t="s">
        <v>1848</v>
      </c>
      <c r="B30" s="367" cm="1">
        <f t="array" ref="B30">IF(B4="да",(MATCH(TRUE,$E$43:$N$43&gt;=$B$11,0)),(MATCH(TRUE,$E$43:$N$43&gt;=$B$10,0)))</f>
        <v>7</v>
      </c>
      <c r="D30" s="358" t="s">
        <v>1841</v>
      </c>
      <c r="E30" s="229">
        <f>E31</f>
        <v>18000</v>
      </c>
      <c r="F30" s="229">
        <f t="shared" ref="F30:L30" si="3">F31</f>
        <v>19440</v>
      </c>
      <c r="G30" s="229">
        <f t="shared" si="3"/>
        <v>20995.200000000001</v>
      </c>
      <c r="H30" s="229">
        <f t="shared" si="3"/>
        <v>22674.815999999999</v>
      </c>
      <c r="I30" s="229">
        <f t="shared" si="3"/>
        <v>24488.801280000003</v>
      </c>
      <c r="J30" s="229">
        <f t="shared" si="3"/>
        <v>26447.905382400004</v>
      </c>
      <c r="K30" s="229">
        <f t="shared" si="3"/>
        <v>28563.737812992003</v>
      </c>
      <c r="L30" s="229">
        <f t="shared" si="3"/>
        <v>30848.836838031362</v>
      </c>
      <c r="M30" s="229">
        <f>M31</f>
        <v>33316.743785073872</v>
      </c>
      <c r="N30" s="232">
        <f>M31+M31*$B$48</f>
        <v>35982.083287879781</v>
      </c>
      <c r="O30" s="230"/>
    </row>
    <row r="31" spans="1:16">
      <c r="B31" s="224"/>
      <c r="D31" s="232" t="s">
        <v>1842</v>
      </c>
      <c r="E31" s="232">
        <f>SUM(E32:E35)</f>
        <v>18000</v>
      </c>
      <c r="F31" s="232">
        <f t="shared" ref="F31:L31" si="4">F32+F33+F34+F35</f>
        <v>19440</v>
      </c>
      <c r="G31" s="232">
        <f t="shared" si="4"/>
        <v>20995.200000000001</v>
      </c>
      <c r="H31" s="232">
        <f t="shared" si="4"/>
        <v>22674.815999999999</v>
      </c>
      <c r="I31" s="232">
        <f t="shared" si="4"/>
        <v>24488.801280000003</v>
      </c>
      <c r="J31" s="232">
        <f t="shared" si="4"/>
        <v>26447.905382400004</v>
      </c>
      <c r="K31" s="232">
        <f t="shared" si="4"/>
        <v>28563.737812992003</v>
      </c>
      <c r="L31" s="232">
        <f t="shared" si="4"/>
        <v>30848.836838031362</v>
      </c>
      <c r="M31" s="232">
        <f t="shared" ref="M31:N35" si="5">L31+L31*$B$48</f>
        <v>33316.743785073872</v>
      </c>
      <c r="N31" s="232">
        <f t="shared" si="5"/>
        <v>35982.083287879781</v>
      </c>
      <c r="O31" s="230"/>
    </row>
    <row r="32" spans="1:16">
      <c r="A32" s="224"/>
      <c r="B32" s="224"/>
      <c r="D32" s="357" t="s">
        <v>1837</v>
      </c>
      <c r="E32" s="232">
        <f>INDEX(E46:I469, MATCH($B7,$E$47:$E$51,0),MATCH($B8,$F$46:$I$46,0))</f>
        <v>14400</v>
      </c>
      <c r="F32" s="232">
        <f t="shared" ref="F32:L35" si="6">E32+E32*$B$48</f>
        <v>15552</v>
      </c>
      <c r="G32" s="232">
        <f t="shared" si="6"/>
        <v>16796.16</v>
      </c>
      <c r="H32" s="232">
        <f t="shared" si="6"/>
        <v>18139.852800000001</v>
      </c>
      <c r="I32" s="232">
        <f t="shared" si="6"/>
        <v>19591.041024000002</v>
      </c>
      <c r="J32" s="232">
        <f t="shared" si="6"/>
        <v>21158.324305920003</v>
      </c>
      <c r="K32" s="232">
        <f t="shared" si="6"/>
        <v>22850.990250393603</v>
      </c>
      <c r="L32" s="232">
        <f t="shared" si="6"/>
        <v>24679.069470425093</v>
      </c>
      <c r="M32" s="232">
        <f t="shared" si="5"/>
        <v>26653.395028059102</v>
      </c>
      <c r="N32" s="232">
        <f t="shared" si="5"/>
        <v>28785.666630303829</v>
      </c>
      <c r="O32" s="230"/>
    </row>
    <row r="33" spans="1:15">
      <c r="A33" s="224"/>
      <c r="B33" s="224"/>
      <c r="D33" s="357" t="s">
        <v>1838</v>
      </c>
      <c r="E33" s="232">
        <v>3500</v>
      </c>
      <c r="F33" s="232">
        <f t="shared" si="6"/>
        <v>3780</v>
      </c>
      <c r="G33" s="232">
        <f t="shared" si="6"/>
        <v>4082.4</v>
      </c>
      <c r="H33" s="232">
        <f t="shared" si="6"/>
        <v>4408.9920000000002</v>
      </c>
      <c r="I33" s="232">
        <f t="shared" si="6"/>
        <v>4761.7113600000002</v>
      </c>
      <c r="J33" s="232">
        <f t="shared" si="6"/>
        <v>5142.6482688000006</v>
      </c>
      <c r="K33" s="232">
        <f t="shared" si="6"/>
        <v>5554.0601303040003</v>
      </c>
      <c r="L33" s="232">
        <f t="shared" si="6"/>
        <v>5998.3849407283205</v>
      </c>
      <c r="M33" s="232">
        <f t="shared" si="5"/>
        <v>6478.2557359865859</v>
      </c>
      <c r="N33" s="232">
        <f t="shared" si="5"/>
        <v>6996.5161948655132</v>
      </c>
      <c r="O33" s="230"/>
    </row>
    <row r="34" spans="1:15">
      <c r="A34" s="224"/>
      <c r="B34" s="224"/>
      <c r="D34" s="357" t="s">
        <v>1839</v>
      </c>
      <c r="E34" s="232">
        <v>50</v>
      </c>
      <c r="F34" s="232">
        <f t="shared" si="6"/>
        <v>54</v>
      </c>
      <c r="G34" s="232">
        <f t="shared" si="6"/>
        <v>58.32</v>
      </c>
      <c r="H34" s="232">
        <f t="shared" si="6"/>
        <v>62.985599999999998</v>
      </c>
      <c r="I34" s="232">
        <f t="shared" si="6"/>
        <v>68.024447999999992</v>
      </c>
      <c r="J34" s="232">
        <f t="shared" si="6"/>
        <v>73.466403839999998</v>
      </c>
      <c r="K34" s="232">
        <f t="shared" si="6"/>
        <v>79.343716147199999</v>
      </c>
      <c r="L34" s="232">
        <f t="shared" si="6"/>
        <v>85.691213438975993</v>
      </c>
      <c r="M34" s="232">
        <f t="shared" si="5"/>
        <v>92.546510514094066</v>
      </c>
      <c r="N34" s="232">
        <f t="shared" si="5"/>
        <v>99.95023135522159</v>
      </c>
      <c r="O34" s="230"/>
    </row>
    <row r="35" spans="1:15">
      <c r="A35" s="1" t="s">
        <v>1240</v>
      </c>
      <c r="B35" s="224"/>
      <c r="D35" s="357" t="s">
        <v>1840</v>
      </c>
      <c r="E35" s="232">
        <v>50</v>
      </c>
      <c r="F35" s="232">
        <f t="shared" si="6"/>
        <v>54</v>
      </c>
      <c r="G35" s="232">
        <f t="shared" si="6"/>
        <v>58.32</v>
      </c>
      <c r="H35" s="232">
        <f t="shared" si="6"/>
        <v>62.985599999999998</v>
      </c>
      <c r="I35" s="232">
        <f t="shared" si="6"/>
        <v>68.024447999999992</v>
      </c>
      <c r="J35" s="232">
        <f t="shared" si="6"/>
        <v>73.466403839999998</v>
      </c>
      <c r="K35" s="232">
        <f t="shared" si="6"/>
        <v>79.343716147199999</v>
      </c>
      <c r="L35" s="232">
        <f t="shared" si="6"/>
        <v>85.691213438975993</v>
      </c>
      <c r="M35" s="232">
        <f t="shared" si="5"/>
        <v>92.546510514094066</v>
      </c>
      <c r="N35" s="232">
        <f t="shared" si="5"/>
        <v>99.95023135522159</v>
      </c>
      <c r="O35" s="230"/>
    </row>
    <row r="36" spans="1:15">
      <c r="A36" s="224" t="s">
        <v>1844</v>
      </c>
      <c r="B36" s="224"/>
      <c r="D36" s="232" t="s">
        <v>1244</v>
      </c>
      <c r="E36" s="232">
        <f t="shared" ref="E36:M36" si="7">E31*E28*E29</f>
        <v>2299500</v>
      </c>
      <c r="F36" s="232">
        <f t="shared" si="7"/>
        <v>3122064</v>
      </c>
      <c r="G36" s="232">
        <f t="shared" si="7"/>
        <v>4521316.3199999994</v>
      </c>
      <c r="H36" s="232">
        <f t="shared" si="7"/>
        <v>5379600.0959999999</v>
      </c>
      <c r="I36" s="232">
        <f t="shared" si="7"/>
        <v>5809968.1036800016</v>
      </c>
      <c r="J36" s="232">
        <f t="shared" si="7"/>
        <v>6274765.5519744018</v>
      </c>
      <c r="K36" s="232">
        <f t="shared" si="7"/>
        <v>6776746.7961323522</v>
      </c>
      <c r="L36" s="232">
        <f t="shared" si="7"/>
        <v>7318886.5398229407</v>
      </c>
      <c r="M36" s="232">
        <f t="shared" si="7"/>
        <v>7904397.4630087763</v>
      </c>
      <c r="N36" s="232">
        <f>N31*N28*N29</f>
        <v>8536749.2600494772</v>
      </c>
      <c r="O36" s="230"/>
    </row>
    <row r="37" spans="1:15">
      <c r="A37" s="224" t="s">
        <v>1845</v>
      </c>
      <c r="D37" s="232" t="s">
        <v>1836</v>
      </c>
      <c r="E37" s="232">
        <f>E28*E32*E29</f>
        <v>1839599.9999999998</v>
      </c>
      <c r="F37" s="232">
        <f t="shared" ref="F37:N37" si="8">F28*F32*F29</f>
        <v>2497651.2000000002</v>
      </c>
      <c r="G37" s="232">
        <f t="shared" si="8"/>
        <v>3617053.0559999999</v>
      </c>
      <c r="H37" s="232">
        <f t="shared" si="8"/>
        <v>4303680.0767999999</v>
      </c>
      <c r="I37" s="232">
        <f t="shared" si="8"/>
        <v>4647974.4829440005</v>
      </c>
      <c r="J37" s="232">
        <f t="shared" si="8"/>
        <v>5019812.4415795216</v>
      </c>
      <c r="K37" s="232">
        <f t="shared" si="8"/>
        <v>5421397.4369058823</v>
      </c>
      <c r="L37" s="232">
        <f t="shared" si="8"/>
        <v>5855109.2318583531</v>
      </c>
      <c r="M37" s="232">
        <f t="shared" si="8"/>
        <v>6323517.9704070222</v>
      </c>
      <c r="N37" s="232">
        <f t="shared" si="8"/>
        <v>6829399.4080395838</v>
      </c>
      <c r="O37" s="230"/>
    </row>
    <row r="38" spans="1:15">
      <c r="D38" s="232" t="s">
        <v>1245</v>
      </c>
      <c r="E38" s="232">
        <f t="shared" ref="E38:N38" si="9">E37*$B$47</f>
        <v>919799.99999999988</v>
      </c>
      <c r="F38" s="232">
        <f t="shared" si="9"/>
        <v>1248825.6000000001</v>
      </c>
      <c r="G38" s="232">
        <f t="shared" si="9"/>
        <v>1808526.5279999999</v>
      </c>
      <c r="H38" s="232">
        <f t="shared" si="9"/>
        <v>2151840.0384</v>
      </c>
      <c r="I38" s="232">
        <f t="shared" si="9"/>
        <v>2323987.2414720003</v>
      </c>
      <c r="J38" s="232">
        <f t="shared" si="9"/>
        <v>2509906.2207897608</v>
      </c>
      <c r="K38" s="232">
        <f t="shared" si="9"/>
        <v>2710698.7184529412</v>
      </c>
      <c r="L38" s="232">
        <f t="shared" si="9"/>
        <v>2927554.6159291766</v>
      </c>
      <c r="M38" s="232">
        <f t="shared" si="9"/>
        <v>3161758.9852035111</v>
      </c>
      <c r="N38" s="232">
        <f t="shared" si="9"/>
        <v>3414699.7040197919</v>
      </c>
      <c r="O38" s="230"/>
    </row>
    <row r="39" spans="1:15">
      <c r="D39" s="359" t="s">
        <v>1851</v>
      </c>
      <c r="E39" s="232">
        <f>E37-E38</f>
        <v>919799.99999999988</v>
      </c>
      <c r="F39" s="232">
        <f t="shared" ref="F39:K39" si="10">F37-F38</f>
        <v>1248825.6000000001</v>
      </c>
      <c r="G39" s="232">
        <f t="shared" si="10"/>
        <v>1808526.5279999999</v>
      </c>
      <c r="H39" s="232">
        <f t="shared" si="10"/>
        <v>2151840.0384</v>
      </c>
      <c r="I39" s="232">
        <f t="shared" si="10"/>
        <v>2323987.2414720003</v>
      </c>
      <c r="J39" s="232">
        <f t="shared" si="10"/>
        <v>2509906.2207897608</v>
      </c>
      <c r="K39" s="232">
        <f t="shared" si="10"/>
        <v>2710698.7184529412</v>
      </c>
      <c r="L39" s="232">
        <f>L37-L38</f>
        <v>2927554.6159291766</v>
      </c>
      <c r="M39" s="232">
        <f>M37-M38</f>
        <v>3161758.9852035111</v>
      </c>
      <c r="N39" s="232">
        <f>N37-N38</f>
        <v>3414699.7040197919</v>
      </c>
    </row>
    <row r="40" spans="1:15">
      <c r="D40" s="232" t="s">
        <v>1843</v>
      </c>
      <c r="E40" s="232">
        <f t="shared" ref="E40:N40" si="11">E39/12</f>
        <v>76649.999999999985</v>
      </c>
      <c r="F40" s="232">
        <f t="shared" si="11"/>
        <v>104068.8</v>
      </c>
      <c r="G40" s="232">
        <f t="shared" si="11"/>
        <v>150710.54399999999</v>
      </c>
      <c r="H40" s="232">
        <f t="shared" si="11"/>
        <v>179320.00320000001</v>
      </c>
      <c r="I40" s="232">
        <f t="shared" si="11"/>
        <v>193665.60345600001</v>
      </c>
      <c r="J40" s="232">
        <f t="shared" si="11"/>
        <v>209158.85173248008</v>
      </c>
      <c r="K40" s="232">
        <f t="shared" si="11"/>
        <v>225891.55987107844</v>
      </c>
      <c r="L40" s="232">
        <f t="shared" si="11"/>
        <v>243962.88466076471</v>
      </c>
      <c r="M40" s="232">
        <f t="shared" si="11"/>
        <v>263479.91543362592</v>
      </c>
      <c r="N40" s="232">
        <f t="shared" si="11"/>
        <v>284558.30866831599</v>
      </c>
    </row>
    <row r="41" spans="1:15">
      <c r="D41" s="356" t="s">
        <v>1846</v>
      </c>
      <c r="E41" s="356">
        <f>(E35+E34)*E28*E29/12*319*0.65</f>
        <v>220741.35416666666</v>
      </c>
      <c r="F41" s="356">
        <f>(F35+F34)*F28*F29/12*319*0.65</f>
        <v>299703.69</v>
      </c>
      <c r="G41" s="356">
        <f t="shared" ref="G41:M41" si="12">(G35+G34)*G28*G29/12*319*0.65</f>
        <v>434025.43469999998</v>
      </c>
      <c r="H41" s="356">
        <f t="shared" si="12"/>
        <v>516416.70366000006</v>
      </c>
      <c r="I41" s="356">
        <f t="shared" si="12"/>
        <v>557730.03995279991</v>
      </c>
      <c r="J41" s="356">
        <f t="shared" si="12"/>
        <v>602348.44314902404</v>
      </c>
      <c r="K41" s="356">
        <f t="shared" si="12"/>
        <v>650536.31860094599</v>
      </c>
      <c r="L41" s="356">
        <f t="shared" si="12"/>
        <v>702579.22408902156</v>
      </c>
      <c r="M41" s="356">
        <f t="shared" si="12"/>
        <v>758785.56201614335</v>
      </c>
      <c r="N41" s="356">
        <f>(N35+N34)*N28*N29/12*319*0.65</f>
        <v>819488.40697743453</v>
      </c>
    </row>
    <row r="42" spans="1:15">
      <c r="D42" s="364" t="s">
        <v>1850</v>
      </c>
      <c r="E42" s="226">
        <f>IF($B$4="да",E39/$B$11,E39/$B$10)</f>
        <v>8.2825298995682459E-2</v>
      </c>
      <c r="F42" s="226">
        <f t="shared" ref="F42:N42" si="13">IF($B$4="да",F39/$B$11,F39/$B$10)</f>
        <v>0.11245309166499518</v>
      </c>
      <c r="G42" s="226">
        <f t="shared" si="13"/>
        <v>0.16285252274757936</v>
      </c>
      <c r="H42" s="226">
        <f t="shared" si="13"/>
        <v>0.19376689994711985</v>
      </c>
      <c r="I42" s="226">
        <f t="shared" si="13"/>
        <v>0.20926825194288948</v>
      </c>
      <c r="J42" s="226">
        <f t="shared" si="13"/>
        <v>0.22600971209832069</v>
      </c>
      <c r="K42" s="226">
        <f t="shared" si="13"/>
        <v>0.24409048906618627</v>
      </c>
      <c r="L42" s="226">
        <f t="shared" si="13"/>
        <v>0.26361772819148122</v>
      </c>
      <c r="M42" s="226">
        <f t="shared" si="13"/>
        <v>0.28470714644679973</v>
      </c>
      <c r="N42" s="226">
        <f t="shared" si="13"/>
        <v>0.30748371816254372</v>
      </c>
    </row>
    <row r="43" spans="1:15">
      <c r="D43" s="364" t="s">
        <v>1849</v>
      </c>
      <c r="E43" s="365">
        <f>E39</f>
        <v>919799.99999999988</v>
      </c>
      <c r="F43" s="365">
        <f>E43+F39</f>
        <v>2168625.6</v>
      </c>
      <c r="G43" s="365">
        <f t="shared" ref="G43:N43" si="14">F43+G39</f>
        <v>3977152.128</v>
      </c>
      <c r="H43" s="365">
        <f t="shared" si="14"/>
        <v>6128992.1664000005</v>
      </c>
      <c r="I43" s="365">
        <f t="shared" si="14"/>
        <v>8452979.4078720007</v>
      </c>
      <c r="J43" s="365">
        <f t="shared" si="14"/>
        <v>10962885.628661761</v>
      </c>
      <c r="K43" s="365">
        <f t="shared" si="14"/>
        <v>13673584.347114703</v>
      </c>
      <c r="L43" s="365">
        <f t="shared" si="14"/>
        <v>16601138.96304388</v>
      </c>
      <c r="M43" s="365">
        <f t="shared" si="14"/>
        <v>19762897.948247392</v>
      </c>
      <c r="N43" s="365">
        <f t="shared" si="14"/>
        <v>23177597.652267184</v>
      </c>
    </row>
    <row r="44" spans="1:15" ht="29.4" customHeight="1"/>
    <row r="45" spans="1:15" ht="26.4" customHeight="1">
      <c r="A45" s="237">
        <v>47423</v>
      </c>
      <c r="B45" s="238" t="s">
        <v>1246</v>
      </c>
      <c r="D45" s="237"/>
      <c r="E45" s="237" t="s">
        <v>1243</v>
      </c>
      <c r="F45" s="334"/>
      <c r="G45" s="334">
        <v>0.03</v>
      </c>
      <c r="H45" s="334">
        <v>0.03</v>
      </c>
      <c r="I45" s="334">
        <v>0.03</v>
      </c>
    </row>
    <row r="46" spans="1:15" ht="25.2" customHeight="1">
      <c r="A46" s="239">
        <v>47727</v>
      </c>
      <c r="B46" s="240"/>
      <c r="D46" s="237"/>
      <c r="E46" s="237"/>
      <c r="F46" s="237" t="s">
        <v>1287</v>
      </c>
      <c r="G46" s="237" t="s">
        <v>1291</v>
      </c>
      <c r="H46" s="237" t="s">
        <v>116</v>
      </c>
      <c r="I46" s="237" t="s">
        <v>493</v>
      </c>
    </row>
    <row r="47" spans="1:15" ht="24" customHeight="1">
      <c r="A47" s="241" t="s">
        <v>1247</v>
      </c>
      <c r="B47" s="242">
        <v>0.5</v>
      </c>
      <c r="D47" s="237"/>
      <c r="E47" s="237" t="s">
        <v>778</v>
      </c>
      <c r="F47" s="232">
        <v>14400</v>
      </c>
      <c r="G47" s="232">
        <f t="shared" ref="G47:I51" si="15">F47+F47*G$45</f>
        <v>14832</v>
      </c>
      <c r="H47" s="232">
        <f t="shared" si="15"/>
        <v>15276.96</v>
      </c>
      <c r="I47" s="232">
        <f t="shared" si="15"/>
        <v>15735.2688</v>
      </c>
    </row>
    <row r="48" spans="1:15" ht="19.95" customHeight="1">
      <c r="A48" s="243" t="s">
        <v>1248</v>
      </c>
      <c r="B48" s="244">
        <v>0.08</v>
      </c>
      <c r="D48" s="334">
        <v>0.02</v>
      </c>
      <c r="E48" s="237" t="s">
        <v>65</v>
      </c>
      <c r="F48" s="232">
        <f>F47+F47*D48</f>
        <v>14688</v>
      </c>
      <c r="G48" s="232">
        <f t="shared" si="15"/>
        <v>15128.64</v>
      </c>
      <c r="H48" s="232">
        <f t="shared" si="15"/>
        <v>15582.4992</v>
      </c>
      <c r="I48" s="232">
        <f t="shared" si="15"/>
        <v>16049.974176</v>
      </c>
    </row>
    <row r="49" spans="1:9" ht="27" customHeight="1">
      <c r="D49" s="334">
        <v>0.15</v>
      </c>
      <c r="E49" s="237" t="s">
        <v>76</v>
      </c>
      <c r="F49" s="232">
        <f>F48+F48*D49</f>
        <v>16891.2</v>
      </c>
      <c r="G49" s="232">
        <f t="shared" si="15"/>
        <v>17397.936000000002</v>
      </c>
      <c r="H49" s="232">
        <f t="shared" si="15"/>
        <v>17919.874080000001</v>
      </c>
      <c r="I49" s="232">
        <f t="shared" si="15"/>
        <v>18457.470302400001</v>
      </c>
    </row>
    <row r="50" spans="1:9" ht="44.4" customHeight="1">
      <c r="A50" s="237" t="s">
        <v>1293</v>
      </c>
      <c r="B50" s="238" t="s">
        <v>1136</v>
      </c>
      <c r="D50" s="334">
        <v>0.08</v>
      </c>
      <c r="E50" s="237" t="s">
        <v>82</v>
      </c>
      <c r="F50" s="232">
        <f>F49+F49*D50</f>
        <v>18242.495999999999</v>
      </c>
      <c r="G50" s="232">
        <f t="shared" si="15"/>
        <v>18789.77088</v>
      </c>
      <c r="H50" s="232">
        <f t="shared" si="15"/>
        <v>19353.464006400001</v>
      </c>
      <c r="I50" s="232">
        <f t="shared" si="15"/>
        <v>19934.067926592001</v>
      </c>
    </row>
    <row r="51" spans="1:9" ht="42.6" customHeight="1">
      <c r="A51" s="239"/>
      <c r="B51" s="240" t="s">
        <v>1130</v>
      </c>
      <c r="D51" s="334">
        <v>0.1</v>
      </c>
      <c r="E51" s="237" t="s">
        <v>78</v>
      </c>
      <c r="F51" s="232">
        <f>F50+F50*D51</f>
        <v>20066.745599999998</v>
      </c>
      <c r="G51" s="232">
        <f t="shared" si="15"/>
        <v>20668.747968</v>
      </c>
      <c r="H51" s="232">
        <f t="shared" si="15"/>
        <v>21288.81040704</v>
      </c>
      <c r="I51" s="232">
        <f t="shared" si="15"/>
        <v>21927.4747192512</v>
      </c>
    </row>
    <row r="52" spans="1:9" ht="54.6" customHeight="1">
      <c r="F52" s="235"/>
      <c r="H52" s="226"/>
    </row>
    <row r="53" spans="1:9" ht="24" customHeight="1">
      <c r="F53" s="235"/>
      <c r="H53" s="226"/>
    </row>
    <row r="54" spans="1:9" ht="27.6" customHeight="1">
      <c r="F54" s="235"/>
      <c r="H54" s="226"/>
    </row>
  </sheetData>
  <mergeCells count="1">
    <mergeCell ref="B1:D1"/>
  </mergeCells>
  <dataValidations count="2">
    <dataValidation type="list" allowBlank="1" showInputMessage="1" showErrorMessage="1" sqref="B12" xr:uid="{00000000-0002-0000-0100-000000000000}">
      <formula1>$A$45:$A$46</formula1>
    </dataValidation>
    <dataValidation type="list" allowBlank="1" showInputMessage="1" showErrorMessage="1" sqref="B4" xr:uid="{00000000-0002-0000-0100-000001000000}">
      <formula1>$B$50:$B$51</formula1>
    </dataValidation>
  </dataValidations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'Реестр 1 оч '!$C$3:$C$1004</xm:f>
          </x14:formula1>
          <xm:sqref>B3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U33"/>
  <sheetViews>
    <sheetView topLeftCell="H6" workbookViewId="0">
      <selection activeCell="N30" sqref="N30"/>
    </sheetView>
  </sheetViews>
  <sheetFormatPr defaultRowHeight="14.4"/>
  <cols>
    <col min="1" max="1" width="12.5546875" bestFit="1" customWidth="1"/>
    <col min="2" max="2" width="16.33203125" style="123" bestFit="1" customWidth="1"/>
    <col min="3" max="3" width="7" style="123" bestFit="1" customWidth="1"/>
    <col min="4" max="4" width="9" style="123" bestFit="1" customWidth="1"/>
    <col min="5" max="5" width="20.6640625" style="123" bestFit="1" customWidth="1"/>
    <col min="12" max="12" width="12.5546875" bestFit="1" customWidth="1"/>
    <col min="13" max="13" width="16.33203125" bestFit="1" customWidth="1"/>
    <col min="14" max="14" width="19.109375" customWidth="1"/>
    <col min="15" max="15" width="29.109375" customWidth="1"/>
    <col min="16" max="16" width="24" bestFit="1" customWidth="1"/>
    <col min="17" max="17" width="11.33203125" bestFit="1" customWidth="1"/>
  </cols>
  <sheetData>
    <row r="2" spans="1:21">
      <c r="F2" t="s">
        <v>1203</v>
      </c>
      <c r="I2" t="s">
        <v>1204</v>
      </c>
    </row>
    <row r="3" spans="1:21">
      <c r="A3" s="121" t="s">
        <v>1200</v>
      </c>
      <c r="B3" s="129" t="s">
        <v>1210</v>
      </c>
      <c r="C3" s="123" t="s">
        <v>1207</v>
      </c>
      <c r="D3" s="124" t="s">
        <v>1206</v>
      </c>
      <c r="E3"/>
      <c r="L3" s="121" t="s">
        <v>1200</v>
      </c>
      <c r="M3" s="197" t="s">
        <v>1210</v>
      </c>
      <c r="N3" t="s">
        <v>1229</v>
      </c>
      <c r="O3" s="124" t="s">
        <v>1206</v>
      </c>
      <c r="P3" t="s">
        <v>1228</v>
      </c>
    </row>
    <row r="4" spans="1:21">
      <c r="A4" t="s">
        <v>1198</v>
      </c>
      <c r="B4" s="123" t="s">
        <v>1</v>
      </c>
      <c r="C4" s="123">
        <v>593</v>
      </c>
      <c r="D4" s="124">
        <v>19157.549999999981</v>
      </c>
      <c r="E4"/>
      <c r="F4" s="125" t="e">
        <f>C4=#REF!</f>
        <v>#REF!</v>
      </c>
      <c r="L4" t="s">
        <v>1198</v>
      </c>
      <c r="M4" s="124" t="s">
        <v>1</v>
      </c>
      <c r="N4" s="124">
        <v>32.30615514333892</v>
      </c>
      <c r="O4" s="124">
        <v>19157.549999999981</v>
      </c>
      <c r="P4" s="124">
        <v>6867451264.0000086</v>
      </c>
      <c r="Q4" s="122">
        <f>P4/O4</f>
        <v>358472.31321332924</v>
      </c>
      <c r="R4" t="b">
        <f>Q4=Сводные!E5</f>
        <v>0</v>
      </c>
      <c r="T4" t="b">
        <f>N4=Сводные!B5</f>
        <v>1</v>
      </c>
      <c r="U4" t="e">
        <f>N4=#REF!</f>
        <v>#REF!</v>
      </c>
    </row>
    <row r="5" spans="1:21">
      <c r="B5" s="123" t="s">
        <v>2</v>
      </c>
      <c r="C5" s="123">
        <v>77</v>
      </c>
      <c r="D5" s="124">
        <v>4457.6699999999992</v>
      </c>
      <c r="E5"/>
      <c r="F5" t="e">
        <f>C5=#REF!</f>
        <v>#REF!</v>
      </c>
      <c r="M5" s="124" t="s">
        <v>2</v>
      </c>
      <c r="N5" s="124">
        <v>57.891818181818174</v>
      </c>
      <c r="O5" s="124">
        <v>4457.6699999999992</v>
      </c>
      <c r="P5" s="124">
        <v>1582462898.112</v>
      </c>
      <c r="Q5" s="122">
        <f t="shared" ref="Q5:Q11" si="0">P5/O5</f>
        <v>354997.76746865519</v>
      </c>
      <c r="R5" t="b">
        <f>Q5=Сводные!E6</f>
        <v>0</v>
      </c>
      <c r="T5" t="b">
        <f>N5=Сводные!B6</f>
        <v>1</v>
      </c>
      <c r="U5" t="e">
        <f>GETPIVOTDATA("Average of Площадь, кв.м",$L$3,"КК","1К","Корпус2","Group1")=#REF!</f>
        <v>#REF!</v>
      </c>
    </row>
    <row r="6" spans="1:21">
      <c r="B6" s="123" t="s">
        <v>3</v>
      </c>
      <c r="C6" s="123">
        <v>1</v>
      </c>
      <c r="D6" s="124">
        <v>82.76</v>
      </c>
      <c r="E6"/>
      <c r="F6" t="e">
        <f>C6=#REF!</f>
        <v>#REF!</v>
      </c>
      <c r="M6" s="124" t="s">
        <v>3</v>
      </c>
      <c r="N6" s="124">
        <v>82.76</v>
      </c>
      <c r="O6" s="124">
        <v>82.76</v>
      </c>
      <c r="P6" s="124">
        <v>33813749.760000005</v>
      </c>
      <c r="Q6" s="122">
        <f t="shared" si="0"/>
        <v>408576.00000000006</v>
      </c>
      <c r="R6" t="b">
        <f>Q6=Сводные!E7</f>
        <v>0</v>
      </c>
      <c r="T6" t="b">
        <f>N6=Сводные!B7</f>
        <v>1</v>
      </c>
      <c r="U6" t="e">
        <f>GETPIVOTDATA("Average of Площадь, кв.м",$L$3,"КК","2К","Корпус2","Group1")=#REF!</f>
        <v>#REF!</v>
      </c>
    </row>
    <row r="7" spans="1:21">
      <c r="A7" t="s">
        <v>1201</v>
      </c>
      <c r="C7" s="123">
        <v>671</v>
      </c>
      <c r="D7" s="124">
        <v>23697.979999999967</v>
      </c>
      <c r="E7"/>
      <c r="L7" s="124" t="s">
        <v>1201</v>
      </c>
      <c r="M7" s="124"/>
      <c r="N7" s="124">
        <v>35.317406855439593</v>
      </c>
      <c r="O7" s="124">
        <v>23697.979999999967</v>
      </c>
      <c r="P7" s="124">
        <v>8483727911.8720093</v>
      </c>
      <c r="Q7" s="122">
        <f t="shared" si="0"/>
        <v>357993.71557710913</v>
      </c>
    </row>
    <row r="8" spans="1:21">
      <c r="A8" t="s">
        <v>416</v>
      </c>
      <c r="B8" s="123" t="s">
        <v>1</v>
      </c>
      <c r="C8" s="123">
        <v>314</v>
      </c>
      <c r="D8" s="124">
        <v>9850.3899999999976</v>
      </c>
      <c r="E8"/>
      <c r="F8" t="e">
        <f>C8=#REF!</f>
        <v>#REF!</v>
      </c>
      <c r="L8" t="s">
        <v>416</v>
      </c>
      <c r="M8" s="124" t="s">
        <v>1</v>
      </c>
      <c r="N8" s="124">
        <v>31.37066878980891</v>
      </c>
      <c r="O8" s="124">
        <v>9850.3899999999976</v>
      </c>
      <c r="P8" s="124">
        <v>3455813446.400001</v>
      </c>
      <c r="Q8" s="122">
        <f t="shared" si="0"/>
        <v>350830.11397518287</v>
      </c>
      <c r="R8" t="b">
        <f>Q8=Сводные!E12</f>
        <v>0</v>
      </c>
      <c r="T8" t="b">
        <f>N8=Сводные!B12</f>
        <v>1</v>
      </c>
      <c r="U8" t="e">
        <f>N8=#REF!</f>
        <v>#REF!</v>
      </c>
    </row>
    <row r="9" spans="1:21">
      <c r="B9" s="123" t="s">
        <v>2</v>
      </c>
      <c r="C9" s="123">
        <v>17</v>
      </c>
      <c r="D9" s="124">
        <v>1043.1599999999999</v>
      </c>
      <c r="E9"/>
      <c r="F9" t="e">
        <f>C9=#REF!</f>
        <v>#REF!</v>
      </c>
      <c r="M9" s="124" t="s">
        <v>2</v>
      </c>
      <c r="N9" s="124">
        <v>61.362352941176461</v>
      </c>
      <c r="O9" s="124">
        <v>1043.1599999999999</v>
      </c>
      <c r="P9" s="124">
        <v>363458363.67999995</v>
      </c>
      <c r="Q9" s="122">
        <f t="shared" si="0"/>
        <v>348420.5334560374</v>
      </c>
      <c r="R9" t="b">
        <f>Q9=Сводные!E13</f>
        <v>0</v>
      </c>
      <c r="T9" t="b">
        <f>N9=Сводные!B13</f>
        <v>1</v>
      </c>
      <c r="U9" t="e">
        <f>GETPIVOTDATA("Average of Площадь, кв.м",$L$3,"КК","1К","Корпус2","С2")=#REF!</f>
        <v>#REF!</v>
      </c>
    </row>
    <row r="10" spans="1:21">
      <c r="A10" t="s">
        <v>1202</v>
      </c>
      <c r="C10" s="123">
        <v>331</v>
      </c>
      <c r="D10" s="124">
        <v>10893.549999999992</v>
      </c>
      <c r="E10"/>
      <c r="L10" s="124" t="s">
        <v>1202</v>
      </c>
      <c r="M10" s="124"/>
      <c r="N10" s="124">
        <v>32.911027190332305</v>
      </c>
      <c r="O10" s="124">
        <v>10893.549999999992</v>
      </c>
      <c r="P10" s="124">
        <v>3819271810.0800018</v>
      </c>
      <c r="Q10" s="122">
        <f t="shared" si="0"/>
        <v>350599.37394880498</v>
      </c>
      <c r="R10" t="b">
        <f>Q10=Сводные!E15</f>
        <v>0</v>
      </c>
    </row>
    <row r="11" spans="1:21">
      <c r="A11" t="s">
        <v>1197</v>
      </c>
      <c r="C11" s="123">
        <v>1002</v>
      </c>
      <c r="D11" s="124">
        <v>34591.529999999919</v>
      </c>
      <c r="E11"/>
      <c r="F11" t="e">
        <f>C11=#REF!</f>
        <v>#REF!</v>
      </c>
      <c r="L11" s="124" t="s">
        <v>1197</v>
      </c>
      <c r="M11" s="124"/>
      <c r="N11" s="124">
        <v>34.522485029940036</v>
      </c>
      <c r="O11" s="124">
        <v>34591.529999999919</v>
      </c>
      <c r="P11" s="124">
        <v>12302999721.952026</v>
      </c>
      <c r="Q11" s="122">
        <f t="shared" si="0"/>
        <v>355665.09263834398</v>
      </c>
    </row>
    <row r="12" spans="1:21">
      <c r="D12"/>
      <c r="E12"/>
    </row>
    <row r="13" spans="1:21">
      <c r="D13"/>
      <c r="E13"/>
    </row>
    <row r="14" spans="1:21">
      <c r="D14"/>
      <c r="E14"/>
    </row>
    <row r="15" spans="1:21">
      <c r="A15" s="121" t="s">
        <v>25</v>
      </c>
      <c r="B15" s="121" t="s">
        <v>1109</v>
      </c>
      <c r="C15" s="124" t="s">
        <v>1207</v>
      </c>
      <c r="D15" s="124" t="s">
        <v>1206</v>
      </c>
      <c r="E15"/>
    </row>
    <row r="16" spans="1:21">
      <c r="A16">
        <v>4</v>
      </c>
      <c r="B16" t="s">
        <v>21</v>
      </c>
      <c r="C16" s="124">
        <v>314</v>
      </c>
      <c r="D16" s="196">
        <v>9941.0799999999963</v>
      </c>
      <c r="E16"/>
      <c r="F16" t="e">
        <f>C16=#REF!</f>
        <v>#REF!</v>
      </c>
    </row>
    <row r="17" spans="1:18">
      <c r="B17" t="s">
        <v>19</v>
      </c>
      <c r="C17" s="124">
        <v>17</v>
      </c>
      <c r="D17" s="124">
        <v>1049.24</v>
      </c>
      <c r="E17"/>
      <c r="F17" t="e">
        <f>C17=#REF!</f>
        <v>#REF!</v>
      </c>
      <c r="L17" s="121" t="s">
        <v>25</v>
      </c>
      <c r="M17" s="121" t="s">
        <v>1109</v>
      </c>
      <c r="N17" t="s">
        <v>1230</v>
      </c>
      <c r="O17" t="s">
        <v>1206</v>
      </c>
    </row>
    <row r="18" spans="1:18">
      <c r="A18" t="s">
        <v>1208</v>
      </c>
      <c r="B18"/>
      <c r="C18" s="124">
        <v>331</v>
      </c>
      <c r="D18" s="124">
        <v>10990.319999999998</v>
      </c>
      <c r="E18"/>
      <c r="L18">
        <v>4</v>
      </c>
      <c r="M18" t="s">
        <v>21</v>
      </c>
      <c r="N18" s="199">
        <v>31.659490445859859</v>
      </c>
      <c r="O18" s="198">
        <v>9941.0799999999963</v>
      </c>
      <c r="Q18" t="b">
        <f>N18=Сводные!B31</f>
        <v>1</v>
      </c>
      <c r="R18" t="e">
        <f>GETPIVOTDATA("Средняя",$L$17,"Корпус",4,"Кол-во комнат","ст")=#REF!</f>
        <v>#REF!</v>
      </c>
    </row>
    <row r="19" spans="1:18">
      <c r="A19">
        <v>5</v>
      </c>
      <c r="B19" t="s">
        <v>21</v>
      </c>
      <c r="C19" s="124">
        <v>239</v>
      </c>
      <c r="D19" s="124">
        <v>9504.4100000000071</v>
      </c>
      <c r="E19"/>
      <c r="F19" t="e">
        <f>C19=#REF!</f>
        <v>#REF!</v>
      </c>
      <c r="M19" t="s">
        <v>19</v>
      </c>
      <c r="N19" s="199">
        <v>61.72</v>
      </c>
      <c r="O19" s="198">
        <v>1049.24</v>
      </c>
      <c r="Q19" t="b">
        <f>GETPIVOTDATA("Средняя",$L$17,"Корпус",4,"Кол-во комнат","1АЕ")=Сводные!B32</f>
        <v>1</v>
      </c>
      <c r="R19" t="e">
        <f>GETPIVOTDATA("Средняя",$L$17,"Корпус",4,"Кол-во комнат","1АЕ")=#REF!</f>
        <v>#REF!</v>
      </c>
    </row>
    <row r="20" spans="1:18">
      <c r="B20" t="s">
        <v>19</v>
      </c>
      <c r="C20" s="124">
        <v>62</v>
      </c>
      <c r="D20" s="124">
        <v>3988.39</v>
      </c>
      <c r="E20"/>
      <c r="F20" t="e">
        <f>C20=#REF!</f>
        <v>#REF!</v>
      </c>
      <c r="L20" t="s">
        <v>1208</v>
      </c>
      <c r="N20" s="199">
        <v>33.203383685800596</v>
      </c>
      <c r="O20" s="198">
        <v>10990.319999999998</v>
      </c>
    </row>
    <row r="21" spans="1:18">
      <c r="B21" t="s">
        <v>20</v>
      </c>
      <c r="C21" s="124">
        <v>12</v>
      </c>
      <c r="D21" s="124">
        <v>1202.2</v>
      </c>
      <c r="F21" t="e">
        <f>C21=#REF!</f>
        <v>#REF!</v>
      </c>
      <c r="L21">
        <v>5</v>
      </c>
      <c r="M21" t="s">
        <v>21</v>
      </c>
      <c r="N21" s="199">
        <v>39.767405857740613</v>
      </c>
      <c r="O21" s="198">
        <v>9504.4100000000071</v>
      </c>
      <c r="Q21" t="b">
        <f>GETPIVOTDATA("Средняя",$L$17,"Корпус",5,"Кол-во комнат","ст")=Сводные!B37</f>
        <v>1</v>
      </c>
      <c r="R21" t="e">
        <f>#REF!=GETPIVOTDATA("Средняя",check!$L$17,"Корпус",5,"Кол-во комнат","ст")</f>
        <v>#REF!</v>
      </c>
    </row>
    <row r="22" spans="1:18">
      <c r="A22" t="s">
        <v>1209</v>
      </c>
      <c r="B22"/>
      <c r="C22" s="124">
        <v>313</v>
      </c>
      <c r="D22" s="124">
        <v>14695.000000000002</v>
      </c>
      <c r="M22" t="s">
        <v>19</v>
      </c>
      <c r="N22" s="199">
        <v>64.328870967741935</v>
      </c>
      <c r="O22" s="198">
        <v>3988.39</v>
      </c>
      <c r="Q22" t="b">
        <f>GETPIVOTDATA("Средняя",$L$17,"Корпус",5,"Кол-во комнат","1АЕ")=Сводные!B38</f>
        <v>1</v>
      </c>
      <c r="R22" t="e">
        <f>GETPIVOTDATA("Средняя",$L$17,"Корпус",5,"Кол-во комнат","1АЕ")=#REF!</f>
        <v>#REF!</v>
      </c>
    </row>
    <row r="23" spans="1:18">
      <c r="A23" t="s">
        <v>1197</v>
      </c>
      <c r="B23"/>
      <c r="C23" s="124">
        <v>644</v>
      </c>
      <c r="D23" s="124">
        <v>25685.319999999974</v>
      </c>
      <c r="M23" t="s">
        <v>20</v>
      </c>
      <c r="N23" s="199">
        <v>100.18333333333334</v>
      </c>
      <c r="O23" s="198">
        <v>1202.2</v>
      </c>
      <c r="Q23" t="b">
        <f>GETPIVOTDATA("Средняя",$L$17,"Корпус",5,"Кол-во комнат","2АЕ")=Сводные!B39</f>
        <v>1</v>
      </c>
      <c r="R23" t="e">
        <f>GETPIVOTDATA("Средняя",$L$17,"Корпус",5,"Кол-во комнат","2АЕ")=#REF!</f>
        <v>#REF!</v>
      </c>
    </row>
    <row r="24" spans="1:18">
      <c r="B24"/>
      <c r="C24"/>
      <c r="D24"/>
      <c r="L24" t="s">
        <v>1209</v>
      </c>
      <c r="N24" s="199">
        <v>46.948881789137388</v>
      </c>
      <c r="O24" s="198">
        <v>14695.000000000002</v>
      </c>
    </row>
    <row r="25" spans="1:18">
      <c r="B25"/>
      <c r="C25"/>
      <c r="D25"/>
      <c r="L25" t="s">
        <v>1197</v>
      </c>
      <c r="N25" s="199">
        <v>39.884037267080707</v>
      </c>
      <c r="O25" s="198">
        <v>25685.319999999974</v>
      </c>
    </row>
    <row r="26" spans="1:18">
      <c r="B26"/>
      <c r="C26"/>
      <c r="D26"/>
    </row>
    <row r="27" spans="1:18">
      <c r="B27"/>
      <c r="C27"/>
      <c r="D27"/>
    </row>
    <row r="28" spans="1:18">
      <c r="B28"/>
      <c r="C28"/>
      <c r="D28"/>
    </row>
    <row r="29" spans="1:18">
      <c r="B29"/>
      <c r="C29"/>
      <c r="D29"/>
      <c r="N29" t="e">
        <f>#REF!*(100%+Сводные!F31)</f>
        <v>#REF!</v>
      </c>
    </row>
    <row r="30" spans="1:18">
      <c r="B30"/>
      <c r="C30"/>
      <c r="D30"/>
    </row>
    <row r="31" spans="1:18">
      <c r="B31"/>
      <c r="C31"/>
      <c r="D31"/>
    </row>
    <row r="32" spans="1:18">
      <c r="B32"/>
      <c r="C32"/>
      <c r="D32"/>
    </row>
    <row r="33" spans="2:4">
      <c r="B33"/>
      <c r="C33"/>
      <c r="D3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N1009"/>
  <sheetViews>
    <sheetView zoomScale="98" zoomScaleNormal="56" workbookViewId="0">
      <pane xSplit="9" ySplit="2" topLeftCell="BC3" activePane="bottomRight" state="frozen"/>
      <selection pane="topRight" activeCell="I1" sqref="I1"/>
      <selection pane="bottomLeft" activeCell="A2" sqref="A2"/>
      <selection pane="bottomRight" activeCell="AV353" sqref="AV353:BE353"/>
    </sheetView>
  </sheetViews>
  <sheetFormatPr defaultColWidth="14.44140625" defaultRowHeight="15" customHeight="1"/>
  <cols>
    <col min="1" max="1" width="8.5546875" style="14" customWidth="1"/>
    <col min="2" max="2" width="9.33203125" style="14" customWidth="1"/>
    <col min="3" max="3" width="10.33203125" style="14" customWidth="1"/>
    <col min="4" max="4" width="9.109375" style="14" customWidth="1"/>
    <col min="5" max="5" width="6.6640625" style="14" customWidth="1"/>
    <col min="6" max="6" width="10.5546875" style="14" customWidth="1"/>
    <col min="8" max="8" width="15.88671875" style="14" customWidth="1"/>
    <col min="9" max="9" width="8.6640625" style="14" customWidth="1"/>
    <col min="10" max="10" width="11.88671875" style="14" customWidth="1"/>
    <col min="11" max="11" width="12.88671875" style="14" customWidth="1"/>
    <col min="12" max="12" width="13.6640625" style="14" customWidth="1"/>
    <col min="13" max="13" width="14.5546875" style="14" customWidth="1"/>
    <col min="14" max="14" width="14.6640625" style="14" customWidth="1"/>
    <col min="15" max="15" width="13" style="14" customWidth="1"/>
    <col min="16" max="16" width="17.33203125" style="14" customWidth="1"/>
    <col min="17" max="17" width="13.5546875" style="14" customWidth="1"/>
    <col min="18" max="19" width="17.6640625" style="14" customWidth="1"/>
    <col min="20" max="20" width="26.5546875" style="14" customWidth="1"/>
    <col min="21" max="21" width="26.109375" style="14" customWidth="1"/>
    <col min="22" max="22" width="8.88671875" style="14" customWidth="1"/>
    <col min="23" max="23" width="17.44140625" style="14" customWidth="1"/>
    <col min="24" max="24" width="14.88671875" style="118" customWidth="1"/>
    <col min="25" max="31" width="13.5546875" style="118" customWidth="1"/>
    <col min="32" max="32" width="13.5546875" style="118" hidden="1" customWidth="1"/>
    <col min="33" max="33" width="16.33203125" style="14" hidden="1" customWidth="1"/>
    <col min="34" max="34" width="12.44140625" style="14" hidden="1" customWidth="1"/>
    <col min="35" max="35" width="14.109375" style="14" customWidth="1"/>
    <col min="36" max="36" width="14.6640625" style="14" customWidth="1"/>
    <col min="37" max="37" width="16.109375" style="14" customWidth="1"/>
    <col min="38" max="43" width="16.109375" style="118" customWidth="1"/>
    <col min="44" max="44" width="15.5546875" style="14" customWidth="1"/>
    <col min="45" max="45" width="21.6640625" style="14" customWidth="1"/>
    <col min="46" max="46" width="20" style="14" customWidth="1"/>
    <col min="47" max="47" width="21.44140625" style="14" customWidth="1"/>
    <col min="49" max="49" width="17.88671875" style="14" customWidth="1"/>
    <col min="50" max="50" width="21.44140625" style="14" customWidth="1"/>
    <col min="51" max="51" width="21.6640625" style="14" customWidth="1"/>
    <col min="52" max="52" width="14.44140625" style="14"/>
    <col min="53" max="53" width="14.44140625" style="353"/>
    <col min="54" max="54" width="15.5546875" style="353" bestFit="1" customWidth="1"/>
    <col min="55" max="55" width="14.44140625" style="344"/>
    <col min="56" max="56" width="14.44140625" style="14"/>
    <col min="57" max="57" width="14.44140625" style="344"/>
    <col min="58" max="58" width="15.5546875" style="353" bestFit="1" customWidth="1"/>
    <col min="59" max="59" width="14.44140625" style="14"/>
    <col min="60" max="60" width="14.44140625" style="344"/>
    <col min="61" max="61" width="19.44140625" style="14" customWidth="1"/>
    <col min="62" max="62" width="14.44140625" style="355"/>
    <col min="63" max="63" width="14.44140625" style="14"/>
    <col min="64" max="64" width="17.88671875" style="14" customWidth="1"/>
    <col min="65" max="65" width="17.88671875" style="344" customWidth="1"/>
    <col min="66" max="16384" width="14.44140625" style="14"/>
  </cols>
  <sheetData>
    <row r="1" spans="1:65" ht="15" customHeight="1">
      <c r="A1" t="s">
        <v>1307</v>
      </c>
      <c r="AV1" s="14"/>
      <c r="AZ1" s="353">
        <v>500</v>
      </c>
      <c r="BA1" s="375" t="s">
        <v>1831</v>
      </c>
      <c r="BB1" s="375"/>
      <c r="BC1" s="14"/>
      <c r="BD1" s="374" t="s">
        <v>1824</v>
      </c>
      <c r="BE1" s="374"/>
      <c r="BF1" s="14"/>
      <c r="BG1" s="376">
        <f>AO3</f>
        <v>6000</v>
      </c>
      <c r="BH1" s="374"/>
      <c r="BI1" s="374" t="s">
        <v>1835</v>
      </c>
      <c r="BJ1" s="374"/>
      <c r="BL1" s="376"/>
      <c r="BM1" s="374"/>
    </row>
    <row r="2" spans="1:65" ht="31.95" customHeight="1">
      <c r="A2" s="283" t="s">
        <v>23</v>
      </c>
      <c r="B2" s="283" t="s">
        <v>24</v>
      </c>
      <c r="C2" s="283" t="s">
        <v>28</v>
      </c>
      <c r="D2" s="283" t="s">
        <v>25</v>
      </c>
      <c r="E2" s="283" t="s">
        <v>26</v>
      </c>
      <c r="F2" s="283" t="s">
        <v>27</v>
      </c>
      <c r="G2" s="284" t="s">
        <v>29</v>
      </c>
      <c r="H2" s="283" t="s">
        <v>30</v>
      </c>
      <c r="I2" s="283" t="s">
        <v>31</v>
      </c>
      <c r="J2" s="283" t="s">
        <v>32</v>
      </c>
      <c r="K2" s="283" t="s">
        <v>33</v>
      </c>
      <c r="L2" s="283" t="s">
        <v>34</v>
      </c>
      <c r="M2" s="284" t="s">
        <v>35</v>
      </c>
      <c r="N2" s="283" t="s">
        <v>36</v>
      </c>
      <c r="O2" s="283" t="s">
        <v>37</v>
      </c>
      <c r="P2" s="283" t="s">
        <v>38</v>
      </c>
      <c r="Q2" s="283" t="s">
        <v>39</v>
      </c>
      <c r="R2" s="283" t="s">
        <v>40</v>
      </c>
      <c r="S2" s="283" t="s">
        <v>1290</v>
      </c>
      <c r="T2" s="283" t="s">
        <v>41</v>
      </c>
      <c r="U2" s="283" t="s">
        <v>42</v>
      </c>
      <c r="V2" s="283" t="s">
        <v>43</v>
      </c>
      <c r="W2" s="283" t="s">
        <v>44</v>
      </c>
      <c r="X2" s="283" t="s">
        <v>45</v>
      </c>
      <c r="Y2" s="283" t="s">
        <v>46</v>
      </c>
      <c r="Z2" s="283" t="s">
        <v>47</v>
      </c>
      <c r="AA2" s="283" t="s">
        <v>48</v>
      </c>
      <c r="AB2" s="283" t="s">
        <v>49</v>
      </c>
      <c r="AC2" s="283" t="s">
        <v>50</v>
      </c>
      <c r="AD2" s="283" t="s">
        <v>51</v>
      </c>
      <c r="AE2" s="283" t="s">
        <v>1193</v>
      </c>
      <c r="AF2" s="283" t="s">
        <v>52</v>
      </c>
      <c r="AG2" s="283" t="s">
        <v>53</v>
      </c>
      <c r="AH2" s="283" t="s">
        <v>54</v>
      </c>
      <c r="AI2" s="283" t="s">
        <v>55</v>
      </c>
      <c r="AJ2" s="285" t="s">
        <v>56</v>
      </c>
      <c r="AK2" s="285" t="s">
        <v>57</v>
      </c>
      <c r="AL2" s="285" t="s">
        <v>1251</v>
      </c>
      <c r="AM2" s="285" t="s">
        <v>1252</v>
      </c>
      <c r="AN2" s="285" t="s">
        <v>1253</v>
      </c>
      <c r="AO2" s="285" t="s">
        <v>1249</v>
      </c>
      <c r="AP2" s="285" t="s">
        <v>1308</v>
      </c>
      <c r="AQ2" s="285" t="s">
        <v>1829</v>
      </c>
      <c r="AR2" s="283" t="s">
        <v>58</v>
      </c>
      <c r="AS2" s="283" t="s">
        <v>59</v>
      </c>
      <c r="AT2" s="283" t="s">
        <v>60</v>
      </c>
      <c r="AU2" s="285" t="s">
        <v>61</v>
      </c>
      <c r="AV2" s="286" t="s">
        <v>62</v>
      </c>
      <c r="AW2" s="343" t="s">
        <v>1825</v>
      </c>
      <c r="AX2" s="343" t="s">
        <v>1310</v>
      </c>
      <c r="AZ2" s="354" t="s">
        <v>1830</v>
      </c>
      <c r="BA2" s="354" t="s">
        <v>1311</v>
      </c>
      <c r="BB2" s="347" t="s">
        <v>1312</v>
      </c>
      <c r="BC2" s="14"/>
      <c r="BD2" s="347" t="s">
        <v>1309</v>
      </c>
      <c r="BE2" s="354" t="s">
        <v>1311</v>
      </c>
      <c r="BF2" s="14"/>
      <c r="BG2" s="347" t="s">
        <v>1832</v>
      </c>
      <c r="BH2" s="354" t="s">
        <v>1249</v>
      </c>
      <c r="BI2" s="347" t="s">
        <v>1833</v>
      </c>
      <c r="BJ2" s="355" t="s">
        <v>1834</v>
      </c>
      <c r="BL2" s="369" t="s">
        <v>1852</v>
      </c>
      <c r="BM2" s="370" t="s">
        <v>1853</v>
      </c>
    </row>
    <row r="3" spans="1:65" ht="14.25" hidden="1" customHeight="1">
      <c r="A3" s="84">
        <v>1</v>
      </c>
      <c r="B3" s="84" t="s">
        <v>63</v>
      </c>
      <c r="C3" s="85">
        <v>1</v>
      </c>
      <c r="D3" s="85" t="s">
        <v>64</v>
      </c>
      <c r="E3" s="86">
        <v>1</v>
      </c>
      <c r="F3" s="84">
        <v>1</v>
      </c>
      <c r="G3" s="87">
        <v>32.93</v>
      </c>
      <c r="H3" s="88" t="s">
        <v>1</v>
      </c>
      <c r="I3" s="88" t="s">
        <v>1</v>
      </c>
      <c r="J3" s="89">
        <v>8.19</v>
      </c>
      <c r="K3" s="89">
        <f t="shared" ref="K3:K66" si="0">ROUND(J3*0.3,2)</f>
        <v>2.46</v>
      </c>
      <c r="L3" s="89">
        <f t="shared" ref="L3:L66" si="1">G3-J3</f>
        <v>24.740000000000002</v>
      </c>
      <c r="M3" s="89">
        <f t="shared" ref="M3:M66" si="2">L3+K3</f>
        <v>27.200000000000003</v>
      </c>
      <c r="N3" s="90" t="s">
        <v>65</v>
      </c>
      <c r="O3" s="90" t="s">
        <v>66</v>
      </c>
      <c r="P3" s="90" t="s">
        <v>67</v>
      </c>
      <c r="Q3" s="91" t="s">
        <v>68</v>
      </c>
      <c r="R3" s="92" t="s">
        <v>69</v>
      </c>
      <c r="S3" s="92" t="s">
        <v>1291</v>
      </c>
      <c r="T3" s="93" t="s">
        <v>70</v>
      </c>
      <c r="U3" s="84">
        <v>13</v>
      </c>
      <c r="V3" s="94">
        <f>IFERROR(VLOOKUP(H3,'Коэфф для прайса 1 оч'!$A$3:$C$6,3,0),"")</f>
        <v>327000</v>
      </c>
      <c r="W3" s="91">
        <f>IFERROR(VLOOKUP(E3,'Коэфф для прайса 1 оч'!$A$10:$C$23,3,0),"")</f>
        <v>-4.4999999999999998E-2</v>
      </c>
      <c r="X3" s="116">
        <f>IFERROR(VLOOKUP(N3,'Коэфф для прайса 1 оч'!$E$25:$F$30,2,0),"")</f>
        <v>0.04</v>
      </c>
      <c r="Y3" s="116">
        <f>IFERROR(VLOOKUP(O3,'Коэфф для прайса 1 оч'!$E$32:$F$34,2,0),"")</f>
        <v>0</v>
      </c>
      <c r="Z3" s="116">
        <f>IFERROR(VLOOKUP(P3,'Коэфф для прайса 1 оч'!$E$36:$F$38,2,0),"")</f>
        <v>0.03</v>
      </c>
      <c r="AA3" s="116">
        <f>IFERROR(VLOOKUP(Q3,'Коэфф для прайса 1 оч'!$E$40:$F$43,2,0),"")</f>
        <v>5.0000000000000001E-3</v>
      </c>
      <c r="AB3" s="117">
        <f>IFERROR(VLOOKUP(R3,'Коэфф для прайса 1 оч'!$E$45:$F$59,2,0),"")</f>
        <v>-1.4999999999999999E-2</v>
      </c>
      <c r="AC3" s="116">
        <f>IFERROR(VLOOKUP(T3,'Коэфф для прайса 1 оч'!$E$61:$F$67,2,0),"")</f>
        <v>-0.01</v>
      </c>
      <c r="AD3" s="116">
        <f>IFERROR(VLOOKUP(U3,'Коэфф для прайса 1 оч'!$E$69:$F$82,2,0),"")</f>
        <v>1.2999999999999999E-2</v>
      </c>
      <c r="AE3" s="116">
        <f>IFERROR(VLOOKUP(PriceList[[#This Row],[Корпус]],'Коэфф для прайса 1 оч'!$I$10:$J$15,2,0),"")</f>
        <v>0</v>
      </c>
      <c r="AF3" s="95">
        <f t="shared" ref="AF3:AF66" si="3">ROUND(V3+(V3*SUM(W3:AE3)),2)</f>
        <v>332886</v>
      </c>
      <c r="AG3" s="96">
        <f t="shared" ref="AG3:AG66" si="4">AF3*G3</f>
        <v>10961935.98</v>
      </c>
      <c r="AH3" s="97">
        <v>0</v>
      </c>
      <c r="AI3" s="98">
        <f t="shared" ref="AI3:AI66" si="5">AF3+AF3*AH3</f>
        <v>332886</v>
      </c>
      <c r="AJ3" s="99">
        <f t="shared" ref="AJ3:AJ66" si="6">AI3*G3</f>
        <v>10961935.98</v>
      </c>
      <c r="AK3" s="84" t="s">
        <v>71</v>
      </c>
      <c r="AL3" s="91">
        <v>0.1</v>
      </c>
      <c r="AM3" s="287">
        <f>PriceList[[#This Row],[ИТОГ Цена за кв.м, руб]]*(1+PriceList[[#This Row],[Максимальная скидка]])</f>
        <v>366174.60000000003</v>
      </c>
      <c r="AN3" s="287">
        <f>PriceList[[#This Row],[Цена за кв.м. в CRM]]*PriceList[[#This Row],[Площадь, кв.м]]</f>
        <v>12058129.578000002</v>
      </c>
      <c r="AO3" s="287">
        <v>6000</v>
      </c>
      <c r="AP3" s="335">
        <f>PriceList[[#This Row],[Цена за кв.м. в CRM]]+PriceList[[#This Row],[Бронь]]</f>
        <v>372174.60000000003</v>
      </c>
      <c r="AQ3" s="335">
        <f>PriceList[[#This Row],[Цена за кв.м. в сайт]]*PriceList[[#This Row],[Площадь, кв.м]]</f>
        <v>12255709.578000002</v>
      </c>
      <c r="AR3" s="84" t="str">
        <f t="shared" ref="AR3:AR66" si="7">B3</f>
        <v>С1-1</v>
      </c>
      <c r="AS3" s="88" t="str">
        <f t="shared" ref="AS3:AS66" si="8">H3</f>
        <v>Ст</v>
      </c>
      <c r="AT3" s="89">
        <f t="shared" ref="AT3:AT66" si="9">G3</f>
        <v>32.93</v>
      </c>
      <c r="AU3" s="99">
        <f>PriceList[[#This Row],[Цена за кв.м. в CRM]]</f>
        <v>366174.60000000003</v>
      </c>
      <c r="AV3" s="100" t="str">
        <f t="shared" ref="AV3:AV66" si="10">AK3</f>
        <v>Резерв</v>
      </c>
      <c r="AW3" s="99"/>
      <c r="AX3" s="341" t="s">
        <v>71</v>
      </c>
      <c r="AZ3" s="353">
        <f>(PriceList[[#This Row],[Цена за кв.м. в сайт]])+$AZ$1</f>
        <v>372674.60000000003</v>
      </c>
      <c r="BA3" s="353">
        <f>AZ3*PriceList[[#This Row],[Площадь, кв.м]]</f>
        <v>12272174.578000002</v>
      </c>
      <c r="BB3" s="346">
        <f>BA3-PriceList[[#This Row],[Стоимость, руб для сбронированием]]</f>
        <v>16465</v>
      </c>
      <c r="BC3" s="14"/>
      <c r="BD3" s="345">
        <f>MROUND(AZ3,100)</f>
        <v>372700</v>
      </c>
      <c r="BE3" s="353">
        <f>BD3*PriceList[[#This Row],[Площадь, кв.м]]</f>
        <v>12273011</v>
      </c>
      <c r="BF3" s="14"/>
      <c r="BG3" s="345">
        <f>BE3-$BG$1*PriceList[[#This Row],[Площадь, кв.м]]</f>
        <v>12075431</v>
      </c>
      <c r="BH3" s="353">
        <f>BE3-BG3</f>
        <v>197580</v>
      </c>
      <c r="BI3" s="345">
        <f>BG3/PriceList[[#This Row],[Площадь, кв.м]]</f>
        <v>366700</v>
      </c>
      <c r="BJ3" s="355">
        <f>BH3/BG3</f>
        <v>1.636214889555495E-2</v>
      </c>
      <c r="BL3" s="345"/>
      <c r="BM3" s="353"/>
    </row>
    <row r="4" spans="1:65" ht="14.25" hidden="1" customHeight="1">
      <c r="A4" s="84">
        <v>10</v>
      </c>
      <c r="B4" s="84" t="s">
        <v>87</v>
      </c>
      <c r="C4" s="85">
        <v>10</v>
      </c>
      <c r="D4" s="85" t="s">
        <v>64</v>
      </c>
      <c r="E4" s="86">
        <v>1</v>
      </c>
      <c r="F4" s="84">
        <v>10</v>
      </c>
      <c r="G4" s="87">
        <v>31.95</v>
      </c>
      <c r="H4" s="88" t="s">
        <v>1</v>
      </c>
      <c r="I4" s="88" t="s">
        <v>1</v>
      </c>
      <c r="J4" s="89">
        <v>6.96</v>
      </c>
      <c r="K4" s="89">
        <f t="shared" si="0"/>
        <v>2.09</v>
      </c>
      <c r="L4" s="89">
        <f t="shared" si="1"/>
        <v>24.99</v>
      </c>
      <c r="M4" s="89">
        <f t="shared" si="2"/>
        <v>27.08</v>
      </c>
      <c r="N4" s="90" t="s">
        <v>65</v>
      </c>
      <c r="O4" s="90" t="s">
        <v>66</v>
      </c>
      <c r="P4" s="90" t="s">
        <v>67</v>
      </c>
      <c r="Q4" s="91" t="s">
        <v>68</v>
      </c>
      <c r="R4" s="92" t="s">
        <v>84</v>
      </c>
      <c r="S4" s="92" t="s">
        <v>1291</v>
      </c>
      <c r="T4" s="93" t="s">
        <v>73</v>
      </c>
      <c r="U4" s="84">
        <v>13</v>
      </c>
      <c r="V4" s="94">
        <f>IFERROR(VLOOKUP(H4,'Коэфф для прайса 1 оч'!$A$3:$C$6,3,0),"")</f>
        <v>327000</v>
      </c>
      <c r="W4" s="91">
        <f>IFERROR(VLOOKUP(E4,'Коэфф для прайса 1 оч'!$A$10:$C$23,3,0),"")</f>
        <v>-4.4999999999999998E-2</v>
      </c>
      <c r="X4" s="116">
        <f>IFERROR(VLOOKUP(N4,'Коэфф для прайса 1 оч'!$E$25:$F$30,2,0),"")</f>
        <v>0.04</v>
      </c>
      <c r="Y4" s="116">
        <f>IFERROR(VLOOKUP(O4,'Коэфф для прайса 1 оч'!$E$32:$F$34,2,0),"")</f>
        <v>0</v>
      </c>
      <c r="Z4" s="116">
        <f>IFERROR(VLOOKUP(P4,'Коэфф для прайса 1 оч'!$E$36:$F$38,2,0),"")</f>
        <v>0.03</v>
      </c>
      <c r="AA4" s="116">
        <f>IFERROR(VLOOKUP(Q4,'Коэфф для прайса 1 оч'!$E$40:$F$43,2,0),"")</f>
        <v>5.0000000000000001E-3</v>
      </c>
      <c r="AB4" s="117">
        <f>IFERROR(VLOOKUP(R4,'Коэфф для прайса 1 оч'!$E$45:$F$59,2,0),"")</f>
        <v>-0.01</v>
      </c>
      <c r="AC4" s="116">
        <f>IFERROR(VLOOKUP(T4,'Коэфф для прайса 1 оч'!$E$61:$F$67,2,0),"")</f>
        <v>0</v>
      </c>
      <c r="AD4" s="116">
        <f>IFERROR(VLOOKUP(U4,'Коэфф для прайса 1 оч'!$E$69:$F$82,2,0),"")</f>
        <v>1.2999999999999999E-2</v>
      </c>
      <c r="AE4" s="116">
        <f>IFERROR(VLOOKUP(PriceList[[#This Row],[Корпус]],'Коэфф для прайса 1 оч'!$I$10:$J$15,2,0),"")</f>
        <v>0</v>
      </c>
      <c r="AF4" s="95">
        <f t="shared" si="3"/>
        <v>337791</v>
      </c>
      <c r="AG4" s="96">
        <f t="shared" si="4"/>
        <v>10792422.449999999</v>
      </c>
      <c r="AH4" s="97">
        <v>0</v>
      </c>
      <c r="AI4" s="98">
        <f t="shared" si="5"/>
        <v>337791</v>
      </c>
      <c r="AJ4" s="99">
        <f t="shared" si="6"/>
        <v>10792422.449999999</v>
      </c>
      <c r="AK4" s="84" t="s">
        <v>101</v>
      </c>
      <c r="AL4" s="91">
        <v>0.1</v>
      </c>
      <c r="AM4" s="287">
        <f>PriceList[[#This Row],[ИТОГ Цена за кв.м, руб]]*(1+PriceList[[#This Row],[Максимальная скидка]])</f>
        <v>371570.10000000003</v>
      </c>
      <c r="AN4" s="287">
        <f>PriceList[[#This Row],[Цена за кв.м. в CRM]]*PriceList[[#This Row],[Площадь, кв.м]]</f>
        <v>11871664.695</v>
      </c>
      <c r="AO4" s="287">
        <v>6000</v>
      </c>
      <c r="AP4" s="336">
        <f>PriceList[[#This Row],[Цена за кв.м. в CRM]]+PriceList[[#This Row],[Бронь]]</f>
        <v>377570.10000000003</v>
      </c>
      <c r="AQ4" s="336">
        <f>PriceList[[#This Row],[Цена за кв.м. в сайт]]*PriceList[[#This Row],[Площадь, кв.м]]</f>
        <v>12063364.695</v>
      </c>
      <c r="AR4" s="84" t="str">
        <f t="shared" si="7"/>
        <v>С1-10</v>
      </c>
      <c r="AS4" s="88" t="str">
        <f t="shared" si="8"/>
        <v>Ст</v>
      </c>
      <c r="AT4" s="89">
        <f t="shared" si="9"/>
        <v>31.95</v>
      </c>
      <c r="AU4" s="99">
        <f>PriceList[[#This Row],[Цена за кв.м. в CRM]]</f>
        <v>371570.10000000003</v>
      </c>
      <c r="AV4" s="100" t="str">
        <f t="shared" si="10"/>
        <v>Свободно</v>
      </c>
      <c r="AW4" s="99"/>
      <c r="AX4" s="341" t="s">
        <v>101</v>
      </c>
      <c r="AZ4" s="353">
        <f>(PriceList[[#This Row],[Цена за кв.м. в сайт]])+$AZ$1</f>
        <v>378070.10000000003</v>
      </c>
      <c r="BA4" s="353">
        <f>AZ4*PriceList[[#This Row],[Площадь, кв.м]]</f>
        <v>12079339.695</v>
      </c>
      <c r="BB4" s="346">
        <f>BA4-PriceList[[#This Row],[Стоимость, руб для сбронированием]]</f>
        <v>15975</v>
      </c>
      <c r="BC4" s="14"/>
      <c r="BD4" s="345">
        <f t="shared" ref="BD4:BD67" si="11">MROUND(AZ4,100)</f>
        <v>378100</v>
      </c>
      <c r="BE4" s="353">
        <f>BD4*PriceList[[#This Row],[Площадь, кв.м]]</f>
        <v>12080295</v>
      </c>
      <c r="BF4" s="14"/>
      <c r="BG4" s="345">
        <f>BE4-$BG$1*PriceList[[#This Row],[Площадь, кв.м]]</f>
        <v>11888595</v>
      </c>
      <c r="BH4" s="353">
        <f t="shared" ref="BH4:BH67" si="12">BE4-BG4</f>
        <v>191700</v>
      </c>
      <c r="BI4" s="345">
        <f>BG4/PriceList[[#This Row],[Площадь, кв.м]]</f>
        <v>372100</v>
      </c>
      <c r="BJ4" s="355">
        <f t="shared" ref="BJ4:BJ67" si="13">BH4/BG4</f>
        <v>1.612469766191884E-2</v>
      </c>
      <c r="BL4" s="345"/>
      <c r="BM4" s="353"/>
    </row>
    <row r="5" spans="1:65" ht="14.25" hidden="1" customHeight="1">
      <c r="A5" s="84">
        <v>100</v>
      </c>
      <c r="B5" s="84" t="s">
        <v>186</v>
      </c>
      <c r="C5" s="85">
        <v>100</v>
      </c>
      <c r="D5" s="85" t="s">
        <v>64</v>
      </c>
      <c r="E5" s="86">
        <v>4</v>
      </c>
      <c r="F5" s="84">
        <v>5</v>
      </c>
      <c r="G5" s="87">
        <v>29.24</v>
      </c>
      <c r="H5" s="88" t="s">
        <v>1</v>
      </c>
      <c r="I5" s="88" t="s">
        <v>1</v>
      </c>
      <c r="J5" s="89">
        <v>4.25</v>
      </c>
      <c r="K5" s="89">
        <f t="shared" si="0"/>
        <v>1.28</v>
      </c>
      <c r="L5" s="89">
        <f t="shared" si="1"/>
        <v>24.99</v>
      </c>
      <c r="M5" s="89">
        <f t="shared" si="2"/>
        <v>26.27</v>
      </c>
      <c r="N5" s="90" t="s">
        <v>65</v>
      </c>
      <c r="O5" s="90" t="s">
        <v>66</v>
      </c>
      <c r="P5" s="90" t="s">
        <v>67</v>
      </c>
      <c r="Q5" s="91" t="s">
        <v>97</v>
      </c>
      <c r="R5" s="92" t="s">
        <v>69</v>
      </c>
      <c r="S5" s="92" t="s">
        <v>1291</v>
      </c>
      <c r="T5" s="93" t="s">
        <v>73</v>
      </c>
      <c r="U5" s="84">
        <v>42</v>
      </c>
      <c r="V5" s="94">
        <f>IFERROR(VLOOKUP(H5,'Коэфф для прайса 1 оч'!$A$3:$C$6,3,0),"")</f>
        <v>327000</v>
      </c>
      <c r="W5" s="91">
        <f>IFERROR(VLOOKUP(E5,'Коэфф для прайса 1 оч'!$A$10:$C$23,3,0),"")</f>
        <v>0</v>
      </c>
      <c r="X5" s="116">
        <f>IFERROR(VLOOKUP(N5,'Коэфф для прайса 1 оч'!$E$25:$F$30,2,0),"")</f>
        <v>0.04</v>
      </c>
      <c r="Y5" s="116">
        <f>IFERROR(VLOOKUP(O5,'Коэфф для прайса 1 оч'!$E$32:$F$34,2,0),"")</f>
        <v>0</v>
      </c>
      <c r="Z5" s="116">
        <f>IFERROR(VLOOKUP(P5,'Коэфф для прайса 1 оч'!$E$36:$F$38,2,0),"")</f>
        <v>0.03</v>
      </c>
      <c r="AA5" s="116">
        <f>IFERROR(VLOOKUP(Q5,'Коэфф для прайса 1 оч'!$E$40:$F$43,2,0),"")</f>
        <v>-5.0000000000000001E-3</v>
      </c>
      <c r="AB5" s="117">
        <f>IFERROR(VLOOKUP(R5,'Коэфф для прайса 1 оч'!$E$45:$F$59,2,0),"")</f>
        <v>-1.4999999999999999E-2</v>
      </c>
      <c r="AC5" s="116">
        <f>IFERROR(VLOOKUP(T5,'Коэфф для прайса 1 оч'!$E$61:$F$67,2,0),"")</f>
        <v>0</v>
      </c>
      <c r="AD5" s="116">
        <f>IFERROR(VLOOKUP(U5,'Коэфф для прайса 1 оч'!$E$69:$F$82,2,0),"")</f>
        <v>-1.6E-2</v>
      </c>
      <c r="AE5" s="116">
        <f>IFERROR(VLOOKUP(PriceList[[#This Row],[Корпус]],'Коэфф для прайса 1 оч'!$I$10:$J$15,2,0),"")</f>
        <v>0</v>
      </c>
      <c r="AF5" s="95">
        <f t="shared" si="3"/>
        <v>338118</v>
      </c>
      <c r="AG5" s="96">
        <f t="shared" si="4"/>
        <v>9886570.3200000003</v>
      </c>
      <c r="AH5" s="97">
        <v>0</v>
      </c>
      <c r="AI5" s="98">
        <f t="shared" si="5"/>
        <v>338118</v>
      </c>
      <c r="AJ5" s="99">
        <f t="shared" si="6"/>
        <v>9886570.3200000003</v>
      </c>
      <c r="AK5" s="84" t="s">
        <v>101</v>
      </c>
      <c r="AL5" s="91">
        <v>0.1</v>
      </c>
      <c r="AM5" s="287">
        <f>PriceList[[#This Row],[ИТОГ Цена за кв.м, руб]]*(1+PriceList[[#This Row],[Максимальная скидка]])</f>
        <v>371929.80000000005</v>
      </c>
      <c r="AN5" s="287">
        <f>PriceList[[#This Row],[Цена за кв.м. в CRM]]*PriceList[[#This Row],[Площадь, кв.м]]</f>
        <v>10875227.352</v>
      </c>
      <c r="AO5" s="287">
        <v>6000</v>
      </c>
      <c r="AP5" s="335">
        <f>PriceList[[#This Row],[Цена за кв.м. в CRM]]+PriceList[[#This Row],[Бронь]]</f>
        <v>377929.80000000005</v>
      </c>
      <c r="AQ5" s="335">
        <f>PriceList[[#This Row],[Цена за кв.м. в сайт]]*PriceList[[#This Row],[Площадь, кв.м]]</f>
        <v>11050667.352</v>
      </c>
      <c r="AR5" s="84" t="str">
        <f t="shared" si="7"/>
        <v>С1-100</v>
      </c>
      <c r="AS5" s="88" t="str">
        <f t="shared" si="8"/>
        <v>Ст</v>
      </c>
      <c r="AT5" s="89">
        <f t="shared" si="9"/>
        <v>29.24</v>
      </c>
      <c r="AU5" s="99">
        <f>PriceList[[#This Row],[Цена за кв.м. в CRM]]</f>
        <v>371929.80000000005</v>
      </c>
      <c r="AV5" s="100" t="str">
        <f t="shared" si="10"/>
        <v>Свободно</v>
      </c>
      <c r="AW5" s="99"/>
      <c r="AX5" s="341" t="s">
        <v>1249</v>
      </c>
      <c r="AZ5" s="353">
        <f>(PriceList[[#This Row],[Цена за кв.м. в сайт]])+$AZ$1</f>
        <v>378429.80000000005</v>
      </c>
      <c r="BA5" s="353">
        <f>AZ5*PriceList[[#This Row],[Площадь, кв.м]]</f>
        <v>11065287.352</v>
      </c>
      <c r="BB5" s="346">
        <f>BA5-PriceList[[#This Row],[Стоимость, руб для сбронированием]]</f>
        <v>14620</v>
      </c>
      <c r="BC5" s="14"/>
      <c r="BD5" s="345">
        <f t="shared" si="11"/>
        <v>378400</v>
      </c>
      <c r="BE5" s="353">
        <f>BD5*PriceList[[#This Row],[Площадь, кв.м]]</f>
        <v>11064416</v>
      </c>
      <c r="BF5" s="14"/>
      <c r="BG5" s="345">
        <f>BE5-$BG$1*PriceList[[#This Row],[Площадь, кв.м]]</f>
        <v>10888976</v>
      </c>
      <c r="BH5" s="353">
        <f t="shared" si="12"/>
        <v>175440</v>
      </c>
      <c r="BI5" s="345">
        <f>BG5/PriceList[[#This Row],[Площадь, кв.м]]</f>
        <v>372400</v>
      </c>
      <c r="BJ5" s="355">
        <f t="shared" si="13"/>
        <v>1.611170784103115E-2</v>
      </c>
      <c r="BL5" s="345"/>
      <c r="BM5" s="353"/>
    </row>
    <row r="6" spans="1:65" ht="14.25" hidden="1" customHeight="1">
      <c r="A6" s="84">
        <v>101</v>
      </c>
      <c r="B6" s="84" t="s">
        <v>187</v>
      </c>
      <c r="C6" s="85">
        <v>101</v>
      </c>
      <c r="D6" s="85" t="s">
        <v>64</v>
      </c>
      <c r="E6" s="86">
        <v>4</v>
      </c>
      <c r="F6" s="84">
        <v>6</v>
      </c>
      <c r="G6" s="87">
        <v>29.24</v>
      </c>
      <c r="H6" s="88" t="s">
        <v>1</v>
      </c>
      <c r="I6" s="88" t="s">
        <v>1</v>
      </c>
      <c r="J6" s="89">
        <v>4.25</v>
      </c>
      <c r="K6" s="89">
        <f t="shared" si="0"/>
        <v>1.28</v>
      </c>
      <c r="L6" s="89">
        <f t="shared" si="1"/>
        <v>24.99</v>
      </c>
      <c r="M6" s="89">
        <f t="shared" si="2"/>
        <v>26.27</v>
      </c>
      <c r="N6" s="90" t="s">
        <v>65</v>
      </c>
      <c r="O6" s="90" t="s">
        <v>66</v>
      </c>
      <c r="P6" s="90" t="s">
        <v>67</v>
      </c>
      <c r="Q6" s="91" t="s">
        <v>97</v>
      </c>
      <c r="R6" s="92" t="s">
        <v>69</v>
      </c>
      <c r="S6" s="92" t="s">
        <v>1291</v>
      </c>
      <c r="T6" s="93" t="s">
        <v>73</v>
      </c>
      <c r="U6" s="84">
        <v>42</v>
      </c>
      <c r="V6" s="94">
        <f>IFERROR(VLOOKUP(H6,'Коэфф для прайса 1 оч'!$A$3:$C$6,3,0),"")</f>
        <v>327000</v>
      </c>
      <c r="W6" s="91">
        <f>IFERROR(VLOOKUP(E6,'Коэфф для прайса 1 оч'!$A$10:$C$23,3,0),"")</f>
        <v>0</v>
      </c>
      <c r="X6" s="116">
        <f>IFERROR(VLOOKUP(N6,'Коэфф для прайса 1 оч'!$E$25:$F$30,2,0),"")</f>
        <v>0.04</v>
      </c>
      <c r="Y6" s="116">
        <f>IFERROR(VLOOKUP(O6,'Коэфф для прайса 1 оч'!$E$32:$F$34,2,0),"")</f>
        <v>0</v>
      </c>
      <c r="Z6" s="116">
        <f>IFERROR(VLOOKUP(P6,'Коэфф для прайса 1 оч'!$E$36:$F$38,2,0),"")</f>
        <v>0.03</v>
      </c>
      <c r="AA6" s="116">
        <f>IFERROR(VLOOKUP(Q6,'Коэфф для прайса 1 оч'!$E$40:$F$43,2,0),"")</f>
        <v>-5.0000000000000001E-3</v>
      </c>
      <c r="AB6" s="117">
        <f>IFERROR(VLOOKUP(R6,'Коэфф для прайса 1 оч'!$E$45:$F$59,2,0),"")</f>
        <v>-1.4999999999999999E-2</v>
      </c>
      <c r="AC6" s="116">
        <f>IFERROR(VLOOKUP(T6,'Коэфф для прайса 1 оч'!$E$61:$F$67,2,0),"")</f>
        <v>0</v>
      </c>
      <c r="AD6" s="116">
        <f>IFERROR(VLOOKUP(U6,'Коэфф для прайса 1 оч'!$E$69:$F$82,2,0),"")</f>
        <v>-1.6E-2</v>
      </c>
      <c r="AE6" s="116">
        <f>IFERROR(VLOOKUP(PriceList[[#This Row],[Корпус]],'Коэфф для прайса 1 оч'!$I$10:$J$15,2,0),"")</f>
        <v>0</v>
      </c>
      <c r="AF6" s="95">
        <f t="shared" si="3"/>
        <v>338118</v>
      </c>
      <c r="AG6" s="96">
        <f t="shared" si="4"/>
        <v>9886570.3200000003</v>
      </c>
      <c r="AH6" s="97">
        <v>0</v>
      </c>
      <c r="AI6" s="98">
        <f t="shared" si="5"/>
        <v>338118</v>
      </c>
      <c r="AJ6" s="99">
        <f t="shared" si="6"/>
        <v>9886570.3200000003</v>
      </c>
      <c r="AK6" s="84" t="s">
        <v>101</v>
      </c>
      <c r="AL6" s="91">
        <v>0.1</v>
      </c>
      <c r="AM6" s="287">
        <f>PriceList[[#This Row],[ИТОГ Цена за кв.м, руб]]*(1+PriceList[[#This Row],[Максимальная скидка]])</f>
        <v>371929.80000000005</v>
      </c>
      <c r="AN6" s="287">
        <f>PriceList[[#This Row],[Цена за кв.м. в CRM]]*PriceList[[#This Row],[Площадь, кв.м]]</f>
        <v>10875227.352</v>
      </c>
      <c r="AO6" s="287">
        <v>6000</v>
      </c>
      <c r="AP6" s="335">
        <f>PriceList[[#This Row],[Цена за кв.м. в CRM]]+PriceList[[#This Row],[Бронь]]</f>
        <v>377929.80000000005</v>
      </c>
      <c r="AQ6" s="335">
        <f>PriceList[[#This Row],[Цена за кв.м. в сайт]]*PriceList[[#This Row],[Площадь, кв.м]]</f>
        <v>11050667.352</v>
      </c>
      <c r="AR6" s="84" t="str">
        <f t="shared" si="7"/>
        <v>С1-101</v>
      </c>
      <c r="AS6" s="88" t="str">
        <f t="shared" si="8"/>
        <v>Ст</v>
      </c>
      <c r="AT6" s="89">
        <f t="shared" si="9"/>
        <v>29.24</v>
      </c>
      <c r="AU6" s="99">
        <f>PriceList[[#This Row],[Цена за кв.м. в CRM]]</f>
        <v>371929.80000000005</v>
      </c>
      <c r="AV6" s="100" t="str">
        <f t="shared" si="10"/>
        <v>Свободно</v>
      </c>
      <c r="AW6" s="99"/>
      <c r="AX6" s="341" t="s">
        <v>1250</v>
      </c>
      <c r="AZ6" s="353">
        <f>(PriceList[[#This Row],[Цена за кв.м. в сайт]])+$AZ$1</f>
        <v>378429.80000000005</v>
      </c>
      <c r="BA6" s="353">
        <f>AZ6*PriceList[[#This Row],[Площадь, кв.м]]</f>
        <v>11065287.352</v>
      </c>
      <c r="BB6" s="346">
        <f>BA6-PriceList[[#This Row],[Стоимость, руб для сбронированием]]</f>
        <v>14620</v>
      </c>
      <c r="BC6" s="14"/>
      <c r="BD6" s="345">
        <f t="shared" si="11"/>
        <v>378400</v>
      </c>
      <c r="BE6" s="353">
        <f>BD6*PriceList[[#This Row],[Площадь, кв.м]]</f>
        <v>11064416</v>
      </c>
      <c r="BF6" s="14"/>
      <c r="BG6" s="345">
        <f>BE6-$BG$1*PriceList[[#This Row],[Площадь, кв.м]]</f>
        <v>10888976</v>
      </c>
      <c r="BH6" s="353">
        <f t="shared" si="12"/>
        <v>175440</v>
      </c>
      <c r="BI6" s="345">
        <f>BG6/PriceList[[#This Row],[Площадь, кв.м]]</f>
        <v>372400</v>
      </c>
      <c r="BJ6" s="355">
        <f t="shared" si="13"/>
        <v>1.611170784103115E-2</v>
      </c>
      <c r="BL6" s="345"/>
      <c r="BM6" s="353"/>
    </row>
    <row r="7" spans="1:65" ht="14.25" hidden="1" customHeight="1">
      <c r="A7" s="84">
        <v>102</v>
      </c>
      <c r="B7" s="84" t="s">
        <v>188</v>
      </c>
      <c r="C7" s="85">
        <v>102</v>
      </c>
      <c r="D7" s="85" t="s">
        <v>64</v>
      </c>
      <c r="E7" s="86">
        <v>4</v>
      </c>
      <c r="F7" s="84">
        <v>7</v>
      </c>
      <c r="G7" s="87">
        <v>28.6</v>
      </c>
      <c r="H7" s="88" t="s">
        <v>1</v>
      </c>
      <c r="I7" s="88" t="s">
        <v>1</v>
      </c>
      <c r="J7" s="89">
        <v>4.25</v>
      </c>
      <c r="K7" s="89">
        <f t="shared" si="0"/>
        <v>1.28</v>
      </c>
      <c r="L7" s="89">
        <f t="shared" si="1"/>
        <v>24.35</v>
      </c>
      <c r="M7" s="89">
        <f t="shared" si="2"/>
        <v>25.630000000000003</v>
      </c>
      <c r="N7" s="90" t="s">
        <v>65</v>
      </c>
      <c r="O7" s="90" t="s">
        <v>66</v>
      </c>
      <c r="P7" s="90" t="s">
        <v>67</v>
      </c>
      <c r="Q7" s="91" t="s">
        <v>97</v>
      </c>
      <c r="R7" s="92" t="s">
        <v>69</v>
      </c>
      <c r="S7" s="92" t="s">
        <v>1291</v>
      </c>
      <c r="T7" s="93" t="s">
        <v>73</v>
      </c>
      <c r="U7" s="84">
        <v>42</v>
      </c>
      <c r="V7" s="94">
        <f>IFERROR(VLOOKUP(H7,'Коэфф для прайса 1 оч'!$A$3:$C$6,3,0),"")</f>
        <v>327000</v>
      </c>
      <c r="W7" s="91">
        <f>IFERROR(VLOOKUP(E7,'Коэфф для прайса 1 оч'!$A$10:$C$23,3,0),"")</f>
        <v>0</v>
      </c>
      <c r="X7" s="116">
        <f>IFERROR(VLOOKUP(N7,'Коэфф для прайса 1 оч'!$E$25:$F$30,2,0),"")</f>
        <v>0.04</v>
      </c>
      <c r="Y7" s="116">
        <f>IFERROR(VLOOKUP(O7,'Коэфф для прайса 1 оч'!$E$32:$F$34,2,0),"")</f>
        <v>0</v>
      </c>
      <c r="Z7" s="116">
        <f>IFERROR(VLOOKUP(P7,'Коэфф для прайса 1 оч'!$E$36:$F$38,2,0),"")</f>
        <v>0.03</v>
      </c>
      <c r="AA7" s="116">
        <f>IFERROR(VLOOKUP(Q7,'Коэфф для прайса 1 оч'!$E$40:$F$43,2,0),"")</f>
        <v>-5.0000000000000001E-3</v>
      </c>
      <c r="AB7" s="117">
        <f>IFERROR(VLOOKUP(R7,'Коэфф для прайса 1 оч'!$E$45:$F$59,2,0),"")</f>
        <v>-1.4999999999999999E-2</v>
      </c>
      <c r="AC7" s="116">
        <f>IFERROR(VLOOKUP(T7,'Коэфф для прайса 1 оч'!$E$61:$F$67,2,0),"")</f>
        <v>0</v>
      </c>
      <c r="AD7" s="116">
        <f>IFERROR(VLOOKUP(U7,'Коэфф для прайса 1 оч'!$E$69:$F$82,2,0),"")</f>
        <v>-1.6E-2</v>
      </c>
      <c r="AE7" s="116">
        <f>IFERROR(VLOOKUP(PriceList[[#This Row],[Корпус]],'Коэфф для прайса 1 оч'!$I$10:$J$15,2,0),"")</f>
        <v>0</v>
      </c>
      <c r="AF7" s="95">
        <f t="shared" si="3"/>
        <v>338118</v>
      </c>
      <c r="AG7" s="96">
        <f t="shared" si="4"/>
        <v>9670174.8000000007</v>
      </c>
      <c r="AH7" s="97">
        <v>0</v>
      </c>
      <c r="AI7" s="98">
        <f t="shared" si="5"/>
        <v>338118</v>
      </c>
      <c r="AJ7" s="99">
        <f t="shared" si="6"/>
        <v>9670174.8000000007</v>
      </c>
      <c r="AK7" s="84" t="s">
        <v>71</v>
      </c>
      <c r="AL7" s="91">
        <v>0.1</v>
      </c>
      <c r="AM7" s="287">
        <f>PriceList[[#This Row],[ИТОГ Цена за кв.м, руб]]*(1+PriceList[[#This Row],[Максимальная скидка]])</f>
        <v>371929.80000000005</v>
      </c>
      <c r="AN7" s="287">
        <f>PriceList[[#This Row],[Цена за кв.м. в CRM]]*PriceList[[#This Row],[Площадь, кв.м]]</f>
        <v>10637192.280000001</v>
      </c>
      <c r="AO7" s="287">
        <v>6000</v>
      </c>
      <c r="AP7" s="335">
        <f>PriceList[[#This Row],[Цена за кв.м. в CRM]]+PriceList[[#This Row],[Бронь]]</f>
        <v>377929.80000000005</v>
      </c>
      <c r="AQ7" s="335">
        <f>PriceList[[#This Row],[Цена за кв.м. в сайт]]*PriceList[[#This Row],[Площадь, кв.м]]</f>
        <v>10808792.280000001</v>
      </c>
      <c r="AR7" s="84" t="str">
        <f t="shared" si="7"/>
        <v>С1-102</v>
      </c>
      <c r="AS7" s="88" t="str">
        <f t="shared" si="8"/>
        <v>Ст</v>
      </c>
      <c r="AT7" s="89">
        <f t="shared" si="9"/>
        <v>28.6</v>
      </c>
      <c r="AU7" s="99">
        <f>PriceList[[#This Row],[Цена за кв.м. в CRM]]</f>
        <v>371929.80000000005</v>
      </c>
      <c r="AV7" s="100" t="str">
        <f t="shared" si="10"/>
        <v>Резерв</v>
      </c>
      <c r="AW7" s="99"/>
      <c r="AX7" s="342" t="s">
        <v>1313</v>
      </c>
      <c r="AZ7" s="353">
        <f>(PriceList[[#This Row],[Цена за кв.м. в сайт]])+$AZ$1</f>
        <v>378429.80000000005</v>
      </c>
      <c r="BA7" s="353">
        <f>AZ7*PriceList[[#This Row],[Площадь, кв.м]]</f>
        <v>10823092.280000001</v>
      </c>
      <c r="BB7" s="346">
        <f>BA7-PriceList[[#This Row],[Стоимость, руб для сбронированием]]</f>
        <v>14300</v>
      </c>
      <c r="BC7" s="14"/>
      <c r="BD7" s="345">
        <f t="shared" si="11"/>
        <v>378400</v>
      </c>
      <c r="BE7" s="353">
        <f>BD7*PriceList[[#This Row],[Площадь, кв.м]]</f>
        <v>10822240</v>
      </c>
      <c r="BF7" s="14"/>
      <c r="BG7" s="345">
        <f>BE7-$BG$1*PriceList[[#This Row],[Площадь, кв.м]]</f>
        <v>10650640</v>
      </c>
      <c r="BH7" s="353">
        <f t="shared" si="12"/>
        <v>171600</v>
      </c>
      <c r="BI7" s="345">
        <f>BG7/PriceList[[#This Row],[Площадь, кв.м]]</f>
        <v>372400</v>
      </c>
      <c r="BJ7" s="355">
        <f t="shared" si="13"/>
        <v>1.611170784103115E-2</v>
      </c>
      <c r="BL7" s="345"/>
      <c r="BM7" s="353"/>
    </row>
    <row r="8" spans="1:65" ht="14.25" hidden="1" customHeight="1">
      <c r="A8" s="84">
        <v>103</v>
      </c>
      <c r="B8" s="84" t="s">
        <v>189</v>
      </c>
      <c r="C8" s="85">
        <v>103</v>
      </c>
      <c r="D8" s="85" t="s">
        <v>64</v>
      </c>
      <c r="E8" s="86">
        <v>4</v>
      </c>
      <c r="F8" s="84">
        <v>8</v>
      </c>
      <c r="G8" s="87">
        <v>49.71</v>
      </c>
      <c r="H8" s="88" t="s">
        <v>1</v>
      </c>
      <c r="I8" s="88" t="s">
        <v>1</v>
      </c>
      <c r="J8" s="89">
        <v>13.98</v>
      </c>
      <c r="K8" s="89">
        <f t="shared" si="0"/>
        <v>4.1900000000000004</v>
      </c>
      <c r="L8" s="89">
        <f t="shared" si="1"/>
        <v>35.730000000000004</v>
      </c>
      <c r="M8" s="89">
        <f t="shared" si="2"/>
        <v>39.92</v>
      </c>
      <c r="N8" s="90" t="s">
        <v>82</v>
      </c>
      <c r="O8" s="90" t="s">
        <v>83</v>
      </c>
      <c r="P8" s="90" t="s">
        <v>67</v>
      </c>
      <c r="Q8" s="91" t="s">
        <v>97</v>
      </c>
      <c r="R8" s="92" t="s">
        <v>84</v>
      </c>
      <c r="S8" s="92" t="s">
        <v>1291</v>
      </c>
      <c r="T8" s="93" t="s">
        <v>73</v>
      </c>
      <c r="U8" s="84">
        <v>42</v>
      </c>
      <c r="V8" s="94">
        <f>IFERROR(VLOOKUP(H8,'Коэфф для прайса 1 оч'!$A$3:$C$6,3,0),"")</f>
        <v>327000</v>
      </c>
      <c r="W8" s="91">
        <f>IFERROR(VLOOKUP(E8,'Коэфф для прайса 1 оч'!$A$10:$C$23,3,0),"")</f>
        <v>0</v>
      </c>
      <c r="X8" s="116">
        <f>IFERROR(VLOOKUP(N8,'Коэфф для прайса 1 оч'!$E$25:$F$30,2,0),"")</f>
        <v>-0.01</v>
      </c>
      <c r="Y8" s="116">
        <f>IFERROR(VLOOKUP(O8,'Коэфф для прайса 1 оч'!$E$32:$F$34,2,0),"")</f>
        <v>0.03</v>
      </c>
      <c r="Z8" s="116">
        <f>IFERROR(VLOOKUP(P8,'Коэфф для прайса 1 оч'!$E$36:$F$38,2,0),"")</f>
        <v>0.03</v>
      </c>
      <c r="AA8" s="116">
        <f>IFERROR(VLOOKUP(Q8,'Коэфф для прайса 1 оч'!$E$40:$F$43,2,0),"")</f>
        <v>-5.0000000000000001E-3</v>
      </c>
      <c r="AB8" s="117">
        <f>IFERROR(VLOOKUP(R8,'Коэфф для прайса 1 оч'!$E$45:$F$59,2,0),"")</f>
        <v>-0.01</v>
      </c>
      <c r="AC8" s="116">
        <f>IFERROR(VLOOKUP(T8,'Коэфф для прайса 1 оч'!$E$61:$F$67,2,0),"")</f>
        <v>0</v>
      </c>
      <c r="AD8" s="116">
        <f>IFERROR(VLOOKUP(U8,'Коэфф для прайса 1 оч'!$E$69:$F$82,2,0),"")</f>
        <v>-1.6E-2</v>
      </c>
      <c r="AE8" s="116">
        <f>IFERROR(VLOOKUP(PriceList[[#This Row],[Корпус]],'Коэфф для прайса 1 оч'!$I$10:$J$15,2,0),"")</f>
        <v>0</v>
      </c>
      <c r="AF8" s="95">
        <f t="shared" si="3"/>
        <v>333213</v>
      </c>
      <c r="AG8" s="96">
        <f t="shared" si="4"/>
        <v>16564018.23</v>
      </c>
      <c r="AH8" s="97">
        <v>0</v>
      </c>
      <c r="AI8" s="98">
        <f t="shared" si="5"/>
        <v>333213</v>
      </c>
      <c r="AJ8" s="99">
        <f t="shared" si="6"/>
        <v>16564018.23</v>
      </c>
      <c r="AK8" s="84" t="s">
        <v>71</v>
      </c>
      <c r="AL8" s="91">
        <v>0.1</v>
      </c>
      <c r="AM8" s="287">
        <f>PriceList[[#This Row],[ИТОГ Цена за кв.м, руб]]*(1+PriceList[[#This Row],[Максимальная скидка]])</f>
        <v>366534.30000000005</v>
      </c>
      <c r="AN8" s="287">
        <f>PriceList[[#This Row],[Цена за кв.м. в CRM]]*PriceList[[#This Row],[Площадь, кв.м]]</f>
        <v>18220420.053000003</v>
      </c>
      <c r="AO8" s="287">
        <v>6000</v>
      </c>
      <c r="AP8" s="335">
        <f>PriceList[[#This Row],[Цена за кв.м. в CRM]]+PriceList[[#This Row],[Бронь]]</f>
        <v>372534.30000000005</v>
      </c>
      <c r="AQ8" s="335">
        <f>PriceList[[#This Row],[Цена за кв.м. в сайт]]*PriceList[[#This Row],[Площадь, кв.м]]</f>
        <v>18518680.053000003</v>
      </c>
      <c r="AR8" s="84" t="str">
        <f t="shared" si="7"/>
        <v>С1-103</v>
      </c>
      <c r="AS8" s="88" t="str">
        <f t="shared" si="8"/>
        <v>Ст</v>
      </c>
      <c r="AT8" s="89">
        <f t="shared" si="9"/>
        <v>49.71</v>
      </c>
      <c r="AU8" s="99">
        <f>PriceList[[#This Row],[Цена за кв.м. в CRM]]</f>
        <v>366534.30000000005</v>
      </c>
      <c r="AV8" s="100" t="str">
        <f t="shared" si="10"/>
        <v>Резерв</v>
      </c>
      <c r="AW8" s="99"/>
      <c r="AX8" s="342"/>
      <c r="AZ8" s="353">
        <f>(PriceList[[#This Row],[Цена за кв.м. в сайт]])+$AZ$1</f>
        <v>373034.30000000005</v>
      </c>
      <c r="BA8" s="353">
        <f>AZ8*PriceList[[#This Row],[Площадь, кв.м]]</f>
        <v>18543535.053000003</v>
      </c>
      <c r="BB8" s="346">
        <f>BA8-PriceList[[#This Row],[Стоимость, руб для сбронированием]]</f>
        <v>24855</v>
      </c>
      <c r="BC8" s="14"/>
      <c r="BD8" s="345">
        <f t="shared" si="11"/>
        <v>373000</v>
      </c>
      <c r="BE8" s="353">
        <f>BD8*PriceList[[#This Row],[Площадь, кв.м]]</f>
        <v>18541830</v>
      </c>
      <c r="BF8" s="14"/>
      <c r="BG8" s="345">
        <f>BE8-$BG$1*PriceList[[#This Row],[Площадь, кв.м]]</f>
        <v>18243570</v>
      </c>
      <c r="BH8" s="353">
        <f t="shared" si="12"/>
        <v>298260</v>
      </c>
      <c r="BI8" s="345">
        <f>BG8/PriceList[[#This Row],[Площадь, кв.м]]</f>
        <v>367000</v>
      </c>
      <c r="BJ8" s="355">
        <f t="shared" si="13"/>
        <v>1.6348773841961851E-2</v>
      </c>
      <c r="BL8" s="345"/>
      <c r="BM8" s="353"/>
    </row>
    <row r="9" spans="1:65" ht="14.25" hidden="1" customHeight="1">
      <c r="A9" s="84">
        <v>104</v>
      </c>
      <c r="B9" s="84" t="s">
        <v>190</v>
      </c>
      <c r="C9" s="85">
        <v>104</v>
      </c>
      <c r="D9" s="85" t="s">
        <v>64</v>
      </c>
      <c r="E9" s="86">
        <v>4</v>
      </c>
      <c r="F9" s="84">
        <v>9</v>
      </c>
      <c r="G9" s="87">
        <v>49.71</v>
      </c>
      <c r="H9" s="88" t="s">
        <v>1</v>
      </c>
      <c r="I9" s="88" t="s">
        <v>1</v>
      </c>
      <c r="J9" s="89">
        <v>13.98</v>
      </c>
      <c r="K9" s="89">
        <f t="shared" si="0"/>
        <v>4.1900000000000004</v>
      </c>
      <c r="L9" s="89">
        <f t="shared" si="1"/>
        <v>35.730000000000004</v>
      </c>
      <c r="M9" s="89">
        <f t="shared" si="2"/>
        <v>39.92</v>
      </c>
      <c r="N9" s="90" t="s">
        <v>82</v>
      </c>
      <c r="O9" s="90" t="s">
        <v>83</v>
      </c>
      <c r="P9" s="90" t="s">
        <v>67</v>
      </c>
      <c r="Q9" s="91" t="s">
        <v>97</v>
      </c>
      <c r="R9" s="92" t="s">
        <v>116</v>
      </c>
      <c r="S9" s="92" t="s">
        <v>116</v>
      </c>
      <c r="T9" s="93" t="s">
        <v>73</v>
      </c>
      <c r="U9" s="84">
        <v>42</v>
      </c>
      <c r="V9" s="94">
        <f>IFERROR(VLOOKUP(H9,'Коэфф для прайса 1 оч'!$A$3:$C$6,3,0),"")</f>
        <v>327000</v>
      </c>
      <c r="W9" s="91">
        <f>IFERROR(VLOOKUP(E9,'Коэфф для прайса 1 оч'!$A$10:$C$23,3,0),"")</f>
        <v>0</v>
      </c>
      <c r="X9" s="116">
        <f>IFERROR(VLOOKUP(N9,'Коэфф для прайса 1 оч'!$E$25:$F$30,2,0),"")</f>
        <v>-0.01</v>
      </c>
      <c r="Y9" s="116">
        <f>IFERROR(VLOOKUP(O9,'Коэфф для прайса 1 оч'!$E$32:$F$34,2,0),"")</f>
        <v>0.03</v>
      </c>
      <c r="Z9" s="116">
        <f>IFERROR(VLOOKUP(P9,'Коэфф для прайса 1 оч'!$E$36:$F$38,2,0),"")</f>
        <v>0.03</v>
      </c>
      <c r="AA9" s="116">
        <f>IFERROR(VLOOKUP(Q9,'Коэфф для прайса 1 оч'!$E$40:$F$43,2,0),"")</f>
        <v>-5.0000000000000001E-3</v>
      </c>
      <c r="AB9" s="117">
        <f>IFERROR(VLOOKUP(R9,'Коэфф для прайса 1 оч'!$E$45:$F$59,2,0),"")</f>
        <v>7.0000000000000007E-2</v>
      </c>
      <c r="AC9" s="116">
        <f>IFERROR(VLOOKUP(T9,'Коэфф для прайса 1 оч'!$E$61:$F$67,2,0),"")</f>
        <v>0</v>
      </c>
      <c r="AD9" s="116">
        <f>IFERROR(VLOOKUP(U9,'Коэфф для прайса 1 оч'!$E$69:$F$82,2,0),"")</f>
        <v>-1.6E-2</v>
      </c>
      <c r="AE9" s="116">
        <f>IFERROR(VLOOKUP(PriceList[[#This Row],[Корпус]],'Коэфф для прайса 1 оч'!$I$10:$J$15,2,0),"")</f>
        <v>0</v>
      </c>
      <c r="AF9" s="95">
        <f t="shared" si="3"/>
        <v>359373</v>
      </c>
      <c r="AG9" s="96">
        <f t="shared" si="4"/>
        <v>17864431.830000002</v>
      </c>
      <c r="AH9" s="97">
        <v>0</v>
      </c>
      <c r="AI9" s="98">
        <f t="shared" si="5"/>
        <v>359373</v>
      </c>
      <c r="AJ9" s="99">
        <f t="shared" si="6"/>
        <v>17864431.830000002</v>
      </c>
      <c r="AK9" s="84" t="s">
        <v>71</v>
      </c>
      <c r="AL9" s="91">
        <v>0.1</v>
      </c>
      <c r="AM9" s="287">
        <f>PriceList[[#This Row],[ИТОГ Цена за кв.м, руб]]*(1+PriceList[[#This Row],[Максимальная скидка]])</f>
        <v>395310.30000000005</v>
      </c>
      <c r="AN9" s="287">
        <f>PriceList[[#This Row],[Цена за кв.м. в CRM]]*PriceList[[#This Row],[Площадь, кв.м]]</f>
        <v>19650875.013000004</v>
      </c>
      <c r="AO9" s="287">
        <v>6000</v>
      </c>
      <c r="AP9" s="335">
        <f>PriceList[[#This Row],[Цена за кв.м. в CRM]]+PriceList[[#This Row],[Бронь]]</f>
        <v>401310.30000000005</v>
      </c>
      <c r="AQ9" s="335">
        <f>PriceList[[#This Row],[Цена за кв.м. в сайт]]*PriceList[[#This Row],[Площадь, кв.м]]</f>
        <v>19949135.013000004</v>
      </c>
      <c r="AR9" s="84" t="str">
        <f t="shared" si="7"/>
        <v>С1-104</v>
      </c>
      <c r="AS9" s="88" t="str">
        <f t="shared" si="8"/>
        <v>Ст</v>
      </c>
      <c r="AT9" s="89">
        <f t="shared" si="9"/>
        <v>49.71</v>
      </c>
      <c r="AU9" s="99">
        <f>PriceList[[#This Row],[Цена за кв.м. в CRM]]</f>
        <v>395310.30000000005</v>
      </c>
      <c r="AV9" s="100" t="str">
        <f t="shared" si="10"/>
        <v>Резерв</v>
      </c>
      <c r="AW9" s="99"/>
      <c r="AX9" s="342"/>
      <c r="AZ9" s="353">
        <f>(PriceList[[#This Row],[Цена за кв.м. в сайт]])+$AZ$1</f>
        <v>401810.30000000005</v>
      </c>
      <c r="BA9" s="353">
        <f>AZ9*PriceList[[#This Row],[Площадь, кв.м]]</f>
        <v>19973990.013000004</v>
      </c>
      <c r="BB9" s="346">
        <f>BA9-PriceList[[#This Row],[Стоимость, руб для сбронированием]]</f>
        <v>24855</v>
      </c>
      <c r="BC9" s="14"/>
      <c r="BD9" s="345">
        <f t="shared" si="11"/>
        <v>401800</v>
      </c>
      <c r="BE9" s="353">
        <f>BD9*PriceList[[#This Row],[Площадь, кв.м]]</f>
        <v>19973478</v>
      </c>
      <c r="BF9" s="14"/>
      <c r="BG9" s="345">
        <f>BE9-$BG$1*PriceList[[#This Row],[Площадь, кв.м]]</f>
        <v>19675218</v>
      </c>
      <c r="BH9" s="353">
        <f t="shared" si="12"/>
        <v>298260</v>
      </c>
      <c r="BI9" s="345">
        <f>BG9/PriceList[[#This Row],[Площадь, кв.м]]</f>
        <v>395800</v>
      </c>
      <c r="BJ9" s="355">
        <f t="shared" si="13"/>
        <v>1.5159171298635674E-2</v>
      </c>
      <c r="BL9" s="345"/>
      <c r="BM9" s="353"/>
    </row>
    <row r="10" spans="1:65" ht="14.25" hidden="1" customHeight="1">
      <c r="A10" s="84">
        <v>105</v>
      </c>
      <c r="B10" s="84" t="s">
        <v>191</v>
      </c>
      <c r="C10" s="85">
        <v>105</v>
      </c>
      <c r="D10" s="85" t="s">
        <v>64</v>
      </c>
      <c r="E10" s="86">
        <v>4</v>
      </c>
      <c r="F10" s="84">
        <v>10</v>
      </c>
      <c r="G10" s="87">
        <v>28.6</v>
      </c>
      <c r="H10" s="88" t="s">
        <v>1</v>
      </c>
      <c r="I10" s="88" t="s">
        <v>1</v>
      </c>
      <c r="J10" s="89">
        <v>4.25</v>
      </c>
      <c r="K10" s="89">
        <f t="shared" si="0"/>
        <v>1.28</v>
      </c>
      <c r="L10" s="89">
        <f t="shared" si="1"/>
        <v>24.35</v>
      </c>
      <c r="M10" s="89">
        <f t="shared" si="2"/>
        <v>25.630000000000003</v>
      </c>
      <c r="N10" s="90" t="s">
        <v>65</v>
      </c>
      <c r="O10" s="90" t="s">
        <v>66</v>
      </c>
      <c r="P10" s="90" t="s">
        <v>67</v>
      </c>
      <c r="Q10" s="91" t="s">
        <v>97</v>
      </c>
      <c r="R10" s="92" t="s">
        <v>116</v>
      </c>
      <c r="S10" s="92" t="s">
        <v>116</v>
      </c>
      <c r="T10" s="93" t="s">
        <v>73</v>
      </c>
      <c r="U10" s="84">
        <v>42</v>
      </c>
      <c r="V10" s="94">
        <f>IFERROR(VLOOKUP(H10,'Коэфф для прайса 1 оч'!$A$3:$C$6,3,0),"")</f>
        <v>327000</v>
      </c>
      <c r="W10" s="91">
        <f>IFERROR(VLOOKUP(E10,'Коэфф для прайса 1 оч'!$A$10:$C$23,3,0),"")</f>
        <v>0</v>
      </c>
      <c r="X10" s="116">
        <f>IFERROR(VLOOKUP(N10,'Коэфф для прайса 1 оч'!$E$25:$F$30,2,0),"")</f>
        <v>0.04</v>
      </c>
      <c r="Y10" s="116">
        <f>IFERROR(VLOOKUP(O10,'Коэфф для прайса 1 оч'!$E$32:$F$34,2,0),"")</f>
        <v>0</v>
      </c>
      <c r="Z10" s="116">
        <f>IFERROR(VLOOKUP(P10,'Коэфф для прайса 1 оч'!$E$36:$F$38,2,0),"")</f>
        <v>0.03</v>
      </c>
      <c r="AA10" s="116">
        <f>IFERROR(VLOOKUP(Q10,'Коэфф для прайса 1 оч'!$E$40:$F$43,2,0),"")</f>
        <v>-5.0000000000000001E-3</v>
      </c>
      <c r="AB10" s="117">
        <f>IFERROR(VLOOKUP(R10,'Коэфф для прайса 1 оч'!$E$45:$F$59,2,0),"")</f>
        <v>7.0000000000000007E-2</v>
      </c>
      <c r="AC10" s="116">
        <f>IFERROR(VLOOKUP(T10,'Коэфф для прайса 1 оч'!$E$61:$F$67,2,0),"")</f>
        <v>0</v>
      </c>
      <c r="AD10" s="116">
        <f>IFERROR(VLOOKUP(U10,'Коэфф для прайса 1 оч'!$E$69:$F$82,2,0),"")</f>
        <v>-1.6E-2</v>
      </c>
      <c r="AE10" s="116">
        <f>IFERROR(VLOOKUP(PriceList[[#This Row],[Корпус]],'Коэфф для прайса 1 оч'!$I$10:$J$15,2,0),"")</f>
        <v>0</v>
      </c>
      <c r="AF10" s="95">
        <f t="shared" si="3"/>
        <v>365913</v>
      </c>
      <c r="AG10" s="96">
        <f t="shared" si="4"/>
        <v>10465111.800000001</v>
      </c>
      <c r="AH10" s="97">
        <v>0</v>
      </c>
      <c r="AI10" s="98">
        <f t="shared" si="5"/>
        <v>365913</v>
      </c>
      <c r="AJ10" s="99">
        <f t="shared" si="6"/>
        <v>10465111.800000001</v>
      </c>
      <c r="AK10" s="84" t="s">
        <v>71</v>
      </c>
      <c r="AL10" s="91">
        <v>0.1</v>
      </c>
      <c r="AM10" s="287">
        <f>PriceList[[#This Row],[ИТОГ Цена за кв.м, руб]]*(1+PriceList[[#This Row],[Максимальная скидка]])</f>
        <v>402504.30000000005</v>
      </c>
      <c r="AN10" s="287">
        <f>PriceList[[#This Row],[Цена за кв.м. в CRM]]*PriceList[[#This Row],[Площадь, кв.м]]</f>
        <v>11511622.980000002</v>
      </c>
      <c r="AO10" s="287">
        <v>6000</v>
      </c>
      <c r="AP10" s="335">
        <f>PriceList[[#This Row],[Цена за кв.м. в CRM]]+PriceList[[#This Row],[Бронь]]</f>
        <v>408504.30000000005</v>
      </c>
      <c r="AQ10" s="335">
        <f>PriceList[[#This Row],[Цена за кв.м. в сайт]]*PriceList[[#This Row],[Площадь, кв.м]]</f>
        <v>11683222.980000002</v>
      </c>
      <c r="AR10" s="84" t="str">
        <f t="shared" si="7"/>
        <v>С1-105</v>
      </c>
      <c r="AS10" s="88" t="str">
        <f t="shared" si="8"/>
        <v>Ст</v>
      </c>
      <c r="AT10" s="89">
        <f t="shared" si="9"/>
        <v>28.6</v>
      </c>
      <c r="AU10" s="99">
        <f>PriceList[[#This Row],[Цена за кв.м. в CRM]]</f>
        <v>402504.30000000005</v>
      </c>
      <c r="AV10" s="100" t="str">
        <f t="shared" si="10"/>
        <v>Резерв</v>
      </c>
      <c r="AW10" s="99"/>
      <c r="AX10" s="342"/>
      <c r="AZ10" s="353">
        <f>(PriceList[[#This Row],[Цена за кв.м. в сайт]])+$AZ$1</f>
        <v>409004.30000000005</v>
      </c>
      <c r="BA10" s="353">
        <f>AZ10*PriceList[[#This Row],[Площадь, кв.м]]</f>
        <v>11697522.980000002</v>
      </c>
      <c r="BB10" s="346">
        <f>BA10-PriceList[[#This Row],[Стоимость, руб для сбронированием]]</f>
        <v>14300</v>
      </c>
      <c r="BC10" s="14"/>
      <c r="BD10" s="345">
        <f t="shared" si="11"/>
        <v>409000</v>
      </c>
      <c r="BE10" s="353">
        <f>BD10*PriceList[[#This Row],[Площадь, кв.м]]</f>
        <v>11697400</v>
      </c>
      <c r="BF10" s="14"/>
      <c r="BG10" s="345">
        <f>BE10-$BG$1*PriceList[[#This Row],[Площадь, кв.м]]</f>
        <v>11525800</v>
      </c>
      <c r="BH10" s="353">
        <f t="shared" si="12"/>
        <v>171600</v>
      </c>
      <c r="BI10" s="345">
        <f>BG10/PriceList[[#This Row],[Площадь, кв.м]]</f>
        <v>403000</v>
      </c>
      <c r="BJ10" s="355">
        <f t="shared" si="13"/>
        <v>1.488833746898263E-2</v>
      </c>
      <c r="BL10" s="345"/>
      <c r="BM10" s="353"/>
    </row>
    <row r="11" spans="1:65" ht="14.25" hidden="1" customHeight="1">
      <c r="A11" s="84">
        <v>106</v>
      </c>
      <c r="B11" s="84" t="s">
        <v>192</v>
      </c>
      <c r="C11" s="85">
        <v>106</v>
      </c>
      <c r="D11" s="85" t="s">
        <v>64</v>
      </c>
      <c r="E11" s="86">
        <v>4</v>
      </c>
      <c r="F11" s="84">
        <v>11</v>
      </c>
      <c r="G11" s="87">
        <v>29.24</v>
      </c>
      <c r="H11" s="88" t="s">
        <v>1</v>
      </c>
      <c r="I11" s="88" t="s">
        <v>1</v>
      </c>
      <c r="J11" s="89">
        <v>4.25</v>
      </c>
      <c r="K11" s="89">
        <f t="shared" si="0"/>
        <v>1.28</v>
      </c>
      <c r="L11" s="89">
        <f t="shared" si="1"/>
        <v>24.99</v>
      </c>
      <c r="M11" s="89">
        <f t="shared" si="2"/>
        <v>26.27</v>
      </c>
      <c r="N11" s="90" t="s">
        <v>65</v>
      </c>
      <c r="O11" s="90" t="s">
        <v>66</v>
      </c>
      <c r="P11" s="90" t="s">
        <v>67</v>
      </c>
      <c r="Q11" s="91" t="s">
        <v>97</v>
      </c>
      <c r="R11" s="92" t="s">
        <v>116</v>
      </c>
      <c r="S11" s="92" t="s">
        <v>116</v>
      </c>
      <c r="T11" s="93" t="s">
        <v>73</v>
      </c>
      <c r="U11" s="84">
        <v>42</v>
      </c>
      <c r="V11" s="94">
        <f>IFERROR(VLOOKUP(H11,'Коэфф для прайса 1 оч'!$A$3:$C$6,3,0),"")</f>
        <v>327000</v>
      </c>
      <c r="W11" s="91">
        <f>IFERROR(VLOOKUP(E11,'Коэфф для прайса 1 оч'!$A$10:$C$23,3,0),"")</f>
        <v>0</v>
      </c>
      <c r="X11" s="116">
        <f>IFERROR(VLOOKUP(N11,'Коэфф для прайса 1 оч'!$E$25:$F$30,2,0),"")</f>
        <v>0.04</v>
      </c>
      <c r="Y11" s="116">
        <f>IFERROR(VLOOKUP(O11,'Коэфф для прайса 1 оч'!$E$32:$F$34,2,0),"")</f>
        <v>0</v>
      </c>
      <c r="Z11" s="116">
        <f>IFERROR(VLOOKUP(P11,'Коэфф для прайса 1 оч'!$E$36:$F$38,2,0),"")</f>
        <v>0.03</v>
      </c>
      <c r="AA11" s="116">
        <f>IFERROR(VLOOKUP(Q11,'Коэфф для прайса 1 оч'!$E$40:$F$43,2,0),"")</f>
        <v>-5.0000000000000001E-3</v>
      </c>
      <c r="AB11" s="117">
        <f>IFERROR(VLOOKUP(R11,'Коэфф для прайса 1 оч'!$E$45:$F$59,2,0),"")</f>
        <v>7.0000000000000007E-2</v>
      </c>
      <c r="AC11" s="116">
        <f>IFERROR(VLOOKUP(T11,'Коэфф для прайса 1 оч'!$E$61:$F$67,2,0),"")</f>
        <v>0</v>
      </c>
      <c r="AD11" s="116">
        <f>IFERROR(VLOOKUP(U11,'Коэфф для прайса 1 оч'!$E$69:$F$82,2,0),"")</f>
        <v>-1.6E-2</v>
      </c>
      <c r="AE11" s="116">
        <f>IFERROR(VLOOKUP(PriceList[[#This Row],[Корпус]],'Коэфф для прайса 1 оч'!$I$10:$J$15,2,0),"")</f>
        <v>0</v>
      </c>
      <c r="AF11" s="95">
        <f t="shared" si="3"/>
        <v>365913</v>
      </c>
      <c r="AG11" s="96">
        <f t="shared" si="4"/>
        <v>10699296.119999999</v>
      </c>
      <c r="AH11" s="97">
        <v>0</v>
      </c>
      <c r="AI11" s="98">
        <f t="shared" si="5"/>
        <v>365913</v>
      </c>
      <c r="AJ11" s="99">
        <f t="shared" si="6"/>
        <v>10699296.119999999</v>
      </c>
      <c r="AK11" s="84" t="s">
        <v>71</v>
      </c>
      <c r="AL11" s="91">
        <v>0.1</v>
      </c>
      <c r="AM11" s="287">
        <f>PriceList[[#This Row],[ИТОГ Цена за кв.м, руб]]*(1+PriceList[[#This Row],[Максимальная скидка]])</f>
        <v>402504.30000000005</v>
      </c>
      <c r="AN11" s="287">
        <f>PriceList[[#This Row],[Цена за кв.м. в CRM]]*PriceList[[#This Row],[Площадь, кв.м]]</f>
        <v>11769225.732000001</v>
      </c>
      <c r="AO11" s="287">
        <v>6000</v>
      </c>
      <c r="AP11" s="335">
        <f>PriceList[[#This Row],[Цена за кв.м. в CRM]]+PriceList[[#This Row],[Бронь]]</f>
        <v>408504.30000000005</v>
      </c>
      <c r="AQ11" s="335">
        <f>PriceList[[#This Row],[Цена за кв.м. в сайт]]*PriceList[[#This Row],[Площадь, кв.м]]</f>
        <v>11944665.732000001</v>
      </c>
      <c r="AR11" s="84" t="str">
        <f t="shared" si="7"/>
        <v>С1-106</v>
      </c>
      <c r="AS11" s="88" t="str">
        <f t="shared" si="8"/>
        <v>Ст</v>
      </c>
      <c r="AT11" s="89">
        <f t="shared" si="9"/>
        <v>29.24</v>
      </c>
      <c r="AU11" s="99">
        <f>PriceList[[#This Row],[Цена за кв.м. в CRM]]</f>
        <v>402504.30000000005</v>
      </c>
      <c r="AV11" s="100" t="str">
        <f t="shared" si="10"/>
        <v>Резерв</v>
      </c>
      <c r="AW11" s="99"/>
      <c r="AX11" s="342"/>
      <c r="AZ11" s="353">
        <f>(PriceList[[#This Row],[Цена за кв.м. в сайт]])+$AZ$1</f>
        <v>409004.30000000005</v>
      </c>
      <c r="BA11" s="353">
        <f>AZ11*PriceList[[#This Row],[Площадь, кв.м]]</f>
        <v>11959285.732000001</v>
      </c>
      <c r="BB11" s="346">
        <f>BA11-PriceList[[#This Row],[Стоимость, руб для сбронированием]]</f>
        <v>14620</v>
      </c>
      <c r="BC11" s="14"/>
      <c r="BD11" s="345">
        <f t="shared" si="11"/>
        <v>409000</v>
      </c>
      <c r="BE11" s="353">
        <f>BD11*PriceList[[#This Row],[Площадь, кв.м]]</f>
        <v>11959160</v>
      </c>
      <c r="BF11" s="14"/>
      <c r="BG11" s="345">
        <f>BE11-$BG$1*PriceList[[#This Row],[Площадь, кв.м]]</f>
        <v>11783720</v>
      </c>
      <c r="BH11" s="353">
        <f t="shared" si="12"/>
        <v>175440</v>
      </c>
      <c r="BI11" s="345">
        <f>BG11/PriceList[[#This Row],[Площадь, кв.м]]</f>
        <v>403000</v>
      </c>
      <c r="BJ11" s="355">
        <f t="shared" si="13"/>
        <v>1.488833746898263E-2</v>
      </c>
      <c r="BL11" s="345"/>
      <c r="BM11" s="353"/>
    </row>
    <row r="12" spans="1:65" ht="14.25" hidden="1" customHeight="1">
      <c r="A12" s="84">
        <v>107</v>
      </c>
      <c r="B12" s="84" t="s">
        <v>193</v>
      </c>
      <c r="C12" s="85">
        <v>107</v>
      </c>
      <c r="D12" s="85" t="s">
        <v>64</v>
      </c>
      <c r="E12" s="86">
        <v>4</v>
      </c>
      <c r="F12" s="84">
        <v>12</v>
      </c>
      <c r="G12" s="87">
        <v>29.24</v>
      </c>
      <c r="H12" s="88" t="s">
        <v>1</v>
      </c>
      <c r="I12" s="88" t="s">
        <v>1</v>
      </c>
      <c r="J12" s="89">
        <v>4.25</v>
      </c>
      <c r="K12" s="89">
        <f t="shared" si="0"/>
        <v>1.28</v>
      </c>
      <c r="L12" s="89">
        <f t="shared" si="1"/>
        <v>24.99</v>
      </c>
      <c r="M12" s="89">
        <f t="shared" si="2"/>
        <v>26.27</v>
      </c>
      <c r="N12" s="90" t="s">
        <v>65</v>
      </c>
      <c r="O12" s="90" t="s">
        <v>66</v>
      </c>
      <c r="P12" s="90" t="s">
        <v>67</v>
      </c>
      <c r="Q12" s="91" t="s">
        <v>97</v>
      </c>
      <c r="R12" s="92" t="s">
        <v>116</v>
      </c>
      <c r="S12" s="92" t="s">
        <v>116</v>
      </c>
      <c r="T12" s="93" t="s">
        <v>73</v>
      </c>
      <c r="U12" s="84">
        <v>42</v>
      </c>
      <c r="V12" s="94">
        <f>IFERROR(VLOOKUP(H12,'Коэфф для прайса 1 оч'!$A$3:$C$6,3,0),"")</f>
        <v>327000</v>
      </c>
      <c r="W12" s="91">
        <f>IFERROR(VLOOKUP(E12,'Коэфф для прайса 1 оч'!$A$10:$C$23,3,0),"")</f>
        <v>0</v>
      </c>
      <c r="X12" s="116">
        <f>IFERROR(VLOOKUP(N12,'Коэфф для прайса 1 оч'!$E$25:$F$30,2,0),"")</f>
        <v>0.04</v>
      </c>
      <c r="Y12" s="116">
        <f>IFERROR(VLOOKUP(O12,'Коэфф для прайса 1 оч'!$E$32:$F$34,2,0),"")</f>
        <v>0</v>
      </c>
      <c r="Z12" s="116">
        <f>IFERROR(VLOOKUP(P12,'Коэфф для прайса 1 оч'!$E$36:$F$38,2,0),"")</f>
        <v>0.03</v>
      </c>
      <c r="AA12" s="116">
        <f>IFERROR(VLOOKUP(Q12,'Коэфф для прайса 1 оч'!$E$40:$F$43,2,0),"")</f>
        <v>-5.0000000000000001E-3</v>
      </c>
      <c r="AB12" s="117">
        <f>IFERROR(VLOOKUP(R12,'Коэфф для прайса 1 оч'!$E$45:$F$59,2,0),"")</f>
        <v>7.0000000000000007E-2</v>
      </c>
      <c r="AC12" s="116">
        <f>IFERROR(VLOOKUP(T12,'Коэфф для прайса 1 оч'!$E$61:$F$67,2,0),"")</f>
        <v>0</v>
      </c>
      <c r="AD12" s="116">
        <f>IFERROR(VLOOKUP(U12,'Коэфф для прайса 1 оч'!$E$69:$F$82,2,0),"")</f>
        <v>-1.6E-2</v>
      </c>
      <c r="AE12" s="116">
        <f>IFERROR(VLOOKUP(PriceList[[#This Row],[Корпус]],'Коэфф для прайса 1 оч'!$I$10:$J$15,2,0),"")</f>
        <v>0</v>
      </c>
      <c r="AF12" s="95">
        <f t="shared" si="3"/>
        <v>365913</v>
      </c>
      <c r="AG12" s="96">
        <f t="shared" si="4"/>
        <v>10699296.119999999</v>
      </c>
      <c r="AH12" s="97">
        <v>0</v>
      </c>
      <c r="AI12" s="98">
        <f t="shared" si="5"/>
        <v>365913</v>
      </c>
      <c r="AJ12" s="99">
        <f t="shared" si="6"/>
        <v>10699296.119999999</v>
      </c>
      <c r="AK12" s="84" t="s">
        <v>71</v>
      </c>
      <c r="AL12" s="91">
        <v>0.1</v>
      </c>
      <c r="AM12" s="287">
        <f>PriceList[[#This Row],[ИТОГ Цена за кв.м, руб]]*(1+PriceList[[#This Row],[Максимальная скидка]])</f>
        <v>402504.30000000005</v>
      </c>
      <c r="AN12" s="287">
        <f>PriceList[[#This Row],[Цена за кв.м. в CRM]]*PriceList[[#This Row],[Площадь, кв.м]]</f>
        <v>11769225.732000001</v>
      </c>
      <c r="AO12" s="287">
        <v>6000</v>
      </c>
      <c r="AP12" s="335">
        <f>PriceList[[#This Row],[Цена за кв.м. в CRM]]+PriceList[[#This Row],[Бронь]]</f>
        <v>408504.30000000005</v>
      </c>
      <c r="AQ12" s="335">
        <f>PriceList[[#This Row],[Цена за кв.м. в сайт]]*PriceList[[#This Row],[Площадь, кв.м]]</f>
        <v>11944665.732000001</v>
      </c>
      <c r="AR12" s="84" t="str">
        <f t="shared" si="7"/>
        <v>С1-107</v>
      </c>
      <c r="AS12" s="88" t="str">
        <f t="shared" si="8"/>
        <v>Ст</v>
      </c>
      <c r="AT12" s="89">
        <f t="shared" si="9"/>
        <v>29.24</v>
      </c>
      <c r="AU12" s="99">
        <f>PriceList[[#This Row],[Цена за кв.м. в CRM]]</f>
        <v>402504.30000000005</v>
      </c>
      <c r="AV12" s="100" t="str">
        <f t="shared" si="10"/>
        <v>Резерв</v>
      </c>
      <c r="AW12" s="99"/>
      <c r="AX12" s="342"/>
      <c r="AZ12" s="353">
        <f>(PriceList[[#This Row],[Цена за кв.м. в сайт]])+$AZ$1</f>
        <v>409004.30000000005</v>
      </c>
      <c r="BA12" s="353">
        <f>AZ12*PriceList[[#This Row],[Площадь, кв.м]]</f>
        <v>11959285.732000001</v>
      </c>
      <c r="BB12" s="346">
        <f>BA12-PriceList[[#This Row],[Стоимость, руб для сбронированием]]</f>
        <v>14620</v>
      </c>
      <c r="BC12" s="14"/>
      <c r="BD12" s="345">
        <f t="shared" si="11"/>
        <v>409000</v>
      </c>
      <c r="BE12" s="353">
        <f>BD12*PriceList[[#This Row],[Площадь, кв.м]]</f>
        <v>11959160</v>
      </c>
      <c r="BF12" s="14"/>
      <c r="BG12" s="345">
        <f>BE12-$BG$1*PriceList[[#This Row],[Площадь, кв.м]]</f>
        <v>11783720</v>
      </c>
      <c r="BH12" s="353">
        <f t="shared" si="12"/>
        <v>175440</v>
      </c>
      <c r="BI12" s="345">
        <f>BG12/PriceList[[#This Row],[Площадь, кв.м]]</f>
        <v>403000</v>
      </c>
      <c r="BJ12" s="355">
        <f t="shared" si="13"/>
        <v>1.488833746898263E-2</v>
      </c>
      <c r="BL12" s="345"/>
      <c r="BM12" s="353"/>
    </row>
    <row r="13" spans="1:65" ht="14.25" hidden="1" customHeight="1">
      <c r="A13" s="84">
        <v>108</v>
      </c>
      <c r="B13" s="84" t="s">
        <v>194</v>
      </c>
      <c r="C13" s="85">
        <v>108</v>
      </c>
      <c r="D13" s="85" t="s">
        <v>64</v>
      </c>
      <c r="E13" s="86">
        <v>4</v>
      </c>
      <c r="F13" s="84">
        <v>13</v>
      </c>
      <c r="G13" s="87">
        <v>29.24</v>
      </c>
      <c r="H13" s="88" t="s">
        <v>1</v>
      </c>
      <c r="I13" s="88" t="s">
        <v>1</v>
      </c>
      <c r="J13" s="89">
        <v>4.25</v>
      </c>
      <c r="K13" s="89">
        <f t="shared" si="0"/>
        <v>1.28</v>
      </c>
      <c r="L13" s="89">
        <f t="shared" si="1"/>
        <v>24.99</v>
      </c>
      <c r="M13" s="89">
        <f t="shared" si="2"/>
        <v>26.27</v>
      </c>
      <c r="N13" s="90" t="s">
        <v>65</v>
      </c>
      <c r="O13" s="90" t="s">
        <v>66</v>
      </c>
      <c r="P13" s="90" t="s">
        <v>67</v>
      </c>
      <c r="Q13" s="91" t="s">
        <v>94</v>
      </c>
      <c r="R13" s="92" t="s">
        <v>116</v>
      </c>
      <c r="S13" s="92" t="s">
        <v>116</v>
      </c>
      <c r="T13" s="93" t="s">
        <v>73</v>
      </c>
      <c r="U13" s="84">
        <v>42</v>
      </c>
      <c r="V13" s="94">
        <f>IFERROR(VLOOKUP(H13,'Коэфф для прайса 1 оч'!$A$3:$C$6,3,0),"")</f>
        <v>327000</v>
      </c>
      <c r="W13" s="91">
        <f>IFERROR(VLOOKUP(E13,'Коэфф для прайса 1 оч'!$A$10:$C$23,3,0),"")</f>
        <v>0</v>
      </c>
      <c r="X13" s="116">
        <f>IFERROR(VLOOKUP(N13,'Коэфф для прайса 1 оч'!$E$25:$F$30,2,0),"")</f>
        <v>0.04</v>
      </c>
      <c r="Y13" s="116">
        <f>IFERROR(VLOOKUP(O13,'Коэфф для прайса 1 оч'!$E$32:$F$34,2,0),"")</f>
        <v>0</v>
      </c>
      <c r="Z13" s="116">
        <f>IFERROR(VLOOKUP(P13,'Коэфф для прайса 1 оч'!$E$36:$F$38,2,0),"")</f>
        <v>0.03</v>
      </c>
      <c r="AA13" s="116">
        <f>IFERROR(VLOOKUP(Q13,'Коэфф для прайса 1 оч'!$E$40:$F$43,2,0),"")</f>
        <v>0</v>
      </c>
      <c r="AB13" s="117">
        <f>IFERROR(VLOOKUP(R13,'Коэфф для прайса 1 оч'!$E$45:$F$59,2,0),"")</f>
        <v>7.0000000000000007E-2</v>
      </c>
      <c r="AC13" s="116">
        <f>IFERROR(VLOOKUP(T13,'Коэфф для прайса 1 оч'!$E$61:$F$67,2,0),"")</f>
        <v>0</v>
      </c>
      <c r="AD13" s="116">
        <f>IFERROR(VLOOKUP(U13,'Коэфф для прайса 1 оч'!$E$69:$F$82,2,0),"")</f>
        <v>-1.6E-2</v>
      </c>
      <c r="AE13" s="116">
        <f>IFERROR(VLOOKUP(PriceList[[#This Row],[Корпус]],'Коэфф для прайса 1 оч'!$I$10:$J$15,2,0),"")</f>
        <v>0</v>
      </c>
      <c r="AF13" s="95">
        <f t="shared" si="3"/>
        <v>367548</v>
      </c>
      <c r="AG13" s="96">
        <f t="shared" si="4"/>
        <v>10747103.52</v>
      </c>
      <c r="AH13" s="97">
        <v>0</v>
      </c>
      <c r="AI13" s="98">
        <f t="shared" si="5"/>
        <v>367548</v>
      </c>
      <c r="AJ13" s="99">
        <f t="shared" si="6"/>
        <v>10747103.52</v>
      </c>
      <c r="AK13" s="84" t="s">
        <v>71</v>
      </c>
      <c r="AL13" s="91">
        <v>0.1</v>
      </c>
      <c r="AM13" s="287">
        <f>PriceList[[#This Row],[ИТОГ Цена за кв.м, руб]]*(1+PriceList[[#This Row],[Максимальная скидка]])</f>
        <v>404302.80000000005</v>
      </c>
      <c r="AN13" s="287">
        <f>PriceList[[#This Row],[Цена за кв.м. в CRM]]*PriceList[[#This Row],[Площадь, кв.м]]</f>
        <v>11821813.872000001</v>
      </c>
      <c r="AO13" s="287">
        <v>6000</v>
      </c>
      <c r="AP13" s="335">
        <f>PriceList[[#This Row],[Цена за кв.м. в CRM]]+PriceList[[#This Row],[Бронь]]</f>
        <v>410302.80000000005</v>
      </c>
      <c r="AQ13" s="335">
        <f>PriceList[[#This Row],[Цена за кв.м. в сайт]]*PriceList[[#This Row],[Площадь, кв.м]]</f>
        <v>11997253.872000001</v>
      </c>
      <c r="AR13" s="84" t="str">
        <f t="shared" si="7"/>
        <v>С1-108</v>
      </c>
      <c r="AS13" s="88" t="str">
        <f t="shared" si="8"/>
        <v>Ст</v>
      </c>
      <c r="AT13" s="89">
        <f t="shared" si="9"/>
        <v>29.24</v>
      </c>
      <c r="AU13" s="99">
        <f>PriceList[[#This Row],[Цена за кв.м. в CRM]]</f>
        <v>404302.80000000005</v>
      </c>
      <c r="AV13" s="100" t="str">
        <f t="shared" si="10"/>
        <v>Резерв</v>
      </c>
      <c r="AW13" s="99"/>
      <c r="AX13" s="342"/>
      <c r="AZ13" s="353">
        <f>(PriceList[[#This Row],[Цена за кв.м. в сайт]])+$AZ$1</f>
        <v>410802.80000000005</v>
      </c>
      <c r="BA13" s="353">
        <f>AZ13*PriceList[[#This Row],[Площадь, кв.м]]</f>
        <v>12011873.872000001</v>
      </c>
      <c r="BB13" s="346">
        <f>BA13-PriceList[[#This Row],[Стоимость, руб для сбронированием]]</f>
        <v>14620</v>
      </c>
      <c r="BC13" s="14"/>
      <c r="BD13" s="345">
        <f t="shared" si="11"/>
        <v>410800</v>
      </c>
      <c r="BE13" s="353">
        <f>BD13*PriceList[[#This Row],[Площадь, кв.м]]</f>
        <v>12011792</v>
      </c>
      <c r="BF13" s="14"/>
      <c r="BG13" s="345">
        <f>BE13-$BG$1*PriceList[[#This Row],[Площадь, кв.м]]</f>
        <v>11836352</v>
      </c>
      <c r="BH13" s="353">
        <f t="shared" si="12"/>
        <v>175440</v>
      </c>
      <c r="BI13" s="345">
        <f>BG13/PriceList[[#This Row],[Площадь, кв.м]]</f>
        <v>404800</v>
      </c>
      <c r="BJ13" s="355">
        <f t="shared" si="13"/>
        <v>1.4822134387351778E-2</v>
      </c>
      <c r="BL13" s="345"/>
      <c r="BM13" s="353"/>
    </row>
    <row r="14" spans="1:65" ht="14.25" hidden="1" customHeight="1">
      <c r="A14" s="84">
        <v>109</v>
      </c>
      <c r="B14" s="84" t="s">
        <v>195</v>
      </c>
      <c r="C14" s="85">
        <v>109</v>
      </c>
      <c r="D14" s="85" t="s">
        <v>64</v>
      </c>
      <c r="E14" s="86">
        <v>4</v>
      </c>
      <c r="F14" s="84">
        <v>14</v>
      </c>
      <c r="G14" s="87">
        <v>29.24</v>
      </c>
      <c r="H14" s="88" t="s">
        <v>1</v>
      </c>
      <c r="I14" s="88" t="s">
        <v>1</v>
      </c>
      <c r="J14" s="89">
        <v>4.25</v>
      </c>
      <c r="K14" s="89">
        <f t="shared" si="0"/>
        <v>1.28</v>
      </c>
      <c r="L14" s="89">
        <f t="shared" si="1"/>
        <v>24.99</v>
      </c>
      <c r="M14" s="89">
        <f t="shared" si="2"/>
        <v>26.27</v>
      </c>
      <c r="N14" s="90" t="s">
        <v>65</v>
      </c>
      <c r="O14" s="90" t="s">
        <v>66</v>
      </c>
      <c r="P14" s="90" t="s">
        <v>67</v>
      </c>
      <c r="Q14" s="91" t="s">
        <v>94</v>
      </c>
      <c r="R14" s="92" t="s">
        <v>116</v>
      </c>
      <c r="S14" s="92" t="s">
        <v>116</v>
      </c>
      <c r="T14" s="93" t="s">
        <v>73</v>
      </c>
      <c r="U14" s="84">
        <v>42</v>
      </c>
      <c r="V14" s="94">
        <f>IFERROR(VLOOKUP(H14,'Коэфф для прайса 1 оч'!$A$3:$C$6,3,0),"")</f>
        <v>327000</v>
      </c>
      <c r="W14" s="91">
        <f>IFERROR(VLOOKUP(E14,'Коэфф для прайса 1 оч'!$A$10:$C$23,3,0),"")</f>
        <v>0</v>
      </c>
      <c r="X14" s="116">
        <f>IFERROR(VLOOKUP(N14,'Коэфф для прайса 1 оч'!$E$25:$F$30,2,0),"")</f>
        <v>0.04</v>
      </c>
      <c r="Y14" s="116">
        <f>IFERROR(VLOOKUP(O14,'Коэфф для прайса 1 оч'!$E$32:$F$34,2,0),"")</f>
        <v>0</v>
      </c>
      <c r="Z14" s="116">
        <f>IFERROR(VLOOKUP(P14,'Коэфф для прайса 1 оч'!$E$36:$F$38,2,0),"")</f>
        <v>0.03</v>
      </c>
      <c r="AA14" s="116">
        <f>IFERROR(VLOOKUP(Q14,'Коэфф для прайса 1 оч'!$E$40:$F$43,2,0),"")</f>
        <v>0</v>
      </c>
      <c r="AB14" s="117">
        <f>IFERROR(VLOOKUP(R14,'Коэфф для прайса 1 оч'!$E$45:$F$59,2,0),"")</f>
        <v>7.0000000000000007E-2</v>
      </c>
      <c r="AC14" s="116">
        <f>IFERROR(VLOOKUP(T14,'Коэфф для прайса 1 оч'!$E$61:$F$67,2,0),"")</f>
        <v>0</v>
      </c>
      <c r="AD14" s="116">
        <f>IFERROR(VLOOKUP(U14,'Коэфф для прайса 1 оч'!$E$69:$F$82,2,0),"")</f>
        <v>-1.6E-2</v>
      </c>
      <c r="AE14" s="116">
        <f>IFERROR(VLOOKUP(PriceList[[#This Row],[Корпус]],'Коэфф для прайса 1 оч'!$I$10:$J$15,2,0),"")</f>
        <v>0</v>
      </c>
      <c r="AF14" s="95">
        <f t="shared" si="3"/>
        <v>367548</v>
      </c>
      <c r="AG14" s="96">
        <f t="shared" si="4"/>
        <v>10747103.52</v>
      </c>
      <c r="AH14" s="97">
        <v>0</v>
      </c>
      <c r="AI14" s="98">
        <f t="shared" si="5"/>
        <v>367548</v>
      </c>
      <c r="AJ14" s="99">
        <f t="shared" si="6"/>
        <v>10747103.52</v>
      </c>
      <c r="AK14" s="84" t="s">
        <v>71</v>
      </c>
      <c r="AL14" s="91">
        <v>0.1</v>
      </c>
      <c r="AM14" s="287">
        <f>PriceList[[#This Row],[ИТОГ Цена за кв.м, руб]]*(1+PriceList[[#This Row],[Максимальная скидка]])</f>
        <v>404302.80000000005</v>
      </c>
      <c r="AN14" s="287">
        <f>PriceList[[#This Row],[Цена за кв.м. в CRM]]*PriceList[[#This Row],[Площадь, кв.м]]</f>
        <v>11821813.872000001</v>
      </c>
      <c r="AO14" s="287">
        <v>6000</v>
      </c>
      <c r="AP14" s="335">
        <f>PriceList[[#This Row],[Цена за кв.м. в CRM]]+PriceList[[#This Row],[Бронь]]</f>
        <v>410302.80000000005</v>
      </c>
      <c r="AQ14" s="335">
        <f>PriceList[[#This Row],[Цена за кв.м. в сайт]]*PriceList[[#This Row],[Площадь, кв.м]]</f>
        <v>11997253.872000001</v>
      </c>
      <c r="AR14" s="84" t="str">
        <f t="shared" si="7"/>
        <v>С1-109</v>
      </c>
      <c r="AS14" s="88" t="str">
        <f t="shared" si="8"/>
        <v>Ст</v>
      </c>
      <c r="AT14" s="89">
        <f t="shared" si="9"/>
        <v>29.24</v>
      </c>
      <c r="AU14" s="99">
        <f>PriceList[[#This Row],[Цена за кв.м. в CRM]]</f>
        <v>404302.80000000005</v>
      </c>
      <c r="AV14" s="100" t="str">
        <f t="shared" si="10"/>
        <v>Резерв</v>
      </c>
      <c r="AW14" s="99"/>
      <c r="AX14" s="342"/>
      <c r="AZ14" s="353">
        <f>(PriceList[[#This Row],[Цена за кв.м. в сайт]])+$AZ$1</f>
        <v>410802.80000000005</v>
      </c>
      <c r="BA14" s="353">
        <f>AZ14*PriceList[[#This Row],[Площадь, кв.м]]</f>
        <v>12011873.872000001</v>
      </c>
      <c r="BB14" s="346">
        <f>BA14-PriceList[[#This Row],[Стоимость, руб для сбронированием]]</f>
        <v>14620</v>
      </c>
      <c r="BC14" s="14"/>
      <c r="BD14" s="345">
        <f t="shared" si="11"/>
        <v>410800</v>
      </c>
      <c r="BE14" s="353">
        <f>BD14*PriceList[[#This Row],[Площадь, кв.м]]</f>
        <v>12011792</v>
      </c>
      <c r="BF14" s="14"/>
      <c r="BG14" s="345">
        <f>BE14-$BG$1*PriceList[[#This Row],[Площадь, кв.м]]</f>
        <v>11836352</v>
      </c>
      <c r="BH14" s="353">
        <f t="shared" si="12"/>
        <v>175440</v>
      </c>
      <c r="BI14" s="345">
        <f>BG14/PriceList[[#This Row],[Площадь, кв.м]]</f>
        <v>404800</v>
      </c>
      <c r="BJ14" s="355">
        <f t="shared" si="13"/>
        <v>1.4822134387351778E-2</v>
      </c>
      <c r="BL14" s="345"/>
      <c r="BM14" s="353"/>
    </row>
    <row r="15" spans="1:65" ht="14.25" hidden="1" customHeight="1">
      <c r="A15" s="84">
        <v>11</v>
      </c>
      <c r="B15" s="84" t="s">
        <v>88</v>
      </c>
      <c r="C15" s="85">
        <v>11</v>
      </c>
      <c r="D15" s="85" t="s">
        <v>64</v>
      </c>
      <c r="E15" s="86">
        <v>1</v>
      </c>
      <c r="F15" s="84">
        <v>11</v>
      </c>
      <c r="G15" s="87">
        <v>49.81</v>
      </c>
      <c r="H15" s="88" t="s">
        <v>1</v>
      </c>
      <c r="I15" s="88" t="s">
        <v>1</v>
      </c>
      <c r="J15" s="89">
        <v>10.87</v>
      </c>
      <c r="K15" s="89">
        <f t="shared" si="0"/>
        <v>3.26</v>
      </c>
      <c r="L15" s="89">
        <f t="shared" si="1"/>
        <v>38.940000000000005</v>
      </c>
      <c r="M15" s="89">
        <f t="shared" si="2"/>
        <v>42.2</v>
      </c>
      <c r="N15" s="90" t="s">
        <v>78</v>
      </c>
      <c r="O15" s="90" t="s">
        <v>66</v>
      </c>
      <c r="P15" s="90" t="s">
        <v>67</v>
      </c>
      <c r="Q15" s="91" t="s">
        <v>68</v>
      </c>
      <c r="R15" s="92" t="s">
        <v>84</v>
      </c>
      <c r="S15" s="92" t="s">
        <v>1291</v>
      </c>
      <c r="T15" s="93" t="s">
        <v>70</v>
      </c>
      <c r="U15" s="84">
        <v>13</v>
      </c>
      <c r="V15" s="94">
        <f>IFERROR(VLOOKUP(H15,'Коэфф для прайса 1 оч'!$A$3:$C$6,3,0),"")</f>
        <v>327000</v>
      </c>
      <c r="W15" s="91">
        <f>IFERROR(VLOOKUP(E15,'Коэфф для прайса 1 оч'!$A$10:$C$23,3,0),"")</f>
        <v>-4.4999999999999998E-2</v>
      </c>
      <c r="X15" s="116">
        <f>IFERROR(VLOOKUP(N15,'Коэфф для прайса 1 оч'!$E$25:$F$30,2,0),"")</f>
        <v>-0.02</v>
      </c>
      <c r="Y15" s="116">
        <f>IFERROR(VLOOKUP(O15,'Коэфф для прайса 1 оч'!$E$32:$F$34,2,0),"")</f>
        <v>0</v>
      </c>
      <c r="Z15" s="116">
        <f>IFERROR(VLOOKUP(P15,'Коэфф для прайса 1 оч'!$E$36:$F$38,2,0),"")</f>
        <v>0.03</v>
      </c>
      <c r="AA15" s="116">
        <f>IFERROR(VLOOKUP(Q15,'Коэфф для прайса 1 оч'!$E$40:$F$43,2,0),"")</f>
        <v>5.0000000000000001E-3</v>
      </c>
      <c r="AB15" s="117">
        <f>IFERROR(VLOOKUP(R15,'Коэфф для прайса 1 оч'!$E$45:$F$59,2,0),"")</f>
        <v>-0.01</v>
      </c>
      <c r="AC15" s="116">
        <f>IFERROR(VLOOKUP(T15,'Коэфф для прайса 1 оч'!$E$61:$F$67,2,0),"")</f>
        <v>-0.01</v>
      </c>
      <c r="AD15" s="116">
        <f>IFERROR(VLOOKUP(U15,'Коэфф для прайса 1 оч'!$E$69:$F$82,2,0),"")</f>
        <v>1.2999999999999999E-2</v>
      </c>
      <c r="AE15" s="116">
        <f>IFERROR(VLOOKUP(PriceList[[#This Row],[Корпус]],'Коэфф для прайса 1 оч'!$I$10:$J$15,2,0),"")</f>
        <v>0</v>
      </c>
      <c r="AF15" s="95">
        <f t="shared" si="3"/>
        <v>314901</v>
      </c>
      <c r="AG15" s="96">
        <f t="shared" si="4"/>
        <v>15685218.810000001</v>
      </c>
      <c r="AH15" s="97">
        <v>0</v>
      </c>
      <c r="AI15" s="98">
        <f t="shared" si="5"/>
        <v>314901</v>
      </c>
      <c r="AJ15" s="99">
        <f t="shared" si="6"/>
        <v>15685218.810000001</v>
      </c>
      <c r="AK15" s="84" t="s">
        <v>71</v>
      </c>
      <c r="AL15" s="91">
        <v>0.1</v>
      </c>
      <c r="AM15" s="287">
        <f>PriceList[[#This Row],[ИТОГ Цена за кв.м, руб]]*(1+PriceList[[#This Row],[Максимальная скидка]])</f>
        <v>346391.10000000003</v>
      </c>
      <c r="AN15" s="287">
        <f>PriceList[[#This Row],[Цена за кв.м. в CRM]]*PriceList[[#This Row],[Площадь, кв.м]]</f>
        <v>17253740.691000003</v>
      </c>
      <c r="AO15" s="287">
        <v>6000</v>
      </c>
      <c r="AP15" s="335">
        <f>PriceList[[#This Row],[Цена за кв.м. в CRM]]+PriceList[[#This Row],[Бронь]]</f>
        <v>352391.10000000003</v>
      </c>
      <c r="AQ15" s="335">
        <f>PriceList[[#This Row],[Цена за кв.м. в сайт]]*PriceList[[#This Row],[Площадь, кв.м]]</f>
        <v>17552600.691000003</v>
      </c>
      <c r="AR15" s="84" t="str">
        <f t="shared" si="7"/>
        <v>С1-11</v>
      </c>
      <c r="AS15" s="88" t="str">
        <f t="shared" si="8"/>
        <v>Ст</v>
      </c>
      <c r="AT15" s="89">
        <f t="shared" si="9"/>
        <v>49.81</v>
      </c>
      <c r="AU15" s="99">
        <f>PriceList[[#This Row],[Цена за кв.м. в CRM]]</f>
        <v>346391.10000000003</v>
      </c>
      <c r="AV15" s="100" t="str">
        <f t="shared" si="10"/>
        <v>Резерв</v>
      </c>
      <c r="AW15" s="99"/>
      <c r="AX15" s="342"/>
      <c r="AZ15" s="353">
        <f>(PriceList[[#This Row],[Цена за кв.м. в сайт]])+$AZ$1</f>
        <v>352891.10000000003</v>
      </c>
      <c r="BA15" s="353">
        <f>AZ15*PriceList[[#This Row],[Площадь, кв.м]]</f>
        <v>17577505.691000003</v>
      </c>
      <c r="BB15" s="346">
        <f>BA15-PriceList[[#This Row],[Стоимость, руб для сбронированием]]</f>
        <v>24905</v>
      </c>
      <c r="BC15" s="14"/>
      <c r="BD15" s="345">
        <f t="shared" si="11"/>
        <v>352900</v>
      </c>
      <c r="BE15" s="353">
        <f>BD15*PriceList[[#This Row],[Площадь, кв.м]]</f>
        <v>17577949</v>
      </c>
      <c r="BF15" s="14"/>
      <c r="BG15" s="345">
        <f>BE15-$BG$1*PriceList[[#This Row],[Площадь, кв.м]]</f>
        <v>17279089</v>
      </c>
      <c r="BH15" s="353">
        <f t="shared" si="12"/>
        <v>298860</v>
      </c>
      <c r="BI15" s="345">
        <f>BG15/PriceList[[#This Row],[Площадь, кв.м]]</f>
        <v>346900</v>
      </c>
      <c r="BJ15" s="355">
        <f t="shared" si="13"/>
        <v>1.7296050735082155E-2</v>
      </c>
      <c r="BL15" s="345"/>
      <c r="BM15" s="353"/>
    </row>
    <row r="16" spans="1:65" ht="14.25" hidden="1" customHeight="1">
      <c r="A16" s="84">
        <v>110</v>
      </c>
      <c r="B16" s="84" t="s">
        <v>196</v>
      </c>
      <c r="C16" s="85">
        <v>110</v>
      </c>
      <c r="D16" s="85" t="s">
        <v>64</v>
      </c>
      <c r="E16" s="86">
        <v>4</v>
      </c>
      <c r="F16" s="84">
        <v>15</v>
      </c>
      <c r="G16" s="87">
        <v>53.23</v>
      </c>
      <c r="H16" s="88" t="s">
        <v>2</v>
      </c>
      <c r="I16" s="88" t="s">
        <v>19</v>
      </c>
      <c r="J16" s="89">
        <v>4.76</v>
      </c>
      <c r="K16" s="89">
        <f t="shared" si="0"/>
        <v>1.43</v>
      </c>
      <c r="L16" s="89">
        <f t="shared" si="1"/>
        <v>48.47</v>
      </c>
      <c r="M16" s="89">
        <f t="shared" si="2"/>
        <v>49.9</v>
      </c>
      <c r="N16" s="90" t="s">
        <v>82</v>
      </c>
      <c r="O16" s="90" t="s">
        <v>66</v>
      </c>
      <c r="P16" s="90" t="s">
        <v>67</v>
      </c>
      <c r="Q16" s="91" t="s">
        <v>94</v>
      </c>
      <c r="R16" s="92" t="s">
        <v>116</v>
      </c>
      <c r="S16" s="92" t="s">
        <v>116</v>
      </c>
      <c r="T16" s="93" t="s">
        <v>73</v>
      </c>
      <c r="U16" s="84">
        <v>42</v>
      </c>
      <c r="V16" s="94">
        <f>IFERROR(VLOOKUP(H16,'Коэфф для прайса 1 оч'!$A$3:$C$6,3,0),"")</f>
        <v>313920</v>
      </c>
      <c r="W16" s="91">
        <f>IFERROR(VLOOKUP(E16,'Коэфф для прайса 1 оч'!$A$10:$C$23,3,0),"")</f>
        <v>0</v>
      </c>
      <c r="X16" s="116">
        <f>IFERROR(VLOOKUP(N16,'Коэфф для прайса 1 оч'!$E$25:$F$30,2,0),"")</f>
        <v>-0.01</v>
      </c>
      <c r="Y16" s="116">
        <f>IFERROR(VLOOKUP(O16,'Коэфф для прайса 1 оч'!$E$32:$F$34,2,0),"")</f>
        <v>0</v>
      </c>
      <c r="Z16" s="116">
        <f>IFERROR(VLOOKUP(P16,'Коэфф для прайса 1 оч'!$E$36:$F$38,2,0),"")</f>
        <v>0.03</v>
      </c>
      <c r="AA16" s="116">
        <f>IFERROR(VLOOKUP(Q16,'Коэфф для прайса 1 оч'!$E$40:$F$43,2,0),"")</f>
        <v>0</v>
      </c>
      <c r="AB16" s="117">
        <f>IFERROR(VLOOKUP(R16,'Коэфф для прайса 1 оч'!$E$45:$F$59,2,0),"")</f>
        <v>7.0000000000000007E-2</v>
      </c>
      <c r="AC16" s="116">
        <f>IFERROR(VLOOKUP(T16,'Коэфф для прайса 1 оч'!$E$61:$F$67,2,0),"")</f>
        <v>0</v>
      </c>
      <c r="AD16" s="116">
        <f>IFERROR(VLOOKUP(U16,'Коэфф для прайса 1 оч'!$E$69:$F$82,2,0),"")</f>
        <v>-1.6E-2</v>
      </c>
      <c r="AE16" s="116">
        <f>IFERROR(VLOOKUP(PriceList[[#This Row],[Корпус]],'Коэфф для прайса 1 оч'!$I$10:$J$15,2,0),"")</f>
        <v>0</v>
      </c>
      <c r="AF16" s="95">
        <f t="shared" si="3"/>
        <v>337150.08</v>
      </c>
      <c r="AG16" s="96">
        <f t="shared" si="4"/>
        <v>17946498.758400001</v>
      </c>
      <c r="AH16" s="97">
        <v>0</v>
      </c>
      <c r="AI16" s="98">
        <f t="shared" si="5"/>
        <v>337150.08</v>
      </c>
      <c r="AJ16" s="99">
        <f t="shared" si="6"/>
        <v>17946498.758400001</v>
      </c>
      <c r="AK16" s="84" t="s">
        <v>71</v>
      </c>
      <c r="AL16" s="91">
        <v>0.1</v>
      </c>
      <c r="AM16" s="287">
        <f>PriceList[[#This Row],[ИТОГ Цена за кв.м, руб]]*(1+PriceList[[#This Row],[Максимальная скидка]])</f>
        <v>370865.08800000005</v>
      </c>
      <c r="AN16" s="287">
        <f>PriceList[[#This Row],[Цена за кв.м. в CRM]]*PriceList[[#This Row],[Площадь, кв.м]]</f>
        <v>19741148.634240001</v>
      </c>
      <c r="AO16" s="287">
        <v>6000</v>
      </c>
      <c r="AP16" s="335">
        <f>PriceList[[#This Row],[Цена за кв.м. в CRM]]+PriceList[[#This Row],[Бронь]]</f>
        <v>376865.08800000005</v>
      </c>
      <c r="AQ16" s="335">
        <f>PriceList[[#This Row],[Цена за кв.м. в сайт]]*PriceList[[#This Row],[Площадь, кв.м]]</f>
        <v>20060528.634240001</v>
      </c>
      <c r="AR16" s="84" t="str">
        <f t="shared" si="7"/>
        <v>С1-110</v>
      </c>
      <c r="AS16" s="88" t="str">
        <f t="shared" si="8"/>
        <v>1К</v>
      </c>
      <c r="AT16" s="89">
        <f t="shared" si="9"/>
        <v>53.23</v>
      </c>
      <c r="AU16" s="99">
        <f>PriceList[[#This Row],[Цена за кв.м. в CRM]]</f>
        <v>370865.08800000005</v>
      </c>
      <c r="AV16" s="100" t="str">
        <f t="shared" si="10"/>
        <v>Резерв</v>
      </c>
      <c r="AW16" s="99"/>
      <c r="AX16" s="342"/>
      <c r="AZ16" s="353">
        <f>(PriceList[[#This Row],[Цена за кв.м. в сайт]])+$AZ$1</f>
        <v>377365.08800000005</v>
      </c>
      <c r="BA16" s="353">
        <f>AZ16*PriceList[[#This Row],[Площадь, кв.м]]</f>
        <v>20087143.634240001</v>
      </c>
      <c r="BB16" s="346">
        <f>BA16-PriceList[[#This Row],[Стоимость, руб для сбронированием]]</f>
        <v>26615</v>
      </c>
      <c r="BC16" s="14"/>
      <c r="BD16" s="345">
        <f t="shared" si="11"/>
        <v>377400</v>
      </c>
      <c r="BE16" s="353">
        <f>BD16*PriceList[[#This Row],[Площадь, кв.м]]</f>
        <v>20089002</v>
      </c>
      <c r="BF16" s="14"/>
      <c r="BG16" s="345">
        <f>BE16-$BG$1*PriceList[[#This Row],[Площадь, кв.м]]</f>
        <v>19769622</v>
      </c>
      <c r="BH16" s="353">
        <f t="shared" si="12"/>
        <v>319380</v>
      </c>
      <c r="BI16" s="345">
        <f>BG16/PriceList[[#This Row],[Площадь, кв.м]]</f>
        <v>371400</v>
      </c>
      <c r="BJ16" s="355">
        <f t="shared" si="13"/>
        <v>1.6155088852988692E-2</v>
      </c>
      <c r="BL16" s="345"/>
      <c r="BM16" s="353"/>
    </row>
    <row r="17" spans="1:65" ht="14.25" hidden="1" customHeight="1">
      <c r="A17" s="84">
        <v>111</v>
      </c>
      <c r="B17" s="84" t="s">
        <v>197</v>
      </c>
      <c r="C17" s="85">
        <v>111</v>
      </c>
      <c r="D17" s="85" t="s">
        <v>64</v>
      </c>
      <c r="E17" s="86">
        <v>4</v>
      </c>
      <c r="F17" s="84">
        <v>16</v>
      </c>
      <c r="G17" s="87">
        <v>30.71</v>
      </c>
      <c r="H17" s="88" t="s">
        <v>1</v>
      </c>
      <c r="I17" s="88" t="s">
        <v>1</v>
      </c>
      <c r="J17" s="89">
        <v>5.97</v>
      </c>
      <c r="K17" s="89">
        <f t="shared" si="0"/>
        <v>1.79</v>
      </c>
      <c r="L17" s="89">
        <f t="shared" si="1"/>
        <v>24.740000000000002</v>
      </c>
      <c r="M17" s="89">
        <f t="shared" si="2"/>
        <v>26.53</v>
      </c>
      <c r="N17" s="90" t="s">
        <v>65</v>
      </c>
      <c r="O17" s="90" t="s">
        <v>66</v>
      </c>
      <c r="P17" s="90" t="s">
        <v>67</v>
      </c>
      <c r="Q17" s="91" t="s">
        <v>68</v>
      </c>
      <c r="R17" s="92" t="s">
        <v>116</v>
      </c>
      <c r="S17" s="92" t="s">
        <v>116</v>
      </c>
      <c r="T17" s="93" t="s">
        <v>73</v>
      </c>
      <c r="U17" s="84">
        <v>42</v>
      </c>
      <c r="V17" s="94">
        <f>IFERROR(VLOOKUP(H17,'Коэфф для прайса 1 оч'!$A$3:$C$6,3,0),"")</f>
        <v>327000</v>
      </c>
      <c r="W17" s="91">
        <f>IFERROR(VLOOKUP(E17,'Коэфф для прайса 1 оч'!$A$10:$C$23,3,0),"")</f>
        <v>0</v>
      </c>
      <c r="X17" s="116">
        <f>IFERROR(VLOOKUP(N17,'Коэфф для прайса 1 оч'!$E$25:$F$30,2,0),"")</f>
        <v>0.04</v>
      </c>
      <c r="Y17" s="116">
        <f>IFERROR(VLOOKUP(O17,'Коэфф для прайса 1 оч'!$E$32:$F$34,2,0),"")</f>
        <v>0</v>
      </c>
      <c r="Z17" s="116">
        <f>IFERROR(VLOOKUP(P17,'Коэфф для прайса 1 оч'!$E$36:$F$38,2,0),"")</f>
        <v>0.03</v>
      </c>
      <c r="AA17" s="116">
        <f>IFERROR(VLOOKUP(Q17,'Коэфф для прайса 1 оч'!$E$40:$F$43,2,0),"")</f>
        <v>5.0000000000000001E-3</v>
      </c>
      <c r="AB17" s="117">
        <f>IFERROR(VLOOKUP(R17,'Коэфф для прайса 1 оч'!$E$45:$F$59,2,0),"")</f>
        <v>7.0000000000000007E-2</v>
      </c>
      <c r="AC17" s="116">
        <f>IFERROR(VLOOKUP(T17,'Коэфф для прайса 1 оч'!$E$61:$F$67,2,0),"")</f>
        <v>0</v>
      </c>
      <c r="AD17" s="116">
        <f>IFERROR(VLOOKUP(U17,'Коэфф для прайса 1 оч'!$E$69:$F$82,2,0),"")</f>
        <v>-1.6E-2</v>
      </c>
      <c r="AE17" s="116">
        <f>IFERROR(VLOOKUP(PriceList[[#This Row],[Корпус]],'Коэфф для прайса 1 оч'!$I$10:$J$15,2,0),"")</f>
        <v>0</v>
      </c>
      <c r="AF17" s="95">
        <f t="shared" si="3"/>
        <v>369183</v>
      </c>
      <c r="AG17" s="96">
        <f t="shared" si="4"/>
        <v>11337609.93</v>
      </c>
      <c r="AH17" s="97">
        <v>0</v>
      </c>
      <c r="AI17" s="98">
        <f t="shared" si="5"/>
        <v>369183</v>
      </c>
      <c r="AJ17" s="99">
        <f t="shared" si="6"/>
        <v>11337609.93</v>
      </c>
      <c r="AK17" s="84" t="s">
        <v>71</v>
      </c>
      <c r="AL17" s="91">
        <v>0.1</v>
      </c>
      <c r="AM17" s="287">
        <f>PriceList[[#This Row],[ИТОГ Цена за кв.м, руб]]*(1+PriceList[[#This Row],[Максимальная скидка]])</f>
        <v>406101.30000000005</v>
      </c>
      <c r="AN17" s="287">
        <f>PriceList[[#This Row],[Цена за кв.м. в CRM]]*PriceList[[#This Row],[Площадь, кв.м]]</f>
        <v>12471370.923000002</v>
      </c>
      <c r="AO17" s="287">
        <v>6000</v>
      </c>
      <c r="AP17" s="335">
        <f>PriceList[[#This Row],[Цена за кв.м. в CRM]]+PriceList[[#This Row],[Бронь]]</f>
        <v>412101.30000000005</v>
      </c>
      <c r="AQ17" s="335">
        <f>PriceList[[#This Row],[Цена за кв.м. в сайт]]*PriceList[[#This Row],[Площадь, кв.м]]</f>
        <v>12655630.923000002</v>
      </c>
      <c r="AR17" s="84" t="str">
        <f t="shared" si="7"/>
        <v>С1-111</v>
      </c>
      <c r="AS17" s="88" t="str">
        <f t="shared" si="8"/>
        <v>Ст</v>
      </c>
      <c r="AT17" s="89">
        <f t="shared" si="9"/>
        <v>30.71</v>
      </c>
      <c r="AU17" s="99">
        <f>PriceList[[#This Row],[Цена за кв.м. в CRM]]</f>
        <v>406101.30000000005</v>
      </c>
      <c r="AV17" s="100" t="str">
        <f t="shared" si="10"/>
        <v>Резерв</v>
      </c>
      <c r="AW17" s="99"/>
      <c r="AX17" s="342"/>
      <c r="AZ17" s="353">
        <f>(PriceList[[#This Row],[Цена за кв.м. в сайт]])+$AZ$1</f>
        <v>412601.30000000005</v>
      </c>
      <c r="BA17" s="353">
        <f>AZ17*PriceList[[#This Row],[Площадь, кв.м]]</f>
        <v>12670985.923000002</v>
      </c>
      <c r="BB17" s="346">
        <f>BA17-PriceList[[#This Row],[Стоимость, руб для сбронированием]]</f>
        <v>15355</v>
      </c>
      <c r="BC17" s="14"/>
      <c r="BD17" s="345">
        <f t="shared" si="11"/>
        <v>412600</v>
      </c>
      <c r="BE17" s="353">
        <f>BD17*PriceList[[#This Row],[Площадь, кв.м]]</f>
        <v>12670946</v>
      </c>
      <c r="BF17" s="14"/>
      <c r="BG17" s="345">
        <f>BE17-$BG$1*PriceList[[#This Row],[Площадь, кв.м]]</f>
        <v>12486686</v>
      </c>
      <c r="BH17" s="353">
        <f t="shared" si="12"/>
        <v>184260</v>
      </c>
      <c r="BI17" s="345">
        <f>BG17/PriceList[[#This Row],[Площадь, кв.м]]</f>
        <v>406600</v>
      </c>
      <c r="BJ17" s="355">
        <f t="shared" si="13"/>
        <v>1.4756517461878997E-2</v>
      </c>
      <c r="BL17" s="345"/>
      <c r="BM17" s="353"/>
    </row>
    <row r="18" spans="1:65" ht="14.25" hidden="1" customHeight="1">
      <c r="A18" s="84">
        <v>112</v>
      </c>
      <c r="B18" s="84" t="s">
        <v>198</v>
      </c>
      <c r="C18" s="85">
        <v>112</v>
      </c>
      <c r="D18" s="85" t="s">
        <v>64</v>
      </c>
      <c r="E18" s="86">
        <v>4</v>
      </c>
      <c r="F18" s="84">
        <v>17</v>
      </c>
      <c r="G18" s="87">
        <v>30.47</v>
      </c>
      <c r="H18" s="88" t="s">
        <v>1</v>
      </c>
      <c r="I18" s="88" t="s">
        <v>1</v>
      </c>
      <c r="J18" s="89">
        <v>5.73</v>
      </c>
      <c r="K18" s="89">
        <f t="shared" si="0"/>
        <v>1.72</v>
      </c>
      <c r="L18" s="89">
        <f t="shared" si="1"/>
        <v>24.74</v>
      </c>
      <c r="M18" s="89">
        <f t="shared" si="2"/>
        <v>26.459999999999997</v>
      </c>
      <c r="N18" s="90" t="s">
        <v>65</v>
      </c>
      <c r="O18" s="90" t="s">
        <v>66</v>
      </c>
      <c r="P18" s="90" t="s">
        <v>67</v>
      </c>
      <c r="Q18" s="91" t="s">
        <v>68</v>
      </c>
      <c r="R18" s="92" t="s">
        <v>116</v>
      </c>
      <c r="S18" s="92" t="s">
        <v>116</v>
      </c>
      <c r="T18" s="93" t="s">
        <v>73</v>
      </c>
      <c r="U18" s="84">
        <v>42</v>
      </c>
      <c r="V18" s="94">
        <f>IFERROR(VLOOKUP(H18,'Коэфф для прайса 1 оч'!$A$3:$C$6,3,0),"")</f>
        <v>327000</v>
      </c>
      <c r="W18" s="91">
        <f>IFERROR(VLOOKUP(E18,'Коэфф для прайса 1 оч'!$A$10:$C$23,3,0),"")</f>
        <v>0</v>
      </c>
      <c r="X18" s="116">
        <f>IFERROR(VLOOKUP(N18,'Коэфф для прайса 1 оч'!$E$25:$F$30,2,0),"")</f>
        <v>0.04</v>
      </c>
      <c r="Y18" s="116">
        <f>IFERROR(VLOOKUP(O18,'Коэфф для прайса 1 оч'!$E$32:$F$34,2,0),"")</f>
        <v>0</v>
      </c>
      <c r="Z18" s="116">
        <f>IFERROR(VLOOKUP(P18,'Коэфф для прайса 1 оч'!$E$36:$F$38,2,0),"")</f>
        <v>0.03</v>
      </c>
      <c r="AA18" s="116">
        <f>IFERROR(VLOOKUP(Q18,'Коэфф для прайса 1 оч'!$E$40:$F$43,2,0),"")</f>
        <v>5.0000000000000001E-3</v>
      </c>
      <c r="AB18" s="117">
        <f>IFERROR(VLOOKUP(R18,'Коэфф для прайса 1 оч'!$E$45:$F$59,2,0),"")</f>
        <v>7.0000000000000007E-2</v>
      </c>
      <c r="AC18" s="116">
        <f>IFERROR(VLOOKUP(T18,'Коэфф для прайса 1 оч'!$E$61:$F$67,2,0),"")</f>
        <v>0</v>
      </c>
      <c r="AD18" s="116">
        <f>IFERROR(VLOOKUP(U18,'Коэфф для прайса 1 оч'!$E$69:$F$82,2,0),"")</f>
        <v>-1.6E-2</v>
      </c>
      <c r="AE18" s="116">
        <f>IFERROR(VLOOKUP(PriceList[[#This Row],[Корпус]],'Коэфф для прайса 1 оч'!$I$10:$J$15,2,0),"")</f>
        <v>0</v>
      </c>
      <c r="AF18" s="95">
        <f t="shared" si="3"/>
        <v>369183</v>
      </c>
      <c r="AG18" s="96">
        <f t="shared" si="4"/>
        <v>11249006.01</v>
      </c>
      <c r="AH18" s="97">
        <v>0</v>
      </c>
      <c r="AI18" s="98">
        <f t="shared" si="5"/>
        <v>369183</v>
      </c>
      <c r="AJ18" s="99">
        <f t="shared" si="6"/>
        <v>11249006.01</v>
      </c>
      <c r="AK18" s="84" t="s">
        <v>71</v>
      </c>
      <c r="AL18" s="91">
        <v>0.1</v>
      </c>
      <c r="AM18" s="287">
        <f>PriceList[[#This Row],[ИТОГ Цена за кв.м, руб]]*(1+PriceList[[#This Row],[Максимальная скидка]])</f>
        <v>406101.30000000005</v>
      </c>
      <c r="AN18" s="287">
        <f>PriceList[[#This Row],[Цена за кв.м. в CRM]]*PriceList[[#This Row],[Площадь, кв.м]]</f>
        <v>12373906.611000001</v>
      </c>
      <c r="AO18" s="287">
        <v>6000</v>
      </c>
      <c r="AP18" s="335">
        <f>PriceList[[#This Row],[Цена за кв.м. в CRM]]+PriceList[[#This Row],[Бронь]]</f>
        <v>412101.30000000005</v>
      </c>
      <c r="AQ18" s="335">
        <f>PriceList[[#This Row],[Цена за кв.м. в сайт]]*PriceList[[#This Row],[Площадь, кв.м]]</f>
        <v>12556726.611000001</v>
      </c>
      <c r="AR18" s="84" t="str">
        <f t="shared" si="7"/>
        <v>С1-112</v>
      </c>
      <c r="AS18" s="88" t="str">
        <f t="shared" si="8"/>
        <v>Ст</v>
      </c>
      <c r="AT18" s="89">
        <f t="shared" si="9"/>
        <v>30.47</v>
      </c>
      <c r="AU18" s="99">
        <f>PriceList[[#This Row],[Цена за кв.м. в CRM]]</f>
        <v>406101.30000000005</v>
      </c>
      <c r="AV18" s="100" t="str">
        <f t="shared" si="10"/>
        <v>Резерв</v>
      </c>
      <c r="AW18" s="99"/>
      <c r="AX18" s="342"/>
      <c r="AZ18" s="353">
        <f>(PriceList[[#This Row],[Цена за кв.м. в сайт]])+$AZ$1</f>
        <v>412601.30000000005</v>
      </c>
      <c r="BA18" s="353">
        <f>AZ18*PriceList[[#This Row],[Площадь, кв.м]]</f>
        <v>12571961.611000001</v>
      </c>
      <c r="BB18" s="346">
        <f>BA18-PriceList[[#This Row],[Стоимость, руб для сбронированием]]</f>
        <v>15235</v>
      </c>
      <c r="BC18" s="14"/>
      <c r="BD18" s="345">
        <f t="shared" si="11"/>
        <v>412600</v>
      </c>
      <c r="BE18" s="353">
        <f>BD18*PriceList[[#This Row],[Площадь, кв.м]]</f>
        <v>12571922</v>
      </c>
      <c r="BF18" s="14"/>
      <c r="BG18" s="345">
        <f>BE18-$BG$1*PriceList[[#This Row],[Площадь, кв.м]]</f>
        <v>12389102</v>
      </c>
      <c r="BH18" s="353">
        <f t="shared" si="12"/>
        <v>182820</v>
      </c>
      <c r="BI18" s="345">
        <f>BG18/PriceList[[#This Row],[Площадь, кв.м]]</f>
        <v>406600</v>
      </c>
      <c r="BJ18" s="355">
        <f t="shared" si="13"/>
        <v>1.4756517461878997E-2</v>
      </c>
      <c r="BL18" s="345"/>
      <c r="BM18" s="353"/>
    </row>
    <row r="19" spans="1:65" ht="14.25" hidden="1" customHeight="1">
      <c r="A19" s="84">
        <v>113</v>
      </c>
      <c r="B19" s="84" t="s">
        <v>199</v>
      </c>
      <c r="C19" s="85">
        <v>113</v>
      </c>
      <c r="D19" s="85" t="s">
        <v>64</v>
      </c>
      <c r="E19" s="86">
        <v>4</v>
      </c>
      <c r="F19" s="84">
        <v>18</v>
      </c>
      <c r="G19" s="87">
        <v>43.85</v>
      </c>
      <c r="H19" s="88" t="s">
        <v>1</v>
      </c>
      <c r="I19" s="88" t="s">
        <v>1</v>
      </c>
      <c r="J19" s="89">
        <v>7.62</v>
      </c>
      <c r="K19" s="89">
        <f t="shared" si="0"/>
        <v>2.29</v>
      </c>
      <c r="L19" s="89">
        <f t="shared" si="1"/>
        <v>36.230000000000004</v>
      </c>
      <c r="M19" s="89">
        <f t="shared" si="2"/>
        <v>38.520000000000003</v>
      </c>
      <c r="N19" s="90" t="s">
        <v>82</v>
      </c>
      <c r="O19" s="90" t="s">
        <v>66</v>
      </c>
      <c r="P19" s="90" t="s">
        <v>67</v>
      </c>
      <c r="Q19" s="91" t="s">
        <v>68</v>
      </c>
      <c r="R19" s="92" t="s">
        <v>116</v>
      </c>
      <c r="S19" s="92" t="s">
        <v>116</v>
      </c>
      <c r="T19" s="93" t="s">
        <v>73</v>
      </c>
      <c r="U19" s="84">
        <v>42</v>
      </c>
      <c r="V19" s="94">
        <f>IFERROR(VLOOKUP(H19,'Коэфф для прайса 1 оч'!$A$3:$C$6,3,0),"")</f>
        <v>327000</v>
      </c>
      <c r="W19" s="91">
        <f>IFERROR(VLOOKUP(E19,'Коэфф для прайса 1 оч'!$A$10:$C$23,3,0),"")</f>
        <v>0</v>
      </c>
      <c r="X19" s="116">
        <f>IFERROR(VLOOKUP(N19,'Коэфф для прайса 1 оч'!$E$25:$F$30,2,0),"")</f>
        <v>-0.01</v>
      </c>
      <c r="Y19" s="116">
        <f>IFERROR(VLOOKUP(O19,'Коэфф для прайса 1 оч'!$E$32:$F$34,2,0),"")</f>
        <v>0</v>
      </c>
      <c r="Z19" s="116">
        <f>IFERROR(VLOOKUP(P19,'Коэфф для прайса 1 оч'!$E$36:$F$38,2,0),"")</f>
        <v>0.03</v>
      </c>
      <c r="AA19" s="116">
        <f>IFERROR(VLOOKUP(Q19,'Коэфф для прайса 1 оч'!$E$40:$F$43,2,0),"")</f>
        <v>5.0000000000000001E-3</v>
      </c>
      <c r="AB19" s="117">
        <f>IFERROR(VLOOKUP(R19,'Коэфф для прайса 1 оч'!$E$45:$F$59,2,0),"")</f>
        <v>7.0000000000000007E-2</v>
      </c>
      <c r="AC19" s="116">
        <f>IFERROR(VLOOKUP(T19,'Коэфф для прайса 1 оч'!$E$61:$F$67,2,0),"")</f>
        <v>0</v>
      </c>
      <c r="AD19" s="116">
        <f>IFERROR(VLOOKUP(U19,'Коэфф для прайса 1 оч'!$E$69:$F$82,2,0),"")</f>
        <v>-1.6E-2</v>
      </c>
      <c r="AE19" s="116">
        <f>IFERROR(VLOOKUP(PriceList[[#This Row],[Корпус]],'Коэфф для прайса 1 оч'!$I$10:$J$15,2,0),"")</f>
        <v>0</v>
      </c>
      <c r="AF19" s="95">
        <f t="shared" si="3"/>
        <v>352833</v>
      </c>
      <c r="AG19" s="96">
        <f t="shared" si="4"/>
        <v>15471727.050000001</v>
      </c>
      <c r="AH19" s="97">
        <v>0</v>
      </c>
      <c r="AI19" s="98">
        <f t="shared" si="5"/>
        <v>352833</v>
      </c>
      <c r="AJ19" s="99">
        <f t="shared" si="6"/>
        <v>15471727.050000001</v>
      </c>
      <c r="AK19" s="84" t="s">
        <v>71</v>
      </c>
      <c r="AL19" s="91">
        <v>0.1</v>
      </c>
      <c r="AM19" s="287">
        <f>PriceList[[#This Row],[ИТОГ Цена за кв.м, руб]]*(1+PriceList[[#This Row],[Максимальная скидка]])</f>
        <v>388116.30000000005</v>
      </c>
      <c r="AN19" s="287">
        <f>PriceList[[#This Row],[Цена за кв.м. в CRM]]*PriceList[[#This Row],[Площадь, кв.м]]</f>
        <v>17018899.755000003</v>
      </c>
      <c r="AO19" s="287">
        <v>6000</v>
      </c>
      <c r="AP19" s="335">
        <f>PriceList[[#This Row],[Цена за кв.м. в CRM]]+PriceList[[#This Row],[Бронь]]</f>
        <v>394116.30000000005</v>
      </c>
      <c r="AQ19" s="335">
        <f>PriceList[[#This Row],[Цена за кв.м. в сайт]]*PriceList[[#This Row],[Площадь, кв.м]]</f>
        <v>17281999.755000003</v>
      </c>
      <c r="AR19" s="84" t="str">
        <f t="shared" si="7"/>
        <v>С1-113</v>
      </c>
      <c r="AS19" s="88" t="str">
        <f t="shared" si="8"/>
        <v>Ст</v>
      </c>
      <c r="AT19" s="89">
        <f t="shared" si="9"/>
        <v>43.85</v>
      </c>
      <c r="AU19" s="99">
        <f>PriceList[[#This Row],[Цена за кв.м. в CRM]]</f>
        <v>388116.30000000005</v>
      </c>
      <c r="AV19" s="100" t="str">
        <f t="shared" si="10"/>
        <v>Резерв</v>
      </c>
      <c r="AW19" s="99"/>
      <c r="AX19" s="342"/>
      <c r="AZ19" s="353">
        <f>(PriceList[[#This Row],[Цена за кв.м. в сайт]])+$AZ$1</f>
        <v>394616.30000000005</v>
      </c>
      <c r="BA19" s="353">
        <f>AZ19*PriceList[[#This Row],[Площадь, кв.м]]</f>
        <v>17303924.755000003</v>
      </c>
      <c r="BB19" s="346">
        <f>BA19-PriceList[[#This Row],[Стоимость, руб для сбронированием]]</f>
        <v>21925</v>
      </c>
      <c r="BC19" s="14"/>
      <c r="BD19" s="345">
        <f t="shared" si="11"/>
        <v>394600</v>
      </c>
      <c r="BE19" s="353">
        <f>BD19*PriceList[[#This Row],[Площадь, кв.м]]</f>
        <v>17303210</v>
      </c>
      <c r="BF19" s="14"/>
      <c r="BG19" s="345">
        <f>BE19-$BG$1*PriceList[[#This Row],[Площадь, кв.м]]</f>
        <v>17040110</v>
      </c>
      <c r="BH19" s="353">
        <f t="shared" si="12"/>
        <v>263100</v>
      </c>
      <c r="BI19" s="345">
        <f>BG19/PriceList[[#This Row],[Площадь, кв.м]]</f>
        <v>388600</v>
      </c>
      <c r="BJ19" s="355">
        <f t="shared" si="13"/>
        <v>1.5440041173443129E-2</v>
      </c>
      <c r="BL19" s="345"/>
      <c r="BM19" s="353"/>
    </row>
    <row r="20" spans="1:65" ht="14.25" hidden="1" customHeight="1">
      <c r="A20" s="84">
        <v>114</v>
      </c>
      <c r="B20" s="84" t="s">
        <v>200</v>
      </c>
      <c r="C20" s="85">
        <v>114</v>
      </c>
      <c r="D20" s="85" t="s">
        <v>64</v>
      </c>
      <c r="E20" s="86">
        <v>4</v>
      </c>
      <c r="F20" s="84">
        <v>19</v>
      </c>
      <c r="G20" s="87">
        <v>50.89</v>
      </c>
      <c r="H20" s="88" t="s">
        <v>2</v>
      </c>
      <c r="I20" s="88" t="s">
        <v>19</v>
      </c>
      <c r="J20" s="89">
        <v>12.32</v>
      </c>
      <c r="K20" s="89">
        <f t="shared" si="0"/>
        <v>3.7</v>
      </c>
      <c r="L20" s="89">
        <f t="shared" si="1"/>
        <v>38.57</v>
      </c>
      <c r="M20" s="89">
        <f t="shared" si="2"/>
        <v>42.27</v>
      </c>
      <c r="N20" s="90" t="s">
        <v>65</v>
      </c>
      <c r="O20" s="90" t="s">
        <v>66</v>
      </c>
      <c r="P20" s="90" t="s">
        <v>115</v>
      </c>
      <c r="Q20" s="91" t="s">
        <v>68</v>
      </c>
      <c r="R20" s="92" t="s">
        <v>116</v>
      </c>
      <c r="S20" s="92" t="s">
        <v>116</v>
      </c>
      <c r="T20" s="93" t="s">
        <v>73</v>
      </c>
      <c r="U20" s="84">
        <v>42</v>
      </c>
      <c r="V20" s="94">
        <f>IFERROR(VLOOKUP(H20,'Коэфф для прайса 1 оч'!$A$3:$C$6,3,0),"")</f>
        <v>313920</v>
      </c>
      <c r="W20" s="91">
        <f>IFERROR(VLOOKUP(E20,'Коэфф для прайса 1 оч'!$A$10:$C$23,3,0),"")</f>
        <v>0</v>
      </c>
      <c r="X20" s="116">
        <f>IFERROR(VLOOKUP(N20,'Коэфф для прайса 1 оч'!$E$25:$F$30,2,0),"")</f>
        <v>0.04</v>
      </c>
      <c r="Y20" s="116">
        <f>IFERROR(VLOOKUP(O20,'Коэфф для прайса 1 оч'!$E$32:$F$34,2,0),"")</f>
        <v>0</v>
      </c>
      <c r="Z20" s="116">
        <f>IFERROR(VLOOKUP(P20,'Коэфф для прайса 1 оч'!$E$36:$F$38,2,0),"")</f>
        <v>0</v>
      </c>
      <c r="AA20" s="116">
        <f>IFERROR(VLOOKUP(Q20,'Коэфф для прайса 1 оч'!$E$40:$F$43,2,0),"")</f>
        <v>5.0000000000000001E-3</v>
      </c>
      <c r="AB20" s="117">
        <f>IFERROR(VLOOKUP(R20,'Коэфф для прайса 1 оч'!$E$45:$F$59,2,0),"")</f>
        <v>7.0000000000000007E-2</v>
      </c>
      <c r="AC20" s="116">
        <f>IFERROR(VLOOKUP(T20,'Коэфф для прайса 1 оч'!$E$61:$F$67,2,0),"")</f>
        <v>0</v>
      </c>
      <c r="AD20" s="116">
        <f>IFERROR(VLOOKUP(U20,'Коэфф для прайса 1 оч'!$E$69:$F$82,2,0),"")</f>
        <v>-1.6E-2</v>
      </c>
      <c r="AE20" s="116">
        <f>IFERROR(VLOOKUP(PriceList[[#This Row],[Корпус]],'Коэфф для прайса 1 оч'!$I$10:$J$15,2,0),"")</f>
        <v>0</v>
      </c>
      <c r="AF20" s="95">
        <f t="shared" si="3"/>
        <v>344998.08</v>
      </c>
      <c r="AG20" s="96">
        <f t="shared" si="4"/>
        <v>17556952.291200001</v>
      </c>
      <c r="AH20" s="97">
        <v>0</v>
      </c>
      <c r="AI20" s="98">
        <f t="shared" si="5"/>
        <v>344998.08</v>
      </c>
      <c r="AJ20" s="99">
        <f t="shared" si="6"/>
        <v>17556952.291200001</v>
      </c>
      <c r="AK20" s="84" t="s">
        <v>71</v>
      </c>
      <c r="AL20" s="91">
        <v>0.1</v>
      </c>
      <c r="AM20" s="287">
        <f>PriceList[[#This Row],[ИТОГ Цена за кв.м, руб]]*(1+PriceList[[#This Row],[Максимальная скидка]])</f>
        <v>379497.88800000004</v>
      </c>
      <c r="AN20" s="287">
        <f>PriceList[[#This Row],[Цена за кв.м. в CRM]]*PriceList[[#This Row],[Площадь, кв.м]]</f>
        <v>19312647.520320002</v>
      </c>
      <c r="AO20" s="287">
        <v>6000</v>
      </c>
      <c r="AP20" s="335">
        <f>PriceList[[#This Row],[Цена за кв.м. в CRM]]+PriceList[[#This Row],[Бронь]]</f>
        <v>385497.88800000004</v>
      </c>
      <c r="AQ20" s="335">
        <f>PriceList[[#This Row],[Цена за кв.м. в сайт]]*PriceList[[#This Row],[Площадь, кв.м]]</f>
        <v>19617987.520320002</v>
      </c>
      <c r="AR20" s="84" t="str">
        <f t="shared" si="7"/>
        <v>С1-114</v>
      </c>
      <c r="AS20" s="88" t="str">
        <f t="shared" si="8"/>
        <v>1К</v>
      </c>
      <c r="AT20" s="89">
        <f t="shared" si="9"/>
        <v>50.89</v>
      </c>
      <c r="AU20" s="99">
        <f>PriceList[[#This Row],[Цена за кв.м. в CRM]]</f>
        <v>379497.88800000004</v>
      </c>
      <c r="AV20" s="100" t="str">
        <f t="shared" si="10"/>
        <v>Резерв</v>
      </c>
      <c r="AW20" s="99"/>
      <c r="AX20" s="342"/>
      <c r="AZ20" s="353">
        <f>(PriceList[[#This Row],[Цена за кв.м. в сайт]])+$AZ$1</f>
        <v>385997.88800000004</v>
      </c>
      <c r="BA20" s="353">
        <f>AZ20*PriceList[[#This Row],[Площадь, кв.м]]</f>
        <v>19643432.520320002</v>
      </c>
      <c r="BB20" s="346">
        <f>BA20-PriceList[[#This Row],[Стоимость, руб для сбронированием]]</f>
        <v>25445</v>
      </c>
      <c r="BC20" s="14"/>
      <c r="BD20" s="345">
        <f t="shared" si="11"/>
        <v>386000</v>
      </c>
      <c r="BE20" s="353">
        <f>BD20*PriceList[[#This Row],[Площадь, кв.м]]</f>
        <v>19643540</v>
      </c>
      <c r="BF20" s="14"/>
      <c r="BG20" s="345">
        <f>BE20-$BG$1*PriceList[[#This Row],[Площадь, кв.м]]</f>
        <v>19338200</v>
      </c>
      <c r="BH20" s="353">
        <f t="shared" si="12"/>
        <v>305340</v>
      </c>
      <c r="BI20" s="345">
        <f>BG20/PriceList[[#This Row],[Площадь, кв.м]]</f>
        <v>380000</v>
      </c>
      <c r="BJ20" s="355">
        <f t="shared" si="13"/>
        <v>1.5789473684210527E-2</v>
      </c>
      <c r="BL20" s="345"/>
      <c r="BM20" s="353"/>
    </row>
    <row r="21" spans="1:65" ht="14.25" hidden="1" customHeight="1">
      <c r="A21" s="84">
        <v>115</v>
      </c>
      <c r="B21" s="84" t="s">
        <v>201</v>
      </c>
      <c r="C21" s="85">
        <v>115</v>
      </c>
      <c r="D21" s="85" t="s">
        <v>64</v>
      </c>
      <c r="E21" s="86">
        <v>4</v>
      </c>
      <c r="F21" s="84">
        <v>20</v>
      </c>
      <c r="G21" s="87">
        <v>29.84</v>
      </c>
      <c r="H21" s="88" t="s">
        <v>1</v>
      </c>
      <c r="I21" s="88" t="s">
        <v>1</v>
      </c>
      <c r="J21" s="89">
        <v>4.8499999999999996</v>
      </c>
      <c r="K21" s="89">
        <f t="shared" si="0"/>
        <v>1.46</v>
      </c>
      <c r="L21" s="89">
        <f t="shared" si="1"/>
        <v>24.990000000000002</v>
      </c>
      <c r="M21" s="89">
        <f t="shared" si="2"/>
        <v>26.450000000000003</v>
      </c>
      <c r="N21" s="90" t="s">
        <v>65</v>
      </c>
      <c r="O21" s="90" t="s">
        <v>66</v>
      </c>
      <c r="P21" s="90" t="s">
        <v>67</v>
      </c>
      <c r="Q21" s="91" t="s">
        <v>68</v>
      </c>
      <c r="R21" s="92" t="s">
        <v>116</v>
      </c>
      <c r="S21" s="92" t="s">
        <v>116</v>
      </c>
      <c r="T21" s="93" t="s">
        <v>159</v>
      </c>
      <c r="U21" s="84">
        <v>42</v>
      </c>
      <c r="V21" s="94">
        <f>IFERROR(VLOOKUP(H21,'Коэфф для прайса 1 оч'!$A$3:$C$6,3,0),"")</f>
        <v>327000</v>
      </c>
      <c r="W21" s="91">
        <f>IFERROR(VLOOKUP(E21,'Коэфф для прайса 1 оч'!$A$10:$C$23,3,0),"")</f>
        <v>0</v>
      </c>
      <c r="X21" s="116">
        <f>IFERROR(VLOOKUP(N21,'Коэфф для прайса 1 оч'!$E$25:$F$30,2,0),"")</f>
        <v>0.04</v>
      </c>
      <c r="Y21" s="116">
        <f>IFERROR(VLOOKUP(O21,'Коэфф для прайса 1 оч'!$E$32:$F$34,2,0),"")</f>
        <v>0</v>
      </c>
      <c r="Z21" s="116">
        <f>IFERROR(VLOOKUP(P21,'Коэфф для прайса 1 оч'!$E$36:$F$38,2,0),"")</f>
        <v>0.03</v>
      </c>
      <c r="AA21" s="116">
        <f>IFERROR(VLOOKUP(Q21,'Коэфф для прайса 1 оч'!$E$40:$F$43,2,0),"")</f>
        <v>5.0000000000000001E-3</v>
      </c>
      <c r="AB21" s="117">
        <f>IFERROR(VLOOKUP(R21,'Коэфф для прайса 1 оч'!$E$45:$F$59,2,0),"")</f>
        <v>7.0000000000000007E-2</v>
      </c>
      <c r="AC21" s="116">
        <f>IFERROR(VLOOKUP(T21,'Коэфф для прайса 1 оч'!$E$61:$F$67,2,0),"")</f>
        <v>-0.01</v>
      </c>
      <c r="AD21" s="116">
        <f>IFERROR(VLOOKUP(U21,'Коэфф для прайса 1 оч'!$E$69:$F$82,2,0),"")</f>
        <v>-1.6E-2</v>
      </c>
      <c r="AE21" s="116">
        <f>IFERROR(VLOOKUP(PriceList[[#This Row],[Корпус]],'Коэфф для прайса 1 оч'!$I$10:$J$15,2,0),"")</f>
        <v>0</v>
      </c>
      <c r="AF21" s="95">
        <f t="shared" si="3"/>
        <v>365913</v>
      </c>
      <c r="AG21" s="96">
        <f t="shared" si="4"/>
        <v>10918843.92</v>
      </c>
      <c r="AH21" s="97">
        <v>0</v>
      </c>
      <c r="AI21" s="98">
        <f t="shared" si="5"/>
        <v>365913</v>
      </c>
      <c r="AJ21" s="99">
        <f t="shared" si="6"/>
        <v>10918843.92</v>
      </c>
      <c r="AK21" s="84" t="s">
        <v>71</v>
      </c>
      <c r="AL21" s="91">
        <v>0.1</v>
      </c>
      <c r="AM21" s="287">
        <f>PriceList[[#This Row],[ИТОГ Цена за кв.м, руб]]*(1+PriceList[[#This Row],[Максимальная скидка]])</f>
        <v>402504.30000000005</v>
      </c>
      <c r="AN21" s="287">
        <f>PriceList[[#This Row],[Цена за кв.м. в CRM]]*PriceList[[#This Row],[Площадь, кв.м]]</f>
        <v>12010728.312000001</v>
      </c>
      <c r="AO21" s="287">
        <v>6000</v>
      </c>
      <c r="AP21" s="335">
        <f>PriceList[[#This Row],[Цена за кв.м. в CRM]]+PriceList[[#This Row],[Бронь]]</f>
        <v>408504.30000000005</v>
      </c>
      <c r="AQ21" s="335">
        <f>PriceList[[#This Row],[Цена за кв.м. в сайт]]*PriceList[[#This Row],[Площадь, кв.м]]</f>
        <v>12189768.312000001</v>
      </c>
      <c r="AR21" s="84" t="str">
        <f t="shared" si="7"/>
        <v>С1-115</v>
      </c>
      <c r="AS21" s="88" t="str">
        <f t="shared" si="8"/>
        <v>Ст</v>
      </c>
      <c r="AT21" s="89">
        <f t="shared" si="9"/>
        <v>29.84</v>
      </c>
      <c r="AU21" s="99">
        <f>PriceList[[#This Row],[Цена за кв.м. в CRM]]</f>
        <v>402504.30000000005</v>
      </c>
      <c r="AV21" s="100" t="str">
        <f t="shared" si="10"/>
        <v>Резерв</v>
      </c>
      <c r="AW21" s="99"/>
      <c r="AX21" s="342"/>
      <c r="AZ21" s="353">
        <f>(PriceList[[#This Row],[Цена за кв.м. в сайт]])+$AZ$1</f>
        <v>409004.30000000005</v>
      </c>
      <c r="BA21" s="353">
        <f>AZ21*PriceList[[#This Row],[Площадь, кв.м]]</f>
        <v>12204688.312000001</v>
      </c>
      <c r="BB21" s="346">
        <f>BA21-PriceList[[#This Row],[Стоимость, руб для сбронированием]]</f>
        <v>14920</v>
      </c>
      <c r="BC21" s="14"/>
      <c r="BD21" s="345">
        <f t="shared" si="11"/>
        <v>409000</v>
      </c>
      <c r="BE21" s="353">
        <f>BD21*PriceList[[#This Row],[Площадь, кв.м]]</f>
        <v>12204560</v>
      </c>
      <c r="BF21" s="14"/>
      <c r="BG21" s="345">
        <f>BE21-$BG$1*PriceList[[#This Row],[Площадь, кв.м]]</f>
        <v>12025520</v>
      </c>
      <c r="BH21" s="353">
        <f t="shared" si="12"/>
        <v>179040</v>
      </c>
      <c r="BI21" s="345">
        <f>BG21/PriceList[[#This Row],[Площадь, кв.м]]</f>
        <v>403000</v>
      </c>
      <c r="BJ21" s="355">
        <f t="shared" si="13"/>
        <v>1.488833746898263E-2</v>
      </c>
      <c r="BL21" s="345"/>
      <c r="BM21" s="353"/>
    </row>
    <row r="22" spans="1:65" ht="14.25" hidden="1" customHeight="1">
      <c r="A22" s="84">
        <v>116</v>
      </c>
      <c r="B22" s="84" t="s">
        <v>202</v>
      </c>
      <c r="C22" s="85">
        <v>116</v>
      </c>
      <c r="D22" s="85" t="s">
        <v>64</v>
      </c>
      <c r="E22" s="86">
        <v>4</v>
      </c>
      <c r="F22" s="84">
        <v>21</v>
      </c>
      <c r="G22" s="87">
        <v>30.27</v>
      </c>
      <c r="H22" s="88" t="s">
        <v>1</v>
      </c>
      <c r="I22" s="88" t="s">
        <v>1</v>
      </c>
      <c r="J22" s="89">
        <v>5.29</v>
      </c>
      <c r="K22" s="89">
        <f t="shared" si="0"/>
        <v>1.59</v>
      </c>
      <c r="L22" s="89">
        <f t="shared" si="1"/>
        <v>24.98</v>
      </c>
      <c r="M22" s="89">
        <f t="shared" si="2"/>
        <v>26.57</v>
      </c>
      <c r="N22" s="90" t="s">
        <v>65</v>
      </c>
      <c r="O22" s="90" t="s">
        <v>66</v>
      </c>
      <c r="P22" s="90" t="s">
        <v>67</v>
      </c>
      <c r="Q22" s="91" t="s">
        <v>68</v>
      </c>
      <c r="R22" s="92" t="s">
        <v>116</v>
      </c>
      <c r="S22" s="92" t="s">
        <v>116</v>
      </c>
      <c r="T22" s="93" t="s">
        <v>159</v>
      </c>
      <c r="U22" s="84">
        <v>42</v>
      </c>
      <c r="V22" s="94">
        <f>IFERROR(VLOOKUP(H22,'Коэфф для прайса 1 оч'!$A$3:$C$6,3,0),"")</f>
        <v>327000</v>
      </c>
      <c r="W22" s="91">
        <f>IFERROR(VLOOKUP(E22,'Коэфф для прайса 1 оч'!$A$10:$C$23,3,0),"")</f>
        <v>0</v>
      </c>
      <c r="X22" s="116">
        <f>IFERROR(VLOOKUP(N22,'Коэфф для прайса 1 оч'!$E$25:$F$30,2,0),"")</f>
        <v>0.04</v>
      </c>
      <c r="Y22" s="116">
        <f>IFERROR(VLOOKUP(O22,'Коэфф для прайса 1 оч'!$E$32:$F$34,2,0),"")</f>
        <v>0</v>
      </c>
      <c r="Z22" s="116">
        <f>IFERROR(VLOOKUP(P22,'Коэфф для прайса 1 оч'!$E$36:$F$38,2,0),"")</f>
        <v>0.03</v>
      </c>
      <c r="AA22" s="116">
        <f>IFERROR(VLOOKUP(Q22,'Коэфф для прайса 1 оч'!$E$40:$F$43,2,0),"")</f>
        <v>5.0000000000000001E-3</v>
      </c>
      <c r="AB22" s="117">
        <f>IFERROR(VLOOKUP(R22,'Коэфф для прайса 1 оч'!$E$45:$F$59,2,0),"")</f>
        <v>7.0000000000000007E-2</v>
      </c>
      <c r="AC22" s="116">
        <f>IFERROR(VLOOKUP(T22,'Коэфф для прайса 1 оч'!$E$61:$F$67,2,0),"")</f>
        <v>-0.01</v>
      </c>
      <c r="AD22" s="116">
        <f>IFERROR(VLOOKUP(U22,'Коэфф для прайса 1 оч'!$E$69:$F$82,2,0),"")</f>
        <v>-1.6E-2</v>
      </c>
      <c r="AE22" s="116">
        <f>IFERROR(VLOOKUP(PriceList[[#This Row],[Корпус]],'Коэфф для прайса 1 оч'!$I$10:$J$15,2,0),"")</f>
        <v>0</v>
      </c>
      <c r="AF22" s="95">
        <f t="shared" si="3"/>
        <v>365913</v>
      </c>
      <c r="AG22" s="96">
        <f t="shared" si="4"/>
        <v>11076186.51</v>
      </c>
      <c r="AH22" s="97">
        <v>0</v>
      </c>
      <c r="AI22" s="98">
        <f t="shared" si="5"/>
        <v>365913</v>
      </c>
      <c r="AJ22" s="99">
        <f t="shared" si="6"/>
        <v>11076186.51</v>
      </c>
      <c r="AK22" s="84" t="s">
        <v>71</v>
      </c>
      <c r="AL22" s="91">
        <v>0.1</v>
      </c>
      <c r="AM22" s="287">
        <f>PriceList[[#This Row],[ИТОГ Цена за кв.м, руб]]*(1+PriceList[[#This Row],[Максимальная скидка]])</f>
        <v>402504.30000000005</v>
      </c>
      <c r="AN22" s="287">
        <f>PriceList[[#This Row],[Цена за кв.м. в CRM]]*PriceList[[#This Row],[Площадь, кв.м]]</f>
        <v>12183805.161</v>
      </c>
      <c r="AO22" s="287">
        <v>6000</v>
      </c>
      <c r="AP22" s="335">
        <f>PriceList[[#This Row],[Цена за кв.м. в CRM]]+PriceList[[#This Row],[Бронь]]</f>
        <v>408504.30000000005</v>
      </c>
      <c r="AQ22" s="335">
        <f>PriceList[[#This Row],[Цена за кв.м. в сайт]]*PriceList[[#This Row],[Площадь, кв.м]]</f>
        <v>12365425.161</v>
      </c>
      <c r="AR22" s="84" t="str">
        <f t="shared" si="7"/>
        <v>С1-116</v>
      </c>
      <c r="AS22" s="88" t="str">
        <f t="shared" si="8"/>
        <v>Ст</v>
      </c>
      <c r="AT22" s="89">
        <f t="shared" si="9"/>
        <v>30.27</v>
      </c>
      <c r="AU22" s="99">
        <f>PriceList[[#This Row],[Цена за кв.м. в CRM]]</f>
        <v>402504.30000000005</v>
      </c>
      <c r="AV22" s="100" t="str">
        <f t="shared" si="10"/>
        <v>Резерв</v>
      </c>
      <c r="AW22" s="99"/>
      <c r="AX22" s="342"/>
      <c r="AZ22" s="353">
        <f>(PriceList[[#This Row],[Цена за кв.м. в сайт]])+$AZ$1</f>
        <v>409004.30000000005</v>
      </c>
      <c r="BA22" s="353">
        <f>AZ22*PriceList[[#This Row],[Площадь, кв.м]]</f>
        <v>12380560.161</v>
      </c>
      <c r="BB22" s="346">
        <f>BA22-PriceList[[#This Row],[Стоимость, руб для сбронированием]]</f>
        <v>15135</v>
      </c>
      <c r="BC22" s="14"/>
      <c r="BD22" s="345">
        <f t="shared" si="11"/>
        <v>409000</v>
      </c>
      <c r="BE22" s="353">
        <f>BD22*PriceList[[#This Row],[Площадь, кв.м]]</f>
        <v>12380430</v>
      </c>
      <c r="BF22" s="14"/>
      <c r="BG22" s="345">
        <f>BE22-$BG$1*PriceList[[#This Row],[Площадь, кв.м]]</f>
        <v>12198810</v>
      </c>
      <c r="BH22" s="353">
        <f t="shared" si="12"/>
        <v>181620</v>
      </c>
      <c r="BI22" s="345">
        <f>BG22/PriceList[[#This Row],[Площадь, кв.м]]</f>
        <v>403000</v>
      </c>
      <c r="BJ22" s="355">
        <f t="shared" si="13"/>
        <v>1.488833746898263E-2</v>
      </c>
      <c r="BL22" s="345"/>
      <c r="BM22" s="353"/>
    </row>
    <row r="23" spans="1:65" ht="14.25" hidden="1" customHeight="1">
      <c r="A23" s="84">
        <v>117</v>
      </c>
      <c r="B23" s="84" t="s">
        <v>203</v>
      </c>
      <c r="C23" s="85">
        <v>117</v>
      </c>
      <c r="D23" s="85" t="s">
        <v>64</v>
      </c>
      <c r="E23" s="86">
        <v>4</v>
      </c>
      <c r="F23" s="84">
        <v>22</v>
      </c>
      <c r="G23" s="87">
        <v>30.72</v>
      </c>
      <c r="H23" s="88" t="s">
        <v>1</v>
      </c>
      <c r="I23" s="88" t="s">
        <v>1</v>
      </c>
      <c r="J23" s="89">
        <v>5.73</v>
      </c>
      <c r="K23" s="89">
        <f t="shared" si="0"/>
        <v>1.72</v>
      </c>
      <c r="L23" s="89">
        <f t="shared" si="1"/>
        <v>24.99</v>
      </c>
      <c r="M23" s="89">
        <f t="shared" si="2"/>
        <v>26.709999999999997</v>
      </c>
      <c r="N23" s="90" t="s">
        <v>65</v>
      </c>
      <c r="O23" s="90" t="s">
        <v>66</v>
      </c>
      <c r="P23" s="90" t="s">
        <v>67</v>
      </c>
      <c r="Q23" s="91" t="s">
        <v>68</v>
      </c>
      <c r="R23" s="92" t="s">
        <v>116</v>
      </c>
      <c r="S23" s="92" t="s">
        <v>116</v>
      </c>
      <c r="T23" s="93" t="s">
        <v>73</v>
      </c>
      <c r="U23" s="84">
        <v>42</v>
      </c>
      <c r="V23" s="94">
        <f>IFERROR(VLOOKUP(H23,'Коэфф для прайса 1 оч'!$A$3:$C$6,3,0),"")</f>
        <v>327000</v>
      </c>
      <c r="W23" s="91">
        <f>IFERROR(VLOOKUP(E23,'Коэфф для прайса 1 оч'!$A$10:$C$23,3,0),"")</f>
        <v>0</v>
      </c>
      <c r="X23" s="116">
        <f>IFERROR(VLOOKUP(N23,'Коэфф для прайса 1 оч'!$E$25:$F$30,2,0),"")</f>
        <v>0.04</v>
      </c>
      <c r="Y23" s="116">
        <f>IFERROR(VLOOKUP(O23,'Коэфф для прайса 1 оч'!$E$32:$F$34,2,0),"")</f>
        <v>0</v>
      </c>
      <c r="Z23" s="116">
        <f>IFERROR(VLOOKUP(P23,'Коэфф для прайса 1 оч'!$E$36:$F$38,2,0),"")</f>
        <v>0.03</v>
      </c>
      <c r="AA23" s="116">
        <f>IFERROR(VLOOKUP(Q23,'Коэфф для прайса 1 оч'!$E$40:$F$43,2,0),"")</f>
        <v>5.0000000000000001E-3</v>
      </c>
      <c r="AB23" s="117">
        <f>IFERROR(VLOOKUP(R23,'Коэфф для прайса 1 оч'!$E$45:$F$59,2,0),"")</f>
        <v>7.0000000000000007E-2</v>
      </c>
      <c r="AC23" s="116">
        <f>IFERROR(VLOOKUP(T23,'Коэфф для прайса 1 оч'!$E$61:$F$67,2,0),"")</f>
        <v>0</v>
      </c>
      <c r="AD23" s="116">
        <f>IFERROR(VLOOKUP(U23,'Коэфф для прайса 1 оч'!$E$69:$F$82,2,0),"")</f>
        <v>-1.6E-2</v>
      </c>
      <c r="AE23" s="116">
        <f>IFERROR(VLOOKUP(PriceList[[#This Row],[Корпус]],'Коэфф для прайса 1 оч'!$I$10:$J$15,2,0),"")</f>
        <v>0</v>
      </c>
      <c r="AF23" s="95">
        <f t="shared" si="3"/>
        <v>369183</v>
      </c>
      <c r="AG23" s="96">
        <f t="shared" si="4"/>
        <v>11341301.76</v>
      </c>
      <c r="AH23" s="97">
        <v>0</v>
      </c>
      <c r="AI23" s="98">
        <f t="shared" si="5"/>
        <v>369183</v>
      </c>
      <c r="AJ23" s="99">
        <f t="shared" si="6"/>
        <v>11341301.76</v>
      </c>
      <c r="AK23" s="84" t="s">
        <v>71</v>
      </c>
      <c r="AL23" s="91">
        <v>0.1</v>
      </c>
      <c r="AM23" s="287">
        <f>PriceList[[#This Row],[ИТОГ Цена за кв.м, руб]]*(1+PriceList[[#This Row],[Максимальная скидка]])</f>
        <v>406101.30000000005</v>
      </c>
      <c r="AN23" s="287">
        <f>PriceList[[#This Row],[Цена за кв.м. в CRM]]*PriceList[[#This Row],[Площадь, кв.м]]</f>
        <v>12475431.936000001</v>
      </c>
      <c r="AO23" s="287">
        <v>6000</v>
      </c>
      <c r="AP23" s="335">
        <f>PriceList[[#This Row],[Цена за кв.м. в CRM]]+PriceList[[#This Row],[Бронь]]</f>
        <v>412101.30000000005</v>
      </c>
      <c r="AQ23" s="335">
        <f>PriceList[[#This Row],[Цена за кв.м. в сайт]]*PriceList[[#This Row],[Площадь, кв.м]]</f>
        <v>12659751.936000001</v>
      </c>
      <c r="AR23" s="84" t="str">
        <f t="shared" si="7"/>
        <v>С1-117</v>
      </c>
      <c r="AS23" s="88" t="str">
        <f t="shared" si="8"/>
        <v>Ст</v>
      </c>
      <c r="AT23" s="89">
        <f t="shared" si="9"/>
        <v>30.72</v>
      </c>
      <c r="AU23" s="99">
        <f>PriceList[[#This Row],[Цена за кв.м. в CRM]]</f>
        <v>406101.30000000005</v>
      </c>
      <c r="AV23" s="100" t="str">
        <f t="shared" si="10"/>
        <v>Резерв</v>
      </c>
      <c r="AW23" s="99"/>
      <c r="AX23" s="342"/>
      <c r="AZ23" s="353">
        <f>(PriceList[[#This Row],[Цена за кв.м. в сайт]])+$AZ$1</f>
        <v>412601.30000000005</v>
      </c>
      <c r="BA23" s="353">
        <f>AZ23*PriceList[[#This Row],[Площадь, кв.м]]</f>
        <v>12675111.936000001</v>
      </c>
      <c r="BB23" s="346">
        <f>BA23-PriceList[[#This Row],[Стоимость, руб для сбронированием]]</f>
        <v>15360</v>
      </c>
      <c r="BC23" s="14"/>
      <c r="BD23" s="345">
        <f t="shared" si="11"/>
        <v>412600</v>
      </c>
      <c r="BE23" s="353">
        <f>BD23*PriceList[[#This Row],[Площадь, кв.м]]</f>
        <v>12675072</v>
      </c>
      <c r="BF23" s="14"/>
      <c r="BG23" s="345">
        <f>BE23-$BG$1*PriceList[[#This Row],[Площадь, кв.м]]</f>
        <v>12490752</v>
      </c>
      <c r="BH23" s="353">
        <f t="shared" si="12"/>
        <v>184320</v>
      </c>
      <c r="BI23" s="345">
        <f>BG23/PriceList[[#This Row],[Площадь, кв.м]]</f>
        <v>406600</v>
      </c>
      <c r="BJ23" s="355">
        <f t="shared" si="13"/>
        <v>1.4756517461878997E-2</v>
      </c>
      <c r="BL23" s="345"/>
      <c r="BM23" s="353"/>
    </row>
    <row r="24" spans="1:65" ht="14.25" hidden="1" customHeight="1">
      <c r="A24" s="84">
        <v>118</v>
      </c>
      <c r="B24" s="84" t="s">
        <v>204</v>
      </c>
      <c r="C24" s="85">
        <v>118</v>
      </c>
      <c r="D24" s="85" t="s">
        <v>64</v>
      </c>
      <c r="E24" s="86">
        <v>4</v>
      </c>
      <c r="F24" s="84">
        <v>23</v>
      </c>
      <c r="G24" s="87">
        <v>31.15</v>
      </c>
      <c r="H24" s="88" t="s">
        <v>1</v>
      </c>
      <c r="I24" s="88" t="s">
        <v>1</v>
      </c>
      <c r="J24" s="89">
        <v>6.17</v>
      </c>
      <c r="K24" s="89">
        <f t="shared" si="0"/>
        <v>1.85</v>
      </c>
      <c r="L24" s="89">
        <f t="shared" si="1"/>
        <v>24.979999999999997</v>
      </c>
      <c r="M24" s="89">
        <f t="shared" si="2"/>
        <v>26.83</v>
      </c>
      <c r="N24" s="90" t="s">
        <v>65</v>
      </c>
      <c r="O24" s="90" t="s">
        <v>66</v>
      </c>
      <c r="P24" s="90" t="s">
        <v>67</v>
      </c>
      <c r="Q24" s="91" t="s">
        <v>68</v>
      </c>
      <c r="R24" s="92" t="s">
        <v>116</v>
      </c>
      <c r="S24" s="92" t="s">
        <v>116</v>
      </c>
      <c r="T24" s="93" t="s">
        <v>73</v>
      </c>
      <c r="U24" s="84">
        <v>42</v>
      </c>
      <c r="V24" s="94">
        <f>IFERROR(VLOOKUP(H24,'Коэфф для прайса 1 оч'!$A$3:$C$6,3,0),"")</f>
        <v>327000</v>
      </c>
      <c r="W24" s="91">
        <f>IFERROR(VLOOKUP(E24,'Коэфф для прайса 1 оч'!$A$10:$C$23,3,0),"")</f>
        <v>0</v>
      </c>
      <c r="X24" s="116">
        <f>IFERROR(VLOOKUP(N24,'Коэфф для прайса 1 оч'!$E$25:$F$30,2,0),"")</f>
        <v>0.04</v>
      </c>
      <c r="Y24" s="116">
        <f>IFERROR(VLOOKUP(O24,'Коэфф для прайса 1 оч'!$E$32:$F$34,2,0),"")</f>
        <v>0</v>
      </c>
      <c r="Z24" s="116">
        <f>IFERROR(VLOOKUP(P24,'Коэфф для прайса 1 оч'!$E$36:$F$38,2,0),"")</f>
        <v>0.03</v>
      </c>
      <c r="AA24" s="116">
        <f>IFERROR(VLOOKUP(Q24,'Коэфф для прайса 1 оч'!$E$40:$F$43,2,0),"")</f>
        <v>5.0000000000000001E-3</v>
      </c>
      <c r="AB24" s="117">
        <f>IFERROR(VLOOKUP(R24,'Коэфф для прайса 1 оч'!$E$45:$F$59,2,0),"")</f>
        <v>7.0000000000000007E-2</v>
      </c>
      <c r="AC24" s="116">
        <f>IFERROR(VLOOKUP(T24,'Коэфф для прайса 1 оч'!$E$61:$F$67,2,0),"")</f>
        <v>0</v>
      </c>
      <c r="AD24" s="116">
        <f>IFERROR(VLOOKUP(U24,'Коэфф для прайса 1 оч'!$E$69:$F$82,2,0),"")</f>
        <v>-1.6E-2</v>
      </c>
      <c r="AE24" s="116">
        <f>IFERROR(VLOOKUP(PriceList[[#This Row],[Корпус]],'Коэфф для прайса 1 оч'!$I$10:$J$15,2,0),"")</f>
        <v>0</v>
      </c>
      <c r="AF24" s="95">
        <f t="shared" si="3"/>
        <v>369183</v>
      </c>
      <c r="AG24" s="96">
        <f t="shared" si="4"/>
        <v>11500050.449999999</v>
      </c>
      <c r="AH24" s="97">
        <v>0</v>
      </c>
      <c r="AI24" s="98">
        <f t="shared" si="5"/>
        <v>369183</v>
      </c>
      <c r="AJ24" s="99">
        <f t="shared" si="6"/>
        <v>11500050.449999999</v>
      </c>
      <c r="AK24" s="84" t="s">
        <v>71</v>
      </c>
      <c r="AL24" s="91">
        <v>0.1</v>
      </c>
      <c r="AM24" s="287">
        <f>PriceList[[#This Row],[ИТОГ Цена за кв.м, руб]]*(1+PriceList[[#This Row],[Максимальная скидка]])</f>
        <v>406101.30000000005</v>
      </c>
      <c r="AN24" s="287">
        <f>PriceList[[#This Row],[Цена за кв.м. в CRM]]*PriceList[[#This Row],[Площадь, кв.м]]</f>
        <v>12650055.495000001</v>
      </c>
      <c r="AO24" s="287">
        <v>6000</v>
      </c>
      <c r="AP24" s="335">
        <f>PriceList[[#This Row],[Цена за кв.м. в CRM]]+PriceList[[#This Row],[Бронь]]</f>
        <v>412101.30000000005</v>
      </c>
      <c r="AQ24" s="335">
        <f>PriceList[[#This Row],[Цена за кв.м. в сайт]]*PriceList[[#This Row],[Площадь, кв.м]]</f>
        <v>12836955.495000001</v>
      </c>
      <c r="AR24" s="84" t="str">
        <f t="shared" si="7"/>
        <v>С1-118</v>
      </c>
      <c r="AS24" s="88" t="str">
        <f t="shared" si="8"/>
        <v>Ст</v>
      </c>
      <c r="AT24" s="89">
        <f t="shared" si="9"/>
        <v>31.15</v>
      </c>
      <c r="AU24" s="99">
        <f>PriceList[[#This Row],[Цена за кв.м. в CRM]]</f>
        <v>406101.30000000005</v>
      </c>
      <c r="AV24" s="100" t="str">
        <f t="shared" si="10"/>
        <v>Резерв</v>
      </c>
      <c r="AW24" s="99"/>
      <c r="AX24" s="342"/>
      <c r="AZ24" s="353">
        <f>(PriceList[[#This Row],[Цена за кв.м. в сайт]])+$AZ$1</f>
        <v>412601.30000000005</v>
      </c>
      <c r="BA24" s="353">
        <f>AZ24*PriceList[[#This Row],[Площадь, кв.м]]</f>
        <v>12852530.495000001</v>
      </c>
      <c r="BB24" s="346">
        <f>BA24-PriceList[[#This Row],[Стоимость, руб для сбронированием]]</f>
        <v>15575</v>
      </c>
      <c r="BC24" s="14"/>
      <c r="BD24" s="345">
        <f t="shared" si="11"/>
        <v>412600</v>
      </c>
      <c r="BE24" s="353">
        <f>BD24*PriceList[[#This Row],[Площадь, кв.м]]</f>
        <v>12852490</v>
      </c>
      <c r="BF24" s="14"/>
      <c r="BG24" s="345">
        <f>BE24-$BG$1*PriceList[[#This Row],[Площадь, кв.м]]</f>
        <v>12665590</v>
      </c>
      <c r="BH24" s="353">
        <f t="shared" si="12"/>
        <v>186900</v>
      </c>
      <c r="BI24" s="345">
        <f>BG24/PriceList[[#This Row],[Площадь, кв.м]]</f>
        <v>406600</v>
      </c>
      <c r="BJ24" s="355">
        <f t="shared" si="13"/>
        <v>1.4756517461878997E-2</v>
      </c>
      <c r="BL24" s="345"/>
      <c r="BM24" s="353"/>
    </row>
    <row r="25" spans="1:65" ht="14.25" hidden="1" customHeight="1">
      <c r="A25" s="84">
        <v>119</v>
      </c>
      <c r="B25" s="84" t="s">
        <v>205</v>
      </c>
      <c r="C25" s="85">
        <v>119</v>
      </c>
      <c r="D25" s="85" t="s">
        <v>64</v>
      </c>
      <c r="E25" s="86">
        <v>4</v>
      </c>
      <c r="F25" s="84">
        <v>24</v>
      </c>
      <c r="G25" s="87">
        <v>31.35</v>
      </c>
      <c r="H25" s="88" t="s">
        <v>1</v>
      </c>
      <c r="I25" s="88" t="s">
        <v>1</v>
      </c>
      <c r="J25" s="89">
        <v>6.61</v>
      </c>
      <c r="K25" s="89">
        <f t="shared" si="0"/>
        <v>1.98</v>
      </c>
      <c r="L25" s="89">
        <f t="shared" si="1"/>
        <v>24.740000000000002</v>
      </c>
      <c r="M25" s="89">
        <f t="shared" si="2"/>
        <v>26.720000000000002</v>
      </c>
      <c r="N25" s="90" t="s">
        <v>65</v>
      </c>
      <c r="O25" s="90" t="s">
        <v>66</v>
      </c>
      <c r="P25" s="90" t="s">
        <v>67</v>
      </c>
      <c r="Q25" s="91" t="s">
        <v>68</v>
      </c>
      <c r="R25" s="92" t="s">
        <v>116</v>
      </c>
      <c r="S25" s="92" t="s">
        <v>116</v>
      </c>
      <c r="T25" s="93" t="s">
        <v>73</v>
      </c>
      <c r="U25" s="84">
        <v>42</v>
      </c>
      <c r="V25" s="94">
        <f>IFERROR(VLOOKUP(H25,'Коэфф для прайса 1 оч'!$A$3:$C$6,3,0),"")</f>
        <v>327000</v>
      </c>
      <c r="W25" s="91">
        <f>IFERROR(VLOOKUP(E25,'Коэфф для прайса 1 оч'!$A$10:$C$23,3,0),"")</f>
        <v>0</v>
      </c>
      <c r="X25" s="116">
        <f>IFERROR(VLOOKUP(N25,'Коэфф для прайса 1 оч'!$E$25:$F$30,2,0),"")</f>
        <v>0.04</v>
      </c>
      <c r="Y25" s="116">
        <f>IFERROR(VLOOKUP(O25,'Коэфф для прайса 1 оч'!$E$32:$F$34,2,0),"")</f>
        <v>0</v>
      </c>
      <c r="Z25" s="116">
        <f>IFERROR(VLOOKUP(P25,'Коэфф для прайса 1 оч'!$E$36:$F$38,2,0),"")</f>
        <v>0.03</v>
      </c>
      <c r="AA25" s="116">
        <f>IFERROR(VLOOKUP(Q25,'Коэфф для прайса 1 оч'!$E$40:$F$43,2,0),"")</f>
        <v>5.0000000000000001E-3</v>
      </c>
      <c r="AB25" s="117">
        <f>IFERROR(VLOOKUP(R25,'Коэфф для прайса 1 оч'!$E$45:$F$59,2,0),"")</f>
        <v>7.0000000000000007E-2</v>
      </c>
      <c r="AC25" s="116">
        <f>IFERROR(VLOOKUP(T25,'Коэфф для прайса 1 оч'!$E$61:$F$67,2,0),"")</f>
        <v>0</v>
      </c>
      <c r="AD25" s="116">
        <f>IFERROR(VLOOKUP(U25,'Коэфф для прайса 1 оч'!$E$69:$F$82,2,0),"")</f>
        <v>-1.6E-2</v>
      </c>
      <c r="AE25" s="116">
        <f>IFERROR(VLOOKUP(PriceList[[#This Row],[Корпус]],'Коэфф для прайса 1 оч'!$I$10:$J$15,2,0),"")</f>
        <v>0</v>
      </c>
      <c r="AF25" s="95">
        <f t="shared" si="3"/>
        <v>369183</v>
      </c>
      <c r="AG25" s="96">
        <f t="shared" si="4"/>
        <v>11573887.050000001</v>
      </c>
      <c r="AH25" s="97">
        <v>0</v>
      </c>
      <c r="AI25" s="98">
        <f t="shared" si="5"/>
        <v>369183</v>
      </c>
      <c r="AJ25" s="99">
        <f t="shared" si="6"/>
        <v>11573887.050000001</v>
      </c>
      <c r="AK25" s="84" t="s">
        <v>71</v>
      </c>
      <c r="AL25" s="91">
        <v>0.1</v>
      </c>
      <c r="AM25" s="287">
        <f>PriceList[[#This Row],[ИТОГ Цена за кв.м, руб]]*(1+PriceList[[#This Row],[Максимальная скидка]])</f>
        <v>406101.30000000005</v>
      </c>
      <c r="AN25" s="287">
        <f>PriceList[[#This Row],[Цена за кв.м. в CRM]]*PriceList[[#This Row],[Площадь, кв.м]]</f>
        <v>12731275.755000003</v>
      </c>
      <c r="AO25" s="287">
        <v>6000</v>
      </c>
      <c r="AP25" s="335">
        <f>PriceList[[#This Row],[Цена за кв.м. в CRM]]+PriceList[[#This Row],[Бронь]]</f>
        <v>412101.30000000005</v>
      </c>
      <c r="AQ25" s="335">
        <f>PriceList[[#This Row],[Цена за кв.м. в сайт]]*PriceList[[#This Row],[Площадь, кв.м]]</f>
        <v>12919375.755000003</v>
      </c>
      <c r="AR25" s="84" t="str">
        <f t="shared" si="7"/>
        <v>С1-119</v>
      </c>
      <c r="AS25" s="88" t="str">
        <f t="shared" si="8"/>
        <v>Ст</v>
      </c>
      <c r="AT25" s="89">
        <f t="shared" si="9"/>
        <v>31.35</v>
      </c>
      <c r="AU25" s="99">
        <f>PriceList[[#This Row],[Цена за кв.м. в CRM]]</f>
        <v>406101.30000000005</v>
      </c>
      <c r="AV25" s="100" t="str">
        <f t="shared" si="10"/>
        <v>Резерв</v>
      </c>
      <c r="AW25" s="99"/>
      <c r="AX25" s="342"/>
      <c r="AZ25" s="353">
        <f>(PriceList[[#This Row],[Цена за кв.м. в сайт]])+$AZ$1</f>
        <v>412601.30000000005</v>
      </c>
      <c r="BA25" s="353">
        <f>AZ25*PriceList[[#This Row],[Площадь, кв.м]]</f>
        <v>12935050.755000003</v>
      </c>
      <c r="BB25" s="346">
        <f>BA25-PriceList[[#This Row],[Стоимость, руб для сбронированием]]</f>
        <v>15675</v>
      </c>
      <c r="BC25" s="14"/>
      <c r="BD25" s="345">
        <f t="shared" si="11"/>
        <v>412600</v>
      </c>
      <c r="BE25" s="353">
        <f>BD25*PriceList[[#This Row],[Площадь, кв.м]]</f>
        <v>12935010</v>
      </c>
      <c r="BF25" s="14"/>
      <c r="BG25" s="345">
        <f>BE25-$BG$1*PriceList[[#This Row],[Площадь, кв.м]]</f>
        <v>12746910</v>
      </c>
      <c r="BH25" s="353">
        <f t="shared" si="12"/>
        <v>188100</v>
      </c>
      <c r="BI25" s="345">
        <f>BG25/PriceList[[#This Row],[Площадь, кв.м]]</f>
        <v>406600</v>
      </c>
      <c r="BJ25" s="355">
        <f t="shared" si="13"/>
        <v>1.4756517461878997E-2</v>
      </c>
      <c r="BL25" s="345"/>
      <c r="BM25" s="353"/>
    </row>
    <row r="26" spans="1:65" ht="14.25" hidden="1" customHeight="1">
      <c r="A26" s="84">
        <v>12</v>
      </c>
      <c r="B26" s="84" t="s">
        <v>89</v>
      </c>
      <c r="C26" s="85">
        <v>12</v>
      </c>
      <c r="D26" s="85" t="s">
        <v>64</v>
      </c>
      <c r="E26" s="86">
        <v>1</v>
      </c>
      <c r="F26" s="84">
        <v>12</v>
      </c>
      <c r="G26" s="87">
        <v>53.1</v>
      </c>
      <c r="H26" s="88" t="s">
        <v>2</v>
      </c>
      <c r="I26" s="88" t="s">
        <v>75</v>
      </c>
      <c r="J26" s="89">
        <v>11.48</v>
      </c>
      <c r="K26" s="89">
        <f t="shared" si="0"/>
        <v>3.44</v>
      </c>
      <c r="L26" s="89">
        <f t="shared" si="1"/>
        <v>41.620000000000005</v>
      </c>
      <c r="M26" s="89">
        <f t="shared" si="2"/>
        <v>45.06</v>
      </c>
      <c r="N26" s="90" t="s">
        <v>76</v>
      </c>
      <c r="O26" s="90" t="s">
        <v>66</v>
      </c>
      <c r="P26" s="90" t="s">
        <v>67</v>
      </c>
      <c r="Q26" s="91" t="s">
        <v>68</v>
      </c>
      <c r="R26" s="92" t="s">
        <v>84</v>
      </c>
      <c r="S26" s="92" t="s">
        <v>1291</v>
      </c>
      <c r="T26" s="93" t="s">
        <v>70</v>
      </c>
      <c r="U26" s="84">
        <v>13</v>
      </c>
      <c r="V26" s="94">
        <f>IFERROR(VLOOKUP(H26,'Коэфф для прайса 1 оч'!$A$3:$C$6,3,0),"")</f>
        <v>313920</v>
      </c>
      <c r="W26" s="91">
        <f>IFERROR(VLOOKUP(E26,'Коэфф для прайса 1 оч'!$A$10:$C$23,3,0),"")</f>
        <v>-4.4999999999999998E-2</v>
      </c>
      <c r="X26" s="116">
        <f>IFERROR(VLOOKUP(N26,'Коэфф для прайса 1 оч'!$E$25:$F$30,2,0),"")</f>
        <v>0</v>
      </c>
      <c r="Y26" s="116">
        <f>IFERROR(VLOOKUP(O26,'Коэфф для прайса 1 оч'!$E$32:$F$34,2,0),"")</f>
        <v>0</v>
      </c>
      <c r="Z26" s="116">
        <f>IFERROR(VLOOKUP(P26,'Коэфф для прайса 1 оч'!$E$36:$F$38,2,0),"")</f>
        <v>0.03</v>
      </c>
      <c r="AA26" s="116">
        <f>IFERROR(VLOOKUP(Q26,'Коэфф для прайса 1 оч'!$E$40:$F$43,2,0),"")</f>
        <v>5.0000000000000001E-3</v>
      </c>
      <c r="AB26" s="117">
        <f>IFERROR(VLOOKUP(R26,'Коэфф для прайса 1 оч'!$E$45:$F$59,2,0),"")</f>
        <v>-0.01</v>
      </c>
      <c r="AC26" s="116">
        <f>IFERROR(VLOOKUP(T26,'Коэфф для прайса 1 оч'!$E$61:$F$67,2,0),"")</f>
        <v>-0.01</v>
      </c>
      <c r="AD26" s="116">
        <f>IFERROR(VLOOKUP(U26,'Коэфф для прайса 1 оч'!$E$69:$F$82,2,0),"")</f>
        <v>1.2999999999999999E-2</v>
      </c>
      <c r="AE26" s="116">
        <f>IFERROR(VLOOKUP(PriceList[[#This Row],[Корпус]],'Коэфф для прайса 1 оч'!$I$10:$J$15,2,0),"")</f>
        <v>0</v>
      </c>
      <c r="AF26" s="95">
        <f t="shared" si="3"/>
        <v>308583.36</v>
      </c>
      <c r="AG26" s="96">
        <f t="shared" si="4"/>
        <v>16385776.415999999</v>
      </c>
      <c r="AH26" s="97">
        <v>0</v>
      </c>
      <c r="AI26" s="98">
        <f t="shared" si="5"/>
        <v>308583.36</v>
      </c>
      <c r="AJ26" s="99">
        <f t="shared" si="6"/>
        <v>16385776.415999999</v>
      </c>
      <c r="AK26" s="84" t="s">
        <v>71</v>
      </c>
      <c r="AL26" s="91">
        <v>0.1</v>
      </c>
      <c r="AM26" s="287">
        <f>PriceList[[#This Row],[ИТОГ Цена за кв.м, руб]]*(1+PriceList[[#This Row],[Максимальная скидка]])</f>
        <v>339441.696</v>
      </c>
      <c r="AN26" s="287">
        <f>PriceList[[#This Row],[Цена за кв.м. в CRM]]*PriceList[[#This Row],[Площадь, кв.м]]</f>
        <v>18024354.057599999</v>
      </c>
      <c r="AO26" s="287">
        <v>6000</v>
      </c>
      <c r="AP26" s="335">
        <f>PriceList[[#This Row],[Цена за кв.м. в CRM]]+PriceList[[#This Row],[Бронь]]</f>
        <v>345441.696</v>
      </c>
      <c r="AQ26" s="335">
        <f>PriceList[[#This Row],[Цена за кв.м. в сайт]]*PriceList[[#This Row],[Площадь, кв.м]]</f>
        <v>18342954.057599999</v>
      </c>
      <c r="AR26" s="84" t="str">
        <f t="shared" si="7"/>
        <v>С1-12</v>
      </c>
      <c r="AS26" s="88" t="str">
        <f t="shared" si="8"/>
        <v>1К</v>
      </c>
      <c r="AT26" s="89">
        <f t="shared" si="9"/>
        <v>53.1</v>
      </c>
      <c r="AU26" s="99">
        <f>PriceList[[#This Row],[Цена за кв.м. в CRM]]</f>
        <v>339441.696</v>
      </c>
      <c r="AV26" s="100" t="str">
        <f t="shared" si="10"/>
        <v>Резерв</v>
      </c>
      <c r="AW26" s="99"/>
      <c r="AX26" s="342"/>
      <c r="AZ26" s="353">
        <f>(PriceList[[#This Row],[Цена за кв.м. в сайт]])+$AZ$1</f>
        <v>345941.696</v>
      </c>
      <c r="BA26" s="353">
        <f>AZ26*PriceList[[#This Row],[Площадь, кв.м]]</f>
        <v>18369504.057599999</v>
      </c>
      <c r="BB26" s="346">
        <f>BA26-PriceList[[#This Row],[Стоимость, руб для сбронированием]]</f>
        <v>26550</v>
      </c>
      <c r="BC26" s="14"/>
      <c r="BD26" s="345">
        <f t="shared" si="11"/>
        <v>345900</v>
      </c>
      <c r="BE26" s="353">
        <f>BD26*PriceList[[#This Row],[Площадь, кв.м]]</f>
        <v>18367290</v>
      </c>
      <c r="BF26" s="14"/>
      <c r="BG26" s="345">
        <f>BE26-$BG$1*PriceList[[#This Row],[Площадь, кв.м]]</f>
        <v>18048690</v>
      </c>
      <c r="BH26" s="353">
        <f t="shared" si="12"/>
        <v>318600</v>
      </c>
      <c r="BI26" s="345">
        <f>BG26/PriceList[[#This Row],[Площадь, кв.м]]</f>
        <v>339900</v>
      </c>
      <c r="BJ26" s="355">
        <f t="shared" si="13"/>
        <v>1.7652250661959398E-2</v>
      </c>
      <c r="BL26" s="345"/>
      <c r="BM26" s="353"/>
    </row>
    <row r="27" spans="1:65" ht="14.25" hidden="1" customHeight="1">
      <c r="A27" s="84">
        <v>120</v>
      </c>
      <c r="B27" s="84" t="s">
        <v>206</v>
      </c>
      <c r="C27" s="85">
        <v>120</v>
      </c>
      <c r="D27" s="85" t="s">
        <v>64</v>
      </c>
      <c r="E27" s="86">
        <v>4</v>
      </c>
      <c r="F27" s="84">
        <v>25</v>
      </c>
      <c r="G27" s="87">
        <v>31.59</v>
      </c>
      <c r="H27" s="88" t="s">
        <v>1</v>
      </c>
      <c r="I27" s="88" t="s">
        <v>1</v>
      </c>
      <c r="J27" s="89">
        <v>6.85</v>
      </c>
      <c r="K27" s="89">
        <f t="shared" si="0"/>
        <v>2.06</v>
      </c>
      <c r="L27" s="89">
        <f t="shared" si="1"/>
        <v>24.740000000000002</v>
      </c>
      <c r="M27" s="89">
        <f t="shared" si="2"/>
        <v>26.8</v>
      </c>
      <c r="N27" s="90" t="s">
        <v>65</v>
      </c>
      <c r="O27" s="90" t="s">
        <v>66</v>
      </c>
      <c r="P27" s="90" t="s">
        <v>67</v>
      </c>
      <c r="Q27" s="91" t="s">
        <v>68</v>
      </c>
      <c r="R27" s="92" t="s">
        <v>116</v>
      </c>
      <c r="S27" s="92" t="s">
        <v>116</v>
      </c>
      <c r="T27" s="93" t="s">
        <v>73</v>
      </c>
      <c r="U27" s="84">
        <v>42</v>
      </c>
      <c r="V27" s="94">
        <f>IFERROR(VLOOKUP(H27,'Коэфф для прайса 1 оч'!$A$3:$C$6,3,0),"")</f>
        <v>327000</v>
      </c>
      <c r="W27" s="91">
        <f>IFERROR(VLOOKUP(E27,'Коэфф для прайса 1 оч'!$A$10:$C$23,3,0),"")</f>
        <v>0</v>
      </c>
      <c r="X27" s="116">
        <f>IFERROR(VLOOKUP(N27,'Коэфф для прайса 1 оч'!$E$25:$F$30,2,0),"")</f>
        <v>0.04</v>
      </c>
      <c r="Y27" s="116">
        <f>IFERROR(VLOOKUP(O27,'Коэфф для прайса 1 оч'!$E$32:$F$34,2,0),"")</f>
        <v>0</v>
      </c>
      <c r="Z27" s="116">
        <f>IFERROR(VLOOKUP(P27,'Коэфф для прайса 1 оч'!$E$36:$F$38,2,0),"")</f>
        <v>0.03</v>
      </c>
      <c r="AA27" s="116">
        <f>IFERROR(VLOOKUP(Q27,'Коэфф для прайса 1 оч'!$E$40:$F$43,2,0),"")</f>
        <v>5.0000000000000001E-3</v>
      </c>
      <c r="AB27" s="117">
        <f>IFERROR(VLOOKUP(R27,'Коэфф для прайса 1 оч'!$E$45:$F$59,2,0),"")</f>
        <v>7.0000000000000007E-2</v>
      </c>
      <c r="AC27" s="116">
        <f>IFERROR(VLOOKUP(T27,'Коэфф для прайса 1 оч'!$E$61:$F$67,2,0),"")</f>
        <v>0</v>
      </c>
      <c r="AD27" s="116">
        <f>IFERROR(VLOOKUP(U27,'Коэфф для прайса 1 оч'!$E$69:$F$82,2,0),"")</f>
        <v>-1.6E-2</v>
      </c>
      <c r="AE27" s="116">
        <f>IFERROR(VLOOKUP(PriceList[[#This Row],[Корпус]],'Коэфф для прайса 1 оч'!$I$10:$J$15,2,0),"")</f>
        <v>0</v>
      </c>
      <c r="AF27" s="95">
        <f t="shared" si="3"/>
        <v>369183</v>
      </c>
      <c r="AG27" s="96">
        <f t="shared" si="4"/>
        <v>11662490.970000001</v>
      </c>
      <c r="AH27" s="97">
        <v>0</v>
      </c>
      <c r="AI27" s="98">
        <f t="shared" si="5"/>
        <v>369183</v>
      </c>
      <c r="AJ27" s="99">
        <f t="shared" si="6"/>
        <v>11662490.970000001</v>
      </c>
      <c r="AK27" s="84" t="s">
        <v>71</v>
      </c>
      <c r="AL27" s="91">
        <v>0.1</v>
      </c>
      <c r="AM27" s="287">
        <f>PriceList[[#This Row],[ИТОГ Цена за кв.м, руб]]*(1+PriceList[[#This Row],[Максимальная скидка]])</f>
        <v>406101.30000000005</v>
      </c>
      <c r="AN27" s="287">
        <f>PriceList[[#This Row],[Цена за кв.м. в CRM]]*PriceList[[#This Row],[Площадь, кв.м]]</f>
        <v>12828740.067000002</v>
      </c>
      <c r="AO27" s="287">
        <v>6000</v>
      </c>
      <c r="AP27" s="335">
        <f>PriceList[[#This Row],[Цена за кв.м. в CRM]]+PriceList[[#This Row],[Бронь]]</f>
        <v>412101.30000000005</v>
      </c>
      <c r="AQ27" s="335">
        <f>PriceList[[#This Row],[Цена за кв.м. в сайт]]*PriceList[[#This Row],[Площадь, кв.м]]</f>
        <v>13018280.067000002</v>
      </c>
      <c r="AR27" s="84" t="str">
        <f t="shared" si="7"/>
        <v>С1-120</v>
      </c>
      <c r="AS27" s="88" t="str">
        <f t="shared" si="8"/>
        <v>Ст</v>
      </c>
      <c r="AT27" s="89">
        <f t="shared" si="9"/>
        <v>31.59</v>
      </c>
      <c r="AU27" s="99">
        <f>PriceList[[#This Row],[Цена за кв.м. в CRM]]</f>
        <v>406101.30000000005</v>
      </c>
      <c r="AV27" s="100" t="str">
        <f t="shared" si="10"/>
        <v>Резерв</v>
      </c>
      <c r="AW27" s="99"/>
      <c r="AX27" s="342"/>
      <c r="AZ27" s="353">
        <f>(PriceList[[#This Row],[Цена за кв.м. в сайт]])+$AZ$1</f>
        <v>412601.30000000005</v>
      </c>
      <c r="BA27" s="353">
        <f>AZ27*PriceList[[#This Row],[Площадь, кв.м]]</f>
        <v>13034075.067000002</v>
      </c>
      <c r="BB27" s="346">
        <f>BA27-PriceList[[#This Row],[Стоимость, руб для сбронированием]]</f>
        <v>15795</v>
      </c>
      <c r="BC27" s="14"/>
      <c r="BD27" s="345">
        <f t="shared" si="11"/>
        <v>412600</v>
      </c>
      <c r="BE27" s="353">
        <f>BD27*PriceList[[#This Row],[Площадь, кв.м]]</f>
        <v>13034034</v>
      </c>
      <c r="BF27" s="14"/>
      <c r="BG27" s="345">
        <f>BE27-$BG$1*PriceList[[#This Row],[Площадь, кв.м]]</f>
        <v>12844494</v>
      </c>
      <c r="BH27" s="353">
        <f t="shared" si="12"/>
        <v>189540</v>
      </c>
      <c r="BI27" s="345">
        <f>BG27/PriceList[[#This Row],[Площадь, кв.м]]</f>
        <v>406600</v>
      </c>
      <c r="BJ27" s="355">
        <f t="shared" si="13"/>
        <v>1.4756517461878997E-2</v>
      </c>
      <c r="BL27" s="345"/>
      <c r="BM27" s="353"/>
    </row>
    <row r="28" spans="1:65" ht="14.25" hidden="1" customHeight="1">
      <c r="A28" s="84">
        <v>121</v>
      </c>
      <c r="B28" s="84" t="s">
        <v>207</v>
      </c>
      <c r="C28" s="85">
        <v>121</v>
      </c>
      <c r="D28" s="85" t="s">
        <v>64</v>
      </c>
      <c r="E28" s="86">
        <v>4</v>
      </c>
      <c r="F28" s="84">
        <v>26</v>
      </c>
      <c r="G28" s="87">
        <v>53.41</v>
      </c>
      <c r="H28" s="88" t="s">
        <v>2</v>
      </c>
      <c r="I28" s="88" t="s">
        <v>19</v>
      </c>
      <c r="J28" s="89">
        <v>4.76</v>
      </c>
      <c r="K28" s="89">
        <f t="shared" si="0"/>
        <v>1.43</v>
      </c>
      <c r="L28" s="89">
        <f t="shared" si="1"/>
        <v>48.65</v>
      </c>
      <c r="M28" s="89">
        <f t="shared" si="2"/>
        <v>50.08</v>
      </c>
      <c r="N28" s="90" t="s">
        <v>82</v>
      </c>
      <c r="O28" s="90" t="s">
        <v>66</v>
      </c>
      <c r="P28" s="90" t="s">
        <v>67</v>
      </c>
      <c r="Q28" s="91" t="s">
        <v>94</v>
      </c>
      <c r="R28" s="92" t="s">
        <v>116</v>
      </c>
      <c r="S28" s="92" t="s">
        <v>116</v>
      </c>
      <c r="T28" s="93" t="s">
        <v>73</v>
      </c>
      <c r="U28" s="84">
        <v>42</v>
      </c>
      <c r="V28" s="94">
        <f>IFERROR(VLOOKUP(H28,'Коэфф для прайса 1 оч'!$A$3:$C$6,3,0),"")</f>
        <v>313920</v>
      </c>
      <c r="W28" s="91">
        <f>IFERROR(VLOOKUP(E28,'Коэфф для прайса 1 оч'!$A$10:$C$23,3,0),"")</f>
        <v>0</v>
      </c>
      <c r="X28" s="116">
        <f>IFERROR(VLOOKUP(N28,'Коэфф для прайса 1 оч'!$E$25:$F$30,2,0),"")</f>
        <v>-0.01</v>
      </c>
      <c r="Y28" s="116">
        <f>IFERROR(VLOOKUP(O28,'Коэфф для прайса 1 оч'!$E$32:$F$34,2,0),"")</f>
        <v>0</v>
      </c>
      <c r="Z28" s="116">
        <f>IFERROR(VLOOKUP(P28,'Коэфф для прайса 1 оч'!$E$36:$F$38,2,0),"")</f>
        <v>0.03</v>
      </c>
      <c r="AA28" s="116">
        <f>IFERROR(VLOOKUP(Q28,'Коэфф для прайса 1 оч'!$E$40:$F$43,2,0),"")</f>
        <v>0</v>
      </c>
      <c r="AB28" s="117">
        <f>IFERROR(VLOOKUP(R28,'Коэфф для прайса 1 оч'!$E$45:$F$59,2,0),"")</f>
        <v>7.0000000000000007E-2</v>
      </c>
      <c r="AC28" s="116">
        <f>IFERROR(VLOOKUP(T28,'Коэфф для прайса 1 оч'!$E$61:$F$67,2,0),"")</f>
        <v>0</v>
      </c>
      <c r="AD28" s="116">
        <f>IFERROR(VLOOKUP(U28,'Коэфф для прайса 1 оч'!$E$69:$F$82,2,0),"")</f>
        <v>-1.6E-2</v>
      </c>
      <c r="AE28" s="116">
        <f>IFERROR(VLOOKUP(PriceList[[#This Row],[Корпус]],'Коэфф для прайса 1 оч'!$I$10:$J$15,2,0),"")</f>
        <v>0</v>
      </c>
      <c r="AF28" s="95">
        <f t="shared" si="3"/>
        <v>337150.08</v>
      </c>
      <c r="AG28" s="96">
        <f t="shared" si="4"/>
        <v>18007185.772799999</v>
      </c>
      <c r="AH28" s="97">
        <v>0</v>
      </c>
      <c r="AI28" s="98">
        <f t="shared" si="5"/>
        <v>337150.08</v>
      </c>
      <c r="AJ28" s="99">
        <f t="shared" si="6"/>
        <v>18007185.772799999</v>
      </c>
      <c r="AK28" s="84" t="s">
        <v>101</v>
      </c>
      <c r="AL28" s="91">
        <v>0.1</v>
      </c>
      <c r="AM28" s="287">
        <f>PriceList[[#This Row],[ИТОГ Цена за кв.м, руб]]*(1+PriceList[[#This Row],[Максимальная скидка]])</f>
        <v>370865.08800000005</v>
      </c>
      <c r="AN28" s="287">
        <f>PriceList[[#This Row],[Цена за кв.м. в CRM]]*PriceList[[#This Row],[Площадь, кв.м]]</f>
        <v>19807904.350080002</v>
      </c>
      <c r="AO28" s="287">
        <v>6000</v>
      </c>
      <c r="AP28" s="335">
        <f>PriceList[[#This Row],[Цена за кв.м. в CRM]]+PriceList[[#This Row],[Бронь]]</f>
        <v>376865.08800000005</v>
      </c>
      <c r="AQ28" s="335">
        <f>PriceList[[#This Row],[Цена за кв.м. в сайт]]*PriceList[[#This Row],[Площадь, кв.м]]</f>
        <v>20128364.350080002</v>
      </c>
      <c r="AR28" s="84" t="str">
        <f t="shared" si="7"/>
        <v>С1-121</v>
      </c>
      <c r="AS28" s="88" t="str">
        <f t="shared" si="8"/>
        <v>1К</v>
      </c>
      <c r="AT28" s="89">
        <f t="shared" si="9"/>
        <v>53.41</v>
      </c>
      <c r="AU28" s="99">
        <f>PriceList[[#This Row],[Цена за кв.м. в CRM]]</f>
        <v>370865.08800000005</v>
      </c>
      <c r="AV28" s="100" t="str">
        <f t="shared" si="10"/>
        <v>Свободно</v>
      </c>
      <c r="AW28" s="99"/>
      <c r="AX28" s="342"/>
      <c r="AZ28" s="353">
        <f>(PriceList[[#This Row],[Цена за кв.м. в сайт]])+$AZ$1</f>
        <v>377365.08800000005</v>
      </c>
      <c r="BA28" s="353">
        <f>AZ28*PriceList[[#This Row],[Площадь, кв.м]]</f>
        <v>20155069.350080002</v>
      </c>
      <c r="BB28" s="346">
        <f>BA28-PriceList[[#This Row],[Стоимость, руб для сбронированием]]</f>
        <v>26705</v>
      </c>
      <c r="BC28" s="14"/>
      <c r="BD28" s="345">
        <f t="shared" si="11"/>
        <v>377400</v>
      </c>
      <c r="BE28" s="353">
        <f>BD28*PriceList[[#This Row],[Площадь, кв.м]]</f>
        <v>20156934</v>
      </c>
      <c r="BF28" s="14"/>
      <c r="BG28" s="345">
        <f>BE28-$BG$1*PriceList[[#This Row],[Площадь, кв.м]]</f>
        <v>19836474</v>
      </c>
      <c r="BH28" s="353">
        <f t="shared" si="12"/>
        <v>320460</v>
      </c>
      <c r="BI28" s="345">
        <f>BG28/PriceList[[#This Row],[Площадь, кв.м]]</f>
        <v>371400</v>
      </c>
      <c r="BJ28" s="355">
        <f t="shared" si="13"/>
        <v>1.6155088852988692E-2</v>
      </c>
      <c r="BL28" s="345"/>
      <c r="BM28" s="353"/>
    </row>
    <row r="29" spans="1:65" ht="14.25" hidden="1" customHeight="1">
      <c r="A29" s="84">
        <v>122</v>
      </c>
      <c r="B29" s="84" t="s">
        <v>208</v>
      </c>
      <c r="C29" s="85">
        <v>122</v>
      </c>
      <c r="D29" s="85" t="s">
        <v>64</v>
      </c>
      <c r="E29" s="86">
        <v>4</v>
      </c>
      <c r="F29" s="84">
        <v>27</v>
      </c>
      <c r="G29" s="87">
        <v>29.23</v>
      </c>
      <c r="H29" s="88" t="s">
        <v>1</v>
      </c>
      <c r="I29" s="88" t="s">
        <v>1</v>
      </c>
      <c r="J29" s="89">
        <v>4.25</v>
      </c>
      <c r="K29" s="89">
        <f t="shared" si="0"/>
        <v>1.28</v>
      </c>
      <c r="L29" s="89">
        <f t="shared" si="1"/>
        <v>24.98</v>
      </c>
      <c r="M29" s="89">
        <f t="shared" si="2"/>
        <v>26.26</v>
      </c>
      <c r="N29" s="90" t="s">
        <v>65</v>
      </c>
      <c r="O29" s="90" t="s">
        <v>66</v>
      </c>
      <c r="P29" s="90" t="s">
        <v>67</v>
      </c>
      <c r="Q29" s="91" t="s">
        <v>94</v>
      </c>
      <c r="R29" s="92" t="s">
        <v>116</v>
      </c>
      <c r="S29" s="92" t="s">
        <v>116</v>
      </c>
      <c r="T29" s="93" t="s">
        <v>73</v>
      </c>
      <c r="U29" s="84">
        <v>42</v>
      </c>
      <c r="V29" s="94">
        <f>IFERROR(VLOOKUP(H29,'Коэфф для прайса 1 оч'!$A$3:$C$6,3,0),"")</f>
        <v>327000</v>
      </c>
      <c r="W29" s="91">
        <f>IFERROR(VLOOKUP(E29,'Коэфф для прайса 1 оч'!$A$10:$C$23,3,0),"")</f>
        <v>0</v>
      </c>
      <c r="X29" s="116">
        <f>IFERROR(VLOOKUP(N29,'Коэфф для прайса 1 оч'!$E$25:$F$30,2,0),"")</f>
        <v>0.04</v>
      </c>
      <c r="Y29" s="116">
        <f>IFERROR(VLOOKUP(O29,'Коэфф для прайса 1 оч'!$E$32:$F$34,2,0),"")</f>
        <v>0</v>
      </c>
      <c r="Z29" s="116">
        <f>IFERROR(VLOOKUP(P29,'Коэфф для прайса 1 оч'!$E$36:$F$38,2,0),"")</f>
        <v>0.03</v>
      </c>
      <c r="AA29" s="116">
        <f>IFERROR(VLOOKUP(Q29,'Коэфф для прайса 1 оч'!$E$40:$F$43,2,0),"")</f>
        <v>0</v>
      </c>
      <c r="AB29" s="117">
        <f>IFERROR(VLOOKUP(R29,'Коэфф для прайса 1 оч'!$E$45:$F$59,2,0),"")</f>
        <v>7.0000000000000007E-2</v>
      </c>
      <c r="AC29" s="116">
        <f>IFERROR(VLOOKUP(T29,'Коэфф для прайса 1 оч'!$E$61:$F$67,2,0),"")</f>
        <v>0</v>
      </c>
      <c r="AD29" s="116">
        <f>IFERROR(VLOOKUP(U29,'Коэфф для прайса 1 оч'!$E$69:$F$82,2,0),"")</f>
        <v>-1.6E-2</v>
      </c>
      <c r="AE29" s="116">
        <f>IFERROR(VLOOKUP(PriceList[[#This Row],[Корпус]],'Коэфф для прайса 1 оч'!$I$10:$J$15,2,0),"")</f>
        <v>0</v>
      </c>
      <c r="AF29" s="95">
        <f t="shared" si="3"/>
        <v>367548</v>
      </c>
      <c r="AG29" s="96">
        <f t="shared" si="4"/>
        <v>10743428.040000001</v>
      </c>
      <c r="AH29" s="97">
        <v>0</v>
      </c>
      <c r="AI29" s="98">
        <f t="shared" si="5"/>
        <v>367548</v>
      </c>
      <c r="AJ29" s="99">
        <f t="shared" si="6"/>
        <v>10743428.040000001</v>
      </c>
      <c r="AK29" s="84" t="s">
        <v>71</v>
      </c>
      <c r="AL29" s="91">
        <v>0.1</v>
      </c>
      <c r="AM29" s="287">
        <f>PriceList[[#This Row],[ИТОГ Цена за кв.м, руб]]*(1+PriceList[[#This Row],[Максимальная скидка]])</f>
        <v>404302.80000000005</v>
      </c>
      <c r="AN29" s="287">
        <f>PriceList[[#This Row],[Цена за кв.м. в CRM]]*PriceList[[#This Row],[Площадь, кв.м]]</f>
        <v>11817770.844000002</v>
      </c>
      <c r="AO29" s="287">
        <v>6000</v>
      </c>
      <c r="AP29" s="335">
        <f>PriceList[[#This Row],[Цена за кв.м. в CRM]]+PriceList[[#This Row],[Бронь]]</f>
        <v>410302.80000000005</v>
      </c>
      <c r="AQ29" s="335">
        <f>PriceList[[#This Row],[Цена за кв.м. в сайт]]*PriceList[[#This Row],[Площадь, кв.м]]</f>
        <v>11993150.844000002</v>
      </c>
      <c r="AR29" s="84" t="str">
        <f t="shared" si="7"/>
        <v>С1-122</v>
      </c>
      <c r="AS29" s="88" t="str">
        <f t="shared" si="8"/>
        <v>Ст</v>
      </c>
      <c r="AT29" s="89">
        <f t="shared" si="9"/>
        <v>29.23</v>
      </c>
      <c r="AU29" s="99">
        <f>PriceList[[#This Row],[Цена за кв.м. в CRM]]</f>
        <v>404302.80000000005</v>
      </c>
      <c r="AV29" s="100" t="str">
        <f t="shared" si="10"/>
        <v>Резерв</v>
      </c>
      <c r="AW29" s="99"/>
      <c r="AX29" s="342"/>
      <c r="AZ29" s="353">
        <f>(PriceList[[#This Row],[Цена за кв.м. в сайт]])+$AZ$1</f>
        <v>410802.80000000005</v>
      </c>
      <c r="BA29" s="353">
        <f>AZ29*PriceList[[#This Row],[Площадь, кв.м]]</f>
        <v>12007765.844000002</v>
      </c>
      <c r="BB29" s="346">
        <f>BA29-PriceList[[#This Row],[Стоимость, руб для сбронированием]]</f>
        <v>14615</v>
      </c>
      <c r="BC29" s="14"/>
      <c r="BD29" s="345">
        <f t="shared" si="11"/>
        <v>410800</v>
      </c>
      <c r="BE29" s="353">
        <f>BD29*PriceList[[#This Row],[Площадь, кв.м]]</f>
        <v>12007684</v>
      </c>
      <c r="BF29" s="14"/>
      <c r="BG29" s="345">
        <f>BE29-$BG$1*PriceList[[#This Row],[Площадь, кв.м]]</f>
        <v>11832304</v>
      </c>
      <c r="BH29" s="353">
        <f t="shared" si="12"/>
        <v>175380</v>
      </c>
      <c r="BI29" s="345">
        <f>BG29/PriceList[[#This Row],[Площадь, кв.м]]</f>
        <v>404800</v>
      </c>
      <c r="BJ29" s="355">
        <f t="shared" si="13"/>
        <v>1.4822134387351778E-2</v>
      </c>
      <c r="BL29" s="345"/>
      <c r="BM29" s="353"/>
    </row>
    <row r="30" spans="1:65" ht="14.25" hidden="1" customHeight="1">
      <c r="A30" s="84">
        <v>123</v>
      </c>
      <c r="B30" s="84" t="s">
        <v>209</v>
      </c>
      <c r="C30" s="85">
        <v>123</v>
      </c>
      <c r="D30" s="85" t="s">
        <v>64</v>
      </c>
      <c r="E30" s="86">
        <v>4</v>
      </c>
      <c r="F30" s="84">
        <v>28</v>
      </c>
      <c r="G30" s="87">
        <v>29.24</v>
      </c>
      <c r="H30" s="88" t="s">
        <v>1</v>
      </c>
      <c r="I30" s="88" t="s">
        <v>1</v>
      </c>
      <c r="J30" s="89">
        <v>4.25</v>
      </c>
      <c r="K30" s="89">
        <f t="shared" si="0"/>
        <v>1.28</v>
      </c>
      <c r="L30" s="89">
        <f t="shared" si="1"/>
        <v>24.99</v>
      </c>
      <c r="M30" s="89">
        <f t="shared" si="2"/>
        <v>26.27</v>
      </c>
      <c r="N30" s="90" t="s">
        <v>65</v>
      </c>
      <c r="O30" s="90" t="s">
        <v>66</v>
      </c>
      <c r="P30" s="90" t="s">
        <v>67</v>
      </c>
      <c r="Q30" s="91" t="s">
        <v>94</v>
      </c>
      <c r="R30" s="92" t="s">
        <v>116</v>
      </c>
      <c r="S30" s="92" t="s">
        <v>116</v>
      </c>
      <c r="T30" s="93" t="s">
        <v>73</v>
      </c>
      <c r="U30" s="84">
        <v>42</v>
      </c>
      <c r="V30" s="94">
        <f>IFERROR(VLOOKUP(H30,'Коэфф для прайса 1 оч'!$A$3:$C$6,3,0),"")</f>
        <v>327000</v>
      </c>
      <c r="W30" s="91">
        <f>IFERROR(VLOOKUP(E30,'Коэфф для прайса 1 оч'!$A$10:$C$23,3,0),"")</f>
        <v>0</v>
      </c>
      <c r="X30" s="116">
        <f>IFERROR(VLOOKUP(N30,'Коэфф для прайса 1 оч'!$E$25:$F$30,2,0),"")</f>
        <v>0.04</v>
      </c>
      <c r="Y30" s="116">
        <f>IFERROR(VLOOKUP(O30,'Коэфф для прайса 1 оч'!$E$32:$F$34,2,0),"")</f>
        <v>0</v>
      </c>
      <c r="Z30" s="116">
        <f>IFERROR(VLOOKUP(P30,'Коэфф для прайса 1 оч'!$E$36:$F$38,2,0),"")</f>
        <v>0.03</v>
      </c>
      <c r="AA30" s="116">
        <f>IFERROR(VLOOKUP(Q30,'Коэфф для прайса 1 оч'!$E$40:$F$43,2,0),"")</f>
        <v>0</v>
      </c>
      <c r="AB30" s="117">
        <f>IFERROR(VLOOKUP(R30,'Коэфф для прайса 1 оч'!$E$45:$F$59,2,0),"")</f>
        <v>7.0000000000000007E-2</v>
      </c>
      <c r="AC30" s="116">
        <f>IFERROR(VLOOKUP(T30,'Коэфф для прайса 1 оч'!$E$61:$F$67,2,0),"")</f>
        <v>0</v>
      </c>
      <c r="AD30" s="116">
        <f>IFERROR(VLOOKUP(U30,'Коэфф для прайса 1 оч'!$E$69:$F$82,2,0),"")</f>
        <v>-1.6E-2</v>
      </c>
      <c r="AE30" s="116">
        <f>IFERROR(VLOOKUP(PriceList[[#This Row],[Корпус]],'Коэфф для прайса 1 оч'!$I$10:$J$15,2,0),"")</f>
        <v>0</v>
      </c>
      <c r="AF30" s="95">
        <f t="shared" si="3"/>
        <v>367548</v>
      </c>
      <c r="AG30" s="96">
        <f t="shared" si="4"/>
        <v>10747103.52</v>
      </c>
      <c r="AH30" s="97">
        <v>0</v>
      </c>
      <c r="AI30" s="98">
        <f t="shared" si="5"/>
        <v>367548</v>
      </c>
      <c r="AJ30" s="99">
        <f t="shared" si="6"/>
        <v>10747103.52</v>
      </c>
      <c r="AK30" s="84" t="s">
        <v>71</v>
      </c>
      <c r="AL30" s="91">
        <v>0.1</v>
      </c>
      <c r="AM30" s="287">
        <f>PriceList[[#This Row],[ИТОГ Цена за кв.м, руб]]*(1+PriceList[[#This Row],[Максимальная скидка]])</f>
        <v>404302.80000000005</v>
      </c>
      <c r="AN30" s="287">
        <f>PriceList[[#This Row],[Цена за кв.м. в CRM]]*PriceList[[#This Row],[Площадь, кв.м]]</f>
        <v>11821813.872000001</v>
      </c>
      <c r="AO30" s="287">
        <v>6000</v>
      </c>
      <c r="AP30" s="335">
        <f>PriceList[[#This Row],[Цена за кв.м. в CRM]]+PriceList[[#This Row],[Бронь]]</f>
        <v>410302.80000000005</v>
      </c>
      <c r="AQ30" s="335">
        <f>PriceList[[#This Row],[Цена за кв.м. в сайт]]*PriceList[[#This Row],[Площадь, кв.м]]</f>
        <v>11997253.872000001</v>
      </c>
      <c r="AR30" s="84" t="str">
        <f t="shared" si="7"/>
        <v>С1-123</v>
      </c>
      <c r="AS30" s="88" t="str">
        <f t="shared" si="8"/>
        <v>Ст</v>
      </c>
      <c r="AT30" s="89">
        <f t="shared" si="9"/>
        <v>29.24</v>
      </c>
      <c r="AU30" s="99">
        <f>PriceList[[#This Row],[Цена за кв.м. в CRM]]</f>
        <v>404302.80000000005</v>
      </c>
      <c r="AV30" s="100" t="str">
        <f t="shared" si="10"/>
        <v>Резерв</v>
      </c>
      <c r="AW30" s="99"/>
      <c r="AX30" s="342"/>
      <c r="AZ30" s="353">
        <f>(PriceList[[#This Row],[Цена за кв.м. в сайт]])+$AZ$1</f>
        <v>410802.80000000005</v>
      </c>
      <c r="BA30" s="353">
        <f>AZ30*PriceList[[#This Row],[Площадь, кв.м]]</f>
        <v>12011873.872000001</v>
      </c>
      <c r="BB30" s="346">
        <f>BA30-PriceList[[#This Row],[Стоимость, руб для сбронированием]]</f>
        <v>14620</v>
      </c>
      <c r="BC30" s="14"/>
      <c r="BD30" s="345">
        <f t="shared" si="11"/>
        <v>410800</v>
      </c>
      <c r="BE30" s="353">
        <f>BD30*PriceList[[#This Row],[Площадь, кв.м]]</f>
        <v>12011792</v>
      </c>
      <c r="BF30" s="14"/>
      <c r="BG30" s="345">
        <f>BE30-$BG$1*PriceList[[#This Row],[Площадь, кв.м]]</f>
        <v>11836352</v>
      </c>
      <c r="BH30" s="353">
        <f t="shared" si="12"/>
        <v>175440</v>
      </c>
      <c r="BI30" s="345">
        <f>BG30/PriceList[[#This Row],[Площадь, кв.м]]</f>
        <v>404800</v>
      </c>
      <c r="BJ30" s="355">
        <f t="shared" si="13"/>
        <v>1.4822134387351778E-2</v>
      </c>
      <c r="BL30" s="345"/>
      <c r="BM30" s="353"/>
    </row>
    <row r="31" spans="1:65" ht="14.25" hidden="1" customHeight="1">
      <c r="A31" s="84">
        <v>124</v>
      </c>
      <c r="B31" s="84" t="s">
        <v>210</v>
      </c>
      <c r="C31" s="85">
        <v>124</v>
      </c>
      <c r="D31" s="85" t="s">
        <v>64</v>
      </c>
      <c r="E31" s="86">
        <v>4</v>
      </c>
      <c r="F31" s="84">
        <v>29</v>
      </c>
      <c r="G31" s="87">
        <v>29.23</v>
      </c>
      <c r="H31" s="88" t="s">
        <v>1</v>
      </c>
      <c r="I31" s="88" t="s">
        <v>1</v>
      </c>
      <c r="J31" s="89">
        <v>4.25</v>
      </c>
      <c r="K31" s="89">
        <f t="shared" si="0"/>
        <v>1.28</v>
      </c>
      <c r="L31" s="89">
        <f t="shared" si="1"/>
        <v>24.98</v>
      </c>
      <c r="M31" s="89">
        <f t="shared" si="2"/>
        <v>26.26</v>
      </c>
      <c r="N31" s="90" t="s">
        <v>65</v>
      </c>
      <c r="O31" s="90" t="s">
        <v>66</v>
      </c>
      <c r="P31" s="90" t="s">
        <v>67</v>
      </c>
      <c r="Q31" s="91" t="s">
        <v>97</v>
      </c>
      <c r="R31" s="92" t="s">
        <v>116</v>
      </c>
      <c r="S31" s="92" t="s">
        <v>116</v>
      </c>
      <c r="T31" s="93" t="s">
        <v>73</v>
      </c>
      <c r="U31" s="84">
        <v>42</v>
      </c>
      <c r="V31" s="94">
        <f>IFERROR(VLOOKUP(H31,'Коэфф для прайса 1 оч'!$A$3:$C$6,3,0),"")</f>
        <v>327000</v>
      </c>
      <c r="W31" s="91">
        <f>IFERROR(VLOOKUP(E31,'Коэфф для прайса 1 оч'!$A$10:$C$23,3,0),"")</f>
        <v>0</v>
      </c>
      <c r="X31" s="116">
        <f>IFERROR(VLOOKUP(N31,'Коэфф для прайса 1 оч'!$E$25:$F$30,2,0),"")</f>
        <v>0.04</v>
      </c>
      <c r="Y31" s="116">
        <f>IFERROR(VLOOKUP(O31,'Коэфф для прайса 1 оч'!$E$32:$F$34,2,0),"")</f>
        <v>0</v>
      </c>
      <c r="Z31" s="116">
        <f>IFERROR(VLOOKUP(P31,'Коэфф для прайса 1 оч'!$E$36:$F$38,2,0),"")</f>
        <v>0.03</v>
      </c>
      <c r="AA31" s="116">
        <f>IFERROR(VLOOKUP(Q31,'Коэфф для прайса 1 оч'!$E$40:$F$43,2,0),"")</f>
        <v>-5.0000000000000001E-3</v>
      </c>
      <c r="AB31" s="117">
        <f>IFERROR(VLOOKUP(R31,'Коэфф для прайса 1 оч'!$E$45:$F$59,2,0),"")</f>
        <v>7.0000000000000007E-2</v>
      </c>
      <c r="AC31" s="116">
        <f>IFERROR(VLOOKUP(T31,'Коэфф для прайса 1 оч'!$E$61:$F$67,2,0),"")</f>
        <v>0</v>
      </c>
      <c r="AD31" s="116">
        <f>IFERROR(VLOOKUP(U31,'Коэфф для прайса 1 оч'!$E$69:$F$82,2,0),"")</f>
        <v>-1.6E-2</v>
      </c>
      <c r="AE31" s="116">
        <f>IFERROR(VLOOKUP(PriceList[[#This Row],[Корпус]],'Коэфф для прайса 1 оч'!$I$10:$J$15,2,0),"")</f>
        <v>0</v>
      </c>
      <c r="AF31" s="95">
        <f t="shared" si="3"/>
        <v>365913</v>
      </c>
      <c r="AG31" s="96">
        <f t="shared" si="4"/>
        <v>10695636.99</v>
      </c>
      <c r="AH31" s="97">
        <v>0</v>
      </c>
      <c r="AI31" s="98">
        <f t="shared" si="5"/>
        <v>365913</v>
      </c>
      <c r="AJ31" s="99">
        <f t="shared" si="6"/>
        <v>10695636.99</v>
      </c>
      <c r="AK31" s="84" t="s">
        <v>71</v>
      </c>
      <c r="AL31" s="91">
        <v>0.1</v>
      </c>
      <c r="AM31" s="287">
        <f>PriceList[[#This Row],[ИТОГ Цена за кв.м, руб]]*(1+PriceList[[#This Row],[Максимальная скидка]])</f>
        <v>402504.30000000005</v>
      </c>
      <c r="AN31" s="287">
        <f>PriceList[[#This Row],[Цена за кв.м. в CRM]]*PriceList[[#This Row],[Площадь, кв.м]]</f>
        <v>11765200.689000001</v>
      </c>
      <c r="AO31" s="287">
        <v>6000</v>
      </c>
      <c r="AP31" s="335">
        <f>PriceList[[#This Row],[Цена за кв.м. в CRM]]+PriceList[[#This Row],[Бронь]]</f>
        <v>408504.30000000005</v>
      </c>
      <c r="AQ31" s="335">
        <f>PriceList[[#This Row],[Цена за кв.м. в сайт]]*PriceList[[#This Row],[Площадь, кв.м]]</f>
        <v>11940580.689000001</v>
      </c>
      <c r="AR31" s="84" t="str">
        <f t="shared" si="7"/>
        <v>С1-124</v>
      </c>
      <c r="AS31" s="88" t="str">
        <f t="shared" si="8"/>
        <v>Ст</v>
      </c>
      <c r="AT31" s="89">
        <f t="shared" si="9"/>
        <v>29.23</v>
      </c>
      <c r="AU31" s="99">
        <f>PriceList[[#This Row],[Цена за кв.м. в CRM]]</f>
        <v>402504.30000000005</v>
      </c>
      <c r="AV31" s="100" t="str">
        <f t="shared" si="10"/>
        <v>Резерв</v>
      </c>
      <c r="AW31" s="99"/>
      <c r="AX31" s="342"/>
      <c r="AZ31" s="353">
        <f>(PriceList[[#This Row],[Цена за кв.м. в сайт]])+$AZ$1</f>
        <v>409004.30000000005</v>
      </c>
      <c r="BA31" s="353">
        <f>AZ31*PriceList[[#This Row],[Площадь, кв.м]]</f>
        <v>11955195.689000001</v>
      </c>
      <c r="BB31" s="346">
        <f>BA31-PriceList[[#This Row],[Стоимость, руб для сбронированием]]</f>
        <v>14615</v>
      </c>
      <c r="BC31" s="14"/>
      <c r="BD31" s="345">
        <f t="shared" si="11"/>
        <v>409000</v>
      </c>
      <c r="BE31" s="353">
        <f>BD31*PriceList[[#This Row],[Площадь, кв.м]]</f>
        <v>11955070</v>
      </c>
      <c r="BF31" s="14"/>
      <c r="BG31" s="345">
        <f>BE31-$BG$1*PriceList[[#This Row],[Площадь, кв.м]]</f>
        <v>11779690</v>
      </c>
      <c r="BH31" s="353">
        <f t="shared" si="12"/>
        <v>175380</v>
      </c>
      <c r="BI31" s="345">
        <f>BG31/PriceList[[#This Row],[Площадь, кв.м]]</f>
        <v>403000</v>
      </c>
      <c r="BJ31" s="355">
        <f t="shared" si="13"/>
        <v>1.488833746898263E-2</v>
      </c>
      <c r="BL31" s="345"/>
      <c r="BM31" s="353"/>
    </row>
    <row r="32" spans="1:65" ht="14.25" hidden="1" customHeight="1">
      <c r="A32" s="84">
        <v>125</v>
      </c>
      <c r="B32" s="84" t="s">
        <v>211</v>
      </c>
      <c r="C32" s="85">
        <v>125</v>
      </c>
      <c r="D32" s="85" t="s">
        <v>64</v>
      </c>
      <c r="E32" s="86">
        <v>4</v>
      </c>
      <c r="F32" s="84">
        <v>30</v>
      </c>
      <c r="G32" s="87">
        <v>29.24</v>
      </c>
      <c r="H32" s="88" t="s">
        <v>1</v>
      </c>
      <c r="I32" s="88" t="s">
        <v>1</v>
      </c>
      <c r="J32" s="89">
        <v>4.25</v>
      </c>
      <c r="K32" s="89">
        <f t="shared" si="0"/>
        <v>1.28</v>
      </c>
      <c r="L32" s="89">
        <f t="shared" si="1"/>
        <v>24.99</v>
      </c>
      <c r="M32" s="89">
        <f t="shared" si="2"/>
        <v>26.27</v>
      </c>
      <c r="N32" s="90" t="s">
        <v>65</v>
      </c>
      <c r="O32" s="90" t="s">
        <v>66</v>
      </c>
      <c r="P32" s="90" t="s">
        <v>67</v>
      </c>
      <c r="Q32" s="91" t="s">
        <v>97</v>
      </c>
      <c r="R32" s="92" t="s">
        <v>116</v>
      </c>
      <c r="S32" s="92" t="s">
        <v>116</v>
      </c>
      <c r="T32" s="93" t="s">
        <v>73</v>
      </c>
      <c r="U32" s="84">
        <v>42</v>
      </c>
      <c r="V32" s="94">
        <f>IFERROR(VLOOKUP(H32,'Коэфф для прайса 1 оч'!$A$3:$C$6,3,0),"")</f>
        <v>327000</v>
      </c>
      <c r="W32" s="91">
        <f>IFERROR(VLOOKUP(E32,'Коэфф для прайса 1 оч'!$A$10:$C$23,3,0),"")</f>
        <v>0</v>
      </c>
      <c r="X32" s="116">
        <f>IFERROR(VLOOKUP(N32,'Коэфф для прайса 1 оч'!$E$25:$F$30,2,0),"")</f>
        <v>0.04</v>
      </c>
      <c r="Y32" s="116">
        <f>IFERROR(VLOOKUP(O32,'Коэфф для прайса 1 оч'!$E$32:$F$34,2,0),"")</f>
        <v>0</v>
      </c>
      <c r="Z32" s="116">
        <f>IFERROR(VLOOKUP(P32,'Коэфф для прайса 1 оч'!$E$36:$F$38,2,0),"")</f>
        <v>0.03</v>
      </c>
      <c r="AA32" s="116">
        <f>IFERROR(VLOOKUP(Q32,'Коэфф для прайса 1 оч'!$E$40:$F$43,2,0),"")</f>
        <v>-5.0000000000000001E-3</v>
      </c>
      <c r="AB32" s="117">
        <f>IFERROR(VLOOKUP(R32,'Коэфф для прайса 1 оч'!$E$45:$F$59,2,0),"")</f>
        <v>7.0000000000000007E-2</v>
      </c>
      <c r="AC32" s="116">
        <f>IFERROR(VLOOKUP(T32,'Коэфф для прайса 1 оч'!$E$61:$F$67,2,0),"")</f>
        <v>0</v>
      </c>
      <c r="AD32" s="116">
        <f>IFERROR(VLOOKUP(U32,'Коэфф для прайса 1 оч'!$E$69:$F$82,2,0),"")</f>
        <v>-1.6E-2</v>
      </c>
      <c r="AE32" s="116">
        <f>IFERROR(VLOOKUP(PriceList[[#This Row],[Корпус]],'Коэфф для прайса 1 оч'!$I$10:$J$15,2,0),"")</f>
        <v>0</v>
      </c>
      <c r="AF32" s="95">
        <f t="shared" si="3"/>
        <v>365913</v>
      </c>
      <c r="AG32" s="96">
        <f t="shared" si="4"/>
        <v>10699296.119999999</v>
      </c>
      <c r="AH32" s="97">
        <v>0</v>
      </c>
      <c r="AI32" s="98">
        <f t="shared" si="5"/>
        <v>365913</v>
      </c>
      <c r="AJ32" s="99">
        <f t="shared" si="6"/>
        <v>10699296.119999999</v>
      </c>
      <c r="AK32" s="84" t="s">
        <v>71</v>
      </c>
      <c r="AL32" s="91">
        <v>0.1</v>
      </c>
      <c r="AM32" s="287">
        <f>PriceList[[#This Row],[ИТОГ Цена за кв.м, руб]]*(1+PriceList[[#This Row],[Максимальная скидка]])</f>
        <v>402504.30000000005</v>
      </c>
      <c r="AN32" s="287">
        <f>PriceList[[#This Row],[Цена за кв.м. в CRM]]*PriceList[[#This Row],[Площадь, кв.м]]</f>
        <v>11769225.732000001</v>
      </c>
      <c r="AO32" s="287">
        <v>6000</v>
      </c>
      <c r="AP32" s="335">
        <f>PriceList[[#This Row],[Цена за кв.м. в CRM]]+PriceList[[#This Row],[Бронь]]</f>
        <v>408504.30000000005</v>
      </c>
      <c r="AQ32" s="335">
        <f>PriceList[[#This Row],[Цена за кв.м. в сайт]]*PriceList[[#This Row],[Площадь, кв.м]]</f>
        <v>11944665.732000001</v>
      </c>
      <c r="AR32" s="84" t="str">
        <f t="shared" si="7"/>
        <v>С1-125</v>
      </c>
      <c r="AS32" s="88" t="str">
        <f t="shared" si="8"/>
        <v>Ст</v>
      </c>
      <c r="AT32" s="89">
        <f t="shared" si="9"/>
        <v>29.24</v>
      </c>
      <c r="AU32" s="99">
        <f>PriceList[[#This Row],[Цена за кв.м. в CRM]]</f>
        <v>402504.30000000005</v>
      </c>
      <c r="AV32" s="100" t="str">
        <f t="shared" si="10"/>
        <v>Резерв</v>
      </c>
      <c r="AW32" s="99"/>
      <c r="AX32" s="342"/>
      <c r="AZ32" s="353">
        <f>(PriceList[[#This Row],[Цена за кв.м. в сайт]])+$AZ$1</f>
        <v>409004.30000000005</v>
      </c>
      <c r="BA32" s="353">
        <f>AZ32*PriceList[[#This Row],[Площадь, кв.м]]</f>
        <v>11959285.732000001</v>
      </c>
      <c r="BB32" s="346">
        <f>BA32-PriceList[[#This Row],[Стоимость, руб для сбронированием]]</f>
        <v>14620</v>
      </c>
      <c r="BC32" s="14"/>
      <c r="BD32" s="345">
        <f t="shared" si="11"/>
        <v>409000</v>
      </c>
      <c r="BE32" s="353">
        <f>BD32*PriceList[[#This Row],[Площадь, кв.м]]</f>
        <v>11959160</v>
      </c>
      <c r="BF32" s="14"/>
      <c r="BG32" s="345">
        <f>BE32-$BG$1*PriceList[[#This Row],[Площадь, кв.м]]</f>
        <v>11783720</v>
      </c>
      <c r="BH32" s="353">
        <f t="shared" si="12"/>
        <v>175440</v>
      </c>
      <c r="BI32" s="345">
        <f>BG32/PriceList[[#This Row],[Площадь, кв.м]]</f>
        <v>403000</v>
      </c>
      <c r="BJ32" s="355">
        <f t="shared" si="13"/>
        <v>1.488833746898263E-2</v>
      </c>
      <c r="BL32" s="345"/>
      <c r="BM32" s="353"/>
    </row>
    <row r="33" spans="1:65" ht="14.25" hidden="1" customHeight="1">
      <c r="A33" s="84">
        <v>126</v>
      </c>
      <c r="B33" s="84" t="s">
        <v>212</v>
      </c>
      <c r="C33" s="85">
        <v>126</v>
      </c>
      <c r="D33" s="85" t="s">
        <v>64</v>
      </c>
      <c r="E33" s="86">
        <v>4</v>
      </c>
      <c r="F33" s="84">
        <v>31</v>
      </c>
      <c r="G33" s="87">
        <v>28.6</v>
      </c>
      <c r="H33" s="88" t="s">
        <v>1</v>
      </c>
      <c r="I33" s="88" t="s">
        <v>1</v>
      </c>
      <c r="J33" s="89">
        <v>4.25</v>
      </c>
      <c r="K33" s="89">
        <f t="shared" si="0"/>
        <v>1.28</v>
      </c>
      <c r="L33" s="89">
        <f t="shared" si="1"/>
        <v>24.35</v>
      </c>
      <c r="M33" s="89">
        <f t="shared" si="2"/>
        <v>25.630000000000003</v>
      </c>
      <c r="N33" s="90" t="s">
        <v>65</v>
      </c>
      <c r="O33" s="90" t="s">
        <v>66</v>
      </c>
      <c r="P33" s="90" t="s">
        <v>67</v>
      </c>
      <c r="Q33" s="91" t="s">
        <v>97</v>
      </c>
      <c r="R33" s="92" t="s">
        <v>116</v>
      </c>
      <c r="S33" s="92" t="s">
        <v>116</v>
      </c>
      <c r="T33" s="93" t="s">
        <v>73</v>
      </c>
      <c r="U33" s="84">
        <v>42</v>
      </c>
      <c r="V33" s="94">
        <f>IFERROR(VLOOKUP(H33,'Коэфф для прайса 1 оч'!$A$3:$C$6,3,0),"")</f>
        <v>327000</v>
      </c>
      <c r="W33" s="91">
        <f>IFERROR(VLOOKUP(E33,'Коэфф для прайса 1 оч'!$A$10:$C$23,3,0),"")</f>
        <v>0</v>
      </c>
      <c r="X33" s="116">
        <f>IFERROR(VLOOKUP(N33,'Коэфф для прайса 1 оч'!$E$25:$F$30,2,0),"")</f>
        <v>0.04</v>
      </c>
      <c r="Y33" s="116">
        <f>IFERROR(VLOOKUP(O33,'Коэфф для прайса 1 оч'!$E$32:$F$34,2,0),"")</f>
        <v>0</v>
      </c>
      <c r="Z33" s="116">
        <f>IFERROR(VLOOKUP(P33,'Коэфф для прайса 1 оч'!$E$36:$F$38,2,0),"")</f>
        <v>0.03</v>
      </c>
      <c r="AA33" s="116">
        <f>IFERROR(VLOOKUP(Q33,'Коэфф для прайса 1 оч'!$E$40:$F$43,2,0),"")</f>
        <v>-5.0000000000000001E-3</v>
      </c>
      <c r="AB33" s="117">
        <f>IFERROR(VLOOKUP(R33,'Коэфф для прайса 1 оч'!$E$45:$F$59,2,0),"")</f>
        <v>7.0000000000000007E-2</v>
      </c>
      <c r="AC33" s="116">
        <f>IFERROR(VLOOKUP(T33,'Коэфф для прайса 1 оч'!$E$61:$F$67,2,0),"")</f>
        <v>0</v>
      </c>
      <c r="AD33" s="116">
        <f>IFERROR(VLOOKUP(U33,'Коэфф для прайса 1 оч'!$E$69:$F$82,2,0),"")</f>
        <v>-1.6E-2</v>
      </c>
      <c r="AE33" s="116">
        <f>IFERROR(VLOOKUP(PriceList[[#This Row],[Корпус]],'Коэфф для прайса 1 оч'!$I$10:$J$15,2,0),"")</f>
        <v>0</v>
      </c>
      <c r="AF33" s="95">
        <f t="shared" si="3"/>
        <v>365913</v>
      </c>
      <c r="AG33" s="96">
        <f t="shared" si="4"/>
        <v>10465111.800000001</v>
      </c>
      <c r="AH33" s="97">
        <v>0</v>
      </c>
      <c r="AI33" s="98">
        <f t="shared" si="5"/>
        <v>365913</v>
      </c>
      <c r="AJ33" s="99">
        <f t="shared" si="6"/>
        <v>10465111.800000001</v>
      </c>
      <c r="AK33" s="84" t="s">
        <v>71</v>
      </c>
      <c r="AL33" s="91">
        <v>0.1</v>
      </c>
      <c r="AM33" s="287">
        <f>PriceList[[#This Row],[ИТОГ Цена за кв.м, руб]]*(1+PriceList[[#This Row],[Максимальная скидка]])</f>
        <v>402504.30000000005</v>
      </c>
      <c r="AN33" s="287">
        <f>PriceList[[#This Row],[Цена за кв.м. в CRM]]*PriceList[[#This Row],[Площадь, кв.м]]</f>
        <v>11511622.980000002</v>
      </c>
      <c r="AO33" s="287">
        <v>6000</v>
      </c>
      <c r="AP33" s="335">
        <f>PriceList[[#This Row],[Цена за кв.м. в CRM]]+PriceList[[#This Row],[Бронь]]</f>
        <v>408504.30000000005</v>
      </c>
      <c r="AQ33" s="335">
        <f>PriceList[[#This Row],[Цена за кв.м. в сайт]]*PriceList[[#This Row],[Площадь, кв.м]]</f>
        <v>11683222.980000002</v>
      </c>
      <c r="AR33" s="84" t="str">
        <f t="shared" si="7"/>
        <v>С1-126</v>
      </c>
      <c r="AS33" s="88" t="str">
        <f t="shared" si="8"/>
        <v>Ст</v>
      </c>
      <c r="AT33" s="89">
        <f t="shared" si="9"/>
        <v>28.6</v>
      </c>
      <c r="AU33" s="99">
        <f>PriceList[[#This Row],[Цена за кв.м. в CRM]]</f>
        <v>402504.30000000005</v>
      </c>
      <c r="AV33" s="100" t="str">
        <f t="shared" si="10"/>
        <v>Резерв</v>
      </c>
      <c r="AW33" s="99"/>
      <c r="AX33" s="342"/>
      <c r="AZ33" s="353">
        <f>(PriceList[[#This Row],[Цена за кв.м. в сайт]])+$AZ$1</f>
        <v>409004.30000000005</v>
      </c>
      <c r="BA33" s="353">
        <f>AZ33*PriceList[[#This Row],[Площадь, кв.м]]</f>
        <v>11697522.980000002</v>
      </c>
      <c r="BB33" s="346">
        <f>BA33-PriceList[[#This Row],[Стоимость, руб для сбронированием]]</f>
        <v>14300</v>
      </c>
      <c r="BC33" s="14"/>
      <c r="BD33" s="345">
        <f t="shared" si="11"/>
        <v>409000</v>
      </c>
      <c r="BE33" s="353">
        <f>BD33*PriceList[[#This Row],[Площадь, кв.м]]</f>
        <v>11697400</v>
      </c>
      <c r="BF33" s="14"/>
      <c r="BG33" s="345">
        <f>BE33-$BG$1*PriceList[[#This Row],[Площадь, кв.м]]</f>
        <v>11525800</v>
      </c>
      <c r="BH33" s="353">
        <f t="shared" si="12"/>
        <v>171600</v>
      </c>
      <c r="BI33" s="345">
        <f>BG33/PriceList[[#This Row],[Площадь, кв.м]]</f>
        <v>403000</v>
      </c>
      <c r="BJ33" s="355">
        <f t="shared" si="13"/>
        <v>1.488833746898263E-2</v>
      </c>
      <c r="BL33" s="345"/>
      <c r="BM33" s="353"/>
    </row>
    <row r="34" spans="1:65" ht="14.25" hidden="1" customHeight="1">
      <c r="A34" s="84">
        <v>127</v>
      </c>
      <c r="B34" s="84" t="s">
        <v>213</v>
      </c>
      <c r="C34" s="85">
        <v>127</v>
      </c>
      <c r="D34" s="85" t="s">
        <v>64</v>
      </c>
      <c r="E34" s="86">
        <v>4</v>
      </c>
      <c r="F34" s="84">
        <v>32</v>
      </c>
      <c r="G34" s="87">
        <v>49.71</v>
      </c>
      <c r="H34" s="88" t="s">
        <v>1</v>
      </c>
      <c r="I34" s="88" t="s">
        <v>1</v>
      </c>
      <c r="J34" s="89">
        <v>13.98</v>
      </c>
      <c r="K34" s="89">
        <f t="shared" si="0"/>
        <v>4.1900000000000004</v>
      </c>
      <c r="L34" s="89">
        <f t="shared" si="1"/>
        <v>35.730000000000004</v>
      </c>
      <c r="M34" s="89">
        <f t="shared" si="2"/>
        <v>39.92</v>
      </c>
      <c r="N34" s="90" t="s">
        <v>82</v>
      </c>
      <c r="O34" s="90" t="s">
        <v>83</v>
      </c>
      <c r="P34" s="90" t="s">
        <v>67</v>
      </c>
      <c r="Q34" s="91" t="s">
        <v>97</v>
      </c>
      <c r="R34" s="92" t="s">
        <v>116</v>
      </c>
      <c r="S34" s="92" t="s">
        <v>116</v>
      </c>
      <c r="T34" s="93" t="s">
        <v>73</v>
      </c>
      <c r="U34" s="84">
        <v>42</v>
      </c>
      <c r="V34" s="94">
        <f>IFERROR(VLOOKUP(H34,'Коэфф для прайса 1 оч'!$A$3:$C$6,3,0),"")</f>
        <v>327000</v>
      </c>
      <c r="W34" s="91">
        <f>IFERROR(VLOOKUP(E34,'Коэфф для прайса 1 оч'!$A$10:$C$23,3,0),"")</f>
        <v>0</v>
      </c>
      <c r="X34" s="116">
        <f>IFERROR(VLOOKUP(N34,'Коэфф для прайса 1 оч'!$E$25:$F$30,2,0),"")</f>
        <v>-0.01</v>
      </c>
      <c r="Y34" s="116">
        <f>IFERROR(VLOOKUP(O34,'Коэфф для прайса 1 оч'!$E$32:$F$34,2,0),"")</f>
        <v>0.03</v>
      </c>
      <c r="Z34" s="116">
        <f>IFERROR(VLOOKUP(P34,'Коэфф для прайса 1 оч'!$E$36:$F$38,2,0),"")</f>
        <v>0.03</v>
      </c>
      <c r="AA34" s="116">
        <f>IFERROR(VLOOKUP(Q34,'Коэфф для прайса 1 оч'!$E$40:$F$43,2,0),"")</f>
        <v>-5.0000000000000001E-3</v>
      </c>
      <c r="AB34" s="117">
        <f>IFERROR(VLOOKUP(R34,'Коэфф для прайса 1 оч'!$E$45:$F$59,2,0),"")</f>
        <v>7.0000000000000007E-2</v>
      </c>
      <c r="AC34" s="116">
        <f>IFERROR(VLOOKUP(T34,'Коэфф для прайса 1 оч'!$E$61:$F$67,2,0),"")</f>
        <v>0</v>
      </c>
      <c r="AD34" s="116">
        <f>IFERROR(VLOOKUP(U34,'Коэфф для прайса 1 оч'!$E$69:$F$82,2,0),"")</f>
        <v>-1.6E-2</v>
      </c>
      <c r="AE34" s="116">
        <f>IFERROR(VLOOKUP(PriceList[[#This Row],[Корпус]],'Коэфф для прайса 1 оч'!$I$10:$J$15,2,0),"")</f>
        <v>0</v>
      </c>
      <c r="AF34" s="95">
        <f t="shared" si="3"/>
        <v>359373</v>
      </c>
      <c r="AG34" s="96">
        <f t="shared" si="4"/>
        <v>17864431.830000002</v>
      </c>
      <c r="AH34" s="97">
        <v>0</v>
      </c>
      <c r="AI34" s="98">
        <f t="shared" si="5"/>
        <v>359373</v>
      </c>
      <c r="AJ34" s="99">
        <f t="shared" si="6"/>
        <v>17864431.830000002</v>
      </c>
      <c r="AK34" s="84" t="s">
        <v>71</v>
      </c>
      <c r="AL34" s="91">
        <v>0.1</v>
      </c>
      <c r="AM34" s="287">
        <f>PriceList[[#This Row],[ИТОГ Цена за кв.м, руб]]*(1+PriceList[[#This Row],[Максимальная скидка]])</f>
        <v>395310.30000000005</v>
      </c>
      <c r="AN34" s="287">
        <f>PriceList[[#This Row],[Цена за кв.м. в CRM]]*PriceList[[#This Row],[Площадь, кв.м]]</f>
        <v>19650875.013000004</v>
      </c>
      <c r="AO34" s="287">
        <v>6000</v>
      </c>
      <c r="AP34" s="335">
        <f>PriceList[[#This Row],[Цена за кв.м. в CRM]]+PriceList[[#This Row],[Бронь]]</f>
        <v>401310.30000000005</v>
      </c>
      <c r="AQ34" s="335">
        <f>PriceList[[#This Row],[Цена за кв.м. в сайт]]*PriceList[[#This Row],[Площадь, кв.м]]</f>
        <v>19949135.013000004</v>
      </c>
      <c r="AR34" s="84" t="str">
        <f t="shared" si="7"/>
        <v>С1-127</v>
      </c>
      <c r="AS34" s="88" t="str">
        <f t="shared" si="8"/>
        <v>Ст</v>
      </c>
      <c r="AT34" s="89">
        <f t="shared" si="9"/>
        <v>49.71</v>
      </c>
      <c r="AU34" s="99">
        <f>PriceList[[#This Row],[Цена за кв.м. в CRM]]</f>
        <v>395310.30000000005</v>
      </c>
      <c r="AV34" s="100" t="str">
        <f t="shared" si="10"/>
        <v>Резерв</v>
      </c>
      <c r="AW34" s="99"/>
      <c r="AX34" s="342"/>
      <c r="AZ34" s="353">
        <f>(PriceList[[#This Row],[Цена за кв.м. в сайт]])+$AZ$1</f>
        <v>401810.30000000005</v>
      </c>
      <c r="BA34" s="353">
        <f>AZ34*PriceList[[#This Row],[Площадь, кв.м]]</f>
        <v>19973990.013000004</v>
      </c>
      <c r="BB34" s="346">
        <f>BA34-PriceList[[#This Row],[Стоимость, руб для сбронированием]]</f>
        <v>24855</v>
      </c>
      <c r="BC34" s="14"/>
      <c r="BD34" s="345">
        <f t="shared" si="11"/>
        <v>401800</v>
      </c>
      <c r="BE34" s="353">
        <f>BD34*PriceList[[#This Row],[Площадь, кв.м]]</f>
        <v>19973478</v>
      </c>
      <c r="BF34" s="14"/>
      <c r="BG34" s="345">
        <f>BE34-$BG$1*PriceList[[#This Row],[Площадь, кв.м]]</f>
        <v>19675218</v>
      </c>
      <c r="BH34" s="353">
        <f t="shared" si="12"/>
        <v>298260</v>
      </c>
      <c r="BI34" s="345">
        <f>BG34/PriceList[[#This Row],[Площадь, кв.м]]</f>
        <v>395800</v>
      </c>
      <c r="BJ34" s="355">
        <f t="shared" si="13"/>
        <v>1.5159171298635674E-2</v>
      </c>
      <c r="BL34" s="345"/>
      <c r="BM34" s="353"/>
    </row>
    <row r="35" spans="1:65" ht="14.25" hidden="1" customHeight="1">
      <c r="A35" s="84">
        <v>128</v>
      </c>
      <c r="B35" s="84" t="s">
        <v>214</v>
      </c>
      <c r="C35" s="85">
        <v>128</v>
      </c>
      <c r="D35" s="85" t="s">
        <v>64</v>
      </c>
      <c r="E35" s="86">
        <v>4</v>
      </c>
      <c r="F35" s="84">
        <v>33</v>
      </c>
      <c r="G35" s="87">
        <v>49.71</v>
      </c>
      <c r="H35" s="88" t="s">
        <v>1</v>
      </c>
      <c r="I35" s="88" t="s">
        <v>1</v>
      </c>
      <c r="J35" s="89">
        <v>13.98</v>
      </c>
      <c r="K35" s="89">
        <f t="shared" si="0"/>
        <v>4.1900000000000004</v>
      </c>
      <c r="L35" s="89">
        <f t="shared" si="1"/>
        <v>35.730000000000004</v>
      </c>
      <c r="M35" s="89">
        <f t="shared" si="2"/>
        <v>39.92</v>
      </c>
      <c r="N35" s="90" t="s">
        <v>82</v>
      </c>
      <c r="O35" s="90" t="s">
        <v>83</v>
      </c>
      <c r="P35" s="90" t="s">
        <v>67</v>
      </c>
      <c r="Q35" s="91" t="s">
        <v>97</v>
      </c>
      <c r="R35" s="92" t="s">
        <v>215</v>
      </c>
      <c r="S35" s="92" t="s">
        <v>493</v>
      </c>
      <c r="T35" s="93" t="s">
        <v>73</v>
      </c>
      <c r="U35" s="84">
        <v>42</v>
      </c>
      <c r="V35" s="94">
        <f>IFERROR(VLOOKUP(H35,'Коэфф для прайса 1 оч'!$A$3:$C$6,3,0),"")</f>
        <v>327000</v>
      </c>
      <c r="W35" s="91">
        <f>IFERROR(VLOOKUP(E35,'Коэфф для прайса 1 оч'!$A$10:$C$23,3,0),"")</f>
        <v>0</v>
      </c>
      <c r="X35" s="116">
        <f>IFERROR(VLOOKUP(N35,'Коэфф для прайса 1 оч'!$E$25:$F$30,2,0),"")</f>
        <v>-0.01</v>
      </c>
      <c r="Y35" s="116">
        <f>IFERROR(VLOOKUP(O35,'Коэфф для прайса 1 оч'!$E$32:$F$34,2,0),"")</f>
        <v>0.03</v>
      </c>
      <c r="Z35" s="116">
        <f>IFERROR(VLOOKUP(P35,'Коэфф для прайса 1 оч'!$E$36:$F$38,2,0),"")</f>
        <v>0.03</v>
      </c>
      <c r="AA35" s="116">
        <f>IFERROR(VLOOKUP(Q35,'Коэфф для прайса 1 оч'!$E$40:$F$43,2,0),"")</f>
        <v>-5.0000000000000001E-3</v>
      </c>
      <c r="AB35" s="117">
        <f>IFERROR(VLOOKUP(R35,'Коэфф для прайса 1 оч'!$E$45:$F$59,2,0),"")</f>
        <v>1.4999999999999999E-2</v>
      </c>
      <c r="AC35" s="116">
        <f>IFERROR(VLOOKUP(T35,'Коэфф для прайса 1 оч'!$E$61:$F$67,2,0),"")</f>
        <v>0</v>
      </c>
      <c r="AD35" s="116">
        <f>IFERROR(VLOOKUP(U35,'Коэфф для прайса 1 оч'!$E$69:$F$82,2,0),"")</f>
        <v>-1.6E-2</v>
      </c>
      <c r="AE35" s="116">
        <f>IFERROR(VLOOKUP(PriceList[[#This Row],[Корпус]],'Коэфф для прайса 1 оч'!$I$10:$J$15,2,0),"")</f>
        <v>0</v>
      </c>
      <c r="AF35" s="95">
        <f t="shared" si="3"/>
        <v>341388</v>
      </c>
      <c r="AG35" s="96">
        <f t="shared" si="4"/>
        <v>16970397.48</v>
      </c>
      <c r="AH35" s="97">
        <v>0</v>
      </c>
      <c r="AI35" s="98">
        <f t="shared" si="5"/>
        <v>341388</v>
      </c>
      <c r="AJ35" s="99">
        <f t="shared" si="6"/>
        <v>16970397.48</v>
      </c>
      <c r="AK35" s="84" t="s">
        <v>71</v>
      </c>
      <c r="AL35" s="91">
        <v>0.1</v>
      </c>
      <c r="AM35" s="287">
        <f>PriceList[[#This Row],[ИТОГ Цена за кв.м, руб]]*(1+PriceList[[#This Row],[Максимальная скидка]])</f>
        <v>375526.80000000005</v>
      </c>
      <c r="AN35" s="287">
        <f>PriceList[[#This Row],[Цена за кв.м. в CRM]]*PriceList[[#This Row],[Площадь, кв.м]]</f>
        <v>18667437.228000004</v>
      </c>
      <c r="AO35" s="287">
        <v>6000</v>
      </c>
      <c r="AP35" s="335">
        <f>PriceList[[#This Row],[Цена за кв.м. в CRM]]+PriceList[[#This Row],[Бронь]]</f>
        <v>381526.80000000005</v>
      </c>
      <c r="AQ35" s="335">
        <f>PriceList[[#This Row],[Цена за кв.м. в сайт]]*PriceList[[#This Row],[Площадь, кв.м]]</f>
        <v>18965697.228000004</v>
      </c>
      <c r="AR35" s="84" t="str">
        <f t="shared" si="7"/>
        <v>С1-128</v>
      </c>
      <c r="AS35" s="88" t="str">
        <f t="shared" si="8"/>
        <v>Ст</v>
      </c>
      <c r="AT35" s="89">
        <f t="shared" si="9"/>
        <v>49.71</v>
      </c>
      <c r="AU35" s="99">
        <f>PriceList[[#This Row],[Цена за кв.м. в CRM]]</f>
        <v>375526.80000000005</v>
      </c>
      <c r="AV35" s="100" t="str">
        <f t="shared" si="10"/>
        <v>Резерв</v>
      </c>
      <c r="AW35" s="99"/>
      <c r="AX35" s="342"/>
      <c r="AZ35" s="353">
        <f>(PriceList[[#This Row],[Цена за кв.м. в сайт]])+$AZ$1</f>
        <v>382026.80000000005</v>
      </c>
      <c r="BA35" s="353">
        <f>AZ35*PriceList[[#This Row],[Площадь, кв.м]]</f>
        <v>18990552.228000004</v>
      </c>
      <c r="BB35" s="346">
        <f>BA35-PriceList[[#This Row],[Стоимость, руб для сбронированием]]</f>
        <v>24855</v>
      </c>
      <c r="BC35" s="14"/>
      <c r="BD35" s="345">
        <f t="shared" si="11"/>
        <v>382000</v>
      </c>
      <c r="BE35" s="353">
        <f>BD35*PriceList[[#This Row],[Площадь, кв.м]]</f>
        <v>18989220</v>
      </c>
      <c r="BF35" s="14"/>
      <c r="BG35" s="345">
        <f>BE35-$BG$1*PriceList[[#This Row],[Площадь, кв.м]]</f>
        <v>18690960</v>
      </c>
      <c r="BH35" s="353">
        <f t="shared" si="12"/>
        <v>298260</v>
      </c>
      <c r="BI35" s="345">
        <f>BG35/PriceList[[#This Row],[Площадь, кв.м]]</f>
        <v>376000</v>
      </c>
      <c r="BJ35" s="355">
        <f t="shared" si="13"/>
        <v>1.5957446808510637E-2</v>
      </c>
      <c r="BL35" s="345"/>
      <c r="BM35" s="353"/>
    </row>
    <row r="36" spans="1:65" ht="14.25" hidden="1" customHeight="1">
      <c r="A36" s="84">
        <v>129</v>
      </c>
      <c r="B36" s="84" t="s">
        <v>216</v>
      </c>
      <c r="C36" s="85">
        <v>129</v>
      </c>
      <c r="D36" s="85" t="s">
        <v>64</v>
      </c>
      <c r="E36" s="86">
        <v>4</v>
      </c>
      <c r="F36" s="84">
        <v>34</v>
      </c>
      <c r="G36" s="87">
        <v>28.6</v>
      </c>
      <c r="H36" s="88" t="s">
        <v>1</v>
      </c>
      <c r="I36" s="88" t="s">
        <v>1</v>
      </c>
      <c r="J36" s="89">
        <v>4.25</v>
      </c>
      <c r="K36" s="89">
        <f t="shared" si="0"/>
        <v>1.28</v>
      </c>
      <c r="L36" s="89">
        <f t="shared" si="1"/>
        <v>24.35</v>
      </c>
      <c r="M36" s="89">
        <f t="shared" si="2"/>
        <v>25.630000000000003</v>
      </c>
      <c r="N36" s="90" t="s">
        <v>65</v>
      </c>
      <c r="O36" s="90" t="s">
        <v>66</v>
      </c>
      <c r="P36" s="90" t="s">
        <v>67</v>
      </c>
      <c r="Q36" s="91" t="s">
        <v>97</v>
      </c>
      <c r="R36" s="92" t="s">
        <v>215</v>
      </c>
      <c r="S36" s="92" t="s">
        <v>493</v>
      </c>
      <c r="T36" s="93" t="s">
        <v>73</v>
      </c>
      <c r="U36" s="84">
        <v>42</v>
      </c>
      <c r="V36" s="94">
        <f>IFERROR(VLOOKUP(H36,'Коэфф для прайса 1 оч'!$A$3:$C$6,3,0),"")</f>
        <v>327000</v>
      </c>
      <c r="W36" s="91">
        <f>IFERROR(VLOOKUP(E36,'Коэфф для прайса 1 оч'!$A$10:$C$23,3,0),"")</f>
        <v>0</v>
      </c>
      <c r="X36" s="116">
        <f>IFERROR(VLOOKUP(N36,'Коэфф для прайса 1 оч'!$E$25:$F$30,2,0),"")</f>
        <v>0.04</v>
      </c>
      <c r="Y36" s="116">
        <f>IFERROR(VLOOKUP(O36,'Коэфф для прайса 1 оч'!$E$32:$F$34,2,0),"")</f>
        <v>0</v>
      </c>
      <c r="Z36" s="116">
        <f>IFERROR(VLOOKUP(P36,'Коэфф для прайса 1 оч'!$E$36:$F$38,2,0),"")</f>
        <v>0.03</v>
      </c>
      <c r="AA36" s="116">
        <f>IFERROR(VLOOKUP(Q36,'Коэфф для прайса 1 оч'!$E$40:$F$43,2,0),"")</f>
        <v>-5.0000000000000001E-3</v>
      </c>
      <c r="AB36" s="117">
        <f>IFERROR(VLOOKUP(R36,'Коэфф для прайса 1 оч'!$E$45:$F$59,2,0),"")</f>
        <v>1.4999999999999999E-2</v>
      </c>
      <c r="AC36" s="116">
        <f>IFERROR(VLOOKUP(T36,'Коэфф для прайса 1 оч'!$E$61:$F$67,2,0),"")</f>
        <v>0</v>
      </c>
      <c r="AD36" s="116">
        <f>IFERROR(VLOOKUP(U36,'Коэфф для прайса 1 оч'!$E$69:$F$82,2,0),"")</f>
        <v>-1.6E-2</v>
      </c>
      <c r="AE36" s="116">
        <f>IFERROR(VLOOKUP(PriceList[[#This Row],[Корпус]],'Коэфф для прайса 1 оч'!$I$10:$J$15,2,0),"")</f>
        <v>0</v>
      </c>
      <c r="AF36" s="95">
        <f t="shared" si="3"/>
        <v>347928</v>
      </c>
      <c r="AG36" s="96">
        <f t="shared" si="4"/>
        <v>9950740.8000000007</v>
      </c>
      <c r="AH36" s="97">
        <v>0</v>
      </c>
      <c r="AI36" s="98">
        <f t="shared" si="5"/>
        <v>347928</v>
      </c>
      <c r="AJ36" s="99">
        <f t="shared" si="6"/>
        <v>9950740.8000000007</v>
      </c>
      <c r="AK36" s="84" t="s">
        <v>71</v>
      </c>
      <c r="AL36" s="91">
        <v>0.1</v>
      </c>
      <c r="AM36" s="287">
        <f>PriceList[[#This Row],[ИТОГ Цена за кв.м, руб]]*(1+PriceList[[#This Row],[Максимальная скидка]])</f>
        <v>382720.80000000005</v>
      </c>
      <c r="AN36" s="287">
        <f>PriceList[[#This Row],[Цена за кв.м. в CRM]]*PriceList[[#This Row],[Площадь, кв.м]]</f>
        <v>10945814.880000003</v>
      </c>
      <c r="AO36" s="287">
        <v>6000</v>
      </c>
      <c r="AP36" s="335">
        <f>PriceList[[#This Row],[Цена за кв.м. в CRM]]+PriceList[[#This Row],[Бронь]]</f>
        <v>388720.80000000005</v>
      </c>
      <c r="AQ36" s="335">
        <f>PriceList[[#This Row],[Цена за кв.м. в сайт]]*PriceList[[#This Row],[Площадь, кв.м]]</f>
        <v>11117414.880000003</v>
      </c>
      <c r="AR36" s="84" t="str">
        <f t="shared" si="7"/>
        <v>С1-129</v>
      </c>
      <c r="AS36" s="88" t="str">
        <f t="shared" si="8"/>
        <v>Ст</v>
      </c>
      <c r="AT36" s="89">
        <f t="shared" si="9"/>
        <v>28.6</v>
      </c>
      <c r="AU36" s="99">
        <f>PriceList[[#This Row],[Цена за кв.м. в CRM]]</f>
        <v>382720.80000000005</v>
      </c>
      <c r="AV36" s="100" t="str">
        <f t="shared" si="10"/>
        <v>Резерв</v>
      </c>
      <c r="AW36" s="99"/>
      <c r="AX36" s="342"/>
      <c r="AZ36" s="353">
        <f>(PriceList[[#This Row],[Цена за кв.м. в сайт]])+$AZ$1</f>
        <v>389220.80000000005</v>
      </c>
      <c r="BA36" s="353">
        <f>AZ36*PriceList[[#This Row],[Площадь, кв.м]]</f>
        <v>11131714.880000003</v>
      </c>
      <c r="BB36" s="346">
        <f>BA36-PriceList[[#This Row],[Стоимость, руб для сбронированием]]</f>
        <v>14300</v>
      </c>
      <c r="BC36" s="14"/>
      <c r="BD36" s="345">
        <f t="shared" si="11"/>
        <v>389200</v>
      </c>
      <c r="BE36" s="353">
        <f>BD36*PriceList[[#This Row],[Площадь, кв.м]]</f>
        <v>11131120</v>
      </c>
      <c r="BF36" s="14"/>
      <c r="BG36" s="345">
        <f>BE36-$BG$1*PriceList[[#This Row],[Площадь, кв.м]]</f>
        <v>10959520</v>
      </c>
      <c r="BH36" s="353">
        <f t="shared" si="12"/>
        <v>171600</v>
      </c>
      <c r="BI36" s="345">
        <f>BG36/PriceList[[#This Row],[Площадь, кв.м]]</f>
        <v>383200</v>
      </c>
      <c r="BJ36" s="355">
        <f t="shared" si="13"/>
        <v>1.5657620041753653E-2</v>
      </c>
      <c r="BL36" s="345"/>
      <c r="BM36" s="353"/>
    </row>
    <row r="37" spans="1:65" ht="14.25" hidden="1" customHeight="1">
      <c r="A37" s="84">
        <v>13</v>
      </c>
      <c r="B37" s="84" t="s">
        <v>90</v>
      </c>
      <c r="C37" s="85">
        <v>13</v>
      </c>
      <c r="D37" s="85" t="s">
        <v>64</v>
      </c>
      <c r="E37" s="86">
        <v>1</v>
      </c>
      <c r="F37" s="84">
        <v>13</v>
      </c>
      <c r="G37" s="87">
        <v>31.75</v>
      </c>
      <c r="H37" s="88" t="s">
        <v>1</v>
      </c>
      <c r="I37" s="88" t="s">
        <v>1</v>
      </c>
      <c r="J37" s="89">
        <v>7.01</v>
      </c>
      <c r="K37" s="89">
        <f t="shared" si="0"/>
        <v>2.1</v>
      </c>
      <c r="L37" s="89">
        <f t="shared" si="1"/>
        <v>24.740000000000002</v>
      </c>
      <c r="M37" s="89">
        <f t="shared" si="2"/>
        <v>26.840000000000003</v>
      </c>
      <c r="N37" s="90" t="s">
        <v>65</v>
      </c>
      <c r="O37" s="90" t="s">
        <v>66</v>
      </c>
      <c r="P37" s="90" t="s">
        <v>67</v>
      </c>
      <c r="Q37" s="91" t="s">
        <v>68</v>
      </c>
      <c r="R37" s="92" t="s">
        <v>84</v>
      </c>
      <c r="S37" s="92" t="s">
        <v>1291</v>
      </c>
      <c r="T37" s="93" t="s">
        <v>70</v>
      </c>
      <c r="U37" s="84">
        <v>13</v>
      </c>
      <c r="V37" s="94">
        <f>IFERROR(VLOOKUP(H37,'Коэфф для прайса 1 оч'!$A$3:$C$6,3,0),"")</f>
        <v>327000</v>
      </c>
      <c r="W37" s="91">
        <f>IFERROR(VLOOKUP(E37,'Коэфф для прайса 1 оч'!$A$10:$C$23,3,0),"")</f>
        <v>-4.4999999999999998E-2</v>
      </c>
      <c r="X37" s="116">
        <f>IFERROR(VLOOKUP(N37,'Коэфф для прайса 1 оч'!$E$25:$F$30,2,0),"")</f>
        <v>0.04</v>
      </c>
      <c r="Y37" s="116">
        <f>IFERROR(VLOOKUP(O37,'Коэфф для прайса 1 оч'!$E$32:$F$34,2,0),"")</f>
        <v>0</v>
      </c>
      <c r="Z37" s="116">
        <f>IFERROR(VLOOKUP(P37,'Коэфф для прайса 1 оч'!$E$36:$F$38,2,0),"")</f>
        <v>0.03</v>
      </c>
      <c r="AA37" s="116">
        <f>IFERROR(VLOOKUP(Q37,'Коэфф для прайса 1 оч'!$E$40:$F$43,2,0),"")</f>
        <v>5.0000000000000001E-3</v>
      </c>
      <c r="AB37" s="117">
        <f>IFERROR(VLOOKUP(R37,'Коэфф для прайса 1 оч'!$E$45:$F$59,2,0),"")</f>
        <v>-0.01</v>
      </c>
      <c r="AC37" s="116">
        <f>IFERROR(VLOOKUP(T37,'Коэфф для прайса 1 оч'!$E$61:$F$67,2,0),"")</f>
        <v>-0.01</v>
      </c>
      <c r="AD37" s="116">
        <f>IFERROR(VLOOKUP(U37,'Коэфф для прайса 1 оч'!$E$69:$F$82,2,0),"")</f>
        <v>1.2999999999999999E-2</v>
      </c>
      <c r="AE37" s="116">
        <f>IFERROR(VLOOKUP(PriceList[[#This Row],[Корпус]],'Коэфф для прайса 1 оч'!$I$10:$J$15,2,0),"")</f>
        <v>0</v>
      </c>
      <c r="AF37" s="95">
        <f t="shared" si="3"/>
        <v>334521</v>
      </c>
      <c r="AG37" s="96">
        <f t="shared" si="4"/>
        <v>10621041.75</v>
      </c>
      <c r="AH37" s="97">
        <v>0</v>
      </c>
      <c r="AI37" s="98">
        <f t="shared" si="5"/>
        <v>334521</v>
      </c>
      <c r="AJ37" s="99">
        <f t="shared" si="6"/>
        <v>10621041.75</v>
      </c>
      <c r="AK37" s="84" t="s">
        <v>71</v>
      </c>
      <c r="AL37" s="91">
        <v>0.1</v>
      </c>
      <c r="AM37" s="287">
        <f>PriceList[[#This Row],[ИТОГ Цена за кв.м, руб]]*(1+PriceList[[#This Row],[Максимальная скидка]])</f>
        <v>367973.10000000003</v>
      </c>
      <c r="AN37" s="287">
        <f>PriceList[[#This Row],[Цена за кв.м. в CRM]]*PriceList[[#This Row],[Площадь, кв.м]]</f>
        <v>11683145.925000001</v>
      </c>
      <c r="AO37" s="287">
        <v>6000</v>
      </c>
      <c r="AP37" s="335">
        <f>PriceList[[#This Row],[Цена за кв.м. в CRM]]+PriceList[[#This Row],[Бронь]]</f>
        <v>373973.10000000003</v>
      </c>
      <c r="AQ37" s="335">
        <f>PriceList[[#This Row],[Цена за кв.м. в сайт]]*PriceList[[#This Row],[Площадь, кв.м]]</f>
        <v>11873645.925000001</v>
      </c>
      <c r="AR37" s="84" t="str">
        <f t="shared" si="7"/>
        <v>С1-13</v>
      </c>
      <c r="AS37" s="88" t="str">
        <f t="shared" si="8"/>
        <v>Ст</v>
      </c>
      <c r="AT37" s="89">
        <f t="shared" si="9"/>
        <v>31.75</v>
      </c>
      <c r="AU37" s="99">
        <f>PriceList[[#This Row],[Цена за кв.м. в CRM]]</f>
        <v>367973.10000000003</v>
      </c>
      <c r="AV37" s="100" t="str">
        <f t="shared" si="10"/>
        <v>Резерв</v>
      </c>
      <c r="AW37" s="99"/>
      <c r="AX37" s="342"/>
      <c r="AZ37" s="353">
        <f>(PriceList[[#This Row],[Цена за кв.м. в сайт]])+$AZ$1</f>
        <v>374473.10000000003</v>
      </c>
      <c r="BA37" s="353">
        <f>AZ37*PriceList[[#This Row],[Площадь, кв.м]]</f>
        <v>11889520.925000001</v>
      </c>
      <c r="BB37" s="346">
        <f>BA37-PriceList[[#This Row],[Стоимость, руб для сбронированием]]</f>
        <v>15875</v>
      </c>
      <c r="BC37" s="14"/>
      <c r="BD37" s="345">
        <f t="shared" si="11"/>
        <v>374500</v>
      </c>
      <c r="BE37" s="353">
        <f>BD37*PriceList[[#This Row],[Площадь, кв.м]]</f>
        <v>11890375</v>
      </c>
      <c r="BF37" s="14"/>
      <c r="BG37" s="345">
        <f>BE37-$BG$1*PriceList[[#This Row],[Площадь, кв.м]]</f>
        <v>11699875</v>
      </c>
      <c r="BH37" s="353">
        <f t="shared" si="12"/>
        <v>190500</v>
      </c>
      <c r="BI37" s="345">
        <f>BG37/PriceList[[#This Row],[Площадь, кв.м]]</f>
        <v>368500</v>
      </c>
      <c r="BJ37" s="355">
        <f t="shared" si="13"/>
        <v>1.6282225237449117E-2</v>
      </c>
      <c r="BL37" s="345"/>
      <c r="BM37" s="353"/>
    </row>
    <row r="38" spans="1:65" ht="14.25" hidden="1" customHeight="1">
      <c r="A38" s="84">
        <v>130</v>
      </c>
      <c r="B38" s="84" t="s">
        <v>217</v>
      </c>
      <c r="C38" s="85">
        <v>130</v>
      </c>
      <c r="D38" s="85" t="s">
        <v>64</v>
      </c>
      <c r="E38" s="86">
        <v>4</v>
      </c>
      <c r="F38" s="84">
        <v>35</v>
      </c>
      <c r="G38" s="87">
        <v>29.24</v>
      </c>
      <c r="H38" s="88" t="s">
        <v>1</v>
      </c>
      <c r="I38" s="88" t="s">
        <v>1</v>
      </c>
      <c r="J38" s="89">
        <v>4.25</v>
      </c>
      <c r="K38" s="89">
        <f t="shared" si="0"/>
        <v>1.28</v>
      </c>
      <c r="L38" s="89">
        <f t="shared" si="1"/>
        <v>24.99</v>
      </c>
      <c r="M38" s="89">
        <f t="shared" si="2"/>
        <v>26.27</v>
      </c>
      <c r="N38" s="90" t="s">
        <v>65</v>
      </c>
      <c r="O38" s="90" t="s">
        <v>66</v>
      </c>
      <c r="P38" s="90" t="s">
        <v>67</v>
      </c>
      <c r="Q38" s="91" t="s">
        <v>97</v>
      </c>
      <c r="R38" s="92" t="s">
        <v>215</v>
      </c>
      <c r="S38" s="92" t="s">
        <v>493</v>
      </c>
      <c r="T38" s="93" t="s">
        <v>73</v>
      </c>
      <c r="U38" s="84">
        <v>42</v>
      </c>
      <c r="V38" s="94">
        <f>IFERROR(VLOOKUP(H38,'Коэфф для прайса 1 оч'!$A$3:$C$6,3,0),"")</f>
        <v>327000</v>
      </c>
      <c r="W38" s="91">
        <f>IFERROR(VLOOKUP(E38,'Коэфф для прайса 1 оч'!$A$10:$C$23,3,0),"")</f>
        <v>0</v>
      </c>
      <c r="X38" s="116">
        <f>IFERROR(VLOOKUP(N38,'Коэфф для прайса 1 оч'!$E$25:$F$30,2,0),"")</f>
        <v>0.04</v>
      </c>
      <c r="Y38" s="116">
        <f>IFERROR(VLOOKUP(O38,'Коэфф для прайса 1 оч'!$E$32:$F$34,2,0),"")</f>
        <v>0</v>
      </c>
      <c r="Z38" s="116">
        <f>IFERROR(VLOOKUP(P38,'Коэфф для прайса 1 оч'!$E$36:$F$38,2,0),"")</f>
        <v>0.03</v>
      </c>
      <c r="AA38" s="116">
        <f>IFERROR(VLOOKUP(Q38,'Коэфф для прайса 1 оч'!$E$40:$F$43,2,0),"")</f>
        <v>-5.0000000000000001E-3</v>
      </c>
      <c r="AB38" s="117">
        <f>IFERROR(VLOOKUP(R38,'Коэфф для прайса 1 оч'!$E$45:$F$59,2,0),"")</f>
        <v>1.4999999999999999E-2</v>
      </c>
      <c r="AC38" s="116">
        <f>IFERROR(VLOOKUP(T38,'Коэфф для прайса 1 оч'!$E$61:$F$67,2,0),"")</f>
        <v>0</v>
      </c>
      <c r="AD38" s="116">
        <f>IFERROR(VLOOKUP(U38,'Коэфф для прайса 1 оч'!$E$69:$F$82,2,0),"")</f>
        <v>-1.6E-2</v>
      </c>
      <c r="AE38" s="116">
        <f>IFERROR(VLOOKUP(PriceList[[#This Row],[Корпус]],'Коэфф для прайса 1 оч'!$I$10:$J$15,2,0),"")</f>
        <v>0</v>
      </c>
      <c r="AF38" s="95">
        <f t="shared" si="3"/>
        <v>347928</v>
      </c>
      <c r="AG38" s="96">
        <f t="shared" si="4"/>
        <v>10173414.719999999</v>
      </c>
      <c r="AH38" s="97">
        <v>0</v>
      </c>
      <c r="AI38" s="98">
        <f t="shared" si="5"/>
        <v>347928</v>
      </c>
      <c r="AJ38" s="99">
        <f t="shared" si="6"/>
        <v>10173414.719999999</v>
      </c>
      <c r="AK38" s="84" t="s">
        <v>71</v>
      </c>
      <c r="AL38" s="91">
        <v>0.1</v>
      </c>
      <c r="AM38" s="287">
        <f>PriceList[[#This Row],[ИТОГ Цена за кв.м, руб]]*(1+PriceList[[#This Row],[Максимальная скидка]])</f>
        <v>382720.80000000005</v>
      </c>
      <c r="AN38" s="287">
        <f>PriceList[[#This Row],[Цена за кв.м. в CRM]]*PriceList[[#This Row],[Площадь, кв.м]]</f>
        <v>11190756.192000002</v>
      </c>
      <c r="AO38" s="287">
        <v>6000</v>
      </c>
      <c r="AP38" s="335">
        <f>PriceList[[#This Row],[Цена за кв.м. в CRM]]+PriceList[[#This Row],[Бронь]]</f>
        <v>388720.80000000005</v>
      </c>
      <c r="AQ38" s="335">
        <f>PriceList[[#This Row],[Цена за кв.м. в сайт]]*PriceList[[#This Row],[Площадь, кв.м]]</f>
        <v>11366196.192000002</v>
      </c>
      <c r="AR38" s="84" t="str">
        <f t="shared" si="7"/>
        <v>С1-130</v>
      </c>
      <c r="AS38" s="88" t="str">
        <f t="shared" si="8"/>
        <v>Ст</v>
      </c>
      <c r="AT38" s="89">
        <f t="shared" si="9"/>
        <v>29.24</v>
      </c>
      <c r="AU38" s="99">
        <f>PriceList[[#This Row],[Цена за кв.м. в CRM]]</f>
        <v>382720.80000000005</v>
      </c>
      <c r="AV38" s="100" t="str">
        <f t="shared" si="10"/>
        <v>Резерв</v>
      </c>
      <c r="AW38" s="99"/>
      <c r="AX38" s="342"/>
      <c r="AZ38" s="353">
        <f>(PriceList[[#This Row],[Цена за кв.м. в сайт]])+$AZ$1</f>
        <v>389220.80000000005</v>
      </c>
      <c r="BA38" s="353">
        <f>AZ38*PriceList[[#This Row],[Площадь, кв.м]]</f>
        <v>11380816.192000002</v>
      </c>
      <c r="BB38" s="346">
        <f>BA38-PriceList[[#This Row],[Стоимость, руб для сбронированием]]</f>
        <v>14620</v>
      </c>
      <c r="BC38" s="14"/>
      <c r="BD38" s="345">
        <f t="shared" si="11"/>
        <v>389200</v>
      </c>
      <c r="BE38" s="353">
        <f>BD38*PriceList[[#This Row],[Площадь, кв.м]]</f>
        <v>11380208</v>
      </c>
      <c r="BF38" s="14"/>
      <c r="BG38" s="345">
        <f>BE38-$BG$1*PriceList[[#This Row],[Площадь, кв.м]]</f>
        <v>11204768</v>
      </c>
      <c r="BH38" s="353">
        <f t="shared" si="12"/>
        <v>175440</v>
      </c>
      <c r="BI38" s="345">
        <f>BG38/PriceList[[#This Row],[Площадь, кв.м]]</f>
        <v>383200</v>
      </c>
      <c r="BJ38" s="355">
        <f t="shared" si="13"/>
        <v>1.5657620041753653E-2</v>
      </c>
      <c r="BL38" s="345"/>
      <c r="BM38" s="353"/>
    </row>
    <row r="39" spans="1:65" ht="14.25" hidden="1" customHeight="1">
      <c r="A39" s="84">
        <v>131</v>
      </c>
      <c r="B39" s="84" t="s">
        <v>218</v>
      </c>
      <c r="C39" s="85">
        <v>131</v>
      </c>
      <c r="D39" s="85" t="s">
        <v>64</v>
      </c>
      <c r="E39" s="86">
        <v>4</v>
      </c>
      <c r="F39" s="84">
        <v>36</v>
      </c>
      <c r="G39" s="87">
        <v>29.24</v>
      </c>
      <c r="H39" s="88" t="s">
        <v>1</v>
      </c>
      <c r="I39" s="88" t="s">
        <v>1</v>
      </c>
      <c r="J39" s="89">
        <v>4.25</v>
      </c>
      <c r="K39" s="89">
        <f t="shared" si="0"/>
        <v>1.28</v>
      </c>
      <c r="L39" s="89">
        <f t="shared" si="1"/>
        <v>24.99</v>
      </c>
      <c r="M39" s="89">
        <f t="shared" si="2"/>
        <v>26.27</v>
      </c>
      <c r="N39" s="90" t="s">
        <v>65</v>
      </c>
      <c r="O39" s="90" t="s">
        <v>66</v>
      </c>
      <c r="P39" s="90" t="s">
        <v>67</v>
      </c>
      <c r="Q39" s="91" t="s">
        <v>97</v>
      </c>
      <c r="R39" s="92" t="s">
        <v>215</v>
      </c>
      <c r="S39" s="92" t="s">
        <v>493</v>
      </c>
      <c r="T39" s="93" t="s">
        <v>73</v>
      </c>
      <c r="U39" s="84">
        <v>42</v>
      </c>
      <c r="V39" s="94">
        <f>IFERROR(VLOOKUP(H39,'Коэфф для прайса 1 оч'!$A$3:$C$6,3,0),"")</f>
        <v>327000</v>
      </c>
      <c r="W39" s="91">
        <f>IFERROR(VLOOKUP(E39,'Коэфф для прайса 1 оч'!$A$10:$C$23,3,0),"")</f>
        <v>0</v>
      </c>
      <c r="X39" s="116">
        <f>IFERROR(VLOOKUP(N39,'Коэфф для прайса 1 оч'!$E$25:$F$30,2,0),"")</f>
        <v>0.04</v>
      </c>
      <c r="Y39" s="116">
        <f>IFERROR(VLOOKUP(O39,'Коэфф для прайса 1 оч'!$E$32:$F$34,2,0),"")</f>
        <v>0</v>
      </c>
      <c r="Z39" s="116">
        <f>IFERROR(VLOOKUP(P39,'Коэфф для прайса 1 оч'!$E$36:$F$38,2,0),"")</f>
        <v>0.03</v>
      </c>
      <c r="AA39" s="116">
        <f>IFERROR(VLOOKUP(Q39,'Коэфф для прайса 1 оч'!$E$40:$F$43,2,0),"")</f>
        <v>-5.0000000000000001E-3</v>
      </c>
      <c r="AB39" s="117">
        <f>IFERROR(VLOOKUP(R39,'Коэфф для прайса 1 оч'!$E$45:$F$59,2,0),"")</f>
        <v>1.4999999999999999E-2</v>
      </c>
      <c r="AC39" s="116">
        <f>IFERROR(VLOOKUP(T39,'Коэфф для прайса 1 оч'!$E$61:$F$67,2,0),"")</f>
        <v>0</v>
      </c>
      <c r="AD39" s="116">
        <f>IFERROR(VLOOKUP(U39,'Коэфф для прайса 1 оч'!$E$69:$F$82,2,0),"")</f>
        <v>-1.6E-2</v>
      </c>
      <c r="AE39" s="116">
        <f>IFERROR(VLOOKUP(PriceList[[#This Row],[Корпус]],'Коэфф для прайса 1 оч'!$I$10:$J$15,2,0),"")</f>
        <v>0</v>
      </c>
      <c r="AF39" s="95">
        <f t="shared" si="3"/>
        <v>347928</v>
      </c>
      <c r="AG39" s="96">
        <f t="shared" si="4"/>
        <v>10173414.719999999</v>
      </c>
      <c r="AH39" s="97">
        <v>0</v>
      </c>
      <c r="AI39" s="98">
        <f t="shared" si="5"/>
        <v>347928</v>
      </c>
      <c r="AJ39" s="99">
        <f t="shared" si="6"/>
        <v>10173414.719999999</v>
      </c>
      <c r="AK39" s="84" t="s">
        <v>71</v>
      </c>
      <c r="AL39" s="91">
        <v>0.1</v>
      </c>
      <c r="AM39" s="287">
        <f>PriceList[[#This Row],[ИТОГ Цена за кв.м, руб]]*(1+PriceList[[#This Row],[Максимальная скидка]])</f>
        <v>382720.80000000005</v>
      </c>
      <c r="AN39" s="287">
        <f>PriceList[[#This Row],[Цена за кв.м. в CRM]]*PriceList[[#This Row],[Площадь, кв.м]]</f>
        <v>11190756.192000002</v>
      </c>
      <c r="AO39" s="287">
        <v>6000</v>
      </c>
      <c r="AP39" s="335">
        <f>PriceList[[#This Row],[Цена за кв.м. в CRM]]+PriceList[[#This Row],[Бронь]]</f>
        <v>388720.80000000005</v>
      </c>
      <c r="AQ39" s="335">
        <f>PriceList[[#This Row],[Цена за кв.м. в сайт]]*PriceList[[#This Row],[Площадь, кв.м]]</f>
        <v>11366196.192000002</v>
      </c>
      <c r="AR39" s="84" t="str">
        <f t="shared" si="7"/>
        <v>С1-131</v>
      </c>
      <c r="AS39" s="88" t="str">
        <f t="shared" si="8"/>
        <v>Ст</v>
      </c>
      <c r="AT39" s="89">
        <f t="shared" si="9"/>
        <v>29.24</v>
      </c>
      <c r="AU39" s="99">
        <f>PriceList[[#This Row],[Цена за кв.м. в CRM]]</f>
        <v>382720.80000000005</v>
      </c>
      <c r="AV39" s="100" t="str">
        <f t="shared" si="10"/>
        <v>Резерв</v>
      </c>
      <c r="AW39" s="99"/>
      <c r="AX39" s="342"/>
      <c r="AZ39" s="353">
        <f>(PriceList[[#This Row],[Цена за кв.м. в сайт]])+$AZ$1</f>
        <v>389220.80000000005</v>
      </c>
      <c r="BA39" s="353">
        <f>AZ39*PriceList[[#This Row],[Площадь, кв.м]]</f>
        <v>11380816.192000002</v>
      </c>
      <c r="BB39" s="346">
        <f>BA39-PriceList[[#This Row],[Стоимость, руб для сбронированием]]</f>
        <v>14620</v>
      </c>
      <c r="BC39" s="14"/>
      <c r="BD39" s="345">
        <f t="shared" si="11"/>
        <v>389200</v>
      </c>
      <c r="BE39" s="353">
        <f>BD39*PriceList[[#This Row],[Площадь, кв.м]]</f>
        <v>11380208</v>
      </c>
      <c r="BF39" s="14"/>
      <c r="BG39" s="345">
        <f>BE39-$BG$1*PriceList[[#This Row],[Площадь, кв.м]]</f>
        <v>11204768</v>
      </c>
      <c r="BH39" s="353">
        <f t="shared" si="12"/>
        <v>175440</v>
      </c>
      <c r="BI39" s="345">
        <f>BG39/PriceList[[#This Row],[Площадь, кв.м]]</f>
        <v>383200</v>
      </c>
      <c r="BJ39" s="355">
        <f t="shared" si="13"/>
        <v>1.5657620041753653E-2</v>
      </c>
      <c r="BL39" s="345"/>
      <c r="BM39" s="353"/>
    </row>
    <row r="40" spans="1:65" ht="14.25" hidden="1" customHeight="1">
      <c r="A40" s="84">
        <v>132</v>
      </c>
      <c r="B40" s="84" t="s">
        <v>219</v>
      </c>
      <c r="C40" s="85">
        <v>132</v>
      </c>
      <c r="D40" s="85" t="s">
        <v>64</v>
      </c>
      <c r="E40" s="86">
        <v>4</v>
      </c>
      <c r="F40" s="84">
        <v>37</v>
      </c>
      <c r="G40" s="87">
        <v>29.24</v>
      </c>
      <c r="H40" s="88" t="s">
        <v>1</v>
      </c>
      <c r="I40" s="88" t="s">
        <v>1</v>
      </c>
      <c r="J40" s="89">
        <v>4.25</v>
      </c>
      <c r="K40" s="89">
        <f t="shared" si="0"/>
        <v>1.28</v>
      </c>
      <c r="L40" s="89">
        <f t="shared" si="1"/>
        <v>24.99</v>
      </c>
      <c r="M40" s="89">
        <f t="shared" si="2"/>
        <v>26.27</v>
      </c>
      <c r="N40" s="90" t="s">
        <v>65</v>
      </c>
      <c r="O40" s="90" t="s">
        <v>66</v>
      </c>
      <c r="P40" s="90" t="s">
        <v>67</v>
      </c>
      <c r="Q40" s="91" t="s">
        <v>94</v>
      </c>
      <c r="R40" s="92" t="s">
        <v>215</v>
      </c>
      <c r="S40" s="92" t="s">
        <v>493</v>
      </c>
      <c r="T40" s="93" t="s">
        <v>73</v>
      </c>
      <c r="U40" s="84">
        <v>42</v>
      </c>
      <c r="V40" s="94">
        <f>IFERROR(VLOOKUP(H40,'Коэфф для прайса 1 оч'!$A$3:$C$6,3,0),"")</f>
        <v>327000</v>
      </c>
      <c r="W40" s="91">
        <f>IFERROR(VLOOKUP(E40,'Коэфф для прайса 1 оч'!$A$10:$C$23,3,0),"")</f>
        <v>0</v>
      </c>
      <c r="X40" s="116">
        <f>IFERROR(VLOOKUP(N40,'Коэфф для прайса 1 оч'!$E$25:$F$30,2,0),"")</f>
        <v>0.04</v>
      </c>
      <c r="Y40" s="116">
        <f>IFERROR(VLOOKUP(O40,'Коэфф для прайса 1 оч'!$E$32:$F$34,2,0),"")</f>
        <v>0</v>
      </c>
      <c r="Z40" s="116">
        <f>IFERROR(VLOOKUP(P40,'Коэфф для прайса 1 оч'!$E$36:$F$38,2,0),"")</f>
        <v>0.03</v>
      </c>
      <c r="AA40" s="116">
        <f>IFERROR(VLOOKUP(Q40,'Коэфф для прайса 1 оч'!$E$40:$F$43,2,0),"")</f>
        <v>0</v>
      </c>
      <c r="AB40" s="117">
        <f>IFERROR(VLOOKUP(R40,'Коэфф для прайса 1 оч'!$E$45:$F$59,2,0),"")</f>
        <v>1.4999999999999999E-2</v>
      </c>
      <c r="AC40" s="116">
        <f>IFERROR(VLOOKUP(T40,'Коэфф для прайса 1 оч'!$E$61:$F$67,2,0),"")</f>
        <v>0</v>
      </c>
      <c r="AD40" s="116">
        <f>IFERROR(VLOOKUP(U40,'Коэфф для прайса 1 оч'!$E$69:$F$82,2,0),"")</f>
        <v>-1.6E-2</v>
      </c>
      <c r="AE40" s="116">
        <f>IFERROR(VLOOKUP(PriceList[[#This Row],[Корпус]],'Коэфф для прайса 1 оч'!$I$10:$J$15,2,0),"")</f>
        <v>0</v>
      </c>
      <c r="AF40" s="95">
        <f t="shared" si="3"/>
        <v>349563</v>
      </c>
      <c r="AG40" s="96">
        <f t="shared" si="4"/>
        <v>10221222.119999999</v>
      </c>
      <c r="AH40" s="97">
        <v>0</v>
      </c>
      <c r="AI40" s="98">
        <f t="shared" si="5"/>
        <v>349563</v>
      </c>
      <c r="AJ40" s="99">
        <f t="shared" si="6"/>
        <v>10221222.119999999</v>
      </c>
      <c r="AK40" s="84" t="s">
        <v>71</v>
      </c>
      <c r="AL40" s="91">
        <v>0.1</v>
      </c>
      <c r="AM40" s="287">
        <f>PriceList[[#This Row],[ИТОГ Цена за кв.м, руб]]*(1+PriceList[[#This Row],[Максимальная скидка]])</f>
        <v>384519.30000000005</v>
      </c>
      <c r="AN40" s="287">
        <f>PriceList[[#This Row],[Цена за кв.м. в CRM]]*PriceList[[#This Row],[Площадь, кв.м]]</f>
        <v>11243344.332</v>
      </c>
      <c r="AO40" s="287">
        <v>6000</v>
      </c>
      <c r="AP40" s="335">
        <f>PriceList[[#This Row],[Цена за кв.м. в CRM]]+PriceList[[#This Row],[Бронь]]</f>
        <v>390519.30000000005</v>
      </c>
      <c r="AQ40" s="335">
        <f>PriceList[[#This Row],[Цена за кв.м. в сайт]]*PriceList[[#This Row],[Площадь, кв.м]]</f>
        <v>11418784.332</v>
      </c>
      <c r="AR40" s="84" t="str">
        <f t="shared" si="7"/>
        <v>С1-132</v>
      </c>
      <c r="AS40" s="88" t="str">
        <f t="shared" si="8"/>
        <v>Ст</v>
      </c>
      <c r="AT40" s="89">
        <f t="shared" si="9"/>
        <v>29.24</v>
      </c>
      <c r="AU40" s="99">
        <f>PriceList[[#This Row],[Цена за кв.м. в CRM]]</f>
        <v>384519.30000000005</v>
      </c>
      <c r="AV40" s="100" t="str">
        <f t="shared" si="10"/>
        <v>Резерв</v>
      </c>
      <c r="AW40" s="99"/>
      <c r="AX40" s="342"/>
      <c r="AZ40" s="353">
        <f>(PriceList[[#This Row],[Цена за кв.м. в сайт]])+$AZ$1</f>
        <v>391019.30000000005</v>
      </c>
      <c r="BA40" s="353">
        <f>AZ40*PriceList[[#This Row],[Площадь, кв.м]]</f>
        <v>11433404.332</v>
      </c>
      <c r="BB40" s="346">
        <f>BA40-PriceList[[#This Row],[Стоимость, руб для сбронированием]]</f>
        <v>14620</v>
      </c>
      <c r="BC40" s="14"/>
      <c r="BD40" s="345">
        <f t="shared" si="11"/>
        <v>391000</v>
      </c>
      <c r="BE40" s="353">
        <f>BD40*PriceList[[#This Row],[Площадь, кв.м]]</f>
        <v>11432840</v>
      </c>
      <c r="BF40" s="14"/>
      <c r="BG40" s="345">
        <f>BE40-$BG$1*PriceList[[#This Row],[Площадь, кв.м]]</f>
        <v>11257400</v>
      </c>
      <c r="BH40" s="353">
        <f t="shared" si="12"/>
        <v>175440</v>
      </c>
      <c r="BI40" s="345">
        <f>BG40/PriceList[[#This Row],[Площадь, кв.м]]</f>
        <v>385000</v>
      </c>
      <c r="BJ40" s="355">
        <f t="shared" si="13"/>
        <v>1.5584415584415584E-2</v>
      </c>
      <c r="BL40" s="345"/>
      <c r="BM40" s="353"/>
    </row>
    <row r="41" spans="1:65" ht="14.25" hidden="1" customHeight="1">
      <c r="A41" s="84">
        <v>133</v>
      </c>
      <c r="B41" s="84" t="s">
        <v>220</v>
      </c>
      <c r="C41" s="85">
        <v>133</v>
      </c>
      <c r="D41" s="85" t="s">
        <v>64</v>
      </c>
      <c r="E41" s="86">
        <v>4</v>
      </c>
      <c r="F41" s="84">
        <v>38</v>
      </c>
      <c r="G41" s="87">
        <v>58.74</v>
      </c>
      <c r="H41" s="88" t="s">
        <v>2</v>
      </c>
      <c r="I41" s="88" t="s">
        <v>19</v>
      </c>
      <c r="J41" s="89">
        <v>5.27</v>
      </c>
      <c r="K41" s="89">
        <f t="shared" si="0"/>
        <v>1.58</v>
      </c>
      <c r="L41" s="89">
        <f t="shared" si="1"/>
        <v>53.47</v>
      </c>
      <c r="M41" s="89">
        <f t="shared" si="2"/>
        <v>55.05</v>
      </c>
      <c r="N41" s="90" t="s">
        <v>78</v>
      </c>
      <c r="O41" s="90" t="s">
        <v>66</v>
      </c>
      <c r="P41" s="90" t="s">
        <v>67</v>
      </c>
      <c r="Q41" s="91" t="s">
        <v>94</v>
      </c>
      <c r="R41" s="92" t="s">
        <v>215</v>
      </c>
      <c r="S41" s="92" t="s">
        <v>493</v>
      </c>
      <c r="T41" s="93" t="s">
        <v>73</v>
      </c>
      <c r="U41" s="84">
        <v>42</v>
      </c>
      <c r="V41" s="94">
        <f>IFERROR(VLOOKUP(H41,'Коэфф для прайса 1 оч'!$A$3:$C$6,3,0),"")</f>
        <v>313920</v>
      </c>
      <c r="W41" s="91">
        <f>IFERROR(VLOOKUP(E41,'Коэфф для прайса 1 оч'!$A$10:$C$23,3,0),"")</f>
        <v>0</v>
      </c>
      <c r="X41" s="116">
        <f>IFERROR(VLOOKUP(N41,'Коэфф для прайса 1 оч'!$E$25:$F$30,2,0),"")</f>
        <v>-0.02</v>
      </c>
      <c r="Y41" s="116">
        <f>IFERROR(VLOOKUP(O41,'Коэфф для прайса 1 оч'!$E$32:$F$34,2,0),"")</f>
        <v>0</v>
      </c>
      <c r="Z41" s="116">
        <f>IFERROR(VLOOKUP(P41,'Коэфф для прайса 1 оч'!$E$36:$F$38,2,0),"")</f>
        <v>0.03</v>
      </c>
      <c r="AA41" s="116">
        <f>IFERROR(VLOOKUP(Q41,'Коэфф для прайса 1 оч'!$E$40:$F$43,2,0),"")</f>
        <v>0</v>
      </c>
      <c r="AB41" s="117">
        <f>IFERROR(VLOOKUP(R41,'Коэфф для прайса 1 оч'!$E$45:$F$59,2,0),"")</f>
        <v>1.4999999999999999E-2</v>
      </c>
      <c r="AC41" s="116">
        <f>IFERROR(VLOOKUP(T41,'Коэфф для прайса 1 оч'!$E$61:$F$67,2,0),"")</f>
        <v>0</v>
      </c>
      <c r="AD41" s="116">
        <f>IFERROR(VLOOKUP(U41,'Коэфф для прайса 1 оч'!$E$69:$F$82,2,0),"")</f>
        <v>-1.6E-2</v>
      </c>
      <c r="AE41" s="116">
        <f>IFERROR(VLOOKUP(PriceList[[#This Row],[Корпус]],'Коэфф для прайса 1 оч'!$I$10:$J$15,2,0),"")</f>
        <v>0</v>
      </c>
      <c r="AF41" s="95">
        <f t="shared" si="3"/>
        <v>316745.28000000003</v>
      </c>
      <c r="AG41" s="96">
        <f t="shared" si="4"/>
        <v>18605617.747200001</v>
      </c>
      <c r="AH41" s="97">
        <v>0</v>
      </c>
      <c r="AI41" s="98">
        <f t="shared" si="5"/>
        <v>316745.28000000003</v>
      </c>
      <c r="AJ41" s="99">
        <f t="shared" si="6"/>
        <v>18605617.747200001</v>
      </c>
      <c r="AK41" s="84" t="s">
        <v>71</v>
      </c>
      <c r="AL41" s="91">
        <v>0.1</v>
      </c>
      <c r="AM41" s="287">
        <f>PriceList[[#This Row],[ИТОГ Цена за кв.м, руб]]*(1+PriceList[[#This Row],[Максимальная скидка]])</f>
        <v>348419.80800000008</v>
      </c>
      <c r="AN41" s="287">
        <f>PriceList[[#This Row],[Цена за кв.м. в CRM]]*PriceList[[#This Row],[Площадь, кв.м]]</f>
        <v>20466179.521920007</v>
      </c>
      <c r="AO41" s="287">
        <v>6000</v>
      </c>
      <c r="AP41" s="335">
        <f>PriceList[[#This Row],[Цена за кв.м. в CRM]]+PriceList[[#This Row],[Бронь]]</f>
        <v>354419.80800000008</v>
      </c>
      <c r="AQ41" s="335">
        <f>PriceList[[#This Row],[Цена за кв.м. в сайт]]*PriceList[[#This Row],[Площадь, кв.м]]</f>
        <v>20818619.521920007</v>
      </c>
      <c r="AR41" s="84" t="str">
        <f t="shared" si="7"/>
        <v>С1-133</v>
      </c>
      <c r="AS41" s="88" t="str">
        <f t="shared" si="8"/>
        <v>1К</v>
      </c>
      <c r="AT41" s="89">
        <f t="shared" si="9"/>
        <v>58.74</v>
      </c>
      <c r="AU41" s="99">
        <f>PriceList[[#This Row],[Цена за кв.м. в CRM]]</f>
        <v>348419.80800000008</v>
      </c>
      <c r="AV41" s="100" t="str">
        <f t="shared" si="10"/>
        <v>Резерв</v>
      </c>
      <c r="AW41" s="99"/>
      <c r="AX41" s="342"/>
      <c r="AZ41" s="353">
        <f>(PriceList[[#This Row],[Цена за кв.м. в сайт]])+$AZ$1</f>
        <v>354919.80800000008</v>
      </c>
      <c r="BA41" s="353">
        <f>AZ41*PriceList[[#This Row],[Площадь, кв.м]]</f>
        <v>20847989.521920007</v>
      </c>
      <c r="BB41" s="346">
        <f>BA41-PriceList[[#This Row],[Стоимость, руб для сбронированием]]</f>
        <v>29370</v>
      </c>
      <c r="BC41" s="14"/>
      <c r="BD41" s="345">
        <f t="shared" si="11"/>
        <v>354900</v>
      </c>
      <c r="BE41" s="353">
        <f>BD41*PriceList[[#This Row],[Площадь, кв.м]]</f>
        <v>20846826</v>
      </c>
      <c r="BF41" s="14"/>
      <c r="BG41" s="345">
        <f>BE41-$BG$1*PriceList[[#This Row],[Площадь, кв.м]]</f>
        <v>20494386</v>
      </c>
      <c r="BH41" s="353">
        <f t="shared" si="12"/>
        <v>352440</v>
      </c>
      <c r="BI41" s="345">
        <f>BG41/PriceList[[#This Row],[Площадь, кв.м]]</f>
        <v>348900</v>
      </c>
      <c r="BJ41" s="355">
        <f t="shared" si="13"/>
        <v>1.7196904557179708E-2</v>
      </c>
      <c r="BL41" s="345"/>
      <c r="BM41" s="353"/>
    </row>
    <row r="42" spans="1:65" ht="14.25" hidden="1" customHeight="1">
      <c r="A42" s="84">
        <v>134</v>
      </c>
      <c r="B42" s="84" t="s">
        <v>221</v>
      </c>
      <c r="C42" s="85">
        <v>134</v>
      </c>
      <c r="D42" s="85" t="s">
        <v>64</v>
      </c>
      <c r="E42" s="86">
        <v>4</v>
      </c>
      <c r="F42" s="84">
        <v>39</v>
      </c>
      <c r="G42" s="87">
        <v>30.59</v>
      </c>
      <c r="H42" s="88" t="s">
        <v>1</v>
      </c>
      <c r="I42" s="88" t="s">
        <v>1</v>
      </c>
      <c r="J42" s="89">
        <v>5.85</v>
      </c>
      <c r="K42" s="89">
        <f t="shared" si="0"/>
        <v>1.76</v>
      </c>
      <c r="L42" s="89">
        <f t="shared" si="1"/>
        <v>24.740000000000002</v>
      </c>
      <c r="M42" s="89">
        <f t="shared" si="2"/>
        <v>26.500000000000004</v>
      </c>
      <c r="N42" s="90" t="s">
        <v>65</v>
      </c>
      <c r="O42" s="90" t="s">
        <v>66</v>
      </c>
      <c r="P42" s="90" t="s">
        <v>67</v>
      </c>
      <c r="Q42" s="91" t="s">
        <v>68</v>
      </c>
      <c r="R42" s="92" t="s">
        <v>84</v>
      </c>
      <c r="S42" s="92" t="s">
        <v>1291</v>
      </c>
      <c r="T42" s="93" t="s">
        <v>73</v>
      </c>
      <c r="U42" s="84">
        <v>42</v>
      </c>
      <c r="V42" s="94">
        <f>IFERROR(VLOOKUP(H42,'Коэфф для прайса 1 оч'!$A$3:$C$6,3,0),"")</f>
        <v>327000</v>
      </c>
      <c r="W42" s="91">
        <f>IFERROR(VLOOKUP(E42,'Коэфф для прайса 1 оч'!$A$10:$C$23,3,0),"")</f>
        <v>0</v>
      </c>
      <c r="X42" s="116">
        <f>IFERROR(VLOOKUP(N42,'Коэфф для прайса 1 оч'!$E$25:$F$30,2,0),"")</f>
        <v>0.04</v>
      </c>
      <c r="Y42" s="116">
        <f>IFERROR(VLOOKUP(O42,'Коэфф для прайса 1 оч'!$E$32:$F$34,2,0),"")</f>
        <v>0</v>
      </c>
      <c r="Z42" s="116">
        <f>IFERROR(VLOOKUP(P42,'Коэфф для прайса 1 оч'!$E$36:$F$38,2,0),"")</f>
        <v>0.03</v>
      </c>
      <c r="AA42" s="116">
        <f>IFERROR(VLOOKUP(Q42,'Коэфф для прайса 1 оч'!$E$40:$F$43,2,0),"")</f>
        <v>5.0000000000000001E-3</v>
      </c>
      <c r="AB42" s="117">
        <f>IFERROR(VLOOKUP(R42,'Коэфф для прайса 1 оч'!$E$45:$F$59,2,0),"")</f>
        <v>-0.01</v>
      </c>
      <c r="AC42" s="116">
        <f>IFERROR(VLOOKUP(T42,'Коэфф для прайса 1 оч'!$E$61:$F$67,2,0),"")</f>
        <v>0</v>
      </c>
      <c r="AD42" s="116">
        <f>IFERROR(VLOOKUP(U42,'Коэфф для прайса 1 оч'!$E$69:$F$82,2,0),"")</f>
        <v>-1.6E-2</v>
      </c>
      <c r="AE42" s="116">
        <f>IFERROR(VLOOKUP(PriceList[[#This Row],[Корпус]],'Коэфф для прайса 1 оч'!$I$10:$J$15,2,0),"")</f>
        <v>0</v>
      </c>
      <c r="AF42" s="95">
        <f t="shared" si="3"/>
        <v>343023</v>
      </c>
      <c r="AG42" s="96">
        <f t="shared" si="4"/>
        <v>10493073.57</v>
      </c>
      <c r="AH42" s="97">
        <v>0</v>
      </c>
      <c r="AI42" s="98">
        <f t="shared" si="5"/>
        <v>343023</v>
      </c>
      <c r="AJ42" s="99">
        <f t="shared" si="6"/>
        <v>10493073.57</v>
      </c>
      <c r="AK42" s="84" t="s">
        <v>71</v>
      </c>
      <c r="AL42" s="91">
        <v>0.1</v>
      </c>
      <c r="AM42" s="287">
        <f>PriceList[[#This Row],[ИТОГ Цена за кв.м, руб]]*(1+PriceList[[#This Row],[Максимальная скидка]])</f>
        <v>377325.30000000005</v>
      </c>
      <c r="AN42" s="287">
        <f>PriceList[[#This Row],[Цена за кв.м. в CRM]]*PriceList[[#This Row],[Площадь, кв.м]]</f>
        <v>11542380.927000001</v>
      </c>
      <c r="AO42" s="287">
        <v>6000</v>
      </c>
      <c r="AP42" s="335">
        <f>PriceList[[#This Row],[Цена за кв.м. в CRM]]+PriceList[[#This Row],[Бронь]]</f>
        <v>383325.30000000005</v>
      </c>
      <c r="AQ42" s="335">
        <f>PriceList[[#This Row],[Цена за кв.м. в сайт]]*PriceList[[#This Row],[Площадь, кв.м]]</f>
        <v>11725920.927000001</v>
      </c>
      <c r="AR42" s="84" t="str">
        <f t="shared" si="7"/>
        <v>С1-134</v>
      </c>
      <c r="AS42" s="88" t="str">
        <f t="shared" si="8"/>
        <v>Ст</v>
      </c>
      <c r="AT42" s="89">
        <f t="shared" si="9"/>
        <v>30.59</v>
      </c>
      <c r="AU42" s="99">
        <f>PriceList[[#This Row],[Цена за кв.м. в CRM]]</f>
        <v>377325.30000000005</v>
      </c>
      <c r="AV42" s="100" t="str">
        <f t="shared" si="10"/>
        <v>Резерв</v>
      </c>
      <c r="AW42" s="99"/>
      <c r="AX42" s="342"/>
      <c r="AZ42" s="353">
        <f>(PriceList[[#This Row],[Цена за кв.м. в сайт]])+$AZ$1</f>
        <v>383825.30000000005</v>
      </c>
      <c r="BA42" s="353">
        <f>AZ42*PriceList[[#This Row],[Площадь, кв.м]]</f>
        <v>11741215.927000001</v>
      </c>
      <c r="BB42" s="346">
        <f>BA42-PriceList[[#This Row],[Стоимость, руб для сбронированием]]</f>
        <v>15295</v>
      </c>
      <c r="BC42" s="14"/>
      <c r="BD42" s="345">
        <f t="shared" si="11"/>
        <v>383800</v>
      </c>
      <c r="BE42" s="353">
        <f>BD42*PriceList[[#This Row],[Площадь, кв.м]]</f>
        <v>11740442</v>
      </c>
      <c r="BF42" s="14"/>
      <c r="BG42" s="345">
        <f>BE42-$BG$1*PriceList[[#This Row],[Площадь, кв.м]]</f>
        <v>11556902</v>
      </c>
      <c r="BH42" s="353">
        <f t="shared" si="12"/>
        <v>183540</v>
      </c>
      <c r="BI42" s="345">
        <f>BG42/PriceList[[#This Row],[Площадь, кв.м]]</f>
        <v>377800</v>
      </c>
      <c r="BJ42" s="355">
        <f t="shared" si="13"/>
        <v>1.5881418740074114E-2</v>
      </c>
      <c r="BL42" s="345"/>
      <c r="BM42" s="353"/>
    </row>
    <row r="43" spans="1:65" ht="14.25" hidden="1" customHeight="1">
      <c r="A43" s="84">
        <v>135</v>
      </c>
      <c r="B43" s="84" t="s">
        <v>222</v>
      </c>
      <c r="C43" s="85">
        <v>135</v>
      </c>
      <c r="D43" s="85" t="s">
        <v>64</v>
      </c>
      <c r="E43" s="86">
        <v>4</v>
      </c>
      <c r="F43" s="84">
        <v>40</v>
      </c>
      <c r="G43" s="87">
        <v>30.78</v>
      </c>
      <c r="H43" s="88" t="s">
        <v>1</v>
      </c>
      <c r="I43" s="88" t="s">
        <v>1</v>
      </c>
      <c r="J43" s="89">
        <v>6.04</v>
      </c>
      <c r="K43" s="89">
        <f t="shared" si="0"/>
        <v>1.81</v>
      </c>
      <c r="L43" s="89">
        <f t="shared" si="1"/>
        <v>24.740000000000002</v>
      </c>
      <c r="M43" s="89">
        <f t="shared" si="2"/>
        <v>26.55</v>
      </c>
      <c r="N43" s="90" t="s">
        <v>65</v>
      </c>
      <c r="O43" s="90" t="s">
        <v>66</v>
      </c>
      <c r="P43" s="90" t="s">
        <v>67</v>
      </c>
      <c r="Q43" s="91" t="s">
        <v>68</v>
      </c>
      <c r="R43" s="92" t="s">
        <v>84</v>
      </c>
      <c r="S43" s="92" t="s">
        <v>1291</v>
      </c>
      <c r="T43" s="93" t="s">
        <v>73</v>
      </c>
      <c r="U43" s="84">
        <v>42</v>
      </c>
      <c r="V43" s="94">
        <f>IFERROR(VLOOKUP(H43,'Коэфф для прайса 1 оч'!$A$3:$C$6,3,0),"")</f>
        <v>327000</v>
      </c>
      <c r="W43" s="91">
        <f>IFERROR(VLOOKUP(E43,'Коэфф для прайса 1 оч'!$A$10:$C$23,3,0),"")</f>
        <v>0</v>
      </c>
      <c r="X43" s="116">
        <f>IFERROR(VLOOKUP(N43,'Коэфф для прайса 1 оч'!$E$25:$F$30,2,0),"")</f>
        <v>0.04</v>
      </c>
      <c r="Y43" s="116">
        <f>IFERROR(VLOOKUP(O43,'Коэфф для прайса 1 оч'!$E$32:$F$34,2,0),"")</f>
        <v>0</v>
      </c>
      <c r="Z43" s="116">
        <f>IFERROR(VLOOKUP(P43,'Коэфф для прайса 1 оч'!$E$36:$F$38,2,0),"")</f>
        <v>0.03</v>
      </c>
      <c r="AA43" s="116">
        <f>IFERROR(VLOOKUP(Q43,'Коэфф для прайса 1 оч'!$E$40:$F$43,2,0),"")</f>
        <v>5.0000000000000001E-3</v>
      </c>
      <c r="AB43" s="117">
        <f>IFERROR(VLOOKUP(R43,'Коэфф для прайса 1 оч'!$E$45:$F$59,2,0),"")</f>
        <v>-0.01</v>
      </c>
      <c r="AC43" s="116">
        <f>IFERROR(VLOOKUP(T43,'Коэфф для прайса 1 оч'!$E$61:$F$67,2,0),"")</f>
        <v>0</v>
      </c>
      <c r="AD43" s="116">
        <f>IFERROR(VLOOKUP(U43,'Коэфф для прайса 1 оч'!$E$69:$F$82,2,0),"")</f>
        <v>-1.6E-2</v>
      </c>
      <c r="AE43" s="116">
        <f>IFERROR(VLOOKUP(PriceList[[#This Row],[Корпус]],'Коэфф для прайса 1 оч'!$I$10:$J$15,2,0),"")</f>
        <v>0</v>
      </c>
      <c r="AF43" s="95">
        <f t="shared" si="3"/>
        <v>343023</v>
      </c>
      <c r="AG43" s="96">
        <f t="shared" si="4"/>
        <v>10558247.939999999</v>
      </c>
      <c r="AH43" s="97">
        <v>0</v>
      </c>
      <c r="AI43" s="98">
        <f t="shared" si="5"/>
        <v>343023</v>
      </c>
      <c r="AJ43" s="99">
        <f t="shared" si="6"/>
        <v>10558247.939999999</v>
      </c>
      <c r="AK43" s="84" t="s">
        <v>71</v>
      </c>
      <c r="AL43" s="91">
        <v>0.1</v>
      </c>
      <c r="AM43" s="287">
        <f>PriceList[[#This Row],[ИТОГ Цена за кв.м, руб]]*(1+PriceList[[#This Row],[Максимальная скидка]])</f>
        <v>377325.30000000005</v>
      </c>
      <c r="AN43" s="287">
        <f>PriceList[[#This Row],[Цена за кв.м. в CRM]]*PriceList[[#This Row],[Площадь, кв.м]]</f>
        <v>11614072.734000001</v>
      </c>
      <c r="AO43" s="287">
        <v>6000</v>
      </c>
      <c r="AP43" s="335">
        <f>PriceList[[#This Row],[Цена за кв.м. в CRM]]+PriceList[[#This Row],[Бронь]]</f>
        <v>383325.30000000005</v>
      </c>
      <c r="AQ43" s="335">
        <f>PriceList[[#This Row],[Цена за кв.м. в сайт]]*PriceList[[#This Row],[Площадь, кв.м]]</f>
        <v>11798752.734000001</v>
      </c>
      <c r="AR43" s="84" t="str">
        <f t="shared" si="7"/>
        <v>С1-135</v>
      </c>
      <c r="AS43" s="88" t="str">
        <f t="shared" si="8"/>
        <v>Ст</v>
      </c>
      <c r="AT43" s="89">
        <f t="shared" si="9"/>
        <v>30.78</v>
      </c>
      <c r="AU43" s="99">
        <f>PriceList[[#This Row],[Цена за кв.м. в CRM]]</f>
        <v>377325.30000000005</v>
      </c>
      <c r="AV43" s="100" t="str">
        <f t="shared" si="10"/>
        <v>Резерв</v>
      </c>
      <c r="AW43" s="99"/>
      <c r="AX43" s="342"/>
      <c r="AZ43" s="353">
        <f>(PriceList[[#This Row],[Цена за кв.м. в сайт]])+$AZ$1</f>
        <v>383825.30000000005</v>
      </c>
      <c r="BA43" s="353">
        <f>AZ43*PriceList[[#This Row],[Площадь, кв.м]]</f>
        <v>11814142.734000001</v>
      </c>
      <c r="BB43" s="346">
        <f>BA43-PriceList[[#This Row],[Стоимость, руб для сбронированием]]</f>
        <v>15390</v>
      </c>
      <c r="BC43" s="14"/>
      <c r="BD43" s="345">
        <f t="shared" si="11"/>
        <v>383800</v>
      </c>
      <c r="BE43" s="353">
        <f>BD43*PriceList[[#This Row],[Площадь, кв.м]]</f>
        <v>11813364</v>
      </c>
      <c r="BF43" s="14"/>
      <c r="BG43" s="345">
        <f>BE43-$BG$1*PriceList[[#This Row],[Площадь, кв.м]]</f>
        <v>11628684</v>
      </c>
      <c r="BH43" s="353">
        <f t="shared" si="12"/>
        <v>184680</v>
      </c>
      <c r="BI43" s="345">
        <f>BG43/PriceList[[#This Row],[Площадь, кв.м]]</f>
        <v>377800</v>
      </c>
      <c r="BJ43" s="355">
        <f t="shared" si="13"/>
        <v>1.5881418740074114E-2</v>
      </c>
      <c r="BL43" s="345"/>
      <c r="BM43" s="353"/>
    </row>
    <row r="44" spans="1:65" ht="14.25" hidden="1" customHeight="1">
      <c r="A44" s="84">
        <v>136</v>
      </c>
      <c r="B44" s="84" t="s">
        <v>223</v>
      </c>
      <c r="C44" s="85">
        <v>136</v>
      </c>
      <c r="D44" s="85" t="s">
        <v>64</v>
      </c>
      <c r="E44" s="86">
        <v>4</v>
      </c>
      <c r="F44" s="84">
        <v>41</v>
      </c>
      <c r="G44" s="87">
        <v>30.59</v>
      </c>
      <c r="H44" s="88" t="s">
        <v>1</v>
      </c>
      <c r="I44" s="88" t="s">
        <v>1</v>
      </c>
      <c r="J44" s="89">
        <v>6.04</v>
      </c>
      <c r="K44" s="89">
        <f t="shared" si="0"/>
        <v>1.81</v>
      </c>
      <c r="L44" s="89">
        <f t="shared" si="1"/>
        <v>24.55</v>
      </c>
      <c r="M44" s="89">
        <f t="shared" si="2"/>
        <v>26.36</v>
      </c>
      <c r="N44" s="90" t="s">
        <v>65</v>
      </c>
      <c r="O44" s="90" t="s">
        <v>66</v>
      </c>
      <c r="P44" s="90" t="s">
        <v>67</v>
      </c>
      <c r="Q44" s="91" t="s">
        <v>68</v>
      </c>
      <c r="R44" s="92" t="s">
        <v>84</v>
      </c>
      <c r="S44" s="92" t="s">
        <v>1291</v>
      </c>
      <c r="T44" s="93" t="s">
        <v>73</v>
      </c>
      <c r="U44" s="84">
        <v>42</v>
      </c>
      <c r="V44" s="94">
        <f>IFERROR(VLOOKUP(H44,'Коэфф для прайса 1 оч'!$A$3:$C$6,3,0),"")</f>
        <v>327000</v>
      </c>
      <c r="W44" s="91">
        <f>IFERROR(VLOOKUP(E44,'Коэфф для прайса 1 оч'!$A$10:$C$23,3,0),"")</f>
        <v>0</v>
      </c>
      <c r="X44" s="116">
        <f>IFERROR(VLOOKUP(N44,'Коэфф для прайса 1 оч'!$E$25:$F$30,2,0),"")</f>
        <v>0.04</v>
      </c>
      <c r="Y44" s="116">
        <f>IFERROR(VLOOKUP(O44,'Коэфф для прайса 1 оч'!$E$32:$F$34,2,0),"")</f>
        <v>0</v>
      </c>
      <c r="Z44" s="116">
        <f>IFERROR(VLOOKUP(P44,'Коэфф для прайса 1 оч'!$E$36:$F$38,2,0),"")</f>
        <v>0.03</v>
      </c>
      <c r="AA44" s="116">
        <f>IFERROR(VLOOKUP(Q44,'Коэфф для прайса 1 оч'!$E$40:$F$43,2,0),"")</f>
        <v>5.0000000000000001E-3</v>
      </c>
      <c r="AB44" s="117">
        <f>IFERROR(VLOOKUP(R44,'Коэфф для прайса 1 оч'!$E$45:$F$59,2,0),"")</f>
        <v>-0.01</v>
      </c>
      <c r="AC44" s="116">
        <f>IFERROR(VLOOKUP(T44,'Коэфф для прайса 1 оч'!$E$61:$F$67,2,0),"")</f>
        <v>0</v>
      </c>
      <c r="AD44" s="116">
        <f>IFERROR(VLOOKUP(U44,'Коэфф для прайса 1 оч'!$E$69:$F$82,2,0),"")</f>
        <v>-1.6E-2</v>
      </c>
      <c r="AE44" s="116">
        <f>IFERROR(VLOOKUP(PriceList[[#This Row],[Корпус]],'Коэфф для прайса 1 оч'!$I$10:$J$15,2,0),"")</f>
        <v>0</v>
      </c>
      <c r="AF44" s="95">
        <f t="shared" si="3"/>
        <v>343023</v>
      </c>
      <c r="AG44" s="96">
        <f t="shared" si="4"/>
        <v>10493073.57</v>
      </c>
      <c r="AH44" s="97">
        <v>0</v>
      </c>
      <c r="AI44" s="98">
        <f t="shared" si="5"/>
        <v>343023</v>
      </c>
      <c r="AJ44" s="99">
        <f t="shared" si="6"/>
        <v>10493073.57</v>
      </c>
      <c r="AK44" s="84" t="s">
        <v>71</v>
      </c>
      <c r="AL44" s="91">
        <v>0.1</v>
      </c>
      <c r="AM44" s="287">
        <f>PriceList[[#This Row],[ИТОГ Цена за кв.м, руб]]*(1+PriceList[[#This Row],[Максимальная скидка]])</f>
        <v>377325.30000000005</v>
      </c>
      <c r="AN44" s="287">
        <f>PriceList[[#This Row],[Цена за кв.м. в CRM]]*PriceList[[#This Row],[Площадь, кв.м]]</f>
        <v>11542380.927000001</v>
      </c>
      <c r="AO44" s="287">
        <v>6000</v>
      </c>
      <c r="AP44" s="335">
        <f>PriceList[[#This Row],[Цена за кв.м. в CRM]]+PriceList[[#This Row],[Бронь]]</f>
        <v>383325.30000000005</v>
      </c>
      <c r="AQ44" s="335">
        <f>PriceList[[#This Row],[Цена за кв.м. в сайт]]*PriceList[[#This Row],[Площадь, кв.м]]</f>
        <v>11725920.927000001</v>
      </c>
      <c r="AR44" s="84" t="str">
        <f t="shared" si="7"/>
        <v>С1-136</v>
      </c>
      <c r="AS44" s="88" t="str">
        <f t="shared" si="8"/>
        <v>Ст</v>
      </c>
      <c r="AT44" s="89">
        <f t="shared" si="9"/>
        <v>30.59</v>
      </c>
      <c r="AU44" s="99">
        <f>PriceList[[#This Row],[Цена за кв.м. в CRM]]</f>
        <v>377325.30000000005</v>
      </c>
      <c r="AV44" s="100" t="str">
        <f t="shared" si="10"/>
        <v>Резерв</v>
      </c>
      <c r="AW44" s="99"/>
      <c r="AX44" s="342"/>
      <c r="AZ44" s="353">
        <f>(PriceList[[#This Row],[Цена за кв.м. в сайт]])+$AZ$1</f>
        <v>383825.30000000005</v>
      </c>
      <c r="BA44" s="353">
        <f>AZ44*PriceList[[#This Row],[Площадь, кв.м]]</f>
        <v>11741215.927000001</v>
      </c>
      <c r="BB44" s="346">
        <f>BA44-PriceList[[#This Row],[Стоимость, руб для сбронированием]]</f>
        <v>15295</v>
      </c>
      <c r="BC44" s="14"/>
      <c r="BD44" s="345">
        <f t="shared" si="11"/>
        <v>383800</v>
      </c>
      <c r="BE44" s="353">
        <f>BD44*PriceList[[#This Row],[Площадь, кв.м]]</f>
        <v>11740442</v>
      </c>
      <c r="BF44" s="14"/>
      <c r="BG44" s="345">
        <f>BE44-$BG$1*PriceList[[#This Row],[Площадь, кв.м]]</f>
        <v>11556902</v>
      </c>
      <c r="BH44" s="353">
        <f t="shared" si="12"/>
        <v>183540</v>
      </c>
      <c r="BI44" s="345">
        <f>BG44/PriceList[[#This Row],[Площадь, кв.м]]</f>
        <v>377800</v>
      </c>
      <c r="BJ44" s="355">
        <f t="shared" si="13"/>
        <v>1.5881418740074114E-2</v>
      </c>
      <c r="BL44" s="345"/>
      <c r="BM44" s="353"/>
    </row>
    <row r="45" spans="1:65" ht="14.25" hidden="1" customHeight="1">
      <c r="A45" s="84">
        <v>137</v>
      </c>
      <c r="B45" s="84" t="s">
        <v>224</v>
      </c>
      <c r="C45" s="85">
        <v>137</v>
      </c>
      <c r="D45" s="85" t="s">
        <v>64</v>
      </c>
      <c r="E45" s="86">
        <v>4</v>
      </c>
      <c r="F45" s="84">
        <v>42</v>
      </c>
      <c r="G45" s="87">
        <v>30.4</v>
      </c>
      <c r="H45" s="88" t="s">
        <v>1</v>
      </c>
      <c r="I45" s="88" t="s">
        <v>1</v>
      </c>
      <c r="J45" s="89">
        <v>5.85</v>
      </c>
      <c r="K45" s="89">
        <f t="shared" si="0"/>
        <v>1.76</v>
      </c>
      <c r="L45" s="89">
        <f t="shared" si="1"/>
        <v>24.549999999999997</v>
      </c>
      <c r="M45" s="89">
        <f t="shared" si="2"/>
        <v>26.31</v>
      </c>
      <c r="N45" s="90" t="s">
        <v>65</v>
      </c>
      <c r="O45" s="90" t="s">
        <v>66</v>
      </c>
      <c r="P45" s="90" t="s">
        <v>67</v>
      </c>
      <c r="Q45" s="91" t="s">
        <v>68</v>
      </c>
      <c r="R45" s="92" t="s">
        <v>84</v>
      </c>
      <c r="S45" s="92" t="s">
        <v>1291</v>
      </c>
      <c r="T45" s="93" t="s">
        <v>73</v>
      </c>
      <c r="U45" s="84">
        <v>42</v>
      </c>
      <c r="V45" s="94">
        <f>IFERROR(VLOOKUP(H45,'Коэфф для прайса 1 оч'!$A$3:$C$6,3,0),"")</f>
        <v>327000</v>
      </c>
      <c r="W45" s="91">
        <f>IFERROR(VLOOKUP(E45,'Коэфф для прайса 1 оч'!$A$10:$C$23,3,0),"")</f>
        <v>0</v>
      </c>
      <c r="X45" s="116">
        <f>IFERROR(VLOOKUP(N45,'Коэфф для прайса 1 оч'!$E$25:$F$30,2,0),"")</f>
        <v>0.04</v>
      </c>
      <c r="Y45" s="116">
        <f>IFERROR(VLOOKUP(O45,'Коэфф для прайса 1 оч'!$E$32:$F$34,2,0),"")</f>
        <v>0</v>
      </c>
      <c r="Z45" s="116">
        <f>IFERROR(VLOOKUP(P45,'Коэфф для прайса 1 оч'!$E$36:$F$38,2,0),"")</f>
        <v>0.03</v>
      </c>
      <c r="AA45" s="116">
        <f>IFERROR(VLOOKUP(Q45,'Коэфф для прайса 1 оч'!$E$40:$F$43,2,0),"")</f>
        <v>5.0000000000000001E-3</v>
      </c>
      <c r="AB45" s="117">
        <f>IFERROR(VLOOKUP(R45,'Коэфф для прайса 1 оч'!$E$45:$F$59,2,0),"")</f>
        <v>-0.01</v>
      </c>
      <c r="AC45" s="116">
        <f>IFERROR(VLOOKUP(T45,'Коэфф для прайса 1 оч'!$E$61:$F$67,2,0),"")</f>
        <v>0</v>
      </c>
      <c r="AD45" s="116">
        <f>IFERROR(VLOOKUP(U45,'Коэфф для прайса 1 оч'!$E$69:$F$82,2,0),"")</f>
        <v>-1.6E-2</v>
      </c>
      <c r="AE45" s="116">
        <f>IFERROR(VLOOKUP(PriceList[[#This Row],[Корпус]],'Коэфф для прайса 1 оч'!$I$10:$J$15,2,0),"")</f>
        <v>0</v>
      </c>
      <c r="AF45" s="95">
        <f t="shared" si="3"/>
        <v>343023</v>
      </c>
      <c r="AG45" s="96">
        <f t="shared" si="4"/>
        <v>10427899.199999999</v>
      </c>
      <c r="AH45" s="97">
        <v>0</v>
      </c>
      <c r="AI45" s="98">
        <f t="shared" si="5"/>
        <v>343023</v>
      </c>
      <c r="AJ45" s="99">
        <f t="shared" si="6"/>
        <v>10427899.199999999</v>
      </c>
      <c r="AK45" s="84" t="s">
        <v>71</v>
      </c>
      <c r="AL45" s="91">
        <v>0.1</v>
      </c>
      <c r="AM45" s="287">
        <f>PriceList[[#This Row],[ИТОГ Цена за кв.м, руб]]*(1+PriceList[[#This Row],[Максимальная скидка]])</f>
        <v>377325.30000000005</v>
      </c>
      <c r="AN45" s="287">
        <f>PriceList[[#This Row],[Цена за кв.м. в CRM]]*PriceList[[#This Row],[Площадь, кв.м]]</f>
        <v>11470689.120000001</v>
      </c>
      <c r="AO45" s="287">
        <v>6000</v>
      </c>
      <c r="AP45" s="335">
        <f>PriceList[[#This Row],[Цена за кв.м. в CRM]]+PriceList[[#This Row],[Бронь]]</f>
        <v>383325.30000000005</v>
      </c>
      <c r="AQ45" s="335">
        <f>PriceList[[#This Row],[Цена за кв.м. в сайт]]*PriceList[[#This Row],[Площадь, кв.м]]</f>
        <v>11653089.120000001</v>
      </c>
      <c r="AR45" s="84" t="str">
        <f t="shared" si="7"/>
        <v>С1-137</v>
      </c>
      <c r="AS45" s="88" t="str">
        <f t="shared" si="8"/>
        <v>Ст</v>
      </c>
      <c r="AT45" s="89">
        <f t="shared" si="9"/>
        <v>30.4</v>
      </c>
      <c r="AU45" s="99">
        <f>PriceList[[#This Row],[Цена за кв.м. в CRM]]</f>
        <v>377325.30000000005</v>
      </c>
      <c r="AV45" s="100" t="str">
        <f t="shared" si="10"/>
        <v>Резерв</v>
      </c>
      <c r="AW45" s="99"/>
      <c r="AX45" s="342"/>
      <c r="AZ45" s="353">
        <f>(PriceList[[#This Row],[Цена за кв.м. в сайт]])+$AZ$1</f>
        <v>383825.30000000005</v>
      </c>
      <c r="BA45" s="353">
        <f>AZ45*PriceList[[#This Row],[Площадь, кв.м]]</f>
        <v>11668289.120000001</v>
      </c>
      <c r="BB45" s="346">
        <f>BA45-PriceList[[#This Row],[Стоимость, руб для сбронированием]]</f>
        <v>15200</v>
      </c>
      <c r="BC45" s="14"/>
      <c r="BD45" s="345">
        <f t="shared" si="11"/>
        <v>383800</v>
      </c>
      <c r="BE45" s="353">
        <f>BD45*PriceList[[#This Row],[Площадь, кв.м]]</f>
        <v>11667520</v>
      </c>
      <c r="BF45" s="14"/>
      <c r="BG45" s="345">
        <f>BE45-$BG$1*PriceList[[#This Row],[Площадь, кв.м]]</f>
        <v>11485120</v>
      </c>
      <c r="BH45" s="353">
        <f t="shared" si="12"/>
        <v>182400</v>
      </c>
      <c r="BI45" s="345">
        <f>BG45/PriceList[[#This Row],[Площадь, кв.м]]</f>
        <v>377800</v>
      </c>
      <c r="BJ45" s="355">
        <f t="shared" si="13"/>
        <v>1.5881418740074114E-2</v>
      </c>
      <c r="BL45" s="345"/>
      <c r="BM45" s="353"/>
    </row>
    <row r="46" spans="1:65" ht="14.25" hidden="1" customHeight="1">
      <c r="A46" s="84">
        <v>138</v>
      </c>
      <c r="B46" s="84" t="s">
        <v>225</v>
      </c>
      <c r="C46" s="85">
        <v>138</v>
      </c>
      <c r="D46" s="85" t="s">
        <v>64</v>
      </c>
      <c r="E46" s="86">
        <v>5</v>
      </c>
      <c r="F46" s="84">
        <v>1</v>
      </c>
      <c r="G46" s="87">
        <v>29.86</v>
      </c>
      <c r="H46" s="88" t="s">
        <v>1</v>
      </c>
      <c r="I46" s="88" t="s">
        <v>1</v>
      </c>
      <c r="J46" s="89">
        <v>5.13</v>
      </c>
      <c r="K46" s="89">
        <f t="shared" si="0"/>
        <v>1.54</v>
      </c>
      <c r="L46" s="89">
        <f t="shared" si="1"/>
        <v>24.73</v>
      </c>
      <c r="M46" s="89">
        <f t="shared" si="2"/>
        <v>26.27</v>
      </c>
      <c r="N46" s="90" t="s">
        <v>65</v>
      </c>
      <c r="O46" s="90" t="s">
        <v>66</v>
      </c>
      <c r="P46" s="90" t="s">
        <v>67</v>
      </c>
      <c r="Q46" s="91" t="s">
        <v>68</v>
      </c>
      <c r="R46" s="92" t="s">
        <v>69</v>
      </c>
      <c r="S46" s="92" t="s">
        <v>1291</v>
      </c>
      <c r="T46" s="93" t="s">
        <v>139</v>
      </c>
      <c r="U46" s="84">
        <v>42</v>
      </c>
      <c r="V46" s="94">
        <f>IFERROR(VLOOKUP(H46,'Коэфф для прайса 1 оч'!$A$3:$C$6,3,0),"")</f>
        <v>327000</v>
      </c>
      <c r="W46" s="91">
        <f>IFERROR(VLOOKUP(E46,'Коэфф для прайса 1 оч'!$A$10:$C$23,3,0),"")</f>
        <v>5.0000000000000001E-3</v>
      </c>
      <c r="X46" s="116">
        <f>IFERROR(VLOOKUP(N46,'Коэфф для прайса 1 оч'!$E$25:$F$30,2,0),"")</f>
        <v>0.04</v>
      </c>
      <c r="Y46" s="116">
        <f>IFERROR(VLOOKUP(O46,'Коэфф для прайса 1 оч'!$E$32:$F$34,2,0),"")</f>
        <v>0</v>
      </c>
      <c r="Z46" s="116">
        <f>IFERROR(VLOOKUP(P46,'Коэфф для прайса 1 оч'!$E$36:$F$38,2,0),"")</f>
        <v>0.03</v>
      </c>
      <c r="AA46" s="116">
        <f>IFERROR(VLOOKUP(Q46,'Коэфф для прайса 1 оч'!$E$40:$F$43,2,0),"")</f>
        <v>5.0000000000000001E-3</v>
      </c>
      <c r="AB46" s="117">
        <f>IFERROR(VLOOKUP(R46,'Коэфф для прайса 1 оч'!$E$45:$F$59,2,0),"")</f>
        <v>-1.4999999999999999E-2</v>
      </c>
      <c r="AC46" s="116">
        <f>IFERROR(VLOOKUP(T46,'Коэфф для прайса 1 оч'!$E$61:$F$67,2,0),"")</f>
        <v>-0.01</v>
      </c>
      <c r="AD46" s="116">
        <f>IFERROR(VLOOKUP(U46,'Коэфф для прайса 1 оч'!$E$69:$F$82,2,0),"")</f>
        <v>-1.6E-2</v>
      </c>
      <c r="AE46" s="116">
        <f>IFERROR(VLOOKUP(PriceList[[#This Row],[Корпус]],'Коэфф для прайса 1 оч'!$I$10:$J$15,2,0),"")</f>
        <v>0</v>
      </c>
      <c r="AF46" s="95">
        <f t="shared" si="3"/>
        <v>339753</v>
      </c>
      <c r="AG46" s="96">
        <f t="shared" si="4"/>
        <v>10145024.58</v>
      </c>
      <c r="AH46" s="97">
        <v>0</v>
      </c>
      <c r="AI46" s="98">
        <f t="shared" si="5"/>
        <v>339753</v>
      </c>
      <c r="AJ46" s="99">
        <f t="shared" si="6"/>
        <v>10145024.58</v>
      </c>
      <c r="AK46" s="84" t="s">
        <v>101</v>
      </c>
      <c r="AL46" s="91">
        <v>0.1</v>
      </c>
      <c r="AM46" s="287">
        <f>PriceList[[#This Row],[ИТОГ Цена за кв.м, руб]]*(1+PriceList[[#This Row],[Максимальная скидка]])</f>
        <v>373728.30000000005</v>
      </c>
      <c r="AN46" s="287">
        <f>PriceList[[#This Row],[Цена за кв.м. в CRM]]*PriceList[[#This Row],[Площадь, кв.м]]</f>
        <v>11159527.038000001</v>
      </c>
      <c r="AO46" s="287">
        <v>6000</v>
      </c>
      <c r="AP46" s="335">
        <f>PriceList[[#This Row],[Цена за кв.м. в CRM]]+PriceList[[#This Row],[Бронь]]</f>
        <v>379728.30000000005</v>
      </c>
      <c r="AQ46" s="335">
        <f>PriceList[[#This Row],[Цена за кв.м. в сайт]]*PriceList[[#This Row],[Площадь, кв.м]]</f>
        <v>11338687.038000001</v>
      </c>
      <c r="AR46" s="84" t="str">
        <f t="shared" si="7"/>
        <v>С1-138</v>
      </c>
      <c r="AS46" s="88" t="str">
        <f t="shared" si="8"/>
        <v>Ст</v>
      </c>
      <c r="AT46" s="89">
        <f t="shared" si="9"/>
        <v>29.86</v>
      </c>
      <c r="AU46" s="99">
        <f>PriceList[[#This Row],[Цена за кв.м. в CRM]]</f>
        <v>373728.30000000005</v>
      </c>
      <c r="AV46" s="100" t="str">
        <f t="shared" si="10"/>
        <v>Свободно</v>
      </c>
      <c r="AW46" s="99"/>
      <c r="AX46" s="342"/>
      <c r="AZ46" s="353">
        <f>(PriceList[[#This Row],[Цена за кв.м. в сайт]])+$AZ$1</f>
        <v>380228.30000000005</v>
      </c>
      <c r="BA46" s="353">
        <f>AZ46*PriceList[[#This Row],[Площадь, кв.м]]</f>
        <v>11353617.038000001</v>
      </c>
      <c r="BB46" s="346">
        <f>BA46-PriceList[[#This Row],[Стоимость, руб для сбронированием]]</f>
        <v>14930</v>
      </c>
      <c r="BC46" s="14"/>
      <c r="BD46" s="345">
        <f t="shared" si="11"/>
        <v>380200</v>
      </c>
      <c r="BE46" s="353">
        <f>BD46*PriceList[[#This Row],[Площадь, кв.м]]</f>
        <v>11352772</v>
      </c>
      <c r="BF46" s="14"/>
      <c r="BG46" s="345">
        <f>BE46-$BG$1*PriceList[[#This Row],[Площадь, кв.м]]</f>
        <v>11173612</v>
      </c>
      <c r="BH46" s="353">
        <f t="shared" si="12"/>
        <v>179160</v>
      </c>
      <c r="BI46" s="345">
        <f>BG46/PriceList[[#This Row],[Площадь, кв.м]]</f>
        <v>374200</v>
      </c>
      <c r="BJ46" s="355">
        <f t="shared" si="13"/>
        <v>1.6034206306787813E-2</v>
      </c>
      <c r="BL46" s="345"/>
      <c r="BM46" s="353"/>
    </row>
    <row r="47" spans="1:65" ht="14.25" hidden="1" customHeight="1">
      <c r="A47" s="84">
        <v>139</v>
      </c>
      <c r="B47" s="84" t="s">
        <v>226</v>
      </c>
      <c r="C47" s="85">
        <v>139</v>
      </c>
      <c r="D47" s="85" t="s">
        <v>64</v>
      </c>
      <c r="E47" s="86">
        <v>5</v>
      </c>
      <c r="F47" s="84">
        <v>2</v>
      </c>
      <c r="G47" s="87">
        <v>30.6</v>
      </c>
      <c r="H47" s="88" t="s">
        <v>1</v>
      </c>
      <c r="I47" s="88" t="s">
        <v>1</v>
      </c>
      <c r="J47" s="89">
        <v>5.86</v>
      </c>
      <c r="K47" s="89">
        <f t="shared" si="0"/>
        <v>1.76</v>
      </c>
      <c r="L47" s="89">
        <f t="shared" si="1"/>
        <v>24.740000000000002</v>
      </c>
      <c r="M47" s="89">
        <f t="shared" si="2"/>
        <v>26.500000000000004</v>
      </c>
      <c r="N47" s="90" t="s">
        <v>65</v>
      </c>
      <c r="O47" s="90" t="s">
        <v>66</v>
      </c>
      <c r="P47" s="90" t="s">
        <v>67</v>
      </c>
      <c r="Q47" s="91" t="s">
        <v>68</v>
      </c>
      <c r="R47" s="92" t="s">
        <v>69</v>
      </c>
      <c r="S47" s="92" t="s">
        <v>1291</v>
      </c>
      <c r="T47" s="93" t="s">
        <v>73</v>
      </c>
      <c r="U47" s="84">
        <v>42</v>
      </c>
      <c r="V47" s="94">
        <f>IFERROR(VLOOKUP(H47,'Коэфф для прайса 1 оч'!$A$3:$C$6,3,0),"")</f>
        <v>327000</v>
      </c>
      <c r="W47" s="91">
        <f>IFERROR(VLOOKUP(E47,'Коэфф для прайса 1 оч'!$A$10:$C$23,3,0),"")</f>
        <v>5.0000000000000001E-3</v>
      </c>
      <c r="X47" s="116">
        <f>IFERROR(VLOOKUP(N47,'Коэфф для прайса 1 оч'!$E$25:$F$30,2,0),"")</f>
        <v>0.04</v>
      </c>
      <c r="Y47" s="116">
        <f>IFERROR(VLOOKUP(O47,'Коэфф для прайса 1 оч'!$E$32:$F$34,2,0),"")</f>
        <v>0</v>
      </c>
      <c r="Z47" s="116">
        <f>IFERROR(VLOOKUP(P47,'Коэфф для прайса 1 оч'!$E$36:$F$38,2,0),"")</f>
        <v>0.03</v>
      </c>
      <c r="AA47" s="116">
        <f>IFERROR(VLOOKUP(Q47,'Коэфф для прайса 1 оч'!$E$40:$F$43,2,0),"")</f>
        <v>5.0000000000000001E-3</v>
      </c>
      <c r="AB47" s="117">
        <f>IFERROR(VLOOKUP(R47,'Коэфф для прайса 1 оч'!$E$45:$F$59,2,0),"")</f>
        <v>-1.4999999999999999E-2</v>
      </c>
      <c r="AC47" s="116">
        <f>IFERROR(VLOOKUP(T47,'Коэфф для прайса 1 оч'!$E$61:$F$67,2,0),"")</f>
        <v>0</v>
      </c>
      <c r="AD47" s="116">
        <f>IFERROR(VLOOKUP(U47,'Коэфф для прайса 1 оч'!$E$69:$F$82,2,0),"")</f>
        <v>-1.6E-2</v>
      </c>
      <c r="AE47" s="116">
        <f>IFERROR(VLOOKUP(PriceList[[#This Row],[Корпус]],'Коэфф для прайса 1 оч'!$I$10:$J$15,2,0),"")</f>
        <v>0</v>
      </c>
      <c r="AF47" s="95">
        <f t="shared" si="3"/>
        <v>343023</v>
      </c>
      <c r="AG47" s="96">
        <f t="shared" si="4"/>
        <v>10496503.800000001</v>
      </c>
      <c r="AH47" s="97">
        <v>0</v>
      </c>
      <c r="AI47" s="98">
        <f t="shared" si="5"/>
        <v>343023</v>
      </c>
      <c r="AJ47" s="99">
        <f t="shared" si="6"/>
        <v>10496503.800000001</v>
      </c>
      <c r="AK47" s="84" t="s">
        <v>101</v>
      </c>
      <c r="AL47" s="91">
        <v>0.1</v>
      </c>
      <c r="AM47" s="287">
        <f>PriceList[[#This Row],[ИТОГ Цена за кв.м, руб]]*(1+PriceList[[#This Row],[Максимальная скидка]])</f>
        <v>377325.30000000005</v>
      </c>
      <c r="AN47" s="287">
        <f>PriceList[[#This Row],[Цена за кв.м. в CRM]]*PriceList[[#This Row],[Площадь, кв.м]]</f>
        <v>11546154.180000002</v>
      </c>
      <c r="AO47" s="287">
        <v>6000</v>
      </c>
      <c r="AP47" s="335">
        <f>PriceList[[#This Row],[Цена за кв.м. в CRM]]+PriceList[[#This Row],[Бронь]]</f>
        <v>383325.30000000005</v>
      </c>
      <c r="AQ47" s="335">
        <f>PriceList[[#This Row],[Цена за кв.м. в сайт]]*PriceList[[#This Row],[Площадь, кв.м]]</f>
        <v>11729754.180000002</v>
      </c>
      <c r="AR47" s="84" t="str">
        <f t="shared" si="7"/>
        <v>С1-139</v>
      </c>
      <c r="AS47" s="88" t="str">
        <f t="shared" si="8"/>
        <v>Ст</v>
      </c>
      <c r="AT47" s="89">
        <f t="shared" si="9"/>
        <v>30.6</v>
      </c>
      <c r="AU47" s="99">
        <f>PriceList[[#This Row],[Цена за кв.м. в CRM]]</f>
        <v>377325.30000000005</v>
      </c>
      <c r="AV47" s="100" t="str">
        <f t="shared" si="10"/>
        <v>Свободно</v>
      </c>
      <c r="AW47" s="99"/>
      <c r="AX47" s="342"/>
      <c r="AZ47" s="353">
        <f>(PriceList[[#This Row],[Цена за кв.м. в сайт]])+$AZ$1</f>
        <v>383825.30000000005</v>
      </c>
      <c r="BA47" s="353">
        <f>AZ47*PriceList[[#This Row],[Площадь, кв.м]]</f>
        <v>11745054.180000002</v>
      </c>
      <c r="BB47" s="346">
        <f>BA47-PriceList[[#This Row],[Стоимость, руб для сбронированием]]</f>
        <v>15300</v>
      </c>
      <c r="BC47" s="14"/>
      <c r="BD47" s="345">
        <f t="shared" si="11"/>
        <v>383800</v>
      </c>
      <c r="BE47" s="353">
        <f>BD47*PriceList[[#This Row],[Площадь, кв.м]]</f>
        <v>11744280</v>
      </c>
      <c r="BF47" s="14"/>
      <c r="BG47" s="345">
        <f>BE47-$BG$1*PriceList[[#This Row],[Площадь, кв.м]]</f>
        <v>11560680</v>
      </c>
      <c r="BH47" s="353">
        <f t="shared" si="12"/>
        <v>183600</v>
      </c>
      <c r="BI47" s="345">
        <f>BG47/PriceList[[#This Row],[Площадь, кв.м]]</f>
        <v>377800</v>
      </c>
      <c r="BJ47" s="355">
        <f t="shared" si="13"/>
        <v>1.5881418740074114E-2</v>
      </c>
      <c r="BL47" s="345"/>
      <c r="BM47" s="353"/>
    </row>
    <row r="48" spans="1:65" ht="14.25" hidden="1" customHeight="1">
      <c r="A48" s="84">
        <v>14</v>
      </c>
      <c r="B48" s="84" t="s">
        <v>91</v>
      </c>
      <c r="C48" s="85">
        <v>14</v>
      </c>
      <c r="D48" s="85" t="s">
        <v>64</v>
      </c>
      <c r="E48" s="86">
        <v>2</v>
      </c>
      <c r="F48" s="84">
        <v>1</v>
      </c>
      <c r="G48" s="87">
        <v>29.87</v>
      </c>
      <c r="H48" s="88" t="s">
        <v>1</v>
      </c>
      <c r="I48" s="88" t="s">
        <v>1</v>
      </c>
      <c r="J48" s="89">
        <v>5.13</v>
      </c>
      <c r="K48" s="89">
        <f t="shared" si="0"/>
        <v>1.54</v>
      </c>
      <c r="L48" s="89">
        <f t="shared" si="1"/>
        <v>24.740000000000002</v>
      </c>
      <c r="M48" s="89">
        <f t="shared" si="2"/>
        <v>26.28</v>
      </c>
      <c r="N48" s="90" t="s">
        <v>65</v>
      </c>
      <c r="O48" s="90" t="s">
        <v>66</v>
      </c>
      <c r="P48" s="90" t="s">
        <v>67</v>
      </c>
      <c r="Q48" s="91" t="s">
        <v>68</v>
      </c>
      <c r="R48" s="92" t="s">
        <v>69</v>
      </c>
      <c r="S48" s="92" t="s">
        <v>1291</v>
      </c>
      <c r="T48" s="93" t="s">
        <v>70</v>
      </c>
      <c r="U48" s="84">
        <v>40</v>
      </c>
      <c r="V48" s="94">
        <f>IFERROR(VLOOKUP(H48,'Коэфф для прайса 1 оч'!$A$3:$C$6,3,0),"")</f>
        <v>327000</v>
      </c>
      <c r="W48" s="91">
        <f>IFERROR(VLOOKUP(E48,'Коэфф для прайса 1 оч'!$A$10:$C$23,3,0),"")</f>
        <v>-1.4999999999999999E-2</v>
      </c>
      <c r="X48" s="116">
        <f>IFERROR(VLOOKUP(N48,'Коэфф для прайса 1 оч'!$E$25:$F$30,2,0),"")</f>
        <v>0.04</v>
      </c>
      <c r="Y48" s="116">
        <f>IFERROR(VLOOKUP(O48,'Коэфф для прайса 1 оч'!$E$32:$F$34,2,0),"")</f>
        <v>0</v>
      </c>
      <c r="Z48" s="116">
        <f>IFERROR(VLOOKUP(P48,'Коэфф для прайса 1 оч'!$E$36:$F$38,2,0),"")</f>
        <v>0.03</v>
      </c>
      <c r="AA48" s="116">
        <f>IFERROR(VLOOKUP(Q48,'Коэфф для прайса 1 оч'!$E$40:$F$43,2,0),"")</f>
        <v>5.0000000000000001E-3</v>
      </c>
      <c r="AB48" s="117">
        <f>IFERROR(VLOOKUP(R48,'Коэфф для прайса 1 оч'!$E$45:$F$59,2,0),"")</f>
        <v>-1.4999999999999999E-2</v>
      </c>
      <c r="AC48" s="116">
        <f>IFERROR(VLOOKUP(T48,'Коэфф для прайса 1 оч'!$E$61:$F$67,2,0),"")</f>
        <v>-0.01</v>
      </c>
      <c r="AD48" s="116">
        <f>IFERROR(VLOOKUP(U48,'Коэфф для прайса 1 оч'!$E$69:$F$82,2,0),"")</f>
        <v>-1.4E-2</v>
      </c>
      <c r="AE48" s="116">
        <f>IFERROR(VLOOKUP(PriceList[[#This Row],[Корпус]],'Коэфф для прайса 1 оч'!$I$10:$J$15,2,0),"")</f>
        <v>0</v>
      </c>
      <c r="AF48" s="95">
        <f t="shared" si="3"/>
        <v>333867</v>
      </c>
      <c r="AG48" s="96">
        <f t="shared" si="4"/>
        <v>9972607.290000001</v>
      </c>
      <c r="AH48" s="97">
        <v>0</v>
      </c>
      <c r="AI48" s="98">
        <f t="shared" si="5"/>
        <v>333867</v>
      </c>
      <c r="AJ48" s="99">
        <f t="shared" si="6"/>
        <v>9972607.290000001</v>
      </c>
      <c r="AK48" s="84" t="s">
        <v>71</v>
      </c>
      <c r="AL48" s="91">
        <v>0.1</v>
      </c>
      <c r="AM48" s="287">
        <f>PriceList[[#This Row],[ИТОГ Цена за кв.м, руб]]*(1+PriceList[[#This Row],[Максимальная скидка]])</f>
        <v>367253.7</v>
      </c>
      <c r="AN48" s="287">
        <f>PriceList[[#This Row],[Цена за кв.м. в CRM]]*PriceList[[#This Row],[Площадь, кв.м]]</f>
        <v>10969868.019000001</v>
      </c>
      <c r="AO48" s="287">
        <v>6000</v>
      </c>
      <c r="AP48" s="335">
        <f>PriceList[[#This Row],[Цена за кв.м. в CRM]]+PriceList[[#This Row],[Бронь]]</f>
        <v>373253.7</v>
      </c>
      <c r="AQ48" s="335">
        <f>PriceList[[#This Row],[Цена за кв.м. в сайт]]*PriceList[[#This Row],[Площадь, кв.м]]</f>
        <v>11149088.019000001</v>
      </c>
      <c r="AR48" s="84" t="str">
        <f t="shared" si="7"/>
        <v>С1-14</v>
      </c>
      <c r="AS48" s="88" t="str">
        <f t="shared" si="8"/>
        <v>Ст</v>
      </c>
      <c r="AT48" s="89">
        <f t="shared" si="9"/>
        <v>29.87</v>
      </c>
      <c r="AU48" s="99">
        <f>PriceList[[#This Row],[Цена за кв.м. в CRM]]</f>
        <v>367253.7</v>
      </c>
      <c r="AV48" s="100" t="str">
        <f t="shared" si="10"/>
        <v>Резерв</v>
      </c>
      <c r="AW48" s="99"/>
      <c r="AX48" s="342"/>
      <c r="AZ48" s="353">
        <f>(PriceList[[#This Row],[Цена за кв.м. в сайт]])+$AZ$1</f>
        <v>373753.7</v>
      </c>
      <c r="BA48" s="353">
        <f>AZ48*PriceList[[#This Row],[Площадь, кв.м]]</f>
        <v>11164023.019000001</v>
      </c>
      <c r="BB48" s="346">
        <f>BA48-PriceList[[#This Row],[Стоимость, руб для сбронированием]]</f>
        <v>14935</v>
      </c>
      <c r="BC48" s="14"/>
      <c r="BD48" s="345">
        <f t="shared" si="11"/>
        <v>373800</v>
      </c>
      <c r="BE48" s="353">
        <f>BD48*PriceList[[#This Row],[Площадь, кв.м]]</f>
        <v>11165406</v>
      </c>
      <c r="BF48" s="14"/>
      <c r="BG48" s="345">
        <f>BE48-$BG$1*PriceList[[#This Row],[Площадь, кв.м]]</f>
        <v>10986186</v>
      </c>
      <c r="BH48" s="353">
        <f t="shared" si="12"/>
        <v>179220</v>
      </c>
      <c r="BI48" s="345">
        <f>BG48/PriceList[[#This Row],[Площадь, кв.м]]</f>
        <v>367800</v>
      </c>
      <c r="BJ48" s="355">
        <f t="shared" si="13"/>
        <v>1.6313213703099509E-2</v>
      </c>
      <c r="BL48" s="345"/>
      <c r="BM48" s="353"/>
    </row>
    <row r="49" spans="1:65" ht="14.25" hidden="1" customHeight="1">
      <c r="A49" s="84">
        <v>140</v>
      </c>
      <c r="B49" s="84" t="s">
        <v>227</v>
      </c>
      <c r="C49" s="85">
        <v>140</v>
      </c>
      <c r="D49" s="85" t="s">
        <v>64</v>
      </c>
      <c r="E49" s="86">
        <v>5</v>
      </c>
      <c r="F49" s="84">
        <v>3</v>
      </c>
      <c r="G49" s="87">
        <v>58.74</v>
      </c>
      <c r="H49" s="88" t="s">
        <v>2</v>
      </c>
      <c r="I49" s="88" t="s">
        <v>19</v>
      </c>
      <c r="J49" s="89">
        <v>5.27</v>
      </c>
      <c r="K49" s="89">
        <f t="shared" si="0"/>
        <v>1.58</v>
      </c>
      <c r="L49" s="89">
        <f t="shared" si="1"/>
        <v>53.47</v>
      </c>
      <c r="M49" s="89">
        <f t="shared" si="2"/>
        <v>55.05</v>
      </c>
      <c r="N49" s="90" t="s">
        <v>78</v>
      </c>
      <c r="O49" s="90" t="s">
        <v>66</v>
      </c>
      <c r="P49" s="90" t="s">
        <v>67</v>
      </c>
      <c r="Q49" s="91" t="s">
        <v>94</v>
      </c>
      <c r="R49" s="92" t="s">
        <v>69</v>
      </c>
      <c r="S49" s="92" t="s">
        <v>1291</v>
      </c>
      <c r="T49" s="93" t="s">
        <v>73</v>
      </c>
      <c r="U49" s="84">
        <v>42</v>
      </c>
      <c r="V49" s="94">
        <f>IFERROR(VLOOKUP(H49,'Коэфф для прайса 1 оч'!$A$3:$C$6,3,0),"")</f>
        <v>313920</v>
      </c>
      <c r="W49" s="91">
        <f>IFERROR(VLOOKUP(E49,'Коэфф для прайса 1 оч'!$A$10:$C$23,3,0),"")</f>
        <v>5.0000000000000001E-3</v>
      </c>
      <c r="X49" s="116">
        <f>IFERROR(VLOOKUP(N49,'Коэфф для прайса 1 оч'!$E$25:$F$30,2,0),"")</f>
        <v>-0.02</v>
      </c>
      <c r="Y49" s="116">
        <f>IFERROR(VLOOKUP(O49,'Коэфф для прайса 1 оч'!$E$32:$F$34,2,0),"")</f>
        <v>0</v>
      </c>
      <c r="Z49" s="116">
        <f>IFERROR(VLOOKUP(P49,'Коэфф для прайса 1 оч'!$E$36:$F$38,2,0),"")</f>
        <v>0.03</v>
      </c>
      <c r="AA49" s="116">
        <f>IFERROR(VLOOKUP(Q49,'Коэфф для прайса 1 оч'!$E$40:$F$43,2,0),"")</f>
        <v>0</v>
      </c>
      <c r="AB49" s="117">
        <f>IFERROR(VLOOKUP(R49,'Коэфф для прайса 1 оч'!$E$45:$F$59,2,0),"")</f>
        <v>-1.4999999999999999E-2</v>
      </c>
      <c r="AC49" s="116">
        <f>IFERROR(VLOOKUP(T49,'Коэфф для прайса 1 оч'!$E$61:$F$67,2,0),"")</f>
        <v>0</v>
      </c>
      <c r="AD49" s="116">
        <f>IFERROR(VLOOKUP(U49,'Коэфф для прайса 1 оч'!$E$69:$F$82,2,0),"")</f>
        <v>-1.6E-2</v>
      </c>
      <c r="AE49" s="116">
        <f>IFERROR(VLOOKUP(PriceList[[#This Row],[Корпус]],'Коэфф для прайса 1 оч'!$I$10:$J$15,2,0),"")</f>
        <v>0</v>
      </c>
      <c r="AF49" s="95">
        <f t="shared" si="3"/>
        <v>308897.28000000003</v>
      </c>
      <c r="AG49" s="96">
        <f t="shared" si="4"/>
        <v>18144626.227200001</v>
      </c>
      <c r="AH49" s="97">
        <v>0</v>
      </c>
      <c r="AI49" s="98">
        <f t="shared" si="5"/>
        <v>308897.28000000003</v>
      </c>
      <c r="AJ49" s="99">
        <f t="shared" si="6"/>
        <v>18144626.227200001</v>
      </c>
      <c r="AK49" s="84" t="s">
        <v>101</v>
      </c>
      <c r="AL49" s="91">
        <v>0.1</v>
      </c>
      <c r="AM49" s="287">
        <f>PriceList[[#This Row],[ИТОГ Цена за кв.м, руб]]*(1+PriceList[[#This Row],[Максимальная скидка]])</f>
        <v>339787.00800000003</v>
      </c>
      <c r="AN49" s="287">
        <f>PriceList[[#This Row],[Цена за кв.м. в CRM]]*PriceList[[#This Row],[Площадь, кв.м]]</f>
        <v>19959088.849920001</v>
      </c>
      <c r="AO49" s="287">
        <v>6000</v>
      </c>
      <c r="AP49" s="335">
        <f>PriceList[[#This Row],[Цена за кв.м. в CRM]]+PriceList[[#This Row],[Бронь]]</f>
        <v>345787.00800000003</v>
      </c>
      <c r="AQ49" s="335">
        <f>PriceList[[#This Row],[Цена за кв.м. в сайт]]*PriceList[[#This Row],[Площадь, кв.м]]</f>
        <v>20311528.849920001</v>
      </c>
      <c r="AR49" s="84" t="str">
        <f t="shared" si="7"/>
        <v>С1-140</v>
      </c>
      <c r="AS49" s="88" t="str">
        <f t="shared" si="8"/>
        <v>1К</v>
      </c>
      <c r="AT49" s="89">
        <f t="shared" si="9"/>
        <v>58.74</v>
      </c>
      <c r="AU49" s="99">
        <f>PriceList[[#This Row],[Цена за кв.м. в CRM]]</f>
        <v>339787.00800000003</v>
      </c>
      <c r="AV49" s="100" t="str">
        <f t="shared" si="10"/>
        <v>Свободно</v>
      </c>
      <c r="AW49" s="99"/>
      <c r="AX49" s="342"/>
      <c r="AZ49" s="353">
        <f>(PriceList[[#This Row],[Цена за кв.м. в сайт]])+$AZ$1</f>
        <v>346287.00800000003</v>
      </c>
      <c r="BA49" s="353">
        <f>AZ49*PriceList[[#This Row],[Площадь, кв.м]]</f>
        <v>20340898.849920001</v>
      </c>
      <c r="BB49" s="346">
        <f>BA49-PriceList[[#This Row],[Стоимость, руб для сбронированием]]</f>
        <v>29370</v>
      </c>
      <c r="BC49" s="14"/>
      <c r="BD49" s="345">
        <f t="shared" si="11"/>
        <v>346300</v>
      </c>
      <c r="BE49" s="353">
        <f>BD49*PriceList[[#This Row],[Площадь, кв.м]]</f>
        <v>20341662</v>
      </c>
      <c r="BF49" s="14"/>
      <c r="BG49" s="345">
        <f>BE49-$BG$1*PriceList[[#This Row],[Площадь, кв.м]]</f>
        <v>19989222</v>
      </c>
      <c r="BH49" s="353">
        <f t="shared" si="12"/>
        <v>352440</v>
      </c>
      <c r="BI49" s="345">
        <f>BG49/PriceList[[#This Row],[Площадь, кв.м]]</f>
        <v>340300</v>
      </c>
      <c r="BJ49" s="355">
        <f t="shared" si="13"/>
        <v>1.7631501616220981E-2</v>
      </c>
      <c r="BL49" s="345"/>
      <c r="BM49" s="353"/>
    </row>
    <row r="50" spans="1:65" ht="14.25" hidden="1" customHeight="1">
      <c r="A50" s="84">
        <v>141</v>
      </c>
      <c r="B50" s="84" t="s">
        <v>228</v>
      </c>
      <c r="C50" s="85">
        <v>141</v>
      </c>
      <c r="D50" s="85" t="s">
        <v>64</v>
      </c>
      <c r="E50" s="86">
        <v>5</v>
      </c>
      <c r="F50" s="84">
        <v>4</v>
      </c>
      <c r="G50" s="87">
        <v>29.23</v>
      </c>
      <c r="H50" s="88" t="s">
        <v>1</v>
      </c>
      <c r="I50" s="88" t="s">
        <v>1</v>
      </c>
      <c r="J50" s="89">
        <v>4.25</v>
      </c>
      <c r="K50" s="89">
        <f t="shared" si="0"/>
        <v>1.28</v>
      </c>
      <c r="L50" s="89">
        <f t="shared" si="1"/>
        <v>24.98</v>
      </c>
      <c r="M50" s="89">
        <f t="shared" si="2"/>
        <v>26.26</v>
      </c>
      <c r="N50" s="90" t="s">
        <v>65</v>
      </c>
      <c r="O50" s="90" t="s">
        <v>66</v>
      </c>
      <c r="P50" s="90" t="s">
        <v>67</v>
      </c>
      <c r="Q50" s="91" t="s">
        <v>94</v>
      </c>
      <c r="R50" s="92" t="s">
        <v>69</v>
      </c>
      <c r="S50" s="92" t="s">
        <v>1291</v>
      </c>
      <c r="T50" s="93" t="s">
        <v>73</v>
      </c>
      <c r="U50" s="84">
        <v>42</v>
      </c>
      <c r="V50" s="94">
        <f>IFERROR(VLOOKUP(H50,'Коэфф для прайса 1 оч'!$A$3:$C$6,3,0),"")</f>
        <v>327000</v>
      </c>
      <c r="W50" s="91">
        <f>IFERROR(VLOOKUP(E50,'Коэфф для прайса 1 оч'!$A$10:$C$23,3,0),"")</f>
        <v>5.0000000000000001E-3</v>
      </c>
      <c r="X50" s="116">
        <f>IFERROR(VLOOKUP(N50,'Коэфф для прайса 1 оч'!$E$25:$F$30,2,0),"")</f>
        <v>0.04</v>
      </c>
      <c r="Y50" s="116">
        <f>IFERROR(VLOOKUP(O50,'Коэфф для прайса 1 оч'!$E$32:$F$34,2,0),"")</f>
        <v>0</v>
      </c>
      <c r="Z50" s="116">
        <f>IFERROR(VLOOKUP(P50,'Коэфф для прайса 1 оч'!$E$36:$F$38,2,0),"")</f>
        <v>0.03</v>
      </c>
      <c r="AA50" s="116">
        <f>IFERROR(VLOOKUP(Q50,'Коэфф для прайса 1 оч'!$E$40:$F$43,2,0),"")</f>
        <v>0</v>
      </c>
      <c r="AB50" s="117">
        <f>IFERROR(VLOOKUP(R50,'Коэфф для прайса 1 оч'!$E$45:$F$59,2,0),"")</f>
        <v>-1.4999999999999999E-2</v>
      </c>
      <c r="AC50" s="116">
        <f>IFERROR(VLOOKUP(T50,'Коэфф для прайса 1 оч'!$E$61:$F$67,2,0),"")</f>
        <v>0</v>
      </c>
      <c r="AD50" s="116">
        <f>IFERROR(VLOOKUP(U50,'Коэфф для прайса 1 оч'!$E$69:$F$82,2,0),"")</f>
        <v>-1.6E-2</v>
      </c>
      <c r="AE50" s="116">
        <f>IFERROR(VLOOKUP(PriceList[[#This Row],[Корпус]],'Коэфф для прайса 1 оч'!$I$10:$J$15,2,0),"")</f>
        <v>0</v>
      </c>
      <c r="AF50" s="95">
        <f t="shared" si="3"/>
        <v>341388</v>
      </c>
      <c r="AG50" s="96">
        <f t="shared" si="4"/>
        <v>9978771.2400000002</v>
      </c>
      <c r="AH50" s="97">
        <v>0</v>
      </c>
      <c r="AI50" s="98">
        <f t="shared" si="5"/>
        <v>341388</v>
      </c>
      <c r="AJ50" s="99">
        <f t="shared" si="6"/>
        <v>9978771.2400000002</v>
      </c>
      <c r="AK50" s="84" t="s">
        <v>101</v>
      </c>
      <c r="AL50" s="91">
        <v>0.1</v>
      </c>
      <c r="AM50" s="287">
        <f>PriceList[[#This Row],[ИТОГ Цена за кв.м, руб]]*(1+PriceList[[#This Row],[Максимальная скидка]])</f>
        <v>375526.80000000005</v>
      </c>
      <c r="AN50" s="287">
        <f>PriceList[[#This Row],[Цена за кв.м. в CRM]]*PriceList[[#This Row],[Площадь, кв.м]]</f>
        <v>10976648.364000002</v>
      </c>
      <c r="AO50" s="287">
        <v>6000</v>
      </c>
      <c r="AP50" s="335">
        <f>PriceList[[#This Row],[Цена за кв.м. в CRM]]+PriceList[[#This Row],[Бронь]]</f>
        <v>381526.80000000005</v>
      </c>
      <c r="AQ50" s="335">
        <f>PriceList[[#This Row],[Цена за кв.м. в сайт]]*PriceList[[#This Row],[Площадь, кв.м]]</f>
        <v>11152028.364000002</v>
      </c>
      <c r="AR50" s="84" t="str">
        <f t="shared" si="7"/>
        <v>С1-141</v>
      </c>
      <c r="AS50" s="88" t="str">
        <f t="shared" si="8"/>
        <v>Ст</v>
      </c>
      <c r="AT50" s="89">
        <f t="shared" si="9"/>
        <v>29.23</v>
      </c>
      <c r="AU50" s="99">
        <f>PriceList[[#This Row],[Цена за кв.м. в CRM]]</f>
        <v>375526.80000000005</v>
      </c>
      <c r="AV50" s="100" t="str">
        <f t="shared" si="10"/>
        <v>Свободно</v>
      </c>
      <c r="AW50" s="99"/>
      <c r="AX50" s="342"/>
      <c r="AZ50" s="353">
        <f>(PriceList[[#This Row],[Цена за кв.м. в сайт]])+$AZ$1</f>
        <v>382026.80000000005</v>
      </c>
      <c r="BA50" s="353">
        <f>AZ50*PriceList[[#This Row],[Площадь, кв.м]]</f>
        <v>11166643.364000002</v>
      </c>
      <c r="BB50" s="346">
        <f>BA50-PriceList[[#This Row],[Стоимость, руб для сбронированием]]</f>
        <v>14615</v>
      </c>
      <c r="BC50" s="14"/>
      <c r="BD50" s="345">
        <f t="shared" si="11"/>
        <v>382000</v>
      </c>
      <c r="BE50" s="353">
        <f>BD50*PriceList[[#This Row],[Площадь, кв.м]]</f>
        <v>11165860</v>
      </c>
      <c r="BF50" s="14"/>
      <c r="BG50" s="345">
        <f>BE50-$BG$1*PriceList[[#This Row],[Площадь, кв.м]]</f>
        <v>10990480</v>
      </c>
      <c r="BH50" s="353">
        <f t="shared" si="12"/>
        <v>175380</v>
      </c>
      <c r="BI50" s="345">
        <f>BG50/PriceList[[#This Row],[Площадь, кв.м]]</f>
        <v>376000</v>
      </c>
      <c r="BJ50" s="355">
        <f t="shared" si="13"/>
        <v>1.5957446808510637E-2</v>
      </c>
      <c r="BL50" s="345"/>
      <c r="BM50" s="353"/>
    </row>
    <row r="51" spans="1:65" ht="14.25" hidden="1" customHeight="1">
      <c r="A51" s="84">
        <v>142</v>
      </c>
      <c r="B51" s="84" t="s">
        <v>229</v>
      </c>
      <c r="C51" s="85">
        <v>142</v>
      </c>
      <c r="D51" s="85" t="s">
        <v>64</v>
      </c>
      <c r="E51" s="86">
        <v>5</v>
      </c>
      <c r="F51" s="84">
        <v>5</v>
      </c>
      <c r="G51" s="87">
        <v>29.24</v>
      </c>
      <c r="H51" s="88" t="s">
        <v>1</v>
      </c>
      <c r="I51" s="88" t="s">
        <v>1</v>
      </c>
      <c r="J51" s="89">
        <v>4.25</v>
      </c>
      <c r="K51" s="89">
        <f t="shared" si="0"/>
        <v>1.28</v>
      </c>
      <c r="L51" s="89">
        <f t="shared" si="1"/>
        <v>24.99</v>
      </c>
      <c r="M51" s="89">
        <f t="shared" si="2"/>
        <v>26.27</v>
      </c>
      <c r="N51" s="90" t="s">
        <v>65</v>
      </c>
      <c r="O51" s="90" t="s">
        <v>66</v>
      </c>
      <c r="P51" s="90" t="s">
        <v>67</v>
      </c>
      <c r="Q51" s="91" t="s">
        <v>97</v>
      </c>
      <c r="R51" s="92" t="s">
        <v>69</v>
      </c>
      <c r="S51" s="92" t="s">
        <v>1291</v>
      </c>
      <c r="T51" s="93" t="s">
        <v>73</v>
      </c>
      <c r="U51" s="84">
        <v>42</v>
      </c>
      <c r="V51" s="94">
        <f>IFERROR(VLOOKUP(H51,'Коэфф для прайса 1 оч'!$A$3:$C$6,3,0),"")</f>
        <v>327000</v>
      </c>
      <c r="W51" s="91">
        <f>IFERROR(VLOOKUP(E51,'Коэфф для прайса 1 оч'!$A$10:$C$23,3,0),"")</f>
        <v>5.0000000000000001E-3</v>
      </c>
      <c r="X51" s="116">
        <f>IFERROR(VLOOKUP(N51,'Коэфф для прайса 1 оч'!$E$25:$F$30,2,0),"")</f>
        <v>0.04</v>
      </c>
      <c r="Y51" s="116">
        <f>IFERROR(VLOOKUP(O51,'Коэфф для прайса 1 оч'!$E$32:$F$34,2,0),"")</f>
        <v>0</v>
      </c>
      <c r="Z51" s="116">
        <f>IFERROR(VLOOKUP(P51,'Коэфф для прайса 1 оч'!$E$36:$F$38,2,0),"")</f>
        <v>0.03</v>
      </c>
      <c r="AA51" s="116">
        <f>IFERROR(VLOOKUP(Q51,'Коэфф для прайса 1 оч'!$E$40:$F$43,2,0),"")</f>
        <v>-5.0000000000000001E-3</v>
      </c>
      <c r="AB51" s="117">
        <f>IFERROR(VLOOKUP(R51,'Коэфф для прайса 1 оч'!$E$45:$F$59,2,0),"")</f>
        <v>-1.4999999999999999E-2</v>
      </c>
      <c r="AC51" s="116">
        <f>IFERROR(VLOOKUP(T51,'Коэфф для прайса 1 оч'!$E$61:$F$67,2,0),"")</f>
        <v>0</v>
      </c>
      <c r="AD51" s="116">
        <f>IFERROR(VLOOKUP(U51,'Коэфф для прайса 1 оч'!$E$69:$F$82,2,0),"")</f>
        <v>-1.6E-2</v>
      </c>
      <c r="AE51" s="116">
        <f>IFERROR(VLOOKUP(PriceList[[#This Row],[Корпус]],'Коэфф для прайса 1 оч'!$I$10:$J$15,2,0),"")</f>
        <v>0</v>
      </c>
      <c r="AF51" s="95">
        <f t="shared" si="3"/>
        <v>339753</v>
      </c>
      <c r="AG51" s="96">
        <f t="shared" si="4"/>
        <v>9934377.7199999988</v>
      </c>
      <c r="AH51" s="97">
        <v>0</v>
      </c>
      <c r="AI51" s="98">
        <f t="shared" si="5"/>
        <v>339753</v>
      </c>
      <c r="AJ51" s="99">
        <f t="shared" si="6"/>
        <v>9934377.7199999988</v>
      </c>
      <c r="AK51" s="84" t="s">
        <v>101</v>
      </c>
      <c r="AL51" s="91">
        <v>0.1</v>
      </c>
      <c r="AM51" s="287">
        <f>PriceList[[#This Row],[ИТОГ Цена за кв.м, руб]]*(1+PriceList[[#This Row],[Максимальная скидка]])</f>
        <v>373728.30000000005</v>
      </c>
      <c r="AN51" s="287">
        <f>PriceList[[#This Row],[Цена за кв.м. в CRM]]*PriceList[[#This Row],[Площадь, кв.м]]</f>
        <v>10927815.492000001</v>
      </c>
      <c r="AO51" s="287">
        <v>6000</v>
      </c>
      <c r="AP51" s="335">
        <f>PriceList[[#This Row],[Цена за кв.м. в CRM]]+PriceList[[#This Row],[Бронь]]</f>
        <v>379728.30000000005</v>
      </c>
      <c r="AQ51" s="335">
        <f>PriceList[[#This Row],[Цена за кв.м. в сайт]]*PriceList[[#This Row],[Площадь, кв.м]]</f>
        <v>11103255.492000001</v>
      </c>
      <c r="AR51" s="84" t="str">
        <f t="shared" si="7"/>
        <v>С1-142</v>
      </c>
      <c r="AS51" s="88" t="str">
        <f t="shared" si="8"/>
        <v>Ст</v>
      </c>
      <c r="AT51" s="89">
        <f t="shared" si="9"/>
        <v>29.24</v>
      </c>
      <c r="AU51" s="99">
        <f>PriceList[[#This Row],[Цена за кв.м. в CRM]]</f>
        <v>373728.30000000005</v>
      </c>
      <c r="AV51" s="100" t="str">
        <f t="shared" si="10"/>
        <v>Свободно</v>
      </c>
      <c r="AW51" s="99"/>
      <c r="AX51" s="342"/>
      <c r="AZ51" s="353">
        <f>(PriceList[[#This Row],[Цена за кв.м. в сайт]])+$AZ$1</f>
        <v>380228.30000000005</v>
      </c>
      <c r="BA51" s="353">
        <f>AZ51*PriceList[[#This Row],[Площадь, кв.м]]</f>
        <v>11117875.492000001</v>
      </c>
      <c r="BB51" s="346">
        <f>BA51-PriceList[[#This Row],[Стоимость, руб для сбронированием]]</f>
        <v>14620</v>
      </c>
      <c r="BC51" s="14"/>
      <c r="BD51" s="345">
        <f t="shared" si="11"/>
        <v>380200</v>
      </c>
      <c r="BE51" s="353">
        <f>BD51*PriceList[[#This Row],[Площадь, кв.м]]</f>
        <v>11117048</v>
      </c>
      <c r="BF51" s="14"/>
      <c r="BG51" s="345">
        <f>BE51-$BG$1*PriceList[[#This Row],[Площадь, кв.м]]</f>
        <v>10941608</v>
      </c>
      <c r="BH51" s="353">
        <f t="shared" si="12"/>
        <v>175440</v>
      </c>
      <c r="BI51" s="345">
        <f>BG51/PriceList[[#This Row],[Площадь, кв.м]]</f>
        <v>374200</v>
      </c>
      <c r="BJ51" s="355">
        <f t="shared" si="13"/>
        <v>1.6034206306787813E-2</v>
      </c>
      <c r="BL51" s="345"/>
      <c r="BM51" s="353"/>
    </row>
    <row r="52" spans="1:65" ht="14.25" hidden="1" customHeight="1">
      <c r="A52" s="84">
        <v>143</v>
      </c>
      <c r="B52" s="84" t="s">
        <v>230</v>
      </c>
      <c r="C52" s="85">
        <v>143</v>
      </c>
      <c r="D52" s="85" t="s">
        <v>64</v>
      </c>
      <c r="E52" s="86">
        <v>5</v>
      </c>
      <c r="F52" s="84">
        <v>6</v>
      </c>
      <c r="G52" s="87">
        <v>29.24</v>
      </c>
      <c r="H52" s="88" t="s">
        <v>1</v>
      </c>
      <c r="I52" s="88" t="s">
        <v>1</v>
      </c>
      <c r="J52" s="89">
        <v>4.25</v>
      </c>
      <c r="K52" s="89">
        <f t="shared" si="0"/>
        <v>1.28</v>
      </c>
      <c r="L52" s="89">
        <f t="shared" si="1"/>
        <v>24.99</v>
      </c>
      <c r="M52" s="89">
        <f t="shared" si="2"/>
        <v>26.27</v>
      </c>
      <c r="N52" s="90" t="s">
        <v>65</v>
      </c>
      <c r="O52" s="90" t="s">
        <v>66</v>
      </c>
      <c r="P52" s="90" t="s">
        <v>67</v>
      </c>
      <c r="Q52" s="91" t="s">
        <v>97</v>
      </c>
      <c r="R52" s="92" t="s">
        <v>69</v>
      </c>
      <c r="S52" s="92" t="s">
        <v>1291</v>
      </c>
      <c r="T52" s="93" t="s">
        <v>73</v>
      </c>
      <c r="U52" s="84">
        <v>42</v>
      </c>
      <c r="V52" s="94">
        <f>IFERROR(VLOOKUP(H52,'Коэфф для прайса 1 оч'!$A$3:$C$6,3,0),"")</f>
        <v>327000</v>
      </c>
      <c r="W52" s="91">
        <f>IFERROR(VLOOKUP(E52,'Коэфф для прайса 1 оч'!$A$10:$C$23,3,0),"")</f>
        <v>5.0000000000000001E-3</v>
      </c>
      <c r="X52" s="116">
        <f>IFERROR(VLOOKUP(N52,'Коэфф для прайса 1 оч'!$E$25:$F$30,2,0),"")</f>
        <v>0.04</v>
      </c>
      <c r="Y52" s="116">
        <f>IFERROR(VLOOKUP(O52,'Коэфф для прайса 1 оч'!$E$32:$F$34,2,0),"")</f>
        <v>0</v>
      </c>
      <c r="Z52" s="116">
        <f>IFERROR(VLOOKUP(P52,'Коэфф для прайса 1 оч'!$E$36:$F$38,2,0),"")</f>
        <v>0.03</v>
      </c>
      <c r="AA52" s="116">
        <f>IFERROR(VLOOKUP(Q52,'Коэфф для прайса 1 оч'!$E$40:$F$43,2,0),"")</f>
        <v>-5.0000000000000001E-3</v>
      </c>
      <c r="AB52" s="117">
        <f>IFERROR(VLOOKUP(R52,'Коэфф для прайса 1 оч'!$E$45:$F$59,2,0),"")</f>
        <v>-1.4999999999999999E-2</v>
      </c>
      <c r="AC52" s="116">
        <f>IFERROR(VLOOKUP(T52,'Коэфф для прайса 1 оч'!$E$61:$F$67,2,0),"")</f>
        <v>0</v>
      </c>
      <c r="AD52" s="116">
        <f>IFERROR(VLOOKUP(U52,'Коэфф для прайса 1 оч'!$E$69:$F$82,2,0),"")</f>
        <v>-1.6E-2</v>
      </c>
      <c r="AE52" s="116">
        <f>IFERROR(VLOOKUP(PriceList[[#This Row],[Корпус]],'Коэфф для прайса 1 оч'!$I$10:$J$15,2,0),"")</f>
        <v>0</v>
      </c>
      <c r="AF52" s="95">
        <f t="shared" si="3"/>
        <v>339753</v>
      </c>
      <c r="AG52" s="96">
        <f t="shared" si="4"/>
        <v>9934377.7199999988</v>
      </c>
      <c r="AH52" s="97">
        <v>0</v>
      </c>
      <c r="AI52" s="98">
        <f t="shared" si="5"/>
        <v>339753</v>
      </c>
      <c r="AJ52" s="99">
        <f t="shared" si="6"/>
        <v>9934377.7199999988</v>
      </c>
      <c r="AK52" s="84" t="s">
        <v>101</v>
      </c>
      <c r="AL52" s="91">
        <v>0.1</v>
      </c>
      <c r="AM52" s="287">
        <f>PriceList[[#This Row],[ИТОГ Цена за кв.м, руб]]*(1+PriceList[[#This Row],[Максимальная скидка]])</f>
        <v>373728.30000000005</v>
      </c>
      <c r="AN52" s="287">
        <f>PriceList[[#This Row],[Цена за кв.м. в CRM]]*PriceList[[#This Row],[Площадь, кв.м]]</f>
        <v>10927815.492000001</v>
      </c>
      <c r="AO52" s="287">
        <v>6000</v>
      </c>
      <c r="AP52" s="335">
        <f>PriceList[[#This Row],[Цена за кв.м. в CRM]]+PriceList[[#This Row],[Бронь]]</f>
        <v>379728.30000000005</v>
      </c>
      <c r="AQ52" s="335">
        <f>PriceList[[#This Row],[Цена за кв.м. в сайт]]*PriceList[[#This Row],[Площадь, кв.м]]</f>
        <v>11103255.492000001</v>
      </c>
      <c r="AR52" s="84" t="str">
        <f t="shared" si="7"/>
        <v>С1-143</v>
      </c>
      <c r="AS52" s="88" t="str">
        <f t="shared" si="8"/>
        <v>Ст</v>
      </c>
      <c r="AT52" s="89">
        <f t="shared" si="9"/>
        <v>29.24</v>
      </c>
      <c r="AU52" s="99">
        <f>PriceList[[#This Row],[Цена за кв.м. в CRM]]</f>
        <v>373728.30000000005</v>
      </c>
      <c r="AV52" s="100" t="str">
        <f t="shared" si="10"/>
        <v>Свободно</v>
      </c>
      <c r="AW52" s="99"/>
      <c r="AX52" s="342"/>
      <c r="AZ52" s="353">
        <f>(PriceList[[#This Row],[Цена за кв.м. в сайт]])+$AZ$1</f>
        <v>380228.30000000005</v>
      </c>
      <c r="BA52" s="353">
        <f>AZ52*PriceList[[#This Row],[Площадь, кв.м]]</f>
        <v>11117875.492000001</v>
      </c>
      <c r="BB52" s="346">
        <f>BA52-PriceList[[#This Row],[Стоимость, руб для сбронированием]]</f>
        <v>14620</v>
      </c>
      <c r="BC52" s="14"/>
      <c r="BD52" s="345">
        <f t="shared" si="11"/>
        <v>380200</v>
      </c>
      <c r="BE52" s="353">
        <f>BD52*PriceList[[#This Row],[Площадь, кв.м]]</f>
        <v>11117048</v>
      </c>
      <c r="BF52" s="14"/>
      <c r="BG52" s="345">
        <f>BE52-$BG$1*PriceList[[#This Row],[Площадь, кв.м]]</f>
        <v>10941608</v>
      </c>
      <c r="BH52" s="353">
        <f t="shared" si="12"/>
        <v>175440</v>
      </c>
      <c r="BI52" s="345">
        <f>BG52/PriceList[[#This Row],[Площадь, кв.м]]</f>
        <v>374200</v>
      </c>
      <c r="BJ52" s="355">
        <f t="shared" si="13"/>
        <v>1.6034206306787813E-2</v>
      </c>
      <c r="BL52" s="345"/>
      <c r="BM52" s="353"/>
    </row>
    <row r="53" spans="1:65" ht="14.25" hidden="1" customHeight="1">
      <c r="A53" s="84">
        <v>144</v>
      </c>
      <c r="B53" s="84" t="s">
        <v>231</v>
      </c>
      <c r="C53" s="85">
        <v>144</v>
      </c>
      <c r="D53" s="85" t="s">
        <v>64</v>
      </c>
      <c r="E53" s="86">
        <v>5</v>
      </c>
      <c r="F53" s="84">
        <v>7</v>
      </c>
      <c r="G53" s="87">
        <v>28.6</v>
      </c>
      <c r="H53" s="88" t="s">
        <v>1</v>
      </c>
      <c r="I53" s="88" t="s">
        <v>1</v>
      </c>
      <c r="J53" s="89">
        <v>4.25</v>
      </c>
      <c r="K53" s="89">
        <f t="shared" si="0"/>
        <v>1.28</v>
      </c>
      <c r="L53" s="89">
        <f t="shared" si="1"/>
        <v>24.35</v>
      </c>
      <c r="M53" s="89">
        <f t="shared" si="2"/>
        <v>25.630000000000003</v>
      </c>
      <c r="N53" s="90" t="s">
        <v>65</v>
      </c>
      <c r="O53" s="90" t="s">
        <v>66</v>
      </c>
      <c r="P53" s="90" t="s">
        <v>67</v>
      </c>
      <c r="Q53" s="91" t="s">
        <v>97</v>
      </c>
      <c r="R53" s="92" t="s">
        <v>69</v>
      </c>
      <c r="S53" s="92" t="s">
        <v>1291</v>
      </c>
      <c r="T53" s="93" t="s">
        <v>73</v>
      </c>
      <c r="U53" s="84">
        <v>42</v>
      </c>
      <c r="V53" s="94">
        <f>IFERROR(VLOOKUP(H53,'Коэфф для прайса 1 оч'!$A$3:$C$6,3,0),"")</f>
        <v>327000</v>
      </c>
      <c r="W53" s="91">
        <f>IFERROR(VLOOKUP(E53,'Коэфф для прайса 1 оч'!$A$10:$C$23,3,0),"")</f>
        <v>5.0000000000000001E-3</v>
      </c>
      <c r="X53" s="116">
        <f>IFERROR(VLOOKUP(N53,'Коэфф для прайса 1 оч'!$E$25:$F$30,2,0),"")</f>
        <v>0.04</v>
      </c>
      <c r="Y53" s="116">
        <f>IFERROR(VLOOKUP(O53,'Коэфф для прайса 1 оч'!$E$32:$F$34,2,0),"")</f>
        <v>0</v>
      </c>
      <c r="Z53" s="116">
        <f>IFERROR(VLOOKUP(P53,'Коэфф для прайса 1 оч'!$E$36:$F$38,2,0),"")</f>
        <v>0.03</v>
      </c>
      <c r="AA53" s="116">
        <f>IFERROR(VLOOKUP(Q53,'Коэфф для прайса 1 оч'!$E$40:$F$43,2,0),"")</f>
        <v>-5.0000000000000001E-3</v>
      </c>
      <c r="AB53" s="117">
        <f>IFERROR(VLOOKUP(R53,'Коэфф для прайса 1 оч'!$E$45:$F$59,2,0),"")</f>
        <v>-1.4999999999999999E-2</v>
      </c>
      <c r="AC53" s="116">
        <f>IFERROR(VLOOKUP(T53,'Коэфф для прайса 1 оч'!$E$61:$F$67,2,0),"")</f>
        <v>0</v>
      </c>
      <c r="AD53" s="116">
        <f>IFERROR(VLOOKUP(U53,'Коэфф для прайса 1 оч'!$E$69:$F$82,2,0),"")</f>
        <v>-1.6E-2</v>
      </c>
      <c r="AE53" s="116">
        <f>IFERROR(VLOOKUP(PriceList[[#This Row],[Корпус]],'Коэфф для прайса 1 оч'!$I$10:$J$15,2,0),"")</f>
        <v>0</v>
      </c>
      <c r="AF53" s="95">
        <f t="shared" si="3"/>
        <v>339753</v>
      </c>
      <c r="AG53" s="96">
        <f t="shared" si="4"/>
        <v>9716935.8000000007</v>
      </c>
      <c r="AH53" s="97">
        <v>0</v>
      </c>
      <c r="AI53" s="98">
        <f t="shared" si="5"/>
        <v>339753</v>
      </c>
      <c r="AJ53" s="99">
        <f t="shared" si="6"/>
        <v>9716935.8000000007</v>
      </c>
      <c r="AK53" s="84" t="s">
        <v>101</v>
      </c>
      <c r="AL53" s="91">
        <v>0.1</v>
      </c>
      <c r="AM53" s="287">
        <f>PriceList[[#This Row],[ИТОГ Цена за кв.м, руб]]*(1+PriceList[[#This Row],[Максимальная скидка]])</f>
        <v>373728.30000000005</v>
      </c>
      <c r="AN53" s="287">
        <f>PriceList[[#This Row],[Цена за кв.м. в CRM]]*PriceList[[#This Row],[Площадь, кв.м]]</f>
        <v>10688629.380000003</v>
      </c>
      <c r="AO53" s="287">
        <v>6000</v>
      </c>
      <c r="AP53" s="335">
        <f>PriceList[[#This Row],[Цена за кв.м. в CRM]]+PriceList[[#This Row],[Бронь]]</f>
        <v>379728.30000000005</v>
      </c>
      <c r="AQ53" s="335">
        <f>PriceList[[#This Row],[Цена за кв.м. в сайт]]*PriceList[[#This Row],[Площадь, кв.м]]</f>
        <v>10860229.380000003</v>
      </c>
      <c r="AR53" s="84" t="str">
        <f t="shared" si="7"/>
        <v>С1-144</v>
      </c>
      <c r="AS53" s="88" t="str">
        <f t="shared" si="8"/>
        <v>Ст</v>
      </c>
      <c r="AT53" s="89">
        <f t="shared" si="9"/>
        <v>28.6</v>
      </c>
      <c r="AU53" s="99">
        <f>PriceList[[#This Row],[Цена за кв.м. в CRM]]</f>
        <v>373728.30000000005</v>
      </c>
      <c r="AV53" s="100" t="str">
        <f t="shared" si="10"/>
        <v>Свободно</v>
      </c>
      <c r="AW53" s="99"/>
      <c r="AX53" s="342"/>
      <c r="AZ53" s="353">
        <f>(PriceList[[#This Row],[Цена за кв.м. в сайт]])+$AZ$1</f>
        <v>380228.30000000005</v>
      </c>
      <c r="BA53" s="353">
        <f>AZ53*PriceList[[#This Row],[Площадь, кв.м]]</f>
        <v>10874529.380000003</v>
      </c>
      <c r="BB53" s="346">
        <f>BA53-PriceList[[#This Row],[Стоимость, руб для сбронированием]]</f>
        <v>14300</v>
      </c>
      <c r="BC53" s="14"/>
      <c r="BD53" s="345">
        <f t="shared" si="11"/>
        <v>380200</v>
      </c>
      <c r="BE53" s="353">
        <f>BD53*PriceList[[#This Row],[Площадь, кв.м]]</f>
        <v>10873720</v>
      </c>
      <c r="BF53" s="14"/>
      <c r="BG53" s="345">
        <f>BE53-$BG$1*PriceList[[#This Row],[Площадь, кв.м]]</f>
        <v>10702120</v>
      </c>
      <c r="BH53" s="353">
        <f t="shared" si="12"/>
        <v>171600</v>
      </c>
      <c r="BI53" s="345">
        <f>BG53/PriceList[[#This Row],[Площадь, кв.м]]</f>
        <v>374200</v>
      </c>
      <c r="BJ53" s="355">
        <f t="shared" si="13"/>
        <v>1.6034206306787813E-2</v>
      </c>
      <c r="BL53" s="345"/>
      <c r="BM53" s="353"/>
    </row>
    <row r="54" spans="1:65" ht="14.25" hidden="1" customHeight="1">
      <c r="A54" s="84">
        <v>145</v>
      </c>
      <c r="B54" s="84" t="s">
        <v>232</v>
      </c>
      <c r="C54" s="85">
        <v>145</v>
      </c>
      <c r="D54" s="85" t="s">
        <v>64</v>
      </c>
      <c r="E54" s="86">
        <v>5</v>
      </c>
      <c r="F54" s="84">
        <v>8</v>
      </c>
      <c r="G54" s="87">
        <v>49.71</v>
      </c>
      <c r="H54" s="88" t="s">
        <v>1</v>
      </c>
      <c r="I54" s="88" t="s">
        <v>1</v>
      </c>
      <c r="J54" s="89">
        <v>13.98</v>
      </c>
      <c r="K54" s="89">
        <f t="shared" si="0"/>
        <v>4.1900000000000004</v>
      </c>
      <c r="L54" s="89">
        <f t="shared" si="1"/>
        <v>35.730000000000004</v>
      </c>
      <c r="M54" s="89">
        <f t="shared" si="2"/>
        <v>39.92</v>
      </c>
      <c r="N54" s="90" t="s">
        <v>82</v>
      </c>
      <c r="O54" s="90" t="s">
        <v>83</v>
      </c>
      <c r="P54" s="90" t="s">
        <v>67</v>
      </c>
      <c r="Q54" s="91" t="s">
        <v>97</v>
      </c>
      <c r="R54" s="92" t="s">
        <v>84</v>
      </c>
      <c r="S54" s="92" t="s">
        <v>1291</v>
      </c>
      <c r="T54" s="93" t="s">
        <v>73</v>
      </c>
      <c r="U54" s="84">
        <v>42</v>
      </c>
      <c r="V54" s="94">
        <f>IFERROR(VLOOKUP(H54,'Коэфф для прайса 1 оч'!$A$3:$C$6,3,0),"")</f>
        <v>327000</v>
      </c>
      <c r="W54" s="91">
        <f>IFERROR(VLOOKUP(E54,'Коэфф для прайса 1 оч'!$A$10:$C$23,3,0),"")</f>
        <v>5.0000000000000001E-3</v>
      </c>
      <c r="X54" s="116">
        <f>IFERROR(VLOOKUP(N54,'Коэфф для прайса 1 оч'!$E$25:$F$30,2,0),"")</f>
        <v>-0.01</v>
      </c>
      <c r="Y54" s="116">
        <f>IFERROR(VLOOKUP(O54,'Коэфф для прайса 1 оч'!$E$32:$F$34,2,0),"")</f>
        <v>0.03</v>
      </c>
      <c r="Z54" s="116">
        <f>IFERROR(VLOOKUP(P54,'Коэфф для прайса 1 оч'!$E$36:$F$38,2,0),"")</f>
        <v>0.03</v>
      </c>
      <c r="AA54" s="116">
        <f>IFERROR(VLOOKUP(Q54,'Коэфф для прайса 1 оч'!$E$40:$F$43,2,0),"")</f>
        <v>-5.0000000000000001E-3</v>
      </c>
      <c r="AB54" s="117">
        <f>IFERROR(VLOOKUP(R54,'Коэфф для прайса 1 оч'!$E$45:$F$59,2,0),"")</f>
        <v>-0.01</v>
      </c>
      <c r="AC54" s="116">
        <f>IFERROR(VLOOKUP(T54,'Коэфф для прайса 1 оч'!$E$61:$F$67,2,0),"")</f>
        <v>0</v>
      </c>
      <c r="AD54" s="116">
        <f>IFERROR(VLOOKUP(U54,'Коэфф для прайса 1 оч'!$E$69:$F$82,2,0),"")</f>
        <v>-1.6E-2</v>
      </c>
      <c r="AE54" s="116">
        <f>IFERROR(VLOOKUP(PriceList[[#This Row],[Корпус]],'Коэфф для прайса 1 оч'!$I$10:$J$15,2,0),"")</f>
        <v>0</v>
      </c>
      <c r="AF54" s="95">
        <f t="shared" si="3"/>
        <v>334848</v>
      </c>
      <c r="AG54" s="96">
        <f t="shared" si="4"/>
        <v>16645294.08</v>
      </c>
      <c r="AH54" s="97">
        <v>0</v>
      </c>
      <c r="AI54" s="98">
        <f t="shared" si="5"/>
        <v>334848</v>
      </c>
      <c r="AJ54" s="99">
        <f t="shared" si="6"/>
        <v>16645294.08</v>
      </c>
      <c r="AK54" s="84" t="s">
        <v>71</v>
      </c>
      <c r="AL54" s="91">
        <v>0.1</v>
      </c>
      <c r="AM54" s="287">
        <f>PriceList[[#This Row],[ИТОГ Цена за кв.м, руб]]*(1+PriceList[[#This Row],[Максимальная скидка]])</f>
        <v>368332.80000000005</v>
      </c>
      <c r="AN54" s="287">
        <f>PriceList[[#This Row],[Цена за кв.м. в CRM]]*PriceList[[#This Row],[Площадь, кв.м]]</f>
        <v>18309823.488000002</v>
      </c>
      <c r="AO54" s="287">
        <v>6000</v>
      </c>
      <c r="AP54" s="335">
        <f>PriceList[[#This Row],[Цена за кв.м. в CRM]]+PriceList[[#This Row],[Бронь]]</f>
        <v>374332.80000000005</v>
      </c>
      <c r="AQ54" s="335">
        <f>PriceList[[#This Row],[Цена за кв.м. в сайт]]*PriceList[[#This Row],[Площадь, кв.м]]</f>
        <v>18608083.488000002</v>
      </c>
      <c r="AR54" s="84" t="str">
        <f t="shared" si="7"/>
        <v>С1-145</v>
      </c>
      <c r="AS54" s="88" t="str">
        <f t="shared" si="8"/>
        <v>Ст</v>
      </c>
      <c r="AT54" s="89">
        <f t="shared" si="9"/>
        <v>49.71</v>
      </c>
      <c r="AU54" s="99">
        <f>PriceList[[#This Row],[Цена за кв.м. в CRM]]</f>
        <v>368332.80000000005</v>
      </c>
      <c r="AV54" s="100" t="str">
        <f t="shared" si="10"/>
        <v>Резерв</v>
      </c>
      <c r="AW54" s="99"/>
      <c r="AX54" s="342"/>
      <c r="AZ54" s="353">
        <f>(PriceList[[#This Row],[Цена за кв.м. в сайт]])+$AZ$1</f>
        <v>374832.80000000005</v>
      </c>
      <c r="BA54" s="353">
        <f>AZ54*PriceList[[#This Row],[Площадь, кв.м]]</f>
        <v>18632938.488000002</v>
      </c>
      <c r="BB54" s="346">
        <f>BA54-PriceList[[#This Row],[Стоимость, руб для сбронированием]]</f>
        <v>24855</v>
      </c>
      <c r="BC54" s="14"/>
      <c r="BD54" s="345">
        <f t="shared" si="11"/>
        <v>374800</v>
      </c>
      <c r="BE54" s="353">
        <f>BD54*PriceList[[#This Row],[Площадь, кв.м]]</f>
        <v>18631308</v>
      </c>
      <c r="BF54" s="14"/>
      <c r="BG54" s="345">
        <f>BE54-$BG$1*PriceList[[#This Row],[Площадь, кв.м]]</f>
        <v>18333048</v>
      </c>
      <c r="BH54" s="353">
        <f t="shared" si="12"/>
        <v>298260</v>
      </c>
      <c r="BI54" s="345">
        <f>BG54/PriceList[[#This Row],[Площадь, кв.м]]</f>
        <v>368800</v>
      </c>
      <c r="BJ54" s="355">
        <f t="shared" si="13"/>
        <v>1.6268980477223426E-2</v>
      </c>
      <c r="BL54" s="345"/>
      <c r="BM54" s="353"/>
    </row>
    <row r="55" spans="1:65" ht="14.25" hidden="1" customHeight="1">
      <c r="A55" s="84">
        <v>146</v>
      </c>
      <c r="B55" s="84" t="s">
        <v>233</v>
      </c>
      <c r="C55" s="85">
        <v>146</v>
      </c>
      <c r="D55" s="85" t="s">
        <v>64</v>
      </c>
      <c r="E55" s="86">
        <v>5</v>
      </c>
      <c r="F55" s="84">
        <v>9</v>
      </c>
      <c r="G55" s="87">
        <v>49.71</v>
      </c>
      <c r="H55" s="88" t="s">
        <v>1</v>
      </c>
      <c r="I55" s="88" t="s">
        <v>1</v>
      </c>
      <c r="J55" s="89">
        <v>13.98</v>
      </c>
      <c r="K55" s="89">
        <f t="shared" si="0"/>
        <v>4.1900000000000004</v>
      </c>
      <c r="L55" s="89">
        <f t="shared" si="1"/>
        <v>35.730000000000004</v>
      </c>
      <c r="M55" s="89">
        <f t="shared" si="2"/>
        <v>39.92</v>
      </c>
      <c r="N55" s="90" t="s">
        <v>82</v>
      </c>
      <c r="O55" s="90" t="s">
        <v>83</v>
      </c>
      <c r="P55" s="90" t="s">
        <v>67</v>
      </c>
      <c r="Q55" s="91" t="s">
        <v>97</v>
      </c>
      <c r="R55" s="92" t="s">
        <v>116</v>
      </c>
      <c r="S55" s="92" t="s">
        <v>116</v>
      </c>
      <c r="T55" s="93" t="s">
        <v>73</v>
      </c>
      <c r="U55" s="84">
        <v>42</v>
      </c>
      <c r="V55" s="94">
        <f>IFERROR(VLOOKUP(H55,'Коэфф для прайса 1 оч'!$A$3:$C$6,3,0),"")</f>
        <v>327000</v>
      </c>
      <c r="W55" s="91">
        <f>IFERROR(VLOOKUP(E55,'Коэфф для прайса 1 оч'!$A$10:$C$23,3,0),"")</f>
        <v>5.0000000000000001E-3</v>
      </c>
      <c r="X55" s="116">
        <f>IFERROR(VLOOKUP(N55,'Коэфф для прайса 1 оч'!$E$25:$F$30,2,0),"")</f>
        <v>-0.01</v>
      </c>
      <c r="Y55" s="116">
        <f>IFERROR(VLOOKUP(O55,'Коэфф для прайса 1 оч'!$E$32:$F$34,2,0),"")</f>
        <v>0.03</v>
      </c>
      <c r="Z55" s="116">
        <f>IFERROR(VLOOKUP(P55,'Коэфф для прайса 1 оч'!$E$36:$F$38,2,0),"")</f>
        <v>0.03</v>
      </c>
      <c r="AA55" s="116">
        <f>IFERROR(VLOOKUP(Q55,'Коэфф для прайса 1 оч'!$E$40:$F$43,2,0),"")</f>
        <v>-5.0000000000000001E-3</v>
      </c>
      <c r="AB55" s="117">
        <f>IFERROR(VLOOKUP(R55,'Коэфф для прайса 1 оч'!$E$45:$F$59,2,0),"")</f>
        <v>7.0000000000000007E-2</v>
      </c>
      <c r="AC55" s="116">
        <f>IFERROR(VLOOKUP(T55,'Коэфф для прайса 1 оч'!$E$61:$F$67,2,0),"")</f>
        <v>0</v>
      </c>
      <c r="AD55" s="116">
        <f>IFERROR(VLOOKUP(U55,'Коэфф для прайса 1 оч'!$E$69:$F$82,2,0),"")</f>
        <v>-1.6E-2</v>
      </c>
      <c r="AE55" s="116">
        <f>IFERROR(VLOOKUP(PriceList[[#This Row],[Корпус]],'Коэфф для прайса 1 оч'!$I$10:$J$15,2,0),"")</f>
        <v>0</v>
      </c>
      <c r="AF55" s="95">
        <f t="shared" si="3"/>
        <v>361008</v>
      </c>
      <c r="AG55" s="96">
        <f t="shared" si="4"/>
        <v>17945707.68</v>
      </c>
      <c r="AH55" s="97">
        <v>0</v>
      </c>
      <c r="AI55" s="98">
        <f t="shared" si="5"/>
        <v>361008</v>
      </c>
      <c r="AJ55" s="99">
        <f t="shared" si="6"/>
        <v>17945707.68</v>
      </c>
      <c r="AK55" s="84" t="s">
        <v>71</v>
      </c>
      <c r="AL55" s="91">
        <v>0.1</v>
      </c>
      <c r="AM55" s="287">
        <f>PriceList[[#This Row],[ИТОГ Цена за кв.м, руб]]*(1+PriceList[[#This Row],[Максимальная скидка]])</f>
        <v>397108.80000000005</v>
      </c>
      <c r="AN55" s="287">
        <f>PriceList[[#This Row],[Цена за кв.м. в CRM]]*PriceList[[#This Row],[Площадь, кв.м]]</f>
        <v>19740278.448000003</v>
      </c>
      <c r="AO55" s="287">
        <v>6000</v>
      </c>
      <c r="AP55" s="335">
        <f>PriceList[[#This Row],[Цена за кв.м. в CRM]]+PriceList[[#This Row],[Бронь]]</f>
        <v>403108.80000000005</v>
      </c>
      <c r="AQ55" s="335">
        <f>PriceList[[#This Row],[Цена за кв.м. в сайт]]*PriceList[[#This Row],[Площадь, кв.м]]</f>
        <v>20038538.448000003</v>
      </c>
      <c r="AR55" s="84" t="str">
        <f t="shared" si="7"/>
        <v>С1-146</v>
      </c>
      <c r="AS55" s="88" t="str">
        <f t="shared" si="8"/>
        <v>Ст</v>
      </c>
      <c r="AT55" s="89">
        <f t="shared" si="9"/>
        <v>49.71</v>
      </c>
      <c r="AU55" s="99">
        <f>PriceList[[#This Row],[Цена за кв.м. в CRM]]</f>
        <v>397108.80000000005</v>
      </c>
      <c r="AV55" s="100" t="str">
        <f t="shared" si="10"/>
        <v>Резерв</v>
      </c>
      <c r="AW55" s="99"/>
      <c r="AX55" s="342"/>
      <c r="AZ55" s="353">
        <f>(PriceList[[#This Row],[Цена за кв.м. в сайт]])+$AZ$1</f>
        <v>403608.80000000005</v>
      </c>
      <c r="BA55" s="353">
        <f>AZ55*PriceList[[#This Row],[Площадь, кв.м]]</f>
        <v>20063393.448000003</v>
      </c>
      <c r="BB55" s="346">
        <f>BA55-PriceList[[#This Row],[Стоимость, руб для сбронированием]]</f>
        <v>24855</v>
      </c>
      <c r="BC55" s="14"/>
      <c r="BD55" s="345">
        <f t="shared" si="11"/>
        <v>403600</v>
      </c>
      <c r="BE55" s="353">
        <f>BD55*PriceList[[#This Row],[Площадь, кв.м]]</f>
        <v>20062956</v>
      </c>
      <c r="BF55" s="14"/>
      <c r="BG55" s="345">
        <f>BE55-$BG$1*PriceList[[#This Row],[Площадь, кв.м]]</f>
        <v>19764696</v>
      </c>
      <c r="BH55" s="353">
        <f t="shared" si="12"/>
        <v>298260</v>
      </c>
      <c r="BI55" s="345">
        <f>BG55/PriceList[[#This Row],[Площадь, кв.м]]</f>
        <v>397600</v>
      </c>
      <c r="BJ55" s="355">
        <f t="shared" si="13"/>
        <v>1.5090543259557344E-2</v>
      </c>
      <c r="BL55" s="345"/>
      <c r="BM55" s="353"/>
    </row>
    <row r="56" spans="1:65" ht="14.25" hidden="1" customHeight="1">
      <c r="A56" s="84">
        <v>147</v>
      </c>
      <c r="B56" s="84" t="s">
        <v>234</v>
      </c>
      <c r="C56" s="85">
        <v>147</v>
      </c>
      <c r="D56" s="85" t="s">
        <v>64</v>
      </c>
      <c r="E56" s="86">
        <v>5</v>
      </c>
      <c r="F56" s="84">
        <v>10</v>
      </c>
      <c r="G56" s="87">
        <v>28.6</v>
      </c>
      <c r="H56" s="88" t="s">
        <v>1</v>
      </c>
      <c r="I56" s="88" t="s">
        <v>1</v>
      </c>
      <c r="J56" s="89">
        <v>4.25</v>
      </c>
      <c r="K56" s="89">
        <f t="shared" si="0"/>
        <v>1.28</v>
      </c>
      <c r="L56" s="89">
        <f t="shared" si="1"/>
        <v>24.35</v>
      </c>
      <c r="M56" s="89">
        <f t="shared" si="2"/>
        <v>25.630000000000003</v>
      </c>
      <c r="N56" s="90" t="s">
        <v>65</v>
      </c>
      <c r="O56" s="90" t="s">
        <v>66</v>
      </c>
      <c r="P56" s="90" t="s">
        <v>67</v>
      </c>
      <c r="Q56" s="91" t="s">
        <v>97</v>
      </c>
      <c r="R56" s="92" t="s">
        <v>116</v>
      </c>
      <c r="S56" s="92" t="s">
        <v>116</v>
      </c>
      <c r="T56" s="93" t="s">
        <v>73</v>
      </c>
      <c r="U56" s="84">
        <v>42</v>
      </c>
      <c r="V56" s="94">
        <f>IFERROR(VLOOKUP(H56,'Коэфф для прайса 1 оч'!$A$3:$C$6,3,0),"")</f>
        <v>327000</v>
      </c>
      <c r="W56" s="91">
        <f>IFERROR(VLOOKUP(E56,'Коэфф для прайса 1 оч'!$A$10:$C$23,3,0),"")</f>
        <v>5.0000000000000001E-3</v>
      </c>
      <c r="X56" s="116">
        <f>IFERROR(VLOOKUP(N56,'Коэфф для прайса 1 оч'!$E$25:$F$30,2,0),"")</f>
        <v>0.04</v>
      </c>
      <c r="Y56" s="116">
        <f>IFERROR(VLOOKUP(O56,'Коэфф для прайса 1 оч'!$E$32:$F$34,2,0),"")</f>
        <v>0</v>
      </c>
      <c r="Z56" s="116">
        <f>IFERROR(VLOOKUP(P56,'Коэфф для прайса 1 оч'!$E$36:$F$38,2,0),"")</f>
        <v>0.03</v>
      </c>
      <c r="AA56" s="116">
        <f>IFERROR(VLOOKUP(Q56,'Коэфф для прайса 1 оч'!$E$40:$F$43,2,0),"")</f>
        <v>-5.0000000000000001E-3</v>
      </c>
      <c r="AB56" s="117">
        <f>IFERROR(VLOOKUP(R56,'Коэфф для прайса 1 оч'!$E$45:$F$59,2,0),"")</f>
        <v>7.0000000000000007E-2</v>
      </c>
      <c r="AC56" s="116">
        <f>IFERROR(VLOOKUP(T56,'Коэфф для прайса 1 оч'!$E$61:$F$67,2,0),"")</f>
        <v>0</v>
      </c>
      <c r="AD56" s="116">
        <f>IFERROR(VLOOKUP(U56,'Коэфф для прайса 1 оч'!$E$69:$F$82,2,0),"")</f>
        <v>-1.6E-2</v>
      </c>
      <c r="AE56" s="116">
        <f>IFERROR(VLOOKUP(PriceList[[#This Row],[Корпус]],'Коэфф для прайса 1 оч'!$I$10:$J$15,2,0),"")</f>
        <v>0</v>
      </c>
      <c r="AF56" s="95">
        <f t="shared" si="3"/>
        <v>367548</v>
      </c>
      <c r="AG56" s="96">
        <f t="shared" si="4"/>
        <v>10511872.800000001</v>
      </c>
      <c r="AH56" s="97">
        <v>0</v>
      </c>
      <c r="AI56" s="98">
        <f t="shared" si="5"/>
        <v>367548</v>
      </c>
      <c r="AJ56" s="99">
        <f t="shared" si="6"/>
        <v>10511872.800000001</v>
      </c>
      <c r="AK56" s="84" t="s">
        <v>71</v>
      </c>
      <c r="AL56" s="91">
        <v>0.1</v>
      </c>
      <c r="AM56" s="287">
        <f>PriceList[[#This Row],[ИТОГ Цена за кв.м, руб]]*(1+PriceList[[#This Row],[Максимальная скидка]])</f>
        <v>404302.80000000005</v>
      </c>
      <c r="AN56" s="287">
        <f>PriceList[[#This Row],[Цена за кв.м. в CRM]]*PriceList[[#This Row],[Площадь, кв.м]]</f>
        <v>11563060.080000002</v>
      </c>
      <c r="AO56" s="287">
        <v>6000</v>
      </c>
      <c r="AP56" s="335">
        <f>PriceList[[#This Row],[Цена за кв.м. в CRM]]+PriceList[[#This Row],[Бронь]]</f>
        <v>410302.80000000005</v>
      </c>
      <c r="AQ56" s="335">
        <f>PriceList[[#This Row],[Цена за кв.м. в сайт]]*PriceList[[#This Row],[Площадь, кв.м]]</f>
        <v>11734660.080000002</v>
      </c>
      <c r="AR56" s="84" t="str">
        <f t="shared" si="7"/>
        <v>С1-147</v>
      </c>
      <c r="AS56" s="88" t="str">
        <f t="shared" si="8"/>
        <v>Ст</v>
      </c>
      <c r="AT56" s="89">
        <f t="shared" si="9"/>
        <v>28.6</v>
      </c>
      <c r="AU56" s="99">
        <f>PriceList[[#This Row],[Цена за кв.м. в CRM]]</f>
        <v>404302.80000000005</v>
      </c>
      <c r="AV56" s="100" t="str">
        <f t="shared" si="10"/>
        <v>Резерв</v>
      </c>
      <c r="AW56" s="99"/>
      <c r="AX56" s="342"/>
      <c r="AZ56" s="353">
        <f>(PriceList[[#This Row],[Цена за кв.м. в сайт]])+$AZ$1</f>
        <v>410802.80000000005</v>
      </c>
      <c r="BA56" s="353">
        <f>AZ56*PriceList[[#This Row],[Площадь, кв.м]]</f>
        <v>11748960.080000002</v>
      </c>
      <c r="BB56" s="346">
        <f>BA56-PriceList[[#This Row],[Стоимость, руб для сбронированием]]</f>
        <v>14300</v>
      </c>
      <c r="BC56" s="14"/>
      <c r="BD56" s="345">
        <f t="shared" si="11"/>
        <v>410800</v>
      </c>
      <c r="BE56" s="353">
        <f>BD56*PriceList[[#This Row],[Площадь, кв.м]]</f>
        <v>11748880</v>
      </c>
      <c r="BF56" s="14"/>
      <c r="BG56" s="345">
        <f>BE56-$BG$1*PriceList[[#This Row],[Площадь, кв.м]]</f>
        <v>11577280</v>
      </c>
      <c r="BH56" s="353">
        <f t="shared" si="12"/>
        <v>171600</v>
      </c>
      <c r="BI56" s="345">
        <f>BG56/PriceList[[#This Row],[Площадь, кв.м]]</f>
        <v>404800</v>
      </c>
      <c r="BJ56" s="355">
        <f t="shared" si="13"/>
        <v>1.4822134387351778E-2</v>
      </c>
      <c r="BL56" s="345"/>
      <c r="BM56" s="353"/>
    </row>
    <row r="57" spans="1:65" ht="14.25" hidden="1" customHeight="1">
      <c r="A57" s="84">
        <v>148</v>
      </c>
      <c r="B57" s="84" t="s">
        <v>235</v>
      </c>
      <c r="C57" s="85">
        <v>148</v>
      </c>
      <c r="D57" s="85" t="s">
        <v>64</v>
      </c>
      <c r="E57" s="86">
        <v>5</v>
      </c>
      <c r="F57" s="84">
        <v>11</v>
      </c>
      <c r="G57" s="87">
        <v>29.24</v>
      </c>
      <c r="H57" s="88" t="s">
        <v>1</v>
      </c>
      <c r="I57" s="88" t="s">
        <v>1</v>
      </c>
      <c r="J57" s="89">
        <v>4.25</v>
      </c>
      <c r="K57" s="89">
        <f t="shared" si="0"/>
        <v>1.28</v>
      </c>
      <c r="L57" s="89">
        <f t="shared" si="1"/>
        <v>24.99</v>
      </c>
      <c r="M57" s="89">
        <f t="shared" si="2"/>
        <v>26.27</v>
      </c>
      <c r="N57" s="90" t="s">
        <v>65</v>
      </c>
      <c r="O57" s="90" t="s">
        <v>66</v>
      </c>
      <c r="P57" s="90" t="s">
        <v>67</v>
      </c>
      <c r="Q57" s="91" t="s">
        <v>97</v>
      </c>
      <c r="R57" s="92" t="s">
        <v>116</v>
      </c>
      <c r="S57" s="92" t="s">
        <v>116</v>
      </c>
      <c r="T57" s="93" t="s">
        <v>73</v>
      </c>
      <c r="U57" s="84">
        <v>42</v>
      </c>
      <c r="V57" s="94">
        <f>IFERROR(VLOOKUP(H57,'Коэфф для прайса 1 оч'!$A$3:$C$6,3,0),"")</f>
        <v>327000</v>
      </c>
      <c r="W57" s="91">
        <f>IFERROR(VLOOKUP(E57,'Коэфф для прайса 1 оч'!$A$10:$C$23,3,0),"")</f>
        <v>5.0000000000000001E-3</v>
      </c>
      <c r="X57" s="116">
        <f>IFERROR(VLOOKUP(N57,'Коэфф для прайса 1 оч'!$E$25:$F$30,2,0),"")</f>
        <v>0.04</v>
      </c>
      <c r="Y57" s="116">
        <f>IFERROR(VLOOKUP(O57,'Коэфф для прайса 1 оч'!$E$32:$F$34,2,0),"")</f>
        <v>0</v>
      </c>
      <c r="Z57" s="116">
        <f>IFERROR(VLOOKUP(P57,'Коэфф для прайса 1 оч'!$E$36:$F$38,2,0),"")</f>
        <v>0.03</v>
      </c>
      <c r="AA57" s="116">
        <f>IFERROR(VLOOKUP(Q57,'Коэфф для прайса 1 оч'!$E$40:$F$43,2,0),"")</f>
        <v>-5.0000000000000001E-3</v>
      </c>
      <c r="AB57" s="117">
        <f>IFERROR(VLOOKUP(R57,'Коэфф для прайса 1 оч'!$E$45:$F$59,2,0),"")</f>
        <v>7.0000000000000007E-2</v>
      </c>
      <c r="AC57" s="116">
        <f>IFERROR(VLOOKUP(T57,'Коэфф для прайса 1 оч'!$E$61:$F$67,2,0),"")</f>
        <v>0</v>
      </c>
      <c r="AD57" s="116">
        <f>IFERROR(VLOOKUP(U57,'Коэфф для прайса 1 оч'!$E$69:$F$82,2,0),"")</f>
        <v>-1.6E-2</v>
      </c>
      <c r="AE57" s="116">
        <f>IFERROR(VLOOKUP(PriceList[[#This Row],[Корпус]],'Коэфф для прайса 1 оч'!$I$10:$J$15,2,0),"")</f>
        <v>0</v>
      </c>
      <c r="AF57" s="95">
        <f t="shared" si="3"/>
        <v>367548</v>
      </c>
      <c r="AG57" s="96">
        <f t="shared" si="4"/>
        <v>10747103.52</v>
      </c>
      <c r="AH57" s="97">
        <v>0</v>
      </c>
      <c r="AI57" s="98">
        <f t="shared" si="5"/>
        <v>367548</v>
      </c>
      <c r="AJ57" s="99">
        <f t="shared" si="6"/>
        <v>10747103.52</v>
      </c>
      <c r="AK57" s="84" t="s">
        <v>71</v>
      </c>
      <c r="AL57" s="91">
        <v>0.1</v>
      </c>
      <c r="AM57" s="287">
        <f>PriceList[[#This Row],[ИТОГ Цена за кв.м, руб]]*(1+PriceList[[#This Row],[Максимальная скидка]])</f>
        <v>404302.80000000005</v>
      </c>
      <c r="AN57" s="287">
        <f>PriceList[[#This Row],[Цена за кв.м. в CRM]]*PriceList[[#This Row],[Площадь, кв.м]]</f>
        <v>11821813.872000001</v>
      </c>
      <c r="AO57" s="287">
        <v>6000</v>
      </c>
      <c r="AP57" s="335">
        <f>PriceList[[#This Row],[Цена за кв.м. в CRM]]+PriceList[[#This Row],[Бронь]]</f>
        <v>410302.80000000005</v>
      </c>
      <c r="AQ57" s="335">
        <f>PriceList[[#This Row],[Цена за кв.м. в сайт]]*PriceList[[#This Row],[Площадь, кв.м]]</f>
        <v>11997253.872000001</v>
      </c>
      <c r="AR57" s="84" t="str">
        <f t="shared" si="7"/>
        <v>С1-148</v>
      </c>
      <c r="AS57" s="88" t="str">
        <f t="shared" si="8"/>
        <v>Ст</v>
      </c>
      <c r="AT57" s="89">
        <f t="shared" si="9"/>
        <v>29.24</v>
      </c>
      <c r="AU57" s="99">
        <f>PriceList[[#This Row],[Цена за кв.м. в CRM]]</f>
        <v>404302.80000000005</v>
      </c>
      <c r="AV57" s="100" t="str">
        <f t="shared" si="10"/>
        <v>Резерв</v>
      </c>
      <c r="AW57" s="99"/>
      <c r="AX57" s="342"/>
      <c r="AZ57" s="353">
        <f>(PriceList[[#This Row],[Цена за кв.м. в сайт]])+$AZ$1</f>
        <v>410802.80000000005</v>
      </c>
      <c r="BA57" s="353">
        <f>AZ57*PriceList[[#This Row],[Площадь, кв.м]]</f>
        <v>12011873.872000001</v>
      </c>
      <c r="BB57" s="346">
        <f>BA57-PriceList[[#This Row],[Стоимость, руб для сбронированием]]</f>
        <v>14620</v>
      </c>
      <c r="BC57" s="14"/>
      <c r="BD57" s="345">
        <f t="shared" si="11"/>
        <v>410800</v>
      </c>
      <c r="BE57" s="353">
        <f>BD57*PriceList[[#This Row],[Площадь, кв.м]]</f>
        <v>12011792</v>
      </c>
      <c r="BF57" s="14"/>
      <c r="BG57" s="345">
        <f>BE57-$BG$1*PriceList[[#This Row],[Площадь, кв.м]]</f>
        <v>11836352</v>
      </c>
      <c r="BH57" s="353">
        <f t="shared" si="12"/>
        <v>175440</v>
      </c>
      <c r="BI57" s="345">
        <f>BG57/PriceList[[#This Row],[Площадь, кв.м]]</f>
        <v>404800</v>
      </c>
      <c r="BJ57" s="355">
        <f t="shared" si="13"/>
        <v>1.4822134387351778E-2</v>
      </c>
      <c r="BL57" s="345"/>
      <c r="BM57" s="353"/>
    </row>
    <row r="58" spans="1:65" ht="14.25" hidden="1" customHeight="1">
      <c r="A58" s="84">
        <v>149</v>
      </c>
      <c r="B58" s="84" t="s">
        <v>236</v>
      </c>
      <c r="C58" s="85">
        <v>149</v>
      </c>
      <c r="D58" s="85" t="s">
        <v>64</v>
      </c>
      <c r="E58" s="86">
        <v>5</v>
      </c>
      <c r="F58" s="84">
        <v>12</v>
      </c>
      <c r="G58" s="87">
        <v>29.24</v>
      </c>
      <c r="H58" s="88" t="s">
        <v>1</v>
      </c>
      <c r="I58" s="88" t="s">
        <v>1</v>
      </c>
      <c r="J58" s="89">
        <v>4.25</v>
      </c>
      <c r="K58" s="89">
        <f t="shared" si="0"/>
        <v>1.28</v>
      </c>
      <c r="L58" s="89">
        <f t="shared" si="1"/>
        <v>24.99</v>
      </c>
      <c r="M58" s="89">
        <f t="shared" si="2"/>
        <v>26.27</v>
      </c>
      <c r="N58" s="90" t="s">
        <v>65</v>
      </c>
      <c r="O58" s="90" t="s">
        <v>66</v>
      </c>
      <c r="P58" s="90" t="s">
        <v>67</v>
      </c>
      <c r="Q58" s="91" t="s">
        <v>97</v>
      </c>
      <c r="R58" s="92" t="s">
        <v>116</v>
      </c>
      <c r="S58" s="92" t="s">
        <v>116</v>
      </c>
      <c r="T58" s="93" t="s">
        <v>73</v>
      </c>
      <c r="U58" s="84">
        <v>42</v>
      </c>
      <c r="V58" s="94">
        <f>IFERROR(VLOOKUP(H58,'Коэфф для прайса 1 оч'!$A$3:$C$6,3,0),"")</f>
        <v>327000</v>
      </c>
      <c r="W58" s="91">
        <f>IFERROR(VLOOKUP(E58,'Коэфф для прайса 1 оч'!$A$10:$C$23,3,0),"")</f>
        <v>5.0000000000000001E-3</v>
      </c>
      <c r="X58" s="116">
        <f>IFERROR(VLOOKUP(N58,'Коэфф для прайса 1 оч'!$E$25:$F$30,2,0),"")</f>
        <v>0.04</v>
      </c>
      <c r="Y58" s="116">
        <f>IFERROR(VLOOKUP(O58,'Коэфф для прайса 1 оч'!$E$32:$F$34,2,0),"")</f>
        <v>0</v>
      </c>
      <c r="Z58" s="116">
        <f>IFERROR(VLOOKUP(P58,'Коэфф для прайса 1 оч'!$E$36:$F$38,2,0),"")</f>
        <v>0.03</v>
      </c>
      <c r="AA58" s="116">
        <f>IFERROR(VLOOKUP(Q58,'Коэфф для прайса 1 оч'!$E$40:$F$43,2,0),"")</f>
        <v>-5.0000000000000001E-3</v>
      </c>
      <c r="AB58" s="117">
        <f>IFERROR(VLOOKUP(R58,'Коэфф для прайса 1 оч'!$E$45:$F$59,2,0),"")</f>
        <v>7.0000000000000007E-2</v>
      </c>
      <c r="AC58" s="116">
        <f>IFERROR(VLOOKUP(T58,'Коэфф для прайса 1 оч'!$E$61:$F$67,2,0),"")</f>
        <v>0</v>
      </c>
      <c r="AD58" s="116">
        <f>IFERROR(VLOOKUP(U58,'Коэфф для прайса 1 оч'!$E$69:$F$82,2,0),"")</f>
        <v>-1.6E-2</v>
      </c>
      <c r="AE58" s="116">
        <f>IFERROR(VLOOKUP(PriceList[[#This Row],[Корпус]],'Коэфф для прайса 1 оч'!$I$10:$J$15,2,0),"")</f>
        <v>0</v>
      </c>
      <c r="AF58" s="95">
        <f t="shared" si="3"/>
        <v>367548</v>
      </c>
      <c r="AG58" s="96">
        <f t="shared" si="4"/>
        <v>10747103.52</v>
      </c>
      <c r="AH58" s="97">
        <v>0</v>
      </c>
      <c r="AI58" s="98">
        <f t="shared" si="5"/>
        <v>367548</v>
      </c>
      <c r="AJ58" s="99">
        <f t="shared" si="6"/>
        <v>10747103.52</v>
      </c>
      <c r="AK58" s="84" t="s">
        <v>71</v>
      </c>
      <c r="AL58" s="91">
        <v>0.1</v>
      </c>
      <c r="AM58" s="287">
        <f>PriceList[[#This Row],[ИТОГ Цена за кв.м, руб]]*(1+PriceList[[#This Row],[Максимальная скидка]])</f>
        <v>404302.80000000005</v>
      </c>
      <c r="AN58" s="287">
        <f>PriceList[[#This Row],[Цена за кв.м. в CRM]]*PriceList[[#This Row],[Площадь, кв.м]]</f>
        <v>11821813.872000001</v>
      </c>
      <c r="AO58" s="287">
        <v>6000</v>
      </c>
      <c r="AP58" s="335">
        <f>PriceList[[#This Row],[Цена за кв.м. в CRM]]+PriceList[[#This Row],[Бронь]]</f>
        <v>410302.80000000005</v>
      </c>
      <c r="AQ58" s="335">
        <f>PriceList[[#This Row],[Цена за кв.м. в сайт]]*PriceList[[#This Row],[Площадь, кв.м]]</f>
        <v>11997253.872000001</v>
      </c>
      <c r="AR58" s="84" t="str">
        <f t="shared" si="7"/>
        <v>С1-149</v>
      </c>
      <c r="AS58" s="88" t="str">
        <f t="shared" si="8"/>
        <v>Ст</v>
      </c>
      <c r="AT58" s="89">
        <f t="shared" si="9"/>
        <v>29.24</v>
      </c>
      <c r="AU58" s="99">
        <f>PriceList[[#This Row],[Цена за кв.м. в CRM]]</f>
        <v>404302.80000000005</v>
      </c>
      <c r="AV58" s="100" t="str">
        <f t="shared" si="10"/>
        <v>Резерв</v>
      </c>
      <c r="AW58" s="99"/>
      <c r="AX58" s="342"/>
      <c r="AZ58" s="353">
        <f>(PriceList[[#This Row],[Цена за кв.м. в сайт]])+$AZ$1</f>
        <v>410802.80000000005</v>
      </c>
      <c r="BA58" s="353">
        <f>AZ58*PriceList[[#This Row],[Площадь, кв.м]]</f>
        <v>12011873.872000001</v>
      </c>
      <c r="BB58" s="346">
        <f>BA58-PriceList[[#This Row],[Стоимость, руб для сбронированием]]</f>
        <v>14620</v>
      </c>
      <c r="BC58" s="14"/>
      <c r="BD58" s="345">
        <f t="shared" si="11"/>
        <v>410800</v>
      </c>
      <c r="BE58" s="353">
        <f>BD58*PriceList[[#This Row],[Площадь, кв.м]]</f>
        <v>12011792</v>
      </c>
      <c r="BF58" s="14"/>
      <c r="BG58" s="345">
        <f>BE58-$BG$1*PriceList[[#This Row],[Площадь, кв.м]]</f>
        <v>11836352</v>
      </c>
      <c r="BH58" s="353">
        <f t="shared" si="12"/>
        <v>175440</v>
      </c>
      <c r="BI58" s="345">
        <f>BG58/PriceList[[#This Row],[Площадь, кв.м]]</f>
        <v>404800</v>
      </c>
      <c r="BJ58" s="355">
        <f t="shared" si="13"/>
        <v>1.4822134387351778E-2</v>
      </c>
      <c r="BL58" s="345"/>
      <c r="BM58" s="353"/>
    </row>
    <row r="59" spans="1:65" ht="14.25" hidden="1" customHeight="1">
      <c r="A59" s="84">
        <v>15</v>
      </c>
      <c r="B59" s="84" t="s">
        <v>92</v>
      </c>
      <c r="C59" s="85">
        <v>15</v>
      </c>
      <c r="D59" s="85" t="s">
        <v>64</v>
      </c>
      <c r="E59" s="86">
        <v>2</v>
      </c>
      <c r="F59" s="84">
        <v>2</v>
      </c>
      <c r="G59" s="87">
        <v>30.6</v>
      </c>
      <c r="H59" s="88" t="s">
        <v>1</v>
      </c>
      <c r="I59" s="88" t="s">
        <v>1</v>
      </c>
      <c r="J59" s="89">
        <v>5.86</v>
      </c>
      <c r="K59" s="89">
        <f t="shared" si="0"/>
        <v>1.76</v>
      </c>
      <c r="L59" s="89">
        <f t="shared" si="1"/>
        <v>24.740000000000002</v>
      </c>
      <c r="M59" s="89">
        <f t="shared" si="2"/>
        <v>26.500000000000004</v>
      </c>
      <c r="N59" s="90" t="s">
        <v>65</v>
      </c>
      <c r="O59" s="90" t="s">
        <v>66</v>
      </c>
      <c r="P59" s="90" t="s">
        <v>67</v>
      </c>
      <c r="Q59" s="91" t="s">
        <v>68</v>
      </c>
      <c r="R59" s="92" t="s">
        <v>69</v>
      </c>
      <c r="S59" s="92" t="s">
        <v>1291</v>
      </c>
      <c r="T59" s="93" t="s">
        <v>73</v>
      </c>
      <c r="U59" s="84">
        <v>40</v>
      </c>
      <c r="V59" s="94">
        <f>IFERROR(VLOOKUP(H59,'Коэфф для прайса 1 оч'!$A$3:$C$6,3,0),"")</f>
        <v>327000</v>
      </c>
      <c r="W59" s="91">
        <f>IFERROR(VLOOKUP(E59,'Коэфф для прайса 1 оч'!$A$10:$C$23,3,0),"")</f>
        <v>-1.4999999999999999E-2</v>
      </c>
      <c r="X59" s="116">
        <f>IFERROR(VLOOKUP(N59,'Коэфф для прайса 1 оч'!$E$25:$F$30,2,0),"")</f>
        <v>0.04</v>
      </c>
      <c r="Y59" s="116">
        <f>IFERROR(VLOOKUP(O59,'Коэфф для прайса 1 оч'!$E$32:$F$34,2,0),"")</f>
        <v>0</v>
      </c>
      <c r="Z59" s="116">
        <f>IFERROR(VLOOKUP(P59,'Коэфф для прайса 1 оч'!$E$36:$F$38,2,0),"")</f>
        <v>0.03</v>
      </c>
      <c r="AA59" s="116">
        <f>IFERROR(VLOOKUP(Q59,'Коэфф для прайса 1 оч'!$E$40:$F$43,2,0),"")</f>
        <v>5.0000000000000001E-3</v>
      </c>
      <c r="AB59" s="117">
        <f>IFERROR(VLOOKUP(R59,'Коэфф для прайса 1 оч'!$E$45:$F$59,2,0),"")</f>
        <v>-1.4999999999999999E-2</v>
      </c>
      <c r="AC59" s="116">
        <f>IFERROR(VLOOKUP(T59,'Коэфф для прайса 1 оч'!$E$61:$F$67,2,0),"")</f>
        <v>0</v>
      </c>
      <c r="AD59" s="116">
        <f>IFERROR(VLOOKUP(U59,'Коэфф для прайса 1 оч'!$E$69:$F$82,2,0),"")</f>
        <v>-1.4E-2</v>
      </c>
      <c r="AE59" s="116">
        <f>IFERROR(VLOOKUP(PriceList[[#This Row],[Корпус]],'Коэфф для прайса 1 оч'!$I$10:$J$15,2,0),"")</f>
        <v>0</v>
      </c>
      <c r="AF59" s="95">
        <f t="shared" si="3"/>
        <v>337137</v>
      </c>
      <c r="AG59" s="96">
        <f t="shared" si="4"/>
        <v>10316392.200000001</v>
      </c>
      <c r="AH59" s="97">
        <v>0</v>
      </c>
      <c r="AI59" s="98">
        <f t="shared" si="5"/>
        <v>337137</v>
      </c>
      <c r="AJ59" s="99">
        <f t="shared" si="6"/>
        <v>10316392.200000001</v>
      </c>
      <c r="AK59" s="84" t="s">
        <v>71</v>
      </c>
      <c r="AL59" s="91">
        <v>0.1</v>
      </c>
      <c r="AM59" s="287">
        <f>PriceList[[#This Row],[ИТОГ Цена за кв.м, руб]]*(1+PriceList[[#This Row],[Максимальная скидка]])</f>
        <v>370850.7</v>
      </c>
      <c r="AN59" s="287">
        <f>PriceList[[#This Row],[Цена за кв.м. в CRM]]*PriceList[[#This Row],[Площадь, кв.м]]</f>
        <v>11348031.420000002</v>
      </c>
      <c r="AO59" s="287">
        <v>6000</v>
      </c>
      <c r="AP59" s="335">
        <f>PriceList[[#This Row],[Цена за кв.м. в CRM]]+PriceList[[#This Row],[Бронь]]</f>
        <v>376850.7</v>
      </c>
      <c r="AQ59" s="335">
        <f>PriceList[[#This Row],[Цена за кв.м. в сайт]]*PriceList[[#This Row],[Площадь, кв.м]]</f>
        <v>11531631.420000002</v>
      </c>
      <c r="AR59" s="84" t="str">
        <f t="shared" si="7"/>
        <v>С1-15</v>
      </c>
      <c r="AS59" s="88" t="str">
        <f t="shared" si="8"/>
        <v>Ст</v>
      </c>
      <c r="AT59" s="89">
        <f t="shared" si="9"/>
        <v>30.6</v>
      </c>
      <c r="AU59" s="99">
        <f>PriceList[[#This Row],[Цена за кв.м. в CRM]]</f>
        <v>370850.7</v>
      </c>
      <c r="AV59" s="100" t="str">
        <f t="shared" si="10"/>
        <v>Резерв</v>
      </c>
      <c r="AW59" s="99"/>
      <c r="AX59" s="342"/>
      <c r="AZ59" s="353">
        <f>(PriceList[[#This Row],[Цена за кв.м. в сайт]])+$AZ$1</f>
        <v>377350.7</v>
      </c>
      <c r="BA59" s="353">
        <f>AZ59*PriceList[[#This Row],[Площадь, кв.м]]</f>
        <v>11546931.420000002</v>
      </c>
      <c r="BB59" s="346">
        <f>BA59-PriceList[[#This Row],[Стоимость, руб для сбронированием]]</f>
        <v>15300</v>
      </c>
      <c r="BC59" s="14"/>
      <c r="BD59" s="345">
        <f t="shared" si="11"/>
        <v>377400</v>
      </c>
      <c r="BE59" s="353">
        <f>BD59*PriceList[[#This Row],[Площадь, кв.м]]</f>
        <v>11548440</v>
      </c>
      <c r="BF59" s="14"/>
      <c r="BG59" s="345">
        <f>BE59-$BG$1*PriceList[[#This Row],[Площадь, кв.м]]</f>
        <v>11364840</v>
      </c>
      <c r="BH59" s="353">
        <f t="shared" si="12"/>
        <v>183600</v>
      </c>
      <c r="BI59" s="345">
        <f>BG59/PriceList[[#This Row],[Площадь, кв.м]]</f>
        <v>371400</v>
      </c>
      <c r="BJ59" s="355">
        <f t="shared" si="13"/>
        <v>1.6155088852988692E-2</v>
      </c>
      <c r="BL59" s="345"/>
      <c r="BM59" s="353"/>
    </row>
    <row r="60" spans="1:65" ht="14.25" hidden="1" customHeight="1">
      <c r="A60" s="84">
        <v>150</v>
      </c>
      <c r="B60" s="84" t="s">
        <v>237</v>
      </c>
      <c r="C60" s="85">
        <v>150</v>
      </c>
      <c r="D60" s="85" t="s">
        <v>64</v>
      </c>
      <c r="E60" s="86">
        <v>5</v>
      </c>
      <c r="F60" s="84">
        <v>13</v>
      </c>
      <c r="G60" s="87">
        <v>29.24</v>
      </c>
      <c r="H60" s="88" t="s">
        <v>1</v>
      </c>
      <c r="I60" s="88" t="s">
        <v>1</v>
      </c>
      <c r="J60" s="89">
        <v>4.25</v>
      </c>
      <c r="K60" s="89">
        <f t="shared" si="0"/>
        <v>1.28</v>
      </c>
      <c r="L60" s="89">
        <f t="shared" si="1"/>
        <v>24.99</v>
      </c>
      <c r="M60" s="89">
        <f t="shared" si="2"/>
        <v>26.27</v>
      </c>
      <c r="N60" s="90" t="s">
        <v>65</v>
      </c>
      <c r="O60" s="90" t="s">
        <v>66</v>
      </c>
      <c r="P60" s="90" t="s">
        <v>67</v>
      </c>
      <c r="Q60" s="91" t="s">
        <v>94</v>
      </c>
      <c r="R60" s="92" t="s">
        <v>116</v>
      </c>
      <c r="S60" s="92" t="s">
        <v>116</v>
      </c>
      <c r="T60" s="93" t="s">
        <v>73</v>
      </c>
      <c r="U60" s="84">
        <v>42</v>
      </c>
      <c r="V60" s="94">
        <f>IFERROR(VLOOKUP(H60,'Коэфф для прайса 1 оч'!$A$3:$C$6,3,0),"")</f>
        <v>327000</v>
      </c>
      <c r="W60" s="91">
        <f>IFERROR(VLOOKUP(E60,'Коэфф для прайса 1 оч'!$A$10:$C$23,3,0),"")</f>
        <v>5.0000000000000001E-3</v>
      </c>
      <c r="X60" s="116">
        <f>IFERROR(VLOOKUP(N60,'Коэфф для прайса 1 оч'!$E$25:$F$30,2,0),"")</f>
        <v>0.04</v>
      </c>
      <c r="Y60" s="116">
        <f>IFERROR(VLOOKUP(O60,'Коэфф для прайса 1 оч'!$E$32:$F$34,2,0),"")</f>
        <v>0</v>
      </c>
      <c r="Z60" s="116">
        <f>IFERROR(VLOOKUP(P60,'Коэфф для прайса 1 оч'!$E$36:$F$38,2,0),"")</f>
        <v>0.03</v>
      </c>
      <c r="AA60" s="116">
        <f>IFERROR(VLOOKUP(Q60,'Коэфф для прайса 1 оч'!$E$40:$F$43,2,0),"")</f>
        <v>0</v>
      </c>
      <c r="AB60" s="117">
        <f>IFERROR(VLOOKUP(R60,'Коэфф для прайса 1 оч'!$E$45:$F$59,2,0),"")</f>
        <v>7.0000000000000007E-2</v>
      </c>
      <c r="AC60" s="116">
        <f>IFERROR(VLOOKUP(T60,'Коэфф для прайса 1 оч'!$E$61:$F$67,2,0),"")</f>
        <v>0</v>
      </c>
      <c r="AD60" s="116">
        <f>IFERROR(VLOOKUP(U60,'Коэфф для прайса 1 оч'!$E$69:$F$82,2,0),"")</f>
        <v>-1.6E-2</v>
      </c>
      <c r="AE60" s="116">
        <f>IFERROR(VLOOKUP(PriceList[[#This Row],[Корпус]],'Коэфф для прайса 1 оч'!$I$10:$J$15,2,0),"")</f>
        <v>0</v>
      </c>
      <c r="AF60" s="95">
        <f t="shared" si="3"/>
        <v>369183</v>
      </c>
      <c r="AG60" s="96">
        <f t="shared" si="4"/>
        <v>10794910.92</v>
      </c>
      <c r="AH60" s="97">
        <v>0</v>
      </c>
      <c r="AI60" s="98">
        <f t="shared" si="5"/>
        <v>369183</v>
      </c>
      <c r="AJ60" s="99">
        <f t="shared" si="6"/>
        <v>10794910.92</v>
      </c>
      <c r="AK60" s="84" t="s">
        <v>71</v>
      </c>
      <c r="AL60" s="91">
        <v>0.1</v>
      </c>
      <c r="AM60" s="287">
        <f>PriceList[[#This Row],[ИТОГ Цена за кв.м, руб]]*(1+PriceList[[#This Row],[Максимальная скидка]])</f>
        <v>406101.30000000005</v>
      </c>
      <c r="AN60" s="287">
        <f>PriceList[[#This Row],[Цена за кв.м. в CRM]]*PriceList[[#This Row],[Площадь, кв.м]]</f>
        <v>11874402.012</v>
      </c>
      <c r="AO60" s="287">
        <v>6000</v>
      </c>
      <c r="AP60" s="335">
        <f>PriceList[[#This Row],[Цена за кв.м. в CRM]]+PriceList[[#This Row],[Бронь]]</f>
        <v>412101.30000000005</v>
      </c>
      <c r="AQ60" s="335">
        <f>PriceList[[#This Row],[Цена за кв.м. в сайт]]*PriceList[[#This Row],[Площадь, кв.м]]</f>
        <v>12049842.012</v>
      </c>
      <c r="AR60" s="84" t="str">
        <f t="shared" si="7"/>
        <v>С1-150</v>
      </c>
      <c r="AS60" s="88" t="str">
        <f t="shared" si="8"/>
        <v>Ст</v>
      </c>
      <c r="AT60" s="89">
        <f t="shared" si="9"/>
        <v>29.24</v>
      </c>
      <c r="AU60" s="99">
        <f>PriceList[[#This Row],[Цена за кв.м. в CRM]]</f>
        <v>406101.30000000005</v>
      </c>
      <c r="AV60" s="100" t="str">
        <f t="shared" si="10"/>
        <v>Резерв</v>
      </c>
      <c r="AW60" s="99"/>
      <c r="AX60" s="342"/>
      <c r="AZ60" s="353">
        <f>(PriceList[[#This Row],[Цена за кв.м. в сайт]])+$AZ$1</f>
        <v>412601.30000000005</v>
      </c>
      <c r="BA60" s="353">
        <f>AZ60*PriceList[[#This Row],[Площадь, кв.м]]</f>
        <v>12064462.012</v>
      </c>
      <c r="BB60" s="346">
        <f>BA60-PriceList[[#This Row],[Стоимость, руб для сбронированием]]</f>
        <v>14620</v>
      </c>
      <c r="BC60" s="14"/>
      <c r="BD60" s="345">
        <f t="shared" si="11"/>
        <v>412600</v>
      </c>
      <c r="BE60" s="353">
        <f>BD60*PriceList[[#This Row],[Площадь, кв.м]]</f>
        <v>12064424</v>
      </c>
      <c r="BF60" s="14"/>
      <c r="BG60" s="345">
        <f>BE60-$BG$1*PriceList[[#This Row],[Площадь, кв.м]]</f>
        <v>11888984</v>
      </c>
      <c r="BH60" s="353">
        <f t="shared" si="12"/>
        <v>175440</v>
      </c>
      <c r="BI60" s="345">
        <f>BG60/PriceList[[#This Row],[Площадь, кв.м]]</f>
        <v>406600</v>
      </c>
      <c r="BJ60" s="355">
        <f t="shared" si="13"/>
        <v>1.4756517461878997E-2</v>
      </c>
      <c r="BL60" s="345"/>
      <c r="BM60" s="353"/>
    </row>
    <row r="61" spans="1:65" ht="14.25" hidden="1" customHeight="1">
      <c r="A61" s="84">
        <v>151</v>
      </c>
      <c r="B61" s="84" t="s">
        <v>238</v>
      </c>
      <c r="C61" s="85">
        <v>151</v>
      </c>
      <c r="D61" s="85" t="s">
        <v>64</v>
      </c>
      <c r="E61" s="86">
        <v>5</v>
      </c>
      <c r="F61" s="84">
        <v>14</v>
      </c>
      <c r="G61" s="87">
        <v>29.24</v>
      </c>
      <c r="H61" s="88" t="s">
        <v>1</v>
      </c>
      <c r="I61" s="88" t="s">
        <v>1</v>
      </c>
      <c r="J61" s="89">
        <v>4.25</v>
      </c>
      <c r="K61" s="89">
        <f t="shared" si="0"/>
        <v>1.28</v>
      </c>
      <c r="L61" s="89">
        <f t="shared" si="1"/>
        <v>24.99</v>
      </c>
      <c r="M61" s="89">
        <f t="shared" si="2"/>
        <v>26.27</v>
      </c>
      <c r="N61" s="90" t="s">
        <v>65</v>
      </c>
      <c r="O61" s="90" t="s">
        <v>66</v>
      </c>
      <c r="P61" s="90" t="s">
        <v>67</v>
      </c>
      <c r="Q61" s="91" t="s">
        <v>94</v>
      </c>
      <c r="R61" s="92" t="s">
        <v>116</v>
      </c>
      <c r="S61" s="92" t="s">
        <v>116</v>
      </c>
      <c r="T61" s="93" t="s">
        <v>73</v>
      </c>
      <c r="U61" s="84">
        <v>42</v>
      </c>
      <c r="V61" s="94">
        <f>IFERROR(VLOOKUP(H61,'Коэфф для прайса 1 оч'!$A$3:$C$6,3,0),"")</f>
        <v>327000</v>
      </c>
      <c r="W61" s="91">
        <f>IFERROR(VLOOKUP(E61,'Коэфф для прайса 1 оч'!$A$10:$C$23,3,0),"")</f>
        <v>5.0000000000000001E-3</v>
      </c>
      <c r="X61" s="116">
        <f>IFERROR(VLOOKUP(N61,'Коэфф для прайса 1 оч'!$E$25:$F$30,2,0),"")</f>
        <v>0.04</v>
      </c>
      <c r="Y61" s="116">
        <f>IFERROR(VLOOKUP(O61,'Коэфф для прайса 1 оч'!$E$32:$F$34,2,0),"")</f>
        <v>0</v>
      </c>
      <c r="Z61" s="116">
        <f>IFERROR(VLOOKUP(P61,'Коэфф для прайса 1 оч'!$E$36:$F$38,2,0),"")</f>
        <v>0.03</v>
      </c>
      <c r="AA61" s="116">
        <f>IFERROR(VLOOKUP(Q61,'Коэфф для прайса 1 оч'!$E$40:$F$43,2,0),"")</f>
        <v>0</v>
      </c>
      <c r="AB61" s="117">
        <f>IFERROR(VLOOKUP(R61,'Коэфф для прайса 1 оч'!$E$45:$F$59,2,0),"")</f>
        <v>7.0000000000000007E-2</v>
      </c>
      <c r="AC61" s="116">
        <f>IFERROR(VLOOKUP(T61,'Коэфф для прайса 1 оч'!$E$61:$F$67,2,0),"")</f>
        <v>0</v>
      </c>
      <c r="AD61" s="116">
        <f>IFERROR(VLOOKUP(U61,'Коэфф для прайса 1 оч'!$E$69:$F$82,2,0),"")</f>
        <v>-1.6E-2</v>
      </c>
      <c r="AE61" s="116">
        <f>IFERROR(VLOOKUP(PriceList[[#This Row],[Корпус]],'Коэфф для прайса 1 оч'!$I$10:$J$15,2,0),"")</f>
        <v>0</v>
      </c>
      <c r="AF61" s="95">
        <f t="shared" si="3"/>
        <v>369183</v>
      </c>
      <c r="AG61" s="96">
        <f t="shared" si="4"/>
        <v>10794910.92</v>
      </c>
      <c r="AH61" s="97">
        <v>0</v>
      </c>
      <c r="AI61" s="98">
        <f t="shared" si="5"/>
        <v>369183</v>
      </c>
      <c r="AJ61" s="99">
        <f t="shared" si="6"/>
        <v>10794910.92</v>
      </c>
      <c r="AK61" s="84" t="s">
        <v>71</v>
      </c>
      <c r="AL61" s="91">
        <v>0.1</v>
      </c>
      <c r="AM61" s="287">
        <f>PriceList[[#This Row],[ИТОГ Цена за кв.м, руб]]*(1+PriceList[[#This Row],[Максимальная скидка]])</f>
        <v>406101.30000000005</v>
      </c>
      <c r="AN61" s="287">
        <f>PriceList[[#This Row],[Цена за кв.м. в CRM]]*PriceList[[#This Row],[Площадь, кв.м]]</f>
        <v>11874402.012</v>
      </c>
      <c r="AO61" s="287">
        <v>6000</v>
      </c>
      <c r="AP61" s="335">
        <f>PriceList[[#This Row],[Цена за кв.м. в CRM]]+PriceList[[#This Row],[Бронь]]</f>
        <v>412101.30000000005</v>
      </c>
      <c r="AQ61" s="335">
        <f>PriceList[[#This Row],[Цена за кв.м. в сайт]]*PriceList[[#This Row],[Площадь, кв.м]]</f>
        <v>12049842.012</v>
      </c>
      <c r="AR61" s="84" t="str">
        <f t="shared" si="7"/>
        <v>С1-151</v>
      </c>
      <c r="AS61" s="88" t="str">
        <f t="shared" si="8"/>
        <v>Ст</v>
      </c>
      <c r="AT61" s="89">
        <f t="shared" si="9"/>
        <v>29.24</v>
      </c>
      <c r="AU61" s="99">
        <f>PriceList[[#This Row],[Цена за кв.м. в CRM]]</f>
        <v>406101.30000000005</v>
      </c>
      <c r="AV61" s="100" t="str">
        <f t="shared" si="10"/>
        <v>Резерв</v>
      </c>
      <c r="AW61" s="99"/>
      <c r="AX61" s="342"/>
      <c r="AZ61" s="353">
        <f>(PriceList[[#This Row],[Цена за кв.м. в сайт]])+$AZ$1</f>
        <v>412601.30000000005</v>
      </c>
      <c r="BA61" s="353">
        <f>AZ61*PriceList[[#This Row],[Площадь, кв.м]]</f>
        <v>12064462.012</v>
      </c>
      <c r="BB61" s="346">
        <f>BA61-PriceList[[#This Row],[Стоимость, руб для сбронированием]]</f>
        <v>14620</v>
      </c>
      <c r="BC61" s="14"/>
      <c r="BD61" s="345">
        <f t="shared" si="11"/>
        <v>412600</v>
      </c>
      <c r="BE61" s="353">
        <f>BD61*PriceList[[#This Row],[Площадь, кв.м]]</f>
        <v>12064424</v>
      </c>
      <c r="BF61" s="14"/>
      <c r="BG61" s="345">
        <f>BE61-$BG$1*PriceList[[#This Row],[Площадь, кв.м]]</f>
        <v>11888984</v>
      </c>
      <c r="BH61" s="353">
        <f t="shared" si="12"/>
        <v>175440</v>
      </c>
      <c r="BI61" s="345">
        <f>BG61/PriceList[[#This Row],[Площадь, кв.м]]</f>
        <v>406600</v>
      </c>
      <c r="BJ61" s="355">
        <f t="shared" si="13"/>
        <v>1.4756517461878997E-2</v>
      </c>
      <c r="BL61" s="345"/>
      <c r="BM61" s="353"/>
    </row>
    <row r="62" spans="1:65" ht="14.25" hidden="1" customHeight="1">
      <c r="A62" s="84">
        <v>152</v>
      </c>
      <c r="B62" s="84" t="s">
        <v>239</v>
      </c>
      <c r="C62" s="85">
        <v>152</v>
      </c>
      <c r="D62" s="85" t="s">
        <v>64</v>
      </c>
      <c r="E62" s="86">
        <v>5</v>
      </c>
      <c r="F62" s="84">
        <v>15</v>
      </c>
      <c r="G62" s="87">
        <v>53.23</v>
      </c>
      <c r="H62" s="88" t="s">
        <v>2</v>
      </c>
      <c r="I62" s="88" t="s">
        <v>19</v>
      </c>
      <c r="J62" s="89">
        <v>4.76</v>
      </c>
      <c r="K62" s="89">
        <f t="shared" si="0"/>
        <v>1.43</v>
      </c>
      <c r="L62" s="89">
        <f t="shared" si="1"/>
        <v>48.47</v>
      </c>
      <c r="M62" s="89">
        <f t="shared" si="2"/>
        <v>49.9</v>
      </c>
      <c r="N62" s="90" t="s">
        <v>82</v>
      </c>
      <c r="O62" s="90" t="s">
        <v>66</v>
      </c>
      <c r="P62" s="90" t="s">
        <v>67</v>
      </c>
      <c r="Q62" s="91" t="s">
        <v>94</v>
      </c>
      <c r="R62" s="92" t="s">
        <v>116</v>
      </c>
      <c r="S62" s="92" t="s">
        <v>116</v>
      </c>
      <c r="T62" s="93" t="s">
        <v>73</v>
      </c>
      <c r="U62" s="84">
        <v>42</v>
      </c>
      <c r="V62" s="94">
        <f>IFERROR(VLOOKUP(H62,'Коэфф для прайса 1 оч'!$A$3:$C$6,3,0),"")</f>
        <v>313920</v>
      </c>
      <c r="W62" s="91">
        <f>IFERROR(VLOOKUP(E62,'Коэфф для прайса 1 оч'!$A$10:$C$23,3,0),"")</f>
        <v>5.0000000000000001E-3</v>
      </c>
      <c r="X62" s="116">
        <f>IFERROR(VLOOKUP(N62,'Коэфф для прайса 1 оч'!$E$25:$F$30,2,0),"")</f>
        <v>-0.01</v>
      </c>
      <c r="Y62" s="116">
        <f>IFERROR(VLOOKUP(O62,'Коэфф для прайса 1 оч'!$E$32:$F$34,2,0),"")</f>
        <v>0</v>
      </c>
      <c r="Z62" s="116">
        <f>IFERROR(VLOOKUP(P62,'Коэфф для прайса 1 оч'!$E$36:$F$38,2,0),"")</f>
        <v>0.03</v>
      </c>
      <c r="AA62" s="116">
        <f>IFERROR(VLOOKUP(Q62,'Коэфф для прайса 1 оч'!$E$40:$F$43,2,0),"")</f>
        <v>0</v>
      </c>
      <c r="AB62" s="117">
        <f>IFERROR(VLOOKUP(R62,'Коэфф для прайса 1 оч'!$E$45:$F$59,2,0),"")</f>
        <v>7.0000000000000007E-2</v>
      </c>
      <c r="AC62" s="116">
        <f>IFERROR(VLOOKUP(T62,'Коэфф для прайса 1 оч'!$E$61:$F$67,2,0),"")</f>
        <v>0</v>
      </c>
      <c r="AD62" s="116">
        <f>IFERROR(VLOOKUP(U62,'Коэфф для прайса 1 оч'!$E$69:$F$82,2,0),"")</f>
        <v>-1.6E-2</v>
      </c>
      <c r="AE62" s="116">
        <f>IFERROR(VLOOKUP(PriceList[[#This Row],[Корпус]],'Коэфф для прайса 1 оч'!$I$10:$J$15,2,0),"")</f>
        <v>0</v>
      </c>
      <c r="AF62" s="95">
        <f t="shared" si="3"/>
        <v>338719.68</v>
      </c>
      <c r="AG62" s="96">
        <f t="shared" si="4"/>
        <v>18030048.566399999</v>
      </c>
      <c r="AH62" s="97">
        <v>0</v>
      </c>
      <c r="AI62" s="98">
        <f t="shared" si="5"/>
        <v>338719.68</v>
      </c>
      <c r="AJ62" s="99">
        <f t="shared" si="6"/>
        <v>18030048.566399999</v>
      </c>
      <c r="AK62" s="84" t="s">
        <v>71</v>
      </c>
      <c r="AL62" s="91">
        <v>0.1</v>
      </c>
      <c r="AM62" s="287">
        <f>PriceList[[#This Row],[ИТОГ Цена за кв.м, руб]]*(1+PriceList[[#This Row],[Максимальная скидка]])</f>
        <v>372591.64800000004</v>
      </c>
      <c r="AN62" s="287">
        <f>PriceList[[#This Row],[Цена за кв.м. в CRM]]*PriceList[[#This Row],[Площадь, кв.м]]</f>
        <v>19833053.423040003</v>
      </c>
      <c r="AO62" s="287">
        <v>6000</v>
      </c>
      <c r="AP62" s="335">
        <f>PriceList[[#This Row],[Цена за кв.м. в CRM]]+PriceList[[#This Row],[Бронь]]</f>
        <v>378591.64800000004</v>
      </c>
      <c r="AQ62" s="335">
        <f>PriceList[[#This Row],[Цена за кв.м. в сайт]]*PriceList[[#This Row],[Площадь, кв.м]]</f>
        <v>20152433.423040003</v>
      </c>
      <c r="AR62" s="84" t="str">
        <f t="shared" si="7"/>
        <v>С1-152</v>
      </c>
      <c r="AS62" s="88" t="str">
        <f t="shared" si="8"/>
        <v>1К</v>
      </c>
      <c r="AT62" s="89">
        <f t="shared" si="9"/>
        <v>53.23</v>
      </c>
      <c r="AU62" s="99">
        <f>PriceList[[#This Row],[Цена за кв.м. в CRM]]</f>
        <v>372591.64800000004</v>
      </c>
      <c r="AV62" s="100" t="str">
        <f t="shared" si="10"/>
        <v>Резерв</v>
      </c>
      <c r="AW62" s="99"/>
      <c r="AX62" s="342"/>
      <c r="AZ62" s="353">
        <f>(PriceList[[#This Row],[Цена за кв.м. в сайт]])+$AZ$1</f>
        <v>379091.64800000004</v>
      </c>
      <c r="BA62" s="353">
        <f>AZ62*PriceList[[#This Row],[Площадь, кв.м]]</f>
        <v>20179048.423040003</v>
      </c>
      <c r="BB62" s="346">
        <f>BA62-PriceList[[#This Row],[Стоимость, руб для сбронированием]]</f>
        <v>26615</v>
      </c>
      <c r="BC62" s="14"/>
      <c r="BD62" s="345">
        <f t="shared" si="11"/>
        <v>379100</v>
      </c>
      <c r="BE62" s="353">
        <f>BD62*PriceList[[#This Row],[Площадь, кв.м]]</f>
        <v>20179493</v>
      </c>
      <c r="BF62" s="14"/>
      <c r="BG62" s="345">
        <f>BE62-$BG$1*PriceList[[#This Row],[Площадь, кв.м]]</f>
        <v>19860113</v>
      </c>
      <c r="BH62" s="353">
        <f t="shared" si="12"/>
        <v>319380</v>
      </c>
      <c r="BI62" s="345">
        <f>BG62/PriceList[[#This Row],[Площадь, кв.м]]</f>
        <v>373100</v>
      </c>
      <c r="BJ62" s="355">
        <f t="shared" si="13"/>
        <v>1.6081479496113642E-2</v>
      </c>
      <c r="BL62" s="345"/>
      <c r="BM62" s="353"/>
    </row>
    <row r="63" spans="1:65" ht="14.25" hidden="1" customHeight="1">
      <c r="A63" s="84">
        <v>153</v>
      </c>
      <c r="B63" s="84" t="s">
        <v>240</v>
      </c>
      <c r="C63" s="85">
        <v>153</v>
      </c>
      <c r="D63" s="85" t="s">
        <v>64</v>
      </c>
      <c r="E63" s="86">
        <v>5</v>
      </c>
      <c r="F63" s="84">
        <v>16</v>
      </c>
      <c r="G63" s="87">
        <v>30.85</v>
      </c>
      <c r="H63" s="88" t="s">
        <v>1</v>
      </c>
      <c r="I63" s="88" t="s">
        <v>1</v>
      </c>
      <c r="J63" s="89">
        <v>6.11</v>
      </c>
      <c r="K63" s="89">
        <f t="shared" si="0"/>
        <v>1.83</v>
      </c>
      <c r="L63" s="89">
        <f t="shared" si="1"/>
        <v>24.740000000000002</v>
      </c>
      <c r="M63" s="89">
        <f t="shared" si="2"/>
        <v>26.57</v>
      </c>
      <c r="N63" s="90" t="s">
        <v>65</v>
      </c>
      <c r="O63" s="90" t="s">
        <v>66</v>
      </c>
      <c r="P63" s="90" t="s">
        <v>67</v>
      </c>
      <c r="Q63" s="91" t="s">
        <v>68</v>
      </c>
      <c r="R63" s="92" t="s">
        <v>116</v>
      </c>
      <c r="S63" s="92" t="s">
        <v>116</v>
      </c>
      <c r="T63" s="93" t="s">
        <v>73</v>
      </c>
      <c r="U63" s="84">
        <v>42</v>
      </c>
      <c r="V63" s="94">
        <f>IFERROR(VLOOKUP(H63,'Коэфф для прайса 1 оч'!$A$3:$C$6,3,0),"")</f>
        <v>327000</v>
      </c>
      <c r="W63" s="91">
        <f>IFERROR(VLOOKUP(E63,'Коэфф для прайса 1 оч'!$A$10:$C$23,3,0),"")</f>
        <v>5.0000000000000001E-3</v>
      </c>
      <c r="X63" s="116">
        <f>IFERROR(VLOOKUP(N63,'Коэфф для прайса 1 оч'!$E$25:$F$30,2,0),"")</f>
        <v>0.04</v>
      </c>
      <c r="Y63" s="116">
        <f>IFERROR(VLOOKUP(O63,'Коэфф для прайса 1 оч'!$E$32:$F$34,2,0),"")</f>
        <v>0</v>
      </c>
      <c r="Z63" s="116">
        <f>IFERROR(VLOOKUP(P63,'Коэфф для прайса 1 оч'!$E$36:$F$38,2,0),"")</f>
        <v>0.03</v>
      </c>
      <c r="AA63" s="116">
        <f>IFERROR(VLOOKUP(Q63,'Коэфф для прайса 1 оч'!$E$40:$F$43,2,0),"")</f>
        <v>5.0000000000000001E-3</v>
      </c>
      <c r="AB63" s="117">
        <f>IFERROR(VLOOKUP(R63,'Коэфф для прайса 1 оч'!$E$45:$F$59,2,0),"")</f>
        <v>7.0000000000000007E-2</v>
      </c>
      <c r="AC63" s="116">
        <f>IFERROR(VLOOKUP(T63,'Коэфф для прайса 1 оч'!$E$61:$F$67,2,0),"")</f>
        <v>0</v>
      </c>
      <c r="AD63" s="116">
        <f>IFERROR(VLOOKUP(U63,'Коэфф для прайса 1 оч'!$E$69:$F$82,2,0),"")</f>
        <v>-1.6E-2</v>
      </c>
      <c r="AE63" s="116">
        <f>IFERROR(VLOOKUP(PriceList[[#This Row],[Корпус]],'Коэфф для прайса 1 оч'!$I$10:$J$15,2,0),"")</f>
        <v>0</v>
      </c>
      <c r="AF63" s="95">
        <f t="shared" si="3"/>
        <v>370818</v>
      </c>
      <c r="AG63" s="96">
        <f t="shared" si="4"/>
        <v>11439735.300000001</v>
      </c>
      <c r="AH63" s="97">
        <v>0</v>
      </c>
      <c r="AI63" s="98">
        <f t="shared" si="5"/>
        <v>370818</v>
      </c>
      <c r="AJ63" s="99">
        <f t="shared" si="6"/>
        <v>11439735.300000001</v>
      </c>
      <c r="AK63" s="84" t="s">
        <v>71</v>
      </c>
      <c r="AL63" s="91">
        <v>0.1</v>
      </c>
      <c r="AM63" s="287">
        <f>PriceList[[#This Row],[ИТОГ Цена за кв.м, руб]]*(1+PriceList[[#This Row],[Максимальная скидка]])</f>
        <v>407899.80000000005</v>
      </c>
      <c r="AN63" s="287">
        <f>PriceList[[#This Row],[Цена за кв.м. в CRM]]*PriceList[[#This Row],[Площадь, кв.м]]</f>
        <v>12583708.830000002</v>
      </c>
      <c r="AO63" s="287">
        <v>6000</v>
      </c>
      <c r="AP63" s="335">
        <f>PriceList[[#This Row],[Цена за кв.м. в CRM]]+PriceList[[#This Row],[Бронь]]</f>
        <v>413899.80000000005</v>
      </c>
      <c r="AQ63" s="335">
        <f>PriceList[[#This Row],[Цена за кв.м. в сайт]]*PriceList[[#This Row],[Площадь, кв.м]]</f>
        <v>12768808.830000002</v>
      </c>
      <c r="AR63" s="84" t="str">
        <f t="shared" si="7"/>
        <v>С1-153</v>
      </c>
      <c r="AS63" s="88" t="str">
        <f t="shared" si="8"/>
        <v>Ст</v>
      </c>
      <c r="AT63" s="89">
        <f t="shared" si="9"/>
        <v>30.85</v>
      </c>
      <c r="AU63" s="99">
        <f>PriceList[[#This Row],[Цена за кв.м. в CRM]]</f>
        <v>407899.80000000005</v>
      </c>
      <c r="AV63" s="100" t="str">
        <f t="shared" si="10"/>
        <v>Резерв</v>
      </c>
      <c r="AW63" s="99"/>
      <c r="AX63" s="342"/>
      <c r="AZ63" s="353">
        <f>(PriceList[[#This Row],[Цена за кв.м. в сайт]])+$AZ$1</f>
        <v>414399.80000000005</v>
      </c>
      <c r="BA63" s="353">
        <f>AZ63*PriceList[[#This Row],[Площадь, кв.м]]</f>
        <v>12784233.830000002</v>
      </c>
      <c r="BB63" s="346">
        <f>BA63-PriceList[[#This Row],[Стоимость, руб для сбронированием]]</f>
        <v>15425</v>
      </c>
      <c r="BC63" s="14"/>
      <c r="BD63" s="345">
        <f t="shared" si="11"/>
        <v>414400</v>
      </c>
      <c r="BE63" s="353">
        <f>BD63*PriceList[[#This Row],[Площадь, кв.м]]</f>
        <v>12784240</v>
      </c>
      <c r="BF63" s="14"/>
      <c r="BG63" s="345">
        <f>BE63-$BG$1*PriceList[[#This Row],[Площадь, кв.м]]</f>
        <v>12599140</v>
      </c>
      <c r="BH63" s="353">
        <f t="shared" si="12"/>
        <v>185100</v>
      </c>
      <c r="BI63" s="345">
        <f>BG63/PriceList[[#This Row],[Площадь, кв.м]]</f>
        <v>408400</v>
      </c>
      <c r="BJ63" s="355">
        <f t="shared" si="13"/>
        <v>1.4691478942213516E-2</v>
      </c>
      <c r="BL63" s="345"/>
      <c r="BM63" s="353"/>
    </row>
    <row r="64" spans="1:65" ht="14.25" hidden="1" customHeight="1">
      <c r="A64" s="84">
        <v>154</v>
      </c>
      <c r="B64" s="84" t="s">
        <v>241</v>
      </c>
      <c r="C64" s="85">
        <v>154</v>
      </c>
      <c r="D64" s="85" t="s">
        <v>64</v>
      </c>
      <c r="E64" s="86">
        <v>5</v>
      </c>
      <c r="F64" s="84">
        <v>17</v>
      </c>
      <c r="G64" s="87">
        <v>30.82</v>
      </c>
      <c r="H64" s="88" t="s">
        <v>1</v>
      </c>
      <c r="I64" s="88" t="s">
        <v>1</v>
      </c>
      <c r="J64" s="89">
        <v>6.08</v>
      </c>
      <c r="K64" s="89">
        <f t="shared" si="0"/>
        <v>1.82</v>
      </c>
      <c r="L64" s="89">
        <f t="shared" si="1"/>
        <v>24.740000000000002</v>
      </c>
      <c r="M64" s="89">
        <f t="shared" si="2"/>
        <v>26.560000000000002</v>
      </c>
      <c r="N64" s="90" t="s">
        <v>65</v>
      </c>
      <c r="O64" s="90" t="s">
        <v>66</v>
      </c>
      <c r="P64" s="90" t="s">
        <v>67</v>
      </c>
      <c r="Q64" s="91" t="s">
        <v>68</v>
      </c>
      <c r="R64" s="92" t="s">
        <v>116</v>
      </c>
      <c r="S64" s="92" t="s">
        <v>116</v>
      </c>
      <c r="T64" s="93" t="s">
        <v>73</v>
      </c>
      <c r="U64" s="84">
        <v>42</v>
      </c>
      <c r="V64" s="94">
        <f>IFERROR(VLOOKUP(H64,'Коэфф для прайса 1 оч'!$A$3:$C$6,3,0),"")</f>
        <v>327000</v>
      </c>
      <c r="W64" s="91">
        <f>IFERROR(VLOOKUP(E64,'Коэфф для прайса 1 оч'!$A$10:$C$23,3,0),"")</f>
        <v>5.0000000000000001E-3</v>
      </c>
      <c r="X64" s="116">
        <f>IFERROR(VLOOKUP(N64,'Коэфф для прайса 1 оч'!$E$25:$F$30,2,0),"")</f>
        <v>0.04</v>
      </c>
      <c r="Y64" s="116">
        <f>IFERROR(VLOOKUP(O64,'Коэфф для прайса 1 оч'!$E$32:$F$34,2,0),"")</f>
        <v>0</v>
      </c>
      <c r="Z64" s="116">
        <f>IFERROR(VLOOKUP(P64,'Коэфф для прайса 1 оч'!$E$36:$F$38,2,0),"")</f>
        <v>0.03</v>
      </c>
      <c r="AA64" s="116">
        <f>IFERROR(VLOOKUP(Q64,'Коэфф для прайса 1 оч'!$E$40:$F$43,2,0),"")</f>
        <v>5.0000000000000001E-3</v>
      </c>
      <c r="AB64" s="117">
        <f>IFERROR(VLOOKUP(R64,'Коэфф для прайса 1 оч'!$E$45:$F$59,2,0),"")</f>
        <v>7.0000000000000007E-2</v>
      </c>
      <c r="AC64" s="116">
        <f>IFERROR(VLOOKUP(T64,'Коэфф для прайса 1 оч'!$E$61:$F$67,2,0),"")</f>
        <v>0</v>
      </c>
      <c r="AD64" s="116">
        <f>IFERROR(VLOOKUP(U64,'Коэфф для прайса 1 оч'!$E$69:$F$82,2,0),"")</f>
        <v>-1.6E-2</v>
      </c>
      <c r="AE64" s="116">
        <f>IFERROR(VLOOKUP(PriceList[[#This Row],[Корпус]],'Коэфф для прайса 1 оч'!$I$10:$J$15,2,0),"")</f>
        <v>0</v>
      </c>
      <c r="AF64" s="95">
        <f t="shared" si="3"/>
        <v>370818</v>
      </c>
      <c r="AG64" s="96">
        <f t="shared" si="4"/>
        <v>11428610.76</v>
      </c>
      <c r="AH64" s="97">
        <v>0</v>
      </c>
      <c r="AI64" s="98">
        <f t="shared" si="5"/>
        <v>370818</v>
      </c>
      <c r="AJ64" s="99">
        <f t="shared" si="6"/>
        <v>11428610.76</v>
      </c>
      <c r="AK64" s="84" t="s">
        <v>71</v>
      </c>
      <c r="AL64" s="91">
        <v>0.1</v>
      </c>
      <c r="AM64" s="287">
        <f>PriceList[[#This Row],[ИТОГ Цена за кв.м, руб]]*(1+PriceList[[#This Row],[Максимальная скидка]])</f>
        <v>407899.80000000005</v>
      </c>
      <c r="AN64" s="287">
        <f>PriceList[[#This Row],[Цена за кв.м. в CRM]]*PriceList[[#This Row],[Площадь, кв.м]]</f>
        <v>12571471.836000001</v>
      </c>
      <c r="AO64" s="287">
        <v>6000</v>
      </c>
      <c r="AP64" s="335">
        <f>PriceList[[#This Row],[Цена за кв.м. в CRM]]+PriceList[[#This Row],[Бронь]]</f>
        <v>413899.80000000005</v>
      </c>
      <c r="AQ64" s="335">
        <f>PriceList[[#This Row],[Цена за кв.м. в сайт]]*PriceList[[#This Row],[Площадь, кв.м]]</f>
        <v>12756391.836000001</v>
      </c>
      <c r="AR64" s="84" t="str">
        <f t="shared" si="7"/>
        <v>С1-154</v>
      </c>
      <c r="AS64" s="88" t="str">
        <f t="shared" si="8"/>
        <v>Ст</v>
      </c>
      <c r="AT64" s="89">
        <f t="shared" si="9"/>
        <v>30.82</v>
      </c>
      <c r="AU64" s="99">
        <f>PriceList[[#This Row],[Цена за кв.м. в CRM]]</f>
        <v>407899.80000000005</v>
      </c>
      <c r="AV64" s="100" t="str">
        <f t="shared" si="10"/>
        <v>Резерв</v>
      </c>
      <c r="AW64" s="99"/>
      <c r="AX64" s="342"/>
      <c r="AZ64" s="353">
        <f>(PriceList[[#This Row],[Цена за кв.м. в сайт]])+$AZ$1</f>
        <v>414399.80000000005</v>
      </c>
      <c r="BA64" s="353">
        <f>AZ64*PriceList[[#This Row],[Площадь, кв.м]]</f>
        <v>12771801.836000001</v>
      </c>
      <c r="BB64" s="346">
        <f>BA64-PriceList[[#This Row],[Стоимость, руб для сбронированием]]</f>
        <v>15410</v>
      </c>
      <c r="BC64" s="14"/>
      <c r="BD64" s="345">
        <f t="shared" si="11"/>
        <v>414400</v>
      </c>
      <c r="BE64" s="353">
        <f>BD64*PriceList[[#This Row],[Площадь, кв.м]]</f>
        <v>12771808</v>
      </c>
      <c r="BF64" s="14"/>
      <c r="BG64" s="345">
        <f>BE64-$BG$1*PriceList[[#This Row],[Площадь, кв.м]]</f>
        <v>12586888</v>
      </c>
      <c r="BH64" s="353">
        <f t="shared" si="12"/>
        <v>184920</v>
      </c>
      <c r="BI64" s="345">
        <f>BG64/PriceList[[#This Row],[Площадь, кв.м]]</f>
        <v>408400</v>
      </c>
      <c r="BJ64" s="355">
        <f t="shared" si="13"/>
        <v>1.4691478942213516E-2</v>
      </c>
      <c r="BL64" s="345"/>
      <c r="BM64" s="353"/>
    </row>
    <row r="65" spans="1:65" ht="14.25" hidden="1" customHeight="1">
      <c r="A65" s="84">
        <v>155</v>
      </c>
      <c r="B65" s="84" t="s">
        <v>242</v>
      </c>
      <c r="C65" s="85">
        <v>155</v>
      </c>
      <c r="D65" s="85" t="s">
        <v>64</v>
      </c>
      <c r="E65" s="86">
        <v>5</v>
      </c>
      <c r="F65" s="84">
        <v>18</v>
      </c>
      <c r="G65" s="87">
        <v>44.75</v>
      </c>
      <c r="H65" s="88" t="s">
        <v>1</v>
      </c>
      <c r="I65" s="88" t="s">
        <v>1</v>
      </c>
      <c r="J65" s="89">
        <v>8.52</v>
      </c>
      <c r="K65" s="89">
        <f t="shared" si="0"/>
        <v>2.56</v>
      </c>
      <c r="L65" s="89">
        <f t="shared" si="1"/>
        <v>36.230000000000004</v>
      </c>
      <c r="M65" s="89">
        <f t="shared" si="2"/>
        <v>38.790000000000006</v>
      </c>
      <c r="N65" s="90" t="s">
        <v>82</v>
      </c>
      <c r="O65" s="90" t="s">
        <v>66</v>
      </c>
      <c r="P65" s="90" t="s">
        <v>67</v>
      </c>
      <c r="Q65" s="91" t="s">
        <v>68</v>
      </c>
      <c r="R65" s="92" t="s">
        <v>116</v>
      </c>
      <c r="S65" s="92" t="s">
        <v>116</v>
      </c>
      <c r="T65" s="93" t="s">
        <v>73</v>
      </c>
      <c r="U65" s="84">
        <v>42</v>
      </c>
      <c r="V65" s="94">
        <f>IFERROR(VLOOKUP(H65,'Коэфф для прайса 1 оч'!$A$3:$C$6,3,0),"")</f>
        <v>327000</v>
      </c>
      <c r="W65" s="91">
        <f>IFERROR(VLOOKUP(E65,'Коэфф для прайса 1 оч'!$A$10:$C$23,3,0),"")</f>
        <v>5.0000000000000001E-3</v>
      </c>
      <c r="X65" s="116">
        <f>IFERROR(VLOOKUP(N65,'Коэфф для прайса 1 оч'!$E$25:$F$30,2,0),"")</f>
        <v>-0.01</v>
      </c>
      <c r="Y65" s="116">
        <f>IFERROR(VLOOKUP(O65,'Коэфф для прайса 1 оч'!$E$32:$F$34,2,0),"")</f>
        <v>0</v>
      </c>
      <c r="Z65" s="116">
        <f>IFERROR(VLOOKUP(P65,'Коэфф для прайса 1 оч'!$E$36:$F$38,2,0),"")</f>
        <v>0.03</v>
      </c>
      <c r="AA65" s="116">
        <f>IFERROR(VLOOKUP(Q65,'Коэфф для прайса 1 оч'!$E$40:$F$43,2,0),"")</f>
        <v>5.0000000000000001E-3</v>
      </c>
      <c r="AB65" s="117">
        <f>IFERROR(VLOOKUP(R65,'Коэфф для прайса 1 оч'!$E$45:$F$59,2,0),"")</f>
        <v>7.0000000000000007E-2</v>
      </c>
      <c r="AC65" s="116">
        <f>IFERROR(VLOOKUP(T65,'Коэфф для прайса 1 оч'!$E$61:$F$67,2,0),"")</f>
        <v>0</v>
      </c>
      <c r="AD65" s="116">
        <f>IFERROR(VLOOKUP(U65,'Коэфф для прайса 1 оч'!$E$69:$F$82,2,0),"")</f>
        <v>-1.6E-2</v>
      </c>
      <c r="AE65" s="116">
        <f>IFERROR(VLOOKUP(PriceList[[#This Row],[Корпус]],'Коэфф для прайса 1 оч'!$I$10:$J$15,2,0),"")</f>
        <v>0</v>
      </c>
      <c r="AF65" s="95">
        <f t="shared" si="3"/>
        <v>354468</v>
      </c>
      <c r="AG65" s="96">
        <f t="shared" si="4"/>
        <v>15862443</v>
      </c>
      <c r="AH65" s="97">
        <v>0</v>
      </c>
      <c r="AI65" s="98">
        <f t="shared" si="5"/>
        <v>354468</v>
      </c>
      <c r="AJ65" s="99">
        <f t="shared" si="6"/>
        <v>15862443</v>
      </c>
      <c r="AK65" s="84" t="s">
        <v>71</v>
      </c>
      <c r="AL65" s="91">
        <v>0.1</v>
      </c>
      <c r="AM65" s="287">
        <f>PriceList[[#This Row],[ИТОГ Цена за кв.м, руб]]*(1+PriceList[[#This Row],[Максимальная скидка]])</f>
        <v>389914.80000000005</v>
      </c>
      <c r="AN65" s="287">
        <f>PriceList[[#This Row],[Цена за кв.м. в CRM]]*PriceList[[#This Row],[Площадь, кв.м]]</f>
        <v>17448687.300000001</v>
      </c>
      <c r="AO65" s="287">
        <v>6000</v>
      </c>
      <c r="AP65" s="335">
        <f>PriceList[[#This Row],[Цена за кв.м. в CRM]]+PriceList[[#This Row],[Бронь]]</f>
        <v>395914.80000000005</v>
      </c>
      <c r="AQ65" s="335">
        <f>PriceList[[#This Row],[Цена за кв.м. в сайт]]*PriceList[[#This Row],[Площадь, кв.м]]</f>
        <v>17717187.300000001</v>
      </c>
      <c r="AR65" s="84" t="str">
        <f t="shared" si="7"/>
        <v>С1-155</v>
      </c>
      <c r="AS65" s="88" t="str">
        <f t="shared" si="8"/>
        <v>Ст</v>
      </c>
      <c r="AT65" s="89">
        <f t="shared" si="9"/>
        <v>44.75</v>
      </c>
      <c r="AU65" s="99">
        <f>PriceList[[#This Row],[Цена за кв.м. в CRM]]</f>
        <v>389914.80000000005</v>
      </c>
      <c r="AV65" s="100" t="str">
        <f t="shared" si="10"/>
        <v>Резерв</v>
      </c>
      <c r="AW65" s="99"/>
      <c r="AX65" s="342"/>
      <c r="AZ65" s="353">
        <f>(PriceList[[#This Row],[Цена за кв.м. в сайт]])+$AZ$1</f>
        <v>396414.80000000005</v>
      </c>
      <c r="BA65" s="353">
        <f>AZ65*PriceList[[#This Row],[Площадь, кв.м]]</f>
        <v>17739562.300000001</v>
      </c>
      <c r="BB65" s="346">
        <f>BA65-PriceList[[#This Row],[Стоимость, руб для сбронированием]]</f>
        <v>22375</v>
      </c>
      <c r="BC65" s="14"/>
      <c r="BD65" s="345">
        <f t="shared" si="11"/>
        <v>396400</v>
      </c>
      <c r="BE65" s="353">
        <f>BD65*PriceList[[#This Row],[Площадь, кв.м]]</f>
        <v>17738900</v>
      </c>
      <c r="BF65" s="14"/>
      <c r="BG65" s="345">
        <f>BE65-$BG$1*PriceList[[#This Row],[Площадь, кв.м]]</f>
        <v>17470400</v>
      </c>
      <c r="BH65" s="353">
        <f t="shared" si="12"/>
        <v>268500</v>
      </c>
      <c r="BI65" s="345">
        <f>BG65/PriceList[[#This Row],[Площадь, кв.м]]</f>
        <v>390400</v>
      </c>
      <c r="BJ65" s="355">
        <f t="shared" si="13"/>
        <v>1.5368852459016393E-2</v>
      </c>
      <c r="BL65" s="345"/>
      <c r="BM65" s="353"/>
    </row>
    <row r="66" spans="1:65" ht="14.25" hidden="1" customHeight="1">
      <c r="A66" s="84">
        <v>156</v>
      </c>
      <c r="B66" s="84" t="s">
        <v>243</v>
      </c>
      <c r="C66" s="85">
        <v>156</v>
      </c>
      <c r="D66" s="85" t="s">
        <v>64</v>
      </c>
      <c r="E66" s="86">
        <v>5</v>
      </c>
      <c r="F66" s="84">
        <v>19</v>
      </c>
      <c r="G66" s="87">
        <v>52.94</v>
      </c>
      <c r="H66" s="88" t="s">
        <v>2</v>
      </c>
      <c r="I66" s="88" t="s">
        <v>19</v>
      </c>
      <c r="J66" s="89">
        <v>14.37</v>
      </c>
      <c r="K66" s="89">
        <f t="shared" si="0"/>
        <v>4.3099999999999996</v>
      </c>
      <c r="L66" s="89">
        <f t="shared" si="1"/>
        <v>38.57</v>
      </c>
      <c r="M66" s="89">
        <f t="shared" si="2"/>
        <v>42.88</v>
      </c>
      <c r="N66" s="90" t="s">
        <v>65</v>
      </c>
      <c r="O66" s="90" t="s">
        <v>66</v>
      </c>
      <c r="P66" s="90" t="s">
        <v>115</v>
      </c>
      <c r="Q66" s="91" t="s">
        <v>68</v>
      </c>
      <c r="R66" s="92" t="s">
        <v>116</v>
      </c>
      <c r="S66" s="92" t="s">
        <v>116</v>
      </c>
      <c r="T66" s="93" t="s">
        <v>73</v>
      </c>
      <c r="U66" s="84">
        <v>42</v>
      </c>
      <c r="V66" s="94">
        <f>IFERROR(VLOOKUP(H66,'Коэфф для прайса 1 оч'!$A$3:$C$6,3,0),"")</f>
        <v>313920</v>
      </c>
      <c r="W66" s="91">
        <f>IFERROR(VLOOKUP(E66,'Коэфф для прайса 1 оч'!$A$10:$C$23,3,0),"")</f>
        <v>5.0000000000000001E-3</v>
      </c>
      <c r="X66" s="116">
        <f>IFERROR(VLOOKUP(N66,'Коэфф для прайса 1 оч'!$E$25:$F$30,2,0),"")</f>
        <v>0.04</v>
      </c>
      <c r="Y66" s="116">
        <f>IFERROR(VLOOKUP(O66,'Коэфф для прайса 1 оч'!$E$32:$F$34,2,0),"")</f>
        <v>0</v>
      </c>
      <c r="Z66" s="116">
        <f>IFERROR(VLOOKUP(P66,'Коэфф для прайса 1 оч'!$E$36:$F$38,2,0),"")</f>
        <v>0</v>
      </c>
      <c r="AA66" s="116">
        <f>IFERROR(VLOOKUP(Q66,'Коэфф для прайса 1 оч'!$E$40:$F$43,2,0),"")</f>
        <v>5.0000000000000001E-3</v>
      </c>
      <c r="AB66" s="117">
        <f>IFERROR(VLOOKUP(R66,'Коэфф для прайса 1 оч'!$E$45:$F$59,2,0),"")</f>
        <v>7.0000000000000007E-2</v>
      </c>
      <c r="AC66" s="116">
        <f>IFERROR(VLOOKUP(T66,'Коэфф для прайса 1 оч'!$E$61:$F$67,2,0),"")</f>
        <v>0</v>
      </c>
      <c r="AD66" s="116">
        <f>IFERROR(VLOOKUP(U66,'Коэфф для прайса 1 оч'!$E$69:$F$82,2,0),"")</f>
        <v>-1.6E-2</v>
      </c>
      <c r="AE66" s="116">
        <f>IFERROR(VLOOKUP(PriceList[[#This Row],[Корпус]],'Коэфф для прайса 1 оч'!$I$10:$J$15,2,0),"")</f>
        <v>0</v>
      </c>
      <c r="AF66" s="95">
        <f t="shared" si="3"/>
        <v>346567.67999999999</v>
      </c>
      <c r="AG66" s="96">
        <f t="shared" si="4"/>
        <v>18347292.979199998</v>
      </c>
      <c r="AH66" s="97">
        <v>0</v>
      </c>
      <c r="AI66" s="98">
        <f t="shared" si="5"/>
        <v>346567.67999999999</v>
      </c>
      <c r="AJ66" s="99">
        <f t="shared" si="6"/>
        <v>18347292.979199998</v>
      </c>
      <c r="AK66" s="84" t="s">
        <v>71</v>
      </c>
      <c r="AL66" s="91">
        <v>0.1</v>
      </c>
      <c r="AM66" s="287">
        <f>PriceList[[#This Row],[ИТОГ Цена за кв.м, руб]]*(1+PriceList[[#This Row],[Максимальная скидка]])</f>
        <v>381224.44800000003</v>
      </c>
      <c r="AN66" s="287">
        <f>PriceList[[#This Row],[Цена за кв.м. в CRM]]*PriceList[[#This Row],[Площадь, кв.м]]</f>
        <v>20182022.277120002</v>
      </c>
      <c r="AO66" s="287">
        <v>6000</v>
      </c>
      <c r="AP66" s="335">
        <f>PriceList[[#This Row],[Цена за кв.м. в CRM]]+PriceList[[#This Row],[Бронь]]</f>
        <v>387224.44800000003</v>
      </c>
      <c r="AQ66" s="335">
        <f>PriceList[[#This Row],[Цена за кв.м. в сайт]]*PriceList[[#This Row],[Площадь, кв.м]]</f>
        <v>20499662.277120002</v>
      </c>
      <c r="AR66" s="84" t="str">
        <f t="shared" si="7"/>
        <v>С1-156</v>
      </c>
      <c r="AS66" s="88" t="str">
        <f t="shared" si="8"/>
        <v>1К</v>
      </c>
      <c r="AT66" s="89">
        <f t="shared" si="9"/>
        <v>52.94</v>
      </c>
      <c r="AU66" s="99">
        <f>PriceList[[#This Row],[Цена за кв.м. в CRM]]</f>
        <v>381224.44800000003</v>
      </c>
      <c r="AV66" s="100" t="str">
        <f t="shared" si="10"/>
        <v>Резерв</v>
      </c>
      <c r="AW66" s="99"/>
      <c r="AX66" s="342"/>
      <c r="AZ66" s="353">
        <f>(PriceList[[#This Row],[Цена за кв.м. в сайт]])+$AZ$1</f>
        <v>387724.44800000003</v>
      </c>
      <c r="BA66" s="353">
        <f>AZ66*PriceList[[#This Row],[Площадь, кв.м]]</f>
        <v>20526132.277120002</v>
      </c>
      <c r="BB66" s="346">
        <f>BA66-PriceList[[#This Row],[Стоимость, руб для сбронированием]]</f>
        <v>26470</v>
      </c>
      <c r="BC66" s="14"/>
      <c r="BD66" s="345">
        <f t="shared" si="11"/>
        <v>387700</v>
      </c>
      <c r="BE66" s="353">
        <f>BD66*PriceList[[#This Row],[Площадь, кв.м]]</f>
        <v>20524838</v>
      </c>
      <c r="BF66" s="14"/>
      <c r="BG66" s="345">
        <f>BE66-$BG$1*PriceList[[#This Row],[Площадь, кв.м]]</f>
        <v>20207198</v>
      </c>
      <c r="BH66" s="353">
        <f t="shared" si="12"/>
        <v>317640</v>
      </c>
      <c r="BI66" s="345">
        <f>BG66/PriceList[[#This Row],[Площадь, кв.м]]</f>
        <v>381700</v>
      </c>
      <c r="BJ66" s="355">
        <f t="shared" si="13"/>
        <v>1.5719151165837046E-2</v>
      </c>
      <c r="BL66" s="345"/>
      <c r="BM66" s="353"/>
    </row>
    <row r="67" spans="1:65" ht="14.25" hidden="1" customHeight="1">
      <c r="A67" s="84">
        <v>157</v>
      </c>
      <c r="B67" s="84" t="s">
        <v>244</v>
      </c>
      <c r="C67" s="85">
        <v>157</v>
      </c>
      <c r="D67" s="85" t="s">
        <v>64</v>
      </c>
      <c r="E67" s="86">
        <v>5</v>
      </c>
      <c r="F67" s="84">
        <v>20</v>
      </c>
      <c r="G67" s="87">
        <v>30.17</v>
      </c>
      <c r="H67" s="88" t="s">
        <v>1</v>
      </c>
      <c r="I67" s="88" t="s">
        <v>1</v>
      </c>
      <c r="J67" s="89">
        <v>5.18</v>
      </c>
      <c r="K67" s="89">
        <f t="shared" ref="K67:K130" si="14">ROUND(J67*0.3,2)</f>
        <v>1.55</v>
      </c>
      <c r="L67" s="89">
        <f t="shared" ref="L67:L130" si="15">G67-J67</f>
        <v>24.990000000000002</v>
      </c>
      <c r="M67" s="89">
        <f t="shared" ref="M67:M130" si="16">L67+K67</f>
        <v>26.540000000000003</v>
      </c>
      <c r="N67" s="90" t="s">
        <v>65</v>
      </c>
      <c r="O67" s="90" t="s">
        <v>66</v>
      </c>
      <c r="P67" s="90" t="s">
        <v>67</v>
      </c>
      <c r="Q67" s="91" t="s">
        <v>68</v>
      </c>
      <c r="R67" s="92" t="s">
        <v>116</v>
      </c>
      <c r="S67" s="92" t="s">
        <v>116</v>
      </c>
      <c r="T67" s="93" t="s">
        <v>159</v>
      </c>
      <c r="U67" s="84">
        <v>42</v>
      </c>
      <c r="V67" s="94">
        <f>IFERROR(VLOOKUP(H67,'Коэфф для прайса 1 оч'!$A$3:$C$6,3,0),"")</f>
        <v>327000</v>
      </c>
      <c r="W67" s="91">
        <f>IFERROR(VLOOKUP(E67,'Коэфф для прайса 1 оч'!$A$10:$C$23,3,0),"")</f>
        <v>5.0000000000000001E-3</v>
      </c>
      <c r="X67" s="116">
        <f>IFERROR(VLOOKUP(N67,'Коэфф для прайса 1 оч'!$E$25:$F$30,2,0),"")</f>
        <v>0.04</v>
      </c>
      <c r="Y67" s="116">
        <f>IFERROR(VLOOKUP(O67,'Коэфф для прайса 1 оч'!$E$32:$F$34,2,0),"")</f>
        <v>0</v>
      </c>
      <c r="Z67" s="116">
        <f>IFERROR(VLOOKUP(P67,'Коэфф для прайса 1 оч'!$E$36:$F$38,2,0),"")</f>
        <v>0.03</v>
      </c>
      <c r="AA67" s="116">
        <f>IFERROR(VLOOKUP(Q67,'Коэфф для прайса 1 оч'!$E$40:$F$43,2,0),"")</f>
        <v>5.0000000000000001E-3</v>
      </c>
      <c r="AB67" s="117">
        <f>IFERROR(VLOOKUP(R67,'Коэфф для прайса 1 оч'!$E$45:$F$59,2,0),"")</f>
        <v>7.0000000000000007E-2</v>
      </c>
      <c r="AC67" s="116">
        <f>IFERROR(VLOOKUP(T67,'Коэфф для прайса 1 оч'!$E$61:$F$67,2,0),"")</f>
        <v>-0.01</v>
      </c>
      <c r="AD67" s="116">
        <f>IFERROR(VLOOKUP(U67,'Коэфф для прайса 1 оч'!$E$69:$F$82,2,0),"")</f>
        <v>-1.6E-2</v>
      </c>
      <c r="AE67" s="116">
        <f>IFERROR(VLOOKUP(PriceList[[#This Row],[Корпус]],'Коэфф для прайса 1 оч'!$I$10:$J$15,2,0),"")</f>
        <v>0</v>
      </c>
      <c r="AF67" s="95">
        <f t="shared" ref="AF67:AF130" si="17">ROUND(V67+(V67*SUM(W67:AE67)),2)</f>
        <v>367548</v>
      </c>
      <c r="AG67" s="96">
        <f t="shared" ref="AG67:AG130" si="18">AF67*G67</f>
        <v>11088923.16</v>
      </c>
      <c r="AH67" s="97">
        <v>0</v>
      </c>
      <c r="AI67" s="98">
        <f t="shared" ref="AI67:AI130" si="19">AF67+AF67*AH67</f>
        <v>367548</v>
      </c>
      <c r="AJ67" s="99">
        <f t="shared" ref="AJ67:AJ130" si="20">AI67*G67</f>
        <v>11088923.16</v>
      </c>
      <c r="AK67" s="84" t="s">
        <v>1250</v>
      </c>
      <c r="AL67" s="91">
        <v>0.1</v>
      </c>
      <c r="AM67" s="287">
        <f>PriceList[[#This Row],[ИТОГ Цена за кв.м, руб]]*(1+PriceList[[#This Row],[Максимальная скидка]])</f>
        <v>404302.80000000005</v>
      </c>
      <c r="AN67" s="287">
        <f>PriceList[[#This Row],[Цена за кв.м. в CRM]]*PriceList[[#This Row],[Площадь, кв.м]]</f>
        <v>12197815.476000002</v>
      </c>
      <c r="AO67" s="287">
        <v>6000</v>
      </c>
      <c r="AP67" s="335">
        <f>PriceList[[#This Row],[Цена за кв.м. в CRM]]+PriceList[[#This Row],[Бронь]]</f>
        <v>410302.80000000005</v>
      </c>
      <c r="AQ67" s="335">
        <f>PriceList[[#This Row],[Цена за кв.м. в сайт]]*PriceList[[#This Row],[Площадь, кв.м]]</f>
        <v>12378835.476000002</v>
      </c>
      <c r="AR67" s="84" t="str">
        <f t="shared" ref="AR67:AR130" si="21">B67</f>
        <v>С1-157</v>
      </c>
      <c r="AS67" s="88" t="str">
        <f t="shared" ref="AS67:AS130" si="22">H67</f>
        <v>Ст</v>
      </c>
      <c r="AT67" s="89">
        <f t="shared" ref="AT67:AT130" si="23">G67</f>
        <v>30.17</v>
      </c>
      <c r="AU67" s="99">
        <f>PriceList[[#This Row],[Цена за кв.м. в CRM]]</f>
        <v>404302.80000000005</v>
      </c>
      <c r="AV67" s="100" t="str">
        <f t="shared" ref="AV67:AV130" si="24">AK67</f>
        <v>Продано</v>
      </c>
      <c r="AW67" s="99"/>
      <c r="AX67" s="342"/>
      <c r="AZ67" s="353">
        <f>(PriceList[[#This Row],[Цена за кв.м. в сайт]])+$AZ$1</f>
        <v>410802.80000000005</v>
      </c>
      <c r="BA67" s="353">
        <f>AZ67*PriceList[[#This Row],[Площадь, кв.м]]</f>
        <v>12393920.476000002</v>
      </c>
      <c r="BB67" s="346">
        <f>BA67-PriceList[[#This Row],[Стоимость, руб для сбронированием]]</f>
        <v>15085</v>
      </c>
      <c r="BC67" s="14"/>
      <c r="BD67" s="345">
        <f t="shared" si="11"/>
        <v>410800</v>
      </c>
      <c r="BE67" s="353">
        <f>BD67*PriceList[[#This Row],[Площадь, кв.м]]</f>
        <v>12393836</v>
      </c>
      <c r="BF67" s="14"/>
      <c r="BG67" s="345">
        <f>BE67-$BG$1*PriceList[[#This Row],[Площадь, кв.м]]</f>
        <v>12212816</v>
      </c>
      <c r="BH67" s="353">
        <f t="shared" si="12"/>
        <v>181020</v>
      </c>
      <c r="BI67" s="345">
        <f>BG67/PriceList[[#This Row],[Площадь, кв.м]]</f>
        <v>404800</v>
      </c>
      <c r="BJ67" s="355">
        <f t="shared" si="13"/>
        <v>1.4822134387351778E-2</v>
      </c>
      <c r="BL67" s="345"/>
      <c r="BM67" s="353"/>
    </row>
    <row r="68" spans="1:65" ht="14.25" hidden="1" customHeight="1">
      <c r="A68" s="84">
        <v>158</v>
      </c>
      <c r="B68" s="84" t="s">
        <v>245</v>
      </c>
      <c r="C68" s="85">
        <v>158</v>
      </c>
      <c r="D68" s="85" t="s">
        <v>64</v>
      </c>
      <c r="E68" s="86">
        <v>5</v>
      </c>
      <c r="F68" s="84">
        <v>21</v>
      </c>
      <c r="G68" s="87">
        <v>30.38</v>
      </c>
      <c r="H68" s="88" t="s">
        <v>1</v>
      </c>
      <c r="I68" s="88" t="s">
        <v>1</v>
      </c>
      <c r="J68" s="89">
        <v>5.4</v>
      </c>
      <c r="K68" s="89">
        <f t="shared" si="14"/>
        <v>1.62</v>
      </c>
      <c r="L68" s="89">
        <f t="shared" si="15"/>
        <v>24.979999999999997</v>
      </c>
      <c r="M68" s="89">
        <f t="shared" si="16"/>
        <v>26.599999999999998</v>
      </c>
      <c r="N68" s="90" t="s">
        <v>65</v>
      </c>
      <c r="O68" s="90" t="s">
        <v>66</v>
      </c>
      <c r="P68" s="90" t="s">
        <v>67</v>
      </c>
      <c r="Q68" s="91" t="s">
        <v>68</v>
      </c>
      <c r="R68" s="92" t="s">
        <v>116</v>
      </c>
      <c r="S68" s="92" t="s">
        <v>116</v>
      </c>
      <c r="T68" s="93" t="s">
        <v>159</v>
      </c>
      <c r="U68" s="84">
        <v>42</v>
      </c>
      <c r="V68" s="94">
        <f>IFERROR(VLOOKUP(H68,'Коэфф для прайса 1 оч'!$A$3:$C$6,3,0),"")</f>
        <v>327000</v>
      </c>
      <c r="W68" s="91">
        <f>IFERROR(VLOOKUP(E68,'Коэфф для прайса 1 оч'!$A$10:$C$23,3,0),"")</f>
        <v>5.0000000000000001E-3</v>
      </c>
      <c r="X68" s="116">
        <f>IFERROR(VLOOKUP(N68,'Коэфф для прайса 1 оч'!$E$25:$F$30,2,0),"")</f>
        <v>0.04</v>
      </c>
      <c r="Y68" s="116">
        <f>IFERROR(VLOOKUP(O68,'Коэфф для прайса 1 оч'!$E$32:$F$34,2,0),"")</f>
        <v>0</v>
      </c>
      <c r="Z68" s="116">
        <f>IFERROR(VLOOKUP(P68,'Коэфф для прайса 1 оч'!$E$36:$F$38,2,0),"")</f>
        <v>0.03</v>
      </c>
      <c r="AA68" s="116">
        <f>IFERROR(VLOOKUP(Q68,'Коэфф для прайса 1 оч'!$E$40:$F$43,2,0),"")</f>
        <v>5.0000000000000001E-3</v>
      </c>
      <c r="AB68" s="117">
        <f>IFERROR(VLOOKUP(R68,'Коэфф для прайса 1 оч'!$E$45:$F$59,2,0),"")</f>
        <v>7.0000000000000007E-2</v>
      </c>
      <c r="AC68" s="116">
        <f>IFERROR(VLOOKUP(T68,'Коэфф для прайса 1 оч'!$E$61:$F$67,2,0),"")</f>
        <v>-0.01</v>
      </c>
      <c r="AD68" s="116">
        <f>IFERROR(VLOOKUP(U68,'Коэфф для прайса 1 оч'!$E$69:$F$82,2,0),"")</f>
        <v>-1.6E-2</v>
      </c>
      <c r="AE68" s="116">
        <f>IFERROR(VLOOKUP(PriceList[[#This Row],[Корпус]],'Коэфф для прайса 1 оч'!$I$10:$J$15,2,0),"")</f>
        <v>0</v>
      </c>
      <c r="AF68" s="95">
        <f t="shared" si="17"/>
        <v>367548</v>
      </c>
      <c r="AG68" s="96">
        <f t="shared" si="18"/>
        <v>11166108.24</v>
      </c>
      <c r="AH68" s="97">
        <v>0</v>
      </c>
      <c r="AI68" s="98">
        <f t="shared" si="19"/>
        <v>367548</v>
      </c>
      <c r="AJ68" s="99">
        <f t="shared" si="20"/>
        <v>11166108.24</v>
      </c>
      <c r="AK68" s="84" t="s">
        <v>1250</v>
      </c>
      <c r="AL68" s="91">
        <v>0.1</v>
      </c>
      <c r="AM68" s="287">
        <f>PriceList[[#This Row],[ИТОГ Цена за кв.м, руб]]*(1+PriceList[[#This Row],[Максимальная скидка]])</f>
        <v>404302.80000000005</v>
      </c>
      <c r="AN68" s="287">
        <f>PriceList[[#This Row],[Цена за кв.м. в CRM]]*PriceList[[#This Row],[Площадь, кв.м]]</f>
        <v>12282719.064000001</v>
      </c>
      <c r="AO68" s="287">
        <v>6000</v>
      </c>
      <c r="AP68" s="335">
        <f>PriceList[[#This Row],[Цена за кв.м. в CRM]]+PriceList[[#This Row],[Бронь]]</f>
        <v>410302.80000000005</v>
      </c>
      <c r="AQ68" s="335">
        <f>PriceList[[#This Row],[Цена за кв.м. в сайт]]*PriceList[[#This Row],[Площадь, кв.м]]</f>
        <v>12464999.064000001</v>
      </c>
      <c r="AR68" s="84" t="str">
        <f t="shared" si="21"/>
        <v>С1-158</v>
      </c>
      <c r="AS68" s="88" t="str">
        <f t="shared" si="22"/>
        <v>Ст</v>
      </c>
      <c r="AT68" s="89">
        <f t="shared" si="23"/>
        <v>30.38</v>
      </c>
      <c r="AU68" s="99">
        <f>PriceList[[#This Row],[Цена за кв.м. в CRM]]</f>
        <v>404302.80000000005</v>
      </c>
      <c r="AV68" s="100" t="str">
        <f t="shared" si="24"/>
        <v>Продано</v>
      </c>
      <c r="AW68" s="99"/>
      <c r="AX68" s="342"/>
      <c r="AZ68" s="353">
        <f>(PriceList[[#This Row],[Цена за кв.м. в сайт]])+$AZ$1</f>
        <v>410802.80000000005</v>
      </c>
      <c r="BA68" s="353">
        <f>AZ68*PriceList[[#This Row],[Площадь, кв.м]]</f>
        <v>12480189.064000001</v>
      </c>
      <c r="BB68" s="346">
        <f>BA68-PriceList[[#This Row],[Стоимость, руб для сбронированием]]</f>
        <v>15190</v>
      </c>
      <c r="BC68" s="14"/>
      <c r="BD68" s="345">
        <f t="shared" ref="BD68:BD131" si="25">MROUND(AZ68,100)</f>
        <v>410800</v>
      </c>
      <c r="BE68" s="353">
        <f>BD68*PriceList[[#This Row],[Площадь, кв.м]]</f>
        <v>12480104</v>
      </c>
      <c r="BF68" s="14"/>
      <c r="BG68" s="345">
        <f>BE68-$BG$1*PriceList[[#This Row],[Площадь, кв.м]]</f>
        <v>12297824</v>
      </c>
      <c r="BH68" s="353">
        <f t="shared" ref="BH68:BH131" si="26">BE68-BG68</f>
        <v>182280</v>
      </c>
      <c r="BI68" s="345">
        <f>BG68/PriceList[[#This Row],[Площадь, кв.м]]</f>
        <v>404800</v>
      </c>
      <c r="BJ68" s="355">
        <f t="shared" ref="BJ68:BJ131" si="27">BH68/BG68</f>
        <v>1.4822134387351778E-2</v>
      </c>
      <c r="BL68" s="345"/>
      <c r="BM68" s="353"/>
    </row>
    <row r="69" spans="1:65" ht="14.25" hidden="1" customHeight="1">
      <c r="A69" s="84">
        <v>159</v>
      </c>
      <c r="B69" s="84" t="s">
        <v>246</v>
      </c>
      <c r="C69" s="85">
        <v>159</v>
      </c>
      <c r="D69" s="85" t="s">
        <v>64</v>
      </c>
      <c r="E69" s="86">
        <v>5</v>
      </c>
      <c r="F69" s="84">
        <v>22</v>
      </c>
      <c r="G69" s="87">
        <v>30.61</v>
      </c>
      <c r="H69" s="88" t="s">
        <v>1</v>
      </c>
      <c r="I69" s="88" t="s">
        <v>1</v>
      </c>
      <c r="J69" s="89">
        <v>5.62</v>
      </c>
      <c r="K69" s="89">
        <f t="shared" si="14"/>
        <v>1.69</v>
      </c>
      <c r="L69" s="89">
        <f t="shared" si="15"/>
        <v>24.99</v>
      </c>
      <c r="M69" s="89">
        <f t="shared" si="16"/>
        <v>26.68</v>
      </c>
      <c r="N69" s="90" t="s">
        <v>65</v>
      </c>
      <c r="O69" s="90" t="s">
        <v>66</v>
      </c>
      <c r="P69" s="90" t="s">
        <v>67</v>
      </c>
      <c r="Q69" s="91" t="s">
        <v>68</v>
      </c>
      <c r="R69" s="92" t="s">
        <v>116</v>
      </c>
      <c r="S69" s="92" t="s">
        <v>116</v>
      </c>
      <c r="T69" s="93" t="s">
        <v>73</v>
      </c>
      <c r="U69" s="84">
        <v>42</v>
      </c>
      <c r="V69" s="94">
        <f>IFERROR(VLOOKUP(H69,'Коэфф для прайса 1 оч'!$A$3:$C$6,3,0),"")</f>
        <v>327000</v>
      </c>
      <c r="W69" s="91">
        <f>IFERROR(VLOOKUP(E69,'Коэфф для прайса 1 оч'!$A$10:$C$23,3,0),"")</f>
        <v>5.0000000000000001E-3</v>
      </c>
      <c r="X69" s="116">
        <f>IFERROR(VLOOKUP(N69,'Коэфф для прайса 1 оч'!$E$25:$F$30,2,0),"")</f>
        <v>0.04</v>
      </c>
      <c r="Y69" s="116">
        <f>IFERROR(VLOOKUP(O69,'Коэфф для прайса 1 оч'!$E$32:$F$34,2,0),"")</f>
        <v>0</v>
      </c>
      <c r="Z69" s="116">
        <f>IFERROR(VLOOKUP(P69,'Коэфф для прайса 1 оч'!$E$36:$F$38,2,0),"")</f>
        <v>0.03</v>
      </c>
      <c r="AA69" s="116">
        <f>IFERROR(VLOOKUP(Q69,'Коэфф для прайса 1 оч'!$E$40:$F$43,2,0),"")</f>
        <v>5.0000000000000001E-3</v>
      </c>
      <c r="AB69" s="117">
        <f>IFERROR(VLOOKUP(R69,'Коэфф для прайса 1 оч'!$E$45:$F$59,2,0),"")</f>
        <v>7.0000000000000007E-2</v>
      </c>
      <c r="AC69" s="116">
        <f>IFERROR(VLOOKUP(T69,'Коэфф для прайса 1 оч'!$E$61:$F$67,2,0),"")</f>
        <v>0</v>
      </c>
      <c r="AD69" s="116">
        <f>IFERROR(VLOOKUP(U69,'Коэфф для прайса 1 оч'!$E$69:$F$82,2,0),"")</f>
        <v>-1.6E-2</v>
      </c>
      <c r="AE69" s="116">
        <f>IFERROR(VLOOKUP(PriceList[[#This Row],[Корпус]],'Коэфф для прайса 1 оч'!$I$10:$J$15,2,0),"")</f>
        <v>0</v>
      </c>
      <c r="AF69" s="95">
        <f t="shared" si="17"/>
        <v>370818</v>
      </c>
      <c r="AG69" s="96">
        <f t="shared" si="18"/>
        <v>11350738.98</v>
      </c>
      <c r="AH69" s="97">
        <v>0</v>
      </c>
      <c r="AI69" s="98">
        <f t="shared" si="19"/>
        <v>370818</v>
      </c>
      <c r="AJ69" s="99">
        <f t="shared" si="20"/>
        <v>11350738.98</v>
      </c>
      <c r="AK69" s="84" t="s">
        <v>71</v>
      </c>
      <c r="AL69" s="91">
        <v>0.1</v>
      </c>
      <c r="AM69" s="287">
        <f>PriceList[[#This Row],[ИТОГ Цена за кв.м, руб]]*(1+PriceList[[#This Row],[Максимальная скидка]])</f>
        <v>407899.80000000005</v>
      </c>
      <c r="AN69" s="287">
        <f>PriceList[[#This Row],[Цена за кв.м. в CRM]]*PriceList[[#This Row],[Площадь, кв.м]]</f>
        <v>12485812.878</v>
      </c>
      <c r="AO69" s="287">
        <v>6000</v>
      </c>
      <c r="AP69" s="335">
        <f>PriceList[[#This Row],[Цена за кв.м. в CRM]]+PriceList[[#This Row],[Бронь]]</f>
        <v>413899.80000000005</v>
      </c>
      <c r="AQ69" s="335">
        <f>PriceList[[#This Row],[Цена за кв.м. в сайт]]*PriceList[[#This Row],[Площадь, кв.м]]</f>
        <v>12669472.878</v>
      </c>
      <c r="AR69" s="84" t="str">
        <f t="shared" si="21"/>
        <v>С1-159</v>
      </c>
      <c r="AS69" s="88" t="str">
        <f t="shared" si="22"/>
        <v>Ст</v>
      </c>
      <c r="AT69" s="89">
        <f t="shared" si="23"/>
        <v>30.61</v>
      </c>
      <c r="AU69" s="99">
        <f>PriceList[[#This Row],[Цена за кв.м. в CRM]]</f>
        <v>407899.80000000005</v>
      </c>
      <c r="AV69" s="100" t="str">
        <f t="shared" si="24"/>
        <v>Резерв</v>
      </c>
      <c r="AW69" s="99"/>
      <c r="AX69" s="342"/>
      <c r="AZ69" s="353">
        <f>(PriceList[[#This Row],[Цена за кв.м. в сайт]])+$AZ$1</f>
        <v>414399.80000000005</v>
      </c>
      <c r="BA69" s="353">
        <f>AZ69*PriceList[[#This Row],[Площадь, кв.м]]</f>
        <v>12684777.878</v>
      </c>
      <c r="BB69" s="346">
        <f>BA69-PriceList[[#This Row],[Стоимость, руб для сбронированием]]</f>
        <v>15305</v>
      </c>
      <c r="BC69" s="14"/>
      <c r="BD69" s="345">
        <f t="shared" si="25"/>
        <v>414400</v>
      </c>
      <c r="BE69" s="353">
        <f>BD69*PriceList[[#This Row],[Площадь, кв.м]]</f>
        <v>12684784</v>
      </c>
      <c r="BF69" s="14"/>
      <c r="BG69" s="345">
        <f>BE69-$BG$1*PriceList[[#This Row],[Площадь, кв.м]]</f>
        <v>12501124</v>
      </c>
      <c r="BH69" s="353">
        <f t="shared" si="26"/>
        <v>183660</v>
      </c>
      <c r="BI69" s="345">
        <f>BG69/PriceList[[#This Row],[Площадь, кв.м]]</f>
        <v>408400</v>
      </c>
      <c r="BJ69" s="355">
        <f t="shared" si="27"/>
        <v>1.4691478942213516E-2</v>
      </c>
      <c r="BL69" s="345"/>
      <c r="BM69" s="353"/>
    </row>
    <row r="70" spans="1:65" ht="14.25" hidden="1" customHeight="1">
      <c r="A70" s="84">
        <v>16</v>
      </c>
      <c r="B70" s="84" t="s">
        <v>93</v>
      </c>
      <c r="C70" s="85">
        <v>16</v>
      </c>
      <c r="D70" s="85" t="s">
        <v>64</v>
      </c>
      <c r="E70" s="86">
        <v>2</v>
      </c>
      <c r="F70" s="84">
        <v>3</v>
      </c>
      <c r="G70" s="87">
        <v>57.26</v>
      </c>
      <c r="H70" s="88" t="s">
        <v>2</v>
      </c>
      <c r="I70" s="88" t="s">
        <v>19</v>
      </c>
      <c r="J70" s="89">
        <v>5.27</v>
      </c>
      <c r="K70" s="89">
        <f t="shared" si="14"/>
        <v>1.58</v>
      </c>
      <c r="L70" s="89">
        <f t="shared" si="15"/>
        <v>51.989999999999995</v>
      </c>
      <c r="M70" s="89">
        <f t="shared" si="16"/>
        <v>53.569999999999993</v>
      </c>
      <c r="N70" s="90" t="s">
        <v>82</v>
      </c>
      <c r="O70" s="90" t="s">
        <v>66</v>
      </c>
      <c r="P70" s="90" t="s">
        <v>67</v>
      </c>
      <c r="Q70" s="91" t="s">
        <v>94</v>
      </c>
      <c r="R70" s="92" t="s">
        <v>69</v>
      </c>
      <c r="S70" s="92" t="s">
        <v>1291</v>
      </c>
      <c r="T70" s="93" t="s">
        <v>70</v>
      </c>
      <c r="U70" s="84">
        <v>40</v>
      </c>
      <c r="V70" s="94">
        <f>IFERROR(VLOOKUP(H70,'Коэфф для прайса 1 оч'!$A$3:$C$6,3,0),"")</f>
        <v>313920</v>
      </c>
      <c r="W70" s="91">
        <f>IFERROR(VLOOKUP(E70,'Коэфф для прайса 1 оч'!$A$10:$C$23,3,0),"")</f>
        <v>-1.4999999999999999E-2</v>
      </c>
      <c r="X70" s="116">
        <f>IFERROR(VLOOKUP(N70,'Коэфф для прайса 1 оч'!$E$25:$F$30,2,0),"")</f>
        <v>-0.01</v>
      </c>
      <c r="Y70" s="116">
        <f>IFERROR(VLOOKUP(O70,'Коэфф для прайса 1 оч'!$E$32:$F$34,2,0),"")</f>
        <v>0</v>
      </c>
      <c r="Z70" s="116">
        <f>IFERROR(VLOOKUP(P70,'Коэфф для прайса 1 оч'!$E$36:$F$38,2,0),"")</f>
        <v>0.03</v>
      </c>
      <c r="AA70" s="116">
        <f>IFERROR(VLOOKUP(Q70,'Коэфф для прайса 1 оч'!$E$40:$F$43,2,0),"")</f>
        <v>0</v>
      </c>
      <c r="AB70" s="117">
        <f>IFERROR(VLOOKUP(R70,'Коэфф для прайса 1 оч'!$E$45:$F$59,2,0),"")</f>
        <v>-1.4999999999999999E-2</v>
      </c>
      <c r="AC70" s="116">
        <f>IFERROR(VLOOKUP(T70,'Коэфф для прайса 1 оч'!$E$61:$F$67,2,0),"")</f>
        <v>-0.01</v>
      </c>
      <c r="AD70" s="116">
        <f>IFERROR(VLOOKUP(U70,'Коэфф для прайса 1 оч'!$E$69:$F$82,2,0),"")</f>
        <v>-1.4E-2</v>
      </c>
      <c r="AE70" s="116">
        <f>IFERROR(VLOOKUP(PriceList[[#This Row],[Корпус]],'Коэфф для прайса 1 оч'!$I$10:$J$15,2,0),"")</f>
        <v>0</v>
      </c>
      <c r="AF70" s="95">
        <f t="shared" si="17"/>
        <v>303246.71999999997</v>
      </c>
      <c r="AG70" s="96">
        <f t="shared" si="18"/>
        <v>17363907.187199999</v>
      </c>
      <c r="AH70" s="97">
        <v>0</v>
      </c>
      <c r="AI70" s="98">
        <f t="shared" si="19"/>
        <v>303246.71999999997</v>
      </c>
      <c r="AJ70" s="99">
        <f t="shared" si="20"/>
        <v>17363907.187199999</v>
      </c>
      <c r="AK70" s="84" t="s">
        <v>71</v>
      </c>
      <c r="AL70" s="91">
        <v>0.1</v>
      </c>
      <c r="AM70" s="287">
        <f>PriceList[[#This Row],[ИТОГ Цена за кв.м, руб]]*(1+PriceList[[#This Row],[Максимальная скидка]])</f>
        <v>333571.39199999999</v>
      </c>
      <c r="AN70" s="287">
        <f>PriceList[[#This Row],[Цена за кв.м. в CRM]]*PriceList[[#This Row],[Площадь, кв.м]]</f>
        <v>19100297.905919999</v>
      </c>
      <c r="AO70" s="287">
        <v>6000</v>
      </c>
      <c r="AP70" s="335">
        <f>PriceList[[#This Row],[Цена за кв.м. в CRM]]+PriceList[[#This Row],[Бронь]]</f>
        <v>339571.39199999999</v>
      </c>
      <c r="AQ70" s="335">
        <f>PriceList[[#This Row],[Цена за кв.м. в сайт]]*PriceList[[#This Row],[Площадь, кв.м]]</f>
        <v>19443857.905919999</v>
      </c>
      <c r="AR70" s="84" t="str">
        <f t="shared" si="21"/>
        <v>С1-16</v>
      </c>
      <c r="AS70" s="88" t="str">
        <f t="shared" si="22"/>
        <v>1К</v>
      </c>
      <c r="AT70" s="89">
        <f t="shared" si="23"/>
        <v>57.26</v>
      </c>
      <c r="AU70" s="99">
        <f>PriceList[[#This Row],[Цена за кв.м. в CRM]]</f>
        <v>333571.39199999999</v>
      </c>
      <c r="AV70" s="100" t="str">
        <f t="shared" si="24"/>
        <v>Резерв</v>
      </c>
      <c r="AW70" s="99"/>
      <c r="AX70" s="342"/>
      <c r="AZ70" s="353">
        <f>(PriceList[[#This Row],[Цена за кв.м. в сайт]])+$AZ$1</f>
        <v>340071.39199999999</v>
      </c>
      <c r="BA70" s="353">
        <f>AZ70*PriceList[[#This Row],[Площадь, кв.м]]</f>
        <v>19472487.905919999</v>
      </c>
      <c r="BB70" s="346">
        <f>BA70-PriceList[[#This Row],[Стоимость, руб для сбронированием]]</f>
        <v>28630</v>
      </c>
      <c r="BC70" s="14"/>
      <c r="BD70" s="345">
        <f t="shared" si="25"/>
        <v>340100</v>
      </c>
      <c r="BE70" s="353">
        <f>BD70*PriceList[[#This Row],[Площадь, кв.м]]</f>
        <v>19474126</v>
      </c>
      <c r="BF70" s="14"/>
      <c r="BG70" s="345">
        <f>BE70-$BG$1*PriceList[[#This Row],[Площадь, кв.м]]</f>
        <v>19130566</v>
      </c>
      <c r="BH70" s="353">
        <f t="shared" si="26"/>
        <v>343560</v>
      </c>
      <c r="BI70" s="345">
        <f>BG70/PriceList[[#This Row],[Площадь, кв.м]]</f>
        <v>334100</v>
      </c>
      <c r="BJ70" s="355">
        <f t="shared" si="27"/>
        <v>1.7958695001496557E-2</v>
      </c>
      <c r="BL70" s="345"/>
      <c r="BM70" s="353"/>
    </row>
    <row r="71" spans="1:65" ht="14.25" hidden="1" customHeight="1">
      <c r="A71" s="84">
        <v>160</v>
      </c>
      <c r="B71" s="84" t="s">
        <v>247</v>
      </c>
      <c r="C71" s="85">
        <v>160</v>
      </c>
      <c r="D71" s="85" t="s">
        <v>64</v>
      </c>
      <c r="E71" s="86">
        <v>5</v>
      </c>
      <c r="F71" s="84">
        <v>23</v>
      </c>
      <c r="G71" s="87">
        <v>30.82</v>
      </c>
      <c r="H71" s="88" t="s">
        <v>1</v>
      </c>
      <c r="I71" s="88" t="s">
        <v>1</v>
      </c>
      <c r="J71" s="89">
        <v>5.84</v>
      </c>
      <c r="K71" s="89">
        <f t="shared" si="14"/>
        <v>1.75</v>
      </c>
      <c r="L71" s="89">
        <f t="shared" si="15"/>
        <v>24.98</v>
      </c>
      <c r="M71" s="89">
        <f t="shared" si="16"/>
        <v>26.73</v>
      </c>
      <c r="N71" s="90" t="s">
        <v>65</v>
      </c>
      <c r="O71" s="90" t="s">
        <v>66</v>
      </c>
      <c r="P71" s="90" t="s">
        <v>67</v>
      </c>
      <c r="Q71" s="91" t="s">
        <v>68</v>
      </c>
      <c r="R71" s="92" t="s">
        <v>116</v>
      </c>
      <c r="S71" s="92" t="s">
        <v>116</v>
      </c>
      <c r="T71" s="93" t="s">
        <v>73</v>
      </c>
      <c r="U71" s="84">
        <v>42</v>
      </c>
      <c r="V71" s="94">
        <f>IFERROR(VLOOKUP(H71,'Коэфф для прайса 1 оч'!$A$3:$C$6,3,0),"")</f>
        <v>327000</v>
      </c>
      <c r="W71" s="91">
        <f>IFERROR(VLOOKUP(E71,'Коэфф для прайса 1 оч'!$A$10:$C$23,3,0),"")</f>
        <v>5.0000000000000001E-3</v>
      </c>
      <c r="X71" s="116">
        <f>IFERROR(VLOOKUP(N71,'Коэфф для прайса 1 оч'!$E$25:$F$30,2,0),"")</f>
        <v>0.04</v>
      </c>
      <c r="Y71" s="116">
        <f>IFERROR(VLOOKUP(O71,'Коэфф для прайса 1 оч'!$E$32:$F$34,2,0),"")</f>
        <v>0</v>
      </c>
      <c r="Z71" s="116">
        <f>IFERROR(VLOOKUP(P71,'Коэфф для прайса 1 оч'!$E$36:$F$38,2,0),"")</f>
        <v>0.03</v>
      </c>
      <c r="AA71" s="116">
        <f>IFERROR(VLOOKUP(Q71,'Коэфф для прайса 1 оч'!$E$40:$F$43,2,0),"")</f>
        <v>5.0000000000000001E-3</v>
      </c>
      <c r="AB71" s="117">
        <f>IFERROR(VLOOKUP(R71,'Коэфф для прайса 1 оч'!$E$45:$F$59,2,0),"")</f>
        <v>7.0000000000000007E-2</v>
      </c>
      <c r="AC71" s="116">
        <f>IFERROR(VLOOKUP(T71,'Коэфф для прайса 1 оч'!$E$61:$F$67,2,0),"")</f>
        <v>0</v>
      </c>
      <c r="AD71" s="116">
        <f>IFERROR(VLOOKUP(U71,'Коэфф для прайса 1 оч'!$E$69:$F$82,2,0),"")</f>
        <v>-1.6E-2</v>
      </c>
      <c r="AE71" s="116">
        <f>IFERROR(VLOOKUP(PriceList[[#This Row],[Корпус]],'Коэфф для прайса 1 оч'!$I$10:$J$15,2,0),"")</f>
        <v>0</v>
      </c>
      <c r="AF71" s="95">
        <f t="shared" si="17"/>
        <v>370818</v>
      </c>
      <c r="AG71" s="96">
        <f t="shared" si="18"/>
        <v>11428610.76</v>
      </c>
      <c r="AH71" s="97">
        <v>0</v>
      </c>
      <c r="AI71" s="98">
        <f t="shared" si="19"/>
        <v>370818</v>
      </c>
      <c r="AJ71" s="99">
        <f t="shared" si="20"/>
        <v>11428610.76</v>
      </c>
      <c r="AK71" s="84" t="s">
        <v>71</v>
      </c>
      <c r="AL71" s="91">
        <v>0.1</v>
      </c>
      <c r="AM71" s="287">
        <f>PriceList[[#This Row],[ИТОГ Цена за кв.м, руб]]*(1+PriceList[[#This Row],[Максимальная скидка]])</f>
        <v>407899.80000000005</v>
      </c>
      <c r="AN71" s="287">
        <f>PriceList[[#This Row],[Цена за кв.м. в CRM]]*PriceList[[#This Row],[Площадь, кв.м]]</f>
        <v>12571471.836000001</v>
      </c>
      <c r="AO71" s="287">
        <v>6000</v>
      </c>
      <c r="AP71" s="335">
        <f>PriceList[[#This Row],[Цена за кв.м. в CRM]]+PriceList[[#This Row],[Бронь]]</f>
        <v>413899.80000000005</v>
      </c>
      <c r="AQ71" s="335">
        <f>PriceList[[#This Row],[Цена за кв.м. в сайт]]*PriceList[[#This Row],[Площадь, кв.м]]</f>
        <v>12756391.836000001</v>
      </c>
      <c r="AR71" s="84" t="str">
        <f t="shared" si="21"/>
        <v>С1-160</v>
      </c>
      <c r="AS71" s="88" t="str">
        <f t="shared" si="22"/>
        <v>Ст</v>
      </c>
      <c r="AT71" s="89">
        <f t="shared" si="23"/>
        <v>30.82</v>
      </c>
      <c r="AU71" s="99">
        <f>PriceList[[#This Row],[Цена за кв.м. в CRM]]</f>
        <v>407899.80000000005</v>
      </c>
      <c r="AV71" s="100" t="str">
        <f t="shared" si="24"/>
        <v>Резерв</v>
      </c>
      <c r="AW71" s="99"/>
      <c r="AX71" s="342"/>
      <c r="AZ71" s="353">
        <f>(PriceList[[#This Row],[Цена за кв.м. в сайт]])+$AZ$1</f>
        <v>414399.80000000005</v>
      </c>
      <c r="BA71" s="353">
        <f>AZ71*PriceList[[#This Row],[Площадь, кв.м]]</f>
        <v>12771801.836000001</v>
      </c>
      <c r="BB71" s="346">
        <f>BA71-PriceList[[#This Row],[Стоимость, руб для сбронированием]]</f>
        <v>15410</v>
      </c>
      <c r="BC71" s="14"/>
      <c r="BD71" s="345">
        <f t="shared" si="25"/>
        <v>414400</v>
      </c>
      <c r="BE71" s="353">
        <f>BD71*PriceList[[#This Row],[Площадь, кв.м]]</f>
        <v>12771808</v>
      </c>
      <c r="BF71" s="14"/>
      <c r="BG71" s="345">
        <f>BE71-$BG$1*PriceList[[#This Row],[Площадь, кв.м]]</f>
        <v>12586888</v>
      </c>
      <c r="BH71" s="353">
        <f t="shared" si="26"/>
        <v>184920</v>
      </c>
      <c r="BI71" s="345">
        <f>BG71/PriceList[[#This Row],[Площадь, кв.м]]</f>
        <v>408400</v>
      </c>
      <c r="BJ71" s="355">
        <f t="shared" si="27"/>
        <v>1.4691478942213516E-2</v>
      </c>
      <c r="BL71" s="345"/>
      <c r="BM71" s="353"/>
    </row>
    <row r="72" spans="1:65" ht="14.25" hidden="1" customHeight="1">
      <c r="A72" s="84">
        <v>161</v>
      </c>
      <c r="B72" s="84" t="s">
        <v>248</v>
      </c>
      <c r="C72" s="85">
        <v>161</v>
      </c>
      <c r="D72" s="85" t="s">
        <v>64</v>
      </c>
      <c r="E72" s="86">
        <v>5</v>
      </c>
      <c r="F72" s="84">
        <v>24</v>
      </c>
      <c r="G72" s="87">
        <v>30.8</v>
      </c>
      <c r="H72" s="88" t="s">
        <v>1</v>
      </c>
      <c r="I72" s="88" t="s">
        <v>1</v>
      </c>
      <c r="J72" s="89">
        <v>6.06</v>
      </c>
      <c r="K72" s="89">
        <f t="shared" si="14"/>
        <v>1.82</v>
      </c>
      <c r="L72" s="89">
        <f t="shared" si="15"/>
        <v>24.740000000000002</v>
      </c>
      <c r="M72" s="89">
        <f t="shared" si="16"/>
        <v>26.560000000000002</v>
      </c>
      <c r="N72" s="90" t="s">
        <v>65</v>
      </c>
      <c r="O72" s="90" t="s">
        <v>66</v>
      </c>
      <c r="P72" s="90" t="s">
        <v>67</v>
      </c>
      <c r="Q72" s="91" t="s">
        <v>68</v>
      </c>
      <c r="R72" s="92" t="s">
        <v>116</v>
      </c>
      <c r="S72" s="92" t="s">
        <v>116</v>
      </c>
      <c r="T72" s="93" t="s">
        <v>73</v>
      </c>
      <c r="U72" s="84">
        <v>42</v>
      </c>
      <c r="V72" s="94">
        <f>IFERROR(VLOOKUP(H72,'Коэфф для прайса 1 оч'!$A$3:$C$6,3,0),"")</f>
        <v>327000</v>
      </c>
      <c r="W72" s="91">
        <f>IFERROR(VLOOKUP(E72,'Коэфф для прайса 1 оч'!$A$10:$C$23,3,0),"")</f>
        <v>5.0000000000000001E-3</v>
      </c>
      <c r="X72" s="116">
        <f>IFERROR(VLOOKUP(N72,'Коэфф для прайса 1 оч'!$E$25:$F$30,2,0),"")</f>
        <v>0.04</v>
      </c>
      <c r="Y72" s="116">
        <f>IFERROR(VLOOKUP(O72,'Коэфф для прайса 1 оч'!$E$32:$F$34,2,0),"")</f>
        <v>0</v>
      </c>
      <c r="Z72" s="116">
        <f>IFERROR(VLOOKUP(P72,'Коэфф для прайса 1 оч'!$E$36:$F$38,2,0),"")</f>
        <v>0.03</v>
      </c>
      <c r="AA72" s="116">
        <f>IFERROR(VLOOKUP(Q72,'Коэфф для прайса 1 оч'!$E$40:$F$43,2,0),"")</f>
        <v>5.0000000000000001E-3</v>
      </c>
      <c r="AB72" s="117">
        <f>IFERROR(VLOOKUP(R72,'Коэфф для прайса 1 оч'!$E$45:$F$59,2,0),"")</f>
        <v>7.0000000000000007E-2</v>
      </c>
      <c r="AC72" s="116">
        <f>IFERROR(VLOOKUP(T72,'Коэфф для прайса 1 оч'!$E$61:$F$67,2,0),"")</f>
        <v>0</v>
      </c>
      <c r="AD72" s="116">
        <f>IFERROR(VLOOKUP(U72,'Коэфф для прайса 1 оч'!$E$69:$F$82,2,0),"")</f>
        <v>-1.6E-2</v>
      </c>
      <c r="AE72" s="116">
        <f>IFERROR(VLOOKUP(PriceList[[#This Row],[Корпус]],'Коэфф для прайса 1 оч'!$I$10:$J$15,2,0),"")</f>
        <v>0</v>
      </c>
      <c r="AF72" s="95">
        <f t="shared" si="17"/>
        <v>370818</v>
      </c>
      <c r="AG72" s="96">
        <f t="shared" si="18"/>
        <v>11421194.4</v>
      </c>
      <c r="AH72" s="97">
        <v>0</v>
      </c>
      <c r="AI72" s="98">
        <f t="shared" si="19"/>
        <v>370818</v>
      </c>
      <c r="AJ72" s="99">
        <f t="shared" si="20"/>
        <v>11421194.4</v>
      </c>
      <c r="AK72" s="84" t="s">
        <v>71</v>
      </c>
      <c r="AL72" s="91">
        <v>0.1</v>
      </c>
      <c r="AM72" s="287">
        <f>PriceList[[#This Row],[ИТОГ Цена за кв.м, руб]]*(1+PriceList[[#This Row],[Максимальная скидка]])</f>
        <v>407899.80000000005</v>
      </c>
      <c r="AN72" s="287">
        <f>PriceList[[#This Row],[Цена за кв.м. в CRM]]*PriceList[[#This Row],[Площадь, кв.м]]</f>
        <v>12563313.840000002</v>
      </c>
      <c r="AO72" s="287">
        <v>6000</v>
      </c>
      <c r="AP72" s="335">
        <f>PriceList[[#This Row],[Цена за кв.м. в CRM]]+PriceList[[#This Row],[Бронь]]</f>
        <v>413899.80000000005</v>
      </c>
      <c r="AQ72" s="335">
        <f>PriceList[[#This Row],[Цена за кв.м. в сайт]]*PriceList[[#This Row],[Площадь, кв.м]]</f>
        <v>12748113.840000002</v>
      </c>
      <c r="AR72" s="84" t="str">
        <f t="shared" si="21"/>
        <v>С1-161</v>
      </c>
      <c r="AS72" s="88" t="str">
        <f t="shared" si="22"/>
        <v>Ст</v>
      </c>
      <c r="AT72" s="89">
        <f t="shared" si="23"/>
        <v>30.8</v>
      </c>
      <c r="AU72" s="99">
        <f>PriceList[[#This Row],[Цена за кв.м. в CRM]]</f>
        <v>407899.80000000005</v>
      </c>
      <c r="AV72" s="100" t="str">
        <f t="shared" si="24"/>
        <v>Резерв</v>
      </c>
      <c r="AW72" s="99"/>
      <c r="AX72" s="342"/>
      <c r="AZ72" s="353">
        <f>(PriceList[[#This Row],[Цена за кв.м. в сайт]])+$AZ$1</f>
        <v>414399.80000000005</v>
      </c>
      <c r="BA72" s="353">
        <f>AZ72*PriceList[[#This Row],[Площадь, кв.м]]</f>
        <v>12763513.840000002</v>
      </c>
      <c r="BB72" s="346">
        <f>BA72-PriceList[[#This Row],[Стоимость, руб для сбронированием]]</f>
        <v>15400</v>
      </c>
      <c r="BC72" s="14"/>
      <c r="BD72" s="345">
        <f t="shared" si="25"/>
        <v>414400</v>
      </c>
      <c r="BE72" s="353">
        <f>BD72*PriceList[[#This Row],[Площадь, кв.м]]</f>
        <v>12763520</v>
      </c>
      <c r="BF72" s="14"/>
      <c r="BG72" s="345">
        <f>BE72-$BG$1*PriceList[[#This Row],[Площадь, кв.м]]</f>
        <v>12578720</v>
      </c>
      <c r="BH72" s="353">
        <f t="shared" si="26"/>
        <v>184800</v>
      </c>
      <c r="BI72" s="345">
        <f>BG72/PriceList[[#This Row],[Площадь, кв.м]]</f>
        <v>408400</v>
      </c>
      <c r="BJ72" s="355">
        <f t="shared" si="27"/>
        <v>1.4691478942213516E-2</v>
      </c>
      <c r="BL72" s="345"/>
      <c r="BM72" s="353"/>
    </row>
    <row r="73" spans="1:65" ht="14.25" hidden="1" customHeight="1">
      <c r="A73" s="84">
        <v>162</v>
      </c>
      <c r="B73" s="84" t="s">
        <v>249</v>
      </c>
      <c r="C73" s="85">
        <v>162</v>
      </c>
      <c r="D73" s="85" t="s">
        <v>64</v>
      </c>
      <c r="E73" s="86">
        <v>5</v>
      </c>
      <c r="F73" s="84">
        <v>25</v>
      </c>
      <c r="G73" s="87">
        <v>30.83</v>
      </c>
      <c r="H73" s="88" t="s">
        <v>1</v>
      </c>
      <c r="I73" s="88" t="s">
        <v>1</v>
      </c>
      <c r="J73" s="89">
        <v>6.09</v>
      </c>
      <c r="K73" s="89">
        <f t="shared" si="14"/>
        <v>1.83</v>
      </c>
      <c r="L73" s="89">
        <f t="shared" si="15"/>
        <v>24.74</v>
      </c>
      <c r="M73" s="89">
        <f t="shared" si="16"/>
        <v>26.57</v>
      </c>
      <c r="N73" s="90" t="s">
        <v>65</v>
      </c>
      <c r="O73" s="90" t="s">
        <v>66</v>
      </c>
      <c r="P73" s="90" t="s">
        <v>67</v>
      </c>
      <c r="Q73" s="91" t="s">
        <v>68</v>
      </c>
      <c r="R73" s="92" t="s">
        <v>116</v>
      </c>
      <c r="S73" s="92" t="s">
        <v>116</v>
      </c>
      <c r="T73" s="93" t="s">
        <v>73</v>
      </c>
      <c r="U73" s="84">
        <v>42</v>
      </c>
      <c r="V73" s="94">
        <f>IFERROR(VLOOKUP(H73,'Коэфф для прайса 1 оч'!$A$3:$C$6,3,0),"")</f>
        <v>327000</v>
      </c>
      <c r="W73" s="91">
        <f>IFERROR(VLOOKUP(E73,'Коэфф для прайса 1 оч'!$A$10:$C$23,3,0),"")</f>
        <v>5.0000000000000001E-3</v>
      </c>
      <c r="X73" s="116">
        <f>IFERROR(VLOOKUP(N73,'Коэфф для прайса 1 оч'!$E$25:$F$30,2,0),"")</f>
        <v>0.04</v>
      </c>
      <c r="Y73" s="116">
        <f>IFERROR(VLOOKUP(O73,'Коэфф для прайса 1 оч'!$E$32:$F$34,2,0),"")</f>
        <v>0</v>
      </c>
      <c r="Z73" s="116">
        <f>IFERROR(VLOOKUP(P73,'Коэфф для прайса 1 оч'!$E$36:$F$38,2,0),"")</f>
        <v>0.03</v>
      </c>
      <c r="AA73" s="116">
        <f>IFERROR(VLOOKUP(Q73,'Коэфф для прайса 1 оч'!$E$40:$F$43,2,0),"")</f>
        <v>5.0000000000000001E-3</v>
      </c>
      <c r="AB73" s="117">
        <f>IFERROR(VLOOKUP(R73,'Коэфф для прайса 1 оч'!$E$45:$F$59,2,0),"")</f>
        <v>7.0000000000000007E-2</v>
      </c>
      <c r="AC73" s="116">
        <f>IFERROR(VLOOKUP(T73,'Коэфф для прайса 1 оч'!$E$61:$F$67,2,0),"")</f>
        <v>0</v>
      </c>
      <c r="AD73" s="116">
        <f>IFERROR(VLOOKUP(U73,'Коэфф для прайса 1 оч'!$E$69:$F$82,2,0),"")</f>
        <v>-1.6E-2</v>
      </c>
      <c r="AE73" s="116">
        <f>IFERROR(VLOOKUP(PriceList[[#This Row],[Корпус]],'Коэфф для прайса 1 оч'!$I$10:$J$15,2,0),"")</f>
        <v>0</v>
      </c>
      <c r="AF73" s="95">
        <f t="shared" si="17"/>
        <v>370818</v>
      </c>
      <c r="AG73" s="96">
        <f t="shared" si="18"/>
        <v>11432318.939999999</v>
      </c>
      <c r="AH73" s="97">
        <v>0</v>
      </c>
      <c r="AI73" s="98">
        <f t="shared" si="19"/>
        <v>370818</v>
      </c>
      <c r="AJ73" s="99">
        <f t="shared" si="20"/>
        <v>11432318.939999999</v>
      </c>
      <c r="AK73" s="84" t="s">
        <v>71</v>
      </c>
      <c r="AL73" s="91">
        <v>0.1</v>
      </c>
      <c r="AM73" s="287">
        <f>PriceList[[#This Row],[ИТОГ Цена за кв.м, руб]]*(1+PriceList[[#This Row],[Максимальная скидка]])</f>
        <v>407899.80000000005</v>
      </c>
      <c r="AN73" s="287">
        <f>PriceList[[#This Row],[Цена за кв.м. в CRM]]*PriceList[[#This Row],[Площадь, кв.м]]</f>
        <v>12575550.834000001</v>
      </c>
      <c r="AO73" s="287">
        <v>6000</v>
      </c>
      <c r="AP73" s="335">
        <f>PriceList[[#This Row],[Цена за кв.м. в CRM]]+PriceList[[#This Row],[Бронь]]</f>
        <v>413899.80000000005</v>
      </c>
      <c r="AQ73" s="335">
        <f>PriceList[[#This Row],[Цена за кв.м. в сайт]]*PriceList[[#This Row],[Площадь, кв.м]]</f>
        <v>12760530.834000001</v>
      </c>
      <c r="AR73" s="84" t="str">
        <f t="shared" si="21"/>
        <v>С1-162</v>
      </c>
      <c r="AS73" s="88" t="str">
        <f t="shared" si="22"/>
        <v>Ст</v>
      </c>
      <c r="AT73" s="89">
        <f t="shared" si="23"/>
        <v>30.83</v>
      </c>
      <c r="AU73" s="99">
        <f>PriceList[[#This Row],[Цена за кв.м. в CRM]]</f>
        <v>407899.80000000005</v>
      </c>
      <c r="AV73" s="100" t="str">
        <f t="shared" si="24"/>
        <v>Резерв</v>
      </c>
      <c r="AW73" s="99"/>
      <c r="AX73" s="342"/>
      <c r="AZ73" s="353">
        <f>(PriceList[[#This Row],[Цена за кв.м. в сайт]])+$AZ$1</f>
        <v>414399.80000000005</v>
      </c>
      <c r="BA73" s="353">
        <f>AZ73*PriceList[[#This Row],[Площадь, кв.м]]</f>
        <v>12775945.834000001</v>
      </c>
      <c r="BB73" s="346">
        <f>BA73-PriceList[[#This Row],[Стоимость, руб для сбронированием]]</f>
        <v>15415</v>
      </c>
      <c r="BC73" s="14"/>
      <c r="BD73" s="345">
        <f t="shared" si="25"/>
        <v>414400</v>
      </c>
      <c r="BE73" s="353">
        <f>BD73*PriceList[[#This Row],[Площадь, кв.м]]</f>
        <v>12775952</v>
      </c>
      <c r="BF73" s="14"/>
      <c r="BG73" s="345">
        <f>BE73-$BG$1*PriceList[[#This Row],[Площадь, кв.м]]</f>
        <v>12590972</v>
      </c>
      <c r="BH73" s="353">
        <f t="shared" si="26"/>
        <v>184980</v>
      </c>
      <c r="BI73" s="345">
        <f>BG73/PriceList[[#This Row],[Площадь, кв.м]]</f>
        <v>408400</v>
      </c>
      <c r="BJ73" s="355">
        <f t="shared" si="27"/>
        <v>1.4691478942213516E-2</v>
      </c>
      <c r="BL73" s="345"/>
      <c r="BM73" s="353"/>
    </row>
    <row r="74" spans="1:65" ht="14.25" hidden="1" customHeight="1">
      <c r="A74" s="84">
        <v>163</v>
      </c>
      <c r="B74" s="84" t="s">
        <v>250</v>
      </c>
      <c r="C74" s="85">
        <v>163</v>
      </c>
      <c r="D74" s="85" t="s">
        <v>64</v>
      </c>
      <c r="E74" s="86">
        <v>5</v>
      </c>
      <c r="F74" s="84">
        <v>26</v>
      </c>
      <c r="G74" s="87">
        <v>53.41</v>
      </c>
      <c r="H74" s="88" t="s">
        <v>2</v>
      </c>
      <c r="I74" s="88" t="s">
        <v>19</v>
      </c>
      <c r="J74" s="89">
        <v>4.76</v>
      </c>
      <c r="K74" s="89">
        <f t="shared" si="14"/>
        <v>1.43</v>
      </c>
      <c r="L74" s="89">
        <f t="shared" si="15"/>
        <v>48.65</v>
      </c>
      <c r="M74" s="89">
        <f t="shared" si="16"/>
        <v>50.08</v>
      </c>
      <c r="N74" s="90" t="s">
        <v>82</v>
      </c>
      <c r="O74" s="90" t="s">
        <v>66</v>
      </c>
      <c r="P74" s="90" t="s">
        <v>67</v>
      </c>
      <c r="Q74" s="91" t="s">
        <v>94</v>
      </c>
      <c r="R74" s="92" t="s">
        <v>116</v>
      </c>
      <c r="S74" s="92" t="s">
        <v>116</v>
      </c>
      <c r="T74" s="93" t="s">
        <v>73</v>
      </c>
      <c r="U74" s="84">
        <v>42</v>
      </c>
      <c r="V74" s="94">
        <f>IFERROR(VLOOKUP(H74,'Коэфф для прайса 1 оч'!$A$3:$C$6,3,0),"")</f>
        <v>313920</v>
      </c>
      <c r="W74" s="91">
        <f>IFERROR(VLOOKUP(E74,'Коэфф для прайса 1 оч'!$A$10:$C$23,3,0),"")</f>
        <v>5.0000000000000001E-3</v>
      </c>
      <c r="X74" s="116">
        <f>IFERROR(VLOOKUP(N74,'Коэфф для прайса 1 оч'!$E$25:$F$30,2,0),"")</f>
        <v>-0.01</v>
      </c>
      <c r="Y74" s="116">
        <f>IFERROR(VLOOKUP(O74,'Коэфф для прайса 1 оч'!$E$32:$F$34,2,0),"")</f>
        <v>0</v>
      </c>
      <c r="Z74" s="116">
        <f>IFERROR(VLOOKUP(P74,'Коэфф для прайса 1 оч'!$E$36:$F$38,2,0),"")</f>
        <v>0.03</v>
      </c>
      <c r="AA74" s="116">
        <f>IFERROR(VLOOKUP(Q74,'Коэфф для прайса 1 оч'!$E$40:$F$43,2,0),"")</f>
        <v>0</v>
      </c>
      <c r="AB74" s="117">
        <f>IFERROR(VLOOKUP(R74,'Коэфф для прайса 1 оч'!$E$45:$F$59,2,0),"")</f>
        <v>7.0000000000000007E-2</v>
      </c>
      <c r="AC74" s="116">
        <f>IFERROR(VLOOKUP(T74,'Коэфф для прайса 1 оч'!$E$61:$F$67,2,0),"")</f>
        <v>0</v>
      </c>
      <c r="AD74" s="116">
        <f>IFERROR(VLOOKUP(U74,'Коэфф для прайса 1 оч'!$E$69:$F$82,2,0),"")</f>
        <v>-1.6E-2</v>
      </c>
      <c r="AE74" s="116">
        <f>IFERROR(VLOOKUP(PriceList[[#This Row],[Корпус]],'Коэфф для прайса 1 оч'!$I$10:$J$15,2,0),"")</f>
        <v>0</v>
      </c>
      <c r="AF74" s="95">
        <f t="shared" si="17"/>
        <v>338719.68</v>
      </c>
      <c r="AG74" s="96">
        <f t="shared" si="18"/>
        <v>18091018.108799998</v>
      </c>
      <c r="AH74" s="97">
        <v>0</v>
      </c>
      <c r="AI74" s="98">
        <f t="shared" si="19"/>
        <v>338719.68</v>
      </c>
      <c r="AJ74" s="99">
        <f t="shared" si="20"/>
        <v>18091018.108799998</v>
      </c>
      <c r="AK74" s="84" t="s">
        <v>71</v>
      </c>
      <c r="AL74" s="91">
        <v>0.1</v>
      </c>
      <c r="AM74" s="287">
        <f>PriceList[[#This Row],[ИТОГ Цена за кв.м, руб]]*(1+PriceList[[#This Row],[Максимальная скидка]])</f>
        <v>372591.64800000004</v>
      </c>
      <c r="AN74" s="287">
        <f>PriceList[[#This Row],[Цена за кв.м. в CRM]]*PriceList[[#This Row],[Площадь, кв.м]]</f>
        <v>19900119.919679999</v>
      </c>
      <c r="AO74" s="287">
        <v>6000</v>
      </c>
      <c r="AP74" s="335">
        <f>PriceList[[#This Row],[Цена за кв.м. в CRM]]+PriceList[[#This Row],[Бронь]]</f>
        <v>378591.64800000004</v>
      </c>
      <c r="AQ74" s="335">
        <f>PriceList[[#This Row],[Цена за кв.м. в сайт]]*PriceList[[#This Row],[Площадь, кв.м]]</f>
        <v>20220579.919679999</v>
      </c>
      <c r="AR74" s="84" t="str">
        <f t="shared" si="21"/>
        <v>С1-163</v>
      </c>
      <c r="AS74" s="88" t="str">
        <f t="shared" si="22"/>
        <v>1К</v>
      </c>
      <c r="AT74" s="89">
        <f t="shared" si="23"/>
        <v>53.41</v>
      </c>
      <c r="AU74" s="99">
        <f>PriceList[[#This Row],[Цена за кв.м. в CRM]]</f>
        <v>372591.64800000004</v>
      </c>
      <c r="AV74" s="100" t="str">
        <f t="shared" si="24"/>
        <v>Резерв</v>
      </c>
      <c r="AW74" s="99"/>
      <c r="AX74" s="342"/>
      <c r="AZ74" s="353">
        <f>(PriceList[[#This Row],[Цена за кв.м. в сайт]])+$AZ$1</f>
        <v>379091.64800000004</v>
      </c>
      <c r="BA74" s="353">
        <f>AZ74*PriceList[[#This Row],[Площадь, кв.м]]</f>
        <v>20247284.919679999</v>
      </c>
      <c r="BB74" s="346">
        <f>BA74-PriceList[[#This Row],[Стоимость, руб для сбронированием]]</f>
        <v>26705</v>
      </c>
      <c r="BC74" s="14"/>
      <c r="BD74" s="345">
        <f t="shared" si="25"/>
        <v>379100</v>
      </c>
      <c r="BE74" s="353">
        <f>BD74*PriceList[[#This Row],[Площадь, кв.м]]</f>
        <v>20247731</v>
      </c>
      <c r="BF74" s="14"/>
      <c r="BG74" s="345">
        <f>BE74-$BG$1*PriceList[[#This Row],[Площадь, кв.м]]</f>
        <v>19927271</v>
      </c>
      <c r="BH74" s="353">
        <f t="shared" si="26"/>
        <v>320460</v>
      </c>
      <c r="BI74" s="345">
        <f>BG74/PriceList[[#This Row],[Площадь, кв.м]]</f>
        <v>373100</v>
      </c>
      <c r="BJ74" s="355">
        <f t="shared" si="27"/>
        <v>1.6081479496113642E-2</v>
      </c>
      <c r="BL74" s="345"/>
      <c r="BM74" s="353"/>
    </row>
    <row r="75" spans="1:65" ht="14.25" hidden="1" customHeight="1">
      <c r="A75" s="84">
        <v>164</v>
      </c>
      <c r="B75" s="84" t="s">
        <v>251</v>
      </c>
      <c r="C75" s="85">
        <v>164</v>
      </c>
      <c r="D75" s="85" t="s">
        <v>64</v>
      </c>
      <c r="E75" s="86">
        <v>5</v>
      </c>
      <c r="F75" s="84">
        <v>27</v>
      </c>
      <c r="G75" s="87">
        <v>29.23</v>
      </c>
      <c r="H75" s="88" t="s">
        <v>1</v>
      </c>
      <c r="I75" s="88" t="s">
        <v>1</v>
      </c>
      <c r="J75" s="89">
        <v>4.25</v>
      </c>
      <c r="K75" s="89">
        <f t="shared" si="14"/>
        <v>1.28</v>
      </c>
      <c r="L75" s="89">
        <f t="shared" si="15"/>
        <v>24.98</v>
      </c>
      <c r="M75" s="89">
        <f t="shared" si="16"/>
        <v>26.26</v>
      </c>
      <c r="N75" s="90" t="s">
        <v>65</v>
      </c>
      <c r="O75" s="90" t="s">
        <v>66</v>
      </c>
      <c r="P75" s="90" t="s">
        <v>67</v>
      </c>
      <c r="Q75" s="91" t="s">
        <v>94</v>
      </c>
      <c r="R75" s="92" t="s">
        <v>116</v>
      </c>
      <c r="S75" s="92" t="s">
        <v>116</v>
      </c>
      <c r="T75" s="93" t="s">
        <v>73</v>
      </c>
      <c r="U75" s="84">
        <v>42</v>
      </c>
      <c r="V75" s="94">
        <f>IFERROR(VLOOKUP(H75,'Коэфф для прайса 1 оч'!$A$3:$C$6,3,0),"")</f>
        <v>327000</v>
      </c>
      <c r="W75" s="91">
        <f>IFERROR(VLOOKUP(E75,'Коэфф для прайса 1 оч'!$A$10:$C$23,3,0),"")</f>
        <v>5.0000000000000001E-3</v>
      </c>
      <c r="X75" s="116">
        <f>IFERROR(VLOOKUP(N75,'Коэфф для прайса 1 оч'!$E$25:$F$30,2,0),"")</f>
        <v>0.04</v>
      </c>
      <c r="Y75" s="116">
        <f>IFERROR(VLOOKUP(O75,'Коэфф для прайса 1 оч'!$E$32:$F$34,2,0),"")</f>
        <v>0</v>
      </c>
      <c r="Z75" s="116">
        <f>IFERROR(VLOOKUP(P75,'Коэфф для прайса 1 оч'!$E$36:$F$38,2,0),"")</f>
        <v>0.03</v>
      </c>
      <c r="AA75" s="116">
        <f>IFERROR(VLOOKUP(Q75,'Коэфф для прайса 1 оч'!$E$40:$F$43,2,0),"")</f>
        <v>0</v>
      </c>
      <c r="AB75" s="117">
        <f>IFERROR(VLOOKUP(R75,'Коэфф для прайса 1 оч'!$E$45:$F$59,2,0),"")</f>
        <v>7.0000000000000007E-2</v>
      </c>
      <c r="AC75" s="116">
        <f>IFERROR(VLOOKUP(T75,'Коэфф для прайса 1 оч'!$E$61:$F$67,2,0),"")</f>
        <v>0</v>
      </c>
      <c r="AD75" s="116">
        <f>IFERROR(VLOOKUP(U75,'Коэфф для прайса 1 оч'!$E$69:$F$82,2,0),"")</f>
        <v>-1.6E-2</v>
      </c>
      <c r="AE75" s="116">
        <f>IFERROR(VLOOKUP(PriceList[[#This Row],[Корпус]],'Коэфф для прайса 1 оч'!$I$10:$J$15,2,0),"")</f>
        <v>0</v>
      </c>
      <c r="AF75" s="95">
        <f t="shared" si="17"/>
        <v>369183</v>
      </c>
      <c r="AG75" s="96">
        <f t="shared" si="18"/>
        <v>10791219.09</v>
      </c>
      <c r="AH75" s="97">
        <v>0</v>
      </c>
      <c r="AI75" s="98">
        <f t="shared" si="19"/>
        <v>369183</v>
      </c>
      <c r="AJ75" s="99">
        <f t="shared" si="20"/>
        <v>10791219.09</v>
      </c>
      <c r="AK75" s="84" t="s">
        <v>71</v>
      </c>
      <c r="AL75" s="91">
        <v>0.1</v>
      </c>
      <c r="AM75" s="287">
        <f>PriceList[[#This Row],[ИТОГ Цена за кв.м, руб]]*(1+PriceList[[#This Row],[Максимальная скидка]])</f>
        <v>406101.30000000005</v>
      </c>
      <c r="AN75" s="287">
        <f>PriceList[[#This Row],[Цена за кв.м. в CRM]]*PriceList[[#This Row],[Площадь, кв.м]]</f>
        <v>11870340.999000002</v>
      </c>
      <c r="AO75" s="287">
        <v>6000</v>
      </c>
      <c r="AP75" s="335">
        <f>PriceList[[#This Row],[Цена за кв.м. в CRM]]+PriceList[[#This Row],[Бронь]]</f>
        <v>412101.30000000005</v>
      </c>
      <c r="AQ75" s="335">
        <f>PriceList[[#This Row],[Цена за кв.м. в сайт]]*PriceList[[#This Row],[Площадь, кв.м]]</f>
        <v>12045720.999000002</v>
      </c>
      <c r="AR75" s="84" t="str">
        <f t="shared" si="21"/>
        <v>С1-164</v>
      </c>
      <c r="AS75" s="88" t="str">
        <f t="shared" si="22"/>
        <v>Ст</v>
      </c>
      <c r="AT75" s="89">
        <f t="shared" si="23"/>
        <v>29.23</v>
      </c>
      <c r="AU75" s="99">
        <f>PriceList[[#This Row],[Цена за кв.м. в CRM]]</f>
        <v>406101.30000000005</v>
      </c>
      <c r="AV75" s="100" t="str">
        <f t="shared" si="24"/>
        <v>Резерв</v>
      </c>
      <c r="AW75" s="99"/>
      <c r="AX75" s="342"/>
      <c r="AZ75" s="353">
        <f>(PriceList[[#This Row],[Цена за кв.м. в сайт]])+$AZ$1</f>
        <v>412601.30000000005</v>
      </c>
      <c r="BA75" s="353">
        <f>AZ75*PriceList[[#This Row],[Площадь, кв.м]]</f>
        <v>12060335.999000002</v>
      </c>
      <c r="BB75" s="346">
        <f>BA75-PriceList[[#This Row],[Стоимость, руб для сбронированием]]</f>
        <v>14615</v>
      </c>
      <c r="BC75" s="14"/>
      <c r="BD75" s="345">
        <f t="shared" si="25"/>
        <v>412600</v>
      </c>
      <c r="BE75" s="353">
        <f>BD75*PriceList[[#This Row],[Площадь, кв.м]]</f>
        <v>12060298</v>
      </c>
      <c r="BF75" s="14"/>
      <c r="BG75" s="345">
        <f>BE75-$BG$1*PriceList[[#This Row],[Площадь, кв.м]]</f>
        <v>11884918</v>
      </c>
      <c r="BH75" s="353">
        <f t="shared" si="26"/>
        <v>175380</v>
      </c>
      <c r="BI75" s="345">
        <f>BG75/PriceList[[#This Row],[Площадь, кв.м]]</f>
        <v>406600</v>
      </c>
      <c r="BJ75" s="355">
        <f t="shared" si="27"/>
        <v>1.4756517461878997E-2</v>
      </c>
      <c r="BL75" s="345"/>
      <c r="BM75" s="353"/>
    </row>
    <row r="76" spans="1:65" ht="14.25" hidden="1" customHeight="1">
      <c r="A76" s="84">
        <v>165</v>
      </c>
      <c r="B76" s="84" t="s">
        <v>252</v>
      </c>
      <c r="C76" s="85">
        <v>165</v>
      </c>
      <c r="D76" s="85" t="s">
        <v>64</v>
      </c>
      <c r="E76" s="86">
        <v>5</v>
      </c>
      <c r="F76" s="84">
        <v>28</v>
      </c>
      <c r="G76" s="87">
        <v>29.24</v>
      </c>
      <c r="H76" s="88" t="s">
        <v>1</v>
      </c>
      <c r="I76" s="88" t="s">
        <v>1</v>
      </c>
      <c r="J76" s="89">
        <v>4.25</v>
      </c>
      <c r="K76" s="89">
        <f t="shared" si="14"/>
        <v>1.28</v>
      </c>
      <c r="L76" s="89">
        <f t="shared" si="15"/>
        <v>24.99</v>
      </c>
      <c r="M76" s="89">
        <f t="shared" si="16"/>
        <v>26.27</v>
      </c>
      <c r="N76" s="90" t="s">
        <v>65</v>
      </c>
      <c r="O76" s="90" t="s">
        <v>66</v>
      </c>
      <c r="P76" s="90" t="s">
        <v>67</v>
      </c>
      <c r="Q76" s="91" t="s">
        <v>94</v>
      </c>
      <c r="R76" s="92" t="s">
        <v>116</v>
      </c>
      <c r="S76" s="92" t="s">
        <v>116</v>
      </c>
      <c r="T76" s="93" t="s">
        <v>73</v>
      </c>
      <c r="U76" s="84">
        <v>42</v>
      </c>
      <c r="V76" s="94">
        <f>IFERROR(VLOOKUP(H76,'Коэфф для прайса 1 оч'!$A$3:$C$6,3,0),"")</f>
        <v>327000</v>
      </c>
      <c r="W76" s="91">
        <f>IFERROR(VLOOKUP(E76,'Коэфф для прайса 1 оч'!$A$10:$C$23,3,0),"")</f>
        <v>5.0000000000000001E-3</v>
      </c>
      <c r="X76" s="116">
        <f>IFERROR(VLOOKUP(N76,'Коэфф для прайса 1 оч'!$E$25:$F$30,2,0),"")</f>
        <v>0.04</v>
      </c>
      <c r="Y76" s="116">
        <f>IFERROR(VLOOKUP(O76,'Коэфф для прайса 1 оч'!$E$32:$F$34,2,0),"")</f>
        <v>0</v>
      </c>
      <c r="Z76" s="116">
        <f>IFERROR(VLOOKUP(P76,'Коэфф для прайса 1 оч'!$E$36:$F$38,2,0),"")</f>
        <v>0.03</v>
      </c>
      <c r="AA76" s="116">
        <f>IFERROR(VLOOKUP(Q76,'Коэфф для прайса 1 оч'!$E$40:$F$43,2,0),"")</f>
        <v>0</v>
      </c>
      <c r="AB76" s="117">
        <f>IFERROR(VLOOKUP(R76,'Коэфф для прайса 1 оч'!$E$45:$F$59,2,0),"")</f>
        <v>7.0000000000000007E-2</v>
      </c>
      <c r="AC76" s="116">
        <f>IFERROR(VLOOKUP(T76,'Коэфф для прайса 1 оч'!$E$61:$F$67,2,0),"")</f>
        <v>0</v>
      </c>
      <c r="AD76" s="116">
        <f>IFERROR(VLOOKUP(U76,'Коэфф для прайса 1 оч'!$E$69:$F$82,2,0),"")</f>
        <v>-1.6E-2</v>
      </c>
      <c r="AE76" s="116">
        <f>IFERROR(VLOOKUP(PriceList[[#This Row],[Корпус]],'Коэфф для прайса 1 оч'!$I$10:$J$15,2,0),"")</f>
        <v>0</v>
      </c>
      <c r="AF76" s="95">
        <f t="shared" si="17"/>
        <v>369183</v>
      </c>
      <c r="AG76" s="96">
        <f t="shared" si="18"/>
        <v>10794910.92</v>
      </c>
      <c r="AH76" s="97">
        <v>0</v>
      </c>
      <c r="AI76" s="98">
        <f t="shared" si="19"/>
        <v>369183</v>
      </c>
      <c r="AJ76" s="99">
        <f t="shared" si="20"/>
        <v>10794910.92</v>
      </c>
      <c r="AK76" s="84" t="s">
        <v>71</v>
      </c>
      <c r="AL76" s="91">
        <v>0.1</v>
      </c>
      <c r="AM76" s="287">
        <f>PriceList[[#This Row],[ИТОГ Цена за кв.м, руб]]*(1+PriceList[[#This Row],[Максимальная скидка]])</f>
        <v>406101.30000000005</v>
      </c>
      <c r="AN76" s="287">
        <f>PriceList[[#This Row],[Цена за кв.м. в CRM]]*PriceList[[#This Row],[Площадь, кв.м]]</f>
        <v>11874402.012</v>
      </c>
      <c r="AO76" s="287">
        <v>6000</v>
      </c>
      <c r="AP76" s="335">
        <f>PriceList[[#This Row],[Цена за кв.м. в CRM]]+PriceList[[#This Row],[Бронь]]</f>
        <v>412101.30000000005</v>
      </c>
      <c r="AQ76" s="335">
        <f>PriceList[[#This Row],[Цена за кв.м. в сайт]]*PriceList[[#This Row],[Площадь, кв.м]]</f>
        <v>12049842.012</v>
      </c>
      <c r="AR76" s="84" t="str">
        <f t="shared" si="21"/>
        <v>С1-165</v>
      </c>
      <c r="AS76" s="88" t="str">
        <f t="shared" si="22"/>
        <v>Ст</v>
      </c>
      <c r="AT76" s="89">
        <f t="shared" si="23"/>
        <v>29.24</v>
      </c>
      <c r="AU76" s="99">
        <f>PriceList[[#This Row],[Цена за кв.м. в CRM]]</f>
        <v>406101.30000000005</v>
      </c>
      <c r="AV76" s="100" t="str">
        <f t="shared" si="24"/>
        <v>Резерв</v>
      </c>
      <c r="AW76" s="99"/>
      <c r="AX76" s="342"/>
      <c r="AZ76" s="353">
        <f>(PriceList[[#This Row],[Цена за кв.м. в сайт]])+$AZ$1</f>
        <v>412601.30000000005</v>
      </c>
      <c r="BA76" s="353">
        <f>AZ76*PriceList[[#This Row],[Площадь, кв.м]]</f>
        <v>12064462.012</v>
      </c>
      <c r="BB76" s="346">
        <f>BA76-PriceList[[#This Row],[Стоимость, руб для сбронированием]]</f>
        <v>14620</v>
      </c>
      <c r="BC76" s="14"/>
      <c r="BD76" s="345">
        <f t="shared" si="25"/>
        <v>412600</v>
      </c>
      <c r="BE76" s="353">
        <f>BD76*PriceList[[#This Row],[Площадь, кв.м]]</f>
        <v>12064424</v>
      </c>
      <c r="BF76" s="14"/>
      <c r="BG76" s="345">
        <f>BE76-$BG$1*PriceList[[#This Row],[Площадь, кв.м]]</f>
        <v>11888984</v>
      </c>
      <c r="BH76" s="353">
        <f t="shared" si="26"/>
        <v>175440</v>
      </c>
      <c r="BI76" s="345">
        <f>BG76/PriceList[[#This Row],[Площадь, кв.м]]</f>
        <v>406600</v>
      </c>
      <c r="BJ76" s="355">
        <f t="shared" si="27"/>
        <v>1.4756517461878997E-2</v>
      </c>
      <c r="BL76" s="345"/>
      <c r="BM76" s="353"/>
    </row>
    <row r="77" spans="1:65" ht="14.25" hidden="1" customHeight="1">
      <c r="A77" s="84">
        <v>166</v>
      </c>
      <c r="B77" s="84" t="s">
        <v>253</v>
      </c>
      <c r="C77" s="85">
        <v>166</v>
      </c>
      <c r="D77" s="85" t="s">
        <v>64</v>
      </c>
      <c r="E77" s="86">
        <v>5</v>
      </c>
      <c r="F77" s="84">
        <v>29</v>
      </c>
      <c r="G77" s="87">
        <v>29.23</v>
      </c>
      <c r="H77" s="88" t="s">
        <v>1</v>
      </c>
      <c r="I77" s="88" t="s">
        <v>1</v>
      </c>
      <c r="J77" s="89">
        <v>4.25</v>
      </c>
      <c r="K77" s="89">
        <f t="shared" si="14"/>
        <v>1.28</v>
      </c>
      <c r="L77" s="89">
        <f t="shared" si="15"/>
        <v>24.98</v>
      </c>
      <c r="M77" s="89">
        <f t="shared" si="16"/>
        <v>26.26</v>
      </c>
      <c r="N77" s="90" t="s">
        <v>65</v>
      </c>
      <c r="O77" s="90" t="s">
        <v>66</v>
      </c>
      <c r="P77" s="90" t="s">
        <v>67</v>
      </c>
      <c r="Q77" s="91" t="s">
        <v>97</v>
      </c>
      <c r="R77" s="92" t="s">
        <v>116</v>
      </c>
      <c r="S77" s="92" t="s">
        <v>116</v>
      </c>
      <c r="T77" s="93" t="s">
        <v>73</v>
      </c>
      <c r="U77" s="84">
        <v>42</v>
      </c>
      <c r="V77" s="94">
        <f>IFERROR(VLOOKUP(H77,'Коэфф для прайса 1 оч'!$A$3:$C$6,3,0),"")</f>
        <v>327000</v>
      </c>
      <c r="W77" s="91">
        <f>IFERROR(VLOOKUP(E77,'Коэфф для прайса 1 оч'!$A$10:$C$23,3,0),"")</f>
        <v>5.0000000000000001E-3</v>
      </c>
      <c r="X77" s="116">
        <f>IFERROR(VLOOKUP(N77,'Коэфф для прайса 1 оч'!$E$25:$F$30,2,0),"")</f>
        <v>0.04</v>
      </c>
      <c r="Y77" s="116">
        <f>IFERROR(VLOOKUP(O77,'Коэфф для прайса 1 оч'!$E$32:$F$34,2,0),"")</f>
        <v>0</v>
      </c>
      <c r="Z77" s="116">
        <f>IFERROR(VLOOKUP(P77,'Коэфф для прайса 1 оч'!$E$36:$F$38,2,0),"")</f>
        <v>0.03</v>
      </c>
      <c r="AA77" s="116">
        <f>IFERROR(VLOOKUP(Q77,'Коэфф для прайса 1 оч'!$E$40:$F$43,2,0),"")</f>
        <v>-5.0000000000000001E-3</v>
      </c>
      <c r="AB77" s="117">
        <f>IFERROR(VLOOKUP(R77,'Коэфф для прайса 1 оч'!$E$45:$F$59,2,0),"")</f>
        <v>7.0000000000000007E-2</v>
      </c>
      <c r="AC77" s="116">
        <f>IFERROR(VLOOKUP(T77,'Коэфф для прайса 1 оч'!$E$61:$F$67,2,0),"")</f>
        <v>0</v>
      </c>
      <c r="AD77" s="116">
        <f>IFERROR(VLOOKUP(U77,'Коэфф для прайса 1 оч'!$E$69:$F$82,2,0),"")</f>
        <v>-1.6E-2</v>
      </c>
      <c r="AE77" s="116">
        <f>IFERROR(VLOOKUP(PriceList[[#This Row],[Корпус]],'Коэфф для прайса 1 оч'!$I$10:$J$15,2,0),"")</f>
        <v>0</v>
      </c>
      <c r="AF77" s="95">
        <f t="shared" si="17"/>
        <v>367548</v>
      </c>
      <c r="AG77" s="96">
        <f t="shared" si="18"/>
        <v>10743428.040000001</v>
      </c>
      <c r="AH77" s="97">
        <v>0</v>
      </c>
      <c r="AI77" s="98">
        <f t="shared" si="19"/>
        <v>367548</v>
      </c>
      <c r="AJ77" s="99">
        <f t="shared" si="20"/>
        <v>10743428.040000001</v>
      </c>
      <c r="AK77" s="84" t="s">
        <v>71</v>
      </c>
      <c r="AL77" s="91">
        <v>0.1</v>
      </c>
      <c r="AM77" s="287">
        <f>PriceList[[#This Row],[ИТОГ Цена за кв.м, руб]]*(1+PriceList[[#This Row],[Максимальная скидка]])</f>
        <v>404302.80000000005</v>
      </c>
      <c r="AN77" s="287">
        <f>PriceList[[#This Row],[Цена за кв.м. в CRM]]*PriceList[[#This Row],[Площадь, кв.м]]</f>
        <v>11817770.844000002</v>
      </c>
      <c r="AO77" s="287">
        <v>6000</v>
      </c>
      <c r="AP77" s="335">
        <f>PriceList[[#This Row],[Цена за кв.м. в CRM]]+PriceList[[#This Row],[Бронь]]</f>
        <v>410302.80000000005</v>
      </c>
      <c r="AQ77" s="335">
        <f>PriceList[[#This Row],[Цена за кв.м. в сайт]]*PriceList[[#This Row],[Площадь, кв.м]]</f>
        <v>11993150.844000002</v>
      </c>
      <c r="AR77" s="84" t="str">
        <f t="shared" si="21"/>
        <v>С1-166</v>
      </c>
      <c r="AS77" s="88" t="str">
        <f t="shared" si="22"/>
        <v>Ст</v>
      </c>
      <c r="AT77" s="89">
        <f t="shared" si="23"/>
        <v>29.23</v>
      </c>
      <c r="AU77" s="99">
        <f>PriceList[[#This Row],[Цена за кв.м. в CRM]]</f>
        <v>404302.80000000005</v>
      </c>
      <c r="AV77" s="100" t="str">
        <f t="shared" si="24"/>
        <v>Резерв</v>
      </c>
      <c r="AW77" s="99"/>
      <c r="AX77" s="342"/>
      <c r="AZ77" s="353">
        <f>(PriceList[[#This Row],[Цена за кв.м. в сайт]])+$AZ$1</f>
        <v>410802.80000000005</v>
      </c>
      <c r="BA77" s="353">
        <f>AZ77*PriceList[[#This Row],[Площадь, кв.м]]</f>
        <v>12007765.844000002</v>
      </c>
      <c r="BB77" s="346">
        <f>BA77-PriceList[[#This Row],[Стоимость, руб для сбронированием]]</f>
        <v>14615</v>
      </c>
      <c r="BC77" s="14"/>
      <c r="BD77" s="345">
        <f t="shared" si="25"/>
        <v>410800</v>
      </c>
      <c r="BE77" s="353">
        <f>BD77*PriceList[[#This Row],[Площадь, кв.м]]</f>
        <v>12007684</v>
      </c>
      <c r="BF77" s="14"/>
      <c r="BG77" s="345">
        <f>BE77-$BG$1*PriceList[[#This Row],[Площадь, кв.м]]</f>
        <v>11832304</v>
      </c>
      <c r="BH77" s="353">
        <f t="shared" si="26"/>
        <v>175380</v>
      </c>
      <c r="BI77" s="345">
        <f>BG77/PriceList[[#This Row],[Площадь, кв.м]]</f>
        <v>404800</v>
      </c>
      <c r="BJ77" s="355">
        <f t="shared" si="27"/>
        <v>1.4822134387351778E-2</v>
      </c>
      <c r="BL77" s="345"/>
      <c r="BM77" s="353"/>
    </row>
    <row r="78" spans="1:65" ht="14.25" hidden="1" customHeight="1">
      <c r="A78" s="84">
        <v>167</v>
      </c>
      <c r="B78" s="84" t="s">
        <v>254</v>
      </c>
      <c r="C78" s="85">
        <v>167</v>
      </c>
      <c r="D78" s="85" t="s">
        <v>64</v>
      </c>
      <c r="E78" s="86">
        <v>5</v>
      </c>
      <c r="F78" s="84">
        <v>30</v>
      </c>
      <c r="G78" s="87">
        <v>29.24</v>
      </c>
      <c r="H78" s="88" t="s">
        <v>1</v>
      </c>
      <c r="I78" s="88" t="s">
        <v>1</v>
      </c>
      <c r="J78" s="89">
        <v>4.25</v>
      </c>
      <c r="K78" s="89">
        <f t="shared" si="14"/>
        <v>1.28</v>
      </c>
      <c r="L78" s="89">
        <f t="shared" si="15"/>
        <v>24.99</v>
      </c>
      <c r="M78" s="89">
        <f t="shared" si="16"/>
        <v>26.27</v>
      </c>
      <c r="N78" s="90" t="s">
        <v>65</v>
      </c>
      <c r="O78" s="90" t="s">
        <v>66</v>
      </c>
      <c r="P78" s="90" t="s">
        <v>67</v>
      </c>
      <c r="Q78" s="91" t="s">
        <v>97</v>
      </c>
      <c r="R78" s="92" t="s">
        <v>116</v>
      </c>
      <c r="S78" s="92" t="s">
        <v>116</v>
      </c>
      <c r="T78" s="93" t="s">
        <v>73</v>
      </c>
      <c r="U78" s="84">
        <v>42</v>
      </c>
      <c r="V78" s="94">
        <f>IFERROR(VLOOKUP(H78,'Коэфф для прайса 1 оч'!$A$3:$C$6,3,0),"")</f>
        <v>327000</v>
      </c>
      <c r="W78" s="91">
        <f>IFERROR(VLOOKUP(E78,'Коэфф для прайса 1 оч'!$A$10:$C$23,3,0),"")</f>
        <v>5.0000000000000001E-3</v>
      </c>
      <c r="X78" s="116">
        <f>IFERROR(VLOOKUP(N78,'Коэфф для прайса 1 оч'!$E$25:$F$30,2,0),"")</f>
        <v>0.04</v>
      </c>
      <c r="Y78" s="116">
        <f>IFERROR(VLOOKUP(O78,'Коэфф для прайса 1 оч'!$E$32:$F$34,2,0),"")</f>
        <v>0</v>
      </c>
      <c r="Z78" s="116">
        <f>IFERROR(VLOOKUP(P78,'Коэфф для прайса 1 оч'!$E$36:$F$38,2,0),"")</f>
        <v>0.03</v>
      </c>
      <c r="AA78" s="116">
        <f>IFERROR(VLOOKUP(Q78,'Коэфф для прайса 1 оч'!$E$40:$F$43,2,0),"")</f>
        <v>-5.0000000000000001E-3</v>
      </c>
      <c r="AB78" s="117">
        <f>IFERROR(VLOOKUP(R78,'Коэфф для прайса 1 оч'!$E$45:$F$59,2,0),"")</f>
        <v>7.0000000000000007E-2</v>
      </c>
      <c r="AC78" s="116">
        <f>IFERROR(VLOOKUP(T78,'Коэфф для прайса 1 оч'!$E$61:$F$67,2,0),"")</f>
        <v>0</v>
      </c>
      <c r="AD78" s="116">
        <f>IFERROR(VLOOKUP(U78,'Коэфф для прайса 1 оч'!$E$69:$F$82,2,0),"")</f>
        <v>-1.6E-2</v>
      </c>
      <c r="AE78" s="116">
        <f>IFERROR(VLOOKUP(PriceList[[#This Row],[Корпус]],'Коэфф для прайса 1 оч'!$I$10:$J$15,2,0),"")</f>
        <v>0</v>
      </c>
      <c r="AF78" s="95">
        <f t="shared" si="17"/>
        <v>367548</v>
      </c>
      <c r="AG78" s="96">
        <f t="shared" si="18"/>
        <v>10747103.52</v>
      </c>
      <c r="AH78" s="97">
        <v>0</v>
      </c>
      <c r="AI78" s="98">
        <f t="shared" si="19"/>
        <v>367548</v>
      </c>
      <c r="AJ78" s="99">
        <f t="shared" si="20"/>
        <v>10747103.52</v>
      </c>
      <c r="AK78" s="84" t="s">
        <v>71</v>
      </c>
      <c r="AL78" s="91">
        <v>0.1</v>
      </c>
      <c r="AM78" s="287">
        <f>PriceList[[#This Row],[ИТОГ Цена за кв.м, руб]]*(1+PriceList[[#This Row],[Максимальная скидка]])</f>
        <v>404302.80000000005</v>
      </c>
      <c r="AN78" s="287">
        <f>PriceList[[#This Row],[Цена за кв.м. в CRM]]*PriceList[[#This Row],[Площадь, кв.м]]</f>
        <v>11821813.872000001</v>
      </c>
      <c r="AO78" s="287">
        <v>6000</v>
      </c>
      <c r="AP78" s="335">
        <f>PriceList[[#This Row],[Цена за кв.м. в CRM]]+PriceList[[#This Row],[Бронь]]</f>
        <v>410302.80000000005</v>
      </c>
      <c r="AQ78" s="335">
        <f>PriceList[[#This Row],[Цена за кв.м. в сайт]]*PriceList[[#This Row],[Площадь, кв.м]]</f>
        <v>11997253.872000001</v>
      </c>
      <c r="AR78" s="84" t="str">
        <f t="shared" si="21"/>
        <v>С1-167</v>
      </c>
      <c r="AS78" s="88" t="str">
        <f t="shared" si="22"/>
        <v>Ст</v>
      </c>
      <c r="AT78" s="89">
        <f t="shared" si="23"/>
        <v>29.24</v>
      </c>
      <c r="AU78" s="99">
        <f>PriceList[[#This Row],[Цена за кв.м. в CRM]]</f>
        <v>404302.80000000005</v>
      </c>
      <c r="AV78" s="100" t="str">
        <f t="shared" si="24"/>
        <v>Резерв</v>
      </c>
      <c r="AW78" s="99"/>
      <c r="AX78" s="342"/>
      <c r="AZ78" s="353">
        <f>(PriceList[[#This Row],[Цена за кв.м. в сайт]])+$AZ$1</f>
        <v>410802.80000000005</v>
      </c>
      <c r="BA78" s="353">
        <f>AZ78*PriceList[[#This Row],[Площадь, кв.м]]</f>
        <v>12011873.872000001</v>
      </c>
      <c r="BB78" s="346">
        <f>BA78-PriceList[[#This Row],[Стоимость, руб для сбронированием]]</f>
        <v>14620</v>
      </c>
      <c r="BC78" s="14"/>
      <c r="BD78" s="345">
        <f t="shared" si="25"/>
        <v>410800</v>
      </c>
      <c r="BE78" s="353">
        <f>BD78*PriceList[[#This Row],[Площадь, кв.м]]</f>
        <v>12011792</v>
      </c>
      <c r="BF78" s="14"/>
      <c r="BG78" s="345">
        <f>BE78-$BG$1*PriceList[[#This Row],[Площадь, кв.м]]</f>
        <v>11836352</v>
      </c>
      <c r="BH78" s="353">
        <f t="shared" si="26"/>
        <v>175440</v>
      </c>
      <c r="BI78" s="345">
        <f>BG78/PriceList[[#This Row],[Площадь, кв.м]]</f>
        <v>404800</v>
      </c>
      <c r="BJ78" s="355">
        <f t="shared" si="27"/>
        <v>1.4822134387351778E-2</v>
      </c>
      <c r="BL78" s="345"/>
      <c r="BM78" s="353"/>
    </row>
    <row r="79" spans="1:65" ht="14.25" hidden="1" customHeight="1">
      <c r="A79" s="84">
        <v>168</v>
      </c>
      <c r="B79" s="84" t="s">
        <v>255</v>
      </c>
      <c r="C79" s="85">
        <v>168</v>
      </c>
      <c r="D79" s="85" t="s">
        <v>64</v>
      </c>
      <c r="E79" s="86">
        <v>5</v>
      </c>
      <c r="F79" s="84">
        <v>31</v>
      </c>
      <c r="G79" s="87">
        <v>28.6</v>
      </c>
      <c r="H79" s="88" t="s">
        <v>1</v>
      </c>
      <c r="I79" s="88" t="s">
        <v>1</v>
      </c>
      <c r="J79" s="89">
        <v>4.25</v>
      </c>
      <c r="K79" s="89">
        <f t="shared" si="14"/>
        <v>1.28</v>
      </c>
      <c r="L79" s="89">
        <f t="shared" si="15"/>
        <v>24.35</v>
      </c>
      <c r="M79" s="89">
        <f t="shared" si="16"/>
        <v>25.630000000000003</v>
      </c>
      <c r="N79" s="90" t="s">
        <v>65</v>
      </c>
      <c r="O79" s="90" t="s">
        <v>66</v>
      </c>
      <c r="P79" s="90" t="s">
        <v>67</v>
      </c>
      <c r="Q79" s="91" t="s">
        <v>97</v>
      </c>
      <c r="R79" s="92" t="s">
        <v>116</v>
      </c>
      <c r="S79" s="92" t="s">
        <v>116</v>
      </c>
      <c r="T79" s="93" t="s">
        <v>73</v>
      </c>
      <c r="U79" s="84">
        <v>42</v>
      </c>
      <c r="V79" s="94">
        <f>IFERROR(VLOOKUP(H79,'Коэфф для прайса 1 оч'!$A$3:$C$6,3,0),"")</f>
        <v>327000</v>
      </c>
      <c r="W79" s="91">
        <f>IFERROR(VLOOKUP(E79,'Коэфф для прайса 1 оч'!$A$10:$C$23,3,0),"")</f>
        <v>5.0000000000000001E-3</v>
      </c>
      <c r="X79" s="116">
        <f>IFERROR(VLOOKUP(N79,'Коэфф для прайса 1 оч'!$E$25:$F$30,2,0),"")</f>
        <v>0.04</v>
      </c>
      <c r="Y79" s="116">
        <f>IFERROR(VLOOKUP(O79,'Коэфф для прайса 1 оч'!$E$32:$F$34,2,0),"")</f>
        <v>0</v>
      </c>
      <c r="Z79" s="116">
        <f>IFERROR(VLOOKUP(P79,'Коэфф для прайса 1 оч'!$E$36:$F$38,2,0),"")</f>
        <v>0.03</v>
      </c>
      <c r="AA79" s="116">
        <f>IFERROR(VLOOKUP(Q79,'Коэфф для прайса 1 оч'!$E$40:$F$43,2,0),"")</f>
        <v>-5.0000000000000001E-3</v>
      </c>
      <c r="AB79" s="117">
        <f>IFERROR(VLOOKUP(R79,'Коэфф для прайса 1 оч'!$E$45:$F$59,2,0),"")</f>
        <v>7.0000000000000007E-2</v>
      </c>
      <c r="AC79" s="116">
        <f>IFERROR(VLOOKUP(T79,'Коэфф для прайса 1 оч'!$E$61:$F$67,2,0),"")</f>
        <v>0</v>
      </c>
      <c r="AD79" s="116">
        <f>IFERROR(VLOOKUP(U79,'Коэфф для прайса 1 оч'!$E$69:$F$82,2,0),"")</f>
        <v>-1.6E-2</v>
      </c>
      <c r="AE79" s="116">
        <f>IFERROR(VLOOKUP(PriceList[[#This Row],[Корпус]],'Коэфф для прайса 1 оч'!$I$10:$J$15,2,0),"")</f>
        <v>0</v>
      </c>
      <c r="AF79" s="95">
        <f t="shared" si="17"/>
        <v>367548</v>
      </c>
      <c r="AG79" s="96">
        <f t="shared" si="18"/>
        <v>10511872.800000001</v>
      </c>
      <c r="AH79" s="97">
        <v>0</v>
      </c>
      <c r="AI79" s="98">
        <f t="shared" si="19"/>
        <v>367548</v>
      </c>
      <c r="AJ79" s="99">
        <f t="shared" si="20"/>
        <v>10511872.800000001</v>
      </c>
      <c r="AK79" s="84" t="s">
        <v>71</v>
      </c>
      <c r="AL79" s="91">
        <v>0.1</v>
      </c>
      <c r="AM79" s="287">
        <f>PriceList[[#This Row],[ИТОГ Цена за кв.м, руб]]*(1+PriceList[[#This Row],[Максимальная скидка]])</f>
        <v>404302.80000000005</v>
      </c>
      <c r="AN79" s="287">
        <f>PriceList[[#This Row],[Цена за кв.м. в CRM]]*PriceList[[#This Row],[Площадь, кв.м]]</f>
        <v>11563060.080000002</v>
      </c>
      <c r="AO79" s="287">
        <v>6000</v>
      </c>
      <c r="AP79" s="335">
        <f>PriceList[[#This Row],[Цена за кв.м. в CRM]]+PriceList[[#This Row],[Бронь]]</f>
        <v>410302.80000000005</v>
      </c>
      <c r="AQ79" s="335">
        <f>PriceList[[#This Row],[Цена за кв.м. в сайт]]*PriceList[[#This Row],[Площадь, кв.м]]</f>
        <v>11734660.080000002</v>
      </c>
      <c r="AR79" s="84" t="str">
        <f t="shared" si="21"/>
        <v>С1-168</v>
      </c>
      <c r="AS79" s="88" t="str">
        <f t="shared" si="22"/>
        <v>Ст</v>
      </c>
      <c r="AT79" s="89">
        <f t="shared" si="23"/>
        <v>28.6</v>
      </c>
      <c r="AU79" s="99">
        <f>PriceList[[#This Row],[Цена за кв.м. в CRM]]</f>
        <v>404302.80000000005</v>
      </c>
      <c r="AV79" s="100" t="str">
        <f t="shared" si="24"/>
        <v>Резерв</v>
      </c>
      <c r="AW79" s="99"/>
      <c r="AX79" s="342"/>
      <c r="AZ79" s="353">
        <f>(PriceList[[#This Row],[Цена за кв.м. в сайт]])+$AZ$1</f>
        <v>410802.80000000005</v>
      </c>
      <c r="BA79" s="353">
        <f>AZ79*PriceList[[#This Row],[Площадь, кв.м]]</f>
        <v>11748960.080000002</v>
      </c>
      <c r="BB79" s="346">
        <f>BA79-PriceList[[#This Row],[Стоимость, руб для сбронированием]]</f>
        <v>14300</v>
      </c>
      <c r="BC79" s="14"/>
      <c r="BD79" s="345">
        <f t="shared" si="25"/>
        <v>410800</v>
      </c>
      <c r="BE79" s="353">
        <f>BD79*PriceList[[#This Row],[Площадь, кв.м]]</f>
        <v>11748880</v>
      </c>
      <c r="BF79" s="14"/>
      <c r="BG79" s="345">
        <f>BE79-$BG$1*PriceList[[#This Row],[Площадь, кв.м]]</f>
        <v>11577280</v>
      </c>
      <c r="BH79" s="353">
        <f t="shared" si="26"/>
        <v>171600</v>
      </c>
      <c r="BI79" s="345">
        <f>BG79/PriceList[[#This Row],[Площадь, кв.м]]</f>
        <v>404800</v>
      </c>
      <c r="BJ79" s="355">
        <f t="shared" si="27"/>
        <v>1.4822134387351778E-2</v>
      </c>
      <c r="BL79" s="345"/>
      <c r="BM79" s="353"/>
    </row>
    <row r="80" spans="1:65" ht="14.25" hidden="1" customHeight="1">
      <c r="A80" s="84">
        <v>169</v>
      </c>
      <c r="B80" s="84" t="s">
        <v>256</v>
      </c>
      <c r="C80" s="85">
        <v>169</v>
      </c>
      <c r="D80" s="85" t="s">
        <v>64</v>
      </c>
      <c r="E80" s="86">
        <v>5</v>
      </c>
      <c r="F80" s="84">
        <v>32</v>
      </c>
      <c r="G80" s="87">
        <v>49.71</v>
      </c>
      <c r="H80" s="88" t="s">
        <v>1</v>
      </c>
      <c r="I80" s="88" t="s">
        <v>1</v>
      </c>
      <c r="J80" s="89">
        <v>13.98</v>
      </c>
      <c r="K80" s="89">
        <f t="shared" si="14"/>
        <v>4.1900000000000004</v>
      </c>
      <c r="L80" s="89">
        <f t="shared" si="15"/>
        <v>35.730000000000004</v>
      </c>
      <c r="M80" s="89">
        <f t="shared" si="16"/>
        <v>39.92</v>
      </c>
      <c r="N80" s="90" t="s">
        <v>82</v>
      </c>
      <c r="O80" s="90" t="s">
        <v>83</v>
      </c>
      <c r="P80" s="90" t="s">
        <v>67</v>
      </c>
      <c r="Q80" s="91" t="s">
        <v>97</v>
      </c>
      <c r="R80" s="92" t="s">
        <v>116</v>
      </c>
      <c r="S80" s="92" t="s">
        <v>116</v>
      </c>
      <c r="T80" s="93" t="s">
        <v>73</v>
      </c>
      <c r="U80" s="84">
        <v>42</v>
      </c>
      <c r="V80" s="94">
        <f>IFERROR(VLOOKUP(H80,'Коэфф для прайса 1 оч'!$A$3:$C$6,3,0),"")</f>
        <v>327000</v>
      </c>
      <c r="W80" s="91">
        <f>IFERROR(VLOOKUP(E80,'Коэфф для прайса 1 оч'!$A$10:$C$23,3,0),"")</f>
        <v>5.0000000000000001E-3</v>
      </c>
      <c r="X80" s="116">
        <f>IFERROR(VLOOKUP(N80,'Коэфф для прайса 1 оч'!$E$25:$F$30,2,0),"")</f>
        <v>-0.01</v>
      </c>
      <c r="Y80" s="116">
        <f>IFERROR(VLOOKUP(O80,'Коэфф для прайса 1 оч'!$E$32:$F$34,2,0),"")</f>
        <v>0.03</v>
      </c>
      <c r="Z80" s="116">
        <f>IFERROR(VLOOKUP(P80,'Коэфф для прайса 1 оч'!$E$36:$F$38,2,0),"")</f>
        <v>0.03</v>
      </c>
      <c r="AA80" s="116">
        <f>IFERROR(VLOOKUP(Q80,'Коэфф для прайса 1 оч'!$E$40:$F$43,2,0),"")</f>
        <v>-5.0000000000000001E-3</v>
      </c>
      <c r="AB80" s="117">
        <f>IFERROR(VLOOKUP(R80,'Коэфф для прайса 1 оч'!$E$45:$F$59,2,0),"")</f>
        <v>7.0000000000000007E-2</v>
      </c>
      <c r="AC80" s="116">
        <f>IFERROR(VLOOKUP(T80,'Коэфф для прайса 1 оч'!$E$61:$F$67,2,0),"")</f>
        <v>0</v>
      </c>
      <c r="AD80" s="116">
        <f>IFERROR(VLOOKUP(U80,'Коэфф для прайса 1 оч'!$E$69:$F$82,2,0),"")</f>
        <v>-1.6E-2</v>
      </c>
      <c r="AE80" s="116">
        <f>IFERROR(VLOOKUP(PriceList[[#This Row],[Корпус]],'Коэфф для прайса 1 оч'!$I$10:$J$15,2,0),"")</f>
        <v>0</v>
      </c>
      <c r="AF80" s="95">
        <f t="shared" si="17"/>
        <v>361008</v>
      </c>
      <c r="AG80" s="96">
        <f t="shared" si="18"/>
        <v>17945707.68</v>
      </c>
      <c r="AH80" s="97">
        <v>0</v>
      </c>
      <c r="AI80" s="98">
        <f t="shared" si="19"/>
        <v>361008</v>
      </c>
      <c r="AJ80" s="99">
        <f t="shared" si="20"/>
        <v>17945707.68</v>
      </c>
      <c r="AK80" s="84" t="s">
        <v>71</v>
      </c>
      <c r="AL80" s="91">
        <v>0.1</v>
      </c>
      <c r="AM80" s="287">
        <f>PriceList[[#This Row],[ИТОГ Цена за кв.м, руб]]*(1+PriceList[[#This Row],[Максимальная скидка]])</f>
        <v>397108.80000000005</v>
      </c>
      <c r="AN80" s="287">
        <f>PriceList[[#This Row],[Цена за кв.м. в CRM]]*PriceList[[#This Row],[Площадь, кв.м]]</f>
        <v>19740278.448000003</v>
      </c>
      <c r="AO80" s="287">
        <v>6000</v>
      </c>
      <c r="AP80" s="335">
        <f>PriceList[[#This Row],[Цена за кв.м. в CRM]]+PriceList[[#This Row],[Бронь]]</f>
        <v>403108.80000000005</v>
      </c>
      <c r="AQ80" s="335">
        <f>PriceList[[#This Row],[Цена за кв.м. в сайт]]*PriceList[[#This Row],[Площадь, кв.м]]</f>
        <v>20038538.448000003</v>
      </c>
      <c r="AR80" s="84" t="str">
        <f t="shared" si="21"/>
        <v>С1-169</v>
      </c>
      <c r="AS80" s="88" t="str">
        <f t="shared" si="22"/>
        <v>Ст</v>
      </c>
      <c r="AT80" s="89">
        <f t="shared" si="23"/>
        <v>49.71</v>
      </c>
      <c r="AU80" s="99">
        <f>PriceList[[#This Row],[Цена за кв.м. в CRM]]</f>
        <v>397108.80000000005</v>
      </c>
      <c r="AV80" s="100" t="str">
        <f t="shared" si="24"/>
        <v>Резерв</v>
      </c>
      <c r="AW80" s="99"/>
      <c r="AX80" s="342"/>
      <c r="AZ80" s="353">
        <f>(PriceList[[#This Row],[Цена за кв.м. в сайт]])+$AZ$1</f>
        <v>403608.80000000005</v>
      </c>
      <c r="BA80" s="353">
        <f>AZ80*PriceList[[#This Row],[Площадь, кв.м]]</f>
        <v>20063393.448000003</v>
      </c>
      <c r="BB80" s="346">
        <f>BA80-PriceList[[#This Row],[Стоимость, руб для сбронированием]]</f>
        <v>24855</v>
      </c>
      <c r="BC80" s="14"/>
      <c r="BD80" s="345">
        <f t="shared" si="25"/>
        <v>403600</v>
      </c>
      <c r="BE80" s="353">
        <f>BD80*PriceList[[#This Row],[Площадь, кв.м]]</f>
        <v>20062956</v>
      </c>
      <c r="BF80" s="14"/>
      <c r="BG80" s="345">
        <f>BE80-$BG$1*PriceList[[#This Row],[Площадь, кв.м]]</f>
        <v>19764696</v>
      </c>
      <c r="BH80" s="353">
        <f t="shared" si="26"/>
        <v>298260</v>
      </c>
      <c r="BI80" s="345">
        <f>BG80/PriceList[[#This Row],[Площадь, кв.м]]</f>
        <v>397600</v>
      </c>
      <c r="BJ80" s="355">
        <f t="shared" si="27"/>
        <v>1.5090543259557344E-2</v>
      </c>
      <c r="BL80" s="345"/>
      <c r="BM80" s="353"/>
    </row>
    <row r="81" spans="1:65" ht="14.25" hidden="1" customHeight="1">
      <c r="A81" s="84">
        <v>17</v>
      </c>
      <c r="B81" s="84" t="s">
        <v>95</v>
      </c>
      <c r="C81" s="85">
        <v>17</v>
      </c>
      <c r="D81" s="85" t="s">
        <v>64</v>
      </c>
      <c r="E81" s="86">
        <v>2</v>
      </c>
      <c r="F81" s="84">
        <v>4</v>
      </c>
      <c r="G81" s="87">
        <v>29.24</v>
      </c>
      <c r="H81" s="88" t="s">
        <v>1</v>
      </c>
      <c r="I81" s="88" t="s">
        <v>1</v>
      </c>
      <c r="J81" s="89">
        <v>4.25</v>
      </c>
      <c r="K81" s="89">
        <f t="shared" si="14"/>
        <v>1.28</v>
      </c>
      <c r="L81" s="89">
        <f t="shared" si="15"/>
        <v>24.99</v>
      </c>
      <c r="M81" s="89">
        <f t="shared" si="16"/>
        <v>26.27</v>
      </c>
      <c r="N81" s="90" t="s">
        <v>65</v>
      </c>
      <c r="O81" s="90" t="s">
        <v>66</v>
      </c>
      <c r="P81" s="90" t="s">
        <v>67</v>
      </c>
      <c r="Q81" s="91" t="s">
        <v>94</v>
      </c>
      <c r="R81" s="92" t="s">
        <v>69</v>
      </c>
      <c r="S81" s="92" t="s">
        <v>1291</v>
      </c>
      <c r="T81" s="93" t="s">
        <v>70</v>
      </c>
      <c r="U81" s="84">
        <v>40</v>
      </c>
      <c r="V81" s="94">
        <f>IFERROR(VLOOKUP(H81,'Коэфф для прайса 1 оч'!$A$3:$C$6,3,0),"")</f>
        <v>327000</v>
      </c>
      <c r="W81" s="91">
        <f>IFERROR(VLOOKUP(E81,'Коэфф для прайса 1 оч'!$A$10:$C$23,3,0),"")</f>
        <v>-1.4999999999999999E-2</v>
      </c>
      <c r="X81" s="116">
        <f>IFERROR(VLOOKUP(N81,'Коэфф для прайса 1 оч'!$E$25:$F$30,2,0),"")</f>
        <v>0.04</v>
      </c>
      <c r="Y81" s="116">
        <f>IFERROR(VLOOKUP(O81,'Коэфф для прайса 1 оч'!$E$32:$F$34,2,0),"")</f>
        <v>0</v>
      </c>
      <c r="Z81" s="116">
        <f>IFERROR(VLOOKUP(P81,'Коэфф для прайса 1 оч'!$E$36:$F$38,2,0),"")</f>
        <v>0.03</v>
      </c>
      <c r="AA81" s="116">
        <f>IFERROR(VLOOKUP(Q81,'Коэфф для прайса 1 оч'!$E$40:$F$43,2,0),"")</f>
        <v>0</v>
      </c>
      <c r="AB81" s="117">
        <f>IFERROR(VLOOKUP(R81,'Коэфф для прайса 1 оч'!$E$45:$F$59,2,0),"")</f>
        <v>-1.4999999999999999E-2</v>
      </c>
      <c r="AC81" s="116">
        <f>IFERROR(VLOOKUP(T81,'Коэфф для прайса 1 оч'!$E$61:$F$67,2,0),"")</f>
        <v>-0.01</v>
      </c>
      <c r="AD81" s="116">
        <f>IFERROR(VLOOKUP(U81,'Коэфф для прайса 1 оч'!$E$69:$F$82,2,0),"")</f>
        <v>-1.4E-2</v>
      </c>
      <c r="AE81" s="116">
        <f>IFERROR(VLOOKUP(PriceList[[#This Row],[Корпус]],'Коэфф для прайса 1 оч'!$I$10:$J$15,2,0),"")</f>
        <v>0</v>
      </c>
      <c r="AF81" s="95">
        <f t="shared" si="17"/>
        <v>332232</v>
      </c>
      <c r="AG81" s="96">
        <f t="shared" si="18"/>
        <v>9714463.6799999997</v>
      </c>
      <c r="AH81" s="97">
        <v>0</v>
      </c>
      <c r="AI81" s="98">
        <f t="shared" si="19"/>
        <v>332232</v>
      </c>
      <c r="AJ81" s="99">
        <f t="shared" si="20"/>
        <v>9714463.6799999997</v>
      </c>
      <c r="AK81" s="84" t="s">
        <v>71</v>
      </c>
      <c r="AL81" s="91">
        <v>0.1</v>
      </c>
      <c r="AM81" s="287">
        <f>PriceList[[#This Row],[ИТОГ Цена за кв.м, руб]]*(1+PriceList[[#This Row],[Максимальная скидка]])</f>
        <v>365455.2</v>
      </c>
      <c r="AN81" s="287">
        <f>PriceList[[#This Row],[Цена за кв.м. в CRM]]*PriceList[[#This Row],[Площадь, кв.м]]</f>
        <v>10685910.048</v>
      </c>
      <c r="AO81" s="287">
        <v>6000</v>
      </c>
      <c r="AP81" s="335">
        <f>PriceList[[#This Row],[Цена за кв.м. в CRM]]+PriceList[[#This Row],[Бронь]]</f>
        <v>371455.2</v>
      </c>
      <c r="AQ81" s="335">
        <f>PriceList[[#This Row],[Цена за кв.м. в сайт]]*PriceList[[#This Row],[Площадь, кв.м]]</f>
        <v>10861350.048</v>
      </c>
      <c r="AR81" s="84" t="str">
        <f t="shared" si="21"/>
        <v>С1-17</v>
      </c>
      <c r="AS81" s="88" t="str">
        <f t="shared" si="22"/>
        <v>Ст</v>
      </c>
      <c r="AT81" s="89">
        <f t="shared" si="23"/>
        <v>29.24</v>
      </c>
      <c r="AU81" s="99">
        <f>PriceList[[#This Row],[Цена за кв.м. в CRM]]</f>
        <v>365455.2</v>
      </c>
      <c r="AV81" s="100" t="str">
        <f t="shared" si="24"/>
        <v>Резерв</v>
      </c>
      <c r="AW81" s="99"/>
      <c r="AX81" s="342"/>
      <c r="AZ81" s="353">
        <f>(PriceList[[#This Row],[Цена за кв.м. в сайт]])+$AZ$1</f>
        <v>371955.20000000001</v>
      </c>
      <c r="BA81" s="353">
        <f>AZ81*PriceList[[#This Row],[Площадь, кв.м]]</f>
        <v>10875970.048</v>
      </c>
      <c r="BB81" s="346">
        <f>BA81-PriceList[[#This Row],[Стоимость, руб для сбронированием]]</f>
        <v>14620</v>
      </c>
      <c r="BC81" s="14"/>
      <c r="BD81" s="345">
        <f t="shared" si="25"/>
        <v>372000</v>
      </c>
      <c r="BE81" s="353">
        <f>BD81*PriceList[[#This Row],[Площадь, кв.м]]</f>
        <v>10877280</v>
      </c>
      <c r="BF81" s="14"/>
      <c r="BG81" s="345">
        <f>BE81-$BG$1*PriceList[[#This Row],[Площадь, кв.м]]</f>
        <v>10701840</v>
      </c>
      <c r="BH81" s="353">
        <f t="shared" si="26"/>
        <v>175440</v>
      </c>
      <c r="BI81" s="345">
        <f>BG81/PriceList[[#This Row],[Площадь, кв.м]]</f>
        <v>366000</v>
      </c>
      <c r="BJ81" s="355">
        <f t="shared" si="27"/>
        <v>1.6393442622950821E-2</v>
      </c>
      <c r="BL81" s="345"/>
      <c r="BM81" s="353"/>
    </row>
    <row r="82" spans="1:65" ht="14.25" hidden="1" customHeight="1">
      <c r="A82" s="84">
        <v>170</v>
      </c>
      <c r="B82" s="84" t="s">
        <v>257</v>
      </c>
      <c r="C82" s="85">
        <v>170</v>
      </c>
      <c r="D82" s="85" t="s">
        <v>64</v>
      </c>
      <c r="E82" s="86">
        <v>5</v>
      </c>
      <c r="F82" s="84">
        <v>33</v>
      </c>
      <c r="G82" s="87">
        <v>49.71</v>
      </c>
      <c r="H82" s="88" t="s">
        <v>1</v>
      </c>
      <c r="I82" s="88" t="s">
        <v>1</v>
      </c>
      <c r="J82" s="89">
        <v>13.98</v>
      </c>
      <c r="K82" s="89">
        <f t="shared" si="14"/>
        <v>4.1900000000000004</v>
      </c>
      <c r="L82" s="89">
        <f t="shared" si="15"/>
        <v>35.730000000000004</v>
      </c>
      <c r="M82" s="89">
        <f t="shared" si="16"/>
        <v>39.92</v>
      </c>
      <c r="N82" s="90" t="s">
        <v>82</v>
      </c>
      <c r="O82" s="90" t="s">
        <v>83</v>
      </c>
      <c r="P82" s="90" t="s">
        <v>67</v>
      </c>
      <c r="Q82" s="91" t="s">
        <v>97</v>
      </c>
      <c r="R82" s="92" t="s">
        <v>215</v>
      </c>
      <c r="S82" s="92" t="s">
        <v>493</v>
      </c>
      <c r="T82" s="93" t="s">
        <v>73</v>
      </c>
      <c r="U82" s="84">
        <v>42</v>
      </c>
      <c r="V82" s="94">
        <f>IFERROR(VLOOKUP(H82,'Коэфф для прайса 1 оч'!$A$3:$C$6,3,0),"")</f>
        <v>327000</v>
      </c>
      <c r="W82" s="91">
        <f>IFERROR(VLOOKUP(E82,'Коэфф для прайса 1 оч'!$A$10:$C$23,3,0),"")</f>
        <v>5.0000000000000001E-3</v>
      </c>
      <c r="X82" s="116">
        <f>IFERROR(VLOOKUP(N82,'Коэфф для прайса 1 оч'!$E$25:$F$30,2,0),"")</f>
        <v>-0.01</v>
      </c>
      <c r="Y82" s="116">
        <f>IFERROR(VLOOKUP(O82,'Коэфф для прайса 1 оч'!$E$32:$F$34,2,0),"")</f>
        <v>0.03</v>
      </c>
      <c r="Z82" s="116">
        <f>IFERROR(VLOOKUP(P82,'Коэфф для прайса 1 оч'!$E$36:$F$38,2,0),"")</f>
        <v>0.03</v>
      </c>
      <c r="AA82" s="116">
        <f>IFERROR(VLOOKUP(Q82,'Коэфф для прайса 1 оч'!$E$40:$F$43,2,0),"")</f>
        <v>-5.0000000000000001E-3</v>
      </c>
      <c r="AB82" s="117">
        <f>IFERROR(VLOOKUP(R82,'Коэфф для прайса 1 оч'!$E$45:$F$59,2,0),"")</f>
        <v>1.4999999999999999E-2</v>
      </c>
      <c r="AC82" s="116">
        <f>IFERROR(VLOOKUP(T82,'Коэфф для прайса 1 оч'!$E$61:$F$67,2,0),"")</f>
        <v>0</v>
      </c>
      <c r="AD82" s="116">
        <f>IFERROR(VLOOKUP(U82,'Коэфф для прайса 1 оч'!$E$69:$F$82,2,0),"")</f>
        <v>-1.6E-2</v>
      </c>
      <c r="AE82" s="116">
        <f>IFERROR(VLOOKUP(PriceList[[#This Row],[Корпус]],'Коэфф для прайса 1 оч'!$I$10:$J$15,2,0),"")</f>
        <v>0</v>
      </c>
      <c r="AF82" s="95">
        <f t="shared" si="17"/>
        <v>343023</v>
      </c>
      <c r="AG82" s="96">
        <f t="shared" si="18"/>
        <v>17051673.330000002</v>
      </c>
      <c r="AH82" s="97">
        <v>0</v>
      </c>
      <c r="AI82" s="98">
        <f t="shared" si="19"/>
        <v>343023</v>
      </c>
      <c r="AJ82" s="99">
        <f t="shared" si="20"/>
        <v>17051673.330000002</v>
      </c>
      <c r="AK82" s="84" t="s">
        <v>71</v>
      </c>
      <c r="AL82" s="91">
        <v>0.1</v>
      </c>
      <c r="AM82" s="287">
        <f>PriceList[[#This Row],[ИТОГ Цена за кв.м, руб]]*(1+PriceList[[#This Row],[Максимальная скидка]])</f>
        <v>377325.30000000005</v>
      </c>
      <c r="AN82" s="287">
        <f>PriceList[[#This Row],[Цена за кв.м. в CRM]]*PriceList[[#This Row],[Площадь, кв.м]]</f>
        <v>18756840.663000003</v>
      </c>
      <c r="AO82" s="287">
        <v>6000</v>
      </c>
      <c r="AP82" s="335">
        <f>PriceList[[#This Row],[Цена за кв.м. в CRM]]+PriceList[[#This Row],[Бронь]]</f>
        <v>383325.30000000005</v>
      </c>
      <c r="AQ82" s="335">
        <f>PriceList[[#This Row],[Цена за кв.м. в сайт]]*PriceList[[#This Row],[Площадь, кв.м]]</f>
        <v>19055100.663000003</v>
      </c>
      <c r="AR82" s="84" t="str">
        <f t="shared" si="21"/>
        <v>С1-170</v>
      </c>
      <c r="AS82" s="88" t="str">
        <f t="shared" si="22"/>
        <v>Ст</v>
      </c>
      <c r="AT82" s="89">
        <f t="shared" si="23"/>
        <v>49.71</v>
      </c>
      <c r="AU82" s="99">
        <f>PriceList[[#This Row],[Цена за кв.м. в CRM]]</f>
        <v>377325.30000000005</v>
      </c>
      <c r="AV82" s="100" t="str">
        <f t="shared" si="24"/>
        <v>Резерв</v>
      </c>
      <c r="AW82" s="99"/>
      <c r="AX82" s="342"/>
      <c r="AZ82" s="353">
        <f>(PriceList[[#This Row],[Цена за кв.м. в сайт]])+$AZ$1</f>
        <v>383825.30000000005</v>
      </c>
      <c r="BA82" s="353">
        <f>AZ82*PriceList[[#This Row],[Площадь, кв.м]]</f>
        <v>19079955.663000003</v>
      </c>
      <c r="BB82" s="346">
        <f>BA82-PriceList[[#This Row],[Стоимость, руб для сбронированием]]</f>
        <v>24855</v>
      </c>
      <c r="BC82" s="14"/>
      <c r="BD82" s="345">
        <f t="shared" si="25"/>
        <v>383800</v>
      </c>
      <c r="BE82" s="353">
        <f>BD82*PriceList[[#This Row],[Площадь, кв.м]]</f>
        <v>19078698</v>
      </c>
      <c r="BF82" s="14"/>
      <c r="BG82" s="345">
        <f>BE82-$BG$1*PriceList[[#This Row],[Площадь, кв.м]]</f>
        <v>18780438</v>
      </c>
      <c r="BH82" s="353">
        <f t="shared" si="26"/>
        <v>298260</v>
      </c>
      <c r="BI82" s="345">
        <f>BG82/PriceList[[#This Row],[Площадь, кв.м]]</f>
        <v>377800</v>
      </c>
      <c r="BJ82" s="355">
        <f t="shared" si="27"/>
        <v>1.5881418740074114E-2</v>
      </c>
      <c r="BL82" s="345"/>
      <c r="BM82" s="353"/>
    </row>
    <row r="83" spans="1:65" ht="14.25" hidden="1" customHeight="1">
      <c r="A83" s="84">
        <v>171</v>
      </c>
      <c r="B83" s="84" t="s">
        <v>258</v>
      </c>
      <c r="C83" s="85">
        <v>171</v>
      </c>
      <c r="D83" s="85" t="s">
        <v>64</v>
      </c>
      <c r="E83" s="86">
        <v>5</v>
      </c>
      <c r="F83" s="84">
        <v>34</v>
      </c>
      <c r="G83" s="87">
        <v>28.6</v>
      </c>
      <c r="H83" s="88" t="s">
        <v>1</v>
      </c>
      <c r="I83" s="88" t="s">
        <v>1</v>
      </c>
      <c r="J83" s="89">
        <v>4.25</v>
      </c>
      <c r="K83" s="89">
        <f t="shared" si="14"/>
        <v>1.28</v>
      </c>
      <c r="L83" s="89">
        <f t="shared" si="15"/>
        <v>24.35</v>
      </c>
      <c r="M83" s="89">
        <f t="shared" si="16"/>
        <v>25.630000000000003</v>
      </c>
      <c r="N83" s="90" t="s">
        <v>65</v>
      </c>
      <c r="O83" s="90" t="s">
        <v>66</v>
      </c>
      <c r="P83" s="90" t="s">
        <v>67</v>
      </c>
      <c r="Q83" s="91" t="s">
        <v>97</v>
      </c>
      <c r="R83" s="92" t="s">
        <v>215</v>
      </c>
      <c r="S83" s="92" t="s">
        <v>493</v>
      </c>
      <c r="T83" s="93" t="s">
        <v>73</v>
      </c>
      <c r="U83" s="84">
        <v>42</v>
      </c>
      <c r="V83" s="94">
        <f>IFERROR(VLOOKUP(H83,'Коэфф для прайса 1 оч'!$A$3:$C$6,3,0),"")</f>
        <v>327000</v>
      </c>
      <c r="W83" s="91">
        <f>IFERROR(VLOOKUP(E83,'Коэфф для прайса 1 оч'!$A$10:$C$23,3,0),"")</f>
        <v>5.0000000000000001E-3</v>
      </c>
      <c r="X83" s="116">
        <f>IFERROR(VLOOKUP(N83,'Коэфф для прайса 1 оч'!$E$25:$F$30,2,0),"")</f>
        <v>0.04</v>
      </c>
      <c r="Y83" s="116">
        <f>IFERROR(VLOOKUP(O83,'Коэфф для прайса 1 оч'!$E$32:$F$34,2,0),"")</f>
        <v>0</v>
      </c>
      <c r="Z83" s="116">
        <f>IFERROR(VLOOKUP(P83,'Коэфф для прайса 1 оч'!$E$36:$F$38,2,0),"")</f>
        <v>0.03</v>
      </c>
      <c r="AA83" s="116">
        <f>IFERROR(VLOOKUP(Q83,'Коэфф для прайса 1 оч'!$E$40:$F$43,2,0),"")</f>
        <v>-5.0000000000000001E-3</v>
      </c>
      <c r="AB83" s="117">
        <f>IFERROR(VLOOKUP(R83,'Коэфф для прайса 1 оч'!$E$45:$F$59,2,0),"")</f>
        <v>1.4999999999999999E-2</v>
      </c>
      <c r="AC83" s="116">
        <f>IFERROR(VLOOKUP(T83,'Коэфф для прайса 1 оч'!$E$61:$F$67,2,0),"")</f>
        <v>0</v>
      </c>
      <c r="AD83" s="116">
        <f>IFERROR(VLOOKUP(U83,'Коэфф для прайса 1 оч'!$E$69:$F$82,2,0),"")</f>
        <v>-1.6E-2</v>
      </c>
      <c r="AE83" s="116">
        <f>IFERROR(VLOOKUP(PriceList[[#This Row],[Корпус]],'Коэфф для прайса 1 оч'!$I$10:$J$15,2,0),"")</f>
        <v>0</v>
      </c>
      <c r="AF83" s="95">
        <f t="shared" si="17"/>
        <v>349563</v>
      </c>
      <c r="AG83" s="96">
        <f t="shared" si="18"/>
        <v>9997501.8000000007</v>
      </c>
      <c r="AH83" s="97">
        <v>0</v>
      </c>
      <c r="AI83" s="98">
        <f t="shared" si="19"/>
        <v>349563</v>
      </c>
      <c r="AJ83" s="99">
        <f t="shared" si="20"/>
        <v>9997501.8000000007</v>
      </c>
      <c r="AK83" s="84" t="s">
        <v>71</v>
      </c>
      <c r="AL83" s="91">
        <v>0.1</v>
      </c>
      <c r="AM83" s="287">
        <f>PriceList[[#This Row],[ИТОГ Цена за кв.м, руб]]*(1+PriceList[[#This Row],[Максимальная скидка]])</f>
        <v>384519.30000000005</v>
      </c>
      <c r="AN83" s="287">
        <f>PriceList[[#This Row],[Цена за кв.м. в CRM]]*PriceList[[#This Row],[Площадь, кв.м]]</f>
        <v>10997251.980000002</v>
      </c>
      <c r="AO83" s="287">
        <v>6000</v>
      </c>
      <c r="AP83" s="335">
        <f>PriceList[[#This Row],[Цена за кв.м. в CRM]]+PriceList[[#This Row],[Бронь]]</f>
        <v>390519.30000000005</v>
      </c>
      <c r="AQ83" s="335">
        <f>PriceList[[#This Row],[Цена за кв.м. в сайт]]*PriceList[[#This Row],[Площадь, кв.м]]</f>
        <v>11168851.980000002</v>
      </c>
      <c r="AR83" s="84" t="str">
        <f t="shared" si="21"/>
        <v>С1-171</v>
      </c>
      <c r="AS83" s="88" t="str">
        <f t="shared" si="22"/>
        <v>Ст</v>
      </c>
      <c r="AT83" s="89">
        <f t="shared" si="23"/>
        <v>28.6</v>
      </c>
      <c r="AU83" s="99">
        <f>PriceList[[#This Row],[Цена за кв.м. в CRM]]</f>
        <v>384519.30000000005</v>
      </c>
      <c r="AV83" s="100" t="str">
        <f t="shared" si="24"/>
        <v>Резерв</v>
      </c>
      <c r="AW83" s="99"/>
      <c r="AX83" s="342"/>
      <c r="AZ83" s="353">
        <f>(PriceList[[#This Row],[Цена за кв.м. в сайт]])+$AZ$1</f>
        <v>391019.30000000005</v>
      </c>
      <c r="BA83" s="353">
        <f>AZ83*PriceList[[#This Row],[Площадь, кв.м]]</f>
        <v>11183151.980000002</v>
      </c>
      <c r="BB83" s="346">
        <f>BA83-PriceList[[#This Row],[Стоимость, руб для сбронированием]]</f>
        <v>14300</v>
      </c>
      <c r="BC83" s="14"/>
      <c r="BD83" s="345">
        <f t="shared" si="25"/>
        <v>391000</v>
      </c>
      <c r="BE83" s="353">
        <f>BD83*PriceList[[#This Row],[Площадь, кв.м]]</f>
        <v>11182600</v>
      </c>
      <c r="BF83" s="14"/>
      <c r="BG83" s="345">
        <f>BE83-$BG$1*PriceList[[#This Row],[Площадь, кв.м]]</f>
        <v>11011000</v>
      </c>
      <c r="BH83" s="353">
        <f t="shared" si="26"/>
        <v>171600</v>
      </c>
      <c r="BI83" s="345">
        <f>BG83/PriceList[[#This Row],[Площадь, кв.м]]</f>
        <v>385000</v>
      </c>
      <c r="BJ83" s="355">
        <f t="shared" si="27"/>
        <v>1.5584415584415584E-2</v>
      </c>
      <c r="BL83" s="345"/>
      <c r="BM83" s="353"/>
    </row>
    <row r="84" spans="1:65" ht="14.25" hidden="1" customHeight="1">
      <c r="A84" s="84">
        <v>172</v>
      </c>
      <c r="B84" s="84" t="s">
        <v>259</v>
      </c>
      <c r="C84" s="85">
        <v>172</v>
      </c>
      <c r="D84" s="85" t="s">
        <v>64</v>
      </c>
      <c r="E84" s="86">
        <v>5</v>
      </c>
      <c r="F84" s="84">
        <v>35</v>
      </c>
      <c r="G84" s="87">
        <v>29.24</v>
      </c>
      <c r="H84" s="88" t="s">
        <v>1</v>
      </c>
      <c r="I84" s="88" t="s">
        <v>1</v>
      </c>
      <c r="J84" s="89">
        <v>4.25</v>
      </c>
      <c r="K84" s="89">
        <f t="shared" si="14"/>
        <v>1.28</v>
      </c>
      <c r="L84" s="89">
        <f t="shared" si="15"/>
        <v>24.99</v>
      </c>
      <c r="M84" s="89">
        <f t="shared" si="16"/>
        <v>26.27</v>
      </c>
      <c r="N84" s="90" t="s">
        <v>65</v>
      </c>
      <c r="O84" s="90" t="s">
        <v>66</v>
      </c>
      <c r="P84" s="90" t="s">
        <v>67</v>
      </c>
      <c r="Q84" s="91" t="s">
        <v>97</v>
      </c>
      <c r="R84" s="92" t="s">
        <v>215</v>
      </c>
      <c r="S84" s="92" t="s">
        <v>493</v>
      </c>
      <c r="T84" s="93" t="s">
        <v>73</v>
      </c>
      <c r="U84" s="84">
        <v>42</v>
      </c>
      <c r="V84" s="94">
        <f>IFERROR(VLOOKUP(H84,'Коэфф для прайса 1 оч'!$A$3:$C$6,3,0),"")</f>
        <v>327000</v>
      </c>
      <c r="W84" s="91">
        <f>IFERROR(VLOOKUP(E84,'Коэфф для прайса 1 оч'!$A$10:$C$23,3,0),"")</f>
        <v>5.0000000000000001E-3</v>
      </c>
      <c r="X84" s="116">
        <f>IFERROR(VLOOKUP(N84,'Коэфф для прайса 1 оч'!$E$25:$F$30,2,0),"")</f>
        <v>0.04</v>
      </c>
      <c r="Y84" s="116">
        <f>IFERROR(VLOOKUP(O84,'Коэфф для прайса 1 оч'!$E$32:$F$34,2,0),"")</f>
        <v>0</v>
      </c>
      <c r="Z84" s="116">
        <f>IFERROR(VLOOKUP(P84,'Коэфф для прайса 1 оч'!$E$36:$F$38,2,0),"")</f>
        <v>0.03</v>
      </c>
      <c r="AA84" s="116">
        <f>IFERROR(VLOOKUP(Q84,'Коэфф для прайса 1 оч'!$E$40:$F$43,2,0),"")</f>
        <v>-5.0000000000000001E-3</v>
      </c>
      <c r="AB84" s="117">
        <f>IFERROR(VLOOKUP(R84,'Коэфф для прайса 1 оч'!$E$45:$F$59,2,0),"")</f>
        <v>1.4999999999999999E-2</v>
      </c>
      <c r="AC84" s="116">
        <f>IFERROR(VLOOKUP(T84,'Коэфф для прайса 1 оч'!$E$61:$F$67,2,0),"")</f>
        <v>0</v>
      </c>
      <c r="AD84" s="116">
        <f>IFERROR(VLOOKUP(U84,'Коэфф для прайса 1 оч'!$E$69:$F$82,2,0),"")</f>
        <v>-1.6E-2</v>
      </c>
      <c r="AE84" s="116">
        <f>IFERROR(VLOOKUP(PriceList[[#This Row],[Корпус]],'Коэфф для прайса 1 оч'!$I$10:$J$15,2,0),"")</f>
        <v>0</v>
      </c>
      <c r="AF84" s="95">
        <f t="shared" si="17"/>
        <v>349563</v>
      </c>
      <c r="AG84" s="96">
        <f t="shared" si="18"/>
        <v>10221222.119999999</v>
      </c>
      <c r="AH84" s="97">
        <v>0</v>
      </c>
      <c r="AI84" s="98">
        <f t="shared" si="19"/>
        <v>349563</v>
      </c>
      <c r="AJ84" s="99">
        <f t="shared" si="20"/>
        <v>10221222.119999999</v>
      </c>
      <c r="AK84" s="84" t="s">
        <v>71</v>
      </c>
      <c r="AL84" s="91">
        <v>0.1</v>
      </c>
      <c r="AM84" s="287">
        <f>PriceList[[#This Row],[ИТОГ Цена за кв.м, руб]]*(1+PriceList[[#This Row],[Максимальная скидка]])</f>
        <v>384519.30000000005</v>
      </c>
      <c r="AN84" s="287">
        <f>PriceList[[#This Row],[Цена за кв.м. в CRM]]*PriceList[[#This Row],[Площадь, кв.м]]</f>
        <v>11243344.332</v>
      </c>
      <c r="AO84" s="287">
        <v>6000</v>
      </c>
      <c r="AP84" s="335">
        <f>PriceList[[#This Row],[Цена за кв.м. в CRM]]+PriceList[[#This Row],[Бронь]]</f>
        <v>390519.30000000005</v>
      </c>
      <c r="AQ84" s="335">
        <f>PriceList[[#This Row],[Цена за кв.м. в сайт]]*PriceList[[#This Row],[Площадь, кв.м]]</f>
        <v>11418784.332</v>
      </c>
      <c r="AR84" s="84" t="str">
        <f t="shared" si="21"/>
        <v>С1-172</v>
      </c>
      <c r="AS84" s="88" t="str">
        <f t="shared" si="22"/>
        <v>Ст</v>
      </c>
      <c r="AT84" s="89">
        <f t="shared" si="23"/>
        <v>29.24</v>
      </c>
      <c r="AU84" s="99">
        <f>PriceList[[#This Row],[Цена за кв.м. в CRM]]</f>
        <v>384519.30000000005</v>
      </c>
      <c r="AV84" s="100" t="str">
        <f t="shared" si="24"/>
        <v>Резерв</v>
      </c>
      <c r="AW84" s="99"/>
      <c r="AX84" s="342"/>
      <c r="AZ84" s="353">
        <f>(PriceList[[#This Row],[Цена за кв.м. в сайт]])+$AZ$1</f>
        <v>391019.30000000005</v>
      </c>
      <c r="BA84" s="353">
        <f>AZ84*PriceList[[#This Row],[Площадь, кв.м]]</f>
        <v>11433404.332</v>
      </c>
      <c r="BB84" s="346">
        <f>BA84-PriceList[[#This Row],[Стоимость, руб для сбронированием]]</f>
        <v>14620</v>
      </c>
      <c r="BC84" s="14"/>
      <c r="BD84" s="345">
        <f t="shared" si="25"/>
        <v>391000</v>
      </c>
      <c r="BE84" s="353">
        <f>BD84*PriceList[[#This Row],[Площадь, кв.м]]</f>
        <v>11432840</v>
      </c>
      <c r="BF84" s="14"/>
      <c r="BG84" s="345">
        <f>BE84-$BG$1*PriceList[[#This Row],[Площадь, кв.м]]</f>
        <v>11257400</v>
      </c>
      <c r="BH84" s="353">
        <f t="shared" si="26"/>
        <v>175440</v>
      </c>
      <c r="BI84" s="345">
        <f>BG84/PriceList[[#This Row],[Площадь, кв.м]]</f>
        <v>385000</v>
      </c>
      <c r="BJ84" s="355">
        <f t="shared" si="27"/>
        <v>1.5584415584415584E-2</v>
      </c>
      <c r="BL84" s="345"/>
      <c r="BM84" s="353"/>
    </row>
    <row r="85" spans="1:65" ht="14.25" hidden="1" customHeight="1">
      <c r="A85" s="84">
        <v>173</v>
      </c>
      <c r="B85" s="84" t="s">
        <v>260</v>
      </c>
      <c r="C85" s="85">
        <v>173</v>
      </c>
      <c r="D85" s="85" t="s">
        <v>64</v>
      </c>
      <c r="E85" s="86">
        <v>5</v>
      </c>
      <c r="F85" s="84">
        <v>36</v>
      </c>
      <c r="G85" s="87">
        <v>29.24</v>
      </c>
      <c r="H85" s="88" t="s">
        <v>1</v>
      </c>
      <c r="I85" s="88" t="s">
        <v>1</v>
      </c>
      <c r="J85" s="89">
        <v>4.25</v>
      </c>
      <c r="K85" s="89">
        <f t="shared" si="14"/>
        <v>1.28</v>
      </c>
      <c r="L85" s="89">
        <f t="shared" si="15"/>
        <v>24.99</v>
      </c>
      <c r="M85" s="89">
        <f t="shared" si="16"/>
        <v>26.27</v>
      </c>
      <c r="N85" s="90" t="s">
        <v>65</v>
      </c>
      <c r="O85" s="90" t="s">
        <v>66</v>
      </c>
      <c r="P85" s="90" t="s">
        <v>67</v>
      </c>
      <c r="Q85" s="91" t="s">
        <v>97</v>
      </c>
      <c r="R85" s="92" t="s">
        <v>215</v>
      </c>
      <c r="S85" s="92" t="s">
        <v>493</v>
      </c>
      <c r="T85" s="93" t="s">
        <v>73</v>
      </c>
      <c r="U85" s="84">
        <v>42</v>
      </c>
      <c r="V85" s="94">
        <f>IFERROR(VLOOKUP(H85,'Коэфф для прайса 1 оч'!$A$3:$C$6,3,0),"")</f>
        <v>327000</v>
      </c>
      <c r="W85" s="91">
        <f>IFERROR(VLOOKUP(E85,'Коэфф для прайса 1 оч'!$A$10:$C$23,3,0),"")</f>
        <v>5.0000000000000001E-3</v>
      </c>
      <c r="X85" s="116">
        <f>IFERROR(VLOOKUP(N85,'Коэфф для прайса 1 оч'!$E$25:$F$30,2,0),"")</f>
        <v>0.04</v>
      </c>
      <c r="Y85" s="116">
        <f>IFERROR(VLOOKUP(O85,'Коэфф для прайса 1 оч'!$E$32:$F$34,2,0),"")</f>
        <v>0</v>
      </c>
      <c r="Z85" s="116">
        <f>IFERROR(VLOOKUP(P85,'Коэфф для прайса 1 оч'!$E$36:$F$38,2,0),"")</f>
        <v>0.03</v>
      </c>
      <c r="AA85" s="116">
        <f>IFERROR(VLOOKUP(Q85,'Коэфф для прайса 1 оч'!$E$40:$F$43,2,0),"")</f>
        <v>-5.0000000000000001E-3</v>
      </c>
      <c r="AB85" s="117">
        <f>IFERROR(VLOOKUP(R85,'Коэфф для прайса 1 оч'!$E$45:$F$59,2,0),"")</f>
        <v>1.4999999999999999E-2</v>
      </c>
      <c r="AC85" s="116">
        <f>IFERROR(VLOOKUP(T85,'Коэфф для прайса 1 оч'!$E$61:$F$67,2,0),"")</f>
        <v>0</v>
      </c>
      <c r="AD85" s="116">
        <f>IFERROR(VLOOKUP(U85,'Коэфф для прайса 1 оч'!$E$69:$F$82,2,0),"")</f>
        <v>-1.6E-2</v>
      </c>
      <c r="AE85" s="116">
        <f>IFERROR(VLOOKUP(PriceList[[#This Row],[Корпус]],'Коэфф для прайса 1 оч'!$I$10:$J$15,2,0),"")</f>
        <v>0</v>
      </c>
      <c r="AF85" s="95">
        <f t="shared" si="17"/>
        <v>349563</v>
      </c>
      <c r="AG85" s="96">
        <f t="shared" si="18"/>
        <v>10221222.119999999</v>
      </c>
      <c r="AH85" s="97">
        <v>0</v>
      </c>
      <c r="AI85" s="98">
        <f t="shared" si="19"/>
        <v>349563</v>
      </c>
      <c r="AJ85" s="99">
        <f t="shared" si="20"/>
        <v>10221222.119999999</v>
      </c>
      <c r="AK85" s="84" t="s">
        <v>71</v>
      </c>
      <c r="AL85" s="91">
        <v>0.1</v>
      </c>
      <c r="AM85" s="287">
        <f>PriceList[[#This Row],[ИТОГ Цена за кв.м, руб]]*(1+PriceList[[#This Row],[Максимальная скидка]])</f>
        <v>384519.30000000005</v>
      </c>
      <c r="AN85" s="287">
        <f>PriceList[[#This Row],[Цена за кв.м. в CRM]]*PriceList[[#This Row],[Площадь, кв.м]]</f>
        <v>11243344.332</v>
      </c>
      <c r="AO85" s="287">
        <v>6000</v>
      </c>
      <c r="AP85" s="335">
        <f>PriceList[[#This Row],[Цена за кв.м. в CRM]]+PriceList[[#This Row],[Бронь]]</f>
        <v>390519.30000000005</v>
      </c>
      <c r="AQ85" s="335">
        <f>PriceList[[#This Row],[Цена за кв.м. в сайт]]*PriceList[[#This Row],[Площадь, кв.м]]</f>
        <v>11418784.332</v>
      </c>
      <c r="AR85" s="84" t="str">
        <f t="shared" si="21"/>
        <v>С1-173</v>
      </c>
      <c r="AS85" s="88" t="str">
        <f t="shared" si="22"/>
        <v>Ст</v>
      </c>
      <c r="AT85" s="89">
        <f t="shared" si="23"/>
        <v>29.24</v>
      </c>
      <c r="AU85" s="99">
        <f>PriceList[[#This Row],[Цена за кв.м. в CRM]]</f>
        <v>384519.30000000005</v>
      </c>
      <c r="AV85" s="100" t="str">
        <f t="shared" si="24"/>
        <v>Резерв</v>
      </c>
      <c r="AW85" s="99"/>
      <c r="AX85" s="342"/>
      <c r="AZ85" s="353">
        <f>(PriceList[[#This Row],[Цена за кв.м. в сайт]])+$AZ$1</f>
        <v>391019.30000000005</v>
      </c>
      <c r="BA85" s="353">
        <f>AZ85*PriceList[[#This Row],[Площадь, кв.м]]</f>
        <v>11433404.332</v>
      </c>
      <c r="BB85" s="346">
        <f>BA85-PriceList[[#This Row],[Стоимость, руб для сбронированием]]</f>
        <v>14620</v>
      </c>
      <c r="BC85" s="14"/>
      <c r="BD85" s="345">
        <f t="shared" si="25"/>
        <v>391000</v>
      </c>
      <c r="BE85" s="353">
        <f>BD85*PriceList[[#This Row],[Площадь, кв.м]]</f>
        <v>11432840</v>
      </c>
      <c r="BF85" s="14"/>
      <c r="BG85" s="345">
        <f>BE85-$BG$1*PriceList[[#This Row],[Площадь, кв.м]]</f>
        <v>11257400</v>
      </c>
      <c r="BH85" s="353">
        <f t="shared" si="26"/>
        <v>175440</v>
      </c>
      <c r="BI85" s="345">
        <f>BG85/PriceList[[#This Row],[Площадь, кв.м]]</f>
        <v>385000</v>
      </c>
      <c r="BJ85" s="355">
        <f t="shared" si="27"/>
        <v>1.5584415584415584E-2</v>
      </c>
      <c r="BL85" s="345"/>
      <c r="BM85" s="353"/>
    </row>
    <row r="86" spans="1:65" ht="14.25" hidden="1" customHeight="1">
      <c r="A86" s="84">
        <v>174</v>
      </c>
      <c r="B86" s="84" t="s">
        <v>261</v>
      </c>
      <c r="C86" s="85">
        <v>174</v>
      </c>
      <c r="D86" s="85" t="s">
        <v>64</v>
      </c>
      <c r="E86" s="86">
        <v>5</v>
      </c>
      <c r="F86" s="84">
        <v>37</v>
      </c>
      <c r="G86" s="87">
        <v>29.24</v>
      </c>
      <c r="H86" s="88" t="s">
        <v>1</v>
      </c>
      <c r="I86" s="88" t="s">
        <v>1</v>
      </c>
      <c r="J86" s="89">
        <v>4.25</v>
      </c>
      <c r="K86" s="89">
        <f t="shared" si="14"/>
        <v>1.28</v>
      </c>
      <c r="L86" s="89">
        <f t="shared" si="15"/>
        <v>24.99</v>
      </c>
      <c r="M86" s="89">
        <f t="shared" si="16"/>
        <v>26.27</v>
      </c>
      <c r="N86" s="90" t="s">
        <v>65</v>
      </c>
      <c r="O86" s="90" t="s">
        <v>66</v>
      </c>
      <c r="P86" s="90" t="s">
        <v>67</v>
      </c>
      <c r="Q86" s="91" t="s">
        <v>94</v>
      </c>
      <c r="R86" s="92" t="s">
        <v>215</v>
      </c>
      <c r="S86" s="92" t="s">
        <v>493</v>
      </c>
      <c r="T86" s="93" t="s">
        <v>73</v>
      </c>
      <c r="U86" s="84">
        <v>42</v>
      </c>
      <c r="V86" s="94">
        <f>IFERROR(VLOOKUP(H86,'Коэфф для прайса 1 оч'!$A$3:$C$6,3,0),"")</f>
        <v>327000</v>
      </c>
      <c r="W86" s="91">
        <f>IFERROR(VLOOKUP(E86,'Коэфф для прайса 1 оч'!$A$10:$C$23,3,0),"")</f>
        <v>5.0000000000000001E-3</v>
      </c>
      <c r="X86" s="116">
        <f>IFERROR(VLOOKUP(N86,'Коэфф для прайса 1 оч'!$E$25:$F$30,2,0),"")</f>
        <v>0.04</v>
      </c>
      <c r="Y86" s="116">
        <f>IFERROR(VLOOKUP(O86,'Коэфф для прайса 1 оч'!$E$32:$F$34,2,0),"")</f>
        <v>0</v>
      </c>
      <c r="Z86" s="116">
        <f>IFERROR(VLOOKUP(P86,'Коэфф для прайса 1 оч'!$E$36:$F$38,2,0),"")</f>
        <v>0.03</v>
      </c>
      <c r="AA86" s="116">
        <f>IFERROR(VLOOKUP(Q86,'Коэфф для прайса 1 оч'!$E$40:$F$43,2,0),"")</f>
        <v>0</v>
      </c>
      <c r="AB86" s="117">
        <f>IFERROR(VLOOKUP(R86,'Коэфф для прайса 1 оч'!$E$45:$F$59,2,0),"")</f>
        <v>1.4999999999999999E-2</v>
      </c>
      <c r="AC86" s="116">
        <f>IFERROR(VLOOKUP(T86,'Коэфф для прайса 1 оч'!$E$61:$F$67,2,0),"")</f>
        <v>0</v>
      </c>
      <c r="AD86" s="116">
        <f>IFERROR(VLOOKUP(U86,'Коэфф для прайса 1 оч'!$E$69:$F$82,2,0),"")</f>
        <v>-1.6E-2</v>
      </c>
      <c r="AE86" s="116">
        <f>IFERROR(VLOOKUP(PriceList[[#This Row],[Корпус]],'Коэфф для прайса 1 оч'!$I$10:$J$15,2,0),"")</f>
        <v>0</v>
      </c>
      <c r="AF86" s="95">
        <f t="shared" si="17"/>
        <v>351198</v>
      </c>
      <c r="AG86" s="96">
        <f t="shared" si="18"/>
        <v>10269029.52</v>
      </c>
      <c r="AH86" s="97">
        <v>0</v>
      </c>
      <c r="AI86" s="98">
        <f t="shared" si="19"/>
        <v>351198</v>
      </c>
      <c r="AJ86" s="99">
        <f t="shared" si="20"/>
        <v>10269029.52</v>
      </c>
      <c r="AK86" s="84" t="s">
        <v>71</v>
      </c>
      <c r="AL86" s="91">
        <v>0.1</v>
      </c>
      <c r="AM86" s="287">
        <f>PriceList[[#This Row],[ИТОГ Цена за кв.м, руб]]*(1+PriceList[[#This Row],[Максимальная скидка]])</f>
        <v>386317.80000000005</v>
      </c>
      <c r="AN86" s="287">
        <f>PriceList[[#This Row],[Цена за кв.м. в CRM]]*PriceList[[#This Row],[Площадь, кв.м]]</f>
        <v>11295932.472000001</v>
      </c>
      <c r="AO86" s="287">
        <v>6000</v>
      </c>
      <c r="AP86" s="335">
        <f>PriceList[[#This Row],[Цена за кв.м. в CRM]]+PriceList[[#This Row],[Бронь]]</f>
        <v>392317.80000000005</v>
      </c>
      <c r="AQ86" s="335">
        <f>PriceList[[#This Row],[Цена за кв.м. в сайт]]*PriceList[[#This Row],[Площадь, кв.м]]</f>
        <v>11471372.472000001</v>
      </c>
      <c r="AR86" s="84" t="str">
        <f t="shared" si="21"/>
        <v>С1-174</v>
      </c>
      <c r="AS86" s="88" t="str">
        <f t="shared" si="22"/>
        <v>Ст</v>
      </c>
      <c r="AT86" s="89">
        <f t="shared" si="23"/>
        <v>29.24</v>
      </c>
      <c r="AU86" s="99">
        <f>PriceList[[#This Row],[Цена за кв.м. в CRM]]</f>
        <v>386317.80000000005</v>
      </c>
      <c r="AV86" s="100" t="str">
        <f t="shared" si="24"/>
        <v>Резерв</v>
      </c>
      <c r="AW86" s="99"/>
      <c r="AX86" s="342"/>
      <c r="AZ86" s="353">
        <f>(PriceList[[#This Row],[Цена за кв.м. в сайт]])+$AZ$1</f>
        <v>392817.80000000005</v>
      </c>
      <c r="BA86" s="353">
        <f>AZ86*PriceList[[#This Row],[Площадь, кв.м]]</f>
        <v>11485992.472000001</v>
      </c>
      <c r="BB86" s="346">
        <f>BA86-PriceList[[#This Row],[Стоимость, руб для сбронированием]]</f>
        <v>14620</v>
      </c>
      <c r="BC86" s="14"/>
      <c r="BD86" s="345">
        <f t="shared" si="25"/>
        <v>392800</v>
      </c>
      <c r="BE86" s="353">
        <f>BD86*PriceList[[#This Row],[Площадь, кв.м]]</f>
        <v>11485472</v>
      </c>
      <c r="BF86" s="14"/>
      <c r="BG86" s="345">
        <f>BE86-$BG$1*PriceList[[#This Row],[Площадь, кв.м]]</f>
        <v>11310032</v>
      </c>
      <c r="BH86" s="353">
        <f t="shared" si="26"/>
        <v>175440</v>
      </c>
      <c r="BI86" s="345">
        <f>BG86/PriceList[[#This Row],[Площадь, кв.м]]</f>
        <v>386800</v>
      </c>
      <c r="BJ86" s="355">
        <f t="shared" si="27"/>
        <v>1.5511892450879007E-2</v>
      </c>
      <c r="BL86" s="345"/>
      <c r="BM86" s="353"/>
    </row>
    <row r="87" spans="1:65" ht="14.25" hidden="1" customHeight="1">
      <c r="A87" s="84">
        <v>175</v>
      </c>
      <c r="B87" s="84" t="s">
        <v>262</v>
      </c>
      <c r="C87" s="85">
        <v>175</v>
      </c>
      <c r="D87" s="85" t="s">
        <v>64</v>
      </c>
      <c r="E87" s="86">
        <v>5</v>
      </c>
      <c r="F87" s="84">
        <v>38</v>
      </c>
      <c r="G87" s="87">
        <v>58.74</v>
      </c>
      <c r="H87" s="88" t="s">
        <v>2</v>
      </c>
      <c r="I87" s="88" t="s">
        <v>19</v>
      </c>
      <c r="J87" s="89">
        <v>5.27</v>
      </c>
      <c r="K87" s="89">
        <f t="shared" si="14"/>
        <v>1.58</v>
      </c>
      <c r="L87" s="89">
        <f t="shared" si="15"/>
        <v>53.47</v>
      </c>
      <c r="M87" s="89">
        <f t="shared" si="16"/>
        <v>55.05</v>
      </c>
      <c r="N87" s="90" t="s">
        <v>78</v>
      </c>
      <c r="O87" s="90" t="s">
        <v>66</v>
      </c>
      <c r="P87" s="90" t="s">
        <v>67</v>
      </c>
      <c r="Q87" s="91" t="s">
        <v>94</v>
      </c>
      <c r="R87" s="92" t="s">
        <v>215</v>
      </c>
      <c r="S87" s="92" t="s">
        <v>493</v>
      </c>
      <c r="T87" s="93" t="s">
        <v>73</v>
      </c>
      <c r="U87" s="84">
        <v>42</v>
      </c>
      <c r="V87" s="94">
        <f>IFERROR(VLOOKUP(H87,'Коэфф для прайса 1 оч'!$A$3:$C$6,3,0),"")</f>
        <v>313920</v>
      </c>
      <c r="W87" s="91">
        <f>IFERROR(VLOOKUP(E87,'Коэфф для прайса 1 оч'!$A$10:$C$23,3,0),"")</f>
        <v>5.0000000000000001E-3</v>
      </c>
      <c r="X87" s="116">
        <f>IFERROR(VLOOKUP(N87,'Коэфф для прайса 1 оч'!$E$25:$F$30,2,0),"")</f>
        <v>-0.02</v>
      </c>
      <c r="Y87" s="116">
        <f>IFERROR(VLOOKUP(O87,'Коэфф для прайса 1 оч'!$E$32:$F$34,2,0),"")</f>
        <v>0</v>
      </c>
      <c r="Z87" s="116">
        <f>IFERROR(VLOOKUP(P87,'Коэфф для прайса 1 оч'!$E$36:$F$38,2,0),"")</f>
        <v>0.03</v>
      </c>
      <c r="AA87" s="116">
        <f>IFERROR(VLOOKUP(Q87,'Коэфф для прайса 1 оч'!$E$40:$F$43,2,0),"")</f>
        <v>0</v>
      </c>
      <c r="AB87" s="117">
        <f>IFERROR(VLOOKUP(R87,'Коэфф для прайса 1 оч'!$E$45:$F$59,2,0),"")</f>
        <v>1.4999999999999999E-2</v>
      </c>
      <c r="AC87" s="116">
        <f>IFERROR(VLOOKUP(T87,'Коэфф для прайса 1 оч'!$E$61:$F$67,2,0),"")</f>
        <v>0</v>
      </c>
      <c r="AD87" s="116">
        <f>IFERROR(VLOOKUP(U87,'Коэфф для прайса 1 оч'!$E$69:$F$82,2,0),"")</f>
        <v>-1.6E-2</v>
      </c>
      <c r="AE87" s="116">
        <f>IFERROR(VLOOKUP(PriceList[[#This Row],[Корпус]],'Коэфф для прайса 1 оч'!$I$10:$J$15,2,0),"")</f>
        <v>0</v>
      </c>
      <c r="AF87" s="95">
        <f t="shared" si="17"/>
        <v>318314.88</v>
      </c>
      <c r="AG87" s="96">
        <f t="shared" si="18"/>
        <v>18697816.051200002</v>
      </c>
      <c r="AH87" s="97">
        <v>0</v>
      </c>
      <c r="AI87" s="98">
        <f t="shared" si="19"/>
        <v>318314.88</v>
      </c>
      <c r="AJ87" s="99">
        <f t="shared" si="20"/>
        <v>18697816.051200002</v>
      </c>
      <c r="AK87" s="84" t="s">
        <v>71</v>
      </c>
      <c r="AL87" s="91">
        <v>0.1</v>
      </c>
      <c r="AM87" s="287">
        <f>PriceList[[#This Row],[ИТОГ Цена за кв.м, руб]]*(1+PriceList[[#This Row],[Максимальная скидка]])</f>
        <v>350146.36800000002</v>
      </c>
      <c r="AN87" s="287">
        <f>PriceList[[#This Row],[Цена за кв.м. в CRM]]*PriceList[[#This Row],[Площадь, кв.м]]</f>
        <v>20567597.656320002</v>
      </c>
      <c r="AO87" s="287">
        <v>6000</v>
      </c>
      <c r="AP87" s="335">
        <f>PriceList[[#This Row],[Цена за кв.м. в CRM]]+PriceList[[#This Row],[Бронь]]</f>
        <v>356146.36800000002</v>
      </c>
      <c r="AQ87" s="335">
        <f>PriceList[[#This Row],[Цена за кв.м. в сайт]]*PriceList[[#This Row],[Площадь, кв.м]]</f>
        <v>20920037.656320002</v>
      </c>
      <c r="AR87" s="84" t="str">
        <f t="shared" si="21"/>
        <v>С1-175</v>
      </c>
      <c r="AS87" s="88" t="str">
        <f t="shared" si="22"/>
        <v>1К</v>
      </c>
      <c r="AT87" s="89">
        <f t="shared" si="23"/>
        <v>58.74</v>
      </c>
      <c r="AU87" s="99">
        <f>PriceList[[#This Row],[Цена за кв.м. в CRM]]</f>
        <v>350146.36800000002</v>
      </c>
      <c r="AV87" s="100" t="str">
        <f t="shared" si="24"/>
        <v>Резерв</v>
      </c>
      <c r="AW87" s="99"/>
      <c r="AX87" s="342"/>
      <c r="AZ87" s="353">
        <f>(PriceList[[#This Row],[Цена за кв.м. в сайт]])+$AZ$1</f>
        <v>356646.36800000002</v>
      </c>
      <c r="BA87" s="353">
        <f>AZ87*PriceList[[#This Row],[Площадь, кв.м]]</f>
        <v>20949407.656320002</v>
      </c>
      <c r="BB87" s="346">
        <f>BA87-PriceList[[#This Row],[Стоимость, руб для сбронированием]]</f>
        <v>29370</v>
      </c>
      <c r="BC87" s="14"/>
      <c r="BD87" s="345">
        <f t="shared" si="25"/>
        <v>356600</v>
      </c>
      <c r="BE87" s="353">
        <f>BD87*PriceList[[#This Row],[Площадь, кв.м]]</f>
        <v>20946684</v>
      </c>
      <c r="BF87" s="14"/>
      <c r="BG87" s="345">
        <f>BE87-$BG$1*PriceList[[#This Row],[Площадь, кв.м]]</f>
        <v>20594244</v>
      </c>
      <c r="BH87" s="353">
        <f t="shared" si="26"/>
        <v>352440</v>
      </c>
      <c r="BI87" s="345">
        <f>BG87/PriceList[[#This Row],[Площадь, кв.м]]</f>
        <v>350600</v>
      </c>
      <c r="BJ87" s="355">
        <f t="shared" si="27"/>
        <v>1.7113519680547633E-2</v>
      </c>
      <c r="BL87" s="345"/>
      <c r="BM87" s="353"/>
    </row>
    <row r="88" spans="1:65" ht="14.25" hidden="1" customHeight="1">
      <c r="A88" s="84">
        <v>176</v>
      </c>
      <c r="B88" s="84" t="s">
        <v>263</v>
      </c>
      <c r="C88" s="85">
        <v>176</v>
      </c>
      <c r="D88" s="85" t="s">
        <v>64</v>
      </c>
      <c r="E88" s="86">
        <v>5</v>
      </c>
      <c r="F88" s="84">
        <v>39</v>
      </c>
      <c r="G88" s="87">
        <v>30.59</v>
      </c>
      <c r="H88" s="88" t="s">
        <v>1</v>
      </c>
      <c r="I88" s="88" t="s">
        <v>1</v>
      </c>
      <c r="J88" s="89">
        <v>5.85</v>
      </c>
      <c r="K88" s="89">
        <f t="shared" si="14"/>
        <v>1.76</v>
      </c>
      <c r="L88" s="89">
        <f t="shared" si="15"/>
        <v>24.740000000000002</v>
      </c>
      <c r="M88" s="89">
        <f t="shared" si="16"/>
        <v>26.500000000000004</v>
      </c>
      <c r="N88" s="90" t="s">
        <v>65</v>
      </c>
      <c r="O88" s="90" t="s">
        <v>66</v>
      </c>
      <c r="P88" s="90" t="s">
        <v>67</v>
      </c>
      <c r="Q88" s="91" t="s">
        <v>68</v>
      </c>
      <c r="R88" s="92" t="s">
        <v>84</v>
      </c>
      <c r="S88" s="92" t="s">
        <v>1291</v>
      </c>
      <c r="T88" s="93" t="s">
        <v>73</v>
      </c>
      <c r="U88" s="84">
        <v>42</v>
      </c>
      <c r="V88" s="94">
        <f>IFERROR(VLOOKUP(H88,'Коэфф для прайса 1 оч'!$A$3:$C$6,3,0),"")</f>
        <v>327000</v>
      </c>
      <c r="W88" s="91">
        <f>IFERROR(VLOOKUP(E88,'Коэфф для прайса 1 оч'!$A$10:$C$23,3,0),"")</f>
        <v>5.0000000000000001E-3</v>
      </c>
      <c r="X88" s="116">
        <f>IFERROR(VLOOKUP(N88,'Коэфф для прайса 1 оч'!$E$25:$F$30,2,0),"")</f>
        <v>0.04</v>
      </c>
      <c r="Y88" s="116">
        <f>IFERROR(VLOOKUP(O88,'Коэфф для прайса 1 оч'!$E$32:$F$34,2,0),"")</f>
        <v>0</v>
      </c>
      <c r="Z88" s="116">
        <f>IFERROR(VLOOKUP(P88,'Коэфф для прайса 1 оч'!$E$36:$F$38,2,0),"")</f>
        <v>0.03</v>
      </c>
      <c r="AA88" s="116">
        <f>IFERROR(VLOOKUP(Q88,'Коэфф для прайса 1 оч'!$E$40:$F$43,2,0),"")</f>
        <v>5.0000000000000001E-3</v>
      </c>
      <c r="AB88" s="117">
        <f>IFERROR(VLOOKUP(R88,'Коэфф для прайса 1 оч'!$E$45:$F$59,2,0),"")</f>
        <v>-0.01</v>
      </c>
      <c r="AC88" s="116">
        <f>IFERROR(VLOOKUP(T88,'Коэфф для прайса 1 оч'!$E$61:$F$67,2,0),"")</f>
        <v>0</v>
      </c>
      <c r="AD88" s="116">
        <f>IFERROR(VLOOKUP(U88,'Коэфф для прайса 1 оч'!$E$69:$F$82,2,0),"")</f>
        <v>-1.6E-2</v>
      </c>
      <c r="AE88" s="116">
        <f>IFERROR(VLOOKUP(PriceList[[#This Row],[Корпус]],'Коэфф для прайса 1 оч'!$I$10:$J$15,2,0),"")</f>
        <v>0</v>
      </c>
      <c r="AF88" s="95">
        <f t="shared" si="17"/>
        <v>344658</v>
      </c>
      <c r="AG88" s="96">
        <f t="shared" si="18"/>
        <v>10543088.220000001</v>
      </c>
      <c r="AH88" s="97">
        <v>0</v>
      </c>
      <c r="AI88" s="98">
        <f t="shared" si="19"/>
        <v>344658</v>
      </c>
      <c r="AJ88" s="99">
        <f t="shared" si="20"/>
        <v>10543088.220000001</v>
      </c>
      <c r="AK88" s="84" t="s">
        <v>101</v>
      </c>
      <c r="AL88" s="91">
        <v>0.1</v>
      </c>
      <c r="AM88" s="287">
        <f>PriceList[[#This Row],[ИТОГ Цена за кв.м, руб]]*(1+PriceList[[#This Row],[Максимальная скидка]])</f>
        <v>379123.80000000005</v>
      </c>
      <c r="AN88" s="287">
        <f>PriceList[[#This Row],[Цена за кв.м. в CRM]]*PriceList[[#This Row],[Площадь, кв.м]]</f>
        <v>11597397.042000001</v>
      </c>
      <c r="AO88" s="287">
        <v>6000</v>
      </c>
      <c r="AP88" s="335">
        <f>PriceList[[#This Row],[Цена за кв.м. в CRM]]+PriceList[[#This Row],[Бронь]]</f>
        <v>385123.80000000005</v>
      </c>
      <c r="AQ88" s="335">
        <f>PriceList[[#This Row],[Цена за кв.м. в сайт]]*PriceList[[#This Row],[Площадь, кв.м]]</f>
        <v>11780937.042000001</v>
      </c>
      <c r="AR88" s="84" t="str">
        <f t="shared" si="21"/>
        <v>С1-176</v>
      </c>
      <c r="AS88" s="88" t="str">
        <f t="shared" si="22"/>
        <v>Ст</v>
      </c>
      <c r="AT88" s="89">
        <f t="shared" si="23"/>
        <v>30.59</v>
      </c>
      <c r="AU88" s="99">
        <f>PriceList[[#This Row],[Цена за кв.м. в CRM]]</f>
        <v>379123.80000000005</v>
      </c>
      <c r="AV88" s="100" t="str">
        <f t="shared" si="24"/>
        <v>Свободно</v>
      </c>
      <c r="AW88" s="99"/>
      <c r="AX88" s="342"/>
      <c r="AZ88" s="353">
        <f>(PriceList[[#This Row],[Цена за кв.м. в сайт]])+$AZ$1</f>
        <v>385623.80000000005</v>
      </c>
      <c r="BA88" s="353">
        <f>AZ88*PriceList[[#This Row],[Площадь, кв.м]]</f>
        <v>11796232.042000001</v>
      </c>
      <c r="BB88" s="346">
        <f>BA88-PriceList[[#This Row],[Стоимость, руб для сбронированием]]</f>
        <v>15295</v>
      </c>
      <c r="BC88" s="14"/>
      <c r="BD88" s="345">
        <f t="shared" si="25"/>
        <v>385600</v>
      </c>
      <c r="BE88" s="353">
        <f>BD88*PriceList[[#This Row],[Площадь, кв.м]]</f>
        <v>11795504</v>
      </c>
      <c r="BF88" s="14"/>
      <c r="BG88" s="345">
        <f>BE88-$BG$1*PriceList[[#This Row],[Площадь, кв.м]]</f>
        <v>11611964</v>
      </c>
      <c r="BH88" s="353">
        <f t="shared" si="26"/>
        <v>183540</v>
      </c>
      <c r="BI88" s="345">
        <f>BG88/PriceList[[#This Row],[Площадь, кв.м]]</f>
        <v>379600</v>
      </c>
      <c r="BJ88" s="355">
        <f t="shared" si="27"/>
        <v>1.5806111696522657E-2</v>
      </c>
      <c r="BL88" s="345"/>
      <c r="BM88" s="353"/>
    </row>
    <row r="89" spans="1:65" ht="14.25" hidden="1" customHeight="1">
      <c r="A89" s="84">
        <v>177</v>
      </c>
      <c r="B89" s="84" t="s">
        <v>264</v>
      </c>
      <c r="C89" s="85">
        <v>177</v>
      </c>
      <c r="D89" s="85" t="s">
        <v>64</v>
      </c>
      <c r="E89" s="86">
        <v>5</v>
      </c>
      <c r="F89" s="84">
        <v>40</v>
      </c>
      <c r="G89" s="87">
        <v>30.78</v>
      </c>
      <c r="H89" s="88" t="s">
        <v>1</v>
      </c>
      <c r="I89" s="88" t="s">
        <v>1</v>
      </c>
      <c r="J89" s="89">
        <v>6.04</v>
      </c>
      <c r="K89" s="89">
        <f t="shared" si="14"/>
        <v>1.81</v>
      </c>
      <c r="L89" s="89">
        <f t="shared" si="15"/>
        <v>24.740000000000002</v>
      </c>
      <c r="M89" s="89">
        <f t="shared" si="16"/>
        <v>26.55</v>
      </c>
      <c r="N89" s="90" t="s">
        <v>65</v>
      </c>
      <c r="O89" s="90" t="s">
        <v>66</v>
      </c>
      <c r="P89" s="90" t="s">
        <v>67</v>
      </c>
      <c r="Q89" s="91" t="s">
        <v>68</v>
      </c>
      <c r="R89" s="92" t="s">
        <v>84</v>
      </c>
      <c r="S89" s="92" t="s">
        <v>1291</v>
      </c>
      <c r="T89" s="93" t="s">
        <v>73</v>
      </c>
      <c r="U89" s="84">
        <v>42</v>
      </c>
      <c r="V89" s="94">
        <f>IFERROR(VLOOKUP(H89,'Коэфф для прайса 1 оч'!$A$3:$C$6,3,0),"")</f>
        <v>327000</v>
      </c>
      <c r="W89" s="91">
        <f>IFERROR(VLOOKUP(E89,'Коэфф для прайса 1 оч'!$A$10:$C$23,3,0),"")</f>
        <v>5.0000000000000001E-3</v>
      </c>
      <c r="X89" s="116">
        <f>IFERROR(VLOOKUP(N89,'Коэфф для прайса 1 оч'!$E$25:$F$30,2,0),"")</f>
        <v>0.04</v>
      </c>
      <c r="Y89" s="116">
        <f>IFERROR(VLOOKUP(O89,'Коэфф для прайса 1 оч'!$E$32:$F$34,2,0),"")</f>
        <v>0</v>
      </c>
      <c r="Z89" s="116">
        <f>IFERROR(VLOOKUP(P89,'Коэфф для прайса 1 оч'!$E$36:$F$38,2,0),"")</f>
        <v>0.03</v>
      </c>
      <c r="AA89" s="116">
        <f>IFERROR(VLOOKUP(Q89,'Коэфф для прайса 1 оч'!$E$40:$F$43,2,0),"")</f>
        <v>5.0000000000000001E-3</v>
      </c>
      <c r="AB89" s="117">
        <f>IFERROR(VLOOKUP(R89,'Коэфф для прайса 1 оч'!$E$45:$F$59,2,0),"")</f>
        <v>-0.01</v>
      </c>
      <c r="AC89" s="116">
        <f>IFERROR(VLOOKUP(T89,'Коэфф для прайса 1 оч'!$E$61:$F$67,2,0),"")</f>
        <v>0</v>
      </c>
      <c r="AD89" s="116">
        <f>IFERROR(VLOOKUP(U89,'Коэфф для прайса 1 оч'!$E$69:$F$82,2,0),"")</f>
        <v>-1.6E-2</v>
      </c>
      <c r="AE89" s="116">
        <f>IFERROR(VLOOKUP(PriceList[[#This Row],[Корпус]],'Коэфф для прайса 1 оч'!$I$10:$J$15,2,0),"")</f>
        <v>0</v>
      </c>
      <c r="AF89" s="95">
        <f t="shared" si="17"/>
        <v>344658</v>
      </c>
      <c r="AG89" s="96">
        <f t="shared" si="18"/>
        <v>10608573.24</v>
      </c>
      <c r="AH89" s="97">
        <v>0</v>
      </c>
      <c r="AI89" s="98">
        <f t="shared" si="19"/>
        <v>344658</v>
      </c>
      <c r="AJ89" s="99">
        <f t="shared" si="20"/>
        <v>10608573.24</v>
      </c>
      <c r="AK89" s="84" t="s">
        <v>101</v>
      </c>
      <c r="AL89" s="91">
        <v>0.1</v>
      </c>
      <c r="AM89" s="287">
        <f>PriceList[[#This Row],[ИТОГ Цена за кв.м, руб]]*(1+PriceList[[#This Row],[Максимальная скидка]])</f>
        <v>379123.80000000005</v>
      </c>
      <c r="AN89" s="287">
        <f>PriceList[[#This Row],[Цена за кв.м. в CRM]]*PriceList[[#This Row],[Площадь, кв.м]]</f>
        <v>11669430.564000001</v>
      </c>
      <c r="AO89" s="287">
        <v>6000</v>
      </c>
      <c r="AP89" s="335">
        <f>PriceList[[#This Row],[Цена за кв.м. в CRM]]+PriceList[[#This Row],[Бронь]]</f>
        <v>385123.80000000005</v>
      </c>
      <c r="AQ89" s="335">
        <f>PriceList[[#This Row],[Цена за кв.м. в сайт]]*PriceList[[#This Row],[Площадь, кв.м]]</f>
        <v>11854110.564000001</v>
      </c>
      <c r="AR89" s="84" t="str">
        <f t="shared" si="21"/>
        <v>С1-177</v>
      </c>
      <c r="AS89" s="88" t="str">
        <f t="shared" si="22"/>
        <v>Ст</v>
      </c>
      <c r="AT89" s="89">
        <f t="shared" si="23"/>
        <v>30.78</v>
      </c>
      <c r="AU89" s="99">
        <f>PriceList[[#This Row],[Цена за кв.м. в CRM]]</f>
        <v>379123.80000000005</v>
      </c>
      <c r="AV89" s="100" t="str">
        <f t="shared" si="24"/>
        <v>Свободно</v>
      </c>
      <c r="AW89" s="99"/>
      <c r="AX89" s="342"/>
      <c r="AZ89" s="353">
        <f>(PriceList[[#This Row],[Цена за кв.м. в сайт]])+$AZ$1</f>
        <v>385623.80000000005</v>
      </c>
      <c r="BA89" s="353">
        <f>AZ89*PriceList[[#This Row],[Площадь, кв.м]]</f>
        <v>11869500.564000001</v>
      </c>
      <c r="BB89" s="346">
        <f>BA89-PriceList[[#This Row],[Стоимость, руб для сбронированием]]</f>
        <v>15390</v>
      </c>
      <c r="BC89" s="14"/>
      <c r="BD89" s="345">
        <f t="shared" si="25"/>
        <v>385600</v>
      </c>
      <c r="BE89" s="353">
        <f>BD89*PriceList[[#This Row],[Площадь, кв.м]]</f>
        <v>11868768</v>
      </c>
      <c r="BF89" s="14"/>
      <c r="BG89" s="345">
        <f>BE89-$BG$1*PriceList[[#This Row],[Площадь, кв.м]]</f>
        <v>11684088</v>
      </c>
      <c r="BH89" s="353">
        <f t="shared" si="26"/>
        <v>184680</v>
      </c>
      <c r="BI89" s="345">
        <f>BG89/PriceList[[#This Row],[Площадь, кв.м]]</f>
        <v>379600</v>
      </c>
      <c r="BJ89" s="355">
        <f t="shared" si="27"/>
        <v>1.5806111696522657E-2</v>
      </c>
      <c r="BL89" s="345"/>
      <c r="BM89" s="353"/>
    </row>
    <row r="90" spans="1:65" ht="14.25" hidden="1" customHeight="1">
      <c r="A90" s="84">
        <v>178</v>
      </c>
      <c r="B90" s="84" t="s">
        <v>265</v>
      </c>
      <c r="C90" s="85">
        <v>178</v>
      </c>
      <c r="D90" s="85" t="s">
        <v>64</v>
      </c>
      <c r="E90" s="86">
        <v>5</v>
      </c>
      <c r="F90" s="84">
        <v>41</v>
      </c>
      <c r="G90" s="87">
        <v>30.59</v>
      </c>
      <c r="H90" s="88" t="s">
        <v>1</v>
      </c>
      <c r="I90" s="88" t="s">
        <v>1</v>
      </c>
      <c r="J90" s="89">
        <v>6.04</v>
      </c>
      <c r="K90" s="89">
        <f t="shared" si="14"/>
        <v>1.81</v>
      </c>
      <c r="L90" s="89">
        <f t="shared" si="15"/>
        <v>24.55</v>
      </c>
      <c r="M90" s="89">
        <f t="shared" si="16"/>
        <v>26.36</v>
      </c>
      <c r="N90" s="90" t="s">
        <v>65</v>
      </c>
      <c r="O90" s="90" t="s">
        <v>66</v>
      </c>
      <c r="P90" s="90" t="s">
        <v>67</v>
      </c>
      <c r="Q90" s="91" t="s">
        <v>68</v>
      </c>
      <c r="R90" s="92" t="s">
        <v>84</v>
      </c>
      <c r="S90" s="92" t="s">
        <v>1291</v>
      </c>
      <c r="T90" s="93" t="s">
        <v>73</v>
      </c>
      <c r="U90" s="84">
        <v>42</v>
      </c>
      <c r="V90" s="94">
        <f>IFERROR(VLOOKUP(H90,'Коэфф для прайса 1 оч'!$A$3:$C$6,3,0),"")</f>
        <v>327000</v>
      </c>
      <c r="W90" s="91">
        <f>IFERROR(VLOOKUP(E90,'Коэфф для прайса 1 оч'!$A$10:$C$23,3,0),"")</f>
        <v>5.0000000000000001E-3</v>
      </c>
      <c r="X90" s="116">
        <f>IFERROR(VLOOKUP(N90,'Коэфф для прайса 1 оч'!$E$25:$F$30,2,0),"")</f>
        <v>0.04</v>
      </c>
      <c r="Y90" s="116">
        <f>IFERROR(VLOOKUP(O90,'Коэфф для прайса 1 оч'!$E$32:$F$34,2,0),"")</f>
        <v>0</v>
      </c>
      <c r="Z90" s="116">
        <f>IFERROR(VLOOKUP(P90,'Коэфф для прайса 1 оч'!$E$36:$F$38,2,0),"")</f>
        <v>0.03</v>
      </c>
      <c r="AA90" s="116">
        <f>IFERROR(VLOOKUP(Q90,'Коэфф для прайса 1 оч'!$E$40:$F$43,2,0),"")</f>
        <v>5.0000000000000001E-3</v>
      </c>
      <c r="AB90" s="117">
        <f>IFERROR(VLOOKUP(R90,'Коэфф для прайса 1 оч'!$E$45:$F$59,2,0),"")</f>
        <v>-0.01</v>
      </c>
      <c r="AC90" s="116">
        <f>IFERROR(VLOOKUP(T90,'Коэфф для прайса 1 оч'!$E$61:$F$67,2,0),"")</f>
        <v>0</v>
      </c>
      <c r="AD90" s="116">
        <f>IFERROR(VLOOKUP(U90,'Коэфф для прайса 1 оч'!$E$69:$F$82,2,0),"")</f>
        <v>-1.6E-2</v>
      </c>
      <c r="AE90" s="116">
        <f>IFERROR(VLOOKUP(PriceList[[#This Row],[Корпус]],'Коэфф для прайса 1 оч'!$I$10:$J$15,2,0),"")</f>
        <v>0</v>
      </c>
      <c r="AF90" s="95">
        <f t="shared" si="17"/>
        <v>344658</v>
      </c>
      <c r="AG90" s="96">
        <f t="shared" si="18"/>
        <v>10543088.220000001</v>
      </c>
      <c r="AH90" s="97">
        <v>0</v>
      </c>
      <c r="AI90" s="98">
        <f t="shared" si="19"/>
        <v>344658</v>
      </c>
      <c r="AJ90" s="99">
        <f t="shared" si="20"/>
        <v>10543088.220000001</v>
      </c>
      <c r="AK90" s="84" t="s">
        <v>101</v>
      </c>
      <c r="AL90" s="91">
        <v>0.1</v>
      </c>
      <c r="AM90" s="287">
        <f>PriceList[[#This Row],[ИТОГ Цена за кв.м, руб]]*(1+PriceList[[#This Row],[Максимальная скидка]])</f>
        <v>379123.80000000005</v>
      </c>
      <c r="AN90" s="287">
        <f>PriceList[[#This Row],[Цена за кв.м. в CRM]]*PriceList[[#This Row],[Площадь, кв.м]]</f>
        <v>11597397.042000001</v>
      </c>
      <c r="AO90" s="287">
        <v>6000</v>
      </c>
      <c r="AP90" s="335">
        <f>PriceList[[#This Row],[Цена за кв.м. в CRM]]+PriceList[[#This Row],[Бронь]]</f>
        <v>385123.80000000005</v>
      </c>
      <c r="AQ90" s="335">
        <f>PriceList[[#This Row],[Цена за кв.м. в сайт]]*PriceList[[#This Row],[Площадь, кв.м]]</f>
        <v>11780937.042000001</v>
      </c>
      <c r="AR90" s="84" t="str">
        <f t="shared" si="21"/>
        <v>С1-178</v>
      </c>
      <c r="AS90" s="88" t="str">
        <f t="shared" si="22"/>
        <v>Ст</v>
      </c>
      <c r="AT90" s="89">
        <f t="shared" si="23"/>
        <v>30.59</v>
      </c>
      <c r="AU90" s="99">
        <f>PriceList[[#This Row],[Цена за кв.м. в CRM]]</f>
        <v>379123.80000000005</v>
      </c>
      <c r="AV90" s="100" t="str">
        <f t="shared" si="24"/>
        <v>Свободно</v>
      </c>
      <c r="AW90" s="99"/>
      <c r="AX90" s="342"/>
      <c r="AZ90" s="353">
        <f>(PriceList[[#This Row],[Цена за кв.м. в сайт]])+$AZ$1</f>
        <v>385623.80000000005</v>
      </c>
      <c r="BA90" s="353">
        <f>AZ90*PriceList[[#This Row],[Площадь, кв.м]]</f>
        <v>11796232.042000001</v>
      </c>
      <c r="BB90" s="346">
        <f>BA90-PriceList[[#This Row],[Стоимость, руб для сбронированием]]</f>
        <v>15295</v>
      </c>
      <c r="BC90" s="14"/>
      <c r="BD90" s="345">
        <f t="shared" si="25"/>
        <v>385600</v>
      </c>
      <c r="BE90" s="353">
        <f>BD90*PriceList[[#This Row],[Площадь, кв.м]]</f>
        <v>11795504</v>
      </c>
      <c r="BF90" s="14"/>
      <c r="BG90" s="345">
        <f>BE90-$BG$1*PriceList[[#This Row],[Площадь, кв.м]]</f>
        <v>11611964</v>
      </c>
      <c r="BH90" s="353">
        <f t="shared" si="26"/>
        <v>183540</v>
      </c>
      <c r="BI90" s="345">
        <f>BG90/PriceList[[#This Row],[Площадь, кв.м]]</f>
        <v>379600</v>
      </c>
      <c r="BJ90" s="355">
        <f t="shared" si="27"/>
        <v>1.5806111696522657E-2</v>
      </c>
      <c r="BL90" s="345"/>
      <c r="BM90" s="353"/>
    </row>
    <row r="91" spans="1:65" ht="14.25" hidden="1" customHeight="1">
      <c r="A91" s="84">
        <v>179</v>
      </c>
      <c r="B91" s="84" t="s">
        <v>266</v>
      </c>
      <c r="C91" s="85">
        <v>179</v>
      </c>
      <c r="D91" s="85" t="s">
        <v>64</v>
      </c>
      <c r="E91" s="86">
        <v>5</v>
      </c>
      <c r="F91" s="84">
        <v>42</v>
      </c>
      <c r="G91" s="87">
        <v>30.4</v>
      </c>
      <c r="H91" s="88" t="s">
        <v>1</v>
      </c>
      <c r="I91" s="88" t="s">
        <v>1</v>
      </c>
      <c r="J91" s="89">
        <v>5.85</v>
      </c>
      <c r="K91" s="89">
        <f t="shared" si="14"/>
        <v>1.76</v>
      </c>
      <c r="L91" s="89">
        <f t="shared" si="15"/>
        <v>24.549999999999997</v>
      </c>
      <c r="M91" s="89">
        <f t="shared" si="16"/>
        <v>26.31</v>
      </c>
      <c r="N91" s="90" t="s">
        <v>65</v>
      </c>
      <c r="O91" s="90" t="s">
        <v>66</v>
      </c>
      <c r="P91" s="90" t="s">
        <v>67</v>
      </c>
      <c r="Q91" s="91" t="s">
        <v>68</v>
      </c>
      <c r="R91" s="92" t="s">
        <v>84</v>
      </c>
      <c r="S91" s="92" t="s">
        <v>1291</v>
      </c>
      <c r="T91" s="93" t="s">
        <v>73</v>
      </c>
      <c r="U91" s="84">
        <v>42</v>
      </c>
      <c r="V91" s="94">
        <f>IFERROR(VLOOKUP(H91,'Коэфф для прайса 1 оч'!$A$3:$C$6,3,0),"")</f>
        <v>327000</v>
      </c>
      <c r="W91" s="91">
        <f>IFERROR(VLOOKUP(E91,'Коэфф для прайса 1 оч'!$A$10:$C$23,3,0),"")</f>
        <v>5.0000000000000001E-3</v>
      </c>
      <c r="X91" s="116">
        <f>IFERROR(VLOOKUP(N91,'Коэфф для прайса 1 оч'!$E$25:$F$30,2,0),"")</f>
        <v>0.04</v>
      </c>
      <c r="Y91" s="116">
        <f>IFERROR(VLOOKUP(O91,'Коэфф для прайса 1 оч'!$E$32:$F$34,2,0),"")</f>
        <v>0</v>
      </c>
      <c r="Z91" s="116">
        <f>IFERROR(VLOOKUP(P91,'Коэфф для прайса 1 оч'!$E$36:$F$38,2,0),"")</f>
        <v>0.03</v>
      </c>
      <c r="AA91" s="116">
        <f>IFERROR(VLOOKUP(Q91,'Коэфф для прайса 1 оч'!$E$40:$F$43,2,0),"")</f>
        <v>5.0000000000000001E-3</v>
      </c>
      <c r="AB91" s="117">
        <f>IFERROR(VLOOKUP(R91,'Коэфф для прайса 1 оч'!$E$45:$F$59,2,0),"")</f>
        <v>-0.01</v>
      </c>
      <c r="AC91" s="116">
        <f>IFERROR(VLOOKUP(T91,'Коэфф для прайса 1 оч'!$E$61:$F$67,2,0),"")</f>
        <v>0</v>
      </c>
      <c r="AD91" s="116">
        <f>IFERROR(VLOOKUP(U91,'Коэфф для прайса 1 оч'!$E$69:$F$82,2,0),"")</f>
        <v>-1.6E-2</v>
      </c>
      <c r="AE91" s="116">
        <f>IFERROR(VLOOKUP(PriceList[[#This Row],[Корпус]],'Коэфф для прайса 1 оч'!$I$10:$J$15,2,0),"")</f>
        <v>0</v>
      </c>
      <c r="AF91" s="95">
        <f t="shared" si="17"/>
        <v>344658</v>
      </c>
      <c r="AG91" s="96">
        <f t="shared" si="18"/>
        <v>10477603.199999999</v>
      </c>
      <c r="AH91" s="97">
        <v>0</v>
      </c>
      <c r="AI91" s="98">
        <f t="shared" si="19"/>
        <v>344658</v>
      </c>
      <c r="AJ91" s="99">
        <f t="shared" si="20"/>
        <v>10477603.199999999</v>
      </c>
      <c r="AK91" s="84" t="s">
        <v>101</v>
      </c>
      <c r="AL91" s="91">
        <v>0.1</v>
      </c>
      <c r="AM91" s="287">
        <f>PriceList[[#This Row],[ИТОГ Цена за кв.м, руб]]*(1+PriceList[[#This Row],[Максимальная скидка]])</f>
        <v>379123.80000000005</v>
      </c>
      <c r="AN91" s="287">
        <f>PriceList[[#This Row],[Цена за кв.м. в CRM]]*PriceList[[#This Row],[Площадь, кв.м]]</f>
        <v>11525363.520000001</v>
      </c>
      <c r="AO91" s="287">
        <v>6000</v>
      </c>
      <c r="AP91" s="335">
        <f>PriceList[[#This Row],[Цена за кв.м. в CRM]]+PriceList[[#This Row],[Бронь]]</f>
        <v>385123.80000000005</v>
      </c>
      <c r="AQ91" s="335">
        <f>PriceList[[#This Row],[Цена за кв.м. в сайт]]*PriceList[[#This Row],[Площадь, кв.м]]</f>
        <v>11707763.520000001</v>
      </c>
      <c r="AR91" s="84" t="str">
        <f t="shared" si="21"/>
        <v>С1-179</v>
      </c>
      <c r="AS91" s="88" t="str">
        <f t="shared" si="22"/>
        <v>Ст</v>
      </c>
      <c r="AT91" s="89">
        <f t="shared" si="23"/>
        <v>30.4</v>
      </c>
      <c r="AU91" s="99">
        <f>PriceList[[#This Row],[Цена за кв.м. в CRM]]</f>
        <v>379123.80000000005</v>
      </c>
      <c r="AV91" s="100" t="str">
        <f t="shared" si="24"/>
        <v>Свободно</v>
      </c>
      <c r="AW91" s="99"/>
      <c r="AX91" s="342"/>
      <c r="AZ91" s="353">
        <f>(PriceList[[#This Row],[Цена за кв.м. в сайт]])+$AZ$1</f>
        <v>385623.80000000005</v>
      </c>
      <c r="BA91" s="353">
        <f>AZ91*PriceList[[#This Row],[Площадь, кв.м]]</f>
        <v>11722963.520000001</v>
      </c>
      <c r="BB91" s="346">
        <f>BA91-PriceList[[#This Row],[Стоимость, руб для сбронированием]]</f>
        <v>15200</v>
      </c>
      <c r="BC91" s="14"/>
      <c r="BD91" s="345">
        <f t="shared" si="25"/>
        <v>385600</v>
      </c>
      <c r="BE91" s="353">
        <f>BD91*PriceList[[#This Row],[Площадь, кв.м]]</f>
        <v>11722240</v>
      </c>
      <c r="BF91" s="14"/>
      <c r="BG91" s="345">
        <f>BE91-$BG$1*PriceList[[#This Row],[Площадь, кв.м]]</f>
        <v>11539840</v>
      </c>
      <c r="BH91" s="353">
        <f t="shared" si="26"/>
        <v>182400</v>
      </c>
      <c r="BI91" s="345">
        <f>BG91/PriceList[[#This Row],[Площадь, кв.м]]</f>
        <v>379600</v>
      </c>
      <c r="BJ91" s="355">
        <f t="shared" si="27"/>
        <v>1.5806111696522657E-2</v>
      </c>
      <c r="BL91" s="345"/>
      <c r="BM91" s="353"/>
    </row>
    <row r="92" spans="1:65" ht="14.25" hidden="1" customHeight="1">
      <c r="A92" s="84">
        <v>18</v>
      </c>
      <c r="B92" s="84" t="s">
        <v>96</v>
      </c>
      <c r="C92" s="85">
        <v>18</v>
      </c>
      <c r="D92" s="85" t="s">
        <v>64</v>
      </c>
      <c r="E92" s="86">
        <v>2</v>
      </c>
      <c r="F92" s="84">
        <v>5</v>
      </c>
      <c r="G92" s="87">
        <v>29.24</v>
      </c>
      <c r="H92" s="88" t="s">
        <v>1</v>
      </c>
      <c r="I92" s="88" t="s">
        <v>1</v>
      </c>
      <c r="J92" s="89">
        <v>4.25</v>
      </c>
      <c r="K92" s="89">
        <f t="shared" si="14"/>
        <v>1.28</v>
      </c>
      <c r="L92" s="89">
        <f t="shared" si="15"/>
        <v>24.99</v>
      </c>
      <c r="M92" s="89">
        <f t="shared" si="16"/>
        <v>26.27</v>
      </c>
      <c r="N92" s="90" t="s">
        <v>65</v>
      </c>
      <c r="O92" s="90" t="s">
        <v>66</v>
      </c>
      <c r="P92" s="90" t="s">
        <v>67</v>
      </c>
      <c r="Q92" s="91" t="s">
        <v>97</v>
      </c>
      <c r="R92" s="92" t="s">
        <v>69</v>
      </c>
      <c r="S92" s="92" t="s">
        <v>1291</v>
      </c>
      <c r="T92" s="93" t="s">
        <v>73</v>
      </c>
      <c r="U92" s="84">
        <v>40</v>
      </c>
      <c r="V92" s="94">
        <f>IFERROR(VLOOKUP(H92,'Коэфф для прайса 1 оч'!$A$3:$C$6,3,0),"")</f>
        <v>327000</v>
      </c>
      <c r="W92" s="91">
        <f>IFERROR(VLOOKUP(E92,'Коэфф для прайса 1 оч'!$A$10:$C$23,3,0),"")</f>
        <v>-1.4999999999999999E-2</v>
      </c>
      <c r="X92" s="116">
        <f>IFERROR(VLOOKUP(N92,'Коэфф для прайса 1 оч'!$E$25:$F$30,2,0),"")</f>
        <v>0.04</v>
      </c>
      <c r="Y92" s="116">
        <f>IFERROR(VLOOKUP(O92,'Коэфф для прайса 1 оч'!$E$32:$F$34,2,0),"")</f>
        <v>0</v>
      </c>
      <c r="Z92" s="116">
        <f>IFERROR(VLOOKUP(P92,'Коэфф для прайса 1 оч'!$E$36:$F$38,2,0),"")</f>
        <v>0.03</v>
      </c>
      <c r="AA92" s="116">
        <f>IFERROR(VLOOKUP(Q92,'Коэфф для прайса 1 оч'!$E$40:$F$43,2,0),"")</f>
        <v>-5.0000000000000001E-3</v>
      </c>
      <c r="AB92" s="117">
        <f>IFERROR(VLOOKUP(R92,'Коэфф для прайса 1 оч'!$E$45:$F$59,2,0),"")</f>
        <v>-1.4999999999999999E-2</v>
      </c>
      <c r="AC92" s="116">
        <f>IFERROR(VLOOKUP(T92,'Коэфф для прайса 1 оч'!$E$61:$F$67,2,0),"")</f>
        <v>0</v>
      </c>
      <c r="AD92" s="116">
        <f>IFERROR(VLOOKUP(U92,'Коэфф для прайса 1 оч'!$E$69:$F$82,2,0),"")</f>
        <v>-1.4E-2</v>
      </c>
      <c r="AE92" s="116">
        <f>IFERROR(VLOOKUP(PriceList[[#This Row],[Корпус]],'Коэфф для прайса 1 оч'!$I$10:$J$15,2,0),"")</f>
        <v>0</v>
      </c>
      <c r="AF92" s="95">
        <f t="shared" si="17"/>
        <v>333867</v>
      </c>
      <c r="AG92" s="96">
        <f t="shared" si="18"/>
        <v>9762271.0800000001</v>
      </c>
      <c r="AH92" s="97">
        <v>0</v>
      </c>
      <c r="AI92" s="98">
        <f t="shared" si="19"/>
        <v>333867</v>
      </c>
      <c r="AJ92" s="99">
        <f t="shared" si="20"/>
        <v>9762271.0800000001</v>
      </c>
      <c r="AK92" s="84" t="s">
        <v>71</v>
      </c>
      <c r="AL92" s="91">
        <v>0.1</v>
      </c>
      <c r="AM92" s="287">
        <f>PriceList[[#This Row],[ИТОГ Цена за кв.м, руб]]*(1+PriceList[[#This Row],[Максимальная скидка]])</f>
        <v>367253.7</v>
      </c>
      <c r="AN92" s="287">
        <f>PriceList[[#This Row],[Цена за кв.м. в CRM]]*PriceList[[#This Row],[Площадь, кв.м]]</f>
        <v>10738498.187999999</v>
      </c>
      <c r="AO92" s="287">
        <v>6000</v>
      </c>
      <c r="AP92" s="335">
        <f>PriceList[[#This Row],[Цена за кв.м. в CRM]]+PriceList[[#This Row],[Бронь]]</f>
        <v>373253.7</v>
      </c>
      <c r="AQ92" s="335">
        <f>PriceList[[#This Row],[Цена за кв.м. в сайт]]*PriceList[[#This Row],[Площадь, кв.м]]</f>
        <v>10913938.187999999</v>
      </c>
      <c r="AR92" s="84" t="str">
        <f t="shared" si="21"/>
        <v>С1-18</v>
      </c>
      <c r="AS92" s="88" t="str">
        <f t="shared" si="22"/>
        <v>Ст</v>
      </c>
      <c r="AT92" s="89">
        <f t="shared" si="23"/>
        <v>29.24</v>
      </c>
      <c r="AU92" s="99">
        <f>PriceList[[#This Row],[Цена за кв.м. в CRM]]</f>
        <v>367253.7</v>
      </c>
      <c r="AV92" s="100" t="str">
        <f t="shared" si="24"/>
        <v>Резерв</v>
      </c>
      <c r="AW92" s="99"/>
      <c r="AX92" s="342"/>
      <c r="AZ92" s="353">
        <f>(PriceList[[#This Row],[Цена за кв.м. в сайт]])+$AZ$1</f>
        <v>373753.7</v>
      </c>
      <c r="BA92" s="353">
        <f>AZ92*PriceList[[#This Row],[Площадь, кв.м]]</f>
        <v>10928558.187999999</v>
      </c>
      <c r="BB92" s="346">
        <f>BA92-PriceList[[#This Row],[Стоимость, руб для сбронированием]]</f>
        <v>14620</v>
      </c>
      <c r="BC92" s="14"/>
      <c r="BD92" s="345">
        <f t="shared" si="25"/>
        <v>373800</v>
      </c>
      <c r="BE92" s="353">
        <f>BD92*PriceList[[#This Row],[Площадь, кв.м]]</f>
        <v>10929912</v>
      </c>
      <c r="BF92" s="14"/>
      <c r="BG92" s="345">
        <f>BE92-$BG$1*PriceList[[#This Row],[Площадь, кв.м]]</f>
        <v>10754472</v>
      </c>
      <c r="BH92" s="353">
        <f t="shared" si="26"/>
        <v>175440</v>
      </c>
      <c r="BI92" s="345">
        <f>BG92/PriceList[[#This Row],[Площадь, кв.м]]</f>
        <v>367800</v>
      </c>
      <c r="BJ92" s="355">
        <f t="shared" si="27"/>
        <v>1.6313213703099509E-2</v>
      </c>
      <c r="BL92" s="345"/>
      <c r="BM92" s="353"/>
    </row>
    <row r="93" spans="1:65" ht="14.25" hidden="1" customHeight="1">
      <c r="A93" s="84">
        <v>180</v>
      </c>
      <c r="B93" s="84" t="s">
        <v>267</v>
      </c>
      <c r="C93" s="85">
        <v>180</v>
      </c>
      <c r="D93" s="85" t="s">
        <v>64</v>
      </c>
      <c r="E93" s="86">
        <v>6</v>
      </c>
      <c r="F93" s="84">
        <v>1</v>
      </c>
      <c r="G93" s="87">
        <v>29.86</v>
      </c>
      <c r="H93" s="88" t="s">
        <v>1</v>
      </c>
      <c r="I93" s="88" t="s">
        <v>1</v>
      </c>
      <c r="J93" s="89">
        <v>5.13</v>
      </c>
      <c r="K93" s="89">
        <f t="shared" si="14"/>
        <v>1.54</v>
      </c>
      <c r="L93" s="89">
        <f t="shared" si="15"/>
        <v>24.73</v>
      </c>
      <c r="M93" s="89">
        <f t="shared" si="16"/>
        <v>26.27</v>
      </c>
      <c r="N93" s="90" t="s">
        <v>65</v>
      </c>
      <c r="O93" s="90" t="s">
        <v>66</v>
      </c>
      <c r="P93" s="90" t="s">
        <v>67</v>
      </c>
      <c r="Q93" s="91" t="s">
        <v>68</v>
      </c>
      <c r="R93" s="92" t="s">
        <v>69</v>
      </c>
      <c r="S93" s="92" t="s">
        <v>1291</v>
      </c>
      <c r="T93" s="93" t="s">
        <v>139</v>
      </c>
      <c r="U93" s="84">
        <v>42</v>
      </c>
      <c r="V93" s="94">
        <f>IFERROR(VLOOKUP(H93,'Коэфф для прайса 1 оч'!$A$3:$C$6,3,0),"")</f>
        <v>327000</v>
      </c>
      <c r="W93" s="91">
        <f>IFERROR(VLOOKUP(E93,'Коэфф для прайса 1 оч'!$A$10:$C$23,3,0),"")</f>
        <v>1.4999999999999999E-2</v>
      </c>
      <c r="X93" s="116">
        <f>IFERROR(VLOOKUP(N93,'Коэфф для прайса 1 оч'!$E$25:$F$30,2,0),"")</f>
        <v>0.04</v>
      </c>
      <c r="Y93" s="116">
        <f>IFERROR(VLOOKUP(O93,'Коэфф для прайса 1 оч'!$E$32:$F$34,2,0),"")</f>
        <v>0</v>
      </c>
      <c r="Z93" s="116">
        <f>IFERROR(VLOOKUP(P93,'Коэфф для прайса 1 оч'!$E$36:$F$38,2,0),"")</f>
        <v>0.03</v>
      </c>
      <c r="AA93" s="116">
        <f>IFERROR(VLOOKUP(Q93,'Коэфф для прайса 1 оч'!$E$40:$F$43,2,0),"")</f>
        <v>5.0000000000000001E-3</v>
      </c>
      <c r="AB93" s="117">
        <f>IFERROR(VLOOKUP(R93,'Коэфф для прайса 1 оч'!$E$45:$F$59,2,0),"")</f>
        <v>-1.4999999999999999E-2</v>
      </c>
      <c r="AC93" s="116">
        <f>IFERROR(VLOOKUP(T93,'Коэфф для прайса 1 оч'!$E$61:$F$67,2,0),"")</f>
        <v>-0.01</v>
      </c>
      <c r="AD93" s="116">
        <f>IFERROR(VLOOKUP(U93,'Коэфф для прайса 1 оч'!$E$69:$F$82,2,0),"")</f>
        <v>-1.6E-2</v>
      </c>
      <c r="AE93" s="116">
        <f>IFERROR(VLOOKUP(PriceList[[#This Row],[Корпус]],'Коэфф для прайса 1 оч'!$I$10:$J$15,2,0),"")</f>
        <v>0</v>
      </c>
      <c r="AF93" s="95">
        <f t="shared" si="17"/>
        <v>343023</v>
      </c>
      <c r="AG93" s="96">
        <f t="shared" si="18"/>
        <v>10242666.779999999</v>
      </c>
      <c r="AH93" s="97">
        <v>0</v>
      </c>
      <c r="AI93" s="98">
        <f t="shared" si="19"/>
        <v>343023</v>
      </c>
      <c r="AJ93" s="99">
        <f t="shared" si="20"/>
        <v>10242666.779999999</v>
      </c>
      <c r="AK93" s="84" t="s">
        <v>71</v>
      </c>
      <c r="AL93" s="91">
        <v>0.1</v>
      </c>
      <c r="AM93" s="287">
        <f>PriceList[[#This Row],[ИТОГ Цена за кв.м, руб]]*(1+PriceList[[#This Row],[Максимальная скидка]])</f>
        <v>377325.30000000005</v>
      </c>
      <c r="AN93" s="287">
        <f>PriceList[[#This Row],[Цена за кв.м. в CRM]]*PriceList[[#This Row],[Площадь, кв.м]]</f>
        <v>11266933.458000001</v>
      </c>
      <c r="AO93" s="287">
        <v>6000</v>
      </c>
      <c r="AP93" s="335">
        <f>PriceList[[#This Row],[Цена за кв.м. в CRM]]+PriceList[[#This Row],[Бронь]]</f>
        <v>383325.30000000005</v>
      </c>
      <c r="AQ93" s="335">
        <f>PriceList[[#This Row],[Цена за кв.м. в сайт]]*PriceList[[#This Row],[Площадь, кв.м]]</f>
        <v>11446093.458000001</v>
      </c>
      <c r="AR93" s="84" t="str">
        <f t="shared" si="21"/>
        <v>С1-180</v>
      </c>
      <c r="AS93" s="88" t="str">
        <f t="shared" si="22"/>
        <v>Ст</v>
      </c>
      <c r="AT93" s="89">
        <f t="shared" si="23"/>
        <v>29.86</v>
      </c>
      <c r="AU93" s="99">
        <f>PriceList[[#This Row],[Цена за кв.м. в CRM]]</f>
        <v>377325.30000000005</v>
      </c>
      <c r="AV93" s="100" t="str">
        <f t="shared" si="24"/>
        <v>Резерв</v>
      </c>
      <c r="AW93" s="99"/>
      <c r="AX93" s="342"/>
      <c r="AZ93" s="353">
        <f>(PriceList[[#This Row],[Цена за кв.м. в сайт]])+$AZ$1</f>
        <v>383825.30000000005</v>
      </c>
      <c r="BA93" s="353">
        <f>AZ93*PriceList[[#This Row],[Площадь, кв.м]]</f>
        <v>11461023.458000001</v>
      </c>
      <c r="BB93" s="346">
        <f>BA93-PriceList[[#This Row],[Стоимость, руб для сбронированием]]</f>
        <v>14930</v>
      </c>
      <c r="BC93" s="14"/>
      <c r="BD93" s="345">
        <f t="shared" si="25"/>
        <v>383800</v>
      </c>
      <c r="BE93" s="353">
        <f>BD93*PriceList[[#This Row],[Площадь, кв.м]]</f>
        <v>11460268</v>
      </c>
      <c r="BF93" s="14"/>
      <c r="BG93" s="345">
        <f>BE93-$BG$1*PriceList[[#This Row],[Площадь, кв.м]]</f>
        <v>11281108</v>
      </c>
      <c r="BH93" s="353">
        <f t="shared" si="26"/>
        <v>179160</v>
      </c>
      <c r="BI93" s="345">
        <f>BG93/PriceList[[#This Row],[Площадь, кв.м]]</f>
        <v>377800</v>
      </c>
      <c r="BJ93" s="355">
        <f t="shared" si="27"/>
        <v>1.5881418740074114E-2</v>
      </c>
      <c r="BL93" s="345"/>
      <c r="BM93" s="353"/>
    </row>
    <row r="94" spans="1:65" ht="14.25" hidden="1" customHeight="1">
      <c r="A94" s="84">
        <v>181</v>
      </c>
      <c r="B94" s="84" t="s">
        <v>268</v>
      </c>
      <c r="C94" s="85">
        <v>181</v>
      </c>
      <c r="D94" s="85" t="s">
        <v>64</v>
      </c>
      <c r="E94" s="86">
        <v>6</v>
      </c>
      <c r="F94" s="84">
        <v>2</v>
      </c>
      <c r="G94" s="87">
        <v>30.6</v>
      </c>
      <c r="H94" s="88" t="s">
        <v>1</v>
      </c>
      <c r="I94" s="88" t="s">
        <v>1</v>
      </c>
      <c r="J94" s="89">
        <v>5.86</v>
      </c>
      <c r="K94" s="89">
        <f t="shared" si="14"/>
        <v>1.76</v>
      </c>
      <c r="L94" s="89">
        <f t="shared" si="15"/>
        <v>24.740000000000002</v>
      </c>
      <c r="M94" s="89">
        <f t="shared" si="16"/>
        <v>26.500000000000004</v>
      </c>
      <c r="N94" s="90" t="s">
        <v>65</v>
      </c>
      <c r="O94" s="90" t="s">
        <v>66</v>
      </c>
      <c r="P94" s="90" t="s">
        <v>67</v>
      </c>
      <c r="Q94" s="91" t="s">
        <v>68</v>
      </c>
      <c r="R94" s="92" t="s">
        <v>69</v>
      </c>
      <c r="S94" s="92" t="s">
        <v>1291</v>
      </c>
      <c r="T94" s="93" t="s">
        <v>73</v>
      </c>
      <c r="U94" s="84">
        <v>42</v>
      </c>
      <c r="V94" s="94">
        <f>IFERROR(VLOOKUP(H94,'Коэфф для прайса 1 оч'!$A$3:$C$6,3,0),"")</f>
        <v>327000</v>
      </c>
      <c r="W94" s="91">
        <f>IFERROR(VLOOKUP(E94,'Коэфф для прайса 1 оч'!$A$10:$C$23,3,0),"")</f>
        <v>1.4999999999999999E-2</v>
      </c>
      <c r="X94" s="116">
        <f>IFERROR(VLOOKUP(N94,'Коэфф для прайса 1 оч'!$E$25:$F$30,2,0),"")</f>
        <v>0.04</v>
      </c>
      <c r="Y94" s="116">
        <f>IFERROR(VLOOKUP(O94,'Коэфф для прайса 1 оч'!$E$32:$F$34,2,0),"")</f>
        <v>0</v>
      </c>
      <c r="Z94" s="116">
        <f>IFERROR(VLOOKUP(P94,'Коэфф для прайса 1 оч'!$E$36:$F$38,2,0),"")</f>
        <v>0.03</v>
      </c>
      <c r="AA94" s="116">
        <f>IFERROR(VLOOKUP(Q94,'Коэфф для прайса 1 оч'!$E$40:$F$43,2,0),"")</f>
        <v>5.0000000000000001E-3</v>
      </c>
      <c r="AB94" s="117">
        <f>IFERROR(VLOOKUP(R94,'Коэфф для прайса 1 оч'!$E$45:$F$59,2,0),"")</f>
        <v>-1.4999999999999999E-2</v>
      </c>
      <c r="AC94" s="116">
        <f>IFERROR(VLOOKUP(T94,'Коэфф для прайса 1 оч'!$E$61:$F$67,2,0),"")</f>
        <v>0</v>
      </c>
      <c r="AD94" s="116">
        <f>IFERROR(VLOOKUP(U94,'Коэфф для прайса 1 оч'!$E$69:$F$82,2,0),"")</f>
        <v>-1.6E-2</v>
      </c>
      <c r="AE94" s="116">
        <f>IFERROR(VLOOKUP(PriceList[[#This Row],[Корпус]],'Коэфф для прайса 1 оч'!$I$10:$J$15,2,0),"")</f>
        <v>0</v>
      </c>
      <c r="AF94" s="95">
        <f t="shared" si="17"/>
        <v>346293</v>
      </c>
      <c r="AG94" s="96">
        <f t="shared" si="18"/>
        <v>10596565.800000001</v>
      </c>
      <c r="AH94" s="97">
        <v>0</v>
      </c>
      <c r="AI94" s="98">
        <f t="shared" si="19"/>
        <v>346293</v>
      </c>
      <c r="AJ94" s="99">
        <f t="shared" si="20"/>
        <v>10596565.800000001</v>
      </c>
      <c r="AK94" s="84" t="s">
        <v>71</v>
      </c>
      <c r="AL94" s="91">
        <v>0.1</v>
      </c>
      <c r="AM94" s="287">
        <f>PriceList[[#This Row],[ИТОГ Цена за кв.м, руб]]*(1+PriceList[[#This Row],[Максимальная скидка]])</f>
        <v>380922.30000000005</v>
      </c>
      <c r="AN94" s="287">
        <f>PriceList[[#This Row],[Цена за кв.м. в CRM]]*PriceList[[#This Row],[Площадь, кв.м]]</f>
        <v>11656222.380000003</v>
      </c>
      <c r="AO94" s="287">
        <v>6000</v>
      </c>
      <c r="AP94" s="335">
        <f>PriceList[[#This Row],[Цена за кв.м. в CRM]]+PriceList[[#This Row],[Бронь]]</f>
        <v>386922.30000000005</v>
      </c>
      <c r="AQ94" s="335">
        <f>PriceList[[#This Row],[Цена за кв.м. в сайт]]*PriceList[[#This Row],[Площадь, кв.м]]</f>
        <v>11839822.380000003</v>
      </c>
      <c r="AR94" s="84" t="str">
        <f t="shared" si="21"/>
        <v>С1-181</v>
      </c>
      <c r="AS94" s="88" t="str">
        <f t="shared" si="22"/>
        <v>Ст</v>
      </c>
      <c r="AT94" s="89">
        <f t="shared" si="23"/>
        <v>30.6</v>
      </c>
      <c r="AU94" s="99">
        <f>PriceList[[#This Row],[Цена за кв.м. в CRM]]</f>
        <v>380922.30000000005</v>
      </c>
      <c r="AV94" s="100" t="str">
        <f t="shared" si="24"/>
        <v>Резерв</v>
      </c>
      <c r="AW94" s="99"/>
      <c r="AX94" s="342"/>
      <c r="AZ94" s="353">
        <f>(PriceList[[#This Row],[Цена за кв.м. в сайт]])+$AZ$1</f>
        <v>387422.30000000005</v>
      </c>
      <c r="BA94" s="353">
        <f>AZ94*PriceList[[#This Row],[Площадь, кв.м]]</f>
        <v>11855122.380000003</v>
      </c>
      <c r="BB94" s="346">
        <f>BA94-PriceList[[#This Row],[Стоимость, руб для сбронированием]]</f>
        <v>15300</v>
      </c>
      <c r="BC94" s="14"/>
      <c r="BD94" s="345">
        <f t="shared" si="25"/>
        <v>387400</v>
      </c>
      <c r="BE94" s="353">
        <f>BD94*PriceList[[#This Row],[Площадь, кв.м]]</f>
        <v>11854440</v>
      </c>
      <c r="BF94" s="14"/>
      <c r="BG94" s="345">
        <f>BE94-$BG$1*PriceList[[#This Row],[Площадь, кв.м]]</f>
        <v>11670840</v>
      </c>
      <c r="BH94" s="353">
        <f t="shared" si="26"/>
        <v>183600</v>
      </c>
      <c r="BI94" s="345">
        <f>BG94/PriceList[[#This Row],[Площадь, кв.м]]</f>
        <v>381400</v>
      </c>
      <c r="BJ94" s="355">
        <f t="shared" si="27"/>
        <v>1.5731515469323543E-2</v>
      </c>
      <c r="BL94" s="345"/>
      <c r="BM94" s="353"/>
    </row>
    <row r="95" spans="1:65" ht="14.25" hidden="1" customHeight="1">
      <c r="A95" s="84">
        <v>182</v>
      </c>
      <c r="B95" s="84" t="s">
        <v>269</v>
      </c>
      <c r="C95" s="85">
        <v>182</v>
      </c>
      <c r="D95" s="85" t="s">
        <v>64</v>
      </c>
      <c r="E95" s="86">
        <v>6</v>
      </c>
      <c r="F95" s="84">
        <v>3</v>
      </c>
      <c r="G95" s="87">
        <v>58.66</v>
      </c>
      <c r="H95" s="88" t="s">
        <v>2</v>
      </c>
      <c r="I95" s="88" t="s">
        <v>19</v>
      </c>
      <c r="J95" s="89">
        <v>5.19</v>
      </c>
      <c r="K95" s="89">
        <f t="shared" si="14"/>
        <v>1.56</v>
      </c>
      <c r="L95" s="89">
        <f t="shared" si="15"/>
        <v>53.47</v>
      </c>
      <c r="M95" s="89">
        <f t="shared" si="16"/>
        <v>55.03</v>
      </c>
      <c r="N95" s="90" t="s">
        <v>78</v>
      </c>
      <c r="O95" s="90" t="s">
        <v>66</v>
      </c>
      <c r="P95" s="90" t="s">
        <v>67</v>
      </c>
      <c r="Q95" s="91" t="s">
        <v>94</v>
      </c>
      <c r="R95" s="92" t="s">
        <v>69</v>
      </c>
      <c r="S95" s="92" t="s">
        <v>1291</v>
      </c>
      <c r="T95" s="93" t="s">
        <v>73</v>
      </c>
      <c r="U95" s="84">
        <v>42</v>
      </c>
      <c r="V95" s="94">
        <f>IFERROR(VLOOKUP(H95,'Коэфф для прайса 1 оч'!$A$3:$C$6,3,0),"")</f>
        <v>313920</v>
      </c>
      <c r="W95" s="91">
        <f>IFERROR(VLOOKUP(E95,'Коэфф для прайса 1 оч'!$A$10:$C$23,3,0),"")</f>
        <v>1.4999999999999999E-2</v>
      </c>
      <c r="X95" s="116">
        <f>IFERROR(VLOOKUP(N95,'Коэфф для прайса 1 оч'!$E$25:$F$30,2,0),"")</f>
        <v>-0.02</v>
      </c>
      <c r="Y95" s="116">
        <f>IFERROR(VLOOKUP(O95,'Коэфф для прайса 1 оч'!$E$32:$F$34,2,0),"")</f>
        <v>0</v>
      </c>
      <c r="Z95" s="116">
        <f>IFERROR(VLOOKUP(P95,'Коэфф для прайса 1 оч'!$E$36:$F$38,2,0),"")</f>
        <v>0.03</v>
      </c>
      <c r="AA95" s="116">
        <f>IFERROR(VLOOKUP(Q95,'Коэфф для прайса 1 оч'!$E$40:$F$43,2,0),"")</f>
        <v>0</v>
      </c>
      <c r="AB95" s="117">
        <f>IFERROR(VLOOKUP(R95,'Коэфф для прайса 1 оч'!$E$45:$F$59,2,0),"")</f>
        <v>-1.4999999999999999E-2</v>
      </c>
      <c r="AC95" s="116">
        <f>IFERROR(VLOOKUP(T95,'Коэфф для прайса 1 оч'!$E$61:$F$67,2,0),"")</f>
        <v>0</v>
      </c>
      <c r="AD95" s="116">
        <f>IFERROR(VLOOKUP(U95,'Коэфф для прайса 1 оч'!$E$69:$F$82,2,0),"")</f>
        <v>-1.6E-2</v>
      </c>
      <c r="AE95" s="116">
        <f>IFERROR(VLOOKUP(PriceList[[#This Row],[Корпус]],'Коэфф для прайса 1 оч'!$I$10:$J$15,2,0),"")</f>
        <v>0</v>
      </c>
      <c r="AF95" s="95">
        <f t="shared" si="17"/>
        <v>312036.47999999998</v>
      </c>
      <c r="AG95" s="96">
        <f t="shared" si="18"/>
        <v>18304059.916799996</v>
      </c>
      <c r="AH95" s="97">
        <v>0</v>
      </c>
      <c r="AI95" s="98">
        <f t="shared" si="19"/>
        <v>312036.47999999998</v>
      </c>
      <c r="AJ95" s="99">
        <f t="shared" si="20"/>
        <v>18304059.916799996</v>
      </c>
      <c r="AK95" s="84" t="s">
        <v>71</v>
      </c>
      <c r="AL95" s="91">
        <v>0.1</v>
      </c>
      <c r="AM95" s="287">
        <f>PriceList[[#This Row],[ИТОГ Цена за кв.м, руб]]*(1+PriceList[[#This Row],[Максимальная скидка]])</f>
        <v>343240.12800000003</v>
      </c>
      <c r="AN95" s="287">
        <f>PriceList[[#This Row],[Цена за кв.м. в CRM]]*PriceList[[#This Row],[Площадь, кв.м]]</f>
        <v>20134465.90848</v>
      </c>
      <c r="AO95" s="287">
        <v>6000</v>
      </c>
      <c r="AP95" s="335">
        <f>PriceList[[#This Row],[Цена за кв.м. в CRM]]+PriceList[[#This Row],[Бронь]]</f>
        <v>349240.12800000003</v>
      </c>
      <c r="AQ95" s="335">
        <f>PriceList[[#This Row],[Цена за кв.м. в сайт]]*PriceList[[#This Row],[Площадь, кв.м]]</f>
        <v>20486425.90848</v>
      </c>
      <c r="AR95" s="84" t="str">
        <f t="shared" si="21"/>
        <v>С1-182</v>
      </c>
      <c r="AS95" s="88" t="str">
        <f t="shared" si="22"/>
        <v>1К</v>
      </c>
      <c r="AT95" s="89">
        <f t="shared" si="23"/>
        <v>58.66</v>
      </c>
      <c r="AU95" s="99">
        <f>PriceList[[#This Row],[Цена за кв.м. в CRM]]</f>
        <v>343240.12800000003</v>
      </c>
      <c r="AV95" s="100" t="str">
        <f t="shared" si="24"/>
        <v>Резерв</v>
      </c>
      <c r="AW95" s="99"/>
      <c r="AX95" s="342"/>
      <c r="AZ95" s="353">
        <f>(PriceList[[#This Row],[Цена за кв.м. в сайт]])+$AZ$1</f>
        <v>349740.12800000003</v>
      </c>
      <c r="BA95" s="353">
        <f>AZ95*PriceList[[#This Row],[Площадь, кв.м]]</f>
        <v>20515755.90848</v>
      </c>
      <c r="BB95" s="346">
        <f>BA95-PriceList[[#This Row],[Стоимость, руб для сбронированием]]</f>
        <v>29330</v>
      </c>
      <c r="BC95" s="14"/>
      <c r="BD95" s="345">
        <f t="shared" si="25"/>
        <v>349700</v>
      </c>
      <c r="BE95" s="353">
        <f>BD95*PriceList[[#This Row],[Площадь, кв.м]]</f>
        <v>20513402</v>
      </c>
      <c r="BF95" s="14"/>
      <c r="BG95" s="345">
        <f>BE95-$BG$1*PriceList[[#This Row],[Площадь, кв.м]]</f>
        <v>20161442</v>
      </c>
      <c r="BH95" s="353">
        <f t="shared" si="26"/>
        <v>351960</v>
      </c>
      <c r="BI95" s="345">
        <f>BG95/PriceList[[#This Row],[Площадь, кв.м]]</f>
        <v>343700</v>
      </c>
      <c r="BJ95" s="355">
        <f t="shared" si="27"/>
        <v>1.7457084666860634E-2</v>
      </c>
      <c r="BL95" s="345"/>
      <c r="BM95" s="353"/>
    </row>
    <row r="96" spans="1:65" ht="14.25" hidden="1" customHeight="1">
      <c r="A96" s="84">
        <v>183</v>
      </c>
      <c r="B96" s="84" t="s">
        <v>270</v>
      </c>
      <c r="C96" s="85">
        <v>183</v>
      </c>
      <c r="D96" s="85" t="s">
        <v>64</v>
      </c>
      <c r="E96" s="86">
        <v>6</v>
      </c>
      <c r="F96" s="84">
        <v>4</v>
      </c>
      <c r="G96" s="87">
        <v>29.28</v>
      </c>
      <c r="H96" s="88" t="s">
        <v>1</v>
      </c>
      <c r="I96" s="88" t="s">
        <v>1</v>
      </c>
      <c r="J96" s="89">
        <v>4.29</v>
      </c>
      <c r="K96" s="89">
        <f t="shared" si="14"/>
        <v>1.29</v>
      </c>
      <c r="L96" s="89">
        <f t="shared" si="15"/>
        <v>24.990000000000002</v>
      </c>
      <c r="M96" s="89">
        <f t="shared" si="16"/>
        <v>26.28</v>
      </c>
      <c r="N96" s="90" t="s">
        <v>65</v>
      </c>
      <c r="O96" s="90" t="s">
        <v>66</v>
      </c>
      <c r="P96" s="90" t="s">
        <v>67</v>
      </c>
      <c r="Q96" s="91" t="s">
        <v>94</v>
      </c>
      <c r="R96" s="92" t="s">
        <v>69</v>
      </c>
      <c r="S96" s="92" t="s">
        <v>1291</v>
      </c>
      <c r="T96" s="93" t="s">
        <v>73</v>
      </c>
      <c r="U96" s="84">
        <v>42</v>
      </c>
      <c r="V96" s="94">
        <f>IFERROR(VLOOKUP(H96,'Коэфф для прайса 1 оч'!$A$3:$C$6,3,0),"")</f>
        <v>327000</v>
      </c>
      <c r="W96" s="91">
        <f>IFERROR(VLOOKUP(E96,'Коэфф для прайса 1 оч'!$A$10:$C$23,3,0),"")</f>
        <v>1.4999999999999999E-2</v>
      </c>
      <c r="X96" s="116">
        <f>IFERROR(VLOOKUP(N96,'Коэфф для прайса 1 оч'!$E$25:$F$30,2,0),"")</f>
        <v>0.04</v>
      </c>
      <c r="Y96" s="116">
        <f>IFERROR(VLOOKUP(O96,'Коэфф для прайса 1 оч'!$E$32:$F$34,2,0),"")</f>
        <v>0</v>
      </c>
      <c r="Z96" s="116">
        <f>IFERROR(VLOOKUP(P96,'Коэфф для прайса 1 оч'!$E$36:$F$38,2,0),"")</f>
        <v>0.03</v>
      </c>
      <c r="AA96" s="116">
        <f>IFERROR(VLOOKUP(Q96,'Коэфф для прайса 1 оч'!$E$40:$F$43,2,0),"")</f>
        <v>0</v>
      </c>
      <c r="AB96" s="117">
        <f>IFERROR(VLOOKUP(R96,'Коэфф для прайса 1 оч'!$E$45:$F$59,2,0),"")</f>
        <v>-1.4999999999999999E-2</v>
      </c>
      <c r="AC96" s="116">
        <f>IFERROR(VLOOKUP(T96,'Коэфф для прайса 1 оч'!$E$61:$F$67,2,0),"")</f>
        <v>0</v>
      </c>
      <c r="AD96" s="116">
        <f>IFERROR(VLOOKUP(U96,'Коэфф для прайса 1 оч'!$E$69:$F$82,2,0),"")</f>
        <v>-1.6E-2</v>
      </c>
      <c r="AE96" s="116">
        <f>IFERROR(VLOOKUP(PriceList[[#This Row],[Корпус]],'Коэфф для прайса 1 оч'!$I$10:$J$15,2,0),"")</f>
        <v>0</v>
      </c>
      <c r="AF96" s="95">
        <f t="shared" si="17"/>
        <v>344658</v>
      </c>
      <c r="AG96" s="96">
        <f t="shared" si="18"/>
        <v>10091586.24</v>
      </c>
      <c r="AH96" s="97">
        <v>0</v>
      </c>
      <c r="AI96" s="98">
        <f t="shared" si="19"/>
        <v>344658</v>
      </c>
      <c r="AJ96" s="99">
        <f t="shared" si="20"/>
        <v>10091586.24</v>
      </c>
      <c r="AK96" s="84" t="s">
        <v>71</v>
      </c>
      <c r="AL96" s="91">
        <v>0.1</v>
      </c>
      <c r="AM96" s="287">
        <f>PriceList[[#This Row],[ИТОГ Цена за кв.м, руб]]*(1+PriceList[[#This Row],[Максимальная скидка]])</f>
        <v>379123.80000000005</v>
      </c>
      <c r="AN96" s="287">
        <f>PriceList[[#This Row],[Цена за кв.м. в CRM]]*PriceList[[#This Row],[Площадь, кв.м]]</f>
        <v>11100744.864000002</v>
      </c>
      <c r="AO96" s="287">
        <v>6000</v>
      </c>
      <c r="AP96" s="335">
        <f>PriceList[[#This Row],[Цена за кв.м. в CRM]]+PriceList[[#This Row],[Бронь]]</f>
        <v>385123.80000000005</v>
      </c>
      <c r="AQ96" s="335">
        <f>PriceList[[#This Row],[Цена за кв.м. в сайт]]*PriceList[[#This Row],[Площадь, кв.м]]</f>
        <v>11276424.864000002</v>
      </c>
      <c r="AR96" s="84" t="str">
        <f t="shared" si="21"/>
        <v>С1-183</v>
      </c>
      <c r="AS96" s="88" t="str">
        <f t="shared" si="22"/>
        <v>Ст</v>
      </c>
      <c r="AT96" s="89">
        <f t="shared" si="23"/>
        <v>29.28</v>
      </c>
      <c r="AU96" s="99">
        <f>PriceList[[#This Row],[Цена за кв.м. в CRM]]</f>
        <v>379123.80000000005</v>
      </c>
      <c r="AV96" s="100" t="str">
        <f t="shared" si="24"/>
        <v>Резерв</v>
      </c>
      <c r="AW96" s="99"/>
      <c r="AX96" s="342"/>
      <c r="AZ96" s="353">
        <f>(PriceList[[#This Row],[Цена за кв.м. в сайт]])+$AZ$1</f>
        <v>385623.80000000005</v>
      </c>
      <c r="BA96" s="353">
        <f>AZ96*PriceList[[#This Row],[Площадь, кв.м]]</f>
        <v>11291064.864000002</v>
      </c>
      <c r="BB96" s="346">
        <f>BA96-PriceList[[#This Row],[Стоимость, руб для сбронированием]]</f>
        <v>14640</v>
      </c>
      <c r="BC96" s="14"/>
      <c r="BD96" s="345">
        <f t="shared" si="25"/>
        <v>385600</v>
      </c>
      <c r="BE96" s="353">
        <f>BD96*PriceList[[#This Row],[Площадь, кв.м]]</f>
        <v>11290368</v>
      </c>
      <c r="BF96" s="14"/>
      <c r="BG96" s="345">
        <f>BE96-$BG$1*PriceList[[#This Row],[Площадь, кв.м]]</f>
        <v>11114688</v>
      </c>
      <c r="BH96" s="353">
        <f t="shared" si="26"/>
        <v>175680</v>
      </c>
      <c r="BI96" s="345">
        <f>BG96/PriceList[[#This Row],[Площадь, кв.м]]</f>
        <v>379600</v>
      </c>
      <c r="BJ96" s="355">
        <f t="shared" si="27"/>
        <v>1.5806111696522657E-2</v>
      </c>
      <c r="BL96" s="345"/>
      <c r="BM96" s="353"/>
    </row>
    <row r="97" spans="1:65" ht="14.25" hidden="1" customHeight="1">
      <c r="A97" s="84">
        <v>184</v>
      </c>
      <c r="B97" s="84" t="s">
        <v>271</v>
      </c>
      <c r="C97" s="85">
        <v>184</v>
      </c>
      <c r="D97" s="85" t="s">
        <v>64</v>
      </c>
      <c r="E97" s="86">
        <v>6</v>
      </c>
      <c r="F97" s="84">
        <v>5</v>
      </c>
      <c r="G97" s="87">
        <v>29.28</v>
      </c>
      <c r="H97" s="88" t="s">
        <v>1</v>
      </c>
      <c r="I97" s="88" t="s">
        <v>1</v>
      </c>
      <c r="J97" s="89">
        <v>4.29</v>
      </c>
      <c r="K97" s="89">
        <f t="shared" si="14"/>
        <v>1.29</v>
      </c>
      <c r="L97" s="89">
        <f t="shared" si="15"/>
        <v>24.990000000000002</v>
      </c>
      <c r="M97" s="89">
        <f t="shared" si="16"/>
        <v>26.28</v>
      </c>
      <c r="N97" s="90" t="s">
        <v>65</v>
      </c>
      <c r="O97" s="90" t="s">
        <v>66</v>
      </c>
      <c r="P97" s="90" t="s">
        <v>67</v>
      </c>
      <c r="Q97" s="91" t="s">
        <v>97</v>
      </c>
      <c r="R97" s="92" t="s">
        <v>69</v>
      </c>
      <c r="S97" s="92" t="s">
        <v>1291</v>
      </c>
      <c r="T97" s="93" t="s">
        <v>73</v>
      </c>
      <c r="U97" s="84">
        <v>42</v>
      </c>
      <c r="V97" s="94">
        <f>IFERROR(VLOOKUP(H97,'Коэфф для прайса 1 оч'!$A$3:$C$6,3,0),"")</f>
        <v>327000</v>
      </c>
      <c r="W97" s="91">
        <f>IFERROR(VLOOKUP(E97,'Коэфф для прайса 1 оч'!$A$10:$C$23,3,0),"")</f>
        <v>1.4999999999999999E-2</v>
      </c>
      <c r="X97" s="116">
        <f>IFERROR(VLOOKUP(N97,'Коэфф для прайса 1 оч'!$E$25:$F$30,2,0),"")</f>
        <v>0.04</v>
      </c>
      <c r="Y97" s="116">
        <f>IFERROR(VLOOKUP(O97,'Коэфф для прайса 1 оч'!$E$32:$F$34,2,0),"")</f>
        <v>0</v>
      </c>
      <c r="Z97" s="116">
        <f>IFERROR(VLOOKUP(P97,'Коэфф для прайса 1 оч'!$E$36:$F$38,2,0),"")</f>
        <v>0.03</v>
      </c>
      <c r="AA97" s="116">
        <f>IFERROR(VLOOKUP(Q97,'Коэфф для прайса 1 оч'!$E$40:$F$43,2,0),"")</f>
        <v>-5.0000000000000001E-3</v>
      </c>
      <c r="AB97" s="117">
        <f>IFERROR(VLOOKUP(R97,'Коэфф для прайса 1 оч'!$E$45:$F$59,2,0),"")</f>
        <v>-1.4999999999999999E-2</v>
      </c>
      <c r="AC97" s="116">
        <f>IFERROR(VLOOKUP(T97,'Коэфф для прайса 1 оч'!$E$61:$F$67,2,0),"")</f>
        <v>0</v>
      </c>
      <c r="AD97" s="116">
        <f>IFERROR(VLOOKUP(U97,'Коэфф для прайса 1 оч'!$E$69:$F$82,2,0),"")</f>
        <v>-1.6E-2</v>
      </c>
      <c r="AE97" s="116">
        <f>IFERROR(VLOOKUP(PriceList[[#This Row],[Корпус]],'Коэфф для прайса 1 оч'!$I$10:$J$15,2,0),"")</f>
        <v>0</v>
      </c>
      <c r="AF97" s="95">
        <f t="shared" si="17"/>
        <v>343023</v>
      </c>
      <c r="AG97" s="96">
        <f t="shared" si="18"/>
        <v>10043713.439999999</v>
      </c>
      <c r="AH97" s="97">
        <v>0</v>
      </c>
      <c r="AI97" s="98">
        <f t="shared" si="19"/>
        <v>343023</v>
      </c>
      <c r="AJ97" s="99">
        <f t="shared" si="20"/>
        <v>10043713.439999999</v>
      </c>
      <c r="AK97" s="84" t="s">
        <v>71</v>
      </c>
      <c r="AL97" s="91">
        <v>0.1</v>
      </c>
      <c r="AM97" s="287">
        <f>PriceList[[#This Row],[ИТОГ Цена за кв.м, руб]]*(1+PriceList[[#This Row],[Максимальная скидка]])</f>
        <v>377325.30000000005</v>
      </c>
      <c r="AN97" s="287">
        <f>PriceList[[#This Row],[Цена за кв.м. в CRM]]*PriceList[[#This Row],[Площадь, кв.м]]</f>
        <v>11048084.784000002</v>
      </c>
      <c r="AO97" s="287">
        <v>6000</v>
      </c>
      <c r="AP97" s="335">
        <f>PriceList[[#This Row],[Цена за кв.м. в CRM]]+PriceList[[#This Row],[Бронь]]</f>
        <v>383325.30000000005</v>
      </c>
      <c r="AQ97" s="335">
        <f>PriceList[[#This Row],[Цена за кв.м. в сайт]]*PriceList[[#This Row],[Площадь, кв.м]]</f>
        <v>11223764.784000002</v>
      </c>
      <c r="AR97" s="84" t="str">
        <f t="shared" si="21"/>
        <v>С1-184</v>
      </c>
      <c r="AS97" s="88" t="str">
        <f t="shared" si="22"/>
        <v>Ст</v>
      </c>
      <c r="AT97" s="89">
        <f t="shared" si="23"/>
        <v>29.28</v>
      </c>
      <c r="AU97" s="99">
        <f>PriceList[[#This Row],[Цена за кв.м. в CRM]]</f>
        <v>377325.30000000005</v>
      </c>
      <c r="AV97" s="100" t="str">
        <f t="shared" si="24"/>
        <v>Резерв</v>
      </c>
      <c r="AW97" s="99"/>
      <c r="AX97" s="342"/>
      <c r="AZ97" s="353">
        <f>(PriceList[[#This Row],[Цена за кв.м. в сайт]])+$AZ$1</f>
        <v>383825.30000000005</v>
      </c>
      <c r="BA97" s="353">
        <f>AZ97*PriceList[[#This Row],[Площадь, кв.м]]</f>
        <v>11238404.784000002</v>
      </c>
      <c r="BB97" s="346">
        <f>BA97-PriceList[[#This Row],[Стоимость, руб для сбронированием]]</f>
        <v>14640</v>
      </c>
      <c r="BC97" s="14"/>
      <c r="BD97" s="345">
        <f t="shared" si="25"/>
        <v>383800</v>
      </c>
      <c r="BE97" s="353">
        <f>BD97*PriceList[[#This Row],[Площадь, кв.м]]</f>
        <v>11237664</v>
      </c>
      <c r="BF97" s="14"/>
      <c r="BG97" s="345">
        <f>BE97-$BG$1*PriceList[[#This Row],[Площадь, кв.м]]</f>
        <v>11061984</v>
      </c>
      <c r="BH97" s="353">
        <f t="shared" si="26"/>
        <v>175680</v>
      </c>
      <c r="BI97" s="345">
        <f>BG97/PriceList[[#This Row],[Площадь, кв.м]]</f>
        <v>377800</v>
      </c>
      <c r="BJ97" s="355">
        <f t="shared" si="27"/>
        <v>1.5881418740074114E-2</v>
      </c>
      <c r="BL97" s="345"/>
      <c r="BM97" s="353"/>
    </row>
    <row r="98" spans="1:65" ht="14.25" hidden="1" customHeight="1">
      <c r="A98" s="84">
        <v>185</v>
      </c>
      <c r="B98" s="84" t="s">
        <v>272</v>
      </c>
      <c r="C98" s="85">
        <v>185</v>
      </c>
      <c r="D98" s="85" t="s">
        <v>64</v>
      </c>
      <c r="E98" s="86">
        <v>6</v>
      </c>
      <c r="F98" s="84">
        <v>6</v>
      </c>
      <c r="G98" s="87">
        <v>29.28</v>
      </c>
      <c r="H98" s="88" t="s">
        <v>1</v>
      </c>
      <c r="I98" s="88" t="s">
        <v>1</v>
      </c>
      <c r="J98" s="89">
        <v>4.29</v>
      </c>
      <c r="K98" s="89">
        <f t="shared" si="14"/>
        <v>1.29</v>
      </c>
      <c r="L98" s="89">
        <f t="shared" si="15"/>
        <v>24.990000000000002</v>
      </c>
      <c r="M98" s="89">
        <f t="shared" si="16"/>
        <v>26.28</v>
      </c>
      <c r="N98" s="90" t="s">
        <v>65</v>
      </c>
      <c r="O98" s="90" t="s">
        <v>66</v>
      </c>
      <c r="P98" s="90" t="s">
        <v>67</v>
      </c>
      <c r="Q98" s="91" t="s">
        <v>97</v>
      </c>
      <c r="R98" s="92" t="s">
        <v>69</v>
      </c>
      <c r="S98" s="92" t="s">
        <v>1291</v>
      </c>
      <c r="T98" s="93" t="s">
        <v>73</v>
      </c>
      <c r="U98" s="84">
        <v>42</v>
      </c>
      <c r="V98" s="94">
        <f>IFERROR(VLOOKUP(H98,'Коэфф для прайса 1 оч'!$A$3:$C$6,3,0),"")</f>
        <v>327000</v>
      </c>
      <c r="W98" s="91">
        <f>IFERROR(VLOOKUP(E98,'Коэфф для прайса 1 оч'!$A$10:$C$23,3,0),"")</f>
        <v>1.4999999999999999E-2</v>
      </c>
      <c r="X98" s="116">
        <f>IFERROR(VLOOKUP(N98,'Коэфф для прайса 1 оч'!$E$25:$F$30,2,0),"")</f>
        <v>0.04</v>
      </c>
      <c r="Y98" s="116">
        <f>IFERROR(VLOOKUP(O98,'Коэфф для прайса 1 оч'!$E$32:$F$34,2,0),"")</f>
        <v>0</v>
      </c>
      <c r="Z98" s="116">
        <f>IFERROR(VLOOKUP(P98,'Коэфф для прайса 1 оч'!$E$36:$F$38,2,0),"")</f>
        <v>0.03</v>
      </c>
      <c r="AA98" s="116">
        <f>IFERROR(VLOOKUP(Q98,'Коэфф для прайса 1 оч'!$E$40:$F$43,2,0),"")</f>
        <v>-5.0000000000000001E-3</v>
      </c>
      <c r="AB98" s="117">
        <f>IFERROR(VLOOKUP(R98,'Коэфф для прайса 1 оч'!$E$45:$F$59,2,0),"")</f>
        <v>-1.4999999999999999E-2</v>
      </c>
      <c r="AC98" s="116">
        <f>IFERROR(VLOOKUP(T98,'Коэфф для прайса 1 оч'!$E$61:$F$67,2,0),"")</f>
        <v>0</v>
      </c>
      <c r="AD98" s="116">
        <f>IFERROR(VLOOKUP(U98,'Коэфф для прайса 1 оч'!$E$69:$F$82,2,0),"")</f>
        <v>-1.6E-2</v>
      </c>
      <c r="AE98" s="116">
        <f>IFERROR(VLOOKUP(PriceList[[#This Row],[Корпус]],'Коэфф для прайса 1 оч'!$I$10:$J$15,2,0),"")</f>
        <v>0</v>
      </c>
      <c r="AF98" s="95">
        <f t="shared" si="17"/>
        <v>343023</v>
      </c>
      <c r="AG98" s="96">
        <f t="shared" si="18"/>
        <v>10043713.439999999</v>
      </c>
      <c r="AH98" s="97">
        <v>0</v>
      </c>
      <c r="AI98" s="98">
        <f t="shared" si="19"/>
        <v>343023</v>
      </c>
      <c r="AJ98" s="99">
        <f t="shared" si="20"/>
        <v>10043713.439999999</v>
      </c>
      <c r="AK98" s="84" t="s">
        <v>71</v>
      </c>
      <c r="AL98" s="91">
        <v>0.1</v>
      </c>
      <c r="AM98" s="287">
        <f>PriceList[[#This Row],[ИТОГ Цена за кв.м, руб]]*(1+PriceList[[#This Row],[Максимальная скидка]])</f>
        <v>377325.30000000005</v>
      </c>
      <c r="AN98" s="287">
        <f>PriceList[[#This Row],[Цена за кв.м. в CRM]]*PriceList[[#This Row],[Площадь, кв.м]]</f>
        <v>11048084.784000002</v>
      </c>
      <c r="AO98" s="287">
        <v>6000</v>
      </c>
      <c r="AP98" s="335">
        <f>PriceList[[#This Row],[Цена за кв.м. в CRM]]+PriceList[[#This Row],[Бронь]]</f>
        <v>383325.30000000005</v>
      </c>
      <c r="AQ98" s="335">
        <f>PriceList[[#This Row],[Цена за кв.м. в сайт]]*PriceList[[#This Row],[Площадь, кв.м]]</f>
        <v>11223764.784000002</v>
      </c>
      <c r="AR98" s="84" t="str">
        <f t="shared" si="21"/>
        <v>С1-185</v>
      </c>
      <c r="AS98" s="88" t="str">
        <f t="shared" si="22"/>
        <v>Ст</v>
      </c>
      <c r="AT98" s="89">
        <f t="shared" si="23"/>
        <v>29.28</v>
      </c>
      <c r="AU98" s="99">
        <f>PriceList[[#This Row],[Цена за кв.м. в CRM]]</f>
        <v>377325.30000000005</v>
      </c>
      <c r="AV98" s="100" t="str">
        <f t="shared" si="24"/>
        <v>Резерв</v>
      </c>
      <c r="AW98" s="99"/>
      <c r="AX98" s="342"/>
      <c r="AZ98" s="353">
        <f>(PriceList[[#This Row],[Цена за кв.м. в сайт]])+$AZ$1</f>
        <v>383825.30000000005</v>
      </c>
      <c r="BA98" s="353">
        <f>AZ98*PriceList[[#This Row],[Площадь, кв.м]]</f>
        <v>11238404.784000002</v>
      </c>
      <c r="BB98" s="346">
        <f>BA98-PriceList[[#This Row],[Стоимость, руб для сбронированием]]</f>
        <v>14640</v>
      </c>
      <c r="BC98" s="14"/>
      <c r="BD98" s="345">
        <f t="shared" si="25"/>
        <v>383800</v>
      </c>
      <c r="BE98" s="353">
        <f>BD98*PriceList[[#This Row],[Площадь, кв.м]]</f>
        <v>11237664</v>
      </c>
      <c r="BF98" s="14"/>
      <c r="BG98" s="345">
        <f>BE98-$BG$1*PriceList[[#This Row],[Площадь, кв.м]]</f>
        <v>11061984</v>
      </c>
      <c r="BH98" s="353">
        <f t="shared" si="26"/>
        <v>175680</v>
      </c>
      <c r="BI98" s="345">
        <f>BG98/PriceList[[#This Row],[Площадь, кв.м]]</f>
        <v>377800</v>
      </c>
      <c r="BJ98" s="355">
        <f t="shared" si="27"/>
        <v>1.5881418740074114E-2</v>
      </c>
      <c r="BL98" s="345"/>
      <c r="BM98" s="353"/>
    </row>
    <row r="99" spans="1:65" ht="14.25" hidden="1" customHeight="1">
      <c r="A99" s="84">
        <v>186</v>
      </c>
      <c r="B99" s="84" t="s">
        <v>273</v>
      </c>
      <c r="C99" s="85">
        <v>186</v>
      </c>
      <c r="D99" s="85" t="s">
        <v>64</v>
      </c>
      <c r="E99" s="86">
        <v>6</v>
      </c>
      <c r="F99" s="84">
        <v>7</v>
      </c>
      <c r="G99" s="87">
        <v>28.64</v>
      </c>
      <c r="H99" s="88" t="s">
        <v>1</v>
      </c>
      <c r="I99" s="88" t="s">
        <v>1</v>
      </c>
      <c r="J99" s="89">
        <v>4.29</v>
      </c>
      <c r="K99" s="89">
        <f t="shared" si="14"/>
        <v>1.29</v>
      </c>
      <c r="L99" s="89">
        <f t="shared" si="15"/>
        <v>24.35</v>
      </c>
      <c r="M99" s="89">
        <f t="shared" si="16"/>
        <v>25.64</v>
      </c>
      <c r="N99" s="90" t="s">
        <v>65</v>
      </c>
      <c r="O99" s="90" t="s">
        <v>66</v>
      </c>
      <c r="P99" s="90" t="s">
        <v>67</v>
      </c>
      <c r="Q99" s="91" t="s">
        <v>97</v>
      </c>
      <c r="R99" s="92" t="s">
        <v>69</v>
      </c>
      <c r="S99" s="92" t="s">
        <v>1291</v>
      </c>
      <c r="T99" s="93" t="s">
        <v>73</v>
      </c>
      <c r="U99" s="84">
        <v>42</v>
      </c>
      <c r="V99" s="94">
        <f>IFERROR(VLOOKUP(H99,'Коэфф для прайса 1 оч'!$A$3:$C$6,3,0),"")</f>
        <v>327000</v>
      </c>
      <c r="W99" s="91">
        <f>IFERROR(VLOOKUP(E99,'Коэфф для прайса 1 оч'!$A$10:$C$23,3,0),"")</f>
        <v>1.4999999999999999E-2</v>
      </c>
      <c r="X99" s="116">
        <f>IFERROR(VLOOKUP(N99,'Коэфф для прайса 1 оч'!$E$25:$F$30,2,0),"")</f>
        <v>0.04</v>
      </c>
      <c r="Y99" s="116">
        <f>IFERROR(VLOOKUP(O99,'Коэфф для прайса 1 оч'!$E$32:$F$34,2,0),"")</f>
        <v>0</v>
      </c>
      <c r="Z99" s="116">
        <f>IFERROR(VLOOKUP(P99,'Коэфф для прайса 1 оч'!$E$36:$F$38,2,0),"")</f>
        <v>0.03</v>
      </c>
      <c r="AA99" s="116">
        <f>IFERROR(VLOOKUP(Q99,'Коэфф для прайса 1 оч'!$E$40:$F$43,2,0),"")</f>
        <v>-5.0000000000000001E-3</v>
      </c>
      <c r="AB99" s="117">
        <f>IFERROR(VLOOKUP(R99,'Коэфф для прайса 1 оч'!$E$45:$F$59,2,0),"")</f>
        <v>-1.4999999999999999E-2</v>
      </c>
      <c r="AC99" s="116">
        <f>IFERROR(VLOOKUP(T99,'Коэфф для прайса 1 оч'!$E$61:$F$67,2,0),"")</f>
        <v>0</v>
      </c>
      <c r="AD99" s="116">
        <f>IFERROR(VLOOKUP(U99,'Коэфф для прайса 1 оч'!$E$69:$F$82,2,0),"")</f>
        <v>-1.6E-2</v>
      </c>
      <c r="AE99" s="116">
        <f>IFERROR(VLOOKUP(PriceList[[#This Row],[Корпус]],'Коэфф для прайса 1 оч'!$I$10:$J$15,2,0),"")</f>
        <v>0</v>
      </c>
      <c r="AF99" s="95">
        <f t="shared" si="17"/>
        <v>343023</v>
      </c>
      <c r="AG99" s="96">
        <f t="shared" si="18"/>
        <v>9824178.7200000007</v>
      </c>
      <c r="AH99" s="97">
        <v>0</v>
      </c>
      <c r="AI99" s="98">
        <f t="shared" si="19"/>
        <v>343023</v>
      </c>
      <c r="AJ99" s="99">
        <f t="shared" si="20"/>
        <v>9824178.7200000007</v>
      </c>
      <c r="AK99" s="84" t="s">
        <v>71</v>
      </c>
      <c r="AL99" s="91">
        <v>0.1</v>
      </c>
      <c r="AM99" s="287">
        <f>PriceList[[#This Row],[ИТОГ Цена за кв.м, руб]]*(1+PriceList[[#This Row],[Максимальная скидка]])</f>
        <v>377325.30000000005</v>
      </c>
      <c r="AN99" s="287">
        <f>PriceList[[#This Row],[Цена за кв.м. в CRM]]*PriceList[[#This Row],[Площадь, кв.м]]</f>
        <v>10806596.592000002</v>
      </c>
      <c r="AO99" s="287">
        <v>6000</v>
      </c>
      <c r="AP99" s="335">
        <f>PriceList[[#This Row],[Цена за кв.м. в CRM]]+PriceList[[#This Row],[Бронь]]</f>
        <v>383325.30000000005</v>
      </c>
      <c r="AQ99" s="335">
        <f>PriceList[[#This Row],[Цена за кв.м. в сайт]]*PriceList[[#This Row],[Площадь, кв.м]]</f>
        <v>10978436.592000002</v>
      </c>
      <c r="AR99" s="84" t="str">
        <f t="shared" si="21"/>
        <v>С1-186</v>
      </c>
      <c r="AS99" s="88" t="str">
        <f t="shared" si="22"/>
        <v>Ст</v>
      </c>
      <c r="AT99" s="89">
        <f t="shared" si="23"/>
        <v>28.64</v>
      </c>
      <c r="AU99" s="99">
        <f>PriceList[[#This Row],[Цена за кв.м. в CRM]]</f>
        <v>377325.30000000005</v>
      </c>
      <c r="AV99" s="100" t="str">
        <f t="shared" si="24"/>
        <v>Резерв</v>
      </c>
      <c r="AW99" s="99"/>
      <c r="AX99" s="342"/>
      <c r="AZ99" s="353">
        <f>(PriceList[[#This Row],[Цена за кв.м. в сайт]])+$AZ$1</f>
        <v>383825.30000000005</v>
      </c>
      <c r="BA99" s="353">
        <f>AZ99*PriceList[[#This Row],[Площадь, кв.м]]</f>
        <v>10992756.592000002</v>
      </c>
      <c r="BB99" s="346">
        <f>BA99-PriceList[[#This Row],[Стоимость, руб для сбронированием]]</f>
        <v>14320</v>
      </c>
      <c r="BC99" s="14"/>
      <c r="BD99" s="345">
        <f t="shared" si="25"/>
        <v>383800</v>
      </c>
      <c r="BE99" s="353">
        <f>BD99*PriceList[[#This Row],[Площадь, кв.м]]</f>
        <v>10992032</v>
      </c>
      <c r="BF99" s="14"/>
      <c r="BG99" s="345">
        <f>BE99-$BG$1*PriceList[[#This Row],[Площадь, кв.м]]</f>
        <v>10820192</v>
      </c>
      <c r="BH99" s="353">
        <f t="shared" si="26"/>
        <v>171840</v>
      </c>
      <c r="BI99" s="345">
        <f>BG99/PriceList[[#This Row],[Площадь, кв.м]]</f>
        <v>377800</v>
      </c>
      <c r="BJ99" s="355">
        <f t="shared" si="27"/>
        <v>1.5881418740074114E-2</v>
      </c>
      <c r="BL99" s="345"/>
      <c r="BM99" s="353"/>
    </row>
    <row r="100" spans="1:65" ht="14.25" hidden="1" customHeight="1">
      <c r="A100" s="84">
        <v>187</v>
      </c>
      <c r="B100" s="84" t="s">
        <v>274</v>
      </c>
      <c r="C100" s="85">
        <v>187</v>
      </c>
      <c r="D100" s="85" t="s">
        <v>64</v>
      </c>
      <c r="E100" s="86">
        <v>6</v>
      </c>
      <c r="F100" s="84">
        <v>8</v>
      </c>
      <c r="G100" s="87">
        <v>49.74</v>
      </c>
      <c r="H100" s="88" t="s">
        <v>1</v>
      </c>
      <c r="I100" s="88" t="s">
        <v>1</v>
      </c>
      <c r="J100" s="89">
        <v>14.01</v>
      </c>
      <c r="K100" s="89">
        <f t="shared" si="14"/>
        <v>4.2</v>
      </c>
      <c r="L100" s="89">
        <f t="shared" si="15"/>
        <v>35.730000000000004</v>
      </c>
      <c r="M100" s="89">
        <f t="shared" si="16"/>
        <v>39.930000000000007</v>
      </c>
      <c r="N100" s="90" t="s">
        <v>82</v>
      </c>
      <c r="O100" s="90" t="s">
        <v>83</v>
      </c>
      <c r="P100" s="90" t="s">
        <v>67</v>
      </c>
      <c r="Q100" s="91" t="s">
        <v>97</v>
      </c>
      <c r="R100" s="92" t="s">
        <v>84</v>
      </c>
      <c r="S100" s="92" t="s">
        <v>1291</v>
      </c>
      <c r="T100" s="93" t="s">
        <v>73</v>
      </c>
      <c r="U100" s="84">
        <v>42</v>
      </c>
      <c r="V100" s="94">
        <f>IFERROR(VLOOKUP(H100,'Коэфф для прайса 1 оч'!$A$3:$C$6,3,0),"")</f>
        <v>327000</v>
      </c>
      <c r="W100" s="91">
        <f>IFERROR(VLOOKUP(E100,'Коэфф для прайса 1 оч'!$A$10:$C$23,3,0),"")</f>
        <v>1.4999999999999999E-2</v>
      </c>
      <c r="X100" s="116">
        <f>IFERROR(VLOOKUP(N100,'Коэфф для прайса 1 оч'!$E$25:$F$30,2,0),"")</f>
        <v>-0.01</v>
      </c>
      <c r="Y100" s="116">
        <f>IFERROR(VLOOKUP(O100,'Коэфф для прайса 1 оч'!$E$32:$F$34,2,0),"")</f>
        <v>0.03</v>
      </c>
      <c r="Z100" s="116">
        <f>IFERROR(VLOOKUP(P100,'Коэфф для прайса 1 оч'!$E$36:$F$38,2,0),"")</f>
        <v>0.03</v>
      </c>
      <c r="AA100" s="116">
        <f>IFERROR(VLOOKUP(Q100,'Коэфф для прайса 1 оч'!$E$40:$F$43,2,0),"")</f>
        <v>-5.0000000000000001E-3</v>
      </c>
      <c r="AB100" s="117">
        <f>IFERROR(VLOOKUP(R100,'Коэфф для прайса 1 оч'!$E$45:$F$59,2,0),"")</f>
        <v>-0.01</v>
      </c>
      <c r="AC100" s="116">
        <f>IFERROR(VLOOKUP(T100,'Коэфф для прайса 1 оч'!$E$61:$F$67,2,0),"")</f>
        <v>0</v>
      </c>
      <c r="AD100" s="116">
        <f>IFERROR(VLOOKUP(U100,'Коэфф для прайса 1 оч'!$E$69:$F$82,2,0),"")</f>
        <v>-1.6E-2</v>
      </c>
      <c r="AE100" s="116">
        <f>IFERROR(VLOOKUP(PriceList[[#This Row],[Корпус]],'Коэфф для прайса 1 оч'!$I$10:$J$15,2,0),"")</f>
        <v>0</v>
      </c>
      <c r="AF100" s="95">
        <f t="shared" si="17"/>
        <v>338118</v>
      </c>
      <c r="AG100" s="96">
        <f t="shared" si="18"/>
        <v>16817989.32</v>
      </c>
      <c r="AH100" s="97">
        <v>0</v>
      </c>
      <c r="AI100" s="98">
        <f t="shared" si="19"/>
        <v>338118</v>
      </c>
      <c r="AJ100" s="99">
        <f t="shared" si="20"/>
        <v>16817989.32</v>
      </c>
      <c r="AK100" s="84" t="s">
        <v>71</v>
      </c>
      <c r="AL100" s="91">
        <v>0.1</v>
      </c>
      <c r="AM100" s="287">
        <f>PriceList[[#This Row],[ИТОГ Цена за кв.м, руб]]*(1+PriceList[[#This Row],[Максимальная скидка]])</f>
        <v>371929.80000000005</v>
      </c>
      <c r="AN100" s="287">
        <f>PriceList[[#This Row],[Цена за кв.м. в CRM]]*PriceList[[#This Row],[Площадь, кв.м]]</f>
        <v>18499788.252000004</v>
      </c>
      <c r="AO100" s="287">
        <v>6000</v>
      </c>
      <c r="AP100" s="335">
        <f>PriceList[[#This Row],[Цена за кв.м. в CRM]]+PriceList[[#This Row],[Бронь]]</f>
        <v>377929.80000000005</v>
      </c>
      <c r="AQ100" s="335">
        <f>PriceList[[#This Row],[Цена за кв.м. в сайт]]*PriceList[[#This Row],[Площадь, кв.м]]</f>
        <v>18798228.252000004</v>
      </c>
      <c r="AR100" s="84" t="str">
        <f t="shared" si="21"/>
        <v>С1-187</v>
      </c>
      <c r="AS100" s="88" t="str">
        <f t="shared" si="22"/>
        <v>Ст</v>
      </c>
      <c r="AT100" s="89">
        <f t="shared" si="23"/>
        <v>49.74</v>
      </c>
      <c r="AU100" s="99">
        <f>PriceList[[#This Row],[Цена за кв.м. в CRM]]</f>
        <v>371929.80000000005</v>
      </c>
      <c r="AV100" s="100" t="str">
        <f t="shared" si="24"/>
        <v>Резерв</v>
      </c>
      <c r="AW100" s="99"/>
      <c r="AX100" s="342"/>
      <c r="AZ100" s="353">
        <f>(PriceList[[#This Row],[Цена за кв.м. в сайт]])+$AZ$1</f>
        <v>378429.80000000005</v>
      </c>
      <c r="BA100" s="353">
        <f>AZ100*PriceList[[#This Row],[Площадь, кв.м]]</f>
        <v>18823098.252000004</v>
      </c>
      <c r="BB100" s="346">
        <f>BA100-PriceList[[#This Row],[Стоимость, руб для сбронированием]]</f>
        <v>24870</v>
      </c>
      <c r="BC100" s="14"/>
      <c r="BD100" s="345">
        <f t="shared" si="25"/>
        <v>378400</v>
      </c>
      <c r="BE100" s="353">
        <f>BD100*PriceList[[#This Row],[Площадь, кв.м]]</f>
        <v>18821616</v>
      </c>
      <c r="BF100" s="14"/>
      <c r="BG100" s="345">
        <f>BE100-$BG$1*PriceList[[#This Row],[Площадь, кв.м]]</f>
        <v>18523176</v>
      </c>
      <c r="BH100" s="353">
        <f t="shared" si="26"/>
        <v>298440</v>
      </c>
      <c r="BI100" s="345">
        <f>BG100/PriceList[[#This Row],[Площадь, кв.м]]</f>
        <v>372400</v>
      </c>
      <c r="BJ100" s="355">
        <f t="shared" si="27"/>
        <v>1.611170784103115E-2</v>
      </c>
      <c r="BL100" s="345"/>
      <c r="BM100" s="353"/>
    </row>
    <row r="101" spans="1:65" ht="14.25" hidden="1" customHeight="1">
      <c r="A101" s="84">
        <v>188</v>
      </c>
      <c r="B101" s="84" t="s">
        <v>275</v>
      </c>
      <c r="C101" s="85">
        <v>188</v>
      </c>
      <c r="D101" s="85" t="s">
        <v>64</v>
      </c>
      <c r="E101" s="86">
        <v>6</v>
      </c>
      <c r="F101" s="84">
        <v>9</v>
      </c>
      <c r="G101" s="87">
        <v>49.74</v>
      </c>
      <c r="H101" s="88" t="s">
        <v>1</v>
      </c>
      <c r="I101" s="88" t="s">
        <v>1</v>
      </c>
      <c r="J101" s="89">
        <v>14.01</v>
      </c>
      <c r="K101" s="89">
        <f t="shared" si="14"/>
        <v>4.2</v>
      </c>
      <c r="L101" s="89">
        <f t="shared" si="15"/>
        <v>35.730000000000004</v>
      </c>
      <c r="M101" s="89">
        <f t="shared" si="16"/>
        <v>39.930000000000007</v>
      </c>
      <c r="N101" s="90" t="s">
        <v>82</v>
      </c>
      <c r="O101" s="90" t="s">
        <v>83</v>
      </c>
      <c r="P101" s="90" t="s">
        <v>67</v>
      </c>
      <c r="Q101" s="91" t="s">
        <v>97</v>
      </c>
      <c r="R101" s="92" t="s">
        <v>116</v>
      </c>
      <c r="S101" s="92" t="s">
        <v>116</v>
      </c>
      <c r="T101" s="93" t="s">
        <v>73</v>
      </c>
      <c r="U101" s="84">
        <v>42</v>
      </c>
      <c r="V101" s="94">
        <f>IFERROR(VLOOKUP(H101,'Коэфф для прайса 1 оч'!$A$3:$C$6,3,0),"")</f>
        <v>327000</v>
      </c>
      <c r="W101" s="91">
        <f>IFERROR(VLOOKUP(E101,'Коэфф для прайса 1 оч'!$A$10:$C$23,3,0),"")</f>
        <v>1.4999999999999999E-2</v>
      </c>
      <c r="X101" s="116">
        <f>IFERROR(VLOOKUP(N101,'Коэфф для прайса 1 оч'!$E$25:$F$30,2,0),"")</f>
        <v>-0.01</v>
      </c>
      <c r="Y101" s="116">
        <f>IFERROR(VLOOKUP(O101,'Коэфф для прайса 1 оч'!$E$32:$F$34,2,0),"")</f>
        <v>0.03</v>
      </c>
      <c r="Z101" s="116">
        <f>IFERROR(VLOOKUP(P101,'Коэфф для прайса 1 оч'!$E$36:$F$38,2,0),"")</f>
        <v>0.03</v>
      </c>
      <c r="AA101" s="116">
        <f>IFERROR(VLOOKUP(Q101,'Коэфф для прайса 1 оч'!$E$40:$F$43,2,0),"")</f>
        <v>-5.0000000000000001E-3</v>
      </c>
      <c r="AB101" s="117">
        <f>IFERROR(VLOOKUP(R101,'Коэфф для прайса 1 оч'!$E$45:$F$59,2,0),"")</f>
        <v>7.0000000000000007E-2</v>
      </c>
      <c r="AC101" s="116">
        <f>IFERROR(VLOOKUP(T101,'Коэфф для прайса 1 оч'!$E$61:$F$67,2,0),"")</f>
        <v>0</v>
      </c>
      <c r="AD101" s="116">
        <f>IFERROR(VLOOKUP(U101,'Коэфф для прайса 1 оч'!$E$69:$F$82,2,0),"")</f>
        <v>-1.6E-2</v>
      </c>
      <c r="AE101" s="116">
        <f>IFERROR(VLOOKUP(PriceList[[#This Row],[Корпус]],'Коэфф для прайса 1 оч'!$I$10:$J$15,2,0),"")</f>
        <v>0</v>
      </c>
      <c r="AF101" s="95">
        <f t="shared" si="17"/>
        <v>364278</v>
      </c>
      <c r="AG101" s="96">
        <f t="shared" si="18"/>
        <v>18119187.720000003</v>
      </c>
      <c r="AH101" s="97">
        <v>0</v>
      </c>
      <c r="AI101" s="98">
        <f t="shared" si="19"/>
        <v>364278</v>
      </c>
      <c r="AJ101" s="99">
        <f t="shared" si="20"/>
        <v>18119187.720000003</v>
      </c>
      <c r="AK101" s="84" t="s">
        <v>71</v>
      </c>
      <c r="AL101" s="91">
        <v>0.1</v>
      </c>
      <c r="AM101" s="287">
        <f>PriceList[[#This Row],[ИТОГ Цена за кв.м, руб]]*(1+PriceList[[#This Row],[Максимальная скидка]])</f>
        <v>400705.80000000005</v>
      </c>
      <c r="AN101" s="287">
        <f>PriceList[[#This Row],[Цена за кв.м. в CRM]]*PriceList[[#This Row],[Площадь, кв.м]]</f>
        <v>19931106.492000002</v>
      </c>
      <c r="AO101" s="287">
        <v>6000</v>
      </c>
      <c r="AP101" s="335">
        <f>PriceList[[#This Row],[Цена за кв.м. в CRM]]+PriceList[[#This Row],[Бронь]]</f>
        <v>406705.80000000005</v>
      </c>
      <c r="AQ101" s="335">
        <f>PriceList[[#This Row],[Цена за кв.м. в сайт]]*PriceList[[#This Row],[Площадь, кв.м]]</f>
        <v>20229546.492000002</v>
      </c>
      <c r="AR101" s="84" t="str">
        <f t="shared" si="21"/>
        <v>С1-188</v>
      </c>
      <c r="AS101" s="88" t="str">
        <f t="shared" si="22"/>
        <v>Ст</v>
      </c>
      <c r="AT101" s="89">
        <f t="shared" si="23"/>
        <v>49.74</v>
      </c>
      <c r="AU101" s="99">
        <f>PriceList[[#This Row],[Цена за кв.м. в CRM]]</f>
        <v>400705.80000000005</v>
      </c>
      <c r="AV101" s="100" t="str">
        <f t="shared" si="24"/>
        <v>Резерв</v>
      </c>
      <c r="AW101" s="99"/>
      <c r="AX101" s="342"/>
      <c r="AZ101" s="353">
        <f>(PriceList[[#This Row],[Цена за кв.м. в сайт]])+$AZ$1</f>
        <v>407205.80000000005</v>
      </c>
      <c r="BA101" s="353">
        <f>AZ101*PriceList[[#This Row],[Площадь, кв.м]]</f>
        <v>20254416.492000002</v>
      </c>
      <c r="BB101" s="346">
        <f>BA101-PriceList[[#This Row],[Стоимость, руб для сбронированием]]</f>
        <v>24870</v>
      </c>
      <c r="BC101" s="14"/>
      <c r="BD101" s="345">
        <f t="shared" si="25"/>
        <v>407200</v>
      </c>
      <c r="BE101" s="353">
        <f>BD101*PriceList[[#This Row],[Площадь, кв.м]]</f>
        <v>20254128</v>
      </c>
      <c r="BF101" s="14"/>
      <c r="BG101" s="345">
        <f>BE101-$BG$1*PriceList[[#This Row],[Площадь, кв.м]]</f>
        <v>19955688</v>
      </c>
      <c r="BH101" s="353">
        <f t="shared" si="26"/>
        <v>298440</v>
      </c>
      <c r="BI101" s="345">
        <f>BG101/PriceList[[#This Row],[Площадь, кв.м]]</f>
        <v>401200</v>
      </c>
      <c r="BJ101" s="355">
        <f t="shared" si="27"/>
        <v>1.4955134596211365E-2</v>
      </c>
      <c r="BL101" s="345"/>
      <c r="BM101" s="353"/>
    </row>
    <row r="102" spans="1:65" ht="14.25" hidden="1" customHeight="1">
      <c r="A102" s="84">
        <v>189</v>
      </c>
      <c r="B102" s="84" t="s">
        <v>276</v>
      </c>
      <c r="C102" s="85">
        <v>189</v>
      </c>
      <c r="D102" s="85" t="s">
        <v>64</v>
      </c>
      <c r="E102" s="86">
        <v>6</v>
      </c>
      <c r="F102" s="84">
        <v>10</v>
      </c>
      <c r="G102" s="87">
        <v>28.64</v>
      </c>
      <c r="H102" s="88" t="s">
        <v>1</v>
      </c>
      <c r="I102" s="88" t="s">
        <v>1</v>
      </c>
      <c r="J102" s="89">
        <v>4.29</v>
      </c>
      <c r="K102" s="89">
        <f t="shared" si="14"/>
        <v>1.29</v>
      </c>
      <c r="L102" s="89">
        <f t="shared" si="15"/>
        <v>24.35</v>
      </c>
      <c r="M102" s="89">
        <f t="shared" si="16"/>
        <v>25.64</v>
      </c>
      <c r="N102" s="90" t="s">
        <v>65</v>
      </c>
      <c r="O102" s="90" t="s">
        <v>66</v>
      </c>
      <c r="P102" s="90" t="s">
        <v>67</v>
      </c>
      <c r="Q102" s="91" t="s">
        <v>97</v>
      </c>
      <c r="R102" s="92" t="s">
        <v>116</v>
      </c>
      <c r="S102" s="92" t="s">
        <v>116</v>
      </c>
      <c r="T102" s="93" t="s">
        <v>73</v>
      </c>
      <c r="U102" s="84">
        <v>42</v>
      </c>
      <c r="V102" s="94">
        <f>IFERROR(VLOOKUP(H102,'Коэфф для прайса 1 оч'!$A$3:$C$6,3,0),"")</f>
        <v>327000</v>
      </c>
      <c r="W102" s="91">
        <f>IFERROR(VLOOKUP(E102,'Коэфф для прайса 1 оч'!$A$10:$C$23,3,0),"")</f>
        <v>1.4999999999999999E-2</v>
      </c>
      <c r="X102" s="116">
        <f>IFERROR(VLOOKUP(N102,'Коэфф для прайса 1 оч'!$E$25:$F$30,2,0),"")</f>
        <v>0.04</v>
      </c>
      <c r="Y102" s="116">
        <f>IFERROR(VLOOKUP(O102,'Коэфф для прайса 1 оч'!$E$32:$F$34,2,0),"")</f>
        <v>0</v>
      </c>
      <c r="Z102" s="116">
        <f>IFERROR(VLOOKUP(P102,'Коэфф для прайса 1 оч'!$E$36:$F$38,2,0),"")</f>
        <v>0.03</v>
      </c>
      <c r="AA102" s="116">
        <f>IFERROR(VLOOKUP(Q102,'Коэфф для прайса 1 оч'!$E$40:$F$43,2,0),"")</f>
        <v>-5.0000000000000001E-3</v>
      </c>
      <c r="AB102" s="117">
        <f>IFERROR(VLOOKUP(R102,'Коэфф для прайса 1 оч'!$E$45:$F$59,2,0),"")</f>
        <v>7.0000000000000007E-2</v>
      </c>
      <c r="AC102" s="116">
        <f>IFERROR(VLOOKUP(T102,'Коэфф для прайса 1 оч'!$E$61:$F$67,2,0),"")</f>
        <v>0</v>
      </c>
      <c r="AD102" s="116">
        <f>IFERROR(VLOOKUP(U102,'Коэфф для прайса 1 оч'!$E$69:$F$82,2,0),"")</f>
        <v>-1.6E-2</v>
      </c>
      <c r="AE102" s="116">
        <f>IFERROR(VLOOKUP(PriceList[[#This Row],[Корпус]],'Коэфф для прайса 1 оч'!$I$10:$J$15,2,0),"")</f>
        <v>0</v>
      </c>
      <c r="AF102" s="95">
        <f t="shared" si="17"/>
        <v>370818</v>
      </c>
      <c r="AG102" s="96">
        <f t="shared" si="18"/>
        <v>10620227.52</v>
      </c>
      <c r="AH102" s="97">
        <v>0</v>
      </c>
      <c r="AI102" s="98">
        <f t="shared" si="19"/>
        <v>370818</v>
      </c>
      <c r="AJ102" s="99">
        <f t="shared" si="20"/>
        <v>10620227.52</v>
      </c>
      <c r="AK102" s="84" t="s">
        <v>71</v>
      </c>
      <c r="AL102" s="91">
        <v>0.1</v>
      </c>
      <c r="AM102" s="287">
        <f>PriceList[[#This Row],[ИТОГ Цена за кв.м, руб]]*(1+PriceList[[#This Row],[Максимальная скидка]])</f>
        <v>407899.80000000005</v>
      </c>
      <c r="AN102" s="287">
        <f>PriceList[[#This Row],[Цена за кв.м. в CRM]]*PriceList[[#This Row],[Площадь, кв.м]]</f>
        <v>11682250.272000002</v>
      </c>
      <c r="AO102" s="287">
        <v>6000</v>
      </c>
      <c r="AP102" s="335">
        <f>PriceList[[#This Row],[Цена за кв.м. в CRM]]+PriceList[[#This Row],[Бронь]]</f>
        <v>413899.80000000005</v>
      </c>
      <c r="AQ102" s="335">
        <f>PriceList[[#This Row],[Цена за кв.м. в сайт]]*PriceList[[#This Row],[Площадь, кв.м]]</f>
        <v>11854090.272000002</v>
      </c>
      <c r="AR102" s="84" t="str">
        <f t="shared" si="21"/>
        <v>С1-189</v>
      </c>
      <c r="AS102" s="88" t="str">
        <f t="shared" si="22"/>
        <v>Ст</v>
      </c>
      <c r="AT102" s="89">
        <f t="shared" si="23"/>
        <v>28.64</v>
      </c>
      <c r="AU102" s="99">
        <f>PriceList[[#This Row],[Цена за кв.м. в CRM]]</f>
        <v>407899.80000000005</v>
      </c>
      <c r="AV102" s="100" t="str">
        <f t="shared" si="24"/>
        <v>Резерв</v>
      </c>
      <c r="AW102" s="99"/>
      <c r="AX102" s="342"/>
      <c r="AZ102" s="353">
        <f>(PriceList[[#This Row],[Цена за кв.м. в сайт]])+$AZ$1</f>
        <v>414399.80000000005</v>
      </c>
      <c r="BA102" s="353">
        <f>AZ102*PriceList[[#This Row],[Площадь, кв.м]]</f>
        <v>11868410.272000002</v>
      </c>
      <c r="BB102" s="346">
        <f>BA102-PriceList[[#This Row],[Стоимость, руб для сбронированием]]</f>
        <v>14320</v>
      </c>
      <c r="BC102" s="14"/>
      <c r="BD102" s="345">
        <f t="shared" si="25"/>
        <v>414400</v>
      </c>
      <c r="BE102" s="353">
        <f>BD102*PriceList[[#This Row],[Площадь, кв.м]]</f>
        <v>11868416</v>
      </c>
      <c r="BF102" s="14"/>
      <c r="BG102" s="345">
        <f>BE102-$BG$1*PriceList[[#This Row],[Площадь, кв.м]]</f>
        <v>11696576</v>
      </c>
      <c r="BH102" s="353">
        <f t="shared" si="26"/>
        <v>171840</v>
      </c>
      <c r="BI102" s="345">
        <f>BG102/PriceList[[#This Row],[Площадь, кв.м]]</f>
        <v>408400</v>
      </c>
      <c r="BJ102" s="355">
        <f t="shared" si="27"/>
        <v>1.4691478942213516E-2</v>
      </c>
      <c r="BL102" s="345"/>
      <c r="BM102" s="353"/>
    </row>
    <row r="103" spans="1:65" ht="14.25" hidden="1" customHeight="1">
      <c r="A103" s="84">
        <v>19</v>
      </c>
      <c r="B103" s="84" t="s">
        <v>98</v>
      </c>
      <c r="C103" s="85">
        <v>19</v>
      </c>
      <c r="D103" s="85" t="s">
        <v>64</v>
      </c>
      <c r="E103" s="86">
        <v>2</v>
      </c>
      <c r="F103" s="84">
        <v>6</v>
      </c>
      <c r="G103" s="87">
        <v>30.72</v>
      </c>
      <c r="H103" s="88" t="s">
        <v>1</v>
      </c>
      <c r="I103" s="88" t="s">
        <v>1</v>
      </c>
      <c r="J103" s="89">
        <v>4.25</v>
      </c>
      <c r="K103" s="89">
        <f t="shared" si="14"/>
        <v>1.28</v>
      </c>
      <c r="L103" s="89">
        <f t="shared" si="15"/>
        <v>26.47</v>
      </c>
      <c r="M103" s="89">
        <f t="shared" si="16"/>
        <v>27.75</v>
      </c>
      <c r="N103" s="90" t="s">
        <v>65</v>
      </c>
      <c r="O103" s="90" t="s">
        <v>66</v>
      </c>
      <c r="P103" s="90" t="s">
        <v>67</v>
      </c>
      <c r="Q103" s="91" t="s">
        <v>97</v>
      </c>
      <c r="R103" s="92" t="s">
        <v>69</v>
      </c>
      <c r="S103" s="92" t="s">
        <v>1291</v>
      </c>
      <c r="T103" s="93" t="s">
        <v>73</v>
      </c>
      <c r="U103" s="84">
        <v>40</v>
      </c>
      <c r="V103" s="94">
        <f>IFERROR(VLOOKUP(H103,'Коэфф для прайса 1 оч'!$A$3:$C$6,3,0),"")</f>
        <v>327000</v>
      </c>
      <c r="W103" s="91">
        <f>IFERROR(VLOOKUP(E103,'Коэфф для прайса 1 оч'!$A$10:$C$23,3,0),"")</f>
        <v>-1.4999999999999999E-2</v>
      </c>
      <c r="X103" s="116">
        <f>IFERROR(VLOOKUP(N103,'Коэфф для прайса 1 оч'!$E$25:$F$30,2,0),"")</f>
        <v>0.04</v>
      </c>
      <c r="Y103" s="116">
        <f>IFERROR(VLOOKUP(O103,'Коэфф для прайса 1 оч'!$E$32:$F$34,2,0),"")</f>
        <v>0</v>
      </c>
      <c r="Z103" s="116">
        <f>IFERROR(VLOOKUP(P103,'Коэфф для прайса 1 оч'!$E$36:$F$38,2,0),"")</f>
        <v>0.03</v>
      </c>
      <c r="AA103" s="116">
        <f>IFERROR(VLOOKUP(Q103,'Коэфф для прайса 1 оч'!$E$40:$F$43,2,0),"")</f>
        <v>-5.0000000000000001E-3</v>
      </c>
      <c r="AB103" s="117">
        <f>IFERROR(VLOOKUP(R103,'Коэфф для прайса 1 оч'!$E$45:$F$59,2,0),"")</f>
        <v>-1.4999999999999999E-2</v>
      </c>
      <c r="AC103" s="116">
        <f>IFERROR(VLOOKUP(T103,'Коэфф для прайса 1 оч'!$E$61:$F$67,2,0),"")</f>
        <v>0</v>
      </c>
      <c r="AD103" s="116">
        <f>IFERROR(VLOOKUP(U103,'Коэфф для прайса 1 оч'!$E$69:$F$82,2,0),"")</f>
        <v>-1.4E-2</v>
      </c>
      <c r="AE103" s="116">
        <f>IFERROR(VLOOKUP(PriceList[[#This Row],[Корпус]],'Коэфф для прайса 1 оч'!$I$10:$J$15,2,0),"")</f>
        <v>0</v>
      </c>
      <c r="AF103" s="95">
        <f t="shared" si="17"/>
        <v>333867</v>
      </c>
      <c r="AG103" s="96">
        <f t="shared" si="18"/>
        <v>10256394.24</v>
      </c>
      <c r="AH103" s="97">
        <v>0</v>
      </c>
      <c r="AI103" s="98">
        <f t="shared" si="19"/>
        <v>333867</v>
      </c>
      <c r="AJ103" s="99">
        <f t="shared" si="20"/>
        <v>10256394.24</v>
      </c>
      <c r="AK103" s="84" t="s">
        <v>71</v>
      </c>
      <c r="AL103" s="91">
        <v>0.1</v>
      </c>
      <c r="AM103" s="287">
        <f>PriceList[[#This Row],[ИТОГ Цена за кв.м, руб]]*(1+PriceList[[#This Row],[Максимальная скидка]])</f>
        <v>367253.7</v>
      </c>
      <c r="AN103" s="287">
        <f>PriceList[[#This Row],[Цена за кв.м. в CRM]]*PriceList[[#This Row],[Площадь, кв.м]]</f>
        <v>11282033.664000001</v>
      </c>
      <c r="AO103" s="287">
        <v>6000</v>
      </c>
      <c r="AP103" s="335">
        <f>PriceList[[#This Row],[Цена за кв.м. в CRM]]+PriceList[[#This Row],[Бронь]]</f>
        <v>373253.7</v>
      </c>
      <c r="AQ103" s="335">
        <f>PriceList[[#This Row],[Цена за кв.м. в сайт]]*PriceList[[#This Row],[Площадь, кв.м]]</f>
        <v>11466353.664000001</v>
      </c>
      <c r="AR103" s="84" t="str">
        <f t="shared" si="21"/>
        <v>С1-19</v>
      </c>
      <c r="AS103" s="88" t="str">
        <f t="shared" si="22"/>
        <v>Ст</v>
      </c>
      <c r="AT103" s="89">
        <f t="shared" si="23"/>
        <v>30.72</v>
      </c>
      <c r="AU103" s="99">
        <f>PriceList[[#This Row],[Цена за кв.м. в CRM]]</f>
        <v>367253.7</v>
      </c>
      <c r="AV103" s="100" t="str">
        <f t="shared" si="24"/>
        <v>Резерв</v>
      </c>
      <c r="AW103" s="99"/>
      <c r="AX103" s="342"/>
      <c r="AZ103" s="353">
        <f>(PriceList[[#This Row],[Цена за кв.м. в сайт]])+$AZ$1</f>
        <v>373753.7</v>
      </c>
      <c r="BA103" s="353">
        <f>AZ103*PriceList[[#This Row],[Площадь, кв.м]]</f>
        <v>11481713.664000001</v>
      </c>
      <c r="BB103" s="346">
        <f>BA103-PriceList[[#This Row],[Стоимость, руб для сбронированием]]</f>
        <v>15360</v>
      </c>
      <c r="BC103" s="14"/>
      <c r="BD103" s="345">
        <f t="shared" si="25"/>
        <v>373800</v>
      </c>
      <c r="BE103" s="353">
        <f>BD103*PriceList[[#This Row],[Площадь, кв.м]]</f>
        <v>11483136</v>
      </c>
      <c r="BF103" s="14"/>
      <c r="BG103" s="345">
        <f>BE103-$BG$1*PriceList[[#This Row],[Площадь, кв.м]]</f>
        <v>11298816</v>
      </c>
      <c r="BH103" s="353">
        <f t="shared" si="26"/>
        <v>184320</v>
      </c>
      <c r="BI103" s="345">
        <f>BG103/PriceList[[#This Row],[Площадь, кв.м]]</f>
        <v>367800</v>
      </c>
      <c r="BJ103" s="355">
        <f t="shared" si="27"/>
        <v>1.6313213703099509E-2</v>
      </c>
      <c r="BL103" s="345"/>
      <c r="BM103" s="353"/>
    </row>
    <row r="104" spans="1:65" ht="14.25" hidden="1" customHeight="1">
      <c r="A104" s="84">
        <v>190</v>
      </c>
      <c r="B104" s="84" t="s">
        <v>277</v>
      </c>
      <c r="C104" s="85">
        <v>190</v>
      </c>
      <c r="D104" s="85" t="s">
        <v>64</v>
      </c>
      <c r="E104" s="86">
        <v>6</v>
      </c>
      <c r="F104" s="84">
        <v>11</v>
      </c>
      <c r="G104" s="87">
        <v>29.28</v>
      </c>
      <c r="H104" s="88" t="s">
        <v>1</v>
      </c>
      <c r="I104" s="88" t="s">
        <v>1</v>
      </c>
      <c r="J104" s="89">
        <v>4.29</v>
      </c>
      <c r="K104" s="89">
        <f t="shared" si="14"/>
        <v>1.29</v>
      </c>
      <c r="L104" s="89">
        <f t="shared" si="15"/>
        <v>24.990000000000002</v>
      </c>
      <c r="M104" s="89">
        <f t="shared" si="16"/>
        <v>26.28</v>
      </c>
      <c r="N104" s="90" t="s">
        <v>65</v>
      </c>
      <c r="O104" s="90" t="s">
        <v>66</v>
      </c>
      <c r="P104" s="90" t="s">
        <v>67</v>
      </c>
      <c r="Q104" s="91" t="s">
        <v>97</v>
      </c>
      <c r="R104" s="92" t="s">
        <v>116</v>
      </c>
      <c r="S104" s="92" t="s">
        <v>116</v>
      </c>
      <c r="T104" s="93" t="s">
        <v>73</v>
      </c>
      <c r="U104" s="84">
        <v>42</v>
      </c>
      <c r="V104" s="94">
        <f>IFERROR(VLOOKUP(H104,'Коэфф для прайса 1 оч'!$A$3:$C$6,3,0),"")</f>
        <v>327000</v>
      </c>
      <c r="W104" s="91">
        <f>IFERROR(VLOOKUP(E104,'Коэфф для прайса 1 оч'!$A$10:$C$23,3,0),"")</f>
        <v>1.4999999999999999E-2</v>
      </c>
      <c r="X104" s="116">
        <f>IFERROR(VLOOKUP(N104,'Коэфф для прайса 1 оч'!$E$25:$F$30,2,0),"")</f>
        <v>0.04</v>
      </c>
      <c r="Y104" s="116">
        <f>IFERROR(VLOOKUP(O104,'Коэфф для прайса 1 оч'!$E$32:$F$34,2,0),"")</f>
        <v>0</v>
      </c>
      <c r="Z104" s="116">
        <f>IFERROR(VLOOKUP(P104,'Коэфф для прайса 1 оч'!$E$36:$F$38,2,0),"")</f>
        <v>0.03</v>
      </c>
      <c r="AA104" s="116">
        <f>IFERROR(VLOOKUP(Q104,'Коэфф для прайса 1 оч'!$E$40:$F$43,2,0),"")</f>
        <v>-5.0000000000000001E-3</v>
      </c>
      <c r="AB104" s="117">
        <f>IFERROR(VLOOKUP(R104,'Коэфф для прайса 1 оч'!$E$45:$F$59,2,0),"")</f>
        <v>7.0000000000000007E-2</v>
      </c>
      <c r="AC104" s="116">
        <f>IFERROR(VLOOKUP(T104,'Коэфф для прайса 1 оч'!$E$61:$F$67,2,0),"")</f>
        <v>0</v>
      </c>
      <c r="AD104" s="116">
        <f>IFERROR(VLOOKUP(U104,'Коэфф для прайса 1 оч'!$E$69:$F$82,2,0),"")</f>
        <v>-1.6E-2</v>
      </c>
      <c r="AE104" s="116">
        <f>IFERROR(VLOOKUP(PriceList[[#This Row],[Корпус]],'Коэфф для прайса 1 оч'!$I$10:$J$15,2,0),"")</f>
        <v>0</v>
      </c>
      <c r="AF104" s="95">
        <f t="shared" si="17"/>
        <v>370818</v>
      </c>
      <c r="AG104" s="96">
        <f t="shared" si="18"/>
        <v>10857551.040000001</v>
      </c>
      <c r="AH104" s="97">
        <v>0</v>
      </c>
      <c r="AI104" s="98">
        <f t="shared" si="19"/>
        <v>370818</v>
      </c>
      <c r="AJ104" s="99">
        <f t="shared" si="20"/>
        <v>10857551.040000001</v>
      </c>
      <c r="AK104" s="84" t="s">
        <v>71</v>
      </c>
      <c r="AL104" s="91">
        <v>0.1</v>
      </c>
      <c r="AM104" s="287">
        <f>PriceList[[#This Row],[ИТОГ Цена за кв.м, руб]]*(1+PriceList[[#This Row],[Максимальная скидка]])</f>
        <v>407899.80000000005</v>
      </c>
      <c r="AN104" s="287">
        <f>PriceList[[#This Row],[Цена за кв.м. в CRM]]*PriceList[[#This Row],[Площадь, кв.м]]</f>
        <v>11943306.144000001</v>
      </c>
      <c r="AO104" s="287">
        <v>6000</v>
      </c>
      <c r="AP104" s="335">
        <f>PriceList[[#This Row],[Цена за кв.м. в CRM]]+PriceList[[#This Row],[Бронь]]</f>
        <v>413899.80000000005</v>
      </c>
      <c r="AQ104" s="335">
        <f>PriceList[[#This Row],[Цена за кв.м. в сайт]]*PriceList[[#This Row],[Площадь, кв.м]]</f>
        <v>12118986.144000001</v>
      </c>
      <c r="AR104" s="84" t="str">
        <f t="shared" si="21"/>
        <v>С1-190</v>
      </c>
      <c r="AS104" s="88" t="str">
        <f t="shared" si="22"/>
        <v>Ст</v>
      </c>
      <c r="AT104" s="89">
        <f t="shared" si="23"/>
        <v>29.28</v>
      </c>
      <c r="AU104" s="99">
        <f>PriceList[[#This Row],[Цена за кв.м. в CRM]]</f>
        <v>407899.80000000005</v>
      </c>
      <c r="AV104" s="100" t="str">
        <f t="shared" si="24"/>
        <v>Резерв</v>
      </c>
      <c r="AW104" s="99"/>
      <c r="AX104" s="342"/>
      <c r="AZ104" s="353">
        <f>(PriceList[[#This Row],[Цена за кв.м. в сайт]])+$AZ$1</f>
        <v>414399.80000000005</v>
      </c>
      <c r="BA104" s="353">
        <f>AZ104*PriceList[[#This Row],[Площадь, кв.м]]</f>
        <v>12133626.144000001</v>
      </c>
      <c r="BB104" s="346">
        <f>BA104-PriceList[[#This Row],[Стоимость, руб для сбронированием]]</f>
        <v>14640</v>
      </c>
      <c r="BC104" s="14"/>
      <c r="BD104" s="345">
        <f t="shared" si="25"/>
        <v>414400</v>
      </c>
      <c r="BE104" s="353">
        <f>BD104*PriceList[[#This Row],[Площадь, кв.м]]</f>
        <v>12133632</v>
      </c>
      <c r="BF104" s="14"/>
      <c r="BG104" s="345">
        <f>BE104-$BG$1*PriceList[[#This Row],[Площадь, кв.м]]</f>
        <v>11957952</v>
      </c>
      <c r="BH104" s="353">
        <f t="shared" si="26"/>
        <v>175680</v>
      </c>
      <c r="BI104" s="345">
        <f>BG104/PriceList[[#This Row],[Площадь, кв.м]]</f>
        <v>408400</v>
      </c>
      <c r="BJ104" s="355">
        <f t="shared" si="27"/>
        <v>1.4691478942213516E-2</v>
      </c>
      <c r="BL104" s="345"/>
      <c r="BM104" s="353"/>
    </row>
    <row r="105" spans="1:65" ht="14.25" hidden="1" customHeight="1">
      <c r="A105" s="84">
        <v>191</v>
      </c>
      <c r="B105" s="84" t="s">
        <v>278</v>
      </c>
      <c r="C105" s="85">
        <v>191</v>
      </c>
      <c r="D105" s="85" t="s">
        <v>64</v>
      </c>
      <c r="E105" s="86">
        <v>6</v>
      </c>
      <c r="F105" s="84">
        <v>12</v>
      </c>
      <c r="G105" s="87">
        <v>29.28</v>
      </c>
      <c r="H105" s="88" t="s">
        <v>1</v>
      </c>
      <c r="I105" s="88" t="s">
        <v>1</v>
      </c>
      <c r="J105" s="89">
        <v>4.29</v>
      </c>
      <c r="K105" s="89">
        <f t="shared" si="14"/>
        <v>1.29</v>
      </c>
      <c r="L105" s="89">
        <f t="shared" si="15"/>
        <v>24.990000000000002</v>
      </c>
      <c r="M105" s="89">
        <f t="shared" si="16"/>
        <v>26.28</v>
      </c>
      <c r="N105" s="90" t="s">
        <v>65</v>
      </c>
      <c r="O105" s="90" t="s">
        <v>66</v>
      </c>
      <c r="P105" s="90" t="s">
        <v>67</v>
      </c>
      <c r="Q105" s="91" t="s">
        <v>97</v>
      </c>
      <c r="R105" s="92" t="s">
        <v>116</v>
      </c>
      <c r="S105" s="92" t="s">
        <v>116</v>
      </c>
      <c r="T105" s="93" t="s">
        <v>73</v>
      </c>
      <c r="U105" s="84">
        <v>42</v>
      </c>
      <c r="V105" s="94">
        <f>IFERROR(VLOOKUP(H105,'Коэфф для прайса 1 оч'!$A$3:$C$6,3,0),"")</f>
        <v>327000</v>
      </c>
      <c r="W105" s="91">
        <f>IFERROR(VLOOKUP(E105,'Коэфф для прайса 1 оч'!$A$10:$C$23,3,0),"")</f>
        <v>1.4999999999999999E-2</v>
      </c>
      <c r="X105" s="116">
        <f>IFERROR(VLOOKUP(N105,'Коэфф для прайса 1 оч'!$E$25:$F$30,2,0),"")</f>
        <v>0.04</v>
      </c>
      <c r="Y105" s="116">
        <f>IFERROR(VLOOKUP(O105,'Коэфф для прайса 1 оч'!$E$32:$F$34,2,0),"")</f>
        <v>0</v>
      </c>
      <c r="Z105" s="116">
        <f>IFERROR(VLOOKUP(P105,'Коэфф для прайса 1 оч'!$E$36:$F$38,2,0),"")</f>
        <v>0.03</v>
      </c>
      <c r="AA105" s="116">
        <f>IFERROR(VLOOKUP(Q105,'Коэфф для прайса 1 оч'!$E$40:$F$43,2,0),"")</f>
        <v>-5.0000000000000001E-3</v>
      </c>
      <c r="AB105" s="117">
        <f>IFERROR(VLOOKUP(R105,'Коэфф для прайса 1 оч'!$E$45:$F$59,2,0),"")</f>
        <v>7.0000000000000007E-2</v>
      </c>
      <c r="AC105" s="116">
        <f>IFERROR(VLOOKUP(T105,'Коэфф для прайса 1 оч'!$E$61:$F$67,2,0),"")</f>
        <v>0</v>
      </c>
      <c r="AD105" s="116">
        <f>IFERROR(VLOOKUP(U105,'Коэфф для прайса 1 оч'!$E$69:$F$82,2,0),"")</f>
        <v>-1.6E-2</v>
      </c>
      <c r="AE105" s="116">
        <f>IFERROR(VLOOKUP(PriceList[[#This Row],[Корпус]],'Коэфф для прайса 1 оч'!$I$10:$J$15,2,0),"")</f>
        <v>0</v>
      </c>
      <c r="AF105" s="95">
        <f t="shared" si="17"/>
        <v>370818</v>
      </c>
      <c r="AG105" s="96">
        <f t="shared" si="18"/>
        <v>10857551.040000001</v>
      </c>
      <c r="AH105" s="97">
        <v>0</v>
      </c>
      <c r="AI105" s="98">
        <f t="shared" si="19"/>
        <v>370818</v>
      </c>
      <c r="AJ105" s="99">
        <f t="shared" si="20"/>
        <v>10857551.040000001</v>
      </c>
      <c r="AK105" s="84" t="s">
        <v>101</v>
      </c>
      <c r="AL105" s="91">
        <v>0.1</v>
      </c>
      <c r="AM105" s="287">
        <f>PriceList[[#This Row],[ИТОГ Цена за кв.м, руб]]*(1+PriceList[[#This Row],[Максимальная скидка]])</f>
        <v>407899.80000000005</v>
      </c>
      <c r="AN105" s="287">
        <f>PriceList[[#This Row],[Цена за кв.м. в CRM]]*PriceList[[#This Row],[Площадь, кв.м]]</f>
        <v>11943306.144000001</v>
      </c>
      <c r="AO105" s="287">
        <v>6000</v>
      </c>
      <c r="AP105" s="335">
        <f>PriceList[[#This Row],[Цена за кв.м. в CRM]]+PriceList[[#This Row],[Бронь]]</f>
        <v>413899.80000000005</v>
      </c>
      <c r="AQ105" s="335">
        <f>PriceList[[#This Row],[Цена за кв.м. в сайт]]*PriceList[[#This Row],[Площадь, кв.м]]</f>
        <v>12118986.144000001</v>
      </c>
      <c r="AR105" s="84" t="str">
        <f t="shared" si="21"/>
        <v>С1-191</v>
      </c>
      <c r="AS105" s="88" t="str">
        <f t="shared" si="22"/>
        <v>Ст</v>
      </c>
      <c r="AT105" s="89">
        <f t="shared" si="23"/>
        <v>29.28</v>
      </c>
      <c r="AU105" s="99">
        <f>PriceList[[#This Row],[Цена за кв.м. в CRM]]</f>
        <v>407899.80000000005</v>
      </c>
      <c r="AV105" s="100" t="str">
        <f t="shared" si="24"/>
        <v>Свободно</v>
      </c>
      <c r="AW105" s="99"/>
      <c r="AX105" s="342"/>
      <c r="AZ105" s="353">
        <f>(PriceList[[#This Row],[Цена за кв.м. в сайт]])+$AZ$1</f>
        <v>414399.80000000005</v>
      </c>
      <c r="BA105" s="353">
        <f>AZ105*PriceList[[#This Row],[Площадь, кв.м]]</f>
        <v>12133626.144000001</v>
      </c>
      <c r="BB105" s="346">
        <f>BA105-PriceList[[#This Row],[Стоимость, руб для сбронированием]]</f>
        <v>14640</v>
      </c>
      <c r="BC105" s="14"/>
      <c r="BD105" s="345">
        <f t="shared" si="25"/>
        <v>414400</v>
      </c>
      <c r="BE105" s="353">
        <f>BD105*PriceList[[#This Row],[Площадь, кв.м]]</f>
        <v>12133632</v>
      </c>
      <c r="BF105" s="14"/>
      <c r="BG105" s="345">
        <f>BE105-$BG$1*PriceList[[#This Row],[Площадь, кв.м]]</f>
        <v>11957952</v>
      </c>
      <c r="BH105" s="353">
        <f t="shared" si="26"/>
        <v>175680</v>
      </c>
      <c r="BI105" s="345">
        <f>BG105/PriceList[[#This Row],[Площадь, кв.м]]</f>
        <v>408400</v>
      </c>
      <c r="BJ105" s="355">
        <f t="shared" si="27"/>
        <v>1.4691478942213516E-2</v>
      </c>
      <c r="BL105" s="345"/>
      <c r="BM105" s="353"/>
    </row>
    <row r="106" spans="1:65" ht="14.25" hidden="1" customHeight="1">
      <c r="A106" s="84">
        <v>192</v>
      </c>
      <c r="B106" s="84" t="s">
        <v>279</v>
      </c>
      <c r="C106" s="85">
        <v>192</v>
      </c>
      <c r="D106" s="85" t="s">
        <v>64</v>
      </c>
      <c r="E106" s="86">
        <v>6</v>
      </c>
      <c r="F106" s="84">
        <v>13</v>
      </c>
      <c r="G106" s="87">
        <v>29.28</v>
      </c>
      <c r="H106" s="88" t="s">
        <v>1</v>
      </c>
      <c r="I106" s="88" t="s">
        <v>1</v>
      </c>
      <c r="J106" s="89">
        <v>4.29</v>
      </c>
      <c r="K106" s="89">
        <f t="shared" si="14"/>
        <v>1.29</v>
      </c>
      <c r="L106" s="89">
        <f t="shared" si="15"/>
        <v>24.990000000000002</v>
      </c>
      <c r="M106" s="89">
        <f t="shared" si="16"/>
        <v>26.28</v>
      </c>
      <c r="N106" s="90" t="s">
        <v>65</v>
      </c>
      <c r="O106" s="90" t="s">
        <v>66</v>
      </c>
      <c r="P106" s="90" t="s">
        <v>67</v>
      </c>
      <c r="Q106" s="91" t="s">
        <v>94</v>
      </c>
      <c r="R106" s="92" t="s">
        <v>116</v>
      </c>
      <c r="S106" s="92" t="s">
        <v>116</v>
      </c>
      <c r="T106" s="93" t="s">
        <v>73</v>
      </c>
      <c r="U106" s="84">
        <v>42</v>
      </c>
      <c r="V106" s="94">
        <f>IFERROR(VLOOKUP(H106,'Коэфф для прайса 1 оч'!$A$3:$C$6,3,0),"")</f>
        <v>327000</v>
      </c>
      <c r="W106" s="91">
        <f>IFERROR(VLOOKUP(E106,'Коэфф для прайса 1 оч'!$A$10:$C$23,3,0),"")</f>
        <v>1.4999999999999999E-2</v>
      </c>
      <c r="X106" s="116">
        <f>IFERROR(VLOOKUP(N106,'Коэфф для прайса 1 оч'!$E$25:$F$30,2,0),"")</f>
        <v>0.04</v>
      </c>
      <c r="Y106" s="116">
        <f>IFERROR(VLOOKUP(O106,'Коэфф для прайса 1 оч'!$E$32:$F$34,2,0),"")</f>
        <v>0</v>
      </c>
      <c r="Z106" s="116">
        <f>IFERROR(VLOOKUP(P106,'Коэфф для прайса 1 оч'!$E$36:$F$38,2,0),"")</f>
        <v>0.03</v>
      </c>
      <c r="AA106" s="116">
        <f>IFERROR(VLOOKUP(Q106,'Коэфф для прайса 1 оч'!$E$40:$F$43,2,0),"")</f>
        <v>0</v>
      </c>
      <c r="AB106" s="117">
        <f>IFERROR(VLOOKUP(R106,'Коэфф для прайса 1 оч'!$E$45:$F$59,2,0),"")</f>
        <v>7.0000000000000007E-2</v>
      </c>
      <c r="AC106" s="116">
        <f>IFERROR(VLOOKUP(T106,'Коэфф для прайса 1 оч'!$E$61:$F$67,2,0),"")</f>
        <v>0</v>
      </c>
      <c r="AD106" s="116">
        <f>IFERROR(VLOOKUP(U106,'Коэфф для прайса 1 оч'!$E$69:$F$82,2,0),"")</f>
        <v>-1.6E-2</v>
      </c>
      <c r="AE106" s="116">
        <f>IFERROR(VLOOKUP(PriceList[[#This Row],[Корпус]],'Коэфф для прайса 1 оч'!$I$10:$J$15,2,0),"")</f>
        <v>0</v>
      </c>
      <c r="AF106" s="95">
        <f t="shared" si="17"/>
        <v>372453</v>
      </c>
      <c r="AG106" s="96">
        <f t="shared" si="18"/>
        <v>10905423.84</v>
      </c>
      <c r="AH106" s="97">
        <v>0</v>
      </c>
      <c r="AI106" s="98">
        <f t="shared" si="19"/>
        <v>372453</v>
      </c>
      <c r="AJ106" s="99">
        <f t="shared" si="20"/>
        <v>10905423.84</v>
      </c>
      <c r="AK106" s="84" t="s">
        <v>71</v>
      </c>
      <c r="AL106" s="91">
        <v>0.1</v>
      </c>
      <c r="AM106" s="287">
        <f>PriceList[[#This Row],[ИТОГ Цена за кв.м, руб]]*(1+PriceList[[#This Row],[Максимальная скидка]])</f>
        <v>409698.30000000005</v>
      </c>
      <c r="AN106" s="287">
        <f>PriceList[[#This Row],[Цена за кв.м. в CRM]]*PriceList[[#This Row],[Площадь, кв.м]]</f>
        <v>11995966.224000001</v>
      </c>
      <c r="AO106" s="287">
        <v>6000</v>
      </c>
      <c r="AP106" s="335">
        <f>PriceList[[#This Row],[Цена за кв.м. в CRM]]+PriceList[[#This Row],[Бронь]]</f>
        <v>415698.30000000005</v>
      </c>
      <c r="AQ106" s="335">
        <f>PriceList[[#This Row],[Цена за кв.м. в сайт]]*PriceList[[#This Row],[Площадь, кв.м]]</f>
        <v>12171646.224000001</v>
      </c>
      <c r="AR106" s="84" t="str">
        <f t="shared" si="21"/>
        <v>С1-192</v>
      </c>
      <c r="AS106" s="88" t="str">
        <f t="shared" si="22"/>
        <v>Ст</v>
      </c>
      <c r="AT106" s="89">
        <f t="shared" si="23"/>
        <v>29.28</v>
      </c>
      <c r="AU106" s="99">
        <f>PriceList[[#This Row],[Цена за кв.м. в CRM]]</f>
        <v>409698.30000000005</v>
      </c>
      <c r="AV106" s="100" t="str">
        <f t="shared" si="24"/>
        <v>Резерв</v>
      </c>
      <c r="AW106" s="99"/>
      <c r="AX106" s="342"/>
      <c r="AZ106" s="353">
        <f>(PriceList[[#This Row],[Цена за кв.м. в сайт]])+$AZ$1</f>
        <v>416198.30000000005</v>
      </c>
      <c r="BA106" s="353">
        <f>AZ106*PriceList[[#This Row],[Площадь, кв.м]]</f>
        <v>12186286.224000001</v>
      </c>
      <c r="BB106" s="346">
        <f>BA106-PriceList[[#This Row],[Стоимость, руб для сбронированием]]</f>
        <v>14640</v>
      </c>
      <c r="BC106" s="14"/>
      <c r="BD106" s="345">
        <f t="shared" si="25"/>
        <v>416200</v>
      </c>
      <c r="BE106" s="353">
        <f>BD106*PriceList[[#This Row],[Площадь, кв.м]]</f>
        <v>12186336</v>
      </c>
      <c r="BF106" s="14"/>
      <c r="BG106" s="345">
        <f>BE106-$BG$1*PriceList[[#This Row],[Площадь, кв.м]]</f>
        <v>12010656</v>
      </c>
      <c r="BH106" s="353">
        <f t="shared" si="26"/>
        <v>175680</v>
      </c>
      <c r="BI106" s="345">
        <f>BG106/PriceList[[#This Row],[Площадь, кв.м]]</f>
        <v>410200</v>
      </c>
      <c r="BJ106" s="355">
        <f t="shared" si="27"/>
        <v>1.4627011214041931E-2</v>
      </c>
      <c r="BL106" s="345"/>
      <c r="BM106" s="353"/>
    </row>
    <row r="107" spans="1:65" ht="14.25" hidden="1" customHeight="1">
      <c r="A107" s="84">
        <v>193</v>
      </c>
      <c r="B107" s="84" t="s">
        <v>280</v>
      </c>
      <c r="C107" s="85">
        <v>193</v>
      </c>
      <c r="D107" s="85" t="s">
        <v>64</v>
      </c>
      <c r="E107" s="86">
        <v>6</v>
      </c>
      <c r="F107" s="84">
        <v>14</v>
      </c>
      <c r="G107" s="87">
        <v>29.28</v>
      </c>
      <c r="H107" s="88" t="s">
        <v>1</v>
      </c>
      <c r="I107" s="88" t="s">
        <v>1</v>
      </c>
      <c r="J107" s="89">
        <v>4.29</v>
      </c>
      <c r="K107" s="89">
        <f t="shared" si="14"/>
        <v>1.29</v>
      </c>
      <c r="L107" s="89">
        <f t="shared" si="15"/>
        <v>24.990000000000002</v>
      </c>
      <c r="M107" s="89">
        <f t="shared" si="16"/>
        <v>26.28</v>
      </c>
      <c r="N107" s="90" t="s">
        <v>65</v>
      </c>
      <c r="O107" s="90" t="s">
        <v>66</v>
      </c>
      <c r="P107" s="90" t="s">
        <v>67</v>
      </c>
      <c r="Q107" s="91" t="s">
        <v>94</v>
      </c>
      <c r="R107" s="92" t="s">
        <v>116</v>
      </c>
      <c r="S107" s="92" t="s">
        <v>116</v>
      </c>
      <c r="T107" s="93" t="s">
        <v>73</v>
      </c>
      <c r="U107" s="84">
        <v>42</v>
      </c>
      <c r="V107" s="94">
        <f>IFERROR(VLOOKUP(H107,'Коэфф для прайса 1 оч'!$A$3:$C$6,3,0),"")</f>
        <v>327000</v>
      </c>
      <c r="W107" s="91">
        <f>IFERROR(VLOOKUP(E107,'Коэфф для прайса 1 оч'!$A$10:$C$23,3,0),"")</f>
        <v>1.4999999999999999E-2</v>
      </c>
      <c r="X107" s="116">
        <f>IFERROR(VLOOKUP(N107,'Коэфф для прайса 1 оч'!$E$25:$F$30,2,0),"")</f>
        <v>0.04</v>
      </c>
      <c r="Y107" s="116">
        <f>IFERROR(VLOOKUP(O107,'Коэфф для прайса 1 оч'!$E$32:$F$34,2,0),"")</f>
        <v>0</v>
      </c>
      <c r="Z107" s="116">
        <f>IFERROR(VLOOKUP(P107,'Коэфф для прайса 1 оч'!$E$36:$F$38,2,0),"")</f>
        <v>0.03</v>
      </c>
      <c r="AA107" s="116">
        <f>IFERROR(VLOOKUP(Q107,'Коэфф для прайса 1 оч'!$E$40:$F$43,2,0),"")</f>
        <v>0</v>
      </c>
      <c r="AB107" s="117">
        <f>IFERROR(VLOOKUP(R107,'Коэфф для прайса 1 оч'!$E$45:$F$59,2,0),"")</f>
        <v>7.0000000000000007E-2</v>
      </c>
      <c r="AC107" s="116">
        <f>IFERROR(VLOOKUP(T107,'Коэфф для прайса 1 оч'!$E$61:$F$67,2,0),"")</f>
        <v>0</v>
      </c>
      <c r="AD107" s="116">
        <f>IFERROR(VLOOKUP(U107,'Коэфф для прайса 1 оч'!$E$69:$F$82,2,0),"")</f>
        <v>-1.6E-2</v>
      </c>
      <c r="AE107" s="116">
        <f>IFERROR(VLOOKUP(PriceList[[#This Row],[Корпус]],'Коэфф для прайса 1 оч'!$I$10:$J$15,2,0),"")</f>
        <v>0</v>
      </c>
      <c r="AF107" s="95">
        <f t="shared" si="17"/>
        <v>372453</v>
      </c>
      <c r="AG107" s="96">
        <f t="shared" si="18"/>
        <v>10905423.84</v>
      </c>
      <c r="AH107" s="97">
        <v>0</v>
      </c>
      <c r="AI107" s="98">
        <f t="shared" si="19"/>
        <v>372453</v>
      </c>
      <c r="AJ107" s="99">
        <f t="shared" si="20"/>
        <v>10905423.84</v>
      </c>
      <c r="AK107" s="84" t="s">
        <v>71</v>
      </c>
      <c r="AL107" s="91">
        <v>0.1</v>
      </c>
      <c r="AM107" s="287">
        <f>PriceList[[#This Row],[ИТОГ Цена за кв.м, руб]]*(1+PriceList[[#This Row],[Максимальная скидка]])</f>
        <v>409698.30000000005</v>
      </c>
      <c r="AN107" s="287">
        <f>PriceList[[#This Row],[Цена за кв.м. в CRM]]*PriceList[[#This Row],[Площадь, кв.м]]</f>
        <v>11995966.224000001</v>
      </c>
      <c r="AO107" s="287">
        <v>6000</v>
      </c>
      <c r="AP107" s="335">
        <f>PriceList[[#This Row],[Цена за кв.м. в CRM]]+PriceList[[#This Row],[Бронь]]</f>
        <v>415698.30000000005</v>
      </c>
      <c r="AQ107" s="335">
        <f>PriceList[[#This Row],[Цена за кв.м. в сайт]]*PriceList[[#This Row],[Площадь, кв.м]]</f>
        <v>12171646.224000001</v>
      </c>
      <c r="AR107" s="84" t="str">
        <f t="shared" si="21"/>
        <v>С1-193</v>
      </c>
      <c r="AS107" s="88" t="str">
        <f t="shared" si="22"/>
        <v>Ст</v>
      </c>
      <c r="AT107" s="89">
        <f t="shared" si="23"/>
        <v>29.28</v>
      </c>
      <c r="AU107" s="99">
        <f>PriceList[[#This Row],[Цена за кв.м. в CRM]]</f>
        <v>409698.30000000005</v>
      </c>
      <c r="AV107" s="100" t="str">
        <f t="shared" si="24"/>
        <v>Резерв</v>
      </c>
      <c r="AW107" s="99"/>
      <c r="AX107" s="342"/>
      <c r="AZ107" s="353">
        <f>(PriceList[[#This Row],[Цена за кв.м. в сайт]])+$AZ$1</f>
        <v>416198.30000000005</v>
      </c>
      <c r="BA107" s="353">
        <f>AZ107*PriceList[[#This Row],[Площадь, кв.м]]</f>
        <v>12186286.224000001</v>
      </c>
      <c r="BB107" s="346">
        <f>BA107-PriceList[[#This Row],[Стоимость, руб для сбронированием]]</f>
        <v>14640</v>
      </c>
      <c r="BC107" s="14"/>
      <c r="BD107" s="345">
        <f t="shared" si="25"/>
        <v>416200</v>
      </c>
      <c r="BE107" s="353">
        <f>BD107*PriceList[[#This Row],[Площадь, кв.м]]</f>
        <v>12186336</v>
      </c>
      <c r="BF107" s="14"/>
      <c r="BG107" s="345">
        <f>BE107-$BG$1*PriceList[[#This Row],[Площадь, кв.м]]</f>
        <v>12010656</v>
      </c>
      <c r="BH107" s="353">
        <f t="shared" si="26"/>
        <v>175680</v>
      </c>
      <c r="BI107" s="345">
        <f>BG107/PriceList[[#This Row],[Площадь, кв.м]]</f>
        <v>410200</v>
      </c>
      <c r="BJ107" s="355">
        <f t="shared" si="27"/>
        <v>1.4627011214041931E-2</v>
      </c>
      <c r="BL107" s="345"/>
      <c r="BM107" s="353"/>
    </row>
    <row r="108" spans="1:65" ht="14.25" hidden="1" customHeight="1">
      <c r="A108" s="84">
        <v>194</v>
      </c>
      <c r="B108" s="84" t="s">
        <v>281</v>
      </c>
      <c r="C108" s="85">
        <v>194</v>
      </c>
      <c r="D108" s="85" t="s">
        <v>64</v>
      </c>
      <c r="E108" s="86">
        <v>6</v>
      </c>
      <c r="F108" s="84">
        <v>15</v>
      </c>
      <c r="G108" s="87">
        <v>53.24</v>
      </c>
      <c r="H108" s="88" t="s">
        <v>2</v>
      </c>
      <c r="I108" s="88" t="s">
        <v>19</v>
      </c>
      <c r="J108" s="89">
        <v>4.7699999999999996</v>
      </c>
      <c r="K108" s="89">
        <f t="shared" si="14"/>
        <v>1.43</v>
      </c>
      <c r="L108" s="89">
        <f t="shared" si="15"/>
        <v>48.47</v>
      </c>
      <c r="M108" s="89">
        <f t="shared" si="16"/>
        <v>49.9</v>
      </c>
      <c r="N108" s="90" t="s">
        <v>82</v>
      </c>
      <c r="O108" s="90" t="s">
        <v>66</v>
      </c>
      <c r="P108" s="90" t="s">
        <v>67</v>
      </c>
      <c r="Q108" s="91" t="s">
        <v>94</v>
      </c>
      <c r="R108" s="92" t="s">
        <v>116</v>
      </c>
      <c r="S108" s="92" t="s">
        <v>116</v>
      </c>
      <c r="T108" s="93" t="s">
        <v>73</v>
      </c>
      <c r="U108" s="84">
        <v>42</v>
      </c>
      <c r="V108" s="94">
        <f>IFERROR(VLOOKUP(H108,'Коэфф для прайса 1 оч'!$A$3:$C$6,3,0),"")</f>
        <v>313920</v>
      </c>
      <c r="W108" s="91">
        <f>IFERROR(VLOOKUP(E108,'Коэфф для прайса 1 оч'!$A$10:$C$23,3,0),"")</f>
        <v>1.4999999999999999E-2</v>
      </c>
      <c r="X108" s="116">
        <f>IFERROR(VLOOKUP(N108,'Коэфф для прайса 1 оч'!$E$25:$F$30,2,0),"")</f>
        <v>-0.01</v>
      </c>
      <c r="Y108" s="116">
        <f>IFERROR(VLOOKUP(O108,'Коэфф для прайса 1 оч'!$E$32:$F$34,2,0),"")</f>
        <v>0</v>
      </c>
      <c r="Z108" s="116">
        <f>IFERROR(VLOOKUP(P108,'Коэфф для прайса 1 оч'!$E$36:$F$38,2,0),"")</f>
        <v>0.03</v>
      </c>
      <c r="AA108" s="116">
        <f>IFERROR(VLOOKUP(Q108,'Коэфф для прайса 1 оч'!$E$40:$F$43,2,0),"")</f>
        <v>0</v>
      </c>
      <c r="AB108" s="117">
        <f>IFERROR(VLOOKUP(R108,'Коэфф для прайса 1 оч'!$E$45:$F$59,2,0),"")</f>
        <v>7.0000000000000007E-2</v>
      </c>
      <c r="AC108" s="116">
        <f>IFERROR(VLOOKUP(T108,'Коэфф для прайса 1 оч'!$E$61:$F$67,2,0),"")</f>
        <v>0</v>
      </c>
      <c r="AD108" s="116">
        <f>IFERROR(VLOOKUP(U108,'Коэфф для прайса 1 оч'!$E$69:$F$82,2,0),"")</f>
        <v>-1.6E-2</v>
      </c>
      <c r="AE108" s="116">
        <f>IFERROR(VLOOKUP(PriceList[[#This Row],[Корпус]],'Коэфф для прайса 1 оч'!$I$10:$J$15,2,0),"")</f>
        <v>0</v>
      </c>
      <c r="AF108" s="95">
        <f t="shared" si="17"/>
        <v>341858.88</v>
      </c>
      <c r="AG108" s="96">
        <f t="shared" si="18"/>
        <v>18200566.771200001</v>
      </c>
      <c r="AH108" s="97">
        <v>0</v>
      </c>
      <c r="AI108" s="98">
        <f t="shared" si="19"/>
        <v>341858.88</v>
      </c>
      <c r="AJ108" s="99">
        <f t="shared" si="20"/>
        <v>18200566.771200001</v>
      </c>
      <c r="AK108" s="84" t="s">
        <v>71</v>
      </c>
      <c r="AL108" s="91">
        <v>0.1</v>
      </c>
      <c r="AM108" s="287">
        <f>PriceList[[#This Row],[ИТОГ Цена за кв.м, руб]]*(1+PriceList[[#This Row],[Максимальная скидка]])</f>
        <v>376044.76800000004</v>
      </c>
      <c r="AN108" s="287">
        <f>PriceList[[#This Row],[Цена за кв.м. в CRM]]*PriceList[[#This Row],[Площадь, кв.м]]</f>
        <v>20020623.448320001</v>
      </c>
      <c r="AO108" s="287">
        <v>6000</v>
      </c>
      <c r="AP108" s="335">
        <f>PriceList[[#This Row],[Цена за кв.м. в CRM]]+PriceList[[#This Row],[Бронь]]</f>
        <v>382044.76800000004</v>
      </c>
      <c r="AQ108" s="335">
        <f>PriceList[[#This Row],[Цена за кв.м. в сайт]]*PriceList[[#This Row],[Площадь, кв.м]]</f>
        <v>20340063.448320001</v>
      </c>
      <c r="AR108" s="84" t="str">
        <f t="shared" si="21"/>
        <v>С1-194</v>
      </c>
      <c r="AS108" s="88" t="str">
        <f t="shared" si="22"/>
        <v>1К</v>
      </c>
      <c r="AT108" s="89">
        <f t="shared" si="23"/>
        <v>53.24</v>
      </c>
      <c r="AU108" s="99">
        <f>PriceList[[#This Row],[Цена за кв.м. в CRM]]</f>
        <v>376044.76800000004</v>
      </c>
      <c r="AV108" s="100" t="str">
        <f t="shared" si="24"/>
        <v>Резерв</v>
      </c>
      <c r="AW108" s="99"/>
      <c r="AX108" s="342"/>
      <c r="AZ108" s="353">
        <f>(PriceList[[#This Row],[Цена за кв.м. в сайт]])+$AZ$1</f>
        <v>382544.76800000004</v>
      </c>
      <c r="BA108" s="353">
        <f>AZ108*PriceList[[#This Row],[Площадь, кв.м]]</f>
        <v>20366683.448320001</v>
      </c>
      <c r="BB108" s="346">
        <f>BA108-PriceList[[#This Row],[Стоимость, руб для сбронированием]]</f>
        <v>26620</v>
      </c>
      <c r="BC108" s="14"/>
      <c r="BD108" s="345">
        <f t="shared" si="25"/>
        <v>382500</v>
      </c>
      <c r="BE108" s="353">
        <f>BD108*PriceList[[#This Row],[Площадь, кв.м]]</f>
        <v>20364300</v>
      </c>
      <c r="BF108" s="14"/>
      <c r="BG108" s="345">
        <f>BE108-$BG$1*PriceList[[#This Row],[Площадь, кв.м]]</f>
        <v>20044860</v>
      </c>
      <c r="BH108" s="353">
        <f t="shared" si="26"/>
        <v>319440</v>
      </c>
      <c r="BI108" s="345">
        <f>BG108/PriceList[[#This Row],[Площадь, кв.м]]</f>
        <v>376500</v>
      </c>
      <c r="BJ108" s="355">
        <f t="shared" si="27"/>
        <v>1.5936254980079681E-2</v>
      </c>
      <c r="BL108" s="345"/>
      <c r="BM108" s="353"/>
    </row>
    <row r="109" spans="1:65" ht="14.25" hidden="1" customHeight="1">
      <c r="A109" s="84">
        <v>195</v>
      </c>
      <c r="B109" s="84" t="s">
        <v>282</v>
      </c>
      <c r="C109" s="85">
        <v>195</v>
      </c>
      <c r="D109" s="85" t="s">
        <v>64</v>
      </c>
      <c r="E109" s="86">
        <v>6</v>
      </c>
      <c r="F109" s="84">
        <v>16</v>
      </c>
      <c r="G109" s="87">
        <v>30.96</v>
      </c>
      <c r="H109" s="88" t="s">
        <v>1</v>
      </c>
      <c r="I109" s="88" t="s">
        <v>1</v>
      </c>
      <c r="J109" s="89">
        <v>6.22</v>
      </c>
      <c r="K109" s="89">
        <f t="shared" si="14"/>
        <v>1.87</v>
      </c>
      <c r="L109" s="89">
        <f t="shared" si="15"/>
        <v>24.740000000000002</v>
      </c>
      <c r="M109" s="89">
        <f t="shared" si="16"/>
        <v>26.610000000000003</v>
      </c>
      <c r="N109" s="90" t="s">
        <v>65</v>
      </c>
      <c r="O109" s="90" t="s">
        <v>66</v>
      </c>
      <c r="P109" s="90" t="s">
        <v>67</v>
      </c>
      <c r="Q109" s="91" t="s">
        <v>68</v>
      </c>
      <c r="R109" s="92" t="s">
        <v>116</v>
      </c>
      <c r="S109" s="92" t="s">
        <v>116</v>
      </c>
      <c r="T109" s="93" t="s">
        <v>73</v>
      </c>
      <c r="U109" s="84">
        <v>42</v>
      </c>
      <c r="V109" s="94">
        <f>IFERROR(VLOOKUP(H109,'Коэфф для прайса 1 оч'!$A$3:$C$6,3,0),"")</f>
        <v>327000</v>
      </c>
      <c r="W109" s="91">
        <f>IFERROR(VLOOKUP(E109,'Коэфф для прайса 1 оч'!$A$10:$C$23,3,0),"")</f>
        <v>1.4999999999999999E-2</v>
      </c>
      <c r="X109" s="116">
        <f>IFERROR(VLOOKUP(N109,'Коэфф для прайса 1 оч'!$E$25:$F$30,2,0),"")</f>
        <v>0.04</v>
      </c>
      <c r="Y109" s="116">
        <f>IFERROR(VLOOKUP(O109,'Коэфф для прайса 1 оч'!$E$32:$F$34,2,0),"")</f>
        <v>0</v>
      </c>
      <c r="Z109" s="116">
        <f>IFERROR(VLOOKUP(P109,'Коэфф для прайса 1 оч'!$E$36:$F$38,2,0),"")</f>
        <v>0.03</v>
      </c>
      <c r="AA109" s="116">
        <f>IFERROR(VLOOKUP(Q109,'Коэфф для прайса 1 оч'!$E$40:$F$43,2,0),"")</f>
        <v>5.0000000000000001E-3</v>
      </c>
      <c r="AB109" s="117">
        <f>IFERROR(VLOOKUP(R109,'Коэфф для прайса 1 оч'!$E$45:$F$59,2,0),"")</f>
        <v>7.0000000000000007E-2</v>
      </c>
      <c r="AC109" s="116">
        <f>IFERROR(VLOOKUP(T109,'Коэфф для прайса 1 оч'!$E$61:$F$67,2,0),"")</f>
        <v>0</v>
      </c>
      <c r="AD109" s="116">
        <f>IFERROR(VLOOKUP(U109,'Коэфф для прайса 1 оч'!$E$69:$F$82,2,0),"")</f>
        <v>-1.6E-2</v>
      </c>
      <c r="AE109" s="116">
        <f>IFERROR(VLOOKUP(PriceList[[#This Row],[Корпус]],'Коэфф для прайса 1 оч'!$I$10:$J$15,2,0),"")</f>
        <v>0</v>
      </c>
      <c r="AF109" s="95">
        <f t="shared" si="17"/>
        <v>374088</v>
      </c>
      <c r="AG109" s="96">
        <f t="shared" si="18"/>
        <v>11581764.48</v>
      </c>
      <c r="AH109" s="97">
        <v>0</v>
      </c>
      <c r="AI109" s="98">
        <f t="shared" si="19"/>
        <v>374088</v>
      </c>
      <c r="AJ109" s="99">
        <f t="shared" si="20"/>
        <v>11581764.48</v>
      </c>
      <c r="AK109" s="84" t="s">
        <v>71</v>
      </c>
      <c r="AL109" s="91">
        <v>0.1</v>
      </c>
      <c r="AM109" s="287">
        <f>PriceList[[#This Row],[ИТОГ Цена за кв.м, руб]]*(1+PriceList[[#This Row],[Максимальная скидка]])</f>
        <v>411496.80000000005</v>
      </c>
      <c r="AN109" s="287">
        <f>PriceList[[#This Row],[Цена за кв.м. в CRM]]*PriceList[[#This Row],[Площадь, кв.м]]</f>
        <v>12739940.928000001</v>
      </c>
      <c r="AO109" s="287">
        <v>6000</v>
      </c>
      <c r="AP109" s="335">
        <f>PriceList[[#This Row],[Цена за кв.м. в CRM]]+PriceList[[#This Row],[Бронь]]</f>
        <v>417496.80000000005</v>
      </c>
      <c r="AQ109" s="335">
        <f>PriceList[[#This Row],[Цена за кв.м. в сайт]]*PriceList[[#This Row],[Площадь, кв.м]]</f>
        <v>12925700.928000001</v>
      </c>
      <c r="AR109" s="84" t="str">
        <f t="shared" si="21"/>
        <v>С1-195</v>
      </c>
      <c r="AS109" s="88" t="str">
        <f t="shared" si="22"/>
        <v>Ст</v>
      </c>
      <c r="AT109" s="89">
        <f t="shared" si="23"/>
        <v>30.96</v>
      </c>
      <c r="AU109" s="99">
        <f>PriceList[[#This Row],[Цена за кв.м. в CRM]]</f>
        <v>411496.80000000005</v>
      </c>
      <c r="AV109" s="100" t="str">
        <f t="shared" si="24"/>
        <v>Резерв</v>
      </c>
      <c r="AW109" s="99"/>
      <c r="AX109" s="342"/>
      <c r="AZ109" s="353">
        <f>(PriceList[[#This Row],[Цена за кв.м. в сайт]])+$AZ$1</f>
        <v>417996.80000000005</v>
      </c>
      <c r="BA109" s="353">
        <f>AZ109*PriceList[[#This Row],[Площадь, кв.м]]</f>
        <v>12941180.928000001</v>
      </c>
      <c r="BB109" s="346">
        <f>BA109-PriceList[[#This Row],[Стоимость, руб для сбронированием]]</f>
        <v>15480</v>
      </c>
      <c r="BC109" s="14"/>
      <c r="BD109" s="345">
        <f t="shared" si="25"/>
        <v>418000</v>
      </c>
      <c r="BE109" s="353">
        <f>BD109*PriceList[[#This Row],[Площадь, кв.м]]</f>
        <v>12941280</v>
      </c>
      <c r="BF109" s="14"/>
      <c r="BG109" s="345">
        <f>BE109-$BG$1*PriceList[[#This Row],[Площадь, кв.м]]</f>
        <v>12755520</v>
      </c>
      <c r="BH109" s="353">
        <f t="shared" si="26"/>
        <v>185760</v>
      </c>
      <c r="BI109" s="345">
        <f>BG109/PriceList[[#This Row],[Площадь, кв.м]]</f>
        <v>412000</v>
      </c>
      <c r="BJ109" s="355">
        <f t="shared" si="27"/>
        <v>1.4563106796116505E-2</v>
      </c>
      <c r="BL109" s="345"/>
      <c r="BM109" s="353"/>
    </row>
    <row r="110" spans="1:65" ht="14.25" hidden="1" customHeight="1">
      <c r="A110" s="84">
        <v>196</v>
      </c>
      <c r="B110" s="84" t="s">
        <v>283</v>
      </c>
      <c r="C110" s="85">
        <v>196</v>
      </c>
      <c r="D110" s="85" t="s">
        <v>64</v>
      </c>
      <c r="E110" s="86">
        <v>6</v>
      </c>
      <c r="F110" s="84">
        <v>17</v>
      </c>
      <c r="G110" s="87">
        <v>31.16</v>
      </c>
      <c r="H110" s="88" t="s">
        <v>1</v>
      </c>
      <c r="I110" s="88" t="s">
        <v>1</v>
      </c>
      <c r="J110" s="89">
        <v>6.42</v>
      </c>
      <c r="K110" s="89">
        <f t="shared" si="14"/>
        <v>1.93</v>
      </c>
      <c r="L110" s="89">
        <f t="shared" si="15"/>
        <v>24.740000000000002</v>
      </c>
      <c r="M110" s="89">
        <f t="shared" si="16"/>
        <v>26.67</v>
      </c>
      <c r="N110" s="90" t="s">
        <v>65</v>
      </c>
      <c r="O110" s="90" t="s">
        <v>66</v>
      </c>
      <c r="P110" s="90" t="s">
        <v>67</v>
      </c>
      <c r="Q110" s="91" t="s">
        <v>68</v>
      </c>
      <c r="R110" s="92" t="s">
        <v>116</v>
      </c>
      <c r="S110" s="92" t="s">
        <v>116</v>
      </c>
      <c r="T110" s="93" t="s">
        <v>73</v>
      </c>
      <c r="U110" s="84">
        <v>42</v>
      </c>
      <c r="V110" s="94">
        <f>IFERROR(VLOOKUP(H110,'Коэфф для прайса 1 оч'!$A$3:$C$6,3,0),"")</f>
        <v>327000</v>
      </c>
      <c r="W110" s="91">
        <f>IFERROR(VLOOKUP(E110,'Коэфф для прайса 1 оч'!$A$10:$C$23,3,0),"")</f>
        <v>1.4999999999999999E-2</v>
      </c>
      <c r="X110" s="116">
        <f>IFERROR(VLOOKUP(N110,'Коэфф для прайса 1 оч'!$E$25:$F$30,2,0),"")</f>
        <v>0.04</v>
      </c>
      <c r="Y110" s="116">
        <f>IFERROR(VLOOKUP(O110,'Коэфф для прайса 1 оч'!$E$32:$F$34,2,0),"")</f>
        <v>0</v>
      </c>
      <c r="Z110" s="116">
        <f>IFERROR(VLOOKUP(P110,'Коэфф для прайса 1 оч'!$E$36:$F$38,2,0),"")</f>
        <v>0.03</v>
      </c>
      <c r="AA110" s="116">
        <f>IFERROR(VLOOKUP(Q110,'Коэфф для прайса 1 оч'!$E$40:$F$43,2,0),"")</f>
        <v>5.0000000000000001E-3</v>
      </c>
      <c r="AB110" s="117">
        <f>IFERROR(VLOOKUP(R110,'Коэфф для прайса 1 оч'!$E$45:$F$59,2,0),"")</f>
        <v>7.0000000000000007E-2</v>
      </c>
      <c r="AC110" s="116">
        <f>IFERROR(VLOOKUP(T110,'Коэфф для прайса 1 оч'!$E$61:$F$67,2,0),"")</f>
        <v>0</v>
      </c>
      <c r="AD110" s="116">
        <f>IFERROR(VLOOKUP(U110,'Коэфф для прайса 1 оч'!$E$69:$F$82,2,0),"")</f>
        <v>-1.6E-2</v>
      </c>
      <c r="AE110" s="116">
        <f>IFERROR(VLOOKUP(PriceList[[#This Row],[Корпус]],'Коэфф для прайса 1 оч'!$I$10:$J$15,2,0),"")</f>
        <v>0</v>
      </c>
      <c r="AF110" s="95">
        <f t="shared" si="17"/>
        <v>374088</v>
      </c>
      <c r="AG110" s="96">
        <f t="shared" si="18"/>
        <v>11656582.08</v>
      </c>
      <c r="AH110" s="97">
        <v>0</v>
      </c>
      <c r="AI110" s="98">
        <f t="shared" si="19"/>
        <v>374088</v>
      </c>
      <c r="AJ110" s="99">
        <f t="shared" si="20"/>
        <v>11656582.08</v>
      </c>
      <c r="AK110" s="84" t="s">
        <v>101</v>
      </c>
      <c r="AL110" s="91">
        <v>0.1</v>
      </c>
      <c r="AM110" s="287">
        <f>PriceList[[#This Row],[ИТОГ Цена за кв.м, руб]]*(1+PriceList[[#This Row],[Максимальная скидка]])</f>
        <v>411496.80000000005</v>
      </c>
      <c r="AN110" s="287">
        <f>PriceList[[#This Row],[Цена за кв.м. в CRM]]*PriceList[[#This Row],[Площадь, кв.м]]</f>
        <v>12822240.288000001</v>
      </c>
      <c r="AO110" s="287">
        <v>6000</v>
      </c>
      <c r="AP110" s="335">
        <f>PriceList[[#This Row],[Цена за кв.м. в CRM]]+PriceList[[#This Row],[Бронь]]</f>
        <v>417496.80000000005</v>
      </c>
      <c r="AQ110" s="335">
        <f>PriceList[[#This Row],[Цена за кв.м. в сайт]]*PriceList[[#This Row],[Площадь, кв.м]]</f>
        <v>13009200.288000001</v>
      </c>
      <c r="AR110" s="84" t="str">
        <f t="shared" si="21"/>
        <v>С1-196</v>
      </c>
      <c r="AS110" s="88" t="str">
        <f t="shared" si="22"/>
        <v>Ст</v>
      </c>
      <c r="AT110" s="89">
        <f t="shared" si="23"/>
        <v>31.16</v>
      </c>
      <c r="AU110" s="99">
        <f>PriceList[[#This Row],[Цена за кв.м. в CRM]]</f>
        <v>411496.80000000005</v>
      </c>
      <c r="AV110" s="100" t="str">
        <f t="shared" si="24"/>
        <v>Свободно</v>
      </c>
      <c r="AW110" s="99"/>
      <c r="AX110" s="342"/>
      <c r="AZ110" s="353">
        <f>(PriceList[[#This Row],[Цена за кв.м. в сайт]])+$AZ$1</f>
        <v>417996.80000000005</v>
      </c>
      <c r="BA110" s="353">
        <f>AZ110*PriceList[[#This Row],[Площадь, кв.м]]</f>
        <v>13024780.288000001</v>
      </c>
      <c r="BB110" s="346">
        <f>BA110-PriceList[[#This Row],[Стоимость, руб для сбронированием]]</f>
        <v>15580</v>
      </c>
      <c r="BC110" s="14"/>
      <c r="BD110" s="345">
        <f t="shared" si="25"/>
        <v>418000</v>
      </c>
      <c r="BE110" s="353">
        <f>BD110*PriceList[[#This Row],[Площадь, кв.м]]</f>
        <v>13024880</v>
      </c>
      <c r="BF110" s="14"/>
      <c r="BG110" s="345">
        <f>BE110-$BG$1*PriceList[[#This Row],[Площадь, кв.м]]</f>
        <v>12837920</v>
      </c>
      <c r="BH110" s="353">
        <f t="shared" si="26"/>
        <v>186960</v>
      </c>
      <c r="BI110" s="345">
        <f>BG110/PriceList[[#This Row],[Площадь, кв.м]]</f>
        <v>412000</v>
      </c>
      <c r="BJ110" s="355">
        <f t="shared" si="27"/>
        <v>1.4563106796116505E-2</v>
      </c>
      <c r="BL110" s="345"/>
      <c r="BM110" s="353"/>
    </row>
    <row r="111" spans="1:65" ht="14.25" hidden="1" customHeight="1">
      <c r="A111" s="84">
        <v>197</v>
      </c>
      <c r="B111" s="84" t="s">
        <v>284</v>
      </c>
      <c r="C111" s="85">
        <v>197</v>
      </c>
      <c r="D111" s="85" t="s">
        <v>64</v>
      </c>
      <c r="E111" s="86">
        <v>6</v>
      </c>
      <c r="F111" s="84">
        <v>18</v>
      </c>
      <c r="G111" s="87">
        <v>45.6</v>
      </c>
      <c r="H111" s="88" t="s">
        <v>1</v>
      </c>
      <c r="I111" s="88" t="s">
        <v>1</v>
      </c>
      <c r="J111" s="89">
        <v>9.3699999999999992</v>
      </c>
      <c r="K111" s="89">
        <f t="shared" si="14"/>
        <v>2.81</v>
      </c>
      <c r="L111" s="89">
        <f t="shared" si="15"/>
        <v>36.230000000000004</v>
      </c>
      <c r="M111" s="89">
        <f t="shared" si="16"/>
        <v>39.040000000000006</v>
      </c>
      <c r="N111" s="90" t="s">
        <v>82</v>
      </c>
      <c r="O111" s="90" t="s">
        <v>66</v>
      </c>
      <c r="P111" s="90" t="s">
        <v>67</v>
      </c>
      <c r="Q111" s="91" t="s">
        <v>68</v>
      </c>
      <c r="R111" s="92" t="s">
        <v>116</v>
      </c>
      <c r="S111" s="92" t="s">
        <v>116</v>
      </c>
      <c r="T111" s="93" t="s">
        <v>73</v>
      </c>
      <c r="U111" s="84">
        <v>42</v>
      </c>
      <c r="V111" s="94">
        <f>IFERROR(VLOOKUP(H111,'Коэфф для прайса 1 оч'!$A$3:$C$6,3,0),"")</f>
        <v>327000</v>
      </c>
      <c r="W111" s="91">
        <f>IFERROR(VLOOKUP(E111,'Коэфф для прайса 1 оч'!$A$10:$C$23,3,0),"")</f>
        <v>1.4999999999999999E-2</v>
      </c>
      <c r="X111" s="116">
        <f>IFERROR(VLOOKUP(N111,'Коэфф для прайса 1 оч'!$E$25:$F$30,2,0),"")</f>
        <v>-0.01</v>
      </c>
      <c r="Y111" s="116">
        <f>IFERROR(VLOOKUP(O111,'Коэфф для прайса 1 оч'!$E$32:$F$34,2,0),"")</f>
        <v>0</v>
      </c>
      <c r="Z111" s="116">
        <f>IFERROR(VLOOKUP(P111,'Коэфф для прайса 1 оч'!$E$36:$F$38,2,0),"")</f>
        <v>0.03</v>
      </c>
      <c r="AA111" s="116">
        <f>IFERROR(VLOOKUP(Q111,'Коэфф для прайса 1 оч'!$E$40:$F$43,2,0),"")</f>
        <v>5.0000000000000001E-3</v>
      </c>
      <c r="AB111" s="117">
        <f>IFERROR(VLOOKUP(R111,'Коэфф для прайса 1 оч'!$E$45:$F$59,2,0),"")</f>
        <v>7.0000000000000007E-2</v>
      </c>
      <c r="AC111" s="116">
        <f>IFERROR(VLOOKUP(T111,'Коэфф для прайса 1 оч'!$E$61:$F$67,2,0),"")</f>
        <v>0</v>
      </c>
      <c r="AD111" s="116">
        <f>IFERROR(VLOOKUP(U111,'Коэфф для прайса 1 оч'!$E$69:$F$82,2,0),"")</f>
        <v>-1.6E-2</v>
      </c>
      <c r="AE111" s="116">
        <f>IFERROR(VLOOKUP(PriceList[[#This Row],[Корпус]],'Коэфф для прайса 1 оч'!$I$10:$J$15,2,0),"")</f>
        <v>0</v>
      </c>
      <c r="AF111" s="95">
        <f t="shared" si="17"/>
        <v>357738</v>
      </c>
      <c r="AG111" s="96">
        <f t="shared" si="18"/>
        <v>16312852.800000001</v>
      </c>
      <c r="AH111" s="97">
        <v>0</v>
      </c>
      <c r="AI111" s="98">
        <f t="shared" si="19"/>
        <v>357738</v>
      </c>
      <c r="AJ111" s="99">
        <f t="shared" si="20"/>
        <v>16312852.800000001</v>
      </c>
      <c r="AK111" s="84" t="s">
        <v>101</v>
      </c>
      <c r="AL111" s="91">
        <v>0.1</v>
      </c>
      <c r="AM111" s="287">
        <f>PriceList[[#This Row],[ИТОГ Цена за кв.м, руб]]*(1+PriceList[[#This Row],[Максимальная скидка]])</f>
        <v>393511.80000000005</v>
      </c>
      <c r="AN111" s="287">
        <f>PriceList[[#This Row],[Цена за кв.м. в CRM]]*PriceList[[#This Row],[Площадь, кв.м]]</f>
        <v>17944138.080000002</v>
      </c>
      <c r="AO111" s="287">
        <v>6000</v>
      </c>
      <c r="AP111" s="335">
        <f>PriceList[[#This Row],[Цена за кв.м. в CRM]]+PriceList[[#This Row],[Бронь]]</f>
        <v>399511.80000000005</v>
      </c>
      <c r="AQ111" s="335">
        <f>PriceList[[#This Row],[Цена за кв.м. в сайт]]*PriceList[[#This Row],[Площадь, кв.м]]</f>
        <v>18217738.080000002</v>
      </c>
      <c r="AR111" s="84" t="str">
        <f t="shared" si="21"/>
        <v>С1-197</v>
      </c>
      <c r="AS111" s="88" t="str">
        <f t="shared" si="22"/>
        <v>Ст</v>
      </c>
      <c r="AT111" s="89">
        <f t="shared" si="23"/>
        <v>45.6</v>
      </c>
      <c r="AU111" s="99">
        <f>PriceList[[#This Row],[Цена за кв.м. в CRM]]</f>
        <v>393511.80000000005</v>
      </c>
      <c r="AV111" s="100" t="str">
        <f t="shared" si="24"/>
        <v>Свободно</v>
      </c>
      <c r="AW111" s="99"/>
      <c r="AX111" s="342"/>
      <c r="AZ111" s="353">
        <f>(PriceList[[#This Row],[Цена за кв.м. в сайт]])+$AZ$1</f>
        <v>400011.80000000005</v>
      </c>
      <c r="BA111" s="353">
        <f>AZ111*PriceList[[#This Row],[Площадь, кв.м]]</f>
        <v>18240538.080000002</v>
      </c>
      <c r="BB111" s="346">
        <f>BA111-PriceList[[#This Row],[Стоимость, руб для сбронированием]]</f>
        <v>22800</v>
      </c>
      <c r="BC111" s="14"/>
      <c r="BD111" s="345">
        <f t="shared" si="25"/>
        <v>400000</v>
      </c>
      <c r="BE111" s="353">
        <f>BD111*PriceList[[#This Row],[Площадь, кв.м]]</f>
        <v>18240000</v>
      </c>
      <c r="BF111" s="14"/>
      <c r="BG111" s="345">
        <f>BE111-$BG$1*PriceList[[#This Row],[Площадь, кв.м]]</f>
        <v>17966400</v>
      </c>
      <c r="BH111" s="353">
        <f t="shared" si="26"/>
        <v>273600</v>
      </c>
      <c r="BI111" s="345">
        <f>BG111/PriceList[[#This Row],[Площадь, кв.м]]</f>
        <v>394000</v>
      </c>
      <c r="BJ111" s="355">
        <f t="shared" si="27"/>
        <v>1.5228426395939087E-2</v>
      </c>
      <c r="BL111" s="345"/>
      <c r="BM111" s="353"/>
    </row>
    <row r="112" spans="1:65" ht="14.25" hidden="1" customHeight="1">
      <c r="A112" s="84">
        <v>198</v>
      </c>
      <c r="B112" s="84" t="s">
        <v>285</v>
      </c>
      <c r="C112" s="85">
        <v>198</v>
      </c>
      <c r="D112" s="85" t="s">
        <v>64</v>
      </c>
      <c r="E112" s="86">
        <v>6</v>
      </c>
      <c r="F112" s="84">
        <v>19</v>
      </c>
      <c r="G112" s="87">
        <v>55.02</v>
      </c>
      <c r="H112" s="88" t="s">
        <v>2</v>
      </c>
      <c r="I112" s="88" t="s">
        <v>19</v>
      </c>
      <c r="J112" s="89">
        <v>16.45</v>
      </c>
      <c r="K112" s="89">
        <f t="shared" si="14"/>
        <v>4.9400000000000004</v>
      </c>
      <c r="L112" s="89">
        <f t="shared" si="15"/>
        <v>38.570000000000007</v>
      </c>
      <c r="M112" s="89">
        <f t="shared" si="16"/>
        <v>43.510000000000005</v>
      </c>
      <c r="N112" s="90" t="s">
        <v>65</v>
      </c>
      <c r="O112" s="90" t="s">
        <v>66</v>
      </c>
      <c r="P112" s="90" t="s">
        <v>115</v>
      </c>
      <c r="Q112" s="91" t="s">
        <v>68</v>
      </c>
      <c r="R112" s="92" t="s">
        <v>116</v>
      </c>
      <c r="S112" s="92" t="s">
        <v>116</v>
      </c>
      <c r="T112" s="93" t="s">
        <v>73</v>
      </c>
      <c r="U112" s="84">
        <v>42</v>
      </c>
      <c r="V112" s="94">
        <f>IFERROR(VLOOKUP(H112,'Коэфф для прайса 1 оч'!$A$3:$C$6,3,0),"")</f>
        <v>313920</v>
      </c>
      <c r="W112" s="91">
        <f>IFERROR(VLOOKUP(E112,'Коэфф для прайса 1 оч'!$A$10:$C$23,3,0),"")</f>
        <v>1.4999999999999999E-2</v>
      </c>
      <c r="X112" s="116">
        <f>IFERROR(VLOOKUP(N112,'Коэфф для прайса 1 оч'!$E$25:$F$30,2,0),"")</f>
        <v>0.04</v>
      </c>
      <c r="Y112" s="116">
        <f>IFERROR(VLOOKUP(O112,'Коэфф для прайса 1 оч'!$E$32:$F$34,2,0),"")</f>
        <v>0</v>
      </c>
      <c r="Z112" s="116">
        <f>IFERROR(VLOOKUP(P112,'Коэфф для прайса 1 оч'!$E$36:$F$38,2,0),"")</f>
        <v>0</v>
      </c>
      <c r="AA112" s="116">
        <f>IFERROR(VLOOKUP(Q112,'Коэфф для прайса 1 оч'!$E$40:$F$43,2,0),"")</f>
        <v>5.0000000000000001E-3</v>
      </c>
      <c r="AB112" s="117">
        <f>IFERROR(VLOOKUP(R112,'Коэфф для прайса 1 оч'!$E$45:$F$59,2,0),"")</f>
        <v>7.0000000000000007E-2</v>
      </c>
      <c r="AC112" s="116">
        <f>IFERROR(VLOOKUP(T112,'Коэфф для прайса 1 оч'!$E$61:$F$67,2,0),"")</f>
        <v>0</v>
      </c>
      <c r="AD112" s="116">
        <f>IFERROR(VLOOKUP(U112,'Коэфф для прайса 1 оч'!$E$69:$F$82,2,0),"")</f>
        <v>-1.6E-2</v>
      </c>
      <c r="AE112" s="116">
        <f>IFERROR(VLOOKUP(PriceList[[#This Row],[Корпус]],'Коэфф для прайса 1 оч'!$I$10:$J$15,2,0),"")</f>
        <v>0</v>
      </c>
      <c r="AF112" s="95">
        <f t="shared" si="17"/>
        <v>349706.88</v>
      </c>
      <c r="AG112" s="96">
        <f t="shared" si="18"/>
        <v>19240872.537600003</v>
      </c>
      <c r="AH112" s="97">
        <v>0</v>
      </c>
      <c r="AI112" s="98">
        <f t="shared" si="19"/>
        <v>349706.88</v>
      </c>
      <c r="AJ112" s="99">
        <f t="shared" si="20"/>
        <v>19240872.537600003</v>
      </c>
      <c r="AK112" s="84" t="s">
        <v>71</v>
      </c>
      <c r="AL112" s="91">
        <v>0.1</v>
      </c>
      <c r="AM112" s="287">
        <f>PriceList[[#This Row],[ИТОГ Цена за кв.м, руб]]*(1+PriceList[[#This Row],[Максимальная скидка]])</f>
        <v>384677.56800000003</v>
      </c>
      <c r="AN112" s="287">
        <f>PriceList[[#This Row],[Цена за кв.м. в CRM]]*PriceList[[#This Row],[Площадь, кв.м]]</f>
        <v>21164959.791360002</v>
      </c>
      <c r="AO112" s="287">
        <v>6000</v>
      </c>
      <c r="AP112" s="335">
        <f>PriceList[[#This Row],[Цена за кв.м. в CRM]]+PriceList[[#This Row],[Бронь]]</f>
        <v>390677.56800000003</v>
      </c>
      <c r="AQ112" s="335">
        <f>PriceList[[#This Row],[Цена за кв.м. в сайт]]*PriceList[[#This Row],[Площадь, кв.м]]</f>
        <v>21495079.791360002</v>
      </c>
      <c r="AR112" s="84" t="str">
        <f t="shared" si="21"/>
        <v>С1-198</v>
      </c>
      <c r="AS112" s="88" t="str">
        <f t="shared" si="22"/>
        <v>1К</v>
      </c>
      <c r="AT112" s="89">
        <f t="shared" si="23"/>
        <v>55.02</v>
      </c>
      <c r="AU112" s="99">
        <f>PriceList[[#This Row],[Цена за кв.м. в CRM]]</f>
        <v>384677.56800000003</v>
      </c>
      <c r="AV112" s="100" t="str">
        <f t="shared" si="24"/>
        <v>Резерв</v>
      </c>
      <c r="AW112" s="99"/>
      <c r="AX112" s="342"/>
      <c r="AZ112" s="353">
        <f>(PriceList[[#This Row],[Цена за кв.м. в сайт]])+$AZ$1</f>
        <v>391177.56800000003</v>
      </c>
      <c r="BA112" s="353">
        <f>AZ112*PriceList[[#This Row],[Площадь, кв.м]]</f>
        <v>21522589.791360002</v>
      </c>
      <c r="BB112" s="346">
        <f>BA112-PriceList[[#This Row],[Стоимость, руб для сбронированием]]</f>
        <v>27510</v>
      </c>
      <c r="BC112" s="14"/>
      <c r="BD112" s="345">
        <f t="shared" si="25"/>
        <v>391200</v>
      </c>
      <c r="BE112" s="353">
        <f>BD112*PriceList[[#This Row],[Площадь, кв.м]]</f>
        <v>21523824</v>
      </c>
      <c r="BF112" s="14"/>
      <c r="BG112" s="345">
        <f>BE112-$BG$1*PriceList[[#This Row],[Площадь, кв.м]]</f>
        <v>21193704</v>
      </c>
      <c r="BH112" s="353">
        <f t="shared" si="26"/>
        <v>330120</v>
      </c>
      <c r="BI112" s="345">
        <f>BG112/PriceList[[#This Row],[Площадь, кв.м]]</f>
        <v>385200</v>
      </c>
      <c r="BJ112" s="355">
        <f t="shared" si="27"/>
        <v>1.5576323987538941E-2</v>
      </c>
      <c r="BL112" s="345"/>
      <c r="BM112" s="353"/>
    </row>
    <row r="113" spans="1:65" ht="14.25" hidden="1" customHeight="1">
      <c r="A113" s="84">
        <v>199</v>
      </c>
      <c r="B113" s="84" t="s">
        <v>286</v>
      </c>
      <c r="C113" s="85">
        <v>199</v>
      </c>
      <c r="D113" s="85" t="s">
        <v>64</v>
      </c>
      <c r="E113" s="86">
        <v>6</v>
      </c>
      <c r="F113" s="84">
        <v>20</v>
      </c>
      <c r="G113" s="87">
        <v>30.5</v>
      </c>
      <c r="H113" s="88" t="s">
        <v>1</v>
      </c>
      <c r="I113" s="88" t="s">
        <v>1</v>
      </c>
      <c r="J113" s="89">
        <v>5.51</v>
      </c>
      <c r="K113" s="89">
        <f t="shared" si="14"/>
        <v>1.65</v>
      </c>
      <c r="L113" s="89">
        <f t="shared" si="15"/>
        <v>24.990000000000002</v>
      </c>
      <c r="M113" s="89">
        <f t="shared" si="16"/>
        <v>26.64</v>
      </c>
      <c r="N113" s="90" t="s">
        <v>65</v>
      </c>
      <c r="O113" s="90" t="s">
        <v>66</v>
      </c>
      <c r="P113" s="90" t="s">
        <v>67</v>
      </c>
      <c r="Q113" s="91" t="s">
        <v>68</v>
      </c>
      <c r="R113" s="92" t="s">
        <v>116</v>
      </c>
      <c r="S113" s="92" t="s">
        <v>116</v>
      </c>
      <c r="T113" s="93" t="s">
        <v>159</v>
      </c>
      <c r="U113" s="84">
        <v>42</v>
      </c>
      <c r="V113" s="94">
        <f>IFERROR(VLOOKUP(H113,'Коэфф для прайса 1 оч'!$A$3:$C$6,3,0),"")</f>
        <v>327000</v>
      </c>
      <c r="W113" s="91">
        <f>IFERROR(VLOOKUP(E113,'Коэфф для прайса 1 оч'!$A$10:$C$23,3,0),"")</f>
        <v>1.4999999999999999E-2</v>
      </c>
      <c r="X113" s="116">
        <f>IFERROR(VLOOKUP(N113,'Коэфф для прайса 1 оч'!$E$25:$F$30,2,0),"")</f>
        <v>0.04</v>
      </c>
      <c r="Y113" s="116">
        <f>IFERROR(VLOOKUP(O113,'Коэфф для прайса 1 оч'!$E$32:$F$34,2,0),"")</f>
        <v>0</v>
      </c>
      <c r="Z113" s="116">
        <f>IFERROR(VLOOKUP(P113,'Коэфф для прайса 1 оч'!$E$36:$F$38,2,0),"")</f>
        <v>0.03</v>
      </c>
      <c r="AA113" s="116">
        <f>IFERROR(VLOOKUP(Q113,'Коэфф для прайса 1 оч'!$E$40:$F$43,2,0),"")</f>
        <v>5.0000000000000001E-3</v>
      </c>
      <c r="AB113" s="117">
        <f>IFERROR(VLOOKUP(R113,'Коэфф для прайса 1 оч'!$E$45:$F$59,2,0),"")</f>
        <v>7.0000000000000007E-2</v>
      </c>
      <c r="AC113" s="116">
        <f>IFERROR(VLOOKUP(T113,'Коэфф для прайса 1 оч'!$E$61:$F$67,2,0),"")</f>
        <v>-0.01</v>
      </c>
      <c r="AD113" s="116">
        <f>IFERROR(VLOOKUP(U113,'Коэфф для прайса 1 оч'!$E$69:$F$82,2,0),"")</f>
        <v>-1.6E-2</v>
      </c>
      <c r="AE113" s="116">
        <f>IFERROR(VLOOKUP(PriceList[[#This Row],[Корпус]],'Коэфф для прайса 1 оч'!$I$10:$J$15,2,0),"")</f>
        <v>0</v>
      </c>
      <c r="AF113" s="95">
        <f t="shared" si="17"/>
        <v>370818</v>
      </c>
      <c r="AG113" s="96">
        <f t="shared" si="18"/>
        <v>11309949</v>
      </c>
      <c r="AH113" s="97">
        <v>0</v>
      </c>
      <c r="AI113" s="98">
        <f t="shared" si="19"/>
        <v>370818</v>
      </c>
      <c r="AJ113" s="99">
        <f t="shared" si="20"/>
        <v>11309949</v>
      </c>
      <c r="AK113" s="84" t="s">
        <v>71</v>
      </c>
      <c r="AL113" s="91">
        <v>0.1</v>
      </c>
      <c r="AM113" s="287">
        <f>PriceList[[#This Row],[ИТОГ Цена за кв.м, руб]]*(1+PriceList[[#This Row],[Максимальная скидка]])</f>
        <v>407899.80000000005</v>
      </c>
      <c r="AN113" s="287">
        <f>PriceList[[#This Row],[Цена за кв.м. в CRM]]*PriceList[[#This Row],[Площадь, кв.м]]</f>
        <v>12440943.900000002</v>
      </c>
      <c r="AO113" s="287">
        <v>6000</v>
      </c>
      <c r="AP113" s="335">
        <f>PriceList[[#This Row],[Цена за кв.м. в CRM]]+PriceList[[#This Row],[Бронь]]</f>
        <v>413899.80000000005</v>
      </c>
      <c r="AQ113" s="335">
        <f>PriceList[[#This Row],[Цена за кв.м. в сайт]]*PriceList[[#This Row],[Площадь, кв.м]]</f>
        <v>12623943.900000002</v>
      </c>
      <c r="AR113" s="84" t="str">
        <f t="shared" si="21"/>
        <v>С1-199</v>
      </c>
      <c r="AS113" s="88" t="str">
        <f t="shared" si="22"/>
        <v>Ст</v>
      </c>
      <c r="AT113" s="89">
        <f t="shared" si="23"/>
        <v>30.5</v>
      </c>
      <c r="AU113" s="99">
        <f>PriceList[[#This Row],[Цена за кв.м. в CRM]]</f>
        <v>407899.80000000005</v>
      </c>
      <c r="AV113" s="100" t="str">
        <f t="shared" si="24"/>
        <v>Резерв</v>
      </c>
      <c r="AW113" s="99"/>
      <c r="AX113" s="342"/>
      <c r="AZ113" s="353">
        <f>(PriceList[[#This Row],[Цена за кв.м. в сайт]])+$AZ$1</f>
        <v>414399.80000000005</v>
      </c>
      <c r="BA113" s="353">
        <f>AZ113*PriceList[[#This Row],[Площадь, кв.м]]</f>
        <v>12639193.900000002</v>
      </c>
      <c r="BB113" s="346">
        <f>BA113-PriceList[[#This Row],[Стоимость, руб для сбронированием]]</f>
        <v>15250</v>
      </c>
      <c r="BC113" s="14"/>
      <c r="BD113" s="345">
        <f t="shared" si="25"/>
        <v>414400</v>
      </c>
      <c r="BE113" s="353">
        <f>BD113*PriceList[[#This Row],[Площадь, кв.м]]</f>
        <v>12639200</v>
      </c>
      <c r="BF113" s="14"/>
      <c r="BG113" s="345">
        <f>BE113-$BG$1*PriceList[[#This Row],[Площадь, кв.м]]</f>
        <v>12456200</v>
      </c>
      <c r="BH113" s="353">
        <f t="shared" si="26"/>
        <v>183000</v>
      </c>
      <c r="BI113" s="345">
        <f>BG113/PriceList[[#This Row],[Площадь, кв.м]]</f>
        <v>408400</v>
      </c>
      <c r="BJ113" s="355">
        <f t="shared" si="27"/>
        <v>1.4691478942213516E-2</v>
      </c>
      <c r="BL113" s="345"/>
      <c r="BM113" s="353"/>
    </row>
    <row r="114" spans="1:65" ht="14.25" hidden="1" customHeight="1">
      <c r="A114" s="84">
        <v>2</v>
      </c>
      <c r="B114" s="84" t="s">
        <v>72</v>
      </c>
      <c r="C114" s="85">
        <v>2</v>
      </c>
      <c r="D114" s="85" t="s">
        <v>64</v>
      </c>
      <c r="E114" s="86">
        <v>1</v>
      </c>
      <c r="F114" s="84">
        <v>2</v>
      </c>
      <c r="G114" s="87">
        <v>31.62</v>
      </c>
      <c r="H114" s="88" t="s">
        <v>1</v>
      </c>
      <c r="I114" s="88" t="s">
        <v>1</v>
      </c>
      <c r="J114" s="89">
        <v>6.87</v>
      </c>
      <c r="K114" s="89">
        <f t="shared" si="14"/>
        <v>2.06</v>
      </c>
      <c r="L114" s="89">
        <f t="shared" si="15"/>
        <v>24.75</v>
      </c>
      <c r="M114" s="89">
        <f t="shared" si="16"/>
        <v>26.81</v>
      </c>
      <c r="N114" s="90" t="s">
        <v>65</v>
      </c>
      <c r="O114" s="90" t="s">
        <v>66</v>
      </c>
      <c r="P114" s="90" t="s">
        <v>67</v>
      </c>
      <c r="Q114" s="91" t="s">
        <v>68</v>
      </c>
      <c r="R114" s="92" t="s">
        <v>69</v>
      </c>
      <c r="S114" s="92" t="s">
        <v>1291</v>
      </c>
      <c r="T114" s="93" t="s">
        <v>73</v>
      </c>
      <c r="U114" s="84">
        <v>13</v>
      </c>
      <c r="V114" s="94">
        <f>IFERROR(VLOOKUP(H114,'Коэфф для прайса 1 оч'!$A$3:$C$6,3,0),"")</f>
        <v>327000</v>
      </c>
      <c r="W114" s="91">
        <f>IFERROR(VLOOKUP(E114,'Коэфф для прайса 1 оч'!$A$10:$C$23,3,0),"")</f>
        <v>-4.4999999999999998E-2</v>
      </c>
      <c r="X114" s="116">
        <f>IFERROR(VLOOKUP(N114,'Коэфф для прайса 1 оч'!$E$25:$F$30,2,0),"")</f>
        <v>0.04</v>
      </c>
      <c r="Y114" s="116">
        <f>IFERROR(VLOOKUP(O114,'Коэфф для прайса 1 оч'!$E$32:$F$34,2,0),"")</f>
        <v>0</v>
      </c>
      <c r="Z114" s="116">
        <f>IFERROR(VLOOKUP(P114,'Коэфф для прайса 1 оч'!$E$36:$F$38,2,0),"")</f>
        <v>0.03</v>
      </c>
      <c r="AA114" s="116">
        <f>IFERROR(VLOOKUP(Q114,'Коэфф для прайса 1 оч'!$E$40:$F$43,2,0),"")</f>
        <v>5.0000000000000001E-3</v>
      </c>
      <c r="AB114" s="117">
        <f>IFERROR(VLOOKUP(R114,'Коэфф для прайса 1 оч'!$E$45:$F$59,2,0),"")</f>
        <v>-1.4999999999999999E-2</v>
      </c>
      <c r="AC114" s="116">
        <f>IFERROR(VLOOKUP(T114,'Коэфф для прайса 1 оч'!$E$61:$F$67,2,0),"")</f>
        <v>0</v>
      </c>
      <c r="AD114" s="116">
        <f>IFERROR(VLOOKUP(U114,'Коэфф для прайса 1 оч'!$E$69:$F$82,2,0),"")</f>
        <v>1.2999999999999999E-2</v>
      </c>
      <c r="AE114" s="116">
        <f>IFERROR(VLOOKUP(PriceList[[#This Row],[Корпус]],'Коэфф для прайса 1 оч'!$I$10:$J$15,2,0),"")</f>
        <v>0</v>
      </c>
      <c r="AF114" s="95">
        <f t="shared" si="17"/>
        <v>336156</v>
      </c>
      <c r="AG114" s="96">
        <f t="shared" si="18"/>
        <v>10629252.720000001</v>
      </c>
      <c r="AH114" s="97">
        <v>0</v>
      </c>
      <c r="AI114" s="98">
        <f t="shared" si="19"/>
        <v>336156</v>
      </c>
      <c r="AJ114" s="99">
        <f t="shared" si="20"/>
        <v>10629252.720000001</v>
      </c>
      <c r="AK114" s="84" t="s">
        <v>71</v>
      </c>
      <c r="AL114" s="91">
        <v>0.1</v>
      </c>
      <c r="AM114" s="287">
        <f>PriceList[[#This Row],[ИТОГ Цена за кв.м, руб]]*(1+PriceList[[#This Row],[Максимальная скидка]])</f>
        <v>369771.60000000003</v>
      </c>
      <c r="AN114" s="287">
        <f>PriceList[[#This Row],[Цена за кв.м. в CRM]]*PriceList[[#This Row],[Площадь, кв.м]]</f>
        <v>11692177.992000001</v>
      </c>
      <c r="AO114" s="287">
        <v>6000</v>
      </c>
      <c r="AP114" s="335">
        <f>PriceList[[#This Row],[Цена за кв.м. в CRM]]+PriceList[[#This Row],[Бронь]]</f>
        <v>375771.60000000003</v>
      </c>
      <c r="AQ114" s="335">
        <f>PriceList[[#This Row],[Цена за кв.м. в сайт]]*PriceList[[#This Row],[Площадь, кв.м]]</f>
        <v>11881897.992000001</v>
      </c>
      <c r="AR114" s="84" t="str">
        <f t="shared" si="21"/>
        <v>С1-2</v>
      </c>
      <c r="AS114" s="88" t="str">
        <f t="shared" si="22"/>
        <v>Ст</v>
      </c>
      <c r="AT114" s="89">
        <f t="shared" si="23"/>
        <v>31.62</v>
      </c>
      <c r="AU114" s="99">
        <f>PriceList[[#This Row],[Цена за кв.м. в CRM]]</f>
        <v>369771.60000000003</v>
      </c>
      <c r="AV114" s="100" t="str">
        <f t="shared" si="24"/>
        <v>Резерв</v>
      </c>
      <c r="AW114" s="99"/>
      <c r="AX114" s="342"/>
      <c r="AZ114" s="353">
        <f>(PriceList[[#This Row],[Цена за кв.м. в сайт]])+$AZ$1</f>
        <v>376271.60000000003</v>
      </c>
      <c r="BA114" s="353">
        <f>AZ114*PriceList[[#This Row],[Площадь, кв.м]]</f>
        <v>11897707.992000001</v>
      </c>
      <c r="BB114" s="346">
        <f>BA114-PriceList[[#This Row],[Стоимость, руб для сбронированием]]</f>
        <v>15810</v>
      </c>
      <c r="BC114" s="14"/>
      <c r="BD114" s="345">
        <f t="shared" si="25"/>
        <v>376300</v>
      </c>
      <c r="BE114" s="353">
        <f>BD114*PriceList[[#This Row],[Площадь, кв.м]]</f>
        <v>11898606</v>
      </c>
      <c r="BF114" s="14"/>
      <c r="BG114" s="345">
        <f>BE114-$BG$1*PriceList[[#This Row],[Площадь, кв.м]]</f>
        <v>11708886</v>
      </c>
      <c r="BH114" s="353">
        <f t="shared" si="26"/>
        <v>189720</v>
      </c>
      <c r="BI114" s="345">
        <f>BG114/PriceList[[#This Row],[Площадь, кв.м]]</f>
        <v>370300</v>
      </c>
      <c r="BJ114" s="355">
        <f t="shared" si="27"/>
        <v>1.6203078584931137E-2</v>
      </c>
      <c r="BL114" s="345"/>
      <c r="BM114" s="353"/>
    </row>
    <row r="115" spans="1:65" ht="14.25" hidden="1" customHeight="1">
      <c r="A115" s="84">
        <v>20</v>
      </c>
      <c r="B115" s="84" t="s">
        <v>99</v>
      </c>
      <c r="C115" s="85">
        <v>20</v>
      </c>
      <c r="D115" s="85" t="s">
        <v>64</v>
      </c>
      <c r="E115" s="86">
        <v>2</v>
      </c>
      <c r="F115" s="84">
        <v>7</v>
      </c>
      <c r="G115" s="87">
        <v>28.6</v>
      </c>
      <c r="H115" s="88" t="s">
        <v>1</v>
      </c>
      <c r="I115" s="88" t="s">
        <v>1</v>
      </c>
      <c r="J115" s="89">
        <v>4.25</v>
      </c>
      <c r="K115" s="89">
        <f t="shared" si="14"/>
        <v>1.28</v>
      </c>
      <c r="L115" s="89">
        <f t="shared" si="15"/>
        <v>24.35</v>
      </c>
      <c r="M115" s="89">
        <f t="shared" si="16"/>
        <v>25.630000000000003</v>
      </c>
      <c r="N115" s="90" t="s">
        <v>65</v>
      </c>
      <c r="O115" s="90" t="s">
        <v>66</v>
      </c>
      <c r="P115" s="90" t="s">
        <v>67</v>
      </c>
      <c r="Q115" s="91" t="s">
        <v>97</v>
      </c>
      <c r="R115" s="92" t="s">
        <v>69</v>
      </c>
      <c r="S115" s="92" t="s">
        <v>1291</v>
      </c>
      <c r="T115" s="93" t="s">
        <v>73</v>
      </c>
      <c r="U115" s="84">
        <v>40</v>
      </c>
      <c r="V115" s="94">
        <f>IFERROR(VLOOKUP(H115,'Коэфф для прайса 1 оч'!$A$3:$C$6,3,0),"")</f>
        <v>327000</v>
      </c>
      <c r="W115" s="91">
        <f>IFERROR(VLOOKUP(E115,'Коэфф для прайса 1 оч'!$A$10:$C$23,3,0),"")</f>
        <v>-1.4999999999999999E-2</v>
      </c>
      <c r="X115" s="116">
        <f>IFERROR(VLOOKUP(N115,'Коэфф для прайса 1 оч'!$E$25:$F$30,2,0),"")</f>
        <v>0.04</v>
      </c>
      <c r="Y115" s="116">
        <f>IFERROR(VLOOKUP(O115,'Коэфф для прайса 1 оч'!$E$32:$F$34,2,0),"")</f>
        <v>0</v>
      </c>
      <c r="Z115" s="116">
        <f>IFERROR(VLOOKUP(P115,'Коэфф для прайса 1 оч'!$E$36:$F$38,2,0),"")</f>
        <v>0.03</v>
      </c>
      <c r="AA115" s="116">
        <f>IFERROR(VLOOKUP(Q115,'Коэфф для прайса 1 оч'!$E$40:$F$43,2,0),"")</f>
        <v>-5.0000000000000001E-3</v>
      </c>
      <c r="AB115" s="117">
        <f>IFERROR(VLOOKUP(R115,'Коэфф для прайса 1 оч'!$E$45:$F$59,2,0),"")</f>
        <v>-1.4999999999999999E-2</v>
      </c>
      <c r="AC115" s="116">
        <f>IFERROR(VLOOKUP(T115,'Коэфф для прайса 1 оч'!$E$61:$F$67,2,0),"")</f>
        <v>0</v>
      </c>
      <c r="AD115" s="116">
        <f>IFERROR(VLOOKUP(U115,'Коэфф для прайса 1 оч'!$E$69:$F$82,2,0),"")</f>
        <v>-1.4E-2</v>
      </c>
      <c r="AE115" s="116">
        <f>IFERROR(VLOOKUP(PriceList[[#This Row],[Корпус]],'Коэфф для прайса 1 оч'!$I$10:$J$15,2,0),"")</f>
        <v>0</v>
      </c>
      <c r="AF115" s="95">
        <f t="shared" si="17"/>
        <v>333867</v>
      </c>
      <c r="AG115" s="96">
        <f t="shared" si="18"/>
        <v>9548596.2000000011</v>
      </c>
      <c r="AH115" s="97">
        <v>0</v>
      </c>
      <c r="AI115" s="98">
        <f t="shared" si="19"/>
        <v>333867</v>
      </c>
      <c r="AJ115" s="99">
        <f t="shared" si="20"/>
        <v>9548596.2000000011</v>
      </c>
      <c r="AK115" s="84" t="s">
        <v>71</v>
      </c>
      <c r="AL115" s="91">
        <v>0.1</v>
      </c>
      <c r="AM115" s="287">
        <f>PriceList[[#This Row],[ИТОГ Цена за кв.м, руб]]*(1+PriceList[[#This Row],[Максимальная скидка]])</f>
        <v>367253.7</v>
      </c>
      <c r="AN115" s="287">
        <f>PriceList[[#This Row],[Цена за кв.м. в CRM]]*PriceList[[#This Row],[Площадь, кв.м]]</f>
        <v>10503455.82</v>
      </c>
      <c r="AO115" s="287">
        <v>6000</v>
      </c>
      <c r="AP115" s="335">
        <f>PriceList[[#This Row],[Цена за кв.м. в CRM]]+PriceList[[#This Row],[Бронь]]</f>
        <v>373253.7</v>
      </c>
      <c r="AQ115" s="335">
        <f>PriceList[[#This Row],[Цена за кв.м. в сайт]]*PriceList[[#This Row],[Площадь, кв.м]]</f>
        <v>10675055.82</v>
      </c>
      <c r="AR115" s="84" t="str">
        <f t="shared" si="21"/>
        <v>С1-20</v>
      </c>
      <c r="AS115" s="88" t="str">
        <f t="shared" si="22"/>
        <v>Ст</v>
      </c>
      <c r="AT115" s="89">
        <f t="shared" si="23"/>
        <v>28.6</v>
      </c>
      <c r="AU115" s="99">
        <f>PriceList[[#This Row],[Цена за кв.м. в CRM]]</f>
        <v>367253.7</v>
      </c>
      <c r="AV115" s="100" t="str">
        <f t="shared" si="24"/>
        <v>Резерв</v>
      </c>
      <c r="AW115" s="99"/>
      <c r="AX115" s="342"/>
      <c r="AZ115" s="353">
        <f>(PriceList[[#This Row],[Цена за кв.м. в сайт]])+$AZ$1</f>
        <v>373753.7</v>
      </c>
      <c r="BA115" s="353">
        <f>AZ115*PriceList[[#This Row],[Площадь, кв.м]]</f>
        <v>10689355.82</v>
      </c>
      <c r="BB115" s="346">
        <f>BA115-PriceList[[#This Row],[Стоимость, руб для сбронированием]]</f>
        <v>14300</v>
      </c>
      <c r="BC115" s="14"/>
      <c r="BD115" s="345">
        <f t="shared" si="25"/>
        <v>373800</v>
      </c>
      <c r="BE115" s="353">
        <f>BD115*PriceList[[#This Row],[Площадь, кв.м]]</f>
        <v>10690680</v>
      </c>
      <c r="BF115" s="14"/>
      <c r="BG115" s="345">
        <f>BE115-$BG$1*PriceList[[#This Row],[Площадь, кв.м]]</f>
        <v>10519080</v>
      </c>
      <c r="BH115" s="353">
        <f t="shared" si="26"/>
        <v>171600</v>
      </c>
      <c r="BI115" s="345">
        <f>BG115/PriceList[[#This Row],[Площадь, кв.м]]</f>
        <v>367800</v>
      </c>
      <c r="BJ115" s="355">
        <f t="shared" si="27"/>
        <v>1.6313213703099509E-2</v>
      </c>
      <c r="BL115" s="345"/>
      <c r="BM115" s="353"/>
    </row>
    <row r="116" spans="1:65" ht="14.25" hidden="1" customHeight="1">
      <c r="A116" s="84">
        <v>200</v>
      </c>
      <c r="B116" s="84" t="s">
        <v>287</v>
      </c>
      <c r="C116" s="85">
        <v>200</v>
      </c>
      <c r="D116" s="85" t="s">
        <v>64</v>
      </c>
      <c r="E116" s="86">
        <v>6</v>
      </c>
      <c r="F116" s="84">
        <v>21</v>
      </c>
      <c r="G116" s="87">
        <v>30.49</v>
      </c>
      <c r="H116" s="88" t="s">
        <v>1</v>
      </c>
      <c r="I116" s="88" t="s">
        <v>1</v>
      </c>
      <c r="J116" s="89">
        <v>5.51</v>
      </c>
      <c r="K116" s="89">
        <f t="shared" si="14"/>
        <v>1.65</v>
      </c>
      <c r="L116" s="89">
        <f t="shared" si="15"/>
        <v>24.979999999999997</v>
      </c>
      <c r="M116" s="89">
        <f t="shared" si="16"/>
        <v>26.629999999999995</v>
      </c>
      <c r="N116" s="90" t="s">
        <v>65</v>
      </c>
      <c r="O116" s="90" t="s">
        <v>66</v>
      </c>
      <c r="P116" s="90" t="s">
        <v>67</v>
      </c>
      <c r="Q116" s="91" t="s">
        <v>68</v>
      </c>
      <c r="R116" s="92" t="s">
        <v>116</v>
      </c>
      <c r="S116" s="92" t="s">
        <v>116</v>
      </c>
      <c r="T116" s="93" t="s">
        <v>159</v>
      </c>
      <c r="U116" s="84">
        <v>42</v>
      </c>
      <c r="V116" s="94">
        <f>IFERROR(VLOOKUP(H116,'Коэфф для прайса 1 оч'!$A$3:$C$6,3,0),"")</f>
        <v>327000</v>
      </c>
      <c r="W116" s="91">
        <f>IFERROR(VLOOKUP(E116,'Коэфф для прайса 1 оч'!$A$10:$C$23,3,0),"")</f>
        <v>1.4999999999999999E-2</v>
      </c>
      <c r="X116" s="116">
        <f>IFERROR(VLOOKUP(N116,'Коэфф для прайса 1 оч'!$E$25:$F$30,2,0),"")</f>
        <v>0.04</v>
      </c>
      <c r="Y116" s="116">
        <f>IFERROR(VLOOKUP(O116,'Коэфф для прайса 1 оч'!$E$32:$F$34,2,0),"")</f>
        <v>0</v>
      </c>
      <c r="Z116" s="116">
        <f>IFERROR(VLOOKUP(P116,'Коэфф для прайса 1 оч'!$E$36:$F$38,2,0),"")</f>
        <v>0.03</v>
      </c>
      <c r="AA116" s="116">
        <f>IFERROR(VLOOKUP(Q116,'Коэфф для прайса 1 оч'!$E$40:$F$43,2,0),"")</f>
        <v>5.0000000000000001E-3</v>
      </c>
      <c r="AB116" s="117">
        <f>IFERROR(VLOOKUP(R116,'Коэфф для прайса 1 оч'!$E$45:$F$59,2,0),"")</f>
        <v>7.0000000000000007E-2</v>
      </c>
      <c r="AC116" s="116">
        <f>IFERROR(VLOOKUP(T116,'Коэфф для прайса 1 оч'!$E$61:$F$67,2,0),"")</f>
        <v>-0.01</v>
      </c>
      <c r="AD116" s="116">
        <f>IFERROR(VLOOKUP(U116,'Коэфф для прайса 1 оч'!$E$69:$F$82,2,0),"")</f>
        <v>-1.6E-2</v>
      </c>
      <c r="AE116" s="116">
        <f>IFERROR(VLOOKUP(PriceList[[#This Row],[Корпус]],'Коэфф для прайса 1 оч'!$I$10:$J$15,2,0),"")</f>
        <v>0</v>
      </c>
      <c r="AF116" s="95">
        <f t="shared" si="17"/>
        <v>370818</v>
      </c>
      <c r="AG116" s="96">
        <f t="shared" si="18"/>
        <v>11306240.82</v>
      </c>
      <c r="AH116" s="97">
        <v>0</v>
      </c>
      <c r="AI116" s="98">
        <f t="shared" si="19"/>
        <v>370818</v>
      </c>
      <c r="AJ116" s="99">
        <f t="shared" si="20"/>
        <v>11306240.82</v>
      </c>
      <c r="AK116" s="84" t="s">
        <v>71</v>
      </c>
      <c r="AL116" s="91">
        <v>0.1</v>
      </c>
      <c r="AM116" s="287">
        <f>PriceList[[#This Row],[ИТОГ Цена за кв.м, руб]]*(1+PriceList[[#This Row],[Максимальная скидка]])</f>
        <v>407899.80000000005</v>
      </c>
      <c r="AN116" s="287">
        <f>PriceList[[#This Row],[Цена за кв.м. в CRM]]*PriceList[[#This Row],[Площадь, кв.м]]</f>
        <v>12436864.902000001</v>
      </c>
      <c r="AO116" s="287">
        <v>6000</v>
      </c>
      <c r="AP116" s="335">
        <f>PriceList[[#This Row],[Цена за кв.м. в CRM]]+PriceList[[#This Row],[Бронь]]</f>
        <v>413899.80000000005</v>
      </c>
      <c r="AQ116" s="335">
        <f>PriceList[[#This Row],[Цена за кв.м. в сайт]]*PriceList[[#This Row],[Площадь, кв.м]]</f>
        <v>12619804.902000001</v>
      </c>
      <c r="AR116" s="84" t="str">
        <f t="shared" si="21"/>
        <v>С1-200</v>
      </c>
      <c r="AS116" s="88" t="str">
        <f t="shared" si="22"/>
        <v>Ст</v>
      </c>
      <c r="AT116" s="89">
        <f t="shared" si="23"/>
        <v>30.49</v>
      </c>
      <c r="AU116" s="99">
        <f>PriceList[[#This Row],[Цена за кв.м. в CRM]]</f>
        <v>407899.80000000005</v>
      </c>
      <c r="AV116" s="100" t="str">
        <f t="shared" si="24"/>
        <v>Резерв</v>
      </c>
      <c r="AW116" s="99"/>
      <c r="AX116" s="342"/>
      <c r="AZ116" s="353">
        <f>(PriceList[[#This Row],[Цена за кв.м. в сайт]])+$AZ$1</f>
        <v>414399.80000000005</v>
      </c>
      <c r="BA116" s="353">
        <f>AZ116*PriceList[[#This Row],[Площадь, кв.м]]</f>
        <v>12635049.902000001</v>
      </c>
      <c r="BB116" s="346">
        <f>BA116-PriceList[[#This Row],[Стоимость, руб для сбронированием]]</f>
        <v>15245</v>
      </c>
      <c r="BC116" s="14"/>
      <c r="BD116" s="345">
        <f t="shared" si="25"/>
        <v>414400</v>
      </c>
      <c r="BE116" s="353">
        <f>BD116*PriceList[[#This Row],[Площадь, кв.м]]</f>
        <v>12635056</v>
      </c>
      <c r="BF116" s="14"/>
      <c r="BG116" s="345">
        <f>BE116-$BG$1*PriceList[[#This Row],[Площадь, кв.м]]</f>
        <v>12452116</v>
      </c>
      <c r="BH116" s="353">
        <f t="shared" si="26"/>
        <v>182940</v>
      </c>
      <c r="BI116" s="345">
        <f>BG116/PriceList[[#This Row],[Площадь, кв.м]]</f>
        <v>408400</v>
      </c>
      <c r="BJ116" s="355">
        <f t="shared" si="27"/>
        <v>1.4691478942213516E-2</v>
      </c>
      <c r="BL116" s="345"/>
      <c r="BM116" s="353"/>
    </row>
    <row r="117" spans="1:65" ht="14.25" hidden="1" customHeight="1">
      <c r="A117" s="84">
        <v>201</v>
      </c>
      <c r="B117" s="84" t="s">
        <v>288</v>
      </c>
      <c r="C117" s="85">
        <v>201</v>
      </c>
      <c r="D117" s="85" t="s">
        <v>64</v>
      </c>
      <c r="E117" s="86">
        <v>6</v>
      </c>
      <c r="F117" s="84">
        <v>22</v>
      </c>
      <c r="G117" s="87">
        <v>30.5</v>
      </c>
      <c r="H117" s="88" t="s">
        <v>1</v>
      </c>
      <c r="I117" s="88" t="s">
        <v>1</v>
      </c>
      <c r="J117" s="89">
        <v>5.51</v>
      </c>
      <c r="K117" s="89">
        <f t="shared" si="14"/>
        <v>1.65</v>
      </c>
      <c r="L117" s="89">
        <f t="shared" si="15"/>
        <v>24.990000000000002</v>
      </c>
      <c r="M117" s="89">
        <f t="shared" si="16"/>
        <v>26.64</v>
      </c>
      <c r="N117" s="90" t="s">
        <v>65</v>
      </c>
      <c r="O117" s="90" t="s">
        <v>66</v>
      </c>
      <c r="P117" s="90" t="s">
        <v>67</v>
      </c>
      <c r="Q117" s="91" t="s">
        <v>68</v>
      </c>
      <c r="R117" s="92" t="s">
        <v>116</v>
      </c>
      <c r="S117" s="92" t="s">
        <v>116</v>
      </c>
      <c r="T117" s="93" t="s">
        <v>73</v>
      </c>
      <c r="U117" s="84">
        <v>42</v>
      </c>
      <c r="V117" s="94">
        <f>IFERROR(VLOOKUP(H117,'Коэфф для прайса 1 оч'!$A$3:$C$6,3,0),"")</f>
        <v>327000</v>
      </c>
      <c r="W117" s="91">
        <f>IFERROR(VLOOKUP(E117,'Коэфф для прайса 1 оч'!$A$10:$C$23,3,0),"")</f>
        <v>1.4999999999999999E-2</v>
      </c>
      <c r="X117" s="116">
        <f>IFERROR(VLOOKUP(N117,'Коэфф для прайса 1 оч'!$E$25:$F$30,2,0),"")</f>
        <v>0.04</v>
      </c>
      <c r="Y117" s="116">
        <f>IFERROR(VLOOKUP(O117,'Коэфф для прайса 1 оч'!$E$32:$F$34,2,0),"")</f>
        <v>0</v>
      </c>
      <c r="Z117" s="116">
        <f>IFERROR(VLOOKUP(P117,'Коэфф для прайса 1 оч'!$E$36:$F$38,2,0),"")</f>
        <v>0.03</v>
      </c>
      <c r="AA117" s="116">
        <f>IFERROR(VLOOKUP(Q117,'Коэфф для прайса 1 оч'!$E$40:$F$43,2,0),"")</f>
        <v>5.0000000000000001E-3</v>
      </c>
      <c r="AB117" s="117">
        <f>IFERROR(VLOOKUP(R117,'Коэфф для прайса 1 оч'!$E$45:$F$59,2,0),"")</f>
        <v>7.0000000000000007E-2</v>
      </c>
      <c r="AC117" s="116">
        <f>IFERROR(VLOOKUP(T117,'Коэфф для прайса 1 оч'!$E$61:$F$67,2,0),"")</f>
        <v>0</v>
      </c>
      <c r="AD117" s="116">
        <f>IFERROR(VLOOKUP(U117,'Коэфф для прайса 1 оч'!$E$69:$F$82,2,0),"")</f>
        <v>-1.6E-2</v>
      </c>
      <c r="AE117" s="116">
        <f>IFERROR(VLOOKUP(PriceList[[#This Row],[Корпус]],'Коэфф для прайса 1 оч'!$I$10:$J$15,2,0),"")</f>
        <v>0</v>
      </c>
      <c r="AF117" s="95">
        <f t="shared" si="17"/>
        <v>374088</v>
      </c>
      <c r="AG117" s="96">
        <f t="shared" si="18"/>
        <v>11409684</v>
      </c>
      <c r="AH117" s="97">
        <v>0</v>
      </c>
      <c r="AI117" s="98">
        <f t="shared" si="19"/>
        <v>374088</v>
      </c>
      <c r="AJ117" s="99">
        <f t="shared" si="20"/>
        <v>11409684</v>
      </c>
      <c r="AK117" s="84" t="s">
        <v>71</v>
      </c>
      <c r="AL117" s="91">
        <v>0.1</v>
      </c>
      <c r="AM117" s="287">
        <f>PriceList[[#This Row],[ИТОГ Цена за кв.м, руб]]*(1+PriceList[[#This Row],[Максимальная скидка]])</f>
        <v>411496.80000000005</v>
      </c>
      <c r="AN117" s="287">
        <f>PriceList[[#This Row],[Цена за кв.м. в CRM]]*PriceList[[#This Row],[Площадь, кв.м]]</f>
        <v>12550652.400000002</v>
      </c>
      <c r="AO117" s="287">
        <v>6000</v>
      </c>
      <c r="AP117" s="335">
        <f>PriceList[[#This Row],[Цена за кв.м. в CRM]]+PriceList[[#This Row],[Бронь]]</f>
        <v>417496.80000000005</v>
      </c>
      <c r="AQ117" s="335">
        <f>PriceList[[#This Row],[Цена за кв.м. в сайт]]*PriceList[[#This Row],[Площадь, кв.м]]</f>
        <v>12733652.400000002</v>
      </c>
      <c r="AR117" s="84" t="str">
        <f t="shared" si="21"/>
        <v>С1-201</v>
      </c>
      <c r="AS117" s="88" t="str">
        <f t="shared" si="22"/>
        <v>Ст</v>
      </c>
      <c r="AT117" s="89">
        <f t="shared" si="23"/>
        <v>30.5</v>
      </c>
      <c r="AU117" s="99">
        <f>PriceList[[#This Row],[Цена за кв.м. в CRM]]</f>
        <v>411496.80000000005</v>
      </c>
      <c r="AV117" s="100" t="str">
        <f t="shared" si="24"/>
        <v>Резерв</v>
      </c>
      <c r="AW117" s="99"/>
      <c r="AX117" s="342"/>
      <c r="AZ117" s="353">
        <f>(PriceList[[#This Row],[Цена за кв.м. в сайт]])+$AZ$1</f>
        <v>417996.80000000005</v>
      </c>
      <c r="BA117" s="353">
        <f>AZ117*PriceList[[#This Row],[Площадь, кв.м]]</f>
        <v>12748902.400000002</v>
      </c>
      <c r="BB117" s="346">
        <f>BA117-PriceList[[#This Row],[Стоимость, руб для сбронированием]]</f>
        <v>15250</v>
      </c>
      <c r="BC117" s="14"/>
      <c r="BD117" s="345">
        <f t="shared" si="25"/>
        <v>418000</v>
      </c>
      <c r="BE117" s="353">
        <f>BD117*PriceList[[#This Row],[Площадь, кв.м]]</f>
        <v>12749000</v>
      </c>
      <c r="BF117" s="14"/>
      <c r="BG117" s="345">
        <f>BE117-$BG$1*PriceList[[#This Row],[Площадь, кв.м]]</f>
        <v>12566000</v>
      </c>
      <c r="BH117" s="353">
        <f t="shared" si="26"/>
        <v>183000</v>
      </c>
      <c r="BI117" s="345">
        <f>BG117/PriceList[[#This Row],[Площадь, кв.м]]</f>
        <v>412000</v>
      </c>
      <c r="BJ117" s="355">
        <f t="shared" si="27"/>
        <v>1.4563106796116505E-2</v>
      </c>
      <c r="BL117" s="345"/>
      <c r="BM117" s="353"/>
    </row>
    <row r="118" spans="1:65" ht="14.25" hidden="1" customHeight="1">
      <c r="A118" s="84">
        <v>202</v>
      </c>
      <c r="B118" s="84" t="s">
        <v>289</v>
      </c>
      <c r="C118" s="85">
        <v>202</v>
      </c>
      <c r="D118" s="85" t="s">
        <v>64</v>
      </c>
      <c r="E118" s="86">
        <v>6</v>
      </c>
      <c r="F118" s="84">
        <v>23</v>
      </c>
      <c r="G118" s="87">
        <v>30.49</v>
      </c>
      <c r="H118" s="88" t="s">
        <v>1</v>
      </c>
      <c r="I118" s="88" t="s">
        <v>1</v>
      </c>
      <c r="J118" s="89">
        <v>5.51</v>
      </c>
      <c r="K118" s="89">
        <f t="shared" si="14"/>
        <v>1.65</v>
      </c>
      <c r="L118" s="89">
        <f t="shared" si="15"/>
        <v>24.979999999999997</v>
      </c>
      <c r="M118" s="89">
        <f t="shared" si="16"/>
        <v>26.629999999999995</v>
      </c>
      <c r="N118" s="90" t="s">
        <v>65</v>
      </c>
      <c r="O118" s="90" t="s">
        <v>66</v>
      </c>
      <c r="P118" s="90" t="s">
        <v>67</v>
      </c>
      <c r="Q118" s="91" t="s">
        <v>68</v>
      </c>
      <c r="R118" s="92" t="s">
        <v>116</v>
      </c>
      <c r="S118" s="92" t="s">
        <v>116</v>
      </c>
      <c r="T118" s="93" t="s">
        <v>73</v>
      </c>
      <c r="U118" s="84">
        <v>42</v>
      </c>
      <c r="V118" s="94">
        <f>IFERROR(VLOOKUP(H118,'Коэфф для прайса 1 оч'!$A$3:$C$6,3,0),"")</f>
        <v>327000</v>
      </c>
      <c r="W118" s="91">
        <f>IFERROR(VLOOKUP(E118,'Коэфф для прайса 1 оч'!$A$10:$C$23,3,0),"")</f>
        <v>1.4999999999999999E-2</v>
      </c>
      <c r="X118" s="116">
        <f>IFERROR(VLOOKUP(N118,'Коэфф для прайса 1 оч'!$E$25:$F$30,2,0),"")</f>
        <v>0.04</v>
      </c>
      <c r="Y118" s="116">
        <f>IFERROR(VLOOKUP(O118,'Коэфф для прайса 1 оч'!$E$32:$F$34,2,0),"")</f>
        <v>0</v>
      </c>
      <c r="Z118" s="116">
        <f>IFERROR(VLOOKUP(P118,'Коэфф для прайса 1 оч'!$E$36:$F$38,2,0),"")</f>
        <v>0.03</v>
      </c>
      <c r="AA118" s="116">
        <f>IFERROR(VLOOKUP(Q118,'Коэфф для прайса 1 оч'!$E$40:$F$43,2,0),"")</f>
        <v>5.0000000000000001E-3</v>
      </c>
      <c r="AB118" s="117">
        <f>IFERROR(VLOOKUP(R118,'Коэфф для прайса 1 оч'!$E$45:$F$59,2,0),"")</f>
        <v>7.0000000000000007E-2</v>
      </c>
      <c r="AC118" s="116">
        <f>IFERROR(VLOOKUP(T118,'Коэфф для прайса 1 оч'!$E$61:$F$67,2,0),"")</f>
        <v>0</v>
      </c>
      <c r="AD118" s="116">
        <f>IFERROR(VLOOKUP(U118,'Коэфф для прайса 1 оч'!$E$69:$F$82,2,0),"")</f>
        <v>-1.6E-2</v>
      </c>
      <c r="AE118" s="116">
        <f>IFERROR(VLOOKUP(PriceList[[#This Row],[Корпус]],'Коэфф для прайса 1 оч'!$I$10:$J$15,2,0),"")</f>
        <v>0</v>
      </c>
      <c r="AF118" s="95">
        <f t="shared" si="17"/>
        <v>374088</v>
      </c>
      <c r="AG118" s="96">
        <f t="shared" si="18"/>
        <v>11405943.119999999</v>
      </c>
      <c r="AH118" s="97">
        <v>0</v>
      </c>
      <c r="AI118" s="98">
        <f t="shared" si="19"/>
        <v>374088</v>
      </c>
      <c r="AJ118" s="99">
        <f t="shared" si="20"/>
        <v>11405943.119999999</v>
      </c>
      <c r="AK118" s="84" t="s">
        <v>71</v>
      </c>
      <c r="AL118" s="91">
        <v>0.1</v>
      </c>
      <c r="AM118" s="287">
        <f>PriceList[[#This Row],[ИТОГ Цена за кв.м, руб]]*(1+PriceList[[#This Row],[Максимальная скидка]])</f>
        <v>411496.80000000005</v>
      </c>
      <c r="AN118" s="287">
        <f>PriceList[[#This Row],[Цена за кв.м. в CRM]]*PriceList[[#This Row],[Площадь, кв.м]]</f>
        <v>12546537.432</v>
      </c>
      <c r="AO118" s="287">
        <v>6000</v>
      </c>
      <c r="AP118" s="335">
        <f>PriceList[[#This Row],[Цена за кв.м. в CRM]]+PriceList[[#This Row],[Бронь]]</f>
        <v>417496.80000000005</v>
      </c>
      <c r="AQ118" s="335">
        <f>PriceList[[#This Row],[Цена за кв.м. в сайт]]*PriceList[[#This Row],[Площадь, кв.м]]</f>
        <v>12729477.432</v>
      </c>
      <c r="AR118" s="84" t="str">
        <f t="shared" si="21"/>
        <v>С1-202</v>
      </c>
      <c r="AS118" s="88" t="str">
        <f t="shared" si="22"/>
        <v>Ст</v>
      </c>
      <c r="AT118" s="89">
        <f t="shared" si="23"/>
        <v>30.49</v>
      </c>
      <c r="AU118" s="99">
        <f>PriceList[[#This Row],[Цена за кв.м. в CRM]]</f>
        <v>411496.80000000005</v>
      </c>
      <c r="AV118" s="100" t="str">
        <f t="shared" si="24"/>
        <v>Резерв</v>
      </c>
      <c r="AW118" s="99"/>
      <c r="AX118" s="342"/>
      <c r="AZ118" s="353">
        <f>(PriceList[[#This Row],[Цена за кв.м. в сайт]])+$AZ$1</f>
        <v>417996.80000000005</v>
      </c>
      <c r="BA118" s="353">
        <f>AZ118*PriceList[[#This Row],[Площадь, кв.м]]</f>
        <v>12744722.432</v>
      </c>
      <c r="BB118" s="346">
        <f>BA118-PriceList[[#This Row],[Стоимость, руб для сбронированием]]</f>
        <v>15245</v>
      </c>
      <c r="BC118" s="14"/>
      <c r="BD118" s="345">
        <f t="shared" si="25"/>
        <v>418000</v>
      </c>
      <c r="BE118" s="353">
        <f>BD118*PriceList[[#This Row],[Площадь, кв.м]]</f>
        <v>12744820</v>
      </c>
      <c r="BF118" s="14"/>
      <c r="BG118" s="345">
        <f>BE118-$BG$1*PriceList[[#This Row],[Площадь, кв.м]]</f>
        <v>12561880</v>
      </c>
      <c r="BH118" s="353">
        <f t="shared" si="26"/>
        <v>182940</v>
      </c>
      <c r="BI118" s="345">
        <f>BG118/PriceList[[#This Row],[Площадь, кв.м]]</f>
        <v>412000</v>
      </c>
      <c r="BJ118" s="355">
        <f t="shared" si="27"/>
        <v>1.4563106796116505E-2</v>
      </c>
      <c r="BL118" s="345"/>
      <c r="BM118" s="353"/>
    </row>
    <row r="119" spans="1:65" ht="14.25" hidden="1" customHeight="1">
      <c r="A119" s="84">
        <v>203</v>
      </c>
      <c r="B119" s="84" t="s">
        <v>290</v>
      </c>
      <c r="C119" s="85">
        <v>203</v>
      </c>
      <c r="D119" s="85" t="s">
        <v>64</v>
      </c>
      <c r="E119" s="86">
        <v>6</v>
      </c>
      <c r="F119" s="84">
        <v>24</v>
      </c>
      <c r="G119" s="87">
        <v>30.25</v>
      </c>
      <c r="H119" s="88" t="s">
        <v>1</v>
      </c>
      <c r="I119" s="88" t="s">
        <v>1</v>
      </c>
      <c r="J119" s="89">
        <v>5.51</v>
      </c>
      <c r="K119" s="89">
        <f t="shared" si="14"/>
        <v>1.65</v>
      </c>
      <c r="L119" s="89">
        <f t="shared" si="15"/>
        <v>24.740000000000002</v>
      </c>
      <c r="M119" s="89">
        <f t="shared" si="16"/>
        <v>26.39</v>
      </c>
      <c r="N119" s="90" t="s">
        <v>65</v>
      </c>
      <c r="O119" s="90" t="s">
        <v>66</v>
      </c>
      <c r="P119" s="90" t="s">
        <v>67</v>
      </c>
      <c r="Q119" s="91" t="s">
        <v>68</v>
      </c>
      <c r="R119" s="92" t="s">
        <v>116</v>
      </c>
      <c r="S119" s="92" t="s">
        <v>116</v>
      </c>
      <c r="T119" s="93" t="s">
        <v>73</v>
      </c>
      <c r="U119" s="84">
        <v>42</v>
      </c>
      <c r="V119" s="94">
        <f>IFERROR(VLOOKUP(H119,'Коэфф для прайса 1 оч'!$A$3:$C$6,3,0),"")</f>
        <v>327000</v>
      </c>
      <c r="W119" s="91">
        <f>IFERROR(VLOOKUP(E119,'Коэфф для прайса 1 оч'!$A$10:$C$23,3,0),"")</f>
        <v>1.4999999999999999E-2</v>
      </c>
      <c r="X119" s="116">
        <f>IFERROR(VLOOKUP(N119,'Коэфф для прайса 1 оч'!$E$25:$F$30,2,0),"")</f>
        <v>0.04</v>
      </c>
      <c r="Y119" s="116">
        <f>IFERROR(VLOOKUP(O119,'Коэфф для прайса 1 оч'!$E$32:$F$34,2,0),"")</f>
        <v>0</v>
      </c>
      <c r="Z119" s="116">
        <f>IFERROR(VLOOKUP(P119,'Коэфф для прайса 1 оч'!$E$36:$F$38,2,0),"")</f>
        <v>0.03</v>
      </c>
      <c r="AA119" s="116">
        <f>IFERROR(VLOOKUP(Q119,'Коэфф для прайса 1 оч'!$E$40:$F$43,2,0),"")</f>
        <v>5.0000000000000001E-3</v>
      </c>
      <c r="AB119" s="117">
        <f>IFERROR(VLOOKUP(R119,'Коэфф для прайса 1 оч'!$E$45:$F$59,2,0),"")</f>
        <v>7.0000000000000007E-2</v>
      </c>
      <c r="AC119" s="116">
        <f>IFERROR(VLOOKUP(T119,'Коэфф для прайса 1 оч'!$E$61:$F$67,2,0),"")</f>
        <v>0</v>
      </c>
      <c r="AD119" s="116">
        <f>IFERROR(VLOOKUP(U119,'Коэфф для прайса 1 оч'!$E$69:$F$82,2,0),"")</f>
        <v>-1.6E-2</v>
      </c>
      <c r="AE119" s="116">
        <f>IFERROR(VLOOKUP(PriceList[[#This Row],[Корпус]],'Коэфф для прайса 1 оч'!$I$10:$J$15,2,0),"")</f>
        <v>0</v>
      </c>
      <c r="AF119" s="95">
        <f t="shared" si="17"/>
        <v>374088</v>
      </c>
      <c r="AG119" s="96">
        <f t="shared" si="18"/>
        <v>11316162</v>
      </c>
      <c r="AH119" s="97">
        <v>0</v>
      </c>
      <c r="AI119" s="98">
        <f t="shared" si="19"/>
        <v>374088</v>
      </c>
      <c r="AJ119" s="99">
        <f t="shared" si="20"/>
        <v>11316162</v>
      </c>
      <c r="AK119" s="84" t="s">
        <v>71</v>
      </c>
      <c r="AL119" s="91">
        <v>0.1</v>
      </c>
      <c r="AM119" s="287">
        <f>PriceList[[#This Row],[ИТОГ Цена за кв.м, руб]]*(1+PriceList[[#This Row],[Максимальная скидка]])</f>
        <v>411496.80000000005</v>
      </c>
      <c r="AN119" s="287">
        <f>PriceList[[#This Row],[Цена за кв.м. в CRM]]*PriceList[[#This Row],[Площадь, кв.м]]</f>
        <v>12447778.200000001</v>
      </c>
      <c r="AO119" s="287">
        <v>6000</v>
      </c>
      <c r="AP119" s="335">
        <f>PriceList[[#This Row],[Цена за кв.м. в CRM]]+PriceList[[#This Row],[Бронь]]</f>
        <v>417496.80000000005</v>
      </c>
      <c r="AQ119" s="335">
        <f>PriceList[[#This Row],[Цена за кв.м. в сайт]]*PriceList[[#This Row],[Площадь, кв.м]]</f>
        <v>12629278.200000001</v>
      </c>
      <c r="AR119" s="84" t="str">
        <f t="shared" si="21"/>
        <v>С1-203</v>
      </c>
      <c r="AS119" s="88" t="str">
        <f t="shared" si="22"/>
        <v>Ст</v>
      </c>
      <c r="AT119" s="89">
        <f t="shared" si="23"/>
        <v>30.25</v>
      </c>
      <c r="AU119" s="99">
        <f>PriceList[[#This Row],[Цена за кв.м. в CRM]]</f>
        <v>411496.80000000005</v>
      </c>
      <c r="AV119" s="100" t="str">
        <f t="shared" si="24"/>
        <v>Резерв</v>
      </c>
      <c r="AW119" s="99"/>
      <c r="AX119" s="342"/>
      <c r="AZ119" s="353">
        <f>(PriceList[[#This Row],[Цена за кв.м. в сайт]])+$AZ$1</f>
        <v>417996.80000000005</v>
      </c>
      <c r="BA119" s="353">
        <f>AZ119*PriceList[[#This Row],[Площадь, кв.м]]</f>
        <v>12644403.200000001</v>
      </c>
      <c r="BB119" s="346">
        <f>BA119-PriceList[[#This Row],[Стоимость, руб для сбронированием]]</f>
        <v>15125</v>
      </c>
      <c r="BC119" s="14"/>
      <c r="BD119" s="345">
        <f t="shared" si="25"/>
        <v>418000</v>
      </c>
      <c r="BE119" s="353">
        <f>BD119*PriceList[[#This Row],[Площадь, кв.м]]</f>
        <v>12644500</v>
      </c>
      <c r="BF119" s="14"/>
      <c r="BG119" s="345">
        <f>BE119-$BG$1*PriceList[[#This Row],[Площадь, кв.м]]</f>
        <v>12463000</v>
      </c>
      <c r="BH119" s="353">
        <f t="shared" si="26"/>
        <v>181500</v>
      </c>
      <c r="BI119" s="345">
        <f>BG119/PriceList[[#This Row],[Площадь, кв.м]]</f>
        <v>412000</v>
      </c>
      <c r="BJ119" s="355">
        <f t="shared" si="27"/>
        <v>1.4563106796116505E-2</v>
      </c>
      <c r="BL119" s="345"/>
      <c r="BM119" s="353"/>
    </row>
    <row r="120" spans="1:65" ht="14.25" hidden="1" customHeight="1">
      <c r="A120" s="84">
        <v>204</v>
      </c>
      <c r="B120" s="84" t="s">
        <v>291</v>
      </c>
      <c r="C120" s="85">
        <v>204</v>
      </c>
      <c r="D120" s="85" t="s">
        <v>64</v>
      </c>
      <c r="E120" s="86">
        <v>6</v>
      </c>
      <c r="F120" s="84">
        <v>25</v>
      </c>
      <c r="G120" s="87">
        <v>30.08</v>
      </c>
      <c r="H120" s="88" t="s">
        <v>1</v>
      </c>
      <c r="I120" s="88" t="s">
        <v>1</v>
      </c>
      <c r="J120" s="89">
        <v>5.34</v>
      </c>
      <c r="K120" s="89">
        <f t="shared" si="14"/>
        <v>1.6</v>
      </c>
      <c r="L120" s="89">
        <f t="shared" si="15"/>
        <v>24.74</v>
      </c>
      <c r="M120" s="89">
        <f t="shared" si="16"/>
        <v>26.34</v>
      </c>
      <c r="N120" s="90" t="s">
        <v>65</v>
      </c>
      <c r="O120" s="90" t="s">
        <v>66</v>
      </c>
      <c r="P120" s="90" t="s">
        <v>67</v>
      </c>
      <c r="Q120" s="91" t="s">
        <v>68</v>
      </c>
      <c r="R120" s="92" t="s">
        <v>116</v>
      </c>
      <c r="S120" s="92" t="s">
        <v>116</v>
      </c>
      <c r="T120" s="93" t="s">
        <v>73</v>
      </c>
      <c r="U120" s="84">
        <v>42</v>
      </c>
      <c r="V120" s="94">
        <f>IFERROR(VLOOKUP(H120,'Коэфф для прайса 1 оч'!$A$3:$C$6,3,0),"")</f>
        <v>327000</v>
      </c>
      <c r="W120" s="91">
        <f>IFERROR(VLOOKUP(E120,'Коэфф для прайса 1 оч'!$A$10:$C$23,3,0),"")</f>
        <v>1.4999999999999999E-2</v>
      </c>
      <c r="X120" s="116">
        <f>IFERROR(VLOOKUP(N120,'Коэфф для прайса 1 оч'!$E$25:$F$30,2,0),"")</f>
        <v>0.04</v>
      </c>
      <c r="Y120" s="116">
        <f>IFERROR(VLOOKUP(O120,'Коэфф для прайса 1 оч'!$E$32:$F$34,2,0),"")</f>
        <v>0</v>
      </c>
      <c r="Z120" s="116">
        <f>IFERROR(VLOOKUP(P120,'Коэфф для прайса 1 оч'!$E$36:$F$38,2,0),"")</f>
        <v>0.03</v>
      </c>
      <c r="AA120" s="116">
        <f>IFERROR(VLOOKUP(Q120,'Коэфф для прайса 1 оч'!$E$40:$F$43,2,0),"")</f>
        <v>5.0000000000000001E-3</v>
      </c>
      <c r="AB120" s="117">
        <f>IFERROR(VLOOKUP(R120,'Коэфф для прайса 1 оч'!$E$45:$F$59,2,0),"")</f>
        <v>7.0000000000000007E-2</v>
      </c>
      <c r="AC120" s="116">
        <f>IFERROR(VLOOKUP(T120,'Коэфф для прайса 1 оч'!$E$61:$F$67,2,0),"")</f>
        <v>0</v>
      </c>
      <c r="AD120" s="116">
        <f>IFERROR(VLOOKUP(U120,'Коэфф для прайса 1 оч'!$E$69:$F$82,2,0),"")</f>
        <v>-1.6E-2</v>
      </c>
      <c r="AE120" s="116">
        <f>IFERROR(VLOOKUP(PriceList[[#This Row],[Корпус]],'Коэфф для прайса 1 оч'!$I$10:$J$15,2,0),"")</f>
        <v>0</v>
      </c>
      <c r="AF120" s="95">
        <f t="shared" si="17"/>
        <v>374088</v>
      </c>
      <c r="AG120" s="96">
        <f t="shared" si="18"/>
        <v>11252567.039999999</v>
      </c>
      <c r="AH120" s="97">
        <v>0</v>
      </c>
      <c r="AI120" s="98">
        <f t="shared" si="19"/>
        <v>374088</v>
      </c>
      <c r="AJ120" s="99">
        <f t="shared" si="20"/>
        <v>11252567.039999999</v>
      </c>
      <c r="AK120" s="84" t="s">
        <v>71</v>
      </c>
      <c r="AL120" s="91">
        <v>0.1</v>
      </c>
      <c r="AM120" s="287">
        <f>PriceList[[#This Row],[ИТОГ Цена за кв.м, руб]]*(1+PriceList[[#This Row],[Максимальная скидка]])</f>
        <v>411496.80000000005</v>
      </c>
      <c r="AN120" s="287">
        <f>PriceList[[#This Row],[Цена за кв.м. в CRM]]*PriceList[[#This Row],[Площадь, кв.м]]</f>
        <v>12377823.744000001</v>
      </c>
      <c r="AO120" s="287">
        <v>6000</v>
      </c>
      <c r="AP120" s="335">
        <f>PriceList[[#This Row],[Цена за кв.м. в CRM]]+PriceList[[#This Row],[Бронь]]</f>
        <v>417496.80000000005</v>
      </c>
      <c r="AQ120" s="335">
        <f>PriceList[[#This Row],[Цена за кв.м. в сайт]]*PriceList[[#This Row],[Площадь, кв.м]]</f>
        <v>12558303.744000001</v>
      </c>
      <c r="AR120" s="84" t="str">
        <f t="shared" si="21"/>
        <v>С1-204</v>
      </c>
      <c r="AS120" s="88" t="str">
        <f t="shared" si="22"/>
        <v>Ст</v>
      </c>
      <c r="AT120" s="89">
        <f t="shared" si="23"/>
        <v>30.08</v>
      </c>
      <c r="AU120" s="99">
        <f>PriceList[[#This Row],[Цена за кв.м. в CRM]]</f>
        <v>411496.80000000005</v>
      </c>
      <c r="AV120" s="100" t="str">
        <f t="shared" si="24"/>
        <v>Резерв</v>
      </c>
      <c r="AW120" s="99"/>
      <c r="AX120" s="342"/>
      <c r="AZ120" s="353">
        <f>(PriceList[[#This Row],[Цена за кв.м. в сайт]])+$AZ$1</f>
        <v>417996.80000000005</v>
      </c>
      <c r="BA120" s="353">
        <f>AZ120*PriceList[[#This Row],[Площадь, кв.м]]</f>
        <v>12573343.744000001</v>
      </c>
      <c r="BB120" s="346">
        <f>BA120-PriceList[[#This Row],[Стоимость, руб для сбронированием]]</f>
        <v>15040</v>
      </c>
      <c r="BC120" s="14"/>
      <c r="BD120" s="345">
        <f t="shared" si="25"/>
        <v>418000</v>
      </c>
      <c r="BE120" s="353">
        <f>BD120*PriceList[[#This Row],[Площадь, кв.м]]</f>
        <v>12573440</v>
      </c>
      <c r="BF120" s="14"/>
      <c r="BG120" s="345">
        <f>BE120-$BG$1*PriceList[[#This Row],[Площадь, кв.м]]</f>
        <v>12392960</v>
      </c>
      <c r="BH120" s="353">
        <f t="shared" si="26"/>
        <v>180480</v>
      </c>
      <c r="BI120" s="345">
        <f>BG120/PriceList[[#This Row],[Площадь, кв.м]]</f>
        <v>412000</v>
      </c>
      <c r="BJ120" s="355">
        <f t="shared" si="27"/>
        <v>1.4563106796116505E-2</v>
      </c>
      <c r="BL120" s="345"/>
      <c r="BM120" s="353"/>
    </row>
    <row r="121" spans="1:65" ht="14.25" hidden="1" customHeight="1">
      <c r="A121" s="84">
        <v>205</v>
      </c>
      <c r="B121" s="84" t="s">
        <v>292</v>
      </c>
      <c r="C121" s="85">
        <v>205</v>
      </c>
      <c r="D121" s="85" t="s">
        <v>64</v>
      </c>
      <c r="E121" s="86">
        <v>6</v>
      </c>
      <c r="F121" s="84">
        <v>26</v>
      </c>
      <c r="G121" s="87">
        <v>53.42</v>
      </c>
      <c r="H121" s="88" t="s">
        <v>2</v>
      </c>
      <c r="I121" s="88" t="s">
        <v>19</v>
      </c>
      <c r="J121" s="89">
        <v>4.7699999999999996</v>
      </c>
      <c r="K121" s="89">
        <f t="shared" si="14"/>
        <v>1.43</v>
      </c>
      <c r="L121" s="89">
        <f t="shared" si="15"/>
        <v>48.650000000000006</v>
      </c>
      <c r="M121" s="89">
        <f t="shared" si="16"/>
        <v>50.080000000000005</v>
      </c>
      <c r="N121" s="90" t="s">
        <v>82</v>
      </c>
      <c r="O121" s="90" t="s">
        <v>66</v>
      </c>
      <c r="P121" s="90" t="s">
        <v>67</v>
      </c>
      <c r="Q121" s="91" t="s">
        <v>94</v>
      </c>
      <c r="R121" s="92" t="s">
        <v>116</v>
      </c>
      <c r="S121" s="92" t="s">
        <v>116</v>
      </c>
      <c r="T121" s="93" t="s">
        <v>73</v>
      </c>
      <c r="U121" s="84">
        <v>42</v>
      </c>
      <c r="V121" s="94">
        <f>IFERROR(VLOOKUP(H121,'Коэфф для прайса 1 оч'!$A$3:$C$6,3,0),"")</f>
        <v>313920</v>
      </c>
      <c r="W121" s="91">
        <f>IFERROR(VLOOKUP(E121,'Коэфф для прайса 1 оч'!$A$10:$C$23,3,0),"")</f>
        <v>1.4999999999999999E-2</v>
      </c>
      <c r="X121" s="116">
        <f>IFERROR(VLOOKUP(N121,'Коэфф для прайса 1 оч'!$E$25:$F$30,2,0),"")</f>
        <v>-0.01</v>
      </c>
      <c r="Y121" s="116">
        <f>IFERROR(VLOOKUP(O121,'Коэфф для прайса 1 оч'!$E$32:$F$34,2,0),"")</f>
        <v>0</v>
      </c>
      <c r="Z121" s="116">
        <f>IFERROR(VLOOKUP(P121,'Коэфф для прайса 1 оч'!$E$36:$F$38,2,0),"")</f>
        <v>0.03</v>
      </c>
      <c r="AA121" s="116">
        <f>IFERROR(VLOOKUP(Q121,'Коэфф для прайса 1 оч'!$E$40:$F$43,2,0),"")</f>
        <v>0</v>
      </c>
      <c r="AB121" s="117">
        <f>IFERROR(VLOOKUP(R121,'Коэфф для прайса 1 оч'!$E$45:$F$59,2,0),"")</f>
        <v>7.0000000000000007E-2</v>
      </c>
      <c r="AC121" s="116">
        <f>IFERROR(VLOOKUP(T121,'Коэфф для прайса 1 оч'!$E$61:$F$67,2,0),"")</f>
        <v>0</v>
      </c>
      <c r="AD121" s="116">
        <f>IFERROR(VLOOKUP(U121,'Коэфф для прайса 1 оч'!$E$69:$F$82,2,0),"")</f>
        <v>-1.6E-2</v>
      </c>
      <c r="AE121" s="116">
        <f>IFERROR(VLOOKUP(PriceList[[#This Row],[Корпус]],'Коэфф для прайса 1 оч'!$I$10:$J$15,2,0),"")</f>
        <v>0</v>
      </c>
      <c r="AF121" s="95">
        <f t="shared" si="17"/>
        <v>341858.88</v>
      </c>
      <c r="AG121" s="96">
        <f t="shared" si="18"/>
        <v>18262101.369600002</v>
      </c>
      <c r="AH121" s="97">
        <v>0</v>
      </c>
      <c r="AI121" s="98">
        <f t="shared" si="19"/>
        <v>341858.88</v>
      </c>
      <c r="AJ121" s="99">
        <f t="shared" si="20"/>
        <v>18262101.369600002</v>
      </c>
      <c r="AK121" s="84" t="s">
        <v>71</v>
      </c>
      <c r="AL121" s="91">
        <v>0.1</v>
      </c>
      <c r="AM121" s="287">
        <f>PriceList[[#This Row],[ИТОГ Цена за кв.м, руб]]*(1+PriceList[[#This Row],[Максимальная скидка]])</f>
        <v>376044.76800000004</v>
      </c>
      <c r="AN121" s="287">
        <f>PriceList[[#This Row],[Цена за кв.м. в CRM]]*PriceList[[#This Row],[Площадь, кв.м]]</f>
        <v>20088311.506560002</v>
      </c>
      <c r="AO121" s="287">
        <v>6000</v>
      </c>
      <c r="AP121" s="335">
        <f>PriceList[[#This Row],[Цена за кв.м. в CRM]]+PriceList[[#This Row],[Бронь]]</f>
        <v>382044.76800000004</v>
      </c>
      <c r="AQ121" s="335">
        <f>PriceList[[#This Row],[Цена за кв.м. в сайт]]*PriceList[[#This Row],[Площадь, кв.м]]</f>
        <v>20408831.506560002</v>
      </c>
      <c r="AR121" s="84" t="str">
        <f t="shared" si="21"/>
        <v>С1-205</v>
      </c>
      <c r="AS121" s="88" t="str">
        <f t="shared" si="22"/>
        <v>1К</v>
      </c>
      <c r="AT121" s="89">
        <f t="shared" si="23"/>
        <v>53.42</v>
      </c>
      <c r="AU121" s="99">
        <f>PriceList[[#This Row],[Цена за кв.м. в CRM]]</f>
        <v>376044.76800000004</v>
      </c>
      <c r="AV121" s="100" t="str">
        <f t="shared" si="24"/>
        <v>Резерв</v>
      </c>
      <c r="AW121" s="99"/>
      <c r="AX121" s="342"/>
      <c r="AZ121" s="353">
        <f>(PriceList[[#This Row],[Цена за кв.м. в сайт]])+$AZ$1</f>
        <v>382544.76800000004</v>
      </c>
      <c r="BA121" s="353">
        <f>AZ121*PriceList[[#This Row],[Площадь, кв.м]]</f>
        <v>20435541.506560002</v>
      </c>
      <c r="BB121" s="346">
        <f>BA121-PriceList[[#This Row],[Стоимость, руб для сбронированием]]</f>
        <v>26710</v>
      </c>
      <c r="BC121" s="14"/>
      <c r="BD121" s="345">
        <f t="shared" si="25"/>
        <v>382500</v>
      </c>
      <c r="BE121" s="353">
        <f>BD121*PriceList[[#This Row],[Площадь, кв.м]]</f>
        <v>20433150</v>
      </c>
      <c r="BF121" s="14"/>
      <c r="BG121" s="345">
        <f>BE121-$BG$1*PriceList[[#This Row],[Площадь, кв.м]]</f>
        <v>20112630</v>
      </c>
      <c r="BH121" s="353">
        <f t="shared" si="26"/>
        <v>320520</v>
      </c>
      <c r="BI121" s="345">
        <f>BG121/PriceList[[#This Row],[Площадь, кв.м]]</f>
        <v>376500</v>
      </c>
      <c r="BJ121" s="355">
        <f t="shared" si="27"/>
        <v>1.5936254980079681E-2</v>
      </c>
      <c r="BL121" s="345"/>
      <c r="BM121" s="353"/>
    </row>
    <row r="122" spans="1:65" ht="14.25" hidden="1" customHeight="1">
      <c r="A122" s="84">
        <v>206</v>
      </c>
      <c r="B122" s="84" t="s">
        <v>293</v>
      </c>
      <c r="C122" s="85">
        <v>206</v>
      </c>
      <c r="D122" s="85" t="s">
        <v>64</v>
      </c>
      <c r="E122" s="86">
        <v>6</v>
      </c>
      <c r="F122" s="84">
        <v>27</v>
      </c>
      <c r="G122" s="87">
        <v>29.27</v>
      </c>
      <c r="H122" s="88" t="s">
        <v>1</v>
      </c>
      <c r="I122" s="88" t="s">
        <v>1</v>
      </c>
      <c r="J122" s="89">
        <v>4.29</v>
      </c>
      <c r="K122" s="89">
        <f t="shared" si="14"/>
        <v>1.29</v>
      </c>
      <c r="L122" s="89">
        <f t="shared" si="15"/>
        <v>24.98</v>
      </c>
      <c r="M122" s="89">
        <f t="shared" si="16"/>
        <v>26.27</v>
      </c>
      <c r="N122" s="90" t="s">
        <v>65</v>
      </c>
      <c r="O122" s="90" t="s">
        <v>66</v>
      </c>
      <c r="P122" s="90" t="s">
        <v>67</v>
      </c>
      <c r="Q122" s="91" t="s">
        <v>94</v>
      </c>
      <c r="R122" s="92" t="s">
        <v>116</v>
      </c>
      <c r="S122" s="92" t="s">
        <v>116</v>
      </c>
      <c r="T122" s="93" t="s">
        <v>73</v>
      </c>
      <c r="U122" s="84">
        <v>42</v>
      </c>
      <c r="V122" s="94">
        <f>IFERROR(VLOOKUP(H122,'Коэфф для прайса 1 оч'!$A$3:$C$6,3,0),"")</f>
        <v>327000</v>
      </c>
      <c r="W122" s="91">
        <f>IFERROR(VLOOKUP(E122,'Коэфф для прайса 1 оч'!$A$10:$C$23,3,0),"")</f>
        <v>1.4999999999999999E-2</v>
      </c>
      <c r="X122" s="116">
        <f>IFERROR(VLOOKUP(N122,'Коэфф для прайса 1 оч'!$E$25:$F$30,2,0),"")</f>
        <v>0.04</v>
      </c>
      <c r="Y122" s="116">
        <f>IFERROR(VLOOKUP(O122,'Коэфф для прайса 1 оч'!$E$32:$F$34,2,0),"")</f>
        <v>0</v>
      </c>
      <c r="Z122" s="116">
        <f>IFERROR(VLOOKUP(P122,'Коэфф для прайса 1 оч'!$E$36:$F$38,2,0),"")</f>
        <v>0.03</v>
      </c>
      <c r="AA122" s="116">
        <f>IFERROR(VLOOKUP(Q122,'Коэфф для прайса 1 оч'!$E$40:$F$43,2,0),"")</f>
        <v>0</v>
      </c>
      <c r="AB122" s="117">
        <f>IFERROR(VLOOKUP(R122,'Коэфф для прайса 1 оч'!$E$45:$F$59,2,0),"")</f>
        <v>7.0000000000000007E-2</v>
      </c>
      <c r="AC122" s="116">
        <f>IFERROR(VLOOKUP(T122,'Коэфф для прайса 1 оч'!$E$61:$F$67,2,0),"")</f>
        <v>0</v>
      </c>
      <c r="AD122" s="116">
        <f>IFERROR(VLOOKUP(U122,'Коэфф для прайса 1 оч'!$E$69:$F$82,2,0),"")</f>
        <v>-1.6E-2</v>
      </c>
      <c r="AE122" s="116">
        <f>IFERROR(VLOOKUP(PriceList[[#This Row],[Корпус]],'Коэфф для прайса 1 оч'!$I$10:$J$15,2,0),"")</f>
        <v>0</v>
      </c>
      <c r="AF122" s="95">
        <f t="shared" si="17"/>
        <v>372453</v>
      </c>
      <c r="AG122" s="96">
        <f t="shared" si="18"/>
        <v>10901699.310000001</v>
      </c>
      <c r="AH122" s="97">
        <v>0</v>
      </c>
      <c r="AI122" s="98">
        <f t="shared" si="19"/>
        <v>372453</v>
      </c>
      <c r="AJ122" s="99">
        <f t="shared" si="20"/>
        <v>10901699.310000001</v>
      </c>
      <c r="AK122" s="84" t="s">
        <v>71</v>
      </c>
      <c r="AL122" s="91">
        <v>0.1</v>
      </c>
      <c r="AM122" s="287">
        <f>PriceList[[#This Row],[ИТОГ Цена за кв.м, руб]]*(1+PriceList[[#This Row],[Максимальная скидка]])</f>
        <v>409698.30000000005</v>
      </c>
      <c r="AN122" s="287">
        <f>PriceList[[#This Row],[Цена за кв.м. в CRM]]*PriceList[[#This Row],[Площадь, кв.м]]</f>
        <v>11991869.241</v>
      </c>
      <c r="AO122" s="287">
        <v>6000</v>
      </c>
      <c r="AP122" s="335">
        <f>PriceList[[#This Row],[Цена за кв.м. в CRM]]+PriceList[[#This Row],[Бронь]]</f>
        <v>415698.30000000005</v>
      </c>
      <c r="AQ122" s="335">
        <f>PriceList[[#This Row],[Цена за кв.м. в сайт]]*PriceList[[#This Row],[Площадь, кв.м]]</f>
        <v>12167489.241</v>
      </c>
      <c r="AR122" s="84" t="str">
        <f t="shared" si="21"/>
        <v>С1-206</v>
      </c>
      <c r="AS122" s="88" t="str">
        <f t="shared" si="22"/>
        <v>Ст</v>
      </c>
      <c r="AT122" s="89">
        <f t="shared" si="23"/>
        <v>29.27</v>
      </c>
      <c r="AU122" s="99">
        <f>PriceList[[#This Row],[Цена за кв.м. в CRM]]</f>
        <v>409698.30000000005</v>
      </c>
      <c r="AV122" s="100" t="str">
        <f t="shared" si="24"/>
        <v>Резерв</v>
      </c>
      <c r="AW122" s="99"/>
      <c r="AX122" s="342"/>
      <c r="AZ122" s="353">
        <f>(PriceList[[#This Row],[Цена за кв.м. в сайт]])+$AZ$1</f>
        <v>416198.30000000005</v>
      </c>
      <c r="BA122" s="353">
        <f>AZ122*PriceList[[#This Row],[Площадь, кв.м]]</f>
        <v>12182124.241</v>
      </c>
      <c r="BB122" s="346">
        <f>BA122-PriceList[[#This Row],[Стоимость, руб для сбронированием]]</f>
        <v>14635</v>
      </c>
      <c r="BC122" s="14"/>
      <c r="BD122" s="345">
        <f t="shared" si="25"/>
        <v>416200</v>
      </c>
      <c r="BE122" s="353">
        <f>BD122*PriceList[[#This Row],[Площадь, кв.м]]</f>
        <v>12182174</v>
      </c>
      <c r="BF122" s="14"/>
      <c r="BG122" s="345">
        <f>BE122-$BG$1*PriceList[[#This Row],[Площадь, кв.м]]</f>
        <v>12006554</v>
      </c>
      <c r="BH122" s="353">
        <f t="shared" si="26"/>
        <v>175620</v>
      </c>
      <c r="BI122" s="345">
        <f>BG122/PriceList[[#This Row],[Площадь, кв.м]]</f>
        <v>410200</v>
      </c>
      <c r="BJ122" s="355">
        <f t="shared" si="27"/>
        <v>1.4627011214041931E-2</v>
      </c>
      <c r="BL122" s="345"/>
      <c r="BM122" s="353"/>
    </row>
    <row r="123" spans="1:65" ht="14.25" hidden="1" customHeight="1">
      <c r="A123" s="84">
        <v>207</v>
      </c>
      <c r="B123" s="84" t="s">
        <v>294</v>
      </c>
      <c r="C123" s="85">
        <v>207</v>
      </c>
      <c r="D123" s="85" t="s">
        <v>64</v>
      </c>
      <c r="E123" s="86">
        <v>6</v>
      </c>
      <c r="F123" s="84">
        <v>28</v>
      </c>
      <c r="G123" s="87">
        <v>29.28</v>
      </c>
      <c r="H123" s="88" t="s">
        <v>1</v>
      </c>
      <c r="I123" s="88" t="s">
        <v>1</v>
      </c>
      <c r="J123" s="89">
        <v>4.29</v>
      </c>
      <c r="K123" s="89">
        <f t="shared" si="14"/>
        <v>1.29</v>
      </c>
      <c r="L123" s="89">
        <f t="shared" si="15"/>
        <v>24.990000000000002</v>
      </c>
      <c r="M123" s="89">
        <f t="shared" si="16"/>
        <v>26.28</v>
      </c>
      <c r="N123" s="90" t="s">
        <v>65</v>
      </c>
      <c r="O123" s="90" t="s">
        <v>66</v>
      </c>
      <c r="P123" s="90" t="s">
        <v>67</v>
      </c>
      <c r="Q123" s="91" t="s">
        <v>94</v>
      </c>
      <c r="R123" s="92" t="s">
        <v>116</v>
      </c>
      <c r="S123" s="92" t="s">
        <v>116</v>
      </c>
      <c r="T123" s="93" t="s">
        <v>73</v>
      </c>
      <c r="U123" s="84">
        <v>42</v>
      </c>
      <c r="V123" s="94">
        <f>IFERROR(VLOOKUP(H123,'Коэфф для прайса 1 оч'!$A$3:$C$6,3,0),"")</f>
        <v>327000</v>
      </c>
      <c r="W123" s="91">
        <f>IFERROR(VLOOKUP(E123,'Коэфф для прайса 1 оч'!$A$10:$C$23,3,0),"")</f>
        <v>1.4999999999999999E-2</v>
      </c>
      <c r="X123" s="116">
        <f>IFERROR(VLOOKUP(N123,'Коэфф для прайса 1 оч'!$E$25:$F$30,2,0),"")</f>
        <v>0.04</v>
      </c>
      <c r="Y123" s="116">
        <f>IFERROR(VLOOKUP(O123,'Коэфф для прайса 1 оч'!$E$32:$F$34,2,0),"")</f>
        <v>0</v>
      </c>
      <c r="Z123" s="116">
        <f>IFERROR(VLOOKUP(P123,'Коэфф для прайса 1 оч'!$E$36:$F$38,2,0),"")</f>
        <v>0.03</v>
      </c>
      <c r="AA123" s="116">
        <f>IFERROR(VLOOKUP(Q123,'Коэфф для прайса 1 оч'!$E$40:$F$43,2,0),"")</f>
        <v>0</v>
      </c>
      <c r="AB123" s="117">
        <f>IFERROR(VLOOKUP(R123,'Коэфф для прайса 1 оч'!$E$45:$F$59,2,0),"")</f>
        <v>7.0000000000000007E-2</v>
      </c>
      <c r="AC123" s="116">
        <f>IFERROR(VLOOKUP(T123,'Коэфф для прайса 1 оч'!$E$61:$F$67,2,0),"")</f>
        <v>0</v>
      </c>
      <c r="AD123" s="116">
        <f>IFERROR(VLOOKUP(U123,'Коэфф для прайса 1 оч'!$E$69:$F$82,2,0),"")</f>
        <v>-1.6E-2</v>
      </c>
      <c r="AE123" s="116">
        <f>IFERROR(VLOOKUP(PriceList[[#This Row],[Корпус]],'Коэфф для прайса 1 оч'!$I$10:$J$15,2,0),"")</f>
        <v>0</v>
      </c>
      <c r="AF123" s="95">
        <f t="shared" si="17"/>
        <v>372453</v>
      </c>
      <c r="AG123" s="96">
        <f t="shared" si="18"/>
        <v>10905423.84</v>
      </c>
      <c r="AH123" s="97">
        <v>0</v>
      </c>
      <c r="AI123" s="98">
        <f t="shared" si="19"/>
        <v>372453</v>
      </c>
      <c r="AJ123" s="99">
        <f t="shared" si="20"/>
        <v>10905423.84</v>
      </c>
      <c r="AK123" s="84" t="s">
        <v>71</v>
      </c>
      <c r="AL123" s="91">
        <v>0.1</v>
      </c>
      <c r="AM123" s="287">
        <f>PriceList[[#This Row],[ИТОГ Цена за кв.м, руб]]*(1+PriceList[[#This Row],[Максимальная скидка]])</f>
        <v>409698.30000000005</v>
      </c>
      <c r="AN123" s="287">
        <f>PriceList[[#This Row],[Цена за кв.м. в CRM]]*PriceList[[#This Row],[Площадь, кв.м]]</f>
        <v>11995966.224000001</v>
      </c>
      <c r="AO123" s="287">
        <v>6000</v>
      </c>
      <c r="AP123" s="335">
        <f>PriceList[[#This Row],[Цена за кв.м. в CRM]]+PriceList[[#This Row],[Бронь]]</f>
        <v>415698.30000000005</v>
      </c>
      <c r="AQ123" s="335">
        <f>PriceList[[#This Row],[Цена за кв.м. в сайт]]*PriceList[[#This Row],[Площадь, кв.м]]</f>
        <v>12171646.224000001</v>
      </c>
      <c r="AR123" s="84" t="str">
        <f t="shared" si="21"/>
        <v>С1-207</v>
      </c>
      <c r="AS123" s="88" t="str">
        <f t="shared" si="22"/>
        <v>Ст</v>
      </c>
      <c r="AT123" s="89">
        <f t="shared" si="23"/>
        <v>29.28</v>
      </c>
      <c r="AU123" s="99">
        <f>PriceList[[#This Row],[Цена за кв.м. в CRM]]</f>
        <v>409698.30000000005</v>
      </c>
      <c r="AV123" s="100" t="str">
        <f t="shared" si="24"/>
        <v>Резерв</v>
      </c>
      <c r="AW123" s="99"/>
      <c r="AX123" s="342"/>
      <c r="AZ123" s="353">
        <f>(PriceList[[#This Row],[Цена за кв.м. в сайт]])+$AZ$1</f>
        <v>416198.30000000005</v>
      </c>
      <c r="BA123" s="353">
        <f>AZ123*PriceList[[#This Row],[Площадь, кв.м]]</f>
        <v>12186286.224000001</v>
      </c>
      <c r="BB123" s="346">
        <f>BA123-PriceList[[#This Row],[Стоимость, руб для сбронированием]]</f>
        <v>14640</v>
      </c>
      <c r="BC123" s="14"/>
      <c r="BD123" s="345">
        <f t="shared" si="25"/>
        <v>416200</v>
      </c>
      <c r="BE123" s="353">
        <f>BD123*PriceList[[#This Row],[Площадь, кв.м]]</f>
        <v>12186336</v>
      </c>
      <c r="BF123" s="14"/>
      <c r="BG123" s="345">
        <f>BE123-$BG$1*PriceList[[#This Row],[Площадь, кв.м]]</f>
        <v>12010656</v>
      </c>
      <c r="BH123" s="353">
        <f t="shared" si="26"/>
        <v>175680</v>
      </c>
      <c r="BI123" s="345">
        <f>BG123/PriceList[[#This Row],[Площадь, кв.м]]</f>
        <v>410200</v>
      </c>
      <c r="BJ123" s="355">
        <f t="shared" si="27"/>
        <v>1.4627011214041931E-2</v>
      </c>
      <c r="BL123" s="345"/>
      <c r="BM123" s="353"/>
    </row>
    <row r="124" spans="1:65" ht="14.25" hidden="1" customHeight="1">
      <c r="A124" s="84">
        <v>208</v>
      </c>
      <c r="B124" s="84" t="s">
        <v>295</v>
      </c>
      <c r="C124" s="85">
        <v>208</v>
      </c>
      <c r="D124" s="85" t="s">
        <v>64</v>
      </c>
      <c r="E124" s="86">
        <v>6</v>
      </c>
      <c r="F124" s="84">
        <v>29</v>
      </c>
      <c r="G124" s="87">
        <v>29.27</v>
      </c>
      <c r="H124" s="88" t="s">
        <v>1</v>
      </c>
      <c r="I124" s="88" t="s">
        <v>1</v>
      </c>
      <c r="J124" s="89">
        <v>4.29</v>
      </c>
      <c r="K124" s="89">
        <f t="shared" si="14"/>
        <v>1.29</v>
      </c>
      <c r="L124" s="89">
        <f t="shared" si="15"/>
        <v>24.98</v>
      </c>
      <c r="M124" s="89">
        <f t="shared" si="16"/>
        <v>26.27</v>
      </c>
      <c r="N124" s="90" t="s">
        <v>65</v>
      </c>
      <c r="O124" s="90" t="s">
        <v>66</v>
      </c>
      <c r="P124" s="90" t="s">
        <v>67</v>
      </c>
      <c r="Q124" s="91" t="s">
        <v>97</v>
      </c>
      <c r="R124" s="92" t="s">
        <v>116</v>
      </c>
      <c r="S124" s="92" t="s">
        <v>116</v>
      </c>
      <c r="T124" s="93" t="s">
        <v>73</v>
      </c>
      <c r="U124" s="84">
        <v>42</v>
      </c>
      <c r="V124" s="94">
        <f>IFERROR(VLOOKUP(H124,'Коэфф для прайса 1 оч'!$A$3:$C$6,3,0),"")</f>
        <v>327000</v>
      </c>
      <c r="W124" s="91">
        <f>IFERROR(VLOOKUP(E124,'Коэфф для прайса 1 оч'!$A$10:$C$23,3,0),"")</f>
        <v>1.4999999999999999E-2</v>
      </c>
      <c r="X124" s="116">
        <f>IFERROR(VLOOKUP(N124,'Коэфф для прайса 1 оч'!$E$25:$F$30,2,0),"")</f>
        <v>0.04</v>
      </c>
      <c r="Y124" s="116">
        <f>IFERROR(VLOOKUP(O124,'Коэфф для прайса 1 оч'!$E$32:$F$34,2,0),"")</f>
        <v>0</v>
      </c>
      <c r="Z124" s="116">
        <f>IFERROR(VLOOKUP(P124,'Коэфф для прайса 1 оч'!$E$36:$F$38,2,0),"")</f>
        <v>0.03</v>
      </c>
      <c r="AA124" s="116">
        <f>IFERROR(VLOOKUP(Q124,'Коэфф для прайса 1 оч'!$E$40:$F$43,2,0),"")</f>
        <v>-5.0000000000000001E-3</v>
      </c>
      <c r="AB124" s="117">
        <f>IFERROR(VLOOKUP(R124,'Коэфф для прайса 1 оч'!$E$45:$F$59,2,0),"")</f>
        <v>7.0000000000000007E-2</v>
      </c>
      <c r="AC124" s="116">
        <f>IFERROR(VLOOKUP(T124,'Коэфф для прайса 1 оч'!$E$61:$F$67,2,0),"")</f>
        <v>0</v>
      </c>
      <c r="AD124" s="116">
        <f>IFERROR(VLOOKUP(U124,'Коэфф для прайса 1 оч'!$E$69:$F$82,2,0),"")</f>
        <v>-1.6E-2</v>
      </c>
      <c r="AE124" s="116">
        <f>IFERROR(VLOOKUP(PriceList[[#This Row],[Корпус]],'Коэфф для прайса 1 оч'!$I$10:$J$15,2,0),"")</f>
        <v>0</v>
      </c>
      <c r="AF124" s="95">
        <f t="shared" si="17"/>
        <v>370818</v>
      </c>
      <c r="AG124" s="96">
        <f t="shared" si="18"/>
        <v>10853842.859999999</v>
      </c>
      <c r="AH124" s="97">
        <v>0</v>
      </c>
      <c r="AI124" s="98">
        <f t="shared" si="19"/>
        <v>370818</v>
      </c>
      <c r="AJ124" s="99">
        <f t="shared" si="20"/>
        <v>10853842.859999999</v>
      </c>
      <c r="AK124" s="84" t="s">
        <v>71</v>
      </c>
      <c r="AL124" s="91">
        <v>0.1</v>
      </c>
      <c r="AM124" s="287">
        <f>PriceList[[#This Row],[ИТОГ Цена за кв.м, руб]]*(1+PriceList[[#This Row],[Максимальная скидка]])</f>
        <v>407899.80000000005</v>
      </c>
      <c r="AN124" s="287">
        <f>PriceList[[#This Row],[Цена за кв.м. в CRM]]*PriceList[[#This Row],[Площадь, кв.м]]</f>
        <v>11939227.146000002</v>
      </c>
      <c r="AO124" s="287">
        <v>6000</v>
      </c>
      <c r="AP124" s="335">
        <f>PriceList[[#This Row],[Цена за кв.м. в CRM]]+PriceList[[#This Row],[Бронь]]</f>
        <v>413899.80000000005</v>
      </c>
      <c r="AQ124" s="335">
        <f>PriceList[[#This Row],[Цена за кв.м. в сайт]]*PriceList[[#This Row],[Площадь, кв.м]]</f>
        <v>12114847.146000002</v>
      </c>
      <c r="AR124" s="84" t="str">
        <f t="shared" si="21"/>
        <v>С1-208</v>
      </c>
      <c r="AS124" s="88" t="str">
        <f t="shared" si="22"/>
        <v>Ст</v>
      </c>
      <c r="AT124" s="89">
        <f t="shared" si="23"/>
        <v>29.27</v>
      </c>
      <c r="AU124" s="99">
        <f>PriceList[[#This Row],[Цена за кв.м. в CRM]]</f>
        <v>407899.80000000005</v>
      </c>
      <c r="AV124" s="100" t="str">
        <f t="shared" si="24"/>
        <v>Резерв</v>
      </c>
      <c r="AW124" s="99"/>
      <c r="AX124" s="342"/>
      <c r="AZ124" s="353">
        <f>(PriceList[[#This Row],[Цена за кв.м. в сайт]])+$AZ$1</f>
        <v>414399.80000000005</v>
      </c>
      <c r="BA124" s="353">
        <f>AZ124*PriceList[[#This Row],[Площадь, кв.м]]</f>
        <v>12129482.146000002</v>
      </c>
      <c r="BB124" s="346">
        <f>BA124-PriceList[[#This Row],[Стоимость, руб для сбронированием]]</f>
        <v>14635</v>
      </c>
      <c r="BC124" s="14"/>
      <c r="BD124" s="345">
        <f t="shared" si="25"/>
        <v>414400</v>
      </c>
      <c r="BE124" s="353">
        <f>BD124*PriceList[[#This Row],[Площадь, кв.м]]</f>
        <v>12129488</v>
      </c>
      <c r="BF124" s="14"/>
      <c r="BG124" s="345">
        <f>BE124-$BG$1*PriceList[[#This Row],[Площадь, кв.м]]</f>
        <v>11953868</v>
      </c>
      <c r="BH124" s="353">
        <f t="shared" si="26"/>
        <v>175620</v>
      </c>
      <c r="BI124" s="345">
        <f>BG124/PriceList[[#This Row],[Площадь, кв.м]]</f>
        <v>408400</v>
      </c>
      <c r="BJ124" s="355">
        <f t="shared" si="27"/>
        <v>1.4691478942213516E-2</v>
      </c>
      <c r="BL124" s="345"/>
      <c r="BM124" s="353"/>
    </row>
    <row r="125" spans="1:65" ht="14.25" hidden="1" customHeight="1">
      <c r="A125" s="84">
        <v>209</v>
      </c>
      <c r="B125" s="84" t="s">
        <v>296</v>
      </c>
      <c r="C125" s="85">
        <v>209</v>
      </c>
      <c r="D125" s="85" t="s">
        <v>64</v>
      </c>
      <c r="E125" s="86">
        <v>6</v>
      </c>
      <c r="F125" s="84">
        <v>30</v>
      </c>
      <c r="G125" s="87">
        <v>29.28</v>
      </c>
      <c r="H125" s="88" t="s">
        <v>1</v>
      </c>
      <c r="I125" s="88" t="s">
        <v>1</v>
      </c>
      <c r="J125" s="89">
        <v>4.29</v>
      </c>
      <c r="K125" s="89">
        <f t="shared" si="14"/>
        <v>1.29</v>
      </c>
      <c r="L125" s="89">
        <f t="shared" si="15"/>
        <v>24.990000000000002</v>
      </c>
      <c r="M125" s="89">
        <f t="shared" si="16"/>
        <v>26.28</v>
      </c>
      <c r="N125" s="90" t="s">
        <v>65</v>
      </c>
      <c r="O125" s="90" t="s">
        <v>66</v>
      </c>
      <c r="P125" s="90" t="s">
        <v>67</v>
      </c>
      <c r="Q125" s="91" t="s">
        <v>97</v>
      </c>
      <c r="R125" s="92" t="s">
        <v>116</v>
      </c>
      <c r="S125" s="92" t="s">
        <v>116</v>
      </c>
      <c r="T125" s="93" t="s">
        <v>73</v>
      </c>
      <c r="U125" s="84">
        <v>42</v>
      </c>
      <c r="V125" s="94">
        <f>IFERROR(VLOOKUP(H125,'Коэфф для прайса 1 оч'!$A$3:$C$6,3,0),"")</f>
        <v>327000</v>
      </c>
      <c r="W125" s="91">
        <f>IFERROR(VLOOKUP(E125,'Коэфф для прайса 1 оч'!$A$10:$C$23,3,0),"")</f>
        <v>1.4999999999999999E-2</v>
      </c>
      <c r="X125" s="116">
        <f>IFERROR(VLOOKUP(N125,'Коэфф для прайса 1 оч'!$E$25:$F$30,2,0),"")</f>
        <v>0.04</v>
      </c>
      <c r="Y125" s="116">
        <f>IFERROR(VLOOKUP(O125,'Коэфф для прайса 1 оч'!$E$32:$F$34,2,0),"")</f>
        <v>0</v>
      </c>
      <c r="Z125" s="116">
        <f>IFERROR(VLOOKUP(P125,'Коэфф для прайса 1 оч'!$E$36:$F$38,2,0),"")</f>
        <v>0.03</v>
      </c>
      <c r="AA125" s="116">
        <f>IFERROR(VLOOKUP(Q125,'Коэфф для прайса 1 оч'!$E$40:$F$43,2,0),"")</f>
        <v>-5.0000000000000001E-3</v>
      </c>
      <c r="AB125" s="117">
        <f>IFERROR(VLOOKUP(R125,'Коэфф для прайса 1 оч'!$E$45:$F$59,2,0),"")</f>
        <v>7.0000000000000007E-2</v>
      </c>
      <c r="AC125" s="116">
        <f>IFERROR(VLOOKUP(T125,'Коэфф для прайса 1 оч'!$E$61:$F$67,2,0),"")</f>
        <v>0</v>
      </c>
      <c r="AD125" s="116">
        <f>IFERROR(VLOOKUP(U125,'Коэфф для прайса 1 оч'!$E$69:$F$82,2,0),"")</f>
        <v>-1.6E-2</v>
      </c>
      <c r="AE125" s="116">
        <f>IFERROR(VLOOKUP(PriceList[[#This Row],[Корпус]],'Коэфф для прайса 1 оч'!$I$10:$J$15,2,0),"")</f>
        <v>0</v>
      </c>
      <c r="AF125" s="95">
        <f t="shared" si="17"/>
        <v>370818</v>
      </c>
      <c r="AG125" s="96">
        <f t="shared" si="18"/>
        <v>10857551.040000001</v>
      </c>
      <c r="AH125" s="97">
        <v>0</v>
      </c>
      <c r="AI125" s="98">
        <f t="shared" si="19"/>
        <v>370818</v>
      </c>
      <c r="AJ125" s="99">
        <f t="shared" si="20"/>
        <v>10857551.040000001</v>
      </c>
      <c r="AK125" s="84" t="s">
        <v>71</v>
      </c>
      <c r="AL125" s="91">
        <v>0.1</v>
      </c>
      <c r="AM125" s="287">
        <f>PriceList[[#This Row],[ИТОГ Цена за кв.м, руб]]*(1+PriceList[[#This Row],[Максимальная скидка]])</f>
        <v>407899.80000000005</v>
      </c>
      <c r="AN125" s="287">
        <f>PriceList[[#This Row],[Цена за кв.м. в CRM]]*PriceList[[#This Row],[Площадь, кв.м]]</f>
        <v>11943306.144000001</v>
      </c>
      <c r="AO125" s="287">
        <v>6000</v>
      </c>
      <c r="AP125" s="335">
        <f>PriceList[[#This Row],[Цена за кв.м. в CRM]]+PriceList[[#This Row],[Бронь]]</f>
        <v>413899.80000000005</v>
      </c>
      <c r="AQ125" s="335">
        <f>PriceList[[#This Row],[Цена за кв.м. в сайт]]*PriceList[[#This Row],[Площадь, кв.м]]</f>
        <v>12118986.144000001</v>
      </c>
      <c r="AR125" s="84" t="str">
        <f t="shared" si="21"/>
        <v>С1-209</v>
      </c>
      <c r="AS125" s="88" t="str">
        <f t="shared" si="22"/>
        <v>Ст</v>
      </c>
      <c r="AT125" s="89">
        <f t="shared" si="23"/>
        <v>29.28</v>
      </c>
      <c r="AU125" s="99">
        <f>PriceList[[#This Row],[Цена за кв.м. в CRM]]</f>
        <v>407899.80000000005</v>
      </c>
      <c r="AV125" s="100" t="str">
        <f t="shared" si="24"/>
        <v>Резерв</v>
      </c>
      <c r="AW125" s="99"/>
      <c r="AX125" s="342"/>
      <c r="AZ125" s="353">
        <f>(PriceList[[#This Row],[Цена за кв.м. в сайт]])+$AZ$1</f>
        <v>414399.80000000005</v>
      </c>
      <c r="BA125" s="353">
        <f>AZ125*PriceList[[#This Row],[Площадь, кв.м]]</f>
        <v>12133626.144000001</v>
      </c>
      <c r="BB125" s="346">
        <f>BA125-PriceList[[#This Row],[Стоимость, руб для сбронированием]]</f>
        <v>14640</v>
      </c>
      <c r="BC125" s="14"/>
      <c r="BD125" s="345">
        <f t="shared" si="25"/>
        <v>414400</v>
      </c>
      <c r="BE125" s="353">
        <f>BD125*PriceList[[#This Row],[Площадь, кв.м]]</f>
        <v>12133632</v>
      </c>
      <c r="BF125" s="14"/>
      <c r="BG125" s="345">
        <f>BE125-$BG$1*PriceList[[#This Row],[Площадь, кв.м]]</f>
        <v>11957952</v>
      </c>
      <c r="BH125" s="353">
        <f t="shared" si="26"/>
        <v>175680</v>
      </c>
      <c r="BI125" s="345">
        <f>BG125/PriceList[[#This Row],[Площадь, кв.м]]</f>
        <v>408400</v>
      </c>
      <c r="BJ125" s="355">
        <f t="shared" si="27"/>
        <v>1.4691478942213516E-2</v>
      </c>
      <c r="BL125" s="345"/>
      <c r="BM125" s="353"/>
    </row>
    <row r="126" spans="1:65" ht="14.25" hidden="1" customHeight="1">
      <c r="A126" s="84">
        <v>21</v>
      </c>
      <c r="B126" s="84" t="s">
        <v>100</v>
      </c>
      <c r="C126" s="85">
        <v>21</v>
      </c>
      <c r="D126" s="85" t="s">
        <v>64</v>
      </c>
      <c r="E126" s="86">
        <v>2</v>
      </c>
      <c r="F126" s="84">
        <v>8</v>
      </c>
      <c r="G126" s="87">
        <v>49.71</v>
      </c>
      <c r="H126" s="88" t="s">
        <v>1</v>
      </c>
      <c r="I126" s="88" t="s">
        <v>1</v>
      </c>
      <c r="J126" s="89">
        <v>13.98</v>
      </c>
      <c r="K126" s="89">
        <f t="shared" si="14"/>
        <v>4.1900000000000004</v>
      </c>
      <c r="L126" s="89">
        <f t="shared" si="15"/>
        <v>35.730000000000004</v>
      </c>
      <c r="M126" s="89">
        <f t="shared" si="16"/>
        <v>39.92</v>
      </c>
      <c r="N126" s="90" t="s">
        <v>82</v>
      </c>
      <c r="O126" s="90" t="s">
        <v>83</v>
      </c>
      <c r="P126" s="90" t="s">
        <v>67</v>
      </c>
      <c r="Q126" s="91" t="s">
        <v>97</v>
      </c>
      <c r="R126" s="92" t="s">
        <v>84</v>
      </c>
      <c r="S126" s="92" t="s">
        <v>1291</v>
      </c>
      <c r="T126" s="93" t="s">
        <v>73</v>
      </c>
      <c r="U126" s="84">
        <v>40</v>
      </c>
      <c r="V126" s="94">
        <f>IFERROR(VLOOKUP(H126,'Коэфф для прайса 1 оч'!$A$3:$C$6,3,0),"")</f>
        <v>327000</v>
      </c>
      <c r="W126" s="91">
        <f>IFERROR(VLOOKUP(E126,'Коэфф для прайса 1 оч'!$A$10:$C$23,3,0),"")</f>
        <v>-1.4999999999999999E-2</v>
      </c>
      <c r="X126" s="116">
        <f>IFERROR(VLOOKUP(N126,'Коэфф для прайса 1 оч'!$E$25:$F$30,2,0),"")</f>
        <v>-0.01</v>
      </c>
      <c r="Y126" s="116">
        <f>IFERROR(VLOOKUP(O126,'Коэфф для прайса 1 оч'!$E$32:$F$34,2,0),"")</f>
        <v>0.03</v>
      </c>
      <c r="Z126" s="116">
        <f>IFERROR(VLOOKUP(P126,'Коэфф для прайса 1 оч'!$E$36:$F$38,2,0),"")</f>
        <v>0.03</v>
      </c>
      <c r="AA126" s="116">
        <f>IFERROR(VLOOKUP(Q126,'Коэфф для прайса 1 оч'!$E$40:$F$43,2,0),"")</f>
        <v>-5.0000000000000001E-3</v>
      </c>
      <c r="AB126" s="117">
        <f>IFERROR(VLOOKUP(R126,'Коэфф для прайса 1 оч'!$E$45:$F$59,2,0),"")</f>
        <v>-0.01</v>
      </c>
      <c r="AC126" s="116">
        <f>IFERROR(VLOOKUP(T126,'Коэфф для прайса 1 оч'!$E$61:$F$67,2,0),"")</f>
        <v>0</v>
      </c>
      <c r="AD126" s="116">
        <f>IFERROR(VLOOKUP(U126,'Коэфф для прайса 1 оч'!$E$69:$F$82,2,0),"")</f>
        <v>-1.4E-2</v>
      </c>
      <c r="AE126" s="116">
        <f>IFERROR(VLOOKUP(PriceList[[#This Row],[Корпус]],'Коэфф для прайса 1 оч'!$I$10:$J$15,2,0),"")</f>
        <v>0</v>
      </c>
      <c r="AF126" s="95">
        <f t="shared" si="17"/>
        <v>328962</v>
      </c>
      <c r="AG126" s="96">
        <f t="shared" si="18"/>
        <v>16352701.02</v>
      </c>
      <c r="AH126" s="97">
        <v>0</v>
      </c>
      <c r="AI126" s="98">
        <f t="shared" si="19"/>
        <v>328962</v>
      </c>
      <c r="AJ126" s="99">
        <f t="shared" si="20"/>
        <v>16352701.02</v>
      </c>
      <c r="AK126" s="84" t="s">
        <v>101</v>
      </c>
      <c r="AL126" s="91">
        <v>0.1</v>
      </c>
      <c r="AM126" s="287">
        <f>PriceList[[#This Row],[ИТОГ Цена за кв.м, руб]]*(1+PriceList[[#This Row],[Максимальная скидка]])</f>
        <v>361858.2</v>
      </c>
      <c r="AN126" s="287">
        <f>PriceList[[#This Row],[Цена за кв.м. в CRM]]*PriceList[[#This Row],[Площадь, кв.м]]</f>
        <v>17987971.122000001</v>
      </c>
      <c r="AO126" s="287">
        <v>6000</v>
      </c>
      <c r="AP126" s="335">
        <f>PriceList[[#This Row],[Цена за кв.м. в CRM]]+PriceList[[#This Row],[Бронь]]</f>
        <v>367858.2</v>
      </c>
      <c r="AQ126" s="335">
        <f>PriceList[[#This Row],[Цена за кв.м. в сайт]]*PriceList[[#This Row],[Площадь, кв.м]]</f>
        <v>18286231.122000001</v>
      </c>
      <c r="AR126" s="84" t="str">
        <f t="shared" si="21"/>
        <v>С1-21</v>
      </c>
      <c r="AS126" s="88" t="str">
        <f t="shared" si="22"/>
        <v>Ст</v>
      </c>
      <c r="AT126" s="89">
        <f t="shared" si="23"/>
        <v>49.71</v>
      </c>
      <c r="AU126" s="99">
        <f>PriceList[[#This Row],[Цена за кв.м. в CRM]]</f>
        <v>361858.2</v>
      </c>
      <c r="AV126" s="100" t="str">
        <f t="shared" si="24"/>
        <v>Свободно</v>
      </c>
      <c r="AW126" s="99"/>
      <c r="AX126" s="342"/>
      <c r="AZ126" s="353">
        <f>(PriceList[[#This Row],[Цена за кв.м. в сайт]])+$AZ$1</f>
        <v>368358.2</v>
      </c>
      <c r="BA126" s="353">
        <f>AZ126*PriceList[[#This Row],[Площадь, кв.м]]</f>
        <v>18311086.122000001</v>
      </c>
      <c r="BB126" s="346">
        <f>BA126-PriceList[[#This Row],[Стоимость, руб для сбронированием]]</f>
        <v>24855</v>
      </c>
      <c r="BC126" s="14"/>
      <c r="BD126" s="345">
        <f t="shared" si="25"/>
        <v>368400</v>
      </c>
      <c r="BE126" s="353">
        <f>BD126*PriceList[[#This Row],[Площадь, кв.м]]</f>
        <v>18313164</v>
      </c>
      <c r="BF126" s="14"/>
      <c r="BG126" s="345">
        <f>BE126-$BG$1*PriceList[[#This Row],[Площадь, кв.м]]</f>
        <v>18014904</v>
      </c>
      <c r="BH126" s="353">
        <f t="shared" si="26"/>
        <v>298260</v>
      </c>
      <c r="BI126" s="345">
        <f>BG126/PriceList[[#This Row],[Площадь, кв.м]]</f>
        <v>362400</v>
      </c>
      <c r="BJ126" s="355">
        <f t="shared" si="27"/>
        <v>1.6556291390728478E-2</v>
      </c>
      <c r="BL126" s="345"/>
      <c r="BM126" s="353"/>
    </row>
    <row r="127" spans="1:65" ht="14.25" hidden="1" customHeight="1">
      <c r="A127" s="84">
        <v>210</v>
      </c>
      <c r="B127" s="84" t="s">
        <v>297</v>
      </c>
      <c r="C127" s="85">
        <v>210</v>
      </c>
      <c r="D127" s="85" t="s">
        <v>64</v>
      </c>
      <c r="E127" s="86">
        <v>6</v>
      </c>
      <c r="F127" s="84">
        <v>31</v>
      </c>
      <c r="G127" s="87">
        <v>28.64</v>
      </c>
      <c r="H127" s="88" t="s">
        <v>1</v>
      </c>
      <c r="I127" s="88" t="s">
        <v>1</v>
      </c>
      <c r="J127" s="89">
        <v>4.29</v>
      </c>
      <c r="K127" s="89">
        <f t="shared" si="14"/>
        <v>1.29</v>
      </c>
      <c r="L127" s="89">
        <f t="shared" si="15"/>
        <v>24.35</v>
      </c>
      <c r="M127" s="89">
        <f t="shared" si="16"/>
        <v>25.64</v>
      </c>
      <c r="N127" s="90" t="s">
        <v>65</v>
      </c>
      <c r="O127" s="90" t="s">
        <v>66</v>
      </c>
      <c r="P127" s="90" t="s">
        <v>67</v>
      </c>
      <c r="Q127" s="91" t="s">
        <v>97</v>
      </c>
      <c r="R127" s="92" t="s">
        <v>116</v>
      </c>
      <c r="S127" s="92" t="s">
        <v>116</v>
      </c>
      <c r="T127" s="93" t="s">
        <v>73</v>
      </c>
      <c r="U127" s="84">
        <v>42</v>
      </c>
      <c r="V127" s="94">
        <f>IFERROR(VLOOKUP(H127,'Коэфф для прайса 1 оч'!$A$3:$C$6,3,0),"")</f>
        <v>327000</v>
      </c>
      <c r="W127" s="91">
        <f>IFERROR(VLOOKUP(E127,'Коэфф для прайса 1 оч'!$A$10:$C$23,3,0),"")</f>
        <v>1.4999999999999999E-2</v>
      </c>
      <c r="X127" s="116">
        <f>IFERROR(VLOOKUP(N127,'Коэфф для прайса 1 оч'!$E$25:$F$30,2,0),"")</f>
        <v>0.04</v>
      </c>
      <c r="Y127" s="116">
        <f>IFERROR(VLOOKUP(O127,'Коэфф для прайса 1 оч'!$E$32:$F$34,2,0),"")</f>
        <v>0</v>
      </c>
      <c r="Z127" s="116">
        <f>IFERROR(VLOOKUP(P127,'Коэфф для прайса 1 оч'!$E$36:$F$38,2,0),"")</f>
        <v>0.03</v>
      </c>
      <c r="AA127" s="116">
        <f>IFERROR(VLOOKUP(Q127,'Коэфф для прайса 1 оч'!$E$40:$F$43,2,0),"")</f>
        <v>-5.0000000000000001E-3</v>
      </c>
      <c r="AB127" s="117">
        <f>IFERROR(VLOOKUP(R127,'Коэфф для прайса 1 оч'!$E$45:$F$59,2,0),"")</f>
        <v>7.0000000000000007E-2</v>
      </c>
      <c r="AC127" s="116">
        <f>IFERROR(VLOOKUP(T127,'Коэфф для прайса 1 оч'!$E$61:$F$67,2,0),"")</f>
        <v>0</v>
      </c>
      <c r="AD127" s="116">
        <f>IFERROR(VLOOKUP(U127,'Коэфф для прайса 1 оч'!$E$69:$F$82,2,0),"")</f>
        <v>-1.6E-2</v>
      </c>
      <c r="AE127" s="116">
        <f>IFERROR(VLOOKUP(PriceList[[#This Row],[Корпус]],'Коэфф для прайса 1 оч'!$I$10:$J$15,2,0),"")</f>
        <v>0</v>
      </c>
      <c r="AF127" s="95">
        <f t="shared" si="17"/>
        <v>370818</v>
      </c>
      <c r="AG127" s="96">
        <f t="shared" si="18"/>
        <v>10620227.52</v>
      </c>
      <c r="AH127" s="97">
        <v>0</v>
      </c>
      <c r="AI127" s="98">
        <f t="shared" si="19"/>
        <v>370818</v>
      </c>
      <c r="AJ127" s="99">
        <f t="shared" si="20"/>
        <v>10620227.52</v>
      </c>
      <c r="AK127" s="84" t="s">
        <v>71</v>
      </c>
      <c r="AL127" s="91">
        <v>0.1</v>
      </c>
      <c r="AM127" s="287">
        <f>PriceList[[#This Row],[ИТОГ Цена за кв.м, руб]]*(1+PriceList[[#This Row],[Максимальная скидка]])</f>
        <v>407899.80000000005</v>
      </c>
      <c r="AN127" s="287">
        <f>PriceList[[#This Row],[Цена за кв.м. в CRM]]*PriceList[[#This Row],[Площадь, кв.м]]</f>
        <v>11682250.272000002</v>
      </c>
      <c r="AO127" s="287">
        <v>6000</v>
      </c>
      <c r="AP127" s="335">
        <f>PriceList[[#This Row],[Цена за кв.м. в CRM]]+PriceList[[#This Row],[Бронь]]</f>
        <v>413899.80000000005</v>
      </c>
      <c r="AQ127" s="335">
        <f>PriceList[[#This Row],[Цена за кв.м. в сайт]]*PriceList[[#This Row],[Площадь, кв.м]]</f>
        <v>11854090.272000002</v>
      </c>
      <c r="AR127" s="84" t="str">
        <f t="shared" si="21"/>
        <v>С1-210</v>
      </c>
      <c r="AS127" s="88" t="str">
        <f t="shared" si="22"/>
        <v>Ст</v>
      </c>
      <c r="AT127" s="89">
        <f t="shared" si="23"/>
        <v>28.64</v>
      </c>
      <c r="AU127" s="99">
        <f>PriceList[[#This Row],[Цена за кв.м. в CRM]]</f>
        <v>407899.80000000005</v>
      </c>
      <c r="AV127" s="100" t="str">
        <f t="shared" si="24"/>
        <v>Резерв</v>
      </c>
      <c r="AW127" s="99"/>
      <c r="AX127" s="342"/>
      <c r="AZ127" s="353">
        <f>(PriceList[[#This Row],[Цена за кв.м. в сайт]])+$AZ$1</f>
        <v>414399.80000000005</v>
      </c>
      <c r="BA127" s="353">
        <f>AZ127*PriceList[[#This Row],[Площадь, кв.м]]</f>
        <v>11868410.272000002</v>
      </c>
      <c r="BB127" s="346">
        <f>BA127-PriceList[[#This Row],[Стоимость, руб для сбронированием]]</f>
        <v>14320</v>
      </c>
      <c r="BC127" s="14"/>
      <c r="BD127" s="345">
        <f t="shared" si="25"/>
        <v>414400</v>
      </c>
      <c r="BE127" s="353">
        <f>BD127*PriceList[[#This Row],[Площадь, кв.м]]</f>
        <v>11868416</v>
      </c>
      <c r="BF127" s="14"/>
      <c r="BG127" s="345">
        <f>BE127-$BG$1*PriceList[[#This Row],[Площадь, кв.м]]</f>
        <v>11696576</v>
      </c>
      <c r="BH127" s="353">
        <f t="shared" si="26"/>
        <v>171840</v>
      </c>
      <c r="BI127" s="345">
        <f>BG127/PriceList[[#This Row],[Площадь, кв.м]]</f>
        <v>408400</v>
      </c>
      <c r="BJ127" s="355">
        <f t="shared" si="27"/>
        <v>1.4691478942213516E-2</v>
      </c>
      <c r="BL127" s="345"/>
      <c r="BM127" s="353"/>
    </row>
    <row r="128" spans="1:65" ht="14.25" hidden="1" customHeight="1">
      <c r="A128" s="84">
        <v>211</v>
      </c>
      <c r="B128" s="84" t="s">
        <v>298</v>
      </c>
      <c r="C128" s="85">
        <v>211</v>
      </c>
      <c r="D128" s="85" t="s">
        <v>64</v>
      </c>
      <c r="E128" s="86">
        <v>6</v>
      </c>
      <c r="F128" s="84">
        <v>32</v>
      </c>
      <c r="G128" s="87">
        <v>49.74</v>
      </c>
      <c r="H128" s="88" t="s">
        <v>1</v>
      </c>
      <c r="I128" s="88" t="s">
        <v>1</v>
      </c>
      <c r="J128" s="89">
        <v>14.01</v>
      </c>
      <c r="K128" s="89">
        <f t="shared" si="14"/>
        <v>4.2</v>
      </c>
      <c r="L128" s="89">
        <f t="shared" si="15"/>
        <v>35.730000000000004</v>
      </c>
      <c r="M128" s="89">
        <f t="shared" si="16"/>
        <v>39.930000000000007</v>
      </c>
      <c r="N128" s="90" t="s">
        <v>82</v>
      </c>
      <c r="O128" s="90" t="s">
        <v>83</v>
      </c>
      <c r="P128" s="90" t="s">
        <v>67</v>
      </c>
      <c r="Q128" s="91" t="s">
        <v>97</v>
      </c>
      <c r="R128" s="92" t="s">
        <v>116</v>
      </c>
      <c r="S128" s="92" t="s">
        <v>116</v>
      </c>
      <c r="T128" s="93" t="s">
        <v>73</v>
      </c>
      <c r="U128" s="84">
        <v>42</v>
      </c>
      <c r="V128" s="94">
        <f>IFERROR(VLOOKUP(H128,'Коэфф для прайса 1 оч'!$A$3:$C$6,3,0),"")</f>
        <v>327000</v>
      </c>
      <c r="W128" s="91">
        <f>IFERROR(VLOOKUP(E128,'Коэфф для прайса 1 оч'!$A$10:$C$23,3,0),"")</f>
        <v>1.4999999999999999E-2</v>
      </c>
      <c r="X128" s="116">
        <f>IFERROR(VLOOKUP(N128,'Коэфф для прайса 1 оч'!$E$25:$F$30,2,0),"")</f>
        <v>-0.01</v>
      </c>
      <c r="Y128" s="116">
        <f>IFERROR(VLOOKUP(O128,'Коэфф для прайса 1 оч'!$E$32:$F$34,2,0),"")</f>
        <v>0.03</v>
      </c>
      <c r="Z128" s="116">
        <f>IFERROR(VLOOKUP(P128,'Коэфф для прайса 1 оч'!$E$36:$F$38,2,0),"")</f>
        <v>0.03</v>
      </c>
      <c r="AA128" s="116">
        <f>IFERROR(VLOOKUP(Q128,'Коэфф для прайса 1 оч'!$E$40:$F$43,2,0),"")</f>
        <v>-5.0000000000000001E-3</v>
      </c>
      <c r="AB128" s="117">
        <f>IFERROR(VLOOKUP(R128,'Коэфф для прайса 1 оч'!$E$45:$F$59,2,0),"")</f>
        <v>7.0000000000000007E-2</v>
      </c>
      <c r="AC128" s="116">
        <f>IFERROR(VLOOKUP(T128,'Коэфф для прайса 1 оч'!$E$61:$F$67,2,0),"")</f>
        <v>0</v>
      </c>
      <c r="AD128" s="116">
        <f>IFERROR(VLOOKUP(U128,'Коэфф для прайса 1 оч'!$E$69:$F$82,2,0),"")</f>
        <v>-1.6E-2</v>
      </c>
      <c r="AE128" s="116">
        <f>IFERROR(VLOOKUP(PriceList[[#This Row],[Корпус]],'Коэфф для прайса 1 оч'!$I$10:$J$15,2,0),"")</f>
        <v>0</v>
      </c>
      <c r="AF128" s="95">
        <f t="shared" si="17"/>
        <v>364278</v>
      </c>
      <c r="AG128" s="96">
        <f t="shared" si="18"/>
        <v>18119187.720000003</v>
      </c>
      <c r="AH128" s="97">
        <v>0</v>
      </c>
      <c r="AI128" s="98">
        <f t="shared" si="19"/>
        <v>364278</v>
      </c>
      <c r="AJ128" s="99">
        <f t="shared" si="20"/>
        <v>18119187.720000003</v>
      </c>
      <c r="AK128" s="84" t="s">
        <v>71</v>
      </c>
      <c r="AL128" s="91">
        <v>0.1</v>
      </c>
      <c r="AM128" s="287">
        <f>PriceList[[#This Row],[ИТОГ Цена за кв.м, руб]]*(1+PriceList[[#This Row],[Максимальная скидка]])</f>
        <v>400705.80000000005</v>
      </c>
      <c r="AN128" s="287">
        <f>PriceList[[#This Row],[Цена за кв.м. в CRM]]*PriceList[[#This Row],[Площадь, кв.м]]</f>
        <v>19931106.492000002</v>
      </c>
      <c r="AO128" s="287">
        <v>6000</v>
      </c>
      <c r="AP128" s="335">
        <f>PriceList[[#This Row],[Цена за кв.м. в CRM]]+PriceList[[#This Row],[Бронь]]</f>
        <v>406705.80000000005</v>
      </c>
      <c r="AQ128" s="335">
        <f>PriceList[[#This Row],[Цена за кв.м. в сайт]]*PriceList[[#This Row],[Площадь, кв.м]]</f>
        <v>20229546.492000002</v>
      </c>
      <c r="AR128" s="84" t="str">
        <f t="shared" si="21"/>
        <v>С1-211</v>
      </c>
      <c r="AS128" s="88" t="str">
        <f t="shared" si="22"/>
        <v>Ст</v>
      </c>
      <c r="AT128" s="89">
        <f t="shared" si="23"/>
        <v>49.74</v>
      </c>
      <c r="AU128" s="99">
        <f>PriceList[[#This Row],[Цена за кв.м. в CRM]]</f>
        <v>400705.80000000005</v>
      </c>
      <c r="AV128" s="100" t="str">
        <f t="shared" si="24"/>
        <v>Резерв</v>
      </c>
      <c r="AW128" s="99"/>
      <c r="AX128" s="342"/>
      <c r="AZ128" s="353">
        <f>(PriceList[[#This Row],[Цена за кв.м. в сайт]])+$AZ$1</f>
        <v>407205.80000000005</v>
      </c>
      <c r="BA128" s="353">
        <f>AZ128*PriceList[[#This Row],[Площадь, кв.м]]</f>
        <v>20254416.492000002</v>
      </c>
      <c r="BB128" s="346">
        <f>BA128-PriceList[[#This Row],[Стоимость, руб для сбронированием]]</f>
        <v>24870</v>
      </c>
      <c r="BC128" s="14"/>
      <c r="BD128" s="345">
        <f t="shared" si="25"/>
        <v>407200</v>
      </c>
      <c r="BE128" s="353">
        <f>BD128*PriceList[[#This Row],[Площадь, кв.м]]</f>
        <v>20254128</v>
      </c>
      <c r="BF128" s="14"/>
      <c r="BG128" s="345">
        <f>BE128-$BG$1*PriceList[[#This Row],[Площадь, кв.м]]</f>
        <v>19955688</v>
      </c>
      <c r="BH128" s="353">
        <f t="shared" si="26"/>
        <v>298440</v>
      </c>
      <c r="BI128" s="345">
        <f>BG128/PriceList[[#This Row],[Площадь, кв.м]]</f>
        <v>401200</v>
      </c>
      <c r="BJ128" s="355">
        <f t="shared" si="27"/>
        <v>1.4955134596211365E-2</v>
      </c>
      <c r="BL128" s="345"/>
      <c r="BM128" s="353"/>
    </row>
    <row r="129" spans="1:65" ht="14.25" hidden="1" customHeight="1">
      <c r="A129" s="84">
        <v>212</v>
      </c>
      <c r="B129" s="84" t="s">
        <v>299</v>
      </c>
      <c r="C129" s="85">
        <v>212</v>
      </c>
      <c r="D129" s="85" t="s">
        <v>64</v>
      </c>
      <c r="E129" s="86">
        <v>6</v>
      </c>
      <c r="F129" s="84">
        <v>33</v>
      </c>
      <c r="G129" s="87">
        <v>49.74</v>
      </c>
      <c r="H129" s="88" t="s">
        <v>1</v>
      </c>
      <c r="I129" s="88" t="s">
        <v>1</v>
      </c>
      <c r="J129" s="89">
        <v>14.01</v>
      </c>
      <c r="K129" s="89">
        <f t="shared" si="14"/>
        <v>4.2</v>
      </c>
      <c r="L129" s="89">
        <f t="shared" si="15"/>
        <v>35.730000000000004</v>
      </c>
      <c r="M129" s="89">
        <f t="shared" si="16"/>
        <v>39.930000000000007</v>
      </c>
      <c r="N129" s="90" t="s">
        <v>82</v>
      </c>
      <c r="O129" s="90" t="s">
        <v>83</v>
      </c>
      <c r="P129" s="90" t="s">
        <v>67</v>
      </c>
      <c r="Q129" s="91" t="s">
        <v>97</v>
      </c>
      <c r="R129" s="92" t="s">
        <v>215</v>
      </c>
      <c r="S129" s="92" t="s">
        <v>493</v>
      </c>
      <c r="T129" s="93" t="s">
        <v>73</v>
      </c>
      <c r="U129" s="84">
        <v>42</v>
      </c>
      <c r="V129" s="94">
        <f>IFERROR(VLOOKUP(H129,'Коэфф для прайса 1 оч'!$A$3:$C$6,3,0),"")</f>
        <v>327000</v>
      </c>
      <c r="W129" s="91">
        <f>IFERROR(VLOOKUP(E129,'Коэфф для прайса 1 оч'!$A$10:$C$23,3,0),"")</f>
        <v>1.4999999999999999E-2</v>
      </c>
      <c r="X129" s="116">
        <f>IFERROR(VLOOKUP(N129,'Коэфф для прайса 1 оч'!$E$25:$F$30,2,0),"")</f>
        <v>-0.01</v>
      </c>
      <c r="Y129" s="116">
        <f>IFERROR(VLOOKUP(O129,'Коэфф для прайса 1 оч'!$E$32:$F$34,2,0),"")</f>
        <v>0.03</v>
      </c>
      <c r="Z129" s="116">
        <f>IFERROR(VLOOKUP(P129,'Коэфф для прайса 1 оч'!$E$36:$F$38,2,0),"")</f>
        <v>0.03</v>
      </c>
      <c r="AA129" s="116">
        <f>IFERROR(VLOOKUP(Q129,'Коэфф для прайса 1 оч'!$E$40:$F$43,2,0),"")</f>
        <v>-5.0000000000000001E-3</v>
      </c>
      <c r="AB129" s="117">
        <f>IFERROR(VLOOKUP(R129,'Коэфф для прайса 1 оч'!$E$45:$F$59,2,0),"")</f>
        <v>1.4999999999999999E-2</v>
      </c>
      <c r="AC129" s="116">
        <f>IFERROR(VLOOKUP(T129,'Коэфф для прайса 1 оч'!$E$61:$F$67,2,0),"")</f>
        <v>0</v>
      </c>
      <c r="AD129" s="116">
        <f>IFERROR(VLOOKUP(U129,'Коэфф для прайса 1 оч'!$E$69:$F$82,2,0),"")</f>
        <v>-1.6E-2</v>
      </c>
      <c r="AE129" s="116">
        <f>IFERROR(VLOOKUP(PriceList[[#This Row],[Корпус]],'Коэфф для прайса 1 оч'!$I$10:$J$15,2,0),"")</f>
        <v>0</v>
      </c>
      <c r="AF129" s="95">
        <f t="shared" si="17"/>
        <v>346293</v>
      </c>
      <c r="AG129" s="96">
        <f t="shared" si="18"/>
        <v>17224613.82</v>
      </c>
      <c r="AH129" s="97">
        <v>0</v>
      </c>
      <c r="AI129" s="98">
        <f t="shared" si="19"/>
        <v>346293</v>
      </c>
      <c r="AJ129" s="99">
        <f t="shared" si="20"/>
        <v>17224613.82</v>
      </c>
      <c r="AK129" s="84" t="s">
        <v>71</v>
      </c>
      <c r="AL129" s="91">
        <v>0.1</v>
      </c>
      <c r="AM129" s="287">
        <f>PriceList[[#This Row],[ИТОГ Цена за кв.м, руб]]*(1+PriceList[[#This Row],[Максимальная скидка]])</f>
        <v>380922.30000000005</v>
      </c>
      <c r="AN129" s="287">
        <f>PriceList[[#This Row],[Цена за кв.м. в CRM]]*PriceList[[#This Row],[Площадь, кв.м]]</f>
        <v>18947075.202000003</v>
      </c>
      <c r="AO129" s="287">
        <v>6000</v>
      </c>
      <c r="AP129" s="335">
        <f>PriceList[[#This Row],[Цена за кв.м. в CRM]]+PriceList[[#This Row],[Бронь]]</f>
        <v>386922.30000000005</v>
      </c>
      <c r="AQ129" s="335">
        <f>PriceList[[#This Row],[Цена за кв.м. в сайт]]*PriceList[[#This Row],[Площадь, кв.м]]</f>
        <v>19245515.202000003</v>
      </c>
      <c r="AR129" s="84" t="str">
        <f t="shared" si="21"/>
        <v>С1-212</v>
      </c>
      <c r="AS129" s="88" t="str">
        <f t="shared" si="22"/>
        <v>Ст</v>
      </c>
      <c r="AT129" s="89">
        <f t="shared" si="23"/>
        <v>49.74</v>
      </c>
      <c r="AU129" s="99">
        <f>PriceList[[#This Row],[Цена за кв.м. в CRM]]</f>
        <v>380922.30000000005</v>
      </c>
      <c r="AV129" s="100" t="str">
        <f t="shared" si="24"/>
        <v>Резерв</v>
      </c>
      <c r="AW129" s="99"/>
      <c r="AX129" s="342"/>
      <c r="AZ129" s="353">
        <f>(PriceList[[#This Row],[Цена за кв.м. в сайт]])+$AZ$1</f>
        <v>387422.30000000005</v>
      </c>
      <c r="BA129" s="353">
        <f>AZ129*PriceList[[#This Row],[Площадь, кв.м]]</f>
        <v>19270385.202000003</v>
      </c>
      <c r="BB129" s="346">
        <f>BA129-PriceList[[#This Row],[Стоимость, руб для сбронированием]]</f>
        <v>24870</v>
      </c>
      <c r="BC129" s="14"/>
      <c r="BD129" s="345">
        <f t="shared" si="25"/>
        <v>387400</v>
      </c>
      <c r="BE129" s="353">
        <f>BD129*PriceList[[#This Row],[Площадь, кв.м]]</f>
        <v>19269276</v>
      </c>
      <c r="BF129" s="14"/>
      <c r="BG129" s="345">
        <f>BE129-$BG$1*PriceList[[#This Row],[Площадь, кв.м]]</f>
        <v>18970836</v>
      </c>
      <c r="BH129" s="353">
        <f t="shared" si="26"/>
        <v>298440</v>
      </c>
      <c r="BI129" s="345">
        <f>BG129/PriceList[[#This Row],[Площадь, кв.м]]</f>
        <v>381400</v>
      </c>
      <c r="BJ129" s="355">
        <f t="shared" si="27"/>
        <v>1.5731515469323543E-2</v>
      </c>
      <c r="BL129" s="345"/>
      <c r="BM129" s="353"/>
    </row>
    <row r="130" spans="1:65" ht="14.25" hidden="1" customHeight="1">
      <c r="A130" s="84">
        <v>213</v>
      </c>
      <c r="B130" s="84" t="s">
        <v>300</v>
      </c>
      <c r="C130" s="85">
        <v>213</v>
      </c>
      <c r="D130" s="85" t="s">
        <v>64</v>
      </c>
      <c r="E130" s="86">
        <v>6</v>
      </c>
      <c r="F130" s="84">
        <v>34</v>
      </c>
      <c r="G130" s="87">
        <v>28.64</v>
      </c>
      <c r="H130" s="88" t="s">
        <v>1</v>
      </c>
      <c r="I130" s="88" t="s">
        <v>1</v>
      </c>
      <c r="J130" s="89">
        <v>4.29</v>
      </c>
      <c r="K130" s="89">
        <f t="shared" si="14"/>
        <v>1.29</v>
      </c>
      <c r="L130" s="89">
        <f t="shared" si="15"/>
        <v>24.35</v>
      </c>
      <c r="M130" s="89">
        <f t="shared" si="16"/>
        <v>25.64</v>
      </c>
      <c r="N130" s="90" t="s">
        <v>65</v>
      </c>
      <c r="O130" s="90" t="s">
        <v>66</v>
      </c>
      <c r="P130" s="90" t="s">
        <v>67</v>
      </c>
      <c r="Q130" s="91" t="s">
        <v>97</v>
      </c>
      <c r="R130" s="92" t="s">
        <v>215</v>
      </c>
      <c r="S130" s="92" t="s">
        <v>493</v>
      </c>
      <c r="T130" s="93" t="s">
        <v>73</v>
      </c>
      <c r="U130" s="84">
        <v>42</v>
      </c>
      <c r="V130" s="94">
        <f>IFERROR(VLOOKUP(H130,'Коэфф для прайса 1 оч'!$A$3:$C$6,3,0),"")</f>
        <v>327000</v>
      </c>
      <c r="W130" s="91">
        <f>IFERROR(VLOOKUP(E130,'Коэфф для прайса 1 оч'!$A$10:$C$23,3,0),"")</f>
        <v>1.4999999999999999E-2</v>
      </c>
      <c r="X130" s="116">
        <f>IFERROR(VLOOKUP(N130,'Коэфф для прайса 1 оч'!$E$25:$F$30,2,0),"")</f>
        <v>0.04</v>
      </c>
      <c r="Y130" s="116">
        <f>IFERROR(VLOOKUP(O130,'Коэфф для прайса 1 оч'!$E$32:$F$34,2,0),"")</f>
        <v>0</v>
      </c>
      <c r="Z130" s="116">
        <f>IFERROR(VLOOKUP(P130,'Коэфф для прайса 1 оч'!$E$36:$F$38,2,0),"")</f>
        <v>0.03</v>
      </c>
      <c r="AA130" s="116">
        <f>IFERROR(VLOOKUP(Q130,'Коэфф для прайса 1 оч'!$E$40:$F$43,2,0),"")</f>
        <v>-5.0000000000000001E-3</v>
      </c>
      <c r="AB130" s="117">
        <f>IFERROR(VLOOKUP(R130,'Коэфф для прайса 1 оч'!$E$45:$F$59,2,0),"")</f>
        <v>1.4999999999999999E-2</v>
      </c>
      <c r="AC130" s="116">
        <f>IFERROR(VLOOKUP(T130,'Коэфф для прайса 1 оч'!$E$61:$F$67,2,0),"")</f>
        <v>0</v>
      </c>
      <c r="AD130" s="116">
        <f>IFERROR(VLOOKUP(U130,'Коэфф для прайса 1 оч'!$E$69:$F$82,2,0),"")</f>
        <v>-1.6E-2</v>
      </c>
      <c r="AE130" s="116">
        <f>IFERROR(VLOOKUP(PriceList[[#This Row],[Корпус]],'Коэфф для прайса 1 оч'!$I$10:$J$15,2,0),"")</f>
        <v>0</v>
      </c>
      <c r="AF130" s="95">
        <f t="shared" si="17"/>
        <v>352833</v>
      </c>
      <c r="AG130" s="96">
        <f t="shared" si="18"/>
        <v>10105137.120000001</v>
      </c>
      <c r="AH130" s="97">
        <v>0</v>
      </c>
      <c r="AI130" s="98">
        <f t="shared" si="19"/>
        <v>352833</v>
      </c>
      <c r="AJ130" s="99">
        <f t="shared" si="20"/>
        <v>10105137.120000001</v>
      </c>
      <c r="AK130" s="84" t="s">
        <v>71</v>
      </c>
      <c r="AL130" s="91">
        <v>0.1</v>
      </c>
      <c r="AM130" s="287">
        <f>PriceList[[#This Row],[ИТОГ Цена за кв.м, руб]]*(1+PriceList[[#This Row],[Максимальная скидка]])</f>
        <v>388116.30000000005</v>
      </c>
      <c r="AN130" s="287">
        <f>PriceList[[#This Row],[Цена за кв.м. в CRM]]*PriceList[[#This Row],[Площадь, кв.м]]</f>
        <v>11115650.832000002</v>
      </c>
      <c r="AO130" s="287">
        <v>6000</v>
      </c>
      <c r="AP130" s="335">
        <f>PriceList[[#This Row],[Цена за кв.м. в CRM]]+PriceList[[#This Row],[Бронь]]</f>
        <v>394116.30000000005</v>
      </c>
      <c r="AQ130" s="335">
        <f>PriceList[[#This Row],[Цена за кв.м. в сайт]]*PriceList[[#This Row],[Площадь, кв.м]]</f>
        <v>11287490.832000002</v>
      </c>
      <c r="AR130" s="84" t="str">
        <f t="shared" si="21"/>
        <v>С1-213</v>
      </c>
      <c r="AS130" s="88" t="str">
        <f t="shared" si="22"/>
        <v>Ст</v>
      </c>
      <c r="AT130" s="89">
        <f t="shared" si="23"/>
        <v>28.64</v>
      </c>
      <c r="AU130" s="99">
        <f>PriceList[[#This Row],[Цена за кв.м. в CRM]]</f>
        <v>388116.30000000005</v>
      </c>
      <c r="AV130" s="100" t="str">
        <f t="shared" si="24"/>
        <v>Резерв</v>
      </c>
      <c r="AW130" s="99"/>
      <c r="AX130" s="342"/>
      <c r="AZ130" s="353">
        <f>(PriceList[[#This Row],[Цена за кв.м. в сайт]])+$AZ$1</f>
        <v>394616.30000000005</v>
      </c>
      <c r="BA130" s="353">
        <f>AZ130*PriceList[[#This Row],[Площадь, кв.м]]</f>
        <v>11301810.832000002</v>
      </c>
      <c r="BB130" s="346">
        <f>BA130-PriceList[[#This Row],[Стоимость, руб для сбронированием]]</f>
        <v>14320</v>
      </c>
      <c r="BC130" s="14"/>
      <c r="BD130" s="345">
        <f t="shared" si="25"/>
        <v>394600</v>
      </c>
      <c r="BE130" s="353">
        <f>BD130*PriceList[[#This Row],[Площадь, кв.м]]</f>
        <v>11301344</v>
      </c>
      <c r="BF130" s="14"/>
      <c r="BG130" s="345">
        <f>BE130-$BG$1*PriceList[[#This Row],[Площадь, кв.м]]</f>
        <v>11129504</v>
      </c>
      <c r="BH130" s="353">
        <f t="shared" si="26"/>
        <v>171840</v>
      </c>
      <c r="BI130" s="345">
        <f>BG130/PriceList[[#This Row],[Площадь, кв.м]]</f>
        <v>388600</v>
      </c>
      <c r="BJ130" s="355">
        <f t="shared" si="27"/>
        <v>1.5440041173443129E-2</v>
      </c>
      <c r="BL130" s="345"/>
      <c r="BM130" s="353"/>
    </row>
    <row r="131" spans="1:65" ht="14.25" hidden="1" customHeight="1">
      <c r="A131" s="84">
        <v>214</v>
      </c>
      <c r="B131" s="84" t="s">
        <v>301</v>
      </c>
      <c r="C131" s="85">
        <v>214</v>
      </c>
      <c r="D131" s="85" t="s">
        <v>64</v>
      </c>
      <c r="E131" s="86">
        <v>6</v>
      </c>
      <c r="F131" s="84">
        <v>35</v>
      </c>
      <c r="G131" s="87">
        <v>29.28</v>
      </c>
      <c r="H131" s="88" t="s">
        <v>1</v>
      </c>
      <c r="I131" s="88" t="s">
        <v>1</v>
      </c>
      <c r="J131" s="89">
        <v>4.29</v>
      </c>
      <c r="K131" s="89">
        <f t="shared" ref="K131:K194" si="28">ROUND(J131*0.3,2)</f>
        <v>1.29</v>
      </c>
      <c r="L131" s="89">
        <f t="shared" ref="L131:L194" si="29">G131-J131</f>
        <v>24.990000000000002</v>
      </c>
      <c r="M131" s="89">
        <f t="shared" ref="M131:M194" si="30">L131+K131</f>
        <v>26.28</v>
      </c>
      <c r="N131" s="90" t="s">
        <v>65</v>
      </c>
      <c r="O131" s="90" t="s">
        <v>66</v>
      </c>
      <c r="P131" s="90" t="s">
        <v>67</v>
      </c>
      <c r="Q131" s="91" t="s">
        <v>97</v>
      </c>
      <c r="R131" s="92" t="s">
        <v>215</v>
      </c>
      <c r="S131" s="92" t="s">
        <v>493</v>
      </c>
      <c r="T131" s="93" t="s">
        <v>73</v>
      </c>
      <c r="U131" s="84">
        <v>42</v>
      </c>
      <c r="V131" s="94">
        <f>IFERROR(VLOOKUP(H131,'Коэфф для прайса 1 оч'!$A$3:$C$6,3,0),"")</f>
        <v>327000</v>
      </c>
      <c r="W131" s="91">
        <f>IFERROR(VLOOKUP(E131,'Коэфф для прайса 1 оч'!$A$10:$C$23,3,0),"")</f>
        <v>1.4999999999999999E-2</v>
      </c>
      <c r="X131" s="116">
        <f>IFERROR(VLOOKUP(N131,'Коэфф для прайса 1 оч'!$E$25:$F$30,2,0),"")</f>
        <v>0.04</v>
      </c>
      <c r="Y131" s="116">
        <f>IFERROR(VLOOKUP(O131,'Коэфф для прайса 1 оч'!$E$32:$F$34,2,0),"")</f>
        <v>0</v>
      </c>
      <c r="Z131" s="116">
        <f>IFERROR(VLOOKUP(P131,'Коэфф для прайса 1 оч'!$E$36:$F$38,2,0),"")</f>
        <v>0.03</v>
      </c>
      <c r="AA131" s="116">
        <f>IFERROR(VLOOKUP(Q131,'Коэфф для прайса 1 оч'!$E$40:$F$43,2,0),"")</f>
        <v>-5.0000000000000001E-3</v>
      </c>
      <c r="AB131" s="117">
        <f>IFERROR(VLOOKUP(R131,'Коэфф для прайса 1 оч'!$E$45:$F$59,2,0),"")</f>
        <v>1.4999999999999999E-2</v>
      </c>
      <c r="AC131" s="116">
        <f>IFERROR(VLOOKUP(T131,'Коэфф для прайса 1 оч'!$E$61:$F$67,2,0),"")</f>
        <v>0</v>
      </c>
      <c r="AD131" s="116">
        <f>IFERROR(VLOOKUP(U131,'Коэфф для прайса 1 оч'!$E$69:$F$82,2,0),"")</f>
        <v>-1.6E-2</v>
      </c>
      <c r="AE131" s="116">
        <f>IFERROR(VLOOKUP(PriceList[[#This Row],[Корпус]],'Коэфф для прайса 1 оч'!$I$10:$J$15,2,0),"")</f>
        <v>0</v>
      </c>
      <c r="AF131" s="95">
        <f t="shared" ref="AF131:AF194" si="31">ROUND(V131+(V131*SUM(W131:AE131)),2)</f>
        <v>352833</v>
      </c>
      <c r="AG131" s="96">
        <f t="shared" ref="AG131:AG194" si="32">AF131*G131</f>
        <v>10330950.24</v>
      </c>
      <c r="AH131" s="97">
        <v>0</v>
      </c>
      <c r="AI131" s="98">
        <f t="shared" ref="AI131:AI194" si="33">AF131+AF131*AH131</f>
        <v>352833</v>
      </c>
      <c r="AJ131" s="99">
        <f t="shared" ref="AJ131:AJ194" si="34">AI131*G131</f>
        <v>10330950.24</v>
      </c>
      <c r="AK131" s="84" t="s">
        <v>71</v>
      </c>
      <c r="AL131" s="91">
        <v>0.1</v>
      </c>
      <c r="AM131" s="287">
        <f>PriceList[[#This Row],[ИТОГ Цена за кв.м, руб]]*(1+PriceList[[#This Row],[Максимальная скидка]])</f>
        <v>388116.30000000005</v>
      </c>
      <c r="AN131" s="287">
        <f>PriceList[[#This Row],[Цена за кв.м. в CRM]]*PriceList[[#This Row],[Площадь, кв.м]]</f>
        <v>11364045.264000002</v>
      </c>
      <c r="AO131" s="287">
        <v>6000</v>
      </c>
      <c r="AP131" s="335">
        <f>PriceList[[#This Row],[Цена за кв.м. в CRM]]+PriceList[[#This Row],[Бронь]]</f>
        <v>394116.30000000005</v>
      </c>
      <c r="AQ131" s="335">
        <f>PriceList[[#This Row],[Цена за кв.м. в сайт]]*PriceList[[#This Row],[Площадь, кв.м]]</f>
        <v>11539725.264000002</v>
      </c>
      <c r="AR131" s="84" t="str">
        <f t="shared" ref="AR131:AR194" si="35">B131</f>
        <v>С1-214</v>
      </c>
      <c r="AS131" s="88" t="str">
        <f t="shared" ref="AS131:AS194" si="36">H131</f>
        <v>Ст</v>
      </c>
      <c r="AT131" s="89">
        <f t="shared" ref="AT131:AT194" si="37">G131</f>
        <v>29.28</v>
      </c>
      <c r="AU131" s="99">
        <f>PriceList[[#This Row],[Цена за кв.м. в CRM]]</f>
        <v>388116.30000000005</v>
      </c>
      <c r="AV131" s="100" t="str">
        <f t="shared" ref="AV131:AV194" si="38">AK131</f>
        <v>Резерв</v>
      </c>
      <c r="AW131" s="99"/>
      <c r="AX131" s="342"/>
      <c r="AZ131" s="353">
        <f>(PriceList[[#This Row],[Цена за кв.м. в сайт]])+$AZ$1</f>
        <v>394616.30000000005</v>
      </c>
      <c r="BA131" s="353">
        <f>AZ131*PriceList[[#This Row],[Площадь, кв.м]]</f>
        <v>11554365.264000002</v>
      </c>
      <c r="BB131" s="346">
        <f>BA131-PriceList[[#This Row],[Стоимость, руб для сбронированием]]</f>
        <v>14640</v>
      </c>
      <c r="BC131" s="14"/>
      <c r="BD131" s="345">
        <f t="shared" si="25"/>
        <v>394600</v>
      </c>
      <c r="BE131" s="353">
        <f>BD131*PriceList[[#This Row],[Площадь, кв.м]]</f>
        <v>11553888</v>
      </c>
      <c r="BF131" s="14"/>
      <c r="BG131" s="345">
        <f>BE131-$BG$1*PriceList[[#This Row],[Площадь, кв.м]]</f>
        <v>11378208</v>
      </c>
      <c r="BH131" s="353">
        <f t="shared" si="26"/>
        <v>175680</v>
      </c>
      <c r="BI131" s="345">
        <f>BG131/PriceList[[#This Row],[Площадь, кв.м]]</f>
        <v>388600</v>
      </c>
      <c r="BJ131" s="355">
        <f t="shared" si="27"/>
        <v>1.5440041173443129E-2</v>
      </c>
      <c r="BL131" s="345"/>
      <c r="BM131" s="353"/>
    </row>
    <row r="132" spans="1:65" ht="14.25" hidden="1" customHeight="1">
      <c r="A132" s="84">
        <v>215</v>
      </c>
      <c r="B132" s="84" t="s">
        <v>302</v>
      </c>
      <c r="C132" s="85">
        <v>215</v>
      </c>
      <c r="D132" s="85" t="s">
        <v>64</v>
      </c>
      <c r="E132" s="86">
        <v>6</v>
      </c>
      <c r="F132" s="84">
        <v>36</v>
      </c>
      <c r="G132" s="87">
        <v>29.28</v>
      </c>
      <c r="H132" s="88" t="s">
        <v>1</v>
      </c>
      <c r="I132" s="88" t="s">
        <v>1</v>
      </c>
      <c r="J132" s="89">
        <v>4.29</v>
      </c>
      <c r="K132" s="89">
        <f t="shared" si="28"/>
        <v>1.29</v>
      </c>
      <c r="L132" s="89">
        <f t="shared" si="29"/>
        <v>24.990000000000002</v>
      </c>
      <c r="M132" s="89">
        <f t="shared" si="30"/>
        <v>26.28</v>
      </c>
      <c r="N132" s="90" t="s">
        <v>65</v>
      </c>
      <c r="O132" s="90" t="s">
        <v>66</v>
      </c>
      <c r="P132" s="90" t="s">
        <v>67</v>
      </c>
      <c r="Q132" s="91" t="s">
        <v>97</v>
      </c>
      <c r="R132" s="92" t="s">
        <v>215</v>
      </c>
      <c r="S132" s="92" t="s">
        <v>493</v>
      </c>
      <c r="T132" s="93" t="s">
        <v>73</v>
      </c>
      <c r="U132" s="84">
        <v>42</v>
      </c>
      <c r="V132" s="94">
        <f>IFERROR(VLOOKUP(H132,'Коэфф для прайса 1 оч'!$A$3:$C$6,3,0),"")</f>
        <v>327000</v>
      </c>
      <c r="W132" s="91">
        <f>IFERROR(VLOOKUP(E132,'Коэфф для прайса 1 оч'!$A$10:$C$23,3,0),"")</f>
        <v>1.4999999999999999E-2</v>
      </c>
      <c r="X132" s="116">
        <f>IFERROR(VLOOKUP(N132,'Коэфф для прайса 1 оч'!$E$25:$F$30,2,0),"")</f>
        <v>0.04</v>
      </c>
      <c r="Y132" s="116">
        <f>IFERROR(VLOOKUP(O132,'Коэфф для прайса 1 оч'!$E$32:$F$34,2,0),"")</f>
        <v>0</v>
      </c>
      <c r="Z132" s="116">
        <f>IFERROR(VLOOKUP(P132,'Коэфф для прайса 1 оч'!$E$36:$F$38,2,0),"")</f>
        <v>0.03</v>
      </c>
      <c r="AA132" s="116">
        <f>IFERROR(VLOOKUP(Q132,'Коэфф для прайса 1 оч'!$E$40:$F$43,2,0),"")</f>
        <v>-5.0000000000000001E-3</v>
      </c>
      <c r="AB132" s="117">
        <f>IFERROR(VLOOKUP(R132,'Коэфф для прайса 1 оч'!$E$45:$F$59,2,0),"")</f>
        <v>1.4999999999999999E-2</v>
      </c>
      <c r="AC132" s="116">
        <f>IFERROR(VLOOKUP(T132,'Коэфф для прайса 1 оч'!$E$61:$F$67,2,0),"")</f>
        <v>0</v>
      </c>
      <c r="AD132" s="116">
        <f>IFERROR(VLOOKUP(U132,'Коэфф для прайса 1 оч'!$E$69:$F$82,2,0),"")</f>
        <v>-1.6E-2</v>
      </c>
      <c r="AE132" s="116">
        <f>IFERROR(VLOOKUP(PriceList[[#This Row],[Корпус]],'Коэфф для прайса 1 оч'!$I$10:$J$15,2,0),"")</f>
        <v>0</v>
      </c>
      <c r="AF132" s="95">
        <f t="shared" si="31"/>
        <v>352833</v>
      </c>
      <c r="AG132" s="96">
        <f t="shared" si="32"/>
        <v>10330950.24</v>
      </c>
      <c r="AH132" s="97">
        <v>0</v>
      </c>
      <c r="AI132" s="98">
        <f t="shared" si="33"/>
        <v>352833</v>
      </c>
      <c r="AJ132" s="99">
        <f t="shared" si="34"/>
        <v>10330950.24</v>
      </c>
      <c r="AK132" s="84" t="s">
        <v>71</v>
      </c>
      <c r="AL132" s="91">
        <v>0.1</v>
      </c>
      <c r="AM132" s="287">
        <f>PriceList[[#This Row],[ИТОГ Цена за кв.м, руб]]*(1+PriceList[[#This Row],[Максимальная скидка]])</f>
        <v>388116.30000000005</v>
      </c>
      <c r="AN132" s="287">
        <f>PriceList[[#This Row],[Цена за кв.м. в CRM]]*PriceList[[#This Row],[Площадь, кв.м]]</f>
        <v>11364045.264000002</v>
      </c>
      <c r="AO132" s="287">
        <v>6000</v>
      </c>
      <c r="AP132" s="335">
        <f>PriceList[[#This Row],[Цена за кв.м. в CRM]]+PriceList[[#This Row],[Бронь]]</f>
        <v>394116.30000000005</v>
      </c>
      <c r="AQ132" s="335">
        <f>PriceList[[#This Row],[Цена за кв.м. в сайт]]*PriceList[[#This Row],[Площадь, кв.м]]</f>
        <v>11539725.264000002</v>
      </c>
      <c r="AR132" s="84" t="str">
        <f t="shared" si="35"/>
        <v>С1-215</v>
      </c>
      <c r="AS132" s="88" t="str">
        <f t="shared" si="36"/>
        <v>Ст</v>
      </c>
      <c r="AT132" s="89">
        <f t="shared" si="37"/>
        <v>29.28</v>
      </c>
      <c r="AU132" s="99">
        <f>PriceList[[#This Row],[Цена за кв.м. в CRM]]</f>
        <v>388116.30000000005</v>
      </c>
      <c r="AV132" s="100" t="str">
        <f t="shared" si="38"/>
        <v>Резерв</v>
      </c>
      <c r="AW132" s="99"/>
      <c r="AX132" s="342"/>
      <c r="AZ132" s="353">
        <f>(PriceList[[#This Row],[Цена за кв.м. в сайт]])+$AZ$1</f>
        <v>394616.30000000005</v>
      </c>
      <c r="BA132" s="353">
        <f>AZ132*PriceList[[#This Row],[Площадь, кв.м]]</f>
        <v>11554365.264000002</v>
      </c>
      <c r="BB132" s="346">
        <f>BA132-PriceList[[#This Row],[Стоимость, руб для сбронированием]]</f>
        <v>14640</v>
      </c>
      <c r="BC132" s="14"/>
      <c r="BD132" s="345">
        <f t="shared" ref="BD132:BD195" si="39">MROUND(AZ132,100)</f>
        <v>394600</v>
      </c>
      <c r="BE132" s="353">
        <f>BD132*PriceList[[#This Row],[Площадь, кв.м]]</f>
        <v>11553888</v>
      </c>
      <c r="BF132" s="14"/>
      <c r="BG132" s="345">
        <f>BE132-$BG$1*PriceList[[#This Row],[Площадь, кв.м]]</f>
        <v>11378208</v>
      </c>
      <c r="BH132" s="353">
        <f t="shared" ref="BH132:BH195" si="40">BE132-BG132</f>
        <v>175680</v>
      </c>
      <c r="BI132" s="345">
        <f>BG132/PriceList[[#This Row],[Площадь, кв.м]]</f>
        <v>388600</v>
      </c>
      <c r="BJ132" s="355">
        <f t="shared" ref="BJ132:BJ195" si="41">BH132/BG132</f>
        <v>1.5440041173443129E-2</v>
      </c>
      <c r="BL132" s="345"/>
      <c r="BM132" s="353"/>
    </row>
    <row r="133" spans="1:65" ht="14.25" hidden="1" customHeight="1">
      <c r="A133" s="84">
        <v>216</v>
      </c>
      <c r="B133" s="84" t="s">
        <v>303</v>
      </c>
      <c r="C133" s="85">
        <v>216</v>
      </c>
      <c r="D133" s="85" t="s">
        <v>64</v>
      </c>
      <c r="E133" s="86">
        <v>6</v>
      </c>
      <c r="F133" s="84">
        <v>37</v>
      </c>
      <c r="G133" s="87">
        <v>29.28</v>
      </c>
      <c r="H133" s="88" t="s">
        <v>1</v>
      </c>
      <c r="I133" s="88" t="s">
        <v>1</v>
      </c>
      <c r="J133" s="89">
        <v>4.29</v>
      </c>
      <c r="K133" s="89">
        <f t="shared" si="28"/>
        <v>1.29</v>
      </c>
      <c r="L133" s="89">
        <f t="shared" si="29"/>
        <v>24.990000000000002</v>
      </c>
      <c r="M133" s="89">
        <f t="shared" si="30"/>
        <v>26.28</v>
      </c>
      <c r="N133" s="90" t="s">
        <v>65</v>
      </c>
      <c r="O133" s="90" t="s">
        <v>66</v>
      </c>
      <c r="P133" s="90" t="s">
        <v>67</v>
      </c>
      <c r="Q133" s="91" t="s">
        <v>94</v>
      </c>
      <c r="R133" s="92" t="s">
        <v>215</v>
      </c>
      <c r="S133" s="92" t="s">
        <v>493</v>
      </c>
      <c r="T133" s="93" t="s">
        <v>73</v>
      </c>
      <c r="U133" s="84">
        <v>42</v>
      </c>
      <c r="V133" s="94">
        <f>IFERROR(VLOOKUP(H133,'Коэфф для прайса 1 оч'!$A$3:$C$6,3,0),"")</f>
        <v>327000</v>
      </c>
      <c r="W133" s="91">
        <f>IFERROR(VLOOKUP(E133,'Коэфф для прайса 1 оч'!$A$10:$C$23,3,0),"")</f>
        <v>1.4999999999999999E-2</v>
      </c>
      <c r="X133" s="116">
        <f>IFERROR(VLOOKUP(N133,'Коэфф для прайса 1 оч'!$E$25:$F$30,2,0),"")</f>
        <v>0.04</v>
      </c>
      <c r="Y133" s="116">
        <f>IFERROR(VLOOKUP(O133,'Коэфф для прайса 1 оч'!$E$32:$F$34,2,0),"")</f>
        <v>0</v>
      </c>
      <c r="Z133" s="116">
        <f>IFERROR(VLOOKUP(P133,'Коэфф для прайса 1 оч'!$E$36:$F$38,2,0),"")</f>
        <v>0.03</v>
      </c>
      <c r="AA133" s="116">
        <f>IFERROR(VLOOKUP(Q133,'Коэфф для прайса 1 оч'!$E$40:$F$43,2,0),"")</f>
        <v>0</v>
      </c>
      <c r="AB133" s="117">
        <f>IFERROR(VLOOKUP(R133,'Коэфф для прайса 1 оч'!$E$45:$F$59,2,0),"")</f>
        <v>1.4999999999999999E-2</v>
      </c>
      <c r="AC133" s="116">
        <f>IFERROR(VLOOKUP(T133,'Коэфф для прайса 1 оч'!$E$61:$F$67,2,0),"")</f>
        <v>0</v>
      </c>
      <c r="AD133" s="116">
        <f>IFERROR(VLOOKUP(U133,'Коэфф для прайса 1 оч'!$E$69:$F$82,2,0),"")</f>
        <v>-1.6E-2</v>
      </c>
      <c r="AE133" s="116">
        <f>IFERROR(VLOOKUP(PriceList[[#This Row],[Корпус]],'Коэфф для прайса 1 оч'!$I$10:$J$15,2,0),"")</f>
        <v>0</v>
      </c>
      <c r="AF133" s="95">
        <f t="shared" si="31"/>
        <v>354468</v>
      </c>
      <c r="AG133" s="96">
        <f t="shared" si="32"/>
        <v>10378823.040000001</v>
      </c>
      <c r="AH133" s="97">
        <v>0</v>
      </c>
      <c r="AI133" s="98">
        <f t="shared" si="33"/>
        <v>354468</v>
      </c>
      <c r="AJ133" s="99">
        <f t="shared" si="34"/>
        <v>10378823.040000001</v>
      </c>
      <c r="AK133" s="84" t="s">
        <v>71</v>
      </c>
      <c r="AL133" s="91">
        <v>0.1</v>
      </c>
      <c r="AM133" s="287">
        <f>PriceList[[#This Row],[ИТОГ Цена за кв.м, руб]]*(1+PriceList[[#This Row],[Максимальная скидка]])</f>
        <v>389914.80000000005</v>
      </c>
      <c r="AN133" s="287">
        <f>PriceList[[#This Row],[Цена за кв.м. в CRM]]*PriceList[[#This Row],[Площадь, кв.м]]</f>
        <v>11416705.344000002</v>
      </c>
      <c r="AO133" s="287">
        <v>6000</v>
      </c>
      <c r="AP133" s="335">
        <f>PriceList[[#This Row],[Цена за кв.м. в CRM]]+PriceList[[#This Row],[Бронь]]</f>
        <v>395914.80000000005</v>
      </c>
      <c r="AQ133" s="335">
        <f>PriceList[[#This Row],[Цена за кв.м. в сайт]]*PriceList[[#This Row],[Площадь, кв.м]]</f>
        <v>11592385.344000002</v>
      </c>
      <c r="AR133" s="84" t="str">
        <f t="shared" si="35"/>
        <v>С1-216</v>
      </c>
      <c r="AS133" s="88" t="str">
        <f t="shared" si="36"/>
        <v>Ст</v>
      </c>
      <c r="AT133" s="89">
        <f t="shared" si="37"/>
        <v>29.28</v>
      </c>
      <c r="AU133" s="99">
        <f>PriceList[[#This Row],[Цена за кв.м. в CRM]]</f>
        <v>389914.80000000005</v>
      </c>
      <c r="AV133" s="100" t="str">
        <f t="shared" si="38"/>
        <v>Резерв</v>
      </c>
      <c r="AW133" s="99"/>
      <c r="AX133" s="342"/>
      <c r="AZ133" s="353">
        <f>(PriceList[[#This Row],[Цена за кв.м. в сайт]])+$AZ$1</f>
        <v>396414.80000000005</v>
      </c>
      <c r="BA133" s="353">
        <f>AZ133*PriceList[[#This Row],[Площадь, кв.м]]</f>
        <v>11607025.344000002</v>
      </c>
      <c r="BB133" s="346">
        <f>BA133-PriceList[[#This Row],[Стоимость, руб для сбронированием]]</f>
        <v>14640</v>
      </c>
      <c r="BC133" s="14"/>
      <c r="BD133" s="345">
        <f t="shared" si="39"/>
        <v>396400</v>
      </c>
      <c r="BE133" s="353">
        <f>BD133*PriceList[[#This Row],[Площадь, кв.м]]</f>
        <v>11606592</v>
      </c>
      <c r="BF133" s="14"/>
      <c r="BG133" s="345">
        <f>BE133-$BG$1*PriceList[[#This Row],[Площадь, кв.м]]</f>
        <v>11430912</v>
      </c>
      <c r="BH133" s="353">
        <f t="shared" si="40"/>
        <v>175680</v>
      </c>
      <c r="BI133" s="345">
        <f>BG133/PriceList[[#This Row],[Площадь, кв.м]]</f>
        <v>390400</v>
      </c>
      <c r="BJ133" s="355">
        <f t="shared" si="41"/>
        <v>1.5368852459016393E-2</v>
      </c>
      <c r="BL133" s="345"/>
      <c r="BM133" s="353"/>
    </row>
    <row r="134" spans="1:65" ht="14.25" hidden="1" customHeight="1">
      <c r="A134" s="84">
        <v>217</v>
      </c>
      <c r="B134" s="84" t="s">
        <v>304</v>
      </c>
      <c r="C134" s="85">
        <v>217</v>
      </c>
      <c r="D134" s="85" t="s">
        <v>64</v>
      </c>
      <c r="E134" s="86">
        <v>6</v>
      </c>
      <c r="F134" s="84">
        <v>38</v>
      </c>
      <c r="G134" s="87">
        <v>58.66</v>
      </c>
      <c r="H134" s="88" t="s">
        <v>2</v>
      </c>
      <c r="I134" s="88" t="s">
        <v>19</v>
      </c>
      <c r="J134" s="89">
        <v>5.19</v>
      </c>
      <c r="K134" s="89">
        <f t="shared" si="28"/>
        <v>1.56</v>
      </c>
      <c r="L134" s="89">
        <f t="shared" si="29"/>
        <v>53.47</v>
      </c>
      <c r="M134" s="89">
        <f t="shared" si="30"/>
        <v>55.03</v>
      </c>
      <c r="N134" s="90" t="s">
        <v>78</v>
      </c>
      <c r="O134" s="90" t="s">
        <v>66</v>
      </c>
      <c r="P134" s="90" t="s">
        <v>67</v>
      </c>
      <c r="Q134" s="91" t="s">
        <v>94</v>
      </c>
      <c r="R134" s="92" t="s">
        <v>215</v>
      </c>
      <c r="S134" s="92" t="s">
        <v>493</v>
      </c>
      <c r="T134" s="93" t="s">
        <v>73</v>
      </c>
      <c r="U134" s="84">
        <v>42</v>
      </c>
      <c r="V134" s="94">
        <f>IFERROR(VLOOKUP(H134,'Коэфф для прайса 1 оч'!$A$3:$C$6,3,0),"")</f>
        <v>313920</v>
      </c>
      <c r="W134" s="91">
        <f>IFERROR(VLOOKUP(E134,'Коэфф для прайса 1 оч'!$A$10:$C$23,3,0),"")</f>
        <v>1.4999999999999999E-2</v>
      </c>
      <c r="X134" s="116">
        <f>IFERROR(VLOOKUP(N134,'Коэфф для прайса 1 оч'!$E$25:$F$30,2,0),"")</f>
        <v>-0.02</v>
      </c>
      <c r="Y134" s="116">
        <f>IFERROR(VLOOKUP(O134,'Коэфф для прайса 1 оч'!$E$32:$F$34,2,0),"")</f>
        <v>0</v>
      </c>
      <c r="Z134" s="116">
        <f>IFERROR(VLOOKUP(P134,'Коэфф для прайса 1 оч'!$E$36:$F$38,2,0),"")</f>
        <v>0.03</v>
      </c>
      <c r="AA134" s="116">
        <f>IFERROR(VLOOKUP(Q134,'Коэфф для прайса 1 оч'!$E$40:$F$43,2,0),"")</f>
        <v>0</v>
      </c>
      <c r="AB134" s="117">
        <f>IFERROR(VLOOKUP(R134,'Коэфф для прайса 1 оч'!$E$45:$F$59,2,0),"")</f>
        <v>1.4999999999999999E-2</v>
      </c>
      <c r="AC134" s="116">
        <f>IFERROR(VLOOKUP(T134,'Коэфф для прайса 1 оч'!$E$61:$F$67,2,0),"")</f>
        <v>0</v>
      </c>
      <c r="AD134" s="116">
        <f>IFERROR(VLOOKUP(U134,'Коэфф для прайса 1 оч'!$E$69:$F$82,2,0),"")</f>
        <v>-1.6E-2</v>
      </c>
      <c r="AE134" s="116">
        <f>IFERROR(VLOOKUP(PriceList[[#This Row],[Корпус]],'Коэфф для прайса 1 оч'!$I$10:$J$15,2,0),"")</f>
        <v>0</v>
      </c>
      <c r="AF134" s="95">
        <f t="shared" si="31"/>
        <v>321454.08000000002</v>
      </c>
      <c r="AG134" s="96">
        <f t="shared" si="32"/>
        <v>18856496.332800001</v>
      </c>
      <c r="AH134" s="97">
        <v>0</v>
      </c>
      <c r="AI134" s="98">
        <f t="shared" si="33"/>
        <v>321454.08000000002</v>
      </c>
      <c r="AJ134" s="99">
        <f t="shared" si="34"/>
        <v>18856496.332800001</v>
      </c>
      <c r="AK134" s="84" t="s">
        <v>71</v>
      </c>
      <c r="AL134" s="91">
        <v>0.1</v>
      </c>
      <c r="AM134" s="287">
        <f>PriceList[[#This Row],[ИТОГ Цена за кв.м, руб]]*(1+PriceList[[#This Row],[Максимальная скидка]])</f>
        <v>353599.48800000007</v>
      </c>
      <c r="AN134" s="287">
        <f>PriceList[[#This Row],[Цена за кв.м. в CRM]]*PriceList[[#This Row],[Площадь, кв.м]]</f>
        <v>20742145.966080002</v>
      </c>
      <c r="AO134" s="287">
        <v>6000</v>
      </c>
      <c r="AP134" s="335">
        <f>PriceList[[#This Row],[Цена за кв.м. в CRM]]+PriceList[[#This Row],[Бронь]]</f>
        <v>359599.48800000007</v>
      </c>
      <c r="AQ134" s="335">
        <f>PriceList[[#This Row],[Цена за кв.м. в сайт]]*PriceList[[#This Row],[Площадь, кв.м]]</f>
        <v>21094105.966080002</v>
      </c>
      <c r="AR134" s="84" t="str">
        <f t="shared" si="35"/>
        <v>С1-217</v>
      </c>
      <c r="AS134" s="88" t="str">
        <f t="shared" si="36"/>
        <v>1К</v>
      </c>
      <c r="AT134" s="89">
        <f t="shared" si="37"/>
        <v>58.66</v>
      </c>
      <c r="AU134" s="99">
        <f>PriceList[[#This Row],[Цена за кв.м. в CRM]]</f>
        <v>353599.48800000007</v>
      </c>
      <c r="AV134" s="100" t="str">
        <f t="shared" si="38"/>
        <v>Резерв</v>
      </c>
      <c r="AW134" s="99"/>
      <c r="AX134" s="342"/>
      <c r="AZ134" s="353">
        <f>(PriceList[[#This Row],[Цена за кв.м. в сайт]])+$AZ$1</f>
        <v>360099.48800000007</v>
      </c>
      <c r="BA134" s="353">
        <f>AZ134*PriceList[[#This Row],[Площадь, кв.м]]</f>
        <v>21123435.966080002</v>
      </c>
      <c r="BB134" s="346">
        <f>BA134-PriceList[[#This Row],[Стоимость, руб для сбронированием]]</f>
        <v>29330</v>
      </c>
      <c r="BC134" s="14"/>
      <c r="BD134" s="345">
        <f t="shared" si="39"/>
        <v>360100</v>
      </c>
      <c r="BE134" s="353">
        <f>BD134*PriceList[[#This Row],[Площадь, кв.м]]</f>
        <v>21123466</v>
      </c>
      <c r="BF134" s="14"/>
      <c r="BG134" s="345">
        <f>BE134-$BG$1*PriceList[[#This Row],[Площадь, кв.м]]</f>
        <v>20771506</v>
      </c>
      <c r="BH134" s="353">
        <f t="shared" si="40"/>
        <v>351960</v>
      </c>
      <c r="BI134" s="345">
        <f>BG134/PriceList[[#This Row],[Площадь, кв.м]]</f>
        <v>354100</v>
      </c>
      <c r="BJ134" s="355">
        <f t="shared" si="41"/>
        <v>1.6944365998305563E-2</v>
      </c>
      <c r="BL134" s="345"/>
      <c r="BM134" s="353"/>
    </row>
    <row r="135" spans="1:65" ht="14.25" hidden="1" customHeight="1">
      <c r="A135" s="84">
        <v>218</v>
      </c>
      <c r="B135" s="84" t="s">
        <v>305</v>
      </c>
      <c r="C135" s="85">
        <v>218</v>
      </c>
      <c r="D135" s="85" t="s">
        <v>64</v>
      </c>
      <c r="E135" s="86">
        <v>6</v>
      </c>
      <c r="F135" s="84">
        <v>39</v>
      </c>
      <c r="G135" s="87">
        <v>30.59</v>
      </c>
      <c r="H135" s="88" t="s">
        <v>1</v>
      </c>
      <c r="I135" s="88" t="s">
        <v>1</v>
      </c>
      <c r="J135" s="89">
        <v>5.85</v>
      </c>
      <c r="K135" s="89">
        <f t="shared" si="28"/>
        <v>1.76</v>
      </c>
      <c r="L135" s="89">
        <f t="shared" si="29"/>
        <v>24.740000000000002</v>
      </c>
      <c r="M135" s="89">
        <f t="shared" si="30"/>
        <v>26.500000000000004</v>
      </c>
      <c r="N135" s="90" t="s">
        <v>65</v>
      </c>
      <c r="O135" s="90" t="s">
        <v>66</v>
      </c>
      <c r="P135" s="90" t="s">
        <v>67</v>
      </c>
      <c r="Q135" s="91" t="s">
        <v>68</v>
      </c>
      <c r="R135" s="92" t="s">
        <v>84</v>
      </c>
      <c r="S135" s="92" t="s">
        <v>1291</v>
      </c>
      <c r="T135" s="93" t="s">
        <v>73</v>
      </c>
      <c r="U135" s="84">
        <v>42</v>
      </c>
      <c r="V135" s="94">
        <f>IFERROR(VLOOKUP(H135,'Коэфф для прайса 1 оч'!$A$3:$C$6,3,0),"")</f>
        <v>327000</v>
      </c>
      <c r="W135" s="91">
        <f>IFERROR(VLOOKUP(E135,'Коэфф для прайса 1 оч'!$A$10:$C$23,3,0),"")</f>
        <v>1.4999999999999999E-2</v>
      </c>
      <c r="X135" s="116">
        <f>IFERROR(VLOOKUP(N135,'Коэфф для прайса 1 оч'!$E$25:$F$30,2,0),"")</f>
        <v>0.04</v>
      </c>
      <c r="Y135" s="116">
        <f>IFERROR(VLOOKUP(O135,'Коэфф для прайса 1 оч'!$E$32:$F$34,2,0),"")</f>
        <v>0</v>
      </c>
      <c r="Z135" s="116">
        <f>IFERROR(VLOOKUP(P135,'Коэфф для прайса 1 оч'!$E$36:$F$38,2,0),"")</f>
        <v>0.03</v>
      </c>
      <c r="AA135" s="116">
        <f>IFERROR(VLOOKUP(Q135,'Коэфф для прайса 1 оч'!$E$40:$F$43,2,0),"")</f>
        <v>5.0000000000000001E-3</v>
      </c>
      <c r="AB135" s="117">
        <f>IFERROR(VLOOKUP(R135,'Коэфф для прайса 1 оч'!$E$45:$F$59,2,0),"")</f>
        <v>-0.01</v>
      </c>
      <c r="AC135" s="116">
        <f>IFERROR(VLOOKUP(T135,'Коэфф для прайса 1 оч'!$E$61:$F$67,2,0),"")</f>
        <v>0</v>
      </c>
      <c r="AD135" s="116">
        <f>IFERROR(VLOOKUP(U135,'Коэфф для прайса 1 оч'!$E$69:$F$82,2,0),"")</f>
        <v>-1.6E-2</v>
      </c>
      <c r="AE135" s="116">
        <f>IFERROR(VLOOKUP(PriceList[[#This Row],[Корпус]],'Коэфф для прайса 1 оч'!$I$10:$J$15,2,0),"")</f>
        <v>0</v>
      </c>
      <c r="AF135" s="95">
        <f t="shared" si="31"/>
        <v>347928</v>
      </c>
      <c r="AG135" s="96">
        <f t="shared" si="32"/>
        <v>10643117.52</v>
      </c>
      <c r="AH135" s="97">
        <v>0</v>
      </c>
      <c r="AI135" s="98">
        <f t="shared" si="33"/>
        <v>347928</v>
      </c>
      <c r="AJ135" s="99">
        <f t="shared" si="34"/>
        <v>10643117.52</v>
      </c>
      <c r="AK135" s="84" t="s">
        <v>101</v>
      </c>
      <c r="AL135" s="91">
        <v>0.1</v>
      </c>
      <c r="AM135" s="287">
        <f>PriceList[[#This Row],[ИТОГ Цена за кв.м, руб]]*(1+PriceList[[#This Row],[Максимальная скидка]])</f>
        <v>382720.80000000005</v>
      </c>
      <c r="AN135" s="287">
        <f>PriceList[[#This Row],[Цена за кв.м. в CRM]]*PriceList[[#This Row],[Площадь, кв.м]]</f>
        <v>11707429.272000002</v>
      </c>
      <c r="AO135" s="287">
        <v>6000</v>
      </c>
      <c r="AP135" s="335">
        <f>PriceList[[#This Row],[Цена за кв.м. в CRM]]+PriceList[[#This Row],[Бронь]]</f>
        <v>388720.80000000005</v>
      </c>
      <c r="AQ135" s="335">
        <f>PriceList[[#This Row],[Цена за кв.м. в сайт]]*PriceList[[#This Row],[Площадь, кв.м]]</f>
        <v>11890969.272000002</v>
      </c>
      <c r="AR135" s="84" t="str">
        <f t="shared" si="35"/>
        <v>С1-218</v>
      </c>
      <c r="AS135" s="88" t="str">
        <f t="shared" si="36"/>
        <v>Ст</v>
      </c>
      <c r="AT135" s="89">
        <f t="shared" si="37"/>
        <v>30.59</v>
      </c>
      <c r="AU135" s="99">
        <f>PriceList[[#This Row],[Цена за кв.м. в CRM]]</f>
        <v>382720.80000000005</v>
      </c>
      <c r="AV135" s="100" t="str">
        <f t="shared" si="38"/>
        <v>Свободно</v>
      </c>
      <c r="AW135" s="99"/>
      <c r="AX135" s="342"/>
      <c r="AZ135" s="353">
        <f>(PriceList[[#This Row],[Цена за кв.м. в сайт]])+$AZ$1</f>
        <v>389220.80000000005</v>
      </c>
      <c r="BA135" s="353">
        <f>AZ135*PriceList[[#This Row],[Площадь, кв.м]]</f>
        <v>11906264.272000002</v>
      </c>
      <c r="BB135" s="346">
        <f>BA135-PriceList[[#This Row],[Стоимость, руб для сбронированием]]</f>
        <v>15295</v>
      </c>
      <c r="BC135" s="14"/>
      <c r="BD135" s="345">
        <f t="shared" si="39"/>
        <v>389200</v>
      </c>
      <c r="BE135" s="353">
        <f>BD135*PriceList[[#This Row],[Площадь, кв.м]]</f>
        <v>11905628</v>
      </c>
      <c r="BF135" s="14"/>
      <c r="BG135" s="345">
        <f>BE135-$BG$1*PriceList[[#This Row],[Площадь, кв.м]]</f>
        <v>11722088</v>
      </c>
      <c r="BH135" s="353">
        <f t="shared" si="40"/>
        <v>183540</v>
      </c>
      <c r="BI135" s="345">
        <f>BG135/PriceList[[#This Row],[Площадь, кв.м]]</f>
        <v>383200</v>
      </c>
      <c r="BJ135" s="355">
        <f t="shared" si="41"/>
        <v>1.5657620041753653E-2</v>
      </c>
      <c r="BL135" s="345"/>
      <c r="BM135" s="353"/>
    </row>
    <row r="136" spans="1:65" ht="14.25" hidden="1" customHeight="1">
      <c r="A136" s="84">
        <v>219</v>
      </c>
      <c r="B136" s="84" t="s">
        <v>306</v>
      </c>
      <c r="C136" s="85">
        <v>219</v>
      </c>
      <c r="D136" s="85" t="s">
        <v>64</v>
      </c>
      <c r="E136" s="86">
        <v>6</v>
      </c>
      <c r="F136" s="84">
        <v>40</v>
      </c>
      <c r="G136" s="87">
        <v>30.78</v>
      </c>
      <c r="H136" s="88" t="s">
        <v>1</v>
      </c>
      <c r="I136" s="88" t="s">
        <v>1</v>
      </c>
      <c r="J136" s="89">
        <v>6.04</v>
      </c>
      <c r="K136" s="89">
        <f t="shared" si="28"/>
        <v>1.81</v>
      </c>
      <c r="L136" s="89">
        <f t="shared" si="29"/>
        <v>24.740000000000002</v>
      </c>
      <c r="M136" s="89">
        <f t="shared" si="30"/>
        <v>26.55</v>
      </c>
      <c r="N136" s="90" t="s">
        <v>65</v>
      </c>
      <c r="O136" s="90" t="s">
        <v>66</v>
      </c>
      <c r="P136" s="90" t="s">
        <v>67</v>
      </c>
      <c r="Q136" s="91" t="s">
        <v>68</v>
      </c>
      <c r="R136" s="92" t="s">
        <v>84</v>
      </c>
      <c r="S136" s="92" t="s">
        <v>1291</v>
      </c>
      <c r="T136" s="93" t="s">
        <v>73</v>
      </c>
      <c r="U136" s="84">
        <v>42</v>
      </c>
      <c r="V136" s="94">
        <f>IFERROR(VLOOKUP(H136,'Коэфф для прайса 1 оч'!$A$3:$C$6,3,0),"")</f>
        <v>327000</v>
      </c>
      <c r="W136" s="91">
        <f>IFERROR(VLOOKUP(E136,'Коэфф для прайса 1 оч'!$A$10:$C$23,3,0),"")</f>
        <v>1.4999999999999999E-2</v>
      </c>
      <c r="X136" s="116">
        <f>IFERROR(VLOOKUP(N136,'Коэфф для прайса 1 оч'!$E$25:$F$30,2,0),"")</f>
        <v>0.04</v>
      </c>
      <c r="Y136" s="116">
        <f>IFERROR(VLOOKUP(O136,'Коэфф для прайса 1 оч'!$E$32:$F$34,2,0),"")</f>
        <v>0</v>
      </c>
      <c r="Z136" s="116">
        <f>IFERROR(VLOOKUP(P136,'Коэфф для прайса 1 оч'!$E$36:$F$38,2,0),"")</f>
        <v>0.03</v>
      </c>
      <c r="AA136" s="116">
        <f>IFERROR(VLOOKUP(Q136,'Коэфф для прайса 1 оч'!$E$40:$F$43,2,0),"")</f>
        <v>5.0000000000000001E-3</v>
      </c>
      <c r="AB136" s="117">
        <f>IFERROR(VLOOKUP(R136,'Коэфф для прайса 1 оч'!$E$45:$F$59,2,0),"")</f>
        <v>-0.01</v>
      </c>
      <c r="AC136" s="116">
        <f>IFERROR(VLOOKUP(T136,'Коэфф для прайса 1 оч'!$E$61:$F$67,2,0),"")</f>
        <v>0</v>
      </c>
      <c r="AD136" s="116">
        <f>IFERROR(VLOOKUP(U136,'Коэфф для прайса 1 оч'!$E$69:$F$82,2,0),"")</f>
        <v>-1.6E-2</v>
      </c>
      <c r="AE136" s="116">
        <f>IFERROR(VLOOKUP(PriceList[[#This Row],[Корпус]],'Коэфф для прайса 1 оч'!$I$10:$J$15,2,0),"")</f>
        <v>0</v>
      </c>
      <c r="AF136" s="95">
        <f t="shared" si="31"/>
        <v>347928</v>
      </c>
      <c r="AG136" s="96">
        <f t="shared" si="32"/>
        <v>10709223.84</v>
      </c>
      <c r="AH136" s="97">
        <v>0</v>
      </c>
      <c r="AI136" s="98">
        <f t="shared" si="33"/>
        <v>347928</v>
      </c>
      <c r="AJ136" s="99">
        <f t="shared" si="34"/>
        <v>10709223.84</v>
      </c>
      <c r="AK136" s="84" t="s">
        <v>101</v>
      </c>
      <c r="AL136" s="91">
        <v>0.1</v>
      </c>
      <c r="AM136" s="287">
        <f>PriceList[[#This Row],[ИТОГ Цена за кв.м, руб]]*(1+PriceList[[#This Row],[Максимальная скидка]])</f>
        <v>382720.80000000005</v>
      </c>
      <c r="AN136" s="287">
        <f>PriceList[[#This Row],[Цена за кв.м. в CRM]]*PriceList[[#This Row],[Площадь, кв.м]]</f>
        <v>11780146.224000001</v>
      </c>
      <c r="AO136" s="287">
        <v>6000</v>
      </c>
      <c r="AP136" s="335">
        <f>PriceList[[#This Row],[Цена за кв.м. в CRM]]+PriceList[[#This Row],[Бронь]]</f>
        <v>388720.80000000005</v>
      </c>
      <c r="AQ136" s="335">
        <f>PriceList[[#This Row],[Цена за кв.м. в сайт]]*PriceList[[#This Row],[Площадь, кв.м]]</f>
        <v>11964826.224000001</v>
      </c>
      <c r="AR136" s="84" t="str">
        <f t="shared" si="35"/>
        <v>С1-219</v>
      </c>
      <c r="AS136" s="88" t="str">
        <f t="shared" si="36"/>
        <v>Ст</v>
      </c>
      <c r="AT136" s="89">
        <f t="shared" si="37"/>
        <v>30.78</v>
      </c>
      <c r="AU136" s="99">
        <f>PriceList[[#This Row],[Цена за кв.м. в CRM]]</f>
        <v>382720.80000000005</v>
      </c>
      <c r="AV136" s="100" t="str">
        <f t="shared" si="38"/>
        <v>Свободно</v>
      </c>
      <c r="AW136" s="99"/>
      <c r="AX136" s="342"/>
      <c r="AZ136" s="353">
        <f>(PriceList[[#This Row],[Цена за кв.м. в сайт]])+$AZ$1</f>
        <v>389220.80000000005</v>
      </c>
      <c r="BA136" s="353">
        <f>AZ136*PriceList[[#This Row],[Площадь, кв.м]]</f>
        <v>11980216.224000001</v>
      </c>
      <c r="BB136" s="346">
        <f>BA136-PriceList[[#This Row],[Стоимость, руб для сбронированием]]</f>
        <v>15390</v>
      </c>
      <c r="BC136" s="14"/>
      <c r="BD136" s="345">
        <f t="shared" si="39"/>
        <v>389200</v>
      </c>
      <c r="BE136" s="353">
        <f>BD136*PriceList[[#This Row],[Площадь, кв.м]]</f>
        <v>11979576</v>
      </c>
      <c r="BF136" s="14"/>
      <c r="BG136" s="345">
        <f>BE136-$BG$1*PriceList[[#This Row],[Площадь, кв.м]]</f>
        <v>11794896</v>
      </c>
      <c r="BH136" s="353">
        <f t="shared" si="40"/>
        <v>184680</v>
      </c>
      <c r="BI136" s="345">
        <f>BG136/PriceList[[#This Row],[Площадь, кв.м]]</f>
        <v>383200</v>
      </c>
      <c r="BJ136" s="355">
        <f t="shared" si="41"/>
        <v>1.5657620041753653E-2</v>
      </c>
      <c r="BL136" s="345"/>
      <c r="BM136" s="353"/>
    </row>
    <row r="137" spans="1:65" ht="14.25" hidden="1" customHeight="1">
      <c r="A137" s="84">
        <v>22</v>
      </c>
      <c r="B137" s="84" t="s">
        <v>102</v>
      </c>
      <c r="C137" s="85">
        <v>22</v>
      </c>
      <c r="D137" s="85" t="s">
        <v>64</v>
      </c>
      <c r="E137" s="86">
        <v>2</v>
      </c>
      <c r="F137" s="84">
        <v>9</v>
      </c>
      <c r="G137" s="87">
        <v>49.71</v>
      </c>
      <c r="H137" s="88" t="s">
        <v>1</v>
      </c>
      <c r="I137" s="88" t="s">
        <v>1</v>
      </c>
      <c r="J137" s="89">
        <v>13.98</v>
      </c>
      <c r="K137" s="89">
        <f t="shared" si="28"/>
        <v>4.1900000000000004</v>
      </c>
      <c r="L137" s="89">
        <f t="shared" si="29"/>
        <v>35.730000000000004</v>
      </c>
      <c r="M137" s="89">
        <f t="shared" si="30"/>
        <v>39.92</v>
      </c>
      <c r="N137" s="90" t="s">
        <v>82</v>
      </c>
      <c r="O137" s="90" t="s">
        <v>83</v>
      </c>
      <c r="P137" s="90" t="s">
        <v>67</v>
      </c>
      <c r="Q137" s="91" t="s">
        <v>97</v>
      </c>
      <c r="R137" s="92" t="s">
        <v>103</v>
      </c>
      <c r="S137" s="92" t="s">
        <v>1291</v>
      </c>
      <c r="T137" s="93" t="s">
        <v>104</v>
      </c>
      <c r="U137" s="84">
        <v>40</v>
      </c>
      <c r="V137" s="94">
        <f>IFERROR(VLOOKUP(H137,'Коэфф для прайса 1 оч'!$A$3:$C$6,3,0),"")</f>
        <v>327000</v>
      </c>
      <c r="W137" s="91">
        <f>IFERROR(VLOOKUP(E137,'Коэфф для прайса 1 оч'!$A$10:$C$23,3,0),"")</f>
        <v>-1.4999999999999999E-2</v>
      </c>
      <c r="X137" s="116">
        <f>IFERROR(VLOOKUP(N137,'Коэфф для прайса 1 оч'!$E$25:$F$30,2,0),"")</f>
        <v>-0.01</v>
      </c>
      <c r="Y137" s="116">
        <f>IFERROR(VLOOKUP(O137,'Коэфф для прайса 1 оч'!$E$32:$F$34,2,0),"")</f>
        <v>0.03</v>
      </c>
      <c r="Z137" s="116">
        <f>IFERROR(VLOOKUP(P137,'Коэфф для прайса 1 оч'!$E$36:$F$38,2,0),"")</f>
        <v>0.03</v>
      </c>
      <c r="AA137" s="116">
        <f>IFERROR(VLOOKUP(Q137,'Коэфф для прайса 1 оч'!$E$40:$F$43,2,0),"")</f>
        <v>-5.0000000000000001E-3</v>
      </c>
      <c r="AB137" s="117">
        <f>IFERROR(VLOOKUP(R137,'Коэфф для прайса 1 оч'!$E$45:$F$59,2,0),"")</f>
        <v>-0.02</v>
      </c>
      <c r="AC137" s="116">
        <f>IFERROR(VLOOKUP(T137,'Коэфф для прайса 1 оч'!$E$61:$F$67,2,0),"")</f>
        <v>-0.02</v>
      </c>
      <c r="AD137" s="116">
        <f>IFERROR(VLOOKUP(U137,'Коэфф для прайса 1 оч'!$E$69:$F$82,2,0),"")</f>
        <v>-1.4E-2</v>
      </c>
      <c r="AE137" s="116">
        <f>IFERROR(VLOOKUP(PriceList[[#This Row],[Корпус]],'Коэфф для прайса 1 оч'!$I$10:$J$15,2,0),"")</f>
        <v>0</v>
      </c>
      <c r="AF137" s="95">
        <f t="shared" si="31"/>
        <v>319152</v>
      </c>
      <c r="AG137" s="96">
        <f t="shared" si="32"/>
        <v>15865045.92</v>
      </c>
      <c r="AH137" s="97">
        <v>0</v>
      </c>
      <c r="AI137" s="98">
        <f t="shared" si="33"/>
        <v>319152</v>
      </c>
      <c r="AJ137" s="99">
        <f t="shared" si="34"/>
        <v>15865045.92</v>
      </c>
      <c r="AK137" s="84" t="s">
        <v>101</v>
      </c>
      <c r="AL137" s="91">
        <v>0.1</v>
      </c>
      <c r="AM137" s="287">
        <f>PriceList[[#This Row],[ИТОГ Цена за кв.м, руб]]*(1+PriceList[[#This Row],[Максимальная скидка]])</f>
        <v>351067.2</v>
      </c>
      <c r="AN137" s="287">
        <f>PriceList[[#This Row],[Цена за кв.м. в CRM]]*PriceList[[#This Row],[Площадь, кв.м]]</f>
        <v>17451550.512000002</v>
      </c>
      <c r="AO137" s="287">
        <v>6000</v>
      </c>
      <c r="AP137" s="335">
        <f>PriceList[[#This Row],[Цена за кв.м. в CRM]]+PriceList[[#This Row],[Бронь]]</f>
        <v>357067.2</v>
      </c>
      <c r="AQ137" s="335">
        <f>PriceList[[#This Row],[Цена за кв.м. в сайт]]*PriceList[[#This Row],[Площадь, кв.м]]</f>
        <v>17749810.512000002</v>
      </c>
      <c r="AR137" s="84" t="str">
        <f t="shared" si="35"/>
        <v>С1-22</v>
      </c>
      <c r="AS137" s="88" t="str">
        <f t="shared" si="36"/>
        <v>Ст</v>
      </c>
      <c r="AT137" s="89">
        <f t="shared" si="37"/>
        <v>49.71</v>
      </c>
      <c r="AU137" s="99">
        <f>PriceList[[#This Row],[Цена за кв.м. в CRM]]</f>
        <v>351067.2</v>
      </c>
      <c r="AV137" s="100" t="str">
        <f t="shared" si="38"/>
        <v>Свободно</v>
      </c>
      <c r="AW137" s="99"/>
      <c r="AX137" s="342"/>
      <c r="AZ137" s="353">
        <f>(PriceList[[#This Row],[Цена за кв.м. в сайт]])+$AZ$1</f>
        <v>357567.2</v>
      </c>
      <c r="BA137" s="353">
        <f>AZ137*PriceList[[#This Row],[Площадь, кв.м]]</f>
        <v>17774665.512000002</v>
      </c>
      <c r="BB137" s="346">
        <f>BA137-PriceList[[#This Row],[Стоимость, руб для сбронированием]]</f>
        <v>24855</v>
      </c>
      <c r="BC137" s="14"/>
      <c r="BD137" s="345">
        <f t="shared" si="39"/>
        <v>357600</v>
      </c>
      <c r="BE137" s="353">
        <f>BD137*PriceList[[#This Row],[Площадь, кв.м]]</f>
        <v>17776296</v>
      </c>
      <c r="BF137" s="14"/>
      <c r="BG137" s="345">
        <f>BE137-$BG$1*PriceList[[#This Row],[Площадь, кв.м]]</f>
        <v>17478036</v>
      </c>
      <c r="BH137" s="353">
        <f t="shared" si="40"/>
        <v>298260</v>
      </c>
      <c r="BI137" s="345">
        <f>BG137/PriceList[[#This Row],[Площадь, кв.м]]</f>
        <v>351600</v>
      </c>
      <c r="BJ137" s="355">
        <f t="shared" si="41"/>
        <v>1.7064846416382253E-2</v>
      </c>
      <c r="BL137" s="345"/>
      <c r="BM137" s="353"/>
    </row>
    <row r="138" spans="1:65" ht="14.25" hidden="1" customHeight="1">
      <c r="A138" s="84">
        <v>220</v>
      </c>
      <c r="B138" s="84" t="s">
        <v>307</v>
      </c>
      <c r="C138" s="85">
        <v>220</v>
      </c>
      <c r="D138" s="85" t="s">
        <v>64</v>
      </c>
      <c r="E138" s="86">
        <v>6</v>
      </c>
      <c r="F138" s="84">
        <v>41</v>
      </c>
      <c r="G138" s="87">
        <v>30.59</v>
      </c>
      <c r="H138" s="88" t="s">
        <v>1</v>
      </c>
      <c r="I138" s="88" t="s">
        <v>1</v>
      </c>
      <c r="J138" s="89">
        <v>6.04</v>
      </c>
      <c r="K138" s="89">
        <f t="shared" si="28"/>
        <v>1.81</v>
      </c>
      <c r="L138" s="89">
        <f t="shared" si="29"/>
        <v>24.55</v>
      </c>
      <c r="M138" s="89">
        <f t="shared" si="30"/>
        <v>26.36</v>
      </c>
      <c r="N138" s="90" t="s">
        <v>65</v>
      </c>
      <c r="O138" s="90" t="s">
        <v>66</v>
      </c>
      <c r="P138" s="90" t="s">
        <v>67</v>
      </c>
      <c r="Q138" s="91" t="s">
        <v>68</v>
      </c>
      <c r="R138" s="92" t="s">
        <v>84</v>
      </c>
      <c r="S138" s="92" t="s">
        <v>1291</v>
      </c>
      <c r="T138" s="93" t="s">
        <v>73</v>
      </c>
      <c r="U138" s="84">
        <v>42</v>
      </c>
      <c r="V138" s="94">
        <f>IFERROR(VLOOKUP(H138,'Коэфф для прайса 1 оч'!$A$3:$C$6,3,0),"")</f>
        <v>327000</v>
      </c>
      <c r="W138" s="91">
        <f>IFERROR(VLOOKUP(E138,'Коэфф для прайса 1 оч'!$A$10:$C$23,3,0),"")</f>
        <v>1.4999999999999999E-2</v>
      </c>
      <c r="X138" s="116">
        <f>IFERROR(VLOOKUP(N138,'Коэфф для прайса 1 оч'!$E$25:$F$30,2,0),"")</f>
        <v>0.04</v>
      </c>
      <c r="Y138" s="116">
        <f>IFERROR(VLOOKUP(O138,'Коэфф для прайса 1 оч'!$E$32:$F$34,2,0),"")</f>
        <v>0</v>
      </c>
      <c r="Z138" s="116">
        <f>IFERROR(VLOOKUP(P138,'Коэфф для прайса 1 оч'!$E$36:$F$38,2,0),"")</f>
        <v>0.03</v>
      </c>
      <c r="AA138" s="116">
        <f>IFERROR(VLOOKUP(Q138,'Коэфф для прайса 1 оч'!$E$40:$F$43,2,0),"")</f>
        <v>5.0000000000000001E-3</v>
      </c>
      <c r="AB138" s="117">
        <f>IFERROR(VLOOKUP(R138,'Коэфф для прайса 1 оч'!$E$45:$F$59,2,0),"")</f>
        <v>-0.01</v>
      </c>
      <c r="AC138" s="116">
        <f>IFERROR(VLOOKUP(T138,'Коэфф для прайса 1 оч'!$E$61:$F$67,2,0),"")</f>
        <v>0</v>
      </c>
      <c r="AD138" s="116">
        <f>IFERROR(VLOOKUP(U138,'Коэфф для прайса 1 оч'!$E$69:$F$82,2,0),"")</f>
        <v>-1.6E-2</v>
      </c>
      <c r="AE138" s="116">
        <f>IFERROR(VLOOKUP(PriceList[[#This Row],[Корпус]],'Коэфф для прайса 1 оч'!$I$10:$J$15,2,0),"")</f>
        <v>0</v>
      </c>
      <c r="AF138" s="95">
        <f t="shared" si="31"/>
        <v>347928</v>
      </c>
      <c r="AG138" s="96">
        <f t="shared" si="32"/>
        <v>10643117.52</v>
      </c>
      <c r="AH138" s="97">
        <v>0</v>
      </c>
      <c r="AI138" s="98">
        <f t="shared" si="33"/>
        <v>347928</v>
      </c>
      <c r="AJ138" s="99">
        <f t="shared" si="34"/>
        <v>10643117.52</v>
      </c>
      <c r="AK138" s="84" t="s">
        <v>101</v>
      </c>
      <c r="AL138" s="91">
        <v>0.1</v>
      </c>
      <c r="AM138" s="287">
        <f>PriceList[[#This Row],[ИТОГ Цена за кв.м, руб]]*(1+PriceList[[#This Row],[Максимальная скидка]])</f>
        <v>382720.80000000005</v>
      </c>
      <c r="AN138" s="287">
        <f>PriceList[[#This Row],[Цена за кв.м. в CRM]]*PriceList[[#This Row],[Площадь, кв.м]]</f>
        <v>11707429.272000002</v>
      </c>
      <c r="AO138" s="287">
        <v>6000</v>
      </c>
      <c r="AP138" s="335">
        <f>PriceList[[#This Row],[Цена за кв.м. в CRM]]+PriceList[[#This Row],[Бронь]]</f>
        <v>388720.80000000005</v>
      </c>
      <c r="AQ138" s="335">
        <f>PriceList[[#This Row],[Цена за кв.м. в сайт]]*PriceList[[#This Row],[Площадь, кв.м]]</f>
        <v>11890969.272000002</v>
      </c>
      <c r="AR138" s="84" t="str">
        <f t="shared" si="35"/>
        <v>С1-220</v>
      </c>
      <c r="AS138" s="88" t="str">
        <f t="shared" si="36"/>
        <v>Ст</v>
      </c>
      <c r="AT138" s="89">
        <f t="shared" si="37"/>
        <v>30.59</v>
      </c>
      <c r="AU138" s="99">
        <f>PriceList[[#This Row],[Цена за кв.м. в CRM]]</f>
        <v>382720.80000000005</v>
      </c>
      <c r="AV138" s="100" t="str">
        <f t="shared" si="38"/>
        <v>Свободно</v>
      </c>
      <c r="AW138" s="99"/>
      <c r="AX138" s="342"/>
      <c r="AZ138" s="353">
        <f>(PriceList[[#This Row],[Цена за кв.м. в сайт]])+$AZ$1</f>
        <v>389220.80000000005</v>
      </c>
      <c r="BA138" s="353">
        <f>AZ138*PriceList[[#This Row],[Площадь, кв.м]]</f>
        <v>11906264.272000002</v>
      </c>
      <c r="BB138" s="346">
        <f>BA138-PriceList[[#This Row],[Стоимость, руб для сбронированием]]</f>
        <v>15295</v>
      </c>
      <c r="BC138" s="14"/>
      <c r="BD138" s="345">
        <f t="shared" si="39"/>
        <v>389200</v>
      </c>
      <c r="BE138" s="353">
        <f>BD138*PriceList[[#This Row],[Площадь, кв.м]]</f>
        <v>11905628</v>
      </c>
      <c r="BF138" s="14"/>
      <c r="BG138" s="345">
        <f>BE138-$BG$1*PriceList[[#This Row],[Площадь, кв.м]]</f>
        <v>11722088</v>
      </c>
      <c r="BH138" s="353">
        <f t="shared" si="40"/>
        <v>183540</v>
      </c>
      <c r="BI138" s="345">
        <f>BG138/PriceList[[#This Row],[Площадь, кв.м]]</f>
        <v>383200</v>
      </c>
      <c r="BJ138" s="355">
        <f t="shared" si="41"/>
        <v>1.5657620041753653E-2</v>
      </c>
      <c r="BL138" s="345"/>
      <c r="BM138" s="353"/>
    </row>
    <row r="139" spans="1:65" ht="14.25" hidden="1" customHeight="1">
      <c r="A139" s="84">
        <v>221</v>
      </c>
      <c r="B139" s="84" t="s">
        <v>308</v>
      </c>
      <c r="C139" s="85">
        <v>221</v>
      </c>
      <c r="D139" s="85" t="s">
        <v>64</v>
      </c>
      <c r="E139" s="86">
        <v>6</v>
      </c>
      <c r="F139" s="84">
        <v>42</v>
      </c>
      <c r="G139" s="87">
        <v>30.4</v>
      </c>
      <c r="H139" s="88" t="s">
        <v>1</v>
      </c>
      <c r="I139" s="88" t="s">
        <v>1</v>
      </c>
      <c r="J139" s="89">
        <v>5.85</v>
      </c>
      <c r="K139" s="89">
        <f t="shared" si="28"/>
        <v>1.76</v>
      </c>
      <c r="L139" s="89">
        <f t="shared" si="29"/>
        <v>24.549999999999997</v>
      </c>
      <c r="M139" s="89">
        <f t="shared" si="30"/>
        <v>26.31</v>
      </c>
      <c r="N139" s="90" t="s">
        <v>65</v>
      </c>
      <c r="O139" s="90" t="s">
        <v>66</v>
      </c>
      <c r="P139" s="90" t="s">
        <v>67</v>
      </c>
      <c r="Q139" s="91" t="s">
        <v>68</v>
      </c>
      <c r="R139" s="92" t="s">
        <v>84</v>
      </c>
      <c r="S139" s="92" t="s">
        <v>1291</v>
      </c>
      <c r="T139" s="93" t="s">
        <v>73</v>
      </c>
      <c r="U139" s="84">
        <v>42</v>
      </c>
      <c r="V139" s="94">
        <f>IFERROR(VLOOKUP(H139,'Коэфф для прайса 1 оч'!$A$3:$C$6,3,0),"")</f>
        <v>327000</v>
      </c>
      <c r="W139" s="91">
        <f>IFERROR(VLOOKUP(E139,'Коэфф для прайса 1 оч'!$A$10:$C$23,3,0),"")</f>
        <v>1.4999999999999999E-2</v>
      </c>
      <c r="X139" s="116">
        <f>IFERROR(VLOOKUP(N139,'Коэфф для прайса 1 оч'!$E$25:$F$30,2,0),"")</f>
        <v>0.04</v>
      </c>
      <c r="Y139" s="116">
        <f>IFERROR(VLOOKUP(O139,'Коэфф для прайса 1 оч'!$E$32:$F$34,2,0),"")</f>
        <v>0</v>
      </c>
      <c r="Z139" s="116">
        <f>IFERROR(VLOOKUP(P139,'Коэфф для прайса 1 оч'!$E$36:$F$38,2,0),"")</f>
        <v>0.03</v>
      </c>
      <c r="AA139" s="116">
        <f>IFERROR(VLOOKUP(Q139,'Коэфф для прайса 1 оч'!$E$40:$F$43,2,0),"")</f>
        <v>5.0000000000000001E-3</v>
      </c>
      <c r="AB139" s="117">
        <f>IFERROR(VLOOKUP(R139,'Коэфф для прайса 1 оч'!$E$45:$F$59,2,0),"")</f>
        <v>-0.01</v>
      </c>
      <c r="AC139" s="116">
        <f>IFERROR(VLOOKUP(T139,'Коэфф для прайса 1 оч'!$E$61:$F$67,2,0),"")</f>
        <v>0</v>
      </c>
      <c r="AD139" s="116">
        <f>IFERROR(VLOOKUP(U139,'Коэфф для прайса 1 оч'!$E$69:$F$82,2,0),"")</f>
        <v>-1.6E-2</v>
      </c>
      <c r="AE139" s="116">
        <f>IFERROR(VLOOKUP(PriceList[[#This Row],[Корпус]],'Коэфф для прайса 1 оч'!$I$10:$J$15,2,0),"")</f>
        <v>0</v>
      </c>
      <c r="AF139" s="95">
        <f t="shared" si="31"/>
        <v>347928</v>
      </c>
      <c r="AG139" s="96">
        <f t="shared" si="32"/>
        <v>10577011.199999999</v>
      </c>
      <c r="AH139" s="97">
        <v>0</v>
      </c>
      <c r="AI139" s="98">
        <f t="shared" si="33"/>
        <v>347928</v>
      </c>
      <c r="AJ139" s="99">
        <f t="shared" si="34"/>
        <v>10577011.199999999</v>
      </c>
      <c r="AK139" s="84" t="s">
        <v>101</v>
      </c>
      <c r="AL139" s="91">
        <v>0.1</v>
      </c>
      <c r="AM139" s="287">
        <f>PriceList[[#This Row],[ИТОГ Цена за кв.м, руб]]*(1+PriceList[[#This Row],[Максимальная скидка]])</f>
        <v>382720.80000000005</v>
      </c>
      <c r="AN139" s="287">
        <f>PriceList[[#This Row],[Цена за кв.м. в CRM]]*PriceList[[#This Row],[Площадь, кв.м]]</f>
        <v>11634712.32</v>
      </c>
      <c r="AO139" s="287">
        <v>6000</v>
      </c>
      <c r="AP139" s="335">
        <f>PriceList[[#This Row],[Цена за кв.м. в CRM]]+PriceList[[#This Row],[Бронь]]</f>
        <v>388720.80000000005</v>
      </c>
      <c r="AQ139" s="335">
        <f>PriceList[[#This Row],[Цена за кв.м. в сайт]]*PriceList[[#This Row],[Площадь, кв.м]]</f>
        <v>11817112.32</v>
      </c>
      <c r="AR139" s="84" t="str">
        <f t="shared" si="35"/>
        <v>С1-221</v>
      </c>
      <c r="AS139" s="88" t="str">
        <f t="shared" si="36"/>
        <v>Ст</v>
      </c>
      <c r="AT139" s="89">
        <f t="shared" si="37"/>
        <v>30.4</v>
      </c>
      <c r="AU139" s="99">
        <f>PriceList[[#This Row],[Цена за кв.м. в CRM]]</f>
        <v>382720.80000000005</v>
      </c>
      <c r="AV139" s="100" t="str">
        <f t="shared" si="38"/>
        <v>Свободно</v>
      </c>
      <c r="AW139" s="99"/>
      <c r="AX139" s="342"/>
      <c r="AZ139" s="353">
        <f>(PriceList[[#This Row],[Цена за кв.м. в сайт]])+$AZ$1</f>
        <v>389220.80000000005</v>
      </c>
      <c r="BA139" s="353">
        <f>AZ139*PriceList[[#This Row],[Площадь, кв.м]]</f>
        <v>11832312.32</v>
      </c>
      <c r="BB139" s="346">
        <f>BA139-PriceList[[#This Row],[Стоимость, руб для сбронированием]]</f>
        <v>15200</v>
      </c>
      <c r="BC139" s="14"/>
      <c r="BD139" s="345">
        <f t="shared" si="39"/>
        <v>389200</v>
      </c>
      <c r="BE139" s="353">
        <f>BD139*PriceList[[#This Row],[Площадь, кв.м]]</f>
        <v>11831680</v>
      </c>
      <c r="BF139" s="14"/>
      <c r="BG139" s="345">
        <f>BE139-$BG$1*PriceList[[#This Row],[Площадь, кв.м]]</f>
        <v>11649280</v>
      </c>
      <c r="BH139" s="353">
        <f t="shared" si="40"/>
        <v>182400</v>
      </c>
      <c r="BI139" s="345">
        <f>BG139/PriceList[[#This Row],[Площадь, кв.м]]</f>
        <v>383200</v>
      </c>
      <c r="BJ139" s="355">
        <f t="shared" si="41"/>
        <v>1.5657620041753653E-2</v>
      </c>
      <c r="BL139" s="345"/>
      <c r="BM139" s="353"/>
    </row>
    <row r="140" spans="1:65" ht="14.25" hidden="1" customHeight="1">
      <c r="A140" s="84">
        <v>222</v>
      </c>
      <c r="B140" s="84" t="s">
        <v>309</v>
      </c>
      <c r="C140" s="85">
        <v>222</v>
      </c>
      <c r="D140" s="85" t="s">
        <v>64</v>
      </c>
      <c r="E140" s="86">
        <v>7</v>
      </c>
      <c r="F140" s="84">
        <v>1</v>
      </c>
      <c r="G140" s="87">
        <v>29.87</v>
      </c>
      <c r="H140" s="88" t="s">
        <v>1</v>
      </c>
      <c r="I140" s="88" t="s">
        <v>1</v>
      </c>
      <c r="J140" s="89">
        <v>5.13</v>
      </c>
      <c r="K140" s="89">
        <f t="shared" si="28"/>
        <v>1.54</v>
      </c>
      <c r="L140" s="89">
        <f t="shared" si="29"/>
        <v>24.740000000000002</v>
      </c>
      <c r="M140" s="89">
        <f t="shared" si="30"/>
        <v>26.28</v>
      </c>
      <c r="N140" s="90" t="s">
        <v>65</v>
      </c>
      <c r="O140" s="90" t="s">
        <v>66</v>
      </c>
      <c r="P140" s="90" t="s">
        <v>67</v>
      </c>
      <c r="Q140" s="91" t="s">
        <v>68</v>
      </c>
      <c r="R140" s="92" t="s">
        <v>69</v>
      </c>
      <c r="S140" s="92" t="s">
        <v>1291</v>
      </c>
      <c r="T140" s="93" t="s">
        <v>139</v>
      </c>
      <c r="U140" s="84">
        <v>41</v>
      </c>
      <c r="V140" s="94">
        <f>IFERROR(VLOOKUP(H140,'Коэфф для прайса 1 оч'!$A$3:$C$6,3,0),"")</f>
        <v>327000</v>
      </c>
      <c r="W140" s="91">
        <f>IFERROR(VLOOKUP(E140,'Коэфф для прайса 1 оч'!$A$10:$C$23,3,0),"")</f>
        <v>0.03</v>
      </c>
      <c r="X140" s="116">
        <f>IFERROR(VLOOKUP(N140,'Коэфф для прайса 1 оч'!$E$25:$F$30,2,0),"")</f>
        <v>0.04</v>
      </c>
      <c r="Y140" s="116">
        <f>IFERROR(VLOOKUP(O140,'Коэфф для прайса 1 оч'!$E$32:$F$34,2,0),"")</f>
        <v>0</v>
      </c>
      <c r="Z140" s="116">
        <f>IFERROR(VLOOKUP(P140,'Коэфф для прайса 1 оч'!$E$36:$F$38,2,0),"")</f>
        <v>0.03</v>
      </c>
      <c r="AA140" s="116">
        <f>IFERROR(VLOOKUP(Q140,'Коэфф для прайса 1 оч'!$E$40:$F$43,2,0),"")</f>
        <v>5.0000000000000001E-3</v>
      </c>
      <c r="AB140" s="117">
        <f>IFERROR(VLOOKUP(R140,'Коэфф для прайса 1 оч'!$E$45:$F$59,2,0),"")</f>
        <v>-1.4999999999999999E-2</v>
      </c>
      <c r="AC140" s="116">
        <f>IFERROR(VLOOKUP(T140,'Коэфф для прайса 1 оч'!$E$61:$F$67,2,0),"")</f>
        <v>-0.01</v>
      </c>
      <c r="AD140" s="116">
        <f>IFERROR(VLOOKUP(U140,'Коэфф для прайса 1 оч'!$E$69:$F$82,2,0),"")</f>
        <v>-1.4999999999999999E-2</v>
      </c>
      <c r="AE140" s="116">
        <f>IFERROR(VLOOKUP(PriceList[[#This Row],[Корпус]],'Коэфф для прайса 1 оч'!$I$10:$J$15,2,0),"")</f>
        <v>0</v>
      </c>
      <c r="AF140" s="95">
        <f t="shared" si="31"/>
        <v>348255</v>
      </c>
      <c r="AG140" s="96">
        <f t="shared" si="32"/>
        <v>10402376.85</v>
      </c>
      <c r="AH140" s="97">
        <v>0</v>
      </c>
      <c r="AI140" s="98">
        <f t="shared" si="33"/>
        <v>348255</v>
      </c>
      <c r="AJ140" s="99">
        <f t="shared" si="34"/>
        <v>10402376.85</v>
      </c>
      <c r="AK140" s="84" t="s">
        <v>101</v>
      </c>
      <c r="AL140" s="91">
        <v>0.1</v>
      </c>
      <c r="AM140" s="287">
        <f>PriceList[[#This Row],[ИТОГ Цена за кв.м, руб]]*(1+PriceList[[#This Row],[Максимальная скидка]])</f>
        <v>383080.50000000006</v>
      </c>
      <c r="AN140" s="287">
        <f>PriceList[[#This Row],[Цена за кв.м. в CRM]]*PriceList[[#This Row],[Площадь, кв.м]]</f>
        <v>11442614.535000002</v>
      </c>
      <c r="AO140" s="287">
        <v>6000</v>
      </c>
      <c r="AP140" s="335">
        <f>PriceList[[#This Row],[Цена за кв.м. в CRM]]+PriceList[[#This Row],[Бронь]]</f>
        <v>389080.50000000006</v>
      </c>
      <c r="AQ140" s="335">
        <f>PriceList[[#This Row],[Цена за кв.м. в сайт]]*PriceList[[#This Row],[Площадь, кв.м]]</f>
        <v>11621834.535000002</v>
      </c>
      <c r="AR140" s="84" t="str">
        <f t="shared" si="35"/>
        <v>С1-222</v>
      </c>
      <c r="AS140" s="88" t="str">
        <f t="shared" si="36"/>
        <v>Ст</v>
      </c>
      <c r="AT140" s="89">
        <f t="shared" si="37"/>
        <v>29.87</v>
      </c>
      <c r="AU140" s="99">
        <f>PriceList[[#This Row],[Цена за кв.м. в CRM]]</f>
        <v>383080.50000000006</v>
      </c>
      <c r="AV140" s="100" t="str">
        <f t="shared" si="38"/>
        <v>Свободно</v>
      </c>
      <c r="AW140" s="99"/>
      <c r="AX140" s="342"/>
      <c r="AZ140" s="353">
        <f>(PriceList[[#This Row],[Цена за кв.м. в сайт]])+$AZ$1</f>
        <v>389580.50000000006</v>
      </c>
      <c r="BA140" s="353">
        <f>AZ140*PriceList[[#This Row],[Площадь, кв.м]]</f>
        <v>11636769.535000002</v>
      </c>
      <c r="BB140" s="346">
        <f>BA140-PriceList[[#This Row],[Стоимость, руб для сбронированием]]</f>
        <v>14935</v>
      </c>
      <c r="BC140" s="14"/>
      <c r="BD140" s="345">
        <f t="shared" si="39"/>
        <v>389600</v>
      </c>
      <c r="BE140" s="353">
        <f>BD140*PriceList[[#This Row],[Площадь, кв.м]]</f>
        <v>11637352</v>
      </c>
      <c r="BF140" s="14"/>
      <c r="BG140" s="345">
        <f>BE140-$BG$1*PriceList[[#This Row],[Площадь, кв.м]]</f>
        <v>11458132</v>
      </c>
      <c r="BH140" s="353">
        <f t="shared" si="40"/>
        <v>179220</v>
      </c>
      <c r="BI140" s="345">
        <f>BG140/PriceList[[#This Row],[Площадь, кв.м]]</f>
        <v>383600</v>
      </c>
      <c r="BJ140" s="355">
        <f t="shared" si="41"/>
        <v>1.5641293013555789E-2</v>
      </c>
      <c r="BL140" s="345"/>
      <c r="BM140" s="353"/>
    </row>
    <row r="141" spans="1:65" ht="14.25" hidden="1" customHeight="1">
      <c r="A141" s="84">
        <v>223</v>
      </c>
      <c r="B141" s="84" t="s">
        <v>310</v>
      </c>
      <c r="C141" s="85">
        <v>223</v>
      </c>
      <c r="D141" s="85" t="s">
        <v>64</v>
      </c>
      <c r="E141" s="86">
        <v>7</v>
      </c>
      <c r="F141" s="84">
        <v>2</v>
      </c>
      <c r="G141" s="87">
        <v>30.6</v>
      </c>
      <c r="H141" s="88" t="s">
        <v>1</v>
      </c>
      <c r="I141" s="88" t="s">
        <v>1</v>
      </c>
      <c r="J141" s="89">
        <v>5.86</v>
      </c>
      <c r="K141" s="89">
        <f t="shared" si="28"/>
        <v>1.76</v>
      </c>
      <c r="L141" s="89">
        <f t="shared" si="29"/>
        <v>24.740000000000002</v>
      </c>
      <c r="M141" s="89">
        <f t="shared" si="30"/>
        <v>26.500000000000004</v>
      </c>
      <c r="N141" s="90" t="s">
        <v>65</v>
      </c>
      <c r="O141" s="90" t="s">
        <v>66</v>
      </c>
      <c r="P141" s="90" t="s">
        <v>67</v>
      </c>
      <c r="Q141" s="91" t="s">
        <v>68</v>
      </c>
      <c r="R141" s="92" t="s">
        <v>69</v>
      </c>
      <c r="S141" s="92" t="s">
        <v>1291</v>
      </c>
      <c r="T141" s="93" t="s">
        <v>73</v>
      </c>
      <c r="U141" s="84">
        <v>41</v>
      </c>
      <c r="V141" s="94">
        <f>IFERROR(VLOOKUP(H141,'Коэфф для прайса 1 оч'!$A$3:$C$6,3,0),"")</f>
        <v>327000</v>
      </c>
      <c r="W141" s="91">
        <f>IFERROR(VLOOKUP(E141,'Коэфф для прайса 1 оч'!$A$10:$C$23,3,0),"")</f>
        <v>0.03</v>
      </c>
      <c r="X141" s="116">
        <f>IFERROR(VLOOKUP(N141,'Коэфф для прайса 1 оч'!$E$25:$F$30,2,0),"")</f>
        <v>0.04</v>
      </c>
      <c r="Y141" s="116">
        <f>IFERROR(VLOOKUP(O141,'Коэфф для прайса 1 оч'!$E$32:$F$34,2,0),"")</f>
        <v>0</v>
      </c>
      <c r="Z141" s="116">
        <f>IFERROR(VLOOKUP(P141,'Коэфф для прайса 1 оч'!$E$36:$F$38,2,0),"")</f>
        <v>0.03</v>
      </c>
      <c r="AA141" s="116">
        <f>IFERROR(VLOOKUP(Q141,'Коэфф для прайса 1 оч'!$E$40:$F$43,2,0),"")</f>
        <v>5.0000000000000001E-3</v>
      </c>
      <c r="AB141" s="117">
        <f>IFERROR(VLOOKUP(R141,'Коэфф для прайса 1 оч'!$E$45:$F$59,2,0),"")</f>
        <v>-1.4999999999999999E-2</v>
      </c>
      <c r="AC141" s="116">
        <f>IFERROR(VLOOKUP(T141,'Коэфф для прайса 1 оч'!$E$61:$F$67,2,0),"")</f>
        <v>0</v>
      </c>
      <c r="AD141" s="116">
        <f>IFERROR(VLOOKUP(U141,'Коэфф для прайса 1 оч'!$E$69:$F$82,2,0),"")</f>
        <v>-1.4999999999999999E-2</v>
      </c>
      <c r="AE141" s="116">
        <f>IFERROR(VLOOKUP(PriceList[[#This Row],[Корпус]],'Коэфф для прайса 1 оч'!$I$10:$J$15,2,0),"")</f>
        <v>0</v>
      </c>
      <c r="AF141" s="95">
        <f t="shared" si="31"/>
        <v>351525</v>
      </c>
      <c r="AG141" s="96">
        <f t="shared" si="32"/>
        <v>10756665</v>
      </c>
      <c r="AH141" s="97">
        <v>0</v>
      </c>
      <c r="AI141" s="98">
        <f t="shared" si="33"/>
        <v>351525</v>
      </c>
      <c r="AJ141" s="99">
        <f t="shared" si="34"/>
        <v>10756665</v>
      </c>
      <c r="AK141" s="84" t="s">
        <v>71</v>
      </c>
      <c r="AL141" s="91">
        <v>0.1</v>
      </c>
      <c r="AM141" s="287">
        <f>PriceList[[#This Row],[ИТОГ Цена за кв.м, руб]]*(1+PriceList[[#This Row],[Максимальная скидка]])</f>
        <v>386677.50000000006</v>
      </c>
      <c r="AN141" s="287">
        <f>PriceList[[#This Row],[Цена за кв.м. в CRM]]*PriceList[[#This Row],[Площадь, кв.м]]</f>
        <v>11832331.500000002</v>
      </c>
      <c r="AO141" s="287">
        <v>6000</v>
      </c>
      <c r="AP141" s="335">
        <f>PriceList[[#This Row],[Цена за кв.м. в CRM]]+PriceList[[#This Row],[Бронь]]</f>
        <v>392677.50000000006</v>
      </c>
      <c r="AQ141" s="335">
        <f>PriceList[[#This Row],[Цена за кв.м. в сайт]]*PriceList[[#This Row],[Площадь, кв.м]]</f>
        <v>12015931.500000002</v>
      </c>
      <c r="AR141" s="84" t="str">
        <f t="shared" si="35"/>
        <v>С1-223</v>
      </c>
      <c r="AS141" s="88" t="str">
        <f t="shared" si="36"/>
        <v>Ст</v>
      </c>
      <c r="AT141" s="89">
        <f t="shared" si="37"/>
        <v>30.6</v>
      </c>
      <c r="AU141" s="99">
        <f>PriceList[[#This Row],[Цена за кв.м. в CRM]]</f>
        <v>386677.50000000006</v>
      </c>
      <c r="AV141" s="100" t="str">
        <f t="shared" si="38"/>
        <v>Резерв</v>
      </c>
      <c r="AW141" s="99"/>
      <c r="AX141" s="342"/>
      <c r="AZ141" s="353">
        <f>(PriceList[[#This Row],[Цена за кв.м. в сайт]])+$AZ$1</f>
        <v>393177.50000000006</v>
      </c>
      <c r="BA141" s="353">
        <f>AZ141*PriceList[[#This Row],[Площадь, кв.м]]</f>
        <v>12031231.500000002</v>
      </c>
      <c r="BB141" s="346">
        <f>BA141-PriceList[[#This Row],[Стоимость, руб для сбронированием]]</f>
        <v>15300</v>
      </c>
      <c r="BC141" s="14"/>
      <c r="BD141" s="345">
        <f t="shared" si="39"/>
        <v>393200</v>
      </c>
      <c r="BE141" s="353">
        <f>BD141*PriceList[[#This Row],[Площадь, кв.м]]</f>
        <v>12031920</v>
      </c>
      <c r="BF141" s="14"/>
      <c r="BG141" s="345">
        <f>BE141-$BG$1*PriceList[[#This Row],[Площадь, кв.м]]</f>
        <v>11848320</v>
      </c>
      <c r="BH141" s="353">
        <f t="shared" si="40"/>
        <v>183600</v>
      </c>
      <c r="BI141" s="345">
        <f>BG141/PriceList[[#This Row],[Площадь, кв.м]]</f>
        <v>387200</v>
      </c>
      <c r="BJ141" s="355">
        <f t="shared" si="41"/>
        <v>1.5495867768595042E-2</v>
      </c>
      <c r="BL141" s="345"/>
      <c r="BM141" s="353"/>
    </row>
    <row r="142" spans="1:65" ht="14.25" hidden="1" customHeight="1">
      <c r="A142" s="84">
        <v>224</v>
      </c>
      <c r="B142" s="84" t="s">
        <v>311</v>
      </c>
      <c r="C142" s="85">
        <v>224</v>
      </c>
      <c r="D142" s="85" t="s">
        <v>64</v>
      </c>
      <c r="E142" s="86">
        <v>7</v>
      </c>
      <c r="F142" s="84">
        <v>3</v>
      </c>
      <c r="G142" s="87">
        <v>58.74</v>
      </c>
      <c r="H142" s="88" t="s">
        <v>2</v>
      </c>
      <c r="I142" s="88" t="s">
        <v>19</v>
      </c>
      <c r="J142" s="89">
        <v>5.27</v>
      </c>
      <c r="K142" s="89">
        <f t="shared" si="28"/>
        <v>1.58</v>
      </c>
      <c r="L142" s="89">
        <f t="shared" si="29"/>
        <v>53.47</v>
      </c>
      <c r="M142" s="89">
        <f t="shared" si="30"/>
        <v>55.05</v>
      </c>
      <c r="N142" s="90" t="s">
        <v>78</v>
      </c>
      <c r="O142" s="90" t="s">
        <v>66</v>
      </c>
      <c r="P142" s="90" t="s">
        <v>67</v>
      </c>
      <c r="Q142" s="91" t="s">
        <v>94</v>
      </c>
      <c r="R142" s="92" t="s">
        <v>69</v>
      </c>
      <c r="S142" s="92" t="s">
        <v>1291</v>
      </c>
      <c r="T142" s="93" t="s">
        <v>73</v>
      </c>
      <c r="U142" s="84">
        <v>41</v>
      </c>
      <c r="V142" s="94">
        <f>IFERROR(VLOOKUP(H142,'Коэфф для прайса 1 оч'!$A$3:$C$6,3,0),"")</f>
        <v>313920</v>
      </c>
      <c r="W142" s="91">
        <f>IFERROR(VLOOKUP(E142,'Коэфф для прайса 1 оч'!$A$10:$C$23,3,0),"")</f>
        <v>0.03</v>
      </c>
      <c r="X142" s="116">
        <f>IFERROR(VLOOKUP(N142,'Коэфф для прайса 1 оч'!$E$25:$F$30,2,0),"")</f>
        <v>-0.02</v>
      </c>
      <c r="Y142" s="116">
        <f>IFERROR(VLOOKUP(O142,'Коэфф для прайса 1 оч'!$E$32:$F$34,2,0),"")</f>
        <v>0</v>
      </c>
      <c r="Z142" s="116">
        <f>IFERROR(VLOOKUP(P142,'Коэфф для прайса 1 оч'!$E$36:$F$38,2,0),"")</f>
        <v>0.03</v>
      </c>
      <c r="AA142" s="116">
        <f>IFERROR(VLOOKUP(Q142,'Коэфф для прайса 1 оч'!$E$40:$F$43,2,0),"")</f>
        <v>0</v>
      </c>
      <c r="AB142" s="117">
        <f>IFERROR(VLOOKUP(R142,'Коэфф для прайса 1 оч'!$E$45:$F$59,2,0),"")</f>
        <v>-1.4999999999999999E-2</v>
      </c>
      <c r="AC142" s="116">
        <f>IFERROR(VLOOKUP(T142,'Коэфф для прайса 1 оч'!$E$61:$F$67,2,0),"")</f>
        <v>0</v>
      </c>
      <c r="AD142" s="116">
        <f>IFERROR(VLOOKUP(U142,'Коэфф для прайса 1 оч'!$E$69:$F$82,2,0),"")</f>
        <v>-1.4999999999999999E-2</v>
      </c>
      <c r="AE142" s="116">
        <f>IFERROR(VLOOKUP(PriceList[[#This Row],[Корпус]],'Коэфф для прайса 1 оч'!$I$10:$J$15,2,0),"")</f>
        <v>0</v>
      </c>
      <c r="AF142" s="95">
        <f t="shared" si="31"/>
        <v>317059.20000000001</v>
      </c>
      <c r="AG142" s="96">
        <f t="shared" si="32"/>
        <v>18624057.408</v>
      </c>
      <c r="AH142" s="97">
        <v>0</v>
      </c>
      <c r="AI142" s="98">
        <f t="shared" si="33"/>
        <v>317059.20000000001</v>
      </c>
      <c r="AJ142" s="99">
        <f t="shared" si="34"/>
        <v>18624057.408</v>
      </c>
      <c r="AK142" s="84" t="s">
        <v>71</v>
      </c>
      <c r="AL142" s="91">
        <v>0.1</v>
      </c>
      <c r="AM142" s="287">
        <f>PriceList[[#This Row],[ИТОГ Цена за кв.м, руб]]*(1+PriceList[[#This Row],[Максимальная скидка]])</f>
        <v>348765.12000000005</v>
      </c>
      <c r="AN142" s="287">
        <f>PriceList[[#This Row],[Цена за кв.м. в CRM]]*PriceList[[#This Row],[Площадь, кв.м]]</f>
        <v>20486463.148800004</v>
      </c>
      <c r="AO142" s="287">
        <v>6000</v>
      </c>
      <c r="AP142" s="335">
        <f>PriceList[[#This Row],[Цена за кв.м. в CRM]]+PriceList[[#This Row],[Бронь]]</f>
        <v>354765.12000000005</v>
      </c>
      <c r="AQ142" s="335">
        <f>PriceList[[#This Row],[Цена за кв.м. в сайт]]*PriceList[[#This Row],[Площадь, кв.м]]</f>
        <v>20838903.148800004</v>
      </c>
      <c r="AR142" s="84" t="str">
        <f t="shared" si="35"/>
        <v>С1-224</v>
      </c>
      <c r="AS142" s="88" t="str">
        <f t="shared" si="36"/>
        <v>1К</v>
      </c>
      <c r="AT142" s="89">
        <f t="shared" si="37"/>
        <v>58.74</v>
      </c>
      <c r="AU142" s="99">
        <f>PriceList[[#This Row],[Цена за кв.м. в CRM]]</f>
        <v>348765.12000000005</v>
      </c>
      <c r="AV142" s="100" t="str">
        <f t="shared" si="38"/>
        <v>Резерв</v>
      </c>
      <c r="AW142" s="99"/>
      <c r="AX142" s="342"/>
      <c r="AZ142" s="353">
        <f>(PriceList[[#This Row],[Цена за кв.м. в сайт]])+$AZ$1</f>
        <v>355265.12000000005</v>
      </c>
      <c r="BA142" s="353">
        <f>AZ142*PriceList[[#This Row],[Площадь, кв.м]]</f>
        <v>20868273.148800004</v>
      </c>
      <c r="BB142" s="346">
        <f>BA142-PriceList[[#This Row],[Стоимость, руб для сбронированием]]</f>
        <v>29370</v>
      </c>
      <c r="BC142" s="14"/>
      <c r="BD142" s="345">
        <f t="shared" si="39"/>
        <v>355300</v>
      </c>
      <c r="BE142" s="353">
        <f>BD142*PriceList[[#This Row],[Площадь, кв.м]]</f>
        <v>20870322</v>
      </c>
      <c r="BF142" s="14"/>
      <c r="BG142" s="345">
        <f>BE142-$BG$1*PriceList[[#This Row],[Площадь, кв.м]]</f>
        <v>20517882</v>
      </c>
      <c r="BH142" s="353">
        <f t="shared" si="40"/>
        <v>352440</v>
      </c>
      <c r="BI142" s="345">
        <f>BG142/PriceList[[#This Row],[Площадь, кв.м]]</f>
        <v>349300</v>
      </c>
      <c r="BJ142" s="355">
        <f t="shared" si="41"/>
        <v>1.7177211565989121E-2</v>
      </c>
      <c r="BL142" s="345"/>
      <c r="BM142" s="353"/>
    </row>
    <row r="143" spans="1:65" ht="14.25" hidden="1" customHeight="1">
      <c r="A143" s="84">
        <v>225</v>
      </c>
      <c r="B143" s="84" t="s">
        <v>312</v>
      </c>
      <c r="C143" s="85">
        <v>225</v>
      </c>
      <c r="D143" s="85" t="s">
        <v>64</v>
      </c>
      <c r="E143" s="86">
        <v>7</v>
      </c>
      <c r="F143" s="84">
        <v>4</v>
      </c>
      <c r="G143" s="87">
        <v>29.24</v>
      </c>
      <c r="H143" s="88" t="s">
        <v>1</v>
      </c>
      <c r="I143" s="88" t="s">
        <v>1</v>
      </c>
      <c r="J143" s="89">
        <v>4.25</v>
      </c>
      <c r="K143" s="89">
        <f t="shared" si="28"/>
        <v>1.28</v>
      </c>
      <c r="L143" s="89">
        <f t="shared" si="29"/>
        <v>24.99</v>
      </c>
      <c r="M143" s="89">
        <f t="shared" si="30"/>
        <v>26.27</v>
      </c>
      <c r="N143" s="90" t="s">
        <v>65</v>
      </c>
      <c r="O143" s="90" t="s">
        <v>66</v>
      </c>
      <c r="P143" s="90" t="s">
        <v>67</v>
      </c>
      <c r="Q143" s="91" t="s">
        <v>94</v>
      </c>
      <c r="R143" s="92" t="s">
        <v>69</v>
      </c>
      <c r="S143" s="92" t="s">
        <v>1291</v>
      </c>
      <c r="T143" s="93" t="s">
        <v>73</v>
      </c>
      <c r="U143" s="84">
        <v>41</v>
      </c>
      <c r="V143" s="94">
        <f>IFERROR(VLOOKUP(H143,'Коэфф для прайса 1 оч'!$A$3:$C$6,3,0),"")</f>
        <v>327000</v>
      </c>
      <c r="W143" s="91">
        <f>IFERROR(VLOOKUP(E143,'Коэфф для прайса 1 оч'!$A$10:$C$23,3,0),"")</f>
        <v>0.03</v>
      </c>
      <c r="X143" s="116">
        <f>IFERROR(VLOOKUP(N143,'Коэфф для прайса 1 оч'!$E$25:$F$30,2,0),"")</f>
        <v>0.04</v>
      </c>
      <c r="Y143" s="116">
        <f>IFERROR(VLOOKUP(O143,'Коэфф для прайса 1 оч'!$E$32:$F$34,2,0),"")</f>
        <v>0</v>
      </c>
      <c r="Z143" s="116">
        <f>IFERROR(VLOOKUP(P143,'Коэфф для прайса 1 оч'!$E$36:$F$38,2,0),"")</f>
        <v>0.03</v>
      </c>
      <c r="AA143" s="116">
        <f>IFERROR(VLOOKUP(Q143,'Коэфф для прайса 1 оч'!$E$40:$F$43,2,0),"")</f>
        <v>0</v>
      </c>
      <c r="AB143" s="117">
        <f>IFERROR(VLOOKUP(R143,'Коэфф для прайса 1 оч'!$E$45:$F$59,2,0),"")</f>
        <v>-1.4999999999999999E-2</v>
      </c>
      <c r="AC143" s="116">
        <f>IFERROR(VLOOKUP(T143,'Коэфф для прайса 1 оч'!$E$61:$F$67,2,0),"")</f>
        <v>0</v>
      </c>
      <c r="AD143" s="116">
        <f>IFERROR(VLOOKUP(U143,'Коэфф для прайса 1 оч'!$E$69:$F$82,2,0),"")</f>
        <v>-1.4999999999999999E-2</v>
      </c>
      <c r="AE143" s="116">
        <f>IFERROR(VLOOKUP(PriceList[[#This Row],[Корпус]],'Коэфф для прайса 1 оч'!$I$10:$J$15,2,0),"")</f>
        <v>0</v>
      </c>
      <c r="AF143" s="95">
        <f t="shared" si="31"/>
        <v>349890</v>
      </c>
      <c r="AG143" s="96">
        <f t="shared" si="32"/>
        <v>10230783.6</v>
      </c>
      <c r="AH143" s="97">
        <v>0</v>
      </c>
      <c r="AI143" s="98">
        <f t="shared" si="33"/>
        <v>349890</v>
      </c>
      <c r="AJ143" s="99">
        <f t="shared" si="34"/>
        <v>10230783.6</v>
      </c>
      <c r="AK143" s="84" t="s">
        <v>71</v>
      </c>
      <c r="AL143" s="91">
        <v>0.1</v>
      </c>
      <c r="AM143" s="287">
        <f>PriceList[[#This Row],[ИТОГ Цена за кв.м, руб]]*(1+PriceList[[#This Row],[Максимальная скидка]])</f>
        <v>384879.00000000006</v>
      </c>
      <c r="AN143" s="287">
        <f>PriceList[[#This Row],[Цена за кв.м. в CRM]]*PriceList[[#This Row],[Площадь, кв.м]]</f>
        <v>11253861.960000001</v>
      </c>
      <c r="AO143" s="287">
        <v>6000</v>
      </c>
      <c r="AP143" s="335">
        <f>PriceList[[#This Row],[Цена за кв.м. в CRM]]+PriceList[[#This Row],[Бронь]]</f>
        <v>390879.00000000006</v>
      </c>
      <c r="AQ143" s="335">
        <f>PriceList[[#This Row],[Цена за кв.м. в сайт]]*PriceList[[#This Row],[Площадь, кв.м]]</f>
        <v>11429301.960000001</v>
      </c>
      <c r="AR143" s="84" t="str">
        <f t="shared" si="35"/>
        <v>С1-225</v>
      </c>
      <c r="AS143" s="88" t="str">
        <f t="shared" si="36"/>
        <v>Ст</v>
      </c>
      <c r="AT143" s="89">
        <f t="shared" si="37"/>
        <v>29.24</v>
      </c>
      <c r="AU143" s="99">
        <f>PriceList[[#This Row],[Цена за кв.м. в CRM]]</f>
        <v>384879.00000000006</v>
      </c>
      <c r="AV143" s="100" t="str">
        <f t="shared" si="38"/>
        <v>Резерв</v>
      </c>
      <c r="AW143" s="99"/>
      <c r="AX143" s="342"/>
      <c r="AZ143" s="353">
        <f>(PriceList[[#This Row],[Цена за кв.м. в сайт]])+$AZ$1</f>
        <v>391379.00000000006</v>
      </c>
      <c r="BA143" s="353">
        <f>AZ143*PriceList[[#This Row],[Площадь, кв.м]]</f>
        <v>11443921.960000001</v>
      </c>
      <c r="BB143" s="346">
        <f>BA143-PriceList[[#This Row],[Стоимость, руб для сбронированием]]</f>
        <v>14620</v>
      </c>
      <c r="BC143" s="14"/>
      <c r="BD143" s="345">
        <f t="shared" si="39"/>
        <v>391400</v>
      </c>
      <c r="BE143" s="353">
        <f>BD143*PriceList[[#This Row],[Площадь, кв.м]]</f>
        <v>11444536</v>
      </c>
      <c r="BF143" s="14"/>
      <c r="BG143" s="345">
        <f>BE143-$BG$1*PriceList[[#This Row],[Площадь, кв.м]]</f>
        <v>11269096</v>
      </c>
      <c r="BH143" s="353">
        <f t="shared" si="40"/>
        <v>175440</v>
      </c>
      <c r="BI143" s="345">
        <f>BG143/PriceList[[#This Row],[Площадь, кв.м]]</f>
        <v>385400</v>
      </c>
      <c r="BJ143" s="355">
        <f t="shared" si="41"/>
        <v>1.5568240788790867E-2</v>
      </c>
      <c r="BL143" s="345"/>
      <c r="BM143" s="353"/>
    </row>
    <row r="144" spans="1:65" ht="14.25" hidden="1" customHeight="1">
      <c r="A144" s="84">
        <v>226</v>
      </c>
      <c r="B144" s="84" t="s">
        <v>313</v>
      </c>
      <c r="C144" s="85">
        <v>226</v>
      </c>
      <c r="D144" s="85" t="s">
        <v>64</v>
      </c>
      <c r="E144" s="86">
        <v>7</v>
      </c>
      <c r="F144" s="84">
        <v>5</v>
      </c>
      <c r="G144" s="87">
        <v>29.24</v>
      </c>
      <c r="H144" s="88" t="s">
        <v>1</v>
      </c>
      <c r="I144" s="88" t="s">
        <v>1</v>
      </c>
      <c r="J144" s="89">
        <v>4.25</v>
      </c>
      <c r="K144" s="89">
        <f t="shared" si="28"/>
        <v>1.28</v>
      </c>
      <c r="L144" s="89">
        <f t="shared" si="29"/>
        <v>24.99</v>
      </c>
      <c r="M144" s="89">
        <f t="shared" si="30"/>
        <v>26.27</v>
      </c>
      <c r="N144" s="90" t="s">
        <v>65</v>
      </c>
      <c r="O144" s="90" t="s">
        <v>66</v>
      </c>
      <c r="P144" s="90" t="s">
        <v>67</v>
      </c>
      <c r="Q144" s="91" t="s">
        <v>97</v>
      </c>
      <c r="R144" s="92" t="s">
        <v>69</v>
      </c>
      <c r="S144" s="92" t="s">
        <v>1291</v>
      </c>
      <c r="T144" s="93" t="s">
        <v>73</v>
      </c>
      <c r="U144" s="84">
        <v>41</v>
      </c>
      <c r="V144" s="94">
        <f>IFERROR(VLOOKUP(H144,'Коэфф для прайса 1 оч'!$A$3:$C$6,3,0),"")</f>
        <v>327000</v>
      </c>
      <c r="W144" s="91">
        <f>IFERROR(VLOOKUP(E144,'Коэфф для прайса 1 оч'!$A$10:$C$23,3,0),"")</f>
        <v>0.03</v>
      </c>
      <c r="X144" s="116">
        <f>IFERROR(VLOOKUP(N144,'Коэфф для прайса 1 оч'!$E$25:$F$30,2,0),"")</f>
        <v>0.04</v>
      </c>
      <c r="Y144" s="116">
        <f>IFERROR(VLOOKUP(O144,'Коэфф для прайса 1 оч'!$E$32:$F$34,2,0),"")</f>
        <v>0</v>
      </c>
      <c r="Z144" s="116">
        <f>IFERROR(VLOOKUP(P144,'Коэфф для прайса 1 оч'!$E$36:$F$38,2,0),"")</f>
        <v>0.03</v>
      </c>
      <c r="AA144" s="116">
        <f>IFERROR(VLOOKUP(Q144,'Коэфф для прайса 1 оч'!$E$40:$F$43,2,0),"")</f>
        <v>-5.0000000000000001E-3</v>
      </c>
      <c r="AB144" s="117">
        <f>IFERROR(VLOOKUP(R144,'Коэфф для прайса 1 оч'!$E$45:$F$59,2,0),"")</f>
        <v>-1.4999999999999999E-2</v>
      </c>
      <c r="AC144" s="116">
        <f>IFERROR(VLOOKUP(T144,'Коэфф для прайса 1 оч'!$E$61:$F$67,2,0),"")</f>
        <v>0</v>
      </c>
      <c r="AD144" s="116">
        <f>IFERROR(VLOOKUP(U144,'Коэфф для прайса 1 оч'!$E$69:$F$82,2,0),"")</f>
        <v>-1.4999999999999999E-2</v>
      </c>
      <c r="AE144" s="116">
        <f>IFERROR(VLOOKUP(PriceList[[#This Row],[Корпус]],'Коэфф для прайса 1 оч'!$I$10:$J$15,2,0),"")</f>
        <v>0</v>
      </c>
      <c r="AF144" s="95">
        <f t="shared" si="31"/>
        <v>348255</v>
      </c>
      <c r="AG144" s="96">
        <f t="shared" si="32"/>
        <v>10182976.199999999</v>
      </c>
      <c r="AH144" s="97">
        <v>0</v>
      </c>
      <c r="AI144" s="98">
        <f t="shared" si="33"/>
        <v>348255</v>
      </c>
      <c r="AJ144" s="99">
        <f t="shared" si="34"/>
        <v>10182976.199999999</v>
      </c>
      <c r="AK144" s="84" t="s">
        <v>71</v>
      </c>
      <c r="AL144" s="91">
        <v>0.1</v>
      </c>
      <c r="AM144" s="287">
        <f>PriceList[[#This Row],[ИТОГ Цена за кв.м, руб]]*(1+PriceList[[#This Row],[Максимальная скидка]])</f>
        <v>383080.50000000006</v>
      </c>
      <c r="AN144" s="287">
        <f>PriceList[[#This Row],[Цена за кв.м. в CRM]]*PriceList[[#This Row],[Площадь, кв.м]]</f>
        <v>11201273.82</v>
      </c>
      <c r="AO144" s="287">
        <v>6000</v>
      </c>
      <c r="AP144" s="335">
        <f>PriceList[[#This Row],[Цена за кв.м. в CRM]]+PriceList[[#This Row],[Бронь]]</f>
        <v>389080.50000000006</v>
      </c>
      <c r="AQ144" s="335">
        <f>PriceList[[#This Row],[Цена за кв.м. в сайт]]*PriceList[[#This Row],[Площадь, кв.м]]</f>
        <v>11376713.82</v>
      </c>
      <c r="AR144" s="84" t="str">
        <f t="shared" si="35"/>
        <v>С1-226</v>
      </c>
      <c r="AS144" s="88" t="str">
        <f t="shared" si="36"/>
        <v>Ст</v>
      </c>
      <c r="AT144" s="89">
        <f t="shared" si="37"/>
        <v>29.24</v>
      </c>
      <c r="AU144" s="99">
        <f>PriceList[[#This Row],[Цена за кв.м. в CRM]]</f>
        <v>383080.50000000006</v>
      </c>
      <c r="AV144" s="100" t="str">
        <f t="shared" si="38"/>
        <v>Резерв</v>
      </c>
      <c r="AW144" s="99"/>
      <c r="AX144" s="342"/>
      <c r="AZ144" s="353">
        <f>(PriceList[[#This Row],[Цена за кв.м. в сайт]])+$AZ$1</f>
        <v>389580.50000000006</v>
      </c>
      <c r="BA144" s="353">
        <f>AZ144*PriceList[[#This Row],[Площадь, кв.м]]</f>
        <v>11391333.82</v>
      </c>
      <c r="BB144" s="346">
        <f>BA144-PriceList[[#This Row],[Стоимость, руб для сбронированием]]</f>
        <v>14620</v>
      </c>
      <c r="BC144" s="14"/>
      <c r="BD144" s="345">
        <f t="shared" si="39"/>
        <v>389600</v>
      </c>
      <c r="BE144" s="353">
        <f>BD144*PriceList[[#This Row],[Площадь, кв.м]]</f>
        <v>11391904</v>
      </c>
      <c r="BF144" s="14"/>
      <c r="BG144" s="345">
        <f>BE144-$BG$1*PriceList[[#This Row],[Площадь, кв.м]]</f>
        <v>11216464</v>
      </c>
      <c r="BH144" s="353">
        <f t="shared" si="40"/>
        <v>175440</v>
      </c>
      <c r="BI144" s="345">
        <f>BG144/PriceList[[#This Row],[Площадь, кв.м]]</f>
        <v>383600</v>
      </c>
      <c r="BJ144" s="355">
        <f t="shared" si="41"/>
        <v>1.5641293013555789E-2</v>
      </c>
      <c r="BL144" s="345"/>
      <c r="BM144" s="353"/>
    </row>
    <row r="145" spans="1:65" ht="14.25" hidden="1" customHeight="1">
      <c r="A145" s="84">
        <v>227</v>
      </c>
      <c r="B145" s="84" t="s">
        <v>314</v>
      </c>
      <c r="C145" s="85">
        <v>227</v>
      </c>
      <c r="D145" s="85" t="s">
        <v>64</v>
      </c>
      <c r="E145" s="86">
        <v>7</v>
      </c>
      <c r="F145" s="84">
        <v>6</v>
      </c>
      <c r="G145" s="87">
        <v>29.24</v>
      </c>
      <c r="H145" s="88" t="s">
        <v>1</v>
      </c>
      <c r="I145" s="88" t="s">
        <v>1</v>
      </c>
      <c r="J145" s="89">
        <v>4.25</v>
      </c>
      <c r="K145" s="89">
        <f t="shared" si="28"/>
        <v>1.28</v>
      </c>
      <c r="L145" s="89">
        <f t="shared" si="29"/>
        <v>24.99</v>
      </c>
      <c r="M145" s="89">
        <f t="shared" si="30"/>
        <v>26.27</v>
      </c>
      <c r="N145" s="90" t="s">
        <v>65</v>
      </c>
      <c r="O145" s="90" t="s">
        <v>66</v>
      </c>
      <c r="P145" s="90" t="s">
        <v>67</v>
      </c>
      <c r="Q145" s="91" t="s">
        <v>97</v>
      </c>
      <c r="R145" s="92" t="s">
        <v>69</v>
      </c>
      <c r="S145" s="92" t="s">
        <v>1291</v>
      </c>
      <c r="T145" s="93" t="s">
        <v>73</v>
      </c>
      <c r="U145" s="84">
        <v>41</v>
      </c>
      <c r="V145" s="94">
        <f>IFERROR(VLOOKUP(H145,'Коэфф для прайса 1 оч'!$A$3:$C$6,3,0),"")</f>
        <v>327000</v>
      </c>
      <c r="W145" s="91">
        <f>IFERROR(VLOOKUP(E145,'Коэфф для прайса 1 оч'!$A$10:$C$23,3,0),"")</f>
        <v>0.03</v>
      </c>
      <c r="X145" s="116">
        <f>IFERROR(VLOOKUP(N145,'Коэфф для прайса 1 оч'!$E$25:$F$30,2,0),"")</f>
        <v>0.04</v>
      </c>
      <c r="Y145" s="116">
        <f>IFERROR(VLOOKUP(O145,'Коэфф для прайса 1 оч'!$E$32:$F$34,2,0),"")</f>
        <v>0</v>
      </c>
      <c r="Z145" s="116">
        <f>IFERROR(VLOOKUP(P145,'Коэфф для прайса 1 оч'!$E$36:$F$38,2,0),"")</f>
        <v>0.03</v>
      </c>
      <c r="AA145" s="116">
        <f>IFERROR(VLOOKUP(Q145,'Коэфф для прайса 1 оч'!$E$40:$F$43,2,0),"")</f>
        <v>-5.0000000000000001E-3</v>
      </c>
      <c r="AB145" s="117">
        <f>IFERROR(VLOOKUP(R145,'Коэфф для прайса 1 оч'!$E$45:$F$59,2,0),"")</f>
        <v>-1.4999999999999999E-2</v>
      </c>
      <c r="AC145" s="116">
        <f>IFERROR(VLOOKUP(T145,'Коэфф для прайса 1 оч'!$E$61:$F$67,2,0),"")</f>
        <v>0</v>
      </c>
      <c r="AD145" s="116">
        <f>IFERROR(VLOOKUP(U145,'Коэфф для прайса 1 оч'!$E$69:$F$82,2,0),"")</f>
        <v>-1.4999999999999999E-2</v>
      </c>
      <c r="AE145" s="116">
        <f>IFERROR(VLOOKUP(PriceList[[#This Row],[Корпус]],'Коэфф для прайса 1 оч'!$I$10:$J$15,2,0),"")</f>
        <v>0</v>
      </c>
      <c r="AF145" s="95">
        <f t="shared" si="31"/>
        <v>348255</v>
      </c>
      <c r="AG145" s="96">
        <f t="shared" si="32"/>
        <v>10182976.199999999</v>
      </c>
      <c r="AH145" s="97">
        <v>0</v>
      </c>
      <c r="AI145" s="98">
        <f t="shared" si="33"/>
        <v>348255</v>
      </c>
      <c r="AJ145" s="99">
        <f t="shared" si="34"/>
        <v>10182976.199999999</v>
      </c>
      <c r="AK145" s="84" t="s">
        <v>71</v>
      </c>
      <c r="AL145" s="91">
        <v>0.1</v>
      </c>
      <c r="AM145" s="287">
        <f>PriceList[[#This Row],[ИТОГ Цена за кв.м, руб]]*(1+PriceList[[#This Row],[Максимальная скидка]])</f>
        <v>383080.50000000006</v>
      </c>
      <c r="AN145" s="287">
        <f>PriceList[[#This Row],[Цена за кв.м. в CRM]]*PriceList[[#This Row],[Площадь, кв.м]]</f>
        <v>11201273.82</v>
      </c>
      <c r="AO145" s="287">
        <v>6000</v>
      </c>
      <c r="AP145" s="335">
        <f>PriceList[[#This Row],[Цена за кв.м. в CRM]]+PriceList[[#This Row],[Бронь]]</f>
        <v>389080.50000000006</v>
      </c>
      <c r="AQ145" s="335">
        <f>PriceList[[#This Row],[Цена за кв.м. в сайт]]*PriceList[[#This Row],[Площадь, кв.м]]</f>
        <v>11376713.82</v>
      </c>
      <c r="AR145" s="84" t="str">
        <f t="shared" si="35"/>
        <v>С1-227</v>
      </c>
      <c r="AS145" s="88" t="str">
        <f t="shared" si="36"/>
        <v>Ст</v>
      </c>
      <c r="AT145" s="89">
        <f t="shared" si="37"/>
        <v>29.24</v>
      </c>
      <c r="AU145" s="99">
        <f>PriceList[[#This Row],[Цена за кв.м. в CRM]]</f>
        <v>383080.50000000006</v>
      </c>
      <c r="AV145" s="100" t="str">
        <f t="shared" si="38"/>
        <v>Резерв</v>
      </c>
      <c r="AW145" s="99"/>
      <c r="AX145" s="342"/>
      <c r="AZ145" s="353">
        <f>(PriceList[[#This Row],[Цена за кв.м. в сайт]])+$AZ$1</f>
        <v>389580.50000000006</v>
      </c>
      <c r="BA145" s="353">
        <f>AZ145*PriceList[[#This Row],[Площадь, кв.м]]</f>
        <v>11391333.82</v>
      </c>
      <c r="BB145" s="346">
        <f>BA145-PriceList[[#This Row],[Стоимость, руб для сбронированием]]</f>
        <v>14620</v>
      </c>
      <c r="BC145" s="14"/>
      <c r="BD145" s="345">
        <f t="shared" si="39"/>
        <v>389600</v>
      </c>
      <c r="BE145" s="353">
        <f>BD145*PriceList[[#This Row],[Площадь, кв.м]]</f>
        <v>11391904</v>
      </c>
      <c r="BF145" s="14"/>
      <c r="BG145" s="345">
        <f>BE145-$BG$1*PriceList[[#This Row],[Площадь, кв.м]]</f>
        <v>11216464</v>
      </c>
      <c r="BH145" s="353">
        <f t="shared" si="40"/>
        <v>175440</v>
      </c>
      <c r="BI145" s="345">
        <f>BG145/PriceList[[#This Row],[Площадь, кв.м]]</f>
        <v>383600</v>
      </c>
      <c r="BJ145" s="355">
        <f t="shared" si="41"/>
        <v>1.5641293013555789E-2</v>
      </c>
      <c r="BL145" s="345"/>
      <c r="BM145" s="353"/>
    </row>
    <row r="146" spans="1:65" ht="14.25" hidden="1" customHeight="1">
      <c r="A146" s="84">
        <v>228</v>
      </c>
      <c r="B146" s="84" t="s">
        <v>315</v>
      </c>
      <c r="C146" s="85">
        <v>228</v>
      </c>
      <c r="D146" s="85" t="s">
        <v>64</v>
      </c>
      <c r="E146" s="86">
        <v>7</v>
      </c>
      <c r="F146" s="84">
        <v>7</v>
      </c>
      <c r="G146" s="87">
        <v>28.6</v>
      </c>
      <c r="H146" s="88" t="s">
        <v>1</v>
      </c>
      <c r="I146" s="88" t="s">
        <v>1</v>
      </c>
      <c r="J146" s="89">
        <v>4.25</v>
      </c>
      <c r="K146" s="89">
        <f t="shared" si="28"/>
        <v>1.28</v>
      </c>
      <c r="L146" s="89">
        <f t="shared" si="29"/>
        <v>24.35</v>
      </c>
      <c r="M146" s="89">
        <f t="shared" si="30"/>
        <v>25.630000000000003</v>
      </c>
      <c r="N146" s="90" t="s">
        <v>65</v>
      </c>
      <c r="O146" s="90" t="s">
        <v>66</v>
      </c>
      <c r="P146" s="90" t="s">
        <v>67</v>
      </c>
      <c r="Q146" s="91" t="s">
        <v>97</v>
      </c>
      <c r="R146" s="92" t="s">
        <v>69</v>
      </c>
      <c r="S146" s="92" t="s">
        <v>1291</v>
      </c>
      <c r="T146" s="93" t="s">
        <v>73</v>
      </c>
      <c r="U146" s="84">
        <v>41</v>
      </c>
      <c r="V146" s="94">
        <f>IFERROR(VLOOKUP(H146,'Коэфф для прайса 1 оч'!$A$3:$C$6,3,0),"")</f>
        <v>327000</v>
      </c>
      <c r="W146" s="91">
        <f>IFERROR(VLOOKUP(E146,'Коэфф для прайса 1 оч'!$A$10:$C$23,3,0),"")</f>
        <v>0.03</v>
      </c>
      <c r="X146" s="116">
        <f>IFERROR(VLOOKUP(N146,'Коэфф для прайса 1 оч'!$E$25:$F$30,2,0),"")</f>
        <v>0.04</v>
      </c>
      <c r="Y146" s="116">
        <f>IFERROR(VLOOKUP(O146,'Коэфф для прайса 1 оч'!$E$32:$F$34,2,0),"")</f>
        <v>0</v>
      </c>
      <c r="Z146" s="116">
        <f>IFERROR(VLOOKUP(P146,'Коэфф для прайса 1 оч'!$E$36:$F$38,2,0),"")</f>
        <v>0.03</v>
      </c>
      <c r="AA146" s="116">
        <f>IFERROR(VLOOKUP(Q146,'Коэфф для прайса 1 оч'!$E$40:$F$43,2,0),"")</f>
        <v>-5.0000000000000001E-3</v>
      </c>
      <c r="AB146" s="117">
        <f>IFERROR(VLOOKUP(R146,'Коэфф для прайса 1 оч'!$E$45:$F$59,2,0),"")</f>
        <v>-1.4999999999999999E-2</v>
      </c>
      <c r="AC146" s="116">
        <f>IFERROR(VLOOKUP(T146,'Коэфф для прайса 1 оч'!$E$61:$F$67,2,0),"")</f>
        <v>0</v>
      </c>
      <c r="AD146" s="116">
        <f>IFERROR(VLOOKUP(U146,'Коэфф для прайса 1 оч'!$E$69:$F$82,2,0),"")</f>
        <v>-1.4999999999999999E-2</v>
      </c>
      <c r="AE146" s="116">
        <f>IFERROR(VLOOKUP(PriceList[[#This Row],[Корпус]],'Коэфф для прайса 1 оч'!$I$10:$J$15,2,0),"")</f>
        <v>0</v>
      </c>
      <c r="AF146" s="95">
        <f t="shared" si="31"/>
        <v>348255</v>
      </c>
      <c r="AG146" s="96">
        <f t="shared" si="32"/>
        <v>9960093</v>
      </c>
      <c r="AH146" s="97">
        <v>0</v>
      </c>
      <c r="AI146" s="98">
        <f t="shared" si="33"/>
        <v>348255</v>
      </c>
      <c r="AJ146" s="99">
        <f t="shared" si="34"/>
        <v>9960093</v>
      </c>
      <c r="AK146" s="84" t="s">
        <v>71</v>
      </c>
      <c r="AL146" s="91">
        <v>0.1</v>
      </c>
      <c r="AM146" s="287">
        <f>PriceList[[#This Row],[ИТОГ Цена за кв.м, руб]]*(1+PriceList[[#This Row],[Максимальная скидка]])</f>
        <v>383080.50000000006</v>
      </c>
      <c r="AN146" s="287">
        <f>PriceList[[#This Row],[Цена за кв.м. в CRM]]*PriceList[[#This Row],[Площадь, кв.м]]</f>
        <v>10956102.300000003</v>
      </c>
      <c r="AO146" s="287">
        <v>6000</v>
      </c>
      <c r="AP146" s="335">
        <f>PriceList[[#This Row],[Цена за кв.м. в CRM]]+PriceList[[#This Row],[Бронь]]</f>
        <v>389080.50000000006</v>
      </c>
      <c r="AQ146" s="335">
        <f>PriceList[[#This Row],[Цена за кв.м. в сайт]]*PriceList[[#This Row],[Площадь, кв.м]]</f>
        <v>11127702.300000003</v>
      </c>
      <c r="AR146" s="84" t="str">
        <f t="shared" si="35"/>
        <v>С1-228</v>
      </c>
      <c r="AS146" s="88" t="str">
        <f t="shared" si="36"/>
        <v>Ст</v>
      </c>
      <c r="AT146" s="89">
        <f t="shared" si="37"/>
        <v>28.6</v>
      </c>
      <c r="AU146" s="99">
        <f>PriceList[[#This Row],[Цена за кв.м. в CRM]]</f>
        <v>383080.50000000006</v>
      </c>
      <c r="AV146" s="100" t="str">
        <f t="shared" si="38"/>
        <v>Резерв</v>
      </c>
      <c r="AW146" s="99"/>
      <c r="AX146" s="342"/>
      <c r="AZ146" s="353">
        <f>(PriceList[[#This Row],[Цена за кв.м. в сайт]])+$AZ$1</f>
        <v>389580.50000000006</v>
      </c>
      <c r="BA146" s="353">
        <f>AZ146*PriceList[[#This Row],[Площадь, кв.м]]</f>
        <v>11142002.300000003</v>
      </c>
      <c r="BB146" s="346">
        <f>BA146-PriceList[[#This Row],[Стоимость, руб для сбронированием]]</f>
        <v>14300</v>
      </c>
      <c r="BC146" s="14"/>
      <c r="BD146" s="345">
        <f t="shared" si="39"/>
        <v>389600</v>
      </c>
      <c r="BE146" s="353">
        <f>BD146*PriceList[[#This Row],[Площадь, кв.м]]</f>
        <v>11142560</v>
      </c>
      <c r="BF146" s="14"/>
      <c r="BG146" s="345">
        <f>BE146-$BG$1*PriceList[[#This Row],[Площадь, кв.м]]</f>
        <v>10970960</v>
      </c>
      <c r="BH146" s="353">
        <f t="shared" si="40"/>
        <v>171600</v>
      </c>
      <c r="BI146" s="345">
        <f>BG146/PriceList[[#This Row],[Площадь, кв.м]]</f>
        <v>383600</v>
      </c>
      <c r="BJ146" s="355">
        <f t="shared" si="41"/>
        <v>1.5641293013555789E-2</v>
      </c>
      <c r="BL146" s="345"/>
      <c r="BM146" s="353"/>
    </row>
    <row r="147" spans="1:65" ht="14.25" hidden="1" customHeight="1">
      <c r="A147" s="84">
        <v>229</v>
      </c>
      <c r="B147" s="84" t="s">
        <v>316</v>
      </c>
      <c r="C147" s="85">
        <v>229</v>
      </c>
      <c r="D147" s="85" t="s">
        <v>64</v>
      </c>
      <c r="E147" s="86">
        <v>7</v>
      </c>
      <c r="F147" s="84">
        <v>8</v>
      </c>
      <c r="G147" s="87">
        <v>49.71</v>
      </c>
      <c r="H147" s="88" t="s">
        <v>1</v>
      </c>
      <c r="I147" s="88" t="s">
        <v>1</v>
      </c>
      <c r="J147" s="89">
        <v>13.98</v>
      </c>
      <c r="K147" s="89">
        <f t="shared" si="28"/>
        <v>4.1900000000000004</v>
      </c>
      <c r="L147" s="89">
        <f t="shared" si="29"/>
        <v>35.730000000000004</v>
      </c>
      <c r="M147" s="89">
        <f t="shared" si="30"/>
        <v>39.92</v>
      </c>
      <c r="N147" s="90" t="s">
        <v>82</v>
      </c>
      <c r="O147" s="90" t="s">
        <v>83</v>
      </c>
      <c r="P147" s="90" t="s">
        <v>67</v>
      </c>
      <c r="Q147" s="91" t="s">
        <v>97</v>
      </c>
      <c r="R147" s="92" t="s">
        <v>84</v>
      </c>
      <c r="S147" s="92" t="s">
        <v>1291</v>
      </c>
      <c r="T147" s="93" t="s">
        <v>73</v>
      </c>
      <c r="U147" s="84">
        <v>41</v>
      </c>
      <c r="V147" s="94">
        <f>IFERROR(VLOOKUP(H147,'Коэфф для прайса 1 оч'!$A$3:$C$6,3,0),"")</f>
        <v>327000</v>
      </c>
      <c r="W147" s="91">
        <f>IFERROR(VLOOKUP(E147,'Коэфф для прайса 1 оч'!$A$10:$C$23,3,0),"")</f>
        <v>0.03</v>
      </c>
      <c r="X147" s="116">
        <f>IFERROR(VLOOKUP(N147,'Коэфф для прайса 1 оч'!$E$25:$F$30,2,0),"")</f>
        <v>-0.01</v>
      </c>
      <c r="Y147" s="116">
        <f>IFERROR(VLOOKUP(O147,'Коэфф для прайса 1 оч'!$E$32:$F$34,2,0),"")</f>
        <v>0.03</v>
      </c>
      <c r="Z147" s="116">
        <f>IFERROR(VLOOKUP(P147,'Коэфф для прайса 1 оч'!$E$36:$F$38,2,0),"")</f>
        <v>0.03</v>
      </c>
      <c r="AA147" s="116">
        <f>IFERROR(VLOOKUP(Q147,'Коэфф для прайса 1 оч'!$E$40:$F$43,2,0),"")</f>
        <v>-5.0000000000000001E-3</v>
      </c>
      <c r="AB147" s="117">
        <f>IFERROR(VLOOKUP(R147,'Коэфф для прайса 1 оч'!$E$45:$F$59,2,0),"")</f>
        <v>-0.01</v>
      </c>
      <c r="AC147" s="116">
        <f>IFERROR(VLOOKUP(T147,'Коэфф для прайса 1 оч'!$E$61:$F$67,2,0),"")</f>
        <v>0</v>
      </c>
      <c r="AD147" s="116">
        <f>IFERROR(VLOOKUP(U147,'Коэфф для прайса 1 оч'!$E$69:$F$82,2,0),"")</f>
        <v>-1.4999999999999999E-2</v>
      </c>
      <c r="AE147" s="116">
        <f>IFERROR(VLOOKUP(PriceList[[#This Row],[Корпус]],'Коэфф для прайса 1 оч'!$I$10:$J$15,2,0),"")</f>
        <v>0</v>
      </c>
      <c r="AF147" s="95">
        <f t="shared" si="31"/>
        <v>343350</v>
      </c>
      <c r="AG147" s="96">
        <f t="shared" si="32"/>
        <v>17067928.5</v>
      </c>
      <c r="AH147" s="97">
        <v>0</v>
      </c>
      <c r="AI147" s="98">
        <f t="shared" si="33"/>
        <v>343350</v>
      </c>
      <c r="AJ147" s="99">
        <f t="shared" si="34"/>
        <v>17067928.5</v>
      </c>
      <c r="AK147" s="84" t="s">
        <v>71</v>
      </c>
      <c r="AL147" s="91">
        <v>0.1</v>
      </c>
      <c r="AM147" s="287">
        <f>PriceList[[#This Row],[ИТОГ Цена за кв.м, руб]]*(1+PriceList[[#This Row],[Максимальная скидка]])</f>
        <v>377685.00000000006</v>
      </c>
      <c r="AN147" s="287">
        <f>PriceList[[#This Row],[Цена за кв.м. в CRM]]*PriceList[[#This Row],[Площадь, кв.м]]</f>
        <v>18774721.350000001</v>
      </c>
      <c r="AO147" s="287">
        <v>6000</v>
      </c>
      <c r="AP147" s="335">
        <f>PriceList[[#This Row],[Цена за кв.м. в CRM]]+PriceList[[#This Row],[Бронь]]</f>
        <v>383685.00000000006</v>
      </c>
      <c r="AQ147" s="335">
        <f>PriceList[[#This Row],[Цена за кв.м. в сайт]]*PriceList[[#This Row],[Площадь, кв.м]]</f>
        <v>19072981.350000001</v>
      </c>
      <c r="AR147" s="84" t="str">
        <f t="shared" si="35"/>
        <v>С1-229</v>
      </c>
      <c r="AS147" s="88" t="str">
        <f t="shared" si="36"/>
        <v>Ст</v>
      </c>
      <c r="AT147" s="89">
        <f t="shared" si="37"/>
        <v>49.71</v>
      </c>
      <c r="AU147" s="99">
        <f>PriceList[[#This Row],[Цена за кв.м. в CRM]]</f>
        <v>377685.00000000006</v>
      </c>
      <c r="AV147" s="100" t="str">
        <f t="shared" si="38"/>
        <v>Резерв</v>
      </c>
      <c r="AW147" s="99"/>
      <c r="AX147" s="342"/>
      <c r="AZ147" s="353">
        <f>(PriceList[[#This Row],[Цена за кв.м. в сайт]])+$AZ$1</f>
        <v>384185.00000000006</v>
      </c>
      <c r="BA147" s="353">
        <f>AZ147*PriceList[[#This Row],[Площадь, кв.м]]</f>
        <v>19097836.350000001</v>
      </c>
      <c r="BB147" s="346">
        <f>BA147-PriceList[[#This Row],[Стоимость, руб для сбронированием]]</f>
        <v>24855</v>
      </c>
      <c r="BC147" s="14"/>
      <c r="BD147" s="345">
        <f t="shared" si="39"/>
        <v>384200</v>
      </c>
      <c r="BE147" s="353">
        <f>BD147*PriceList[[#This Row],[Площадь, кв.м]]</f>
        <v>19098582</v>
      </c>
      <c r="BF147" s="14"/>
      <c r="BG147" s="345">
        <f>BE147-$BG$1*PriceList[[#This Row],[Площадь, кв.м]]</f>
        <v>18800322</v>
      </c>
      <c r="BH147" s="353">
        <f t="shared" si="40"/>
        <v>298260</v>
      </c>
      <c r="BI147" s="345">
        <f>BG147/PriceList[[#This Row],[Площадь, кв.м]]</f>
        <v>378200</v>
      </c>
      <c r="BJ147" s="355">
        <f t="shared" si="41"/>
        <v>1.5864621893178214E-2</v>
      </c>
      <c r="BL147" s="345"/>
      <c r="BM147" s="353"/>
    </row>
    <row r="148" spans="1:65" ht="14.25" hidden="1" customHeight="1">
      <c r="A148" s="84">
        <v>23</v>
      </c>
      <c r="B148" s="84" t="s">
        <v>105</v>
      </c>
      <c r="C148" s="85">
        <v>23</v>
      </c>
      <c r="D148" s="85" t="s">
        <v>64</v>
      </c>
      <c r="E148" s="86">
        <v>2</v>
      </c>
      <c r="F148" s="84">
        <v>10</v>
      </c>
      <c r="G148" s="87">
        <v>28.6</v>
      </c>
      <c r="H148" s="88" t="s">
        <v>1</v>
      </c>
      <c r="I148" s="88" t="s">
        <v>1</v>
      </c>
      <c r="J148" s="89">
        <v>4.25</v>
      </c>
      <c r="K148" s="89">
        <f t="shared" si="28"/>
        <v>1.28</v>
      </c>
      <c r="L148" s="89">
        <f t="shared" si="29"/>
        <v>24.35</v>
      </c>
      <c r="M148" s="89">
        <f t="shared" si="30"/>
        <v>25.630000000000003</v>
      </c>
      <c r="N148" s="90" t="s">
        <v>65</v>
      </c>
      <c r="O148" s="90" t="s">
        <v>66</v>
      </c>
      <c r="P148" s="90" t="s">
        <v>67</v>
      </c>
      <c r="Q148" s="91" t="s">
        <v>97</v>
      </c>
      <c r="R148" s="92" t="s">
        <v>103</v>
      </c>
      <c r="S148" s="92" t="s">
        <v>1291</v>
      </c>
      <c r="T148" s="93" t="s">
        <v>104</v>
      </c>
      <c r="U148" s="84">
        <v>40</v>
      </c>
      <c r="V148" s="94">
        <f>IFERROR(VLOOKUP(H148,'Коэфф для прайса 1 оч'!$A$3:$C$6,3,0),"")</f>
        <v>327000</v>
      </c>
      <c r="W148" s="91">
        <f>IFERROR(VLOOKUP(E148,'Коэфф для прайса 1 оч'!$A$10:$C$23,3,0),"")</f>
        <v>-1.4999999999999999E-2</v>
      </c>
      <c r="X148" s="116">
        <f>IFERROR(VLOOKUP(N148,'Коэфф для прайса 1 оч'!$E$25:$F$30,2,0),"")</f>
        <v>0.04</v>
      </c>
      <c r="Y148" s="116">
        <f>IFERROR(VLOOKUP(O148,'Коэфф для прайса 1 оч'!$E$32:$F$34,2,0),"")</f>
        <v>0</v>
      </c>
      <c r="Z148" s="116">
        <f>IFERROR(VLOOKUP(P148,'Коэфф для прайса 1 оч'!$E$36:$F$38,2,0),"")</f>
        <v>0.03</v>
      </c>
      <c r="AA148" s="116">
        <f>IFERROR(VLOOKUP(Q148,'Коэфф для прайса 1 оч'!$E$40:$F$43,2,0),"")</f>
        <v>-5.0000000000000001E-3</v>
      </c>
      <c r="AB148" s="117">
        <f>IFERROR(VLOOKUP(R148,'Коэфф для прайса 1 оч'!$E$45:$F$59,2,0),"")</f>
        <v>-0.02</v>
      </c>
      <c r="AC148" s="116">
        <f>IFERROR(VLOOKUP(T148,'Коэфф для прайса 1 оч'!$E$61:$F$67,2,0),"")</f>
        <v>-0.02</v>
      </c>
      <c r="AD148" s="116">
        <f>IFERROR(VLOOKUP(U148,'Коэфф для прайса 1 оч'!$E$69:$F$82,2,0),"")</f>
        <v>-1.4E-2</v>
      </c>
      <c r="AE148" s="116">
        <f>IFERROR(VLOOKUP(PriceList[[#This Row],[Корпус]],'Коэфф для прайса 1 оч'!$I$10:$J$15,2,0),"")</f>
        <v>0</v>
      </c>
      <c r="AF148" s="95">
        <f t="shared" si="31"/>
        <v>325692</v>
      </c>
      <c r="AG148" s="96">
        <f t="shared" si="32"/>
        <v>9314791.2000000011</v>
      </c>
      <c r="AH148" s="97">
        <v>0</v>
      </c>
      <c r="AI148" s="98">
        <f t="shared" si="33"/>
        <v>325692</v>
      </c>
      <c r="AJ148" s="99">
        <f t="shared" si="34"/>
        <v>9314791.2000000011</v>
      </c>
      <c r="AK148" s="84" t="s">
        <v>1250</v>
      </c>
      <c r="AL148" s="91">
        <v>0.1</v>
      </c>
      <c r="AM148" s="287">
        <f>PriceList[[#This Row],[ИТОГ Цена за кв.м, руб]]*(1+PriceList[[#This Row],[Максимальная скидка]])</f>
        <v>358261.2</v>
      </c>
      <c r="AN148" s="287">
        <f>PriceList[[#This Row],[Цена за кв.м. в CRM]]*PriceList[[#This Row],[Площадь, кв.м]]</f>
        <v>10246270.32</v>
      </c>
      <c r="AO148" s="287">
        <v>6000</v>
      </c>
      <c r="AP148" s="335">
        <f>PriceList[[#This Row],[Цена за кв.м. в CRM]]+PriceList[[#This Row],[Бронь]]</f>
        <v>364261.2</v>
      </c>
      <c r="AQ148" s="335">
        <f>PriceList[[#This Row],[Цена за кв.м. в сайт]]*PriceList[[#This Row],[Площадь, кв.м]]</f>
        <v>10417870.32</v>
      </c>
      <c r="AR148" s="84" t="str">
        <f t="shared" si="35"/>
        <v>С1-23</v>
      </c>
      <c r="AS148" s="88" t="str">
        <f t="shared" si="36"/>
        <v>Ст</v>
      </c>
      <c r="AT148" s="89">
        <f t="shared" si="37"/>
        <v>28.6</v>
      </c>
      <c r="AU148" s="99">
        <f>PriceList[[#This Row],[Цена за кв.м. в CRM]]</f>
        <v>358261.2</v>
      </c>
      <c r="AV148" s="100" t="str">
        <f t="shared" si="38"/>
        <v>Продано</v>
      </c>
      <c r="AW148" s="99"/>
      <c r="AX148" s="342"/>
      <c r="AZ148" s="353">
        <f>(PriceList[[#This Row],[Цена за кв.м. в сайт]])+$AZ$1</f>
        <v>364761.2</v>
      </c>
      <c r="BA148" s="353">
        <f>AZ148*PriceList[[#This Row],[Площадь, кв.м]]</f>
        <v>10432170.32</v>
      </c>
      <c r="BB148" s="346">
        <f>BA148-PriceList[[#This Row],[Стоимость, руб для сбронированием]]</f>
        <v>14300</v>
      </c>
      <c r="BC148" s="14"/>
      <c r="BD148" s="345">
        <f t="shared" si="39"/>
        <v>364800</v>
      </c>
      <c r="BE148" s="353">
        <f>BD148*PriceList[[#This Row],[Площадь, кв.м]]</f>
        <v>10433280</v>
      </c>
      <c r="BF148" s="14"/>
      <c r="BG148" s="345">
        <f>BE148-$BG$1*PriceList[[#This Row],[Площадь, кв.м]]</f>
        <v>10261680</v>
      </c>
      <c r="BH148" s="353">
        <f t="shared" si="40"/>
        <v>171600</v>
      </c>
      <c r="BI148" s="345">
        <f>BG148/PriceList[[#This Row],[Площадь, кв.м]]</f>
        <v>358800</v>
      </c>
      <c r="BJ148" s="355">
        <f t="shared" si="41"/>
        <v>1.6722408026755852E-2</v>
      </c>
      <c r="BL148" s="345"/>
      <c r="BM148" s="353"/>
    </row>
    <row r="149" spans="1:65" ht="14.25" hidden="1" customHeight="1">
      <c r="A149" s="84">
        <v>230</v>
      </c>
      <c r="B149" s="84" t="s">
        <v>317</v>
      </c>
      <c r="C149" s="85">
        <v>230</v>
      </c>
      <c r="D149" s="85" t="s">
        <v>64</v>
      </c>
      <c r="E149" s="86">
        <v>7</v>
      </c>
      <c r="F149" s="84">
        <v>9</v>
      </c>
      <c r="G149" s="87">
        <v>49.71</v>
      </c>
      <c r="H149" s="88" t="s">
        <v>1</v>
      </c>
      <c r="I149" s="88" t="s">
        <v>1</v>
      </c>
      <c r="J149" s="89">
        <v>13.98</v>
      </c>
      <c r="K149" s="89">
        <f t="shared" si="28"/>
        <v>4.1900000000000004</v>
      </c>
      <c r="L149" s="89">
        <f t="shared" si="29"/>
        <v>35.730000000000004</v>
      </c>
      <c r="M149" s="89">
        <f t="shared" si="30"/>
        <v>39.92</v>
      </c>
      <c r="N149" s="90" t="s">
        <v>82</v>
      </c>
      <c r="O149" s="90" t="s">
        <v>83</v>
      </c>
      <c r="P149" s="90" t="s">
        <v>67</v>
      </c>
      <c r="Q149" s="91" t="s">
        <v>97</v>
      </c>
      <c r="R149" s="92" t="s">
        <v>116</v>
      </c>
      <c r="S149" s="92" t="s">
        <v>116</v>
      </c>
      <c r="T149" s="93" t="s">
        <v>73</v>
      </c>
      <c r="U149" s="84">
        <v>41</v>
      </c>
      <c r="V149" s="94">
        <f>IFERROR(VLOOKUP(H149,'Коэфф для прайса 1 оч'!$A$3:$C$6,3,0),"")</f>
        <v>327000</v>
      </c>
      <c r="W149" s="91">
        <f>IFERROR(VLOOKUP(E149,'Коэфф для прайса 1 оч'!$A$10:$C$23,3,0),"")</f>
        <v>0.03</v>
      </c>
      <c r="X149" s="116">
        <f>IFERROR(VLOOKUP(N149,'Коэфф для прайса 1 оч'!$E$25:$F$30,2,0),"")</f>
        <v>-0.01</v>
      </c>
      <c r="Y149" s="116">
        <f>IFERROR(VLOOKUP(O149,'Коэфф для прайса 1 оч'!$E$32:$F$34,2,0),"")</f>
        <v>0.03</v>
      </c>
      <c r="Z149" s="116">
        <f>IFERROR(VLOOKUP(P149,'Коэфф для прайса 1 оч'!$E$36:$F$38,2,0),"")</f>
        <v>0.03</v>
      </c>
      <c r="AA149" s="116">
        <f>IFERROR(VLOOKUP(Q149,'Коэфф для прайса 1 оч'!$E$40:$F$43,2,0),"")</f>
        <v>-5.0000000000000001E-3</v>
      </c>
      <c r="AB149" s="117">
        <f>IFERROR(VLOOKUP(R149,'Коэфф для прайса 1 оч'!$E$45:$F$59,2,0),"")</f>
        <v>7.0000000000000007E-2</v>
      </c>
      <c r="AC149" s="116">
        <f>IFERROR(VLOOKUP(T149,'Коэфф для прайса 1 оч'!$E$61:$F$67,2,0),"")</f>
        <v>0</v>
      </c>
      <c r="AD149" s="116">
        <f>IFERROR(VLOOKUP(U149,'Коэфф для прайса 1 оч'!$E$69:$F$82,2,0),"")</f>
        <v>-1.4999999999999999E-2</v>
      </c>
      <c r="AE149" s="116">
        <f>IFERROR(VLOOKUP(PriceList[[#This Row],[Корпус]],'Коэфф для прайса 1 оч'!$I$10:$J$15,2,0),"")</f>
        <v>0</v>
      </c>
      <c r="AF149" s="95">
        <f t="shared" si="31"/>
        <v>369510</v>
      </c>
      <c r="AG149" s="96">
        <f t="shared" si="32"/>
        <v>18368342.100000001</v>
      </c>
      <c r="AH149" s="97">
        <v>0</v>
      </c>
      <c r="AI149" s="98">
        <f t="shared" si="33"/>
        <v>369510</v>
      </c>
      <c r="AJ149" s="99">
        <f t="shared" si="34"/>
        <v>18368342.100000001</v>
      </c>
      <c r="AK149" s="84" t="s">
        <v>1250</v>
      </c>
      <c r="AL149" s="91">
        <v>0.1</v>
      </c>
      <c r="AM149" s="287">
        <f>PriceList[[#This Row],[ИТОГ Цена за кв.м, руб]]*(1+PriceList[[#This Row],[Максимальная скидка]])</f>
        <v>406461.00000000006</v>
      </c>
      <c r="AN149" s="287">
        <f>PriceList[[#This Row],[Цена за кв.м. в CRM]]*PriceList[[#This Row],[Площадь, кв.м]]</f>
        <v>20205176.310000002</v>
      </c>
      <c r="AO149" s="287">
        <v>6000</v>
      </c>
      <c r="AP149" s="335">
        <f>PriceList[[#This Row],[Цена за кв.м. в CRM]]+PriceList[[#This Row],[Бронь]]</f>
        <v>412461.00000000006</v>
      </c>
      <c r="AQ149" s="335">
        <f>PriceList[[#This Row],[Цена за кв.м. в сайт]]*PriceList[[#This Row],[Площадь, кв.м]]</f>
        <v>20503436.310000002</v>
      </c>
      <c r="AR149" s="84" t="str">
        <f t="shared" si="35"/>
        <v>С1-230</v>
      </c>
      <c r="AS149" s="88" t="str">
        <f t="shared" si="36"/>
        <v>Ст</v>
      </c>
      <c r="AT149" s="89">
        <f t="shared" si="37"/>
        <v>49.71</v>
      </c>
      <c r="AU149" s="99">
        <f>PriceList[[#This Row],[Цена за кв.м. в CRM]]</f>
        <v>406461.00000000006</v>
      </c>
      <c r="AV149" s="100" t="str">
        <f t="shared" si="38"/>
        <v>Продано</v>
      </c>
      <c r="AW149" s="99"/>
      <c r="AX149" s="342"/>
      <c r="AZ149" s="353">
        <f>(PriceList[[#This Row],[Цена за кв.м. в сайт]])+$AZ$1</f>
        <v>412961.00000000006</v>
      </c>
      <c r="BA149" s="353">
        <f>AZ149*PriceList[[#This Row],[Площадь, кв.м]]</f>
        <v>20528291.310000002</v>
      </c>
      <c r="BB149" s="346">
        <f>BA149-PriceList[[#This Row],[Стоимость, руб для сбронированием]]</f>
        <v>24855</v>
      </c>
      <c r="BC149" s="14"/>
      <c r="BD149" s="345">
        <f t="shared" si="39"/>
        <v>413000</v>
      </c>
      <c r="BE149" s="353">
        <f>BD149*PriceList[[#This Row],[Площадь, кв.м]]</f>
        <v>20530230</v>
      </c>
      <c r="BF149" s="14"/>
      <c r="BG149" s="345">
        <f>BE149-$BG$1*PriceList[[#This Row],[Площадь, кв.м]]</f>
        <v>20231970</v>
      </c>
      <c r="BH149" s="353">
        <f t="shared" si="40"/>
        <v>298260</v>
      </c>
      <c r="BI149" s="345">
        <f>BG149/PriceList[[#This Row],[Площадь, кв.м]]</f>
        <v>407000</v>
      </c>
      <c r="BJ149" s="355">
        <f t="shared" si="41"/>
        <v>1.4742014742014743E-2</v>
      </c>
      <c r="BL149" s="345"/>
      <c r="BM149" s="353"/>
    </row>
    <row r="150" spans="1:65" ht="14.25" hidden="1" customHeight="1">
      <c r="A150" s="84">
        <v>231</v>
      </c>
      <c r="B150" s="84" t="s">
        <v>318</v>
      </c>
      <c r="C150" s="85">
        <v>231</v>
      </c>
      <c r="D150" s="85" t="s">
        <v>64</v>
      </c>
      <c r="E150" s="86">
        <v>7</v>
      </c>
      <c r="F150" s="84">
        <v>10</v>
      </c>
      <c r="G150" s="87">
        <v>28.6</v>
      </c>
      <c r="H150" s="88" t="s">
        <v>1</v>
      </c>
      <c r="I150" s="88" t="s">
        <v>1</v>
      </c>
      <c r="J150" s="89">
        <v>4.25</v>
      </c>
      <c r="K150" s="89">
        <f t="shared" si="28"/>
        <v>1.28</v>
      </c>
      <c r="L150" s="89">
        <f t="shared" si="29"/>
        <v>24.35</v>
      </c>
      <c r="M150" s="89">
        <f t="shared" si="30"/>
        <v>25.630000000000003</v>
      </c>
      <c r="N150" s="90" t="s">
        <v>65</v>
      </c>
      <c r="O150" s="90" t="s">
        <v>66</v>
      </c>
      <c r="P150" s="90" t="s">
        <v>67</v>
      </c>
      <c r="Q150" s="91" t="s">
        <v>97</v>
      </c>
      <c r="R150" s="92" t="s">
        <v>116</v>
      </c>
      <c r="S150" s="92" t="s">
        <v>116</v>
      </c>
      <c r="T150" s="93" t="s">
        <v>73</v>
      </c>
      <c r="U150" s="84">
        <v>41</v>
      </c>
      <c r="V150" s="94">
        <f>IFERROR(VLOOKUP(H150,'Коэфф для прайса 1 оч'!$A$3:$C$6,3,0),"")</f>
        <v>327000</v>
      </c>
      <c r="W150" s="91">
        <f>IFERROR(VLOOKUP(E150,'Коэфф для прайса 1 оч'!$A$10:$C$23,3,0),"")</f>
        <v>0.03</v>
      </c>
      <c r="X150" s="116">
        <f>IFERROR(VLOOKUP(N150,'Коэфф для прайса 1 оч'!$E$25:$F$30,2,0),"")</f>
        <v>0.04</v>
      </c>
      <c r="Y150" s="116">
        <f>IFERROR(VLOOKUP(O150,'Коэфф для прайса 1 оч'!$E$32:$F$34,2,0),"")</f>
        <v>0</v>
      </c>
      <c r="Z150" s="116">
        <f>IFERROR(VLOOKUP(P150,'Коэфф для прайса 1 оч'!$E$36:$F$38,2,0),"")</f>
        <v>0.03</v>
      </c>
      <c r="AA150" s="116">
        <f>IFERROR(VLOOKUP(Q150,'Коэфф для прайса 1 оч'!$E$40:$F$43,2,0),"")</f>
        <v>-5.0000000000000001E-3</v>
      </c>
      <c r="AB150" s="117">
        <f>IFERROR(VLOOKUP(R150,'Коэфф для прайса 1 оч'!$E$45:$F$59,2,0),"")</f>
        <v>7.0000000000000007E-2</v>
      </c>
      <c r="AC150" s="116">
        <f>IFERROR(VLOOKUP(T150,'Коэфф для прайса 1 оч'!$E$61:$F$67,2,0),"")</f>
        <v>0</v>
      </c>
      <c r="AD150" s="116">
        <f>IFERROR(VLOOKUP(U150,'Коэфф для прайса 1 оч'!$E$69:$F$82,2,0),"")</f>
        <v>-1.4999999999999999E-2</v>
      </c>
      <c r="AE150" s="116">
        <f>IFERROR(VLOOKUP(PriceList[[#This Row],[Корпус]],'Коэфф для прайса 1 оч'!$I$10:$J$15,2,0),"")</f>
        <v>0</v>
      </c>
      <c r="AF150" s="95">
        <f t="shared" si="31"/>
        <v>376050</v>
      </c>
      <c r="AG150" s="96">
        <f t="shared" si="32"/>
        <v>10755030</v>
      </c>
      <c r="AH150" s="97">
        <v>0</v>
      </c>
      <c r="AI150" s="98">
        <f t="shared" si="33"/>
        <v>376050</v>
      </c>
      <c r="AJ150" s="99">
        <f t="shared" si="34"/>
        <v>10755030</v>
      </c>
      <c r="AK150" s="84" t="s">
        <v>1250</v>
      </c>
      <c r="AL150" s="91">
        <v>0.1</v>
      </c>
      <c r="AM150" s="287">
        <f>PriceList[[#This Row],[ИТОГ Цена за кв.м, руб]]*(1+PriceList[[#This Row],[Максимальная скидка]])</f>
        <v>413655.00000000006</v>
      </c>
      <c r="AN150" s="287">
        <f>PriceList[[#This Row],[Цена за кв.м. в CRM]]*PriceList[[#This Row],[Площадь, кв.м]]</f>
        <v>11830533.000000002</v>
      </c>
      <c r="AO150" s="287">
        <v>6000</v>
      </c>
      <c r="AP150" s="335">
        <f>PriceList[[#This Row],[Цена за кв.м. в CRM]]+PriceList[[#This Row],[Бронь]]</f>
        <v>419655.00000000006</v>
      </c>
      <c r="AQ150" s="335">
        <f>PriceList[[#This Row],[Цена за кв.м. в сайт]]*PriceList[[#This Row],[Площадь, кв.м]]</f>
        <v>12002133.000000002</v>
      </c>
      <c r="AR150" s="84" t="str">
        <f t="shared" si="35"/>
        <v>С1-231</v>
      </c>
      <c r="AS150" s="88" t="str">
        <f t="shared" si="36"/>
        <v>Ст</v>
      </c>
      <c r="AT150" s="89">
        <f t="shared" si="37"/>
        <v>28.6</v>
      </c>
      <c r="AU150" s="99">
        <f>PriceList[[#This Row],[Цена за кв.м. в CRM]]</f>
        <v>413655.00000000006</v>
      </c>
      <c r="AV150" s="100" t="str">
        <f t="shared" si="38"/>
        <v>Продано</v>
      </c>
      <c r="AW150" s="99"/>
      <c r="AX150" s="342"/>
      <c r="AZ150" s="353">
        <f>(PriceList[[#This Row],[Цена за кв.м. в сайт]])+$AZ$1</f>
        <v>420155.00000000006</v>
      </c>
      <c r="BA150" s="353">
        <f>AZ150*PriceList[[#This Row],[Площадь, кв.м]]</f>
        <v>12016433.000000002</v>
      </c>
      <c r="BB150" s="346">
        <f>BA150-PriceList[[#This Row],[Стоимость, руб для сбронированием]]</f>
        <v>14300</v>
      </c>
      <c r="BC150" s="14"/>
      <c r="BD150" s="345">
        <f t="shared" si="39"/>
        <v>420200</v>
      </c>
      <c r="BE150" s="353">
        <f>BD150*PriceList[[#This Row],[Площадь, кв.м]]</f>
        <v>12017720</v>
      </c>
      <c r="BF150" s="14"/>
      <c r="BG150" s="345">
        <f>BE150-$BG$1*PriceList[[#This Row],[Площадь, кв.м]]</f>
        <v>11846120</v>
      </c>
      <c r="BH150" s="353">
        <f t="shared" si="40"/>
        <v>171600</v>
      </c>
      <c r="BI150" s="345">
        <f>BG150/PriceList[[#This Row],[Площадь, кв.м]]</f>
        <v>414200</v>
      </c>
      <c r="BJ150" s="355">
        <f t="shared" si="41"/>
        <v>1.4485755673587638E-2</v>
      </c>
      <c r="BL150" s="345"/>
      <c r="BM150" s="353"/>
    </row>
    <row r="151" spans="1:65" ht="14.25" hidden="1" customHeight="1">
      <c r="A151" s="84">
        <v>232</v>
      </c>
      <c r="B151" s="84" t="s">
        <v>319</v>
      </c>
      <c r="C151" s="85">
        <v>232</v>
      </c>
      <c r="D151" s="85" t="s">
        <v>64</v>
      </c>
      <c r="E151" s="86">
        <v>7</v>
      </c>
      <c r="F151" s="84">
        <v>11</v>
      </c>
      <c r="G151" s="87">
        <v>29.24</v>
      </c>
      <c r="H151" s="88" t="s">
        <v>1</v>
      </c>
      <c r="I151" s="88" t="s">
        <v>1</v>
      </c>
      <c r="J151" s="89">
        <v>4.25</v>
      </c>
      <c r="K151" s="89">
        <f t="shared" si="28"/>
        <v>1.28</v>
      </c>
      <c r="L151" s="89">
        <f t="shared" si="29"/>
        <v>24.99</v>
      </c>
      <c r="M151" s="89">
        <f t="shared" si="30"/>
        <v>26.27</v>
      </c>
      <c r="N151" s="90" t="s">
        <v>65</v>
      </c>
      <c r="O151" s="90" t="s">
        <v>66</v>
      </c>
      <c r="P151" s="90" t="s">
        <v>67</v>
      </c>
      <c r="Q151" s="91" t="s">
        <v>97</v>
      </c>
      <c r="R151" s="92" t="s">
        <v>116</v>
      </c>
      <c r="S151" s="92" t="s">
        <v>116</v>
      </c>
      <c r="T151" s="93" t="s">
        <v>73</v>
      </c>
      <c r="U151" s="84">
        <v>41</v>
      </c>
      <c r="V151" s="94">
        <f>IFERROR(VLOOKUP(H151,'Коэфф для прайса 1 оч'!$A$3:$C$6,3,0),"")</f>
        <v>327000</v>
      </c>
      <c r="W151" s="91">
        <f>IFERROR(VLOOKUP(E151,'Коэфф для прайса 1 оч'!$A$10:$C$23,3,0),"")</f>
        <v>0.03</v>
      </c>
      <c r="X151" s="116">
        <f>IFERROR(VLOOKUP(N151,'Коэфф для прайса 1 оч'!$E$25:$F$30,2,0),"")</f>
        <v>0.04</v>
      </c>
      <c r="Y151" s="116">
        <f>IFERROR(VLOOKUP(O151,'Коэфф для прайса 1 оч'!$E$32:$F$34,2,0),"")</f>
        <v>0</v>
      </c>
      <c r="Z151" s="116">
        <f>IFERROR(VLOOKUP(P151,'Коэфф для прайса 1 оч'!$E$36:$F$38,2,0),"")</f>
        <v>0.03</v>
      </c>
      <c r="AA151" s="116">
        <f>IFERROR(VLOOKUP(Q151,'Коэфф для прайса 1 оч'!$E$40:$F$43,2,0),"")</f>
        <v>-5.0000000000000001E-3</v>
      </c>
      <c r="AB151" s="117">
        <f>IFERROR(VLOOKUP(R151,'Коэфф для прайса 1 оч'!$E$45:$F$59,2,0),"")</f>
        <v>7.0000000000000007E-2</v>
      </c>
      <c r="AC151" s="116">
        <f>IFERROR(VLOOKUP(T151,'Коэфф для прайса 1 оч'!$E$61:$F$67,2,0),"")</f>
        <v>0</v>
      </c>
      <c r="AD151" s="116">
        <f>IFERROR(VLOOKUP(U151,'Коэфф для прайса 1 оч'!$E$69:$F$82,2,0),"")</f>
        <v>-1.4999999999999999E-2</v>
      </c>
      <c r="AE151" s="116">
        <f>IFERROR(VLOOKUP(PriceList[[#This Row],[Корпус]],'Коэфф для прайса 1 оч'!$I$10:$J$15,2,0),"")</f>
        <v>0</v>
      </c>
      <c r="AF151" s="95">
        <f t="shared" si="31"/>
        <v>376050</v>
      </c>
      <c r="AG151" s="96">
        <f t="shared" si="32"/>
        <v>10995702</v>
      </c>
      <c r="AH151" s="97">
        <v>0</v>
      </c>
      <c r="AI151" s="98">
        <f t="shared" si="33"/>
        <v>376050</v>
      </c>
      <c r="AJ151" s="99">
        <f t="shared" si="34"/>
        <v>10995702</v>
      </c>
      <c r="AK151" s="84" t="s">
        <v>1250</v>
      </c>
      <c r="AL151" s="91">
        <v>0.1</v>
      </c>
      <c r="AM151" s="287">
        <f>PriceList[[#This Row],[ИТОГ Цена за кв.м, руб]]*(1+PriceList[[#This Row],[Максимальная скидка]])</f>
        <v>413655.00000000006</v>
      </c>
      <c r="AN151" s="287">
        <f>PriceList[[#This Row],[Цена за кв.м. в CRM]]*PriceList[[#This Row],[Площадь, кв.м]]</f>
        <v>12095272.200000001</v>
      </c>
      <c r="AO151" s="287">
        <v>6000</v>
      </c>
      <c r="AP151" s="335">
        <f>PriceList[[#This Row],[Цена за кв.м. в CRM]]+PriceList[[#This Row],[Бронь]]</f>
        <v>419655.00000000006</v>
      </c>
      <c r="AQ151" s="335">
        <f>PriceList[[#This Row],[Цена за кв.м. в сайт]]*PriceList[[#This Row],[Площадь, кв.м]]</f>
        <v>12270712.200000001</v>
      </c>
      <c r="AR151" s="84" t="str">
        <f t="shared" si="35"/>
        <v>С1-232</v>
      </c>
      <c r="AS151" s="88" t="str">
        <f t="shared" si="36"/>
        <v>Ст</v>
      </c>
      <c r="AT151" s="89">
        <f t="shared" si="37"/>
        <v>29.24</v>
      </c>
      <c r="AU151" s="99">
        <f>PriceList[[#This Row],[Цена за кв.м. в CRM]]</f>
        <v>413655.00000000006</v>
      </c>
      <c r="AV151" s="100" t="str">
        <f t="shared" si="38"/>
        <v>Продано</v>
      </c>
      <c r="AW151" s="99"/>
      <c r="AX151" s="342"/>
      <c r="AZ151" s="353">
        <f>(PriceList[[#This Row],[Цена за кв.м. в сайт]])+$AZ$1</f>
        <v>420155.00000000006</v>
      </c>
      <c r="BA151" s="353">
        <f>AZ151*PriceList[[#This Row],[Площадь, кв.м]]</f>
        <v>12285332.200000001</v>
      </c>
      <c r="BB151" s="346">
        <f>BA151-PriceList[[#This Row],[Стоимость, руб для сбронированием]]</f>
        <v>14620</v>
      </c>
      <c r="BC151" s="14"/>
      <c r="BD151" s="345">
        <f t="shared" si="39"/>
        <v>420200</v>
      </c>
      <c r="BE151" s="353">
        <f>BD151*PriceList[[#This Row],[Площадь, кв.м]]</f>
        <v>12286648</v>
      </c>
      <c r="BF151" s="14"/>
      <c r="BG151" s="345">
        <f>BE151-$BG$1*PriceList[[#This Row],[Площадь, кв.м]]</f>
        <v>12111208</v>
      </c>
      <c r="BH151" s="353">
        <f t="shared" si="40"/>
        <v>175440</v>
      </c>
      <c r="BI151" s="345">
        <f>BG151/PriceList[[#This Row],[Площадь, кв.м]]</f>
        <v>414200</v>
      </c>
      <c r="BJ151" s="355">
        <f t="shared" si="41"/>
        <v>1.4485755673587638E-2</v>
      </c>
      <c r="BL151" s="345"/>
      <c r="BM151" s="353"/>
    </row>
    <row r="152" spans="1:65" ht="14.25" hidden="1" customHeight="1">
      <c r="A152" s="84">
        <v>233</v>
      </c>
      <c r="B152" s="84" t="s">
        <v>320</v>
      </c>
      <c r="C152" s="85">
        <v>233</v>
      </c>
      <c r="D152" s="85" t="s">
        <v>64</v>
      </c>
      <c r="E152" s="86">
        <v>7</v>
      </c>
      <c r="F152" s="84">
        <v>12</v>
      </c>
      <c r="G152" s="87">
        <v>29.24</v>
      </c>
      <c r="H152" s="88" t="s">
        <v>1</v>
      </c>
      <c r="I152" s="88" t="s">
        <v>1</v>
      </c>
      <c r="J152" s="89">
        <v>4.25</v>
      </c>
      <c r="K152" s="89">
        <f t="shared" si="28"/>
        <v>1.28</v>
      </c>
      <c r="L152" s="89">
        <f t="shared" si="29"/>
        <v>24.99</v>
      </c>
      <c r="M152" s="89">
        <f t="shared" si="30"/>
        <v>26.27</v>
      </c>
      <c r="N152" s="90" t="s">
        <v>65</v>
      </c>
      <c r="O152" s="90" t="s">
        <v>66</v>
      </c>
      <c r="P152" s="90" t="s">
        <v>67</v>
      </c>
      <c r="Q152" s="91" t="s">
        <v>97</v>
      </c>
      <c r="R152" s="92" t="s">
        <v>116</v>
      </c>
      <c r="S152" s="92" t="s">
        <v>116</v>
      </c>
      <c r="T152" s="93" t="s">
        <v>73</v>
      </c>
      <c r="U152" s="84">
        <v>41</v>
      </c>
      <c r="V152" s="94">
        <f>IFERROR(VLOOKUP(H152,'Коэфф для прайса 1 оч'!$A$3:$C$6,3,0),"")</f>
        <v>327000</v>
      </c>
      <c r="W152" s="91">
        <f>IFERROR(VLOOKUP(E152,'Коэфф для прайса 1 оч'!$A$10:$C$23,3,0),"")</f>
        <v>0.03</v>
      </c>
      <c r="X152" s="116">
        <f>IFERROR(VLOOKUP(N152,'Коэфф для прайса 1 оч'!$E$25:$F$30,2,0),"")</f>
        <v>0.04</v>
      </c>
      <c r="Y152" s="116">
        <f>IFERROR(VLOOKUP(O152,'Коэфф для прайса 1 оч'!$E$32:$F$34,2,0),"")</f>
        <v>0</v>
      </c>
      <c r="Z152" s="116">
        <f>IFERROR(VLOOKUP(P152,'Коэфф для прайса 1 оч'!$E$36:$F$38,2,0),"")</f>
        <v>0.03</v>
      </c>
      <c r="AA152" s="116">
        <f>IFERROR(VLOOKUP(Q152,'Коэфф для прайса 1 оч'!$E$40:$F$43,2,0),"")</f>
        <v>-5.0000000000000001E-3</v>
      </c>
      <c r="AB152" s="117">
        <f>IFERROR(VLOOKUP(R152,'Коэфф для прайса 1 оч'!$E$45:$F$59,2,0),"")</f>
        <v>7.0000000000000007E-2</v>
      </c>
      <c r="AC152" s="116">
        <f>IFERROR(VLOOKUP(T152,'Коэфф для прайса 1 оч'!$E$61:$F$67,2,0),"")</f>
        <v>0</v>
      </c>
      <c r="AD152" s="116">
        <f>IFERROR(VLOOKUP(U152,'Коэфф для прайса 1 оч'!$E$69:$F$82,2,0),"")</f>
        <v>-1.4999999999999999E-2</v>
      </c>
      <c r="AE152" s="116">
        <f>IFERROR(VLOOKUP(PriceList[[#This Row],[Корпус]],'Коэфф для прайса 1 оч'!$I$10:$J$15,2,0),"")</f>
        <v>0</v>
      </c>
      <c r="AF152" s="95">
        <f t="shared" si="31"/>
        <v>376050</v>
      </c>
      <c r="AG152" s="96">
        <f t="shared" si="32"/>
        <v>10995702</v>
      </c>
      <c r="AH152" s="97">
        <v>0</v>
      </c>
      <c r="AI152" s="98">
        <f t="shared" si="33"/>
        <v>376050</v>
      </c>
      <c r="AJ152" s="99">
        <f t="shared" si="34"/>
        <v>10995702</v>
      </c>
      <c r="AK152" s="84" t="s">
        <v>1250</v>
      </c>
      <c r="AL152" s="91">
        <v>0.1</v>
      </c>
      <c r="AM152" s="287">
        <f>PriceList[[#This Row],[ИТОГ Цена за кв.м, руб]]*(1+PriceList[[#This Row],[Максимальная скидка]])</f>
        <v>413655.00000000006</v>
      </c>
      <c r="AN152" s="287">
        <f>PriceList[[#This Row],[Цена за кв.м. в CRM]]*PriceList[[#This Row],[Площадь, кв.м]]</f>
        <v>12095272.200000001</v>
      </c>
      <c r="AO152" s="287">
        <v>6000</v>
      </c>
      <c r="AP152" s="335">
        <f>PriceList[[#This Row],[Цена за кв.м. в CRM]]+PriceList[[#This Row],[Бронь]]</f>
        <v>419655.00000000006</v>
      </c>
      <c r="AQ152" s="335">
        <f>PriceList[[#This Row],[Цена за кв.м. в сайт]]*PriceList[[#This Row],[Площадь, кв.м]]</f>
        <v>12270712.200000001</v>
      </c>
      <c r="AR152" s="84" t="str">
        <f t="shared" si="35"/>
        <v>С1-233</v>
      </c>
      <c r="AS152" s="88" t="str">
        <f t="shared" si="36"/>
        <v>Ст</v>
      </c>
      <c r="AT152" s="89">
        <f t="shared" si="37"/>
        <v>29.24</v>
      </c>
      <c r="AU152" s="99">
        <f>PriceList[[#This Row],[Цена за кв.м. в CRM]]</f>
        <v>413655.00000000006</v>
      </c>
      <c r="AV152" s="100" t="str">
        <f t="shared" si="38"/>
        <v>Продано</v>
      </c>
      <c r="AW152" s="99"/>
      <c r="AX152" s="342"/>
      <c r="AZ152" s="353">
        <f>(PriceList[[#This Row],[Цена за кв.м. в сайт]])+$AZ$1</f>
        <v>420155.00000000006</v>
      </c>
      <c r="BA152" s="353">
        <f>AZ152*PriceList[[#This Row],[Площадь, кв.м]]</f>
        <v>12285332.200000001</v>
      </c>
      <c r="BB152" s="346">
        <f>BA152-PriceList[[#This Row],[Стоимость, руб для сбронированием]]</f>
        <v>14620</v>
      </c>
      <c r="BC152" s="14"/>
      <c r="BD152" s="345">
        <f t="shared" si="39"/>
        <v>420200</v>
      </c>
      <c r="BE152" s="353">
        <f>BD152*PriceList[[#This Row],[Площадь, кв.м]]</f>
        <v>12286648</v>
      </c>
      <c r="BF152" s="14"/>
      <c r="BG152" s="345">
        <f>BE152-$BG$1*PriceList[[#This Row],[Площадь, кв.м]]</f>
        <v>12111208</v>
      </c>
      <c r="BH152" s="353">
        <f t="shared" si="40"/>
        <v>175440</v>
      </c>
      <c r="BI152" s="345">
        <f>BG152/PriceList[[#This Row],[Площадь, кв.м]]</f>
        <v>414200</v>
      </c>
      <c r="BJ152" s="355">
        <f t="shared" si="41"/>
        <v>1.4485755673587638E-2</v>
      </c>
      <c r="BL152" s="345"/>
      <c r="BM152" s="353"/>
    </row>
    <row r="153" spans="1:65" ht="14.25" hidden="1" customHeight="1">
      <c r="A153" s="84">
        <v>234</v>
      </c>
      <c r="B153" s="84" t="s">
        <v>321</v>
      </c>
      <c r="C153" s="85">
        <v>234</v>
      </c>
      <c r="D153" s="85" t="s">
        <v>64</v>
      </c>
      <c r="E153" s="86">
        <v>7</v>
      </c>
      <c r="F153" s="84">
        <v>13</v>
      </c>
      <c r="G153" s="87">
        <v>29.24</v>
      </c>
      <c r="H153" s="88" t="s">
        <v>1</v>
      </c>
      <c r="I153" s="88" t="s">
        <v>1</v>
      </c>
      <c r="J153" s="89">
        <v>4.25</v>
      </c>
      <c r="K153" s="89">
        <f t="shared" si="28"/>
        <v>1.28</v>
      </c>
      <c r="L153" s="89">
        <f t="shared" si="29"/>
        <v>24.99</v>
      </c>
      <c r="M153" s="89">
        <f t="shared" si="30"/>
        <v>26.27</v>
      </c>
      <c r="N153" s="90" t="s">
        <v>65</v>
      </c>
      <c r="O153" s="90" t="s">
        <v>66</v>
      </c>
      <c r="P153" s="90" t="s">
        <v>67</v>
      </c>
      <c r="Q153" s="91" t="s">
        <v>94</v>
      </c>
      <c r="R153" s="92" t="s">
        <v>116</v>
      </c>
      <c r="S153" s="92" t="s">
        <v>116</v>
      </c>
      <c r="T153" s="93" t="s">
        <v>73</v>
      </c>
      <c r="U153" s="84">
        <v>41</v>
      </c>
      <c r="V153" s="94">
        <f>IFERROR(VLOOKUP(H153,'Коэфф для прайса 1 оч'!$A$3:$C$6,3,0),"")</f>
        <v>327000</v>
      </c>
      <c r="W153" s="91">
        <f>IFERROR(VLOOKUP(E153,'Коэфф для прайса 1 оч'!$A$10:$C$23,3,0),"")</f>
        <v>0.03</v>
      </c>
      <c r="X153" s="116">
        <f>IFERROR(VLOOKUP(N153,'Коэфф для прайса 1 оч'!$E$25:$F$30,2,0),"")</f>
        <v>0.04</v>
      </c>
      <c r="Y153" s="116">
        <f>IFERROR(VLOOKUP(O153,'Коэфф для прайса 1 оч'!$E$32:$F$34,2,0),"")</f>
        <v>0</v>
      </c>
      <c r="Z153" s="116">
        <f>IFERROR(VLOOKUP(P153,'Коэфф для прайса 1 оч'!$E$36:$F$38,2,0),"")</f>
        <v>0.03</v>
      </c>
      <c r="AA153" s="116">
        <f>IFERROR(VLOOKUP(Q153,'Коэфф для прайса 1 оч'!$E$40:$F$43,2,0),"")</f>
        <v>0</v>
      </c>
      <c r="AB153" s="117">
        <f>IFERROR(VLOOKUP(R153,'Коэфф для прайса 1 оч'!$E$45:$F$59,2,0),"")</f>
        <v>7.0000000000000007E-2</v>
      </c>
      <c r="AC153" s="116">
        <f>IFERROR(VLOOKUP(T153,'Коэфф для прайса 1 оч'!$E$61:$F$67,2,0),"")</f>
        <v>0</v>
      </c>
      <c r="AD153" s="116">
        <f>IFERROR(VLOOKUP(U153,'Коэфф для прайса 1 оч'!$E$69:$F$82,2,0),"")</f>
        <v>-1.4999999999999999E-2</v>
      </c>
      <c r="AE153" s="116">
        <f>IFERROR(VLOOKUP(PriceList[[#This Row],[Корпус]],'Коэфф для прайса 1 оч'!$I$10:$J$15,2,0),"")</f>
        <v>0</v>
      </c>
      <c r="AF153" s="95">
        <f t="shared" si="31"/>
        <v>377685</v>
      </c>
      <c r="AG153" s="96">
        <f t="shared" si="32"/>
        <v>11043509.399999999</v>
      </c>
      <c r="AH153" s="97">
        <v>0</v>
      </c>
      <c r="AI153" s="98">
        <f t="shared" si="33"/>
        <v>377685</v>
      </c>
      <c r="AJ153" s="99">
        <f t="shared" si="34"/>
        <v>11043509.399999999</v>
      </c>
      <c r="AK153" s="84" t="s">
        <v>71</v>
      </c>
      <c r="AL153" s="91">
        <v>0.1</v>
      </c>
      <c r="AM153" s="287">
        <f>PriceList[[#This Row],[ИТОГ Цена за кв.м, руб]]*(1+PriceList[[#This Row],[Максимальная скидка]])</f>
        <v>415453.50000000006</v>
      </c>
      <c r="AN153" s="287">
        <f>PriceList[[#This Row],[Цена за кв.м. в CRM]]*PriceList[[#This Row],[Площадь, кв.м]]</f>
        <v>12147860.340000002</v>
      </c>
      <c r="AO153" s="287">
        <v>6000</v>
      </c>
      <c r="AP153" s="335">
        <f>PriceList[[#This Row],[Цена за кв.м. в CRM]]+PriceList[[#This Row],[Бронь]]</f>
        <v>421453.50000000006</v>
      </c>
      <c r="AQ153" s="335">
        <f>PriceList[[#This Row],[Цена за кв.м. в сайт]]*PriceList[[#This Row],[Площадь, кв.м]]</f>
        <v>12323300.340000002</v>
      </c>
      <c r="AR153" s="84" t="str">
        <f t="shared" si="35"/>
        <v>С1-234</v>
      </c>
      <c r="AS153" s="88" t="str">
        <f t="shared" si="36"/>
        <v>Ст</v>
      </c>
      <c r="AT153" s="89">
        <f t="shared" si="37"/>
        <v>29.24</v>
      </c>
      <c r="AU153" s="99">
        <f>PriceList[[#This Row],[Цена за кв.м. в CRM]]</f>
        <v>415453.50000000006</v>
      </c>
      <c r="AV153" s="100" t="str">
        <f t="shared" si="38"/>
        <v>Резерв</v>
      </c>
      <c r="AW153" s="99"/>
      <c r="AX153" s="342"/>
      <c r="AZ153" s="353">
        <f>(PriceList[[#This Row],[Цена за кв.м. в сайт]])+$AZ$1</f>
        <v>421953.50000000006</v>
      </c>
      <c r="BA153" s="353">
        <f>AZ153*PriceList[[#This Row],[Площадь, кв.м]]</f>
        <v>12337920.340000002</v>
      </c>
      <c r="BB153" s="346">
        <f>BA153-PriceList[[#This Row],[Стоимость, руб для сбронированием]]</f>
        <v>14620</v>
      </c>
      <c r="BC153" s="14"/>
      <c r="BD153" s="345">
        <f t="shared" si="39"/>
        <v>422000</v>
      </c>
      <c r="BE153" s="353">
        <f>BD153*PriceList[[#This Row],[Площадь, кв.м]]</f>
        <v>12339280</v>
      </c>
      <c r="BF153" s="14"/>
      <c r="BG153" s="345">
        <f>BE153-$BG$1*PriceList[[#This Row],[Площадь, кв.м]]</f>
        <v>12163840</v>
      </c>
      <c r="BH153" s="353">
        <f t="shared" si="40"/>
        <v>175440</v>
      </c>
      <c r="BI153" s="345">
        <f>BG153/PriceList[[#This Row],[Площадь, кв.м]]</f>
        <v>416000</v>
      </c>
      <c r="BJ153" s="355">
        <f t="shared" si="41"/>
        <v>1.4423076923076924E-2</v>
      </c>
      <c r="BL153" s="345"/>
      <c r="BM153" s="353"/>
    </row>
    <row r="154" spans="1:65" ht="14.25" hidden="1" customHeight="1">
      <c r="A154" s="84">
        <v>235</v>
      </c>
      <c r="B154" s="84" t="s">
        <v>322</v>
      </c>
      <c r="C154" s="85">
        <v>235</v>
      </c>
      <c r="D154" s="85" t="s">
        <v>64</v>
      </c>
      <c r="E154" s="86">
        <v>7</v>
      </c>
      <c r="F154" s="84">
        <v>14</v>
      </c>
      <c r="G154" s="87">
        <v>29.24</v>
      </c>
      <c r="H154" s="88" t="s">
        <v>1</v>
      </c>
      <c r="I154" s="88" t="s">
        <v>1</v>
      </c>
      <c r="J154" s="89">
        <v>4.25</v>
      </c>
      <c r="K154" s="89">
        <f t="shared" si="28"/>
        <v>1.28</v>
      </c>
      <c r="L154" s="89">
        <f t="shared" si="29"/>
        <v>24.99</v>
      </c>
      <c r="M154" s="89">
        <f t="shared" si="30"/>
        <v>26.27</v>
      </c>
      <c r="N154" s="90" t="s">
        <v>65</v>
      </c>
      <c r="O154" s="90" t="s">
        <v>66</v>
      </c>
      <c r="P154" s="90" t="s">
        <v>67</v>
      </c>
      <c r="Q154" s="91" t="s">
        <v>94</v>
      </c>
      <c r="R154" s="92" t="s">
        <v>116</v>
      </c>
      <c r="S154" s="92" t="s">
        <v>116</v>
      </c>
      <c r="T154" s="93" t="s">
        <v>73</v>
      </c>
      <c r="U154" s="84">
        <v>41</v>
      </c>
      <c r="V154" s="94">
        <f>IFERROR(VLOOKUP(H154,'Коэфф для прайса 1 оч'!$A$3:$C$6,3,0),"")</f>
        <v>327000</v>
      </c>
      <c r="W154" s="91">
        <f>IFERROR(VLOOKUP(E154,'Коэфф для прайса 1 оч'!$A$10:$C$23,3,0),"")</f>
        <v>0.03</v>
      </c>
      <c r="X154" s="116">
        <f>IFERROR(VLOOKUP(N154,'Коэфф для прайса 1 оч'!$E$25:$F$30,2,0),"")</f>
        <v>0.04</v>
      </c>
      <c r="Y154" s="116">
        <f>IFERROR(VLOOKUP(O154,'Коэфф для прайса 1 оч'!$E$32:$F$34,2,0),"")</f>
        <v>0</v>
      </c>
      <c r="Z154" s="116">
        <f>IFERROR(VLOOKUP(P154,'Коэфф для прайса 1 оч'!$E$36:$F$38,2,0),"")</f>
        <v>0.03</v>
      </c>
      <c r="AA154" s="116">
        <f>IFERROR(VLOOKUP(Q154,'Коэфф для прайса 1 оч'!$E$40:$F$43,2,0),"")</f>
        <v>0</v>
      </c>
      <c r="AB154" s="117">
        <f>IFERROR(VLOOKUP(R154,'Коэфф для прайса 1 оч'!$E$45:$F$59,2,0),"")</f>
        <v>7.0000000000000007E-2</v>
      </c>
      <c r="AC154" s="116">
        <f>IFERROR(VLOOKUP(T154,'Коэфф для прайса 1 оч'!$E$61:$F$67,2,0),"")</f>
        <v>0</v>
      </c>
      <c r="AD154" s="116">
        <f>IFERROR(VLOOKUP(U154,'Коэфф для прайса 1 оч'!$E$69:$F$82,2,0),"")</f>
        <v>-1.4999999999999999E-2</v>
      </c>
      <c r="AE154" s="116">
        <f>IFERROR(VLOOKUP(PriceList[[#This Row],[Корпус]],'Коэфф для прайса 1 оч'!$I$10:$J$15,2,0),"")</f>
        <v>0</v>
      </c>
      <c r="AF154" s="95">
        <f t="shared" si="31"/>
        <v>377685</v>
      </c>
      <c r="AG154" s="96">
        <f t="shared" si="32"/>
        <v>11043509.399999999</v>
      </c>
      <c r="AH154" s="97">
        <v>0</v>
      </c>
      <c r="AI154" s="98">
        <f t="shared" si="33"/>
        <v>377685</v>
      </c>
      <c r="AJ154" s="99">
        <f t="shared" si="34"/>
        <v>11043509.399999999</v>
      </c>
      <c r="AK154" s="84" t="s">
        <v>71</v>
      </c>
      <c r="AL154" s="91">
        <v>0.1</v>
      </c>
      <c r="AM154" s="287">
        <f>PriceList[[#This Row],[ИТОГ Цена за кв.м, руб]]*(1+PriceList[[#This Row],[Максимальная скидка]])</f>
        <v>415453.50000000006</v>
      </c>
      <c r="AN154" s="287">
        <f>PriceList[[#This Row],[Цена за кв.м. в CRM]]*PriceList[[#This Row],[Площадь, кв.м]]</f>
        <v>12147860.340000002</v>
      </c>
      <c r="AO154" s="287">
        <v>6000</v>
      </c>
      <c r="AP154" s="335">
        <f>PriceList[[#This Row],[Цена за кв.м. в CRM]]+PriceList[[#This Row],[Бронь]]</f>
        <v>421453.50000000006</v>
      </c>
      <c r="AQ154" s="335">
        <f>PriceList[[#This Row],[Цена за кв.м. в сайт]]*PriceList[[#This Row],[Площадь, кв.м]]</f>
        <v>12323300.340000002</v>
      </c>
      <c r="AR154" s="84" t="str">
        <f t="shared" si="35"/>
        <v>С1-235</v>
      </c>
      <c r="AS154" s="88" t="str">
        <f t="shared" si="36"/>
        <v>Ст</v>
      </c>
      <c r="AT154" s="89">
        <f t="shared" si="37"/>
        <v>29.24</v>
      </c>
      <c r="AU154" s="99">
        <f>PriceList[[#This Row],[Цена за кв.м. в CRM]]</f>
        <v>415453.50000000006</v>
      </c>
      <c r="AV154" s="100" t="str">
        <f t="shared" si="38"/>
        <v>Резерв</v>
      </c>
      <c r="AW154" s="99"/>
      <c r="AX154" s="342"/>
      <c r="AZ154" s="353">
        <f>(PriceList[[#This Row],[Цена за кв.м. в сайт]])+$AZ$1</f>
        <v>421953.50000000006</v>
      </c>
      <c r="BA154" s="353">
        <f>AZ154*PriceList[[#This Row],[Площадь, кв.м]]</f>
        <v>12337920.340000002</v>
      </c>
      <c r="BB154" s="346">
        <f>BA154-PriceList[[#This Row],[Стоимость, руб для сбронированием]]</f>
        <v>14620</v>
      </c>
      <c r="BC154" s="14"/>
      <c r="BD154" s="345">
        <f t="shared" si="39"/>
        <v>422000</v>
      </c>
      <c r="BE154" s="353">
        <f>BD154*PriceList[[#This Row],[Площадь, кв.м]]</f>
        <v>12339280</v>
      </c>
      <c r="BF154" s="14"/>
      <c r="BG154" s="345">
        <f>BE154-$BG$1*PriceList[[#This Row],[Площадь, кв.м]]</f>
        <v>12163840</v>
      </c>
      <c r="BH154" s="353">
        <f t="shared" si="40"/>
        <v>175440</v>
      </c>
      <c r="BI154" s="345">
        <f>BG154/PriceList[[#This Row],[Площадь, кв.м]]</f>
        <v>416000</v>
      </c>
      <c r="BJ154" s="355">
        <f t="shared" si="41"/>
        <v>1.4423076923076924E-2</v>
      </c>
      <c r="BL154" s="345"/>
      <c r="BM154" s="353"/>
    </row>
    <row r="155" spans="1:65" ht="14.25" hidden="1" customHeight="1">
      <c r="A155" s="84">
        <v>236</v>
      </c>
      <c r="B155" s="84" t="s">
        <v>323</v>
      </c>
      <c r="C155" s="85">
        <v>236</v>
      </c>
      <c r="D155" s="85" t="s">
        <v>64</v>
      </c>
      <c r="E155" s="86">
        <v>7</v>
      </c>
      <c r="F155" s="84">
        <v>15</v>
      </c>
      <c r="G155" s="87">
        <v>53.23</v>
      </c>
      <c r="H155" s="88" t="s">
        <v>2</v>
      </c>
      <c r="I155" s="88" t="s">
        <v>19</v>
      </c>
      <c r="J155" s="89">
        <v>4.76</v>
      </c>
      <c r="K155" s="89">
        <f t="shared" si="28"/>
        <v>1.43</v>
      </c>
      <c r="L155" s="89">
        <f t="shared" si="29"/>
        <v>48.47</v>
      </c>
      <c r="M155" s="89">
        <f t="shared" si="30"/>
        <v>49.9</v>
      </c>
      <c r="N155" s="90" t="s">
        <v>82</v>
      </c>
      <c r="O155" s="90" t="s">
        <v>66</v>
      </c>
      <c r="P155" s="90" t="s">
        <v>67</v>
      </c>
      <c r="Q155" s="91" t="s">
        <v>94</v>
      </c>
      <c r="R155" s="92" t="s">
        <v>116</v>
      </c>
      <c r="S155" s="92" t="s">
        <v>116</v>
      </c>
      <c r="T155" s="93" t="s">
        <v>73</v>
      </c>
      <c r="U155" s="84">
        <v>41</v>
      </c>
      <c r="V155" s="94">
        <f>IFERROR(VLOOKUP(H155,'Коэфф для прайса 1 оч'!$A$3:$C$6,3,0),"")</f>
        <v>313920</v>
      </c>
      <c r="W155" s="91">
        <f>IFERROR(VLOOKUP(E155,'Коэфф для прайса 1 оч'!$A$10:$C$23,3,0),"")</f>
        <v>0.03</v>
      </c>
      <c r="X155" s="116">
        <f>IFERROR(VLOOKUP(N155,'Коэфф для прайса 1 оч'!$E$25:$F$30,2,0),"")</f>
        <v>-0.01</v>
      </c>
      <c r="Y155" s="116">
        <f>IFERROR(VLOOKUP(O155,'Коэфф для прайса 1 оч'!$E$32:$F$34,2,0),"")</f>
        <v>0</v>
      </c>
      <c r="Z155" s="116">
        <f>IFERROR(VLOOKUP(P155,'Коэфф для прайса 1 оч'!$E$36:$F$38,2,0),"")</f>
        <v>0.03</v>
      </c>
      <c r="AA155" s="116">
        <f>IFERROR(VLOOKUP(Q155,'Коэфф для прайса 1 оч'!$E$40:$F$43,2,0),"")</f>
        <v>0</v>
      </c>
      <c r="AB155" s="117">
        <f>IFERROR(VLOOKUP(R155,'Коэфф для прайса 1 оч'!$E$45:$F$59,2,0),"")</f>
        <v>7.0000000000000007E-2</v>
      </c>
      <c r="AC155" s="116">
        <f>IFERROR(VLOOKUP(T155,'Коэфф для прайса 1 оч'!$E$61:$F$67,2,0),"")</f>
        <v>0</v>
      </c>
      <c r="AD155" s="116">
        <f>IFERROR(VLOOKUP(U155,'Коэфф для прайса 1 оч'!$E$69:$F$82,2,0),"")</f>
        <v>-1.4999999999999999E-2</v>
      </c>
      <c r="AE155" s="116">
        <f>IFERROR(VLOOKUP(PriceList[[#This Row],[Корпус]],'Коэфф для прайса 1 оч'!$I$10:$J$15,2,0),"")</f>
        <v>0</v>
      </c>
      <c r="AF155" s="95">
        <f t="shared" si="31"/>
        <v>346881.6</v>
      </c>
      <c r="AG155" s="96">
        <f t="shared" si="32"/>
        <v>18464507.567999996</v>
      </c>
      <c r="AH155" s="97">
        <v>0</v>
      </c>
      <c r="AI155" s="98">
        <f t="shared" si="33"/>
        <v>346881.6</v>
      </c>
      <c r="AJ155" s="99">
        <f t="shared" si="34"/>
        <v>18464507.567999996</v>
      </c>
      <c r="AK155" s="84" t="s">
        <v>71</v>
      </c>
      <c r="AL155" s="91">
        <v>0.1</v>
      </c>
      <c r="AM155" s="287">
        <f>PriceList[[#This Row],[ИТОГ Цена за кв.м, руб]]*(1+PriceList[[#This Row],[Максимальная скидка]])</f>
        <v>381569.76</v>
      </c>
      <c r="AN155" s="287">
        <f>PriceList[[#This Row],[Цена за кв.м. в CRM]]*PriceList[[#This Row],[Площадь, кв.м]]</f>
        <v>20310958.3248</v>
      </c>
      <c r="AO155" s="287">
        <v>6000</v>
      </c>
      <c r="AP155" s="335">
        <f>PriceList[[#This Row],[Цена за кв.м. в CRM]]+PriceList[[#This Row],[Бронь]]</f>
        <v>387569.76</v>
      </c>
      <c r="AQ155" s="335">
        <f>PriceList[[#This Row],[Цена за кв.м. в сайт]]*PriceList[[#This Row],[Площадь, кв.м]]</f>
        <v>20630338.3248</v>
      </c>
      <c r="AR155" s="84" t="str">
        <f t="shared" si="35"/>
        <v>С1-236</v>
      </c>
      <c r="AS155" s="88" t="str">
        <f t="shared" si="36"/>
        <v>1К</v>
      </c>
      <c r="AT155" s="89">
        <f t="shared" si="37"/>
        <v>53.23</v>
      </c>
      <c r="AU155" s="99">
        <f>PriceList[[#This Row],[Цена за кв.м. в CRM]]</f>
        <v>381569.76</v>
      </c>
      <c r="AV155" s="100" t="str">
        <f t="shared" si="38"/>
        <v>Резерв</v>
      </c>
      <c r="AW155" s="99"/>
      <c r="AX155" s="342"/>
      <c r="AZ155" s="353">
        <f>(PriceList[[#This Row],[Цена за кв.м. в сайт]])+$AZ$1</f>
        <v>388069.76</v>
      </c>
      <c r="BA155" s="353">
        <f>AZ155*PriceList[[#This Row],[Площадь, кв.м]]</f>
        <v>20656953.3248</v>
      </c>
      <c r="BB155" s="346">
        <f>BA155-PriceList[[#This Row],[Стоимость, руб для сбронированием]]</f>
        <v>26615</v>
      </c>
      <c r="BC155" s="14"/>
      <c r="BD155" s="345">
        <f t="shared" si="39"/>
        <v>388100</v>
      </c>
      <c r="BE155" s="353">
        <f>BD155*PriceList[[#This Row],[Площадь, кв.м]]</f>
        <v>20658563</v>
      </c>
      <c r="BF155" s="14"/>
      <c r="BG155" s="345">
        <f>BE155-$BG$1*PriceList[[#This Row],[Площадь, кв.м]]</f>
        <v>20339183</v>
      </c>
      <c r="BH155" s="353">
        <f t="shared" si="40"/>
        <v>319380</v>
      </c>
      <c r="BI155" s="345">
        <f>BG155/PriceList[[#This Row],[Площадь, кв.м]]</f>
        <v>382100</v>
      </c>
      <c r="BJ155" s="355">
        <f t="shared" si="41"/>
        <v>1.5702695629416383E-2</v>
      </c>
      <c r="BL155" s="345"/>
      <c r="BM155" s="353"/>
    </row>
    <row r="156" spans="1:65" ht="14.25" hidden="1" customHeight="1">
      <c r="A156" s="84">
        <v>237</v>
      </c>
      <c r="B156" s="84" t="s">
        <v>324</v>
      </c>
      <c r="C156" s="85">
        <v>237</v>
      </c>
      <c r="D156" s="85" t="s">
        <v>64</v>
      </c>
      <c r="E156" s="86">
        <v>7</v>
      </c>
      <c r="F156" s="84">
        <v>16</v>
      </c>
      <c r="G156" s="87">
        <v>30.83</v>
      </c>
      <c r="H156" s="88" t="s">
        <v>1</v>
      </c>
      <c r="I156" s="88" t="s">
        <v>1</v>
      </c>
      <c r="J156" s="89">
        <v>6.09</v>
      </c>
      <c r="K156" s="89">
        <f t="shared" si="28"/>
        <v>1.83</v>
      </c>
      <c r="L156" s="89">
        <f t="shared" si="29"/>
        <v>24.74</v>
      </c>
      <c r="M156" s="89">
        <f t="shared" si="30"/>
        <v>26.57</v>
      </c>
      <c r="N156" s="90" t="s">
        <v>65</v>
      </c>
      <c r="O156" s="90" t="s">
        <v>66</v>
      </c>
      <c r="P156" s="90" t="s">
        <v>67</v>
      </c>
      <c r="Q156" s="91" t="s">
        <v>68</v>
      </c>
      <c r="R156" s="92" t="s">
        <v>116</v>
      </c>
      <c r="S156" s="92" t="s">
        <v>116</v>
      </c>
      <c r="T156" s="93" t="s">
        <v>73</v>
      </c>
      <c r="U156" s="84">
        <v>41</v>
      </c>
      <c r="V156" s="94">
        <f>IFERROR(VLOOKUP(H156,'Коэфф для прайса 1 оч'!$A$3:$C$6,3,0),"")</f>
        <v>327000</v>
      </c>
      <c r="W156" s="91">
        <f>IFERROR(VLOOKUP(E156,'Коэфф для прайса 1 оч'!$A$10:$C$23,3,0),"")</f>
        <v>0.03</v>
      </c>
      <c r="X156" s="116">
        <f>IFERROR(VLOOKUP(N156,'Коэфф для прайса 1 оч'!$E$25:$F$30,2,0),"")</f>
        <v>0.04</v>
      </c>
      <c r="Y156" s="116">
        <f>IFERROR(VLOOKUP(O156,'Коэфф для прайса 1 оч'!$E$32:$F$34,2,0),"")</f>
        <v>0</v>
      </c>
      <c r="Z156" s="116">
        <f>IFERROR(VLOOKUP(P156,'Коэфф для прайса 1 оч'!$E$36:$F$38,2,0),"")</f>
        <v>0.03</v>
      </c>
      <c r="AA156" s="116">
        <f>IFERROR(VLOOKUP(Q156,'Коэфф для прайса 1 оч'!$E$40:$F$43,2,0),"")</f>
        <v>5.0000000000000001E-3</v>
      </c>
      <c r="AB156" s="117">
        <f>IFERROR(VLOOKUP(R156,'Коэфф для прайса 1 оч'!$E$45:$F$59,2,0),"")</f>
        <v>7.0000000000000007E-2</v>
      </c>
      <c r="AC156" s="116">
        <f>IFERROR(VLOOKUP(T156,'Коэфф для прайса 1 оч'!$E$61:$F$67,2,0),"")</f>
        <v>0</v>
      </c>
      <c r="AD156" s="116">
        <f>IFERROR(VLOOKUP(U156,'Коэфф для прайса 1 оч'!$E$69:$F$82,2,0),"")</f>
        <v>-1.4999999999999999E-2</v>
      </c>
      <c r="AE156" s="116">
        <f>IFERROR(VLOOKUP(PriceList[[#This Row],[Корпус]],'Коэфф для прайса 1 оч'!$I$10:$J$15,2,0),"")</f>
        <v>0</v>
      </c>
      <c r="AF156" s="95">
        <f t="shared" si="31"/>
        <v>379320</v>
      </c>
      <c r="AG156" s="96">
        <f t="shared" si="32"/>
        <v>11694435.6</v>
      </c>
      <c r="AH156" s="97">
        <v>0</v>
      </c>
      <c r="AI156" s="98">
        <f t="shared" si="33"/>
        <v>379320</v>
      </c>
      <c r="AJ156" s="99">
        <f t="shared" si="34"/>
        <v>11694435.6</v>
      </c>
      <c r="AK156" s="84" t="s">
        <v>71</v>
      </c>
      <c r="AL156" s="91">
        <v>0.1</v>
      </c>
      <c r="AM156" s="287">
        <f>PriceList[[#This Row],[ИТОГ Цена за кв.м, руб]]*(1+PriceList[[#This Row],[Максимальная скидка]])</f>
        <v>417252.00000000006</v>
      </c>
      <c r="AN156" s="287">
        <f>PriceList[[#This Row],[Цена за кв.м. в CRM]]*PriceList[[#This Row],[Площадь, кв.м]]</f>
        <v>12863879.160000002</v>
      </c>
      <c r="AO156" s="287">
        <v>6000</v>
      </c>
      <c r="AP156" s="335">
        <f>PriceList[[#This Row],[Цена за кв.м. в CRM]]+PriceList[[#This Row],[Бронь]]</f>
        <v>423252.00000000006</v>
      </c>
      <c r="AQ156" s="335">
        <f>PriceList[[#This Row],[Цена за кв.м. в сайт]]*PriceList[[#This Row],[Площадь, кв.м]]</f>
        <v>13048859.16</v>
      </c>
      <c r="AR156" s="84" t="str">
        <f t="shared" si="35"/>
        <v>С1-237</v>
      </c>
      <c r="AS156" s="88" t="str">
        <f t="shared" si="36"/>
        <v>Ст</v>
      </c>
      <c r="AT156" s="89">
        <f t="shared" si="37"/>
        <v>30.83</v>
      </c>
      <c r="AU156" s="99">
        <f>PriceList[[#This Row],[Цена за кв.м. в CRM]]</f>
        <v>417252.00000000006</v>
      </c>
      <c r="AV156" s="100" t="str">
        <f t="shared" si="38"/>
        <v>Резерв</v>
      </c>
      <c r="AW156" s="99"/>
      <c r="AX156" s="342"/>
      <c r="AZ156" s="353">
        <f>(PriceList[[#This Row],[Цена за кв.м. в сайт]])+$AZ$1</f>
        <v>423752.00000000006</v>
      </c>
      <c r="BA156" s="353">
        <f>AZ156*PriceList[[#This Row],[Площадь, кв.м]]</f>
        <v>13064274.16</v>
      </c>
      <c r="BB156" s="346">
        <f>BA156-PriceList[[#This Row],[Стоимость, руб для сбронированием]]</f>
        <v>15415</v>
      </c>
      <c r="BC156" s="14"/>
      <c r="BD156" s="345">
        <f t="shared" si="39"/>
        <v>423800</v>
      </c>
      <c r="BE156" s="353">
        <f>BD156*PriceList[[#This Row],[Площадь, кв.м]]</f>
        <v>13065754</v>
      </c>
      <c r="BF156" s="14"/>
      <c r="BG156" s="345">
        <f>BE156-$BG$1*PriceList[[#This Row],[Площадь, кв.м]]</f>
        <v>12880774</v>
      </c>
      <c r="BH156" s="353">
        <f t="shared" si="40"/>
        <v>184980</v>
      </c>
      <c r="BI156" s="345">
        <f>BG156/PriceList[[#This Row],[Площадь, кв.м]]</f>
        <v>417800</v>
      </c>
      <c r="BJ156" s="355">
        <f t="shared" si="41"/>
        <v>1.4360938247965534E-2</v>
      </c>
      <c r="BL156" s="345"/>
      <c r="BM156" s="353"/>
    </row>
    <row r="157" spans="1:65" ht="14.25" hidden="1" customHeight="1">
      <c r="A157" s="84">
        <v>238</v>
      </c>
      <c r="B157" s="84" t="s">
        <v>325</v>
      </c>
      <c r="C157" s="85">
        <v>238</v>
      </c>
      <c r="D157" s="85" t="s">
        <v>64</v>
      </c>
      <c r="E157" s="86">
        <v>7</v>
      </c>
      <c r="F157" s="84">
        <v>17</v>
      </c>
      <c r="G157" s="87">
        <v>30.8</v>
      </c>
      <c r="H157" s="88" t="s">
        <v>1</v>
      </c>
      <c r="I157" s="88" t="s">
        <v>1</v>
      </c>
      <c r="J157" s="89">
        <v>6.06</v>
      </c>
      <c r="K157" s="89">
        <f t="shared" si="28"/>
        <v>1.82</v>
      </c>
      <c r="L157" s="89">
        <f t="shared" si="29"/>
        <v>24.740000000000002</v>
      </c>
      <c r="M157" s="89">
        <f t="shared" si="30"/>
        <v>26.560000000000002</v>
      </c>
      <c r="N157" s="90" t="s">
        <v>65</v>
      </c>
      <c r="O157" s="90" t="s">
        <v>66</v>
      </c>
      <c r="P157" s="90" t="s">
        <v>67</v>
      </c>
      <c r="Q157" s="91" t="s">
        <v>68</v>
      </c>
      <c r="R157" s="92" t="s">
        <v>116</v>
      </c>
      <c r="S157" s="92" t="s">
        <v>116</v>
      </c>
      <c r="T157" s="93" t="s">
        <v>73</v>
      </c>
      <c r="U157" s="84">
        <v>41</v>
      </c>
      <c r="V157" s="94">
        <f>IFERROR(VLOOKUP(H157,'Коэфф для прайса 1 оч'!$A$3:$C$6,3,0),"")</f>
        <v>327000</v>
      </c>
      <c r="W157" s="91">
        <f>IFERROR(VLOOKUP(E157,'Коэфф для прайса 1 оч'!$A$10:$C$23,3,0),"")</f>
        <v>0.03</v>
      </c>
      <c r="X157" s="116">
        <f>IFERROR(VLOOKUP(N157,'Коэфф для прайса 1 оч'!$E$25:$F$30,2,0),"")</f>
        <v>0.04</v>
      </c>
      <c r="Y157" s="116">
        <f>IFERROR(VLOOKUP(O157,'Коэфф для прайса 1 оч'!$E$32:$F$34,2,0),"")</f>
        <v>0</v>
      </c>
      <c r="Z157" s="116">
        <f>IFERROR(VLOOKUP(P157,'Коэфф для прайса 1 оч'!$E$36:$F$38,2,0),"")</f>
        <v>0.03</v>
      </c>
      <c r="AA157" s="116">
        <f>IFERROR(VLOOKUP(Q157,'Коэфф для прайса 1 оч'!$E$40:$F$43,2,0),"")</f>
        <v>5.0000000000000001E-3</v>
      </c>
      <c r="AB157" s="117">
        <f>IFERROR(VLOOKUP(R157,'Коэфф для прайса 1 оч'!$E$45:$F$59,2,0),"")</f>
        <v>7.0000000000000007E-2</v>
      </c>
      <c r="AC157" s="116">
        <f>IFERROR(VLOOKUP(T157,'Коэфф для прайса 1 оч'!$E$61:$F$67,2,0),"")</f>
        <v>0</v>
      </c>
      <c r="AD157" s="116">
        <f>IFERROR(VLOOKUP(U157,'Коэфф для прайса 1 оч'!$E$69:$F$82,2,0),"")</f>
        <v>-1.4999999999999999E-2</v>
      </c>
      <c r="AE157" s="116">
        <f>IFERROR(VLOOKUP(PriceList[[#This Row],[Корпус]],'Коэфф для прайса 1 оч'!$I$10:$J$15,2,0),"")</f>
        <v>0</v>
      </c>
      <c r="AF157" s="95">
        <f t="shared" si="31"/>
        <v>379320</v>
      </c>
      <c r="AG157" s="96">
        <f t="shared" si="32"/>
        <v>11683056</v>
      </c>
      <c r="AH157" s="97">
        <v>0</v>
      </c>
      <c r="AI157" s="98">
        <f t="shared" si="33"/>
        <v>379320</v>
      </c>
      <c r="AJ157" s="99">
        <f t="shared" si="34"/>
        <v>11683056</v>
      </c>
      <c r="AK157" s="84" t="s">
        <v>1250</v>
      </c>
      <c r="AL157" s="91">
        <v>0.1</v>
      </c>
      <c r="AM157" s="287">
        <f>PriceList[[#This Row],[ИТОГ Цена за кв.м, руб]]*(1+PriceList[[#This Row],[Максимальная скидка]])</f>
        <v>417252.00000000006</v>
      </c>
      <c r="AN157" s="287">
        <f>PriceList[[#This Row],[Цена за кв.м. в CRM]]*PriceList[[#This Row],[Площадь, кв.м]]</f>
        <v>12851361.600000001</v>
      </c>
      <c r="AO157" s="287">
        <v>6000</v>
      </c>
      <c r="AP157" s="335">
        <f>PriceList[[#This Row],[Цена за кв.м. в CRM]]+PriceList[[#This Row],[Бронь]]</f>
        <v>423252.00000000006</v>
      </c>
      <c r="AQ157" s="335">
        <f>PriceList[[#This Row],[Цена за кв.м. в сайт]]*PriceList[[#This Row],[Площадь, кв.м]]</f>
        <v>13036161.600000001</v>
      </c>
      <c r="AR157" s="84" t="str">
        <f t="shared" si="35"/>
        <v>С1-238</v>
      </c>
      <c r="AS157" s="88" t="str">
        <f t="shared" si="36"/>
        <v>Ст</v>
      </c>
      <c r="AT157" s="89">
        <f t="shared" si="37"/>
        <v>30.8</v>
      </c>
      <c r="AU157" s="99">
        <f>PriceList[[#This Row],[Цена за кв.м. в CRM]]</f>
        <v>417252.00000000006</v>
      </c>
      <c r="AV157" s="100" t="str">
        <f t="shared" si="38"/>
        <v>Продано</v>
      </c>
      <c r="AW157" s="99"/>
      <c r="AX157" s="342"/>
      <c r="AZ157" s="353">
        <f>(PriceList[[#This Row],[Цена за кв.м. в сайт]])+$AZ$1</f>
        <v>423752.00000000006</v>
      </c>
      <c r="BA157" s="353">
        <f>AZ157*PriceList[[#This Row],[Площадь, кв.м]]</f>
        <v>13051561.600000001</v>
      </c>
      <c r="BB157" s="346">
        <f>BA157-PriceList[[#This Row],[Стоимость, руб для сбронированием]]</f>
        <v>15400</v>
      </c>
      <c r="BC157" s="14"/>
      <c r="BD157" s="345">
        <f t="shared" si="39"/>
        <v>423800</v>
      </c>
      <c r="BE157" s="353">
        <f>BD157*PriceList[[#This Row],[Площадь, кв.м]]</f>
        <v>13053040</v>
      </c>
      <c r="BF157" s="14"/>
      <c r="BG157" s="345">
        <f>BE157-$BG$1*PriceList[[#This Row],[Площадь, кв.м]]</f>
        <v>12868240</v>
      </c>
      <c r="BH157" s="353">
        <f t="shared" si="40"/>
        <v>184800</v>
      </c>
      <c r="BI157" s="345">
        <f>BG157/PriceList[[#This Row],[Площадь, кв.м]]</f>
        <v>417800</v>
      </c>
      <c r="BJ157" s="355">
        <f t="shared" si="41"/>
        <v>1.4360938247965534E-2</v>
      </c>
      <c r="BL157" s="345"/>
      <c r="BM157" s="353"/>
    </row>
    <row r="158" spans="1:65" ht="14.25" hidden="1" customHeight="1">
      <c r="A158" s="84">
        <v>239</v>
      </c>
      <c r="B158" s="84" t="s">
        <v>326</v>
      </c>
      <c r="C158" s="85">
        <v>239</v>
      </c>
      <c r="D158" s="85" t="s">
        <v>64</v>
      </c>
      <c r="E158" s="86">
        <v>7</v>
      </c>
      <c r="F158" s="84">
        <v>18</v>
      </c>
      <c r="G158" s="87">
        <v>44.71</v>
      </c>
      <c r="H158" s="88" t="s">
        <v>1</v>
      </c>
      <c r="I158" s="88" t="s">
        <v>1</v>
      </c>
      <c r="J158" s="89">
        <v>8.48</v>
      </c>
      <c r="K158" s="89">
        <f t="shared" si="28"/>
        <v>2.54</v>
      </c>
      <c r="L158" s="89">
        <f t="shared" si="29"/>
        <v>36.230000000000004</v>
      </c>
      <c r="M158" s="89">
        <f t="shared" si="30"/>
        <v>38.770000000000003</v>
      </c>
      <c r="N158" s="90" t="s">
        <v>82</v>
      </c>
      <c r="O158" s="90" t="s">
        <v>66</v>
      </c>
      <c r="P158" s="90" t="s">
        <v>67</v>
      </c>
      <c r="Q158" s="91" t="s">
        <v>68</v>
      </c>
      <c r="R158" s="92" t="s">
        <v>116</v>
      </c>
      <c r="S158" s="92" t="s">
        <v>116</v>
      </c>
      <c r="T158" s="93" t="s">
        <v>73</v>
      </c>
      <c r="U158" s="84">
        <v>41</v>
      </c>
      <c r="V158" s="94">
        <f>IFERROR(VLOOKUP(H158,'Коэфф для прайса 1 оч'!$A$3:$C$6,3,0),"")</f>
        <v>327000</v>
      </c>
      <c r="W158" s="91">
        <f>IFERROR(VLOOKUP(E158,'Коэфф для прайса 1 оч'!$A$10:$C$23,3,0),"")</f>
        <v>0.03</v>
      </c>
      <c r="X158" s="116">
        <f>IFERROR(VLOOKUP(N158,'Коэфф для прайса 1 оч'!$E$25:$F$30,2,0),"")</f>
        <v>-0.01</v>
      </c>
      <c r="Y158" s="116">
        <f>IFERROR(VLOOKUP(O158,'Коэфф для прайса 1 оч'!$E$32:$F$34,2,0),"")</f>
        <v>0</v>
      </c>
      <c r="Z158" s="116">
        <f>IFERROR(VLOOKUP(P158,'Коэфф для прайса 1 оч'!$E$36:$F$38,2,0),"")</f>
        <v>0.03</v>
      </c>
      <c r="AA158" s="116">
        <f>IFERROR(VLOOKUP(Q158,'Коэфф для прайса 1 оч'!$E$40:$F$43,2,0),"")</f>
        <v>5.0000000000000001E-3</v>
      </c>
      <c r="AB158" s="117">
        <f>IFERROR(VLOOKUP(R158,'Коэфф для прайса 1 оч'!$E$45:$F$59,2,0),"")</f>
        <v>7.0000000000000007E-2</v>
      </c>
      <c r="AC158" s="116">
        <f>IFERROR(VLOOKUP(T158,'Коэфф для прайса 1 оч'!$E$61:$F$67,2,0),"")</f>
        <v>0</v>
      </c>
      <c r="AD158" s="116">
        <f>IFERROR(VLOOKUP(U158,'Коэфф для прайса 1 оч'!$E$69:$F$82,2,0),"")</f>
        <v>-1.4999999999999999E-2</v>
      </c>
      <c r="AE158" s="116">
        <f>IFERROR(VLOOKUP(PriceList[[#This Row],[Корпус]],'Коэфф для прайса 1 оч'!$I$10:$J$15,2,0),"")</f>
        <v>0</v>
      </c>
      <c r="AF158" s="95">
        <f t="shared" si="31"/>
        <v>362970</v>
      </c>
      <c r="AG158" s="96">
        <f t="shared" si="32"/>
        <v>16228388.700000001</v>
      </c>
      <c r="AH158" s="97">
        <v>0</v>
      </c>
      <c r="AI158" s="98">
        <f t="shared" si="33"/>
        <v>362970</v>
      </c>
      <c r="AJ158" s="99">
        <f t="shared" si="34"/>
        <v>16228388.700000001</v>
      </c>
      <c r="AK158" s="84" t="s">
        <v>71</v>
      </c>
      <c r="AL158" s="91">
        <v>0.1</v>
      </c>
      <c r="AM158" s="287">
        <f>PriceList[[#This Row],[ИТОГ Цена за кв.м, руб]]*(1+PriceList[[#This Row],[Максимальная скидка]])</f>
        <v>399267.00000000006</v>
      </c>
      <c r="AN158" s="287">
        <f>PriceList[[#This Row],[Цена за кв.м. в CRM]]*PriceList[[#This Row],[Площадь, кв.м]]</f>
        <v>17851227.570000004</v>
      </c>
      <c r="AO158" s="287">
        <v>6000</v>
      </c>
      <c r="AP158" s="335">
        <f>PriceList[[#This Row],[Цена за кв.м. в CRM]]+PriceList[[#This Row],[Бронь]]</f>
        <v>405267.00000000006</v>
      </c>
      <c r="AQ158" s="335">
        <f>PriceList[[#This Row],[Цена за кв.м. в сайт]]*PriceList[[#This Row],[Площадь, кв.м]]</f>
        <v>18119487.570000004</v>
      </c>
      <c r="AR158" s="84" t="str">
        <f t="shared" si="35"/>
        <v>С1-239</v>
      </c>
      <c r="AS158" s="88" t="str">
        <f t="shared" si="36"/>
        <v>Ст</v>
      </c>
      <c r="AT158" s="89">
        <f t="shared" si="37"/>
        <v>44.71</v>
      </c>
      <c r="AU158" s="99">
        <f>PriceList[[#This Row],[Цена за кв.м. в CRM]]</f>
        <v>399267.00000000006</v>
      </c>
      <c r="AV158" s="100" t="str">
        <f t="shared" si="38"/>
        <v>Резерв</v>
      </c>
      <c r="AW158" s="99"/>
      <c r="AX158" s="342"/>
      <c r="AZ158" s="353">
        <f>(PriceList[[#This Row],[Цена за кв.м. в сайт]])+$AZ$1</f>
        <v>405767.00000000006</v>
      </c>
      <c r="BA158" s="353">
        <f>AZ158*PriceList[[#This Row],[Площадь, кв.м]]</f>
        <v>18141842.570000004</v>
      </c>
      <c r="BB158" s="346">
        <f>BA158-PriceList[[#This Row],[Стоимость, руб для сбронированием]]</f>
        <v>22355</v>
      </c>
      <c r="BC158" s="14"/>
      <c r="BD158" s="345">
        <f t="shared" si="39"/>
        <v>405800</v>
      </c>
      <c r="BE158" s="353">
        <f>BD158*PriceList[[#This Row],[Площадь, кв.м]]</f>
        <v>18143318</v>
      </c>
      <c r="BF158" s="14"/>
      <c r="BG158" s="345">
        <f>BE158-$BG$1*PriceList[[#This Row],[Площадь, кв.м]]</f>
        <v>17875058</v>
      </c>
      <c r="BH158" s="353">
        <f t="shared" si="40"/>
        <v>268260</v>
      </c>
      <c r="BI158" s="345">
        <f>BG158/PriceList[[#This Row],[Площадь, кв.м]]</f>
        <v>399800</v>
      </c>
      <c r="BJ158" s="355">
        <f t="shared" si="41"/>
        <v>1.5007503751875938E-2</v>
      </c>
      <c r="BL158" s="345"/>
      <c r="BM158" s="353"/>
    </row>
    <row r="159" spans="1:65" ht="14.25" hidden="1" customHeight="1">
      <c r="A159" s="84">
        <v>24</v>
      </c>
      <c r="B159" s="84" t="s">
        <v>106</v>
      </c>
      <c r="C159" s="85">
        <v>24</v>
      </c>
      <c r="D159" s="85" t="s">
        <v>64</v>
      </c>
      <c r="E159" s="86">
        <v>2</v>
      </c>
      <c r="F159" s="84">
        <v>11</v>
      </c>
      <c r="G159" s="87">
        <v>29.24</v>
      </c>
      <c r="H159" s="88" t="s">
        <v>1</v>
      </c>
      <c r="I159" s="88" t="s">
        <v>1</v>
      </c>
      <c r="J159" s="89">
        <v>4.25</v>
      </c>
      <c r="K159" s="89">
        <f t="shared" si="28"/>
        <v>1.28</v>
      </c>
      <c r="L159" s="89">
        <f t="shared" si="29"/>
        <v>24.99</v>
      </c>
      <c r="M159" s="89">
        <f t="shared" si="30"/>
        <v>26.27</v>
      </c>
      <c r="N159" s="90" t="s">
        <v>65</v>
      </c>
      <c r="O159" s="90" t="s">
        <v>66</v>
      </c>
      <c r="P159" s="90" t="s">
        <v>67</v>
      </c>
      <c r="Q159" s="91" t="s">
        <v>97</v>
      </c>
      <c r="R159" s="92" t="s">
        <v>103</v>
      </c>
      <c r="S159" s="92" t="s">
        <v>1291</v>
      </c>
      <c r="T159" s="93" t="s">
        <v>104</v>
      </c>
      <c r="U159" s="84">
        <v>40</v>
      </c>
      <c r="V159" s="94">
        <f>IFERROR(VLOOKUP(H159,'Коэфф для прайса 1 оч'!$A$3:$C$6,3,0),"")</f>
        <v>327000</v>
      </c>
      <c r="W159" s="91">
        <f>IFERROR(VLOOKUP(E159,'Коэфф для прайса 1 оч'!$A$10:$C$23,3,0),"")</f>
        <v>-1.4999999999999999E-2</v>
      </c>
      <c r="X159" s="116">
        <f>IFERROR(VLOOKUP(N159,'Коэфф для прайса 1 оч'!$E$25:$F$30,2,0),"")</f>
        <v>0.04</v>
      </c>
      <c r="Y159" s="116">
        <f>IFERROR(VLOOKUP(O159,'Коэфф для прайса 1 оч'!$E$32:$F$34,2,0),"")</f>
        <v>0</v>
      </c>
      <c r="Z159" s="116">
        <f>IFERROR(VLOOKUP(P159,'Коэфф для прайса 1 оч'!$E$36:$F$38,2,0),"")</f>
        <v>0.03</v>
      </c>
      <c r="AA159" s="116">
        <f>IFERROR(VLOOKUP(Q159,'Коэфф для прайса 1 оч'!$E$40:$F$43,2,0),"")</f>
        <v>-5.0000000000000001E-3</v>
      </c>
      <c r="AB159" s="117">
        <f>IFERROR(VLOOKUP(R159,'Коэфф для прайса 1 оч'!$E$45:$F$59,2,0),"")</f>
        <v>-0.02</v>
      </c>
      <c r="AC159" s="116">
        <f>IFERROR(VLOOKUP(T159,'Коэфф для прайса 1 оч'!$E$61:$F$67,2,0),"")</f>
        <v>-0.02</v>
      </c>
      <c r="AD159" s="116">
        <f>IFERROR(VLOOKUP(U159,'Коэфф для прайса 1 оч'!$E$69:$F$82,2,0),"")</f>
        <v>-1.4E-2</v>
      </c>
      <c r="AE159" s="116">
        <f>IFERROR(VLOOKUP(PriceList[[#This Row],[Корпус]],'Коэфф для прайса 1 оч'!$I$10:$J$15,2,0),"")</f>
        <v>0</v>
      </c>
      <c r="AF159" s="95">
        <f t="shared" si="31"/>
        <v>325692</v>
      </c>
      <c r="AG159" s="96">
        <f t="shared" si="32"/>
        <v>9523234.0800000001</v>
      </c>
      <c r="AH159" s="97">
        <v>0</v>
      </c>
      <c r="AI159" s="98">
        <f t="shared" si="33"/>
        <v>325692</v>
      </c>
      <c r="AJ159" s="99">
        <f t="shared" si="34"/>
        <v>9523234.0800000001</v>
      </c>
      <c r="AK159" s="84" t="s">
        <v>101</v>
      </c>
      <c r="AL159" s="91">
        <v>0.1</v>
      </c>
      <c r="AM159" s="287">
        <f>PriceList[[#This Row],[ИТОГ Цена за кв.м, руб]]*(1+PriceList[[#This Row],[Максимальная скидка]])</f>
        <v>358261.2</v>
      </c>
      <c r="AN159" s="287">
        <f>PriceList[[#This Row],[Цена за кв.м. в CRM]]*PriceList[[#This Row],[Площадь, кв.м]]</f>
        <v>10475557.488</v>
      </c>
      <c r="AO159" s="287">
        <v>6000</v>
      </c>
      <c r="AP159" s="335">
        <f>PriceList[[#This Row],[Цена за кв.м. в CRM]]+PriceList[[#This Row],[Бронь]]</f>
        <v>364261.2</v>
      </c>
      <c r="AQ159" s="335">
        <f>PriceList[[#This Row],[Цена за кв.м. в сайт]]*PriceList[[#This Row],[Площадь, кв.м]]</f>
        <v>10650997.488</v>
      </c>
      <c r="AR159" s="84" t="str">
        <f t="shared" si="35"/>
        <v>С1-24</v>
      </c>
      <c r="AS159" s="88" t="str">
        <f t="shared" si="36"/>
        <v>Ст</v>
      </c>
      <c r="AT159" s="89">
        <f t="shared" si="37"/>
        <v>29.24</v>
      </c>
      <c r="AU159" s="99">
        <f>PriceList[[#This Row],[Цена за кв.м. в CRM]]</f>
        <v>358261.2</v>
      </c>
      <c r="AV159" s="100" t="str">
        <f t="shared" si="38"/>
        <v>Свободно</v>
      </c>
      <c r="AW159" s="99"/>
      <c r="AX159" s="342"/>
      <c r="AZ159" s="353">
        <f>(PriceList[[#This Row],[Цена за кв.м. в сайт]])+$AZ$1</f>
        <v>364761.2</v>
      </c>
      <c r="BA159" s="353">
        <f>AZ159*PriceList[[#This Row],[Площадь, кв.м]]</f>
        <v>10665617.488</v>
      </c>
      <c r="BB159" s="346">
        <f>BA159-PriceList[[#This Row],[Стоимость, руб для сбронированием]]</f>
        <v>14620</v>
      </c>
      <c r="BC159" s="14"/>
      <c r="BD159" s="345">
        <f t="shared" si="39"/>
        <v>364800</v>
      </c>
      <c r="BE159" s="353">
        <f>BD159*PriceList[[#This Row],[Площадь, кв.м]]</f>
        <v>10666752</v>
      </c>
      <c r="BF159" s="14"/>
      <c r="BG159" s="345">
        <f>BE159-$BG$1*PriceList[[#This Row],[Площадь, кв.м]]</f>
        <v>10491312</v>
      </c>
      <c r="BH159" s="353">
        <f t="shared" si="40"/>
        <v>175440</v>
      </c>
      <c r="BI159" s="345">
        <f>BG159/PriceList[[#This Row],[Площадь, кв.м]]</f>
        <v>358800</v>
      </c>
      <c r="BJ159" s="355">
        <f t="shared" si="41"/>
        <v>1.6722408026755852E-2</v>
      </c>
      <c r="BL159" s="345"/>
      <c r="BM159" s="353"/>
    </row>
    <row r="160" spans="1:65" ht="14.25" hidden="1" customHeight="1">
      <c r="A160" s="84">
        <v>240</v>
      </c>
      <c r="B160" s="84" t="s">
        <v>327</v>
      </c>
      <c r="C160" s="85">
        <v>240</v>
      </c>
      <c r="D160" s="85" t="s">
        <v>64</v>
      </c>
      <c r="E160" s="86">
        <v>7</v>
      </c>
      <c r="F160" s="84">
        <v>19</v>
      </c>
      <c r="G160" s="87">
        <v>55.87</v>
      </c>
      <c r="H160" s="88" t="s">
        <v>2</v>
      </c>
      <c r="I160" s="88" t="s">
        <v>19</v>
      </c>
      <c r="J160" s="89">
        <v>17.3</v>
      </c>
      <c r="K160" s="89">
        <f t="shared" si="28"/>
        <v>5.19</v>
      </c>
      <c r="L160" s="89">
        <f t="shared" si="29"/>
        <v>38.569999999999993</v>
      </c>
      <c r="M160" s="89">
        <f t="shared" si="30"/>
        <v>43.759999999999991</v>
      </c>
      <c r="N160" s="90" t="s">
        <v>65</v>
      </c>
      <c r="O160" s="90" t="s">
        <v>66</v>
      </c>
      <c r="P160" s="90" t="s">
        <v>115</v>
      </c>
      <c r="Q160" s="91" t="s">
        <v>68</v>
      </c>
      <c r="R160" s="92" t="s">
        <v>116</v>
      </c>
      <c r="S160" s="92" t="s">
        <v>116</v>
      </c>
      <c r="T160" s="93" t="s">
        <v>73</v>
      </c>
      <c r="U160" s="84">
        <v>41</v>
      </c>
      <c r="V160" s="94">
        <f>IFERROR(VLOOKUP(H160,'Коэфф для прайса 1 оч'!$A$3:$C$6,3,0),"")</f>
        <v>313920</v>
      </c>
      <c r="W160" s="91">
        <f>IFERROR(VLOOKUP(E160,'Коэфф для прайса 1 оч'!$A$10:$C$23,3,0),"")</f>
        <v>0.03</v>
      </c>
      <c r="X160" s="116">
        <f>IFERROR(VLOOKUP(N160,'Коэфф для прайса 1 оч'!$E$25:$F$30,2,0),"")</f>
        <v>0.04</v>
      </c>
      <c r="Y160" s="116">
        <f>IFERROR(VLOOKUP(O160,'Коэфф для прайса 1 оч'!$E$32:$F$34,2,0),"")</f>
        <v>0</v>
      </c>
      <c r="Z160" s="116">
        <f>IFERROR(VLOOKUP(P160,'Коэфф для прайса 1 оч'!$E$36:$F$38,2,0),"")</f>
        <v>0</v>
      </c>
      <c r="AA160" s="116">
        <f>IFERROR(VLOOKUP(Q160,'Коэфф для прайса 1 оч'!$E$40:$F$43,2,0),"")</f>
        <v>5.0000000000000001E-3</v>
      </c>
      <c r="AB160" s="117">
        <f>IFERROR(VLOOKUP(R160,'Коэфф для прайса 1 оч'!$E$45:$F$59,2,0),"")</f>
        <v>7.0000000000000007E-2</v>
      </c>
      <c r="AC160" s="116">
        <f>IFERROR(VLOOKUP(T160,'Коэфф для прайса 1 оч'!$E$61:$F$67,2,0),"")</f>
        <v>0</v>
      </c>
      <c r="AD160" s="116">
        <f>IFERROR(VLOOKUP(U160,'Коэфф для прайса 1 оч'!$E$69:$F$82,2,0),"")</f>
        <v>-1.4999999999999999E-2</v>
      </c>
      <c r="AE160" s="116">
        <f>IFERROR(VLOOKUP(PriceList[[#This Row],[Корпус]],'Коэфф для прайса 1 оч'!$I$10:$J$15,2,0),"")</f>
        <v>0</v>
      </c>
      <c r="AF160" s="95">
        <f t="shared" si="31"/>
        <v>354729.6</v>
      </c>
      <c r="AG160" s="96">
        <f t="shared" si="32"/>
        <v>19818742.751999997</v>
      </c>
      <c r="AH160" s="97">
        <v>0</v>
      </c>
      <c r="AI160" s="98">
        <f t="shared" si="33"/>
        <v>354729.6</v>
      </c>
      <c r="AJ160" s="99">
        <f t="shared" si="34"/>
        <v>19818742.751999997</v>
      </c>
      <c r="AK160" s="84" t="s">
        <v>71</v>
      </c>
      <c r="AL160" s="91">
        <v>0.1</v>
      </c>
      <c r="AM160" s="287">
        <f>PriceList[[#This Row],[ИТОГ Цена за кв.м, руб]]*(1+PriceList[[#This Row],[Максимальная скидка]])</f>
        <v>390202.56</v>
      </c>
      <c r="AN160" s="287">
        <f>PriceList[[#This Row],[Цена за кв.м. в CRM]]*PriceList[[#This Row],[Площадь, кв.м]]</f>
        <v>21800617.027199998</v>
      </c>
      <c r="AO160" s="287">
        <v>6000</v>
      </c>
      <c r="AP160" s="335">
        <f>PriceList[[#This Row],[Цена за кв.м. в CRM]]+PriceList[[#This Row],[Бронь]]</f>
        <v>396202.56</v>
      </c>
      <c r="AQ160" s="335">
        <f>PriceList[[#This Row],[Цена за кв.м. в сайт]]*PriceList[[#This Row],[Площадь, кв.м]]</f>
        <v>22135837.027199998</v>
      </c>
      <c r="AR160" s="84" t="str">
        <f t="shared" si="35"/>
        <v>С1-240</v>
      </c>
      <c r="AS160" s="88" t="str">
        <f t="shared" si="36"/>
        <v>1К</v>
      </c>
      <c r="AT160" s="89">
        <f t="shared" si="37"/>
        <v>55.87</v>
      </c>
      <c r="AU160" s="99">
        <f>PriceList[[#This Row],[Цена за кв.м. в CRM]]</f>
        <v>390202.56</v>
      </c>
      <c r="AV160" s="100" t="str">
        <f t="shared" si="38"/>
        <v>Резерв</v>
      </c>
      <c r="AW160" s="99"/>
      <c r="AX160" s="342"/>
      <c r="AZ160" s="353">
        <f>(PriceList[[#This Row],[Цена за кв.м. в сайт]])+$AZ$1</f>
        <v>396702.56</v>
      </c>
      <c r="BA160" s="353">
        <f>AZ160*PriceList[[#This Row],[Площадь, кв.м]]</f>
        <v>22163772.027199998</v>
      </c>
      <c r="BB160" s="346">
        <f>BA160-PriceList[[#This Row],[Стоимость, руб для сбронированием]]</f>
        <v>27935</v>
      </c>
      <c r="BC160" s="14"/>
      <c r="BD160" s="345">
        <f t="shared" si="39"/>
        <v>396700</v>
      </c>
      <c r="BE160" s="353">
        <f>BD160*PriceList[[#This Row],[Площадь, кв.м]]</f>
        <v>22163629</v>
      </c>
      <c r="BF160" s="14"/>
      <c r="BG160" s="345">
        <f>BE160-$BG$1*PriceList[[#This Row],[Площадь, кв.м]]</f>
        <v>21828409</v>
      </c>
      <c r="BH160" s="353">
        <f t="shared" si="40"/>
        <v>335220</v>
      </c>
      <c r="BI160" s="345">
        <f>BG160/PriceList[[#This Row],[Площадь, кв.м]]</f>
        <v>390700</v>
      </c>
      <c r="BJ160" s="355">
        <f t="shared" si="41"/>
        <v>1.5357051446122344E-2</v>
      </c>
      <c r="BL160" s="345"/>
      <c r="BM160" s="353"/>
    </row>
    <row r="161" spans="1:65" ht="14.25" hidden="1" customHeight="1">
      <c r="A161" s="84">
        <v>241</v>
      </c>
      <c r="B161" s="84" t="s">
        <v>328</v>
      </c>
      <c r="C161" s="85">
        <v>241</v>
      </c>
      <c r="D161" s="85" t="s">
        <v>64</v>
      </c>
      <c r="E161" s="86">
        <v>7</v>
      </c>
      <c r="F161" s="84">
        <v>20</v>
      </c>
      <c r="G161" s="87">
        <v>30.83</v>
      </c>
      <c r="H161" s="88" t="s">
        <v>1</v>
      </c>
      <c r="I161" s="88" t="s">
        <v>1</v>
      </c>
      <c r="J161" s="89">
        <v>5.84</v>
      </c>
      <c r="K161" s="89">
        <f t="shared" si="28"/>
        <v>1.75</v>
      </c>
      <c r="L161" s="89">
        <f t="shared" si="29"/>
        <v>24.99</v>
      </c>
      <c r="M161" s="89">
        <f t="shared" si="30"/>
        <v>26.74</v>
      </c>
      <c r="N161" s="90" t="s">
        <v>65</v>
      </c>
      <c r="O161" s="90" t="s">
        <v>66</v>
      </c>
      <c r="P161" s="90" t="s">
        <v>67</v>
      </c>
      <c r="Q161" s="91" t="s">
        <v>68</v>
      </c>
      <c r="R161" s="92" t="s">
        <v>116</v>
      </c>
      <c r="S161" s="92" t="s">
        <v>116</v>
      </c>
      <c r="T161" s="93" t="s">
        <v>159</v>
      </c>
      <c r="U161" s="84">
        <v>41</v>
      </c>
      <c r="V161" s="94">
        <f>IFERROR(VLOOKUP(H161,'Коэфф для прайса 1 оч'!$A$3:$C$6,3,0),"")</f>
        <v>327000</v>
      </c>
      <c r="W161" s="91">
        <f>IFERROR(VLOOKUP(E161,'Коэфф для прайса 1 оч'!$A$10:$C$23,3,0),"")</f>
        <v>0.03</v>
      </c>
      <c r="X161" s="116">
        <f>IFERROR(VLOOKUP(N161,'Коэфф для прайса 1 оч'!$E$25:$F$30,2,0),"")</f>
        <v>0.04</v>
      </c>
      <c r="Y161" s="116">
        <f>IFERROR(VLOOKUP(O161,'Коэфф для прайса 1 оч'!$E$32:$F$34,2,0),"")</f>
        <v>0</v>
      </c>
      <c r="Z161" s="116">
        <f>IFERROR(VLOOKUP(P161,'Коэфф для прайса 1 оч'!$E$36:$F$38,2,0),"")</f>
        <v>0.03</v>
      </c>
      <c r="AA161" s="116">
        <f>IFERROR(VLOOKUP(Q161,'Коэфф для прайса 1 оч'!$E$40:$F$43,2,0),"")</f>
        <v>5.0000000000000001E-3</v>
      </c>
      <c r="AB161" s="117">
        <f>IFERROR(VLOOKUP(R161,'Коэфф для прайса 1 оч'!$E$45:$F$59,2,0),"")</f>
        <v>7.0000000000000007E-2</v>
      </c>
      <c r="AC161" s="116">
        <f>IFERROR(VLOOKUP(T161,'Коэфф для прайса 1 оч'!$E$61:$F$67,2,0),"")</f>
        <v>-0.01</v>
      </c>
      <c r="AD161" s="116">
        <f>IFERROR(VLOOKUP(U161,'Коэфф для прайса 1 оч'!$E$69:$F$82,2,0),"")</f>
        <v>-1.4999999999999999E-2</v>
      </c>
      <c r="AE161" s="116">
        <f>IFERROR(VLOOKUP(PriceList[[#This Row],[Корпус]],'Коэфф для прайса 1 оч'!$I$10:$J$15,2,0),"")</f>
        <v>0</v>
      </c>
      <c r="AF161" s="95">
        <f t="shared" si="31"/>
        <v>376050</v>
      </c>
      <c r="AG161" s="96">
        <f t="shared" si="32"/>
        <v>11593621.5</v>
      </c>
      <c r="AH161" s="97">
        <v>0</v>
      </c>
      <c r="AI161" s="98">
        <f t="shared" si="33"/>
        <v>376050</v>
      </c>
      <c r="AJ161" s="99">
        <f t="shared" si="34"/>
        <v>11593621.5</v>
      </c>
      <c r="AK161" s="84" t="s">
        <v>1250</v>
      </c>
      <c r="AL161" s="91">
        <v>0.1</v>
      </c>
      <c r="AM161" s="287">
        <f>PriceList[[#This Row],[ИТОГ Цена за кв.м, руб]]*(1+PriceList[[#This Row],[Максимальная скидка]])</f>
        <v>413655.00000000006</v>
      </c>
      <c r="AN161" s="287">
        <f>PriceList[[#This Row],[Цена за кв.м. в CRM]]*PriceList[[#This Row],[Площадь, кв.м]]</f>
        <v>12752983.65</v>
      </c>
      <c r="AO161" s="287">
        <v>6000</v>
      </c>
      <c r="AP161" s="335">
        <f>PriceList[[#This Row],[Цена за кв.м. в CRM]]+PriceList[[#This Row],[Бронь]]</f>
        <v>419655.00000000006</v>
      </c>
      <c r="AQ161" s="335">
        <f>PriceList[[#This Row],[Цена за кв.м. в сайт]]*PriceList[[#This Row],[Площадь, кв.м]]</f>
        <v>12937963.65</v>
      </c>
      <c r="AR161" s="84" t="str">
        <f t="shared" si="35"/>
        <v>С1-241</v>
      </c>
      <c r="AS161" s="88" t="str">
        <f t="shared" si="36"/>
        <v>Ст</v>
      </c>
      <c r="AT161" s="89">
        <f t="shared" si="37"/>
        <v>30.83</v>
      </c>
      <c r="AU161" s="99">
        <f>PriceList[[#This Row],[Цена за кв.м. в CRM]]</f>
        <v>413655.00000000006</v>
      </c>
      <c r="AV161" s="100" t="str">
        <f t="shared" si="38"/>
        <v>Продано</v>
      </c>
      <c r="AW161" s="99"/>
      <c r="AX161" s="342"/>
      <c r="AZ161" s="353">
        <f>(PriceList[[#This Row],[Цена за кв.м. в сайт]])+$AZ$1</f>
        <v>420155.00000000006</v>
      </c>
      <c r="BA161" s="353">
        <f>AZ161*PriceList[[#This Row],[Площадь, кв.м]]</f>
        <v>12953378.65</v>
      </c>
      <c r="BB161" s="346">
        <f>BA161-PriceList[[#This Row],[Стоимость, руб для сбронированием]]</f>
        <v>15415</v>
      </c>
      <c r="BC161" s="14"/>
      <c r="BD161" s="345">
        <f t="shared" si="39"/>
        <v>420200</v>
      </c>
      <c r="BE161" s="353">
        <f>BD161*PriceList[[#This Row],[Площадь, кв.м]]</f>
        <v>12954766</v>
      </c>
      <c r="BF161" s="14"/>
      <c r="BG161" s="345">
        <f>BE161-$BG$1*PriceList[[#This Row],[Площадь, кв.м]]</f>
        <v>12769786</v>
      </c>
      <c r="BH161" s="353">
        <f t="shared" si="40"/>
        <v>184980</v>
      </c>
      <c r="BI161" s="345">
        <f>BG161/PriceList[[#This Row],[Площадь, кв.м]]</f>
        <v>414200</v>
      </c>
      <c r="BJ161" s="355">
        <f t="shared" si="41"/>
        <v>1.4485755673587638E-2</v>
      </c>
      <c r="BL161" s="345"/>
      <c r="BM161" s="353"/>
    </row>
    <row r="162" spans="1:65" ht="14.25" hidden="1" customHeight="1">
      <c r="A162" s="84">
        <v>242</v>
      </c>
      <c r="B162" s="84" t="s">
        <v>329</v>
      </c>
      <c r="C162" s="85">
        <v>242</v>
      </c>
      <c r="D162" s="85" t="s">
        <v>64</v>
      </c>
      <c r="E162" s="86">
        <v>7</v>
      </c>
      <c r="F162" s="84">
        <v>21</v>
      </c>
      <c r="G162" s="87">
        <v>30.6</v>
      </c>
      <c r="H162" s="88" t="s">
        <v>1</v>
      </c>
      <c r="I162" s="88" t="s">
        <v>1</v>
      </c>
      <c r="J162" s="89">
        <v>5.62</v>
      </c>
      <c r="K162" s="89">
        <f t="shared" si="28"/>
        <v>1.69</v>
      </c>
      <c r="L162" s="89">
        <f t="shared" si="29"/>
        <v>24.98</v>
      </c>
      <c r="M162" s="89">
        <f t="shared" si="30"/>
        <v>26.67</v>
      </c>
      <c r="N162" s="90" t="s">
        <v>65</v>
      </c>
      <c r="O162" s="90" t="s">
        <v>66</v>
      </c>
      <c r="P162" s="90" t="s">
        <v>67</v>
      </c>
      <c r="Q162" s="91" t="s">
        <v>68</v>
      </c>
      <c r="R162" s="92" t="s">
        <v>116</v>
      </c>
      <c r="S162" s="92" t="s">
        <v>116</v>
      </c>
      <c r="T162" s="93" t="s">
        <v>159</v>
      </c>
      <c r="U162" s="84">
        <v>41</v>
      </c>
      <c r="V162" s="94">
        <f>IFERROR(VLOOKUP(H162,'Коэфф для прайса 1 оч'!$A$3:$C$6,3,0),"")</f>
        <v>327000</v>
      </c>
      <c r="W162" s="91">
        <f>IFERROR(VLOOKUP(E162,'Коэфф для прайса 1 оч'!$A$10:$C$23,3,0),"")</f>
        <v>0.03</v>
      </c>
      <c r="X162" s="116">
        <f>IFERROR(VLOOKUP(N162,'Коэфф для прайса 1 оч'!$E$25:$F$30,2,0),"")</f>
        <v>0.04</v>
      </c>
      <c r="Y162" s="116">
        <f>IFERROR(VLOOKUP(O162,'Коэфф для прайса 1 оч'!$E$32:$F$34,2,0),"")</f>
        <v>0</v>
      </c>
      <c r="Z162" s="116">
        <f>IFERROR(VLOOKUP(P162,'Коэфф для прайса 1 оч'!$E$36:$F$38,2,0),"")</f>
        <v>0.03</v>
      </c>
      <c r="AA162" s="116">
        <f>IFERROR(VLOOKUP(Q162,'Коэфф для прайса 1 оч'!$E$40:$F$43,2,0),"")</f>
        <v>5.0000000000000001E-3</v>
      </c>
      <c r="AB162" s="117">
        <f>IFERROR(VLOOKUP(R162,'Коэфф для прайса 1 оч'!$E$45:$F$59,2,0),"")</f>
        <v>7.0000000000000007E-2</v>
      </c>
      <c r="AC162" s="116">
        <f>IFERROR(VLOOKUP(T162,'Коэфф для прайса 1 оч'!$E$61:$F$67,2,0),"")</f>
        <v>-0.01</v>
      </c>
      <c r="AD162" s="116">
        <f>IFERROR(VLOOKUP(U162,'Коэфф для прайса 1 оч'!$E$69:$F$82,2,0),"")</f>
        <v>-1.4999999999999999E-2</v>
      </c>
      <c r="AE162" s="116">
        <f>IFERROR(VLOOKUP(PriceList[[#This Row],[Корпус]],'Коэфф для прайса 1 оч'!$I$10:$J$15,2,0),"")</f>
        <v>0</v>
      </c>
      <c r="AF162" s="95">
        <f t="shared" si="31"/>
        <v>376050</v>
      </c>
      <c r="AG162" s="96">
        <f t="shared" si="32"/>
        <v>11507130</v>
      </c>
      <c r="AH162" s="97">
        <v>0</v>
      </c>
      <c r="AI162" s="98">
        <f t="shared" si="33"/>
        <v>376050</v>
      </c>
      <c r="AJ162" s="99">
        <f t="shared" si="34"/>
        <v>11507130</v>
      </c>
      <c r="AK162" s="84" t="s">
        <v>101</v>
      </c>
      <c r="AL162" s="91">
        <v>0.1</v>
      </c>
      <c r="AM162" s="287">
        <f>PriceList[[#This Row],[ИТОГ Цена за кв.м, руб]]*(1+PriceList[[#This Row],[Максимальная скидка]])</f>
        <v>413655.00000000006</v>
      </c>
      <c r="AN162" s="287">
        <f>PriceList[[#This Row],[Цена за кв.м. в CRM]]*PriceList[[#This Row],[Площадь, кв.м]]</f>
        <v>12657843.000000002</v>
      </c>
      <c r="AO162" s="287">
        <v>6000</v>
      </c>
      <c r="AP162" s="335">
        <f>PriceList[[#This Row],[Цена за кв.м. в CRM]]+PriceList[[#This Row],[Бронь]]</f>
        <v>419655.00000000006</v>
      </c>
      <c r="AQ162" s="335">
        <f>PriceList[[#This Row],[Цена за кв.м. в сайт]]*PriceList[[#This Row],[Площадь, кв.м]]</f>
        <v>12841443.000000002</v>
      </c>
      <c r="AR162" s="84" t="str">
        <f t="shared" si="35"/>
        <v>С1-242</v>
      </c>
      <c r="AS162" s="88" t="str">
        <f t="shared" si="36"/>
        <v>Ст</v>
      </c>
      <c r="AT162" s="89">
        <f t="shared" si="37"/>
        <v>30.6</v>
      </c>
      <c r="AU162" s="99">
        <f>PriceList[[#This Row],[Цена за кв.м. в CRM]]</f>
        <v>413655.00000000006</v>
      </c>
      <c r="AV162" s="100" t="str">
        <f t="shared" si="38"/>
        <v>Свободно</v>
      </c>
      <c r="AW162" s="99"/>
      <c r="AX162" s="342"/>
      <c r="AZ162" s="353">
        <f>(PriceList[[#This Row],[Цена за кв.м. в сайт]])+$AZ$1</f>
        <v>420155.00000000006</v>
      </c>
      <c r="BA162" s="353">
        <f>AZ162*PriceList[[#This Row],[Площадь, кв.м]]</f>
        <v>12856743.000000002</v>
      </c>
      <c r="BB162" s="346">
        <f>BA162-PriceList[[#This Row],[Стоимость, руб для сбронированием]]</f>
        <v>15300</v>
      </c>
      <c r="BC162" s="14"/>
      <c r="BD162" s="345">
        <f t="shared" si="39"/>
        <v>420200</v>
      </c>
      <c r="BE162" s="353">
        <f>BD162*PriceList[[#This Row],[Площадь, кв.м]]</f>
        <v>12858120</v>
      </c>
      <c r="BF162" s="14"/>
      <c r="BG162" s="345">
        <f>BE162-$BG$1*PriceList[[#This Row],[Площадь, кв.м]]</f>
        <v>12674520</v>
      </c>
      <c r="BH162" s="353">
        <f t="shared" si="40"/>
        <v>183600</v>
      </c>
      <c r="BI162" s="345">
        <f>BG162/PriceList[[#This Row],[Площадь, кв.м]]</f>
        <v>414200</v>
      </c>
      <c r="BJ162" s="355">
        <f t="shared" si="41"/>
        <v>1.4485755673587638E-2</v>
      </c>
      <c r="BL162" s="345"/>
      <c r="BM162" s="353"/>
    </row>
    <row r="163" spans="1:65" ht="14.25" hidden="1" customHeight="1">
      <c r="A163" s="84">
        <v>243</v>
      </c>
      <c r="B163" s="84" t="s">
        <v>330</v>
      </c>
      <c r="C163" s="85">
        <v>243</v>
      </c>
      <c r="D163" s="85" t="s">
        <v>64</v>
      </c>
      <c r="E163" s="86">
        <v>7</v>
      </c>
      <c r="F163" s="84">
        <v>22</v>
      </c>
      <c r="G163" s="87">
        <v>30.39</v>
      </c>
      <c r="H163" s="88" t="s">
        <v>1</v>
      </c>
      <c r="I163" s="88" t="s">
        <v>1</v>
      </c>
      <c r="J163" s="89">
        <v>5.4</v>
      </c>
      <c r="K163" s="89">
        <f t="shared" si="28"/>
        <v>1.62</v>
      </c>
      <c r="L163" s="89">
        <f t="shared" si="29"/>
        <v>24.990000000000002</v>
      </c>
      <c r="M163" s="89">
        <f t="shared" si="30"/>
        <v>26.610000000000003</v>
      </c>
      <c r="N163" s="90" t="s">
        <v>65</v>
      </c>
      <c r="O163" s="90" t="s">
        <v>66</v>
      </c>
      <c r="P163" s="90" t="s">
        <v>67</v>
      </c>
      <c r="Q163" s="91" t="s">
        <v>68</v>
      </c>
      <c r="R163" s="92" t="s">
        <v>116</v>
      </c>
      <c r="S163" s="92" t="s">
        <v>116</v>
      </c>
      <c r="T163" s="93" t="s">
        <v>73</v>
      </c>
      <c r="U163" s="84">
        <v>41</v>
      </c>
      <c r="V163" s="94">
        <f>IFERROR(VLOOKUP(H163,'Коэфф для прайса 1 оч'!$A$3:$C$6,3,0),"")</f>
        <v>327000</v>
      </c>
      <c r="W163" s="91">
        <f>IFERROR(VLOOKUP(E163,'Коэфф для прайса 1 оч'!$A$10:$C$23,3,0),"")</f>
        <v>0.03</v>
      </c>
      <c r="X163" s="116">
        <f>IFERROR(VLOOKUP(N163,'Коэфф для прайса 1 оч'!$E$25:$F$30,2,0),"")</f>
        <v>0.04</v>
      </c>
      <c r="Y163" s="116">
        <f>IFERROR(VLOOKUP(O163,'Коэфф для прайса 1 оч'!$E$32:$F$34,2,0),"")</f>
        <v>0</v>
      </c>
      <c r="Z163" s="116">
        <f>IFERROR(VLOOKUP(P163,'Коэфф для прайса 1 оч'!$E$36:$F$38,2,0),"")</f>
        <v>0.03</v>
      </c>
      <c r="AA163" s="116">
        <f>IFERROR(VLOOKUP(Q163,'Коэфф для прайса 1 оч'!$E$40:$F$43,2,0),"")</f>
        <v>5.0000000000000001E-3</v>
      </c>
      <c r="AB163" s="117">
        <f>IFERROR(VLOOKUP(R163,'Коэфф для прайса 1 оч'!$E$45:$F$59,2,0),"")</f>
        <v>7.0000000000000007E-2</v>
      </c>
      <c r="AC163" s="116">
        <f>IFERROR(VLOOKUP(T163,'Коэфф для прайса 1 оч'!$E$61:$F$67,2,0),"")</f>
        <v>0</v>
      </c>
      <c r="AD163" s="116">
        <f>IFERROR(VLOOKUP(U163,'Коэфф для прайса 1 оч'!$E$69:$F$82,2,0),"")</f>
        <v>-1.4999999999999999E-2</v>
      </c>
      <c r="AE163" s="116">
        <f>IFERROR(VLOOKUP(PriceList[[#This Row],[Корпус]],'Коэфф для прайса 1 оч'!$I$10:$J$15,2,0),"")</f>
        <v>0</v>
      </c>
      <c r="AF163" s="95">
        <f t="shared" si="31"/>
        <v>379320</v>
      </c>
      <c r="AG163" s="96">
        <f t="shared" si="32"/>
        <v>11527534.800000001</v>
      </c>
      <c r="AH163" s="97">
        <v>0</v>
      </c>
      <c r="AI163" s="98">
        <f t="shared" si="33"/>
        <v>379320</v>
      </c>
      <c r="AJ163" s="99">
        <f t="shared" si="34"/>
        <v>11527534.800000001</v>
      </c>
      <c r="AK163" s="84" t="s">
        <v>71</v>
      </c>
      <c r="AL163" s="91">
        <v>0.1</v>
      </c>
      <c r="AM163" s="287">
        <f>PriceList[[#This Row],[ИТОГ Цена за кв.м, руб]]*(1+PriceList[[#This Row],[Максимальная скидка]])</f>
        <v>417252.00000000006</v>
      </c>
      <c r="AN163" s="287">
        <f>PriceList[[#This Row],[Цена за кв.м. в CRM]]*PriceList[[#This Row],[Площадь, кв.м]]</f>
        <v>12680288.280000001</v>
      </c>
      <c r="AO163" s="287">
        <v>6000</v>
      </c>
      <c r="AP163" s="335">
        <f>PriceList[[#This Row],[Цена за кв.м. в CRM]]+PriceList[[#This Row],[Бронь]]</f>
        <v>423252.00000000006</v>
      </c>
      <c r="AQ163" s="335">
        <f>PriceList[[#This Row],[Цена за кв.м. в сайт]]*PriceList[[#This Row],[Площадь, кв.м]]</f>
        <v>12862628.280000001</v>
      </c>
      <c r="AR163" s="84" t="str">
        <f t="shared" si="35"/>
        <v>С1-243</v>
      </c>
      <c r="AS163" s="88" t="str">
        <f t="shared" si="36"/>
        <v>Ст</v>
      </c>
      <c r="AT163" s="89">
        <f t="shared" si="37"/>
        <v>30.39</v>
      </c>
      <c r="AU163" s="99">
        <f>PriceList[[#This Row],[Цена за кв.м. в CRM]]</f>
        <v>417252.00000000006</v>
      </c>
      <c r="AV163" s="100" t="str">
        <f t="shared" si="38"/>
        <v>Резерв</v>
      </c>
      <c r="AW163" s="99"/>
      <c r="AX163" s="342"/>
      <c r="AZ163" s="353">
        <f>(PriceList[[#This Row],[Цена за кв.м. в сайт]])+$AZ$1</f>
        <v>423752.00000000006</v>
      </c>
      <c r="BA163" s="353">
        <f>AZ163*PriceList[[#This Row],[Площадь, кв.м]]</f>
        <v>12877823.280000001</v>
      </c>
      <c r="BB163" s="346">
        <f>BA163-PriceList[[#This Row],[Стоимость, руб для сбронированием]]</f>
        <v>15195</v>
      </c>
      <c r="BC163" s="14"/>
      <c r="BD163" s="345">
        <f t="shared" si="39"/>
        <v>423800</v>
      </c>
      <c r="BE163" s="353">
        <f>BD163*PriceList[[#This Row],[Площадь, кв.м]]</f>
        <v>12879282</v>
      </c>
      <c r="BF163" s="14"/>
      <c r="BG163" s="345">
        <f>BE163-$BG$1*PriceList[[#This Row],[Площадь, кв.м]]</f>
        <v>12696942</v>
      </c>
      <c r="BH163" s="353">
        <f t="shared" si="40"/>
        <v>182340</v>
      </c>
      <c r="BI163" s="345">
        <f>BG163/PriceList[[#This Row],[Площадь, кв.м]]</f>
        <v>417800</v>
      </c>
      <c r="BJ163" s="355">
        <f t="shared" si="41"/>
        <v>1.4360938247965534E-2</v>
      </c>
      <c r="BL163" s="345"/>
      <c r="BM163" s="353"/>
    </row>
    <row r="164" spans="1:65" ht="14.25" hidden="1" customHeight="1">
      <c r="A164" s="84">
        <v>244</v>
      </c>
      <c r="B164" s="84" t="s">
        <v>331</v>
      </c>
      <c r="C164" s="85">
        <v>244</v>
      </c>
      <c r="D164" s="85" t="s">
        <v>64</v>
      </c>
      <c r="E164" s="86">
        <v>7</v>
      </c>
      <c r="F164" s="84">
        <v>23</v>
      </c>
      <c r="G164" s="87">
        <v>30.16</v>
      </c>
      <c r="H164" s="88" t="s">
        <v>1</v>
      </c>
      <c r="I164" s="88" t="s">
        <v>1</v>
      </c>
      <c r="J164" s="89">
        <v>5.18</v>
      </c>
      <c r="K164" s="89">
        <f t="shared" si="28"/>
        <v>1.55</v>
      </c>
      <c r="L164" s="89">
        <f t="shared" si="29"/>
        <v>24.98</v>
      </c>
      <c r="M164" s="89">
        <f t="shared" si="30"/>
        <v>26.53</v>
      </c>
      <c r="N164" s="90" t="s">
        <v>65</v>
      </c>
      <c r="O164" s="90" t="s">
        <v>66</v>
      </c>
      <c r="P164" s="90" t="s">
        <v>67</v>
      </c>
      <c r="Q164" s="91" t="s">
        <v>68</v>
      </c>
      <c r="R164" s="92" t="s">
        <v>116</v>
      </c>
      <c r="S164" s="92" t="s">
        <v>116</v>
      </c>
      <c r="T164" s="93" t="s">
        <v>73</v>
      </c>
      <c r="U164" s="84">
        <v>41</v>
      </c>
      <c r="V164" s="94">
        <f>IFERROR(VLOOKUP(H164,'Коэфф для прайса 1 оч'!$A$3:$C$6,3,0),"")</f>
        <v>327000</v>
      </c>
      <c r="W164" s="91">
        <f>IFERROR(VLOOKUP(E164,'Коэфф для прайса 1 оч'!$A$10:$C$23,3,0),"")</f>
        <v>0.03</v>
      </c>
      <c r="X164" s="116">
        <f>IFERROR(VLOOKUP(N164,'Коэфф для прайса 1 оч'!$E$25:$F$30,2,0),"")</f>
        <v>0.04</v>
      </c>
      <c r="Y164" s="116">
        <f>IFERROR(VLOOKUP(O164,'Коэфф для прайса 1 оч'!$E$32:$F$34,2,0),"")</f>
        <v>0</v>
      </c>
      <c r="Z164" s="116">
        <f>IFERROR(VLOOKUP(P164,'Коэфф для прайса 1 оч'!$E$36:$F$38,2,0),"")</f>
        <v>0.03</v>
      </c>
      <c r="AA164" s="116">
        <f>IFERROR(VLOOKUP(Q164,'Коэфф для прайса 1 оч'!$E$40:$F$43,2,0),"")</f>
        <v>5.0000000000000001E-3</v>
      </c>
      <c r="AB164" s="117">
        <f>IFERROR(VLOOKUP(R164,'Коэфф для прайса 1 оч'!$E$45:$F$59,2,0),"")</f>
        <v>7.0000000000000007E-2</v>
      </c>
      <c r="AC164" s="116">
        <f>IFERROR(VLOOKUP(T164,'Коэфф для прайса 1 оч'!$E$61:$F$67,2,0),"")</f>
        <v>0</v>
      </c>
      <c r="AD164" s="116">
        <f>IFERROR(VLOOKUP(U164,'Коэфф для прайса 1 оч'!$E$69:$F$82,2,0),"")</f>
        <v>-1.4999999999999999E-2</v>
      </c>
      <c r="AE164" s="116">
        <f>IFERROR(VLOOKUP(PriceList[[#This Row],[Корпус]],'Коэфф для прайса 1 оч'!$I$10:$J$15,2,0),"")</f>
        <v>0</v>
      </c>
      <c r="AF164" s="95">
        <f t="shared" si="31"/>
        <v>379320</v>
      </c>
      <c r="AG164" s="96">
        <f t="shared" si="32"/>
        <v>11440291.199999999</v>
      </c>
      <c r="AH164" s="97">
        <v>0</v>
      </c>
      <c r="AI164" s="98">
        <f t="shared" si="33"/>
        <v>379320</v>
      </c>
      <c r="AJ164" s="99">
        <f t="shared" si="34"/>
        <v>11440291.199999999</v>
      </c>
      <c r="AK164" s="84" t="s">
        <v>71</v>
      </c>
      <c r="AL164" s="91">
        <v>0.1</v>
      </c>
      <c r="AM164" s="287">
        <f>PriceList[[#This Row],[ИТОГ Цена за кв.м, руб]]*(1+PriceList[[#This Row],[Максимальная скидка]])</f>
        <v>417252.00000000006</v>
      </c>
      <c r="AN164" s="287">
        <f>PriceList[[#This Row],[Цена за кв.м. в CRM]]*PriceList[[#This Row],[Площадь, кв.м]]</f>
        <v>12584320.320000002</v>
      </c>
      <c r="AO164" s="287">
        <v>6000</v>
      </c>
      <c r="AP164" s="335">
        <f>PriceList[[#This Row],[Цена за кв.м. в CRM]]+PriceList[[#This Row],[Бронь]]</f>
        <v>423252.00000000006</v>
      </c>
      <c r="AQ164" s="335">
        <f>PriceList[[#This Row],[Цена за кв.м. в сайт]]*PriceList[[#This Row],[Площадь, кв.м]]</f>
        <v>12765280.320000002</v>
      </c>
      <c r="AR164" s="84" t="str">
        <f t="shared" si="35"/>
        <v>С1-244</v>
      </c>
      <c r="AS164" s="88" t="str">
        <f t="shared" si="36"/>
        <v>Ст</v>
      </c>
      <c r="AT164" s="89">
        <f t="shared" si="37"/>
        <v>30.16</v>
      </c>
      <c r="AU164" s="99">
        <f>PriceList[[#This Row],[Цена за кв.м. в CRM]]</f>
        <v>417252.00000000006</v>
      </c>
      <c r="AV164" s="100" t="str">
        <f t="shared" si="38"/>
        <v>Резерв</v>
      </c>
      <c r="AW164" s="99"/>
      <c r="AX164" s="342"/>
      <c r="AZ164" s="353">
        <f>(PriceList[[#This Row],[Цена за кв.м. в сайт]])+$AZ$1</f>
        <v>423752.00000000006</v>
      </c>
      <c r="BA164" s="353">
        <f>AZ164*PriceList[[#This Row],[Площадь, кв.м]]</f>
        <v>12780360.320000002</v>
      </c>
      <c r="BB164" s="346">
        <f>BA164-PriceList[[#This Row],[Стоимость, руб для сбронированием]]</f>
        <v>15080</v>
      </c>
      <c r="BC164" s="14"/>
      <c r="BD164" s="345">
        <f t="shared" si="39"/>
        <v>423800</v>
      </c>
      <c r="BE164" s="353">
        <f>BD164*PriceList[[#This Row],[Площадь, кв.м]]</f>
        <v>12781808</v>
      </c>
      <c r="BF164" s="14"/>
      <c r="BG164" s="345">
        <f>BE164-$BG$1*PriceList[[#This Row],[Площадь, кв.м]]</f>
        <v>12600848</v>
      </c>
      <c r="BH164" s="353">
        <f t="shared" si="40"/>
        <v>180960</v>
      </c>
      <c r="BI164" s="345">
        <f>BG164/PriceList[[#This Row],[Площадь, кв.м]]</f>
        <v>417800</v>
      </c>
      <c r="BJ164" s="355">
        <f t="shared" si="41"/>
        <v>1.4360938247965534E-2</v>
      </c>
      <c r="BL164" s="345"/>
      <c r="BM164" s="353"/>
    </row>
    <row r="165" spans="1:65" ht="14.25" hidden="1" customHeight="1">
      <c r="A165" s="84">
        <v>245</v>
      </c>
      <c r="B165" s="84" t="s">
        <v>332</v>
      </c>
      <c r="C165" s="85">
        <v>245</v>
      </c>
      <c r="D165" s="85" t="s">
        <v>64</v>
      </c>
      <c r="E165" s="86">
        <v>7</v>
      </c>
      <c r="F165" s="84">
        <v>24</v>
      </c>
      <c r="G165" s="87">
        <v>29.7</v>
      </c>
      <c r="H165" s="88" t="s">
        <v>1</v>
      </c>
      <c r="I165" s="88" t="s">
        <v>1</v>
      </c>
      <c r="J165" s="89">
        <v>4.96</v>
      </c>
      <c r="K165" s="89">
        <f t="shared" si="28"/>
        <v>1.49</v>
      </c>
      <c r="L165" s="89">
        <f t="shared" si="29"/>
        <v>24.74</v>
      </c>
      <c r="M165" s="89">
        <f t="shared" si="30"/>
        <v>26.229999999999997</v>
      </c>
      <c r="N165" s="90" t="s">
        <v>65</v>
      </c>
      <c r="O165" s="90" t="s">
        <v>66</v>
      </c>
      <c r="P165" s="90" t="s">
        <v>67</v>
      </c>
      <c r="Q165" s="91" t="s">
        <v>68</v>
      </c>
      <c r="R165" s="92" t="s">
        <v>116</v>
      </c>
      <c r="S165" s="92" t="s">
        <v>116</v>
      </c>
      <c r="T165" s="93" t="s">
        <v>73</v>
      </c>
      <c r="U165" s="84">
        <v>41</v>
      </c>
      <c r="V165" s="94">
        <f>IFERROR(VLOOKUP(H165,'Коэфф для прайса 1 оч'!$A$3:$C$6,3,0),"")</f>
        <v>327000</v>
      </c>
      <c r="W165" s="91">
        <f>IFERROR(VLOOKUP(E165,'Коэфф для прайса 1 оч'!$A$10:$C$23,3,0),"")</f>
        <v>0.03</v>
      </c>
      <c r="X165" s="116">
        <f>IFERROR(VLOOKUP(N165,'Коэфф для прайса 1 оч'!$E$25:$F$30,2,0),"")</f>
        <v>0.04</v>
      </c>
      <c r="Y165" s="116">
        <f>IFERROR(VLOOKUP(O165,'Коэфф для прайса 1 оч'!$E$32:$F$34,2,0),"")</f>
        <v>0</v>
      </c>
      <c r="Z165" s="116">
        <f>IFERROR(VLOOKUP(P165,'Коэфф для прайса 1 оч'!$E$36:$F$38,2,0),"")</f>
        <v>0.03</v>
      </c>
      <c r="AA165" s="116">
        <f>IFERROR(VLOOKUP(Q165,'Коэфф для прайса 1 оч'!$E$40:$F$43,2,0),"")</f>
        <v>5.0000000000000001E-3</v>
      </c>
      <c r="AB165" s="117">
        <f>IFERROR(VLOOKUP(R165,'Коэфф для прайса 1 оч'!$E$45:$F$59,2,0),"")</f>
        <v>7.0000000000000007E-2</v>
      </c>
      <c r="AC165" s="116">
        <f>IFERROR(VLOOKUP(T165,'Коэфф для прайса 1 оч'!$E$61:$F$67,2,0),"")</f>
        <v>0</v>
      </c>
      <c r="AD165" s="116">
        <f>IFERROR(VLOOKUP(U165,'Коэфф для прайса 1 оч'!$E$69:$F$82,2,0),"")</f>
        <v>-1.4999999999999999E-2</v>
      </c>
      <c r="AE165" s="116">
        <f>IFERROR(VLOOKUP(PriceList[[#This Row],[Корпус]],'Коэфф для прайса 1 оч'!$I$10:$J$15,2,0),"")</f>
        <v>0</v>
      </c>
      <c r="AF165" s="95">
        <f t="shared" si="31"/>
        <v>379320</v>
      </c>
      <c r="AG165" s="96">
        <f t="shared" si="32"/>
        <v>11265804</v>
      </c>
      <c r="AH165" s="97">
        <v>0</v>
      </c>
      <c r="AI165" s="98">
        <f t="shared" si="33"/>
        <v>379320</v>
      </c>
      <c r="AJ165" s="99">
        <f t="shared" si="34"/>
        <v>11265804</v>
      </c>
      <c r="AK165" s="84" t="s">
        <v>71</v>
      </c>
      <c r="AL165" s="91">
        <v>0.1</v>
      </c>
      <c r="AM165" s="287">
        <f>PriceList[[#This Row],[ИТОГ Цена за кв.м, руб]]*(1+PriceList[[#This Row],[Максимальная скидка]])</f>
        <v>417252.00000000006</v>
      </c>
      <c r="AN165" s="287">
        <f>PriceList[[#This Row],[Цена за кв.м. в CRM]]*PriceList[[#This Row],[Площадь, кв.м]]</f>
        <v>12392384.400000002</v>
      </c>
      <c r="AO165" s="287">
        <v>6000</v>
      </c>
      <c r="AP165" s="335">
        <f>PriceList[[#This Row],[Цена за кв.м. в CRM]]+PriceList[[#This Row],[Бронь]]</f>
        <v>423252.00000000006</v>
      </c>
      <c r="AQ165" s="335">
        <f>PriceList[[#This Row],[Цена за кв.м. в сайт]]*PriceList[[#This Row],[Площадь, кв.м]]</f>
        <v>12570584.400000002</v>
      </c>
      <c r="AR165" s="84" t="str">
        <f t="shared" si="35"/>
        <v>С1-245</v>
      </c>
      <c r="AS165" s="88" t="str">
        <f t="shared" si="36"/>
        <v>Ст</v>
      </c>
      <c r="AT165" s="89">
        <f t="shared" si="37"/>
        <v>29.7</v>
      </c>
      <c r="AU165" s="99">
        <f>PriceList[[#This Row],[Цена за кв.м. в CRM]]</f>
        <v>417252.00000000006</v>
      </c>
      <c r="AV165" s="100" t="str">
        <f t="shared" si="38"/>
        <v>Резерв</v>
      </c>
      <c r="AW165" s="99"/>
      <c r="AX165" s="342"/>
      <c r="AZ165" s="353">
        <f>(PriceList[[#This Row],[Цена за кв.м. в сайт]])+$AZ$1</f>
        <v>423752.00000000006</v>
      </c>
      <c r="BA165" s="353">
        <f>AZ165*PriceList[[#This Row],[Площадь, кв.м]]</f>
        <v>12585434.400000002</v>
      </c>
      <c r="BB165" s="346">
        <f>BA165-PriceList[[#This Row],[Стоимость, руб для сбронированием]]</f>
        <v>14850</v>
      </c>
      <c r="BC165" s="14"/>
      <c r="BD165" s="345">
        <f t="shared" si="39"/>
        <v>423800</v>
      </c>
      <c r="BE165" s="353">
        <f>BD165*PriceList[[#This Row],[Площадь, кв.м]]</f>
        <v>12586860</v>
      </c>
      <c r="BF165" s="14"/>
      <c r="BG165" s="345">
        <f>BE165-$BG$1*PriceList[[#This Row],[Площадь, кв.м]]</f>
        <v>12408660</v>
      </c>
      <c r="BH165" s="353">
        <f t="shared" si="40"/>
        <v>178200</v>
      </c>
      <c r="BI165" s="345">
        <f>BG165/PriceList[[#This Row],[Площадь, кв.м]]</f>
        <v>417800</v>
      </c>
      <c r="BJ165" s="355">
        <f t="shared" si="41"/>
        <v>1.4360938247965534E-2</v>
      </c>
      <c r="BL165" s="345"/>
      <c r="BM165" s="353"/>
    </row>
    <row r="166" spans="1:65" ht="14.25" hidden="1" customHeight="1">
      <c r="A166" s="84">
        <v>246</v>
      </c>
      <c r="B166" s="84" t="s">
        <v>333</v>
      </c>
      <c r="C166" s="85">
        <v>246</v>
      </c>
      <c r="D166" s="85" t="s">
        <v>64</v>
      </c>
      <c r="E166" s="86">
        <v>7</v>
      </c>
      <c r="F166" s="84">
        <v>25</v>
      </c>
      <c r="G166" s="87">
        <v>29.32</v>
      </c>
      <c r="H166" s="88" t="s">
        <v>1</v>
      </c>
      <c r="I166" s="88" t="s">
        <v>1</v>
      </c>
      <c r="J166" s="89">
        <v>4.58</v>
      </c>
      <c r="K166" s="89">
        <f t="shared" si="28"/>
        <v>1.37</v>
      </c>
      <c r="L166" s="89">
        <f t="shared" si="29"/>
        <v>24.740000000000002</v>
      </c>
      <c r="M166" s="89">
        <f t="shared" si="30"/>
        <v>26.110000000000003</v>
      </c>
      <c r="N166" s="90" t="s">
        <v>65</v>
      </c>
      <c r="O166" s="90" t="s">
        <v>66</v>
      </c>
      <c r="P166" s="90" t="s">
        <v>67</v>
      </c>
      <c r="Q166" s="91" t="s">
        <v>68</v>
      </c>
      <c r="R166" s="92" t="s">
        <v>116</v>
      </c>
      <c r="S166" s="92" t="s">
        <v>116</v>
      </c>
      <c r="T166" s="93" t="s">
        <v>73</v>
      </c>
      <c r="U166" s="84">
        <v>41</v>
      </c>
      <c r="V166" s="94">
        <f>IFERROR(VLOOKUP(H166,'Коэфф для прайса 1 оч'!$A$3:$C$6,3,0),"")</f>
        <v>327000</v>
      </c>
      <c r="W166" s="91">
        <f>IFERROR(VLOOKUP(E166,'Коэфф для прайса 1 оч'!$A$10:$C$23,3,0),"")</f>
        <v>0.03</v>
      </c>
      <c r="X166" s="116">
        <f>IFERROR(VLOOKUP(N166,'Коэфф для прайса 1 оч'!$E$25:$F$30,2,0),"")</f>
        <v>0.04</v>
      </c>
      <c r="Y166" s="116">
        <f>IFERROR(VLOOKUP(O166,'Коэфф для прайса 1 оч'!$E$32:$F$34,2,0),"")</f>
        <v>0</v>
      </c>
      <c r="Z166" s="116">
        <f>IFERROR(VLOOKUP(P166,'Коэфф для прайса 1 оч'!$E$36:$F$38,2,0),"")</f>
        <v>0.03</v>
      </c>
      <c r="AA166" s="116">
        <f>IFERROR(VLOOKUP(Q166,'Коэфф для прайса 1 оч'!$E$40:$F$43,2,0),"")</f>
        <v>5.0000000000000001E-3</v>
      </c>
      <c r="AB166" s="117">
        <f>IFERROR(VLOOKUP(R166,'Коэфф для прайса 1 оч'!$E$45:$F$59,2,0),"")</f>
        <v>7.0000000000000007E-2</v>
      </c>
      <c r="AC166" s="116">
        <f>IFERROR(VLOOKUP(T166,'Коэфф для прайса 1 оч'!$E$61:$F$67,2,0),"")</f>
        <v>0</v>
      </c>
      <c r="AD166" s="116">
        <f>IFERROR(VLOOKUP(U166,'Коэфф для прайса 1 оч'!$E$69:$F$82,2,0),"")</f>
        <v>-1.4999999999999999E-2</v>
      </c>
      <c r="AE166" s="116">
        <f>IFERROR(VLOOKUP(PriceList[[#This Row],[Корпус]],'Коэфф для прайса 1 оч'!$I$10:$J$15,2,0),"")</f>
        <v>0</v>
      </c>
      <c r="AF166" s="95">
        <f t="shared" si="31"/>
        <v>379320</v>
      </c>
      <c r="AG166" s="96">
        <f t="shared" si="32"/>
        <v>11121662.4</v>
      </c>
      <c r="AH166" s="97">
        <v>0</v>
      </c>
      <c r="AI166" s="98">
        <f t="shared" si="33"/>
        <v>379320</v>
      </c>
      <c r="AJ166" s="99">
        <f t="shared" si="34"/>
        <v>11121662.4</v>
      </c>
      <c r="AK166" s="84" t="s">
        <v>71</v>
      </c>
      <c r="AL166" s="91">
        <v>0.1</v>
      </c>
      <c r="AM166" s="287">
        <f>PriceList[[#This Row],[ИТОГ Цена за кв.м, руб]]*(1+PriceList[[#This Row],[Максимальная скидка]])</f>
        <v>417252.00000000006</v>
      </c>
      <c r="AN166" s="287">
        <f>PriceList[[#This Row],[Цена за кв.м. в CRM]]*PriceList[[#This Row],[Площадь, кв.м]]</f>
        <v>12233828.640000002</v>
      </c>
      <c r="AO166" s="287">
        <v>6000</v>
      </c>
      <c r="AP166" s="335">
        <f>PriceList[[#This Row],[Цена за кв.м. в CRM]]+PriceList[[#This Row],[Бронь]]</f>
        <v>423252.00000000006</v>
      </c>
      <c r="AQ166" s="335">
        <f>PriceList[[#This Row],[Цена за кв.м. в сайт]]*PriceList[[#This Row],[Площадь, кв.м]]</f>
        <v>12409748.640000002</v>
      </c>
      <c r="AR166" s="84" t="str">
        <f t="shared" si="35"/>
        <v>С1-246</v>
      </c>
      <c r="AS166" s="88" t="str">
        <f t="shared" si="36"/>
        <v>Ст</v>
      </c>
      <c r="AT166" s="89">
        <f t="shared" si="37"/>
        <v>29.32</v>
      </c>
      <c r="AU166" s="99">
        <f>PriceList[[#This Row],[Цена за кв.м. в CRM]]</f>
        <v>417252.00000000006</v>
      </c>
      <c r="AV166" s="100" t="str">
        <f t="shared" si="38"/>
        <v>Резерв</v>
      </c>
      <c r="AW166" s="99"/>
      <c r="AX166" s="342"/>
      <c r="AZ166" s="353">
        <f>(PriceList[[#This Row],[Цена за кв.м. в сайт]])+$AZ$1</f>
        <v>423752.00000000006</v>
      </c>
      <c r="BA166" s="353">
        <f>AZ166*PriceList[[#This Row],[Площадь, кв.м]]</f>
        <v>12424408.640000002</v>
      </c>
      <c r="BB166" s="346">
        <f>BA166-PriceList[[#This Row],[Стоимость, руб для сбронированием]]</f>
        <v>14660</v>
      </c>
      <c r="BC166" s="14"/>
      <c r="BD166" s="345">
        <f t="shared" si="39"/>
        <v>423800</v>
      </c>
      <c r="BE166" s="353">
        <f>BD166*PriceList[[#This Row],[Площадь, кв.м]]</f>
        <v>12425816</v>
      </c>
      <c r="BF166" s="14"/>
      <c r="BG166" s="345">
        <f>BE166-$BG$1*PriceList[[#This Row],[Площадь, кв.м]]</f>
        <v>12249896</v>
      </c>
      <c r="BH166" s="353">
        <f t="shared" si="40"/>
        <v>175920</v>
      </c>
      <c r="BI166" s="345">
        <f>BG166/PriceList[[#This Row],[Площадь, кв.м]]</f>
        <v>417800</v>
      </c>
      <c r="BJ166" s="355">
        <f t="shared" si="41"/>
        <v>1.4360938247965534E-2</v>
      </c>
      <c r="BL166" s="345"/>
      <c r="BM166" s="353"/>
    </row>
    <row r="167" spans="1:65" ht="14.25" hidden="1" customHeight="1">
      <c r="A167" s="84">
        <v>247</v>
      </c>
      <c r="B167" s="84" t="s">
        <v>334</v>
      </c>
      <c r="C167" s="85">
        <v>247</v>
      </c>
      <c r="D167" s="85" t="s">
        <v>64</v>
      </c>
      <c r="E167" s="86">
        <v>7</v>
      </c>
      <c r="F167" s="84">
        <v>26</v>
      </c>
      <c r="G167" s="87">
        <v>53.41</v>
      </c>
      <c r="H167" s="88" t="s">
        <v>2</v>
      </c>
      <c r="I167" s="88" t="s">
        <v>19</v>
      </c>
      <c r="J167" s="89">
        <v>4.76</v>
      </c>
      <c r="K167" s="89">
        <f t="shared" si="28"/>
        <v>1.43</v>
      </c>
      <c r="L167" s="89">
        <f t="shared" si="29"/>
        <v>48.65</v>
      </c>
      <c r="M167" s="89">
        <f t="shared" si="30"/>
        <v>50.08</v>
      </c>
      <c r="N167" s="90" t="s">
        <v>82</v>
      </c>
      <c r="O167" s="90" t="s">
        <v>66</v>
      </c>
      <c r="P167" s="90" t="s">
        <v>67</v>
      </c>
      <c r="Q167" s="91" t="s">
        <v>94</v>
      </c>
      <c r="R167" s="92" t="s">
        <v>116</v>
      </c>
      <c r="S167" s="92" t="s">
        <v>116</v>
      </c>
      <c r="T167" s="93" t="s">
        <v>73</v>
      </c>
      <c r="U167" s="84">
        <v>41</v>
      </c>
      <c r="V167" s="94">
        <f>IFERROR(VLOOKUP(H167,'Коэфф для прайса 1 оч'!$A$3:$C$6,3,0),"")</f>
        <v>313920</v>
      </c>
      <c r="W167" s="91">
        <f>IFERROR(VLOOKUP(E167,'Коэфф для прайса 1 оч'!$A$10:$C$23,3,0),"")</f>
        <v>0.03</v>
      </c>
      <c r="X167" s="116">
        <f>IFERROR(VLOOKUP(N167,'Коэфф для прайса 1 оч'!$E$25:$F$30,2,0),"")</f>
        <v>-0.01</v>
      </c>
      <c r="Y167" s="116">
        <f>IFERROR(VLOOKUP(O167,'Коэфф для прайса 1 оч'!$E$32:$F$34,2,0),"")</f>
        <v>0</v>
      </c>
      <c r="Z167" s="116">
        <f>IFERROR(VLOOKUP(P167,'Коэфф для прайса 1 оч'!$E$36:$F$38,2,0),"")</f>
        <v>0.03</v>
      </c>
      <c r="AA167" s="116">
        <f>IFERROR(VLOOKUP(Q167,'Коэфф для прайса 1 оч'!$E$40:$F$43,2,0),"")</f>
        <v>0</v>
      </c>
      <c r="AB167" s="117">
        <f>IFERROR(VLOOKUP(R167,'Коэфф для прайса 1 оч'!$E$45:$F$59,2,0),"")</f>
        <v>7.0000000000000007E-2</v>
      </c>
      <c r="AC167" s="116">
        <f>IFERROR(VLOOKUP(T167,'Коэфф для прайса 1 оч'!$E$61:$F$67,2,0),"")</f>
        <v>0</v>
      </c>
      <c r="AD167" s="116">
        <f>IFERROR(VLOOKUP(U167,'Коэфф для прайса 1 оч'!$E$69:$F$82,2,0),"")</f>
        <v>-1.4999999999999999E-2</v>
      </c>
      <c r="AE167" s="116">
        <f>IFERROR(VLOOKUP(PriceList[[#This Row],[Корпус]],'Коэфф для прайса 1 оч'!$I$10:$J$15,2,0),"")</f>
        <v>0</v>
      </c>
      <c r="AF167" s="95">
        <f t="shared" si="31"/>
        <v>346881.6</v>
      </c>
      <c r="AG167" s="96">
        <f t="shared" si="32"/>
        <v>18526946.255999997</v>
      </c>
      <c r="AH167" s="97">
        <v>0</v>
      </c>
      <c r="AI167" s="98">
        <f t="shared" si="33"/>
        <v>346881.6</v>
      </c>
      <c r="AJ167" s="99">
        <f t="shared" si="34"/>
        <v>18526946.255999997</v>
      </c>
      <c r="AK167" s="84" t="s">
        <v>1250</v>
      </c>
      <c r="AL167" s="91">
        <v>0.1</v>
      </c>
      <c r="AM167" s="287">
        <f>PriceList[[#This Row],[ИТОГ Цена за кв.м, руб]]*(1+PriceList[[#This Row],[Максимальная скидка]])</f>
        <v>381569.76</v>
      </c>
      <c r="AN167" s="287">
        <f>PriceList[[#This Row],[Цена за кв.м. в CRM]]*PriceList[[#This Row],[Площадь, кв.м]]</f>
        <v>20379640.8816</v>
      </c>
      <c r="AO167" s="287">
        <v>6000</v>
      </c>
      <c r="AP167" s="335">
        <f>PriceList[[#This Row],[Цена за кв.м. в CRM]]+PriceList[[#This Row],[Бронь]]</f>
        <v>387569.76</v>
      </c>
      <c r="AQ167" s="335">
        <f>PriceList[[#This Row],[Цена за кв.м. в сайт]]*PriceList[[#This Row],[Площадь, кв.м]]</f>
        <v>20700100.8816</v>
      </c>
      <c r="AR167" s="84" t="str">
        <f t="shared" si="35"/>
        <v>С1-247</v>
      </c>
      <c r="AS167" s="88" t="str">
        <f t="shared" si="36"/>
        <v>1К</v>
      </c>
      <c r="AT167" s="89">
        <f t="shared" si="37"/>
        <v>53.41</v>
      </c>
      <c r="AU167" s="99">
        <f>PriceList[[#This Row],[Цена за кв.м. в CRM]]</f>
        <v>381569.76</v>
      </c>
      <c r="AV167" s="100" t="str">
        <f t="shared" si="38"/>
        <v>Продано</v>
      </c>
      <c r="AW167" s="99"/>
      <c r="AX167" s="342"/>
      <c r="AZ167" s="353">
        <f>(PriceList[[#This Row],[Цена за кв.м. в сайт]])+$AZ$1</f>
        <v>388069.76</v>
      </c>
      <c r="BA167" s="353">
        <f>AZ167*PriceList[[#This Row],[Площадь, кв.м]]</f>
        <v>20726805.8816</v>
      </c>
      <c r="BB167" s="346">
        <f>BA167-PriceList[[#This Row],[Стоимость, руб для сбронированием]]</f>
        <v>26705</v>
      </c>
      <c r="BC167" s="14"/>
      <c r="BD167" s="345">
        <f t="shared" si="39"/>
        <v>388100</v>
      </c>
      <c r="BE167" s="353">
        <f>BD167*PriceList[[#This Row],[Площадь, кв.м]]</f>
        <v>20728421</v>
      </c>
      <c r="BF167" s="14"/>
      <c r="BG167" s="345">
        <f>BE167-$BG$1*PriceList[[#This Row],[Площадь, кв.м]]</f>
        <v>20407961</v>
      </c>
      <c r="BH167" s="353">
        <f t="shared" si="40"/>
        <v>320460</v>
      </c>
      <c r="BI167" s="345">
        <f>BG167/PriceList[[#This Row],[Площадь, кв.м]]</f>
        <v>382100</v>
      </c>
      <c r="BJ167" s="355">
        <f t="shared" si="41"/>
        <v>1.5702695629416383E-2</v>
      </c>
      <c r="BL167" s="345"/>
      <c r="BM167" s="353"/>
    </row>
    <row r="168" spans="1:65" ht="14.25" hidden="1" customHeight="1">
      <c r="A168" s="84">
        <v>248</v>
      </c>
      <c r="B168" s="84" t="s">
        <v>335</v>
      </c>
      <c r="C168" s="85">
        <v>248</v>
      </c>
      <c r="D168" s="85" t="s">
        <v>64</v>
      </c>
      <c r="E168" s="86">
        <v>7</v>
      </c>
      <c r="F168" s="84">
        <v>27</v>
      </c>
      <c r="G168" s="87">
        <v>29.23</v>
      </c>
      <c r="H168" s="88" t="s">
        <v>1</v>
      </c>
      <c r="I168" s="88" t="s">
        <v>1</v>
      </c>
      <c r="J168" s="89">
        <v>4.25</v>
      </c>
      <c r="K168" s="89">
        <f t="shared" si="28"/>
        <v>1.28</v>
      </c>
      <c r="L168" s="89">
        <f t="shared" si="29"/>
        <v>24.98</v>
      </c>
      <c r="M168" s="89">
        <f t="shared" si="30"/>
        <v>26.26</v>
      </c>
      <c r="N168" s="90" t="s">
        <v>65</v>
      </c>
      <c r="O168" s="90" t="s">
        <v>66</v>
      </c>
      <c r="P168" s="90" t="s">
        <v>67</v>
      </c>
      <c r="Q168" s="91" t="s">
        <v>94</v>
      </c>
      <c r="R168" s="92" t="s">
        <v>116</v>
      </c>
      <c r="S168" s="92" t="s">
        <v>116</v>
      </c>
      <c r="T168" s="93" t="s">
        <v>73</v>
      </c>
      <c r="U168" s="84">
        <v>41</v>
      </c>
      <c r="V168" s="94">
        <f>IFERROR(VLOOKUP(H168,'Коэфф для прайса 1 оч'!$A$3:$C$6,3,0),"")</f>
        <v>327000</v>
      </c>
      <c r="W168" s="91">
        <f>IFERROR(VLOOKUP(E168,'Коэфф для прайса 1 оч'!$A$10:$C$23,3,0),"")</f>
        <v>0.03</v>
      </c>
      <c r="X168" s="116">
        <f>IFERROR(VLOOKUP(N168,'Коэфф для прайса 1 оч'!$E$25:$F$30,2,0),"")</f>
        <v>0.04</v>
      </c>
      <c r="Y168" s="116">
        <f>IFERROR(VLOOKUP(O168,'Коэфф для прайса 1 оч'!$E$32:$F$34,2,0),"")</f>
        <v>0</v>
      </c>
      <c r="Z168" s="116">
        <f>IFERROR(VLOOKUP(P168,'Коэфф для прайса 1 оч'!$E$36:$F$38,2,0),"")</f>
        <v>0.03</v>
      </c>
      <c r="AA168" s="116">
        <f>IFERROR(VLOOKUP(Q168,'Коэфф для прайса 1 оч'!$E$40:$F$43,2,0),"")</f>
        <v>0</v>
      </c>
      <c r="AB168" s="117">
        <f>IFERROR(VLOOKUP(R168,'Коэфф для прайса 1 оч'!$E$45:$F$59,2,0),"")</f>
        <v>7.0000000000000007E-2</v>
      </c>
      <c r="AC168" s="116">
        <f>IFERROR(VLOOKUP(T168,'Коэфф для прайса 1 оч'!$E$61:$F$67,2,0),"")</f>
        <v>0</v>
      </c>
      <c r="AD168" s="116">
        <f>IFERROR(VLOOKUP(U168,'Коэфф для прайса 1 оч'!$E$69:$F$82,2,0),"")</f>
        <v>-1.4999999999999999E-2</v>
      </c>
      <c r="AE168" s="116">
        <f>IFERROR(VLOOKUP(PriceList[[#This Row],[Корпус]],'Коэфф для прайса 1 оч'!$I$10:$J$15,2,0),"")</f>
        <v>0</v>
      </c>
      <c r="AF168" s="95">
        <f t="shared" si="31"/>
        <v>377685</v>
      </c>
      <c r="AG168" s="96">
        <f t="shared" si="32"/>
        <v>11039732.550000001</v>
      </c>
      <c r="AH168" s="97">
        <v>0</v>
      </c>
      <c r="AI168" s="98">
        <f t="shared" si="33"/>
        <v>377685</v>
      </c>
      <c r="AJ168" s="99">
        <f t="shared" si="34"/>
        <v>11039732.550000001</v>
      </c>
      <c r="AK168" s="84" t="s">
        <v>71</v>
      </c>
      <c r="AL168" s="91">
        <v>0.1</v>
      </c>
      <c r="AM168" s="287">
        <f>PriceList[[#This Row],[ИТОГ Цена за кв.м, руб]]*(1+PriceList[[#This Row],[Максимальная скидка]])</f>
        <v>415453.50000000006</v>
      </c>
      <c r="AN168" s="287">
        <f>PriceList[[#This Row],[Цена за кв.м. в CRM]]*PriceList[[#This Row],[Площадь, кв.м]]</f>
        <v>12143705.805000002</v>
      </c>
      <c r="AO168" s="287">
        <v>6000</v>
      </c>
      <c r="AP168" s="335">
        <f>PriceList[[#This Row],[Цена за кв.м. в CRM]]+PriceList[[#This Row],[Бронь]]</f>
        <v>421453.50000000006</v>
      </c>
      <c r="AQ168" s="335">
        <f>PriceList[[#This Row],[Цена за кв.м. в сайт]]*PriceList[[#This Row],[Площадь, кв.м]]</f>
        <v>12319085.805000002</v>
      </c>
      <c r="AR168" s="84" t="str">
        <f t="shared" si="35"/>
        <v>С1-248</v>
      </c>
      <c r="AS168" s="88" t="str">
        <f t="shared" si="36"/>
        <v>Ст</v>
      </c>
      <c r="AT168" s="89">
        <f t="shared" si="37"/>
        <v>29.23</v>
      </c>
      <c r="AU168" s="99">
        <f>PriceList[[#This Row],[Цена за кв.м. в CRM]]</f>
        <v>415453.50000000006</v>
      </c>
      <c r="AV168" s="100" t="str">
        <f t="shared" si="38"/>
        <v>Резерв</v>
      </c>
      <c r="AW168" s="99"/>
      <c r="AX168" s="342"/>
      <c r="AZ168" s="353">
        <f>(PriceList[[#This Row],[Цена за кв.м. в сайт]])+$AZ$1</f>
        <v>421953.50000000006</v>
      </c>
      <c r="BA168" s="353">
        <f>AZ168*PriceList[[#This Row],[Площадь, кв.м]]</f>
        <v>12333700.805000002</v>
      </c>
      <c r="BB168" s="346">
        <f>BA168-PriceList[[#This Row],[Стоимость, руб для сбронированием]]</f>
        <v>14615</v>
      </c>
      <c r="BC168" s="14"/>
      <c r="BD168" s="345">
        <f t="shared" si="39"/>
        <v>422000</v>
      </c>
      <c r="BE168" s="353">
        <f>BD168*PriceList[[#This Row],[Площадь, кв.м]]</f>
        <v>12335060</v>
      </c>
      <c r="BF168" s="14"/>
      <c r="BG168" s="345">
        <f>BE168-$BG$1*PriceList[[#This Row],[Площадь, кв.м]]</f>
        <v>12159680</v>
      </c>
      <c r="BH168" s="353">
        <f t="shared" si="40"/>
        <v>175380</v>
      </c>
      <c r="BI168" s="345">
        <f>BG168/PriceList[[#This Row],[Площадь, кв.м]]</f>
        <v>416000</v>
      </c>
      <c r="BJ168" s="355">
        <f t="shared" si="41"/>
        <v>1.4423076923076924E-2</v>
      </c>
      <c r="BL168" s="345"/>
      <c r="BM168" s="353"/>
    </row>
    <row r="169" spans="1:65" ht="14.25" hidden="1" customHeight="1">
      <c r="A169" s="84">
        <v>249</v>
      </c>
      <c r="B169" s="84" t="s">
        <v>336</v>
      </c>
      <c r="C169" s="85">
        <v>249</v>
      </c>
      <c r="D169" s="85" t="s">
        <v>64</v>
      </c>
      <c r="E169" s="86">
        <v>7</v>
      </c>
      <c r="F169" s="84">
        <v>28</v>
      </c>
      <c r="G169" s="87">
        <v>29.24</v>
      </c>
      <c r="H169" s="88" t="s">
        <v>1</v>
      </c>
      <c r="I169" s="88" t="s">
        <v>1</v>
      </c>
      <c r="J169" s="89">
        <v>4.25</v>
      </c>
      <c r="K169" s="89">
        <f t="shared" si="28"/>
        <v>1.28</v>
      </c>
      <c r="L169" s="89">
        <f t="shared" si="29"/>
        <v>24.99</v>
      </c>
      <c r="M169" s="89">
        <f t="shared" si="30"/>
        <v>26.27</v>
      </c>
      <c r="N169" s="90" t="s">
        <v>65</v>
      </c>
      <c r="O169" s="90" t="s">
        <v>66</v>
      </c>
      <c r="P169" s="90" t="s">
        <v>67</v>
      </c>
      <c r="Q169" s="91" t="s">
        <v>94</v>
      </c>
      <c r="R169" s="92" t="s">
        <v>116</v>
      </c>
      <c r="S169" s="92" t="s">
        <v>116</v>
      </c>
      <c r="T169" s="93" t="s">
        <v>73</v>
      </c>
      <c r="U169" s="84">
        <v>41</v>
      </c>
      <c r="V169" s="94">
        <f>IFERROR(VLOOKUP(H169,'Коэфф для прайса 1 оч'!$A$3:$C$6,3,0),"")</f>
        <v>327000</v>
      </c>
      <c r="W169" s="91">
        <f>IFERROR(VLOOKUP(E169,'Коэфф для прайса 1 оч'!$A$10:$C$23,3,0),"")</f>
        <v>0.03</v>
      </c>
      <c r="X169" s="116">
        <f>IFERROR(VLOOKUP(N169,'Коэфф для прайса 1 оч'!$E$25:$F$30,2,0),"")</f>
        <v>0.04</v>
      </c>
      <c r="Y169" s="116">
        <f>IFERROR(VLOOKUP(O169,'Коэфф для прайса 1 оч'!$E$32:$F$34,2,0),"")</f>
        <v>0</v>
      </c>
      <c r="Z169" s="116">
        <f>IFERROR(VLOOKUP(P169,'Коэфф для прайса 1 оч'!$E$36:$F$38,2,0),"")</f>
        <v>0.03</v>
      </c>
      <c r="AA169" s="116">
        <f>IFERROR(VLOOKUP(Q169,'Коэфф для прайса 1 оч'!$E$40:$F$43,2,0),"")</f>
        <v>0</v>
      </c>
      <c r="AB169" s="117">
        <f>IFERROR(VLOOKUP(R169,'Коэфф для прайса 1 оч'!$E$45:$F$59,2,0),"")</f>
        <v>7.0000000000000007E-2</v>
      </c>
      <c r="AC169" s="116">
        <f>IFERROR(VLOOKUP(T169,'Коэфф для прайса 1 оч'!$E$61:$F$67,2,0),"")</f>
        <v>0</v>
      </c>
      <c r="AD169" s="116">
        <f>IFERROR(VLOOKUP(U169,'Коэфф для прайса 1 оч'!$E$69:$F$82,2,0),"")</f>
        <v>-1.4999999999999999E-2</v>
      </c>
      <c r="AE169" s="116">
        <f>IFERROR(VLOOKUP(PriceList[[#This Row],[Корпус]],'Коэфф для прайса 1 оч'!$I$10:$J$15,2,0),"")</f>
        <v>0</v>
      </c>
      <c r="AF169" s="95">
        <f t="shared" si="31"/>
        <v>377685</v>
      </c>
      <c r="AG169" s="96">
        <f t="shared" si="32"/>
        <v>11043509.399999999</v>
      </c>
      <c r="AH169" s="97">
        <v>0</v>
      </c>
      <c r="AI169" s="98">
        <f t="shared" si="33"/>
        <v>377685</v>
      </c>
      <c r="AJ169" s="99">
        <f t="shared" si="34"/>
        <v>11043509.399999999</v>
      </c>
      <c r="AK169" s="84" t="s">
        <v>71</v>
      </c>
      <c r="AL169" s="91">
        <v>0.1</v>
      </c>
      <c r="AM169" s="287">
        <f>PriceList[[#This Row],[ИТОГ Цена за кв.м, руб]]*(1+PriceList[[#This Row],[Максимальная скидка]])</f>
        <v>415453.50000000006</v>
      </c>
      <c r="AN169" s="287">
        <f>PriceList[[#This Row],[Цена за кв.м. в CRM]]*PriceList[[#This Row],[Площадь, кв.м]]</f>
        <v>12147860.340000002</v>
      </c>
      <c r="AO169" s="287">
        <v>6000</v>
      </c>
      <c r="AP169" s="335">
        <f>PriceList[[#This Row],[Цена за кв.м. в CRM]]+PriceList[[#This Row],[Бронь]]</f>
        <v>421453.50000000006</v>
      </c>
      <c r="AQ169" s="335">
        <f>PriceList[[#This Row],[Цена за кв.м. в сайт]]*PriceList[[#This Row],[Площадь, кв.м]]</f>
        <v>12323300.340000002</v>
      </c>
      <c r="AR169" s="84" t="str">
        <f t="shared" si="35"/>
        <v>С1-249</v>
      </c>
      <c r="AS169" s="88" t="str">
        <f t="shared" si="36"/>
        <v>Ст</v>
      </c>
      <c r="AT169" s="89">
        <f t="shared" si="37"/>
        <v>29.24</v>
      </c>
      <c r="AU169" s="99">
        <f>PriceList[[#This Row],[Цена за кв.м. в CRM]]</f>
        <v>415453.50000000006</v>
      </c>
      <c r="AV169" s="100" t="str">
        <f t="shared" si="38"/>
        <v>Резерв</v>
      </c>
      <c r="AW169" s="99"/>
      <c r="AX169" s="342"/>
      <c r="AZ169" s="353">
        <f>(PriceList[[#This Row],[Цена за кв.м. в сайт]])+$AZ$1</f>
        <v>421953.50000000006</v>
      </c>
      <c r="BA169" s="353">
        <f>AZ169*PriceList[[#This Row],[Площадь, кв.м]]</f>
        <v>12337920.340000002</v>
      </c>
      <c r="BB169" s="346">
        <f>BA169-PriceList[[#This Row],[Стоимость, руб для сбронированием]]</f>
        <v>14620</v>
      </c>
      <c r="BC169" s="14"/>
      <c r="BD169" s="345">
        <f t="shared" si="39"/>
        <v>422000</v>
      </c>
      <c r="BE169" s="353">
        <f>BD169*PriceList[[#This Row],[Площадь, кв.м]]</f>
        <v>12339280</v>
      </c>
      <c r="BF169" s="14"/>
      <c r="BG169" s="345">
        <f>BE169-$BG$1*PriceList[[#This Row],[Площадь, кв.м]]</f>
        <v>12163840</v>
      </c>
      <c r="BH169" s="353">
        <f t="shared" si="40"/>
        <v>175440</v>
      </c>
      <c r="BI169" s="345">
        <f>BG169/PriceList[[#This Row],[Площадь, кв.м]]</f>
        <v>416000</v>
      </c>
      <c r="BJ169" s="355">
        <f t="shared" si="41"/>
        <v>1.4423076923076924E-2</v>
      </c>
      <c r="BL169" s="345"/>
      <c r="BM169" s="353"/>
    </row>
    <row r="170" spans="1:65" ht="14.25" hidden="1" customHeight="1">
      <c r="A170" s="84">
        <v>25</v>
      </c>
      <c r="B170" s="84" t="s">
        <v>107</v>
      </c>
      <c r="C170" s="85">
        <v>25</v>
      </c>
      <c r="D170" s="85" t="s">
        <v>64</v>
      </c>
      <c r="E170" s="86">
        <v>2</v>
      </c>
      <c r="F170" s="84">
        <v>12</v>
      </c>
      <c r="G170" s="87">
        <v>29.24</v>
      </c>
      <c r="H170" s="88" t="s">
        <v>1</v>
      </c>
      <c r="I170" s="88" t="s">
        <v>1</v>
      </c>
      <c r="J170" s="89">
        <v>4.25</v>
      </c>
      <c r="K170" s="89">
        <f t="shared" si="28"/>
        <v>1.28</v>
      </c>
      <c r="L170" s="89">
        <f t="shared" si="29"/>
        <v>24.99</v>
      </c>
      <c r="M170" s="89">
        <f t="shared" si="30"/>
        <v>26.27</v>
      </c>
      <c r="N170" s="90" t="s">
        <v>65</v>
      </c>
      <c r="O170" s="90" t="s">
        <v>66</v>
      </c>
      <c r="P170" s="90" t="s">
        <v>67</v>
      </c>
      <c r="Q170" s="91" t="s">
        <v>97</v>
      </c>
      <c r="R170" s="92" t="s">
        <v>103</v>
      </c>
      <c r="S170" s="92" t="s">
        <v>1291</v>
      </c>
      <c r="T170" s="93" t="s">
        <v>104</v>
      </c>
      <c r="U170" s="84">
        <v>40</v>
      </c>
      <c r="V170" s="94">
        <f>IFERROR(VLOOKUP(H170,'Коэфф для прайса 1 оч'!$A$3:$C$6,3,0),"")</f>
        <v>327000</v>
      </c>
      <c r="W170" s="91">
        <f>IFERROR(VLOOKUP(E170,'Коэфф для прайса 1 оч'!$A$10:$C$23,3,0),"")</f>
        <v>-1.4999999999999999E-2</v>
      </c>
      <c r="X170" s="116">
        <f>IFERROR(VLOOKUP(N170,'Коэфф для прайса 1 оч'!$E$25:$F$30,2,0),"")</f>
        <v>0.04</v>
      </c>
      <c r="Y170" s="116">
        <f>IFERROR(VLOOKUP(O170,'Коэфф для прайса 1 оч'!$E$32:$F$34,2,0),"")</f>
        <v>0</v>
      </c>
      <c r="Z170" s="116">
        <f>IFERROR(VLOOKUP(P170,'Коэфф для прайса 1 оч'!$E$36:$F$38,2,0),"")</f>
        <v>0.03</v>
      </c>
      <c r="AA170" s="116">
        <f>IFERROR(VLOOKUP(Q170,'Коэфф для прайса 1 оч'!$E$40:$F$43,2,0),"")</f>
        <v>-5.0000000000000001E-3</v>
      </c>
      <c r="AB170" s="117">
        <f>IFERROR(VLOOKUP(R170,'Коэфф для прайса 1 оч'!$E$45:$F$59,2,0),"")</f>
        <v>-0.02</v>
      </c>
      <c r="AC170" s="116">
        <f>IFERROR(VLOOKUP(T170,'Коэфф для прайса 1 оч'!$E$61:$F$67,2,0),"")</f>
        <v>-0.02</v>
      </c>
      <c r="AD170" s="116">
        <f>IFERROR(VLOOKUP(U170,'Коэфф для прайса 1 оч'!$E$69:$F$82,2,0),"")</f>
        <v>-1.4E-2</v>
      </c>
      <c r="AE170" s="116">
        <f>IFERROR(VLOOKUP(PriceList[[#This Row],[Корпус]],'Коэфф для прайса 1 оч'!$I$10:$J$15,2,0),"")</f>
        <v>0</v>
      </c>
      <c r="AF170" s="95">
        <f t="shared" si="31"/>
        <v>325692</v>
      </c>
      <c r="AG170" s="96">
        <f t="shared" si="32"/>
        <v>9523234.0800000001</v>
      </c>
      <c r="AH170" s="97">
        <v>0</v>
      </c>
      <c r="AI170" s="98">
        <f t="shared" si="33"/>
        <v>325692</v>
      </c>
      <c r="AJ170" s="99">
        <f t="shared" si="34"/>
        <v>9523234.0800000001</v>
      </c>
      <c r="AK170" s="84" t="s">
        <v>101</v>
      </c>
      <c r="AL170" s="91">
        <v>0.1</v>
      </c>
      <c r="AM170" s="287">
        <f>PriceList[[#This Row],[ИТОГ Цена за кв.м, руб]]*(1+PriceList[[#This Row],[Максимальная скидка]])</f>
        <v>358261.2</v>
      </c>
      <c r="AN170" s="287">
        <f>PriceList[[#This Row],[Цена за кв.м. в CRM]]*PriceList[[#This Row],[Площадь, кв.м]]</f>
        <v>10475557.488</v>
      </c>
      <c r="AO170" s="287">
        <v>6000</v>
      </c>
      <c r="AP170" s="335">
        <f>PriceList[[#This Row],[Цена за кв.м. в CRM]]+PriceList[[#This Row],[Бронь]]</f>
        <v>364261.2</v>
      </c>
      <c r="AQ170" s="335">
        <f>PriceList[[#This Row],[Цена за кв.м. в сайт]]*PriceList[[#This Row],[Площадь, кв.м]]</f>
        <v>10650997.488</v>
      </c>
      <c r="AR170" s="84" t="str">
        <f t="shared" si="35"/>
        <v>С1-25</v>
      </c>
      <c r="AS170" s="88" t="str">
        <f t="shared" si="36"/>
        <v>Ст</v>
      </c>
      <c r="AT170" s="89">
        <f t="shared" si="37"/>
        <v>29.24</v>
      </c>
      <c r="AU170" s="99">
        <f>PriceList[[#This Row],[Цена за кв.м. в CRM]]</f>
        <v>358261.2</v>
      </c>
      <c r="AV170" s="100" t="str">
        <f t="shared" si="38"/>
        <v>Свободно</v>
      </c>
      <c r="AW170" s="99"/>
      <c r="AX170" s="342"/>
      <c r="AZ170" s="353">
        <f>(PriceList[[#This Row],[Цена за кв.м. в сайт]])+$AZ$1</f>
        <v>364761.2</v>
      </c>
      <c r="BA170" s="353">
        <f>AZ170*PriceList[[#This Row],[Площадь, кв.м]]</f>
        <v>10665617.488</v>
      </c>
      <c r="BB170" s="346">
        <f>BA170-PriceList[[#This Row],[Стоимость, руб для сбронированием]]</f>
        <v>14620</v>
      </c>
      <c r="BC170" s="14"/>
      <c r="BD170" s="345">
        <f t="shared" si="39"/>
        <v>364800</v>
      </c>
      <c r="BE170" s="353">
        <f>BD170*PriceList[[#This Row],[Площадь, кв.м]]</f>
        <v>10666752</v>
      </c>
      <c r="BF170" s="14"/>
      <c r="BG170" s="345">
        <f>BE170-$BG$1*PriceList[[#This Row],[Площадь, кв.м]]</f>
        <v>10491312</v>
      </c>
      <c r="BH170" s="353">
        <f t="shared" si="40"/>
        <v>175440</v>
      </c>
      <c r="BI170" s="345">
        <f>BG170/PriceList[[#This Row],[Площадь, кв.м]]</f>
        <v>358800</v>
      </c>
      <c r="BJ170" s="355">
        <f t="shared" si="41"/>
        <v>1.6722408026755852E-2</v>
      </c>
      <c r="BL170" s="345"/>
      <c r="BM170" s="353"/>
    </row>
    <row r="171" spans="1:65" ht="14.25" hidden="1" customHeight="1">
      <c r="A171" s="84">
        <v>250</v>
      </c>
      <c r="B171" s="84" t="s">
        <v>337</v>
      </c>
      <c r="C171" s="85">
        <v>250</v>
      </c>
      <c r="D171" s="85" t="s">
        <v>64</v>
      </c>
      <c r="E171" s="86">
        <v>7</v>
      </c>
      <c r="F171" s="84">
        <v>29</v>
      </c>
      <c r="G171" s="87">
        <v>29.23</v>
      </c>
      <c r="H171" s="88" t="s">
        <v>1</v>
      </c>
      <c r="I171" s="88" t="s">
        <v>1</v>
      </c>
      <c r="J171" s="89">
        <v>4.25</v>
      </c>
      <c r="K171" s="89">
        <f t="shared" si="28"/>
        <v>1.28</v>
      </c>
      <c r="L171" s="89">
        <f t="shared" si="29"/>
        <v>24.98</v>
      </c>
      <c r="M171" s="89">
        <f t="shared" si="30"/>
        <v>26.26</v>
      </c>
      <c r="N171" s="90" t="s">
        <v>65</v>
      </c>
      <c r="O171" s="90" t="s">
        <v>66</v>
      </c>
      <c r="P171" s="90" t="s">
        <v>67</v>
      </c>
      <c r="Q171" s="91" t="s">
        <v>97</v>
      </c>
      <c r="R171" s="92" t="s">
        <v>116</v>
      </c>
      <c r="S171" s="92" t="s">
        <v>116</v>
      </c>
      <c r="T171" s="93" t="s">
        <v>73</v>
      </c>
      <c r="U171" s="84">
        <v>41</v>
      </c>
      <c r="V171" s="94">
        <f>IFERROR(VLOOKUP(H171,'Коэфф для прайса 1 оч'!$A$3:$C$6,3,0),"")</f>
        <v>327000</v>
      </c>
      <c r="W171" s="91">
        <f>IFERROR(VLOOKUP(E171,'Коэфф для прайса 1 оч'!$A$10:$C$23,3,0),"")</f>
        <v>0.03</v>
      </c>
      <c r="X171" s="116">
        <f>IFERROR(VLOOKUP(N171,'Коэфф для прайса 1 оч'!$E$25:$F$30,2,0),"")</f>
        <v>0.04</v>
      </c>
      <c r="Y171" s="116">
        <f>IFERROR(VLOOKUP(O171,'Коэфф для прайса 1 оч'!$E$32:$F$34,2,0),"")</f>
        <v>0</v>
      </c>
      <c r="Z171" s="116">
        <f>IFERROR(VLOOKUP(P171,'Коэфф для прайса 1 оч'!$E$36:$F$38,2,0),"")</f>
        <v>0.03</v>
      </c>
      <c r="AA171" s="116">
        <f>IFERROR(VLOOKUP(Q171,'Коэфф для прайса 1 оч'!$E$40:$F$43,2,0),"")</f>
        <v>-5.0000000000000001E-3</v>
      </c>
      <c r="AB171" s="117">
        <f>IFERROR(VLOOKUP(R171,'Коэфф для прайса 1 оч'!$E$45:$F$59,2,0),"")</f>
        <v>7.0000000000000007E-2</v>
      </c>
      <c r="AC171" s="116">
        <f>IFERROR(VLOOKUP(T171,'Коэфф для прайса 1 оч'!$E$61:$F$67,2,0),"")</f>
        <v>0</v>
      </c>
      <c r="AD171" s="116">
        <f>IFERROR(VLOOKUP(U171,'Коэфф для прайса 1 оч'!$E$69:$F$82,2,0),"")</f>
        <v>-1.4999999999999999E-2</v>
      </c>
      <c r="AE171" s="116">
        <f>IFERROR(VLOOKUP(PriceList[[#This Row],[Корпус]],'Коэфф для прайса 1 оч'!$I$10:$J$15,2,0),"")</f>
        <v>0</v>
      </c>
      <c r="AF171" s="95">
        <f t="shared" si="31"/>
        <v>376050</v>
      </c>
      <c r="AG171" s="96">
        <f t="shared" si="32"/>
        <v>10991941.5</v>
      </c>
      <c r="AH171" s="97">
        <v>0</v>
      </c>
      <c r="AI171" s="98">
        <f t="shared" si="33"/>
        <v>376050</v>
      </c>
      <c r="AJ171" s="99">
        <f t="shared" si="34"/>
        <v>10991941.5</v>
      </c>
      <c r="AK171" s="84" t="s">
        <v>71</v>
      </c>
      <c r="AL171" s="91">
        <v>0.1</v>
      </c>
      <c r="AM171" s="287">
        <f>PriceList[[#This Row],[ИТОГ Цена за кв.м, руб]]*(1+PriceList[[#This Row],[Максимальная скидка]])</f>
        <v>413655.00000000006</v>
      </c>
      <c r="AN171" s="287">
        <f>PriceList[[#This Row],[Цена за кв.м. в CRM]]*PriceList[[#This Row],[Площадь, кв.м]]</f>
        <v>12091135.650000002</v>
      </c>
      <c r="AO171" s="287">
        <v>6000</v>
      </c>
      <c r="AP171" s="335">
        <f>PriceList[[#This Row],[Цена за кв.м. в CRM]]+PriceList[[#This Row],[Бронь]]</f>
        <v>419655.00000000006</v>
      </c>
      <c r="AQ171" s="335">
        <f>PriceList[[#This Row],[Цена за кв.м. в сайт]]*PriceList[[#This Row],[Площадь, кв.м]]</f>
        <v>12266515.650000002</v>
      </c>
      <c r="AR171" s="84" t="str">
        <f t="shared" si="35"/>
        <v>С1-250</v>
      </c>
      <c r="AS171" s="88" t="str">
        <f t="shared" si="36"/>
        <v>Ст</v>
      </c>
      <c r="AT171" s="89">
        <f t="shared" si="37"/>
        <v>29.23</v>
      </c>
      <c r="AU171" s="99">
        <f>PriceList[[#This Row],[Цена за кв.м. в CRM]]</f>
        <v>413655.00000000006</v>
      </c>
      <c r="AV171" s="100" t="str">
        <f t="shared" si="38"/>
        <v>Резерв</v>
      </c>
      <c r="AW171" s="99"/>
      <c r="AX171" s="342"/>
      <c r="AZ171" s="353">
        <f>(PriceList[[#This Row],[Цена за кв.м. в сайт]])+$AZ$1</f>
        <v>420155.00000000006</v>
      </c>
      <c r="BA171" s="353">
        <f>AZ171*PriceList[[#This Row],[Площадь, кв.м]]</f>
        <v>12281130.650000002</v>
      </c>
      <c r="BB171" s="346">
        <f>BA171-PriceList[[#This Row],[Стоимость, руб для сбронированием]]</f>
        <v>14615</v>
      </c>
      <c r="BC171" s="14"/>
      <c r="BD171" s="345">
        <f t="shared" si="39"/>
        <v>420200</v>
      </c>
      <c r="BE171" s="353">
        <f>BD171*PriceList[[#This Row],[Площадь, кв.м]]</f>
        <v>12282446</v>
      </c>
      <c r="BF171" s="14"/>
      <c r="BG171" s="345">
        <f>BE171-$BG$1*PriceList[[#This Row],[Площадь, кв.м]]</f>
        <v>12107066</v>
      </c>
      <c r="BH171" s="353">
        <f t="shared" si="40"/>
        <v>175380</v>
      </c>
      <c r="BI171" s="345">
        <f>BG171/PriceList[[#This Row],[Площадь, кв.м]]</f>
        <v>414200</v>
      </c>
      <c r="BJ171" s="355">
        <f t="shared" si="41"/>
        <v>1.4485755673587638E-2</v>
      </c>
      <c r="BL171" s="345"/>
      <c r="BM171" s="353"/>
    </row>
    <row r="172" spans="1:65" ht="14.25" hidden="1" customHeight="1">
      <c r="A172" s="84">
        <v>251</v>
      </c>
      <c r="B172" s="84" t="s">
        <v>338</v>
      </c>
      <c r="C172" s="85">
        <v>251</v>
      </c>
      <c r="D172" s="85" t="s">
        <v>64</v>
      </c>
      <c r="E172" s="86">
        <v>7</v>
      </c>
      <c r="F172" s="84">
        <v>30</v>
      </c>
      <c r="G172" s="87">
        <v>29.24</v>
      </c>
      <c r="H172" s="88" t="s">
        <v>1</v>
      </c>
      <c r="I172" s="88" t="s">
        <v>1</v>
      </c>
      <c r="J172" s="89">
        <v>4.25</v>
      </c>
      <c r="K172" s="89">
        <f t="shared" si="28"/>
        <v>1.28</v>
      </c>
      <c r="L172" s="89">
        <f t="shared" si="29"/>
        <v>24.99</v>
      </c>
      <c r="M172" s="89">
        <f t="shared" si="30"/>
        <v>26.27</v>
      </c>
      <c r="N172" s="90" t="s">
        <v>65</v>
      </c>
      <c r="O172" s="90" t="s">
        <v>66</v>
      </c>
      <c r="P172" s="90" t="s">
        <v>67</v>
      </c>
      <c r="Q172" s="91" t="s">
        <v>97</v>
      </c>
      <c r="R172" s="92" t="s">
        <v>116</v>
      </c>
      <c r="S172" s="92" t="s">
        <v>116</v>
      </c>
      <c r="T172" s="93" t="s">
        <v>73</v>
      </c>
      <c r="U172" s="84">
        <v>41</v>
      </c>
      <c r="V172" s="94">
        <f>IFERROR(VLOOKUP(H172,'Коэфф для прайса 1 оч'!$A$3:$C$6,3,0),"")</f>
        <v>327000</v>
      </c>
      <c r="W172" s="91">
        <f>IFERROR(VLOOKUP(E172,'Коэфф для прайса 1 оч'!$A$10:$C$23,3,0),"")</f>
        <v>0.03</v>
      </c>
      <c r="X172" s="116">
        <f>IFERROR(VLOOKUP(N172,'Коэфф для прайса 1 оч'!$E$25:$F$30,2,0),"")</f>
        <v>0.04</v>
      </c>
      <c r="Y172" s="116">
        <f>IFERROR(VLOOKUP(O172,'Коэфф для прайса 1 оч'!$E$32:$F$34,2,0),"")</f>
        <v>0</v>
      </c>
      <c r="Z172" s="116">
        <f>IFERROR(VLOOKUP(P172,'Коэфф для прайса 1 оч'!$E$36:$F$38,2,0),"")</f>
        <v>0.03</v>
      </c>
      <c r="AA172" s="116">
        <f>IFERROR(VLOOKUP(Q172,'Коэфф для прайса 1 оч'!$E$40:$F$43,2,0),"")</f>
        <v>-5.0000000000000001E-3</v>
      </c>
      <c r="AB172" s="117">
        <f>IFERROR(VLOOKUP(R172,'Коэфф для прайса 1 оч'!$E$45:$F$59,2,0),"")</f>
        <v>7.0000000000000007E-2</v>
      </c>
      <c r="AC172" s="116">
        <f>IFERROR(VLOOKUP(T172,'Коэфф для прайса 1 оч'!$E$61:$F$67,2,0),"")</f>
        <v>0</v>
      </c>
      <c r="AD172" s="116">
        <f>IFERROR(VLOOKUP(U172,'Коэфф для прайса 1 оч'!$E$69:$F$82,2,0),"")</f>
        <v>-1.4999999999999999E-2</v>
      </c>
      <c r="AE172" s="116">
        <f>IFERROR(VLOOKUP(PriceList[[#This Row],[Корпус]],'Коэфф для прайса 1 оч'!$I$10:$J$15,2,0),"")</f>
        <v>0</v>
      </c>
      <c r="AF172" s="95">
        <f t="shared" si="31"/>
        <v>376050</v>
      </c>
      <c r="AG172" s="96">
        <f t="shared" si="32"/>
        <v>10995702</v>
      </c>
      <c r="AH172" s="97">
        <v>0</v>
      </c>
      <c r="AI172" s="98">
        <f t="shared" si="33"/>
        <v>376050</v>
      </c>
      <c r="AJ172" s="99">
        <f t="shared" si="34"/>
        <v>10995702</v>
      </c>
      <c r="AK172" s="84" t="s">
        <v>71</v>
      </c>
      <c r="AL172" s="91">
        <v>0.1</v>
      </c>
      <c r="AM172" s="287">
        <f>PriceList[[#This Row],[ИТОГ Цена за кв.м, руб]]*(1+PriceList[[#This Row],[Максимальная скидка]])</f>
        <v>413655.00000000006</v>
      </c>
      <c r="AN172" s="287">
        <f>PriceList[[#This Row],[Цена за кв.м. в CRM]]*PriceList[[#This Row],[Площадь, кв.м]]</f>
        <v>12095272.200000001</v>
      </c>
      <c r="AO172" s="287">
        <v>6000</v>
      </c>
      <c r="AP172" s="335">
        <f>PriceList[[#This Row],[Цена за кв.м. в CRM]]+PriceList[[#This Row],[Бронь]]</f>
        <v>419655.00000000006</v>
      </c>
      <c r="AQ172" s="335">
        <f>PriceList[[#This Row],[Цена за кв.м. в сайт]]*PriceList[[#This Row],[Площадь, кв.м]]</f>
        <v>12270712.200000001</v>
      </c>
      <c r="AR172" s="84" t="str">
        <f t="shared" si="35"/>
        <v>С1-251</v>
      </c>
      <c r="AS172" s="88" t="str">
        <f t="shared" si="36"/>
        <v>Ст</v>
      </c>
      <c r="AT172" s="89">
        <f t="shared" si="37"/>
        <v>29.24</v>
      </c>
      <c r="AU172" s="99">
        <f>PriceList[[#This Row],[Цена за кв.м. в CRM]]</f>
        <v>413655.00000000006</v>
      </c>
      <c r="AV172" s="100" t="str">
        <f t="shared" si="38"/>
        <v>Резерв</v>
      </c>
      <c r="AW172" s="99"/>
      <c r="AX172" s="342"/>
      <c r="AZ172" s="353">
        <f>(PriceList[[#This Row],[Цена за кв.м. в сайт]])+$AZ$1</f>
        <v>420155.00000000006</v>
      </c>
      <c r="BA172" s="353">
        <f>AZ172*PriceList[[#This Row],[Площадь, кв.м]]</f>
        <v>12285332.200000001</v>
      </c>
      <c r="BB172" s="346">
        <f>BA172-PriceList[[#This Row],[Стоимость, руб для сбронированием]]</f>
        <v>14620</v>
      </c>
      <c r="BC172" s="14"/>
      <c r="BD172" s="345">
        <f t="shared" si="39"/>
        <v>420200</v>
      </c>
      <c r="BE172" s="353">
        <f>BD172*PriceList[[#This Row],[Площадь, кв.м]]</f>
        <v>12286648</v>
      </c>
      <c r="BF172" s="14"/>
      <c r="BG172" s="345">
        <f>BE172-$BG$1*PriceList[[#This Row],[Площадь, кв.м]]</f>
        <v>12111208</v>
      </c>
      <c r="BH172" s="353">
        <f t="shared" si="40"/>
        <v>175440</v>
      </c>
      <c r="BI172" s="345">
        <f>BG172/PriceList[[#This Row],[Площадь, кв.м]]</f>
        <v>414200</v>
      </c>
      <c r="BJ172" s="355">
        <f t="shared" si="41"/>
        <v>1.4485755673587638E-2</v>
      </c>
      <c r="BL172" s="345"/>
      <c r="BM172" s="353"/>
    </row>
    <row r="173" spans="1:65" ht="14.25" hidden="1" customHeight="1">
      <c r="A173" s="84">
        <v>252</v>
      </c>
      <c r="B173" s="84" t="s">
        <v>339</v>
      </c>
      <c r="C173" s="85">
        <v>252</v>
      </c>
      <c r="D173" s="85" t="s">
        <v>64</v>
      </c>
      <c r="E173" s="86">
        <v>7</v>
      </c>
      <c r="F173" s="84">
        <v>31</v>
      </c>
      <c r="G173" s="87">
        <v>28.6</v>
      </c>
      <c r="H173" s="88" t="s">
        <v>1</v>
      </c>
      <c r="I173" s="88" t="s">
        <v>1</v>
      </c>
      <c r="J173" s="89">
        <v>4.25</v>
      </c>
      <c r="K173" s="89">
        <f t="shared" si="28"/>
        <v>1.28</v>
      </c>
      <c r="L173" s="89">
        <f t="shared" si="29"/>
        <v>24.35</v>
      </c>
      <c r="M173" s="89">
        <f t="shared" si="30"/>
        <v>25.630000000000003</v>
      </c>
      <c r="N173" s="90" t="s">
        <v>65</v>
      </c>
      <c r="O173" s="90" t="s">
        <v>66</v>
      </c>
      <c r="P173" s="90" t="s">
        <v>67</v>
      </c>
      <c r="Q173" s="91" t="s">
        <v>97</v>
      </c>
      <c r="R173" s="92" t="s">
        <v>116</v>
      </c>
      <c r="S173" s="92" t="s">
        <v>116</v>
      </c>
      <c r="T173" s="93" t="s">
        <v>73</v>
      </c>
      <c r="U173" s="84">
        <v>41</v>
      </c>
      <c r="V173" s="94">
        <f>IFERROR(VLOOKUP(H173,'Коэфф для прайса 1 оч'!$A$3:$C$6,3,0),"")</f>
        <v>327000</v>
      </c>
      <c r="W173" s="91">
        <f>IFERROR(VLOOKUP(E173,'Коэфф для прайса 1 оч'!$A$10:$C$23,3,0),"")</f>
        <v>0.03</v>
      </c>
      <c r="X173" s="116">
        <f>IFERROR(VLOOKUP(N173,'Коэфф для прайса 1 оч'!$E$25:$F$30,2,0),"")</f>
        <v>0.04</v>
      </c>
      <c r="Y173" s="116">
        <f>IFERROR(VLOOKUP(O173,'Коэфф для прайса 1 оч'!$E$32:$F$34,2,0),"")</f>
        <v>0</v>
      </c>
      <c r="Z173" s="116">
        <f>IFERROR(VLOOKUP(P173,'Коэфф для прайса 1 оч'!$E$36:$F$38,2,0),"")</f>
        <v>0.03</v>
      </c>
      <c r="AA173" s="116">
        <f>IFERROR(VLOOKUP(Q173,'Коэфф для прайса 1 оч'!$E$40:$F$43,2,0),"")</f>
        <v>-5.0000000000000001E-3</v>
      </c>
      <c r="AB173" s="117">
        <f>IFERROR(VLOOKUP(R173,'Коэфф для прайса 1 оч'!$E$45:$F$59,2,0),"")</f>
        <v>7.0000000000000007E-2</v>
      </c>
      <c r="AC173" s="116">
        <f>IFERROR(VLOOKUP(T173,'Коэфф для прайса 1 оч'!$E$61:$F$67,2,0),"")</f>
        <v>0</v>
      </c>
      <c r="AD173" s="116">
        <f>IFERROR(VLOOKUP(U173,'Коэфф для прайса 1 оч'!$E$69:$F$82,2,0),"")</f>
        <v>-1.4999999999999999E-2</v>
      </c>
      <c r="AE173" s="116">
        <f>IFERROR(VLOOKUP(PriceList[[#This Row],[Корпус]],'Коэфф для прайса 1 оч'!$I$10:$J$15,2,0),"")</f>
        <v>0</v>
      </c>
      <c r="AF173" s="95">
        <f t="shared" si="31"/>
        <v>376050</v>
      </c>
      <c r="AG173" s="96">
        <f t="shared" si="32"/>
        <v>10755030</v>
      </c>
      <c r="AH173" s="97">
        <v>0</v>
      </c>
      <c r="AI173" s="98">
        <f t="shared" si="33"/>
        <v>376050</v>
      </c>
      <c r="AJ173" s="99">
        <f t="shared" si="34"/>
        <v>10755030</v>
      </c>
      <c r="AK173" s="84" t="s">
        <v>71</v>
      </c>
      <c r="AL173" s="91">
        <v>0.1</v>
      </c>
      <c r="AM173" s="287">
        <f>PriceList[[#This Row],[ИТОГ Цена за кв.м, руб]]*(1+PriceList[[#This Row],[Максимальная скидка]])</f>
        <v>413655.00000000006</v>
      </c>
      <c r="AN173" s="287">
        <f>PriceList[[#This Row],[Цена за кв.м. в CRM]]*PriceList[[#This Row],[Площадь, кв.м]]</f>
        <v>11830533.000000002</v>
      </c>
      <c r="AO173" s="287">
        <v>6000</v>
      </c>
      <c r="AP173" s="335">
        <f>PriceList[[#This Row],[Цена за кв.м. в CRM]]+PriceList[[#This Row],[Бронь]]</f>
        <v>419655.00000000006</v>
      </c>
      <c r="AQ173" s="335">
        <f>PriceList[[#This Row],[Цена за кв.м. в сайт]]*PriceList[[#This Row],[Площадь, кв.м]]</f>
        <v>12002133.000000002</v>
      </c>
      <c r="AR173" s="84" t="str">
        <f t="shared" si="35"/>
        <v>С1-252</v>
      </c>
      <c r="AS173" s="88" t="str">
        <f t="shared" si="36"/>
        <v>Ст</v>
      </c>
      <c r="AT173" s="89">
        <f t="shared" si="37"/>
        <v>28.6</v>
      </c>
      <c r="AU173" s="99">
        <f>PriceList[[#This Row],[Цена за кв.м. в CRM]]</f>
        <v>413655.00000000006</v>
      </c>
      <c r="AV173" s="100" t="str">
        <f t="shared" si="38"/>
        <v>Резерв</v>
      </c>
      <c r="AW173" s="99"/>
      <c r="AX173" s="342"/>
      <c r="AZ173" s="353">
        <f>(PriceList[[#This Row],[Цена за кв.м. в сайт]])+$AZ$1</f>
        <v>420155.00000000006</v>
      </c>
      <c r="BA173" s="353">
        <f>AZ173*PriceList[[#This Row],[Площадь, кв.м]]</f>
        <v>12016433.000000002</v>
      </c>
      <c r="BB173" s="346">
        <f>BA173-PriceList[[#This Row],[Стоимость, руб для сбронированием]]</f>
        <v>14300</v>
      </c>
      <c r="BC173" s="14"/>
      <c r="BD173" s="345">
        <f t="shared" si="39"/>
        <v>420200</v>
      </c>
      <c r="BE173" s="353">
        <f>BD173*PriceList[[#This Row],[Площадь, кв.м]]</f>
        <v>12017720</v>
      </c>
      <c r="BF173" s="14"/>
      <c r="BG173" s="345">
        <f>BE173-$BG$1*PriceList[[#This Row],[Площадь, кв.м]]</f>
        <v>11846120</v>
      </c>
      <c r="BH173" s="353">
        <f t="shared" si="40"/>
        <v>171600</v>
      </c>
      <c r="BI173" s="345">
        <f>BG173/PriceList[[#This Row],[Площадь, кв.м]]</f>
        <v>414200</v>
      </c>
      <c r="BJ173" s="355">
        <f t="shared" si="41"/>
        <v>1.4485755673587638E-2</v>
      </c>
      <c r="BL173" s="345"/>
      <c r="BM173" s="353"/>
    </row>
    <row r="174" spans="1:65" ht="14.25" hidden="1" customHeight="1">
      <c r="A174" s="84">
        <v>253</v>
      </c>
      <c r="B174" s="84" t="s">
        <v>340</v>
      </c>
      <c r="C174" s="85">
        <v>253</v>
      </c>
      <c r="D174" s="85" t="s">
        <v>64</v>
      </c>
      <c r="E174" s="86">
        <v>7</v>
      </c>
      <c r="F174" s="84">
        <v>32</v>
      </c>
      <c r="G174" s="87">
        <v>49.71</v>
      </c>
      <c r="H174" s="88" t="s">
        <v>1</v>
      </c>
      <c r="I174" s="88" t="s">
        <v>1</v>
      </c>
      <c r="J174" s="89">
        <v>13.98</v>
      </c>
      <c r="K174" s="89">
        <f t="shared" si="28"/>
        <v>4.1900000000000004</v>
      </c>
      <c r="L174" s="89">
        <f t="shared" si="29"/>
        <v>35.730000000000004</v>
      </c>
      <c r="M174" s="89">
        <f t="shared" si="30"/>
        <v>39.92</v>
      </c>
      <c r="N174" s="90" t="s">
        <v>82</v>
      </c>
      <c r="O174" s="90" t="s">
        <v>83</v>
      </c>
      <c r="P174" s="90" t="s">
        <v>67</v>
      </c>
      <c r="Q174" s="91" t="s">
        <v>97</v>
      </c>
      <c r="R174" s="92" t="s">
        <v>116</v>
      </c>
      <c r="S174" s="92" t="s">
        <v>116</v>
      </c>
      <c r="T174" s="93" t="s">
        <v>73</v>
      </c>
      <c r="U174" s="84">
        <v>41</v>
      </c>
      <c r="V174" s="94">
        <f>IFERROR(VLOOKUP(H174,'Коэфф для прайса 1 оч'!$A$3:$C$6,3,0),"")</f>
        <v>327000</v>
      </c>
      <c r="W174" s="91">
        <f>IFERROR(VLOOKUP(E174,'Коэфф для прайса 1 оч'!$A$10:$C$23,3,0),"")</f>
        <v>0.03</v>
      </c>
      <c r="X174" s="116">
        <f>IFERROR(VLOOKUP(N174,'Коэфф для прайса 1 оч'!$E$25:$F$30,2,0),"")</f>
        <v>-0.01</v>
      </c>
      <c r="Y174" s="116">
        <f>IFERROR(VLOOKUP(O174,'Коэфф для прайса 1 оч'!$E$32:$F$34,2,0),"")</f>
        <v>0.03</v>
      </c>
      <c r="Z174" s="116">
        <f>IFERROR(VLOOKUP(P174,'Коэфф для прайса 1 оч'!$E$36:$F$38,2,0),"")</f>
        <v>0.03</v>
      </c>
      <c r="AA174" s="116">
        <f>IFERROR(VLOOKUP(Q174,'Коэфф для прайса 1 оч'!$E$40:$F$43,2,0),"")</f>
        <v>-5.0000000000000001E-3</v>
      </c>
      <c r="AB174" s="117">
        <f>IFERROR(VLOOKUP(R174,'Коэфф для прайса 1 оч'!$E$45:$F$59,2,0),"")</f>
        <v>7.0000000000000007E-2</v>
      </c>
      <c r="AC174" s="116">
        <f>IFERROR(VLOOKUP(T174,'Коэфф для прайса 1 оч'!$E$61:$F$67,2,0),"")</f>
        <v>0</v>
      </c>
      <c r="AD174" s="116">
        <f>IFERROR(VLOOKUP(U174,'Коэфф для прайса 1 оч'!$E$69:$F$82,2,0),"")</f>
        <v>-1.4999999999999999E-2</v>
      </c>
      <c r="AE174" s="116">
        <f>IFERROR(VLOOKUP(PriceList[[#This Row],[Корпус]],'Коэфф для прайса 1 оч'!$I$10:$J$15,2,0),"")</f>
        <v>0</v>
      </c>
      <c r="AF174" s="95">
        <f t="shared" si="31"/>
        <v>369510</v>
      </c>
      <c r="AG174" s="96">
        <f t="shared" si="32"/>
        <v>18368342.100000001</v>
      </c>
      <c r="AH174" s="97">
        <v>0</v>
      </c>
      <c r="AI174" s="98">
        <f t="shared" si="33"/>
        <v>369510</v>
      </c>
      <c r="AJ174" s="99">
        <f t="shared" si="34"/>
        <v>18368342.100000001</v>
      </c>
      <c r="AK174" s="84" t="s">
        <v>1250</v>
      </c>
      <c r="AL174" s="91">
        <v>0.1</v>
      </c>
      <c r="AM174" s="287">
        <f>PriceList[[#This Row],[ИТОГ Цена за кв.м, руб]]*(1+PriceList[[#This Row],[Максимальная скидка]])</f>
        <v>406461.00000000006</v>
      </c>
      <c r="AN174" s="287">
        <f>PriceList[[#This Row],[Цена за кв.м. в CRM]]*PriceList[[#This Row],[Площадь, кв.м]]</f>
        <v>20205176.310000002</v>
      </c>
      <c r="AO174" s="287">
        <v>6000</v>
      </c>
      <c r="AP174" s="335">
        <f>PriceList[[#This Row],[Цена за кв.м. в CRM]]+PriceList[[#This Row],[Бронь]]</f>
        <v>412461.00000000006</v>
      </c>
      <c r="AQ174" s="335">
        <f>PriceList[[#This Row],[Цена за кв.м. в сайт]]*PriceList[[#This Row],[Площадь, кв.м]]</f>
        <v>20503436.310000002</v>
      </c>
      <c r="AR174" s="84" t="str">
        <f t="shared" si="35"/>
        <v>С1-253</v>
      </c>
      <c r="AS174" s="88" t="str">
        <f t="shared" si="36"/>
        <v>Ст</v>
      </c>
      <c r="AT174" s="89">
        <f t="shared" si="37"/>
        <v>49.71</v>
      </c>
      <c r="AU174" s="99">
        <f>PriceList[[#This Row],[Цена за кв.м. в CRM]]</f>
        <v>406461.00000000006</v>
      </c>
      <c r="AV174" s="100" t="str">
        <f t="shared" si="38"/>
        <v>Продано</v>
      </c>
      <c r="AW174" s="99"/>
      <c r="AX174" s="342"/>
      <c r="AZ174" s="353">
        <f>(PriceList[[#This Row],[Цена за кв.м. в сайт]])+$AZ$1</f>
        <v>412961.00000000006</v>
      </c>
      <c r="BA174" s="353">
        <f>AZ174*PriceList[[#This Row],[Площадь, кв.м]]</f>
        <v>20528291.310000002</v>
      </c>
      <c r="BB174" s="346">
        <f>BA174-PriceList[[#This Row],[Стоимость, руб для сбронированием]]</f>
        <v>24855</v>
      </c>
      <c r="BC174" s="14"/>
      <c r="BD174" s="345">
        <f t="shared" si="39"/>
        <v>413000</v>
      </c>
      <c r="BE174" s="353">
        <f>BD174*PriceList[[#This Row],[Площадь, кв.м]]</f>
        <v>20530230</v>
      </c>
      <c r="BF174" s="14"/>
      <c r="BG174" s="345">
        <f>BE174-$BG$1*PriceList[[#This Row],[Площадь, кв.м]]</f>
        <v>20231970</v>
      </c>
      <c r="BH174" s="353">
        <f t="shared" si="40"/>
        <v>298260</v>
      </c>
      <c r="BI174" s="345">
        <f>BG174/PriceList[[#This Row],[Площадь, кв.м]]</f>
        <v>407000</v>
      </c>
      <c r="BJ174" s="355">
        <f t="shared" si="41"/>
        <v>1.4742014742014743E-2</v>
      </c>
      <c r="BL174" s="345"/>
      <c r="BM174" s="353"/>
    </row>
    <row r="175" spans="1:65" ht="14.25" hidden="1" customHeight="1">
      <c r="A175" s="84">
        <v>254</v>
      </c>
      <c r="B175" s="84" t="s">
        <v>341</v>
      </c>
      <c r="C175" s="85">
        <v>254</v>
      </c>
      <c r="D175" s="85" t="s">
        <v>64</v>
      </c>
      <c r="E175" s="86">
        <v>7</v>
      </c>
      <c r="F175" s="84">
        <v>33</v>
      </c>
      <c r="G175" s="87">
        <v>49.71</v>
      </c>
      <c r="H175" s="88" t="s">
        <v>1</v>
      </c>
      <c r="I175" s="88" t="s">
        <v>1</v>
      </c>
      <c r="J175" s="89">
        <v>13.98</v>
      </c>
      <c r="K175" s="89">
        <f t="shared" si="28"/>
        <v>4.1900000000000004</v>
      </c>
      <c r="L175" s="89">
        <f t="shared" si="29"/>
        <v>35.730000000000004</v>
      </c>
      <c r="M175" s="89">
        <f t="shared" si="30"/>
        <v>39.92</v>
      </c>
      <c r="N175" s="90" t="s">
        <v>82</v>
      </c>
      <c r="O175" s="90" t="s">
        <v>83</v>
      </c>
      <c r="P175" s="90" t="s">
        <v>67</v>
      </c>
      <c r="Q175" s="91" t="s">
        <v>97</v>
      </c>
      <c r="R175" s="92" t="s">
        <v>215</v>
      </c>
      <c r="S175" s="92" t="s">
        <v>493</v>
      </c>
      <c r="T175" s="93" t="s">
        <v>73</v>
      </c>
      <c r="U175" s="84">
        <v>41</v>
      </c>
      <c r="V175" s="94">
        <f>IFERROR(VLOOKUP(H175,'Коэфф для прайса 1 оч'!$A$3:$C$6,3,0),"")</f>
        <v>327000</v>
      </c>
      <c r="W175" s="91">
        <f>IFERROR(VLOOKUP(E175,'Коэфф для прайса 1 оч'!$A$10:$C$23,3,0),"")</f>
        <v>0.03</v>
      </c>
      <c r="X175" s="116">
        <f>IFERROR(VLOOKUP(N175,'Коэфф для прайса 1 оч'!$E$25:$F$30,2,0),"")</f>
        <v>-0.01</v>
      </c>
      <c r="Y175" s="116">
        <f>IFERROR(VLOOKUP(O175,'Коэфф для прайса 1 оч'!$E$32:$F$34,2,0),"")</f>
        <v>0.03</v>
      </c>
      <c r="Z175" s="116">
        <f>IFERROR(VLOOKUP(P175,'Коэфф для прайса 1 оч'!$E$36:$F$38,2,0),"")</f>
        <v>0.03</v>
      </c>
      <c r="AA175" s="116">
        <f>IFERROR(VLOOKUP(Q175,'Коэфф для прайса 1 оч'!$E$40:$F$43,2,0),"")</f>
        <v>-5.0000000000000001E-3</v>
      </c>
      <c r="AB175" s="117">
        <f>IFERROR(VLOOKUP(R175,'Коэфф для прайса 1 оч'!$E$45:$F$59,2,0),"")</f>
        <v>1.4999999999999999E-2</v>
      </c>
      <c r="AC175" s="116">
        <f>IFERROR(VLOOKUP(T175,'Коэфф для прайса 1 оч'!$E$61:$F$67,2,0),"")</f>
        <v>0</v>
      </c>
      <c r="AD175" s="116">
        <f>IFERROR(VLOOKUP(U175,'Коэфф для прайса 1 оч'!$E$69:$F$82,2,0),"")</f>
        <v>-1.4999999999999999E-2</v>
      </c>
      <c r="AE175" s="116">
        <f>IFERROR(VLOOKUP(PriceList[[#This Row],[Корпус]],'Коэфф для прайса 1 оч'!$I$10:$J$15,2,0),"")</f>
        <v>0</v>
      </c>
      <c r="AF175" s="95">
        <f t="shared" si="31"/>
        <v>351525</v>
      </c>
      <c r="AG175" s="96">
        <f t="shared" si="32"/>
        <v>17474307.75</v>
      </c>
      <c r="AH175" s="97">
        <v>0</v>
      </c>
      <c r="AI175" s="98">
        <f t="shared" si="33"/>
        <v>351525</v>
      </c>
      <c r="AJ175" s="99">
        <f t="shared" si="34"/>
        <v>17474307.75</v>
      </c>
      <c r="AK175" s="84" t="s">
        <v>101</v>
      </c>
      <c r="AL175" s="91">
        <v>0.1</v>
      </c>
      <c r="AM175" s="287">
        <f>PriceList[[#This Row],[ИТОГ Цена за кв.м, руб]]*(1+PriceList[[#This Row],[Максимальная скидка]])</f>
        <v>386677.50000000006</v>
      </c>
      <c r="AN175" s="287">
        <f>PriceList[[#This Row],[Цена за кв.м. в CRM]]*PriceList[[#This Row],[Площадь, кв.м]]</f>
        <v>19221738.525000002</v>
      </c>
      <c r="AO175" s="287">
        <v>6000</v>
      </c>
      <c r="AP175" s="335">
        <f>PriceList[[#This Row],[Цена за кв.м. в CRM]]+PriceList[[#This Row],[Бронь]]</f>
        <v>392677.50000000006</v>
      </c>
      <c r="AQ175" s="335">
        <f>PriceList[[#This Row],[Цена за кв.м. в сайт]]*PriceList[[#This Row],[Площадь, кв.м]]</f>
        <v>19519998.525000002</v>
      </c>
      <c r="AR175" s="84" t="str">
        <f t="shared" si="35"/>
        <v>С1-254</v>
      </c>
      <c r="AS175" s="88" t="str">
        <f t="shared" si="36"/>
        <v>Ст</v>
      </c>
      <c r="AT175" s="89">
        <f t="shared" si="37"/>
        <v>49.71</v>
      </c>
      <c r="AU175" s="99">
        <f>PriceList[[#This Row],[Цена за кв.м. в CRM]]</f>
        <v>386677.50000000006</v>
      </c>
      <c r="AV175" s="100" t="str">
        <f t="shared" si="38"/>
        <v>Свободно</v>
      </c>
      <c r="AW175" s="99"/>
      <c r="AX175" s="342"/>
      <c r="AZ175" s="353">
        <f>(PriceList[[#This Row],[Цена за кв.м. в сайт]])+$AZ$1</f>
        <v>393177.50000000006</v>
      </c>
      <c r="BA175" s="353">
        <f>AZ175*PriceList[[#This Row],[Площадь, кв.м]]</f>
        <v>19544853.525000002</v>
      </c>
      <c r="BB175" s="346">
        <f>BA175-PriceList[[#This Row],[Стоимость, руб для сбронированием]]</f>
        <v>24855</v>
      </c>
      <c r="BC175" s="14"/>
      <c r="BD175" s="345">
        <f t="shared" si="39"/>
        <v>393200</v>
      </c>
      <c r="BE175" s="353">
        <f>BD175*PriceList[[#This Row],[Площадь, кв.м]]</f>
        <v>19545972</v>
      </c>
      <c r="BF175" s="14"/>
      <c r="BG175" s="345">
        <f>BE175-$BG$1*PriceList[[#This Row],[Площадь, кв.м]]</f>
        <v>19247712</v>
      </c>
      <c r="BH175" s="353">
        <f t="shared" si="40"/>
        <v>298260</v>
      </c>
      <c r="BI175" s="345">
        <f>BG175/PriceList[[#This Row],[Площадь, кв.м]]</f>
        <v>387200</v>
      </c>
      <c r="BJ175" s="355">
        <f t="shared" si="41"/>
        <v>1.5495867768595042E-2</v>
      </c>
      <c r="BL175" s="345"/>
      <c r="BM175" s="353"/>
    </row>
    <row r="176" spans="1:65" ht="14.25" hidden="1" customHeight="1">
      <c r="A176" s="84">
        <v>255</v>
      </c>
      <c r="B176" s="84" t="s">
        <v>342</v>
      </c>
      <c r="C176" s="85">
        <v>255</v>
      </c>
      <c r="D176" s="85" t="s">
        <v>64</v>
      </c>
      <c r="E176" s="86">
        <v>7</v>
      </c>
      <c r="F176" s="84">
        <v>34</v>
      </c>
      <c r="G176" s="87">
        <v>28.6</v>
      </c>
      <c r="H176" s="88" t="s">
        <v>1</v>
      </c>
      <c r="I176" s="88" t="s">
        <v>1</v>
      </c>
      <c r="J176" s="89">
        <v>4.25</v>
      </c>
      <c r="K176" s="89">
        <f t="shared" si="28"/>
        <v>1.28</v>
      </c>
      <c r="L176" s="89">
        <f t="shared" si="29"/>
        <v>24.35</v>
      </c>
      <c r="M176" s="89">
        <f t="shared" si="30"/>
        <v>25.630000000000003</v>
      </c>
      <c r="N176" s="90" t="s">
        <v>65</v>
      </c>
      <c r="O176" s="90" t="s">
        <v>66</v>
      </c>
      <c r="P176" s="90" t="s">
        <v>67</v>
      </c>
      <c r="Q176" s="91" t="s">
        <v>97</v>
      </c>
      <c r="R176" s="92" t="s">
        <v>215</v>
      </c>
      <c r="S176" s="92" t="s">
        <v>493</v>
      </c>
      <c r="T176" s="93" t="s">
        <v>73</v>
      </c>
      <c r="U176" s="84">
        <v>41</v>
      </c>
      <c r="V176" s="94">
        <f>IFERROR(VLOOKUP(H176,'Коэфф для прайса 1 оч'!$A$3:$C$6,3,0),"")</f>
        <v>327000</v>
      </c>
      <c r="W176" s="91">
        <f>IFERROR(VLOOKUP(E176,'Коэфф для прайса 1 оч'!$A$10:$C$23,3,0),"")</f>
        <v>0.03</v>
      </c>
      <c r="X176" s="116">
        <f>IFERROR(VLOOKUP(N176,'Коэфф для прайса 1 оч'!$E$25:$F$30,2,0),"")</f>
        <v>0.04</v>
      </c>
      <c r="Y176" s="116">
        <f>IFERROR(VLOOKUP(O176,'Коэфф для прайса 1 оч'!$E$32:$F$34,2,0),"")</f>
        <v>0</v>
      </c>
      <c r="Z176" s="116">
        <f>IFERROR(VLOOKUP(P176,'Коэфф для прайса 1 оч'!$E$36:$F$38,2,0),"")</f>
        <v>0.03</v>
      </c>
      <c r="AA176" s="116">
        <f>IFERROR(VLOOKUP(Q176,'Коэфф для прайса 1 оч'!$E$40:$F$43,2,0),"")</f>
        <v>-5.0000000000000001E-3</v>
      </c>
      <c r="AB176" s="117">
        <f>IFERROR(VLOOKUP(R176,'Коэфф для прайса 1 оч'!$E$45:$F$59,2,0),"")</f>
        <v>1.4999999999999999E-2</v>
      </c>
      <c r="AC176" s="116">
        <f>IFERROR(VLOOKUP(T176,'Коэфф для прайса 1 оч'!$E$61:$F$67,2,0),"")</f>
        <v>0</v>
      </c>
      <c r="AD176" s="116">
        <f>IFERROR(VLOOKUP(U176,'Коэфф для прайса 1 оч'!$E$69:$F$82,2,0),"")</f>
        <v>-1.4999999999999999E-2</v>
      </c>
      <c r="AE176" s="116">
        <f>IFERROR(VLOOKUP(PriceList[[#This Row],[Корпус]],'Коэфф для прайса 1 оч'!$I$10:$J$15,2,0),"")</f>
        <v>0</v>
      </c>
      <c r="AF176" s="95">
        <f t="shared" si="31"/>
        <v>358065</v>
      </c>
      <c r="AG176" s="96">
        <f t="shared" si="32"/>
        <v>10240659</v>
      </c>
      <c r="AH176" s="97">
        <v>0</v>
      </c>
      <c r="AI176" s="98">
        <f t="shared" si="33"/>
        <v>358065</v>
      </c>
      <c r="AJ176" s="99">
        <f t="shared" si="34"/>
        <v>10240659</v>
      </c>
      <c r="AK176" s="84" t="s">
        <v>71</v>
      </c>
      <c r="AL176" s="91">
        <v>0.1</v>
      </c>
      <c r="AM176" s="287">
        <f>PriceList[[#This Row],[ИТОГ Цена за кв.м, руб]]*(1+PriceList[[#This Row],[Максимальная скидка]])</f>
        <v>393871.50000000006</v>
      </c>
      <c r="AN176" s="287">
        <f>PriceList[[#This Row],[Цена за кв.м. в CRM]]*PriceList[[#This Row],[Площадь, кв.м]]</f>
        <v>11264724.900000002</v>
      </c>
      <c r="AO176" s="287">
        <v>6000</v>
      </c>
      <c r="AP176" s="335">
        <f>PriceList[[#This Row],[Цена за кв.м. в CRM]]+PriceList[[#This Row],[Бронь]]</f>
        <v>399871.50000000006</v>
      </c>
      <c r="AQ176" s="335">
        <f>PriceList[[#This Row],[Цена за кв.м. в сайт]]*PriceList[[#This Row],[Площадь, кв.м]]</f>
        <v>11436324.900000002</v>
      </c>
      <c r="AR176" s="84" t="str">
        <f t="shared" si="35"/>
        <v>С1-255</v>
      </c>
      <c r="AS176" s="88" t="str">
        <f t="shared" si="36"/>
        <v>Ст</v>
      </c>
      <c r="AT176" s="89">
        <f t="shared" si="37"/>
        <v>28.6</v>
      </c>
      <c r="AU176" s="99">
        <f>PriceList[[#This Row],[Цена за кв.м. в CRM]]</f>
        <v>393871.50000000006</v>
      </c>
      <c r="AV176" s="100" t="str">
        <f t="shared" si="38"/>
        <v>Резерв</v>
      </c>
      <c r="AW176" s="99"/>
      <c r="AX176" s="342"/>
      <c r="AZ176" s="353">
        <f>(PriceList[[#This Row],[Цена за кв.м. в сайт]])+$AZ$1</f>
        <v>400371.50000000006</v>
      </c>
      <c r="BA176" s="353">
        <f>AZ176*PriceList[[#This Row],[Площадь, кв.м]]</f>
        <v>11450624.900000002</v>
      </c>
      <c r="BB176" s="346">
        <f>BA176-PriceList[[#This Row],[Стоимость, руб для сбронированием]]</f>
        <v>14300</v>
      </c>
      <c r="BC176" s="14"/>
      <c r="BD176" s="345">
        <f t="shared" si="39"/>
        <v>400400</v>
      </c>
      <c r="BE176" s="353">
        <f>BD176*PriceList[[#This Row],[Площадь, кв.м]]</f>
        <v>11451440</v>
      </c>
      <c r="BF176" s="14"/>
      <c r="BG176" s="345">
        <f>BE176-$BG$1*PriceList[[#This Row],[Площадь, кв.м]]</f>
        <v>11279840</v>
      </c>
      <c r="BH176" s="353">
        <f t="shared" si="40"/>
        <v>171600</v>
      </c>
      <c r="BI176" s="345">
        <f>BG176/PriceList[[#This Row],[Площадь, кв.м]]</f>
        <v>394400</v>
      </c>
      <c r="BJ176" s="355">
        <f t="shared" si="41"/>
        <v>1.5212981744421906E-2</v>
      </c>
      <c r="BL176" s="345"/>
      <c r="BM176" s="353"/>
    </row>
    <row r="177" spans="1:65" ht="14.25" hidden="1" customHeight="1">
      <c r="A177" s="84">
        <v>256</v>
      </c>
      <c r="B177" s="84" t="s">
        <v>343</v>
      </c>
      <c r="C177" s="85">
        <v>256</v>
      </c>
      <c r="D177" s="85" t="s">
        <v>64</v>
      </c>
      <c r="E177" s="86">
        <v>7</v>
      </c>
      <c r="F177" s="84">
        <v>35</v>
      </c>
      <c r="G177" s="87">
        <v>29.24</v>
      </c>
      <c r="H177" s="88" t="s">
        <v>1</v>
      </c>
      <c r="I177" s="88" t="s">
        <v>1</v>
      </c>
      <c r="J177" s="89">
        <v>4.25</v>
      </c>
      <c r="K177" s="89">
        <f t="shared" si="28"/>
        <v>1.28</v>
      </c>
      <c r="L177" s="89">
        <f t="shared" si="29"/>
        <v>24.99</v>
      </c>
      <c r="M177" s="89">
        <f t="shared" si="30"/>
        <v>26.27</v>
      </c>
      <c r="N177" s="90" t="s">
        <v>65</v>
      </c>
      <c r="O177" s="90" t="s">
        <v>66</v>
      </c>
      <c r="P177" s="90" t="s">
        <v>67</v>
      </c>
      <c r="Q177" s="91" t="s">
        <v>97</v>
      </c>
      <c r="R177" s="92" t="s">
        <v>215</v>
      </c>
      <c r="S177" s="92" t="s">
        <v>493</v>
      </c>
      <c r="T177" s="93" t="s">
        <v>73</v>
      </c>
      <c r="U177" s="84">
        <v>41</v>
      </c>
      <c r="V177" s="94">
        <f>IFERROR(VLOOKUP(H177,'Коэфф для прайса 1 оч'!$A$3:$C$6,3,0),"")</f>
        <v>327000</v>
      </c>
      <c r="W177" s="91">
        <f>IFERROR(VLOOKUP(E177,'Коэфф для прайса 1 оч'!$A$10:$C$23,3,0),"")</f>
        <v>0.03</v>
      </c>
      <c r="X177" s="116">
        <f>IFERROR(VLOOKUP(N177,'Коэфф для прайса 1 оч'!$E$25:$F$30,2,0),"")</f>
        <v>0.04</v>
      </c>
      <c r="Y177" s="116">
        <f>IFERROR(VLOOKUP(O177,'Коэфф для прайса 1 оч'!$E$32:$F$34,2,0),"")</f>
        <v>0</v>
      </c>
      <c r="Z177" s="116">
        <f>IFERROR(VLOOKUP(P177,'Коэфф для прайса 1 оч'!$E$36:$F$38,2,0),"")</f>
        <v>0.03</v>
      </c>
      <c r="AA177" s="116">
        <f>IFERROR(VLOOKUP(Q177,'Коэфф для прайса 1 оч'!$E$40:$F$43,2,0),"")</f>
        <v>-5.0000000000000001E-3</v>
      </c>
      <c r="AB177" s="117">
        <f>IFERROR(VLOOKUP(R177,'Коэфф для прайса 1 оч'!$E$45:$F$59,2,0),"")</f>
        <v>1.4999999999999999E-2</v>
      </c>
      <c r="AC177" s="116">
        <f>IFERROR(VLOOKUP(T177,'Коэфф для прайса 1 оч'!$E$61:$F$67,2,0),"")</f>
        <v>0</v>
      </c>
      <c r="AD177" s="116">
        <f>IFERROR(VLOOKUP(U177,'Коэфф для прайса 1 оч'!$E$69:$F$82,2,0),"")</f>
        <v>-1.4999999999999999E-2</v>
      </c>
      <c r="AE177" s="116">
        <f>IFERROR(VLOOKUP(PriceList[[#This Row],[Корпус]],'Коэфф для прайса 1 оч'!$I$10:$J$15,2,0),"")</f>
        <v>0</v>
      </c>
      <c r="AF177" s="95">
        <f t="shared" si="31"/>
        <v>358065</v>
      </c>
      <c r="AG177" s="96">
        <f t="shared" si="32"/>
        <v>10469820.6</v>
      </c>
      <c r="AH177" s="97">
        <v>0</v>
      </c>
      <c r="AI177" s="98">
        <f t="shared" si="33"/>
        <v>358065</v>
      </c>
      <c r="AJ177" s="99">
        <f t="shared" si="34"/>
        <v>10469820.6</v>
      </c>
      <c r="AK177" s="84" t="s">
        <v>71</v>
      </c>
      <c r="AL177" s="91">
        <v>0.1</v>
      </c>
      <c r="AM177" s="287">
        <f>PriceList[[#This Row],[ИТОГ Цена за кв.м, руб]]*(1+PriceList[[#This Row],[Максимальная скидка]])</f>
        <v>393871.50000000006</v>
      </c>
      <c r="AN177" s="287">
        <f>PriceList[[#This Row],[Цена за кв.м. в CRM]]*PriceList[[#This Row],[Площадь, кв.м]]</f>
        <v>11516802.660000002</v>
      </c>
      <c r="AO177" s="287">
        <v>6000</v>
      </c>
      <c r="AP177" s="335">
        <f>PriceList[[#This Row],[Цена за кв.м. в CRM]]+PriceList[[#This Row],[Бронь]]</f>
        <v>399871.50000000006</v>
      </c>
      <c r="AQ177" s="335">
        <f>PriceList[[#This Row],[Цена за кв.м. в сайт]]*PriceList[[#This Row],[Площадь, кв.м]]</f>
        <v>11692242.66</v>
      </c>
      <c r="AR177" s="84" t="str">
        <f t="shared" si="35"/>
        <v>С1-256</v>
      </c>
      <c r="AS177" s="88" t="str">
        <f t="shared" si="36"/>
        <v>Ст</v>
      </c>
      <c r="AT177" s="89">
        <f t="shared" si="37"/>
        <v>29.24</v>
      </c>
      <c r="AU177" s="99">
        <f>PriceList[[#This Row],[Цена за кв.м. в CRM]]</f>
        <v>393871.50000000006</v>
      </c>
      <c r="AV177" s="100" t="str">
        <f t="shared" si="38"/>
        <v>Резерв</v>
      </c>
      <c r="AW177" s="99"/>
      <c r="AX177" s="342"/>
      <c r="AZ177" s="353">
        <f>(PriceList[[#This Row],[Цена за кв.м. в сайт]])+$AZ$1</f>
        <v>400371.50000000006</v>
      </c>
      <c r="BA177" s="353">
        <f>AZ177*PriceList[[#This Row],[Площадь, кв.м]]</f>
        <v>11706862.66</v>
      </c>
      <c r="BB177" s="346">
        <f>BA177-PriceList[[#This Row],[Стоимость, руб для сбронированием]]</f>
        <v>14620</v>
      </c>
      <c r="BC177" s="14"/>
      <c r="BD177" s="345">
        <f t="shared" si="39"/>
        <v>400400</v>
      </c>
      <c r="BE177" s="353">
        <f>BD177*PriceList[[#This Row],[Площадь, кв.м]]</f>
        <v>11707696</v>
      </c>
      <c r="BF177" s="14"/>
      <c r="BG177" s="345">
        <f>BE177-$BG$1*PriceList[[#This Row],[Площадь, кв.м]]</f>
        <v>11532256</v>
      </c>
      <c r="BH177" s="353">
        <f t="shared" si="40"/>
        <v>175440</v>
      </c>
      <c r="BI177" s="345">
        <f>BG177/PriceList[[#This Row],[Площадь, кв.м]]</f>
        <v>394400</v>
      </c>
      <c r="BJ177" s="355">
        <f t="shared" si="41"/>
        <v>1.5212981744421906E-2</v>
      </c>
      <c r="BL177" s="345"/>
      <c r="BM177" s="353"/>
    </row>
    <row r="178" spans="1:65" ht="14.25" hidden="1" customHeight="1">
      <c r="A178" s="84">
        <v>257</v>
      </c>
      <c r="B178" s="84" t="s">
        <v>344</v>
      </c>
      <c r="C178" s="85">
        <v>257</v>
      </c>
      <c r="D178" s="85" t="s">
        <v>64</v>
      </c>
      <c r="E178" s="86">
        <v>7</v>
      </c>
      <c r="F178" s="84">
        <v>36</v>
      </c>
      <c r="G178" s="87">
        <v>29.24</v>
      </c>
      <c r="H178" s="88" t="s">
        <v>1</v>
      </c>
      <c r="I178" s="88" t="s">
        <v>1</v>
      </c>
      <c r="J178" s="89">
        <v>4.25</v>
      </c>
      <c r="K178" s="89">
        <f t="shared" si="28"/>
        <v>1.28</v>
      </c>
      <c r="L178" s="89">
        <f t="shared" si="29"/>
        <v>24.99</v>
      </c>
      <c r="M178" s="89">
        <f t="shared" si="30"/>
        <v>26.27</v>
      </c>
      <c r="N178" s="90" t="s">
        <v>65</v>
      </c>
      <c r="O178" s="90" t="s">
        <v>66</v>
      </c>
      <c r="P178" s="90" t="s">
        <v>67</v>
      </c>
      <c r="Q178" s="91" t="s">
        <v>97</v>
      </c>
      <c r="R178" s="92" t="s">
        <v>215</v>
      </c>
      <c r="S178" s="92" t="s">
        <v>493</v>
      </c>
      <c r="T178" s="93" t="s">
        <v>73</v>
      </c>
      <c r="U178" s="84">
        <v>41</v>
      </c>
      <c r="V178" s="94">
        <f>IFERROR(VLOOKUP(H178,'Коэфф для прайса 1 оч'!$A$3:$C$6,3,0),"")</f>
        <v>327000</v>
      </c>
      <c r="W178" s="91">
        <f>IFERROR(VLOOKUP(E178,'Коэфф для прайса 1 оч'!$A$10:$C$23,3,0),"")</f>
        <v>0.03</v>
      </c>
      <c r="X178" s="116">
        <f>IFERROR(VLOOKUP(N178,'Коэфф для прайса 1 оч'!$E$25:$F$30,2,0),"")</f>
        <v>0.04</v>
      </c>
      <c r="Y178" s="116">
        <f>IFERROR(VLOOKUP(O178,'Коэфф для прайса 1 оч'!$E$32:$F$34,2,0),"")</f>
        <v>0</v>
      </c>
      <c r="Z178" s="116">
        <f>IFERROR(VLOOKUP(P178,'Коэфф для прайса 1 оч'!$E$36:$F$38,2,0),"")</f>
        <v>0.03</v>
      </c>
      <c r="AA178" s="116">
        <f>IFERROR(VLOOKUP(Q178,'Коэфф для прайса 1 оч'!$E$40:$F$43,2,0),"")</f>
        <v>-5.0000000000000001E-3</v>
      </c>
      <c r="AB178" s="117">
        <f>IFERROR(VLOOKUP(R178,'Коэфф для прайса 1 оч'!$E$45:$F$59,2,0),"")</f>
        <v>1.4999999999999999E-2</v>
      </c>
      <c r="AC178" s="116">
        <f>IFERROR(VLOOKUP(T178,'Коэфф для прайса 1 оч'!$E$61:$F$67,2,0),"")</f>
        <v>0</v>
      </c>
      <c r="AD178" s="116">
        <f>IFERROR(VLOOKUP(U178,'Коэфф для прайса 1 оч'!$E$69:$F$82,2,0),"")</f>
        <v>-1.4999999999999999E-2</v>
      </c>
      <c r="AE178" s="116">
        <f>IFERROR(VLOOKUP(PriceList[[#This Row],[Корпус]],'Коэфф для прайса 1 оч'!$I$10:$J$15,2,0),"")</f>
        <v>0</v>
      </c>
      <c r="AF178" s="95">
        <f t="shared" si="31"/>
        <v>358065</v>
      </c>
      <c r="AG178" s="96">
        <f t="shared" si="32"/>
        <v>10469820.6</v>
      </c>
      <c r="AH178" s="97">
        <v>0</v>
      </c>
      <c r="AI178" s="98">
        <f t="shared" si="33"/>
        <v>358065</v>
      </c>
      <c r="AJ178" s="99">
        <f t="shared" si="34"/>
        <v>10469820.6</v>
      </c>
      <c r="AK178" s="84" t="s">
        <v>71</v>
      </c>
      <c r="AL178" s="91">
        <v>0.1</v>
      </c>
      <c r="AM178" s="287">
        <f>PriceList[[#This Row],[ИТОГ Цена за кв.м, руб]]*(1+PriceList[[#This Row],[Максимальная скидка]])</f>
        <v>393871.50000000006</v>
      </c>
      <c r="AN178" s="287">
        <f>PriceList[[#This Row],[Цена за кв.м. в CRM]]*PriceList[[#This Row],[Площадь, кв.м]]</f>
        <v>11516802.660000002</v>
      </c>
      <c r="AO178" s="287">
        <v>6000</v>
      </c>
      <c r="AP178" s="335">
        <f>PriceList[[#This Row],[Цена за кв.м. в CRM]]+PriceList[[#This Row],[Бронь]]</f>
        <v>399871.50000000006</v>
      </c>
      <c r="AQ178" s="335">
        <f>PriceList[[#This Row],[Цена за кв.м. в сайт]]*PriceList[[#This Row],[Площадь, кв.м]]</f>
        <v>11692242.66</v>
      </c>
      <c r="AR178" s="84" t="str">
        <f t="shared" si="35"/>
        <v>С1-257</v>
      </c>
      <c r="AS178" s="88" t="str">
        <f t="shared" si="36"/>
        <v>Ст</v>
      </c>
      <c r="AT178" s="89">
        <f t="shared" si="37"/>
        <v>29.24</v>
      </c>
      <c r="AU178" s="99">
        <f>PriceList[[#This Row],[Цена за кв.м. в CRM]]</f>
        <v>393871.50000000006</v>
      </c>
      <c r="AV178" s="100" t="str">
        <f t="shared" si="38"/>
        <v>Резерв</v>
      </c>
      <c r="AW178" s="99"/>
      <c r="AX178" s="342"/>
      <c r="AZ178" s="353">
        <f>(PriceList[[#This Row],[Цена за кв.м. в сайт]])+$AZ$1</f>
        <v>400371.50000000006</v>
      </c>
      <c r="BA178" s="353">
        <f>AZ178*PriceList[[#This Row],[Площадь, кв.м]]</f>
        <v>11706862.66</v>
      </c>
      <c r="BB178" s="346">
        <f>BA178-PriceList[[#This Row],[Стоимость, руб для сбронированием]]</f>
        <v>14620</v>
      </c>
      <c r="BC178" s="14"/>
      <c r="BD178" s="345">
        <f t="shared" si="39"/>
        <v>400400</v>
      </c>
      <c r="BE178" s="353">
        <f>BD178*PriceList[[#This Row],[Площадь, кв.м]]</f>
        <v>11707696</v>
      </c>
      <c r="BF178" s="14"/>
      <c r="BG178" s="345">
        <f>BE178-$BG$1*PriceList[[#This Row],[Площадь, кв.м]]</f>
        <v>11532256</v>
      </c>
      <c r="BH178" s="353">
        <f t="shared" si="40"/>
        <v>175440</v>
      </c>
      <c r="BI178" s="345">
        <f>BG178/PriceList[[#This Row],[Площадь, кв.м]]</f>
        <v>394400</v>
      </c>
      <c r="BJ178" s="355">
        <f t="shared" si="41"/>
        <v>1.5212981744421906E-2</v>
      </c>
      <c r="BL178" s="345"/>
      <c r="BM178" s="353"/>
    </row>
    <row r="179" spans="1:65" ht="14.25" hidden="1" customHeight="1">
      <c r="A179" s="84">
        <v>258</v>
      </c>
      <c r="B179" s="84" t="s">
        <v>345</v>
      </c>
      <c r="C179" s="85">
        <v>258</v>
      </c>
      <c r="D179" s="85" t="s">
        <v>64</v>
      </c>
      <c r="E179" s="86">
        <v>7</v>
      </c>
      <c r="F179" s="84">
        <v>37</v>
      </c>
      <c r="G179" s="87">
        <v>29.24</v>
      </c>
      <c r="H179" s="88" t="s">
        <v>1</v>
      </c>
      <c r="I179" s="88" t="s">
        <v>1</v>
      </c>
      <c r="J179" s="89">
        <v>4.25</v>
      </c>
      <c r="K179" s="89">
        <f t="shared" si="28"/>
        <v>1.28</v>
      </c>
      <c r="L179" s="89">
        <f t="shared" si="29"/>
        <v>24.99</v>
      </c>
      <c r="M179" s="89">
        <f t="shared" si="30"/>
        <v>26.27</v>
      </c>
      <c r="N179" s="90" t="s">
        <v>65</v>
      </c>
      <c r="O179" s="90" t="s">
        <v>66</v>
      </c>
      <c r="P179" s="90" t="s">
        <v>67</v>
      </c>
      <c r="Q179" s="91" t="s">
        <v>94</v>
      </c>
      <c r="R179" s="92" t="s">
        <v>215</v>
      </c>
      <c r="S179" s="92" t="s">
        <v>493</v>
      </c>
      <c r="T179" s="93" t="s">
        <v>73</v>
      </c>
      <c r="U179" s="84">
        <v>41</v>
      </c>
      <c r="V179" s="94">
        <f>IFERROR(VLOOKUP(H179,'Коэфф для прайса 1 оч'!$A$3:$C$6,3,0),"")</f>
        <v>327000</v>
      </c>
      <c r="W179" s="91">
        <f>IFERROR(VLOOKUP(E179,'Коэфф для прайса 1 оч'!$A$10:$C$23,3,0),"")</f>
        <v>0.03</v>
      </c>
      <c r="X179" s="116">
        <f>IFERROR(VLOOKUP(N179,'Коэфф для прайса 1 оч'!$E$25:$F$30,2,0),"")</f>
        <v>0.04</v>
      </c>
      <c r="Y179" s="116">
        <f>IFERROR(VLOOKUP(O179,'Коэфф для прайса 1 оч'!$E$32:$F$34,2,0),"")</f>
        <v>0</v>
      </c>
      <c r="Z179" s="116">
        <f>IFERROR(VLOOKUP(P179,'Коэфф для прайса 1 оч'!$E$36:$F$38,2,0),"")</f>
        <v>0.03</v>
      </c>
      <c r="AA179" s="116">
        <f>IFERROR(VLOOKUP(Q179,'Коэфф для прайса 1 оч'!$E$40:$F$43,2,0),"")</f>
        <v>0</v>
      </c>
      <c r="AB179" s="117">
        <f>IFERROR(VLOOKUP(R179,'Коэфф для прайса 1 оч'!$E$45:$F$59,2,0),"")</f>
        <v>1.4999999999999999E-2</v>
      </c>
      <c r="AC179" s="116">
        <f>IFERROR(VLOOKUP(T179,'Коэфф для прайса 1 оч'!$E$61:$F$67,2,0),"")</f>
        <v>0</v>
      </c>
      <c r="AD179" s="116">
        <f>IFERROR(VLOOKUP(U179,'Коэфф для прайса 1 оч'!$E$69:$F$82,2,0),"")</f>
        <v>-1.4999999999999999E-2</v>
      </c>
      <c r="AE179" s="116">
        <f>IFERROR(VLOOKUP(PriceList[[#This Row],[Корпус]],'Коэфф для прайса 1 оч'!$I$10:$J$15,2,0),"")</f>
        <v>0</v>
      </c>
      <c r="AF179" s="95">
        <f t="shared" si="31"/>
        <v>359700</v>
      </c>
      <c r="AG179" s="96">
        <f t="shared" si="32"/>
        <v>10517628</v>
      </c>
      <c r="AH179" s="97">
        <v>0</v>
      </c>
      <c r="AI179" s="98">
        <f t="shared" si="33"/>
        <v>359700</v>
      </c>
      <c r="AJ179" s="99">
        <f t="shared" si="34"/>
        <v>10517628</v>
      </c>
      <c r="AK179" s="84" t="s">
        <v>71</v>
      </c>
      <c r="AL179" s="91">
        <v>0.1</v>
      </c>
      <c r="AM179" s="287">
        <f>PriceList[[#This Row],[ИТОГ Цена за кв.м, руб]]*(1+PriceList[[#This Row],[Максимальная скидка]])</f>
        <v>395670.00000000006</v>
      </c>
      <c r="AN179" s="287">
        <f>PriceList[[#This Row],[Цена за кв.м. в CRM]]*PriceList[[#This Row],[Площадь, кв.м]]</f>
        <v>11569390.800000001</v>
      </c>
      <c r="AO179" s="287">
        <v>6000</v>
      </c>
      <c r="AP179" s="335">
        <f>PriceList[[#This Row],[Цена за кв.м. в CRM]]+PriceList[[#This Row],[Бронь]]</f>
        <v>401670.00000000006</v>
      </c>
      <c r="AQ179" s="335">
        <f>PriceList[[#This Row],[Цена за кв.м. в сайт]]*PriceList[[#This Row],[Площадь, кв.м]]</f>
        <v>11744830.800000001</v>
      </c>
      <c r="AR179" s="84" t="str">
        <f t="shared" si="35"/>
        <v>С1-258</v>
      </c>
      <c r="AS179" s="88" t="str">
        <f t="shared" si="36"/>
        <v>Ст</v>
      </c>
      <c r="AT179" s="89">
        <f t="shared" si="37"/>
        <v>29.24</v>
      </c>
      <c r="AU179" s="99">
        <f>PriceList[[#This Row],[Цена за кв.м. в CRM]]</f>
        <v>395670.00000000006</v>
      </c>
      <c r="AV179" s="100" t="str">
        <f t="shared" si="38"/>
        <v>Резерв</v>
      </c>
      <c r="AW179" s="99"/>
      <c r="AX179" s="342"/>
      <c r="AZ179" s="353">
        <f>(PriceList[[#This Row],[Цена за кв.м. в сайт]])+$AZ$1</f>
        <v>402170.00000000006</v>
      </c>
      <c r="BA179" s="353">
        <f>AZ179*PriceList[[#This Row],[Площадь, кв.м]]</f>
        <v>11759450.800000001</v>
      </c>
      <c r="BB179" s="346">
        <f>BA179-PriceList[[#This Row],[Стоимость, руб для сбронированием]]</f>
        <v>14620</v>
      </c>
      <c r="BC179" s="14"/>
      <c r="BD179" s="345">
        <f t="shared" si="39"/>
        <v>402200</v>
      </c>
      <c r="BE179" s="353">
        <f>BD179*PriceList[[#This Row],[Площадь, кв.м]]</f>
        <v>11760328</v>
      </c>
      <c r="BF179" s="14"/>
      <c r="BG179" s="345">
        <f>BE179-$BG$1*PriceList[[#This Row],[Площадь, кв.м]]</f>
        <v>11584888</v>
      </c>
      <c r="BH179" s="353">
        <f t="shared" si="40"/>
        <v>175440</v>
      </c>
      <c r="BI179" s="345">
        <f>BG179/PriceList[[#This Row],[Площадь, кв.м]]</f>
        <v>396200</v>
      </c>
      <c r="BJ179" s="355">
        <f t="shared" si="41"/>
        <v>1.5143866733972741E-2</v>
      </c>
      <c r="BL179" s="345"/>
      <c r="BM179" s="353"/>
    </row>
    <row r="180" spans="1:65" ht="14.25" hidden="1" customHeight="1">
      <c r="A180" s="84">
        <v>259</v>
      </c>
      <c r="B180" s="84" t="s">
        <v>346</v>
      </c>
      <c r="C180" s="85">
        <v>259</v>
      </c>
      <c r="D180" s="85" t="s">
        <v>64</v>
      </c>
      <c r="E180" s="86">
        <v>7</v>
      </c>
      <c r="F180" s="84">
        <v>38</v>
      </c>
      <c r="G180" s="87">
        <v>58.74</v>
      </c>
      <c r="H180" s="88" t="s">
        <v>2</v>
      </c>
      <c r="I180" s="88" t="s">
        <v>19</v>
      </c>
      <c r="J180" s="89">
        <v>5.27</v>
      </c>
      <c r="K180" s="89">
        <f t="shared" si="28"/>
        <v>1.58</v>
      </c>
      <c r="L180" s="89">
        <f t="shared" si="29"/>
        <v>53.47</v>
      </c>
      <c r="M180" s="89">
        <f t="shared" si="30"/>
        <v>55.05</v>
      </c>
      <c r="N180" s="90" t="s">
        <v>78</v>
      </c>
      <c r="O180" s="90" t="s">
        <v>66</v>
      </c>
      <c r="P180" s="90" t="s">
        <v>67</v>
      </c>
      <c r="Q180" s="91" t="s">
        <v>94</v>
      </c>
      <c r="R180" s="92" t="s">
        <v>215</v>
      </c>
      <c r="S180" s="92" t="s">
        <v>493</v>
      </c>
      <c r="T180" s="93" t="s">
        <v>73</v>
      </c>
      <c r="U180" s="84">
        <v>41</v>
      </c>
      <c r="V180" s="94">
        <f>IFERROR(VLOOKUP(H180,'Коэфф для прайса 1 оч'!$A$3:$C$6,3,0),"")</f>
        <v>313920</v>
      </c>
      <c r="W180" s="91">
        <f>IFERROR(VLOOKUP(E180,'Коэфф для прайса 1 оч'!$A$10:$C$23,3,0),"")</f>
        <v>0.03</v>
      </c>
      <c r="X180" s="116">
        <f>IFERROR(VLOOKUP(N180,'Коэфф для прайса 1 оч'!$E$25:$F$30,2,0),"")</f>
        <v>-0.02</v>
      </c>
      <c r="Y180" s="116">
        <f>IFERROR(VLOOKUP(O180,'Коэфф для прайса 1 оч'!$E$32:$F$34,2,0),"")</f>
        <v>0</v>
      </c>
      <c r="Z180" s="116">
        <f>IFERROR(VLOOKUP(P180,'Коэфф для прайса 1 оч'!$E$36:$F$38,2,0),"")</f>
        <v>0.03</v>
      </c>
      <c r="AA180" s="116">
        <f>IFERROR(VLOOKUP(Q180,'Коэфф для прайса 1 оч'!$E$40:$F$43,2,0),"")</f>
        <v>0</v>
      </c>
      <c r="AB180" s="117">
        <f>IFERROR(VLOOKUP(R180,'Коэфф для прайса 1 оч'!$E$45:$F$59,2,0),"")</f>
        <v>1.4999999999999999E-2</v>
      </c>
      <c r="AC180" s="116">
        <f>IFERROR(VLOOKUP(T180,'Коэфф для прайса 1 оч'!$E$61:$F$67,2,0),"")</f>
        <v>0</v>
      </c>
      <c r="AD180" s="116">
        <f>IFERROR(VLOOKUP(U180,'Коэфф для прайса 1 оч'!$E$69:$F$82,2,0),"")</f>
        <v>-1.4999999999999999E-2</v>
      </c>
      <c r="AE180" s="116">
        <f>IFERROR(VLOOKUP(PriceList[[#This Row],[Корпус]],'Коэфф для прайса 1 оч'!$I$10:$J$15,2,0),"")</f>
        <v>0</v>
      </c>
      <c r="AF180" s="95">
        <f t="shared" si="31"/>
        <v>326476.79999999999</v>
      </c>
      <c r="AG180" s="96">
        <f t="shared" si="32"/>
        <v>19177247.232000001</v>
      </c>
      <c r="AH180" s="97">
        <v>0</v>
      </c>
      <c r="AI180" s="98">
        <f t="shared" si="33"/>
        <v>326476.79999999999</v>
      </c>
      <c r="AJ180" s="99">
        <f t="shared" si="34"/>
        <v>19177247.232000001</v>
      </c>
      <c r="AK180" s="84" t="s">
        <v>71</v>
      </c>
      <c r="AL180" s="91">
        <v>0.1</v>
      </c>
      <c r="AM180" s="287">
        <f>PriceList[[#This Row],[ИТОГ Цена за кв.м, руб]]*(1+PriceList[[#This Row],[Максимальная скидка]])</f>
        <v>359124.48000000004</v>
      </c>
      <c r="AN180" s="287">
        <f>PriceList[[#This Row],[Цена за кв.м. в CRM]]*PriceList[[#This Row],[Площадь, кв.м]]</f>
        <v>21094971.955200002</v>
      </c>
      <c r="AO180" s="287">
        <v>6000</v>
      </c>
      <c r="AP180" s="335">
        <f>PriceList[[#This Row],[Цена за кв.м. в CRM]]+PriceList[[#This Row],[Бронь]]</f>
        <v>365124.48000000004</v>
      </c>
      <c r="AQ180" s="335">
        <f>PriceList[[#This Row],[Цена за кв.м. в сайт]]*PriceList[[#This Row],[Площадь, кв.м]]</f>
        <v>21447411.955200002</v>
      </c>
      <c r="AR180" s="84" t="str">
        <f t="shared" si="35"/>
        <v>С1-259</v>
      </c>
      <c r="AS180" s="88" t="str">
        <f t="shared" si="36"/>
        <v>1К</v>
      </c>
      <c r="AT180" s="89">
        <f t="shared" si="37"/>
        <v>58.74</v>
      </c>
      <c r="AU180" s="99">
        <f>PriceList[[#This Row],[Цена за кв.м. в CRM]]</f>
        <v>359124.48000000004</v>
      </c>
      <c r="AV180" s="100" t="str">
        <f t="shared" si="38"/>
        <v>Резерв</v>
      </c>
      <c r="AW180" s="99"/>
      <c r="AX180" s="342"/>
      <c r="AZ180" s="353">
        <f>(PriceList[[#This Row],[Цена за кв.м. в сайт]])+$AZ$1</f>
        <v>365624.48000000004</v>
      </c>
      <c r="BA180" s="353">
        <f>AZ180*PriceList[[#This Row],[Площадь, кв.м]]</f>
        <v>21476781.955200002</v>
      </c>
      <c r="BB180" s="346">
        <f>BA180-PriceList[[#This Row],[Стоимость, руб для сбронированием]]</f>
        <v>29370</v>
      </c>
      <c r="BC180" s="14"/>
      <c r="BD180" s="345">
        <f t="shared" si="39"/>
        <v>365600</v>
      </c>
      <c r="BE180" s="353">
        <f>BD180*PriceList[[#This Row],[Площадь, кв.м]]</f>
        <v>21475344</v>
      </c>
      <c r="BF180" s="14"/>
      <c r="BG180" s="345">
        <f>BE180-$BG$1*PriceList[[#This Row],[Площадь, кв.м]]</f>
        <v>21122904</v>
      </c>
      <c r="BH180" s="353">
        <f t="shared" si="40"/>
        <v>352440</v>
      </c>
      <c r="BI180" s="345">
        <f>BG180/PriceList[[#This Row],[Площадь, кв.м]]</f>
        <v>359600</v>
      </c>
      <c r="BJ180" s="355">
        <f t="shared" si="41"/>
        <v>1.6685205784204672E-2</v>
      </c>
      <c r="BL180" s="345"/>
      <c r="BM180" s="353"/>
    </row>
    <row r="181" spans="1:65" ht="14.25" hidden="1" customHeight="1">
      <c r="A181" s="84">
        <v>26</v>
      </c>
      <c r="B181" s="84" t="s">
        <v>108</v>
      </c>
      <c r="C181" s="85">
        <v>26</v>
      </c>
      <c r="D181" s="85" t="s">
        <v>64</v>
      </c>
      <c r="E181" s="86">
        <v>2</v>
      </c>
      <c r="F181" s="84">
        <v>13</v>
      </c>
      <c r="G181" s="87">
        <v>29.23</v>
      </c>
      <c r="H181" s="88" t="s">
        <v>1</v>
      </c>
      <c r="I181" s="88" t="s">
        <v>1</v>
      </c>
      <c r="J181" s="89">
        <v>4.25</v>
      </c>
      <c r="K181" s="89">
        <f t="shared" si="28"/>
        <v>1.28</v>
      </c>
      <c r="L181" s="89">
        <f t="shared" si="29"/>
        <v>24.98</v>
      </c>
      <c r="M181" s="89">
        <f t="shared" si="30"/>
        <v>26.26</v>
      </c>
      <c r="N181" s="90" t="s">
        <v>65</v>
      </c>
      <c r="O181" s="90" t="s">
        <v>66</v>
      </c>
      <c r="P181" s="90" t="s">
        <v>67</v>
      </c>
      <c r="Q181" s="91" t="s">
        <v>94</v>
      </c>
      <c r="R181" s="92" t="s">
        <v>103</v>
      </c>
      <c r="S181" s="92" t="s">
        <v>1291</v>
      </c>
      <c r="T181" s="93" t="s">
        <v>104</v>
      </c>
      <c r="U181" s="84">
        <v>40</v>
      </c>
      <c r="V181" s="94">
        <f>IFERROR(VLOOKUP(H181,'Коэфф для прайса 1 оч'!$A$3:$C$6,3,0),"")</f>
        <v>327000</v>
      </c>
      <c r="W181" s="91">
        <f>IFERROR(VLOOKUP(E181,'Коэфф для прайса 1 оч'!$A$10:$C$23,3,0),"")</f>
        <v>-1.4999999999999999E-2</v>
      </c>
      <c r="X181" s="116">
        <f>IFERROR(VLOOKUP(N181,'Коэфф для прайса 1 оч'!$E$25:$F$30,2,0),"")</f>
        <v>0.04</v>
      </c>
      <c r="Y181" s="116">
        <f>IFERROR(VLOOKUP(O181,'Коэфф для прайса 1 оч'!$E$32:$F$34,2,0),"")</f>
        <v>0</v>
      </c>
      <c r="Z181" s="116">
        <f>IFERROR(VLOOKUP(P181,'Коэфф для прайса 1 оч'!$E$36:$F$38,2,0),"")</f>
        <v>0.03</v>
      </c>
      <c r="AA181" s="116">
        <f>IFERROR(VLOOKUP(Q181,'Коэфф для прайса 1 оч'!$E$40:$F$43,2,0),"")</f>
        <v>0</v>
      </c>
      <c r="AB181" s="117">
        <f>IFERROR(VLOOKUP(R181,'Коэфф для прайса 1 оч'!$E$45:$F$59,2,0),"")</f>
        <v>-0.02</v>
      </c>
      <c r="AC181" s="116">
        <f>IFERROR(VLOOKUP(T181,'Коэфф для прайса 1 оч'!$E$61:$F$67,2,0),"")</f>
        <v>-0.02</v>
      </c>
      <c r="AD181" s="116">
        <f>IFERROR(VLOOKUP(U181,'Коэфф для прайса 1 оч'!$E$69:$F$82,2,0),"")</f>
        <v>-1.4E-2</v>
      </c>
      <c r="AE181" s="116">
        <f>IFERROR(VLOOKUP(PriceList[[#This Row],[Корпус]],'Коэфф для прайса 1 оч'!$I$10:$J$15,2,0),"")</f>
        <v>0</v>
      </c>
      <c r="AF181" s="95">
        <f t="shared" si="31"/>
        <v>327327</v>
      </c>
      <c r="AG181" s="96">
        <f t="shared" si="32"/>
        <v>9567768.2100000009</v>
      </c>
      <c r="AH181" s="97">
        <v>0</v>
      </c>
      <c r="AI181" s="98">
        <f t="shared" si="33"/>
        <v>327327</v>
      </c>
      <c r="AJ181" s="99">
        <f t="shared" si="34"/>
        <v>9567768.2100000009</v>
      </c>
      <c r="AK181" s="84" t="s">
        <v>71</v>
      </c>
      <c r="AL181" s="91">
        <v>0.1</v>
      </c>
      <c r="AM181" s="287">
        <f>PriceList[[#This Row],[ИТОГ Цена за кв.м, руб]]*(1+PriceList[[#This Row],[Максимальная скидка]])</f>
        <v>360059.7</v>
      </c>
      <c r="AN181" s="287">
        <f>PriceList[[#This Row],[Цена за кв.м. в CRM]]*PriceList[[#This Row],[Площадь, кв.м]]</f>
        <v>10524545.031000001</v>
      </c>
      <c r="AO181" s="287">
        <v>6000</v>
      </c>
      <c r="AP181" s="335">
        <f>PriceList[[#This Row],[Цена за кв.м. в CRM]]+PriceList[[#This Row],[Бронь]]</f>
        <v>366059.7</v>
      </c>
      <c r="AQ181" s="335">
        <f>PriceList[[#This Row],[Цена за кв.м. в сайт]]*PriceList[[#This Row],[Площадь, кв.м]]</f>
        <v>10699925.031000001</v>
      </c>
      <c r="AR181" s="84" t="str">
        <f t="shared" si="35"/>
        <v>С1-26</v>
      </c>
      <c r="AS181" s="88" t="str">
        <f t="shared" si="36"/>
        <v>Ст</v>
      </c>
      <c r="AT181" s="89">
        <f t="shared" si="37"/>
        <v>29.23</v>
      </c>
      <c r="AU181" s="99">
        <f>PriceList[[#This Row],[Цена за кв.м. в CRM]]</f>
        <v>360059.7</v>
      </c>
      <c r="AV181" s="100" t="str">
        <f t="shared" si="38"/>
        <v>Резерв</v>
      </c>
      <c r="AW181" s="99"/>
      <c r="AX181" s="342"/>
      <c r="AZ181" s="353">
        <f>(PriceList[[#This Row],[Цена за кв.м. в сайт]])+$AZ$1</f>
        <v>366559.7</v>
      </c>
      <c r="BA181" s="353">
        <f>AZ181*PriceList[[#This Row],[Площадь, кв.м]]</f>
        <v>10714540.031000001</v>
      </c>
      <c r="BB181" s="346">
        <f>BA181-PriceList[[#This Row],[Стоимость, руб для сбронированием]]</f>
        <v>14615</v>
      </c>
      <c r="BC181" s="14"/>
      <c r="BD181" s="345">
        <f t="shared" si="39"/>
        <v>366600</v>
      </c>
      <c r="BE181" s="353">
        <f>BD181*PriceList[[#This Row],[Площадь, кв.м]]</f>
        <v>10715718</v>
      </c>
      <c r="BF181" s="14"/>
      <c r="BG181" s="345">
        <f>BE181-$BG$1*PriceList[[#This Row],[Площадь, кв.м]]</f>
        <v>10540338</v>
      </c>
      <c r="BH181" s="353">
        <f t="shared" si="40"/>
        <v>175380</v>
      </c>
      <c r="BI181" s="345">
        <f>BG181/PriceList[[#This Row],[Площадь, кв.м]]</f>
        <v>360600</v>
      </c>
      <c r="BJ181" s="355">
        <f t="shared" si="41"/>
        <v>1.6638935108153077E-2</v>
      </c>
      <c r="BL181" s="345"/>
      <c r="BM181" s="353"/>
    </row>
    <row r="182" spans="1:65" ht="14.25" hidden="1" customHeight="1">
      <c r="A182" s="84">
        <v>260</v>
      </c>
      <c r="B182" s="84" t="s">
        <v>347</v>
      </c>
      <c r="C182" s="85">
        <v>260</v>
      </c>
      <c r="D182" s="85" t="s">
        <v>64</v>
      </c>
      <c r="E182" s="86">
        <v>7</v>
      </c>
      <c r="F182" s="84">
        <v>39</v>
      </c>
      <c r="G182" s="87">
        <v>30.59</v>
      </c>
      <c r="H182" s="88" t="s">
        <v>1</v>
      </c>
      <c r="I182" s="88" t="s">
        <v>1</v>
      </c>
      <c r="J182" s="89">
        <v>5.85</v>
      </c>
      <c r="K182" s="89">
        <f t="shared" si="28"/>
        <v>1.76</v>
      </c>
      <c r="L182" s="89">
        <f t="shared" si="29"/>
        <v>24.740000000000002</v>
      </c>
      <c r="M182" s="89">
        <f t="shared" si="30"/>
        <v>26.500000000000004</v>
      </c>
      <c r="N182" s="90" t="s">
        <v>65</v>
      </c>
      <c r="O182" s="90" t="s">
        <v>66</v>
      </c>
      <c r="P182" s="90" t="s">
        <v>67</v>
      </c>
      <c r="Q182" s="91" t="s">
        <v>68</v>
      </c>
      <c r="R182" s="92" t="s">
        <v>84</v>
      </c>
      <c r="S182" s="92" t="s">
        <v>1291</v>
      </c>
      <c r="T182" s="93" t="s">
        <v>73</v>
      </c>
      <c r="U182" s="84">
        <v>41</v>
      </c>
      <c r="V182" s="94">
        <f>IFERROR(VLOOKUP(H182,'Коэфф для прайса 1 оч'!$A$3:$C$6,3,0),"")</f>
        <v>327000</v>
      </c>
      <c r="W182" s="91">
        <f>IFERROR(VLOOKUP(E182,'Коэфф для прайса 1 оч'!$A$10:$C$23,3,0),"")</f>
        <v>0.03</v>
      </c>
      <c r="X182" s="116">
        <f>IFERROR(VLOOKUP(N182,'Коэфф для прайса 1 оч'!$E$25:$F$30,2,0),"")</f>
        <v>0.04</v>
      </c>
      <c r="Y182" s="116">
        <f>IFERROR(VLOOKUP(O182,'Коэфф для прайса 1 оч'!$E$32:$F$34,2,0),"")</f>
        <v>0</v>
      </c>
      <c r="Z182" s="116">
        <f>IFERROR(VLOOKUP(P182,'Коэфф для прайса 1 оч'!$E$36:$F$38,2,0),"")</f>
        <v>0.03</v>
      </c>
      <c r="AA182" s="116">
        <f>IFERROR(VLOOKUP(Q182,'Коэфф для прайса 1 оч'!$E$40:$F$43,2,0),"")</f>
        <v>5.0000000000000001E-3</v>
      </c>
      <c r="AB182" s="117">
        <f>IFERROR(VLOOKUP(R182,'Коэфф для прайса 1 оч'!$E$45:$F$59,2,0),"")</f>
        <v>-0.01</v>
      </c>
      <c r="AC182" s="116">
        <f>IFERROR(VLOOKUP(T182,'Коэфф для прайса 1 оч'!$E$61:$F$67,2,0),"")</f>
        <v>0</v>
      </c>
      <c r="AD182" s="116">
        <f>IFERROR(VLOOKUP(U182,'Коэфф для прайса 1 оч'!$E$69:$F$82,2,0),"")</f>
        <v>-1.4999999999999999E-2</v>
      </c>
      <c r="AE182" s="116">
        <f>IFERROR(VLOOKUP(PriceList[[#This Row],[Корпус]],'Коэфф для прайса 1 оч'!$I$10:$J$15,2,0),"")</f>
        <v>0</v>
      </c>
      <c r="AF182" s="95">
        <f t="shared" si="31"/>
        <v>353160</v>
      </c>
      <c r="AG182" s="96">
        <f t="shared" si="32"/>
        <v>10803164.4</v>
      </c>
      <c r="AH182" s="97">
        <v>0</v>
      </c>
      <c r="AI182" s="98">
        <f t="shared" si="33"/>
        <v>353160</v>
      </c>
      <c r="AJ182" s="99">
        <f t="shared" si="34"/>
        <v>10803164.4</v>
      </c>
      <c r="AK182" s="84" t="s">
        <v>101</v>
      </c>
      <c r="AL182" s="91">
        <v>0.1</v>
      </c>
      <c r="AM182" s="287">
        <f>PriceList[[#This Row],[ИТОГ Цена за кв.м, руб]]*(1+PriceList[[#This Row],[Максимальная скидка]])</f>
        <v>388476.00000000006</v>
      </c>
      <c r="AN182" s="287">
        <f>PriceList[[#This Row],[Цена за кв.м. в CRM]]*PriceList[[#This Row],[Площадь, кв.м]]</f>
        <v>11883480.840000002</v>
      </c>
      <c r="AO182" s="287">
        <v>6000</v>
      </c>
      <c r="AP182" s="335">
        <f>PriceList[[#This Row],[Цена за кв.м. в CRM]]+PriceList[[#This Row],[Бронь]]</f>
        <v>394476.00000000006</v>
      </c>
      <c r="AQ182" s="335">
        <f>PriceList[[#This Row],[Цена за кв.м. в сайт]]*PriceList[[#This Row],[Площадь, кв.м]]</f>
        <v>12067020.840000002</v>
      </c>
      <c r="AR182" s="84" t="str">
        <f t="shared" si="35"/>
        <v>С1-260</v>
      </c>
      <c r="AS182" s="88" t="str">
        <f t="shared" si="36"/>
        <v>Ст</v>
      </c>
      <c r="AT182" s="89">
        <f t="shared" si="37"/>
        <v>30.59</v>
      </c>
      <c r="AU182" s="99">
        <f>PriceList[[#This Row],[Цена за кв.м. в CRM]]</f>
        <v>388476.00000000006</v>
      </c>
      <c r="AV182" s="100" t="str">
        <f t="shared" si="38"/>
        <v>Свободно</v>
      </c>
      <c r="AW182" s="99"/>
      <c r="AX182" s="342"/>
      <c r="AZ182" s="353">
        <f>(PriceList[[#This Row],[Цена за кв.м. в сайт]])+$AZ$1</f>
        <v>394976.00000000006</v>
      </c>
      <c r="BA182" s="353">
        <f>AZ182*PriceList[[#This Row],[Площадь, кв.м]]</f>
        <v>12082315.840000002</v>
      </c>
      <c r="BB182" s="346">
        <f>BA182-PriceList[[#This Row],[Стоимость, руб для сбронированием]]</f>
        <v>15295</v>
      </c>
      <c r="BC182" s="14"/>
      <c r="BD182" s="345">
        <f t="shared" si="39"/>
        <v>395000</v>
      </c>
      <c r="BE182" s="353">
        <f>BD182*PriceList[[#This Row],[Площадь, кв.м]]</f>
        <v>12083050</v>
      </c>
      <c r="BF182" s="14"/>
      <c r="BG182" s="345">
        <f>BE182-$BG$1*PriceList[[#This Row],[Площадь, кв.м]]</f>
        <v>11899510</v>
      </c>
      <c r="BH182" s="353">
        <f t="shared" si="40"/>
        <v>183540</v>
      </c>
      <c r="BI182" s="345">
        <f>BG182/PriceList[[#This Row],[Площадь, кв.м]]</f>
        <v>389000</v>
      </c>
      <c r="BJ182" s="355">
        <f t="shared" si="41"/>
        <v>1.5424164524421594E-2</v>
      </c>
      <c r="BL182" s="345"/>
      <c r="BM182" s="353"/>
    </row>
    <row r="183" spans="1:65" ht="14.25" hidden="1" customHeight="1">
      <c r="A183" s="84">
        <v>261</v>
      </c>
      <c r="B183" s="84" t="s">
        <v>348</v>
      </c>
      <c r="C183" s="85">
        <v>261</v>
      </c>
      <c r="D183" s="85" t="s">
        <v>64</v>
      </c>
      <c r="E183" s="86">
        <v>7</v>
      </c>
      <c r="F183" s="84">
        <v>40</v>
      </c>
      <c r="G183" s="87">
        <v>30.78</v>
      </c>
      <c r="H183" s="88" t="s">
        <v>1</v>
      </c>
      <c r="I183" s="88" t="s">
        <v>1</v>
      </c>
      <c r="J183" s="89">
        <v>6.04</v>
      </c>
      <c r="K183" s="89">
        <f t="shared" si="28"/>
        <v>1.81</v>
      </c>
      <c r="L183" s="89">
        <f t="shared" si="29"/>
        <v>24.740000000000002</v>
      </c>
      <c r="M183" s="89">
        <f t="shared" si="30"/>
        <v>26.55</v>
      </c>
      <c r="N183" s="90" t="s">
        <v>65</v>
      </c>
      <c r="O183" s="90" t="s">
        <v>66</v>
      </c>
      <c r="P183" s="90" t="s">
        <v>67</v>
      </c>
      <c r="Q183" s="91" t="s">
        <v>68</v>
      </c>
      <c r="R183" s="92" t="s">
        <v>84</v>
      </c>
      <c r="S183" s="92" t="s">
        <v>1291</v>
      </c>
      <c r="T183" s="93" t="s">
        <v>73</v>
      </c>
      <c r="U183" s="84">
        <v>41</v>
      </c>
      <c r="V183" s="94">
        <f>IFERROR(VLOOKUP(H183,'Коэфф для прайса 1 оч'!$A$3:$C$6,3,0),"")</f>
        <v>327000</v>
      </c>
      <c r="W183" s="91">
        <f>IFERROR(VLOOKUP(E183,'Коэфф для прайса 1 оч'!$A$10:$C$23,3,0),"")</f>
        <v>0.03</v>
      </c>
      <c r="X183" s="116">
        <f>IFERROR(VLOOKUP(N183,'Коэфф для прайса 1 оч'!$E$25:$F$30,2,0),"")</f>
        <v>0.04</v>
      </c>
      <c r="Y183" s="116">
        <f>IFERROR(VLOOKUP(O183,'Коэфф для прайса 1 оч'!$E$32:$F$34,2,0),"")</f>
        <v>0</v>
      </c>
      <c r="Z183" s="116">
        <f>IFERROR(VLOOKUP(P183,'Коэфф для прайса 1 оч'!$E$36:$F$38,2,0),"")</f>
        <v>0.03</v>
      </c>
      <c r="AA183" s="116">
        <f>IFERROR(VLOOKUP(Q183,'Коэфф для прайса 1 оч'!$E$40:$F$43,2,0),"")</f>
        <v>5.0000000000000001E-3</v>
      </c>
      <c r="AB183" s="117">
        <f>IFERROR(VLOOKUP(R183,'Коэфф для прайса 1 оч'!$E$45:$F$59,2,0),"")</f>
        <v>-0.01</v>
      </c>
      <c r="AC183" s="116">
        <f>IFERROR(VLOOKUP(T183,'Коэфф для прайса 1 оч'!$E$61:$F$67,2,0),"")</f>
        <v>0</v>
      </c>
      <c r="AD183" s="116">
        <f>IFERROR(VLOOKUP(U183,'Коэфф для прайса 1 оч'!$E$69:$F$82,2,0),"")</f>
        <v>-1.4999999999999999E-2</v>
      </c>
      <c r="AE183" s="116">
        <f>IFERROR(VLOOKUP(PriceList[[#This Row],[Корпус]],'Коэфф для прайса 1 оч'!$I$10:$J$15,2,0),"")</f>
        <v>0</v>
      </c>
      <c r="AF183" s="95">
        <f t="shared" si="31"/>
        <v>353160</v>
      </c>
      <c r="AG183" s="96">
        <f t="shared" si="32"/>
        <v>10870264.800000001</v>
      </c>
      <c r="AH183" s="97">
        <v>0</v>
      </c>
      <c r="AI183" s="98">
        <f t="shared" si="33"/>
        <v>353160</v>
      </c>
      <c r="AJ183" s="99">
        <f t="shared" si="34"/>
        <v>10870264.800000001</v>
      </c>
      <c r="AK183" s="84" t="s">
        <v>101</v>
      </c>
      <c r="AL183" s="91">
        <v>0.1</v>
      </c>
      <c r="AM183" s="287">
        <f>PriceList[[#This Row],[ИТОГ Цена за кв.м, руб]]*(1+PriceList[[#This Row],[Максимальная скидка]])</f>
        <v>388476.00000000006</v>
      </c>
      <c r="AN183" s="287">
        <f>PriceList[[#This Row],[Цена за кв.м. в CRM]]*PriceList[[#This Row],[Площадь, кв.м]]</f>
        <v>11957291.280000003</v>
      </c>
      <c r="AO183" s="287">
        <v>6000</v>
      </c>
      <c r="AP183" s="335">
        <f>PriceList[[#This Row],[Цена за кв.м. в CRM]]+PriceList[[#This Row],[Бронь]]</f>
        <v>394476.00000000006</v>
      </c>
      <c r="AQ183" s="335">
        <f>PriceList[[#This Row],[Цена за кв.м. в сайт]]*PriceList[[#This Row],[Площадь, кв.м]]</f>
        <v>12141971.280000003</v>
      </c>
      <c r="AR183" s="84" t="str">
        <f t="shared" si="35"/>
        <v>С1-261</v>
      </c>
      <c r="AS183" s="88" t="str">
        <f t="shared" si="36"/>
        <v>Ст</v>
      </c>
      <c r="AT183" s="89">
        <f t="shared" si="37"/>
        <v>30.78</v>
      </c>
      <c r="AU183" s="99">
        <f>PriceList[[#This Row],[Цена за кв.м. в CRM]]</f>
        <v>388476.00000000006</v>
      </c>
      <c r="AV183" s="100" t="str">
        <f t="shared" si="38"/>
        <v>Свободно</v>
      </c>
      <c r="AW183" s="99"/>
      <c r="AX183" s="342"/>
      <c r="AZ183" s="353">
        <f>(PriceList[[#This Row],[Цена за кв.м. в сайт]])+$AZ$1</f>
        <v>394976.00000000006</v>
      </c>
      <c r="BA183" s="353">
        <f>AZ183*PriceList[[#This Row],[Площадь, кв.м]]</f>
        <v>12157361.280000003</v>
      </c>
      <c r="BB183" s="346">
        <f>BA183-PriceList[[#This Row],[Стоимость, руб для сбронированием]]</f>
        <v>15390</v>
      </c>
      <c r="BC183" s="14"/>
      <c r="BD183" s="345">
        <f t="shared" si="39"/>
        <v>395000</v>
      </c>
      <c r="BE183" s="353">
        <f>BD183*PriceList[[#This Row],[Площадь, кв.м]]</f>
        <v>12158100</v>
      </c>
      <c r="BF183" s="14"/>
      <c r="BG183" s="345">
        <f>BE183-$BG$1*PriceList[[#This Row],[Площадь, кв.м]]</f>
        <v>11973420</v>
      </c>
      <c r="BH183" s="353">
        <f t="shared" si="40"/>
        <v>184680</v>
      </c>
      <c r="BI183" s="345">
        <f>BG183/PriceList[[#This Row],[Площадь, кв.м]]</f>
        <v>389000</v>
      </c>
      <c r="BJ183" s="355">
        <f t="shared" si="41"/>
        <v>1.5424164524421594E-2</v>
      </c>
      <c r="BL183" s="345"/>
      <c r="BM183" s="353"/>
    </row>
    <row r="184" spans="1:65" ht="14.25" hidden="1" customHeight="1">
      <c r="A184" s="84">
        <v>262</v>
      </c>
      <c r="B184" s="84" t="s">
        <v>349</v>
      </c>
      <c r="C184" s="85">
        <v>262</v>
      </c>
      <c r="D184" s="85" t="s">
        <v>64</v>
      </c>
      <c r="E184" s="86">
        <v>7</v>
      </c>
      <c r="F184" s="84">
        <v>41</v>
      </c>
      <c r="G184" s="87">
        <v>30.59</v>
      </c>
      <c r="H184" s="88" t="s">
        <v>1</v>
      </c>
      <c r="I184" s="88" t="s">
        <v>1</v>
      </c>
      <c r="J184" s="89">
        <v>6.04</v>
      </c>
      <c r="K184" s="89">
        <f t="shared" si="28"/>
        <v>1.81</v>
      </c>
      <c r="L184" s="89">
        <f t="shared" si="29"/>
        <v>24.55</v>
      </c>
      <c r="M184" s="89">
        <f t="shared" si="30"/>
        <v>26.36</v>
      </c>
      <c r="N184" s="90" t="s">
        <v>65</v>
      </c>
      <c r="O184" s="90" t="s">
        <v>66</v>
      </c>
      <c r="P184" s="90" t="s">
        <v>67</v>
      </c>
      <c r="Q184" s="91" t="s">
        <v>68</v>
      </c>
      <c r="R184" s="92" t="s">
        <v>84</v>
      </c>
      <c r="S184" s="92" t="s">
        <v>1291</v>
      </c>
      <c r="T184" s="93" t="s">
        <v>73</v>
      </c>
      <c r="U184" s="84">
        <v>41</v>
      </c>
      <c r="V184" s="94">
        <f>IFERROR(VLOOKUP(H184,'Коэфф для прайса 1 оч'!$A$3:$C$6,3,0),"")</f>
        <v>327000</v>
      </c>
      <c r="W184" s="91">
        <f>IFERROR(VLOOKUP(E184,'Коэфф для прайса 1 оч'!$A$10:$C$23,3,0),"")</f>
        <v>0.03</v>
      </c>
      <c r="X184" s="116">
        <f>IFERROR(VLOOKUP(N184,'Коэфф для прайса 1 оч'!$E$25:$F$30,2,0),"")</f>
        <v>0.04</v>
      </c>
      <c r="Y184" s="116">
        <f>IFERROR(VLOOKUP(O184,'Коэфф для прайса 1 оч'!$E$32:$F$34,2,0),"")</f>
        <v>0</v>
      </c>
      <c r="Z184" s="116">
        <f>IFERROR(VLOOKUP(P184,'Коэфф для прайса 1 оч'!$E$36:$F$38,2,0),"")</f>
        <v>0.03</v>
      </c>
      <c r="AA184" s="116">
        <f>IFERROR(VLOOKUP(Q184,'Коэфф для прайса 1 оч'!$E$40:$F$43,2,0),"")</f>
        <v>5.0000000000000001E-3</v>
      </c>
      <c r="AB184" s="117">
        <f>IFERROR(VLOOKUP(R184,'Коэфф для прайса 1 оч'!$E$45:$F$59,2,0),"")</f>
        <v>-0.01</v>
      </c>
      <c r="AC184" s="116">
        <f>IFERROR(VLOOKUP(T184,'Коэфф для прайса 1 оч'!$E$61:$F$67,2,0),"")</f>
        <v>0</v>
      </c>
      <c r="AD184" s="116">
        <f>IFERROR(VLOOKUP(U184,'Коэфф для прайса 1 оч'!$E$69:$F$82,2,0),"")</f>
        <v>-1.4999999999999999E-2</v>
      </c>
      <c r="AE184" s="116">
        <f>IFERROR(VLOOKUP(PriceList[[#This Row],[Корпус]],'Коэфф для прайса 1 оч'!$I$10:$J$15,2,0),"")</f>
        <v>0</v>
      </c>
      <c r="AF184" s="95">
        <f t="shared" si="31"/>
        <v>353160</v>
      </c>
      <c r="AG184" s="96">
        <f t="shared" si="32"/>
        <v>10803164.4</v>
      </c>
      <c r="AH184" s="97">
        <v>0</v>
      </c>
      <c r="AI184" s="98">
        <f t="shared" si="33"/>
        <v>353160</v>
      </c>
      <c r="AJ184" s="99">
        <f t="shared" si="34"/>
        <v>10803164.4</v>
      </c>
      <c r="AK184" s="84" t="s">
        <v>101</v>
      </c>
      <c r="AL184" s="91">
        <v>0.1</v>
      </c>
      <c r="AM184" s="287">
        <f>PriceList[[#This Row],[ИТОГ Цена за кв.м, руб]]*(1+PriceList[[#This Row],[Максимальная скидка]])</f>
        <v>388476.00000000006</v>
      </c>
      <c r="AN184" s="287">
        <f>PriceList[[#This Row],[Цена за кв.м. в CRM]]*PriceList[[#This Row],[Площадь, кв.м]]</f>
        <v>11883480.840000002</v>
      </c>
      <c r="AO184" s="287">
        <v>6000</v>
      </c>
      <c r="AP184" s="335">
        <f>PriceList[[#This Row],[Цена за кв.м. в CRM]]+PriceList[[#This Row],[Бронь]]</f>
        <v>394476.00000000006</v>
      </c>
      <c r="AQ184" s="335">
        <f>PriceList[[#This Row],[Цена за кв.м. в сайт]]*PriceList[[#This Row],[Площадь, кв.м]]</f>
        <v>12067020.840000002</v>
      </c>
      <c r="AR184" s="84" t="str">
        <f t="shared" si="35"/>
        <v>С1-262</v>
      </c>
      <c r="AS184" s="88" t="str">
        <f t="shared" si="36"/>
        <v>Ст</v>
      </c>
      <c r="AT184" s="89">
        <f t="shared" si="37"/>
        <v>30.59</v>
      </c>
      <c r="AU184" s="99">
        <f>PriceList[[#This Row],[Цена за кв.м. в CRM]]</f>
        <v>388476.00000000006</v>
      </c>
      <c r="AV184" s="100" t="str">
        <f t="shared" si="38"/>
        <v>Свободно</v>
      </c>
      <c r="AW184" s="99"/>
      <c r="AX184" s="342"/>
      <c r="AZ184" s="353">
        <f>(PriceList[[#This Row],[Цена за кв.м. в сайт]])+$AZ$1</f>
        <v>394976.00000000006</v>
      </c>
      <c r="BA184" s="353">
        <f>AZ184*PriceList[[#This Row],[Площадь, кв.м]]</f>
        <v>12082315.840000002</v>
      </c>
      <c r="BB184" s="346">
        <f>BA184-PriceList[[#This Row],[Стоимость, руб для сбронированием]]</f>
        <v>15295</v>
      </c>
      <c r="BC184" s="14"/>
      <c r="BD184" s="345">
        <f t="shared" si="39"/>
        <v>395000</v>
      </c>
      <c r="BE184" s="353">
        <f>BD184*PriceList[[#This Row],[Площадь, кв.м]]</f>
        <v>12083050</v>
      </c>
      <c r="BF184" s="14"/>
      <c r="BG184" s="345">
        <f>BE184-$BG$1*PriceList[[#This Row],[Площадь, кв.м]]</f>
        <v>11899510</v>
      </c>
      <c r="BH184" s="353">
        <f t="shared" si="40"/>
        <v>183540</v>
      </c>
      <c r="BI184" s="345">
        <f>BG184/PriceList[[#This Row],[Площадь, кв.м]]</f>
        <v>389000</v>
      </c>
      <c r="BJ184" s="355">
        <f t="shared" si="41"/>
        <v>1.5424164524421594E-2</v>
      </c>
      <c r="BL184" s="345"/>
      <c r="BM184" s="353"/>
    </row>
    <row r="185" spans="1:65" ht="14.25" hidden="1" customHeight="1">
      <c r="A185" s="84">
        <v>263</v>
      </c>
      <c r="B185" s="84" t="s">
        <v>350</v>
      </c>
      <c r="C185" s="85">
        <v>263</v>
      </c>
      <c r="D185" s="85" t="s">
        <v>64</v>
      </c>
      <c r="E185" s="86">
        <v>8</v>
      </c>
      <c r="F185" s="84">
        <v>1</v>
      </c>
      <c r="G185" s="87">
        <v>29.87</v>
      </c>
      <c r="H185" s="88" t="s">
        <v>1</v>
      </c>
      <c r="I185" s="88" t="s">
        <v>1</v>
      </c>
      <c r="J185" s="89">
        <v>5.13</v>
      </c>
      <c r="K185" s="89">
        <f t="shared" si="28"/>
        <v>1.54</v>
      </c>
      <c r="L185" s="89">
        <f t="shared" si="29"/>
        <v>24.740000000000002</v>
      </c>
      <c r="M185" s="89">
        <f t="shared" si="30"/>
        <v>26.28</v>
      </c>
      <c r="N185" s="90" t="s">
        <v>65</v>
      </c>
      <c r="O185" s="90" t="s">
        <v>66</v>
      </c>
      <c r="P185" s="90" t="s">
        <v>67</v>
      </c>
      <c r="Q185" s="91" t="s">
        <v>68</v>
      </c>
      <c r="R185" s="92" t="s">
        <v>69</v>
      </c>
      <c r="S185" s="92" t="s">
        <v>1291</v>
      </c>
      <c r="T185" s="93" t="s">
        <v>139</v>
      </c>
      <c r="U185" s="84">
        <v>13</v>
      </c>
      <c r="V185" s="94">
        <f>IFERROR(VLOOKUP(H185,'Коэфф для прайса 1 оч'!$A$3:$C$6,3,0),"")</f>
        <v>327000</v>
      </c>
      <c r="W185" s="91">
        <f>IFERROR(VLOOKUP(E185,'Коэфф для прайса 1 оч'!$A$10:$C$23,3,0),"")</f>
        <v>5.5E-2</v>
      </c>
      <c r="X185" s="116">
        <f>IFERROR(VLOOKUP(N185,'Коэфф для прайса 1 оч'!$E$25:$F$30,2,0),"")</f>
        <v>0.04</v>
      </c>
      <c r="Y185" s="116">
        <f>IFERROR(VLOOKUP(O185,'Коэфф для прайса 1 оч'!$E$32:$F$34,2,0),"")</f>
        <v>0</v>
      </c>
      <c r="Z185" s="116">
        <f>IFERROR(VLOOKUP(P185,'Коэфф для прайса 1 оч'!$E$36:$F$38,2,0),"")</f>
        <v>0.03</v>
      </c>
      <c r="AA185" s="116">
        <f>IFERROR(VLOOKUP(Q185,'Коэфф для прайса 1 оч'!$E$40:$F$43,2,0),"")</f>
        <v>5.0000000000000001E-3</v>
      </c>
      <c r="AB185" s="117">
        <f>IFERROR(VLOOKUP(R185,'Коэфф для прайса 1 оч'!$E$45:$F$59,2,0),"")</f>
        <v>-1.4999999999999999E-2</v>
      </c>
      <c r="AC185" s="116">
        <f>IFERROR(VLOOKUP(T185,'Коэфф для прайса 1 оч'!$E$61:$F$67,2,0),"")</f>
        <v>-0.01</v>
      </c>
      <c r="AD185" s="116">
        <f>IFERROR(VLOOKUP(U185,'Коэфф для прайса 1 оч'!$E$69:$F$82,2,0),"")</f>
        <v>1.2999999999999999E-2</v>
      </c>
      <c r="AE185" s="116">
        <f>IFERROR(VLOOKUP(PriceList[[#This Row],[Корпус]],'Коэфф для прайса 1 оч'!$I$10:$J$15,2,0),"")</f>
        <v>0</v>
      </c>
      <c r="AF185" s="95">
        <f t="shared" si="31"/>
        <v>365586</v>
      </c>
      <c r="AG185" s="96">
        <f t="shared" si="32"/>
        <v>10920053.82</v>
      </c>
      <c r="AH185" s="97">
        <v>0</v>
      </c>
      <c r="AI185" s="98">
        <f t="shared" si="33"/>
        <v>365586</v>
      </c>
      <c r="AJ185" s="99">
        <f t="shared" si="34"/>
        <v>10920053.82</v>
      </c>
      <c r="AK185" s="84" t="s">
        <v>101</v>
      </c>
      <c r="AL185" s="91">
        <v>0.1</v>
      </c>
      <c r="AM185" s="287">
        <f>PriceList[[#This Row],[ИТОГ Цена за кв.м, руб]]*(1+PriceList[[#This Row],[Максимальная скидка]])</f>
        <v>402144.60000000003</v>
      </c>
      <c r="AN185" s="287">
        <f>PriceList[[#This Row],[Цена за кв.м. в CRM]]*PriceList[[#This Row],[Площадь, кв.м]]</f>
        <v>12012059.202000001</v>
      </c>
      <c r="AO185" s="287">
        <v>6000</v>
      </c>
      <c r="AP185" s="335">
        <f>PriceList[[#This Row],[Цена за кв.м. в CRM]]+PriceList[[#This Row],[Бронь]]</f>
        <v>408144.60000000003</v>
      </c>
      <c r="AQ185" s="335">
        <f>PriceList[[#This Row],[Цена за кв.м. в сайт]]*PriceList[[#This Row],[Площадь, кв.м]]</f>
        <v>12191279.202000001</v>
      </c>
      <c r="AR185" s="84" t="str">
        <f t="shared" si="35"/>
        <v>С1-263</v>
      </c>
      <c r="AS185" s="88" t="str">
        <f t="shared" si="36"/>
        <v>Ст</v>
      </c>
      <c r="AT185" s="89">
        <f t="shared" si="37"/>
        <v>29.87</v>
      </c>
      <c r="AU185" s="99">
        <f>PriceList[[#This Row],[Цена за кв.м. в CRM]]</f>
        <v>402144.60000000003</v>
      </c>
      <c r="AV185" s="100" t="str">
        <f t="shared" si="38"/>
        <v>Свободно</v>
      </c>
      <c r="AW185" s="99"/>
      <c r="AX185" s="342"/>
      <c r="AZ185" s="353">
        <f>(PriceList[[#This Row],[Цена за кв.м. в сайт]])+$AZ$1</f>
        <v>408644.60000000003</v>
      </c>
      <c r="BA185" s="353">
        <f>AZ185*PriceList[[#This Row],[Площадь, кв.м]]</f>
        <v>12206214.202000001</v>
      </c>
      <c r="BB185" s="346">
        <f>BA185-PriceList[[#This Row],[Стоимость, руб для сбронированием]]</f>
        <v>14935</v>
      </c>
      <c r="BC185" s="14"/>
      <c r="BD185" s="345">
        <f t="shared" si="39"/>
        <v>408600</v>
      </c>
      <c r="BE185" s="353">
        <f>BD185*PriceList[[#This Row],[Площадь, кв.м]]</f>
        <v>12204882</v>
      </c>
      <c r="BF185" s="14"/>
      <c r="BG185" s="345">
        <f>BE185-$BG$1*PriceList[[#This Row],[Площадь, кв.м]]</f>
        <v>12025662</v>
      </c>
      <c r="BH185" s="353">
        <f t="shared" si="40"/>
        <v>179220</v>
      </c>
      <c r="BI185" s="345">
        <f>BG185/PriceList[[#This Row],[Площадь, кв.м]]</f>
        <v>402600</v>
      </c>
      <c r="BJ185" s="355">
        <f t="shared" si="41"/>
        <v>1.4903129657228018E-2</v>
      </c>
      <c r="BL185" s="345"/>
      <c r="BM185" s="353"/>
    </row>
    <row r="186" spans="1:65" ht="14.25" hidden="1" customHeight="1">
      <c r="A186" s="84">
        <v>264</v>
      </c>
      <c r="B186" s="84" t="s">
        <v>351</v>
      </c>
      <c r="C186" s="85">
        <v>264</v>
      </c>
      <c r="D186" s="85" t="s">
        <v>64</v>
      </c>
      <c r="E186" s="86">
        <v>8</v>
      </c>
      <c r="F186" s="84">
        <v>2</v>
      </c>
      <c r="G186" s="87">
        <v>37.26</v>
      </c>
      <c r="H186" s="88" t="s">
        <v>1</v>
      </c>
      <c r="I186" s="88" t="s">
        <v>1</v>
      </c>
      <c r="J186" s="89">
        <v>5.85</v>
      </c>
      <c r="K186" s="89">
        <f t="shared" si="28"/>
        <v>1.76</v>
      </c>
      <c r="L186" s="89">
        <f t="shared" si="29"/>
        <v>31.409999999999997</v>
      </c>
      <c r="M186" s="89">
        <f t="shared" si="30"/>
        <v>33.169999999999995</v>
      </c>
      <c r="N186" s="90" t="s">
        <v>76</v>
      </c>
      <c r="O186" s="90" t="s">
        <v>66</v>
      </c>
      <c r="P186" s="90" t="s">
        <v>67</v>
      </c>
      <c r="Q186" s="91" t="s">
        <v>68</v>
      </c>
      <c r="R186" s="92" t="s">
        <v>69</v>
      </c>
      <c r="S186" s="92" t="s">
        <v>1291</v>
      </c>
      <c r="T186" s="93" t="s">
        <v>73</v>
      </c>
      <c r="U186" s="84">
        <v>13</v>
      </c>
      <c r="V186" s="94">
        <f>IFERROR(VLOOKUP(H186,'Коэфф для прайса 1 оч'!$A$3:$C$6,3,0),"")</f>
        <v>327000</v>
      </c>
      <c r="W186" s="91">
        <f>IFERROR(VLOOKUP(E186,'Коэфф для прайса 1 оч'!$A$10:$C$23,3,0),"")</f>
        <v>5.5E-2</v>
      </c>
      <c r="X186" s="116">
        <f>IFERROR(VLOOKUP(N186,'Коэфф для прайса 1 оч'!$E$25:$F$30,2,0),"")</f>
        <v>0</v>
      </c>
      <c r="Y186" s="116">
        <f>IFERROR(VLOOKUP(O186,'Коэфф для прайса 1 оч'!$E$32:$F$34,2,0),"")</f>
        <v>0</v>
      </c>
      <c r="Z186" s="116">
        <f>IFERROR(VLOOKUP(P186,'Коэфф для прайса 1 оч'!$E$36:$F$38,2,0),"")</f>
        <v>0.03</v>
      </c>
      <c r="AA186" s="116">
        <f>IFERROR(VLOOKUP(Q186,'Коэфф для прайса 1 оч'!$E$40:$F$43,2,0),"")</f>
        <v>5.0000000000000001E-3</v>
      </c>
      <c r="AB186" s="117">
        <f>IFERROR(VLOOKUP(R186,'Коэфф для прайса 1 оч'!$E$45:$F$59,2,0),"")</f>
        <v>-1.4999999999999999E-2</v>
      </c>
      <c r="AC186" s="116">
        <f>IFERROR(VLOOKUP(T186,'Коэфф для прайса 1 оч'!$E$61:$F$67,2,0),"")</f>
        <v>0</v>
      </c>
      <c r="AD186" s="116">
        <f>IFERROR(VLOOKUP(U186,'Коэфф для прайса 1 оч'!$E$69:$F$82,2,0),"")</f>
        <v>1.2999999999999999E-2</v>
      </c>
      <c r="AE186" s="116">
        <f>IFERROR(VLOOKUP(PriceList[[#This Row],[Корпус]],'Коэфф для прайса 1 оч'!$I$10:$J$15,2,0),"")</f>
        <v>0</v>
      </c>
      <c r="AF186" s="95">
        <f t="shared" si="31"/>
        <v>355776</v>
      </c>
      <c r="AG186" s="96">
        <f t="shared" si="32"/>
        <v>13256213.76</v>
      </c>
      <c r="AH186" s="97">
        <v>0</v>
      </c>
      <c r="AI186" s="98">
        <f t="shared" si="33"/>
        <v>355776</v>
      </c>
      <c r="AJ186" s="99">
        <f t="shared" si="34"/>
        <v>13256213.76</v>
      </c>
      <c r="AK186" s="84" t="s">
        <v>101</v>
      </c>
      <c r="AL186" s="91">
        <v>0.1</v>
      </c>
      <c r="AM186" s="287">
        <f>PriceList[[#This Row],[ИТОГ Цена за кв.м, руб]]*(1+PriceList[[#This Row],[Максимальная скидка]])</f>
        <v>391353.60000000003</v>
      </c>
      <c r="AN186" s="287">
        <f>PriceList[[#This Row],[Цена за кв.м. в CRM]]*PriceList[[#This Row],[Площадь, кв.м]]</f>
        <v>14581835.136</v>
      </c>
      <c r="AO186" s="287">
        <v>6000</v>
      </c>
      <c r="AP186" s="335">
        <f>PriceList[[#This Row],[Цена за кв.м. в CRM]]+PriceList[[#This Row],[Бронь]]</f>
        <v>397353.60000000003</v>
      </c>
      <c r="AQ186" s="335">
        <f>PriceList[[#This Row],[Цена за кв.м. в сайт]]*PriceList[[#This Row],[Площадь, кв.м]]</f>
        <v>14805395.136</v>
      </c>
      <c r="AR186" s="84" t="str">
        <f t="shared" si="35"/>
        <v>С1-264</v>
      </c>
      <c r="AS186" s="88" t="str">
        <f t="shared" si="36"/>
        <v>Ст</v>
      </c>
      <c r="AT186" s="89">
        <f t="shared" si="37"/>
        <v>37.26</v>
      </c>
      <c r="AU186" s="99">
        <f>PriceList[[#This Row],[Цена за кв.м. в CRM]]</f>
        <v>391353.60000000003</v>
      </c>
      <c r="AV186" s="100" t="str">
        <f t="shared" si="38"/>
        <v>Свободно</v>
      </c>
      <c r="AW186" s="99"/>
      <c r="AX186" s="342"/>
      <c r="AZ186" s="353">
        <f>(PriceList[[#This Row],[Цена за кв.м. в сайт]])+$AZ$1</f>
        <v>397853.60000000003</v>
      </c>
      <c r="BA186" s="353">
        <f>AZ186*PriceList[[#This Row],[Площадь, кв.м]]</f>
        <v>14824025.136</v>
      </c>
      <c r="BB186" s="346">
        <f>BA186-PriceList[[#This Row],[Стоимость, руб для сбронированием]]</f>
        <v>18630</v>
      </c>
      <c r="BC186" s="14"/>
      <c r="BD186" s="345">
        <f t="shared" si="39"/>
        <v>397900</v>
      </c>
      <c r="BE186" s="353">
        <f>BD186*PriceList[[#This Row],[Площадь, кв.м]]</f>
        <v>14825754</v>
      </c>
      <c r="BF186" s="14"/>
      <c r="BG186" s="345">
        <f>BE186-$BG$1*PriceList[[#This Row],[Площадь, кв.м]]</f>
        <v>14602194</v>
      </c>
      <c r="BH186" s="353">
        <f t="shared" si="40"/>
        <v>223560</v>
      </c>
      <c r="BI186" s="345">
        <f>BG186/PriceList[[#This Row],[Площадь, кв.м]]</f>
        <v>391900</v>
      </c>
      <c r="BJ186" s="355">
        <f t="shared" si="41"/>
        <v>1.5310028068384792E-2</v>
      </c>
      <c r="BL186" s="345"/>
      <c r="BM186" s="353"/>
    </row>
    <row r="187" spans="1:65" ht="14.25" hidden="1" customHeight="1">
      <c r="A187" s="84">
        <v>265</v>
      </c>
      <c r="B187" s="84" t="s">
        <v>352</v>
      </c>
      <c r="C187" s="85">
        <v>265</v>
      </c>
      <c r="D187" s="85" t="s">
        <v>64</v>
      </c>
      <c r="E187" s="86">
        <v>8</v>
      </c>
      <c r="F187" s="84">
        <v>3</v>
      </c>
      <c r="G187" s="87">
        <v>61.56</v>
      </c>
      <c r="H187" s="88" t="s">
        <v>2</v>
      </c>
      <c r="I187" s="88" t="s">
        <v>19</v>
      </c>
      <c r="J187" s="89">
        <v>11.81</v>
      </c>
      <c r="K187" s="89">
        <f t="shared" si="28"/>
        <v>3.54</v>
      </c>
      <c r="L187" s="89">
        <f t="shared" si="29"/>
        <v>49.75</v>
      </c>
      <c r="M187" s="89">
        <f t="shared" si="30"/>
        <v>53.29</v>
      </c>
      <c r="N187" s="90" t="s">
        <v>82</v>
      </c>
      <c r="O187" s="90" t="s">
        <v>66</v>
      </c>
      <c r="P187" s="90" t="s">
        <v>67</v>
      </c>
      <c r="Q187" s="91" t="s">
        <v>68</v>
      </c>
      <c r="R187" s="92" t="s">
        <v>116</v>
      </c>
      <c r="S187" s="92" t="s">
        <v>116</v>
      </c>
      <c r="T187" s="93" t="s">
        <v>73</v>
      </c>
      <c r="U187" s="84">
        <v>13</v>
      </c>
      <c r="V187" s="94">
        <f>IFERROR(VLOOKUP(H187,'Коэфф для прайса 1 оч'!$A$3:$C$6,3,0),"")</f>
        <v>313920</v>
      </c>
      <c r="W187" s="91">
        <f>IFERROR(VLOOKUP(E187,'Коэфф для прайса 1 оч'!$A$10:$C$23,3,0),"")</f>
        <v>5.5E-2</v>
      </c>
      <c r="X187" s="116">
        <f>IFERROR(VLOOKUP(N187,'Коэфф для прайса 1 оч'!$E$25:$F$30,2,0),"")</f>
        <v>-0.01</v>
      </c>
      <c r="Y187" s="116">
        <f>IFERROR(VLOOKUP(O187,'Коэфф для прайса 1 оч'!$E$32:$F$34,2,0),"")</f>
        <v>0</v>
      </c>
      <c r="Z187" s="116">
        <f>IFERROR(VLOOKUP(P187,'Коэфф для прайса 1 оч'!$E$36:$F$38,2,0),"")</f>
        <v>0.03</v>
      </c>
      <c r="AA187" s="116">
        <f>IFERROR(VLOOKUP(Q187,'Коэфф для прайса 1 оч'!$E$40:$F$43,2,0),"")</f>
        <v>5.0000000000000001E-3</v>
      </c>
      <c r="AB187" s="117">
        <f>IFERROR(VLOOKUP(R187,'Коэфф для прайса 1 оч'!$E$45:$F$59,2,0),"")</f>
        <v>7.0000000000000007E-2</v>
      </c>
      <c r="AC187" s="116">
        <f>IFERROR(VLOOKUP(T187,'Коэфф для прайса 1 оч'!$E$61:$F$67,2,0),"")</f>
        <v>0</v>
      </c>
      <c r="AD187" s="116">
        <f>IFERROR(VLOOKUP(U187,'Коэфф для прайса 1 оч'!$E$69:$F$82,2,0),"")</f>
        <v>1.2999999999999999E-2</v>
      </c>
      <c r="AE187" s="116">
        <f>IFERROR(VLOOKUP(PriceList[[#This Row],[Корпус]],'Коэфф для прайса 1 оч'!$I$10:$J$15,2,0),"")</f>
        <v>0</v>
      </c>
      <c r="AF187" s="95">
        <f t="shared" si="31"/>
        <v>365088.96</v>
      </c>
      <c r="AG187" s="96">
        <f t="shared" si="32"/>
        <v>22474876.377600003</v>
      </c>
      <c r="AH187" s="97">
        <v>0</v>
      </c>
      <c r="AI187" s="98">
        <f t="shared" si="33"/>
        <v>365088.96</v>
      </c>
      <c r="AJ187" s="99">
        <f t="shared" si="34"/>
        <v>22474876.377600003</v>
      </c>
      <c r="AK187" s="84" t="s">
        <v>71</v>
      </c>
      <c r="AL187" s="91">
        <v>0.1</v>
      </c>
      <c r="AM187" s="287">
        <f>PriceList[[#This Row],[ИТОГ Цена за кв.м, руб]]*(1+PriceList[[#This Row],[Максимальная скидка]])</f>
        <v>401597.85600000003</v>
      </c>
      <c r="AN187" s="287">
        <f>PriceList[[#This Row],[Цена за кв.м. в CRM]]*PriceList[[#This Row],[Площадь, кв.м]]</f>
        <v>24722364.015360001</v>
      </c>
      <c r="AO187" s="287">
        <v>6000</v>
      </c>
      <c r="AP187" s="335">
        <f>PriceList[[#This Row],[Цена за кв.м. в CRM]]+PriceList[[#This Row],[Бронь]]</f>
        <v>407597.85600000003</v>
      </c>
      <c r="AQ187" s="335">
        <f>PriceList[[#This Row],[Цена за кв.м. в сайт]]*PriceList[[#This Row],[Площадь, кв.м]]</f>
        <v>25091724.015360001</v>
      </c>
      <c r="AR187" s="84" t="str">
        <f t="shared" si="35"/>
        <v>С1-265</v>
      </c>
      <c r="AS187" s="88" t="str">
        <f t="shared" si="36"/>
        <v>1К</v>
      </c>
      <c r="AT187" s="89">
        <f t="shared" si="37"/>
        <v>61.56</v>
      </c>
      <c r="AU187" s="99">
        <f>PriceList[[#This Row],[Цена за кв.м. в CRM]]</f>
        <v>401597.85600000003</v>
      </c>
      <c r="AV187" s="100" t="str">
        <f t="shared" si="38"/>
        <v>Резерв</v>
      </c>
      <c r="AW187" s="99"/>
      <c r="AX187" s="342"/>
      <c r="AZ187" s="353">
        <f>(PriceList[[#This Row],[Цена за кв.м. в сайт]])+$AZ$1</f>
        <v>408097.85600000003</v>
      </c>
      <c r="BA187" s="353">
        <f>AZ187*PriceList[[#This Row],[Площадь, кв.м]]</f>
        <v>25122504.015360001</v>
      </c>
      <c r="BB187" s="346">
        <f>BA187-PriceList[[#This Row],[Стоимость, руб для сбронированием]]</f>
        <v>30780</v>
      </c>
      <c r="BC187" s="14"/>
      <c r="BD187" s="345">
        <f t="shared" si="39"/>
        <v>408100</v>
      </c>
      <c r="BE187" s="353">
        <f>BD187*PriceList[[#This Row],[Площадь, кв.м]]</f>
        <v>25122636</v>
      </c>
      <c r="BF187" s="14"/>
      <c r="BG187" s="345">
        <f>BE187-$BG$1*PriceList[[#This Row],[Площадь, кв.м]]</f>
        <v>24753276</v>
      </c>
      <c r="BH187" s="353">
        <f t="shared" si="40"/>
        <v>369360</v>
      </c>
      <c r="BI187" s="345">
        <f>BG187/PriceList[[#This Row],[Площадь, кв.м]]</f>
        <v>402100</v>
      </c>
      <c r="BJ187" s="355">
        <f t="shared" si="41"/>
        <v>1.4921661278288983E-2</v>
      </c>
      <c r="BL187" s="345"/>
      <c r="BM187" s="353"/>
    </row>
    <row r="188" spans="1:65" ht="14.25" hidden="1" customHeight="1">
      <c r="A188" s="84">
        <v>266</v>
      </c>
      <c r="B188" s="84" t="s">
        <v>353</v>
      </c>
      <c r="C188" s="85">
        <v>266</v>
      </c>
      <c r="D188" s="85" t="s">
        <v>64</v>
      </c>
      <c r="E188" s="86">
        <v>8</v>
      </c>
      <c r="F188" s="84">
        <v>4</v>
      </c>
      <c r="G188" s="87">
        <v>43.85</v>
      </c>
      <c r="H188" s="88" t="s">
        <v>1</v>
      </c>
      <c r="I188" s="88" t="s">
        <v>1</v>
      </c>
      <c r="J188" s="89">
        <v>7.62</v>
      </c>
      <c r="K188" s="89">
        <f t="shared" si="28"/>
        <v>2.29</v>
      </c>
      <c r="L188" s="89">
        <f t="shared" si="29"/>
        <v>36.230000000000004</v>
      </c>
      <c r="M188" s="89">
        <f t="shared" si="30"/>
        <v>38.520000000000003</v>
      </c>
      <c r="N188" s="90" t="s">
        <v>82</v>
      </c>
      <c r="O188" s="90" t="s">
        <v>66</v>
      </c>
      <c r="P188" s="90" t="s">
        <v>67</v>
      </c>
      <c r="Q188" s="91" t="s">
        <v>68</v>
      </c>
      <c r="R188" s="92" t="s">
        <v>116</v>
      </c>
      <c r="S188" s="92" t="s">
        <v>116</v>
      </c>
      <c r="T188" s="93" t="s">
        <v>73</v>
      </c>
      <c r="U188" s="84">
        <v>13</v>
      </c>
      <c r="V188" s="94">
        <f>IFERROR(VLOOKUP(H188,'Коэфф для прайса 1 оч'!$A$3:$C$6,3,0),"")</f>
        <v>327000</v>
      </c>
      <c r="W188" s="91">
        <f>IFERROR(VLOOKUP(E188,'Коэфф для прайса 1 оч'!$A$10:$C$23,3,0),"")</f>
        <v>5.5E-2</v>
      </c>
      <c r="X188" s="116">
        <f>IFERROR(VLOOKUP(N188,'Коэфф для прайса 1 оч'!$E$25:$F$30,2,0),"")</f>
        <v>-0.01</v>
      </c>
      <c r="Y188" s="116">
        <f>IFERROR(VLOOKUP(O188,'Коэфф для прайса 1 оч'!$E$32:$F$34,2,0),"")</f>
        <v>0</v>
      </c>
      <c r="Z188" s="116">
        <f>IFERROR(VLOOKUP(P188,'Коэфф для прайса 1 оч'!$E$36:$F$38,2,0),"")</f>
        <v>0.03</v>
      </c>
      <c r="AA188" s="116">
        <f>IFERROR(VLOOKUP(Q188,'Коэфф для прайса 1 оч'!$E$40:$F$43,2,0),"")</f>
        <v>5.0000000000000001E-3</v>
      </c>
      <c r="AB188" s="117">
        <f>IFERROR(VLOOKUP(R188,'Коэфф для прайса 1 оч'!$E$45:$F$59,2,0),"")</f>
        <v>7.0000000000000007E-2</v>
      </c>
      <c r="AC188" s="116">
        <f>IFERROR(VLOOKUP(T188,'Коэфф для прайса 1 оч'!$E$61:$F$67,2,0),"")</f>
        <v>0</v>
      </c>
      <c r="AD188" s="116">
        <f>IFERROR(VLOOKUP(U188,'Коэфф для прайса 1 оч'!$E$69:$F$82,2,0),"")</f>
        <v>1.2999999999999999E-2</v>
      </c>
      <c r="AE188" s="116">
        <f>IFERROR(VLOOKUP(PriceList[[#This Row],[Корпус]],'Коэфф для прайса 1 оч'!$I$10:$J$15,2,0),"")</f>
        <v>0</v>
      </c>
      <c r="AF188" s="95">
        <f t="shared" si="31"/>
        <v>380301</v>
      </c>
      <c r="AG188" s="96">
        <f t="shared" si="32"/>
        <v>16676198.85</v>
      </c>
      <c r="AH188" s="97">
        <v>0</v>
      </c>
      <c r="AI188" s="98">
        <f t="shared" si="33"/>
        <v>380301</v>
      </c>
      <c r="AJ188" s="99">
        <f t="shared" si="34"/>
        <v>16676198.85</v>
      </c>
      <c r="AK188" s="84" t="s">
        <v>71</v>
      </c>
      <c r="AL188" s="91">
        <v>0.1</v>
      </c>
      <c r="AM188" s="287">
        <f>PriceList[[#This Row],[ИТОГ Цена за кв.м, руб]]*(1+PriceList[[#This Row],[Максимальная скидка]])</f>
        <v>418331.10000000003</v>
      </c>
      <c r="AN188" s="287">
        <f>PriceList[[#This Row],[Цена за кв.м. в CRM]]*PriceList[[#This Row],[Площадь, кв.м]]</f>
        <v>18343818.735000003</v>
      </c>
      <c r="AO188" s="287">
        <v>6000</v>
      </c>
      <c r="AP188" s="335">
        <f>PriceList[[#This Row],[Цена за кв.м. в CRM]]+PriceList[[#This Row],[Бронь]]</f>
        <v>424331.10000000003</v>
      </c>
      <c r="AQ188" s="335">
        <f>PriceList[[#This Row],[Цена за кв.м. в сайт]]*PriceList[[#This Row],[Площадь, кв.м]]</f>
        <v>18606918.735000003</v>
      </c>
      <c r="AR188" s="84" t="str">
        <f t="shared" si="35"/>
        <v>С1-266</v>
      </c>
      <c r="AS188" s="88" t="str">
        <f t="shared" si="36"/>
        <v>Ст</v>
      </c>
      <c r="AT188" s="89">
        <f t="shared" si="37"/>
        <v>43.85</v>
      </c>
      <c r="AU188" s="99">
        <f>PriceList[[#This Row],[Цена за кв.м. в CRM]]</f>
        <v>418331.10000000003</v>
      </c>
      <c r="AV188" s="100" t="str">
        <f t="shared" si="38"/>
        <v>Резерв</v>
      </c>
      <c r="AW188" s="99"/>
      <c r="AX188" s="342"/>
      <c r="AZ188" s="353">
        <f>(PriceList[[#This Row],[Цена за кв.м. в сайт]])+$AZ$1</f>
        <v>424831.10000000003</v>
      </c>
      <c r="BA188" s="353">
        <f>AZ188*PriceList[[#This Row],[Площадь, кв.м]]</f>
        <v>18628843.735000003</v>
      </c>
      <c r="BB188" s="346">
        <f>BA188-PriceList[[#This Row],[Стоимость, руб для сбронированием]]</f>
        <v>21925</v>
      </c>
      <c r="BC188" s="14"/>
      <c r="BD188" s="345">
        <f t="shared" si="39"/>
        <v>424800</v>
      </c>
      <c r="BE188" s="353">
        <f>BD188*PriceList[[#This Row],[Площадь, кв.м]]</f>
        <v>18627480</v>
      </c>
      <c r="BF188" s="14"/>
      <c r="BG188" s="345">
        <f>BE188-$BG$1*PriceList[[#This Row],[Площадь, кв.м]]</f>
        <v>18364380</v>
      </c>
      <c r="BH188" s="353">
        <f t="shared" si="40"/>
        <v>263100</v>
      </c>
      <c r="BI188" s="345">
        <f>BG188/PriceList[[#This Row],[Площадь, кв.м]]</f>
        <v>418800</v>
      </c>
      <c r="BJ188" s="355">
        <f t="shared" si="41"/>
        <v>1.4326647564469915E-2</v>
      </c>
      <c r="BL188" s="345"/>
      <c r="BM188" s="353"/>
    </row>
    <row r="189" spans="1:65" ht="14.25" hidden="1" customHeight="1">
      <c r="A189" s="84">
        <v>267</v>
      </c>
      <c r="B189" s="84" t="s">
        <v>354</v>
      </c>
      <c r="C189" s="85">
        <v>267</v>
      </c>
      <c r="D189" s="85" t="s">
        <v>64</v>
      </c>
      <c r="E189" s="86">
        <v>8</v>
      </c>
      <c r="F189" s="84">
        <v>5</v>
      </c>
      <c r="G189" s="87">
        <v>56.38</v>
      </c>
      <c r="H189" s="88" t="s">
        <v>2</v>
      </c>
      <c r="I189" s="88" t="s">
        <v>19</v>
      </c>
      <c r="J189" s="89">
        <v>17.809999999999999</v>
      </c>
      <c r="K189" s="89">
        <f t="shared" si="28"/>
        <v>5.34</v>
      </c>
      <c r="L189" s="89">
        <f t="shared" si="29"/>
        <v>38.570000000000007</v>
      </c>
      <c r="M189" s="89">
        <f t="shared" si="30"/>
        <v>43.910000000000011</v>
      </c>
      <c r="N189" s="90" t="s">
        <v>65</v>
      </c>
      <c r="O189" s="90" t="s">
        <v>66</v>
      </c>
      <c r="P189" s="90" t="s">
        <v>115</v>
      </c>
      <c r="Q189" s="91" t="s">
        <v>68</v>
      </c>
      <c r="R189" s="92" t="s">
        <v>116</v>
      </c>
      <c r="S189" s="92" t="s">
        <v>116</v>
      </c>
      <c r="T189" s="93" t="s">
        <v>73</v>
      </c>
      <c r="U189" s="84">
        <v>13</v>
      </c>
      <c r="V189" s="94">
        <f>IFERROR(VLOOKUP(H189,'Коэфф для прайса 1 оч'!$A$3:$C$6,3,0),"")</f>
        <v>313920</v>
      </c>
      <c r="W189" s="91">
        <f>IFERROR(VLOOKUP(E189,'Коэфф для прайса 1 оч'!$A$10:$C$23,3,0),"")</f>
        <v>5.5E-2</v>
      </c>
      <c r="X189" s="116">
        <f>IFERROR(VLOOKUP(N189,'Коэфф для прайса 1 оч'!$E$25:$F$30,2,0),"")</f>
        <v>0.04</v>
      </c>
      <c r="Y189" s="116">
        <f>IFERROR(VLOOKUP(O189,'Коэфф для прайса 1 оч'!$E$32:$F$34,2,0),"")</f>
        <v>0</v>
      </c>
      <c r="Z189" s="116">
        <f>IFERROR(VLOOKUP(P189,'Коэфф для прайса 1 оч'!$E$36:$F$38,2,0),"")</f>
        <v>0</v>
      </c>
      <c r="AA189" s="116">
        <f>IFERROR(VLOOKUP(Q189,'Коэфф для прайса 1 оч'!$E$40:$F$43,2,0),"")</f>
        <v>5.0000000000000001E-3</v>
      </c>
      <c r="AB189" s="117">
        <f>IFERROR(VLOOKUP(R189,'Коэфф для прайса 1 оч'!$E$45:$F$59,2,0),"")</f>
        <v>7.0000000000000007E-2</v>
      </c>
      <c r="AC189" s="116">
        <f>IFERROR(VLOOKUP(T189,'Коэфф для прайса 1 оч'!$E$61:$F$67,2,0),"")</f>
        <v>0</v>
      </c>
      <c r="AD189" s="116">
        <f>IFERROR(VLOOKUP(U189,'Коэфф для прайса 1 оч'!$E$69:$F$82,2,0),"")</f>
        <v>1.2999999999999999E-2</v>
      </c>
      <c r="AE189" s="116">
        <f>IFERROR(VLOOKUP(PriceList[[#This Row],[Корпус]],'Коэфф для прайса 1 оч'!$I$10:$J$15,2,0),"")</f>
        <v>0</v>
      </c>
      <c r="AF189" s="95">
        <f t="shared" si="31"/>
        <v>371367.36</v>
      </c>
      <c r="AG189" s="96">
        <f t="shared" si="32"/>
        <v>20937691.7568</v>
      </c>
      <c r="AH189" s="97">
        <v>0</v>
      </c>
      <c r="AI189" s="98">
        <f t="shared" si="33"/>
        <v>371367.36</v>
      </c>
      <c r="AJ189" s="99">
        <f t="shared" si="34"/>
        <v>20937691.7568</v>
      </c>
      <c r="AK189" s="84" t="s">
        <v>71</v>
      </c>
      <c r="AL189" s="91">
        <v>0.1</v>
      </c>
      <c r="AM189" s="287">
        <f>PriceList[[#This Row],[ИТОГ Цена за кв.м, руб]]*(1+PriceList[[#This Row],[Максимальная скидка]])</f>
        <v>408504.09600000002</v>
      </c>
      <c r="AN189" s="287">
        <f>PriceList[[#This Row],[Цена за кв.м. в CRM]]*PriceList[[#This Row],[Площадь, кв.м]]</f>
        <v>23031460.932480004</v>
      </c>
      <c r="AO189" s="287">
        <v>6000</v>
      </c>
      <c r="AP189" s="335">
        <f>PriceList[[#This Row],[Цена за кв.м. в CRM]]+PriceList[[#This Row],[Бронь]]</f>
        <v>414504.09600000002</v>
      </c>
      <c r="AQ189" s="335">
        <f>PriceList[[#This Row],[Цена за кв.м. в сайт]]*PriceList[[#This Row],[Площадь, кв.м]]</f>
        <v>23369740.932480004</v>
      </c>
      <c r="AR189" s="84" t="str">
        <f t="shared" si="35"/>
        <v>С1-267</v>
      </c>
      <c r="AS189" s="88" t="str">
        <f t="shared" si="36"/>
        <v>1К</v>
      </c>
      <c r="AT189" s="89">
        <f t="shared" si="37"/>
        <v>56.38</v>
      </c>
      <c r="AU189" s="99">
        <f>PriceList[[#This Row],[Цена за кв.м. в CRM]]</f>
        <v>408504.09600000002</v>
      </c>
      <c r="AV189" s="100" t="str">
        <f t="shared" si="38"/>
        <v>Резерв</v>
      </c>
      <c r="AW189" s="99"/>
      <c r="AX189" s="342"/>
      <c r="AZ189" s="353">
        <f>(PriceList[[#This Row],[Цена за кв.м. в сайт]])+$AZ$1</f>
        <v>415004.09600000002</v>
      </c>
      <c r="BA189" s="353">
        <f>AZ189*PriceList[[#This Row],[Площадь, кв.м]]</f>
        <v>23397930.932480004</v>
      </c>
      <c r="BB189" s="346">
        <f>BA189-PriceList[[#This Row],[Стоимость, руб для сбронированием]]</f>
        <v>28190</v>
      </c>
      <c r="BC189" s="14"/>
      <c r="BD189" s="345">
        <f t="shared" si="39"/>
        <v>415000</v>
      </c>
      <c r="BE189" s="353">
        <f>BD189*PriceList[[#This Row],[Площадь, кв.м]]</f>
        <v>23397700</v>
      </c>
      <c r="BF189" s="14"/>
      <c r="BG189" s="345">
        <f>BE189-$BG$1*PriceList[[#This Row],[Площадь, кв.м]]</f>
        <v>23059420</v>
      </c>
      <c r="BH189" s="353">
        <f t="shared" si="40"/>
        <v>338280</v>
      </c>
      <c r="BI189" s="345">
        <f>BG189/PriceList[[#This Row],[Площадь, кв.м]]</f>
        <v>409000</v>
      </c>
      <c r="BJ189" s="355">
        <f t="shared" si="41"/>
        <v>1.4669926650366748E-2</v>
      </c>
      <c r="BL189" s="345"/>
      <c r="BM189" s="353"/>
    </row>
    <row r="190" spans="1:65" ht="14.25" hidden="1" customHeight="1">
      <c r="A190" s="84">
        <v>268</v>
      </c>
      <c r="B190" s="84" t="s">
        <v>355</v>
      </c>
      <c r="C190" s="85">
        <v>268</v>
      </c>
      <c r="D190" s="85" t="s">
        <v>64</v>
      </c>
      <c r="E190" s="86">
        <v>8</v>
      </c>
      <c r="F190" s="84">
        <v>6</v>
      </c>
      <c r="G190" s="87">
        <v>31.16</v>
      </c>
      <c r="H190" s="88" t="s">
        <v>1</v>
      </c>
      <c r="I190" s="88" t="s">
        <v>1</v>
      </c>
      <c r="J190" s="89">
        <v>6.17</v>
      </c>
      <c r="K190" s="89">
        <f t="shared" si="28"/>
        <v>1.85</v>
      </c>
      <c r="L190" s="89">
        <f t="shared" si="29"/>
        <v>24.990000000000002</v>
      </c>
      <c r="M190" s="89">
        <f t="shared" si="30"/>
        <v>26.840000000000003</v>
      </c>
      <c r="N190" s="90" t="s">
        <v>65</v>
      </c>
      <c r="O190" s="90" t="s">
        <v>66</v>
      </c>
      <c r="P190" s="90" t="s">
        <v>67</v>
      </c>
      <c r="Q190" s="91" t="s">
        <v>68</v>
      </c>
      <c r="R190" s="92" t="s">
        <v>116</v>
      </c>
      <c r="S190" s="92" t="s">
        <v>116</v>
      </c>
      <c r="T190" s="93" t="s">
        <v>159</v>
      </c>
      <c r="U190" s="84">
        <v>13</v>
      </c>
      <c r="V190" s="94">
        <f>IFERROR(VLOOKUP(H190,'Коэфф для прайса 1 оч'!$A$3:$C$6,3,0),"")</f>
        <v>327000</v>
      </c>
      <c r="W190" s="91">
        <f>IFERROR(VLOOKUP(E190,'Коэфф для прайса 1 оч'!$A$10:$C$23,3,0),"")</f>
        <v>5.5E-2</v>
      </c>
      <c r="X190" s="116">
        <f>IFERROR(VLOOKUP(N190,'Коэфф для прайса 1 оч'!$E$25:$F$30,2,0),"")</f>
        <v>0.04</v>
      </c>
      <c r="Y190" s="116">
        <f>IFERROR(VLOOKUP(O190,'Коэфф для прайса 1 оч'!$E$32:$F$34,2,0),"")</f>
        <v>0</v>
      </c>
      <c r="Z190" s="116">
        <f>IFERROR(VLOOKUP(P190,'Коэфф для прайса 1 оч'!$E$36:$F$38,2,0),"")</f>
        <v>0.03</v>
      </c>
      <c r="AA190" s="116">
        <f>IFERROR(VLOOKUP(Q190,'Коэфф для прайса 1 оч'!$E$40:$F$43,2,0),"")</f>
        <v>5.0000000000000001E-3</v>
      </c>
      <c r="AB190" s="117">
        <f>IFERROR(VLOOKUP(R190,'Коэфф для прайса 1 оч'!$E$45:$F$59,2,0),"")</f>
        <v>7.0000000000000007E-2</v>
      </c>
      <c r="AC190" s="116">
        <f>IFERROR(VLOOKUP(T190,'Коэфф для прайса 1 оч'!$E$61:$F$67,2,0),"")</f>
        <v>-0.01</v>
      </c>
      <c r="AD190" s="116">
        <f>IFERROR(VLOOKUP(U190,'Коэфф для прайса 1 оч'!$E$69:$F$82,2,0),"")</f>
        <v>1.2999999999999999E-2</v>
      </c>
      <c r="AE190" s="116">
        <f>IFERROR(VLOOKUP(PriceList[[#This Row],[Корпус]],'Коэфф для прайса 1 оч'!$I$10:$J$15,2,0),"")</f>
        <v>0</v>
      </c>
      <c r="AF190" s="95">
        <f t="shared" si="31"/>
        <v>393381</v>
      </c>
      <c r="AG190" s="96">
        <f t="shared" si="32"/>
        <v>12257751.960000001</v>
      </c>
      <c r="AH190" s="97">
        <v>0</v>
      </c>
      <c r="AI190" s="98">
        <f t="shared" si="33"/>
        <v>393381</v>
      </c>
      <c r="AJ190" s="99">
        <f t="shared" si="34"/>
        <v>12257751.960000001</v>
      </c>
      <c r="AK190" s="84" t="s">
        <v>101</v>
      </c>
      <c r="AL190" s="91">
        <v>0.1</v>
      </c>
      <c r="AM190" s="287">
        <f>PriceList[[#This Row],[ИТОГ Цена за кв.м, руб]]*(1+PriceList[[#This Row],[Максимальная скидка]])</f>
        <v>432719.10000000003</v>
      </c>
      <c r="AN190" s="287">
        <f>PriceList[[#This Row],[Цена за кв.м. в CRM]]*PriceList[[#This Row],[Площадь, кв.м]]</f>
        <v>13483527.156000001</v>
      </c>
      <c r="AO190" s="287">
        <v>6000</v>
      </c>
      <c r="AP190" s="335">
        <f>PriceList[[#This Row],[Цена за кв.м. в CRM]]+PriceList[[#This Row],[Бронь]]</f>
        <v>438719.10000000003</v>
      </c>
      <c r="AQ190" s="335">
        <f>PriceList[[#This Row],[Цена за кв.м. в сайт]]*PriceList[[#This Row],[Площадь, кв.м]]</f>
        <v>13670487.156000001</v>
      </c>
      <c r="AR190" s="84" t="str">
        <f t="shared" si="35"/>
        <v>С1-268</v>
      </c>
      <c r="AS190" s="88" t="str">
        <f t="shared" si="36"/>
        <v>Ст</v>
      </c>
      <c r="AT190" s="89">
        <f t="shared" si="37"/>
        <v>31.16</v>
      </c>
      <c r="AU190" s="99">
        <f>PriceList[[#This Row],[Цена за кв.м. в CRM]]</f>
        <v>432719.10000000003</v>
      </c>
      <c r="AV190" s="100" t="str">
        <f t="shared" si="38"/>
        <v>Свободно</v>
      </c>
      <c r="AW190" s="99"/>
      <c r="AX190" s="342"/>
      <c r="AZ190" s="353">
        <f>(PriceList[[#This Row],[Цена за кв.м. в сайт]])+$AZ$1</f>
        <v>439219.10000000003</v>
      </c>
      <c r="BA190" s="353">
        <f>AZ190*PriceList[[#This Row],[Площадь, кв.м]]</f>
        <v>13686067.156000001</v>
      </c>
      <c r="BB190" s="346">
        <f>BA190-PriceList[[#This Row],[Стоимость, руб для сбронированием]]</f>
        <v>15580</v>
      </c>
      <c r="BC190" s="14"/>
      <c r="BD190" s="345">
        <f t="shared" si="39"/>
        <v>439200</v>
      </c>
      <c r="BE190" s="353">
        <f>BD190*PriceList[[#This Row],[Площадь, кв.м]]</f>
        <v>13685472</v>
      </c>
      <c r="BF190" s="14"/>
      <c r="BG190" s="345">
        <f>BE190-$BG$1*PriceList[[#This Row],[Площадь, кв.м]]</f>
        <v>13498512</v>
      </c>
      <c r="BH190" s="353">
        <f t="shared" si="40"/>
        <v>186960</v>
      </c>
      <c r="BI190" s="345">
        <f>BG190/PriceList[[#This Row],[Площадь, кв.м]]</f>
        <v>433200</v>
      </c>
      <c r="BJ190" s="355">
        <f t="shared" si="41"/>
        <v>1.3850415512465374E-2</v>
      </c>
      <c r="BL190" s="345"/>
      <c r="BM190" s="353"/>
    </row>
    <row r="191" spans="1:65" ht="14.25" hidden="1" customHeight="1">
      <c r="A191" s="84">
        <v>269</v>
      </c>
      <c r="B191" s="84" t="s">
        <v>356</v>
      </c>
      <c r="C191" s="85">
        <v>269</v>
      </c>
      <c r="D191" s="85" t="s">
        <v>64</v>
      </c>
      <c r="E191" s="86">
        <v>8</v>
      </c>
      <c r="F191" s="84">
        <v>7</v>
      </c>
      <c r="G191" s="87">
        <v>30.71</v>
      </c>
      <c r="H191" s="88" t="s">
        <v>1</v>
      </c>
      <c r="I191" s="88" t="s">
        <v>1</v>
      </c>
      <c r="J191" s="89">
        <v>5.73</v>
      </c>
      <c r="K191" s="89">
        <f t="shared" si="28"/>
        <v>1.72</v>
      </c>
      <c r="L191" s="89">
        <f t="shared" si="29"/>
        <v>24.98</v>
      </c>
      <c r="M191" s="89">
        <f t="shared" si="30"/>
        <v>26.7</v>
      </c>
      <c r="N191" s="90" t="s">
        <v>65</v>
      </c>
      <c r="O191" s="90" t="s">
        <v>66</v>
      </c>
      <c r="P191" s="90" t="s">
        <v>67</v>
      </c>
      <c r="Q191" s="91" t="s">
        <v>68</v>
      </c>
      <c r="R191" s="92" t="s">
        <v>116</v>
      </c>
      <c r="S191" s="92" t="s">
        <v>116</v>
      </c>
      <c r="T191" s="93" t="s">
        <v>159</v>
      </c>
      <c r="U191" s="84">
        <v>13</v>
      </c>
      <c r="V191" s="94">
        <f>IFERROR(VLOOKUP(H191,'Коэфф для прайса 1 оч'!$A$3:$C$6,3,0),"")</f>
        <v>327000</v>
      </c>
      <c r="W191" s="91">
        <f>IFERROR(VLOOKUP(E191,'Коэфф для прайса 1 оч'!$A$10:$C$23,3,0),"")</f>
        <v>5.5E-2</v>
      </c>
      <c r="X191" s="116">
        <f>IFERROR(VLOOKUP(N191,'Коэфф для прайса 1 оч'!$E$25:$F$30,2,0),"")</f>
        <v>0.04</v>
      </c>
      <c r="Y191" s="116">
        <f>IFERROR(VLOOKUP(O191,'Коэфф для прайса 1 оч'!$E$32:$F$34,2,0),"")</f>
        <v>0</v>
      </c>
      <c r="Z191" s="116">
        <f>IFERROR(VLOOKUP(P191,'Коэфф для прайса 1 оч'!$E$36:$F$38,2,0),"")</f>
        <v>0.03</v>
      </c>
      <c r="AA191" s="116">
        <f>IFERROR(VLOOKUP(Q191,'Коэфф для прайса 1 оч'!$E$40:$F$43,2,0),"")</f>
        <v>5.0000000000000001E-3</v>
      </c>
      <c r="AB191" s="117">
        <f>IFERROR(VLOOKUP(R191,'Коэфф для прайса 1 оч'!$E$45:$F$59,2,0),"")</f>
        <v>7.0000000000000007E-2</v>
      </c>
      <c r="AC191" s="116">
        <f>IFERROR(VLOOKUP(T191,'Коэфф для прайса 1 оч'!$E$61:$F$67,2,0),"")</f>
        <v>-0.01</v>
      </c>
      <c r="AD191" s="116">
        <f>IFERROR(VLOOKUP(U191,'Коэфф для прайса 1 оч'!$E$69:$F$82,2,0),"")</f>
        <v>1.2999999999999999E-2</v>
      </c>
      <c r="AE191" s="116">
        <f>IFERROR(VLOOKUP(PriceList[[#This Row],[Корпус]],'Коэфф для прайса 1 оч'!$I$10:$J$15,2,0),"")</f>
        <v>0</v>
      </c>
      <c r="AF191" s="95">
        <f t="shared" si="31"/>
        <v>393381</v>
      </c>
      <c r="AG191" s="96">
        <f t="shared" si="32"/>
        <v>12080730.51</v>
      </c>
      <c r="AH191" s="97">
        <v>0</v>
      </c>
      <c r="AI191" s="98">
        <f t="shared" si="33"/>
        <v>393381</v>
      </c>
      <c r="AJ191" s="99">
        <f t="shared" si="34"/>
        <v>12080730.51</v>
      </c>
      <c r="AK191" s="84" t="s">
        <v>101</v>
      </c>
      <c r="AL191" s="91">
        <v>0.1</v>
      </c>
      <c r="AM191" s="287">
        <f>PriceList[[#This Row],[ИТОГ Цена за кв.м, руб]]*(1+PriceList[[#This Row],[Максимальная скидка]])</f>
        <v>432719.10000000003</v>
      </c>
      <c r="AN191" s="287">
        <f>PriceList[[#This Row],[Цена за кв.м. в CRM]]*PriceList[[#This Row],[Площадь, кв.м]]</f>
        <v>13288803.561000001</v>
      </c>
      <c r="AO191" s="287">
        <v>6000</v>
      </c>
      <c r="AP191" s="335">
        <f>PriceList[[#This Row],[Цена за кв.м. в CRM]]+PriceList[[#This Row],[Бронь]]</f>
        <v>438719.10000000003</v>
      </c>
      <c r="AQ191" s="335">
        <f>PriceList[[#This Row],[Цена за кв.м. в сайт]]*PriceList[[#This Row],[Площадь, кв.м]]</f>
        <v>13473063.561000001</v>
      </c>
      <c r="AR191" s="84" t="str">
        <f t="shared" si="35"/>
        <v>С1-269</v>
      </c>
      <c r="AS191" s="88" t="str">
        <f t="shared" si="36"/>
        <v>Ст</v>
      </c>
      <c r="AT191" s="89">
        <f t="shared" si="37"/>
        <v>30.71</v>
      </c>
      <c r="AU191" s="99">
        <f>PriceList[[#This Row],[Цена за кв.м. в CRM]]</f>
        <v>432719.10000000003</v>
      </c>
      <c r="AV191" s="100" t="str">
        <f t="shared" si="38"/>
        <v>Свободно</v>
      </c>
      <c r="AW191" s="99"/>
      <c r="AX191" s="342"/>
      <c r="AZ191" s="353">
        <f>(PriceList[[#This Row],[Цена за кв.м. в сайт]])+$AZ$1</f>
        <v>439219.10000000003</v>
      </c>
      <c r="BA191" s="353">
        <f>AZ191*PriceList[[#This Row],[Площадь, кв.м]]</f>
        <v>13488418.561000001</v>
      </c>
      <c r="BB191" s="346">
        <f>BA191-PriceList[[#This Row],[Стоимость, руб для сбронированием]]</f>
        <v>15355</v>
      </c>
      <c r="BC191" s="14"/>
      <c r="BD191" s="345">
        <f t="shared" si="39"/>
        <v>439200</v>
      </c>
      <c r="BE191" s="353">
        <f>BD191*PriceList[[#This Row],[Площадь, кв.м]]</f>
        <v>13487832</v>
      </c>
      <c r="BF191" s="14"/>
      <c r="BG191" s="345">
        <f>BE191-$BG$1*PriceList[[#This Row],[Площадь, кв.м]]</f>
        <v>13303572</v>
      </c>
      <c r="BH191" s="353">
        <f t="shared" si="40"/>
        <v>184260</v>
      </c>
      <c r="BI191" s="345">
        <f>BG191/PriceList[[#This Row],[Площадь, кв.м]]</f>
        <v>433200</v>
      </c>
      <c r="BJ191" s="355">
        <f t="shared" si="41"/>
        <v>1.3850415512465374E-2</v>
      </c>
      <c r="BL191" s="345"/>
      <c r="BM191" s="353"/>
    </row>
    <row r="192" spans="1:65" ht="14.25" hidden="1" customHeight="1">
      <c r="A192" s="84">
        <v>27</v>
      </c>
      <c r="B192" s="84" t="s">
        <v>109</v>
      </c>
      <c r="C192" s="85">
        <v>27</v>
      </c>
      <c r="D192" s="85" t="s">
        <v>64</v>
      </c>
      <c r="E192" s="86">
        <v>2</v>
      </c>
      <c r="F192" s="84">
        <v>14</v>
      </c>
      <c r="G192" s="87">
        <v>29.24</v>
      </c>
      <c r="H192" s="88" t="s">
        <v>1</v>
      </c>
      <c r="I192" s="88" t="s">
        <v>1</v>
      </c>
      <c r="J192" s="89">
        <v>4.25</v>
      </c>
      <c r="K192" s="89">
        <f t="shared" si="28"/>
        <v>1.28</v>
      </c>
      <c r="L192" s="89">
        <f t="shared" si="29"/>
        <v>24.99</v>
      </c>
      <c r="M192" s="89">
        <f t="shared" si="30"/>
        <v>26.27</v>
      </c>
      <c r="N192" s="90" t="s">
        <v>65</v>
      </c>
      <c r="O192" s="90" t="s">
        <v>66</v>
      </c>
      <c r="P192" s="90" t="s">
        <v>67</v>
      </c>
      <c r="Q192" s="91" t="s">
        <v>94</v>
      </c>
      <c r="R192" s="92" t="s">
        <v>103</v>
      </c>
      <c r="S192" s="92" t="s">
        <v>1291</v>
      </c>
      <c r="T192" s="93" t="s">
        <v>104</v>
      </c>
      <c r="U192" s="84">
        <v>40</v>
      </c>
      <c r="V192" s="94">
        <f>IFERROR(VLOOKUP(H192,'Коэфф для прайса 1 оч'!$A$3:$C$6,3,0),"")</f>
        <v>327000</v>
      </c>
      <c r="W192" s="91">
        <f>IFERROR(VLOOKUP(E192,'Коэфф для прайса 1 оч'!$A$10:$C$23,3,0),"")</f>
        <v>-1.4999999999999999E-2</v>
      </c>
      <c r="X192" s="116">
        <f>IFERROR(VLOOKUP(N192,'Коэфф для прайса 1 оч'!$E$25:$F$30,2,0),"")</f>
        <v>0.04</v>
      </c>
      <c r="Y192" s="116">
        <f>IFERROR(VLOOKUP(O192,'Коэфф для прайса 1 оч'!$E$32:$F$34,2,0),"")</f>
        <v>0</v>
      </c>
      <c r="Z192" s="116">
        <f>IFERROR(VLOOKUP(P192,'Коэфф для прайса 1 оч'!$E$36:$F$38,2,0),"")</f>
        <v>0.03</v>
      </c>
      <c r="AA192" s="116">
        <f>IFERROR(VLOOKUP(Q192,'Коэфф для прайса 1 оч'!$E$40:$F$43,2,0),"")</f>
        <v>0</v>
      </c>
      <c r="AB192" s="117">
        <f>IFERROR(VLOOKUP(R192,'Коэфф для прайса 1 оч'!$E$45:$F$59,2,0),"")</f>
        <v>-0.02</v>
      </c>
      <c r="AC192" s="116">
        <f>IFERROR(VLOOKUP(T192,'Коэфф для прайса 1 оч'!$E$61:$F$67,2,0),"")</f>
        <v>-0.02</v>
      </c>
      <c r="AD192" s="116">
        <f>IFERROR(VLOOKUP(U192,'Коэфф для прайса 1 оч'!$E$69:$F$82,2,0),"")</f>
        <v>-1.4E-2</v>
      </c>
      <c r="AE192" s="116">
        <f>IFERROR(VLOOKUP(PriceList[[#This Row],[Корпус]],'Коэфф для прайса 1 оч'!$I$10:$J$15,2,0),"")</f>
        <v>0</v>
      </c>
      <c r="AF192" s="95">
        <f t="shared" si="31"/>
        <v>327327</v>
      </c>
      <c r="AG192" s="96">
        <f t="shared" si="32"/>
        <v>9571041.4799999986</v>
      </c>
      <c r="AH192" s="97">
        <v>0</v>
      </c>
      <c r="AI192" s="98">
        <f t="shared" si="33"/>
        <v>327327</v>
      </c>
      <c r="AJ192" s="99">
        <f t="shared" si="34"/>
        <v>9571041.4799999986</v>
      </c>
      <c r="AK192" s="84" t="s">
        <v>71</v>
      </c>
      <c r="AL192" s="91">
        <v>0.1</v>
      </c>
      <c r="AM192" s="287">
        <f>PriceList[[#This Row],[ИТОГ Цена за кв.м, руб]]*(1+PriceList[[#This Row],[Максимальная скидка]])</f>
        <v>360059.7</v>
      </c>
      <c r="AN192" s="287">
        <f>PriceList[[#This Row],[Цена за кв.м. в CRM]]*PriceList[[#This Row],[Площадь, кв.м]]</f>
        <v>10528145.628</v>
      </c>
      <c r="AO192" s="287">
        <v>6000</v>
      </c>
      <c r="AP192" s="335">
        <f>PriceList[[#This Row],[Цена за кв.м. в CRM]]+PriceList[[#This Row],[Бронь]]</f>
        <v>366059.7</v>
      </c>
      <c r="AQ192" s="335">
        <f>PriceList[[#This Row],[Цена за кв.м. в сайт]]*PriceList[[#This Row],[Площадь, кв.м]]</f>
        <v>10703585.628</v>
      </c>
      <c r="AR192" s="84" t="str">
        <f t="shared" si="35"/>
        <v>С1-27</v>
      </c>
      <c r="AS192" s="88" t="str">
        <f t="shared" si="36"/>
        <v>Ст</v>
      </c>
      <c r="AT192" s="89">
        <f t="shared" si="37"/>
        <v>29.24</v>
      </c>
      <c r="AU192" s="99">
        <f>PriceList[[#This Row],[Цена за кв.м. в CRM]]</f>
        <v>360059.7</v>
      </c>
      <c r="AV192" s="100" t="str">
        <f t="shared" si="38"/>
        <v>Резерв</v>
      </c>
      <c r="AW192" s="99"/>
      <c r="AX192" s="342"/>
      <c r="AZ192" s="353">
        <f>(PriceList[[#This Row],[Цена за кв.м. в сайт]])+$AZ$1</f>
        <v>366559.7</v>
      </c>
      <c r="BA192" s="353">
        <f>AZ192*PriceList[[#This Row],[Площадь, кв.м]]</f>
        <v>10718205.628</v>
      </c>
      <c r="BB192" s="346">
        <f>BA192-PriceList[[#This Row],[Стоимость, руб для сбронированием]]</f>
        <v>14620</v>
      </c>
      <c r="BC192" s="14"/>
      <c r="BD192" s="345">
        <f t="shared" si="39"/>
        <v>366600</v>
      </c>
      <c r="BE192" s="353">
        <f>BD192*PriceList[[#This Row],[Площадь, кв.м]]</f>
        <v>10719384</v>
      </c>
      <c r="BF192" s="14"/>
      <c r="BG192" s="345">
        <f>BE192-$BG$1*PriceList[[#This Row],[Площадь, кв.м]]</f>
        <v>10543944</v>
      </c>
      <c r="BH192" s="353">
        <f t="shared" si="40"/>
        <v>175440</v>
      </c>
      <c r="BI192" s="345">
        <f>BG192/PriceList[[#This Row],[Площадь, кв.м]]</f>
        <v>360600</v>
      </c>
      <c r="BJ192" s="355">
        <f t="shared" si="41"/>
        <v>1.6638935108153077E-2</v>
      </c>
      <c r="BL192" s="345"/>
      <c r="BM192" s="353"/>
    </row>
    <row r="193" spans="1:65" ht="14.25" hidden="1" customHeight="1">
      <c r="A193" s="84">
        <v>270</v>
      </c>
      <c r="B193" s="84" t="s">
        <v>357</v>
      </c>
      <c r="C193" s="85">
        <v>270</v>
      </c>
      <c r="D193" s="85" t="s">
        <v>64</v>
      </c>
      <c r="E193" s="86">
        <v>8</v>
      </c>
      <c r="F193" s="84">
        <v>8</v>
      </c>
      <c r="G193" s="87">
        <v>30.28</v>
      </c>
      <c r="H193" s="88" t="s">
        <v>1</v>
      </c>
      <c r="I193" s="88" t="s">
        <v>1</v>
      </c>
      <c r="J193" s="89">
        <v>5.29</v>
      </c>
      <c r="K193" s="89">
        <f t="shared" si="28"/>
        <v>1.59</v>
      </c>
      <c r="L193" s="89">
        <f t="shared" si="29"/>
        <v>24.990000000000002</v>
      </c>
      <c r="M193" s="89">
        <f t="shared" si="30"/>
        <v>26.580000000000002</v>
      </c>
      <c r="N193" s="90" t="s">
        <v>65</v>
      </c>
      <c r="O193" s="90" t="s">
        <v>66</v>
      </c>
      <c r="P193" s="90" t="s">
        <v>67</v>
      </c>
      <c r="Q193" s="91" t="s">
        <v>68</v>
      </c>
      <c r="R193" s="92" t="s">
        <v>116</v>
      </c>
      <c r="S193" s="92" t="s">
        <v>116</v>
      </c>
      <c r="T193" s="93" t="s">
        <v>73</v>
      </c>
      <c r="U193" s="84">
        <v>13</v>
      </c>
      <c r="V193" s="94">
        <f>IFERROR(VLOOKUP(H193,'Коэфф для прайса 1 оч'!$A$3:$C$6,3,0),"")</f>
        <v>327000</v>
      </c>
      <c r="W193" s="91">
        <f>IFERROR(VLOOKUP(E193,'Коэфф для прайса 1 оч'!$A$10:$C$23,3,0),"")</f>
        <v>5.5E-2</v>
      </c>
      <c r="X193" s="116">
        <f>IFERROR(VLOOKUP(N193,'Коэфф для прайса 1 оч'!$E$25:$F$30,2,0),"")</f>
        <v>0.04</v>
      </c>
      <c r="Y193" s="116">
        <f>IFERROR(VLOOKUP(O193,'Коэфф для прайса 1 оч'!$E$32:$F$34,2,0),"")</f>
        <v>0</v>
      </c>
      <c r="Z193" s="116">
        <f>IFERROR(VLOOKUP(P193,'Коэфф для прайса 1 оч'!$E$36:$F$38,2,0),"")</f>
        <v>0.03</v>
      </c>
      <c r="AA193" s="116">
        <f>IFERROR(VLOOKUP(Q193,'Коэфф для прайса 1 оч'!$E$40:$F$43,2,0),"")</f>
        <v>5.0000000000000001E-3</v>
      </c>
      <c r="AB193" s="117">
        <f>IFERROR(VLOOKUP(R193,'Коэфф для прайса 1 оч'!$E$45:$F$59,2,0),"")</f>
        <v>7.0000000000000007E-2</v>
      </c>
      <c r="AC193" s="116">
        <f>IFERROR(VLOOKUP(T193,'Коэфф для прайса 1 оч'!$E$61:$F$67,2,0),"")</f>
        <v>0</v>
      </c>
      <c r="AD193" s="116">
        <f>IFERROR(VLOOKUP(U193,'Коэфф для прайса 1 оч'!$E$69:$F$82,2,0),"")</f>
        <v>1.2999999999999999E-2</v>
      </c>
      <c r="AE193" s="116">
        <f>IFERROR(VLOOKUP(PriceList[[#This Row],[Корпус]],'Коэфф для прайса 1 оч'!$I$10:$J$15,2,0),"")</f>
        <v>0</v>
      </c>
      <c r="AF193" s="95">
        <f t="shared" si="31"/>
        <v>396651</v>
      </c>
      <c r="AG193" s="96">
        <f t="shared" si="32"/>
        <v>12010592.280000001</v>
      </c>
      <c r="AH193" s="97">
        <v>0</v>
      </c>
      <c r="AI193" s="98">
        <f t="shared" si="33"/>
        <v>396651</v>
      </c>
      <c r="AJ193" s="99">
        <f t="shared" si="34"/>
        <v>12010592.280000001</v>
      </c>
      <c r="AK193" s="84" t="s">
        <v>71</v>
      </c>
      <c r="AL193" s="91">
        <v>0.1</v>
      </c>
      <c r="AM193" s="287">
        <f>PriceList[[#This Row],[ИТОГ Цена за кв.м, руб]]*(1+PriceList[[#This Row],[Максимальная скидка]])</f>
        <v>436316.10000000003</v>
      </c>
      <c r="AN193" s="287">
        <f>PriceList[[#This Row],[Цена за кв.м. в CRM]]*PriceList[[#This Row],[Площадь, кв.м]]</f>
        <v>13211651.508000001</v>
      </c>
      <c r="AO193" s="287">
        <v>6000</v>
      </c>
      <c r="AP193" s="335">
        <f>PriceList[[#This Row],[Цена за кв.м. в CRM]]+PriceList[[#This Row],[Бронь]]</f>
        <v>442316.10000000003</v>
      </c>
      <c r="AQ193" s="335">
        <f>PriceList[[#This Row],[Цена за кв.м. в сайт]]*PriceList[[#This Row],[Площадь, кв.м]]</f>
        <v>13393331.508000001</v>
      </c>
      <c r="AR193" s="84" t="str">
        <f t="shared" si="35"/>
        <v>С1-270</v>
      </c>
      <c r="AS193" s="88" t="str">
        <f t="shared" si="36"/>
        <v>Ст</v>
      </c>
      <c r="AT193" s="89">
        <f t="shared" si="37"/>
        <v>30.28</v>
      </c>
      <c r="AU193" s="99">
        <f>PriceList[[#This Row],[Цена за кв.м. в CRM]]</f>
        <v>436316.10000000003</v>
      </c>
      <c r="AV193" s="100" t="str">
        <f t="shared" si="38"/>
        <v>Резерв</v>
      </c>
      <c r="AW193" s="99"/>
      <c r="AX193" s="342"/>
      <c r="AZ193" s="353">
        <f>(PriceList[[#This Row],[Цена за кв.м. в сайт]])+$AZ$1</f>
        <v>442816.10000000003</v>
      </c>
      <c r="BA193" s="353">
        <f>AZ193*PriceList[[#This Row],[Площадь, кв.м]]</f>
        <v>13408471.508000001</v>
      </c>
      <c r="BB193" s="346">
        <f>BA193-PriceList[[#This Row],[Стоимость, руб для сбронированием]]</f>
        <v>15140</v>
      </c>
      <c r="BC193" s="14"/>
      <c r="BD193" s="345">
        <f t="shared" si="39"/>
        <v>442800</v>
      </c>
      <c r="BE193" s="353">
        <f>BD193*PriceList[[#This Row],[Площадь, кв.м]]</f>
        <v>13407984</v>
      </c>
      <c r="BF193" s="14"/>
      <c r="BG193" s="345">
        <f>BE193-$BG$1*PriceList[[#This Row],[Площадь, кв.м]]</f>
        <v>13226304</v>
      </c>
      <c r="BH193" s="353">
        <f t="shared" si="40"/>
        <v>181680</v>
      </c>
      <c r="BI193" s="345">
        <f>BG193/PriceList[[#This Row],[Площадь, кв.м]]</f>
        <v>436800</v>
      </c>
      <c r="BJ193" s="355">
        <f t="shared" si="41"/>
        <v>1.3736263736263736E-2</v>
      </c>
      <c r="BL193" s="345"/>
      <c r="BM193" s="353"/>
    </row>
    <row r="194" spans="1:65" ht="14.25" hidden="1" customHeight="1">
      <c r="A194" s="84">
        <v>271</v>
      </c>
      <c r="B194" s="84" t="s">
        <v>358</v>
      </c>
      <c r="C194" s="85">
        <v>271</v>
      </c>
      <c r="D194" s="85" t="s">
        <v>64</v>
      </c>
      <c r="E194" s="86">
        <v>8</v>
      </c>
      <c r="F194" s="84">
        <v>9</v>
      </c>
      <c r="G194" s="87">
        <v>29.83</v>
      </c>
      <c r="H194" s="88" t="s">
        <v>1</v>
      </c>
      <c r="I194" s="88" t="s">
        <v>1</v>
      </c>
      <c r="J194" s="89">
        <v>4.8499999999999996</v>
      </c>
      <c r="K194" s="89">
        <f t="shared" si="28"/>
        <v>1.46</v>
      </c>
      <c r="L194" s="89">
        <f t="shared" si="29"/>
        <v>24.979999999999997</v>
      </c>
      <c r="M194" s="89">
        <f t="shared" si="30"/>
        <v>26.439999999999998</v>
      </c>
      <c r="N194" s="90" t="s">
        <v>65</v>
      </c>
      <c r="O194" s="90" t="s">
        <v>66</v>
      </c>
      <c r="P194" s="90" t="s">
        <v>67</v>
      </c>
      <c r="Q194" s="91" t="s">
        <v>68</v>
      </c>
      <c r="R194" s="92" t="s">
        <v>116</v>
      </c>
      <c r="S194" s="92" t="s">
        <v>116</v>
      </c>
      <c r="T194" s="93" t="s">
        <v>73</v>
      </c>
      <c r="U194" s="84">
        <v>13</v>
      </c>
      <c r="V194" s="94">
        <f>IFERROR(VLOOKUP(H194,'Коэфф для прайса 1 оч'!$A$3:$C$6,3,0),"")</f>
        <v>327000</v>
      </c>
      <c r="W194" s="91">
        <f>IFERROR(VLOOKUP(E194,'Коэфф для прайса 1 оч'!$A$10:$C$23,3,0),"")</f>
        <v>5.5E-2</v>
      </c>
      <c r="X194" s="116">
        <f>IFERROR(VLOOKUP(N194,'Коэфф для прайса 1 оч'!$E$25:$F$30,2,0),"")</f>
        <v>0.04</v>
      </c>
      <c r="Y194" s="116">
        <f>IFERROR(VLOOKUP(O194,'Коэфф для прайса 1 оч'!$E$32:$F$34,2,0),"")</f>
        <v>0</v>
      </c>
      <c r="Z194" s="116">
        <f>IFERROR(VLOOKUP(P194,'Коэфф для прайса 1 оч'!$E$36:$F$38,2,0),"")</f>
        <v>0.03</v>
      </c>
      <c r="AA194" s="116">
        <f>IFERROR(VLOOKUP(Q194,'Коэфф для прайса 1 оч'!$E$40:$F$43,2,0),"")</f>
        <v>5.0000000000000001E-3</v>
      </c>
      <c r="AB194" s="117">
        <f>IFERROR(VLOOKUP(R194,'Коэфф для прайса 1 оч'!$E$45:$F$59,2,0),"")</f>
        <v>7.0000000000000007E-2</v>
      </c>
      <c r="AC194" s="116">
        <f>IFERROR(VLOOKUP(T194,'Коэфф для прайса 1 оч'!$E$61:$F$67,2,0),"")</f>
        <v>0</v>
      </c>
      <c r="AD194" s="116">
        <f>IFERROR(VLOOKUP(U194,'Коэфф для прайса 1 оч'!$E$69:$F$82,2,0),"")</f>
        <v>1.2999999999999999E-2</v>
      </c>
      <c r="AE194" s="116">
        <f>IFERROR(VLOOKUP(PriceList[[#This Row],[Корпус]],'Коэфф для прайса 1 оч'!$I$10:$J$15,2,0),"")</f>
        <v>0</v>
      </c>
      <c r="AF194" s="95">
        <f t="shared" si="31"/>
        <v>396651</v>
      </c>
      <c r="AG194" s="96">
        <f t="shared" si="32"/>
        <v>11832099.33</v>
      </c>
      <c r="AH194" s="97">
        <v>0</v>
      </c>
      <c r="AI194" s="98">
        <f t="shared" si="33"/>
        <v>396651</v>
      </c>
      <c r="AJ194" s="99">
        <f t="shared" si="34"/>
        <v>11832099.33</v>
      </c>
      <c r="AK194" s="84" t="s">
        <v>71</v>
      </c>
      <c r="AL194" s="91">
        <v>0.1</v>
      </c>
      <c r="AM194" s="287">
        <f>PriceList[[#This Row],[ИТОГ Цена за кв.м, руб]]*(1+PriceList[[#This Row],[Максимальная скидка]])</f>
        <v>436316.10000000003</v>
      </c>
      <c r="AN194" s="287">
        <f>PriceList[[#This Row],[Цена за кв.м. в CRM]]*PriceList[[#This Row],[Площадь, кв.м]]</f>
        <v>13015309.263</v>
      </c>
      <c r="AO194" s="287">
        <v>6000</v>
      </c>
      <c r="AP194" s="335">
        <f>PriceList[[#This Row],[Цена за кв.м. в CRM]]+PriceList[[#This Row],[Бронь]]</f>
        <v>442316.10000000003</v>
      </c>
      <c r="AQ194" s="335">
        <f>PriceList[[#This Row],[Цена за кв.м. в сайт]]*PriceList[[#This Row],[Площадь, кв.м]]</f>
        <v>13194289.263</v>
      </c>
      <c r="AR194" s="84" t="str">
        <f t="shared" si="35"/>
        <v>С1-271</v>
      </c>
      <c r="AS194" s="88" t="str">
        <f t="shared" si="36"/>
        <v>Ст</v>
      </c>
      <c r="AT194" s="89">
        <f t="shared" si="37"/>
        <v>29.83</v>
      </c>
      <c r="AU194" s="99">
        <f>PriceList[[#This Row],[Цена за кв.м. в CRM]]</f>
        <v>436316.10000000003</v>
      </c>
      <c r="AV194" s="100" t="str">
        <f t="shared" si="38"/>
        <v>Резерв</v>
      </c>
      <c r="AW194" s="99"/>
      <c r="AX194" s="342"/>
      <c r="AZ194" s="353">
        <f>(PriceList[[#This Row],[Цена за кв.м. в сайт]])+$AZ$1</f>
        <v>442816.10000000003</v>
      </c>
      <c r="BA194" s="353">
        <f>AZ194*PriceList[[#This Row],[Площадь, кв.м]]</f>
        <v>13209204.263</v>
      </c>
      <c r="BB194" s="346">
        <f>BA194-PriceList[[#This Row],[Стоимость, руб для сбронированием]]</f>
        <v>14915</v>
      </c>
      <c r="BC194" s="14"/>
      <c r="BD194" s="345">
        <f t="shared" si="39"/>
        <v>442800</v>
      </c>
      <c r="BE194" s="353">
        <f>BD194*PriceList[[#This Row],[Площадь, кв.м]]</f>
        <v>13208724</v>
      </c>
      <c r="BF194" s="14"/>
      <c r="BG194" s="345">
        <f>BE194-$BG$1*PriceList[[#This Row],[Площадь, кв.м]]</f>
        <v>13029744</v>
      </c>
      <c r="BH194" s="353">
        <f t="shared" si="40"/>
        <v>178980</v>
      </c>
      <c r="BI194" s="345">
        <f>BG194/PriceList[[#This Row],[Площадь, кв.м]]</f>
        <v>436800</v>
      </c>
      <c r="BJ194" s="355">
        <f t="shared" si="41"/>
        <v>1.3736263736263736E-2</v>
      </c>
      <c r="BL194" s="345"/>
      <c r="BM194" s="353"/>
    </row>
    <row r="195" spans="1:65" ht="14.25" hidden="1" customHeight="1">
      <c r="A195" s="84">
        <v>272</v>
      </c>
      <c r="B195" s="84" t="s">
        <v>359</v>
      </c>
      <c r="C195" s="85">
        <v>272</v>
      </c>
      <c r="D195" s="85" t="s">
        <v>64</v>
      </c>
      <c r="E195" s="86">
        <v>8</v>
      </c>
      <c r="F195" s="84">
        <v>10</v>
      </c>
      <c r="G195" s="87">
        <v>58.05</v>
      </c>
      <c r="H195" s="88" t="s">
        <v>2</v>
      </c>
      <c r="I195" s="88" t="s">
        <v>19</v>
      </c>
      <c r="J195" s="89">
        <v>8.3000000000000007</v>
      </c>
      <c r="K195" s="89">
        <f t="shared" ref="K195:K258" si="42">ROUND(J195*0.3,2)</f>
        <v>2.4900000000000002</v>
      </c>
      <c r="L195" s="89">
        <f t="shared" ref="L195:L258" si="43">G195-J195</f>
        <v>49.75</v>
      </c>
      <c r="M195" s="89">
        <f t="shared" ref="M195:M258" si="44">L195+K195</f>
        <v>52.24</v>
      </c>
      <c r="N195" s="90" t="s">
        <v>82</v>
      </c>
      <c r="O195" s="90" t="s">
        <v>66</v>
      </c>
      <c r="P195" s="90" t="s">
        <v>67</v>
      </c>
      <c r="Q195" s="91" t="s">
        <v>68</v>
      </c>
      <c r="R195" s="92" t="s">
        <v>116</v>
      </c>
      <c r="S195" s="92" t="s">
        <v>116</v>
      </c>
      <c r="T195" s="93" t="s">
        <v>73</v>
      </c>
      <c r="U195" s="84">
        <v>13</v>
      </c>
      <c r="V195" s="94">
        <f>IFERROR(VLOOKUP(H195,'Коэфф для прайса 1 оч'!$A$3:$C$6,3,0),"")</f>
        <v>313920</v>
      </c>
      <c r="W195" s="91">
        <f>IFERROR(VLOOKUP(E195,'Коэфф для прайса 1 оч'!$A$10:$C$23,3,0),"")</f>
        <v>5.5E-2</v>
      </c>
      <c r="X195" s="116">
        <f>IFERROR(VLOOKUP(N195,'Коэфф для прайса 1 оч'!$E$25:$F$30,2,0),"")</f>
        <v>-0.01</v>
      </c>
      <c r="Y195" s="116">
        <f>IFERROR(VLOOKUP(O195,'Коэфф для прайса 1 оч'!$E$32:$F$34,2,0),"")</f>
        <v>0</v>
      </c>
      <c r="Z195" s="116">
        <f>IFERROR(VLOOKUP(P195,'Коэфф для прайса 1 оч'!$E$36:$F$38,2,0),"")</f>
        <v>0.03</v>
      </c>
      <c r="AA195" s="116">
        <f>IFERROR(VLOOKUP(Q195,'Коэфф для прайса 1 оч'!$E$40:$F$43,2,0),"")</f>
        <v>5.0000000000000001E-3</v>
      </c>
      <c r="AB195" s="117">
        <f>IFERROR(VLOOKUP(R195,'Коэфф для прайса 1 оч'!$E$45:$F$59,2,0),"")</f>
        <v>7.0000000000000007E-2</v>
      </c>
      <c r="AC195" s="116">
        <f>IFERROR(VLOOKUP(T195,'Коэфф для прайса 1 оч'!$E$61:$F$67,2,0),"")</f>
        <v>0</v>
      </c>
      <c r="AD195" s="116">
        <f>IFERROR(VLOOKUP(U195,'Коэфф для прайса 1 оч'!$E$69:$F$82,2,0),"")</f>
        <v>1.2999999999999999E-2</v>
      </c>
      <c r="AE195" s="116">
        <f>IFERROR(VLOOKUP(PriceList[[#This Row],[Корпус]],'Коэфф для прайса 1 оч'!$I$10:$J$15,2,0),"")</f>
        <v>0</v>
      </c>
      <c r="AF195" s="95">
        <f t="shared" ref="AF195:AF258" si="45">ROUND(V195+(V195*SUM(W195:AE195)),2)</f>
        <v>365088.96</v>
      </c>
      <c r="AG195" s="96">
        <f t="shared" ref="AG195:AG258" si="46">AF195*G195</f>
        <v>21193414.127999999</v>
      </c>
      <c r="AH195" s="97">
        <v>0</v>
      </c>
      <c r="AI195" s="98">
        <f t="shared" ref="AI195:AI258" si="47">AF195+AF195*AH195</f>
        <v>365088.96</v>
      </c>
      <c r="AJ195" s="99">
        <f t="shared" ref="AJ195:AJ258" si="48">AI195*G195</f>
        <v>21193414.127999999</v>
      </c>
      <c r="AK195" s="84" t="s">
        <v>71</v>
      </c>
      <c r="AL195" s="91">
        <v>0.1</v>
      </c>
      <c r="AM195" s="287">
        <f>PriceList[[#This Row],[ИТОГ Цена за кв.м, руб]]*(1+PriceList[[#This Row],[Максимальная скидка]])</f>
        <v>401597.85600000003</v>
      </c>
      <c r="AN195" s="287">
        <f>PriceList[[#This Row],[Цена за кв.м. в CRM]]*PriceList[[#This Row],[Площадь, кв.м]]</f>
        <v>23312755.540800001</v>
      </c>
      <c r="AO195" s="287">
        <v>6000</v>
      </c>
      <c r="AP195" s="335">
        <f>PriceList[[#This Row],[Цена за кв.м. в CRM]]+PriceList[[#This Row],[Бронь]]</f>
        <v>407597.85600000003</v>
      </c>
      <c r="AQ195" s="335">
        <f>PriceList[[#This Row],[Цена за кв.м. в сайт]]*PriceList[[#This Row],[Площадь, кв.м]]</f>
        <v>23661055.540800001</v>
      </c>
      <c r="AR195" s="84" t="str">
        <f t="shared" ref="AR195:AR258" si="49">B195</f>
        <v>С1-272</v>
      </c>
      <c r="AS195" s="88" t="str">
        <f t="shared" ref="AS195:AS258" si="50">H195</f>
        <v>1К</v>
      </c>
      <c r="AT195" s="89">
        <f t="shared" ref="AT195:AT258" si="51">G195</f>
        <v>58.05</v>
      </c>
      <c r="AU195" s="99">
        <f>PriceList[[#This Row],[Цена за кв.м. в CRM]]</f>
        <v>401597.85600000003</v>
      </c>
      <c r="AV195" s="100" t="str">
        <f t="shared" ref="AV195:AV258" si="52">AK195</f>
        <v>Резерв</v>
      </c>
      <c r="AW195" s="99"/>
      <c r="AX195" s="342"/>
      <c r="AZ195" s="353">
        <f>(PriceList[[#This Row],[Цена за кв.м. в сайт]])+$AZ$1</f>
        <v>408097.85600000003</v>
      </c>
      <c r="BA195" s="353">
        <f>AZ195*PriceList[[#This Row],[Площадь, кв.м]]</f>
        <v>23690080.540800001</v>
      </c>
      <c r="BB195" s="346">
        <f>BA195-PriceList[[#This Row],[Стоимость, руб для сбронированием]]</f>
        <v>29025</v>
      </c>
      <c r="BC195" s="14"/>
      <c r="BD195" s="345">
        <f t="shared" si="39"/>
        <v>408100</v>
      </c>
      <c r="BE195" s="353">
        <f>BD195*PriceList[[#This Row],[Площадь, кв.м]]</f>
        <v>23690205</v>
      </c>
      <c r="BF195" s="14"/>
      <c r="BG195" s="345">
        <f>BE195-$BG$1*PriceList[[#This Row],[Площадь, кв.м]]</f>
        <v>23341905</v>
      </c>
      <c r="BH195" s="353">
        <f t="shared" si="40"/>
        <v>348300</v>
      </c>
      <c r="BI195" s="345">
        <f>BG195/PriceList[[#This Row],[Площадь, кв.м]]</f>
        <v>402100</v>
      </c>
      <c r="BJ195" s="355">
        <f t="shared" si="41"/>
        <v>1.4921661278288983E-2</v>
      </c>
      <c r="BL195" s="345"/>
      <c r="BM195" s="353"/>
    </row>
    <row r="196" spans="1:65" ht="14.25" hidden="1" customHeight="1">
      <c r="A196" s="84">
        <v>273</v>
      </c>
      <c r="B196" s="84" t="s">
        <v>360</v>
      </c>
      <c r="C196" s="85">
        <v>273</v>
      </c>
      <c r="D196" s="85" t="s">
        <v>64</v>
      </c>
      <c r="E196" s="86">
        <v>8</v>
      </c>
      <c r="F196" s="84">
        <v>11</v>
      </c>
      <c r="G196" s="87">
        <v>37</v>
      </c>
      <c r="H196" s="88" t="s">
        <v>1</v>
      </c>
      <c r="I196" s="88" t="s">
        <v>1</v>
      </c>
      <c r="J196" s="89">
        <v>5.85</v>
      </c>
      <c r="K196" s="89">
        <f t="shared" si="42"/>
        <v>1.76</v>
      </c>
      <c r="L196" s="89">
        <f t="shared" si="43"/>
        <v>31.15</v>
      </c>
      <c r="M196" s="89">
        <f t="shared" si="44"/>
        <v>32.909999999999997</v>
      </c>
      <c r="N196" s="90" t="s">
        <v>76</v>
      </c>
      <c r="O196" s="90" t="s">
        <v>66</v>
      </c>
      <c r="P196" s="90" t="s">
        <v>67</v>
      </c>
      <c r="Q196" s="91" t="s">
        <v>68</v>
      </c>
      <c r="R196" s="92" t="s">
        <v>84</v>
      </c>
      <c r="S196" s="92" t="s">
        <v>1291</v>
      </c>
      <c r="T196" s="93" t="s">
        <v>73</v>
      </c>
      <c r="U196" s="84">
        <v>13</v>
      </c>
      <c r="V196" s="94">
        <f>IFERROR(VLOOKUP(H196,'Коэфф для прайса 1 оч'!$A$3:$C$6,3,0),"")</f>
        <v>327000</v>
      </c>
      <c r="W196" s="91">
        <f>IFERROR(VLOOKUP(E196,'Коэфф для прайса 1 оч'!$A$10:$C$23,3,0),"")</f>
        <v>5.5E-2</v>
      </c>
      <c r="X196" s="116">
        <f>IFERROR(VLOOKUP(N196,'Коэфф для прайса 1 оч'!$E$25:$F$30,2,0),"")</f>
        <v>0</v>
      </c>
      <c r="Y196" s="116">
        <f>IFERROR(VLOOKUP(O196,'Коэфф для прайса 1 оч'!$E$32:$F$34,2,0),"")</f>
        <v>0</v>
      </c>
      <c r="Z196" s="116">
        <f>IFERROR(VLOOKUP(P196,'Коэфф для прайса 1 оч'!$E$36:$F$38,2,0),"")</f>
        <v>0.03</v>
      </c>
      <c r="AA196" s="116">
        <f>IFERROR(VLOOKUP(Q196,'Коэфф для прайса 1 оч'!$E$40:$F$43,2,0),"")</f>
        <v>5.0000000000000001E-3</v>
      </c>
      <c r="AB196" s="117">
        <f>IFERROR(VLOOKUP(R196,'Коэфф для прайса 1 оч'!$E$45:$F$59,2,0),"")</f>
        <v>-0.01</v>
      </c>
      <c r="AC196" s="116">
        <f>IFERROR(VLOOKUP(T196,'Коэфф для прайса 1 оч'!$E$61:$F$67,2,0),"")</f>
        <v>0</v>
      </c>
      <c r="AD196" s="116">
        <f>IFERROR(VLOOKUP(U196,'Коэфф для прайса 1 оч'!$E$69:$F$82,2,0),"")</f>
        <v>1.2999999999999999E-2</v>
      </c>
      <c r="AE196" s="116">
        <f>IFERROR(VLOOKUP(PriceList[[#This Row],[Корпус]],'Коэфф для прайса 1 оч'!$I$10:$J$15,2,0),"")</f>
        <v>0</v>
      </c>
      <c r="AF196" s="95">
        <f t="shared" si="45"/>
        <v>357411</v>
      </c>
      <c r="AG196" s="96">
        <f t="shared" si="46"/>
        <v>13224207</v>
      </c>
      <c r="AH196" s="97">
        <v>0</v>
      </c>
      <c r="AI196" s="98">
        <f t="shared" si="47"/>
        <v>357411</v>
      </c>
      <c r="AJ196" s="99">
        <f t="shared" si="48"/>
        <v>13224207</v>
      </c>
      <c r="AK196" s="84" t="s">
        <v>101</v>
      </c>
      <c r="AL196" s="91">
        <v>0.1</v>
      </c>
      <c r="AM196" s="287">
        <f>PriceList[[#This Row],[ИТОГ Цена за кв.м, руб]]*(1+PriceList[[#This Row],[Максимальная скидка]])</f>
        <v>393152.10000000003</v>
      </c>
      <c r="AN196" s="287">
        <f>PriceList[[#This Row],[Цена за кв.м. в CRM]]*PriceList[[#This Row],[Площадь, кв.м]]</f>
        <v>14546627.700000001</v>
      </c>
      <c r="AO196" s="287">
        <v>6000</v>
      </c>
      <c r="AP196" s="335">
        <f>PriceList[[#This Row],[Цена за кв.м. в CRM]]+PriceList[[#This Row],[Бронь]]</f>
        <v>399152.10000000003</v>
      </c>
      <c r="AQ196" s="335">
        <f>PriceList[[#This Row],[Цена за кв.м. в сайт]]*PriceList[[#This Row],[Площадь, кв.м]]</f>
        <v>14768627.700000001</v>
      </c>
      <c r="AR196" s="84" t="str">
        <f t="shared" si="49"/>
        <v>С1-273</v>
      </c>
      <c r="AS196" s="88" t="str">
        <f t="shared" si="50"/>
        <v>Ст</v>
      </c>
      <c r="AT196" s="89">
        <f t="shared" si="51"/>
        <v>37</v>
      </c>
      <c r="AU196" s="99">
        <f>PriceList[[#This Row],[Цена за кв.м. в CRM]]</f>
        <v>393152.10000000003</v>
      </c>
      <c r="AV196" s="100" t="str">
        <f t="shared" si="52"/>
        <v>Свободно</v>
      </c>
      <c r="AW196" s="99"/>
      <c r="AX196" s="342"/>
      <c r="AZ196" s="353">
        <f>(PriceList[[#This Row],[Цена за кв.м. в сайт]])+$AZ$1</f>
        <v>399652.10000000003</v>
      </c>
      <c r="BA196" s="353">
        <f>AZ196*PriceList[[#This Row],[Площадь, кв.м]]</f>
        <v>14787127.700000001</v>
      </c>
      <c r="BB196" s="346">
        <f>BA196-PriceList[[#This Row],[Стоимость, руб для сбронированием]]</f>
        <v>18500</v>
      </c>
      <c r="BC196" s="14"/>
      <c r="BD196" s="345">
        <f t="shared" ref="BD196:BD259" si="53">MROUND(AZ196,100)</f>
        <v>399700</v>
      </c>
      <c r="BE196" s="353">
        <f>BD196*PriceList[[#This Row],[Площадь, кв.м]]</f>
        <v>14788900</v>
      </c>
      <c r="BF196" s="14"/>
      <c r="BG196" s="345">
        <f>BE196-$BG$1*PriceList[[#This Row],[Площадь, кв.м]]</f>
        <v>14566900</v>
      </c>
      <c r="BH196" s="353">
        <f t="shared" ref="BH196:BH259" si="54">BE196-BG196</f>
        <v>222000</v>
      </c>
      <c r="BI196" s="345">
        <f>BG196/PriceList[[#This Row],[Площадь, кв.м]]</f>
        <v>393700</v>
      </c>
      <c r="BJ196" s="355">
        <f t="shared" ref="BJ196:BJ259" si="55">BH196/BG196</f>
        <v>1.524003048006096E-2</v>
      </c>
      <c r="BL196" s="345"/>
      <c r="BM196" s="353"/>
    </row>
    <row r="197" spans="1:65" ht="14.25" hidden="1" customHeight="1">
      <c r="A197" s="84">
        <v>274</v>
      </c>
      <c r="B197" s="84" t="s">
        <v>361</v>
      </c>
      <c r="C197" s="85">
        <v>274</v>
      </c>
      <c r="D197" s="85" t="s">
        <v>64</v>
      </c>
      <c r="E197" s="86">
        <v>8</v>
      </c>
      <c r="F197" s="84">
        <v>12</v>
      </c>
      <c r="G197" s="87">
        <v>30.78</v>
      </c>
      <c r="H197" s="88" t="s">
        <v>1</v>
      </c>
      <c r="I197" s="88" t="s">
        <v>1</v>
      </c>
      <c r="J197" s="89">
        <v>6.04</v>
      </c>
      <c r="K197" s="89">
        <f t="shared" si="42"/>
        <v>1.81</v>
      </c>
      <c r="L197" s="89">
        <f t="shared" si="43"/>
        <v>24.740000000000002</v>
      </c>
      <c r="M197" s="89">
        <f t="shared" si="44"/>
        <v>26.55</v>
      </c>
      <c r="N197" s="90" t="s">
        <v>65</v>
      </c>
      <c r="O197" s="90" t="s">
        <v>66</v>
      </c>
      <c r="P197" s="90" t="s">
        <v>67</v>
      </c>
      <c r="Q197" s="91" t="s">
        <v>68</v>
      </c>
      <c r="R197" s="92" t="s">
        <v>84</v>
      </c>
      <c r="S197" s="92" t="s">
        <v>1291</v>
      </c>
      <c r="T197" s="93" t="s">
        <v>73</v>
      </c>
      <c r="U197" s="84">
        <v>13</v>
      </c>
      <c r="V197" s="94">
        <f>IFERROR(VLOOKUP(H197,'Коэфф для прайса 1 оч'!$A$3:$C$6,3,0),"")</f>
        <v>327000</v>
      </c>
      <c r="W197" s="91">
        <f>IFERROR(VLOOKUP(E197,'Коэфф для прайса 1 оч'!$A$10:$C$23,3,0),"")</f>
        <v>5.5E-2</v>
      </c>
      <c r="X197" s="116">
        <f>IFERROR(VLOOKUP(N197,'Коэфф для прайса 1 оч'!$E$25:$F$30,2,0),"")</f>
        <v>0.04</v>
      </c>
      <c r="Y197" s="116">
        <f>IFERROR(VLOOKUP(O197,'Коэфф для прайса 1 оч'!$E$32:$F$34,2,0),"")</f>
        <v>0</v>
      </c>
      <c r="Z197" s="116">
        <f>IFERROR(VLOOKUP(P197,'Коэфф для прайса 1 оч'!$E$36:$F$38,2,0),"")</f>
        <v>0.03</v>
      </c>
      <c r="AA197" s="116">
        <f>IFERROR(VLOOKUP(Q197,'Коэфф для прайса 1 оч'!$E$40:$F$43,2,0),"")</f>
        <v>5.0000000000000001E-3</v>
      </c>
      <c r="AB197" s="117">
        <f>IFERROR(VLOOKUP(R197,'Коэфф для прайса 1 оч'!$E$45:$F$59,2,0),"")</f>
        <v>-0.01</v>
      </c>
      <c r="AC197" s="116">
        <f>IFERROR(VLOOKUP(T197,'Коэфф для прайса 1 оч'!$E$61:$F$67,2,0),"")</f>
        <v>0</v>
      </c>
      <c r="AD197" s="116">
        <f>IFERROR(VLOOKUP(U197,'Коэфф для прайса 1 оч'!$E$69:$F$82,2,0),"")</f>
        <v>1.2999999999999999E-2</v>
      </c>
      <c r="AE197" s="116">
        <f>IFERROR(VLOOKUP(PriceList[[#This Row],[Корпус]],'Коэфф для прайса 1 оч'!$I$10:$J$15,2,0),"")</f>
        <v>0</v>
      </c>
      <c r="AF197" s="95">
        <f t="shared" si="45"/>
        <v>370491</v>
      </c>
      <c r="AG197" s="96">
        <f t="shared" si="46"/>
        <v>11403712.98</v>
      </c>
      <c r="AH197" s="97">
        <v>0</v>
      </c>
      <c r="AI197" s="98">
        <f t="shared" si="47"/>
        <v>370491</v>
      </c>
      <c r="AJ197" s="99">
        <f t="shared" si="48"/>
        <v>11403712.98</v>
      </c>
      <c r="AK197" s="84" t="s">
        <v>101</v>
      </c>
      <c r="AL197" s="91">
        <v>0.1</v>
      </c>
      <c r="AM197" s="287">
        <f>PriceList[[#This Row],[ИТОГ Цена за кв.м, руб]]*(1+PriceList[[#This Row],[Максимальная скидка]])</f>
        <v>407540.10000000003</v>
      </c>
      <c r="AN197" s="287">
        <f>PriceList[[#This Row],[Цена за кв.м. в CRM]]*PriceList[[#This Row],[Площадь, кв.м]]</f>
        <v>12544084.278000001</v>
      </c>
      <c r="AO197" s="287">
        <v>6000</v>
      </c>
      <c r="AP197" s="335">
        <f>PriceList[[#This Row],[Цена за кв.м. в CRM]]+PriceList[[#This Row],[Бронь]]</f>
        <v>413540.10000000003</v>
      </c>
      <c r="AQ197" s="335">
        <f>PriceList[[#This Row],[Цена за кв.м. в сайт]]*PriceList[[#This Row],[Площадь, кв.м]]</f>
        <v>12728764.278000001</v>
      </c>
      <c r="AR197" s="84" t="str">
        <f t="shared" si="49"/>
        <v>С1-274</v>
      </c>
      <c r="AS197" s="88" t="str">
        <f t="shared" si="50"/>
        <v>Ст</v>
      </c>
      <c r="AT197" s="89">
        <f t="shared" si="51"/>
        <v>30.78</v>
      </c>
      <c r="AU197" s="99">
        <f>PriceList[[#This Row],[Цена за кв.м. в CRM]]</f>
        <v>407540.10000000003</v>
      </c>
      <c r="AV197" s="100" t="str">
        <f t="shared" si="52"/>
        <v>Свободно</v>
      </c>
      <c r="AW197" s="99"/>
      <c r="AX197" s="342"/>
      <c r="AZ197" s="353">
        <f>(PriceList[[#This Row],[Цена за кв.м. в сайт]])+$AZ$1</f>
        <v>414040.10000000003</v>
      </c>
      <c r="BA197" s="353">
        <f>AZ197*PriceList[[#This Row],[Площадь, кв.м]]</f>
        <v>12744154.278000001</v>
      </c>
      <c r="BB197" s="346">
        <f>BA197-PriceList[[#This Row],[Стоимость, руб для сбронированием]]</f>
        <v>15390</v>
      </c>
      <c r="BC197" s="14"/>
      <c r="BD197" s="345">
        <f t="shared" si="53"/>
        <v>414000</v>
      </c>
      <c r="BE197" s="353">
        <f>BD197*PriceList[[#This Row],[Площадь, кв.м]]</f>
        <v>12742920</v>
      </c>
      <c r="BF197" s="14"/>
      <c r="BG197" s="345">
        <f>BE197-$BG$1*PriceList[[#This Row],[Площадь, кв.м]]</f>
        <v>12558240</v>
      </c>
      <c r="BH197" s="353">
        <f t="shared" si="54"/>
        <v>184680</v>
      </c>
      <c r="BI197" s="345">
        <f>BG197/PriceList[[#This Row],[Площадь, кв.м]]</f>
        <v>408000</v>
      </c>
      <c r="BJ197" s="355">
        <f t="shared" si="55"/>
        <v>1.4705882352941176E-2</v>
      </c>
      <c r="BL197" s="345"/>
      <c r="BM197" s="353"/>
    </row>
    <row r="198" spans="1:65" ht="14.25" hidden="1" customHeight="1">
      <c r="A198" s="84">
        <v>275</v>
      </c>
      <c r="B198" s="84" t="s">
        <v>362</v>
      </c>
      <c r="C198" s="85">
        <v>275</v>
      </c>
      <c r="D198" s="85" t="s">
        <v>64</v>
      </c>
      <c r="E198" s="86">
        <v>8</v>
      </c>
      <c r="F198" s="84">
        <v>13</v>
      </c>
      <c r="G198" s="87">
        <v>30.59</v>
      </c>
      <c r="H198" s="88" t="s">
        <v>1</v>
      </c>
      <c r="I198" s="88" t="s">
        <v>1</v>
      </c>
      <c r="J198" s="89">
        <v>6.04</v>
      </c>
      <c r="K198" s="89">
        <f t="shared" si="42"/>
        <v>1.81</v>
      </c>
      <c r="L198" s="89">
        <f t="shared" si="43"/>
        <v>24.55</v>
      </c>
      <c r="M198" s="89">
        <f t="shared" si="44"/>
        <v>26.36</v>
      </c>
      <c r="N198" s="90" t="s">
        <v>65</v>
      </c>
      <c r="O198" s="90" t="s">
        <v>66</v>
      </c>
      <c r="P198" s="90" t="s">
        <v>67</v>
      </c>
      <c r="Q198" s="91" t="s">
        <v>68</v>
      </c>
      <c r="R198" s="92" t="s">
        <v>84</v>
      </c>
      <c r="S198" s="92" t="s">
        <v>1291</v>
      </c>
      <c r="T198" s="93" t="s">
        <v>73</v>
      </c>
      <c r="U198" s="84">
        <v>13</v>
      </c>
      <c r="V198" s="94">
        <f>IFERROR(VLOOKUP(H198,'Коэфф для прайса 1 оч'!$A$3:$C$6,3,0),"")</f>
        <v>327000</v>
      </c>
      <c r="W198" s="91">
        <f>IFERROR(VLOOKUP(E198,'Коэфф для прайса 1 оч'!$A$10:$C$23,3,0),"")</f>
        <v>5.5E-2</v>
      </c>
      <c r="X198" s="116">
        <f>IFERROR(VLOOKUP(N198,'Коэфф для прайса 1 оч'!$E$25:$F$30,2,0),"")</f>
        <v>0.04</v>
      </c>
      <c r="Y198" s="116">
        <f>IFERROR(VLOOKUP(O198,'Коэфф для прайса 1 оч'!$E$32:$F$34,2,0),"")</f>
        <v>0</v>
      </c>
      <c r="Z198" s="116">
        <f>IFERROR(VLOOKUP(P198,'Коэфф для прайса 1 оч'!$E$36:$F$38,2,0),"")</f>
        <v>0.03</v>
      </c>
      <c r="AA198" s="116">
        <f>IFERROR(VLOOKUP(Q198,'Коэфф для прайса 1 оч'!$E$40:$F$43,2,0),"")</f>
        <v>5.0000000000000001E-3</v>
      </c>
      <c r="AB198" s="117">
        <f>IFERROR(VLOOKUP(R198,'Коэфф для прайса 1 оч'!$E$45:$F$59,2,0),"")</f>
        <v>-0.01</v>
      </c>
      <c r="AC198" s="116">
        <f>IFERROR(VLOOKUP(T198,'Коэфф для прайса 1 оч'!$E$61:$F$67,2,0),"")</f>
        <v>0</v>
      </c>
      <c r="AD198" s="116">
        <f>IFERROR(VLOOKUP(U198,'Коэфф для прайса 1 оч'!$E$69:$F$82,2,0),"")</f>
        <v>1.2999999999999999E-2</v>
      </c>
      <c r="AE198" s="116">
        <f>IFERROR(VLOOKUP(PriceList[[#This Row],[Корпус]],'Коэфф для прайса 1 оч'!$I$10:$J$15,2,0),"")</f>
        <v>0</v>
      </c>
      <c r="AF198" s="95">
        <f t="shared" si="45"/>
        <v>370491</v>
      </c>
      <c r="AG198" s="96">
        <f t="shared" si="46"/>
        <v>11333319.689999999</v>
      </c>
      <c r="AH198" s="97">
        <v>0</v>
      </c>
      <c r="AI198" s="98">
        <f t="shared" si="47"/>
        <v>370491</v>
      </c>
      <c r="AJ198" s="99">
        <f t="shared" si="48"/>
        <v>11333319.689999999</v>
      </c>
      <c r="AK198" s="84" t="s">
        <v>101</v>
      </c>
      <c r="AL198" s="91">
        <v>0.1</v>
      </c>
      <c r="AM198" s="287">
        <f>PriceList[[#This Row],[ИТОГ Цена за кв.м, руб]]*(1+PriceList[[#This Row],[Максимальная скидка]])</f>
        <v>407540.10000000003</v>
      </c>
      <c r="AN198" s="287">
        <f>PriceList[[#This Row],[Цена за кв.м. в CRM]]*PriceList[[#This Row],[Площадь, кв.м]]</f>
        <v>12466651.659000002</v>
      </c>
      <c r="AO198" s="287">
        <v>6000</v>
      </c>
      <c r="AP198" s="335">
        <f>PriceList[[#This Row],[Цена за кв.м. в CRM]]+PriceList[[#This Row],[Бронь]]</f>
        <v>413540.10000000003</v>
      </c>
      <c r="AQ198" s="335">
        <f>PriceList[[#This Row],[Цена за кв.м. в сайт]]*PriceList[[#This Row],[Площадь, кв.м]]</f>
        <v>12650191.659000002</v>
      </c>
      <c r="AR198" s="84" t="str">
        <f t="shared" si="49"/>
        <v>С1-275</v>
      </c>
      <c r="AS198" s="88" t="str">
        <f t="shared" si="50"/>
        <v>Ст</v>
      </c>
      <c r="AT198" s="89">
        <f t="shared" si="51"/>
        <v>30.59</v>
      </c>
      <c r="AU198" s="99">
        <f>PriceList[[#This Row],[Цена за кв.м. в CRM]]</f>
        <v>407540.10000000003</v>
      </c>
      <c r="AV198" s="100" t="str">
        <f t="shared" si="52"/>
        <v>Свободно</v>
      </c>
      <c r="AW198" s="99"/>
      <c r="AX198" s="342"/>
      <c r="AZ198" s="353">
        <f>(PriceList[[#This Row],[Цена за кв.м. в сайт]])+$AZ$1</f>
        <v>414040.10000000003</v>
      </c>
      <c r="BA198" s="353">
        <f>AZ198*PriceList[[#This Row],[Площадь, кв.м]]</f>
        <v>12665486.659000002</v>
      </c>
      <c r="BB198" s="346">
        <f>BA198-PriceList[[#This Row],[Стоимость, руб для сбронированием]]</f>
        <v>15295</v>
      </c>
      <c r="BC198" s="14"/>
      <c r="BD198" s="345">
        <f t="shared" si="53"/>
        <v>414000</v>
      </c>
      <c r="BE198" s="353">
        <f>BD198*PriceList[[#This Row],[Площадь, кв.м]]</f>
        <v>12664260</v>
      </c>
      <c r="BF198" s="14"/>
      <c r="BG198" s="345">
        <f>BE198-$BG$1*PriceList[[#This Row],[Площадь, кв.м]]</f>
        <v>12480720</v>
      </c>
      <c r="BH198" s="353">
        <f t="shared" si="54"/>
        <v>183540</v>
      </c>
      <c r="BI198" s="345">
        <f>BG198/PriceList[[#This Row],[Площадь, кв.м]]</f>
        <v>408000</v>
      </c>
      <c r="BJ198" s="355">
        <f t="shared" si="55"/>
        <v>1.4705882352941176E-2</v>
      </c>
      <c r="BL198" s="345"/>
      <c r="BM198" s="353"/>
    </row>
    <row r="199" spans="1:65" ht="14.25" hidden="1" customHeight="1">
      <c r="A199" s="84">
        <v>276</v>
      </c>
      <c r="B199" s="84" t="s">
        <v>363</v>
      </c>
      <c r="C199" s="85">
        <v>276</v>
      </c>
      <c r="D199" s="85" t="s">
        <v>64</v>
      </c>
      <c r="E199" s="86">
        <v>9</v>
      </c>
      <c r="F199" s="84">
        <v>1</v>
      </c>
      <c r="G199" s="87">
        <v>29.87</v>
      </c>
      <c r="H199" s="88" t="s">
        <v>1</v>
      </c>
      <c r="I199" s="88" t="s">
        <v>1</v>
      </c>
      <c r="J199" s="89">
        <v>5.13</v>
      </c>
      <c r="K199" s="89">
        <f t="shared" si="42"/>
        <v>1.54</v>
      </c>
      <c r="L199" s="89">
        <f t="shared" si="43"/>
        <v>24.740000000000002</v>
      </c>
      <c r="M199" s="89">
        <f t="shared" si="44"/>
        <v>26.28</v>
      </c>
      <c r="N199" s="90" t="s">
        <v>65</v>
      </c>
      <c r="O199" s="90" t="s">
        <v>66</v>
      </c>
      <c r="P199" s="90" t="s">
        <v>67</v>
      </c>
      <c r="Q199" s="91" t="s">
        <v>68</v>
      </c>
      <c r="R199" s="92" t="s">
        <v>215</v>
      </c>
      <c r="S199" s="92" t="s">
        <v>493</v>
      </c>
      <c r="T199" s="93" t="s">
        <v>139</v>
      </c>
      <c r="U199" s="84">
        <v>13</v>
      </c>
      <c r="V199" s="94">
        <f>IFERROR(VLOOKUP(H199,'Коэфф для прайса 1 оч'!$A$3:$C$6,3,0),"")</f>
        <v>327000</v>
      </c>
      <c r="W199" s="91">
        <f>IFERROR(VLOOKUP(E199,'Коэфф для прайса 1 оч'!$A$10:$C$23,3,0),"")</f>
        <v>8.4999999999999992E-2</v>
      </c>
      <c r="X199" s="116">
        <f>IFERROR(VLOOKUP(N199,'Коэфф для прайса 1 оч'!$E$25:$F$30,2,0),"")</f>
        <v>0.04</v>
      </c>
      <c r="Y199" s="116">
        <f>IFERROR(VLOOKUP(O199,'Коэфф для прайса 1 оч'!$E$32:$F$34,2,0),"")</f>
        <v>0</v>
      </c>
      <c r="Z199" s="116">
        <f>IFERROR(VLOOKUP(P199,'Коэфф для прайса 1 оч'!$E$36:$F$38,2,0),"")</f>
        <v>0.03</v>
      </c>
      <c r="AA199" s="116">
        <f>IFERROR(VLOOKUP(Q199,'Коэфф для прайса 1 оч'!$E$40:$F$43,2,0),"")</f>
        <v>5.0000000000000001E-3</v>
      </c>
      <c r="AB199" s="117">
        <f>IFERROR(VLOOKUP(R199,'Коэфф для прайса 1 оч'!$E$45:$F$59,2,0),"")</f>
        <v>1.4999999999999999E-2</v>
      </c>
      <c r="AC199" s="116">
        <f>IFERROR(VLOOKUP(T199,'Коэфф для прайса 1 оч'!$E$61:$F$67,2,0),"")</f>
        <v>-0.01</v>
      </c>
      <c r="AD199" s="116">
        <f>IFERROR(VLOOKUP(U199,'Коэфф для прайса 1 оч'!$E$69:$F$82,2,0),"")</f>
        <v>1.2999999999999999E-2</v>
      </c>
      <c r="AE199" s="116">
        <f>IFERROR(VLOOKUP(PriceList[[#This Row],[Корпус]],'Коэфф для прайса 1 оч'!$I$10:$J$15,2,0),"")</f>
        <v>0</v>
      </c>
      <c r="AF199" s="95">
        <f t="shared" si="45"/>
        <v>385206</v>
      </c>
      <c r="AG199" s="96">
        <f t="shared" si="46"/>
        <v>11506103.220000001</v>
      </c>
      <c r="AH199" s="97">
        <v>0</v>
      </c>
      <c r="AI199" s="98">
        <f t="shared" si="47"/>
        <v>385206</v>
      </c>
      <c r="AJ199" s="99">
        <f t="shared" si="48"/>
        <v>11506103.220000001</v>
      </c>
      <c r="AK199" s="84" t="s">
        <v>101</v>
      </c>
      <c r="AL199" s="91">
        <v>0.1</v>
      </c>
      <c r="AM199" s="287">
        <f>PriceList[[#This Row],[ИТОГ Цена за кв.м, руб]]*(1+PriceList[[#This Row],[Максимальная скидка]])</f>
        <v>423726.60000000003</v>
      </c>
      <c r="AN199" s="287">
        <f>PriceList[[#This Row],[Цена за кв.м. в CRM]]*PriceList[[#This Row],[Площадь, кв.м]]</f>
        <v>12656713.542000001</v>
      </c>
      <c r="AO199" s="287">
        <v>6000</v>
      </c>
      <c r="AP199" s="335">
        <f>PriceList[[#This Row],[Цена за кв.м. в CRM]]+PriceList[[#This Row],[Бронь]]</f>
        <v>429726.60000000003</v>
      </c>
      <c r="AQ199" s="335">
        <f>PriceList[[#This Row],[Цена за кв.м. в сайт]]*PriceList[[#This Row],[Площадь, кв.м]]</f>
        <v>12835933.542000001</v>
      </c>
      <c r="AR199" s="84" t="str">
        <f t="shared" si="49"/>
        <v>С1-276</v>
      </c>
      <c r="AS199" s="88" t="str">
        <f t="shared" si="50"/>
        <v>Ст</v>
      </c>
      <c r="AT199" s="89">
        <f t="shared" si="51"/>
        <v>29.87</v>
      </c>
      <c r="AU199" s="99">
        <f>PriceList[[#This Row],[Цена за кв.м. в CRM]]</f>
        <v>423726.60000000003</v>
      </c>
      <c r="AV199" s="100" t="str">
        <f t="shared" si="52"/>
        <v>Свободно</v>
      </c>
      <c r="AW199" s="99"/>
      <c r="AX199" s="342"/>
      <c r="AZ199" s="353">
        <f>(PriceList[[#This Row],[Цена за кв.м. в сайт]])+$AZ$1</f>
        <v>430226.60000000003</v>
      </c>
      <c r="BA199" s="353">
        <f>AZ199*PriceList[[#This Row],[Площадь, кв.м]]</f>
        <v>12850868.542000001</v>
      </c>
      <c r="BB199" s="346">
        <f>BA199-PriceList[[#This Row],[Стоимость, руб для сбронированием]]</f>
        <v>14935</v>
      </c>
      <c r="BC199" s="14"/>
      <c r="BD199" s="345">
        <f t="shared" si="53"/>
        <v>430200</v>
      </c>
      <c r="BE199" s="353">
        <f>BD199*PriceList[[#This Row],[Площадь, кв.м]]</f>
        <v>12850074</v>
      </c>
      <c r="BF199" s="14"/>
      <c r="BG199" s="345">
        <f>BE199-$BG$1*PriceList[[#This Row],[Площадь, кв.м]]</f>
        <v>12670854</v>
      </c>
      <c r="BH199" s="353">
        <f t="shared" si="54"/>
        <v>179220</v>
      </c>
      <c r="BI199" s="345">
        <f>BG199/PriceList[[#This Row],[Площадь, кв.м]]</f>
        <v>424200</v>
      </c>
      <c r="BJ199" s="355">
        <f t="shared" si="55"/>
        <v>1.4144271570014143E-2</v>
      </c>
      <c r="BL199" s="345"/>
      <c r="BM199" s="353"/>
    </row>
    <row r="200" spans="1:65" ht="14.25" hidden="1" customHeight="1">
      <c r="A200" s="84">
        <v>277</v>
      </c>
      <c r="B200" s="84" t="s">
        <v>364</v>
      </c>
      <c r="C200" s="85">
        <v>277</v>
      </c>
      <c r="D200" s="85" t="s">
        <v>64</v>
      </c>
      <c r="E200" s="86">
        <v>9</v>
      </c>
      <c r="F200" s="84">
        <v>2</v>
      </c>
      <c r="G200" s="87">
        <v>38.43</v>
      </c>
      <c r="H200" s="88" t="s">
        <v>1</v>
      </c>
      <c r="I200" s="88" t="s">
        <v>1</v>
      </c>
      <c r="J200" s="89">
        <v>6.04</v>
      </c>
      <c r="K200" s="89">
        <f t="shared" si="42"/>
        <v>1.81</v>
      </c>
      <c r="L200" s="89">
        <f t="shared" si="43"/>
        <v>32.39</v>
      </c>
      <c r="M200" s="89">
        <f t="shared" si="44"/>
        <v>34.200000000000003</v>
      </c>
      <c r="N200" s="90" t="s">
        <v>76</v>
      </c>
      <c r="O200" s="90" t="s">
        <v>83</v>
      </c>
      <c r="P200" s="90" t="s">
        <v>67</v>
      </c>
      <c r="Q200" s="91" t="s">
        <v>68</v>
      </c>
      <c r="R200" s="92" t="s">
        <v>215</v>
      </c>
      <c r="S200" s="92" t="s">
        <v>493</v>
      </c>
      <c r="T200" s="93" t="s">
        <v>365</v>
      </c>
      <c r="U200" s="84">
        <v>13</v>
      </c>
      <c r="V200" s="94">
        <f>IFERROR(VLOOKUP(H200,'Коэфф для прайса 1 оч'!$A$3:$C$6,3,0),"")</f>
        <v>327000</v>
      </c>
      <c r="W200" s="91">
        <f>IFERROR(VLOOKUP(E200,'Коэфф для прайса 1 оч'!$A$10:$C$23,3,0),"")</f>
        <v>8.4999999999999992E-2</v>
      </c>
      <c r="X200" s="116">
        <f>IFERROR(VLOOKUP(N200,'Коэфф для прайса 1 оч'!$E$25:$F$30,2,0),"")</f>
        <v>0</v>
      </c>
      <c r="Y200" s="116">
        <f>IFERROR(VLOOKUP(O200,'Коэфф для прайса 1 оч'!$E$32:$F$34,2,0),"")</f>
        <v>0.03</v>
      </c>
      <c r="Z200" s="116">
        <f>IFERROR(VLOOKUP(P200,'Коэфф для прайса 1 оч'!$E$36:$F$38,2,0),"")</f>
        <v>0.03</v>
      </c>
      <c r="AA200" s="116">
        <f>IFERROR(VLOOKUP(Q200,'Коэфф для прайса 1 оч'!$E$40:$F$43,2,0),"")</f>
        <v>5.0000000000000001E-3</v>
      </c>
      <c r="AB200" s="117">
        <f>IFERROR(VLOOKUP(R200,'Коэфф для прайса 1 оч'!$E$45:$F$59,2,0),"")</f>
        <v>1.4999999999999999E-2</v>
      </c>
      <c r="AC200" s="116">
        <f>IFERROR(VLOOKUP(T200,'Коэфф для прайса 1 оч'!$E$61:$F$67,2,0),"")</f>
        <v>-5.0000000000000001E-3</v>
      </c>
      <c r="AD200" s="116">
        <f>IFERROR(VLOOKUP(U200,'Коэфф для прайса 1 оч'!$E$69:$F$82,2,0),"")</f>
        <v>1.2999999999999999E-2</v>
      </c>
      <c r="AE200" s="116">
        <f>IFERROR(VLOOKUP(PriceList[[#This Row],[Корпус]],'Коэфф для прайса 1 оч'!$I$10:$J$15,2,0),"")</f>
        <v>0</v>
      </c>
      <c r="AF200" s="95">
        <f t="shared" si="45"/>
        <v>383571</v>
      </c>
      <c r="AG200" s="96">
        <f t="shared" si="46"/>
        <v>14740633.529999999</v>
      </c>
      <c r="AH200" s="97">
        <v>0</v>
      </c>
      <c r="AI200" s="98">
        <f t="shared" si="47"/>
        <v>383571</v>
      </c>
      <c r="AJ200" s="99">
        <f t="shared" si="48"/>
        <v>14740633.529999999</v>
      </c>
      <c r="AK200" s="84" t="s">
        <v>101</v>
      </c>
      <c r="AL200" s="91">
        <v>0.1</v>
      </c>
      <c r="AM200" s="287">
        <f>PriceList[[#This Row],[ИТОГ Цена за кв.м, руб]]*(1+PriceList[[#This Row],[Максимальная скидка]])</f>
        <v>421928.10000000003</v>
      </c>
      <c r="AN200" s="287">
        <f>PriceList[[#This Row],[Цена за кв.м. в CRM]]*PriceList[[#This Row],[Площадь, кв.м]]</f>
        <v>16214696.883000001</v>
      </c>
      <c r="AO200" s="287">
        <v>6000</v>
      </c>
      <c r="AP200" s="335">
        <f>PriceList[[#This Row],[Цена за кв.м. в CRM]]+PriceList[[#This Row],[Бронь]]</f>
        <v>427928.10000000003</v>
      </c>
      <c r="AQ200" s="335">
        <f>PriceList[[#This Row],[Цена за кв.м. в сайт]]*PriceList[[#This Row],[Площадь, кв.м]]</f>
        <v>16445276.883000001</v>
      </c>
      <c r="AR200" s="84" t="str">
        <f t="shared" si="49"/>
        <v>С1-277</v>
      </c>
      <c r="AS200" s="88" t="str">
        <f t="shared" si="50"/>
        <v>Ст</v>
      </c>
      <c r="AT200" s="89">
        <f t="shared" si="51"/>
        <v>38.43</v>
      </c>
      <c r="AU200" s="99">
        <f>PriceList[[#This Row],[Цена за кв.м. в CRM]]</f>
        <v>421928.10000000003</v>
      </c>
      <c r="AV200" s="100" t="str">
        <f t="shared" si="52"/>
        <v>Свободно</v>
      </c>
      <c r="AW200" s="99"/>
      <c r="AX200" s="342"/>
      <c r="AZ200" s="353">
        <f>(PriceList[[#This Row],[Цена за кв.м. в сайт]])+$AZ$1</f>
        <v>428428.10000000003</v>
      </c>
      <c r="BA200" s="353">
        <f>AZ200*PriceList[[#This Row],[Площадь, кв.м]]</f>
        <v>16464491.883000001</v>
      </c>
      <c r="BB200" s="346">
        <f>BA200-PriceList[[#This Row],[Стоимость, руб для сбронированием]]</f>
        <v>19215</v>
      </c>
      <c r="BC200" s="14"/>
      <c r="BD200" s="345">
        <f t="shared" si="53"/>
        <v>428400</v>
      </c>
      <c r="BE200" s="353">
        <f>BD200*PriceList[[#This Row],[Площадь, кв.м]]</f>
        <v>16463412</v>
      </c>
      <c r="BF200" s="14"/>
      <c r="BG200" s="345">
        <f>BE200-$BG$1*PriceList[[#This Row],[Площадь, кв.м]]</f>
        <v>16232832</v>
      </c>
      <c r="BH200" s="353">
        <f t="shared" si="54"/>
        <v>230580</v>
      </c>
      <c r="BI200" s="345">
        <f>BG200/PriceList[[#This Row],[Площадь, кв.м]]</f>
        <v>422400</v>
      </c>
      <c r="BJ200" s="355">
        <f t="shared" si="55"/>
        <v>1.4204545454545454E-2</v>
      </c>
      <c r="BL200" s="345"/>
      <c r="BM200" s="353"/>
    </row>
    <row r="201" spans="1:65" ht="14.25" hidden="1" customHeight="1">
      <c r="A201" s="84">
        <v>278</v>
      </c>
      <c r="B201" s="84" t="s">
        <v>366</v>
      </c>
      <c r="C201" s="85">
        <v>278</v>
      </c>
      <c r="D201" s="85" t="s">
        <v>64</v>
      </c>
      <c r="E201" s="86">
        <v>9</v>
      </c>
      <c r="F201" s="84">
        <v>3</v>
      </c>
      <c r="G201" s="87">
        <v>61.99</v>
      </c>
      <c r="H201" s="88" t="s">
        <v>2</v>
      </c>
      <c r="I201" s="88" t="s">
        <v>19</v>
      </c>
      <c r="J201" s="89">
        <v>11.56</v>
      </c>
      <c r="K201" s="89">
        <f t="shared" si="42"/>
        <v>3.47</v>
      </c>
      <c r="L201" s="89">
        <f t="shared" si="43"/>
        <v>50.43</v>
      </c>
      <c r="M201" s="89">
        <f t="shared" si="44"/>
        <v>53.9</v>
      </c>
      <c r="N201" s="90" t="s">
        <v>82</v>
      </c>
      <c r="O201" s="90" t="s">
        <v>83</v>
      </c>
      <c r="P201" s="90" t="s">
        <v>67</v>
      </c>
      <c r="Q201" s="91" t="s">
        <v>68</v>
      </c>
      <c r="R201" s="92" t="s">
        <v>116</v>
      </c>
      <c r="S201" s="92" t="s">
        <v>116</v>
      </c>
      <c r="T201" s="93" t="s">
        <v>365</v>
      </c>
      <c r="U201" s="84">
        <v>13</v>
      </c>
      <c r="V201" s="94">
        <f>IFERROR(VLOOKUP(H201,'Коэфф для прайса 1 оч'!$A$3:$C$6,3,0),"")</f>
        <v>313920</v>
      </c>
      <c r="W201" s="91">
        <f>IFERROR(VLOOKUP(E201,'Коэфф для прайса 1 оч'!$A$10:$C$23,3,0),"")</f>
        <v>8.4999999999999992E-2</v>
      </c>
      <c r="X201" s="116">
        <f>IFERROR(VLOOKUP(N201,'Коэфф для прайса 1 оч'!$E$25:$F$30,2,0),"")</f>
        <v>-0.01</v>
      </c>
      <c r="Y201" s="116">
        <f>IFERROR(VLOOKUP(O201,'Коэфф для прайса 1 оч'!$E$32:$F$34,2,0),"")</f>
        <v>0.03</v>
      </c>
      <c r="Z201" s="116">
        <f>IFERROR(VLOOKUP(P201,'Коэфф для прайса 1 оч'!$E$36:$F$38,2,0),"")</f>
        <v>0.03</v>
      </c>
      <c r="AA201" s="116">
        <f>IFERROR(VLOOKUP(Q201,'Коэфф для прайса 1 оч'!$E$40:$F$43,2,0),"")</f>
        <v>5.0000000000000001E-3</v>
      </c>
      <c r="AB201" s="117">
        <f>IFERROR(VLOOKUP(R201,'Коэфф для прайса 1 оч'!$E$45:$F$59,2,0),"")</f>
        <v>7.0000000000000007E-2</v>
      </c>
      <c r="AC201" s="116">
        <f>IFERROR(VLOOKUP(T201,'Коэфф для прайса 1 оч'!$E$61:$F$67,2,0),"")</f>
        <v>-5.0000000000000001E-3</v>
      </c>
      <c r="AD201" s="116">
        <f>IFERROR(VLOOKUP(U201,'Коэфф для прайса 1 оч'!$E$69:$F$82,2,0),"")</f>
        <v>1.2999999999999999E-2</v>
      </c>
      <c r="AE201" s="116">
        <f>IFERROR(VLOOKUP(PriceList[[#This Row],[Корпус]],'Коэфф для прайса 1 оч'!$I$10:$J$15,2,0),"")</f>
        <v>0</v>
      </c>
      <c r="AF201" s="95">
        <f t="shared" si="45"/>
        <v>382354.56</v>
      </c>
      <c r="AG201" s="96">
        <f t="shared" si="46"/>
        <v>23702159.174400002</v>
      </c>
      <c r="AH201" s="97">
        <v>0</v>
      </c>
      <c r="AI201" s="98">
        <f t="shared" si="47"/>
        <v>382354.56</v>
      </c>
      <c r="AJ201" s="99">
        <f t="shared" si="48"/>
        <v>23702159.174400002</v>
      </c>
      <c r="AK201" s="84" t="s">
        <v>71</v>
      </c>
      <c r="AL201" s="91">
        <v>0.1</v>
      </c>
      <c r="AM201" s="287">
        <f>PriceList[[#This Row],[ИТОГ Цена за кв.м, руб]]*(1+PriceList[[#This Row],[Максимальная скидка]])</f>
        <v>420590.016</v>
      </c>
      <c r="AN201" s="287">
        <f>PriceList[[#This Row],[Цена за кв.м. в CRM]]*PriceList[[#This Row],[Площадь, кв.м]]</f>
        <v>26072375.091840003</v>
      </c>
      <c r="AO201" s="287">
        <v>6000</v>
      </c>
      <c r="AP201" s="335">
        <f>PriceList[[#This Row],[Цена за кв.м. в CRM]]+PriceList[[#This Row],[Бронь]]</f>
        <v>426590.016</v>
      </c>
      <c r="AQ201" s="335">
        <f>PriceList[[#This Row],[Цена за кв.м. в сайт]]*PriceList[[#This Row],[Площадь, кв.м]]</f>
        <v>26444315.091840003</v>
      </c>
      <c r="AR201" s="84" t="str">
        <f t="shared" si="49"/>
        <v>С1-278</v>
      </c>
      <c r="AS201" s="88" t="str">
        <f t="shared" si="50"/>
        <v>1К</v>
      </c>
      <c r="AT201" s="89">
        <f t="shared" si="51"/>
        <v>61.99</v>
      </c>
      <c r="AU201" s="99">
        <f>PriceList[[#This Row],[Цена за кв.м. в CRM]]</f>
        <v>420590.016</v>
      </c>
      <c r="AV201" s="100" t="str">
        <f t="shared" si="52"/>
        <v>Резерв</v>
      </c>
      <c r="AW201" s="99"/>
      <c r="AX201" s="342"/>
      <c r="AZ201" s="353">
        <f>(PriceList[[#This Row],[Цена за кв.м. в сайт]])+$AZ$1</f>
        <v>427090.016</v>
      </c>
      <c r="BA201" s="353">
        <f>AZ201*PriceList[[#This Row],[Площадь, кв.м]]</f>
        <v>26475310.091840003</v>
      </c>
      <c r="BB201" s="346">
        <f>BA201-PriceList[[#This Row],[Стоимость, руб для сбронированием]]</f>
        <v>30995</v>
      </c>
      <c r="BC201" s="14"/>
      <c r="BD201" s="345">
        <f t="shared" si="53"/>
        <v>427100</v>
      </c>
      <c r="BE201" s="353">
        <f>BD201*PriceList[[#This Row],[Площадь, кв.м]]</f>
        <v>26475929</v>
      </c>
      <c r="BF201" s="14"/>
      <c r="BG201" s="345">
        <f>BE201-$BG$1*PriceList[[#This Row],[Площадь, кв.м]]</f>
        <v>26103989</v>
      </c>
      <c r="BH201" s="353">
        <f t="shared" si="54"/>
        <v>371940</v>
      </c>
      <c r="BI201" s="345">
        <f>BG201/PriceList[[#This Row],[Площадь, кв.м]]</f>
        <v>421100</v>
      </c>
      <c r="BJ201" s="355">
        <f t="shared" si="55"/>
        <v>1.4248397055331275E-2</v>
      </c>
      <c r="BL201" s="345"/>
      <c r="BM201" s="353"/>
    </row>
    <row r="202" spans="1:65" ht="14.25" hidden="1" customHeight="1">
      <c r="A202" s="84">
        <v>279</v>
      </c>
      <c r="B202" s="84" t="s">
        <v>367</v>
      </c>
      <c r="C202" s="85">
        <v>279</v>
      </c>
      <c r="D202" s="85" t="s">
        <v>64</v>
      </c>
      <c r="E202" s="86">
        <v>9</v>
      </c>
      <c r="F202" s="84">
        <v>4</v>
      </c>
      <c r="G202" s="87">
        <v>43</v>
      </c>
      <c r="H202" s="88" t="s">
        <v>1</v>
      </c>
      <c r="I202" s="88" t="s">
        <v>1</v>
      </c>
      <c r="J202" s="89">
        <v>6.77</v>
      </c>
      <c r="K202" s="89">
        <f t="shared" si="42"/>
        <v>2.0299999999999998</v>
      </c>
      <c r="L202" s="89">
        <f t="shared" si="43"/>
        <v>36.230000000000004</v>
      </c>
      <c r="M202" s="89">
        <f t="shared" si="44"/>
        <v>38.260000000000005</v>
      </c>
      <c r="N202" s="90" t="s">
        <v>82</v>
      </c>
      <c r="O202" s="90" t="s">
        <v>66</v>
      </c>
      <c r="P202" s="90" t="s">
        <v>67</v>
      </c>
      <c r="Q202" s="91" t="s">
        <v>68</v>
      </c>
      <c r="R202" s="92" t="s">
        <v>116</v>
      </c>
      <c r="S202" s="92" t="s">
        <v>116</v>
      </c>
      <c r="T202" s="93" t="s">
        <v>73</v>
      </c>
      <c r="U202" s="84">
        <v>13</v>
      </c>
      <c r="V202" s="94">
        <f>IFERROR(VLOOKUP(H202,'Коэфф для прайса 1 оч'!$A$3:$C$6,3,0),"")</f>
        <v>327000</v>
      </c>
      <c r="W202" s="91">
        <f>IFERROR(VLOOKUP(E202,'Коэфф для прайса 1 оч'!$A$10:$C$23,3,0),"")</f>
        <v>8.4999999999999992E-2</v>
      </c>
      <c r="X202" s="116">
        <f>IFERROR(VLOOKUP(N202,'Коэфф для прайса 1 оч'!$E$25:$F$30,2,0),"")</f>
        <v>-0.01</v>
      </c>
      <c r="Y202" s="116">
        <f>IFERROR(VLOOKUP(O202,'Коэфф для прайса 1 оч'!$E$32:$F$34,2,0),"")</f>
        <v>0</v>
      </c>
      <c r="Z202" s="116">
        <f>IFERROR(VLOOKUP(P202,'Коэфф для прайса 1 оч'!$E$36:$F$38,2,0),"")</f>
        <v>0.03</v>
      </c>
      <c r="AA202" s="116">
        <f>IFERROR(VLOOKUP(Q202,'Коэфф для прайса 1 оч'!$E$40:$F$43,2,0),"")</f>
        <v>5.0000000000000001E-3</v>
      </c>
      <c r="AB202" s="117">
        <f>IFERROR(VLOOKUP(R202,'Коэфф для прайса 1 оч'!$E$45:$F$59,2,0),"")</f>
        <v>7.0000000000000007E-2</v>
      </c>
      <c r="AC202" s="116">
        <f>IFERROR(VLOOKUP(T202,'Коэфф для прайса 1 оч'!$E$61:$F$67,2,0),"")</f>
        <v>0</v>
      </c>
      <c r="AD202" s="116">
        <f>IFERROR(VLOOKUP(U202,'Коэфф для прайса 1 оч'!$E$69:$F$82,2,0),"")</f>
        <v>1.2999999999999999E-2</v>
      </c>
      <c r="AE202" s="116">
        <f>IFERROR(VLOOKUP(PriceList[[#This Row],[Корпус]],'Коэфф для прайса 1 оч'!$I$10:$J$15,2,0),"")</f>
        <v>0</v>
      </c>
      <c r="AF202" s="95">
        <f t="shared" si="45"/>
        <v>390111</v>
      </c>
      <c r="AG202" s="96">
        <f t="shared" si="46"/>
        <v>16774773</v>
      </c>
      <c r="AH202" s="97">
        <v>0</v>
      </c>
      <c r="AI202" s="98">
        <f t="shared" si="47"/>
        <v>390111</v>
      </c>
      <c r="AJ202" s="99">
        <f t="shared" si="48"/>
        <v>16774773</v>
      </c>
      <c r="AK202" s="84" t="s">
        <v>71</v>
      </c>
      <c r="AL202" s="91">
        <v>0.1</v>
      </c>
      <c r="AM202" s="287">
        <f>PriceList[[#This Row],[ИТОГ Цена за кв.м, руб]]*(1+PriceList[[#This Row],[Максимальная скидка]])</f>
        <v>429122.10000000003</v>
      </c>
      <c r="AN202" s="287">
        <f>PriceList[[#This Row],[Цена за кв.м. в CRM]]*PriceList[[#This Row],[Площадь, кв.м]]</f>
        <v>18452250.300000001</v>
      </c>
      <c r="AO202" s="287">
        <v>6000</v>
      </c>
      <c r="AP202" s="335">
        <f>PriceList[[#This Row],[Цена за кв.м. в CRM]]+PriceList[[#This Row],[Бронь]]</f>
        <v>435122.10000000003</v>
      </c>
      <c r="AQ202" s="335">
        <f>PriceList[[#This Row],[Цена за кв.м. в сайт]]*PriceList[[#This Row],[Площадь, кв.м]]</f>
        <v>18710250.300000001</v>
      </c>
      <c r="AR202" s="84" t="str">
        <f t="shared" si="49"/>
        <v>С1-279</v>
      </c>
      <c r="AS202" s="88" t="str">
        <f t="shared" si="50"/>
        <v>Ст</v>
      </c>
      <c r="AT202" s="89">
        <f t="shared" si="51"/>
        <v>43</v>
      </c>
      <c r="AU202" s="99">
        <f>PriceList[[#This Row],[Цена за кв.м. в CRM]]</f>
        <v>429122.10000000003</v>
      </c>
      <c r="AV202" s="100" t="str">
        <f t="shared" si="52"/>
        <v>Резерв</v>
      </c>
      <c r="AW202" s="99"/>
      <c r="AX202" s="342"/>
      <c r="AZ202" s="353">
        <f>(PriceList[[#This Row],[Цена за кв.м. в сайт]])+$AZ$1</f>
        <v>435622.10000000003</v>
      </c>
      <c r="BA202" s="353">
        <f>AZ202*PriceList[[#This Row],[Площадь, кв.м]]</f>
        <v>18731750.300000001</v>
      </c>
      <c r="BB202" s="346">
        <f>BA202-PriceList[[#This Row],[Стоимость, руб для сбронированием]]</f>
        <v>21500</v>
      </c>
      <c r="BC202" s="14"/>
      <c r="BD202" s="345">
        <f t="shared" si="53"/>
        <v>435600</v>
      </c>
      <c r="BE202" s="353">
        <f>BD202*PriceList[[#This Row],[Площадь, кв.м]]</f>
        <v>18730800</v>
      </c>
      <c r="BF202" s="14"/>
      <c r="BG202" s="345">
        <f>BE202-$BG$1*PriceList[[#This Row],[Площадь, кв.м]]</f>
        <v>18472800</v>
      </c>
      <c r="BH202" s="353">
        <f t="shared" si="54"/>
        <v>258000</v>
      </c>
      <c r="BI202" s="345">
        <f>BG202/PriceList[[#This Row],[Площадь, кв.м]]</f>
        <v>429600</v>
      </c>
      <c r="BJ202" s="355">
        <f t="shared" si="55"/>
        <v>1.3966480446927373E-2</v>
      </c>
      <c r="BL202" s="345"/>
      <c r="BM202" s="353"/>
    </row>
    <row r="203" spans="1:65" ht="14.25" hidden="1" customHeight="1">
      <c r="A203" s="84">
        <v>28</v>
      </c>
      <c r="B203" s="84" t="s">
        <v>110</v>
      </c>
      <c r="C203" s="85">
        <v>28</v>
      </c>
      <c r="D203" s="85" t="s">
        <v>64</v>
      </c>
      <c r="E203" s="86">
        <v>2</v>
      </c>
      <c r="F203" s="84">
        <v>15</v>
      </c>
      <c r="G203" s="87">
        <v>53.23</v>
      </c>
      <c r="H203" s="88" t="s">
        <v>2</v>
      </c>
      <c r="I203" s="88" t="s">
        <v>19</v>
      </c>
      <c r="J203" s="89">
        <v>4.76</v>
      </c>
      <c r="K203" s="89">
        <f t="shared" si="42"/>
        <v>1.43</v>
      </c>
      <c r="L203" s="89">
        <f t="shared" si="43"/>
        <v>48.47</v>
      </c>
      <c r="M203" s="89">
        <f t="shared" si="44"/>
        <v>49.9</v>
      </c>
      <c r="N203" s="90" t="s">
        <v>82</v>
      </c>
      <c r="O203" s="90" t="s">
        <v>66</v>
      </c>
      <c r="P203" s="90" t="s">
        <v>67</v>
      </c>
      <c r="Q203" s="91" t="s">
        <v>94</v>
      </c>
      <c r="R203" s="92" t="s">
        <v>103</v>
      </c>
      <c r="S203" s="92" t="s">
        <v>1291</v>
      </c>
      <c r="T203" s="93" t="s">
        <v>104</v>
      </c>
      <c r="U203" s="84">
        <v>40</v>
      </c>
      <c r="V203" s="94">
        <f>IFERROR(VLOOKUP(H203,'Коэфф для прайса 1 оч'!$A$3:$C$6,3,0),"")</f>
        <v>313920</v>
      </c>
      <c r="W203" s="91">
        <f>IFERROR(VLOOKUP(E203,'Коэфф для прайса 1 оч'!$A$10:$C$23,3,0),"")</f>
        <v>-1.4999999999999999E-2</v>
      </c>
      <c r="X203" s="116">
        <f>IFERROR(VLOOKUP(N203,'Коэфф для прайса 1 оч'!$E$25:$F$30,2,0),"")</f>
        <v>-0.01</v>
      </c>
      <c r="Y203" s="116">
        <f>IFERROR(VLOOKUP(O203,'Коэфф для прайса 1 оч'!$E$32:$F$34,2,0),"")</f>
        <v>0</v>
      </c>
      <c r="Z203" s="116">
        <f>IFERROR(VLOOKUP(P203,'Коэфф для прайса 1 оч'!$E$36:$F$38,2,0),"")</f>
        <v>0.03</v>
      </c>
      <c r="AA203" s="116">
        <f>IFERROR(VLOOKUP(Q203,'Коэфф для прайса 1 оч'!$E$40:$F$43,2,0),"")</f>
        <v>0</v>
      </c>
      <c r="AB203" s="117">
        <f>IFERROR(VLOOKUP(R203,'Коэфф для прайса 1 оч'!$E$45:$F$59,2,0),"")</f>
        <v>-0.02</v>
      </c>
      <c r="AC203" s="116">
        <f>IFERROR(VLOOKUP(T203,'Коэфф для прайса 1 оч'!$E$61:$F$67,2,0),"")</f>
        <v>-0.02</v>
      </c>
      <c r="AD203" s="116">
        <f>IFERROR(VLOOKUP(U203,'Коэфф для прайса 1 оч'!$E$69:$F$82,2,0),"")</f>
        <v>-1.4E-2</v>
      </c>
      <c r="AE203" s="116">
        <f>IFERROR(VLOOKUP(PriceList[[#This Row],[Корпус]],'Коэфф для прайса 1 оч'!$I$10:$J$15,2,0),"")</f>
        <v>0</v>
      </c>
      <c r="AF203" s="95">
        <f t="shared" si="45"/>
        <v>298537.92</v>
      </c>
      <c r="AG203" s="96">
        <f t="shared" si="46"/>
        <v>15891173.481599998</v>
      </c>
      <c r="AH203" s="97">
        <v>0</v>
      </c>
      <c r="AI203" s="98">
        <f t="shared" si="47"/>
        <v>298537.92</v>
      </c>
      <c r="AJ203" s="99">
        <f t="shared" si="48"/>
        <v>15891173.481599998</v>
      </c>
      <c r="AK203" s="84" t="s">
        <v>71</v>
      </c>
      <c r="AL203" s="91">
        <v>0.1</v>
      </c>
      <c r="AM203" s="287">
        <f>PriceList[[#This Row],[ИТОГ Цена за кв.м, руб]]*(1+PriceList[[#This Row],[Максимальная скидка]])</f>
        <v>328391.712</v>
      </c>
      <c r="AN203" s="287">
        <f>PriceList[[#This Row],[Цена за кв.м. в CRM]]*PriceList[[#This Row],[Площадь, кв.м]]</f>
        <v>17480290.82976</v>
      </c>
      <c r="AO203" s="287">
        <v>6000</v>
      </c>
      <c r="AP203" s="335">
        <f>PriceList[[#This Row],[Цена за кв.м. в CRM]]+PriceList[[#This Row],[Бронь]]</f>
        <v>334391.712</v>
      </c>
      <c r="AQ203" s="335">
        <f>PriceList[[#This Row],[Цена за кв.м. в сайт]]*PriceList[[#This Row],[Площадь, кв.м]]</f>
        <v>17799670.82976</v>
      </c>
      <c r="AR203" s="84" t="str">
        <f t="shared" si="49"/>
        <v>С1-28</v>
      </c>
      <c r="AS203" s="88" t="str">
        <f t="shared" si="50"/>
        <v>1К</v>
      </c>
      <c r="AT203" s="89">
        <f t="shared" si="51"/>
        <v>53.23</v>
      </c>
      <c r="AU203" s="99">
        <f>PriceList[[#This Row],[Цена за кв.м. в CRM]]</f>
        <v>328391.712</v>
      </c>
      <c r="AV203" s="100" t="str">
        <f t="shared" si="52"/>
        <v>Резерв</v>
      </c>
      <c r="AW203" s="99"/>
      <c r="AX203" s="342"/>
      <c r="AZ203" s="353">
        <f>(PriceList[[#This Row],[Цена за кв.м. в сайт]])+$AZ$1</f>
        <v>334891.712</v>
      </c>
      <c r="BA203" s="353">
        <f>AZ203*PriceList[[#This Row],[Площадь, кв.м]]</f>
        <v>17826285.82976</v>
      </c>
      <c r="BB203" s="346">
        <f>BA203-PriceList[[#This Row],[Стоимость, руб для сбронированием]]</f>
        <v>26615</v>
      </c>
      <c r="BC203" s="14"/>
      <c r="BD203" s="345">
        <f t="shared" si="53"/>
        <v>334900</v>
      </c>
      <c r="BE203" s="353">
        <f>BD203*PriceList[[#This Row],[Площадь, кв.м]]</f>
        <v>17826727</v>
      </c>
      <c r="BF203" s="14"/>
      <c r="BG203" s="345">
        <f>BE203-$BG$1*PriceList[[#This Row],[Площадь, кв.м]]</f>
        <v>17507347</v>
      </c>
      <c r="BH203" s="353">
        <f t="shared" si="54"/>
        <v>319380</v>
      </c>
      <c r="BI203" s="345">
        <f>BG203/PriceList[[#This Row],[Площадь, кв.м]]</f>
        <v>328900</v>
      </c>
      <c r="BJ203" s="355">
        <f t="shared" si="55"/>
        <v>1.8242626938279112E-2</v>
      </c>
      <c r="BL203" s="345"/>
      <c r="BM203" s="353"/>
    </row>
    <row r="204" spans="1:65" ht="14.25" hidden="1" customHeight="1">
      <c r="A204" s="84">
        <v>280</v>
      </c>
      <c r="B204" s="84" t="s">
        <v>368</v>
      </c>
      <c r="C204" s="85">
        <v>280</v>
      </c>
      <c r="D204" s="85" t="s">
        <v>64</v>
      </c>
      <c r="E204" s="86">
        <v>9</v>
      </c>
      <c r="F204" s="84">
        <v>5</v>
      </c>
      <c r="G204" s="87">
        <v>56.54</v>
      </c>
      <c r="H204" s="88" t="s">
        <v>2</v>
      </c>
      <c r="I204" s="88" t="s">
        <v>19</v>
      </c>
      <c r="J204" s="89">
        <v>17.97</v>
      </c>
      <c r="K204" s="89">
        <f t="shared" si="42"/>
        <v>5.39</v>
      </c>
      <c r="L204" s="89">
        <f t="shared" si="43"/>
        <v>38.57</v>
      </c>
      <c r="M204" s="89">
        <f t="shared" si="44"/>
        <v>43.96</v>
      </c>
      <c r="N204" s="90" t="s">
        <v>65</v>
      </c>
      <c r="O204" s="90" t="s">
        <v>66</v>
      </c>
      <c r="P204" s="90" t="s">
        <v>115</v>
      </c>
      <c r="Q204" s="91" t="s">
        <v>68</v>
      </c>
      <c r="R204" s="92" t="s">
        <v>116</v>
      </c>
      <c r="S204" s="92" t="s">
        <v>116</v>
      </c>
      <c r="T204" s="93" t="s">
        <v>73</v>
      </c>
      <c r="U204" s="84">
        <v>13</v>
      </c>
      <c r="V204" s="94">
        <f>IFERROR(VLOOKUP(H204,'Коэфф для прайса 1 оч'!$A$3:$C$6,3,0),"")</f>
        <v>313920</v>
      </c>
      <c r="W204" s="91">
        <f>IFERROR(VLOOKUP(E204,'Коэфф для прайса 1 оч'!$A$10:$C$23,3,0),"")</f>
        <v>8.4999999999999992E-2</v>
      </c>
      <c r="X204" s="116">
        <f>IFERROR(VLOOKUP(N204,'Коэфф для прайса 1 оч'!$E$25:$F$30,2,0),"")</f>
        <v>0.04</v>
      </c>
      <c r="Y204" s="116">
        <f>IFERROR(VLOOKUP(O204,'Коэфф для прайса 1 оч'!$E$32:$F$34,2,0),"")</f>
        <v>0</v>
      </c>
      <c r="Z204" s="116">
        <f>IFERROR(VLOOKUP(P204,'Коэфф для прайса 1 оч'!$E$36:$F$38,2,0),"")</f>
        <v>0</v>
      </c>
      <c r="AA204" s="116">
        <f>IFERROR(VLOOKUP(Q204,'Коэфф для прайса 1 оч'!$E$40:$F$43,2,0),"")</f>
        <v>5.0000000000000001E-3</v>
      </c>
      <c r="AB204" s="117">
        <f>IFERROR(VLOOKUP(R204,'Коэфф для прайса 1 оч'!$E$45:$F$59,2,0),"")</f>
        <v>7.0000000000000007E-2</v>
      </c>
      <c r="AC204" s="116">
        <f>IFERROR(VLOOKUP(T204,'Коэфф для прайса 1 оч'!$E$61:$F$67,2,0),"")</f>
        <v>0</v>
      </c>
      <c r="AD204" s="116">
        <f>IFERROR(VLOOKUP(U204,'Коэфф для прайса 1 оч'!$E$69:$F$82,2,0),"")</f>
        <v>1.2999999999999999E-2</v>
      </c>
      <c r="AE204" s="116">
        <f>IFERROR(VLOOKUP(PriceList[[#This Row],[Корпус]],'Коэфф для прайса 1 оч'!$I$10:$J$15,2,0),"")</f>
        <v>0</v>
      </c>
      <c r="AF204" s="95">
        <f t="shared" si="45"/>
        <v>380784.96</v>
      </c>
      <c r="AG204" s="96">
        <f t="shared" si="46"/>
        <v>21529581.6384</v>
      </c>
      <c r="AH204" s="97">
        <v>0</v>
      </c>
      <c r="AI204" s="98">
        <f t="shared" si="47"/>
        <v>380784.96</v>
      </c>
      <c r="AJ204" s="99">
        <f t="shared" si="48"/>
        <v>21529581.6384</v>
      </c>
      <c r="AK204" s="84" t="s">
        <v>71</v>
      </c>
      <c r="AL204" s="91">
        <v>0.1</v>
      </c>
      <c r="AM204" s="287">
        <f>PriceList[[#This Row],[ИТОГ Цена за кв.м, руб]]*(1+PriceList[[#This Row],[Максимальная скидка]])</f>
        <v>418863.45600000006</v>
      </c>
      <c r="AN204" s="287">
        <f>PriceList[[#This Row],[Цена за кв.м. в CRM]]*PriceList[[#This Row],[Площадь, кв.м]]</f>
        <v>23682539.802240003</v>
      </c>
      <c r="AO204" s="287">
        <v>6000</v>
      </c>
      <c r="AP204" s="335">
        <f>PriceList[[#This Row],[Цена за кв.м. в CRM]]+PriceList[[#This Row],[Бронь]]</f>
        <v>424863.45600000006</v>
      </c>
      <c r="AQ204" s="335">
        <f>PriceList[[#This Row],[Цена за кв.м. в сайт]]*PriceList[[#This Row],[Площадь, кв.м]]</f>
        <v>24021779.802240003</v>
      </c>
      <c r="AR204" s="84" t="str">
        <f t="shared" si="49"/>
        <v>С1-280</v>
      </c>
      <c r="AS204" s="88" t="str">
        <f t="shared" si="50"/>
        <v>1К</v>
      </c>
      <c r="AT204" s="89">
        <f t="shared" si="51"/>
        <v>56.54</v>
      </c>
      <c r="AU204" s="99">
        <f>PriceList[[#This Row],[Цена за кв.м. в CRM]]</f>
        <v>418863.45600000006</v>
      </c>
      <c r="AV204" s="100" t="str">
        <f t="shared" si="52"/>
        <v>Резерв</v>
      </c>
      <c r="AW204" s="99"/>
      <c r="AX204" s="342"/>
      <c r="AZ204" s="353">
        <f>(PriceList[[#This Row],[Цена за кв.м. в сайт]])+$AZ$1</f>
        <v>425363.45600000006</v>
      </c>
      <c r="BA204" s="353">
        <f>AZ204*PriceList[[#This Row],[Площадь, кв.м]]</f>
        <v>24050049.802240003</v>
      </c>
      <c r="BB204" s="346">
        <f>BA204-PriceList[[#This Row],[Стоимость, руб для сбронированием]]</f>
        <v>28270</v>
      </c>
      <c r="BC204" s="14"/>
      <c r="BD204" s="345">
        <f t="shared" si="53"/>
        <v>425400</v>
      </c>
      <c r="BE204" s="353">
        <f>BD204*PriceList[[#This Row],[Площадь, кв.м]]</f>
        <v>24052116</v>
      </c>
      <c r="BF204" s="14"/>
      <c r="BG204" s="345">
        <f>BE204-$BG$1*PriceList[[#This Row],[Площадь, кв.м]]</f>
        <v>23712876</v>
      </c>
      <c r="BH204" s="353">
        <f t="shared" si="54"/>
        <v>339240</v>
      </c>
      <c r="BI204" s="345">
        <f>BG204/PriceList[[#This Row],[Площадь, кв.м]]</f>
        <v>419400</v>
      </c>
      <c r="BJ204" s="355">
        <f t="shared" si="55"/>
        <v>1.4306151645207439E-2</v>
      </c>
      <c r="BL204" s="345"/>
      <c r="BM204" s="353"/>
    </row>
    <row r="205" spans="1:65" ht="14.25" hidden="1" customHeight="1">
      <c r="A205" s="84">
        <v>281</v>
      </c>
      <c r="B205" s="84" t="s">
        <v>369</v>
      </c>
      <c r="C205" s="85">
        <v>281</v>
      </c>
      <c r="D205" s="85" t="s">
        <v>64</v>
      </c>
      <c r="E205" s="86">
        <v>9</v>
      </c>
      <c r="F205" s="84">
        <v>6</v>
      </c>
      <c r="G205" s="87">
        <v>31.49</v>
      </c>
      <c r="H205" s="88" t="s">
        <v>1</v>
      </c>
      <c r="I205" s="88" t="s">
        <v>1</v>
      </c>
      <c r="J205" s="89">
        <v>6.5</v>
      </c>
      <c r="K205" s="89">
        <f t="shared" si="42"/>
        <v>1.95</v>
      </c>
      <c r="L205" s="89">
        <f t="shared" si="43"/>
        <v>24.99</v>
      </c>
      <c r="M205" s="89">
        <f t="shared" si="44"/>
        <v>26.939999999999998</v>
      </c>
      <c r="N205" s="90" t="s">
        <v>65</v>
      </c>
      <c r="O205" s="90" t="s">
        <v>66</v>
      </c>
      <c r="P205" s="90" t="s">
        <v>67</v>
      </c>
      <c r="Q205" s="91" t="s">
        <v>68</v>
      </c>
      <c r="R205" s="92" t="s">
        <v>116</v>
      </c>
      <c r="S205" s="92" t="s">
        <v>116</v>
      </c>
      <c r="T205" s="93" t="s">
        <v>159</v>
      </c>
      <c r="U205" s="84">
        <v>13</v>
      </c>
      <c r="V205" s="94">
        <f>IFERROR(VLOOKUP(H205,'Коэфф для прайса 1 оч'!$A$3:$C$6,3,0),"")</f>
        <v>327000</v>
      </c>
      <c r="W205" s="91">
        <f>IFERROR(VLOOKUP(E205,'Коэфф для прайса 1 оч'!$A$10:$C$23,3,0),"")</f>
        <v>8.4999999999999992E-2</v>
      </c>
      <c r="X205" s="116">
        <f>IFERROR(VLOOKUP(N205,'Коэфф для прайса 1 оч'!$E$25:$F$30,2,0),"")</f>
        <v>0.04</v>
      </c>
      <c r="Y205" s="116">
        <f>IFERROR(VLOOKUP(O205,'Коэфф для прайса 1 оч'!$E$32:$F$34,2,0),"")</f>
        <v>0</v>
      </c>
      <c r="Z205" s="116">
        <f>IFERROR(VLOOKUP(P205,'Коэфф для прайса 1 оч'!$E$36:$F$38,2,0),"")</f>
        <v>0.03</v>
      </c>
      <c r="AA205" s="116">
        <f>IFERROR(VLOOKUP(Q205,'Коэфф для прайса 1 оч'!$E$40:$F$43,2,0),"")</f>
        <v>5.0000000000000001E-3</v>
      </c>
      <c r="AB205" s="117">
        <f>IFERROR(VLOOKUP(R205,'Коэфф для прайса 1 оч'!$E$45:$F$59,2,0),"")</f>
        <v>7.0000000000000007E-2</v>
      </c>
      <c r="AC205" s="116">
        <f>IFERROR(VLOOKUP(T205,'Коэфф для прайса 1 оч'!$E$61:$F$67,2,0),"")</f>
        <v>-0.01</v>
      </c>
      <c r="AD205" s="116">
        <f>IFERROR(VLOOKUP(U205,'Коэфф для прайса 1 оч'!$E$69:$F$82,2,0),"")</f>
        <v>1.2999999999999999E-2</v>
      </c>
      <c r="AE205" s="116">
        <f>IFERROR(VLOOKUP(PriceList[[#This Row],[Корпус]],'Коэфф для прайса 1 оч'!$I$10:$J$15,2,0),"")</f>
        <v>0</v>
      </c>
      <c r="AF205" s="95">
        <f t="shared" si="45"/>
        <v>403191</v>
      </c>
      <c r="AG205" s="96">
        <f t="shared" si="46"/>
        <v>12696484.59</v>
      </c>
      <c r="AH205" s="97">
        <v>0</v>
      </c>
      <c r="AI205" s="98">
        <f t="shared" si="47"/>
        <v>403191</v>
      </c>
      <c r="AJ205" s="99">
        <f t="shared" si="48"/>
        <v>12696484.59</v>
      </c>
      <c r="AK205" s="84" t="s">
        <v>71</v>
      </c>
      <c r="AL205" s="91">
        <v>0.1</v>
      </c>
      <c r="AM205" s="287">
        <f>PriceList[[#This Row],[ИТОГ Цена за кв.м, руб]]*(1+PriceList[[#This Row],[Максимальная скидка]])</f>
        <v>443510.10000000003</v>
      </c>
      <c r="AN205" s="287">
        <f>PriceList[[#This Row],[Цена за кв.м. в CRM]]*PriceList[[#This Row],[Площадь, кв.м]]</f>
        <v>13966133.049000001</v>
      </c>
      <c r="AO205" s="287">
        <v>6000</v>
      </c>
      <c r="AP205" s="335">
        <f>PriceList[[#This Row],[Цена за кв.м. в CRM]]+PriceList[[#This Row],[Бронь]]</f>
        <v>449510.10000000003</v>
      </c>
      <c r="AQ205" s="335">
        <f>PriceList[[#This Row],[Цена за кв.м. в сайт]]*PriceList[[#This Row],[Площадь, кв.м]]</f>
        <v>14155073.049000001</v>
      </c>
      <c r="AR205" s="84" t="str">
        <f t="shared" si="49"/>
        <v>С1-281</v>
      </c>
      <c r="AS205" s="88" t="str">
        <f t="shared" si="50"/>
        <v>Ст</v>
      </c>
      <c r="AT205" s="89">
        <f t="shared" si="51"/>
        <v>31.49</v>
      </c>
      <c r="AU205" s="99">
        <f>PriceList[[#This Row],[Цена за кв.м. в CRM]]</f>
        <v>443510.10000000003</v>
      </c>
      <c r="AV205" s="100" t="str">
        <f t="shared" si="52"/>
        <v>Резерв</v>
      </c>
      <c r="AW205" s="99"/>
      <c r="AX205" s="342"/>
      <c r="AZ205" s="353">
        <f>(PriceList[[#This Row],[Цена за кв.м. в сайт]])+$AZ$1</f>
        <v>450010.10000000003</v>
      </c>
      <c r="BA205" s="353">
        <f>AZ205*PriceList[[#This Row],[Площадь, кв.м]]</f>
        <v>14170818.049000001</v>
      </c>
      <c r="BB205" s="346">
        <f>BA205-PriceList[[#This Row],[Стоимость, руб для сбронированием]]</f>
        <v>15745</v>
      </c>
      <c r="BC205" s="14"/>
      <c r="BD205" s="345">
        <f t="shared" si="53"/>
        <v>450000</v>
      </c>
      <c r="BE205" s="353">
        <f>BD205*PriceList[[#This Row],[Площадь, кв.м]]</f>
        <v>14170500</v>
      </c>
      <c r="BF205" s="14"/>
      <c r="BG205" s="345">
        <f>BE205-$BG$1*PriceList[[#This Row],[Площадь, кв.м]]</f>
        <v>13981560</v>
      </c>
      <c r="BH205" s="353">
        <f t="shared" si="54"/>
        <v>188940</v>
      </c>
      <c r="BI205" s="345">
        <f>BG205/PriceList[[#This Row],[Площадь, кв.м]]</f>
        <v>444000</v>
      </c>
      <c r="BJ205" s="355">
        <f t="shared" si="55"/>
        <v>1.3513513513513514E-2</v>
      </c>
      <c r="BL205" s="345"/>
      <c r="BM205" s="353"/>
    </row>
    <row r="206" spans="1:65" ht="14.25" hidden="1" customHeight="1">
      <c r="A206" s="84">
        <v>282</v>
      </c>
      <c r="B206" s="84" t="s">
        <v>370</v>
      </c>
      <c r="C206" s="85">
        <v>282</v>
      </c>
      <c r="D206" s="85" t="s">
        <v>64</v>
      </c>
      <c r="E206" s="86">
        <v>9</v>
      </c>
      <c r="F206" s="84">
        <v>7</v>
      </c>
      <c r="G206" s="87">
        <v>30.82</v>
      </c>
      <c r="H206" s="88" t="s">
        <v>1</v>
      </c>
      <c r="I206" s="88" t="s">
        <v>1</v>
      </c>
      <c r="J206" s="89">
        <v>5.84</v>
      </c>
      <c r="K206" s="89">
        <f t="shared" si="42"/>
        <v>1.75</v>
      </c>
      <c r="L206" s="89">
        <f t="shared" si="43"/>
        <v>24.98</v>
      </c>
      <c r="M206" s="89">
        <f t="shared" si="44"/>
        <v>26.73</v>
      </c>
      <c r="N206" s="90" t="s">
        <v>65</v>
      </c>
      <c r="O206" s="90" t="s">
        <v>66</v>
      </c>
      <c r="P206" s="90" t="s">
        <v>67</v>
      </c>
      <c r="Q206" s="91" t="s">
        <v>68</v>
      </c>
      <c r="R206" s="92" t="s">
        <v>116</v>
      </c>
      <c r="S206" s="92" t="s">
        <v>116</v>
      </c>
      <c r="T206" s="93" t="s">
        <v>159</v>
      </c>
      <c r="U206" s="84">
        <v>13</v>
      </c>
      <c r="V206" s="94">
        <f>IFERROR(VLOOKUP(H206,'Коэфф для прайса 1 оч'!$A$3:$C$6,3,0),"")</f>
        <v>327000</v>
      </c>
      <c r="W206" s="91">
        <f>IFERROR(VLOOKUP(E206,'Коэфф для прайса 1 оч'!$A$10:$C$23,3,0),"")</f>
        <v>8.4999999999999992E-2</v>
      </c>
      <c r="X206" s="116">
        <f>IFERROR(VLOOKUP(N206,'Коэфф для прайса 1 оч'!$E$25:$F$30,2,0),"")</f>
        <v>0.04</v>
      </c>
      <c r="Y206" s="116">
        <f>IFERROR(VLOOKUP(O206,'Коэфф для прайса 1 оч'!$E$32:$F$34,2,0),"")</f>
        <v>0</v>
      </c>
      <c r="Z206" s="116">
        <f>IFERROR(VLOOKUP(P206,'Коэфф для прайса 1 оч'!$E$36:$F$38,2,0),"")</f>
        <v>0.03</v>
      </c>
      <c r="AA206" s="116">
        <f>IFERROR(VLOOKUP(Q206,'Коэфф для прайса 1 оч'!$E$40:$F$43,2,0),"")</f>
        <v>5.0000000000000001E-3</v>
      </c>
      <c r="AB206" s="117">
        <f>IFERROR(VLOOKUP(R206,'Коэфф для прайса 1 оч'!$E$45:$F$59,2,0),"")</f>
        <v>7.0000000000000007E-2</v>
      </c>
      <c r="AC206" s="116">
        <f>IFERROR(VLOOKUP(T206,'Коэфф для прайса 1 оч'!$E$61:$F$67,2,0),"")</f>
        <v>-0.01</v>
      </c>
      <c r="AD206" s="116">
        <f>IFERROR(VLOOKUP(U206,'Коэфф для прайса 1 оч'!$E$69:$F$82,2,0),"")</f>
        <v>1.2999999999999999E-2</v>
      </c>
      <c r="AE206" s="116">
        <f>IFERROR(VLOOKUP(PriceList[[#This Row],[Корпус]],'Коэфф для прайса 1 оч'!$I$10:$J$15,2,0),"")</f>
        <v>0</v>
      </c>
      <c r="AF206" s="95">
        <f t="shared" si="45"/>
        <v>403191</v>
      </c>
      <c r="AG206" s="96">
        <f t="shared" si="46"/>
        <v>12426346.620000001</v>
      </c>
      <c r="AH206" s="97">
        <v>0</v>
      </c>
      <c r="AI206" s="98">
        <f t="shared" si="47"/>
        <v>403191</v>
      </c>
      <c r="AJ206" s="99">
        <f t="shared" si="48"/>
        <v>12426346.620000001</v>
      </c>
      <c r="AK206" s="84" t="s">
        <v>71</v>
      </c>
      <c r="AL206" s="91">
        <v>0.1</v>
      </c>
      <c r="AM206" s="287">
        <f>PriceList[[#This Row],[ИТОГ Цена за кв.м, руб]]*(1+PriceList[[#This Row],[Максимальная скидка]])</f>
        <v>443510.10000000003</v>
      </c>
      <c r="AN206" s="287">
        <f>PriceList[[#This Row],[Цена за кв.м. в CRM]]*PriceList[[#This Row],[Площадь, кв.м]]</f>
        <v>13668981.282000002</v>
      </c>
      <c r="AO206" s="287">
        <v>6000</v>
      </c>
      <c r="AP206" s="335">
        <f>PriceList[[#This Row],[Цена за кв.м. в CRM]]+PriceList[[#This Row],[Бронь]]</f>
        <v>449510.10000000003</v>
      </c>
      <c r="AQ206" s="335">
        <f>PriceList[[#This Row],[Цена за кв.м. в сайт]]*PriceList[[#This Row],[Площадь, кв.м]]</f>
        <v>13853901.282000002</v>
      </c>
      <c r="AR206" s="84" t="str">
        <f t="shared" si="49"/>
        <v>С1-282</v>
      </c>
      <c r="AS206" s="88" t="str">
        <f t="shared" si="50"/>
        <v>Ст</v>
      </c>
      <c r="AT206" s="89">
        <f t="shared" si="51"/>
        <v>30.82</v>
      </c>
      <c r="AU206" s="99">
        <f>PriceList[[#This Row],[Цена за кв.м. в CRM]]</f>
        <v>443510.10000000003</v>
      </c>
      <c r="AV206" s="100" t="str">
        <f t="shared" si="52"/>
        <v>Резерв</v>
      </c>
      <c r="AW206" s="99"/>
      <c r="AX206" s="342"/>
      <c r="AZ206" s="353">
        <f>(PriceList[[#This Row],[Цена за кв.м. в сайт]])+$AZ$1</f>
        <v>450010.10000000003</v>
      </c>
      <c r="BA206" s="353">
        <f>AZ206*PriceList[[#This Row],[Площадь, кв.м]]</f>
        <v>13869311.282000002</v>
      </c>
      <c r="BB206" s="346">
        <f>BA206-PriceList[[#This Row],[Стоимость, руб для сбронированием]]</f>
        <v>15410</v>
      </c>
      <c r="BC206" s="14"/>
      <c r="BD206" s="345">
        <f t="shared" si="53"/>
        <v>450000</v>
      </c>
      <c r="BE206" s="353">
        <f>BD206*PriceList[[#This Row],[Площадь, кв.м]]</f>
        <v>13869000</v>
      </c>
      <c r="BF206" s="14"/>
      <c r="BG206" s="345">
        <f>BE206-$BG$1*PriceList[[#This Row],[Площадь, кв.м]]</f>
        <v>13684080</v>
      </c>
      <c r="BH206" s="353">
        <f t="shared" si="54"/>
        <v>184920</v>
      </c>
      <c r="BI206" s="345">
        <f>BG206/PriceList[[#This Row],[Площадь, кв.м]]</f>
        <v>444000</v>
      </c>
      <c r="BJ206" s="355">
        <f t="shared" si="55"/>
        <v>1.3513513513513514E-2</v>
      </c>
      <c r="BL206" s="345"/>
      <c r="BM206" s="353"/>
    </row>
    <row r="207" spans="1:65" ht="14.25" hidden="1" customHeight="1">
      <c r="A207" s="84">
        <v>283</v>
      </c>
      <c r="B207" s="84" t="s">
        <v>371</v>
      </c>
      <c r="C207" s="85">
        <v>283</v>
      </c>
      <c r="D207" s="85" t="s">
        <v>64</v>
      </c>
      <c r="E207" s="86">
        <v>9</v>
      </c>
      <c r="F207" s="84">
        <v>8</v>
      </c>
      <c r="G207" s="87">
        <v>30.17</v>
      </c>
      <c r="H207" s="88" t="s">
        <v>1</v>
      </c>
      <c r="I207" s="88" t="s">
        <v>1</v>
      </c>
      <c r="J207" s="89">
        <v>5.18</v>
      </c>
      <c r="K207" s="89">
        <f t="shared" si="42"/>
        <v>1.55</v>
      </c>
      <c r="L207" s="89">
        <f t="shared" si="43"/>
        <v>24.990000000000002</v>
      </c>
      <c r="M207" s="89">
        <f t="shared" si="44"/>
        <v>26.540000000000003</v>
      </c>
      <c r="N207" s="90" t="s">
        <v>65</v>
      </c>
      <c r="O207" s="90" t="s">
        <v>66</v>
      </c>
      <c r="P207" s="90" t="s">
        <v>67</v>
      </c>
      <c r="Q207" s="91" t="s">
        <v>68</v>
      </c>
      <c r="R207" s="92" t="s">
        <v>116</v>
      </c>
      <c r="S207" s="92" t="s">
        <v>116</v>
      </c>
      <c r="T207" s="93" t="s">
        <v>73</v>
      </c>
      <c r="U207" s="84">
        <v>13</v>
      </c>
      <c r="V207" s="94">
        <f>IFERROR(VLOOKUP(H207,'Коэфф для прайса 1 оч'!$A$3:$C$6,3,0),"")</f>
        <v>327000</v>
      </c>
      <c r="W207" s="91">
        <f>IFERROR(VLOOKUP(E207,'Коэфф для прайса 1 оч'!$A$10:$C$23,3,0),"")</f>
        <v>8.4999999999999992E-2</v>
      </c>
      <c r="X207" s="116">
        <f>IFERROR(VLOOKUP(N207,'Коэфф для прайса 1 оч'!$E$25:$F$30,2,0),"")</f>
        <v>0.04</v>
      </c>
      <c r="Y207" s="116">
        <f>IFERROR(VLOOKUP(O207,'Коэфф для прайса 1 оч'!$E$32:$F$34,2,0),"")</f>
        <v>0</v>
      </c>
      <c r="Z207" s="116">
        <f>IFERROR(VLOOKUP(P207,'Коэфф для прайса 1 оч'!$E$36:$F$38,2,0),"")</f>
        <v>0.03</v>
      </c>
      <c r="AA207" s="116">
        <f>IFERROR(VLOOKUP(Q207,'Коэфф для прайса 1 оч'!$E$40:$F$43,2,0),"")</f>
        <v>5.0000000000000001E-3</v>
      </c>
      <c r="AB207" s="117">
        <f>IFERROR(VLOOKUP(R207,'Коэфф для прайса 1 оч'!$E$45:$F$59,2,0),"")</f>
        <v>7.0000000000000007E-2</v>
      </c>
      <c r="AC207" s="116">
        <f>IFERROR(VLOOKUP(T207,'Коэфф для прайса 1 оч'!$E$61:$F$67,2,0),"")</f>
        <v>0</v>
      </c>
      <c r="AD207" s="116">
        <f>IFERROR(VLOOKUP(U207,'Коэфф для прайса 1 оч'!$E$69:$F$82,2,0),"")</f>
        <v>1.2999999999999999E-2</v>
      </c>
      <c r="AE207" s="116">
        <f>IFERROR(VLOOKUP(PriceList[[#This Row],[Корпус]],'Коэфф для прайса 1 оч'!$I$10:$J$15,2,0),"")</f>
        <v>0</v>
      </c>
      <c r="AF207" s="95">
        <f t="shared" si="45"/>
        <v>406461</v>
      </c>
      <c r="AG207" s="96">
        <f t="shared" si="46"/>
        <v>12262928.370000001</v>
      </c>
      <c r="AH207" s="97">
        <v>0</v>
      </c>
      <c r="AI207" s="98">
        <f t="shared" si="47"/>
        <v>406461</v>
      </c>
      <c r="AJ207" s="99">
        <f t="shared" si="48"/>
        <v>12262928.370000001</v>
      </c>
      <c r="AK207" s="84" t="s">
        <v>71</v>
      </c>
      <c r="AL207" s="91">
        <v>0.1</v>
      </c>
      <c r="AM207" s="287">
        <f>PriceList[[#This Row],[ИТОГ Цена за кв.м, руб]]*(1+PriceList[[#This Row],[Максимальная скидка]])</f>
        <v>447107.10000000003</v>
      </c>
      <c r="AN207" s="287">
        <f>PriceList[[#This Row],[Цена за кв.м. в CRM]]*PriceList[[#This Row],[Площадь, кв.м]]</f>
        <v>13489221.207000002</v>
      </c>
      <c r="AO207" s="287">
        <v>6000</v>
      </c>
      <c r="AP207" s="335">
        <f>PriceList[[#This Row],[Цена за кв.м. в CRM]]+PriceList[[#This Row],[Бронь]]</f>
        <v>453107.10000000003</v>
      </c>
      <c r="AQ207" s="335">
        <f>PriceList[[#This Row],[Цена за кв.м. в сайт]]*PriceList[[#This Row],[Площадь, кв.м]]</f>
        <v>13670241.207000002</v>
      </c>
      <c r="AR207" s="84" t="str">
        <f t="shared" si="49"/>
        <v>С1-283</v>
      </c>
      <c r="AS207" s="88" t="str">
        <f t="shared" si="50"/>
        <v>Ст</v>
      </c>
      <c r="AT207" s="89">
        <f t="shared" si="51"/>
        <v>30.17</v>
      </c>
      <c r="AU207" s="99">
        <f>PriceList[[#This Row],[Цена за кв.м. в CRM]]</f>
        <v>447107.10000000003</v>
      </c>
      <c r="AV207" s="100" t="str">
        <f t="shared" si="52"/>
        <v>Резерв</v>
      </c>
      <c r="AW207" s="99"/>
      <c r="AX207" s="342"/>
      <c r="AZ207" s="353">
        <f>(PriceList[[#This Row],[Цена за кв.м. в сайт]])+$AZ$1</f>
        <v>453607.10000000003</v>
      </c>
      <c r="BA207" s="353">
        <f>AZ207*PriceList[[#This Row],[Площадь, кв.м]]</f>
        <v>13685326.207000002</v>
      </c>
      <c r="BB207" s="346">
        <f>BA207-PriceList[[#This Row],[Стоимость, руб для сбронированием]]</f>
        <v>15085</v>
      </c>
      <c r="BC207" s="14"/>
      <c r="BD207" s="345">
        <f t="shared" si="53"/>
        <v>453600</v>
      </c>
      <c r="BE207" s="353">
        <f>BD207*PriceList[[#This Row],[Площадь, кв.м]]</f>
        <v>13685112</v>
      </c>
      <c r="BF207" s="14"/>
      <c r="BG207" s="345">
        <f>BE207-$BG$1*PriceList[[#This Row],[Площадь, кв.м]]</f>
        <v>13504092</v>
      </c>
      <c r="BH207" s="353">
        <f t="shared" si="54"/>
        <v>181020</v>
      </c>
      <c r="BI207" s="345">
        <f>BG207/PriceList[[#This Row],[Площадь, кв.м]]</f>
        <v>447600</v>
      </c>
      <c r="BJ207" s="355">
        <f t="shared" si="55"/>
        <v>1.3404825737265416E-2</v>
      </c>
      <c r="BL207" s="345"/>
      <c r="BM207" s="353"/>
    </row>
    <row r="208" spans="1:65" ht="14.25" hidden="1" customHeight="1">
      <c r="A208" s="84">
        <v>284</v>
      </c>
      <c r="B208" s="84" t="s">
        <v>372</v>
      </c>
      <c r="C208" s="85">
        <v>284</v>
      </c>
      <c r="D208" s="85" t="s">
        <v>64</v>
      </c>
      <c r="E208" s="86">
        <v>9</v>
      </c>
      <c r="F208" s="84">
        <v>9</v>
      </c>
      <c r="G208" s="87">
        <v>29.5</v>
      </c>
      <c r="H208" s="88" t="s">
        <v>1</v>
      </c>
      <c r="I208" s="88" t="s">
        <v>1</v>
      </c>
      <c r="J208" s="89">
        <v>4.5199999999999996</v>
      </c>
      <c r="K208" s="89">
        <f t="shared" si="42"/>
        <v>1.36</v>
      </c>
      <c r="L208" s="89">
        <f t="shared" si="43"/>
        <v>24.98</v>
      </c>
      <c r="M208" s="89">
        <f t="shared" si="44"/>
        <v>26.34</v>
      </c>
      <c r="N208" s="90" t="s">
        <v>65</v>
      </c>
      <c r="O208" s="90" t="s">
        <v>66</v>
      </c>
      <c r="P208" s="90" t="s">
        <v>67</v>
      </c>
      <c r="Q208" s="91" t="s">
        <v>68</v>
      </c>
      <c r="R208" s="92" t="s">
        <v>116</v>
      </c>
      <c r="S208" s="92" t="s">
        <v>116</v>
      </c>
      <c r="T208" s="93" t="s">
        <v>73</v>
      </c>
      <c r="U208" s="84">
        <v>13</v>
      </c>
      <c r="V208" s="94">
        <f>IFERROR(VLOOKUP(H208,'Коэфф для прайса 1 оч'!$A$3:$C$6,3,0),"")</f>
        <v>327000</v>
      </c>
      <c r="W208" s="91">
        <f>IFERROR(VLOOKUP(E208,'Коэфф для прайса 1 оч'!$A$10:$C$23,3,0),"")</f>
        <v>8.4999999999999992E-2</v>
      </c>
      <c r="X208" s="116">
        <f>IFERROR(VLOOKUP(N208,'Коэфф для прайса 1 оч'!$E$25:$F$30,2,0),"")</f>
        <v>0.04</v>
      </c>
      <c r="Y208" s="116">
        <f>IFERROR(VLOOKUP(O208,'Коэфф для прайса 1 оч'!$E$32:$F$34,2,0),"")</f>
        <v>0</v>
      </c>
      <c r="Z208" s="116">
        <f>IFERROR(VLOOKUP(P208,'Коэфф для прайса 1 оч'!$E$36:$F$38,2,0),"")</f>
        <v>0.03</v>
      </c>
      <c r="AA208" s="116">
        <f>IFERROR(VLOOKUP(Q208,'Коэфф для прайса 1 оч'!$E$40:$F$43,2,0),"")</f>
        <v>5.0000000000000001E-3</v>
      </c>
      <c r="AB208" s="117">
        <f>IFERROR(VLOOKUP(R208,'Коэфф для прайса 1 оч'!$E$45:$F$59,2,0),"")</f>
        <v>7.0000000000000007E-2</v>
      </c>
      <c r="AC208" s="116">
        <f>IFERROR(VLOOKUP(T208,'Коэфф для прайса 1 оч'!$E$61:$F$67,2,0),"")</f>
        <v>0</v>
      </c>
      <c r="AD208" s="116">
        <f>IFERROR(VLOOKUP(U208,'Коэфф для прайса 1 оч'!$E$69:$F$82,2,0),"")</f>
        <v>1.2999999999999999E-2</v>
      </c>
      <c r="AE208" s="116">
        <f>IFERROR(VLOOKUP(PriceList[[#This Row],[Корпус]],'Коэфф для прайса 1 оч'!$I$10:$J$15,2,0),"")</f>
        <v>0</v>
      </c>
      <c r="AF208" s="95">
        <f t="shared" si="45"/>
        <v>406461</v>
      </c>
      <c r="AG208" s="96">
        <f t="shared" si="46"/>
        <v>11990599.5</v>
      </c>
      <c r="AH208" s="97">
        <v>0</v>
      </c>
      <c r="AI208" s="98">
        <f t="shared" si="47"/>
        <v>406461</v>
      </c>
      <c r="AJ208" s="99">
        <f t="shared" si="48"/>
        <v>11990599.5</v>
      </c>
      <c r="AK208" s="84" t="s">
        <v>71</v>
      </c>
      <c r="AL208" s="91">
        <v>0.1</v>
      </c>
      <c r="AM208" s="287">
        <f>PriceList[[#This Row],[ИТОГ Цена за кв.м, руб]]*(1+PriceList[[#This Row],[Максимальная скидка]])</f>
        <v>447107.10000000003</v>
      </c>
      <c r="AN208" s="287">
        <f>PriceList[[#This Row],[Цена за кв.м. в CRM]]*PriceList[[#This Row],[Площадь, кв.м]]</f>
        <v>13189659.450000001</v>
      </c>
      <c r="AO208" s="287">
        <v>6000</v>
      </c>
      <c r="AP208" s="335">
        <f>PriceList[[#This Row],[Цена за кв.м. в CRM]]+PriceList[[#This Row],[Бронь]]</f>
        <v>453107.10000000003</v>
      </c>
      <c r="AQ208" s="335">
        <f>PriceList[[#This Row],[Цена за кв.м. в сайт]]*PriceList[[#This Row],[Площадь, кв.м]]</f>
        <v>13366659.450000001</v>
      </c>
      <c r="AR208" s="84" t="str">
        <f t="shared" si="49"/>
        <v>С1-284</v>
      </c>
      <c r="AS208" s="88" t="str">
        <f t="shared" si="50"/>
        <v>Ст</v>
      </c>
      <c r="AT208" s="89">
        <f t="shared" si="51"/>
        <v>29.5</v>
      </c>
      <c r="AU208" s="99">
        <f>PriceList[[#This Row],[Цена за кв.м. в CRM]]</f>
        <v>447107.10000000003</v>
      </c>
      <c r="AV208" s="100" t="str">
        <f t="shared" si="52"/>
        <v>Резерв</v>
      </c>
      <c r="AW208" s="99"/>
      <c r="AX208" s="342"/>
      <c r="AZ208" s="353">
        <f>(PriceList[[#This Row],[Цена за кв.м. в сайт]])+$AZ$1</f>
        <v>453607.10000000003</v>
      </c>
      <c r="BA208" s="353">
        <f>AZ208*PriceList[[#This Row],[Площадь, кв.м]]</f>
        <v>13381409.450000001</v>
      </c>
      <c r="BB208" s="346">
        <f>BA208-PriceList[[#This Row],[Стоимость, руб для сбронированием]]</f>
        <v>14750</v>
      </c>
      <c r="BC208" s="14"/>
      <c r="BD208" s="345">
        <f t="shared" si="53"/>
        <v>453600</v>
      </c>
      <c r="BE208" s="353">
        <f>BD208*PriceList[[#This Row],[Площадь, кв.м]]</f>
        <v>13381200</v>
      </c>
      <c r="BF208" s="14"/>
      <c r="BG208" s="345">
        <f>BE208-$BG$1*PriceList[[#This Row],[Площадь, кв.м]]</f>
        <v>13204200</v>
      </c>
      <c r="BH208" s="353">
        <f t="shared" si="54"/>
        <v>177000</v>
      </c>
      <c r="BI208" s="345">
        <f>BG208/PriceList[[#This Row],[Площадь, кв.м]]</f>
        <v>447600</v>
      </c>
      <c r="BJ208" s="355">
        <f t="shared" si="55"/>
        <v>1.3404825737265416E-2</v>
      </c>
      <c r="BL208" s="345"/>
      <c r="BM208" s="353"/>
    </row>
    <row r="209" spans="1:65" ht="14.25" hidden="1" customHeight="1">
      <c r="A209" s="84">
        <v>285</v>
      </c>
      <c r="B209" s="84" t="s">
        <v>373</v>
      </c>
      <c r="C209" s="85">
        <v>285</v>
      </c>
      <c r="D209" s="85" t="s">
        <v>64</v>
      </c>
      <c r="E209" s="86">
        <v>9</v>
      </c>
      <c r="F209" s="84">
        <v>10</v>
      </c>
      <c r="G209" s="87">
        <v>57.51</v>
      </c>
      <c r="H209" s="88" t="s">
        <v>2</v>
      </c>
      <c r="I209" s="88" t="s">
        <v>19</v>
      </c>
      <c r="J209" s="89">
        <v>7.07</v>
      </c>
      <c r="K209" s="89">
        <f t="shared" si="42"/>
        <v>2.12</v>
      </c>
      <c r="L209" s="89">
        <f t="shared" si="43"/>
        <v>50.44</v>
      </c>
      <c r="M209" s="89">
        <f t="shared" si="44"/>
        <v>52.559999999999995</v>
      </c>
      <c r="N209" s="90" t="s">
        <v>82</v>
      </c>
      <c r="O209" s="90" t="s">
        <v>83</v>
      </c>
      <c r="P209" s="90" t="s">
        <v>67</v>
      </c>
      <c r="Q209" s="91" t="s">
        <v>68</v>
      </c>
      <c r="R209" s="92" t="s">
        <v>116</v>
      </c>
      <c r="S209" s="92" t="s">
        <v>116</v>
      </c>
      <c r="T209" s="93" t="s">
        <v>365</v>
      </c>
      <c r="U209" s="84">
        <v>13</v>
      </c>
      <c r="V209" s="94">
        <f>IFERROR(VLOOKUP(H209,'Коэфф для прайса 1 оч'!$A$3:$C$6,3,0),"")</f>
        <v>313920</v>
      </c>
      <c r="W209" s="91">
        <f>IFERROR(VLOOKUP(E209,'Коэфф для прайса 1 оч'!$A$10:$C$23,3,0),"")</f>
        <v>8.4999999999999992E-2</v>
      </c>
      <c r="X209" s="116">
        <f>IFERROR(VLOOKUP(N209,'Коэфф для прайса 1 оч'!$E$25:$F$30,2,0),"")</f>
        <v>-0.01</v>
      </c>
      <c r="Y209" s="116">
        <f>IFERROR(VLOOKUP(O209,'Коэфф для прайса 1 оч'!$E$32:$F$34,2,0),"")</f>
        <v>0.03</v>
      </c>
      <c r="Z209" s="116">
        <f>IFERROR(VLOOKUP(P209,'Коэфф для прайса 1 оч'!$E$36:$F$38,2,0),"")</f>
        <v>0.03</v>
      </c>
      <c r="AA209" s="116">
        <f>IFERROR(VLOOKUP(Q209,'Коэфф для прайса 1 оч'!$E$40:$F$43,2,0),"")</f>
        <v>5.0000000000000001E-3</v>
      </c>
      <c r="AB209" s="117">
        <f>IFERROR(VLOOKUP(R209,'Коэфф для прайса 1 оч'!$E$45:$F$59,2,0),"")</f>
        <v>7.0000000000000007E-2</v>
      </c>
      <c r="AC209" s="116">
        <f>IFERROR(VLOOKUP(T209,'Коэфф для прайса 1 оч'!$E$61:$F$67,2,0),"")</f>
        <v>-5.0000000000000001E-3</v>
      </c>
      <c r="AD209" s="116">
        <f>IFERROR(VLOOKUP(U209,'Коэфф для прайса 1 оч'!$E$69:$F$82,2,0),"")</f>
        <v>1.2999999999999999E-2</v>
      </c>
      <c r="AE209" s="116">
        <f>IFERROR(VLOOKUP(PriceList[[#This Row],[Корпус]],'Коэфф для прайса 1 оч'!$I$10:$J$15,2,0),"")</f>
        <v>0</v>
      </c>
      <c r="AF209" s="95">
        <f t="shared" si="45"/>
        <v>382354.56</v>
      </c>
      <c r="AG209" s="96">
        <f t="shared" si="46"/>
        <v>21989210.7456</v>
      </c>
      <c r="AH209" s="97">
        <v>0</v>
      </c>
      <c r="AI209" s="98">
        <f t="shared" si="47"/>
        <v>382354.56</v>
      </c>
      <c r="AJ209" s="99">
        <f t="shared" si="48"/>
        <v>21989210.7456</v>
      </c>
      <c r="AK209" s="84" t="s">
        <v>71</v>
      </c>
      <c r="AL209" s="91">
        <v>0.1</v>
      </c>
      <c r="AM209" s="287">
        <f>PriceList[[#This Row],[ИТОГ Цена за кв.м, руб]]*(1+PriceList[[#This Row],[Максимальная скидка]])</f>
        <v>420590.016</v>
      </c>
      <c r="AN209" s="287">
        <f>PriceList[[#This Row],[Цена за кв.м. в CRM]]*PriceList[[#This Row],[Площадь, кв.м]]</f>
        <v>24188131.820159998</v>
      </c>
      <c r="AO209" s="287">
        <v>6000</v>
      </c>
      <c r="AP209" s="335">
        <f>PriceList[[#This Row],[Цена за кв.м. в CRM]]+PriceList[[#This Row],[Бронь]]</f>
        <v>426590.016</v>
      </c>
      <c r="AQ209" s="335">
        <f>PriceList[[#This Row],[Цена за кв.м. в сайт]]*PriceList[[#This Row],[Площадь, кв.м]]</f>
        <v>24533191.820159998</v>
      </c>
      <c r="AR209" s="84" t="str">
        <f t="shared" si="49"/>
        <v>С1-285</v>
      </c>
      <c r="AS209" s="88" t="str">
        <f t="shared" si="50"/>
        <v>1К</v>
      </c>
      <c r="AT209" s="89">
        <f t="shared" si="51"/>
        <v>57.51</v>
      </c>
      <c r="AU209" s="99">
        <f>PriceList[[#This Row],[Цена за кв.м. в CRM]]</f>
        <v>420590.016</v>
      </c>
      <c r="AV209" s="100" t="str">
        <f t="shared" si="52"/>
        <v>Резерв</v>
      </c>
      <c r="AW209" s="99"/>
      <c r="AX209" s="342"/>
      <c r="AZ209" s="353">
        <f>(PriceList[[#This Row],[Цена за кв.м. в сайт]])+$AZ$1</f>
        <v>427090.016</v>
      </c>
      <c r="BA209" s="353">
        <f>AZ209*PriceList[[#This Row],[Площадь, кв.м]]</f>
        <v>24561946.820159998</v>
      </c>
      <c r="BB209" s="346">
        <f>BA209-PriceList[[#This Row],[Стоимость, руб для сбронированием]]</f>
        <v>28755</v>
      </c>
      <c r="BC209" s="14"/>
      <c r="BD209" s="345">
        <f t="shared" si="53"/>
        <v>427100</v>
      </c>
      <c r="BE209" s="353">
        <f>BD209*PriceList[[#This Row],[Площадь, кв.м]]</f>
        <v>24562521</v>
      </c>
      <c r="BF209" s="14"/>
      <c r="BG209" s="345">
        <f>BE209-$BG$1*PriceList[[#This Row],[Площадь, кв.м]]</f>
        <v>24217461</v>
      </c>
      <c r="BH209" s="353">
        <f t="shared" si="54"/>
        <v>345060</v>
      </c>
      <c r="BI209" s="345">
        <f>BG209/PriceList[[#This Row],[Площадь, кв.м]]</f>
        <v>421100</v>
      </c>
      <c r="BJ209" s="355">
        <f t="shared" si="55"/>
        <v>1.4248397055331275E-2</v>
      </c>
      <c r="BL209" s="345"/>
      <c r="BM209" s="353"/>
    </row>
    <row r="210" spans="1:65" ht="14.25" hidden="1" customHeight="1">
      <c r="A210" s="84">
        <v>286</v>
      </c>
      <c r="B210" s="84" t="s">
        <v>374</v>
      </c>
      <c r="C210" s="85">
        <v>286</v>
      </c>
      <c r="D210" s="85" t="s">
        <v>64</v>
      </c>
      <c r="E210" s="86">
        <v>9</v>
      </c>
      <c r="F210" s="84">
        <v>11</v>
      </c>
      <c r="G210" s="87">
        <v>37.869999999999997</v>
      </c>
      <c r="H210" s="88" t="s">
        <v>1</v>
      </c>
      <c r="I210" s="88" t="s">
        <v>1</v>
      </c>
      <c r="J210" s="89">
        <v>6.04</v>
      </c>
      <c r="K210" s="89">
        <f t="shared" si="42"/>
        <v>1.81</v>
      </c>
      <c r="L210" s="89">
        <f t="shared" si="43"/>
        <v>31.83</v>
      </c>
      <c r="M210" s="89">
        <f t="shared" si="44"/>
        <v>33.64</v>
      </c>
      <c r="N210" s="90" t="s">
        <v>76</v>
      </c>
      <c r="O210" s="90" t="s">
        <v>83</v>
      </c>
      <c r="P210" s="90" t="s">
        <v>67</v>
      </c>
      <c r="Q210" s="91" t="s">
        <v>68</v>
      </c>
      <c r="R210" s="92" t="s">
        <v>215</v>
      </c>
      <c r="S210" s="92" t="s">
        <v>493</v>
      </c>
      <c r="T210" s="93" t="s">
        <v>365</v>
      </c>
      <c r="U210" s="84">
        <v>13</v>
      </c>
      <c r="V210" s="94">
        <f>IFERROR(VLOOKUP(H210,'Коэфф для прайса 1 оч'!$A$3:$C$6,3,0),"")</f>
        <v>327000</v>
      </c>
      <c r="W210" s="91">
        <f>IFERROR(VLOOKUP(E210,'Коэфф для прайса 1 оч'!$A$10:$C$23,3,0),"")</f>
        <v>8.4999999999999992E-2</v>
      </c>
      <c r="X210" s="116">
        <f>IFERROR(VLOOKUP(N210,'Коэфф для прайса 1 оч'!$E$25:$F$30,2,0),"")</f>
        <v>0</v>
      </c>
      <c r="Y210" s="116">
        <f>IFERROR(VLOOKUP(O210,'Коэфф для прайса 1 оч'!$E$32:$F$34,2,0),"")</f>
        <v>0.03</v>
      </c>
      <c r="Z210" s="116">
        <f>IFERROR(VLOOKUP(P210,'Коэфф для прайса 1 оч'!$E$36:$F$38,2,0),"")</f>
        <v>0.03</v>
      </c>
      <c r="AA210" s="116">
        <f>IFERROR(VLOOKUP(Q210,'Коэфф для прайса 1 оч'!$E$40:$F$43,2,0),"")</f>
        <v>5.0000000000000001E-3</v>
      </c>
      <c r="AB210" s="117">
        <f>IFERROR(VLOOKUP(R210,'Коэфф для прайса 1 оч'!$E$45:$F$59,2,0),"")</f>
        <v>1.4999999999999999E-2</v>
      </c>
      <c r="AC210" s="116">
        <f>IFERROR(VLOOKUP(T210,'Коэфф для прайса 1 оч'!$E$61:$F$67,2,0),"")</f>
        <v>-5.0000000000000001E-3</v>
      </c>
      <c r="AD210" s="116">
        <f>IFERROR(VLOOKUP(U210,'Коэфф для прайса 1 оч'!$E$69:$F$82,2,0),"")</f>
        <v>1.2999999999999999E-2</v>
      </c>
      <c r="AE210" s="116">
        <f>IFERROR(VLOOKUP(PriceList[[#This Row],[Корпус]],'Коэфф для прайса 1 оч'!$I$10:$J$15,2,0),"")</f>
        <v>0</v>
      </c>
      <c r="AF210" s="95">
        <f t="shared" si="45"/>
        <v>383571</v>
      </c>
      <c r="AG210" s="96">
        <f t="shared" si="46"/>
        <v>14525833.77</v>
      </c>
      <c r="AH210" s="97">
        <v>0</v>
      </c>
      <c r="AI210" s="98">
        <f t="shared" si="47"/>
        <v>383571</v>
      </c>
      <c r="AJ210" s="99">
        <f t="shared" si="48"/>
        <v>14525833.77</v>
      </c>
      <c r="AK210" s="84" t="s">
        <v>71</v>
      </c>
      <c r="AL210" s="91">
        <v>0.1</v>
      </c>
      <c r="AM210" s="287">
        <f>PriceList[[#This Row],[ИТОГ Цена за кв.м, руб]]*(1+PriceList[[#This Row],[Максимальная скидка]])</f>
        <v>421928.10000000003</v>
      </c>
      <c r="AN210" s="287">
        <f>PriceList[[#This Row],[Цена за кв.м. в CRM]]*PriceList[[#This Row],[Площадь, кв.м]]</f>
        <v>15978417.147</v>
      </c>
      <c r="AO210" s="287">
        <v>6000</v>
      </c>
      <c r="AP210" s="335">
        <f>PriceList[[#This Row],[Цена за кв.м. в CRM]]+PriceList[[#This Row],[Бронь]]</f>
        <v>427928.10000000003</v>
      </c>
      <c r="AQ210" s="335">
        <f>PriceList[[#This Row],[Цена за кв.м. в сайт]]*PriceList[[#This Row],[Площадь, кв.м]]</f>
        <v>16205637.147</v>
      </c>
      <c r="AR210" s="84" t="str">
        <f t="shared" si="49"/>
        <v>С1-286</v>
      </c>
      <c r="AS210" s="88" t="str">
        <f t="shared" si="50"/>
        <v>Ст</v>
      </c>
      <c r="AT210" s="89">
        <f t="shared" si="51"/>
        <v>37.869999999999997</v>
      </c>
      <c r="AU210" s="99">
        <f>PriceList[[#This Row],[Цена за кв.м. в CRM]]</f>
        <v>421928.10000000003</v>
      </c>
      <c r="AV210" s="100" t="str">
        <f t="shared" si="52"/>
        <v>Резерв</v>
      </c>
      <c r="AW210" s="99"/>
      <c r="AX210" s="342"/>
      <c r="AZ210" s="353">
        <f>(PriceList[[#This Row],[Цена за кв.м. в сайт]])+$AZ$1</f>
        <v>428428.10000000003</v>
      </c>
      <c r="BA210" s="353">
        <f>AZ210*PriceList[[#This Row],[Площадь, кв.м]]</f>
        <v>16224572.147</v>
      </c>
      <c r="BB210" s="346">
        <f>BA210-PriceList[[#This Row],[Стоимость, руб для сбронированием]]</f>
        <v>18935</v>
      </c>
      <c r="BC210" s="14"/>
      <c r="BD210" s="345">
        <f t="shared" si="53"/>
        <v>428400</v>
      </c>
      <c r="BE210" s="353">
        <f>BD210*PriceList[[#This Row],[Площадь, кв.м]]</f>
        <v>16223507.999999998</v>
      </c>
      <c r="BF210" s="14"/>
      <c r="BG210" s="345">
        <f>BE210-$BG$1*PriceList[[#This Row],[Площадь, кв.м]]</f>
        <v>15996287.999999998</v>
      </c>
      <c r="BH210" s="353">
        <f t="shared" si="54"/>
        <v>227220</v>
      </c>
      <c r="BI210" s="345">
        <f>BG210/PriceList[[#This Row],[Площадь, кв.м]]</f>
        <v>422400</v>
      </c>
      <c r="BJ210" s="355">
        <f t="shared" si="55"/>
        <v>1.4204545454545456E-2</v>
      </c>
      <c r="BL210" s="345"/>
      <c r="BM210" s="353"/>
    </row>
    <row r="211" spans="1:65" ht="14.25" hidden="1" customHeight="1">
      <c r="A211" s="84">
        <v>287</v>
      </c>
      <c r="B211" s="84" t="s">
        <v>375</v>
      </c>
      <c r="C211" s="85">
        <v>287</v>
      </c>
      <c r="D211" s="85" t="s">
        <v>64</v>
      </c>
      <c r="E211" s="86">
        <v>9</v>
      </c>
      <c r="F211" s="84">
        <v>12</v>
      </c>
      <c r="G211" s="87">
        <v>30.78</v>
      </c>
      <c r="H211" s="88" t="s">
        <v>1</v>
      </c>
      <c r="I211" s="88" t="s">
        <v>1</v>
      </c>
      <c r="J211" s="89">
        <v>6.04</v>
      </c>
      <c r="K211" s="89">
        <f t="shared" si="42"/>
        <v>1.81</v>
      </c>
      <c r="L211" s="89">
        <f t="shared" si="43"/>
        <v>24.740000000000002</v>
      </c>
      <c r="M211" s="89">
        <f t="shared" si="44"/>
        <v>26.55</v>
      </c>
      <c r="N211" s="90" t="s">
        <v>65</v>
      </c>
      <c r="O211" s="90" t="s">
        <v>66</v>
      </c>
      <c r="P211" s="90" t="s">
        <v>67</v>
      </c>
      <c r="Q211" s="91" t="s">
        <v>68</v>
      </c>
      <c r="R211" s="92" t="s">
        <v>215</v>
      </c>
      <c r="S211" s="92" t="s">
        <v>493</v>
      </c>
      <c r="T211" s="93" t="s">
        <v>73</v>
      </c>
      <c r="U211" s="84">
        <v>13</v>
      </c>
      <c r="V211" s="94">
        <f>IFERROR(VLOOKUP(H211,'Коэфф для прайса 1 оч'!$A$3:$C$6,3,0),"")</f>
        <v>327000</v>
      </c>
      <c r="W211" s="91">
        <f>IFERROR(VLOOKUP(E211,'Коэфф для прайса 1 оч'!$A$10:$C$23,3,0),"")</f>
        <v>8.4999999999999992E-2</v>
      </c>
      <c r="X211" s="116">
        <f>IFERROR(VLOOKUP(N211,'Коэфф для прайса 1 оч'!$E$25:$F$30,2,0),"")</f>
        <v>0.04</v>
      </c>
      <c r="Y211" s="116">
        <f>IFERROR(VLOOKUP(O211,'Коэфф для прайса 1 оч'!$E$32:$F$34,2,0),"")</f>
        <v>0</v>
      </c>
      <c r="Z211" s="116">
        <f>IFERROR(VLOOKUP(P211,'Коэфф для прайса 1 оч'!$E$36:$F$38,2,0),"")</f>
        <v>0.03</v>
      </c>
      <c r="AA211" s="116">
        <f>IFERROR(VLOOKUP(Q211,'Коэфф для прайса 1 оч'!$E$40:$F$43,2,0),"")</f>
        <v>5.0000000000000001E-3</v>
      </c>
      <c r="AB211" s="117">
        <f>IFERROR(VLOOKUP(R211,'Коэфф для прайса 1 оч'!$E$45:$F$59,2,0),"")</f>
        <v>1.4999999999999999E-2</v>
      </c>
      <c r="AC211" s="116">
        <f>IFERROR(VLOOKUP(T211,'Коэфф для прайса 1 оч'!$E$61:$F$67,2,0),"")</f>
        <v>0</v>
      </c>
      <c r="AD211" s="116">
        <f>IFERROR(VLOOKUP(U211,'Коэфф для прайса 1 оч'!$E$69:$F$82,2,0),"")</f>
        <v>1.2999999999999999E-2</v>
      </c>
      <c r="AE211" s="116">
        <f>IFERROR(VLOOKUP(PriceList[[#This Row],[Корпус]],'Коэфф для прайса 1 оч'!$I$10:$J$15,2,0),"")</f>
        <v>0</v>
      </c>
      <c r="AF211" s="95">
        <f t="shared" si="45"/>
        <v>388476</v>
      </c>
      <c r="AG211" s="96">
        <f t="shared" si="46"/>
        <v>11957291.280000001</v>
      </c>
      <c r="AH211" s="97">
        <v>0</v>
      </c>
      <c r="AI211" s="98">
        <f t="shared" si="47"/>
        <v>388476</v>
      </c>
      <c r="AJ211" s="99">
        <f t="shared" si="48"/>
        <v>11957291.280000001</v>
      </c>
      <c r="AK211" s="84" t="s">
        <v>71</v>
      </c>
      <c r="AL211" s="91">
        <v>0.1</v>
      </c>
      <c r="AM211" s="287">
        <f>PriceList[[#This Row],[ИТОГ Цена за кв.м, руб]]*(1+PriceList[[#This Row],[Максимальная скидка]])</f>
        <v>427323.60000000003</v>
      </c>
      <c r="AN211" s="287">
        <f>PriceList[[#This Row],[Цена за кв.м. в CRM]]*PriceList[[#This Row],[Площадь, кв.м]]</f>
        <v>13153020.408000002</v>
      </c>
      <c r="AO211" s="287">
        <v>6000</v>
      </c>
      <c r="AP211" s="335">
        <f>PriceList[[#This Row],[Цена за кв.м. в CRM]]+PriceList[[#This Row],[Бронь]]</f>
        <v>433323.60000000003</v>
      </c>
      <c r="AQ211" s="335">
        <f>PriceList[[#This Row],[Цена за кв.м. в сайт]]*PriceList[[#This Row],[Площадь, кв.м]]</f>
        <v>13337700.408000002</v>
      </c>
      <c r="AR211" s="84" t="str">
        <f t="shared" si="49"/>
        <v>С1-287</v>
      </c>
      <c r="AS211" s="88" t="str">
        <f t="shared" si="50"/>
        <v>Ст</v>
      </c>
      <c r="AT211" s="89">
        <f t="shared" si="51"/>
        <v>30.78</v>
      </c>
      <c r="AU211" s="99">
        <f>PriceList[[#This Row],[Цена за кв.м. в CRM]]</f>
        <v>427323.60000000003</v>
      </c>
      <c r="AV211" s="100" t="str">
        <f t="shared" si="52"/>
        <v>Резерв</v>
      </c>
      <c r="AW211" s="99"/>
      <c r="AX211" s="342"/>
      <c r="AZ211" s="353">
        <f>(PriceList[[#This Row],[Цена за кв.м. в сайт]])+$AZ$1</f>
        <v>433823.60000000003</v>
      </c>
      <c r="BA211" s="353">
        <f>AZ211*PriceList[[#This Row],[Площадь, кв.м]]</f>
        <v>13353090.408000002</v>
      </c>
      <c r="BB211" s="346">
        <f>BA211-PriceList[[#This Row],[Стоимость, руб для сбронированием]]</f>
        <v>15390</v>
      </c>
      <c r="BC211" s="14"/>
      <c r="BD211" s="345">
        <f t="shared" si="53"/>
        <v>433800</v>
      </c>
      <c r="BE211" s="353">
        <f>BD211*PriceList[[#This Row],[Площадь, кв.м]]</f>
        <v>13352364</v>
      </c>
      <c r="BF211" s="14"/>
      <c r="BG211" s="345">
        <f>BE211-$BG$1*PriceList[[#This Row],[Площадь, кв.м]]</f>
        <v>13167684</v>
      </c>
      <c r="BH211" s="353">
        <f t="shared" si="54"/>
        <v>184680</v>
      </c>
      <c r="BI211" s="345">
        <f>BG211/PriceList[[#This Row],[Площадь, кв.м]]</f>
        <v>427800</v>
      </c>
      <c r="BJ211" s="355">
        <f t="shared" si="55"/>
        <v>1.4025245441795231E-2</v>
      </c>
      <c r="BL211" s="345"/>
      <c r="BM211" s="353"/>
    </row>
    <row r="212" spans="1:65" ht="14.25" hidden="1" customHeight="1">
      <c r="A212" s="84">
        <v>288</v>
      </c>
      <c r="B212" s="84" t="s">
        <v>376</v>
      </c>
      <c r="C212" s="85">
        <v>288</v>
      </c>
      <c r="D212" s="85" t="s">
        <v>64</v>
      </c>
      <c r="E212" s="86">
        <v>9</v>
      </c>
      <c r="F212" s="84">
        <v>13</v>
      </c>
      <c r="G212" s="87">
        <v>30.59</v>
      </c>
      <c r="H212" s="88" t="s">
        <v>1</v>
      </c>
      <c r="I212" s="88" t="s">
        <v>1</v>
      </c>
      <c r="J212" s="89">
        <v>6.04</v>
      </c>
      <c r="K212" s="89">
        <f t="shared" si="42"/>
        <v>1.81</v>
      </c>
      <c r="L212" s="89">
        <f t="shared" si="43"/>
        <v>24.55</v>
      </c>
      <c r="M212" s="89">
        <f t="shared" si="44"/>
        <v>26.36</v>
      </c>
      <c r="N212" s="90" t="s">
        <v>65</v>
      </c>
      <c r="O212" s="90" t="s">
        <v>66</v>
      </c>
      <c r="P212" s="90" t="s">
        <v>67</v>
      </c>
      <c r="Q212" s="91" t="s">
        <v>68</v>
      </c>
      <c r="R212" s="92" t="s">
        <v>215</v>
      </c>
      <c r="S212" s="92" t="s">
        <v>493</v>
      </c>
      <c r="T212" s="93" t="s">
        <v>73</v>
      </c>
      <c r="U212" s="84">
        <v>13</v>
      </c>
      <c r="V212" s="94">
        <f>IFERROR(VLOOKUP(H212,'Коэфф для прайса 1 оч'!$A$3:$C$6,3,0),"")</f>
        <v>327000</v>
      </c>
      <c r="W212" s="91">
        <f>IFERROR(VLOOKUP(E212,'Коэфф для прайса 1 оч'!$A$10:$C$23,3,0),"")</f>
        <v>8.4999999999999992E-2</v>
      </c>
      <c r="X212" s="116">
        <f>IFERROR(VLOOKUP(N212,'Коэфф для прайса 1 оч'!$E$25:$F$30,2,0),"")</f>
        <v>0.04</v>
      </c>
      <c r="Y212" s="116">
        <f>IFERROR(VLOOKUP(O212,'Коэфф для прайса 1 оч'!$E$32:$F$34,2,0),"")</f>
        <v>0</v>
      </c>
      <c r="Z212" s="116">
        <f>IFERROR(VLOOKUP(P212,'Коэфф для прайса 1 оч'!$E$36:$F$38,2,0),"")</f>
        <v>0.03</v>
      </c>
      <c r="AA212" s="116">
        <f>IFERROR(VLOOKUP(Q212,'Коэфф для прайса 1 оч'!$E$40:$F$43,2,0),"")</f>
        <v>5.0000000000000001E-3</v>
      </c>
      <c r="AB212" s="117">
        <f>IFERROR(VLOOKUP(R212,'Коэфф для прайса 1 оч'!$E$45:$F$59,2,0),"")</f>
        <v>1.4999999999999999E-2</v>
      </c>
      <c r="AC212" s="116">
        <f>IFERROR(VLOOKUP(T212,'Коэфф для прайса 1 оч'!$E$61:$F$67,2,0),"")</f>
        <v>0</v>
      </c>
      <c r="AD212" s="116">
        <f>IFERROR(VLOOKUP(U212,'Коэфф для прайса 1 оч'!$E$69:$F$82,2,0),"")</f>
        <v>1.2999999999999999E-2</v>
      </c>
      <c r="AE212" s="116">
        <f>IFERROR(VLOOKUP(PriceList[[#This Row],[Корпус]],'Коэфф для прайса 1 оч'!$I$10:$J$15,2,0),"")</f>
        <v>0</v>
      </c>
      <c r="AF212" s="95">
        <f t="shared" si="45"/>
        <v>388476</v>
      </c>
      <c r="AG212" s="96">
        <f t="shared" si="46"/>
        <v>11883480.84</v>
      </c>
      <c r="AH212" s="97">
        <v>0</v>
      </c>
      <c r="AI212" s="98">
        <f t="shared" si="47"/>
        <v>388476</v>
      </c>
      <c r="AJ212" s="99">
        <f t="shared" si="48"/>
        <v>11883480.84</v>
      </c>
      <c r="AK212" s="84" t="s">
        <v>71</v>
      </c>
      <c r="AL212" s="91">
        <v>0.1</v>
      </c>
      <c r="AM212" s="287">
        <f>PriceList[[#This Row],[ИТОГ Цена за кв.м, руб]]*(1+PriceList[[#This Row],[Максимальная скидка]])</f>
        <v>427323.60000000003</v>
      </c>
      <c r="AN212" s="287">
        <f>PriceList[[#This Row],[Цена за кв.м. в CRM]]*PriceList[[#This Row],[Площадь, кв.м]]</f>
        <v>13071828.924000001</v>
      </c>
      <c r="AO212" s="287">
        <v>6000</v>
      </c>
      <c r="AP212" s="335">
        <f>PriceList[[#This Row],[Цена за кв.м. в CRM]]+PriceList[[#This Row],[Бронь]]</f>
        <v>433323.60000000003</v>
      </c>
      <c r="AQ212" s="335">
        <f>PriceList[[#This Row],[Цена за кв.м. в сайт]]*PriceList[[#This Row],[Площадь, кв.м]]</f>
        <v>13255368.924000001</v>
      </c>
      <c r="AR212" s="84" t="str">
        <f t="shared" si="49"/>
        <v>С1-288</v>
      </c>
      <c r="AS212" s="88" t="str">
        <f t="shared" si="50"/>
        <v>Ст</v>
      </c>
      <c r="AT212" s="89">
        <f t="shared" si="51"/>
        <v>30.59</v>
      </c>
      <c r="AU212" s="99">
        <f>PriceList[[#This Row],[Цена за кв.м. в CRM]]</f>
        <v>427323.60000000003</v>
      </c>
      <c r="AV212" s="100" t="str">
        <f t="shared" si="52"/>
        <v>Резерв</v>
      </c>
      <c r="AW212" s="99"/>
      <c r="AX212" s="342"/>
      <c r="AZ212" s="353">
        <f>(PriceList[[#This Row],[Цена за кв.м. в сайт]])+$AZ$1</f>
        <v>433823.60000000003</v>
      </c>
      <c r="BA212" s="353">
        <f>AZ212*PriceList[[#This Row],[Площадь, кв.м]]</f>
        <v>13270663.924000001</v>
      </c>
      <c r="BB212" s="346">
        <f>BA212-PriceList[[#This Row],[Стоимость, руб для сбронированием]]</f>
        <v>15295</v>
      </c>
      <c r="BC212" s="14"/>
      <c r="BD212" s="345">
        <f t="shared" si="53"/>
        <v>433800</v>
      </c>
      <c r="BE212" s="353">
        <f>BD212*PriceList[[#This Row],[Площадь, кв.м]]</f>
        <v>13269942</v>
      </c>
      <c r="BF212" s="14"/>
      <c r="BG212" s="345">
        <f>BE212-$BG$1*PriceList[[#This Row],[Площадь, кв.м]]</f>
        <v>13086402</v>
      </c>
      <c r="BH212" s="353">
        <f t="shared" si="54"/>
        <v>183540</v>
      </c>
      <c r="BI212" s="345">
        <f>BG212/PriceList[[#This Row],[Площадь, кв.м]]</f>
        <v>427800</v>
      </c>
      <c r="BJ212" s="355">
        <f t="shared" si="55"/>
        <v>1.4025245441795231E-2</v>
      </c>
      <c r="BL212" s="345"/>
      <c r="BM212" s="353"/>
    </row>
    <row r="213" spans="1:65" ht="14.25" hidden="1" customHeight="1">
      <c r="A213" s="84">
        <v>289</v>
      </c>
      <c r="B213" s="84" t="s">
        <v>377</v>
      </c>
      <c r="C213" s="85">
        <v>289</v>
      </c>
      <c r="D213" s="85" t="s">
        <v>64</v>
      </c>
      <c r="E213" s="86">
        <v>10</v>
      </c>
      <c r="F213" s="84">
        <v>1</v>
      </c>
      <c r="G213" s="87">
        <v>29.87</v>
      </c>
      <c r="H213" s="88" t="s">
        <v>1</v>
      </c>
      <c r="I213" s="88" t="s">
        <v>1</v>
      </c>
      <c r="J213" s="89">
        <v>5.13</v>
      </c>
      <c r="K213" s="89">
        <f t="shared" si="42"/>
        <v>1.54</v>
      </c>
      <c r="L213" s="89">
        <f t="shared" si="43"/>
        <v>24.740000000000002</v>
      </c>
      <c r="M213" s="89">
        <f t="shared" si="44"/>
        <v>26.28</v>
      </c>
      <c r="N213" s="90" t="s">
        <v>65</v>
      </c>
      <c r="O213" s="90" t="s">
        <v>66</v>
      </c>
      <c r="P213" s="90" t="s">
        <v>67</v>
      </c>
      <c r="Q213" s="91" t="s">
        <v>68</v>
      </c>
      <c r="R213" s="92" t="s">
        <v>215</v>
      </c>
      <c r="S213" s="92" t="s">
        <v>493</v>
      </c>
      <c r="T213" s="93" t="s">
        <v>139</v>
      </c>
      <c r="U213" s="84">
        <v>13</v>
      </c>
      <c r="V213" s="94">
        <f>IFERROR(VLOOKUP(H213,'Коэфф для прайса 1 оч'!$A$3:$C$6,3,0),"")</f>
        <v>327000</v>
      </c>
      <c r="W213" s="91">
        <f>IFERROR(VLOOKUP(E213,'Коэфф для прайса 1 оч'!$A$10:$C$23,3,0),"")</f>
        <v>0.12</v>
      </c>
      <c r="X213" s="116">
        <f>IFERROR(VLOOKUP(N213,'Коэфф для прайса 1 оч'!$E$25:$F$30,2,0),"")</f>
        <v>0.04</v>
      </c>
      <c r="Y213" s="116">
        <f>IFERROR(VLOOKUP(O213,'Коэфф для прайса 1 оч'!$E$32:$F$34,2,0),"")</f>
        <v>0</v>
      </c>
      <c r="Z213" s="116">
        <f>IFERROR(VLOOKUP(P213,'Коэфф для прайса 1 оч'!$E$36:$F$38,2,0),"")</f>
        <v>0.03</v>
      </c>
      <c r="AA213" s="116">
        <f>IFERROR(VLOOKUP(Q213,'Коэфф для прайса 1 оч'!$E$40:$F$43,2,0),"")</f>
        <v>5.0000000000000001E-3</v>
      </c>
      <c r="AB213" s="117">
        <f>IFERROR(VLOOKUP(R213,'Коэфф для прайса 1 оч'!$E$45:$F$59,2,0),"")</f>
        <v>1.4999999999999999E-2</v>
      </c>
      <c r="AC213" s="116">
        <f>IFERROR(VLOOKUP(T213,'Коэфф для прайса 1 оч'!$E$61:$F$67,2,0),"")</f>
        <v>-0.01</v>
      </c>
      <c r="AD213" s="116">
        <f>IFERROR(VLOOKUP(U213,'Коэфф для прайса 1 оч'!$E$69:$F$82,2,0),"")</f>
        <v>1.2999999999999999E-2</v>
      </c>
      <c r="AE213" s="116">
        <f>IFERROR(VLOOKUP(PriceList[[#This Row],[Корпус]],'Коэфф для прайса 1 оч'!$I$10:$J$15,2,0),"")</f>
        <v>0</v>
      </c>
      <c r="AF213" s="95">
        <f t="shared" si="45"/>
        <v>396651</v>
      </c>
      <c r="AG213" s="96">
        <f t="shared" si="46"/>
        <v>11847965.370000001</v>
      </c>
      <c r="AH213" s="97">
        <v>0</v>
      </c>
      <c r="AI213" s="98">
        <f t="shared" si="47"/>
        <v>396651</v>
      </c>
      <c r="AJ213" s="99">
        <f t="shared" si="48"/>
        <v>11847965.370000001</v>
      </c>
      <c r="AK213" s="84" t="s">
        <v>101</v>
      </c>
      <c r="AL213" s="91">
        <v>0.1</v>
      </c>
      <c r="AM213" s="287">
        <f>PriceList[[#This Row],[ИТОГ Цена за кв.м, руб]]*(1+PriceList[[#This Row],[Максимальная скидка]])</f>
        <v>436316.10000000003</v>
      </c>
      <c r="AN213" s="287">
        <f>PriceList[[#This Row],[Цена за кв.м. в CRM]]*PriceList[[#This Row],[Площадь, кв.м]]</f>
        <v>13032761.907000002</v>
      </c>
      <c r="AO213" s="287">
        <v>6000</v>
      </c>
      <c r="AP213" s="335">
        <f>PriceList[[#This Row],[Цена за кв.м. в CRM]]+PriceList[[#This Row],[Бронь]]</f>
        <v>442316.10000000003</v>
      </c>
      <c r="AQ213" s="335">
        <f>PriceList[[#This Row],[Цена за кв.м. в сайт]]*PriceList[[#This Row],[Площадь, кв.м]]</f>
        <v>13211981.907000002</v>
      </c>
      <c r="AR213" s="84" t="str">
        <f t="shared" si="49"/>
        <v>С1-289</v>
      </c>
      <c r="AS213" s="88" t="str">
        <f t="shared" si="50"/>
        <v>Ст</v>
      </c>
      <c r="AT213" s="89">
        <f t="shared" si="51"/>
        <v>29.87</v>
      </c>
      <c r="AU213" s="99">
        <f>PriceList[[#This Row],[Цена за кв.м. в CRM]]</f>
        <v>436316.10000000003</v>
      </c>
      <c r="AV213" s="100" t="str">
        <f t="shared" si="52"/>
        <v>Свободно</v>
      </c>
      <c r="AW213" s="99"/>
      <c r="AX213" s="342"/>
      <c r="AZ213" s="353">
        <f>(PriceList[[#This Row],[Цена за кв.м. в сайт]])+$AZ$1</f>
        <v>442816.10000000003</v>
      </c>
      <c r="BA213" s="353">
        <f>AZ213*PriceList[[#This Row],[Площадь, кв.м]]</f>
        <v>13226916.907000002</v>
      </c>
      <c r="BB213" s="346">
        <f>BA213-PriceList[[#This Row],[Стоимость, руб для сбронированием]]</f>
        <v>14935</v>
      </c>
      <c r="BC213" s="14"/>
      <c r="BD213" s="345">
        <f t="shared" si="53"/>
        <v>442800</v>
      </c>
      <c r="BE213" s="353">
        <f>BD213*PriceList[[#This Row],[Площадь, кв.м]]</f>
        <v>13226436</v>
      </c>
      <c r="BF213" s="14"/>
      <c r="BG213" s="345">
        <f>BE213-$BG$1*PriceList[[#This Row],[Площадь, кв.м]]</f>
        <v>13047216</v>
      </c>
      <c r="BH213" s="353">
        <f t="shared" si="54"/>
        <v>179220</v>
      </c>
      <c r="BI213" s="345">
        <f>BG213/PriceList[[#This Row],[Площадь, кв.м]]</f>
        <v>436800</v>
      </c>
      <c r="BJ213" s="355">
        <f t="shared" si="55"/>
        <v>1.3736263736263736E-2</v>
      </c>
      <c r="BL213" s="345"/>
      <c r="BM213" s="353"/>
    </row>
    <row r="214" spans="1:65" ht="14.25" hidden="1" customHeight="1">
      <c r="A214" s="84">
        <v>29</v>
      </c>
      <c r="B214" s="84" t="s">
        <v>111</v>
      </c>
      <c r="C214" s="85">
        <v>29</v>
      </c>
      <c r="D214" s="85" t="s">
        <v>64</v>
      </c>
      <c r="E214" s="86">
        <v>2</v>
      </c>
      <c r="F214" s="84">
        <v>16</v>
      </c>
      <c r="G214" s="87">
        <v>30.49</v>
      </c>
      <c r="H214" s="88" t="s">
        <v>1</v>
      </c>
      <c r="I214" s="88" t="s">
        <v>1</v>
      </c>
      <c r="J214" s="89">
        <v>5.75</v>
      </c>
      <c r="K214" s="89">
        <f t="shared" si="42"/>
        <v>1.73</v>
      </c>
      <c r="L214" s="89">
        <f t="shared" si="43"/>
        <v>24.74</v>
      </c>
      <c r="M214" s="89">
        <f t="shared" si="44"/>
        <v>26.47</v>
      </c>
      <c r="N214" s="90" t="s">
        <v>65</v>
      </c>
      <c r="O214" s="90" t="s">
        <v>66</v>
      </c>
      <c r="P214" s="90" t="s">
        <v>67</v>
      </c>
      <c r="Q214" s="91" t="s">
        <v>68</v>
      </c>
      <c r="R214" s="92" t="s">
        <v>103</v>
      </c>
      <c r="S214" s="92" t="s">
        <v>1291</v>
      </c>
      <c r="T214" s="93" t="s">
        <v>104</v>
      </c>
      <c r="U214" s="84">
        <v>40</v>
      </c>
      <c r="V214" s="94">
        <f>IFERROR(VLOOKUP(H214,'Коэфф для прайса 1 оч'!$A$3:$C$6,3,0),"")</f>
        <v>327000</v>
      </c>
      <c r="W214" s="91">
        <f>IFERROR(VLOOKUP(E214,'Коэфф для прайса 1 оч'!$A$10:$C$23,3,0),"")</f>
        <v>-1.4999999999999999E-2</v>
      </c>
      <c r="X214" s="116">
        <f>IFERROR(VLOOKUP(N214,'Коэфф для прайса 1 оч'!$E$25:$F$30,2,0),"")</f>
        <v>0.04</v>
      </c>
      <c r="Y214" s="116">
        <f>IFERROR(VLOOKUP(O214,'Коэфф для прайса 1 оч'!$E$32:$F$34,2,0),"")</f>
        <v>0</v>
      </c>
      <c r="Z214" s="116">
        <f>IFERROR(VLOOKUP(P214,'Коэфф для прайса 1 оч'!$E$36:$F$38,2,0),"")</f>
        <v>0.03</v>
      </c>
      <c r="AA214" s="116">
        <f>IFERROR(VLOOKUP(Q214,'Коэфф для прайса 1 оч'!$E$40:$F$43,2,0),"")</f>
        <v>5.0000000000000001E-3</v>
      </c>
      <c r="AB214" s="117">
        <f>IFERROR(VLOOKUP(R214,'Коэфф для прайса 1 оч'!$E$45:$F$59,2,0),"")</f>
        <v>-0.02</v>
      </c>
      <c r="AC214" s="116">
        <f>IFERROR(VLOOKUP(T214,'Коэфф для прайса 1 оч'!$E$61:$F$67,2,0),"")</f>
        <v>-0.02</v>
      </c>
      <c r="AD214" s="116">
        <f>IFERROR(VLOOKUP(U214,'Коэфф для прайса 1 оч'!$E$69:$F$82,2,0),"")</f>
        <v>-1.4E-2</v>
      </c>
      <c r="AE214" s="116">
        <f>IFERROR(VLOOKUP(PriceList[[#This Row],[Корпус]],'Коэфф для прайса 1 оч'!$I$10:$J$15,2,0),"")</f>
        <v>0</v>
      </c>
      <c r="AF214" s="95">
        <f t="shared" si="45"/>
        <v>328962</v>
      </c>
      <c r="AG214" s="96">
        <f t="shared" si="46"/>
        <v>10030051.379999999</v>
      </c>
      <c r="AH214" s="97">
        <v>0</v>
      </c>
      <c r="AI214" s="98">
        <f t="shared" si="47"/>
        <v>328962</v>
      </c>
      <c r="AJ214" s="99">
        <f t="shared" si="48"/>
        <v>10030051.379999999</v>
      </c>
      <c r="AK214" s="84" t="s">
        <v>71</v>
      </c>
      <c r="AL214" s="91">
        <v>0.1</v>
      </c>
      <c r="AM214" s="287">
        <f>PriceList[[#This Row],[ИТОГ Цена за кв.м, руб]]*(1+PriceList[[#This Row],[Максимальная скидка]])</f>
        <v>361858.2</v>
      </c>
      <c r="AN214" s="287">
        <f>PriceList[[#This Row],[Цена за кв.м. в CRM]]*PriceList[[#This Row],[Площадь, кв.м]]</f>
        <v>11033056.517999999</v>
      </c>
      <c r="AO214" s="287">
        <v>6000</v>
      </c>
      <c r="AP214" s="335">
        <f>PriceList[[#This Row],[Цена за кв.м. в CRM]]+PriceList[[#This Row],[Бронь]]</f>
        <v>367858.2</v>
      </c>
      <c r="AQ214" s="335">
        <f>PriceList[[#This Row],[Цена за кв.м. в сайт]]*PriceList[[#This Row],[Площадь, кв.м]]</f>
        <v>11215996.517999999</v>
      </c>
      <c r="AR214" s="84" t="str">
        <f t="shared" si="49"/>
        <v>С1-29</v>
      </c>
      <c r="AS214" s="88" t="str">
        <f t="shared" si="50"/>
        <v>Ст</v>
      </c>
      <c r="AT214" s="89">
        <f t="shared" si="51"/>
        <v>30.49</v>
      </c>
      <c r="AU214" s="99">
        <f>PriceList[[#This Row],[Цена за кв.м. в CRM]]</f>
        <v>361858.2</v>
      </c>
      <c r="AV214" s="100" t="str">
        <f t="shared" si="52"/>
        <v>Резерв</v>
      </c>
      <c r="AW214" s="99"/>
      <c r="AX214" s="342"/>
      <c r="AZ214" s="353">
        <f>(PriceList[[#This Row],[Цена за кв.м. в сайт]])+$AZ$1</f>
        <v>368358.2</v>
      </c>
      <c r="BA214" s="353">
        <f>AZ214*PriceList[[#This Row],[Площадь, кв.м]]</f>
        <v>11231241.517999999</v>
      </c>
      <c r="BB214" s="346">
        <f>BA214-PriceList[[#This Row],[Стоимость, руб для сбронированием]]</f>
        <v>15245</v>
      </c>
      <c r="BC214" s="14"/>
      <c r="BD214" s="345">
        <f t="shared" si="53"/>
        <v>368400</v>
      </c>
      <c r="BE214" s="353">
        <f>BD214*PriceList[[#This Row],[Площадь, кв.м]]</f>
        <v>11232516</v>
      </c>
      <c r="BF214" s="14"/>
      <c r="BG214" s="345">
        <f>BE214-$BG$1*PriceList[[#This Row],[Площадь, кв.м]]</f>
        <v>11049576</v>
      </c>
      <c r="BH214" s="353">
        <f t="shared" si="54"/>
        <v>182940</v>
      </c>
      <c r="BI214" s="345">
        <f>BG214/PriceList[[#This Row],[Площадь, кв.м]]</f>
        <v>362400</v>
      </c>
      <c r="BJ214" s="355">
        <f t="shared" si="55"/>
        <v>1.6556291390728478E-2</v>
      </c>
      <c r="BL214" s="345"/>
      <c r="BM214" s="353"/>
    </row>
    <row r="215" spans="1:65" ht="14.25" hidden="1" customHeight="1">
      <c r="A215" s="84">
        <v>290</v>
      </c>
      <c r="B215" s="84" t="s">
        <v>378</v>
      </c>
      <c r="C215" s="85">
        <v>290</v>
      </c>
      <c r="D215" s="85" t="s">
        <v>64</v>
      </c>
      <c r="E215" s="86">
        <v>10</v>
      </c>
      <c r="F215" s="84">
        <v>2</v>
      </c>
      <c r="G215" s="87">
        <v>38.65</v>
      </c>
      <c r="H215" s="88" t="s">
        <v>1</v>
      </c>
      <c r="I215" s="88" t="s">
        <v>1</v>
      </c>
      <c r="J215" s="89">
        <v>6.04</v>
      </c>
      <c r="K215" s="89">
        <f t="shared" si="42"/>
        <v>1.81</v>
      </c>
      <c r="L215" s="89">
        <f t="shared" si="43"/>
        <v>32.61</v>
      </c>
      <c r="M215" s="89">
        <f t="shared" si="44"/>
        <v>34.42</v>
      </c>
      <c r="N215" s="90" t="s">
        <v>76</v>
      </c>
      <c r="O215" s="90" t="s">
        <v>83</v>
      </c>
      <c r="P215" s="90" t="s">
        <v>67</v>
      </c>
      <c r="Q215" s="91" t="s">
        <v>68</v>
      </c>
      <c r="R215" s="92" t="s">
        <v>215</v>
      </c>
      <c r="S215" s="92" t="s">
        <v>493</v>
      </c>
      <c r="T215" s="93" t="s">
        <v>73</v>
      </c>
      <c r="U215" s="84">
        <v>13</v>
      </c>
      <c r="V215" s="94">
        <f>IFERROR(VLOOKUP(H215,'Коэфф для прайса 1 оч'!$A$3:$C$6,3,0),"")</f>
        <v>327000</v>
      </c>
      <c r="W215" s="91">
        <f>IFERROR(VLOOKUP(E215,'Коэфф для прайса 1 оч'!$A$10:$C$23,3,0),"")</f>
        <v>0.12</v>
      </c>
      <c r="X215" s="116">
        <f>IFERROR(VLOOKUP(N215,'Коэфф для прайса 1 оч'!$E$25:$F$30,2,0),"")</f>
        <v>0</v>
      </c>
      <c r="Y215" s="116">
        <f>IFERROR(VLOOKUP(O215,'Коэфф для прайса 1 оч'!$E$32:$F$34,2,0),"")</f>
        <v>0.03</v>
      </c>
      <c r="Z215" s="116">
        <f>IFERROR(VLOOKUP(P215,'Коэфф для прайса 1 оч'!$E$36:$F$38,2,0),"")</f>
        <v>0.03</v>
      </c>
      <c r="AA215" s="116">
        <f>IFERROR(VLOOKUP(Q215,'Коэфф для прайса 1 оч'!$E$40:$F$43,2,0),"")</f>
        <v>5.0000000000000001E-3</v>
      </c>
      <c r="AB215" s="117">
        <f>IFERROR(VLOOKUP(R215,'Коэфф для прайса 1 оч'!$E$45:$F$59,2,0),"")</f>
        <v>1.4999999999999999E-2</v>
      </c>
      <c r="AC215" s="116">
        <f>IFERROR(VLOOKUP(T215,'Коэфф для прайса 1 оч'!$E$61:$F$67,2,0),"")</f>
        <v>0</v>
      </c>
      <c r="AD215" s="116">
        <f>IFERROR(VLOOKUP(U215,'Коэфф для прайса 1 оч'!$E$69:$F$82,2,0),"")</f>
        <v>1.2999999999999999E-2</v>
      </c>
      <c r="AE215" s="116">
        <f>IFERROR(VLOOKUP(PriceList[[#This Row],[Корпус]],'Коэфф для прайса 1 оч'!$I$10:$J$15,2,0),"")</f>
        <v>0</v>
      </c>
      <c r="AF215" s="95">
        <f t="shared" si="45"/>
        <v>396651</v>
      </c>
      <c r="AG215" s="96">
        <f t="shared" si="46"/>
        <v>15330561.149999999</v>
      </c>
      <c r="AH215" s="97">
        <v>0</v>
      </c>
      <c r="AI215" s="98">
        <f t="shared" si="47"/>
        <v>396651</v>
      </c>
      <c r="AJ215" s="99">
        <f t="shared" si="48"/>
        <v>15330561.149999999</v>
      </c>
      <c r="AK215" s="84" t="s">
        <v>71</v>
      </c>
      <c r="AL215" s="91">
        <v>0.1</v>
      </c>
      <c r="AM215" s="287">
        <f>PriceList[[#This Row],[ИТОГ Цена за кв.м, руб]]*(1+PriceList[[#This Row],[Максимальная скидка]])</f>
        <v>436316.10000000003</v>
      </c>
      <c r="AN215" s="287">
        <f>PriceList[[#This Row],[Цена за кв.м. в CRM]]*PriceList[[#This Row],[Площадь, кв.м]]</f>
        <v>16863617.265000001</v>
      </c>
      <c r="AO215" s="287">
        <v>6000</v>
      </c>
      <c r="AP215" s="335">
        <f>PriceList[[#This Row],[Цена за кв.м. в CRM]]+PriceList[[#This Row],[Бронь]]</f>
        <v>442316.10000000003</v>
      </c>
      <c r="AQ215" s="335">
        <f>PriceList[[#This Row],[Цена за кв.м. в сайт]]*PriceList[[#This Row],[Площадь, кв.м]]</f>
        <v>17095517.265000001</v>
      </c>
      <c r="AR215" s="84" t="str">
        <f t="shared" si="49"/>
        <v>С1-290</v>
      </c>
      <c r="AS215" s="88" t="str">
        <f t="shared" si="50"/>
        <v>Ст</v>
      </c>
      <c r="AT215" s="89">
        <f t="shared" si="51"/>
        <v>38.65</v>
      </c>
      <c r="AU215" s="99">
        <f>PriceList[[#This Row],[Цена за кв.м. в CRM]]</f>
        <v>436316.10000000003</v>
      </c>
      <c r="AV215" s="100" t="str">
        <f t="shared" si="52"/>
        <v>Резерв</v>
      </c>
      <c r="AW215" s="99"/>
      <c r="AX215" s="342"/>
      <c r="AZ215" s="353">
        <f>(PriceList[[#This Row],[Цена за кв.м. в сайт]])+$AZ$1</f>
        <v>442816.10000000003</v>
      </c>
      <c r="BA215" s="353">
        <f>AZ215*PriceList[[#This Row],[Площадь, кв.м]]</f>
        <v>17114842.265000001</v>
      </c>
      <c r="BB215" s="346">
        <f>BA215-PriceList[[#This Row],[Стоимость, руб для сбронированием]]</f>
        <v>19325</v>
      </c>
      <c r="BC215" s="14"/>
      <c r="BD215" s="345">
        <f t="shared" si="53"/>
        <v>442800</v>
      </c>
      <c r="BE215" s="353">
        <f>BD215*PriceList[[#This Row],[Площадь, кв.м]]</f>
        <v>17114220</v>
      </c>
      <c r="BF215" s="14"/>
      <c r="BG215" s="345">
        <f>BE215-$BG$1*PriceList[[#This Row],[Площадь, кв.м]]</f>
        <v>16882320</v>
      </c>
      <c r="BH215" s="353">
        <f t="shared" si="54"/>
        <v>231900</v>
      </c>
      <c r="BI215" s="345">
        <f>BG215/PriceList[[#This Row],[Площадь, кв.м]]</f>
        <v>436800</v>
      </c>
      <c r="BJ215" s="355">
        <f t="shared" si="55"/>
        <v>1.3736263736263736E-2</v>
      </c>
      <c r="BL215" s="345"/>
      <c r="BM215" s="353"/>
    </row>
    <row r="216" spans="1:65" ht="14.25" hidden="1" customHeight="1">
      <c r="A216" s="84">
        <v>291</v>
      </c>
      <c r="B216" s="84" t="s">
        <v>379</v>
      </c>
      <c r="C216" s="85">
        <v>291</v>
      </c>
      <c r="D216" s="85" t="s">
        <v>64</v>
      </c>
      <c r="E216" s="86">
        <v>10</v>
      </c>
      <c r="F216" s="84">
        <v>3</v>
      </c>
      <c r="G216" s="87">
        <v>61.53</v>
      </c>
      <c r="H216" s="88" t="s">
        <v>2</v>
      </c>
      <c r="I216" s="88" t="s">
        <v>19</v>
      </c>
      <c r="J216" s="89">
        <v>11.1</v>
      </c>
      <c r="K216" s="89">
        <f t="shared" si="42"/>
        <v>3.33</v>
      </c>
      <c r="L216" s="89">
        <f t="shared" si="43"/>
        <v>50.43</v>
      </c>
      <c r="M216" s="89">
        <f t="shared" si="44"/>
        <v>53.76</v>
      </c>
      <c r="N216" s="90" t="s">
        <v>82</v>
      </c>
      <c r="O216" s="90" t="s">
        <v>83</v>
      </c>
      <c r="P216" s="90" t="s">
        <v>67</v>
      </c>
      <c r="Q216" s="91" t="s">
        <v>68</v>
      </c>
      <c r="R216" s="92" t="s">
        <v>116</v>
      </c>
      <c r="S216" s="92" t="s">
        <v>116</v>
      </c>
      <c r="T216" s="93" t="s">
        <v>73</v>
      </c>
      <c r="U216" s="84">
        <v>13</v>
      </c>
      <c r="V216" s="94">
        <f>IFERROR(VLOOKUP(H216,'Коэфф для прайса 1 оч'!$A$3:$C$6,3,0),"")</f>
        <v>313920</v>
      </c>
      <c r="W216" s="91">
        <f>IFERROR(VLOOKUP(E216,'Коэфф для прайса 1 оч'!$A$10:$C$23,3,0),"")</f>
        <v>0.12</v>
      </c>
      <c r="X216" s="116">
        <f>IFERROR(VLOOKUP(N216,'Коэфф для прайса 1 оч'!$E$25:$F$30,2,0),"")</f>
        <v>-0.01</v>
      </c>
      <c r="Y216" s="116">
        <f>IFERROR(VLOOKUP(O216,'Коэфф для прайса 1 оч'!$E$32:$F$34,2,0),"")</f>
        <v>0.03</v>
      </c>
      <c r="Z216" s="116">
        <f>IFERROR(VLOOKUP(P216,'Коэфф для прайса 1 оч'!$E$36:$F$38,2,0),"")</f>
        <v>0.03</v>
      </c>
      <c r="AA216" s="116">
        <f>IFERROR(VLOOKUP(Q216,'Коэфф для прайса 1 оч'!$E$40:$F$43,2,0),"")</f>
        <v>5.0000000000000001E-3</v>
      </c>
      <c r="AB216" s="117">
        <f>IFERROR(VLOOKUP(R216,'Коэфф для прайса 1 оч'!$E$45:$F$59,2,0),"")</f>
        <v>7.0000000000000007E-2</v>
      </c>
      <c r="AC216" s="116">
        <f>IFERROR(VLOOKUP(T216,'Коэфф для прайса 1 оч'!$E$61:$F$67,2,0),"")</f>
        <v>0</v>
      </c>
      <c r="AD216" s="116">
        <f>IFERROR(VLOOKUP(U216,'Коэфф для прайса 1 оч'!$E$69:$F$82,2,0),"")</f>
        <v>1.2999999999999999E-2</v>
      </c>
      <c r="AE216" s="116">
        <f>IFERROR(VLOOKUP(PriceList[[#This Row],[Корпус]],'Коэфф для прайса 1 оч'!$I$10:$J$15,2,0),"")</f>
        <v>0</v>
      </c>
      <c r="AF216" s="95">
        <f t="shared" si="45"/>
        <v>394911.36</v>
      </c>
      <c r="AG216" s="96">
        <f t="shared" si="46"/>
        <v>24298895.980799999</v>
      </c>
      <c r="AH216" s="97">
        <v>0</v>
      </c>
      <c r="AI216" s="98">
        <f t="shared" si="47"/>
        <v>394911.36</v>
      </c>
      <c r="AJ216" s="99">
        <f t="shared" si="48"/>
        <v>24298895.980799999</v>
      </c>
      <c r="AK216" s="84" t="s">
        <v>71</v>
      </c>
      <c r="AL216" s="91">
        <v>0.1</v>
      </c>
      <c r="AM216" s="287">
        <f>PriceList[[#This Row],[ИТОГ Цена за кв.м, руб]]*(1+PriceList[[#This Row],[Максимальная скидка]])</f>
        <v>434402.49600000004</v>
      </c>
      <c r="AN216" s="287">
        <f>PriceList[[#This Row],[Цена за кв.м. в CRM]]*PriceList[[#This Row],[Площадь, кв.м]]</f>
        <v>26728785.578880005</v>
      </c>
      <c r="AO216" s="287">
        <v>6000</v>
      </c>
      <c r="AP216" s="335">
        <f>PriceList[[#This Row],[Цена за кв.м. в CRM]]+PriceList[[#This Row],[Бронь]]</f>
        <v>440402.49600000004</v>
      </c>
      <c r="AQ216" s="335">
        <f>PriceList[[#This Row],[Цена за кв.м. в сайт]]*PriceList[[#This Row],[Площадь, кв.м]]</f>
        <v>27097965.578880005</v>
      </c>
      <c r="AR216" s="84" t="str">
        <f t="shared" si="49"/>
        <v>С1-291</v>
      </c>
      <c r="AS216" s="88" t="str">
        <f t="shared" si="50"/>
        <v>1К</v>
      </c>
      <c r="AT216" s="89">
        <f t="shared" si="51"/>
        <v>61.53</v>
      </c>
      <c r="AU216" s="99">
        <f>PriceList[[#This Row],[Цена за кв.м. в CRM]]</f>
        <v>434402.49600000004</v>
      </c>
      <c r="AV216" s="100" t="str">
        <f t="shared" si="52"/>
        <v>Резерв</v>
      </c>
      <c r="AW216" s="99"/>
      <c r="AX216" s="342"/>
      <c r="AZ216" s="353">
        <f>(PriceList[[#This Row],[Цена за кв.м. в сайт]])+$AZ$1</f>
        <v>440902.49600000004</v>
      </c>
      <c r="BA216" s="353">
        <f>AZ216*PriceList[[#This Row],[Площадь, кв.м]]</f>
        <v>27128730.578880005</v>
      </c>
      <c r="BB216" s="346">
        <f>BA216-PriceList[[#This Row],[Стоимость, руб для сбронированием]]</f>
        <v>30765</v>
      </c>
      <c r="BC216" s="14"/>
      <c r="BD216" s="345">
        <f t="shared" si="53"/>
        <v>440900</v>
      </c>
      <c r="BE216" s="353">
        <f>BD216*PriceList[[#This Row],[Площадь, кв.м]]</f>
        <v>27128577</v>
      </c>
      <c r="BF216" s="14"/>
      <c r="BG216" s="345">
        <f>BE216-$BG$1*PriceList[[#This Row],[Площадь, кв.м]]</f>
        <v>26759397</v>
      </c>
      <c r="BH216" s="353">
        <f t="shared" si="54"/>
        <v>369180</v>
      </c>
      <c r="BI216" s="345">
        <f>BG216/PriceList[[#This Row],[Площадь, кв.м]]</f>
        <v>434900</v>
      </c>
      <c r="BJ216" s="355">
        <f t="shared" si="55"/>
        <v>1.3796275005748447E-2</v>
      </c>
      <c r="BL216" s="345"/>
      <c r="BM216" s="353"/>
    </row>
    <row r="217" spans="1:65" ht="14.25" hidden="1" customHeight="1">
      <c r="A217" s="84">
        <v>292</v>
      </c>
      <c r="B217" s="84" t="s">
        <v>380</v>
      </c>
      <c r="C217" s="85">
        <v>292</v>
      </c>
      <c r="D217" s="85" t="s">
        <v>64</v>
      </c>
      <c r="E217" s="86">
        <v>10</v>
      </c>
      <c r="F217" s="84">
        <v>4</v>
      </c>
      <c r="G217" s="87">
        <v>42.15</v>
      </c>
      <c r="H217" s="88" t="s">
        <v>1</v>
      </c>
      <c r="I217" s="88" t="s">
        <v>1</v>
      </c>
      <c r="J217" s="89">
        <v>5.92</v>
      </c>
      <c r="K217" s="89">
        <f t="shared" si="42"/>
        <v>1.78</v>
      </c>
      <c r="L217" s="89">
        <f t="shared" si="43"/>
        <v>36.229999999999997</v>
      </c>
      <c r="M217" s="89">
        <f t="shared" si="44"/>
        <v>38.01</v>
      </c>
      <c r="N217" s="90" t="s">
        <v>82</v>
      </c>
      <c r="O217" s="90" t="s">
        <v>66</v>
      </c>
      <c r="P217" s="90" t="s">
        <v>67</v>
      </c>
      <c r="Q217" s="91" t="s">
        <v>68</v>
      </c>
      <c r="R217" s="92" t="s">
        <v>116</v>
      </c>
      <c r="S217" s="92" t="s">
        <v>116</v>
      </c>
      <c r="T217" s="93" t="s">
        <v>73</v>
      </c>
      <c r="U217" s="84">
        <v>13</v>
      </c>
      <c r="V217" s="94">
        <f>IFERROR(VLOOKUP(H217,'Коэфф для прайса 1 оч'!$A$3:$C$6,3,0),"")</f>
        <v>327000</v>
      </c>
      <c r="W217" s="91">
        <f>IFERROR(VLOOKUP(E217,'Коэфф для прайса 1 оч'!$A$10:$C$23,3,0),"")</f>
        <v>0.12</v>
      </c>
      <c r="X217" s="116">
        <f>IFERROR(VLOOKUP(N217,'Коэфф для прайса 1 оч'!$E$25:$F$30,2,0),"")</f>
        <v>-0.01</v>
      </c>
      <c r="Y217" s="116">
        <f>IFERROR(VLOOKUP(O217,'Коэфф для прайса 1 оч'!$E$32:$F$34,2,0),"")</f>
        <v>0</v>
      </c>
      <c r="Z217" s="116">
        <f>IFERROR(VLOOKUP(P217,'Коэфф для прайса 1 оч'!$E$36:$F$38,2,0),"")</f>
        <v>0.03</v>
      </c>
      <c r="AA217" s="116">
        <f>IFERROR(VLOOKUP(Q217,'Коэфф для прайса 1 оч'!$E$40:$F$43,2,0),"")</f>
        <v>5.0000000000000001E-3</v>
      </c>
      <c r="AB217" s="117">
        <f>IFERROR(VLOOKUP(R217,'Коэфф для прайса 1 оч'!$E$45:$F$59,2,0),"")</f>
        <v>7.0000000000000007E-2</v>
      </c>
      <c r="AC217" s="116">
        <f>IFERROR(VLOOKUP(T217,'Коэфф для прайса 1 оч'!$E$61:$F$67,2,0),"")</f>
        <v>0</v>
      </c>
      <c r="AD217" s="116">
        <f>IFERROR(VLOOKUP(U217,'Коэфф для прайса 1 оч'!$E$69:$F$82,2,0),"")</f>
        <v>1.2999999999999999E-2</v>
      </c>
      <c r="AE217" s="116">
        <f>IFERROR(VLOOKUP(PriceList[[#This Row],[Корпус]],'Коэфф для прайса 1 оч'!$I$10:$J$15,2,0),"")</f>
        <v>0</v>
      </c>
      <c r="AF217" s="95">
        <f t="shared" si="45"/>
        <v>401556</v>
      </c>
      <c r="AG217" s="96">
        <f t="shared" si="46"/>
        <v>16925585.399999999</v>
      </c>
      <c r="AH217" s="97">
        <v>0</v>
      </c>
      <c r="AI217" s="98">
        <f t="shared" si="47"/>
        <v>401556</v>
      </c>
      <c r="AJ217" s="99">
        <f t="shared" si="48"/>
        <v>16925585.399999999</v>
      </c>
      <c r="AK217" s="84" t="s">
        <v>71</v>
      </c>
      <c r="AL217" s="91">
        <v>0.1</v>
      </c>
      <c r="AM217" s="287">
        <f>PriceList[[#This Row],[ИТОГ Цена за кв.м, руб]]*(1+PriceList[[#This Row],[Максимальная скидка]])</f>
        <v>441711.60000000003</v>
      </c>
      <c r="AN217" s="287">
        <f>PriceList[[#This Row],[Цена за кв.м. в CRM]]*PriceList[[#This Row],[Площадь, кв.м]]</f>
        <v>18618143.940000001</v>
      </c>
      <c r="AO217" s="287">
        <v>6000</v>
      </c>
      <c r="AP217" s="335">
        <f>PriceList[[#This Row],[Цена за кв.м. в CRM]]+PriceList[[#This Row],[Бронь]]</f>
        <v>447711.60000000003</v>
      </c>
      <c r="AQ217" s="335">
        <f>PriceList[[#This Row],[Цена за кв.м. в сайт]]*PriceList[[#This Row],[Площадь, кв.м]]</f>
        <v>18871043.940000001</v>
      </c>
      <c r="AR217" s="84" t="str">
        <f t="shared" si="49"/>
        <v>С1-292</v>
      </c>
      <c r="AS217" s="88" t="str">
        <f t="shared" si="50"/>
        <v>Ст</v>
      </c>
      <c r="AT217" s="89">
        <f t="shared" si="51"/>
        <v>42.15</v>
      </c>
      <c r="AU217" s="99">
        <f>PriceList[[#This Row],[Цена за кв.м. в CRM]]</f>
        <v>441711.60000000003</v>
      </c>
      <c r="AV217" s="100" t="str">
        <f t="shared" si="52"/>
        <v>Резерв</v>
      </c>
      <c r="AW217" s="99"/>
      <c r="AX217" s="342"/>
      <c r="AZ217" s="353">
        <f>(PriceList[[#This Row],[Цена за кв.м. в сайт]])+$AZ$1</f>
        <v>448211.60000000003</v>
      </c>
      <c r="BA217" s="353">
        <f>AZ217*PriceList[[#This Row],[Площадь, кв.м]]</f>
        <v>18892118.940000001</v>
      </c>
      <c r="BB217" s="346">
        <f>BA217-PriceList[[#This Row],[Стоимость, руб для сбронированием]]</f>
        <v>21075</v>
      </c>
      <c r="BC217" s="14"/>
      <c r="BD217" s="345">
        <f t="shared" si="53"/>
        <v>448200</v>
      </c>
      <c r="BE217" s="353">
        <f>BD217*PriceList[[#This Row],[Площадь, кв.м]]</f>
        <v>18891630</v>
      </c>
      <c r="BF217" s="14"/>
      <c r="BG217" s="345">
        <f>BE217-$BG$1*PriceList[[#This Row],[Площадь, кв.м]]</f>
        <v>18638730</v>
      </c>
      <c r="BH217" s="353">
        <f t="shared" si="54"/>
        <v>252900</v>
      </c>
      <c r="BI217" s="345">
        <f>BG217/PriceList[[#This Row],[Площадь, кв.м]]</f>
        <v>442200</v>
      </c>
      <c r="BJ217" s="355">
        <f t="shared" si="55"/>
        <v>1.3568521031207599E-2</v>
      </c>
      <c r="BL217" s="345"/>
      <c r="BM217" s="353"/>
    </row>
    <row r="218" spans="1:65" ht="14.25" hidden="1" customHeight="1">
      <c r="A218" s="84">
        <v>293</v>
      </c>
      <c r="B218" s="84" t="s">
        <v>381</v>
      </c>
      <c r="C218" s="85">
        <v>293</v>
      </c>
      <c r="D218" s="85" t="s">
        <v>64</v>
      </c>
      <c r="E218" s="86">
        <v>10</v>
      </c>
      <c r="F218" s="84">
        <v>5</v>
      </c>
      <c r="G218" s="87">
        <v>56.34</v>
      </c>
      <c r="H218" s="88" t="s">
        <v>2</v>
      </c>
      <c r="I218" s="88" t="s">
        <v>19</v>
      </c>
      <c r="J218" s="89">
        <v>17.77</v>
      </c>
      <c r="K218" s="89">
        <f t="shared" si="42"/>
        <v>5.33</v>
      </c>
      <c r="L218" s="89">
        <f t="shared" si="43"/>
        <v>38.570000000000007</v>
      </c>
      <c r="M218" s="89">
        <f t="shared" si="44"/>
        <v>43.900000000000006</v>
      </c>
      <c r="N218" s="90" t="s">
        <v>65</v>
      </c>
      <c r="O218" s="90" t="s">
        <v>66</v>
      </c>
      <c r="P218" s="90" t="s">
        <v>115</v>
      </c>
      <c r="Q218" s="91" t="s">
        <v>68</v>
      </c>
      <c r="R218" s="92" t="s">
        <v>116</v>
      </c>
      <c r="S218" s="92" t="s">
        <v>116</v>
      </c>
      <c r="T218" s="93" t="s">
        <v>73</v>
      </c>
      <c r="U218" s="84">
        <v>13</v>
      </c>
      <c r="V218" s="94">
        <f>IFERROR(VLOOKUP(H218,'Коэфф для прайса 1 оч'!$A$3:$C$6,3,0),"")</f>
        <v>313920</v>
      </c>
      <c r="W218" s="91">
        <f>IFERROR(VLOOKUP(E218,'Коэфф для прайса 1 оч'!$A$10:$C$23,3,0),"")</f>
        <v>0.12</v>
      </c>
      <c r="X218" s="116">
        <f>IFERROR(VLOOKUP(N218,'Коэфф для прайса 1 оч'!$E$25:$F$30,2,0),"")</f>
        <v>0.04</v>
      </c>
      <c r="Y218" s="116">
        <f>IFERROR(VLOOKUP(O218,'Коэфф для прайса 1 оч'!$E$32:$F$34,2,0),"")</f>
        <v>0</v>
      </c>
      <c r="Z218" s="116">
        <f>IFERROR(VLOOKUP(P218,'Коэфф для прайса 1 оч'!$E$36:$F$38,2,0),"")</f>
        <v>0</v>
      </c>
      <c r="AA218" s="116">
        <f>IFERROR(VLOOKUP(Q218,'Коэфф для прайса 1 оч'!$E$40:$F$43,2,0),"")</f>
        <v>5.0000000000000001E-3</v>
      </c>
      <c r="AB218" s="117">
        <f>IFERROR(VLOOKUP(R218,'Коэфф для прайса 1 оч'!$E$45:$F$59,2,0),"")</f>
        <v>7.0000000000000007E-2</v>
      </c>
      <c r="AC218" s="116">
        <f>IFERROR(VLOOKUP(T218,'Коэфф для прайса 1 оч'!$E$61:$F$67,2,0),"")</f>
        <v>0</v>
      </c>
      <c r="AD218" s="116">
        <f>IFERROR(VLOOKUP(U218,'Коэфф для прайса 1 оч'!$E$69:$F$82,2,0),"")</f>
        <v>1.2999999999999999E-2</v>
      </c>
      <c r="AE218" s="116">
        <f>IFERROR(VLOOKUP(PriceList[[#This Row],[Корпус]],'Коэфф для прайса 1 оч'!$I$10:$J$15,2,0),"")</f>
        <v>0</v>
      </c>
      <c r="AF218" s="95">
        <f t="shared" si="45"/>
        <v>391772.15999999997</v>
      </c>
      <c r="AG218" s="96">
        <f t="shared" si="46"/>
        <v>22072443.494399998</v>
      </c>
      <c r="AH218" s="97">
        <v>0</v>
      </c>
      <c r="AI218" s="98">
        <f t="shared" si="47"/>
        <v>391772.15999999997</v>
      </c>
      <c r="AJ218" s="99">
        <f t="shared" si="48"/>
        <v>22072443.494399998</v>
      </c>
      <c r="AK218" s="84" t="s">
        <v>71</v>
      </c>
      <c r="AL218" s="91">
        <v>0.1</v>
      </c>
      <c r="AM218" s="287">
        <f>PriceList[[#This Row],[ИТОГ Цена за кв.м, руб]]*(1+PriceList[[#This Row],[Максимальная скидка]])</f>
        <v>430949.37599999999</v>
      </c>
      <c r="AN218" s="287">
        <f>PriceList[[#This Row],[Цена за кв.м. в CRM]]*PriceList[[#This Row],[Площадь, кв.м]]</f>
        <v>24279687.843839999</v>
      </c>
      <c r="AO218" s="287">
        <v>6000</v>
      </c>
      <c r="AP218" s="335">
        <f>PriceList[[#This Row],[Цена за кв.м. в CRM]]+PriceList[[#This Row],[Бронь]]</f>
        <v>436949.37599999999</v>
      </c>
      <c r="AQ218" s="335">
        <f>PriceList[[#This Row],[Цена за кв.м. в сайт]]*PriceList[[#This Row],[Площадь, кв.м]]</f>
        <v>24617727.843839999</v>
      </c>
      <c r="AR218" s="84" t="str">
        <f t="shared" si="49"/>
        <v>С1-293</v>
      </c>
      <c r="AS218" s="88" t="str">
        <f t="shared" si="50"/>
        <v>1К</v>
      </c>
      <c r="AT218" s="89">
        <f t="shared" si="51"/>
        <v>56.34</v>
      </c>
      <c r="AU218" s="99">
        <f>PriceList[[#This Row],[Цена за кв.м. в CRM]]</f>
        <v>430949.37599999999</v>
      </c>
      <c r="AV218" s="100" t="str">
        <f t="shared" si="52"/>
        <v>Резерв</v>
      </c>
      <c r="AW218" s="99"/>
      <c r="AX218" s="342"/>
      <c r="AZ218" s="353">
        <f>(PriceList[[#This Row],[Цена за кв.м. в сайт]])+$AZ$1</f>
        <v>437449.37599999999</v>
      </c>
      <c r="BA218" s="353">
        <f>AZ218*PriceList[[#This Row],[Площадь, кв.м]]</f>
        <v>24645897.843839999</v>
      </c>
      <c r="BB218" s="346">
        <f>BA218-PriceList[[#This Row],[Стоимость, руб для сбронированием]]</f>
        <v>28170</v>
      </c>
      <c r="BC218" s="14"/>
      <c r="BD218" s="345">
        <f t="shared" si="53"/>
        <v>437400</v>
      </c>
      <c r="BE218" s="353">
        <f>BD218*PriceList[[#This Row],[Площадь, кв.м]]</f>
        <v>24643116</v>
      </c>
      <c r="BF218" s="14"/>
      <c r="BG218" s="345">
        <f>BE218-$BG$1*PriceList[[#This Row],[Площадь, кв.м]]</f>
        <v>24305076</v>
      </c>
      <c r="BH218" s="353">
        <f t="shared" si="54"/>
        <v>338040</v>
      </c>
      <c r="BI218" s="345">
        <f>BG218/PriceList[[#This Row],[Площадь, кв.м]]</f>
        <v>431400</v>
      </c>
      <c r="BJ218" s="355">
        <f t="shared" si="55"/>
        <v>1.3908205841446454E-2</v>
      </c>
      <c r="BL218" s="345"/>
      <c r="BM218" s="353"/>
    </row>
    <row r="219" spans="1:65" ht="14.25" hidden="1" customHeight="1">
      <c r="A219" s="84">
        <v>294</v>
      </c>
      <c r="B219" s="84" t="s">
        <v>382</v>
      </c>
      <c r="C219" s="85">
        <v>294</v>
      </c>
      <c r="D219" s="85" t="s">
        <v>64</v>
      </c>
      <c r="E219" s="86">
        <v>10</v>
      </c>
      <c r="F219" s="84">
        <v>6</v>
      </c>
      <c r="G219" s="87">
        <v>31.82</v>
      </c>
      <c r="H219" s="88" t="s">
        <v>1</v>
      </c>
      <c r="I219" s="88" t="s">
        <v>1</v>
      </c>
      <c r="J219" s="89">
        <v>6.83</v>
      </c>
      <c r="K219" s="89">
        <f t="shared" si="42"/>
        <v>2.0499999999999998</v>
      </c>
      <c r="L219" s="89">
        <f t="shared" si="43"/>
        <v>24.990000000000002</v>
      </c>
      <c r="M219" s="89">
        <f t="shared" si="44"/>
        <v>27.040000000000003</v>
      </c>
      <c r="N219" s="90" t="s">
        <v>65</v>
      </c>
      <c r="O219" s="90" t="s">
        <v>66</v>
      </c>
      <c r="P219" s="90" t="s">
        <v>67</v>
      </c>
      <c r="Q219" s="91" t="s">
        <v>68</v>
      </c>
      <c r="R219" s="92" t="s">
        <v>116</v>
      </c>
      <c r="S219" s="92" t="s">
        <v>116</v>
      </c>
      <c r="T219" s="93" t="s">
        <v>159</v>
      </c>
      <c r="U219" s="84">
        <v>13</v>
      </c>
      <c r="V219" s="94">
        <f>IFERROR(VLOOKUP(H219,'Коэфф для прайса 1 оч'!$A$3:$C$6,3,0),"")</f>
        <v>327000</v>
      </c>
      <c r="W219" s="91">
        <f>IFERROR(VLOOKUP(E219,'Коэфф для прайса 1 оч'!$A$10:$C$23,3,0),"")</f>
        <v>0.12</v>
      </c>
      <c r="X219" s="116">
        <f>IFERROR(VLOOKUP(N219,'Коэфф для прайса 1 оч'!$E$25:$F$30,2,0),"")</f>
        <v>0.04</v>
      </c>
      <c r="Y219" s="116">
        <f>IFERROR(VLOOKUP(O219,'Коэфф для прайса 1 оч'!$E$32:$F$34,2,0),"")</f>
        <v>0</v>
      </c>
      <c r="Z219" s="116">
        <f>IFERROR(VLOOKUP(P219,'Коэфф для прайса 1 оч'!$E$36:$F$38,2,0),"")</f>
        <v>0.03</v>
      </c>
      <c r="AA219" s="116">
        <f>IFERROR(VLOOKUP(Q219,'Коэфф для прайса 1 оч'!$E$40:$F$43,2,0),"")</f>
        <v>5.0000000000000001E-3</v>
      </c>
      <c r="AB219" s="117">
        <f>IFERROR(VLOOKUP(R219,'Коэфф для прайса 1 оч'!$E$45:$F$59,2,0),"")</f>
        <v>7.0000000000000007E-2</v>
      </c>
      <c r="AC219" s="116">
        <f>IFERROR(VLOOKUP(T219,'Коэфф для прайса 1 оч'!$E$61:$F$67,2,0),"")</f>
        <v>-0.01</v>
      </c>
      <c r="AD219" s="116">
        <f>IFERROR(VLOOKUP(U219,'Коэфф для прайса 1 оч'!$E$69:$F$82,2,0),"")</f>
        <v>1.2999999999999999E-2</v>
      </c>
      <c r="AE219" s="116">
        <f>IFERROR(VLOOKUP(PriceList[[#This Row],[Корпус]],'Коэфф для прайса 1 оч'!$I$10:$J$15,2,0),"")</f>
        <v>0</v>
      </c>
      <c r="AF219" s="95">
        <f t="shared" si="45"/>
        <v>414636</v>
      </c>
      <c r="AG219" s="96">
        <f t="shared" si="46"/>
        <v>13193717.52</v>
      </c>
      <c r="AH219" s="97">
        <v>0</v>
      </c>
      <c r="AI219" s="98">
        <f t="shared" si="47"/>
        <v>414636</v>
      </c>
      <c r="AJ219" s="99">
        <f t="shared" si="48"/>
        <v>13193717.52</v>
      </c>
      <c r="AK219" s="84" t="s">
        <v>1250</v>
      </c>
      <c r="AL219" s="91">
        <v>0.1</v>
      </c>
      <c r="AM219" s="287">
        <f>PriceList[[#This Row],[ИТОГ Цена за кв.м, руб]]*(1+PriceList[[#This Row],[Максимальная скидка]])</f>
        <v>456099.60000000003</v>
      </c>
      <c r="AN219" s="287">
        <f>PriceList[[#This Row],[Цена за кв.м. в CRM]]*PriceList[[#This Row],[Площадь, кв.м]]</f>
        <v>14513089.272000002</v>
      </c>
      <c r="AO219" s="287">
        <v>6000</v>
      </c>
      <c r="AP219" s="335">
        <f>PriceList[[#This Row],[Цена за кв.м. в CRM]]+PriceList[[#This Row],[Бронь]]</f>
        <v>462099.60000000003</v>
      </c>
      <c r="AQ219" s="335">
        <f>PriceList[[#This Row],[Цена за кв.м. в сайт]]*PriceList[[#This Row],[Площадь, кв.м]]</f>
        <v>14704009.272000002</v>
      </c>
      <c r="AR219" s="84" t="str">
        <f t="shared" si="49"/>
        <v>С1-294</v>
      </c>
      <c r="AS219" s="88" t="str">
        <f t="shared" si="50"/>
        <v>Ст</v>
      </c>
      <c r="AT219" s="89">
        <f t="shared" si="51"/>
        <v>31.82</v>
      </c>
      <c r="AU219" s="99">
        <f>PriceList[[#This Row],[Цена за кв.м. в CRM]]</f>
        <v>456099.60000000003</v>
      </c>
      <c r="AV219" s="100" t="str">
        <f t="shared" si="52"/>
        <v>Продано</v>
      </c>
      <c r="AW219" s="99"/>
      <c r="AX219" s="342"/>
      <c r="AZ219" s="353">
        <f>(PriceList[[#This Row],[Цена за кв.м. в сайт]])+$AZ$1</f>
        <v>462599.60000000003</v>
      </c>
      <c r="BA219" s="353">
        <f>AZ219*PriceList[[#This Row],[Площадь, кв.м]]</f>
        <v>14719919.272000002</v>
      </c>
      <c r="BB219" s="346">
        <f>BA219-PriceList[[#This Row],[Стоимость, руб для сбронированием]]</f>
        <v>15910</v>
      </c>
      <c r="BC219" s="14"/>
      <c r="BD219" s="345">
        <f t="shared" si="53"/>
        <v>462600</v>
      </c>
      <c r="BE219" s="353">
        <f>BD219*PriceList[[#This Row],[Площадь, кв.м]]</f>
        <v>14719932</v>
      </c>
      <c r="BF219" s="14"/>
      <c r="BG219" s="345">
        <f>BE219-$BG$1*PriceList[[#This Row],[Площадь, кв.м]]</f>
        <v>14529012</v>
      </c>
      <c r="BH219" s="353">
        <f t="shared" si="54"/>
        <v>190920</v>
      </c>
      <c r="BI219" s="345">
        <f>BG219/PriceList[[#This Row],[Площадь, кв.м]]</f>
        <v>456600</v>
      </c>
      <c r="BJ219" s="355">
        <f t="shared" si="55"/>
        <v>1.3140604467805518E-2</v>
      </c>
      <c r="BL219" s="345"/>
      <c r="BM219" s="353"/>
    </row>
    <row r="220" spans="1:65" ht="14.25" hidden="1" customHeight="1">
      <c r="A220" s="84">
        <v>295</v>
      </c>
      <c r="B220" s="84" t="s">
        <v>383</v>
      </c>
      <c r="C220" s="85">
        <v>295</v>
      </c>
      <c r="D220" s="85" t="s">
        <v>64</v>
      </c>
      <c r="E220" s="86">
        <v>10</v>
      </c>
      <c r="F220" s="84">
        <v>7</v>
      </c>
      <c r="G220" s="87">
        <v>30.93</v>
      </c>
      <c r="H220" s="88" t="s">
        <v>1</v>
      </c>
      <c r="I220" s="88" t="s">
        <v>1</v>
      </c>
      <c r="J220" s="89">
        <v>5.95</v>
      </c>
      <c r="K220" s="89">
        <f t="shared" si="42"/>
        <v>1.79</v>
      </c>
      <c r="L220" s="89">
        <f t="shared" si="43"/>
        <v>24.98</v>
      </c>
      <c r="M220" s="89">
        <f t="shared" si="44"/>
        <v>26.77</v>
      </c>
      <c r="N220" s="90" t="s">
        <v>65</v>
      </c>
      <c r="O220" s="90" t="s">
        <v>66</v>
      </c>
      <c r="P220" s="90" t="s">
        <v>67</v>
      </c>
      <c r="Q220" s="91" t="s">
        <v>68</v>
      </c>
      <c r="R220" s="92" t="s">
        <v>116</v>
      </c>
      <c r="S220" s="92" t="s">
        <v>116</v>
      </c>
      <c r="T220" s="93" t="s">
        <v>159</v>
      </c>
      <c r="U220" s="84">
        <v>13</v>
      </c>
      <c r="V220" s="94">
        <f>IFERROR(VLOOKUP(H220,'Коэфф для прайса 1 оч'!$A$3:$C$6,3,0),"")</f>
        <v>327000</v>
      </c>
      <c r="W220" s="91">
        <f>IFERROR(VLOOKUP(E220,'Коэфф для прайса 1 оч'!$A$10:$C$23,3,0),"")</f>
        <v>0.12</v>
      </c>
      <c r="X220" s="116">
        <f>IFERROR(VLOOKUP(N220,'Коэфф для прайса 1 оч'!$E$25:$F$30,2,0),"")</f>
        <v>0.04</v>
      </c>
      <c r="Y220" s="116">
        <f>IFERROR(VLOOKUP(O220,'Коэфф для прайса 1 оч'!$E$32:$F$34,2,0),"")</f>
        <v>0</v>
      </c>
      <c r="Z220" s="116">
        <f>IFERROR(VLOOKUP(P220,'Коэфф для прайса 1 оч'!$E$36:$F$38,2,0),"")</f>
        <v>0.03</v>
      </c>
      <c r="AA220" s="116">
        <f>IFERROR(VLOOKUP(Q220,'Коэфф для прайса 1 оч'!$E$40:$F$43,2,0),"")</f>
        <v>5.0000000000000001E-3</v>
      </c>
      <c r="AB220" s="117">
        <f>IFERROR(VLOOKUP(R220,'Коэфф для прайса 1 оч'!$E$45:$F$59,2,0),"")</f>
        <v>7.0000000000000007E-2</v>
      </c>
      <c r="AC220" s="116">
        <f>IFERROR(VLOOKUP(T220,'Коэфф для прайса 1 оч'!$E$61:$F$67,2,0),"")</f>
        <v>-0.01</v>
      </c>
      <c r="AD220" s="116">
        <f>IFERROR(VLOOKUP(U220,'Коэфф для прайса 1 оч'!$E$69:$F$82,2,0),"")</f>
        <v>1.2999999999999999E-2</v>
      </c>
      <c r="AE220" s="116">
        <f>IFERROR(VLOOKUP(PriceList[[#This Row],[Корпус]],'Коэфф для прайса 1 оч'!$I$10:$J$15,2,0),"")</f>
        <v>0</v>
      </c>
      <c r="AF220" s="95">
        <f t="shared" si="45"/>
        <v>414636</v>
      </c>
      <c r="AG220" s="96">
        <f t="shared" si="46"/>
        <v>12824691.48</v>
      </c>
      <c r="AH220" s="97">
        <v>0</v>
      </c>
      <c r="AI220" s="98">
        <f t="shared" si="47"/>
        <v>414636</v>
      </c>
      <c r="AJ220" s="99">
        <f t="shared" si="48"/>
        <v>12824691.48</v>
      </c>
      <c r="AK220" s="84" t="s">
        <v>101</v>
      </c>
      <c r="AL220" s="91">
        <v>0.1</v>
      </c>
      <c r="AM220" s="287">
        <f>PriceList[[#This Row],[ИТОГ Цена за кв.м, руб]]*(1+PriceList[[#This Row],[Максимальная скидка]])</f>
        <v>456099.60000000003</v>
      </c>
      <c r="AN220" s="287">
        <f>PriceList[[#This Row],[Цена за кв.м. в CRM]]*PriceList[[#This Row],[Площадь, кв.м]]</f>
        <v>14107160.628</v>
      </c>
      <c r="AO220" s="287">
        <v>6000</v>
      </c>
      <c r="AP220" s="335">
        <f>PriceList[[#This Row],[Цена за кв.м. в CRM]]+PriceList[[#This Row],[Бронь]]</f>
        <v>462099.60000000003</v>
      </c>
      <c r="AQ220" s="335">
        <f>PriceList[[#This Row],[Цена за кв.м. в сайт]]*PriceList[[#This Row],[Площадь, кв.м]]</f>
        <v>14292740.628</v>
      </c>
      <c r="AR220" s="84" t="str">
        <f t="shared" si="49"/>
        <v>С1-295</v>
      </c>
      <c r="AS220" s="88" t="str">
        <f t="shared" si="50"/>
        <v>Ст</v>
      </c>
      <c r="AT220" s="89">
        <f t="shared" si="51"/>
        <v>30.93</v>
      </c>
      <c r="AU220" s="99">
        <f>PriceList[[#This Row],[Цена за кв.м. в CRM]]</f>
        <v>456099.60000000003</v>
      </c>
      <c r="AV220" s="100" t="str">
        <f t="shared" si="52"/>
        <v>Свободно</v>
      </c>
      <c r="AW220" s="99"/>
      <c r="AX220" s="342"/>
      <c r="AZ220" s="353">
        <f>(PriceList[[#This Row],[Цена за кв.м. в сайт]])+$AZ$1</f>
        <v>462599.60000000003</v>
      </c>
      <c r="BA220" s="353">
        <f>AZ220*PriceList[[#This Row],[Площадь, кв.м]]</f>
        <v>14308205.628</v>
      </c>
      <c r="BB220" s="346">
        <f>BA220-PriceList[[#This Row],[Стоимость, руб для сбронированием]]</f>
        <v>15465</v>
      </c>
      <c r="BC220" s="14"/>
      <c r="BD220" s="345">
        <f t="shared" si="53"/>
        <v>462600</v>
      </c>
      <c r="BE220" s="353">
        <f>BD220*PriceList[[#This Row],[Площадь, кв.м]]</f>
        <v>14308218</v>
      </c>
      <c r="BF220" s="14"/>
      <c r="BG220" s="345">
        <f>BE220-$BG$1*PriceList[[#This Row],[Площадь, кв.м]]</f>
        <v>14122638</v>
      </c>
      <c r="BH220" s="353">
        <f t="shared" si="54"/>
        <v>185580</v>
      </c>
      <c r="BI220" s="345">
        <f>BG220/PriceList[[#This Row],[Площадь, кв.м]]</f>
        <v>456600</v>
      </c>
      <c r="BJ220" s="355">
        <f t="shared" si="55"/>
        <v>1.3140604467805518E-2</v>
      </c>
      <c r="BL220" s="345"/>
      <c r="BM220" s="353"/>
    </row>
    <row r="221" spans="1:65" ht="14.25" hidden="1" customHeight="1">
      <c r="A221" s="84">
        <v>296</v>
      </c>
      <c r="B221" s="84" t="s">
        <v>384</v>
      </c>
      <c r="C221" s="85">
        <v>296</v>
      </c>
      <c r="D221" s="85" t="s">
        <v>64</v>
      </c>
      <c r="E221" s="86">
        <v>10</v>
      </c>
      <c r="F221" s="84">
        <v>8</v>
      </c>
      <c r="G221" s="87">
        <v>30.06</v>
      </c>
      <c r="H221" s="88" t="s">
        <v>1</v>
      </c>
      <c r="I221" s="88" t="s">
        <v>1</v>
      </c>
      <c r="J221" s="89">
        <v>5.07</v>
      </c>
      <c r="K221" s="89">
        <f t="shared" si="42"/>
        <v>1.52</v>
      </c>
      <c r="L221" s="89">
        <f t="shared" si="43"/>
        <v>24.99</v>
      </c>
      <c r="M221" s="89">
        <f t="shared" si="44"/>
        <v>26.509999999999998</v>
      </c>
      <c r="N221" s="90" t="s">
        <v>65</v>
      </c>
      <c r="O221" s="90" t="s">
        <v>66</v>
      </c>
      <c r="P221" s="90" t="s">
        <v>67</v>
      </c>
      <c r="Q221" s="91" t="s">
        <v>68</v>
      </c>
      <c r="R221" s="92" t="s">
        <v>116</v>
      </c>
      <c r="S221" s="92" t="s">
        <v>116</v>
      </c>
      <c r="T221" s="93" t="s">
        <v>73</v>
      </c>
      <c r="U221" s="84">
        <v>13</v>
      </c>
      <c r="V221" s="94">
        <f>IFERROR(VLOOKUP(H221,'Коэфф для прайса 1 оч'!$A$3:$C$6,3,0),"")</f>
        <v>327000</v>
      </c>
      <c r="W221" s="91">
        <f>IFERROR(VLOOKUP(E221,'Коэфф для прайса 1 оч'!$A$10:$C$23,3,0),"")</f>
        <v>0.12</v>
      </c>
      <c r="X221" s="116">
        <f>IFERROR(VLOOKUP(N221,'Коэфф для прайса 1 оч'!$E$25:$F$30,2,0),"")</f>
        <v>0.04</v>
      </c>
      <c r="Y221" s="116">
        <f>IFERROR(VLOOKUP(O221,'Коэфф для прайса 1 оч'!$E$32:$F$34,2,0),"")</f>
        <v>0</v>
      </c>
      <c r="Z221" s="116">
        <f>IFERROR(VLOOKUP(P221,'Коэфф для прайса 1 оч'!$E$36:$F$38,2,0),"")</f>
        <v>0.03</v>
      </c>
      <c r="AA221" s="116">
        <f>IFERROR(VLOOKUP(Q221,'Коэфф для прайса 1 оч'!$E$40:$F$43,2,0),"")</f>
        <v>5.0000000000000001E-3</v>
      </c>
      <c r="AB221" s="117">
        <f>IFERROR(VLOOKUP(R221,'Коэфф для прайса 1 оч'!$E$45:$F$59,2,0),"")</f>
        <v>7.0000000000000007E-2</v>
      </c>
      <c r="AC221" s="116">
        <f>IFERROR(VLOOKUP(T221,'Коэфф для прайса 1 оч'!$E$61:$F$67,2,0),"")</f>
        <v>0</v>
      </c>
      <c r="AD221" s="116">
        <f>IFERROR(VLOOKUP(U221,'Коэфф для прайса 1 оч'!$E$69:$F$82,2,0),"")</f>
        <v>1.2999999999999999E-2</v>
      </c>
      <c r="AE221" s="116">
        <f>IFERROR(VLOOKUP(PriceList[[#This Row],[Корпус]],'Коэфф для прайса 1 оч'!$I$10:$J$15,2,0),"")</f>
        <v>0</v>
      </c>
      <c r="AF221" s="95">
        <f t="shared" si="45"/>
        <v>417906</v>
      </c>
      <c r="AG221" s="96">
        <f t="shared" si="46"/>
        <v>12562254.359999999</v>
      </c>
      <c r="AH221" s="97">
        <v>0</v>
      </c>
      <c r="AI221" s="98">
        <f t="shared" si="47"/>
        <v>417906</v>
      </c>
      <c r="AJ221" s="99">
        <f t="shared" si="48"/>
        <v>12562254.359999999</v>
      </c>
      <c r="AK221" s="84" t="s">
        <v>71</v>
      </c>
      <c r="AL221" s="91">
        <v>0.1</v>
      </c>
      <c r="AM221" s="287">
        <f>PriceList[[#This Row],[ИТОГ Цена за кв.м, руб]]*(1+PriceList[[#This Row],[Максимальная скидка]])</f>
        <v>459696.60000000003</v>
      </c>
      <c r="AN221" s="287">
        <f>PriceList[[#This Row],[Цена за кв.м. в CRM]]*PriceList[[#This Row],[Площадь, кв.м]]</f>
        <v>13818479.796</v>
      </c>
      <c r="AO221" s="287">
        <v>6000</v>
      </c>
      <c r="AP221" s="335">
        <f>PriceList[[#This Row],[Цена за кв.м. в CRM]]+PriceList[[#This Row],[Бронь]]</f>
        <v>465696.60000000003</v>
      </c>
      <c r="AQ221" s="335">
        <f>PriceList[[#This Row],[Цена за кв.м. в сайт]]*PriceList[[#This Row],[Площадь, кв.м]]</f>
        <v>13998839.796</v>
      </c>
      <c r="AR221" s="84" t="str">
        <f t="shared" si="49"/>
        <v>С1-296</v>
      </c>
      <c r="AS221" s="88" t="str">
        <f t="shared" si="50"/>
        <v>Ст</v>
      </c>
      <c r="AT221" s="89">
        <f t="shared" si="51"/>
        <v>30.06</v>
      </c>
      <c r="AU221" s="99">
        <f>PriceList[[#This Row],[Цена за кв.м. в CRM]]</f>
        <v>459696.60000000003</v>
      </c>
      <c r="AV221" s="100" t="str">
        <f t="shared" si="52"/>
        <v>Резерв</v>
      </c>
      <c r="AW221" s="99"/>
      <c r="AX221" s="342"/>
      <c r="AZ221" s="353">
        <f>(PriceList[[#This Row],[Цена за кв.м. в сайт]])+$AZ$1</f>
        <v>466196.60000000003</v>
      </c>
      <c r="BA221" s="353">
        <f>AZ221*PriceList[[#This Row],[Площадь, кв.м]]</f>
        <v>14013869.796</v>
      </c>
      <c r="BB221" s="346">
        <f>BA221-PriceList[[#This Row],[Стоимость, руб для сбронированием]]</f>
        <v>15030</v>
      </c>
      <c r="BC221" s="14"/>
      <c r="BD221" s="345">
        <f t="shared" si="53"/>
        <v>466200</v>
      </c>
      <c r="BE221" s="353">
        <f>BD221*PriceList[[#This Row],[Площадь, кв.м]]</f>
        <v>14013972</v>
      </c>
      <c r="BF221" s="14"/>
      <c r="BG221" s="345">
        <f>BE221-$BG$1*PriceList[[#This Row],[Площадь, кв.м]]</f>
        <v>13833612</v>
      </c>
      <c r="BH221" s="353">
        <f t="shared" si="54"/>
        <v>180360</v>
      </c>
      <c r="BI221" s="345">
        <f>BG221/PriceList[[#This Row],[Площадь, кв.м]]</f>
        <v>460200</v>
      </c>
      <c r="BJ221" s="355">
        <f t="shared" si="55"/>
        <v>1.303780964797914E-2</v>
      </c>
      <c r="BL221" s="345"/>
      <c r="BM221" s="353"/>
    </row>
    <row r="222" spans="1:65" ht="14.25" hidden="1" customHeight="1">
      <c r="A222" s="84">
        <v>297</v>
      </c>
      <c r="B222" s="84" t="s">
        <v>385</v>
      </c>
      <c r="C222" s="85">
        <v>297</v>
      </c>
      <c r="D222" s="85" t="s">
        <v>64</v>
      </c>
      <c r="E222" s="86">
        <v>10</v>
      </c>
      <c r="F222" s="84">
        <v>9</v>
      </c>
      <c r="G222" s="87">
        <v>29.17</v>
      </c>
      <c r="H222" s="88" t="s">
        <v>1</v>
      </c>
      <c r="I222" s="88" t="s">
        <v>1</v>
      </c>
      <c r="J222" s="89">
        <v>4.1900000000000004</v>
      </c>
      <c r="K222" s="89">
        <f t="shared" si="42"/>
        <v>1.26</v>
      </c>
      <c r="L222" s="89">
        <f t="shared" si="43"/>
        <v>24.98</v>
      </c>
      <c r="M222" s="89">
        <f t="shared" si="44"/>
        <v>26.240000000000002</v>
      </c>
      <c r="N222" s="90" t="s">
        <v>65</v>
      </c>
      <c r="O222" s="90" t="s">
        <v>66</v>
      </c>
      <c r="P222" s="90" t="s">
        <v>67</v>
      </c>
      <c r="Q222" s="91" t="s">
        <v>68</v>
      </c>
      <c r="R222" s="92" t="s">
        <v>116</v>
      </c>
      <c r="S222" s="92" t="s">
        <v>116</v>
      </c>
      <c r="T222" s="93" t="s">
        <v>73</v>
      </c>
      <c r="U222" s="84">
        <v>13</v>
      </c>
      <c r="V222" s="94">
        <f>IFERROR(VLOOKUP(H222,'Коэфф для прайса 1 оч'!$A$3:$C$6,3,0),"")</f>
        <v>327000</v>
      </c>
      <c r="W222" s="91">
        <f>IFERROR(VLOOKUP(E222,'Коэфф для прайса 1 оч'!$A$10:$C$23,3,0),"")</f>
        <v>0.12</v>
      </c>
      <c r="X222" s="116">
        <f>IFERROR(VLOOKUP(N222,'Коэфф для прайса 1 оч'!$E$25:$F$30,2,0),"")</f>
        <v>0.04</v>
      </c>
      <c r="Y222" s="116">
        <f>IFERROR(VLOOKUP(O222,'Коэфф для прайса 1 оч'!$E$32:$F$34,2,0),"")</f>
        <v>0</v>
      </c>
      <c r="Z222" s="116">
        <f>IFERROR(VLOOKUP(P222,'Коэфф для прайса 1 оч'!$E$36:$F$38,2,0),"")</f>
        <v>0.03</v>
      </c>
      <c r="AA222" s="116">
        <f>IFERROR(VLOOKUP(Q222,'Коэфф для прайса 1 оч'!$E$40:$F$43,2,0),"")</f>
        <v>5.0000000000000001E-3</v>
      </c>
      <c r="AB222" s="117">
        <f>IFERROR(VLOOKUP(R222,'Коэфф для прайса 1 оч'!$E$45:$F$59,2,0),"")</f>
        <v>7.0000000000000007E-2</v>
      </c>
      <c r="AC222" s="116">
        <f>IFERROR(VLOOKUP(T222,'Коэфф для прайса 1 оч'!$E$61:$F$67,2,0),"")</f>
        <v>0</v>
      </c>
      <c r="AD222" s="116">
        <f>IFERROR(VLOOKUP(U222,'Коэфф для прайса 1 оч'!$E$69:$F$82,2,0),"")</f>
        <v>1.2999999999999999E-2</v>
      </c>
      <c r="AE222" s="116">
        <f>IFERROR(VLOOKUP(PriceList[[#This Row],[Корпус]],'Коэфф для прайса 1 оч'!$I$10:$J$15,2,0),"")</f>
        <v>0</v>
      </c>
      <c r="AF222" s="95">
        <f t="shared" si="45"/>
        <v>417906</v>
      </c>
      <c r="AG222" s="96">
        <f t="shared" si="46"/>
        <v>12190318.020000001</v>
      </c>
      <c r="AH222" s="97">
        <v>0</v>
      </c>
      <c r="AI222" s="98">
        <f t="shared" si="47"/>
        <v>417906</v>
      </c>
      <c r="AJ222" s="99">
        <f t="shared" si="48"/>
        <v>12190318.020000001</v>
      </c>
      <c r="AK222" s="84" t="s">
        <v>71</v>
      </c>
      <c r="AL222" s="91">
        <v>0.1</v>
      </c>
      <c r="AM222" s="287">
        <f>PriceList[[#This Row],[ИТОГ Цена за кв.м, руб]]*(1+PriceList[[#This Row],[Максимальная скидка]])</f>
        <v>459696.60000000003</v>
      </c>
      <c r="AN222" s="287">
        <f>PriceList[[#This Row],[Цена за кв.м. в CRM]]*PriceList[[#This Row],[Площадь, кв.м]]</f>
        <v>13409349.822000002</v>
      </c>
      <c r="AO222" s="287">
        <v>6000</v>
      </c>
      <c r="AP222" s="335">
        <f>PriceList[[#This Row],[Цена за кв.м. в CRM]]+PriceList[[#This Row],[Бронь]]</f>
        <v>465696.60000000003</v>
      </c>
      <c r="AQ222" s="335">
        <f>PriceList[[#This Row],[Цена за кв.м. в сайт]]*PriceList[[#This Row],[Площадь, кв.м]]</f>
        <v>13584369.822000002</v>
      </c>
      <c r="AR222" s="84" t="str">
        <f t="shared" si="49"/>
        <v>С1-297</v>
      </c>
      <c r="AS222" s="88" t="str">
        <f t="shared" si="50"/>
        <v>Ст</v>
      </c>
      <c r="AT222" s="89">
        <f t="shared" si="51"/>
        <v>29.17</v>
      </c>
      <c r="AU222" s="99">
        <f>PriceList[[#This Row],[Цена за кв.м. в CRM]]</f>
        <v>459696.60000000003</v>
      </c>
      <c r="AV222" s="100" t="str">
        <f t="shared" si="52"/>
        <v>Резерв</v>
      </c>
      <c r="AW222" s="99"/>
      <c r="AX222" s="342"/>
      <c r="AZ222" s="353">
        <f>(PriceList[[#This Row],[Цена за кв.м. в сайт]])+$AZ$1</f>
        <v>466196.60000000003</v>
      </c>
      <c r="BA222" s="353">
        <f>AZ222*PriceList[[#This Row],[Площадь, кв.м]]</f>
        <v>13598954.822000002</v>
      </c>
      <c r="BB222" s="346">
        <f>BA222-PriceList[[#This Row],[Стоимость, руб для сбронированием]]</f>
        <v>14585</v>
      </c>
      <c r="BC222" s="14"/>
      <c r="BD222" s="345">
        <f t="shared" si="53"/>
        <v>466200</v>
      </c>
      <c r="BE222" s="353">
        <f>BD222*PriceList[[#This Row],[Площадь, кв.м]]</f>
        <v>13599054</v>
      </c>
      <c r="BF222" s="14"/>
      <c r="BG222" s="345">
        <f>BE222-$BG$1*PriceList[[#This Row],[Площадь, кв.м]]</f>
        <v>13424034</v>
      </c>
      <c r="BH222" s="353">
        <f t="shared" si="54"/>
        <v>175020</v>
      </c>
      <c r="BI222" s="345">
        <f>BG222/PriceList[[#This Row],[Площадь, кв.м]]</f>
        <v>460200</v>
      </c>
      <c r="BJ222" s="355">
        <f t="shared" si="55"/>
        <v>1.303780964797914E-2</v>
      </c>
      <c r="BL222" s="345"/>
      <c r="BM222" s="353"/>
    </row>
    <row r="223" spans="1:65" ht="14.25" hidden="1" customHeight="1">
      <c r="A223" s="84">
        <v>298</v>
      </c>
      <c r="B223" s="84" t="s">
        <v>386</v>
      </c>
      <c r="C223" s="85">
        <v>298</v>
      </c>
      <c r="D223" s="85" t="s">
        <v>64</v>
      </c>
      <c r="E223" s="86">
        <v>10</v>
      </c>
      <c r="F223" s="84">
        <v>10</v>
      </c>
      <c r="G223" s="87">
        <v>53.63</v>
      </c>
      <c r="H223" s="88" t="s">
        <v>2</v>
      </c>
      <c r="I223" s="88" t="s">
        <v>19</v>
      </c>
      <c r="J223" s="89">
        <v>3.19</v>
      </c>
      <c r="K223" s="89">
        <f t="shared" si="42"/>
        <v>0.96</v>
      </c>
      <c r="L223" s="89">
        <f t="shared" si="43"/>
        <v>50.440000000000005</v>
      </c>
      <c r="M223" s="89">
        <f t="shared" si="44"/>
        <v>51.400000000000006</v>
      </c>
      <c r="N223" s="90" t="s">
        <v>82</v>
      </c>
      <c r="O223" s="90" t="s">
        <v>83</v>
      </c>
      <c r="P223" s="90" t="s">
        <v>67</v>
      </c>
      <c r="Q223" s="91" t="s">
        <v>68</v>
      </c>
      <c r="R223" s="92" t="s">
        <v>116</v>
      </c>
      <c r="S223" s="92" t="s">
        <v>116</v>
      </c>
      <c r="T223" s="93" t="s">
        <v>73</v>
      </c>
      <c r="U223" s="84">
        <v>13</v>
      </c>
      <c r="V223" s="94">
        <f>IFERROR(VLOOKUP(H223,'Коэфф для прайса 1 оч'!$A$3:$C$6,3,0),"")</f>
        <v>313920</v>
      </c>
      <c r="W223" s="91">
        <f>IFERROR(VLOOKUP(E223,'Коэфф для прайса 1 оч'!$A$10:$C$23,3,0),"")</f>
        <v>0.12</v>
      </c>
      <c r="X223" s="116">
        <f>IFERROR(VLOOKUP(N223,'Коэфф для прайса 1 оч'!$E$25:$F$30,2,0),"")</f>
        <v>-0.01</v>
      </c>
      <c r="Y223" s="116">
        <f>IFERROR(VLOOKUP(O223,'Коэфф для прайса 1 оч'!$E$32:$F$34,2,0),"")</f>
        <v>0.03</v>
      </c>
      <c r="Z223" s="116">
        <f>IFERROR(VLOOKUP(P223,'Коэфф для прайса 1 оч'!$E$36:$F$38,2,0),"")</f>
        <v>0.03</v>
      </c>
      <c r="AA223" s="116">
        <f>IFERROR(VLOOKUP(Q223,'Коэфф для прайса 1 оч'!$E$40:$F$43,2,0),"")</f>
        <v>5.0000000000000001E-3</v>
      </c>
      <c r="AB223" s="117">
        <f>IFERROR(VLOOKUP(R223,'Коэфф для прайса 1 оч'!$E$45:$F$59,2,0),"")</f>
        <v>7.0000000000000007E-2</v>
      </c>
      <c r="AC223" s="116">
        <f>IFERROR(VLOOKUP(T223,'Коэфф для прайса 1 оч'!$E$61:$F$67,2,0),"")</f>
        <v>0</v>
      </c>
      <c r="AD223" s="116">
        <f>IFERROR(VLOOKUP(U223,'Коэфф для прайса 1 оч'!$E$69:$F$82,2,0),"")</f>
        <v>1.2999999999999999E-2</v>
      </c>
      <c r="AE223" s="116">
        <f>IFERROR(VLOOKUP(PriceList[[#This Row],[Корпус]],'Коэфф для прайса 1 оч'!$I$10:$J$15,2,0),"")</f>
        <v>0</v>
      </c>
      <c r="AF223" s="95">
        <f t="shared" si="45"/>
        <v>394911.36</v>
      </c>
      <c r="AG223" s="96">
        <f t="shared" si="46"/>
        <v>21179096.2368</v>
      </c>
      <c r="AH223" s="97">
        <v>0</v>
      </c>
      <c r="AI223" s="98">
        <f t="shared" si="47"/>
        <v>394911.36</v>
      </c>
      <c r="AJ223" s="99">
        <f t="shared" si="48"/>
        <v>21179096.2368</v>
      </c>
      <c r="AK223" s="84" t="s">
        <v>71</v>
      </c>
      <c r="AL223" s="91">
        <v>0.1</v>
      </c>
      <c r="AM223" s="287">
        <f>PriceList[[#This Row],[ИТОГ Цена за кв.м, руб]]*(1+PriceList[[#This Row],[Максимальная скидка]])</f>
        <v>434402.49600000004</v>
      </c>
      <c r="AN223" s="287">
        <f>PriceList[[#This Row],[Цена за кв.м. в CRM]]*PriceList[[#This Row],[Площадь, кв.м]]</f>
        <v>23297005.860480003</v>
      </c>
      <c r="AO223" s="287">
        <v>6000</v>
      </c>
      <c r="AP223" s="335">
        <f>PriceList[[#This Row],[Цена за кв.м. в CRM]]+PriceList[[#This Row],[Бронь]]</f>
        <v>440402.49600000004</v>
      </c>
      <c r="AQ223" s="335">
        <f>PriceList[[#This Row],[Цена за кв.м. в сайт]]*PriceList[[#This Row],[Площадь, кв.м]]</f>
        <v>23618785.860480003</v>
      </c>
      <c r="AR223" s="84" t="str">
        <f t="shared" si="49"/>
        <v>С1-298</v>
      </c>
      <c r="AS223" s="88" t="str">
        <f t="shared" si="50"/>
        <v>1К</v>
      </c>
      <c r="AT223" s="89">
        <f t="shared" si="51"/>
        <v>53.63</v>
      </c>
      <c r="AU223" s="99">
        <f>PriceList[[#This Row],[Цена за кв.м. в CRM]]</f>
        <v>434402.49600000004</v>
      </c>
      <c r="AV223" s="100" t="str">
        <f t="shared" si="52"/>
        <v>Резерв</v>
      </c>
      <c r="AW223" s="99"/>
      <c r="AX223" s="342"/>
      <c r="AZ223" s="353">
        <f>(PriceList[[#This Row],[Цена за кв.м. в сайт]])+$AZ$1</f>
        <v>440902.49600000004</v>
      </c>
      <c r="BA223" s="353">
        <f>AZ223*PriceList[[#This Row],[Площадь, кв.м]]</f>
        <v>23645600.860480003</v>
      </c>
      <c r="BB223" s="346">
        <f>BA223-PriceList[[#This Row],[Стоимость, руб для сбронированием]]</f>
        <v>26815</v>
      </c>
      <c r="BC223" s="14"/>
      <c r="BD223" s="345">
        <f t="shared" si="53"/>
        <v>440900</v>
      </c>
      <c r="BE223" s="353">
        <f>BD223*PriceList[[#This Row],[Площадь, кв.м]]</f>
        <v>23645467</v>
      </c>
      <c r="BF223" s="14"/>
      <c r="BG223" s="345">
        <f>BE223-$BG$1*PriceList[[#This Row],[Площадь, кв.м]]</f>
        <v>23323687</v>
      </c>
      <c r="BH223" s="353">
        <f t="shared" si="54"/>
        <v>321780</v>
      </c>
      <c r="BI223" s="345">
        <f>BG223/PriceList[[#This Row],[Площадь, кв.м]]</f>
        <v>434900</v>
      </c>
      <c r="BJ223" s="355">
        <f t="shared" si="55"/>
        <v>1.3796275005748447E-2</v>
      </c>
      <c r="BL223" s="345"/>
      <c r="BM223" s="353"/>
    </row>
    <row r="224" spans="1:65" ht="14.25" hidden="1" customHeight="1">
      <c r="A224" s="84">
        <v>299</v>
      </c>
      <c r="B224" s="84" t="s">
        <v>387</v>
      </c>
      <c r="C224" s="85">
        <v>299</v>
      </c>
      <c r="D224" s="85" t="s">
        <v>64</v>
      </c>
      <c r="E224" s="86">
        <v>10</v>
      </c>
      <c r="F224" s="84">
        <v>11</v>
      </c>
      <c r="G224" s="87">
        <v>37.869999999999997</v>
      </c>
      <c r="H224" s="88" t="s">
        <v>1</v>
      </c>
      <c r="I224" s="88" t="s">
        <v>1</v>
      </c>
      <c r="J224" s="89">
        <v>6.04</v>
      </c>
      <c r="K224" s="89">
        <f t="shared" si="42"/>
        <v>1.81</v>
      </c>
      <c r="L224" s="89">
        <f t="shared" si="43"/>
        <v>31.83</v>
      </c>
      <c r="M224" s="89">
        <f t="shared" si="44"/>
        <v>33.64</v>
      </c>
      <c r="N224" s="90" t="s">
        <v>76</v>
      </c>
      <c r="O224" s="90" t="s">
        <v>83</v>
      </c>
      <c r="P224" s="90" t="s">
        <v>67</v>
      </c>
      <c r="Q224" s="91" t="s">
        <v>68</v>
      </c>
      <c r="R224" s="92" t="s">
        <v>215</v>
      </c>
      <c r="S224" s="92" t="s">
        <v>493</v>
      </c>
      <c r="T224" s="93" t="s">
        <v>73</v>
      </c>
      <c r="U224" s="84">
        <v>13</v>
      </c>
      <c r="V224" s="94">
        <f>IFERROR(VLOOKUP(H224,'Коэфф для прайса 1 оч'!$A$3:$C$6,3,0),"")</f>
        <v>327000</v>
      </c>
      <c r="W224" s="91">
        <f>IFERROR(VLOOKUP(E224,'Коэфф для прайса 1 оч'!$A$10:$C$23,3,0),"")</f>
        <v>0.12</v>
      </c>
      <c r="X224" s="116">
        <f>IFERROR(VLOOKUP(N224,'Коэфф для прайса 1 оч'!$E$25:$F$30,2,0),"")</f>
        <v>0</v>
      </c>
      <c r="Y224" s="116">
        <f>IFERROR(VLOOKUP(O224,'Коэфф для прайса 1 оч'!$E$32:$F$34,2,0),"")</f>
        <v>0.03</v>
      </c>
      <c r="Z224" s="116">
        <f>IFERROR(VLOOKUP(P224,'Коэфф для прайса 1 оч'!$E$36:$F$38,2,0),"")</f>
        <v>0.03</v>
      </c>
      <c r="AA224" s="116">
        <f>IFERROR(VLOOKUP(Q224,'Коэфф для прайса 1 оч'!$E$40:$F$43,2,0),"")</f>
        <v>5.0000000000000001E-3</v>
      </c>
      <c r="AB224" s="117">
        <f>IFERROR(VLOOKUP(R224,'Коэфф для прайса 1 оч'!$E$45:$F$59,2,0),"")</f>
        <v>1.4999999999999999E-2</v>
      </c>
      <c r="AC224" s="116">
        <f>IFERROR(VLOOKUP(T224,'Коэфф для прайса 1 оч'!$E$61:$F$67,2,0),"")</f>
        <v>0</v>
      </c>
      <c r="AD224" s="116">
        <f>IFERROR(VLOOKUP(U224,'Коэфф для прайса 1 оч'!$E$69:$F$82,2,0),"")</f>
        <v>1.2999999999999999E-2</v>
      </c>
      <c r="AE224" s="116">
        <f>IFERROR(VLOOKUP(PriceList[[#This Row],[Корпус]],'Коэфф для прайса 1 оч'!$I$10:$J$15,2,0),"")</f>
        <v>0</v>
      </c>
      <c r="AF224" s="95">
        <f t="shared" si="45"/>
        <v>396651</v>
      </c>
      <c r="AG224" s="96">
        <f t="shared" si="46"/>
        <v>15021173.369999999</v>
      </c>
      <c r="AH224" s="97">
        <v>0</v>
      </c>
      <c r="AI224" s="98">
        <f t="shared" si="47"/>
        <v>396651</v>
      </c>
      <c r="AJ224" s="99">
        <f t="shared" si="48"/>
        <v>15021173.369999999</v>
      </c>
      <c r="AK224" s="84" t="s">
        <v>71</v>
      </c>
      <c r="AL224" s="91">
        <v>0.1</v>
      </c>
      <c r="AM224" s="287">
        <f>PriceList[[#This Row],[ИТОГ Цена за кв.м, руб]]*(1+PriceList[[#This Row],[Максимальная скидка]])</f>
        <v>436316.10000000003</v>
      </c>
      <c r="AN224" s="287">
        <f>PriceList[[#This Row],[Цена за кв.м. в CRM]]*PriceList[[#This Row],[Площадь, кв.м]]</f>
        <v>16523290.707</v>
      </c>
      <c r="AO224" s="287">
        <v>6000</v>
      </c>
      <c r="AP224" s="335">
        <f>PriceList[[#This Row],[Цена за кв.м. в CRM]]+PriceList[[#This Row],[Бронь]]</f>
        <v>442316.10000000003</v>
      </c>
      <c r="AQ224" s="335">
        <f>PriceList[[#This Row],[Цена за кв.м. в сайт]]*PriceList[[#This Row],[Площадь, кв.м]]</f>
        <v>16750510.707</v>
      </c>
      <c r="AR224" s="84" t="str">
        <f t="shared" si="49"/>
        <v>С1-299</v>
      </c>
      <c r="AS224" s="88" t="str">
        <f t="shared" si="50"/>
        <v>Ст</v>
      </c>
      <c r="AT224" s="89">
        <f t="shared" si="51"/>
        <v>37.869999999999997</v>
      </c>
      <c r="AU224" s="99">
        <f>PriceList[[#This Row],[Цена за кв.м. в CRM]]</f>
        <v>436316.10000000003</v>
      </c>
      <c r="AV224" s="100" t="str">
        <f t="shared" si="52"/>
        <v>Резерв</v>
      </c>
      <c r="AW224" s="99"/>
      <c r="AX224" s="342"/>
      <c r="AZ224" s="353">
        <f>(PriceList[[#This Row],[Цена за кв.м. в сайт]])+$AZ$1</f>
        <v>442816.10000000003</v>
      </c>
      <c r="BA224" s="353">
        <f>AZ224*PriceList[[#This Row],[Площадь, кв.м]]</f>
        <v>16769445.707</v>
      </c>
      <c r="BB224" s="346">
        <f>BA224-PriceList[[#This Row],[Стоимость, руб для сбронированием]]</f>
        <v>18935</v>
      </c>
      <c r="BC224" s="14"/>
      <c r="BD224" s="345">
        <f t="shared" si="53"/>
        <v>442800</v>
      </c>
      <c r="BE224" s="353">
        <f>BD224*PriceList[[#This Row],[Площадь, кв.м]]</f>
        <v>16768835.999999998</v>
      </c>
      <c r="BF224" s="14"/>
      <c r="BG224" s="345">
        <f>BE224-$BG$1*PriceList[[#This Row],[Площадь, кв.м]]</f>
        <v>16541615.999999998</v>
      </c>
      <c r="BH224" s="353">
        <f t="shared" si="54"/>
        <v>227220</v>
      </c>
      <c r="BI224" s="345">
        <f>BG224/PriceList[[#This Row],[Площадь, кв.м]]</f>
        <v>436800</v>
      </c>
      <c r="BJ224" s="355">
        <f t="shared" si="55"/>
        <v>1.3736263736263738E-2</v>
      </c>
      <c r="BL224" s="345"/>
      <c r="BM224" s="353"/>
    </row>
    <row r="225" spans="1:65" ht="14.25" hidden="1" customHeight="1">
      <c r="A225" s="84">
        <v>3</v>
      </c>
      <c r="B225" s="84" t="s">
        <v>74</v>
      </c>
      <c r="C225" s="85">
        <v>3</v>
      </c>
      <c r="D225" s="85" t="s">
        <v>64</v>
      </c>
      <c r="E225" s="86">
        <v>1</v>
      </c>
      <c r="F225" s="84">
        <v>3</v>
      </c>
      <c r="G225" s="87">
        <v>53.05</v>
      </c>
      <c r="H225" s="88" t="s">
        <v>2</v>
      </c>
      <c r="I225" s="88" t="s">
        <v>75</v>
      </c>
      <c r="J225" s="89">
        <v>11.42</v>
      </c>
      <c r="K225" s="89">
        <f t="shared" si="42"/>
        <v>3.43</v>
      </c>
      <c r="L225" s="89">
        <f t="shared" si="43"/>
        <v>41.629999999999995</v>
      </c>
      <c r="M225" s="89">
        <f t="shared" si="44"/>
        <v>45.059999999999995</v>
      </c>
      <c r="N225" s="90" t="s">
        <v>76</v>
      </c>
      <c r="O225" s="90" t="s">
        <v>66</v>
      </c>
      <c r="P225" s="90" t="s">
        <v>67</v>
      </c>
      <c r="Q225" s="91" t="s">
        <v>68</v>
      </c>
      <c r="R225" s="92" t="s">
        <v>69</v>
      </c>
      <c r="S225" s="92" t="s">
        <v>1291</v>
      </c>
      <c r="T225" s="93" t="s">
        <v>70</v>
      </c>
      <c r="U225" s="84">
        <v>13</v>
      </c>
      <c r="V225" s="94">
        <f>IFERROR(VLOOKUP(H225,'Коэфф для прайса 1 оч'!$A$3:$C$6,3,0),"")</f>
        <v>313920</v>
      </c>
      <c r="W225" s="91">
        <f>IFERROR(VLOOKUP(E225,'Коэфф для прайса 1 оч'!$A$10:$C$23,3,0),"")</f>
        <v>-4.4999999999999998E-2</v>
      </c>
      <c r="X225" s="116">
        <f>IFERROR(VLOOKUP(N225,'Коэфф для прайса 1 оч'!$E$25:$F$30,2,0),"")</f>
        <v>0</v>
      </c>
      <c r="Y225" s="116">
        <f>IFERROR(VLOOKUP(O225,'Коэфф для прайса 1 оч'!$E$32:$F$34,2,0),"")</f>
        <v>0</v>
      </c>
      <c r="Z225" s="116">
        <f>IFERROR(VLOOKUP(P225,'Коэфф для прайса 1 оч'!$E$36:$F$38,2,0),"")</f>
        <v>0.03</v>
      </c>
      <c r="AA225" s="116">
        <f>IFERROR(VLOOKUP(Q225,'Коэфф для прайса 1 оч'!$E$40:$F$43,2,0),"")</f>
        <v>5.0000000000000001E-3</v>
      </c>
      <c r="AB225" s="117">
        <f>IFERROR(VLOOKUP(R225,'Коэфф для прайса 1 оч'!$E$45:$F$59,2,0),"")</f>
        <v>-1.4999999999999999E-2</v>
      </c>
      <c r="AC225" s="116">
        <f>IFERROR(VLOOKUP(T225,'Коэфф для прайса 1 оч'!$E$61:$F$67,2,0),"")</f>
        <v>-0.01</v>
      </c>
      <c r="AD225" s="116">
        <f>IFERROR(VLOOKUP(U225,'Коэфф для прайса 1 оч'!$E$69:$F$82,2,0),"")</f>
        <v>1.2999999999999999E-2</v>
      </c>
      <c r="AE225" s="116">
        <f>IFERROR(VLOOKUP(PriceList[[#This Row],[Корпус]],'Коэфф для прайса 1 оч'!$I$10:$J$15,2,0),"")</f>
        <v>0</v>
      </c>
      <c r="AF225" s="95">
        <f t="shared" si="45"/>
        <v>307013.76000000001</v>
      </c>
      <c r="AG225" s="96">
        <f t="shared" si="46"/>
        <v>16287079.968</v>
      </c>
      <c r="AH225" s="97">
        <v>0</v>
      </c>
      <c r="AI225" s="98">
        <f t="shared" si="47"/>
        <v>307013.76000000001</v>
      </c>
      <c r="AJ225" s="99">
        <f t="shared" si="48"/>
        <v>16287079.968</v>
      </c>
      <c r="AK225" s="84" t="s">
        <v>71</v>
      </c>
      <c r="AL225" s="91">
        <v>0.1</v>
      </c>
      <c r="AM225" s="287">
        <f>PriceList[[#This Row],[ИТОГ Цена за кв.м, руб]]*(1+PriceList[[#This Row],[Максимальная скидка]])</f>
        <v>337715.13600000006</v>
      </c>
      <c r="AN225" s="287">
        <f>PriceList[[#This Row],[Цена за кв.м. в CRM]]*PriceList[[#This Row],[Площадь, кв.м]]</f>
        <v>17915787.9648</v>
      </c>
      <c r="AO225" s="287">
        <v>6000</v>
      </c>
      <c r="AP225" s="335">
        <f>PriceList[[#This Row],[Цена за кв.м. в CRM]]+PriceList[[#This Row],[Бронь]]</f>
        <v>343715.13600000006</v>
      </c>
      <c r="AQ225" s="335">
        <f>PriceList[[#This Row],[Цена за кв.м. в сайт]]*PriceList[[#This Row],[Площадь, кв.м]]</f>
        <v>18234087.9648</v>
      </c>
      <c r="AR225" s="84" t="str">
        <f t="shared" si="49"/>
        <v>С1-3</v>
      </c>
      <c r="AS225" s="88" t="str">
        <f t="shared" si="50"/>
        <v>1К</v>
      </c>
      <c r="AT225" s="89">
        <f t="shared" si="51"/>
        <v>53.05</v>
      </c>
      <c r="AU225" s="99">
        <f>PriceList[[#This Row],[Цена за кв.м. в CRM]]</f>
        <v>337715.13600000006</v>
      </c>
      <c r="AV225" s="100" t="str">
        <f t="shared" si="52"/>
        <v>Резерв</v>
      </c>
      <c r="AW225" s="99"/>
      <c r="AX225" s="342"/>
      <c r="AZ225" s="353">
        <f>(PriceList[[#This Row],[Цена за кв.м. в сайт]])+$AZ$1</f>
        <v>344215.13600000006</v>
      </c>
      <c r="BA225" s="353">
        <f>AZ225*PriceList[[#This Row],[Площадь, кв.м]]</f>
        <v>18260612.9648</v>
      </c>
      <c r="BB225" s="346">
        <f>BA225-PriceList[[#This Row],[Стоимость, руб для сбронированием]]</f>
        <v>26525</v>
      </c>
      <c r="BC225" s="14"/>
      <c r="BD225" s="345">
        <f t="shared" si="53"/>
        <v>344200</v>
      </c>
      <c r="BE225" s="353">
        <f>BD225*PriceList[[#This Row],[Площадь, кв.м]]</f>
        <v>18259810</v>
      </c>
      <c r="BF225" s="14"/>
      <c r="BG225" s="345">
        <f>BE225-$BG$1*PriceList[[#This Row],[Площадь, кв.м]]</f>
        <v>17941510</v>
      </c>
      <c r="BH225" s="353">
        <f t="shared" si="54"/>
        <v>318300</v>
      </c>
      <c r="BI225" s="345">
        <f>BG225/PriceList[[#This Row],[Площадь, кв.м]]</f>
        <v>338200</v>
      </c>
      <c r="BJ225" s="355">
        <f t="shared" si="55"/>
        <v>1.7740981667652277E-2</v>
      </c>
      <c r="BL225" s="345"/>
      <c r="BM225" s="353"/>
    </row>
    <row r="226" spans="1:65" ht="14.25" hidden="1" customHeight="1">
      <c r="A226" s="84">
        <v>30</v>
      </c>
      <c r="B226" s="84" t="s">
        <v>112</v>
      </c>
      <c r="C226" s="85">
        <v>30</v>
      </c>
      <c r="D226" s="85" t="s">
        <v>64</v>
      </c>
      <c r="E226" s="86">
        <v>2</v>
      </c>
      <c r="F226" s="84">
        <v>17</v>
      </c>
      <c r="G226" s="87">
        <v>29.82</v>
      </c>
      <c r="H226" s="88" t="s">
        <v>1</v>
      </c>
      <c r="I226" s="88" t="s">
        <v>1</v>
      </c>
      <c r="J226" s="89">
        <v>5.08</v>
      </c>
      <c r="K226" s="89">
        <f t="shared" si="42"/>
        <v>1.52</v>
      </c>
      <c r="L226" s="89">
        <f t="shared" si="43"/>
        <v>24.740000000000002</v>
      </c>
      <c r="M226" s="89">
        <f t="shared" si="44"/>
        <v>26.26</v>
      </c>
      <c r="N226" s="90" t="s">
        <v>65</v>
      </c>
      <c r="O226" s="90" t="s">
        <v>66</v>
      </c>
      <c r="P226" s="90" t="s">
        <v>67</v>
      </c>
      <c r="Q226" s="91" t="s">
        <v>68</v>
      </c>
      <c r="R226" s="92" t="s">
        <v>103</v>
      </c>
      <c r="S226" s="92" t="s">
        <v>1291</v>
      </c>
      <c r="T226" s="93" t="s">
        <v>104</v>
      </c>
      <c r="U226" s="84">
        <v>40</v>
      </c>
      <c r="V226" s="94">
        <f>IFERROR(VLOOKUP(H226,'Коэфф для прайса 1 оч'!$A$3:$C$6,3,0),"")</f>
        <v>327000</v>
      </c>
      <c r="W226" s="91">
        <f>IFERROR(VLOOKUP(E226,'Коэфф для прайса 1 оч'!$A$10:$C$23,3,0),"")</f>
        <v>-1.4999999999999999E-2</v>
      </c>
      <c r="X226" s="116">
        <f>IFERROR(VLOOKUP(N226,'Коэфф для прайса 1 оч'!$E$25:$F$30,2,0),"")</f>
        <v>0.04</v>
      </c>
      <c r="Y226" s="116">
        <f>IFERROR(VLOOKUP(O226,'Коэфф для прайса 1 оч'!$E$32:$F$34,2,0),"")</f>
        <v>0</v>
      </c>
      <c r="Z226" s="116">
        <f>IFERROR(VLOOKUP(P226,'Коэфф для прайса 1 оч'!$E$36:$F$38,2,0),"")</f>
        <v>0.03</v>
      </c>
      <c r="AA226" s="116">
        <f>IFERROR(VLOOKUP(Q226,'Коэфф для прайса 1 оч'!$E$40:$F$43,2,0),"")</f>
        <v>5.0000000000000001E-3</v>
      </c>
      <c r="AB226" s="117">
        <f>IFERROR(VLOOKUP(R226,'Коэфф для прайса 1 оч'!$E$45:$F$59,2,0),"")</f>
        <v>-0.02</v>
      </c>
      <c r="AC226" s="116">
        <f>IFERROR(VLOOKUP(T226,'Коэфф для прайса 1 оч'!$E$61:$F$67,2,0),"")</f>
        <v>-0.02</v>
      </c>
      <c r="AD226" s="116">
        <f>IFERROR(VLOOKUP(U226,'Коэфф для прайса 1 оч'!$E$69:$F$82,2,0),"")</f>
        <v>-1.4E-2</v>
      </c>
      <c r="AE226" s="116">
        <f>IFERROR(VLOOKUP(PriceList[[#This Row],[Корпус]],'Коэфф для прайса 1 оч'!$I$10:$J$15,2,0),"")</f>
        <v>0</v>
      </c>
      <c r="AF226" s="95">
        <f t="shared" si="45"/>
        <v>328962</v>
      </c>
      <c r="AG226" s="96">
        <f t="shared" si="46"/>
        <v>9809646.8399999999</v>
      </c>
      <c r="AH226" s="97">
        <v>0</v>
      </c>
      <c r="AI226" s="98">
        <f t="shared" si="47"/>
        <v>328962</v>
      </c>
      <c r="AJ226" s="99">
        <f t="shared" si="48"/>
        <v>9809646.8399999999</v>
      </c>
      <c r="AK226" s="84" t="s">
        <v>71</v>
      </c>
      <c r="AL226" s="91">
        <v>0.1</v>
      </c>
      <c r="AM226" s="287">
        <f>PriceList[[#This Row],[ИТОГ Цена за кв.м, руб]]*(1+PriceList[[#This Row],[Максимальная скидка]])</f>
        <v>361858.2</v>
      </c>
      <c r="AN226" s="287">
        <f>PriceList[[#This Row],[Цена за кв.м. в CRM]]*PriceList[[#This Row],[Площадь, кв.м]]</f>
        <v>10790611.524</v>
      </c>
      <c r="AO226" s="287">
        <v>6000</v>
      </c>
      <c r="AP226" s="335">
        <f>PriceList[[#This Row],[Цена за кв.м. в CRM]]+PriceList[[#This Row],[Бронь]]</f>
        <v>367858.2</v>
      </c>
      <c r="AQ226" s="335">
        <f>PriceList[[#This Row],[Цена за кв.м. в сайт]]*PriceList[[#This Row],[Площадь, кв.м]]</f>
        <v>10969531.524</v>
      </c>
      <c r="AR226" s="84" t="str">
        <f t="shared" si="49"/>
        <v>С1-30</v>
      </c>
      <c r="AS226" s="88" t="str">
        <f t="shared" si="50"/>
        <v>Ст</v>
      </c>
      <c r="AT226" s="89">
        <f t="shared" si="51"/>
        <v>29.82</v>
      </c>
      <c r="AU226" s="99">
        <f>PriceList[[#This Row],[Цена за кв.м. в CRM]]</f>
        <v>361858.2</v>
      </c>
      <c r="AV226" s="100" t="str">
        <f t="shared" si="52"/>
        <v>Резерв</v>
      </c>
      <c r="AW226" s="99"/>
      <c r="AX226" s="342"/>
      <c r="AZ226" s="353">
        <f>(PriceList[[#This Row],[Цена за кв.м. в сайт]])+$AZ$1</f>
        <v>368358.2</v>
      </c>
      <c r="BA226" s="353">
        <f>AZ226*PriceList[[#This Row],[Площадь, кв.м]]</f>
        <v>10984441.524</v>
      </c>
      <c r="BB226" s="346">
        <f>BA226-PriceList[[#This Row],[Стоимость, руб для сбронированием]]</f>
        <v>14910</v>
      </c>
      <c r="BC226" s="14"/>
      <c r="BD226" s="345">
        <f t="shared" si="53"/>
        <v>368400</v>
      </c>
      <c r="BE226" s="353">
        <f>BD226*PriceList[[#This Row],[Площадь, кв.м]]</f>
        <v>10985688</v>
      </c>
      <c r="BF226" s="14"/>
      <c r="BG226" s="345">
        <f>BE226-$BG$1*PriceList[[#This Row],[Площадь, кв.м]]</f>
        <v>10806768</v>
      </c>
      <c r="BH226" s="353">
        <f t="shared" si="54"/>
        <v>178920</v>
      </c>
      <c r="BI226" s="345">
        <f>BG226/PriceList[[#This Row],[Площадь, кв.м]]</f>
        <v>362400</v>
      </c>
      <c r="BJ226" s="355">
        <f t="shared" si="55"/>
        <v>1.6556291390728478E-2</v>
      </c>
      <c r="BL226" s="345"/>
      <c r="BM226" s="353"/>
    </row>
    <row r="227" spans="1:65" ht="14.25" hidden="1" customHeight="1">
      <c r="A227" s="84">
        <v>300</v>
      </c>
      <c r="B227" s="84" t="s">
        <v>388</v>
      </c>
      <c r="C227" s="85">
        <v>300</v>
      </c>
      <c r="D227" s="85" t="s">
        <v>64</v>
      </c>
      <c r="E227" s="86">
        <v>10</v>
      </c>
      <c r="F227" s="84">
        <v>12</v>
      </c>
      <c r="G227" s="87">
        <v>30.78</v>
      </c>
      <c r="H227" s="88" t="s">
        <v>1</v>
      </c>
      <c r="I227" s="88" t="s">
        <v>1</v>
      </c>
      <c r="J227" s="89">
        <v>6.04</v>
      </c>
      <c r="K227" s="89">
        <f t="shared" si="42"/>
        <v>1.81</v>
      </c>
      <c r="L227" s="89">
        <f t="shared" si="43"/>
        <v>24.740000000000002</v>
      </c>
      <c r="M227" s="89">
        <f t="shared" si="44"/>
        <v>26.55</v>
      </c>
      <c r="N227" s="90" t="s">
        <v>65</v>
      </c>
      <c r="O227" s="90" t="s">
        <v>66</v>
      </c>
      <c r="P227" s="90" t="s">
        <v>67</v>
      </c>
      <c r="Q227" s="91" t="s">
        <v>68</v>
      </c>
      <c r="R227" s="92" t="s">
        <v>215</v>
      </c>
      <c r="S227" s="92" t="s">
        <v>493</v>
      </c>
      <c r="T227" s="93" t="s">
        <v>73</v>
      </c>
      <c r="U227" s="84">
        <v>13</v>
      </c>
      <c r="V227" s="94">
        <f>IFERROR(VLOOKUP(H227,'Коэфф для прайса 1 оч'!$A$3:$C$6,3,0),"")</f>
        <v>327000</v>
      </c>
      <c r="W227" s="91">
        <f>IFERROR(VLOOKUP(E227,'Коэфф для прайса 1 оч'!$A$10:$C$23,3,0),"")</f>
        <v>0.12</v>
      </c>
      <c r="X227" s="116">
        <f>IFERROR(VLOOKUP(N227,'Коэфф для прайса 1 оч'!$E$25:$F$30,2,0),"")</f>
        <v>0.04</v>
      </c>
      <c r="Y227" s="116">
        <f>IFERROR(VLOOKUP(O227,'Коэфф для прайса 1 оч'!$E$32:$F$34,2,0),"")</f>
        <v>0</v>
      </c>
      <c r="Z227" s="116">
        <f>IFERROR(VLOOKUP(P227,'Коэфф для прайса 1 оч'!$E$36:$F$38,2,0),"")</f>
        <v>0.03</v>
      </c>
      <c r="AA227" s="116">
        <f>IFERROR(VLOOKUP(Q227,'Коэфф для прайса 1 оч'!$E$40:$F$43,2,0),"")</f>
        <v>5.0000000000000001E-3</v>
      </c>
      <c r="AB227" s="117">
        <f>IFERROR(VLOOKUP(R227,'Коэфф для прайса 1 оч'!$E$45:$F$59,2,0),"")</f>
        <v>1.4999999999999999E-2</v>
      </c>
      <c r="AC227" s="116">
        <f>IFERROR(VLOOKUP(T227,'Коэфф для прайса 1 оч'!$E$61:$F$67,2,0),"")</f>
        <v>0</v>
      </c>
      <c r="AD227" s="116">
        <f>IFERROR(VLOOKUP(U227,'Коэфф для прайса 1 оч'!$E$69:$F$82,2,0),"")</f>
        <v>1.2999999999999999E-2</v>
      </c>
      <c r="AE227" s="116">
        <f>IFERROR(VLOOKUP(PriceList[[#This Row],[Корпус]],'Коэфф для прайса 1 оч'!$I$10:$J$15,2,0),"")</f>
        <v>0</v>
      </c>
      <c r="AF227" s="95">
        <f t="shared" si="45"/>
        <v>399921</v>
      </c>
      <c r="AG227" s="96">
        <f t="shared" si="46"/>
        <v>12309568.380000001</v>
      </c>
      <c r="AH227" s="97">
        <v>0</v>
      </c>
      <c r="AI227" s="98">
        <f t="shared" si="47"/>
        <v>399921</v>
      </c>
      <c r="AJ227" s="99">
        <f t="shared" si="48"/>
        <v>12309568.380000001</v>
      </c>
      <c r="AK227" s="84" t="s">
        <v>71</v>
      </c>
      <c r="AL227" s="91">
        <v>0.1</v>
      </c>
      <c r="AM227" s="287">
        <f>PriceList[[#This Row],[ИТОГ Цена за кв.м, руб]]*(1+PriceList[[#This Row],[Максимальная скидка]])</f>
        <v>439913.10000000003</v>
      </c>
      <c r="AN227" s="287">
        <f>PriceList[[#This Row],[Цена за кв.м. в CRM]]*PriceList[[#This Row],[Площадь, кв.м]]</f>
        <v>13540525.218000002</v>
      </c>
      <c r="AO227" s="287">
        <v>6000</v>
      </c>
      <c r="AP227" s="335">
        <f>PriceList[[#This Row],[Цена за кв.м. в CRM]]+PriceList[[#This Row],[Бронь]]</f>
        <v>445913.10000000003</v>
      </c>
      <c r="AQ227" s="335">
        <f>PriceList[[#This Row],[Цена за кв.м. в сайт]]*PriceList[[#This Row],[Площадь, кв.м]]</f>
        <v>13725205.218000002</v>
      </c>
      <c r="AR227" s="84" t="str">
        <f t="shared" si="49"/>
        <v>С1-300</v>
      </c>
      <c r="AS227" s="88" t="str">
        <f t="shared" si="50"/>
        <v>Ст</v>
      </c>
      <c r="AT227" s="89">
        <f t="shared" si="51"/>
        <v>30.78</v>
      </c>
      <c r="AU227" s="99">
        <f>PriceList[[#This Row],[Цена за кв.м. в CRM]]</f>
        <v>439913.10000000003</v>
      </c>
      <c r="AV227" s="100" t="str">
        <f t="shared" si="52"/>
        <v>Резерв</v>
      </c>
      <c r="AW227" s="99"/>
      <c r="AX227" s="342"/>
      <c r="AZ227" s="353">
        <f>(PriceList[[#This Row],[Цена за кв.м. в сайт]])+$AZ$1</f>
        <v>446413.10000000003</v>
      </c>
      <c r="BA227" s="353">
        <f>AZ227*PriceList[[#This Row],[Площадь, кв.м]]</f>
        <v>13740595.218000002</v>
      </c>
      <c r="BB227" s="346">
        <f>BA227-PriceList[[#This Row],[Стоимость, руб для сбронированием]]</f>
        <v>15390</v>
      </c>
      <c r="BC227" s="14"/>
      <c r="BD227" s="345">
        <f t="shared" si="53"/>
        <v>446400</v>
      </c>
      <c r="BE227" s="353">
        <f>BD227*PriceList[[#This Row],[Площадь, кв.м]]</f>
        <v>13740192</v>
      </c>
      <c r="BF227" s="14"/>
      <c r="BG227" s="345">
        <f>BE227-$BG$1*PriceList[[#This Row],[Площадь, кв.м]]</f>
        <v>13555512</v>
      </c>
      <c r="BH227" s="353">
        <f t="shared" si="54"/>
        <v>184680</v>
      </c>
      <c r="BI227" s="345">
        <f>BG227/PriceList[[#This Row],[Площадь, кв.м]]</f>
        <v>440400</v>
      </c>
      <c r="BJ227" s="355">
        <f t="shared" si="55"/>
        <v>1.3623978201634877E-2</v>
      </c>
      <c r="BL227" s="345"/>
      <c r="BM227" s="353"/>
    </row>
    <row r="228" spans="1:65" ht="14.25" hidden="1" customHeight="1">
      <c r="A228" s="84">
        <v>301</v>
      </c>
      <c r="B228" s="84" t="s">
        <v>389</v>
      </c>
      <c r="C228" s="85">
        <v>301</v>
      </c>
      <c r="D228" s="85" t="s">
        <v>64</v>
      </c>
      <c r="E228" s="86">
        <v>10</v>
      </c>
      <c r="F228" s="84">
        <v>13</v>
      </c>
      <c r="G228" s="87">
        <v>30.59</v>
      </c>
      <c r="H228" s="88" t="s">
        <v>1</v>
      </c>
      <c r="I228" s="88" t="s">
        <v>1</v>
      </c>
      <c r="J228" s="89">
        <v>6.04</v>
      </c>
      <c r="K228" s="89">
        <f t="shared" si="42"/>
        <v>1.81</v>
      </c>
      <c r="L228" s="89">
        <f t="shared" si="43"/>
        <v>24.55</v>
      </c>
      <c r="M228" s="89">
        <f t="shared" si="44"/>
        <v>26.36</v>
      </c>
      <c r="N228" s="90" t="s">
        <v>65</v>
      </c>
      <c r="O228" s="90" t="s">
        <v>66</v>
      </c>
      <c r="P228" s="90" t="s">
        <v>67</v>
      </c>
      <c r="Q228" s="91" t="s">
        <v>68</v>
      </c>
      <c r="R228" s="92" t="s">
        <v>215</v>
      </c>
      <c r="S228" s="92" t="s">
        <v>493</v>
      </c>
      <c r="T228" s="93" t="s">
        <v>73</v>
      </c>
      <c r="U228" s="84">
        <v>13</v>
      </c>
      <c r="V228" s="94">
        <f>IFERROR(VLOOKUP(H228,'Коэфф для прайса 1 оч'!$A$3:$C$6,3,0),"")</f>
        <v>327000</v>
      </c>
      <c r="W228" s="91">
        <f>IFERROR(VLOOKUP(E228,'Коэфф для прайса 1 оч'!$A$10:$C$23,3,0),"")</f>
        <v>0.12</v>
      </c>
      <c r="X228" s="116">
        <f>IFERROR(VLOOKUP(N228,'Коэфф для прайса 1 оч'!$E$25:$F$30,2,0),"")</f>
        <v>0.04</v>
      </c>
      <c r="Y228" s="116">
        <f>IFERROR(VLOOKUP(O228,'Коэфф для прайса 1 оч'!$E$32:$F$34,2,0),"")</f>
        <v>0</v>
      </c>
      <c r="Z228" s="116">
        <f>IFERROR(VLOOKUP(P228,'Коэфф для прайса 1 оч'!$E$36:$F$38,2,0),"")</f>
        <v>0.03</v>
      </c>
      <c r="AA228" s="116">
        <f>IFERROR(VLOOKUP(Q228,'Коэфф для прайса 1 оч'!$E$40:$F$43,2,0),"")</f>
        <v>5.0000000000000001E-3</v>
      </c>
      <c r="AB228" s="117">
        <f>IFERROR(VLOOKUP(R228,'Коэфф для прайса 1 оч'!$E$45:$F$59,2,0),"")</f>
        <v>1.4999999999999999E-2</v>
      </c>
      <c r="AC228" s="116">
        <f>IFERROR(VLOOKUP(T228,'Коэфф для прайса 1 оч'!$E$61:$F$67,2,0),"")</f>
        <v>0</v>
      </c>
      <c r="AD228" s="116">
        <f>IFERROR(VLOOKUP(U228,'Коэфф для прайса 1 оч'!$E$69:$F$82,2,0),"")</f>
        <v>1.2999999999999999E-2</v>
      </c>
      <c r="AE228" s="116">
        <f>IFERROR(VLOOKUP(PriceList[[#This Row],[Корпус]],'Коэфф для прайса 1 оч'!$I$10:$J$15,2,0),"")</f>
        <v>0</v>
      </c>
      <c r="AF228" s="95">
        <f t="shared" si="45"/>
        <v>399921</v>
      </c>
      <c r="AG228" s="96">
        <f t="shared" si="46"/>
        <v>12233583.390000001</v>
      </c>
      <c r="AH228" s="97">
        <v>0</v>
      </c>
      <c r="AI228" s="98">
        <f t="shared" si="47"/>
        <v>399921</v>
      </c>
      <c r="AJ228" s="99">
        <f t="shared" si="48"/>
        <v>12233583.390000001</v>
      </c>
      <c r="AK228" s="84" t="s">
        <v>71</v>
      </c>
      <c r="AL228" s="91">
        <v>0.1</v>
      </c>
      <c r="AM228" s="287">
        <f>PriceList[[#This Row],[ИТОГ Цена за кв.м, руб]]*(1+PriceList[[#This Row],[Максимальная скидка]])</f>
        <v>439913.10000000003</v>
      </c>
      <c r="AN228" s="287">
        <f>PriceList[[#This Row],[Цена за кв.м. в CRM]]*PriceList[[#This Row],[Площадь, кв.м]]</f>
        <v>13456941.729</v>
      </c>
      <c r="AO228" s="287">
        <v>6000</v>
      </c>
      <c r="AP228" s="335">
        <f>PriceList[[#This Row],[Цена за кв.м. в CRM]]+PriceList[[#This Row],[Бронь]]</f>
        <v>445913.10000000003</v>
      </c>
      <c r="AQ228" s="335">
        <f>PriceList[[#This Row],[Цена за кв.м. в сайт]]*PriceList[[#This Row],[Площадь, кв.м]]</f>
        <v>13640481.729</v>
      </c>
      <c r="AR228" s="84" t="str">
        <f t="shared" si="49"/>
        <v>С1-301</v>
      </c>
      <c r="AS228" s="88" t="str">
        <f t="shared" si="50"/>
        <v>Ст</v>
      </c>
      <c r="AT228" s="89">
        <f t="shared" si="51"/>
        <v>30.59</v>
      </c>
      <c r="AU228" s="99">
        <f>PriceList[[#This Row],[Цена за кв.м. в CRM]]</f>
        <v>439913.10000000003</v>
      </c>
      <c r="AV228" s="100" t="str">
        <f t="shared" si="52"/>
        <v>Резерв</v>
      </c>
      <c r="AW228" s="99"/>
      <c r="AX228" s="342"/>
      <c r="AZ228" s="353">
        <f>(PriceList[[#This Row],[Цена за кв.м. в сайт]])+$AZ$1</f>
        <v>446413.10000000003</v>
      </c>
      <c r="BA228" s="353">
        <f>AZ228*PriceList[[#This Row],[Площадь, кв.м]]</f>
        <v>13655776.729</v>
      </c>
      <c r="BB228" s="346">
        <f>BA228-PriceList[[#This Row],[Стоимость, руб для сбронированием]]</f>
        <v>15295</v>
      </c>
      <c r="BC228" s="14"/>
      <c r="BD228" s="345">
        <f t="shared" si="53"/>
        <v>446400</v>
      </c>
      <c r="BE228" s="353">
        <f>BD228*PriceList[[#This Row],[Площадь, кв.м]]</f>
        <v>13655376</v>
      </c>
      <c r="BF228" s="14"/>
      <c r="BG228" s="345">
        <f>BE228-$BG$1*PriceList[[#This Row],[Площадь, кв.м]]</f>
        <v>13471836</v>
      </c>
      <c r="BH228" s="353">
        <f t="shared" si="54"/>
        <v>183540</v>
      </c>
      <c r="BI228" s="345">
        <f>BG228/PriceList[[#This Row],[Площадь, кв.м]]</f>
        <v>440400</v>
      </c>
      <c r="BJ228" s="355">
        <f t="shared" si="55"/>
        <v>1.3623978201634877E-2</v>
      </c>
      <c r="BL228" s="345"/>
      <c r="BM228" s="353"/>
    </row>
    <row r="229" spans="1:65" ht="14.25" hidden="1" customHeight="1">
      <c r="A229" s="84">
        <v>302</v>
      </c>
      <c r="B229" s="84" t="s">
        <v>390</v>
      </c>
      <c r="C229" s="85">
        <v>302</v>
      </c>
      <c r="D229" s="85" t="s">
        <v>64</v>
      </c>
      <c r="E229" s="86">
        <v>11</v>
      </c>
      <c r="F229" s="84">
        <v>1</v>
      </c>
      <c r="G229" s="87">
        <v>29.87</v>
      </c>
      <c r="H229" s="88" t="s">
        <v>1</v>
      </c>
      <c r="I229" s="88" t="s">
        <v>1</v>
      </c>
      <c r="J229" s="89">
        <v>5.13</v>
      </c>
      <c r="K229" s="89">
        <f t="shared" si="42"/>
        <v>1.54</v>
      </c>
      <c r="L229" s="89">
        <f t="shared" si="43"/>
        <v>24.740000000000002</v>
      </c>
      <c r="M229" s="89">
        <f t="shared" si="44"/>
        <v>26.28</v>
      </c>
      <c r="N229" s="90" t="s">
        <v>65</v>
      </c>
      <c r="O229" s="90" t="s">
        <v>66</v>
      </c>
      <c r="P229" s="90" t="s">
        <v>67</v>
      </c>
      <c r="Q229" s="91" t="s">
        <v>68</v>
      </c>
      <c r="R229" s="92" t="s">
        <v>215</v>
      </c>
      <c r="S229" s="92" t="s">
        <v>493</v>
      </c>
      <c r="T229" s="93" t="s">
        <v>139</v>
      </c>
      <c r="U229" s="84">
        <v>13</v>
      </c>
      <c r="V229" s="94">
        <f>IFERROR(VLOOKUP(H229,'Коэфф для прайса 1 оч'!$A$3:$C$6,3,0),"")</f>
        <v>327000</v>
      </c>
      <c r="W229" s="91">
        <f>IFERROR(VLOOKUP(E229,'Коэфф для прайса 1 оч'!$A$10:$C$23,3,0),"")</f>
        <v>0.16</v>
      </c>
      <c r="X229" s="116">
        <f>IFERROR(VLOOKUP(N229,'Коэфф для прайса 1 оч'!$E$25:$F$30,2,0),"")</f>
        <v>0.04</v>
      </c>
      <c r="Y229" s="116">
        <f>IFERROR(VLOOKUP(O229,'Коэфф для прайса 1 оч'!$E$32:$F$34,2,0),"")</f>
        <v>0</v>
      </c>
      <c r="Z229" s="116">
        <f>IFERROR(VLOOKUP(P229,'Коэфф для прайса 1 оч'!$E$36:$F$38,2,0),"")</f>
        <v>0.03</v>
      </c>
      <c r="AA229" s="116">
        <f>IFERROR(VLOOKUP(Q229,'Коэфф для прайса 1 оч'!$E$40:$F$43,2,0),"")</f>
        <v>5.0000000000000001E-3</v>
      </c>
      <c r="AB229" s="117">
        <f>IFERROR(VLOOKUP(R229,'Коэфф для прайса 1 оч'!$E$45:$F$59,2,0),"")</f>
        <v>1.4999999999999999E-2</v>
      </c>
      <c r="AC229" s="116">
        <f>IFERROR(VLOOKUP(T229,'Коэфф для прайса 1 оч'!$E$61:$F$67,2,0),"")</f>
        <v>-0.01</v>
      </c>
      <c r="AD229" s="116">
        <f>IFERROR(VLOOKUP(U229,'Коэфф для прайса 1 оч'!$E$69:$F$82,2,0),"")</f>
        <v>1.2999999999999999E-2</v>
      </c>
      <c r="AE229" s="116">
        <f>IFERROR(VLOOKUP(PriceList[[#This Row],[Корпус]],'Коэфф для прайса 1 оч'!$I$10:$J$15,2,0),"")</f>
        <v>0</v>
      </c>
      <c r="AF229" s="95">
        <f t="shared" si="45"/>
        <v>409731</v>
      </c>
      <c r="AG229" s="96">
        <f t="shared" si="46"/>
        <v>12238664.970000001</v>
      </c>
      <c r="AH229" s="97">
        <v>0</v>
      </c>
      <c r="AI229" s="98">
        <f t="shared" si="47"/>
        <v>409731</v>
      </c>
      <c r="AJ229" s="99">
        <f t="shared" si="48"/>
        <v>12238664.970000001</v>
      </c>
      <c r="AK229" s="84" t="s">
        <v>101</v>
      </c>
      <c r="AL229" s="91">
        <v>0.1</v>
      </c>
      <c r="AM229" s="287">
        <f>PriceList[[#This Row],[ИТОГ Цена за кв.м, руб]]*(1+PriceList[[#This Row],[Максимальная скидка]])</f>
        <v>450704.10000000003</v>
      </c>
      <c r="AN229" s="287">
        <f>PriceList[[#This Row],[Цена за кв.м. в CRM]]*PriceList[[#This Row],[Площадь, кв.м]]</f>
        <v>13462531.467000002</v>
      </c>
      <c r="AO229" s="287">
        <v>6000</v>
      </c>
      <c r="AP229" s="335">
        <f>PriceList[[#This Row],[Цена за кв.м. в CRM]]+PriceList[[#This Row],[Бронь]]</f>
        <v>456704.10000000003</v>
      </c>
      <c r="AQ229" s="335">
        <f>PriceList[[#This Row],[Цена за кв.м. в сайт]]*PriceList[[#This Row],[Площадь, кв.м]]</f>
        <v>13641751.467000002</v>
      </c>
      <c r="AR229" s="84" t="str">
        <f t="shared" si="49"/>
        <v>С1-302</v>
      </c>
      <c r="AS229" s="88" t="str">
        <f t="shared" si="50"/>
        <v>Ст</v>
      </c>
      <c r="AT229" s="89">
        <f t="shared" si="51"/>
        <v>29.87</v>
      </c>
      <c r="AU229" s="99">
        <f>PriceList[[#This Row],[Цена за кв.м. в CRM]]</f>
        <v>450704.10000000003</v>
      </c>
      <c r="AV229" s="100" t="str">
        <f t="shared" si="52"/>
        <v>Свободно</v>
      </c>
      <c r="AW229" s="99"/>
      <c r="AX229" s="342"/>
      <c r="AZ229" s="353">
        <f>(PriceList[[#This Row],[Цена за кв.м. в сайт]])+$AZ$1</f>
        <v>457204.10000000003</v>
      </c>
      <c r="BA229" s="353">
        <f>AZ229*PriceList[[#This Row],[Площадь, кв.м]]</f>
        <v>13656686.467000002</v>
      </c>
      <c r="BB229" s="346">
        <f>BA229-PriceList[[#This Row],[Стоимость, руб для сбронированием]]</f>
        <v>14935</v>
      </c>
      <c r="BC229" s="14"/>
      <c r="BD229" s="345">
        <f t="shared" si="53"/>
        <v>457200</v>
      </c>
      <c r="BE229" s="353">
        <f>BD229*PriceList[[#This Row],[Площадь, кв.м]]</f>
        <v>13656564</v>
      </c>
      <c r="BF229" s="14"/>
      <c r="BG229" s="345">
        <f>BE229-$BG$1*PriceList[[#This Row],[Площадь, кв.м]]</f>
        <v>13477344</v>
      </c>
      <c r="BH229" s="353">
        <f t="shared" si="54"/>
        <v>179220</v>
      </c>
      <c r="BI229" s="345">
        <f>BG229/PriceList[[#This Row],[Площадь, кв.м]]</f>
        <v>451200</v>
      </c>
      <c r="BJ229" s="355">
        <f t="shared" si="55"/>
        <v>1.3297872340425532E-2</v>
      </c>
      <c r="BL229" s="345"/>
      <c r="BM229" s="353"/>
    </row>
    <row r="230" spans="1:65" ht="14.25" hidden="1" customHeight="1">
      <c r="A230" s="84">
        <v>303</v>
      </c>
      <c r="B230" s="84" t="s">
        <v>391</v>
      </c>
      <c r="C230" s="85">
        <v>303</v>
      </c>
      <c r="D230" s="85" t="s">
        <v>64</v>
      </c>
      <c r="E230" s="86">
        <v>11</v>
      </c>
      <c r="F230" s="84">
        <v>2</v>
      </c>
      <c r="G230" s="87">
        <v>38.65</v>
      </c>
      <c r="H230" s="88" t="s">
        <v>1</v>
      </c>
      <c r="I230" s="88" t="s">
        <v>1</v>
      </c>
      <c r="J230" s="89">
        <v>6.04</v>
      </c>
      <c r="K230" s="89">
        <f t="shared" si="42"/>
        <v>1.81</v>
      </c>
      <c r="L230" s="89">
        <f t="shared" si="43"/>
        <v>32.61</v>
      </c>
      <c r="M230" s="89">
        <f t="shared" si="44"/>
        <v>34.42</v>
      </c>
      <c r="N230" s="90" t="s">
        <v>76</v>
      </c>
      <c r="O230" s="90" t="s">
        <v>83</v>
      </c>
      <c r="P230" s="90" t="s">
        <v>67</v>
      </c>
      <c r="Q230" s="91" t="s">
        <v>68</v>
      </c>
      <c r="R230" s="92" t="s">
        <v>215</v>
      </c>
      <c r="S230" s="92" t="s">
        <v>493</v>
      </c>
      <c r="T230" s="93" t="s">
        <v>73</v>
      </c>
      <c r="U230" s="84">
        <v>13</v>
      </c>
      <c r="V230" s="94">
        <f>IFERROR(VLOOKUP(H230,'Коэфф для прайса 1 оч'!$A$3:$C$6,3,0),"")</f>
        <v>327000</v>
      </c>
      <c r="W230" s="91">
        <f>IFERROR(VLOOKUP(E230,'Коэфф для прайса 1 оч'!$A$10:$C$23,3,0),"")</f>
        <v>0.16</v>
      </c>
      <c r="X230" s="116">
        <f>IFERROR(VLOOKUP(N230,'Коэфф для прайса 1 оч'!$E$25:$F$30,2,0),"")</f>
        <v>0</v>
      </c>
      <c r="Y230" s="116">
        <f>IFERROR(VLOOKUP(O230,'Коэфф для прайса 1 оч'!$E$32:$F$34,2,0),"")</f>
        <v>0.03</v>
      </c>
      <c r="Z230" s="116">
        <f>IFERROR(VLOOKUP(P230,'Коэфф для прайса 1 оч'!$E$36:$F$38,2,0),"")</f>
        <v>0.03</v>
      </c>
      <c r="AA230" s="116">
        <f>IFERROR(VLOOKUP(Q230,'Коэфф для прайса 1 оч'!$E$40:$F$43,2,0),"")</f>
        <v>5.0000000000000001E-3</v>
      </c>
      <c r="AB230" s="117">
        <f>IFERROR(VLOOKUP(R230,'Коэфф для прайса 1 оч'!$E$45:$F$59,2,0),"")</f>
        <v>1.4999999999999999E-2</v>
      </c>
      <c r="AC230" s="116">
        <f>IFERROR(VLOOKUP(T230,'Коэфф для прайса 1 оч'!$E$61:$F$67,2,0),"")</f>
        <v>0</v>
      </c>
      <c r="AD230" s="116">
        <f>IFERROR(VLOOKUP(U230,'Коэфф для прайса 1 оч'!$E$69:$F$82,2,0),"")</f>
        <v>1.2999999999999999E-2</v>
      </c>
      <c r="AE230" s="116">
        <f>IFERROR(VLOOKUP(PriceList[[#This Row],[Корпус]],'Коэфф для прайса 1 оч'!$I$10:$J$15,2,0),"")</f>
        <v>0</v>
      </c>
      <c r="AF230" s="95">
        <f t="shared" si="45"/>
        <v>409731</v>
      </c>
      <c r="AG230" s="96">
        <f t="shared" si="46"/>
        <v>15836103.149999999</v>
      </c>
      <c r="AH230" s="97">
        <v>0</v>
      </c>
      <c r="AI230" s="98">
        <f t="shared" si="47"/>
        <v>409731</v>
      </c>
      <c r="AJ230" s="99">
        <f t="shared" si="48"/>
        <v>15836103.149999999</v>
      </c>
      <c r="AK230" s="84" t="s">
        <v>71</v>
      </c>
      <c r="AL230" s="91">
        <v>0.1</v>
      </c>
      <c r="AM230" s="287">
        <f>PriceList[[#This Row],[ИТОГ Цена за кв.м, руб]]*(1+PriceList[[#This Row],[Максимальная скидка]])</f>
        <v>450704.10000000003</v>
      </c>
      <c r="AN230" s="287">
        <f>PriceList[[#This Row],[Цена за кв.м. в CRM]]*PriceList[[#This Row],[Площадь, кв.м]]</f>
        <v>17419713.465</v>
      </c>
      <c r="AO230" s="287">
        <v>6000</v>
      </c>
      <c r="AP230" s="335">
        <f>PriceList[[#This Row],[Цена за кв.м. в CRM]]+PriceList[[#This Row],[Бронь]]</f>
        <v>456704.10000000003</v>
      </c>
      <c r="AQ230" s="335">
        <f>PriceList[[#This Row],[Цена за кв.м. в сайт]]*PriceList[[#This Row],[Площадь, кв.м]]</f>
        <v>17651613.465</v>
      </c>
      <c r="AR230" s="84" t="str">
        <f t="shared" si="49"/>
        <v>С1-303</v>
      </c>
      <c r="AS230" s="88" t="str">
        <f t="shared" si="50"/>
        <v>Ст</v>
      </c>
      <c r="AT230" s="89">
        <f t="shared" si="51"/>
        <v>38.65</v>
      </c>
      <c r="AU230" s="99">
        <f>PriceList[[#This Row],[Цена за кв.м. в CRM]]</f>
        <v>450704.10000000003</v>
      </c>
      <c r="AV230" s="100" t="str">
        <f t="shared" si="52"/>
        <v>Резерв</v>
      </c>
      <c r="AW230" s="99"/>
      <c r="AX230" s="342"/>
      <c r="AZ230" s="353">
        <f>(PriceList[[#This Row],[Цена за кв.м. в сайт]])+$AZ$1</f>
        <v>457204.10000000003</v>
      </c>
      <c r="BA230" s="353">
        <f>AZ230*PriceList[[#This Row],[Площадь, кв.м]]</f>
        <v>17670938.465</v>
      </c>
      <c r="BB230" s="346">
        <f>BA230-PriceList[[#This Row],[Стоимость, руб для сбронированием]]</f>
        <v>19325</v>
      </c>
      <c r="BC230" s="14"/>
      <c r="BD230" s="345">
        <f t="shared" si="53"/>
        <v>457200</v>
      </c>
      <c r="BE230" s="353">
        <f>BD230*PriceList[[#This Row],[Площадь, кв.м]]</f>
        <v>17670780</v>
      </c>
      <c r="BF230" s="14"/>
      <c r="BG230" s="345">
        <f>BE230-$BG$1*PriceList[[#This Row],[Площадь, кв.м]]</f>
        <v>17438880</v>
      </c>
      <c r="BH230" s="353">
        <f t="shared" si="54"/>
        <v>231900</v>
      </c>
      <c r="BI230" s="345">
        <f>BG230/PriceList[[#This Row],[Площадь, кв.м]]</f>
        <v>451200</v>
      </c>
      <c r="BJ230" s="355">
        <f t="shared" si="55"/>
        <v>1.3297872340425532E-2</v>
      </c>
      <c r="BL230" s="345"/>
      <c r="BM230" s="353"/>
    </row>
    <row r="231" spans="1:65" ht="14.25" hidden="1" customHeight="1">
      <c r="A231" s="84">
        <v>304</v>
      </c>
      <c r="B231" s="84" t="s">
        <v>392</v>
      </c>
      <c r="C231" s="85">
        <v>304</v>
      </c>
      <c r="D231" s="85" t="s">
        <v>64</v>
      </c>
      <c r="E231" s="86">
        <v>11</v>
      </c>
      <c r="F231" s="84">
        <v>3</v>
      </c>
      <c r="G231" s="87">
        <v>61.08</v>
      </c>
      <c r="H231" s="88" t="s">
        <v>2</v>
      </c>
      <c r="I231" s="88" t="s">
        <v>19</v>
      </c>
      <c r="J231" s="89">
        <v>10.65</v>
      </c>
      <c r="K231" s="89">
        <f t="shared" si="42"/>
        <v>3.2</v>
      </c>
      <c r="L231" s="89">
        <f t="shared" si="43"/>
        <v>50.43</v>
      </c>
      <c r="M231" s="89">
        <f t="shared" si="44"/>
        <v>53.63</v>
      </c>
      <c r="N231" s="90" t="s">
        <v>82</v>
      </c>
      <c r="O231" s="90" t="s">
        <v>83</v>
      </c>
      <c r="P231" s="90" t="s">
        <v>67</v>
      </c>
      <c r="Q231" s="91" t="s">
        <v>68</v>
      </c>
      <c r="R231" s="92" t="s">
        <v>116</v>
      </c>
      <c r="S231" s="92" t="s">
        <v>116</v>
      </c>
      <c r="T231" s="93" t="s">
        <v>73</v>
      </c>
      <c r="U231" s="84">
        <v>13</v>
      </c>
      <c r="V231" s="94">
        <f>IFERROR(VLOOKUP(H231,'Коэфф для прайса 1 оч'!$A$3:$C$6,3,0),"")</f>
        <v>313920</v>
      </c>
      <c r="W231" s="91">
        <f>IFERROR(VLOOKUP(E231,'Коэфф для прайса 1 оч'!$A$10:$C$23,3,0),"")</f>
        <v>0.16</v>
      </c>
      <c r="X231" s="116">
        <f>IFERROR(VLOOKUP(N231,'Коэфф для прайса 1 оч'!$E$25:$F$30,2,0),"")</f>
        <v>-0.01</v>
      </c>
      <c r="Y231" s="116">
        <f>IFERROR(VLOOKUP(O231,'Коэфф для прайса 1 оч'!$E$32:$F$34,2,0),"")</f>
        <v>0.03</v>
      </c>
      <c r="Z231" s="116">
        <f>IFERROR(VLOOKUP(P231,'Коэфф для прайса 1 оч'!$E$36:$F$38,2,0),"")</f>
        <v>0.03</v>
      </c>
      <c r="AA231" s="116">
        <f>IFERROR(VLOOKUP(Q231,'Коэфф для прайса 1 оч'!$E$40:$F$43,2,0),"")</f>
        <v>5.0000000000000001E-3</v>
      </c>
      <c r="AB231" s="117">
        <f>IFERROR(VLOOKUP(R231,'Коэфф для прайса 1 оч'!$E$45:$F$59,2,0),"")</f>
        <v>7.0000000000000007E-2</v>
      </c>
      <c r="AC231" s="116">
        <f>IFERROR(VLOOKUP(T231,'Коэфф для прайса 1 оч'!$E$61:$F$67,2,0),"")</f>
        <v>0</v>
      </c>
      <c r="AD231" s="116">
        <f>IFERROR(VLOOKUP(U231,'Коэфф для прайса 1 оч'!$E$69:$F$82,2,0),"")</f>
        <v>1.2999999999999999E-2</v>
      </c>
      <c r="AE231" s="116">
        <f>IFERROR(VLOOKUP(PriceList[[#This Row],[Корпус]],'Коэфф для прайса 1 оч'!$I$10:$J$15,2,0),"")</f>
        <v>0</v>
      </c>
      <c r="AF231" s="95">
        <f t="shared" si="45"/>
        <v>407468.16</v>
      </c>
      <c r="AG231" s="96">
        <f t="shared" si="46"/>
        <v>24888155.212799996</v>
      </c>
      <c r="AH231" s="97">
        <v>0</v>
      </c>
      <c r="AI231" s="98">
        <f t="shared" si="47"/>
        <v>407468.16</v>
      </c>
      <c r="AJ231" s="99">
        <f t="shared" si="48"/>
        <v>24888155.212799996</v>
      </c>
      <c r="AK231" s="84" t="s">
        <v>71</v>
      </c>
      <c r="AL231" s="91">
        <v>0.1</v>
      </c>
      <c r="AM231" s="287">
        <f>PriceList[[#This Row],[ИТОГ Цена за кв.м, руб]]*(1+PriceList[[#This Row],[Максимальная скидка]])</f>
        <v>448214.97600000002</v>
      </c>
      <c r="AN231" s="287">
        <f>PriceList[[#This Row],[Цена за кв.м. в CRM]]*PriceList[[#This Row],[Площадь, кв.м]]</f>
        <v>27376970.734080002</v>
      </c>
      <c r="AO231" s="287">
        <v>6000</v>
      </c>
      <c r="AP231" s="335">
        <f>PriceList[[#This Row],[Цена за кв.м. в CRM]]+PriceList[[#This Row],[Бронь]]</f>
        <v>454214.97600000002</v>
      </c>
      <c r="AQ231" s="335">
        <f>PriceList[[#This Row],[Цена за кв.м. в сайт]]*PriceList[[#This Row],[Площадь, кв.м]]</f>
        <v>27743450.734080002</v>
      </c>
      <c r="AR231" s="84" t="str">
        <f t="shared" si="49"/>
        <v>С1-304</v>
      </c>
      <c r="AS231" s="88" t="str">
        <f t="shared" si="50"/>
        <v>1К</v>
      </c>
      <c r="AT231" s="89">
        <f t="shared" si="51"/>
        <v>61.08</v>
      </c>
      <c r="AU231" s="99">
        <f>PriceList[[#This Row],[Цена за кв.м. в CRM]]</f>
        <v>448214.97600000002</v>
      </c>
      <c r="AV231" s="100" t="str">
        <f t="shared" si="52"/>
        <v>Резерв</v>
      </c>
      <c r="AW231" s="99"/>
      <c r="AX231" s="342"/>
      <c r="AZ231" s="353">
        <f>(PriceList[[#This Row],[Цена за кв.м. в сайт]])+$AZ$1</f>
        <v>454714.97600000002</v>
      </c>
      <c r="BA231" s="353">
        <f>AZ231*PriceList[[#This Row],[Площадь, кв.м]]</f>
        <v>27773990.734080002</v>
      </c>
      <c r="BB231" s="346">
        <f>BA231-PriceList[[#This Row],[Стоимость, руб для сбронированием]]</f>
        <v>30540</v>
      </c>
      <c r="BC231" s="14"/>
      <c r="BD231" s="345">
        <f t="shared" si="53"/>
        <v>454700</v>
      </c>
      <c r="BE231" s="353">
        <f>BD231*PriceList[[#This Row],[Площадь, кв.м]]</f>
        <v>27773076</v>
      </c>
      <c r="BF231" s="14"/>
      <c r="BG231" s="345">
        <f>BE231-$BG$1*PriceList[[#This Row],[Площадь, кв.м]]</f>
        <v>27406596</v>
      </c>
      <c r="BH231" s="353">
        <f t="shared" si="54"/>
        <v>366480</v>
      </c>
      <c r="BI231" s="345">
        <f>BG231/PriceList[[#This Row],[Площадь, кв.м]]</f>
        <v>448700</v>
      </c>
      <c r="BJ231" s="355">
        <f t="shared" si="55"/>
        <v>1.337196344996657E-2</v>
      </c>
      <c r="BL231" s="345"/>
      <c r="BM231" s="353"/>
    </row>
    <row r="232" spans="1:65" ht="14.25" hidden="1" customHeight="1">
      <c r="A232" s="84">
        <v>305</v>
      </c>
      <c r="B232" s="84" t="s">
        <v>393</v>
      </c>
      <c r="C232" s="85">
        <v>305</v>
      </c>
      <c r="D232" s="85" t="s">
        <v>64</v>
      </c>
      <c r="E232" s="86">
        <v>11</v>
      </c>
      <c r="F232" s="84">
        <v>4</v>
      </c>
      <c r="G232" s="87">
        <v>41.14</v>
      </c>
      <c r="H232" s="88" t="s">
        <v>1</v>
      </c>
      <c r="I232" s="88" t="s">
        <v>1</v>
      </c>
      <c r="J232" s="89">
        <v>4.91</v>
      </c>
      <c r="K232" s="89">
        <f t="shared" si="42"/>
        <v>1.47</v>
      </c>
      <c r="L232" s="89">
        <f t="shared" si="43"/>
        <v>36.230000000000004</v>
      </c>
      <c r="M232" s="89">
        <f t="shared" si="44"/>
        <v>37.700000000000003</v>
      </c>
      <c r="N232" s="90" t="s">
        <v>82</v>
      </c>
      <c r="O232" s="90" t="s">
        <v>66</v>
      </c>
      <c r="P232" s="90" t="s">
        <v>67</v>
      </c>
      <c r="Q232" s="91" t="s">
        <v>68</v>
      </c>
      <c r="R232" s="92" t="s">
        <v>116</v>
      </c>
      <c r="S232" s="92" t="s">
        <v>116</v>
      </c>
      <c r="T232" s="93" t="s">
        <v>73</v>
      </c>
      <c r="U232" s="84">
        <v>13</v>
      </c>
      <c r="V232" s="94">
        <f>IFERROR(VLOOKUP(H232,'Коэфф для прайса 1 оч'!$A$3:$C$6,3,0),"")</f>
        <v>327000</v>
      </c>
      <c r="W232" s="91">
        <f>IFERROR(VLOOKUP(E232,'Коэфф для прайса 1 оч'!$A$10:$C$23,3,0),"")</f>
        <v>0.16</v>
      </c>
      <c r="X232" s="116">
        <f>IFERROR(VLOOKUP(N232,'Коэфф для прайса 1 оч'!$E$25:$F$30,2,0),"")</f>
        <v>-0.01</v>
      </c>
      <c r="Y232" s="116">
        <f>IFERROR(VLOOKUP(O232,'Коэфф для прайса 1 оч'!$E$32:$F$34,2,0),"")</f>
        <v>0</v>
      </c>
      <c r="Z232" s="116">
        <f>IFERROR(VLOOKUP(P232,'Коэфф для прайса 1 оч'!$E$36:$F$38,2,0),"")</f>
        <v>0.03</v>
      </c>
      <c r="AA232" s="116">
        <f>IFERROR(VLOOKUP(Q232,'Коэфф для прайса 1 оч'!$E$40:$F$43,2,0),"")</f>
        <v>5.0000000000000001E-3</v>
      </c>
      <c r="AB232" s="117">
        <f>IFERROR(VLOOKUP(R232,'Коэфф для прайса 1 оч'!$E$45:$F$59,2,0),"")</f>
        <v>7.0000000000000007E-2</v>
      </c>
      <c r="AC232" s="116">
        <f>IFERROR(VLOOKUP(T232,'Коэфф для прайса 1 оч'!$E$61:$F$67,2,0),"")</f>
        <v>0</v>
      </c>
      <c r="AD232" s="116">
        <f>IFERROR(VLOOKUP(U232,'Коэфф для прайса 1 оч'!$E$69:$F$82,2,0),"")</f>
        <v>1.2999999999999999E-2</v>
      </c>
      <c r="AE232" s="116">
        <f>IFERROR(VLOOKUP(PriceList[[#This Row],[Корпус]],'Коэфф для прайса 1 оч'!$I$10:$J$15,2,0),"")</f>
        <v>0</v>
      </c>
      <c r="AF232" s="95">
        <f t="shared" si="45"/>
        <v>414636</v>
      </c>
      <c r="AG232" s="96">
        <f t="shared" si="46"/>
        <v>17058125.039999999</v>
      </c>
      <c r="AH232" s="97">
        <v>0</v>
      </c>
      <c r="AI232" s="98">
        <f t="shared" si="47"/>
        <v>414636</v>
      </c>
      <c r="AJ232" s="99">
        <f t="shared" si="48"/>
        <v>17058125.039999999</v>
      </c>
      <c r="AK232" s="84" t="s">
        <v>71</v>
      </c>
      <c r="AL232" s="91">
        <v>0.1</v>
      </c>
      <c r="AM232" s="287">
        <f>PriceList[[#This Row],[ИТОГ Цена за кв.м, руб]]*(1+PriceList[[#This Row],[Максимальная скидка]])</f>
        <v>456099.60000000003</v>
      </c>
      <c r="AN232" s="287">
        <f>PriceList[[#This Row],[Цена за кв.м. в CRM]]*PriceList[[#This Row],[Площадь, кв.м]]</f>
        <v>18763937.544000003</v>
      </c>
      <c r="AO232" s="287">
        <v>6000</v>
      </c>
      <c r="AP232" s="335">
        <f>PriceList[[#This Row],[Цена за кв.м. в CRM]]+PriceList[[#This Row],[Бронь]]</f>
        <v>462099.60000000003</v>
      </c>
      <c r="AQ232" s="335">
        <f>PriceList[[#This Row],[Цена за кв.м. в сайт]]*PriceList[[#This Row],[Площадь, кв.м]]</f>
        <v>19010777.544000003</v>
      </c>
      <c r="AR232" s="84" t="str">
        <f t="shared" si="49"/>
        <v>С1-305</v>
      </c>
      <c r="AS232" s="88" t="str">
        <f t="shared" si="50"/>
        <v>Ст</v>
      </c>
      <c r="AT232" s="89">
        <f t="shared" si="51"/>
        <v>41.14</v>
      </c>
      <c r="AU232" s="99">
        <f>PriceList[[#This Row],[Цена за кв.м. в CRM]]</f>
        <v>456099.60000000003</v>
      </c>
      <c r="AV232" s="100" t="str">
        <f t="shared" si="52"/>
        <v>Резерв</v>
      </c>
      <c r="AW232" s="99"/>
      <c r="AX232" s="342"/>
      <c r="AZ232" s="353">
        <f>(PriceList[[#This Row],[Цена за кв.м. в сайт]])+$AZ$1</f>
        <v>462599.60000000003</v>
      </c>
      <c r="BA232" s="353">
        <f>AZ232*PriceList[[#This Row],[Площадь, кв.м]]</f>
        <v>19031347.544000003</v>
      </c>
      <c r="BB232" s="346">
        <f>BA232-PriceList[[#This Row],[Стоимость, руб для сбронированием]]</f>
        <v>20570</v>
      </c>
      <c r="BC232" s="14"/>
      <c r="BD232" s="345">
        <f t="shared" si="53"/>
        <v>462600</v>
      </c>
      <c r="BE232" s="353">
        <f>BD232*PriceList[[#This Row],[Площадь, кв.м]]</f>
        <v>19031364</v>
      </c>
      <c r="BF232" s="14"/>
      <c r="BG232" s="345">
        <f>BE232-$BG$1*PriceList[[#This Row],[Площадь, кв.м]]</f>
        <v>18784524</v>
      </c>
      <c r="BH232" s="353">
        <f t="shared" si="54"/>
        <v>246840</v>
      </c>
      <c r="BI232" s="345">
        <f>BG232/PriceList[[#This Row],[Площадь, кв.м]]</f>
        <v>456600</v>
      </c>
      <c r="BJ232" s="355">
        <f t="shared" si="55"/>
        <v>1.3140604467805518E-2</v>
      </c>
      <c r="BL232" s="345"/>
      <c r="BM232" s="353"/>
    </row>
    <row r="233" spans="1:65" ht="14.25" hidden="1" customHeight="1">
      <c r="A233" s="84">
        <v>306</v>
      </c>
      <c r="B233" s="84" t="s">
        <v>394</v>
      </c>
      <c r="C233" s="85">
        <v>306</v>
      </c>
      <c r="D233" s="85" t="s">
        <v>64</v>
      </c>
      <c r="E233" s="86">
        <v>11</v>
      </c>
      <c r="F233" s="84">
        <v>5</v>
      </c>
      <c r="G233" s="87">
        <v>55.7</v>
      </c>
      <c r="H233" s="88" t="s">
        <v>2</v>
      </c>
      <c r="I233" s="88" t="s">
        <v>19</v>
      </c>
      <c r="J233" s="89">
        <v>17.13</v>
      </c>
      <c r="K233" s="89">
        <f t="shared" si="42"/>
        <v>5.14</v>
      </c>
      <c r="L233" s="89">
        <f t="shared" si="43"/>
        <v>38.570000000000007</v>
      </c>
      <c r="M233" s="89">
        <f t="shared" si="44"/>
        <v>43.710000000000008</v>
      </c>
      <c r="N233" s="90" t="s">
        <v>65</v>
      </c>
      <c r="O233" s="90" t="s">
        <v>66</v>
      </c>
      <c r="P233" s="90" t="s">
        <v>115</v>
      </c>
      <c r="Q233" s="91" t="s">
        <v>68</v>
      </c>
      <c r="R233" s="92" t="s">
        <v>116</v>
      </c>
      <c r="S233" s="92" t="s">
        <v>116</v>
      </c>
      <c r="T233" s="93" t="s">
        <v>73</v>
      </c>
      <c r="U233" s="84">
        <v>13</v>
      </c>
      <c r="V233" s="94">
        <f>IFERROR(VLOOKUP(H233,'Коэфф для прайса 1 оч'!$A$3:$C$6,3,0),"")</f>
        <v>313920</v>
      </c>
      <c r="W233" s="91">
        <f>IFERROR(VLOOKUP(E233,'Коэфф для прайса 1 оч'!$A$10:$C$23,3,0),"")</f>
        <v>0.16</v>
      </c>
      <c r="X233" s="116">
        <f>IFERROR(VLOOKUP(N233,'Коэфф для прайса 1 оч'!$E$25:$F$30,2,0),"")</f>
        <v>0.04</v>
      </c>
      <c r="Y233" s="116">
        <f>IFERROR(VLOOKUP(O233,'Коэфф для прайса 1 оч'!$E$32:$F$34,2,0),"")</f>
        <v>0</v>
      </c>
      <c r="Z233" s="116">
        <f>IFERROR(VLOOKUP(P233,'Коэфф для прайса 1 оч'!$E$36:$F$38,2,0),"")</f>
        <v>0</v>
      </c>
      <c r="AA233" s="116">
        <f>IFERROR(VLOOKUP(Q233,'Коэфф для прайса 1 оч'!$E$40:$F$43,2,0),"")</f>
        <v>5.0000000000000001E-3</v>
      </c>
      <c r="AB233" s="117">
        <f>IFERROR(VLOOKUP(R233,'Коэфф для прайса 1 оч'!$E$45:$F$59,2,0),"")</f>
        <v>7.0000000000000007E-2</v>
      </c>
      <c r="AC233" s="116">
        <f>IFERROR(VLOOKUP(T233,'Коэфф для прайса 1 оч'!$E$61:$F$67,2,0),"")</f>
        <v>0</v>
      </c>
      <c r="AD233" s="116">
        <f>IFERROR(VLOOKUP(U233,'Коэфф для прайса 1 оч'!$E$69:$F$82,2,0),"")</f>
        <v>1.2999999999999999E-2</v>
      </c>
      <c r="AE233" s="116">
        <f>IFERROR(VLOOKUP(PriceList[[#This Row],[Корпус]],'Коэфф для прайса 1 оч'!$I$10:$J$15,2,0),"")</f>
        <v>0</v>
      </c>
      <c r="AF233" s="95">
        <f t="shared" si="45"/>
        <v>404328.96000000002</v>
      </c>
      <c r="AG233" s="96">
        <f t="shared" si="46"/>
        <v>22521123.072000001</v>
      </c>
      <c r="AH233" s="97">
        <v>0</v>
      </c>
      <c r="AI233" s="98">
        <f t="shared" si="47"/>
        <v>404328.96000000002</v>
      </c>
      <c r="AJ233" s="99">
        <f t="shared" si="48"/>
        <v>22521123.072000001</v>
      </c>
      <c r="AK233" s="84" t="s">
        <v>71</v>
      </c>
      <c r="AL233" s="91">
        <v>0.1</v>
      </c>
      <c r="AM233" s="287">
        <f>PriceList[[#This Row],[ИТОГ Цена за кв.м, руб]]*(1+PriceList[[#This Row],[Максимальная скидка]])</f>
        <v>444761.85600000009</v>
      </c>
      <c r="AN233" s="287">
        <f>PriceList[[#This Row],[Цена за кв.м. в CRM]]*PriceList[[#This Row],[Площадь, кв.м]]</f>
        <v>24773235.379200008</v>
      </c>
      <c r="AO233" s="287">
        <v>6000</v>
      </c>
      <c r="AP233" s="335">
        <f>PriceList[[#This Row],[Цена за кв.м. в CRM]]+PriceList[[#This Row],[Бронь]]</f>
        <v>450761.85600000009</v>
      </c>
      <c r="AQ233" s="335">
        <f>PriceList[[#This Row],[Цена за кв.м. в сайт]]*PriceList[[#This Row],[Площадь, кв.м]]</f>
        <v>25107435.379200008</v>
      </c>
      <c r="AR233" s="84" t="str">
        <f t="shared" si="49"/>
        <v>С1-306</v>
      </c>
      <c r="AS233" s="88" t="str">
        <f t="shared" si="50"/>
        <v>1К</v>
      </c>
      <c r="AT233" s="89">
        <f t="shared" si="51"/>
        <v>55.7</v>
      </c>
      <c r="AU233" s="99">
        <f>PriceList[[#This Row],[Цена за кв.м. в CRM]]</f>
        <v>444761.85600000009</v>
      </c>
      <c r="AV233" s="100" t="str">
        <f t="shared" si="52"/>
        <v>Резерв</v>
      </c>
      <c r="AW233" s="99"/>
      <c r="AX233" s="342"/>
      <c r="AZ233" s="353">
        <f>(PriceList[[#This Row],[Цена за кв.м. в сайт]])+$AZ$1</f>
        <v>451261.85600000009</v>
      </c>
      <c r="BA233" s="353">
        <f>AZ233*PriceList[[#This Row],[Площадь, кв.м]]</f>
        <v>25135285.379200008</v>
      </c>
      <c r="BB233" s="346">
        <f>BA233-PriceList[[#This Row],[Стоимость, руб для сбронированием]]</f>
        <v>27850</v>
      </c>
      <c r="BC233" s="14"/>
      <c r="BD233" s="345">
        <f t="shared" si="53"/>
        <v>451300</v>
      </c>
      <c r="BE233" s="353">
        <f>BD233*PriceList[[#This Row],[Площадь, кв.м]]</f>
        <v>25137410</v>
      </c>
      <c r="BF233" s="14"/>
      <c r="BG233" s="345">
        <f>BE233-$BG$1*PriceList[[#This Row],[Площадь, кв.м]]</f>
        <v>24803210</v>
      </c>
      <c r="BH233" s="353">
        <f t="shared" si="54"/>
        <v>334200</v>
      </c>
      <c r="BI233" s="345">
        <f>BG233/PriceList[[#This Row],[Площадь, кв.м]]</f>
        <v>445300</v>
      </c>
      <c r="BJ233" s="355">
        <f t="shared" si="55"/>
        <v>1.3474062429822591E-2</v>
      </c>
      <c r="BL233" s="345"/>
      <c r="BM233" s="353"/>
    </row>
    <row r="234" spans="1:65" ht="14.25" hidden="1" customHeight="1">
      <c r="A234" s="84">
        <v>307</v>
      </c>
      <c r="B234" s="84" t="s">
        <v>395</v>
      </c>
      <c r="C234" s="85">
        <v>307</v>
      </c>
      <c r="D234" s="85" t="s">
        <v>64</v>
      </c>
      <c r="E234" s="86">
        <v>11</v>
      </c>
      <c r="F234" s="84">
        <v>6</v>
      </c>
      <c r="G234" s="87">
        <v>32.159999999999997</v>
      </c>
      <c r="H234" s="88" t="s">
        <v>1</v>
      </c>
      <c r="I234" s="88" t="s">
        <v>1</v>
      </c>
      <c r="J234" s="89">
        <v>7.17</v>
      </c>
      <c r="K234" s="89">
        <f t="shared" si="42"/>
        <v>2.15</v>
      </c>
      <c r="L234" s="89">
        <f t="shared" si="43"/>
        <v>24.989999999999995</v>
      </c>
      <c r="M234" s="89">
        <f t="shared" si="44"/>
        <v>27.139999999999993</v>
      </c>
      <c r="N234" s="90" t="s">
        <v>65</v>
      </c>
      <c r="O234" s="90" t="s">
        <v>66</v>
      </c>
      <c r="P234" s="90" t="s">
        <v>67</v>
      </c>
      <c r="Q234" s="91" t="s">
        <v>68</v>
      </c>
      <c r="R234" s="92" t="s">
        <v>116</v>
      </c>
      <c r="S234" s="92" t="s">
        <v>116</v>
      </c>
      <c r="T234" s="93" t="s">
        <v>159</v>
      </c>
      <c r="U234" s="84">
        <v>13</v>
      </c>
      <c r="V234" s="94">
        <f>IFERROR(VLOOKUP(H234,'Коэфф для прайса 1 оч'!$A$3:$C$6,3,0),"")</f>
        <v>327000</v>
      </c>
      <c r="W234" s="91">
        <f>IFERROR(VLOOKUP(E234,'Коэфф для прайса 1 оч'!$A$10:$C$23,3,0),"")</f>
        <v>0.16</v>
      </c>
      <c r="X234" s="116">
        <f>IFERROR(VLOOKUP(N234,'Коэфф для прайса 1 оч'!$E$25:$F$30,2,0),"")</f>
        <v>0.04</v>
      </c>
      <c r="Y234" s="116">
        <f>IFERROR(VLOOKUP(O234,'Коэфф для прайса 1 оч'!$E$32:$F$34,2,0),"")</f>
        <v>0</v>
      </c>
      <c r="Z234" s="116">
        <f>IFERROR(VLOOKUP(P234,'Коэфф для прайса 1 оч'!$E$36:$F$38,2,0),"")</f>
        <v>0.03</v>
      </c>
      <c r="AA234" s="116">
        <f>IFERROR(VLOOKUP(Q234,'Коэфф для прайса 1 оч'!$E$40:$F$43,2,0),"")</f>
        <v>5.0000000000000001E-3</v>
      </c>
      <c r="AB234" s="117">
        <f>IFERROR(VLOOKUP(R234,'Коэфф для прайса 1 оч'!$E$45:$F$59,2,0),"")</f>
        <v>7.0000000000000007E-2</v>
      </c>
      <c r="AC234" s="116">
        <f>IFERROR(VLOOKUP(T234,'Коэфф для прайса 1 оч'!$E$61:$F$67,2,0),"")</f>
        <v>-0.01</v>
      </c>
      <c r="AD234" s="116">
        <f>IFERROR(VLOOKUP(U234,'Коэфф для прайса 1 оч'!$E$69:$F$82,2,0),"")</f>
        <v>1.2999999999999999E-2</v>
      </c>
      <c r="AE234" s="116">
        <f>IFERROR(VLOOKUP(PriceList[[#This Row],[Корпус]],'Коэфф для прайса 1 оч'!$I$10:$J$15,2,0),"")</f>
        <v>0</v>
      </c>
      <c r="AF234" s="95">
        <f t="shared" si="45"/>
        <v>427716</v>
      </c>
      <c r="AG234" s="96">
        <f t="shared" si="46"/>
        <v>13755346.559999999</v>
      </c>
      <c r="AH234" s="97">
        <v>0</v>
      </c>
      <c r="AI234" s="98">
        <f t="shared" si="47"/>
        <v>427716</v>
      </c>
      <c r="AJ234" s="99">
        <f t="shared" si="48"/>
        <v>13755346.559999999</v>
      </c>
      <c r="AK234" s="84" t="s">
        <v>101</v>
      </c>
      <c r="AL234" s="91">
        <v>0.1</v>
      </c>
      <c r="AM234" s="287">
        <f>PriceList[[#This Row],[ИТОГ Цена за кв.м, руб]]*(1+PriceList[[#This Row],[Максимальная скидка]])</f>
        <v>470487.60000000003</v>
      </c>
      <c r="AN234" s="287">
        <f>PriceList[[#This Row],[Цена за кв.м. в CRM]]*PriceList[[#This Row],[Площадь, кв.м]]</f>
        <v>15130881.216</v>
      </c>
      <c r="AO234" s="287">
        <v>6000</v>
      </c>
      <c r="AP234" s="335">
        <f>PriceList[[#This Row],[Цена за кв.м. в CRM]]+PriceList[[#This Row],[Бронь]]</f>
        <v>476487.60000000003</v>
      </c>
      <c r="AQ234" s="335">
        <f>PriceList[[#This Row],[Цена за кв.м. в сайт]]*PriceList[[#This Row],[Площадь, кв.м]]</f>
        <v>15323841.216</v>
      </c>
      <c r="AR234" s="84" t="str">
        <f t="shared" si="49"/>
        <v>С1-307</v>
      </c>
      <c r="AS234" s="88" t="str">
        <f t="shared" si="50"/>
        <v>Ст</v>
      </c>
      <c r="AT234" s="89">
        <f t="shared" si="51"/>
        <v>32.159999999999997</v>
      </c>
      <c r="AU234" s="99">
        <f>PriceList[[#This Row],[Цена за кв.м. в CRM]]</f>
        <v>470487.60000000003</v>
      </c>
      <c r="AV234" s="100" t="str">
        <f t="shared" si="52"/>
        <v>Свободно</v>
      </c>
      <c r="AW234" s="99"/>
      <c r="AX234" s="342"/>
      <c r="AZ234" s="353">
        <f>(PriceList[[#This Row],[Цена за кв.м. в сайт]])+$AZ$1</f>
        <v>476987.60000000003</v>
      </c>
      <c r="BA234" s="353">
        <f>AZ234*PriceList[[#This Row],[Площадь, кв.м]]</f>
        <v>15339921.216</v>
      </c>
      <c r="BB234" s="346">
        <f>BA234-PriceList[[#This Row],[Стоимость, руб для сбронированием]]</f>
        <v>16080</v>
      </c>
      <c r="BC234" s="14"/>
      <c r="BD234" s="345">
        <f t="shared" si="53"/>
        <v>477000</v>
      </c>
      <c r="BE234" s="353">
        <f>BD234*PriceList[[#This Row],[Площадь, кв.м]]</f>
        <v>15340319.999999998</v>
      </c>
      <c r="BF234" s="14"/>
      <c r="BG234" s="345">
        <f>BE234-$BG$1*PriceList[[#This Row],[Площадь, кв.м]]</f>
        <v>15147359.999999998</v>
      </c>
      <c r="BH234" s="353">
        <f t="shared" si="54"/>
        <v>192960</v>
      </c>
      <c r="BI234" s="345">
        <f>BG234/PriceList[[#This Row],[Площадь, кв.м]]</f>
        <v>471000</v>
      </c>
      <c r="BJ234" s="355">
        <f t="shared" si="55"/>
        <v>1.2738853503184716E-2</v>
      </c>
      <c r="BL234" s="345"/>
      <c r="BM234" s="353"/>
    </row>
    <row r="235" spans="1:65" ht="14.25" hidden="1" customHeight="1">
      <c r="A235" s="84">
        <v>308</v>
      </c>
      <c r="B235" s="84" t="s">
        <v>396</v>
      </c>
      <c r="C235" s="85">
        <v>308</v>
      </c>
      <c r="D235" s="85" t="s">
        <v>64</v>
      </c>
      <c r="E235" s="86">
        <v>11</v>
      </c>
      <c r="F235" s="84">
        <v>7</v>
      </c>
      <c r="G235" s="87">
        <v>31.04</v>
      </c>
      <c r="H235" s="88" t="s">
        <v>1</v>
      </c>
      <c r="I235" s="88" t="s">
        <v>1</v>
      </c>
      <c r="J235" s="89">
        <v>6.06</v>
      </c>
      <c r="K235" s="89">
        <f t="shared" si="42"/>
        <v>1.82</v>
      </c>
      <c r="L235" s="89">
        <f t="shared" si="43"/>
        <v>24.98</v>
      </c>
      <c r="M235" s="89">
        <f t="shared" si="44"/>
        <v>26.8</v>
      </c>
      <c r="N235" s="90" t="s">
        <v>65</v>
      </c>
      <c r="O235" s="90" t="s">
        <v>66</v>
      </c>
      <c r="P235" s="90" t="s">
        <v>67</v>
      </c>
      <c r="Q235" s="91" t="s">
        <v>68</v>
      </c>
      <c r="R235" s="92" t="s">
        <v>116</v>
      </c>
      <c r="S235" s="92" t="s">
        <v>116</v>
      </c>
      <c r="T235" s="93" t="s">
        <v>159</v>
      </c>
      <c r="U235" s="84">
        <v>13</v>
      </c>
      <c r="V235" s="94">
        <f>IFERROR(VLOOKUP(H235,'Коэфф для прайса 1 оч'!$A$3:$C$6,3,0),"")</f>
        <v>327000</v>
      </c>
      <c r="W235" s="91">
        <f>IFERROR(VLOOKUP(E235,'Коэфф для прайса 1 оч'!$A$10:$C$23,3,0),"")</f>
        <v>0.16</v>
      </c>
      <c r="X235" s="116">
        <f>IFERROR(VLOOKUP(N235,'Коэфф для прайса 1 оч'!$E$25:$F$30,2,0),"")</f>
        <v>0.04</v>
      </c>
      <c r="Y235" s="116">
        <f>IFERROR(VLOOKUP(O235,'Коэфф для прайса 1 оч'!$E$32:$F$34,2,0),"")</f>
        <v>0</v>
      </c>
      <c r="Z235" s="116">
        <f>IFERROR(VLOOKUP(P235,'Коэфф для прайса 1 оч'!$E$36:$F$38,2,0),"")</f>
        <v>0.03</v>
      </c>
      <c r="AA235" s="116">
        <f>IFERROR(VLOOKUP(Q235,'Коэфф для прайса 1 оч'!$E$40:$F$43,2,0),"")</f>
        <v>5.0000000000000001E-3</v>
      </c>
      <c r="AB235" s="117">
        <f>IFERROR(VLOOKUP(R235,'Коэфф для прайса 1 оч'!$E$45:$F$59,2,0),"")</f>
        <v>7.0000000000000007E-2</v>
      </c>
      <c r="AC235" s="116">
        <f>IFERROR(VLOOKUP(T235,'Коэфф для прайса 1 оч'!$E$61:$F$67,2,0),"")</f>
        <v>-0.01</v>
      </c>
      <c r="AD235" s="116">
        <f>IFERROR(VLOOKUP(U235,'Коэфф для прайса 1 оч'!$E$69:$F$82,2,0),"")</f>
        <v>1.2999999999999999E-2</v>
      </c>
      <c r="AE235" s="116">
        <f>IFERROR(VLOOKUP(PriceList[[#This Row],[Корпус]],'Коэфф для прайса 1 оч'!$I$10:$J$15,2,0),"")</f>
        <v>0</v>
      </c>
      <c r="AF235" s="95">
        <f t="shared" si="45"/>
        <v>427716</v>
      </c>
      <c r="AG235" s="96">
        <f t="shared" si="46"/>
        <v>13276304.639999999</v>
      </c>
      <c r="AH235" s="97">
        <v>0</v>
      </c>
      <c r="AI235" s="98">
        <f t="shared" si="47"/>
        <v>427716</v>
      </c>
      <c r="AJ235" s="99">
        <f t="shared" si="48"/>
        <v>13276304.639999999</v>
      </c>
      <c r="AK235" s="84" t="s">
        <v>101</v>
      </c>
      <c r="AL235" s="91">
        <v>0.1</v>
      </c>
      <c r="AM235" s="287">
        <f>PriceList[[#This Row],[ИТОГ Цена за кв.м, руб]]*(1+PriceList[[#This Row],[Максимальная скидка]])</f>
        <v>470487.60000000003</v>
      </c>
      <c r="AN235" s="287">
        <f>PriceList[[#This Row],[Цена за кв.м. в CRM]]*PriceList[[#This Row],[Площадь, кв.м]]</f>
        <v>14603935.104</v>
      </c>
      <c r="AO235" s="287">
        <v>6000</v>
      </c>
      <c r="AP235" s="335">
        <f>PriceList[[#This Row],[Цена за кв.м. в CRM]]+PriceList[[#This Row],[Бронь]]</f>
        <v>476487.60000000003</v>
      </c>
      <c r="AQ235" s="335">
        <f>PriceList[[#This Row],[Цена за кв.м. в сайт]]*PriceList[[#This Row],[Площадь, кв.м]]</f>
        <v>14790175.104</v>
      </c>
      <c r="AR235" s="84" t="str">
        <f t="shared" si="49"/>
        <v>С1-308</v>
      </c>
      <c r="AS235" s="88" t="str">
        <f t="shared" si="50"/>
        <v>Ст</v>
      </c>
      <c r="AT235" s="89">
        <f t="shared" si="51"/>
        <v>31.04</v>
      </c>
      <c r="AU235" s="99">
        <f>PriceList[[#This Row],[Цена за кв.м. в CRM]]</f>
        <v>470487.60000000003</v>
      </c>
      <c r="AV235" s="100" t="str">
        <f t="shared" si="52"/>
        <v>Свободно</v>
      </c>
      <c r="AW235" s="99"/>
      <c r="AX235" s="342"/>
      <c r="AZ235" s="353">
        <f>(PriceList[[#This Row],[Цена за кв.м. в сайт]])+$AZ$1</f>
        <v>476987.60000000003</v>
      </c>
      <c r="BA235" s="353">
        <f>AZ235*PriceList[[#This Row],[Площадь, кв.м]]</f>
        <v>14805695.104</v>
      </c>
      <c r="BB235" s="346">
        <f>BA235-PriceList[[#This Row],[Стоимость, руб для сбронированием]]</f>
        <v>15520</v>
      </c>
      <c r="BC235" s="14"/>
      <c r="BD235" s="345">
        <f t="shared" si="53"/>
        <v>477000</v>
      </c>
      <c r="BE235" s="353">
        <f>BD235*PriceList[[#This Row],[Площадь, кв.м]]</f>
        <v>14806080</v>
      </c>
      <c r="BF235" s="14"/>
      <c r="BG235" s="345">
        <f>BE235-$BG$1*PriceList[[#This Row],[Площадь, кв.м]]</f>
        <v>14619840</v>
      </c>
      <c r="BH235" s="353">
        <f t="shared" si="54"/>
        <v>186240</v>
      </c>
      <c r="BI235" s="345">
        <f>BG235/PriceList[[#This Row],[Площадь, кв.м]]</f>
        <v>471000</v>
      </c>
      <c r="BJ235" s="355">
        <f t="shared" si="55"/>
        <v>1.2738853503184714E-2</v>
      </c>
      <c r="BL235" s="345"/>
      <c r="BM235" s="353"/>
    </row>
    <row r="236" spans="1:65" ht="14.25" hidden="1" customHeight="1">
      <c r="A236" s="84">
        <v>309</v>
      </c>
      <c r="B236" s="84" t="s">
        <v>397</v>
      </c>
      <c r="C236" s="85">
        <v>309</v>
      </c>
      <c r="D236" s="85" t="s">
        <v>64</v>
      </c>
      <c r="E236" s="86">
        <v>11</v>
      </c>
      <c r="F236" s="84">
        <v>8</v>
      </c>
      <c r="G236" s="87">
        <v>29.95</v>
      </c>
      <c r="H236" s="88" t="s">
        <v>1</v>
      </c>
      <c r="I236" s="88" t="s">
        <v>1</v>
      </c>
      <c r="J236" s="89">
        <v>4.96</v>
      </c>
      <c r="K236" s="89">
        <f t="shared" si="42"/>
        <v>1.49</v>
      </c>
      <c r="L236" s="89">
        <f t="shared" si="43"/>
        <v>24.99</v>
      </c>
      <c r="M236" s="89">
        <f t="shared" si="44"/>
        <v>26.479999999999997</v>
      </c>
      <c r="N236" s="90" t="s">
        <v>65</v>
      </c>
      <c r="O236" s="90" t="s">
        <v>66</v>
      </c>
      <c r="P236" s="90" t="s">
        <v>67</v>
      </c>
      <c r="Q236" s="91" t="s">
        <v>68</v>
      </c>
      <c r="R236" s="92" t="s">
        <v>116</v>
      </c>
      <c r="S236" s="92" t="s">
        <v>116</v>
      </c>
      <c r="T236" s="93" t="s">
        <v>73</v>
      </c>
      <c r="U236" s="84">
        <v>13</v>
      </c>
      <c r="V236" s="94">
        <f>IFERROR(VLOOKUP(H236,'Коэфф для прайса 1 оч'!$A$3:$C$6,3,0),"")</f>
        <v>327000</v>
      </c>
      <c r="W236" s="91">
        <f>IFERROR(VLOOKUP(E236,'Коэфф для прайса 1 оч'!$A$10:$C$23,3,0),"")</f>
        <v>0.16</v>
      </c>
      <c r="X236" s="116">
        <f>IFERROR(VLOOKUP(N236,'Коэфф для прайса 1 оч'!$E$25:$F$30,2,0),"")</f>
        <v>0.04</v>
      </c>
      <c r="Y236" s="116">
        <f>IFERROR(VLOOKUP(O236,'Коэфф для прайса 1 оч'!$E$32:$F$34,2,0),"")</f>
        <v>0</v>
      </c>
      <c r="Z236" s="116">
        <f>IFERROR(VLOOKUP(P236,'Коэфф для прайса 1 оч'!$E$36:$F$38,2,0),"")</f>
        <v>0.03</v>
      </c>
      <c r="AA236" s="116">
        <f>IFERROR(VLOOKUP(Q236,'Коэфф для прайса 1 оч'!$E$40:$F$43,2,0),"")</f>
        <v>5.0000000000000001E-3</v>
      </c>
      <c r="AB236" s="117">
        <f>IFERROR(VLOOKUP(R236,'Коэфф для прайса 1 оч'!$E$45:$F$59,2,0),"")</f>
        <v>7.0000000000000007E-2</v>
      </c>
      <c r="AC236" s="116">
        <f>IFERROR(VLOOKUP(T236,'Коэфф для прайса 1 оч'!$E$61:$F$67,2,0),"")</f>
        <v>0</v>
      </c>
      <c r="AD236" s="116">
        <f>IFERROR(VLOOKUP(U236,'Коэфф для прайса 1 оч'!$E$69:$F$82,2,0),"")</f>
        <v>1.2999999999999999E-2</v>
      </c>
      <c r="AE236" s="116">
        <f>IFERROR(VLOOKUP(PriceList[[#This Row],[Корпус]],'Коэфф для прайса 1 оч'!$I$10:$J$15,2,0),"")</f>
        <v>0</v>
      </c>
      <c r="AF236" s="95">
        <f t="shared" si="45"/>
        <v>430986</v>
      </c>
      <c r="AG236" s="96">
        <f t="shared" si="46"/>
        <v>12908030.699999999</v>
      </c>
      <c r="AH236" s="97">
        <v>0</v>
      </c>
      <c r="AI236" s="98">
        <f t="shared" si="47"/>
        <v>430986</v>
      </c>
      <c r="AJ236" s="99">
        <f t="shared" si="48"/>
        <v>12908030.699999999</v>
      </c>
      <c r="AK236" s="84" t="s">
        <v>71</v>
      </c>
      <c r="AL236" s="91">
        <v>0.1</v>
      </c>
      <c r="AM236" s="287">
        <f>PriceList[[#This Row],[ИТОГ Цена за кв.м, руб]]*(1+PriceList[[#This Row],[Максимальная скидка]])</f>
        <v>474084.60000000003</v>
      </c>
      <c r="AN236" s="287">
        <f>PriceList[[#This Row],[Цена за кв.м. в CRM]]*PriceList[[#This Row],[Площадь, кв.м]]</f>
        <v>14198833.770000001</v>
      </c>
      <c r="AO236" s="287">
        <v>6000</v>
      </c>
      <c r="AP236" s="335">
        <f>PriceList[[#This Row],[Цена за кв.м. в CRM]]+PriceList[[#This Row],[Бронь]]</f>
        <v>480084.60000000003</v>
      </c>
      <c r="AQ236" s="335">
        <f>PriceList[[#This Row],[Цена за кв.м. в сайт]]*PriceList[[#This Row],[Площадь, кв.м]]</f>
        <v>14378533.770000001</v>
      </c>
      <c r="AR236" s="84" t="str">
        <f t="shared" si="49"/>
        <v>С1-309</v>
      </c>
      <c r="AS236" s="88" t="str">
        <f t="shared" si="50"/>
        <v>Ст</v>
      </c>
      <c r="AT236" s="89">
        <f t="shared" si="51"/>
        <v>29.95</v>
      </c>
      <c r="AU236" s="99">
        <f>PriceList[[#This Row],[Цена за кв.м. в CRM]]</f>
        <v>474084.60000000003</v>
      </c>
      <c r="AV236" s="100" t="str">
        <f t="shared" si="52"/>
        <v>Резерв</v>
      </c>
      <c r="AW236" s="99"/>
      <c r="AX236" s="342"/>
      <c r="AZ236" s="353">
        <f>(PriceList[[#This Row],[Цена за кв.м. в сайт]])+$AZ$1</f>
        <v>480584.60000000003</v>
      </c>
      <c r="BA236" s="353">
        <f>AZ236*PriceList[[#This Row],[Площадь, кв.м]]</f>
        <v>14393508.770000001</v>
      </c>
      <c r="BB236" s="346">
        <f>BA236-PriceList[[#This Row],[Стоимость, руб для сбронированием]]</f>
        <v>14975</v>
      </c>
      <c r="BC236" s="14"/>
      <c r="BD236" s="345">
        <f t="shared" si="53"/>
        <v>480600</v>
      </c>
      <c r="BE236" s="353">
        <f>BD236*PriceList[[#This Row],[Площадь, кв.м]]</f>
        <v>14393970</v>
      </c>
      <c r="BF236" s="14"/>
      <c r="BG236" s="345">
        <f>BE236-$BG$1*PriceList[[#This Row],[Площадь, кв.м]]</f>
        <v>14214270</v>
      </c>
      <c r="BH236" s="353">
        <f t="shared" si="54"/>
        <v>179700</v>
      </c>
      <c r="BI236" s="345">
        <f>BG236/PriceList[[#This Row],[Площадь, кв.м]]</f>
        <v>474600</v>
      </c>
      <c r="BJ236" s="355">
        <f t="shared" si="55"/>
        <v>1.2642225031605562E-2</v>
      </c>
      <c r="BL236" s="345"/>
      <c r="BM236" s="353"/>
    </row>
    <row r="237" spans="1:65" ht="14.25" hidden="1" customHeight="1">
      <c r="A237" s="84">
        <v>31</v>
      </c>
      <c r="B237" s="84" t="s">
        <v>113</v>
      </c>
      <c r="C237" s="85">
        <v>31</v>
      </c>
      <c r="D237" s="85" t="s">
        <v>64</v>
      </c>
      <c r="E237" s="86">
        <v>2</v>
      </c>
      <c r="F237" s="84">
        <v>18</v>
      </c>
      <c r="G237" s="87">
        <v>43.95</v>
      </c>
      <c r="H237" s="88" t="s">
        <v>1</v>
      </c>
      <c r="I237" s="88" t="s">
        <v>1</v>
      </c>
      <c r="J237" s="89">
        <v>7.72</v>
      </c>
      <c r="K237" s="89">
        <f t="shared" si="42"/>
        <v>2.3199999999999998</v>
      </c>
      <c r="L237" s="89">
        <f t="shared" si="43"/>
        <v>36.230000000000004</v>
      </c>
      <c r="M237" s="89">
        <f t="shared" si="44"/>
        <v>38.550000000000004</v>
      </c>
      <c r="N237" s="90" t="s">
        <v>82</v>
      </c>
      <c r="O237" s="90" t="s">
        <v>66</v>
      </c>
      <c r="P237" s="90" t="s">
        <v>67</v>
      </c>
      <c r="Q237" s="91" t="s">
        <v>68</v>
      </c>
      <c r="R237" s="92" t="s">
        <v>103</v>
      </c>
      <c r="S237" s="92" t="s">
        <v>1291</v>
      </c>
      <c r="T237" s="93" t="s">
        <v>104</v>
      </c>
      <c r="U237" s="84">
        <v>40</v>
      </c>
      <c r="V237" s="94">
        <f>IFERROR(VLOOKUP(H237,'Коэфф для прайса 1 оч'!$A$3:$C$6,3,0),"")</f>
        <v>327000</v>
      </c>
      <c r="W237" s="91">
        <f>IFERROR(VLOOKUP(E237,'Коэфф для прайса 1 оч'!$A$10:$C$23,3,0),"")</f>
        <v>-1.4999999999999999E-2</v>
      </c>
      <c r="X237" s="116">
        <f>IFERROR(VLOOKUP(N237,'Коэфф для прайса 1 оч'!$E$25:$F$30,2,0),"")</f>
        <v>-0.01</v>
      </c>
      <c r="Y237" s="116">
        <f>IFERROR(VLOOKUP(O237,'Коэфф для прайса 1 оч'!$E$32:$F$34,2,0),"")</f>
        <v>0</v>
      </c>
      <c r="Z237" s="116">
        <f>IFERROR(VLOOKUP(P237,'Коэфф для прайса 1 оч'!$E$36:$F$38,2,0),"")</f>
        <v>0.03</v>
      </c>
      <c r="AA237" s="116">
        <f>IFERROR(VLOOKUP(Q237,'Коэфф для прайса 1 оч'!$E$40:$F$43,2,0),"")</f>
        <v>5.0000000000000001E-3</v>
      </c>
      <c r="AB237" s="117">
        <f>IFERROR(VLOOKUP(R237,'Коэфф для прайса 1 оч'!$E$45:$F$59,2,0),"")</f>
        <v>-0.02</v>
      </c>
      <c r="AC237" s="116">
        <f>IFERROR(VLOOKUP(T237,'Коэфф для прайса 1 оч'!$E$61:$F$67,2,0),"")</f>
        <v>-0.02</v>
      </c>
      <c r="AD237" s="116">
        <f>IFERROR(VLOOKUP(U237,'Коэфф для прайса 1 оч'!$E$69:$F$82,2,0),"")</f>
        <v>-1.4E-2</v>
      </c>
      <c r="AE237" s="116">
        <f>IFERROR(VLOOKUP(PriceList[[#This Row],[Корпус]],'Коэфф для прайса 1 оч'!$I$10:$J$15,2,0),"")</f>
        <v>0</v>
      </c>
      <c r="AF237" s="95">
        <f t="shared" si="45"/>
        <v>312612</v>
      </c>
      <c r="AG237" s="96">
        <f t="shared" si="46"/>
        <v>13739297.4</v>
      </c>
      <c r="AH237" s="97">
        <v>0</v>
      </c>
      <c r="AI237" s="98">
        <f t="shared" si="47"/>
        <v>312612</v>
      </c>
      <c r="AJ237" s="99">
        <f t="shared" si="48"/>
        <v>13739297.4</v>
      </c>
      <c r="AK237" s="84" t="s">
        <v>71</v>
      </c>
      <c r="AL237" s="91">
        <v>0.1</v>
      </c>
      <c r="AM237" s="287">
        <f>PriceList[[#This Row],[ИТОГ Цена за кв.м, руб]]*(1+PriceList[[#This Row],[Максимальная скидка]])</f>
        <v>343873.2</v>
      </c>
      <c r="AN237" s="287">
        <f>PriceList[[#This Row],[Цена за кв.м. в CRM]]*PriceList[[#This Row],[Площадь, кв.м]]</f>
        <v>15113227.140000001</v>
      </c>
      <c r="AO237" s="287">
        <v>6000</v>
      </c>
      <c r="AP237" s="335">
        <f>PriceList[[#This Row],[Цена за кв.м. в CRM]]+PriceList[[#This Row],[Бронь]]</f>
        <v>349873.2</v>
      </c>
      <c r="AQ237" s="335">
        <f>PriceList[[#This Row],[Цена за кв.м. в сайт]]*PriceList[[#This Row],[Площадь, кв.м]]</f>
        <v>15376927.140000001</v>
      </c>
      <c r="AR237" s="84" t="str">
        <f t="shared" si="49"/>
        <v>С1-31</v>
      </c>
      <c r="AS237" s="88" t="str">
        <f t="shared" si="50"/>
        <v>Ст</v>
      </c>
      <c r="AT237" s="89">
        <f t="shared" si="51"/>
        <v>43.95</v>
      </c>
      <c r="AU237" s="99">
        <f>PriceList[[#This Row],[Цена за кв.м. в CRM]]</f>
        <v>343873.2</v>
      </c>
      <c r="AV237" s="100" t="str">
        <f t="shared" si="52"/>
        <v>Резерв</v>
      </c>
      <c r="AW237" s="99"/>
      <c r="AX237" s="342"/>
      <c r="AZ237" s="353">
        <f>(PriceList[[#This Row],[Цена за кв.м. в сайт]])+$AZ$1</f>
        <v>350373.2</v>
      </c>
      <c r="BA237" s="353">
        <f>AZ237*PriceList[[#This Row],[Площадь, кв.м]]</f>
        <v>15398902.140000001</v>
      </c>
      <c r="BB237" s="346">
        <f>BA237-PriceList[[#This Row],[Стоимость, руб для сбронированием]]</f>
        <v>21975</v>
      </c>
      <c r="BC237" s="14"/>
      <c r="BD237" s="345">
        <f t="shared" si="53"/>
        <v>350400</v>
      </c>
      <c r="BE237" s="353">
        <f>BD237*PriceList[[#This Row],[Площадь, кв.м]]</f>
        <v>15400080.000000002</v>
      </c>
      <c r="BF237" s="14"/>
      <c r="BG237" s="345">
        <f>BE237-$BG$1*PriceList[[#This Row],[Площадь, кв.м]]</f>
        <v>15136380.000000002</v>
      </c>
      <c r="BH237" s="353">
        <f t="shared" si="54"/>
        <v>263700</v>
      </c>
      <c r="BI237" s="345">
        <f>BG237/PriceList[[#This Row],[Площадь, кв.м]]</f>
        <v>344400</v>
      </c>
      <c r="BJ237" s="355">
        <f t="shared" si="55"/>
        <v>1.7421602787456445E-2</v>
      </c>
      <c r="BL237" s="345"/>
      <c r="BM237" s="353"/>
    </row>
    <row r="238" spans="1:65" ht="14.25" hidden="1" customHeight="1">
      <c r="A238" s="84">
        <v>310</v>
      </c>
      <c r="B238" s="84" t="s">
        <v>398</v>
      </c>
      <c r="C238" s="85">
        <v>310</v>
      </c>
      <c r="D238" s="85" t="s">
        <v>64</v>
      </c>
      <c r="E238" s="86">
        <v>11</v>
      </c>
      <c r="F238" s="84">
        <v>9</v>
      </c>
      <c r="G238" s="87">
        <v>28.84</v>
      </c>
      <c r="H238" s="88" t="s">
        <v>1</v>
      </c>
      <c r="I238" s="88" t="s">
        <v>1</v>
      </c>
      <c r="J238" s="89">
        <v>3.86</v>
      </c>
      <c r="K238" s="89">
        <f t="shared" si="42"/>
        <v>1.1599999999999999</v>
      </c>
      <c r="L238" s="89">
        <f t="shared" si="43"/>
        <v>24.98</v>
      </c>
      <c r="M238" s="89">
        <f t="shared" si="44"/>
        <v>26.14</v>
      </c>
      <c r="N238" s="90" t="s">
        <v>65</v>
      </c>
      <c r="O238" s="90" t="s">
        <v>66</v>
      </c>
      <c r="P238" s="90" t="s">
        <v>67</v>
      </c>
      <c r="Q238" s="91" t="s">
        <v>68</v>
      </c>
      <c r="R238" s="92" t="s">
        <v>116</v>
      </c>
      <c r="S238" s="92" t="s">
        <v>116</v>
      </c>
      <c r="T238" s="93" t="s">
        <v>73</v>
      </c>
      <c r="U238" s="84">
        <v>13</v>
      </c>
      <c r="V238" s="94">
        <f>IFERROR(VLOOKUP(H238,'Коэфф для прайса 1 оч'!$A$3:$C$6,3,0),"")</f>
        <v>327000</v>
      </c>
      <c r="W238" s="91">
        <f>IFERROR(VLOOKUP(E238,'Коэфф для прайса 1 оч'!$A$10:$C$23,3,0),"")</f>
        <v>0.16</v>
      </c>
      <c r="X238" s="116">
        <f>IFERROR(VLOOKUP(N238,'Коэфф для прайса 1 оч'!$E$25:$F$30,2,0),"")</f>
        <v>0.04</v>
      </c>
      <c r="Y238" s="116">
        <f>IFERROR(VLOOKUP(O238,'Коэфф для прайса 1 оч'!$E$32:$F$34,2,0),"")</f>
        <v>0</v>
      </c>
      <c r="Z238" s="116">
        <f>IFERROR(VLOOKUP(P238,'Коэфф для прайса 1 оч'!$E$36:$F$38,2,0),"")</f>
        <v>0.03</v>
      </c>
      <c r="AA238" s="116">
        <f>IFERROR(VLOOKUP(Q238,'Коэфф для прайса 1 оч'!$E$40:$F$43,2,0),"")</f>
        <v>5.0000000000000001E-3</v>
      </c>
      <c r="AB238" s="117">
        <f>IFERROR(VLOOKUP(R238,'Коэфф для прайса 1 оч'!$E$45:$F$59,2,0),"")</f>
        <v>7.0000000000000007E-2</v>
      </c>
      <c r="AC238" s="116">
        <f>IFERROR(VLOOKUP(T238,'Коэфф для прайса 1 оч'!$E$61:$F$67,2,0),"")</f>
        <v>0</v>
      </c>
      <c r="AD238" s="116">
        <f>IFERROR(VLOOKUP(U238,'Коэфф для прайса 1 оч'!$E$69:$F$82,2,0),"")</f>
        <v>1.2999999999999999E-2</v>
      </c>
      <c r="AE238" s="116">
        <f>IFERROR(VLOOKUP(PriceList[[#This Row],[Корпус]],'Коэфф для прайса 1 оч'!$I$10:$J$15,2,0),"")</f>
        <v>0</v>
      </c>
      <c r="AF238" s="95">
        <f t="shared" si="45"/>
        <v>430986</v>
      </c>
      <c r="AG238" s="96">
        <f t="shared" si="46"/>
        <v>12429636.24</v>
      </c>
      <c r="AH238" s="97">
        <v>0</v>
      </c>
      <c r="AI238" s="98">
        <f t="shared" si="47"/>
        <v>430986</v>
      </c>
      <c r="AJ238" s="99">
        <f t="shared" si="48"/>
        <v>12429636.24</v>
      </c>
      <c r="AK238" s="84" t="s">
        <v>71</v>
      </c>
      <c r="AL238" s="91">
        <v>0.1</v>
      </c>
      <c r="AM238" s="287">
        <f>PriceList[[#This Row],[ИТОГ Цена за кв.м, руб]]*(1+PriceList[[#This Row],[Максимальная скидка]])</f>
        <v>474084.60000000003</v>
      </c>
      <c r="AN238" s="287">
        <f>PriceList[[#This Row],[Цена за кв.м. в CRM]]*PriceList[[#This Row],[Площадь, кв.м]]</f>
        <v>13672599.864</v>
      </c>
      <c r="AO238" s="287">
        <v>6000</v>
      </c>
      <c r="AP238" s="335">
        <f>PriceList[[#This Row],[Цена за кв.м. в CRM]]+PriceList[[#This Row],[Бронь]]</f>
        <v>480084.60000000003</v>
      </c>
      <c r="AQ238" s="335">
        <f>PriceList[[#This Row],[Цена за кв.м. в сайт]]*PriceList[[#This Row],[Площадь, кв.м]]</f>
        <v>13845639.864</v>
      </c>
      <c r="AR238" s="84" t="str">
        <f t="shared" si="49"/>
        <v>С1-310</v>
      </c>
      <c r="AS238" s="88" t="str">
        <f t="shared" si="50"/>
        <v>Ст</v>
      </c>
      <c r="AT238" s="89">
        <f t="shared" si="51"/>
        <v>28.84</v>
      </c>
      <c r="AU238" s="99">
        <f>PriceList[[#This Row],[Цена за кв.м. в CRM]]</f>
        <v>474084.60000000003</v>
      </c>
      <c r="AV238" s="100" t="str">
        <f t="shared" si="52"/>
        <v>Резерв</v>
      </c>
      <c r="AW238" s="99"/>
      <c r="AX238" s="342"/>
      <c r="AZ238" s="353">
        <f>(PriceList[[#This Row],[Цена за кв.м. в сайт]])+$AZ$1</f>
        <v>480584.60000000003</v>
      </c>
      <c r="BA238" s="353">
        <f>AZ238*PriceList[[#This Row],[Площадь, кв.м]]</f>
        <v>13860059.864</v>
      </c>
      <c r="BB238" s="346">
        <f>BA238-PriceList[[#This Row],[Стоимость, руб для сбронированием]]</f>
        <v>14420</v>
      </c>
      <c r="BC238" s="14"/>
      <c r="BD238" s="345">
        <f t="shared" si="53"/>
        <v>480600</v>
      </c>
      <c r="BE238" s="353">
        <f>BD238*PriceList[[#This Row],[Площадь, кв.м]]</f>
        <v>13860504</v>
      </c>
      <c r="BF238" s="14"/>
      <c r="BG238" s="345">
        <f>BE238-$BG$1*PriceList[[#This Row],[Площадь, кв.м]]</f>
        <v>13687464</v>
      </c>
      <c r="BH238" s="353">
        <f t="shared" si="54"/>
        <v>173040</v>
      </c>
      <c r="BI238" s="345">
        <f>BG238/PriceList[[#This Row],[Площадь, кв.м]]</f>
        <v>474600</v>
      </c>
      <c r="BJ238" s="355">
        <f t="shared" si="55"/>
        <v>1.2642225031605562E-2</v>
      </c>
      <c r="BL238" s="345"/>
      <c r="BM238" s="353"/>
    </row>
    <row r="239" spans="1:65" ht="14.25" hidden="1" customHeight="1">
      <c r="A239" s="84">
        <v>311</v>
      </c>
      <c r="B239" s="84" t="s">
        <v>399</v>
      </c>
      <c r="C239" s="85">
        <v>311</v>
      </c>
      <c r="D239" s="85" t="s">
        <v>64</v>
      </c>
      <c r="E239" s="86">
        <v>11</v>
      </c>
      <c r="F239" s="84">
        <v>10</v>
      </c>
      <c r="G239" s="87">
        <v>54.71</v>
      </c>
      <c r="H239" s="88" t="s">
        <v>2</v>
      </c>
      <c r="I239" s="88" t="s">
        <v>19</v>
      </c>
      <c r="J239" s="89">
        <v>4.2699999999999996</v>
      </c>
      <c r="K239" s="89">
        <f t="shared" si="42"/>
        <v>1.28</v>
      </c>
      <c r="L239" s="89">
        <f t="shared" si="43"/>
        <v>50.44</v>
      </c>
      <c r="M239" s="89">
        <f t="shared" si="44"/>
        <v>51.72</v>
      </c>
      <c r="N239" s="90" t="s">
        <v>82</v>
      </c>
      <c r="O239" s="90" t="s">
        <v>83</v>
      </c>
      <c r="P239" s="90" t="s">
        <v>67</v>
      </c>
      <c r="Q239" s="91" t="s">
        <v>68</v>
      </c>
      <c r="R239" s="92" t="s">
        <v>116</v>
      </c>
      <c r="S239" s="92" t="s">
        <v>116</v>
      </c>
      <c r="T239" s="93" t="s">
        <v>73</v>
      </c>
      <c r="U239" s="84">
        <v>13</v>
      </c>
      <c r="V239" s="94">
        <f>IFERROR(VLOOKUP(H239,'Коэфф для прайса 1 оч'!$A$3:$C$6,3,0),"")</f>
        <v>313920</v>
      </c>
      <c r="W239" s="91">
        <f>IFERROR(VLOOKUP(E239,'Коэфф для прайса 1 оч'!$A$10:$C$23,3,0),"")</f>
        <v>0.16</v>
      </c>
      <c r="X239" s="116">
        <f>IFERROR(VLOOKUP(N239,'Коэфф для прайса 1 оч'!$E$25:$F$30,2,0),"")</f>
        <v>-0.01</v>
      </c>
      <c r="Y239" s="116">
        <f>IFERROR(VLOOKUP(O239,'Коэфф для прайса 1 оч'!$E$32:$F$34,2,0),"")</f>
        <v>0.03</v>
      </c>
      <c r="Z239" s="116">
        <f>IFERROR(VLOOKUP(P239,'Коэфф для прайса 1 оч'!$E$36:$F$38,2,0),"")</f>
        <v>0.03</v>
      </c>
      <c r="AA239" s="116">
        <f>IFERROR(VLOOKUP(Q239,'Коэфф для прайса 1 оч'!$E$40:$F$43,2,0),"")</f>
        <v>5.0000000000000001E-3</v>
      </c>
      <c r="AB239" s="117">
        <f>IFERROR(VLOOKUP(R239,'Коэфф для прайса 1 оч'!$E$45:$F$59,2,0),"")</f>
        <v>7.0000000000000007E-2</v>
      </c>
      <c r="AC239" s="116">
        <f>IFERROR(VLOOKUP(T239,'Коэфф для прайса 1 оч'!$E$61:$F$67,2,0),"")</f>
        <v>0</v>
      </c>
      <c r="AD239" s="116">
        <f>IFERROR(VLOOKUP(U239,'Коэфф для прайса 1 оч'!$E$69:$F$82,2,0),"")</f>
        <v>1.2999999999999999E-2</v>
      </c>
      <c r="AE239" s="116">
        <f>IFERROR(VLOOKUP(PriceList[[#This Row],[Корпус]],'Коэфф для прайса 1 оч'!$I$10:$J$15,2,0),"")</f>
        <v>0</v>
      </c>
      <c r="AF239" s="95">
        <f t="shared" si="45"/>
        <v>407468.16</v>
      </c>
      <c r="AG239" s="96">
        <f t="shared" si="46"/>
        <v>22292583.033599999</v>
      </c>
      <c r="AH239" s="97">
        <v>0</v>
      </c>
      <c r="AI239" s="98">
        <f t="shared" si="47"/>
        <v>407468.16</v>
      </c>
      <c r="AJ239" s="99">
        <f t="shared" si="48"/>
        <v>22292583.033599999</v>
      </c>
      <c r="AK239" s="84" t="s">
        <v>1250</v>
      </c>
      <c r="AL239" s="91">
        <v>0.1</v>
      </c>
      <c r="AM239" s="287">
        <f>PriceList[[#This Row],[ИТОГ Цена за кв.м, руб]]*(1+PriceList[[#This Row],[Максимальная скидка]])</f>
        <v>448214.97600000002</v>
      </c>
      <c r="AN239" s="287">
        <f>PriceList[[#This Row],[Цена за кв.м. в CRM]]*PriceList[[#This Row],[Площадь, кв.м]]</f>
        <v>24521841.336960003</v>
      </c>
      <c r="AO239" s="287">
        <v>6000</v>
      </c>
      <c r="AP239" s="335">
        <f>PriceList[[#This Row],[Цена за кв.м. в CRM]]+PriceList[[#This Row],[Бронь]]</f>
        <v>454214.97600000002</v>
      </c>
      <c r="AQ239" s="335">
        <f>PriceList[[#This Row],[Цена за кв.м. в сайт]]*PriceList[[#This Row],[Площадь, кв.м]]</f>
        <v>24850101.336960003</v>
      </c>
      <c r="AR239" s="84" t="str">
        <f t="shared" si="49"/>
        <v>С1-311</v>
      </c>
      <c r="AS239" s="88" t="str">
        <f t="shared" si="50"/>
        <v>1К</v>
      </c>
      <c r="AT239" s="89">
        <f t="shared" si="51"/>
        <v>54.71</v>
      </c>
      <c r="AU239" s="99">
        <f>PriceList[[#This Row],[Цена за кв.м. в CRM]]</f>
        <v>448214.97600000002</v>
      </c>
      <c r="AV239" s="100" t="str">
        <f t="shared" si="52"/>
        <v>Продано</v>
      </c>
      <c r="AW239" s="99"/>
      <c r="AX239" s="342"/>
      <c r="AZ239" s="353">
        <f>(PriceList[[#This Row],[Цена за кв.м. в сайт]])+$AZ$1</f>
        <v>454714.97600000002</v>
      </c>
      <c r="BA239" s="353">
        <f>AZ239*PriceList[[#This Row],[Площадь, кв.м]]</f>
        <v>24877456.336960003</v>
      </c>
      <c r="BB239" s="346">
        <f>BA239-PriceList[[#This Row],[Стоимость, руб для сбронированием]]</f>
        <v>27355</v>
      </c>
      <c r="BC239" s="14"/>
      <c r="BD239" s="345">
        <f t="shared" si="53"/>
        <v>454700</v>
      </c>
      <c r="BE239" s="353">
        <f>BD239*PriceList[[#This Row],[Площадь, кв.м]]</f>
        <v>24876637</v>
      </c>
      <c r="BF239" s="14"/>
      <c r="BG239" s="345">
        <f>BE239-$BG$1*PriceList[[#This Row],[Площадь, кв.м]]</f>
        <v>24548377</v>
      </c>
      <c r="BH239" s="353">
        <f t="shared" si="54"/>
        <v>328260</v>
      </c>
      <c r="BI239" s="345">
        <f>BG239/PriceList[[#This Row],[Площадь, кв.м]]</f>
        <v>448700</v>
      </c>
      <c r="BJ239" s="355">
        <f t="shared" si="55"/>
        <v>1.337196344996657E-2</v>
      </c>
      <c r="BL239" s="345"/>
      <c r="BM239" s="353"/>
    </row>
    <row r="240" spans="1:65" ht="14.25" hidden="1" customHeight="1">
      <c r="A240" s="84">
        <v>312</v>
      </c>
      <c r="B240" s="84" t="s">
        <v>400</v>
      </c>
      <c r="C240" s="85">
        <v>312</v>
      </c>
      <c r="D240" s="85" t="s">
        <v>64</v>
      </c>
      <c r="E240" s="86">
        <v>11</v>
      </c>
      <c r="F240" s="84">
        <v>11</v>
      </c>
      <c r="G240" s="87">
        <v>37.549999999999997</v>
      </c>
      <c r="H240" s="88" t="s">
        <v>1</v>
      </c>
      <c r="I240" s="88" t="s">
        <v>1</v>
      </c>
      <c r="J240" s="89">
        <v>6.04</v>
      </c>
      <c r="K240" s="89">
        <f t="shared" si="42"/>
        <v>1.81</v>
      </c>
      <c r="L240" s="89">
        <f t="shared" si="43"/>
        <v>31.509999999999998</v>
      </c>
      <c r="M240" s="89">
        <f t="shared" si="44"/>
        <v>33.32</v>
      </c>
      <c r="N240" s="90" t="s">
        <v>76</v>
      </c>
      <c r="O240" s="90" t="s">
        <v>83</v>
      </c>
      <c r="P240" s="90" t="s">
        <v>67</v>
      </c>
      <c r="Q240" s="91" t="s">
        <v>68</v>
      </c>
      <c r="R240" s="92" t="s">
        <v>215</v>
      </c>
      <c r="S240" s="92" t="s">
        <v>493</v>
      </c>
      <c r="T240" s="93" t="s">
        <v>73</v>
      </c>
      <c r="U240" s="84">
        <v>13</v>
      </c>
      <c r="V240" s="94">
        <f>IFERROR(VLOOKUP(H240,'Коэфф для прайса 1 оч'!$A$3:$C$6,3,0),"")</f>
        <v>327000</v>
      </c>
      <c r="W240" s="91">
        <f>IFERROR(VLOOKUP(E240,'Коэфф для прайса 1 оч'!$A$10:$C$23,3,0),"")</f>
        <v>0.16</v>
      </c>
      <c r="X240" s="116">
        <f>IFERROR(VLOOKUP(N240,'Коэфф для прайса 1 оч'!$E$25:$F$30,2,0),"")</f>
        <v>0</v>
      </c>
      <c r="Y240" s="116">
        <f>IFERROR(VLOOKUP(O240,'Коэфф для прайса 1 оч'!$E$32:$F$34,2,0),"")</f>
        <v>0.03</v>
      </c>
      <c r="Z240" s="116">
        <f>IFERROR(VLOOKUP(P240,'Коэфф для прайса 1 оч'!$E$36:$F$38,2,0),"")</f>
        <v>0.03</v>
      </c>
      <c r="AA240" s="116">
        <f>IFERROR(VLOOKUP(Q240,'Коэфф для прайса 1 оч'!$E$40:$F$43,2,0),"")</f>
        <v>5.0000000000000001E-3</v>
      </c>
      <c r="AB240" s="117">
        <f>IFERROR(VLOOKUP(R240,'Коэфф для прайса 1 оч'!$E$45:$F$59,2,0),"")</f>
        <v>1.4999999999999999E-2</v>
      </c>
      <c r="AC240" s="116">
        <f>IFERROR(VLOOKUP(T240,'Коэфф для прайса 1 оч'!$E$61:$F$67,2,0),"")</f>
        <v>0</v>
      </c>
      <c r="AD240" s="116">
        <f>IFERROR(VLOOKUP(U240,'Коэфф для прайса 1 оч'!$E$69:$F$82,2,0),"")</f>
        <v>1.2999999999999999E-2</v>
      </c>
      <c r="AE240" s="116">
        <f>IFERROR(VLOOKUP(PriceList[[#This Row],[Корпус]],'Коэфф для прайса 1 оч'!$I$10:$J$15,2,0),"")</f>
        <v>0</v>
      </c>
      <c r="AF240" s="95">
        <f t="shared" si="45"/>
        <v>409731</v>
      </c>
      <c r="AG240" s="96">
        <f t="shared" si="46"/>
        <v>15385399.049999999</v>
      </c>
      <c r="AH240" s="97">
        <v>0</v>
      </c>
      <c r="AI240" s="98">
        <f t="shared" si="47"/>
        <v>409731</v>
      </c>
      <c r="AJ240" s="99">
        <f t="shared" si="48"/>
        <v>15385399.049999999</v>
      </c>
      <c r="AK240" s="84" t="s">
        <v>71</v>
      </c>
      <c r="AL240" s="91">
        <v>0.1</v>
      </c>
      <c r="AM240" s="287">
        <f>PriceList[[#This Row],[ИТОГ Цена за кв.м, руб]]*(1+PriceList[[#This Row],[Максимальная скидка]])</f>
        <v>450704.10000000003</v>
      </c>
      <c r="AN240" s="287">
        <f>PriceList[[#This Row],[Цена за кв.м. в CRM]]*PriceList[[#This Row],[Площадь, кв.м]]</f>
        <v>16923938.954999998</v>
      </c>
      <c r="AO240" s="287">
        <v>6000</v>
      </c>
      <c r="AP240" s="335">
        <f>PriceList[[#This Row],[Цена за кв.м. в CRM]]+PriceList[[#This Row],[Бронь]]</f>
        <v>456704.10000000003</v>
      </c>
      <c r="AQ240" s="335">
        <f>PriceList[[#This Row],[Цена за кв.м. в сайт]]*PriceList[[#This Row],[Площадь, кв.м]]</f>
        <v>17149238.954999998</v>
      </c>
      <c r="AR240" s="84" t="str">
        <f t="shared" si="49"/>
        <v>С1-312</v>
      </c>
      <c r="AS240" s="88" t="str">
        <f t="shared" si="50"/>
        <v>Ст</v>
      </c>
      <c r="AT240" s="89">
        <f t="shared" si="51"/>
        <v>37.549999999999997</v>
      </c>
      <c r="AU240" s="99">
        <f>PriceList[[#This Row],[Цена за кв.м. в CRM]]</f>
        <v>450704.10000000003</v>
      </c>
      <c r="AV240" s="100" t="str">
        <f t="shared" si="52"/>
        <v>Резерв</v>
      </c>
      <c r="AW240" s="99"/>
      <c r="AX240" s="342"/>
      <c r="AZ240" s="353">
        <f>(PriceList[[#This Row],[Цена за кв.м. в сайт]])+$AZ$1</f>
        <v>457204.10000000003</v>
      </c>
      <c r="BA240" s="353">
        <f>AZ240*PriceList[[#This Row],[Площадь, кв.м]]</f>
        <v>17168013.954999998</v>
      </c>
      <c r="BB240" s="346">
        <f>BA240-PriceList[[#This Row],[Стоимость, руб для сбронированием]]</f>
        <v>18775</v>
      </c>
      <c r="BC240" s="14"/>
      <c r="BD240" s="345">
        <f t="shared" si="53"/>
        <v>457200</v>
      </c>
      <c r="BE240" s="353">
        <f>BD240*PriceList[[#This Row],[Площадь, кв.м]]</f>
        <v>17167860</v>
      </c>
      <c r="BF240" s="14"/>
      <c r="BG240" s="345">
        <f>BE240-$BG$1*PriceList[[#This Row],[Площадь, кв.м]]</f>
        <v>16942560</v>
      </c>
      <c r="BH240" s="353">
        <f t="shared" si="54"/>
        <v>225300</v>
      </c>
      <c r="BI240" s="345">
        <f>BG240/PriceList[[#This Row],[Площадь, кв.м]]</f>
        <v>451200.00000000006</v>
      </c>
      <c r="BJ240" s="355">
        <f t="shared" si="55"/>
        <v>1.3297872340425532E-2</v>
      </c>
      <c r="BL240" s="345"/>
      <c r="BM240" s="353"/>
    </row>
    <row r="241" spans="1:65" ht="14.25" hidden="1" customHeight="1">
      <c r="A241" s="84">
        <v>313</v>
      </c>
      <c r="B241" s="84" t="s">
        <v>401</v>
      </c>
      <c r="C241" s="85">
        <v>313</v>
      </c>
      <c r="D241" s="85" t="s">
        <v>64</v>
      </c>
      <c r="E241" s="86">
        <v>11</v>
      </c>
      <c r="F241" s="84">
        <v>12</v>
      </c>
      <c r="G241" s="87">
        <v>30.78</v>
      </c>
      <c r="H241" s="88" t="s">
        <v>1</v>
      </c>
      <c r="I241" s="88" t="s">
        <v>1</v>
      </c>
      <c r="J241" s="89">
        <v>6.04</v>
      </c>
      <c r="K241" s="89">
        <f t="shared" si="42"/>
        <v>1.81</v>
      </c>
      <c r="L241" s="89">
        <f t="shared" si="43"/>
        <v>24.740000000000002</v>
      </c>
      <c r="M241" s="89">
        <f t="shared" si="44"/>
        <v>26.55</v>
      </c>
      <c r="N241" s="90" t="s">
        <v>65</v>
      </c>
      <c r="O241" s="90" t="s">
        <v>66</v>
      </c>
      <c r="P241" s="90" t="s">
        <v>67</v>
      </c>
      <c r="Q241" s="91" t="s">
        <v>68</v>
      </c>
      <c r="R241" s="92" t="s">
        <v>215</v>
      </c>
      <c r="S241" s="92" t="s">
        <v>493</v>
      </c>
      <c r="T241" s="93" t="s">
        <v>73</v>
      </c>
      <c r="U241" s="84">
        <v>13</v>
      </c>
      <c r="V241" s="94">
        <f>IFERROR(VLOOKUP(H241,'Коэфф для прайса 1 оч'!$A$3:$C$6,3,0),"")</f>
        <v>327000</v>
      </c>
      <c r="W241" s="91">
        <f>IFERROR(VLOOKUP(E241,'Коэфф для прайса 1 оч'!$A$10:$C$23,3,0),"")</f>
        <v>0.16</v>
      </c>
      <c r="X241" s="116">
        <f>IFERROR(VLOOKUP(N241,'Коэфф для прайса 1 оч'!$E$25:$F$30,2,0),"")</f>
        <v>0.04</v>
      </c>
      <c r="Y241" s="116">
        <f>IFERROR(VLOOKUP(O241,'Коэфф для прайса 1 оч'!$E$32:$F$34,2,0),"")</f>
        <v>0</v>
      </c>
      <c r="Z241" s="116">
        <f>IFERROR(VLOOKUP(P241,'Коэфф для прайса 1 оч'!$E$36:$F$38,2,0),"")</f>
        <v>0.03</v>
      </c>
      <c r="AA241" s="116">
        <f>IFERROR(VLOOKUP(Q241,'Коэфф для прайса 1 оч'!$E$40:$F$43,2,0),"")</f>
        <v>5.0000000000000001E-3</v>
      </c>
      <c r="AB241" s="117">
        <f>IFERROR(VLOOKUP(R241,'Коэфф для прайса 1 оч'!$E$45:$F$59,2,0),"")</f>
        <v>1.4999999999999999E-2</v>
      </c>
      <c r="AC241" s="116">
        <f>IFERROR(VLOOKUP(T241,'Коэфф для прайса 1 оч'!$E$61:$F$67,2,0),"")</f>
        <v>0</v>
      </c>
      <c r="AD241" s="116">
        <f>IFERROR(VLOOKUP(U241,'Коэфф для прайса 1 оч'!$E$69:$F$82,2,0),"")</f>
        <v>1.2999999999999999E-2</v>
      </c>
      <c r="AE241" s="116">
        <f>IFERROR(VLOOKUP(PriceList[[#This Row],[Корпус]],'Коэфф для прайса 1 оч'!$I$10:$J$15,2,0),"")</f>
        <v>0</v>
      </c>
      <c r="AF241" s="95">
        <f t="shared" si="45"/>
        <v>413001</v>
      </c>
      <c r="AG241" s="96">
        <f t="shared" si="46"/>
        <v>12712170.780000001</v>
      </c>
      <c r="AH241" s="97">
        <v>0</v>
      </c>
      <c r="AI241" s="98">
        <f t="shared" si="47"/>
        <v>413001</v>
      </c>
      <c r="AJ241" s="99">
        <f t="shared" si="48"/>
        <v>12712170.780000001</v>
      </c>
      <c r="AK241" s="84" t="s">
        <v>71</v>
      </c>
      <c r="AL241" s="91">
        <v>0.1</v>
      </c>
      <c r="AM241" s="287">
        <f>PriceList[[#This Row],[ИТОГ Цена за кв.м, руб]]*(1+PriceList[[#This Row],[Максимальная скидка]])</f>
        <v>454301.10000000003</v>
      </c>
      <c r="AN241" s="287">
        <f>PriceList[[#This Row],[Цена за кв.м. в CRM]]*PriceList[[#This Row],[Площадь, кв.м]]</f>
        <v>13983387.858000001</v>
      </c>
      <c r="AO241" s="287">
        <v>6000</v>
      </c>
      <c r="AP241" s="335">
        <f>PriceList[[#This Row],[Цена за кв.м. в CRM]]+PriceList[[#This Row],[Бронь]]</f>
        <v>460301.10000000003</v>
      </c>
      <c r="AQ241" s="335">
        <f>PriceList[[#This Row],[Цена за кв.м. в сайт]]*PriceList[[#This Row],[Площадь, кв.м]]</f>
        <v>14168067.858000001</v>
      </c>
      <c r="AR241" s="84" t="str">
        <f t="shared" si="49"/>
        <v>С1-313</v>
      </c>
      <c r="AS241" s="88" t="str">
        <f t="shared" si="50"/>
        <v>Ст</v>
      </c>
      <c r="AT241" s="89">
        <f t="shared" si="51"/>
        <v>30.78</v>
      </c>
      <c r="AU241" s="99">
        <f>PriceList[[#This Row],[Цена за кв.м. в CRM]]</f>
        <v>454301.10000000003</v>
      </c>
      <c r="AV241" s="100" t="str">
        <f t="shared" si="52"/>
        <v>Резерв</v>
      </c>
      <c r="AW241" s="99"/>
      <c r="AX241" s="342"/>
      <c r="AZ241" s="353">
        <f>(PriceList[[#This Row],[Цена за кв.м. в сайт]])+$AZ$1</f>
        <v>460801.10000000003</v>
      </c>
      <c r="BA241" s="353">
        <f>AZ241*PriceList[[#This Row],[Площадь, кв.м]]</f>
        <v>14183457.858000001</v>
      </c>
      <c r="BB241" s="346">
        <f>BA241-PriceList[[#This Row],[Стоимость, руб для сбронированием]]</f>
        <v>15390</v>
      </c>
      <c r="BC241" s="14"/>
      <c r="BD241" s="345">
        <f t="shared" si="53"/>
        <v>460800</v>
      </c>
      <c r="BE241" s="353">
        <f>BD241*PriceList[[#This Row],[Площадь, кв.м]]</f>
        <v>14183424</v>
      </c>
      <c r="BF241" s="14"/>
      <c r="BG241" s="345">
        <f>BE241-$BG$1*PriceList[[#This Row],[Площадь, кв.м]]</f>
        <v>13998744</v>
      </c>
      <c r="BH241" s="353">
        <f t="shared" si="54"/>
        <v>184680</v>
      </c>
      <c r="BI241" s="345">
        <f>BG241/PriceList[[#This Row],[Площадь, кв.м]]</f>
        <v>454800</v>
      </c>
      <c r="BJ241" s="355">
        <f t="shared" si="55"/>
        <v>1.3192612137203167E-2</v>
      </c>
      <c r="BL241" s="345"/>
      <c r="BM241" s="353"/>
    </row>
    <row r="242" spans="1:65" ht="14.25" hidden="1" customHeight="1">
      <c r="A242" s="84">
        <v>314</v>
      </c>
      <c r="B242" s="84" t="s">
        <v>402</v>
      </c>
      <c r="C242" s="85">
        <v>314</v>
      </c>
      <c r="D242" s="85" t="s">
        <v>64</v>
      </c>
      <c r="E242" s="86">
        <v>11</v>
      </c>
      <c r="F242" s="84">
        <v>13</v>
      </c>
      <c r="G242" s="87">
        <v>30.59</v>
      </c>
      <c r="H242" s="88" t="s">
        <v>1</v>
      </c>
      <c r="I242" s="88" t="s">
        <v>1</v>
      </c>
      <c r="J242" s="89">
        <v>6.04</v>
      </c>
      <c r="K242" s="89">
        <f t="shared" si="42"/>
        <v>1.81</v>
      </c>
      <c r="L242" s="89">
        <f t="shared" si="43"/>
        <v>24.55</v>
      </c>
      <c r="M242" s="89">
        <f t="shared" si="44"/>
        <v>26.36</v>
      </c>
      <c r="N242" s="90" t="s">
        <v>65</v>
      </c>
      <c r="O242" s="90" t="s">
        <v>66</v>
      </c>
      <c r="P242" s="90" t="s">
        <v>67</v>
      </c>
      <c r="Q242" s="91" t="s">
        <v>68</v>
      </c>
      <c r="R242" s="92" t="s">
        <v>215</v>
      </c>
      <c r="S242" s="92" t="s">
        <v>493</v>
      </c>
      <c r="T242" s="93" t="s">
        <v>73</v>
      </c>
      <c r="U242" s="84">
        <v>13</v>
      </c>
      <c r="V242" s="94">
        <f>IFERROR(VLOOKUP(H242,'Коэфф для прайса 1 оч'!$A$3:$C$6,3,0),"")</f>
        <v>327000</v>
      </c>
      <c r="W242" s="91">
        <f>IFERROR(VLOOKUP(E242,'Коэфф для прайса 1 оч'!$A$10:$C$23,3,0),"")</f>
        <v>0.16</v>
      </c>
      <c r="X242" s="116">
        <f>IFERROR(VLOOKUP(N242,'Коэфф для прайса 1 оч'!$E$25:$F$30,2,0),"")</f>
        <v>0.04</v>
      </c>
      <c r="Y242" s="116">
        <f>IFERROR(VLOOKUP(O242,'Коэфф для прайса 1 оч'!$E$32:$F$34,2,0),"")</f>
        <v>0</v>
      </c>
      <c r="Z242" s="116">
        <f>IFERROR(VLOOKUP(P242,'Коэфф для прайса 1 оч'!$E$36:$F$38,2,0),"")</f>
        <v>0.03</v>
      </c>
      <c r="AA242" s="116">
        <f>IFERROR(VLOOKUP(Q242,'Коэфф для прайса 1 оч'!$E$40:$F$43,2,0),"")</f>
        <v>5.0000000000000001E-3</v>
      </c>
      <c r="AB242" s="117">
        <f>IFERROR(VLOOKUP(R242,'Коэфф для прайса 1 оч'!$E$45:$F$59,2,0),"")</f>
        <v>1.4999999999999999E-2</v>
      </c>
      <c r="AC242" s="116">
        <f>IFERROR(VLOOKUP(T242,'Коэфф для прайса 1 оч'!$E$61:$F$67,2,0),"")</f>
        <v>0</v>
      </c>
      <c r="AD242" s="116">
        <f>IFERROR(VLOOKUP(U242,'Коэфф для прайса 1 оч'!$E$69:$F$82,2,0),"")</f>
        <v>1.2999999999999999E-2</v>
      </c>
      <c r="AE242" s="116">
        <f>IFERROR(VLOOKUP(PriceList[[#This Row],[Корпус]],'Коэфф для прайса 1 оч'!$I$10:$J$15,2,0),"")</f>
        <v>0</v>
      </c>
      <c r="AF242" s="95">
        <f t="shared" si="45"/>
        <v>413001</v>
      </c>
      <c r="AG242" s="96">
        <f t="shared" si="46"/>
        <v>12633700.59</v>
      </c>
      <c r="AH242" s="97">
        <v>0</v>
      </c>
      <c r="AI242" s="98">
        <f t="shared" si="47"/>
        <v>413001</v>
      </c>
      <c r="AJ242" s="99">
        <f t="shared" si="48"/>
        <v>12633700.59</v>
      </c>
      <c r="AK242" s="84" t="s">
        <v>71</v>
      </c>
      <c r="AL242" s="91">
        <v>0.1</v>
      </c>
      <c r="AM242" s="287">
        <f>PriceList[[#This Row],[ИТОГ Цена за кв.м, руб]]*(1+PriceList[[#This Row],[Максимальная скидка]])</f>
        <v>454301.10000000003</v>
      </c>
      <c r="AN242" s="287">
        <f>PriceList[[#This Row],[Цена за кв.м. в CRM]]*PriceList[[#This Row],[Площадь, кв.м]]</f>
        <v>13897070.649</v>
      </c>
      <c r="AO242" s="287">
        <v>6000</v>
      </c>
      <c r="AP242" s="335">
        <f>PriceList[[#This Row],[Цена за кв.м. в CRM]]+PriceList[[#This Row],[Бронь]]</f>
        <v>460301.10000000003</v>
      </c>
      <c r="AQ242" s="335">
        <f>PriceList[[#This Row],[Цена за кв.м. в сайт]]*PriceList[[#This Row],[Площадь, кв.м]]</f>
        <v>14080610.649</v>
      </c>
      <c r="AR242" s="84" t="str">
        <f t="shared" si="49"/>
        <v>С1-314</v>
      </c>
      <c r="AS242" s="88" t="str">
        <f t="shared" si="50"/>
        <v>Ст</v>
      </c>
      <c r="AT242" s="89">
        <f t="shared" si="51"/>
        <v>30.59</v>
      </c>
      <c r="AU242" s="99">
        <f>PriceList[[#This Row],[Цена за кв.м. в CRM]]</f>
        <v>454301.10000000003</v>
      </c>
      <c r="AV242" s="100" t="str">
        <f t="shared" si="52"/>
        <v>Резерв</v>
      </c>
      <c r="AW242" s="99"/>
      <c r="AX242" s="342"/>
      <c r="AZ242" s="353">
        <f>(PriceList[[#This Row],[Цена за кв.м. в сайт]])+$AZ$1</f>
        <v>460801.10000000003</v>
      </c>
      <c r="BA242" s="353">
        <f>AZ242*PriceList[[#This Row],[Площадь, кв.м]]</f>
        <v>14095905.649</v>
      </c>
      <c r="BB242" s="346">
        <f>BA242-PriceList[[#This Row],[Стоимость, руб для сбронированием]]</f>
        <v>15295</v>
      </c>
      <c r="BC242" s="14"/>
      <c r="BD242" s="345">
        <f t="shared" si="53"/>
        <v>460800</v>
      </c>
      <c r="BE242" s="353">
        <f>BD242*PriceList[[#This Row],[Площадь, кв.м]]</f>
        <v>14095872</v>
      </c>
      <c r="BF242" s="14"/>
      <c r="BG242" s="345">
        <f>BE242-$BG$1*PriceList[[#This Row],[Площадь, кв.м]]</f>
        <v>13912332</v>
      </c>
      <c r="BH242" s="353">
        <f t="shared" si="54"/>
        <v>183540</v>
      </c>
      <c r="BI242" s="345">
        <f>BG242/PriceList[[#This Row],[Площадь, кв.м]]</f>
        <v>454800</v>
      </c>
      <c r="BJ242" s="355">
        <f t="shared" si="55"/>
        <v>1.3192612137203167E-2</v>
      </c>
      <c r="BL242" s="345"/>
      <c r="BM242" s="353"/>
    </row>
    <row r="243" spans="1:65" ht="14.25" hidden="1" customHeight="1">
      <c r="A243" s="84">
        <v>315</v>
      </c>
      <c r="B243" s="84" t="s">
        <v>403</v>
      </c>
      <c r="C243" s="85">
        <v>315</v>
      </c>
      <c r="D243" s="85" t="s">
        <v>64</v>
      </c>
      <c r="E243" s="86">
        <v>12</v>
      </c>
      <c r="F243" s="84">
        <v>1</v>
      </c>
      <c r="G243" s="87">
        <v>29.87</v>
      </c>
      <c r="H243" s="88" t="s">
        <v>1</v>
      </c>
      <c r="I243" s="88" t="s">
        <v>1</v>
      </c>
      <c r="J243" s="89">
        <v>5.13</v>
      </c>
      <c r="K243" s="89">
        <f t="shared" si="42"/>
        <v>1.54</v>
      </c>
      <c r="L243" s="89">
        <f t="shared" si="43"/>
        <v>24.740000000000002</v>
      </c>
      <c r="M243" s="89">
        <f t="shared" si="44"/>
        <v>26.28</v>
      </c>
      <c r="N243" s="90" t="s">
        <v>65</v>
      </c>
      <c r="O243" s="90" t="s">
        <v>66</v>
      </c>
      <c r="P243" s="90" t="s">
        <v>67</v>
      </c>
      <c r="Q243" s="91" t="s">
        <v>68</v>
      </c>
      <c r="R243" s="92" t="s">
        <v>215</v>
      </c>
      <c r="S243" s="92" t="s">
        <v>493</v>
      </c>
      <c r="T243" s="93" t="s">
        <v>139</v>
      </c>
      <c r="U243" s="84">
        <v>12</v>
      </c>
      <c r="V243" s="94">
        <f>IFERROR(VLOOKUP(H243,'Коэфф для прайса 1 оч'!$A$3:$C$6,3,0),"")</f>
        <v>327000</v>
      </c>
      <c r="W243" s="91">
        <f>IFERROR(VLOOKUP(E243,'Коэфф для прайса 1 оч'!$A$10:$C$23,3,0),"")</f>
        <v>0.215</v>
      </c>
      <c r="X243" s="116">
        <f>IFERROR(VLOOKUP(N243,'Коэфф для прайса 1 оч'!$E$25:$F$30,2,0),"")</f>
        <v>0.04</v>
      </c>
      <c r="Y243" s="116">
        <f>IFERROR(VLOOKUP(O243,'Коэфф для прайса 1 оч'!$E$32:$F$34,2,0),"")</f>
        <v>0</v>
      </c>
      <c r="Z243" s="116">
        <f>IFERROR(VLOOKUP(P243,'Коэфф для прайса 1 оч'!$E$36:$F$38,2,0),"")</f>
        <v>0.03</v>
      </c>
      <c r="AA243" s="116">
        <f>IFERROR(VLOOKUP(Q243,'Коэфф для прайса 1 оч'!$E$40:$F$43,2,0),"")</f>
        <v>5.0000000000000001E-3</v>
      </c>
      <c r="AB243" s="117">
        <f>IFERROR(VLOOKUP(R243,'Коэфф для прайса 1 оч'!$E$45:$F$59,2,0),"")</f>
        <v>1.4999999999999999E-2</v>
      </c>
      <c r="AC243" s="116">
        <f>IFERROR(VLOOKUP(T243,'Коэфф для прайса 1 оч'!$E$61:$F$67,2,0),"")</f>
        <v>-0.01</v>
      </c>
      <c r="AD243" s="116">
        <f>IFERROR(VLOOKUP(U243,'Коэфф для прайса 1 оч'!$E$69:$F$82,2,0),"")</f>
        <v>1.4E-2</v>
      </c>
      <c r="AE243" s="116">
        <f>IFERROR(VLOOKUP(PriceList[[#This Row],[Корпус]],'Коэфф для прайса 1 оч'!$I$10:$J$15,2,0),"")</f>
        <v>0</v>
      </c>
      <c r="AF243" s="95">
        <f t="shared" si="45"/>
        <v>428043</v>
      </c>
      <c r="AG243" s="96">
        <f t="shared" si="46"/>
        <v>12785644.41</v>
      </c>
      <c r="AH243" s="97">
        <v>0</v>
      </c>
      <c r="AI243" s="98">
        <f t="shared" si="47"/>
        <v>428043</v>
      </c>
      <c r="AJ243" s="99">
        <f t="shared" si="48"/>
        <v>12785644.41</v>
      </c>
      <c r="AK243" s="84" t="s">
        <v>101</v>
      </c>
      <c r="AL243" s="91">
        <v>0.1</v>
      </c>
      <c r="AM243" s="287">
        <f>PriceList[[#This Row],[ИТОГ Цена за кв.м, руб]]*(1+PriceList[[#This Row],[Максимальная скидка]])</f>
        <v>470847.30000000005</v>
      </c>
      <c r="AN243" s="287">
        <f>PriceList[[#This Row],[Цена за кв.м. в CRM]]*PriceList[[#This Row],[Площадь, кв.м]]</f>
        <v>14064208.851000002</v>
      </c>
      <c r="AO243" s="287">
        <v>6000</v>
      </c>
      <c r="AP243" s="335">
        <f>PriceList[[#This Row],[Цена за кв.м. в CRM]]+PriceList[[#This Row],[Бронь]]</f>
        <v>476847.30000000005</v>
      </c>
      <c r="AQ243" s="335">
        <f>PriceList[[#This Row],[Цена за кв.м. в сайт]]*PriceList[[#This Row],[Площадь, кв.м]]</f>
        <v>14243428.851000002</v>
      </c>
      <c r="AR243" s="84" t="str">
        <f t="shared" si="49"/>
        <v>С1-315</v>
      </c>
      <c r="AS243" s="88" t="str">
        <f t="shared" si="50"/>
        <v>Ст</v>
      </c>
      <c r="AT243" s="89">
        <f t="shared" si="51"/>
        <v>29.87</v>
      </c>
      <c r="AU243" s="99">
        <f>PriceList[[#This Row],[Цена за кв.м. в CRM]]</f>
        <v>470847.30000000005</v>
      </c>
      <c r="AV243" s="100" t="str">
        <f t="shared" si="52"/>
        <v>Свободно</v>
      </c>
      <c r="AW243" s="99"/>
      <c r="AX243" s="342"/>
      <c r="AZ243" s="353">
        <f>(PriceList[[#This Row],[Цена за кв.м. в сайт]])+$AZ$1</f>
        <v>477347.30000000005</v>
      </c>
      <c r="BA243" s="353">
        <f>AZ243*PriceList[[#This Row],[Площадь, кв.м]]</f>
        <v>14258363.851000002</v>
      </c>
      <c r="BB243" s="346">
        <f>BA243-PriceList[[#This Row],[Стоимость, руб для сбронированием]]</f>
        <v>14935</v>
      </c>
      <c r="BC243" s="14"/>
      <c r="BD243" s="345">
        <f t="shared" si="53"/>
        <v>477300</v>
      </c>
      <c r="BE243" s="353">
        <f>BD243*PriceList[[#This Row],[Площадь, кв.м]]</f>
        <v>14256951</v>
      </c>
      <c r="BF243" s="14"/>
      <c r="BG243" s="345">
        <f>BE243-$BG$1*PriceList[[#This Row],[Площадь, кв.м]]</f>
        <v>14077731</v>
      </c>
      <c r="BH243" s="353">
        <f t="shared" si="54"/>
        <v>179220</v>
      </c>
      <c r="BI243" s="345">
        <f>BG243/PriceList[[#This Row],[Площадь, кв.м]]</f>
        <v>471300</v>
      </c>
      <c r="BJ243" s="355">
        <f t="shared" si="55"/>
        <v>1.2730744748567792E-2</v>
      </c>
      <c r="BL243" s="345"/>
      <c r="BM243" s="353"/>
    </row>
    <row r="244" spans="1:65" ht="14.25" hidden="1" customHeight="1">
      <c r="A244" s="84">
        <v>316</v>
      </c>
      <c r="B244" s="84" t="s">
        <v>404</v>
      </c>
      <c r="C244" s="85">
        <v>316</v>
      </c>
      <c r="D244" s="85" t="s">
        <v>64</v>
      </c>
      <c r="E244" s="86">
        <v>12</v>
      </c>
      <c r="F244" s="84">
        <v>2</v>
      </c>
      <c r="G244" s="87">
        <v>37.92</v>
      </c>
      <c r="H244" s="88" t="s">
        <v>1</v>
      </c>
      <c r="I244" s="88" t="s">
        <v>1</v>
      </c>
      <c r="J244" s="89">
        <v>6.04</v>
      </c>
      <c r="K244" s="89">
        <f t="shared" si="42"/>
        <v>1.81</v>
      </c>
      <c r="L244" s="89">
        <f t="shared" si="43"/>
        <v>31.880000000000003</v>
      </c>
      <c r="M244" s="89">
        <f t="shared" si="44"/>
        <v>33.690000000000005</v>
      </c>
      <c r="N244" s="90" t="s">
        <v>76</v>
      </c>
      <c r="O244" s="90" t="s">
        <v>83</v>
      </c>
      <c r="P244" s="90" t="s">
        <v>67</v>
      </c>
      <c r="Q244" s="91" t="s">
        <v>68</v>
      </c>
      <c r="R244" s="92" t="s">
        <v>215</v>
      </c>
      <c r="S244" s="92" t="s">
        <v>493</v>
      </c>
      <c r="T244" s="93" t="s">
        <v>73</v>
      </c>
      <c r="U244" s="84">
        <v>12</v>
      </c>
      <c r="V244" s="94">
        <f>IFERROR(VLOOKUP(H244,'Коэфф для прайса 1 оч'!$A$3:$C$6,3,0),"")</f>
        <v>327000</v>
      </c>
      <c r="W244" s="91">
        <f>IFERROR(VLOOKUP(E244,'Коэфф для прайса 1 оч'!$A$10:$C$23,3,0),"")</f>
        <v>0.215</v>
      </c>
      <c r="X244" s="116">
        <f>IFERROR(VLOOKUP(N244,'Коэфф для прайса 1 оч'!$E$25:$F$30,2,0),"")</f>
        <v>0</v>
      </c>
      <c r="Y244" s="116">
        <f>IFERROR(VLOOKUP(O244,'Коэфф для прайса 1 оч'!$E$32:$F$34,2,0),"")</f>
        <v>0.03</v>
      </c>
      <c r="Z244" s="116">
        <f>IFERROR(VLOOKUP(P244,'Коэфф для прайса 1 оч'!$E$36:$F$38,2,0),"")</f>
        <v>0.03</v>
      </c>
      <c r="AA244" s="116">
        <f>IFERROR(VLOOKUP(Q244,'Коэфф для прайса 1 оч'!$E$40:$F$43,2,0),"")</f>
        <v>5.0000000000000001E-3</v>
      </c>
      <c r="AB244" s="117">
        <f>IFERROR(VLOOKUP(R244,'Коэфф для прайса 1 оч'!$E$45:$F$59,2,0),"")</f>
        <v>1.4999999999999999E-2</v>
      </c>
      <c r="AC244" s="116">
        <f>IFERROR(VLOOKUP(T244,'Коэфф для прайса 1 оч'!$E$61:$F$67,2,0),"")</f>
        <v>0</v>
      </c>
      <c r="AD244" s="116">
        <f>IFERROR(VLOOKUP(U244,'Коэфф для прайса 1 оч'!$E$69:$F$82,2,0),"")</f>
        <v>1.4E-2</v>
      </c>
      <c r="AE244" s="116">
        <f>IFERROR(VLOOKUP(PriceList[[#This Row],[Корпус]],'Коэфф для прайса 1 оч'!$I$10:$J$15,2,0),"")</f>
        <v>0</v>
      </c>
      <c r="AF244" s="95">
        <f t="shared" si="45"/>
        <v>428043</v>
      </c>
      <c r="AG244" s="96">
        <f t="shared" si="46"/>
        <v>16231390.560000001</v>
      </c>
      <c r="AH244" s="97">
        <v>0</v>
      </c>
      <c r="AI244" s="98">
        <f t="shared" si="47"/>
        <v>428043</v>
      </c>
      <c r="AJ244" s="99">
        <f t="shared" si="48"/>
        <v>16231390.560000001</v>
      </c>
      <c r="AK244" s="84" t="s">
        <v>71</v>
      </c>
      <c r="AL244" s="91">
        <v>0.1</v>
      </c>
      <c r="AM244" s="287">
        <f>PriceList[[#This Row],[ИТОГ Цена за кв.м, руб]]*(1+PriceList[[#This Row],[Максимальная скидка]])</f>
        <v>470847.30000000005</v>
      </c>
      <c r="AN244" s="287">
        <f>PriceList[[#This Row],[Цена за кв.м. в CRM]]*PriceList[[#This Row],[Площадь, кв.м]]</f>
        <v>17854529.616000004</v>
      </c>
      <c r="AO244" s="287">
        <v>6000</v>
      </c>
      <c r="AP244" s="335">
        <f>PriceList[[#This Row],[Цена за кв.м. в CRM]]+PriceList[[#This Row],[Бронь]]</f>
        <v>476847.30000000005</v>
      </c>
      <c r="AQ244" s="335">
        <f>PriceList[[#This Row],[Цена за кв.м. в сайт]]*PriceList[[#This Row],[Площадь, кв.м]]</f>
        <v>18082049.616000004</v>
      </c>
      <c r="AR244" s="84" t="str">
        <f t="shared" si="49"/>
        <v>С1-316</v>
      </c>
      <c r="AS244" s="88" t="str">
        <f t="shared" si="50"/>
        <v>Ст</v>
      </c>
      <c r="AT244" s="89">
        <f t="shared" si="51"/>
        <v>37.92</v>
      </c>
      <c r="AU244" s="99">
        <f>PriceList[[#This Row],[Цена за кв.м. в CRM]]</f>
        <v>470847.30000000005</v>
      </c>
      <c r="AV244" s="100" t="str">
        <f t="shared" si="52"/>
        <v>Резерв</v>
      </c>
      <c r="AW244" s="99"/>
      <c r="AX244" s="342"/>
      <c r="AZ244" s="353">
        <f>(PriceList[[#This Row],[Цена за кв.м. в сайт]])+$AZ$1</f>
        <v>477347.30000000005</v>
      </c>
      <c r="BA244" s="353">
        <f>AZ244*PriceList[[#This Row],[Площадь, кв.м]]</f>
        <v>18101009.616000004</v>
      </c>
      <c r="BB244" s="346">
        <f>BA244-PriceList[[#This Row],[Стоимость, руб для сбронированием]]</f>
        <v>18960</v>
      </c>
      <c r="BC244" s="14"/>
      <c r="BD244" s="345">
        <f t="shared" si="53"/>
        <v>477300</v>
      </c>
      <c r="BE244" s="353">
        <f>BD244*PriceList[[#This Row],[Площадь, кв.м]]</f>
        <v>18099216</v>
      </c>
      <c r="BF244" s="14"/>
      <c r="BG244" s="345">
        <f>BE244-$BG$1*PriceList[[#This Row],[Площадь, кв.м]]</f>
        <v>17871696</v>
      </c>
      <c r="BH244" s="353">
        <f t="shared" si="54"/>
        <v>227520</v>
      </c>
      <c r="BI244" s="345">
        <f>BG244/PriceList[[#This Row],[Площадь, кв.м]]</f>
        <v>471300</v>
      </c>
      <c r="BJ244" s="355">
        <f t="shared" si="55"/>
        <v>1.2730744748567792E-2</v>
      </c>
      <c r="BL244" s="345"/>
      <c r="BM244" s="353"/>
    </row>
    <row r="245" spans="1:65" ht="14.25" hidden="1" customHeight="1">
      <c r="A245" s="84">
        <v>317</v>
      </c>
      <c r="B245" s="84" t="s">
        <v>405</v>
      </c>
      <c r="C245" s="85">
        <v>317</v>
      </c>
      <c r="D245" s="85" t="s">
        <v>64</v>
      </c>
      <c r="E245" s="86">
        <v>12</v>
      </c>
      <c r="F245" s="84">
        <v>3</v>
      </c>
      <c r="G245" s="87">
        <v>59.94</v>
      </c>
      <c r="H245" s="88" t="s">
        <v>2</v>
      </c>
      <c r="I245" s="88" t="s">
        <v>19</v>
      </c>
      <c r="J245" s="89">
        <v>10.19</v>
      </c>
      <c r="K245" s="89">
        <f t="shared" si="42"/>
        <v>3.06</v>
      </c>
      <c r="L245" s="89">
        <f t="shared" si="43"/>
        <v>49.75</v>
      </c>
      <c r="M245" s="89">
        <f t="shared" si="44"/>
        <v>52.81</v>
      </c>
      <c r="N245" s="90" t="s">
        <v>82</v>
      </c>
      <c r="O245" s="90" t="s">
        <v>83</v>
      </c>
      <c r="P245" s="90" t="s">
        <v>67</v>
      </c>
      <c r="Q245" s="91" t="s">
        <v>68</v>
      </c>
      <c r="R245" s="92" t="s">
        <v>116</v>
      </c>
      <c r="S245" s="92" t="s">
        <v>116</v>
      </c>
      <c r="T245" s="93" t="s">
        <v>73</v>
      </c>
      <c r="U245" s="84">
        <v>12</v>
      </c>
      <c r="V245" s="94">
        <f>IFERROR(VLOOKUP(H245,'Коэфф для прайса 1 оч'!$A$3:$C$6,3,0),"")</f>
        <v>313920</v>
      </c>
      <c r="W245" s="91">
        <f>IFERROR(VLOOKUP(E245,'Коэфф для прайса 1 оч'!$A$10:$C$23,3,0),"")</f>
        <v>0.215</v>
      </c>
      <c r="X245" s="116">
        <f>IFERROR(VLOOKUP(N245,'Коэфф для прайса 1 оч'!$E$25:$F$30,2,0),"")</f>
        <v>-0.01</v>
      </c>
      <c r="Y245" s="116">
        <f>IFERROR(VLOOKUP(O245,'Коэфф для прайса 1 оч'!$E$32:$F$34,2,0),"")</f>
        <v>0.03</v>
      </c>
      <c r="Z245" s="116">
        <f>IFERROR(VLOOKUP(P245,'Коэфф для прайса 1 оч'!$E$36:$F$38,2,0),"")</f>
        <v>0.03</v>
      </c>
      <c r="AA245" s="116">
        <f>IFERROR(VLOOKUP(Q245,'Коэфф для прайса 1 оч'!$E$40:$F$43,2,0),"")</f>
        <v>5.0000000000000001E-3</v>
      </c>
      <c r="AB245" s="117">
        <f>IFERROR(VLOOKUP(R245,'Коэфф для прайса 1 оч'!$E$45:$F$59,2,0),"")</f>
        <v>7.0000000000000007E-2</v>
      </c>
      <c r="AC245" s="116">
        <f>IFERROR(VLOOKUP(T245,'Коэфф для прайса 1 оч'!$E$61:$F$67,2,0),"")</f>
        <v>0</v>
      </c>
      <c r="AD245" s="116">
        <f>IFERROR(VLOOKUP(U245,'Коэфф для прайса 1 оч'!$E$69:$F$82,2,0),"")</f>
        <v>1.4E-2</v>
      </c>
      <c r="AE245" s="116">
        <f>IFERROR(VLOOKUP(PriceList[[#This Row],[Корпус]],'Коэфф для прайса 1 оч'!$I$10:$J$15,2,0),"")</f>
        <v>0</v>
      </c>
      <c r="AF245" s="95">
        <f t="shared" si="45"/>
        <v>425047.68</v>
      </c>
      <c r="AG245" s="96">
        <f t="shared" si="46"/>
        <v>25477357.939199999</v>
      </c>
      <c r="AH245" s="97">
        <v>0</v>
      </c>
      <c r="AI245" s="98">
        <f t="shared" si="47"/>
        <v>425047.68</v>
      </c>
      <c r="AJ245" s="99">
        <f t="shared" si="48"/>
        <v>25477357.939199999</v>
      </c>
      <c r="AK245" s="84" t="s">
        <v>71</v>
      </c>
      <c r="AL245" s="91">
        <v>0.1</v>
      </c>
      <c r="AM245" s="287">
        <f>PriceList[[#This Row],[ИТОГ Цена за кв.м, руб]]*(1+PriceList[[#This Row],[Максимальная скидка]])</f>
        <v>467552.44800000003</v>
      </c>
      <c r="AN245" s="287">
        <f>PriceList[[#This Row],[Цена за кв.м. в CRM]]*PriceList[[#This Row],[Площадь, кв.м]]</f>
        <v>28025093.733120002</v>
      </c>
      <c r="AO245" s="287">
        <v>6000</v>
      </c>
      <c r="AP245" s="335">
        <f>PriceList[[#This Row],[Цена за кв.м. в CRM]]+PriceList[[#This Row],[Бронь]]</f>
        <v>473552.44800000003</v>
      </c>
      <c r="AQ245" s="335">
        <f>PriceList[[#This Row],[Цена за кв.м. в сайт]]*PriceList[[#This Row],[Площадь, кв.м]]</f>
        <v>28384733.733120002</v>
      </c>
      <c r="AR245" s="84" t="str">
        <f t="shared" si="49"/>
        <v>С1-317</v>
      </c>
      <c r="AS245" s="88" t="str">
        <f t="shared" si="50"/>
        <v>1К</v>
      </c>
      <c r="AT245" s="89">
        <f t="shared" si="51"/>
        <v>59.94</v>
      </c>
      <c r="AU245" s="99">
        <f>PriceList[[#This Row],[Цена за кв.м. в CRM]]</f>
        <v>467552.44800000003</v>
      </c>
      <c r="AV245" s="100" t="str">
        <f t="shared" si="52"/>
        <v>Резерв</v>
      </c>
      <c r="AW245" s="99"/>
      <c r="AX245" s="342"/>
      <c r="AZ245" s="353">
        <f>(PriceList[[#This Row],[Цена за кв.м. в сайт]])+$AZ$1</f>
        <v>474052.44800000003</v>
      </c>
      <c r="BA245" s="353">
        <f>AZ245*PriceList[[#This Row],[Площадь, кв.м]]</f>
        <v>28414703.733120002</v>
      </c>
      <c r="BB245" s="346">
        <f>BA245-PriceList[[#This Row],[Стоимость, руб для сбронированием]]</f>
        <v>29970</v>
      </c>
      <c r="BC245" s="14"/>
      <c r="BD245" s="345">
        <f t="shared" si="53"/>
        <v>474100</v>
      </c>
      <c r="BE245" s="353">
        <f>BD245*PriceList[[#This Row],[Площадь, кв.м]]</f>
        <v>28417554</v>
      </c>
      <c r="BF245" s="14"/>
      <c r="BG245" s="345">
        <f>BE245-$BG$1*PriceList[[#This Row],[Площадь, кв.м]]</f>
        <v>28057914</v>
      </c>
      <c r="BH245" s="353">
        <f t="shared" si="54"/>
        <v>359640</v>
      </c>
      <c r="BI245" s="345">
        <f>BG245/PriceList[[#This Row],[Площадь, кв.м]]</f>
        <v>468100</v>
      </c>
      <c r="BJ245" s="355">
        <f t="shared" si="55"/>
        <v>1.2817773979918821E-2</v>
      </c>
      <c r="BL245" s="345"/>
      <c r="BM245" s="353"/>
    </row>
    <row r="246" spans="1:65" ht="14.25" hidden="1" customHeight="1">
      <c r="A246" s="84">
        <v>318</v>
      </c>
      <c r="B246" s="84" t="s">
        <v>406</v>
      </c>
      <c r="C246" s="85">
        <v>318</v>
      </c>
      <c r="D246" s="85" t="s">
        <v>64</v>
      </c>
      <c r="E246" s="86">
        <v>12</v>
      </c>
      <c r="F246" s="84">
        <v>4</v>
      </c>
      <c r="G246" s="87">
        <v>40.42</v>
      </c>
      <c r="H246" s="88" t="s">
        <v>1</v>
      </c>
      <c r="I246" s="88" t="s">
        <v>1</v>
      </c>
      <c r="J246" s="89">
        <v>4.1900000000000004</v>
      </c>
      <c r="K246" s="89">
        <f t="shared" si="42"/>
        <v>1.26</v>
      </c>
      <c r="L246" s="89">
        <f t="shared" si="43"/>
        <v>36.230000000000004</v>
      </c>
      <c r="M246" s="89">
        <f t="shared" si="44"/>
        <v>37.49</v>
      </c>
      <c r="N246" s="90" t="s">
        <v>82</v>
      </c>
      <c r="O246" s="90" t="s">
        <v>66</v>
      </c>
      <c r="P246" s="90" t="s">
        <v>67</v>
      </c>
      <c r="Q246" s="91" t="s">
        <v>68</v>
      </c>
      <c r="R246" s="92" t="s">
        <v>116</v>
      </c>
      <c r="S246" s="92" t="s">
        <v>116</v>
      </c>
      <c r="T246" s="93" t="s">
        <v>73</v>
      </c>
      <c r="U246" s="84">
        <v>12</v>
      </c>
      <c r="V246" s="94">
        <f>IFERROR(VLOOKUP(H246,'Коэфф для прайса 1 оч'!$A$3:$C$6,3,0),"")</f>
        <v>327000</v>
      </c>
      <c r="W246" s="91">
        <f>IFERROR(VLOOKUP(E246,'Коэфф для прайса 1 оч'!$A$10:$C$23,3,0),"")</f>
        <v>0.215</v>
      </c>
      <c r="X246" s="116">
        <f>IFERROR(VLOOKUP(N246,'Коэфф для прайса 1 оч'!$E$25:$F$30,2,0),"")</f>
        <v>-0.01</v>
      </c>
      <c r="Y246" s="116">
        <f>IFERROR(VLOOKUP(O246,'Коэфф для прайса 1 оч'!$E$32:$F$34,2,0),"")</f>
        <v>0</v>
      </c>
      <c r="Z246" s="116">
        <f>IFERROR(VLOOKUP(P246,'Коэфф для прайса 1 оч'!$E$36:$F$38,2,0),"")</f>
        <v>0.03</v>
      </c>
      <c r="AA246" s="116">
        <f>IFERROR(VLOOKUP(Q246,'Коэфф для прайса 1 оч'!$E$40:$F$43,2,0),"")</f>
        <v>5.0000000000000001E-3</v>
      </c>
      <c r="AB246" s="117">
        <f>IFERROR(VLOOKUP(R246,'Коэфф для прайса 1 оч'!$E$45:$F$59,2,0),"")</f>
        <v>7.0000000000000007E-2</v>
      </c>
      <c r="AC246" s="116">
        <f>IFERROR(VLOOKUP(T246,'Коэфф для прайса 1 оч'!$E$61:$F$67,2,0),"")</f>
        <v>0</v>
      </c>
      <c r="AD246" s="116">
        <f>IFERROR(VLOOKUP(U246,'Коэфф для прайса 1 оч'!$E$69:$F$82,2,0),"")</f>
        <v>1.4E-2</v>
      </c>
      <c r="AE246" s="116">
        <f>IFERROR(VLOOKUP(PriceList[[#This Row],[Корпус]],'Коэфф для прайса 1 оч'!$I$10:$J$15,2,0),"")</f>
        <v>0</v>
      </c>
      <c r="AF246" s="95">
        <f t="shared" si="45"/>
        <v>432948</v>
      </c>
      <c r="AG246" s="96">
        <f t="shared" si="46"/>
        <v>17499758.16</v>
      </c>
      <c r="AH246" s="97">
        <v>0</v>
      </c>
      <c r="AI246" s="98">
        <f t="shared" si="47"/>
        <v>432948</v>
      </c>
      <c r="AJ246" s="99">
        <f t="shared" si="48"/>
        <v>17499758.16</v>
      </c>
      <c r="AK246" s="84" t="s">
        <v>71</v>
      </c>
      <c r="AL246" s="91">
        <v>0.1</v>
      </c>
      <c r="AM246" s="287">
        <f>PriceList[[#This Row],[ИТОГ Цена за кв.м, руб]]*(1+PriceList[[#This Row],[Максимальная скидка]])</f>
        <v>476242.80000000005</v>
      </c>
      <c r="AN246" s="287">
        <f>PriceList[[#This Row],[Цена за кв.м. в CRM]]*PriceList[[#This Row],[Площадь, кв.м]]</f>
        <v>19249733.976000004</v>
      </c>
      <c r="AO246" s="287">
        <v>6000</v>
      </c>
      <c r="AP246" s="335">
        <f>PriceList[[#This Row],[Цена за кв.м. в CRM]]+PriceList[[#This Row],[Бронь]]</f>
        <v>482242.80000000005</v>
      </c>
      <c r="AQ246" s="335">
        <f>PriceList[[#This Row],[Цена за кв.м. в сайт]]*PriceList[[#This Row],[Площадь, кв.м]]</f>
        <v>19492253.976000004</v>
      </c>
      <c r="AR246" s="84" t="str">
        <f t="shared" si="49"/>
        <v>С1-318</v>
      </c>
      <c r="AS246" s="88" t="str">
        <f t="shared" si="50"/>
        <v>Ст</v>
      </c>
      <c r="AT246" s="89">
        <f t="shared" si="51"/>
        <v>40.42</v>
      </c>
      <c r="AU246" s="99">
        <f>PriceList[[#This Row],[Цена за кв.м. в CRM]]</f>
        <v>476242.80000000005</v>
      </c>
      <c r="AV246" s="100" t="str">
        <f t="shared" si="52"/>
        <v>Резерв</v>
      </c>
      <c r="AW246" s="99"/>
      <c r="AX246" s="342"/>
      <c r="AZ246" s="353">
        <f>(PriceList[[#This Row],[Цена за кв.м. в сайт]])+$AZ$1</f>
        <v>482742.80000000005</v>
      </c>
      <c r="BA246" s="353">
        <f>AZ246*PriceList[[#This Row],[Площадь, кв.м]]</f>
        <v>19512463.976000004</v>
      </c>
      <c r="BB246" s="346">
        <f>BA246-PriceList[[#This Row],[Стоимость, руб для сбронированием]]</f>
        <v>20210</v>
      </c>
      <c r="BC246" s="14"/>
      <c r="BD246" s="345">
        <f t="shared" si="53"/>
        <v>482700</v>
      </c>
      <c r="BE246" s="353">
        <f>BD246*PriceList[[#This Row],[Площадь, кв.м]]</f>
        <v>19510734</v>
      </c>
      <c r="BF246" s="14"/>
      <c r="BG246" s="345">
        <f>BE246-$BG$1*PriceList[[#This Row],[Площадь, кв.м]]</f>
        <v>19268214</v>
      </c>
      <c r="BH246" s="353">
        <f t="shared" si="54"/>
        <v>242520</v>
      </c>
      <c r="BI246" s="345">
        <f>BG246/PriceList[[#This Row],[Площадь, кв.м]]</f>
        <v>476700</v>
      </c>
      <c r="BJ246" s="355">
        <f t="shared" si="55"/>
        <v>1.2586532410320957E-2</v>
      </c>
      <c r="BL246" s="345"/>
      <c r="BM246" s="353"/>
    </row>
    <row r="247" spans="1:65" ht="14.25" hidden="1" customHeight="1">
      <c r="A247" s="84">
        <v>319</v>
      </c>
      <c r="B247" s="84" t="s">
        <v>407</v>
      </c>
      <c r="C247" s="85">
        <v>319</v>
      </c>
      <c r="D247" s="85" t="s">
        <v>64</v>
      </c>
      <c r="E247" s="86">
        <v>12</v>
      </c>
      <c r="F247" s="84">
        <v>5</v>
      </c>
      <c r="G247" s="87">
        <v>54.96</v>
      </c>
      <c r="H247" s="88" t="s">
        <v>2</v>
      </c>
      <c r="I247" s="88" t="s">
        <v>19</v>
      </c>
      <c r="J247" s="89">
        <v>16.39</v>
      </c>
      <c r="K247" s="89">
        <f t="shared" si="42"/>
        <v>4.92</v>
      </c>
      <c r="L247" s="89">
        <f t="shared" si="43"/>
        <v>38.57</v>
      </c>
      <c r="M247" s="89">
        <f t="shared" si="44"/>
        <v>43.49</v>
      </c>
      <c r="N247" s="90" t="s">
        <v>65</v>
      </c>
      <c r="O247" s="90" t="s">
        <v>66</v>
      </c>
      <c r="P247" s="90" t="s">
        <v>115</v>
      </c>
      <c r="Q247" s="91" t="s">
        <v>68</v>
      </c>
      <c r="R247" s="92" t="s">
        <v>116</v>
      </c>
      <c r="S247" s="92" t="s">
        <v>116</v>
      </c>
      <c r="T247" s="93" t="s">
        <v>73</v>
      </c>
      <c r="U247" s="84">
        <v>12</v>
      </c>
      <c r="V247" s="94">
        <f>IFERROR(VLOOKUP(H247,'Коэфф для прайса 1 оч'!$A$3:$C$6,3,0),"")</f>
        <v>313920</v>
      </c>
      <c r="W247" s="91">
        <f>IFERROR(VLOOKUP(E247,'Коэфф для прайса 1 оч'!$A$10:$C$23,3,0),"")</f>
        <v>0.215</v>
      </c>
      <c r="X247" s="116">
        <f>IFERROR(VLOOKUP(N247,'Коэфф для прайса 1 оч'!$E$25:$F$30,2,0),"")</f>
        <v>0.04</v>
      </c>
      <c r="Y247" s="116">
        <f>IFERROR(VLOOKUP(O247,'Коэфф для прайса 1 оч'!$E$32:$F$34,2,0),"")</f>
        <v>0</v>
      </c>
      <c r="Z247" s="116">
        <f>IFERROR(VLOOKUP(P247,'Коэфф для прайса 1 оч'!$E$36:$F$38,2,0),"")</f>
        <v>0</v>
      </c>
      <c r="AA247" s="116">
        <f>IFERROR(VLOOKUP(Q247,'Коэфф для прайса 1 оч'!$E$40:$F$43,2,0),"")</f>
        <v>5.0000000000000001E-3</v>
      </c>
      <c r="AB247" s="117">
        <f>IFERROR(VLOOKUP(R247,'Коэфф для прайса 1 оч'!$E$45:$F$59,2,0),"")</f>
        <v>7.0000000000000007E-2</v>
      </c>
      <c r="AC247" s="116">
        <f>IFERROR(VLOOKUP(T247,'Коэфф для прайса 1 оч'!$E$61:$F$67,2,0),"")</f>
        <v>0</v>
      </c>
      <c r="AD247" s="116">
        <f>IFERROR(VLOOKUP(U247,'Коэфф для прайса 1 оч'!$E$69:$F$82,2,0),"")</f>
        <v>1.4E-2</v>
      </c>
      <c r="AE247" s="116">
        <f>IFERROR(VLOOKUP(PriceList[[#This Row],[Корпус]],'Коэфф для прайса 1 оч'!$I$10:$J$15,2,0),"")</f>
        <v>0</v>
      </c>
      <c r="AF247" s="95">
        <f t="shared" si="45"/>
        <v>421908.47999999998</v>
      </c>
      <c r="AG247" s="96">
        <f t="shared" si="46"/>
        <v>23188090.060800001</v>
      </c>
      <c r="AH247" s="97">
        <v>0</v>
      </c>
      <c r="AI247" s="98">
        <f t="shared" si="47"/>
        <v>421908.47999999998</v>
      </c>
      <c r="AJ247" s="99">
        <f t="shared" si="48"/>
        <v>23188090.060800001</v>
      </c>
      <c r="AK247" s="84" t="s">
        <v>71</v>
      </c>
      <c r="AL247" s="91">
        <v>0.1</v>
      </c>
      <c r="AM247" s="287">
        <f>PriceList[[#This Row],[ИТОГ Цена за кв.м, руб]]*(1+PriceList[[#This Row],[Максимальная скидка]])</f>
        <v>464099.32800000004</v>
      </c>
      <c r="AN247" s="287">
        <f>PriceList[[#This Row],[Цена за кв.м. в CRM]]*PriceList[[#This Row],[Площадь, кв.м]]</f>
        <v>25506899.066880003</v>
      </c>
      <c r="AO247" s="287">
        <v>6000</v>
      </c>
      <c r="AP247" s="335">
        <f>PriceList[[#This Row],[Цена за кв.м. в CRM]]+PriceList[[#This Row],[Бронь]]</f>
        <v>470099.32800000004</v>
      </c>
      <c r="AQ247" s="335">
        <f>PriceList[[#This Row],[Цена за кв.м. в сайт]]*PriceList[[#This Row],[Площадь, кв.м]]</f>
        <v>25836659.066880003</v>
      </c>
      <c r="AR247" s="84" t="str">
        <f t="shared" si="49"/>
        <v>С1-319</v>
      </c>
      <c r="AS247" s="88" t="str">
        <f t="shared" si="50"/>
        <v>1К</v>
      </c>
      <c r="AT247" s="89">
        <f t="shared" si="51"/>
        <v>54.96</v>
      </c>
      <c r="AU247" s="99">
        <f>PriceList[[#This Row],[Цена за кв.м. в CRM]]</f>
        <v>464099.32800000004</v>
      </c>
      <c r="AV247" s="100" t="str">
        <f t="shared" si="52"/>
        <v>Резерв</v>
      </c>
      <c r="AW247" s="99"/>
      <c r="AX247" s="342"/>
      <c r="AZ247" s="353">
        <f>(PriceList[[#This Row],[Цена за кв.м. в сайт]])+$AZ$1</f>
        <v>470599.32800000004</v>
      </c>
      <c r="BA247" s="353">
        <f>AZ247*PriceList[[#This Row],[Площадь, кв.м]]</f>
        <v>25864139.066880003</v>
      </c>
      <c r="BB247" s="346">
        <f>BA247-PriceList[[#This Row],[Стоимость, руб для сбронированием]]</f>
        <v>27480</v>
      </c>
      <c r="BC247" s="14"/>
      <c r="BD247" s="345">
        <f t="shared" si="53"/>
        <v>470600</v>
      </c>
      <c r="BE247" s="353">
        <f>BD247*PriceList[[#This Row],[Площадь, кв.м]]</f>
        <v>25864176</v>
      </c>
      <c r="BF247" s="14"/>
      <c r="BG247" s="345">
        <f>BE247-$BG$1*PriceList[[#This Row],[Площадь, кв.м]]</f>
        <v>25534416</v>
      </c>
      <c r="BH247" s="353">
        <f t="shared" si="54"/>
        <v>329760</v>
      </c>
      <c r="BI247" s="345">
        <f>BG247/PriceList[[#This Row],[Площадь, кв.м]]</f>
        <v>464600</v>
      </c>
      <c r="BJ247" s="355">
        <f t="shared" si="55"/>
        <v>1.2914334911752045E-2</v>
      </c>
      <c r="BL247" s="345"/>
      <c r="BM247" s="353"/>
    </row>
    <row r="248" spans="1:65" ht="14.25" hidden="1" customHeight="1">
      <c r="A248" s="84">
        <v>32</v>
      </c>
      <c r="B248" s="84" t="s">
        <v>114</v>
      </c>
      <c r="C248" s="85">
        <v>32</v>
      </c>
      <c r="D248" s="85" t="s">
        <v>64</v>
      </c>
      <c r="E248" s="86">
        <v>2</v>
      </c>
      <c r="F248" s="84">
        <v>19</v>
      </c>
      <c r="G248" s="87">
        <v>48.97</v>
      </c>
      <c r="H248" s="88" t="s">
        <v>2</v>
      </c>
      <c r="I248" s="88" t="s">
        <v>19</v>
      </c>
      <c r="J248" s="89">
        <v>10.4</v>
      </c>
      <c r="K248" s="89">
        <f t="shared" si="42"/>
        <v>3.12</v>
      </c>
      <c r="L248" s="89">
        <f t="shared" si="43"/>
        <v>38.57</v>
      </c>
      <c r="M248" s="89">
        <f t="shared" si="44"/>
        <v>41.69</v>
      </c>
      <c r="N248" s="90" t="s">
        <v>65</v>
      </c>
      <c r="O248" s="90" t="s">
        <v>66</v>
      </c>
      <c r="P248" s="90" t="s">
        <v>115</v>
      </c>
      <c r="Q248" s="91" t="s">
        <v>68</v>
      </c>
      <c r="R248" s="92" t="s">
        <v>116</v>
      </c>
      <c r="S248" s="92" t="s">
        <v>116</v>
      </c>
      <c r="T248" s="93" t="s">
        <v>104</v>
      </c>
      <c r="U248" s="84">
        <v>40</v>
      </c>
      <c r="V248" s="94">
        <f>IFERROR(VLOOKUP(H248,'Коэфф для прайса 1 оч'!$A$3:$C$6,3,0),"")</f>
        <v>313920</v>
      </c>
      <c r="W248" s="91">
        <f>IFERROR(VLOOKUP(E248,'Коэфф для прайса 1 оч'!$A$10:$C$23,3,0),"")</f>
        <v>-1.4999999999999999E-2</v>
      </c>
      <c r="X248" s="116">
        <f>IFERROR(VLOOKUP(N248,'Коэфф для прайса 1 оч'!$E$25:$F$30,2,0),"")</f>
        <v>0.04</v>
      </c>
      <c r="Y248" s="116">
        <f>IFERROR(VLOOKUP(O248,'Коэфф для прайса 1 оч'!$E$32:$F$34,2,0),"")</f>
        <v>0</v>
      </c>
      <c r="Z248" s="116">
        <f>IFERROR(VLOOKUP(P248,'Коэфф для прайса 1 оч'!$E$36:$F$38,2,0),"")</f>
        <v>0</v>
      </c>
      <c r="AA248" s="116">
        <f>IFERROR(VLOOKUP(Q248,'Коэфф для прайса 1 оч'!$E$40:$F$43,2,0),"")</f>
        <v>5.0000000000000001E-3</v>
      </c>
      <c r="AB248" s="117">
        <f>IFERROR(VLOOKUP(R248,'Коэфф для прайса 1 оч'!$E$45:$F$59,2,0),"")</f>
        <v>7.0000000000000007E-2</v>
      </c>
      <c r="AC248" s="116">
        <f>IFERROR(VLOOKUP(T248,'Коэфф для прайса 1 оч'!$E$61:$F$67,2,0),"")</f>
        <v>-0.02</v>
      </c>
      <c r="AD248" s="116">
        <f>IFERROR(VLOOKUP(U248,'Коэфф для прайса 1 оч'!$E$69:$F$82,2,0),"")</f>
        <v>-1.4E-2</v>
      </c>
      <c r="AE248" s="116">
        <f>IFERROR(VLOOKUP(PriceList[[#This Row],[Корпус]],'Коэфф для прайса 1 оч'!$I$10:$J$15,2,0),"")</f>
        <v>0</v>
      </c>
      <c r="AF248" s="95">
        <f t="shared" si="45"/>
        <v>334638.71999999997</v>
      </c>
      <c r="AG248" s="96">
        <f t="shared" si="46"/>
        <v>16387258.118399998</v>
      </c>
      <c r="AH248" s="97">
        <v>0</v>
      </c>
      <c r="AI248" s="98">
        <f t="shared" si="47"/>
        <v>334638.71999999997</v>
      </c>
      <c r="AJ248" s="99">
        <f t="shared" si="48"/>
        <v>16387258.118399998</v>
      </c>
      <c r="AK248" s="84" t="s">
        <v>101</v>
      </c>
      <c r="AL248" s="91">
        <v>0.1</v>
      </c>
      <c r="AM248" s="287">
        <f>PriceList[[#This Row],[ИТОГ Цена за кв.м, руб]]*(1+PriceList[[#This Row],[Максимальная скидка]])</f>
        <v>368102.592</v>
      </c>
      <c r="AN248" s="287">
        <f>PriceList[[#This Row],[Цена за кв.м. в CRM]]*PriceList[[#This Row],[Площадь, кв.м]]</f>
        <v>18025983.930240002</v>
      </c>
      <c r="AO248" s="287">
        <v>6000</v>
      </c>
      <c r="AP248" s="335">
        <f>PriceList[[#This Row],[Цена за кв.м. в CRM]]+PriceList[[#This Row],[Бронь]]</f>
        <v>374102.592</v>
      </c>
      <c r="AQ248" s="335">
        <f>PriceList[[#This Row],[Цена за кв.м. в сайт]]*PriceList[[#This Row],[Площадь, кв.м]]</f>
        <v>18319803.930240002</v>
      </c>
      <c r="AR248" s="84" t="str">
        <f t="shared" si="49"/>
        <v>С1-32</v>
      </c>
      <c r="AS248" s="88" t="str">
        <f t="shared" si="50"/>
        <v>1К</v>
      </c>
      <c r="AT248" s="89">
        <f t="shared" si="51"/>
        <v>48.97</v>
      </c>
      <c r="AU248" s="99">
        <f>PriceList[[#This Row],[Цена за кв.м. в CRM]]</f>
        <v>368102.592</v>
      </c>
      <c r="AV248" s="100" t="str">
        <f t="shared" si="52"/>
        <v>Свободно</v>
      </c>
      <c r="AW248" s="99"/>
      <c r="AX248" s="342"/>
      <c r="AZ248" s="353">
        <f>(PriceList[[#This Row],[Цена за кв.м. в сайт]])+$AZ$1</f>
        <v>374602.592</v>
      </c>
      <c r="BA248" s="353">
        <f>AZ248*PriceList[[#This Row],[Площадь, кв.м]]</f>
        <v>18344288.930240002</v>
      </c>
      <c r="BB248" s="346">
        <f>BA248-PriceList[[#This Row],[Стоимость, руб для сбронированием]]</f>
        <v>24485</v>
      </c>
      <c r="BC248" s="14"/>
      <c r="BD248" s="345">
        <f t="shared" si="53"/>
        <v>374600</v>
      </c>
      <c r="BE248" s="353">
        <f>BD248*PriceList[[#This Row],[Площадь, кв.м]]</f>
        <v>18344162</v>
      </c>
      <c r="BF248" s="14"/>
      <c r="BG248" s="345">
        <f>BE248-$BG$1*PriceList[[#This Row],[Площадь, кв.м]]</f>
        <v>18050342</v>
      </c>
      <c r="BH248" s="353">
        <f t="shared" si="54"/>
        <v>293820</v>
      </c>
      <c r="BI248" s="345">
        <f>BG248/PriceList[[#This Row],[Площадь, кв.м]]</f>
        <v>368600</v>
      </c>
      <c r="BJ248" s="355">
        <f t="shared" si="55"/>
        <v>1.6277807921866522E-2</v>
      </c>
      <c r="BL248" s="345"/>
      <c r="BM248" s="353"/>
    </row>
    <row r="249" spans="1:65" ht="14.25" hidden="1" customHeight="1">
      <c r="A249" s="84">
        <v>320</v>
      </c>
      <c r="B249" s="84" t="s">
        <v>408</v>
      </c>
      <c r="C249" s="85">
        <v>320</v>
      </c>
      <c r="D249" s="85" t="s">
        <v>64</v>
      </c>
      <c r="E249" s="86">
        <v>12</v>
      </c>
      <c r="F249" s="84">
        <v>6</v>
      </c>
      <c r="G249" s="87">
        <v>32.49</v>
      </c>
      <c r="H249" s="88" t="s">
        <v>1</v>
      </c>
      <c r="I249" s="88" t="s">
        <v>1</v>
      </c>
      <c r="J249" s="89">
        <v>7.5</v>
      </c>
      <c r="K249" s="89">
        <f t="shared" si="42"/>
        <v>2.25</v>
      </c>
      <c r="L249" s="89">
        <f t="shared" si="43"/>
        <v>24.990000000000002</v>
      </c>
      <c r="M249" s="89">
        <f t="shared" si="44"/>
        <v>27.240000000000002</v>
      </c>
      <c r="N249" s="90" t="s">
        <v>65</v>
      </c>
      <c r="O249" s="90" t="s">
        <v>66</v>
      </c>
      <c r="P249" s="90" t="s">
        <v>67</v>
      </c>
      <c r="Q249" s="91" t="s">
        <v>68</v>
      </c>
      <c r="R249" s="92" t="s">
        <v>116</v>
      </c>
      <c r="S249" s="92" t="s">
        <v>116</v>
      </c>
      <c r="T249" s="93" t="s">
        <v>159</v>
      </c>
      <c r="U249" s="84">
        <v>12</v>
      </c>
      <c r="V249" s="94">
        <f>IFERROR(VLOOKUP(H249,'Коэфф для прайса 1 оч'!$A$3:$C$6,3,0),"")</f>
        <v>327000</v>
      </c>
      <c r="W249" s="91">
        <f>IFERROR(VLOOKUP(E249,'Коэфф для прайса 1 оч'!$A$10:$C$23,3,0),"")</f>
        <v>0.215</v>
      </c>
      <c r="X249" s="116">
        <f>IFERROR(VLOOKUP(N249,'Коэфф для прайса 1 оч'!$E$25:$F$30,2,0),"")</f>
        <v>0.04</v>
      </c>
      <c r="Y249" s="116">
        <f>IFERROR(VLOOKUP(O249,'Коэфф для прайса 1 оч'!$E$32:$F$34,2,0),"")</f>
        <v>0</v>
      </c>
      <c r="Z249" s="116">
        <f>IFERROR(VLOOKUP(P249,'Коэфф для прайса 1 оч'!$E$36:$F$38,2,0),"")</f>
        <v>0.03</v>
      </c>
      <c r="AA249" s="116">
        <f>IFERROR(VLOOKUP(Q249,'Коэфф для прайса 1 оч'!$E$40:$F$43,2,0),"")</f>
        <v>5.0000000000000001E-3</v>
      </c>
      <c r="AB249" s="117">
        <f>IFERROR(VLOOKUP(R249,'Коэфф для прайса 1 оч'!$E$45:$F$59,2,0),"")</f>
        <v>7.0000000000000007E-2</v>
      </c>
      <c r="AC249" s="116">
        <f>IFERROR(VLOOKUP(T249,'Коэфф для прайса 1 оч'!$E$61:$F$67,2,0),"")</f>
        <v>-0.01</v>
      </c>
      <c r="AD249" s="116">
        <f>IFERROR(VLOOKUP(U249,'Коэфф для прайса 1 оч'!$E$69:$F$82,2,0),"")</f>
        <v>1.4E-2</v>
      </c>
      <c r="AE249" s="116">
        <f>IFERROR(VLOOKUP(PriceList[[#This Row],[Корпус]],'Коэфф для прайса 1 оч'!$I$10:$J$15,2,0),"")</f>
        <v>0</v>
      </c>
      <c r="AF249" s="95">
        <f t="shared" si="45"/>
        <v>446028</v>
      </c>
      <c r="AG249" s="96">
        <f t="shared" si="46"/>
        <v>14491449.720000001</v>
      </c>
      <c r="AH249" s="97">
        <v>0</v>
      </c>
      <c r="AI249" s="98">
        <f t="shared" si="47"/>
        <v>446028</v>
      </c>
      <c r="AJ249" s="99">
        <f t="shared" si="48"/>
        <v>14491449.720000001</v>
      </c>
      <c r="AK249" s="84" t="s">
        <v>101</v>
      </c>
      <c r="AL249" s="91">
        <v>0.1</v>
      </c>
      <c r="AM249" s="287">
        <f>PriceList[[#This Row],[ИТОГ Цена за кв.м, руб]]*(1+PriceList[[#This Row],[Максимальная скидка]])</f>
        <v>490630.80000000005</v>
      </c>
      <c r="AN249" s="287">
        <f>PriceList[[#This Row],[Цена за кв.м. в CRM]]*PriceList[[#This Row],[Площадь, кв.м]]</f>
        <v>15940594.692000002</v>
      </c>
      <c r="AO249" s="287">
        <v>6000</v>
      </c>
      <c r="AP249" s="335">
        <f>PriceList[[#This Row],[Цена за кв.м. в CRM]]+PriceList[[#This Row],[Бронь]]</f>
        <v>496630.80000000005</v>
      </c>
      <c r="AQ249" s="335">
        <f>PriceList[[#This Row],[Цена за кв.м. в сайт]]*PriceList[[#This Row],[Площадь, кв.м]]</f>
        <v>16135534.692000002</v>
      </c>
      <c r="AR249" s="84" t="str">
        <f t="shared" si="49"/>
        <v>С1-320</v>
      </c>
      <c r="AS249" s="88" t="str">
        <f t="shared" si="50"/>
        <v>Ст</v>
      </c>
      <c r="AT249" s="89">
        <f t="shared" si="51"/>
        <v>32.49</v>
      </c>
      <c r="AU249" s="99">
        <f>PriceList[[#This Row],[Цена за кв.м. в CRM]]</f>
        <v>490630.80000000005</v>
      </c>
      <c r="AV249" s="100" t="str">
        <f t="shared" si="52"/>
        <v>Свободно</v>
      </c>
      <c r="AW249" s="99"/>
      <c r="AX249" s="342"/>
      <c r="AZ249" s="353">
        <f>(PriceList[[#This Row],[Цена за кв.м. в сайт]])+$AZ$1</f>
        <v>497130.80000000005</v>
      </c>
      <c r="BA249" s="353">
        <f>AZ249*PriceList[[#This Row],[Площадь, кв.м]]</f>
        <v>16151779.692000002</v>
      </c>
      <c r="BB249" s="346">
        <f>BA249-PriceList[[#This Row],[Стоимость, руб для сбронированием]]</f>
        <v>16245</v>
      </c>
      <c r="BC249" s="14"/>
      <c r="BD249" s="345">
        <f t="shared" si="53"/>
        <v>497100</v>
      </c>
      <c r="BE249" s="353">
        <f>BD249*PriceList[[#This Row],[Площадь, кв.м]]</f>
        <v>16150779.000000002</v>
      </c>
      <c r="BF249" s="14"/>
      <c r="BG249" s="345">
        <f>BE249-$BG$1*PriceList[[#This Row],[Площадь, кв.м]]</f>
        <v>15955839.000000002</v>
      </c>
      <c r="BH249" s="353">
        <f t="shared" si="54"/>
        <v>194940</v>
      </c>
      <c r="BI249" s="345">
        <f>BG249/PriceList[[#This Row],[Площадь, кв.м]]</f>
        <v>491100</v>
      </c>
      <c r="BJ249" s="355">
        <f t="shared" si="55"/>
        <v>1.2217470983506413E-2</v>
      </c>
      <c r="BL249" s="345"/>
      <c r="BM249" s="353"/>
    </row>
    <row r="250" spans="1:65" ht="14.25" hidden="1" customHeight="1">
      <c r="A250" s="84">
        <v>321</v>
      </c>
      <c r="B250" s="84" t="s">
        <v>409</v>
      </c>
      <c r="C250" s="85">
        <v>321</v>
      </c>
      <c r="D250" s="85" t="s">
        <v>64</v>
      </c>
      <c r="E250" s="86">
        <v>12</v>
      </c>
      <c r="F250" s="84">
        <v>7</v>
      </c>
      <c r="G250" s="87">
        <v>31.16</v>
      </c>
      <c r="H250" s="88" t="s">
        <v>1</v>
      </c>
      <c r="I250" s="88" t="s">
        <v>1</v>
      </c>
      <c r="J250" s="89">
        <v>6.18</v>
      </c>
      <c r="K250" s="89">
        <f t="shared" si="42"/>
        <v>1.85</v>
      </c>
      <c r="L250" s="89">
        <f t="shared" si="43"/>
        <v>24.98</v>
      </c>
      <c r="M250" s="89">
        <f t="shared" si="44"/>
        <v>26.830000000000002</v>
      </c>
      <c r="N250" s="90" t="s">
        <v>65</v>
      </c>
      <c r="O250" s="90" t="s">
        <v>66</v>
      </c>
      <c r="P250" s="90" t="s">
        <v>67</v>
      </c>
      <c r="Q250" s="91" t="s">
        <v>68</v>
      </c>
      <c r="R250" s="92" t="s">
        <v>116</v>
      </c>
      <c r="S250" s="92" t="s">
        <v>116</v>
      </c>
      <c r="T250" s="93" t="s">
        <v>159</v>
      </c>
      <c r="U250" s="84">
        <v>12</v>
      </c>
      <c r="V250" s="94">
        <f>IFERROR(VLOOKUP(H250,'Коэфф для прайса 1 оч'!$A$3:$C$6,3,0),"")</f>
        <v>327000</v>
      </c>
      <c r="W250" s="91">
        <f>IFERROR(VLOOKUP(E250,'Коэфф для прайса 1 оч'!$A$10:$C$23,3,0),"")</f>
        <v>0.215</v>
      </c>
      <c r="X250" s="116">
        <f>IFERROR(VLOOKUP(N250,'Коэфф для прайса 1 оч'!$E$25:$F$30,2,0),"")</f>
        <v>0.04</v>
      </c>
      <c r="Y250" s="116">
        <f>IFERROR(VLOOKUP(O250,'Коэфф для прайса 1 оч'!$E$32:$F$34,2,0),"")</f>
        <v>0</v>
      </c>
      <c r="Z250" s="116">
        <f>IFERROR(VLOOKUP(P250,'Коэфф для прайса 1 оч'!$E$36:$F$38,2,0),"")</f>
        <v>0.03</v>
      </c>
      <c r="AA250" s="116">
        <f>IFERROR(VLOOKUP(Q250,'Коэфф для прайса 1 оч'!$E$40:$F$43,2,0),"")</f>
        <v>5.0000000000000001E-3</v>
      </c>
      <c r="AB250" s="117">
        <f>IFERROR(VLOOKUP(R250,'Коэфф для прайса 1 оч'!$E$45:$F$59,2,0),"")</f>
        <v>7.0000000000000007E-2</v>
      </c>
      <c r="AC250" s="116">
        <f>IFERROR(VLOOKUP(T250,'Коэфф для прайса 1 оч'!$E$61:$F$67,2,0),"")</f>
        <v>-0.01</v>
      </c>
      <c r="AD250" s="116">
        <f>IFERROR(VLOOKUP(U250,'Коэфф для прайса 1 оч'!$E$69:$F$82,2,0),"")</f>
        <v>1.4E-2</v>
      </c>
      <c r="AE250" s="116">
        <f>IFERROR(VLOOKUP(PriceList[[#This Row],[Корпус]],'Коэфф для прайса 1 оч'!$I$10:$J$15,2,0),"")</f>
        <v>0</v>
      </c>
      <c r="AF250" s="95">
        <f t="shared" si="45"/>
        <v>446028</v>
      </c>
      <c r="AG250" s="96">
        <f t="shared" si="46"/>
        <v>13898232.48</v>
      </c>
      <c r="AH250" s="97">
        <v>0</v>
      </c>
      <c r="AI250" s="98">
        <f t="shared" si="47"/>
        <v>446028</v>
      </c>
      <c r="AJ250" s="99">
        <f t="shared" si="48"/>
        <v>13898232.48</v>
      </c>
      <c r="AK250" s="84" t="s">
        <v>101</v>
      </c>
      <c r="AL250" s="91">
        <v>0.1</v>
      </c>
      <c r="AM250" s="287">
        <f>PriceList[[#This Row],[ИТОГ Цена за кв.м, руб]]*(1+PriceList[[#This Row],[Максимальная скидка]])</f>
        <v>490630.80000000005</v>
      </c>
      <c r="AN250" s="287">
        <f>PriceList[[#This Row],[Цена за кв.м. в CRM]]*PriceList[[#This Row],[Площадь, кв.м]]</f>
        <v>15288055.728000002</v>
      </c>
      <c r="AO250" s="287">
        <v>6000</v>
      </c>
      <c r="AP250" s="335">
        <f>PriceList[[#This Row],[Цена за кв.м. в CRM]]+PriceList[[#This Row],[Бронь]]</f>
        <v>496630.80000000005</v>
      </c>
      <c r="AQ250" s="335">
        <f>PriceList[[#This Row],[Цена за кв.м. в сайт]]*PriceList[[#This Row],[Площадь, кв.м]]</f>
        <v>15475015.728000002</v>
      </c>
      <c r="AR250" s="84" t="str">
        <f t="shared" si="49"/>
        <v>С1-321</v>
      </c>
      <c r="AS250" s="88" t="str">
        <f t="shared" si="50"/>
        <v>Ст</v>
      </c>
      <c r="AT250" s="89">
        <f t="shared" si="51"/>
        <v>31.16</v>
      </c>
      <c r="AU250" s="99">
        <f>PriceList[[#This Row],[Цена за кв.м. в CRM]]</f>
        <v>490630.80000000005</v>
      </c>
      <c r="AV250" s="100" t="str">
        <f t="shared" si="52"/>
        <v>Свободно</v>
      </c>
      <c r="AW250" s="99"/>
      <c r="AX250" s="342"/>
      <c r="AZ250" s="353">
        <f>(PriceList[[#This Row],[Цена за кв.м. в сайт]])+$AZ$1</f>
        <v>497130.80000000005</v>
      </c>
      <c r="BA250" s="353">
        <f>AZ250*PriceList[[#This Row],[Площадь, кв.м]]</f>
        <v>15490595.728000002</v>
      </c>
      <c r="BB250" s="346">
        <f>BA250-PriceList[[#This Row],[Стоимость, руб для сбронированием]]</f>
        <v>15580</v>
      </c>
      <c r="BC250" s="14"/>
      <c r="BD250" s="345">
        <f t="shared" si="53"/>
        <v>497100</v>
      </c>
      <c r="BE250" s="353">
        <f>BD250*PriceList[[#This Row],[Площадь, кв.м]]</f>
        <v>15489636</v>
      </c>
      <c r="BF250" s="14"/>
      <c r="BG250" s="345">
        <f>BE250-$BG$1*PriceList[[#This Row],[Площадь, кв.м]]</f>
        <v>15302676</v>
      </c>
      <c r="BH250" s="353">
        <f t="shared" si="54"/>
        <v>186960</v>
      </c>
      <c r="BI250" s="345">
        <f>BG250/PriceList[[#This Row],[Площадь, кв.м]]</f>
        <v>491100</v>
      </c>
      <c r="BJ250" s="355">
        <f t="shared" si="55"/>
        <v>1.2217470983506415E-2</v>
      </c>
      <c r="BL250" s="345"/>
      <c r="BM250" s="353"/>
    </row>
    <row r="251" spans="1:65" ht="14.25" hidden="1" customHeight="1">
      <c r="A251" s="84">
        <v>322</v>
      </c>
      <c r="B251" s="84" t="s">
        <v>410</v>
      </c>
      <c r="C251" s="85">
        <v>322</v>
      </c>
      <c r="D251" s="85" t="s">
        <v>64</v>
      </c>
      <c r="E251" s="86">
        <v>12</v>
      </c>
      <c r="F251" s="84">
        <v>8</v>
      </c>
      <c r="G251" s="87">
        <v>29.84</v>
      </c>
      <c r="H251" s="88" t="s">
        <v>1</v>
      </c>
      <c r="I251" s="88" t="s">
        <v>1</v>
      </c>
      <c r="J251" s="89">
        <v>4.8499999999999996</v>
      </c>
      <c r="K251" s="89">
        <f t="shared" si="42"/>
        <v>1.46</v>
      </c>
      <c r="L251" s="89">
        <f t="shared" si="43"/>
        <v>24.990000000000002</v>
      </c>
      <c r="M251" s="89">
        <f t="shared" si="44"/>
        <v>26.450000000000003</v>
      </c>
      <c r="N251" s="90" t="s">
        <v>65</v>
      </c>
      <c r="O251" s="90" t="s">
        <v>66</v>
      </c>
      <c r="P251" s="90" t="s">
        <v>67</v>
      </c>
      <c r="Q251" s="91" t="s">
        <v>68</v>
      </c>
      <c r="R251" s="92" t="s">
        <v>116</v>
      </c>
      <c r="S251" s="92" t="s">
        <v>116</v>
      </c>
      <c r="T251" s="93" t="s">
        <v>73</v>
      </c>
      <c r="U251" s="84">
        <v>12</v>
      </c>
      <c r="V251" s="94">
        <f>IFERROR(VLOOKUP(H251,'Коэфф для прайса 1 оч'!$A$3:$C$6,3,0),"")</f>
        <v>327000</v>
      </c>
      <c r="W251" s="91">
        <f>IFERROR(VLOOKUP(E251,'Коэфф для прайса 1 оч'!$A$10:$C$23,3,0),"")</f>
        <v>0.215</v>
      </c>
      <c r="X251" s="116">
        <f>IFERROR(VLOOKUP(N251,'Коэфф для прайса 1 оч'!$E$25:$F$30,2,0),"")</f>
        <v>0.04</v>
      </c>
      <c r="Y251" s="116">
        <f>IFERROR(VLOOKUP(O251,'Коэфф для прайса 1 оч'!$E$32:$F$34,2,0),"")</f>
        <v>0</v>
      </c>
      <c r="Z251" s="116">
        <f>IFERROR(VLOOKUP(P251,'Коэфф для прайса 1 оч'!$E$36:$F$38,2,0),"")</f>
        <v>0.03</v>
      </c>
      <c r="AA251" s="116">
        <f>IFERROR(VLOOKUP(Q251,'Коэфф для прайса 1 оч'!$E$40:$F$43,2,0),"")</f>
        <v>5.0000000000000001E-3</v>
      </c>
      <c r="AB251" s="117">
        <f>IFERROR(VLOOKUP(R251,'Коэфф для прайса 1 оч'!$E$45:$F$59,2,0),"")</f>
        <v>7.0000000000000007E-2</v>
      </c>
      <c r="AC251" s="116">
        <f>IFERROR(VLOOKUP(T251,'Коэфф для прайса 1 оч'!$E$61:$F$67,2,0),"")</f>
        <v>0</v>
      </c>
      <c r="AD251" s="116">
        <f>IFERROR(VLOOKUP(U251,'Коэфф для прайса 1 оч'!$E$69:$F$82,2,0),"")</f>
        <v>1.4E-2</v>
      </c>
      <c r="AE251" s="116">
        <f>IFERROR(VLOOKUP(PriceList[[#This Row],[Корпус]],'Коэфф для прайса 1 оч'!$I$10:$J$15,2,0),"")</f>
        <v>0</v>
      </c>
      <c r="AF251" s="95">
        <f t="shared" si="45"/>
        <v>449298</v>
      </c>
      <c r="AG251" s="96">
        <f t="shared" si="46"/>
        <v>13407052.32</v>
      </c>
      <c r="AH251" s="97">
        <v>0</v>
      </c>
      <c r="AI251" s="98">
        <f t="shared" si="47"/>
        <v>449298</v>
      </c>
      <c r="AJ251" s="99">
        <f t="shared" si="48"/>
        <v>13407052.32</v>
      </c>
      <c r="AK251" s="84" t="s">
        <v>71</v>
      </c>
      <c r="AL251" s="91">
        <v>0.1</v>
      </c>
      <c r="AM251" s="287">
        <f>PriceList[[#This Row],[ИТОГ Цена за кв.м, руб]]*(1+PriceList[[#This Row],[Максимальная скидка]])</f>
        <v>494227.80000000005</v>
      </c>
      <c r="AN251" s="287">
        <f>PriceList[[#This Row],[Цена за кв.м. в CRM]]*PriceList[[#This Row],[Площадь, кв.м]]</f>
        <v>14747757.552000001</v>
      </c>
      <c r="AO251" s="287">
        <v>6000</v>
      </c>
      <c r="AP251" s="335">
        <f>PriceList[[#This Row],[Цена за кв.м. в CRM]]+PriceList[[#This Row],[Бронь]]</f>
        <v>500227.80000000005</v>
      </c>
      <c r="AQ251" s="335">
        <f>PriceList[[#This Row],[Цена за кв.м. в сайт]]*PriceList[[#This Row],[Площадь, кв.м]]</f>
        <v>14926797.552000001</v>
      </c>
      <c r="AR251" s="84" t="str">
        <f t="shared" si="49"/>
        <v>С1-322</v>
      </c>
      <c r="AS251" s="88" t="str">
        <f t="shared" si="50"/>
        <v>Ст</v>
      </c>
      <c r="AT251" s="89">
        <f t="shared" si="51"/>
        <v>29.84</v>
      </c>
      <c r="AU251" s="99">
        <f>PriceList[[#This Row],[Цена за кв.м. в CRM]]</f>
        <v>494227.80000000005</v>
      </c>
      <c r="AV251" s="100" t="str">
        <f t="shared" si="52"/>
        <v>Резерв</v>
      </c>
      <c r="AW251" s="99"/>
      <c r="AX251" s="342"/>
      <c r="AZ251" s="353">
        <f>(PriceList[[#This Row],[Цена за кв.м. в сайт]])+$AZ$1</f>
        <v>500727.80000000005</v>
      </c>
      <c r="BA251" s="353">
        <f>AZ251*PriceList[[#This Row],[Площадь, кв.м]]</f>
        <v>14941717.552000001</v>
      </c>
      <c r="BB251" s="346">
        <f>BA251-PriceList[[#This Row],[Стоимость, руб для сбронированием]]</f>
        <v>14920</v>
      </c>
      <c r="BC251" s="14"/>
      <c r="BD251" s="345">
        <f t="shared" si="53"/>
        <v>500700</v>
      </c>
      <c r="BE251" s="353">
        <f>BD251*PriceList[[#This Row],[Площадь, кв.м]]</f>
        <v>14940888</v>
      </c>
      <c r="BF251" s="14"/>
      <c r="BG251" s="345">
        <f>BE251-$BG$1*PriceList[[#This Row],[Площадь, кв.м]]</f>
        <v>14761848</v>
      </c>
      <c r="BH251" s="353">
        <f t="shared" si="54"/>
        <v>179040</v>
      </c>
      <c r="BI251" s="345">
        <f>BG251/PriceList[[#This Row],[Площадь, кв.м]]</f>
        <v>494700</v>
      </c>
      <c r="BJ251" s="355">
        <f t="shared" si="55"/>
        <v>1.2128562765312311E-2</v>
      </c>
      <c r="BL251" s="345"/>
      <c r="BM251" s="353"/>
    </row>
    <row r="252" spans="1:65" ht="14.25" hidden="1" customHeight="1">
      <c r="A252" s="84">
        <v>323</v>
      </c>
      <c r="B252" s="84" t="s">
        <v>411</v>
      </c>
      <c r="C252" s="85">
        <v>323</v>
      </c>
      <c r="D252" s="85" t="s">
        <v>64</v>
      </c>
      <c r="E252" s="86">
        <v>12</v>
      </c>
      <c r="F252" s="84">
        <v>9</v>
      </c>
      <c r="G252" s="87">
        <v>82.76</v>
      </c>
      <c r="H252" s="88" t="s">
        <v>3</v>
      </c>
      <c r="I252" s="88" t="s">
        <v>20</v>
      </c>
      <c r="J252" s="89">
        <v>6.82</v>
      </c>
      <c r="K252" s="89">
        <f t="shared" si="42"/>
        <v>2.0499999999999998</v>
      </c>
      <c r="L252" s="89">
        <f t="shared" si="43"/>
        <v>75.94</v>
      </c>
      <c r="M252" s="89">
        <f t="shared" si="44"/>
        <v>77.989999999999995</v>
      </c>
      <c r="N252" s="90" t="s">
        <v>78</v>
      </c>
      <c r="O252" s="90" t="s">
        <v>83</v>
      </c>
      <c r="P252" s="90" t="s">
        <v>67</v>
      </c>
      <c r="Q252" s="91" t="s">
        <v>68</v>
      </c>
      <c r="R252" s="92" t="s">
        <v>116</v>
      </c>
      <c r="S252" s="92" t="s">
        <v>116</v>
      </c>
      <c r="T252" s="93" t="s">
        <v>73</v>
      </c>
      <c r="U252" s="84">
        <v>12</v>
      </c>
      <c r="V252" s="94">
        <f>IFERROR(VLOOKUP(H252,'Коэфф для прайса 1 оч'!$A$3:$C$6,3,0),"")</f>
        <v>307380</v>
      </c>
      <c r="W252" s="91">
        <f>IFERROR(VLOOKUP(E252,'Коэфф для прайса 1 оч'!$A$10:$C$23,3,0),"")</f>
        <v>0.215</v>
      </c>
      <c r="X252" s="116">
        <f>IFERROR(VLOOKUP(N252,'Коэфф для прайса 1 оч'!$E$25:$F$30,2,0),"")</f>
        <v>-0.02</v>
      </c>
      <c r="Y252" s="116">
        <f>IFERROR(VLOOKUP(O252,'Коэфф для прайса 1 оч'!$E$32:$F$34,2,0),"")</f>
        <v>0.03</v>
      </c>
      <c r="Z252" s="116">
        <f>IFERROR(VLOOKUP(P252,'Коэфф для прайса 1 оч'!$E$36:$F$38,2,0),"")</f>
        <v>0.03</v>
      </c>
      <c r="AA252" s="116">
        <f>IFERROR(VLOOKUP(Q252,'Коэфф для прайса 1 оч'!$E$40:$F$43,2,0),"")</f>
        <v>5.0000000000000001E-3</v>
      </c>
      <c r="AB252" s="117">
        <f>IFERROR(VLOOKUP(R252,'Коэфф для прайса 1 оч'!$E$45:$F$59,2,0),"")</f>
        <v>7.0000000000000007E-2</v>
      </c>
      <c r="AC252" s="116">
        <f>IFERROR(VLOOKUP(T252,'Коэфф для прайса 1 оч'!$E$61:$F$67,2,0),"")</f>
        <v>0</v>
      </c>
      <c r="AD252" s="116">
        <f>IFERROR(VLOOKUP(U252,'Коэфф для прайса 1 оч'!$E$69:$F$82,2,0),"")</f>
        <v>1.4E-2</v>
      </c>
      <c r="AE252" s="116">
        <f>IFERROR(VLOOKUP(PriceList[[#This Row],[Корпус]],'Коэфф для прайса 1 оч'!$I$10:$J$15,2,0),"")</f>
        <v>0</v>
      </c>
      <c r="AF252" s="95">
        <f t="shared" si="45"/>
        <v>413118.71999999997</v>
      </c>
      <c r="AG252" s="96">
        <f t="shared" si="46"/>
        <v>34189705.267200001</v>
      </c>
      <c r="AH252" s="97">
        <v>0</v>
      </c>
      <c r="AI252" s="98">
        <f t="shared" si="47"/>
        <v>413118.71999999997</v>
      </c>
      <c r="AJ252" s="99">
        <f t="shared" si="48"/>
        <v>34189705.267200001</v>
      </c>
      <c r="AK252" s="84" t="s">
        <v>1250</v>
      </c>
      <c r="AL252" s="91">
        <v>0.1</v>
      </c>
      <c r="AM252" s="287">
        <f>PriceList[[#This Row],[ИТОГ Цена за кв.м, руб]]*(1+PriceList[[#This Row],[Максимальная скидка]])</f>
        <v>454430.592</v>
      </c>
      <c r="AN252" s="287">
        <f>PriceList[[#This Row],[Цена за кв.м. в CRM]]*PriceList[[#This Row],[Площадь, кв.м]]</f>
        <v>37608675.793920003</v>
      </c>
      <c r="AO252" s="287">
        <v>6000</v>
      </c>
      <c r="AP252" s="335">
        <f>PriceList[[#This Row],[Цена за кв.м. в CRM]]+PriceList[[#This Row],[Бронь]]</f>
        <v>460430.592</v>
      </c>
      <c r="AQ252" s="335">
        <f>PriceList[[#This Row],[Цена за кв.м. в сайт]]*PriceList[[#This Row],[Площадь, кв.м]]</f>
        <v>38105235.793920003</v>
      </c>
      <c r="AR252" s="84" t="str">
        <f t="shared" si="49"/>
        <v>С1-323</v>
      </c>
      <c r="AS252" s="88" t="str">
        <f t="shared" si="50"/>
        <v>2К</v>
      </c>
      <c r="AT252" s="89">
        <f t="shared" si="51"/>
        <v>82.76</v>
      </c>
      <c r="AU252" s="99">
        <f>PriceList[[#This Row],[Цена за кв.м. в CRM]]</f>
        <v>454430.592</v>
      </c>
      <c r="AV252" s="100" t="str">
        <f t="shared" si="52"/>
        <v>Продано</v>
      </c>
      <c r="AW252" s="99"/>
      <c r="AX252" s="342"/>
      <c r="AZ252" s="353">
        <f>(PriceList[[#This Row],[Цена за кв.м. в сайт]])+$AZ$1</f>
        <v>460930.592</v>
      </c>
      <c r="BA252" s="353">
        <f>AZ252*PriceList[[#This Row],[Площадь, кв.м]]</f>
        <v>38146615.793920003</v>
      </c>
      <c r="BB252" s="346">
        <f>BA252-PriceList[[#This Row],[Стоимость, руб для сбронированием]]</f>
        <v>41380</v>
      </c>
      <c r="BC252" s="14"/>
      <c r="BD252" s="345">
        <f t="shared" si="53"/>
        <v>460900</v>
      </c>
      <c r="BE252" s="353">
        <f>BD252*PriceList[[#This Row],[Площадь, кв.м]]</f>
        <v>38144084</v>
      </c>
      <c r="BF252" s="14"/>
      <c r="BG252" s="345">
        <f>BE252-$BG$1*PriceList[[#This Row],[Площадь, кв.м]]</f>
        <v>37647524</v>
      </c>
      <c r="BH252" s="353">
        <f t="shared" si="54"/>
        <v>496560</v>
      </c>
      <c r="BI252" s="345">
        <f>BG252/PriceList[[#This Row],[Площадь, кв.м]]</f>
        <v>454900</v>
      </c>
      <c r="BJ252" s="355">
        <f t="shared" si="55"/>
        <v>1.3189712024620796E-2</v>
      </c>
      <c r="BL252" s="345"/>
      <c r="BM252" s="353"/>
    </row>
    <row r="253" spans="1:65" ht="14.25" hidden="1" customHeight="1">
      <c r="A253" s="84">
        <v>324</v>
      </c>
      <c r="B253" s="84" t="s">
        <v>412</v>
      </c>
      <c r="C253" s="85">
        <v>324</v>
      </c>
      <c r="D253" s="85" t="s">
        <v>64</v>
      </c>
      <c r="E253" s="86">
        <v>12</v>
      </c>
      <c r="F253" s="84">
        <v>10</v>
      </c>
      <c r="G253" s="87">
        <v>37.19</v>
      </c>
      <c r="H253" s="88" t="s">
        <v>1</v>
      </c>
      <c r="I253" s="88" t="s">
        <v>1</v>
      </c>
      <c r="J253" s="89">
        <v>6.04</v>
      </c>
      <c r="K253" s="89">
        <f t="shared" si="42"/>
        <v>1.81</v>
      </c>
      <c r="L253" s="89">
        <f t="shared" si="43"/>
        <v>31.15</v>
      </c>
      <c r="M253" s="89">
        <f t="shared" si="44"/>
        <v>32.96</v>
      </c>
      <c r="N253" s="90" t="s">
        <v>76</v>
      </c>
      <c r="O253" s="90" t="s">
        <v>83</v>
      </c>
      <c r="P253" s="90" t="s">
        <v>67</v>
      </c>
      <c r="Q253" s="91" t="s">
        <v>68</v>
      </c>
      <c r="R253" s="92" t="s">
        <v>215</v>
      </c>
      <c r="S253" s="92" t="s">
        <v>493</v>
      </c>
      <c r="T253" s="93" t="s">
        <v>73</v>
      </c>
      <c r="U253" s="84">
        <v>12</v>
      </c>
      <c r="V253" s="94">
        <f>IFERROR(VLOOKUP(H253,'Коэфф для прайса 1 оч'!$A$3:$C$6,3,0),"")</f>
        <v>327000</v>
      </c>
      <c r="W253" s="91">
        <f>IFERROR(VLOOKUP(E253,'Коэфф для прайса 1 оч'!$A$10:$C$23,3,0),"")</f>
        <v>0.215</v>
      </c>
      <c r="X253" s="116">
        <f>IFERROR(VLOOKUP(N253,'Коэфф для прайса 1 оч'!$E$25:$F$30,2,0),"")</f>
        <v>0</v>
      </c>
      <c r="Y253" s="116">
        <f>IFERROR(VLOOKUP(O253,'Коэфф для прайса 1 оч'!$E$32:$F$34,2,0),"")</f>
        <v>0.03</v>
      </c>
      <c r="Z253" s="116">
        <f>IFERROR(VLOOKUP(P253,'Коэфф для прайса 1 оч'!$E$36:$F$38,2,0),"")</f>
        <v>0.03</v>
      </c>
      <c r="AA253" s="116">
        <f>IFERROR(VLOOKUP(Q253,'Коэфф для прайса 1 оч'!$E$40:$F$43,2,0),"")</f>
        <v>5.0000000000000001E-3</v>
      </c>
      <c r="AB253" s="117">
        <f>IFERROR(VLOOKUP(R253,'Коэфф для прайса 1 оч'!$E$45:$F$59,2,0),"")</f>
        <v>1.4999999999999999E-2</v>
      </c>
      <c r="AC253" s="116">
        <f>IFERROR(VLOOKUP(T253,'Коэфф для прайса 1 оч'!$E$61:$F$67,2,0),"")</f>
        <v>0</v>
      </c>
      <c r="AD253" s="116">
        <f>IFERROR(VLOOKUP(U253,'Коэфф для прайса 1 оч'!$E$69:$F$82,2,0),"")</f>
        <v>1.4E-2</v>
      </c>
      <c r="AE253" s="116">
        <f>IFERROR(VLOOKUP(PriceList[[#This Row],[Корпус]],'Коэфф для прайса 1 оч'!$I$10:$J$15,2,0),"")</f>
        <v>0</v>
      </c>
      <c r="AF253" s="95">
        <f t="shared" si="45"/>
        <v>428043</v>
      </c>
      <c r="AG253" s="96">
        <f t="shared" si="46"/>
        <v>15918919.17</v>
      </c>
      <c r="AH253" s="97">
        <v>0</v>
      </c>
      <c r="AI253" s="98">
        <f t="shared" si="47"/>
        <v>428043</v>
      </c>
      <c r="AJ253" s="99">
        <f t="shared" si="48"/>
        <v>15918919.17</v>
      </c>
      <c r="AK253" s="84" t="s">
        <v>71</v>
      </c>
      <c r="AL253" s="91">
        <v>0.1</v>
      </c>
      <c r="AM253" s="287">
        <f>PriceList[[#This Row],[ИТОГ Цена за кв.м, руб]]*(1+PriceList[[#This Row],[Максимальная скидка]])</f>
        <v>470847.30000000005</v>
      </c>
      <c r="AN253" s="287">
        <f>PriceList[[#This Row],[Цена за кв.м. в CRM]]*PriceList[[#This Row],[Площадь, кв.м]]</f>
        <v>17510811.087000001</v>
      </c>
      <c r="AO253" s="287">
        <v>6000</v>
      </c>
      <c r="AP253" s="335">
        <f>PriceList[[#This Row],[Цена за кв.м. в CRM]]+PriceList[[#This Row],[Бронь]]</f>
        <v>476847.30000000005</v>
      </c>
      <c r="AQ253" s="335">
        <f>PriceList[[#This Row],[Цена за кв.м. в сайт]]*PriceList[[#This Row],[Площадь, кв.м]]</f>
        <v>17733951.087000001</v>
      </c>
      <c r="AR253" s="84" t="str">
        <f t="shared" si="49"/>
        <v>С1-324</v>
      </c>
      <c r="AS253" s="88" t="str">
        <f t="shared" si="50"/>
        <v>Ст</v>
      </c>
      <c r="AT253" s="89">
        <f t="shared" si="51"/>
        <v>37.19</v>
      </c>
      <c r="AU253" s="99">
        <f>PriceList[[#This Row],[Цена за кв.м. в CRM]]</f>
        <v>470847.30000000005</v>
      </c>
      <c r="AV253" s="100" t="str">
        <f t="shared" si="52"/>
        <v>Резерв</v>
      </c>
      <c r="AW253" s="99"/>
      <c r="AX253" s="342"/>
      <c r="AZ253" s="353">
        <f>(PriceList[[#This Row],[Цена за кв.м. в сайт]])+$AZ$1</f>
        <v>477347.30000000005</v>
      </c>
      <c r="BA253" s="353">
        <f>AZ253*PriceList[[#This Row],[Площадь, кв.м]]</f>
        <v>17752546.087000001</v>
      </c>
      <c r="BB253" s="346">
        <f>BA253-PriceList[[#This Row],[Стоимость, руб для сбронированием]]</f>
        <v>18595</v>
      </c>
      <c r="BC253" s="14"/>
      <c r="BD253" s="345">
        <f t="shared" si="53"/>
        <v>477300</v>
      </c>
      <c r="BE253" s="353">
        <f>BD253*PriceList[[#This Row],[Площадь, кв.м]]</f>
        <v>17750787</v>
      </c>
      <c r="BF253" s="14"/>
      <c r="BG253" s="345">
        <f>BE253-$BG$1*PriceList[[#This Row],[Площадь, кв.м]]</f>
        <v>17527647</v>
      </c>
      <c r="BH253" s="353">
        <f t="shared" si="54"/>
        <v>223140</v>
      </c>
      <c r="BI253" s="345">
        <f>BG253/PriceList[[#This Row],[Площадь, кв.м]]</f>
        <v>471300</v>
      </c>
      <c r="BJ253" s="355">
        <f t="shared" si="55"/>
        <v>1.2730744748567792E-2</v>
      </c>
      <c r="BL253" s="345"/>
      <c r="BM253" s="353"/>
    </row>
    <row r="254" spans="1:65" ht="14.25" hidden="1" customHeight="1">
      <c r="A254" s="84">
        <v>325</v>
      </c>
      <c r="B254" s="84" t="s">
        <v>413</v>
      </c>
      <c r="C254" s="85">
        <v>325</v>
      </c>
      <c r="D254" s="85" t="s">
        <v>64</v>
      </c>
      <c r="E254" s="86">
        <v>12</v>
      </c>
      <c r="F254" s="84">
        <v>11</v>
      </c>
      <c r="G254" s="87">
        <v>30.78</v>
      </c>
      <c r="H254" s="88" t="s">
        <v>1</v>
      </c>
      <c r="I254" s="88" t="s">
        <v>1</v>
      </c>
      <c r="J254" s="89">
        <v>6.04</v>
      </c>
      <c r="K254" s="89">
        <f t="shared" si="42"/>
        <v>1.81</v>
      </c>
      <c r="L254" s="89">
        <f t="shared" si="43"/>
        <v>24.740000000000002</v>
      </c>
      <c r="M254" s="89">
        <f t="shared" si="44"/>
        <v>26.55</v>
      </c>
      <c r="N254" s="90" t="s">
        <v>65</v>
      </c>
      <c r="O254" s="90" t="s">
        <v>66</v>
      </c>
      <c r="P254" s="90" t="s">
        <v>67</v>
      </c>
      <c r="Q254" s="91" t="s">
        <v>68</v>
      </c>
      <c r="R254" s="92" t="s">
        <v>215</v>
      </c>
      <c r="S254" s="92" t="s">
        <v>493</v>
      </c>
      <c r="T254" s="93" t="s">
        <v>73</v>
      </c>
      <c r="U254" s="84">
        <v>12</v>
      </c>
      <c r="V254" s="94">
        <f>IFERROR(VLOOKUP(H254,'Коэфф для прайса 1 оч'!$A$3:$C$6,3,0),"")</f>
        <v>327000</v>
      </c>
      <c r="W254" s="91">
        <f>IFERROR(VLOOKUP(E254,'Коэфф для прайса 1 оч'!$A$10:$C$23,3,0),"")</f>
        <v>0.215</v>
      </c>
      <c r="X254" s="116">
        <f>IFERROR(VLOOKUP(N254,'Коэфф для прайса 1 оч'!$E$25:$F$30,2,0),"")</f>
        <v>0.04</v>
      </c>
      <c r="Y254" s="116">
        <f>IFERROR(VLOOKUP(O254,'Коэфф для прайса 1 оч'!$E$32:$F$34,2,0),"")</f>
        <v>0</v>
      </c>
      <c r="Z254" s="116">
        <f>IFERROR(VLOOKUP(P254,'Коэфф для прайса 1 оч'!$E$36:$F$38,2,0),"")</f>
        <v>0.03</v>
      </c>
      <c r="AA254" s="116">
        <f>IFERROR(VLOOKUP(Q254,'Коэфф для прайса 1 оч'!$E$40:$F$43,2,0),"")</f>
        <v>5.0000000000000001E-3</v>
      </c>
      <c r="AB254" s="117">
        <f>IFERROR(VLOOKUP(R254,'Коэфф для прайса 1 оч'!$E$45:$F$59,2,0),"")</f>
        <v>1.4999999999999999E-2</v>
      </c>
      <c r="AC254" s="116">
        <f>IFERROR(VLOOKUP(T254,'Коэфф для прайса 1 оч'!$E$61:$F$67,2,0),"")</f>
        <v>0</v>
      </c>
      <c r="AD254" s="116">
        <f>IFERROR(VLOOKUP(U254,'Коэфф для прайса 1 оч'!$E$69:$F$82,2,0),"")</f>
        <v>1.4E-2</v>
      </c>
      <c r="AE254" s="116">
        <f>IFERROR(VLOOKUP(PriceList[[#This Row],[Корпус]],'Коэфф для прайса 1 оч'!$I$10:$J$15,2,0),"")</f>
        <v>0</v>
      </c>
      <c r="AF254" s="95">
        <f t="shared" si="45"/>
        <v>431313</v>
      </c>
      <c r="AG254" s="96">
        <f t="shared" si="46"/>
        <v>13275814.140000001</v>
      </c>
      <c r="AH254" s="97">
        <v>0</v>
      </c>
      <c r="AI254" s="98">
        <f t="shared" si="47"/>
        <v>431313</v>
      </c>
      <c r="AJ254" s="99">
        <f t="shared" si="48"/>
        <v>13275814.140000001</v>
      </c>
      <c r="AK254" s="84" t="s">
        <v>71</v>
      </c>
      <c r="AL254" s="91">
        <v>0.1</v>
      </c>
      <c r="AM254" s="287">
        <f>PriceList[[#This Row],[ИТОГ Цена за кв.м, руб]]*(1+PriceList[[#This Row],[Максимальная скидка]])</f>
        <v>474444.30000000005</v>
      </c>
      <c r="AN254" s="287">
        <f>PriceList[[#This Row],[Цена за кв.м. в CRM]]*PriceList[[#This Row],[Площадь, кв.м]]</f>
        <v>14603395.554000001</v>
      </c>
      <c r="AO254" s="287">
        <v>6000</v>
      </c>
      <c r="AP254" s="335">
        <f>PriceList[[#This Row],[Цена за кв.м. в CRM]]+PriceList[[#This Row],[Бронь]]</f>
        <v>480444.30000000005</v>
      </c>
      <c r="AQ254" s="335">
        <f>PriceList[[#This Row],[Цена за кв.м. в сайт]]*PriceList[[#This Row],[Площадь, кв.м]]</f>
        <v>14788075.554000001</v>
      </c>
      <c r="AR254" s="84" t="str">
        <f t="shared" si="49"/>
        <v>С1-325</v>
      </c>
      <c r="AS254" s="88" t="str">
        <f t="shared" si="50"/>
        <v>Ст</v>
      </c>
      <c r="AT254" s="89">
        <f t="shared" si="51"/>
        <v>30.78</v>
      </c>
      <c r="AU254" s="99">
        <f>PriceList[[#This Row],[Цена за кв.м. в CRM]]</f>
        <v>474444.30000000005</v>
      </c>
      <c r="AV254" s="100" t="str">
        <f t="shared" si="52"/>
        <v>Резерв</v>
      </c>
      <c r="AW254" s="99"/>
      <c r="AX254" s="342"/>
      <c r="AZ254" s="353">
        <f>(PriceList[[#This Row],[Цена за кв.м. в сайт]])+$AZ$1</f>
        <v>480944.30000000005</v>
      </c>
      <c r="BA254" s="353">
        <f>AZ254*PriceList[[#This Row],[Площадь, кв.м]]</f>
        <v>14803465.554000001</v>
      </c>
      <c r="BB254" s="346">
        <f>BA254-PriceList[[#This Row],[Стоимость, руб для сбронированием]]</f>
        <v>15390</v>
      </c>
      <c r="BC254" s="14"/>
      <c r="BD254" s="345">
        <f t="shared" si="53"/>
        <v>480900</v>
      </c>
      <c r="BE254" s="353">
        <f>BD254*PriceList[[#This Row],[Площадь, кв.м]]</f>
        <v>14802102</v>
      </c>
      <c r="BF254" s="14"/>
      <c r="BG254" s="345">
        <f>BE254-$BG$1*PriceList[[#This Row],[Площадь, кв.м]]</f>
        <v>14617422</v>
      </c>
      <c r="BH254" s="353">
        <f t="shared" si="54"/>
        <v>184680</v>
      </c>
      <c r="BI254" s="345">
        <f>BG254/PriceList[[#This Row],[Площадь, кв.м]]</f>
        <v>474900</v>
      </c>
      <c r="BJ254" s="355">
        <f t="shared" si="55"/>
        <v>1.2634238787113077E-2</v>
      </c>
      <c r="BL254" s="345"/>
      <c r="BM254" s="353"/>
    </row>
    <row r="255" spans="1:65" ht="14.25" hidden="1" customHeight="1">
      <c r="A255" s="84">
        <v>326</v>
      </c>
      <c r="B255" s="84" t="s">
        <v>414</v>
      </c>
      <c r="C255" s="85">
        <v>326</v>
      </c>
      <c r="D255" s="85" t="s">
        <v>64</v>
      </c>
      <c r="E255" s="86">
        <v>12</v>
      </c>
      <c r="F255" s="84">
        <v>12</v>
      </c>
      <c r="G255" s="87">
        <v>30.59</v>
      </c>
      <c r="H255" s="88" t="s">
        <v>1</v>
      </c>
      <c r="I255" s="88" t="s">
        <v>1</v>
      </c>
      <c r="J255" s="89">
        <v>6.04</v>
      </c>
      <c r="K255" s="89">
        <f t="shared" si="42"/>
        <v>1.81</v>
      </c>
      <c r="L255" s="89">
        <f t="shared" si="43"/>
        <v>24.55</v>
      </c>
      <c r="M255" s="89">
        <f t="shared" si="44"/>
        <v>26.36</v>
      </c>
      <c r="N255" s="90" t="s">
        <v>65</v>
      </c>
      <c r="O255" s="90" t="s">
        <v>66</v>
      </c>
      <c r="P255" s="90" t="s">
        <v>67</v>
      </c>
      <c r="Q255" s="91" t="s">
        <v>68</v>
      </c>
      <c r="R255" s="92" t="s">
        <v>215</v>
      </c>
      <c r="S255" s="92" t="s">
        <v>493</v>
      </c>
      <c r="T255" s="93" t="s">
        <v>73</v>
      </c>
      <c r="U255" s="84">
        <v>12</v>
      </c>
      <c r="V255" s="94">
        <f>IFERROR(VLOOKUP(H255,'Коэфф для прайса 1 оч'!$A$3:$C$6,3,0),"")</f>
        <v>327000</v>
      </c>
      <c r="W255" s="91">
        <f>IFERROR(VLOOKUP(E255,'Коэфф для прайса 1 оч'!$A$10:$C$23,3,0),"")</f>
        <v>0.215</v>
      </c>
      <c r="X255" s="116">
        <f>IFERROR(VLOOKUP(N255,'Коэфф для прайса 1 оч'!$E$25:$F$30,2,0),"")</f>
        <v>0.04</v>
      </c>
      <c r="Y255" s="116">
        <f>IFERROR(VLOOKUP(O255,'Коэфф для прайса 1 оч'!$E$32:$F$34,2,0),"")</f>
        <v>0</v>
      </c>
      <c r="Z255" s="116">
        <f>IFERROR(VLOOKUP(P255,'Коэфф для прайса 1 оч'!$E$36:$F$38,2,0),"")</f>
        <v>0.03</v>
      </c>
      <c r="AA255" s="116">
        <f>IFERROR(VLOOKUP(Q255,'Коэфф для прайса 1 оч'!$E$40:$F$43,2,0),"")</f>
        <v>5.0000000000000001E-3</v>
      </c>
      <c r="AB255" s="117">
        <f>IFERROR(VLOOKUP(R255,'Коэфф для прайса 1 оч'!$E$45:$F$59,2,0),"")</f>
        <v>1.4999999999999999E-2</v>
      </c>
      <c r="AC255" s="116">
        <f>IFERROR(VLOOKUP(T255,'Коэфф для прайса 1 оч'!$E$61:$F$67,2,0),"")</f>
        <v>0</v>
      </c>
      <c r="AD255" s="116">
        <f>IFERROR(VLOOKUP(U255,'Коэфф для прайса 1 оч'!$E$69:$F$82,2,0),"")</f>
        <v>1.4E-2</v>
      </c>
      <c r="AE255" s="116">
        <f>IFERROR(VLOOKUP(PriceList[[#This Row],[Корпус]],'Коэфф для прайса 1 оч'!$I$10:$J$15,2,0),"")</f>
        <v>0</v>
      </c>
      <c r="AF255" s="95">
        <f t="shared" si="45"/>
        <v>431313</v>
      </c>
      <c r="AG255" s="96">
        <f t="shared" si="46"/>
        <v>13193864.67</v>
      </c>
      <c r="AH255" s="97">
        <v>0</v>
      </c>
      <c r="AI255" s="98">
        <f t="shared" si="47"/>
        <v>431313</v>
      </c>
      <c r="AJ255" s="99">
        <f t="shared" si="48"/>
        <v>13193864.67</v>
      </c>
      <c r="AK255" s="84" t="s">
        <v>71</v>
      </c>
      <c r="AL255" s="91">
        <v>0.1</v>
      </c>
      <c r="AM255" s="287">
        <f>PriceList[[#This Row],[ИТОГ Цена за кв.м, руб]]*(1+PriceList[[#This Row],[Максимальная скидка]])</f>
        <v>474444.30000000005</v>
      </c>
      <c r="AN255" s="287">
        <f>PriceList[[#This Row],[Цена за кв.м. в CRM]]*PriceList[[#This Row],[Площадь, кв.м]]</f>
        <v>14513251.137000002</v>
      </c>
      <c r="AO255" s="287">
        <v>6000</v>
      </c>
      <c r="AP255" s="335">
        <f>PriceList[[#This Row],[Цена за кв.м. в CRM]]+PriceList[[#This Row],[Бронь]]</f>
        <v>480444.30000000005</v>
      </c>
      <c r="AQ255" s="335">
        <f>PriceList[[#This Row],[Цена за кв.м. в сайт]]*PriceList[[#This Row],[Площадь, кв.м]]</f>
        <v>14696791.137000002</v>
      </c>
      <c r="AR255" s="84" t="str">
        <f t="shared" si="49"/>
        <v>С1-326</v>
      </c>
      <c r="AS255" s="88" t="str">
        <f t="shared" si="50"/>
        <v>Ст</v>
      </c>
      <c r="AT255" s="89">
        <f t="shared" si="51"/>
        <v>30.59</v>
      </c>
      <c r="AU255" s="99">
        <f>PriceList[[#This Row],[Цена за кв.м. в CRM]]</f>
        <v>474444.30000000005</v>
      </c>
      <c r="AV255" s="100" t="str">
        <f t="shared" si="52"/>
        <v>Резерв</v>
      </c>
      <c r="AW255" s="99"/>
      <c r="AX255" s="342"/>
      <c r="AZ255" s="353">
        <f>(PriceList[[#This Row],[Цена за кв.м. в сайт]])+$AZ$1</f>
        <v>480944.30000000005</v>
      </c>
      <c r="BA255" s="353">
        <f>AZ255*PriceList[[#This Row],[Площадь, кв.м]]</f>
        <v>14712086.137000002</v>
      </c>
      <c r="BB255" s="346">
        <f>BA255-PriceList[[#This Row],[Стоимость, руб для сбронированием]]</f>
        <v>15295</v>
      </c>
      <c r="BC255" s="14"/>
      <c r="BD255" s="345">
        <f t="shared" si="53"/>
        <v>480900</v>
      </c>
      <c r="BE255" s="353">
        <f>BD255*PriceList[[#This Row],[Площадь, кв.м]]</f>
        <v>14710731</v>
      </c>
      <c r="BF255" s="14"/>
      <c r="BG255" s="345">
        <f>BE255-$BG$1*PriceList[[#This Row],[Площадь, кв.м]]</f>
        <v>14527191</v>
      </c>
      <c r="BH255" s="353">
        <f t="shared" si="54"/>
        <v>183540</v>
      </c>
      <c r="BI255" s="345">
        <f>BG255/PriceList[[#This Row],[Площадь, кв.м]]</f>
        <v>474900</v>
      </c>
      <c r="BJ255" s="355">
        <f t="shared" si="55"/>
        <v>1.2634238787113077E-2</v>
      </c>
      <c r="BL255" s="345"/>
      <c r="BM255" s="353"/>
    </row>
    <row r="256" spans="1:65" ht="14.25" hidden="1" customHeight="1">
      <c r="A256" s="84">
        <v>33</v>
      </c>
      <c r="B256" s="84" t="s">
        <v>117</v>
      </c>
      <c r="C256" s="85">
        <v>33</v>
      </c>
      <c r="D256" s="85" t="s">
        <v>64</v>
      </c>
      <c r="E256" s="86">
        <v>2</v>
      </c>
      <c r="F256" s="84">
        <v>20</v>
      </c>
      <c r="G256" s="87">
        <v>27.27</v>
      </c>
      <c r="H256" s="88" t="s">
        <v>1</v>
      </c>
      <c r="I256" s="88" t="s">
        <v>1</v>
      </c>
      <c r="J256" s="89">
        <v>2.2799999999999998</v>
      </c>
      <c r="K256" s="89">
        <f t="shared" si="42"/>
        <v>0.68</v>
      </c>
      <c r="L256" s="89">
        <f t="shared" si="43"/>
        <v>24.99</v>
      </c>
      <c r="M256" s="89">
        <f t="shared" si="44"/>
        <v>25.669999999999998</v>
      </c>
      <c r="N256" s="90" t="s">
        <v>65</v>
      </c>
      <c r="O256" s="90" t="s">
        <v>66</v>
      </c>
      <c r="P256" s="90" t="s">
        <v>67</v>
      </c>
      <c r="Q256" s="91" t="s">
        <v>68</v>
      </c>
      <c r="R256" s="92" t="s">
        <v>116</v>
      </c>
      <c r="S256" s="92" t="s">
        <v>116</v>
      </c>
      <c r="T256" s="93" t="s">
        <v>104</v>
      </c>
      <c r="U256" s="84">
        <v>40</v>
      </c>
      <c r="V256" s="94">
        <f>IFERROR(VLOOKUP(H256,'Коэфф для прайса 1 оч'!$A$3:$C$6,3,0),"")</f>
        <v>327000</v>
      </c>
      <c r="W256" s="91">
        <f>IFERROR(VLOOKUP(E256,'Коэфф для прайса 1 оч'!$A$10:$C$23,3,0),"")</f>
        <v>-1.4999999999999999E-2</v>
      </c>
      <c r="X256" s="116">
        <f>IFERROR(VLOOKUP(N256,'Коэфф для прайса 1 оч'!$E$25:$F$30,2,0),"")</f>
        <v>0.04</v>
      </c>
      <c r="Y256" s="116">
        <f>IFERROR(VLOOKUP(O256,'Коэфф для прайса 1 оч'!$E$32:$F$34,2,0),"")</f>
        <v>0</v>
      </c>
      <c r="Z256" s="116">
        <f>IFERROR(VLOOKUP(P256,'Коэфф для прайса 1 оч'!$E$36:$F$38,2,0),"")</f>
        <v>0.03</v>
      </c>
      <c r="AA256" s="116">
        <f>IFERROR(VLOOKUP(Q256,'Коэфф для прайса 1 оч'!$E$40:$F$43,2,0),"")</f>
        <v>5.0000000000000001E-3</v>
      </c>
      <c r="AB256" s="117">
        <f>IFERROR(VLOOKUP(R256,'Коэфф для прайса 1 оч'!$E$45:$F$59,2,0),"")</f>
        <v>7.0000000000000007E-2</v>
      </c>
      <c r="AC256" s="116">
        <f>IFERROR(VLOOKUP(T256,'Коэфф для прайса 1 оч'!$E$61:$F$67,2,0),"")</f>
        <v>-0.02</v>
      </c>
      <c r="AD256" s="116">
        <f>IFERROR(VLOOKUP(U256,'Коэфф для прайса 1 оч'!$E$69:$F$82,2,0),"")</f>
        <v>-1.4E-2</v>
      </c>
      <c r="AE256" s="116">
        <f>IFERROR(VLOOKUP(PriceList[[#This Row],[Корпус]],'Коэфф для прайса 1 оч'!$I$10:$J$15,2,0),"")</f>
        <v>0</v>
      </c>
      <c r="AF256" s="95">
        <f t="shared" si="45"/>
        <v>358392</v>
      </c>
      <c r="AG256" s="96">
        <f t="shared" si="46"/>
        <v>9773349.8399999999</v>
      </c>
      <c r="AH256" s="97">
        <v>0</v>
      </c>
      <c r="AI256" s="98">
        <f t="shared" si="47"/>
        <v>358392</v>
      </c>
      <c r="AJ256" s="99">
        <f t="shared" si="48"/>
        <v>9773349.8399999999</v>
      </c>
      <c r="AK256" s="84" t="s">
        <v>1250</v>
      </c>
      <c r="AL256" s="91">
        <v>0.1</v>
      </c>
      <c r="AM256" s="287">
        <f>PriceList[[#This Row],[ИТОГ Цена за кв.м, руб]]*(1+PriceList[[#This Row],[Максимальная скидка]])</f>
        <v>394231.2</v>
      </c>
      <c r="AN256" s="287">
        <f>PriceList[[#This Row],[Цена за кв.м. в CRM]]*PriceList[[#This Row],[Площадь, кв.м]]</f>
        <v>10750684.824000001</v>
      </c>
      <c r="AO256" s="287">
        <v>6000</v>
      </c>
      <c r="AP256" s="335">
        <f>PriceList[[#This Row],[Цена за кв.м. в CRM]]+PriceList[[#This Row],[Бронь]]</f>
        <v>400231.2</v>
      </c>
      <c r="AQ256" s="335">
        <f>PriceList[[#This Row],[Цена за кв.м. в сайт]]*PriceList[[#This Row],[Площадь, кв.м]]</f>
        <v>10914304.824000001</v>
      </c>
      <c r="AR256" s="84" t="str">
        <f t="shared" si="49"/>
        <v>С1-33</v>
      </c>
      <c r="AS256" s="88" t="str">
        <f t="shared" si="50"/>
        <v>Ст</v>
      </c>
      <c r="AT256" s="89">
        <f t="shared" si="51"/>
        <v>27.27</v>
      </c>
      <c r="AU256" s="99">
        <f>PriceList[[#This Row],[Цена за кв.м. в CRM]]</f>
        <v>394231.2</v>
      </c>
      <c r="AV256" s="100" t="str">
        <f t="shared" si="52"/>
        <v>Продано</v>
      </c>
      <c r="AW256" s="99"/>
      <c r="AX256" s="342"/>
      <c r="AZ256" s="353">
        <f>(PriceList[[#This Row],[Цена за кв.м. в сайт]])+$AZ$1</f>
        <v>400731.2</v>
      </c>
      <c r="BA256" s="353">
        <f>AZ256*PriceList[[#This Row],[Площадь, кв.м]]</f>
        <v>10927939.824000001</v>
      </c>
      <c r="BB256" s="346">
        <f>BA256-PriceList[[#This Row],[Стоимость, руб для сбронированием]]</f>
        <v>13635</v>
      </c>
      <c r="BC256" s="14"/>
      <c r="BD256" s="345">
        <f t="shared" si="53"/>
        <v>400700</v>
      </c>
      <c r="BE256" s="353">
        <f>BD256*PriceList[[#This Row],[Площадь, кв.м]]</f>
        <v>10927089</v>
      </c>
      <c r="BF256" s="14"/>
      <c r="BG256" s="345">
        <f>BE256-$BG$1*PriceList[[#This Row],[Площадь, кв.м]]</f>
        <v>10763469</v>
      </c>
      <c r="BH256" s="353">
        <f t="shared" si="54"/>
        <v>163620</v>
      </c>
      <c r="BI256" s="345">
        <f>BG256/PriceList[[#This Row],[Площадь, кв.м]]</f>
        <v>394700</v>
      </c>
      <c r="BJ256" s="355">
        <f t="shared" si="55"/>
        <v>1.5201418799087915E-2</v>
      </c>
      <c r="BL256" s="345"/>
      <c r="BM256" s="353"/>
    </row>
    <row r="257" spans="1:65" ht="14.25" hidden="1" customHeight="1">
      <c r="A257" s="84">
        <v>34</v>
      </c>
      <c r="B257" s="84" t="s">
        <v>118</v>
      </c>
      <c r="C257" s="85">
        <v>34</v>
      </c>
      <c r="D257" s="85" t="s">
        <v>64</v>
      </c>
      <c r="E257" s="86">
        <v>2</v>
      </c>
      <c r="F257" s="84">
        <v>21</v>
      </c>
      <c r="G257" s="87">
        <v>28.17</v>
      </c>
      <c r="H257" s="88" t="s">
        <v>1</v>
      </c>
      <c r="I257" s="88" t="s">
        <v>1</v>
      </c>
      <c r="J257" s="89">
        <v>3.19</v>
      </c>
      <c r="K257" s="89">
        <f t="shared" si="42"/>
        <v>0.96</v>
      </c>
      <c r="L257" s="89">
        <f t="shared" si="43"/>
        <v>24.98</v>
      </c>
      <c r="M257" s="89">
        <f t="shared" si="44"/>
        <v>25.94</v>
      </c>
      <c r="N257" s="90" t="s">
        <v>65</v>
      </c>
      <c r="O257" s="90" t="s">
        <v>66</v>
      </c>
      <c r="P257" s="90" t="s">
        <v>67</v>
      </c>
      <c r="Q257" s="91" t="s">
        <v>68</v>
      </c>
      <c r="R257" s="92" t="s">
        <v>116</v>
      </c>
      <c r="S257" s="92" t="s">
        <v>116</v>
      </c>
      <c r="T257" s="93" t="s">
        <v>104</v>
      </c>
      <c r="U257" s="84">
        <v>40</v>
      </c>
      <c r="V257" s="94">
        <f>IFERROR(VLOOKUP(H257,'Коэфф для прайса 1 оч'!$A$3:$C$6,3,0),"")</f>
        <v>327000</v>
      </c>
      <c r="W257" s="91">
        <f>IFERROR(VLOOKUP(E257,'Коэфф для прайса 1 оч'!$A$10:$C$23,3,0),"")</f>
        <v>-1.4999999999999999E-2</v>
      </c>
      <c r="X257" s="116">
        <f>IFERROR(VLOOKUP(N257,'Коэфф для прайса 1 оч'!$E$25:$F$30,2,0),"")</f>
        <v>0.04</v>
      </c>
      <c r="Y257" s="116">
        <f>IFERROR(VLOOKUP(O257,'Коэфф для прайса 1 оч'!$E$32:$F$34,2,0),"")</f>
        <v>0</v>
      </c>
      <c r="Z257" s="116">
        <f>IFERROR(VLOOKUP(P257,'Коэфф для прайса 1 оч'!$E$36:$F$38,2,0),"")</f>
        <v>0.03</v>
      </c>
      <c r="AA257" s="116">
        <f>IFERROR(VLOOKUP(Q257,'Коэфф для прайса 1 оч'!$E$40:$F$43,2,0),"")</f>
        <v>5.0000000000000001E-3</v>
      </c>
      <c r="AB257" s="117">
        <f>IFERROR(VLOOKUP(R257,'Коэфф для прайса 1 оч'!$E$45:$F$59,2,0),"")</f>
        <v>7.0000000000000007E-2</v>
      </c>
      <c r="AC257" s="116">
        <f>IFERROR(VLOOKUP(T257,'Коэфф для прайса 1 оч'!$E$61:$F$67,2,0),"")</f>
        <v>-0.02</v>
      </c>
      <c r="AD257" s="116">
        <f>IFERROR(VLOOKUP(U257,'Коэфф для прайса 1 оч'!$E$69:$F$82,2,0),"")</f>
        <v>-1.4E-2</v>
      </c>
      <c r="AE257" s="116">
        <f>IFERROR(VLOOKUP(PriceList[[#This Row],[Корпус]],'Коэфф для прайса 1 оч'!$I$10:$J$15,2,0),"")</f>
        <v>0</v>
      </c>
      <c r="AF257" s="95">
        <f t="shared" si="45"/>
        <v>358392</v>
      </c>
      <c r="AG257" s="96">
        <f t="shared" si="46"/>
        <v>10095902.640000001</v>
      </c>
      <c r="AH257" s="97">
        <v>0</v>
      </c>
      <c r="AI257" s="98">
        <f t="shared" si="47"/>
        <v>358392</v>
      </c>
      <c r="AJ257" s="99">
        <f t="shared" si="48"/>
        <v>10095902.640000001</v>
      </c>
      <c r="AK257" s="84" t="s">
        <v>1250</v>
      </c>
      <c r="AL257" s="91">
        <v>0.1</v>
      </c>
      <c r="AM257" s="287">
        <f>PriceList[[#This Row],[ИТОГ Цена за кв.м, руб]]*(1+PriceList[[#This Row],[Максимальная скидка]])</f>
        <v>394231.2</v>
      </c>
      <c r="AN257" s="287">
        <f>PriceList[[#This Row],[Цена за кв.м. в CRM]]*PriceList[[#This Row],[Площадь, кв.м]]</f>
        <v>11105492.904000001</v>
      </c>
      <c r="AO257" s="287">
        <v>6000</v>
      </c>
      <c r="AP257" s="335">
        <f>PriceList[[#This Row],[Цена за кв.м. в CRM]]+PriceList[[#This Row],[Бронь]]</f>
        <v>400231.2</v>
      </c>
      <c r="AQ257" s="335">
        <f>PriceList[[#This Row],[Цена за кв.м. в сайт]]*PriceList[[#This Row],[Площадь, кв.м]]</f>
        <v>11274512.904000001</v>
      </c>
      <c r="AR257" s="84" t="str">
        <f t="shared" si="49"/>
        <v>С1-34</v>
      </c>
      <c r="AS257" s="88" t="str">
        <f t="shared" si="50"/>
        <v>Ст</v>
      </c>
      <c r="AT257" s="89">
        <f t="shared" si="51"/>
        <v>28.17</v>
      </c>
      <c r="AU257" s="99">
        <f>PriceList[[#This Row],[Цена за кв.м. в CRM]]</f>
        <v>394231.2</v>
      </c>
      <c r="AV257" s="100" t="str">
        <f t="shared" si="52"/>
        <v>Продано</v>
      </c>
      <c r="AW257" s="99"/>
      <c r="AX257" s="342"/>
      <c r="AZ257" s="353">
        <f>(PriceList[[#This Row],[Цена за кв.м. в сайт]])+$AZ$1</f>
        <v>400731.2</v>
      </c>
      <c r="BA257" s="353">
        <f>AZ257*PriceList[[#This Row],[Площадь, кв.м]]</f>
        <v>11288597.904000001</v>
      </c>
      <c r="BB257" s="346">
        <f>BA257-PriceList[[#This Row],[Стоимость, руб для сбронированием]]</f>
        <v>14085</v>
      </c>
      <c r="BC257" s="14"/>
      <c r="BD257" s="345">
        <f t="shared" si="53"/>
        <v>400700</v>
      </c>
      <c r="BE257" s="353">
        <f>BD257*PriceList[[#This Row],[Площадь, кв.м]]</f>
        <v>11287719</v>
      </c>
      <c r="BF257" s="14"/>
      <c r="BG257" s="345">
        <f>BE257-$BG$1*PriceList[[#This Row],[Площадь, кв.м]]</f>
        <v>11118699</v>
      </c>
      <c r="BH257" s="353">
        <f t="shared" si="54"/>
        <v>169020</v>
      </c>
      <c r="BI257" s="345">
        <f>BG257/PriceList[[#This Row],[Площадь, кв.м]]</f>
        <v>394700</v>
      </c>
      <c r="BJ257" s="355">
        <f t="shared" si="55"/>
        <v>1.5201418799087915E-2</v>
      </c>
      <c r="BL257" s="345"/>
      <c r="BM257" s="353"/>
    </row>
    <row r="258" spans="1:65" ht="14.25" hidden="1" customHeight="1">
      <c r="A258" s="84">
        <v>35</v>
      </c>
      <c r="B258" s="84" t="s">
        <v>119</v>
      </c>
      <c r="C258" s="85">
        <v>35</v>
      </c>
      <c r="D258" s="85" t="s">
        <v>64</v>
      </c>
      <c r="E258" s="86">
        <v>2</v>
      </c>
      <c r="F258" s="84">
        <v>22</v>
      </c>
      <c r="G258" s="87">
        <v>29.19</v>
      </c>
      <c r="H258" s="88" t="s">
        <v>1</v>
      </c>
      <c r="I258" s="88" t="s">
        <v>1</v>
      </c>
      <c r="J258" s="89">
        <v>4.2</v>
      </c>
      <c r="K258" s="89">
        <f t="shared" si="42"/>
        <v>1.26</v>
      </c>
      <c r="L258" s="89">
        <f t="shared" si="43"/>
        <v>24.990000000000002</v>
      </c>
      <c r="M258" s="89">
        <f t="shared" si="44"/>
        <v>26.250000000000004</v>
      </c>
      <c r="N258" s="90" t="s">
        <v>65</v>
      </c>
      <c r="O258" s="90" t="s">
        <v>66</v>
      </c>
      <c r="P258" s="90" t="s">
        <v>67</v>
      </c>
      <c r="Q258" s="91" t="s">
        <v>68</v>
      </c>
      <c r="R258" s="92" t="s">
        <v>116</v>
      </c>
      <c r="S258" s="92" t="s">
        <v>116</v>
      </c>
      <c r="T258" s="93" t="s">
        <v>104</v>
      </c>
      <c r="U258" s="84">
        <v>40</v>
      </c>
      <c r="V258" s="94">
        <f>IFERROR(VLOOKUP(H258,'Коэфф для прайса 1 оч'!$A$3:$C$6,3,0),"")</f>
        <v>327000</v>
      </c>
      <c r="W258" s="91">
        <f>IFERROR(VLOOKUP(E258,'Коэфф для прайса 1 оч'!$A$10:$C$23,3,0),"")</f>
        <v>-1.4999999999999999E-2</v>
      </c>
      <c r="X258" s="116">
        <f>IFERROR(VLOOKUP(N258,'Коэфф для прайса 1 оч'!$E$25:$F$30,2,0),"")</f>
        <v>0.04</v>
      </c>
      <c r="Y258" s="116">
        <f>IFERROR(VLOOKUP(O258,'Коэфф для прайса 1 оч'!$E$32:$F$34,2,0),"")</f>
        <v>0</v>
      </c>
      <c r="Z258" s="116">
        <f>IFERROR(VLOOKUP(P258,'Коэфф для прайса 1 оч'!$E$36:$F$38,2,0),"")</f>
        <v>0.03</v>
      </c>
      <c r="AA258" s="116">
        <f>IFERROR(VLOOKUP(Q258,'Коэфф для прайса 1 оч'!$E$40:$F$43,2,0),"")</f>
        <v>5.0000000000000001E-3</v>
      </c>
      <c r="AB258" s="117">
        <f>IFERROR(VLOOKUP(R258,'Коэфф для прайса 1 оч'!$E$45:$F$59,2,0),"")</f>
        <v>7.0000000000000007E-2</v>
      </c>
      <c r="AC258" s="116">
        <f>IFERROR(VLOOKUP(T258,'Коэфф для прайса 1 оч'!$E$61:$F$67,2,0),"")</f>
        <v>-0.02</v>
      </c>
      <c r="AD258" s="116">
        <f>IFERROR(VLOOKUP(U258,'Коэфф для прайса 1 оч'!$E$69:$F$82,2,0),"")</f>
        <v>-1.4E-2</v>
      </c>
      <c r="AE258" s="116">
        <f>IFERROR(VLOOKUP(PriceList[[#This Row],[Корпус]],'Коэфф для прайса 1 оч'!$I$10:$J$15,2,0),"")</f>
        <v>0</v>
      </c>
      <c r="AF258" s="95">
        <f t="shared" si="45"/>
        <v>358392</v>
      </c>
      <c r="AG258" s="96">
        <f t="shared" si="46"/>
        <v>10461462.48</v>
      </c>
      <c r="AH258" s="97">
        <v>0</v>
      </c>
      <c r="AI258" s="98">
        <f t="shared" si="47"/>
        <v>358392</v>
      </c>
      <c r="AJ258" s="99">
        <f t="shared" si="48"/>
        <v>10461462.48</v>
      </c>
      <c r="AK258" s="84" t="s">
        <v>101</v>
      </c>
      <c r="AL258" s="91">
        <v>0.1</v>
      </c>
      <c r="AM258" s="287">
        <f>PriceList[[#This Row],[ИТОГ Цена за кв.м, руб]]*(1+PriceList[[#This Row],[Максимальная скидка]])</f>
        <v>394231.2</v>
      </c>
      <c r="AN258" s="287">
        <f>PriceList[[#This Row],[Цена за кв.м. в CRM]]*PriceList[[#This Row],[Площадь, кв.м]]</f>
        <v>11507608.728</v>
      </c>
      <c r="AO258" s="287">
        <v>6000</v>
      </c>
      <c r="AP258" s="335">
        <f>PriceList[[#This Row],[Цена за кв.м. в CRM]]+PriceList[[#This Row],[Бронь]]</f>
        <v>400231.2</v>
      </c>
      <c r="AQ258" s="335">
        <f>PriceList[[#This Row],[Цена за кв.м. в сайт]]*PriceList[[#This Row],[Площадь, кв.м]]</f>
        <v>11682748.728</v>
      </c>
      <c r="AR258" s="84" t="str">
        <f t="shared" si="49"/>
        <v>С1-35</v>
      </c>
      <c r="AS258" s="88" t="str">
        <f t="shared" si="50"/>
        <v>Ст</v>
      </c>
      <c r="AT258" s="89">
        <f t="shared" si="51"/>
        <v>29.19</v>
      </c>
      <c r="AU258" s="99">
        <f>PriceList[[#This Row],[Цена за кв.м. в CRM]]</f>
        <v>394231.2</v>
      </c>
      <c r="AV258" s="100" t="str">
        <f t="shared" si="52"/>
        <v>Свободно</v>
      </c>
      <c r="AW258" s="99"/>
      <c r="AX258" s="342"/>
      <c r="AZ258" s="353">
        <f>(PriceList[[#This Row],[Цена за кв.м. в сайт]])+$AZ$1</f>
        <v>400731.2</v>
      </c>
      <c r="BA258" s="353">
        <f>AZ258*PriceList[[#This Row],[Площадь, кв.м]]</f>
        <v>11697343.728</v>
      </c>
      <c r="BB258" s="346">
        <f>BA258-PriceList[[#This Row],[Стоимость, руб для сбронированием]]</f>
        <v>14595</v>
      </c>
      <c r="BC258" s="14"/>
      <c r="BD258" s="345">
        <f t="shared" si="53"/>
        <v>400700</v>
      </c>
      <c r="BE258" s="353">
        <f>BD258*PriceList[[#This Row],[Площадь, кв.м]]</f>
        <v>11696433</v>
      </c>
      <c r="BF258" s="14"/>
      <c r="BG258" s="345">
        <f>BE258-$BG$1*PriceList[[#This Row],[Площадь, кв.м]]</f>
        <v>11521293</v>
      </c>
      <c r="BH258" s="353">
        <f t="shared" si="54"/>
        <v>175140</v>
      </c>
      <c r="BI258" s="345">
        <f>BG258/PriceList[[#This Row],[Площадь, кв.м]]</f>
        <v>394700</v>
      </c>
      <c r="BJ258" s="355">
        <f t="shared" si="55"/>
        <v>1.5201418799087915E-2</v>
      </c>
      <c r="BL258" s="345"/>
      <c r="BM258" s="353"/>
    </row>
    <row r="259" spans="1:65" ht="14.25" hidden="1" customHeight="1">
      <c r="A259" s="84">
        <v>36</v>
      </c>
      <c r="B259" s="84" t="s">
        <v>120</v>
      </c>
      <c r="C259" s="85">
        <v>36</v>
      </c>
      <c r="D259" s="85" t="s">
        <v>64</v>
      </c>
      <c r="E259" s="86">
        <v>2</v>
      </c>
      <c r="F259" s="84">
        <v>23</v>
      </c>
      <c r="G259" s="87">
        <v>30.06</v>
      </c>
      <c r="H259" s="88" t="s">
        <v>1</v>
      </c>
      <c r="I259" s="88" t="s">
        <v>1</v>
      </c>
      <c r="J259" s="89">
        <v>5.08</v>
      </c>
      <c r="K259" s="89">
        <f t="shared" ref="K259:K322" si="56">ROUND(J259*0.3,2)</f>
        <v>1.52</v>
      </c>
      <c r="L259" s="89">
        <f t="shared" ref="L259:L322" si="57">G259-J259</f>
        <v>24.979999999999997</v>
      </c>
      <c r="M259" s="89">
        <f t="shared" ref="M259:M322" si="58">L259+K259</f>
        <v>26.499999999999996</v>
      </c>
      <c r="N259" s="90" t="s">
        <v>65</v>
      </c>
      <c r="O259" s="90" t="s">
        <v>66</v>
      </c>
      <c r="P259" s="90" t="s">
        <v>67</v>
      </c>
      <c r="Q259" s="91" t="s">
        <v>68</v>
      </c>
      <c r="R259" s="92" t="s">
        <v>116</v>
      </c>
      <c r="S259" s="92" t="s">
        <v>116</v>
      </c>
      <c r="T259" s="93" t="s">
        <v>104</v>
      </c>
      <c r="U259" s="84">
        <v>40</v>
      </c>
      <c r="V259" s="94">
        <f>IFERROR(VLOOKUP(H259,'Коэфф для прайса 1 оч'!$A$3:$C$6,3,0),"")</f>
        <v>327000</v>
      </c>
      <c r="W259" s="91">
        <f>IFERROR(VLOOKUP(E259,'Коэфф для прайса 1 оч'!$A$10:$C$23,3,0),"")</f>
        <v>-1.4999999999999999E-2</v>
      </c>
      <c r="X259" s="116">
        <f>IFERROR(VLOOKUP(N259,'Коэфф для прайса 1 оч'!$E$25:$F$30,2,0),"")</f>
        <v>0.04</v>
      </c>
      <c r="Y259" s="116">
        <f>IFERROR(VLOOKUP(O259,'Коэфф для прайса 1 оч'!$E$32:$F$34,2,0),"")</f>
        <v>0</v>
      </c>
      <c r="Z259" s="116">
        <f>IFERROR(VLOOKUP(P259,'Коэфф для прайса 1 оч'!$E$36:$F$38,2,0),"")</f>
        <v>0.03</v>
      </c>
      <c r="AA259" s="116">
        <f>IFERROR(VLOOKUP(Q259,'Коэфф для прайса 1 оч'!$E$40:$F$43,2,0),"")</f>
        <v>5.0000000000000001E-3</v>
      </c>
      <c r="AB259" s="117">
        <f>IFERROR(VLOOKUP(R259,'Коэфф для прайса 1 оч'!$E$45:$F$59,2,0),"")</f>
        <v>7.0000000000000007E-2</v>
      </c>
      <c r="AC259" s="116">
        <f>IFERROR(VLOOKUP(T259,'Коэфф для прайса 1 оч'!$E$61:$F$67,2,0),"")</f>
        <v>-0.02</v>
      </c>
      <c r="AD259" s="116">
        <f>IFERROR(VLOOKUP(U259,'Коэфф для прайса 1 оч'!$E$69:$F$82,2,0),"")</f>
        <v>-1.4E-2</v>
      </c>
      <c r="AE259" s="116">
        <f>IFERROR(VLOOKUP(PriceList[[#This Row],[Корпус]],'Коэфф для прайса 1 оч'!$I$10:$J$15,2,0),"")</f>
        <v>0</v>
      </c>
      <c r="AF259" s="95">
        <f t="shared" ref="AF259:AF322" si="59">ROUND(V259+(V259*SUM(W259:AE259)),2)</f>
        <v>358392</v>
      </c>
      <c r="AG259" s="96">
        <f t="shared" ref="AG259:AG322" si="60">AF259*G259</f>
        <v>10773263.52</v>
      </c>
      <c r="AH259" s="97">
        <v>0</v>
      </c>
      <c r="AI259" s="98">
        <f t="shared" ref="AI259:AI322" si="61">AF259+AF259*AH259</f>
        <v>358392</v>
      </c>
      <c r="AJ259" s="99">
        <f t="shared" ref="AJ259:AJ322" si="62">AI259*G259</f>
        <v>10773263.52</v>
      </c>
      <c r="AK259" s="84" t="s">
        <v>71</v>
      </c>
      <c r="AL259" s="91">
        <v>0.1</v>
      </c>
      <c r="AM259" s="287">
        <f>PriceList[[#This Row],[ИТОГ Цена за кв.м, руб]]*(1+PriceList[[#This Row],[Максимальная скидка]])</f>
        <v>394231.2</v>
      </c>
      <c r="AN259" s="287">
        <f>PriceList[[#This Row],[Цена за кв.м. в CRM]]*PriceList[[#This Row],[Площадь, кв.м]]</f>
        <v>11850589.872</v>
      </c>
      <c r="AO259" s="287">
        <v>6000</v>
      </c>
      <c r="AP259" s="335">
        <f>PriceList[[#This Row],[Цена за кв.м. в CRM]]+PriceList[[#This Row],[Бронь]]</f>
        <v>400231.2</v>
      </c>
      <c r="AQ259" s="335">
        <f>PriceList[[#This Row],[Цена за кв.м. в сайт]]*PriceList[[#This Row],[Площадь, кв.м]]</f>
        <v>12030949.872</v>
      </c>
      <c r="AR259" s="84" t="str">
        <f t="shared" ref="AR259:AR322" si="63">B259</f>
        <v>С1-36</v>
      </c>
      <c r="AS259" s="88" t="str">
        <f t="shared" ref="AS259:AS322" si="64">H259</f>
        <v>Ст</v>
      </c>
      <c r="AT259" s="89">
        <f t="shared" ref="AT259:AT322" si="65">G259</f>
        <v>30.06</v>
      </c>
      <c r="AU259" s="99">
        <f>PriceList[[#This Row],[Цена за кв.м. в CRM]]</f>
        <v>394231.2</v>
      </c>
      <c r="AV259" s="100" t="str">
        <f t="shared" ref="AV259:AV322" si="66">AK259</f>
        <v>Резерв</v>
      </c>
      <c r="AW259" s="99"/>
      <c r="AX259" s="342"/>
      <c r="AZ259" s="353">
        <f>(PriceList[[#This Row],[Цена за кв.м. в сайт]])+$AZ$1</f>
        <v>400731.2</v>
      </c>
      <c r="BA259" s="353">
        <f>AZ259*PriceList[[#This Row],[Площадь, кв.м]]</f>
        <v>12045979.872</v>
      </c>
      <c r="BB259" s="346">
        <f>BA259-PriceList[[#This Row],[Стоимость, руб для сбронированием]]</f>
        <v>15030</v>
      </c>
      <c r="BC259" s="14"/>
      <c r="BD259" s="345">
        <f t="shared" si="53"/>
        <v>400700</v>
      </c>
      <c r="BE259" s="353">
        <f>BD259*PriceList[[#This Row],[Площадь, кв.м]]</f>
        <v>12045042</v>
      </c>
      <c r="BF259" s="14"/>
      <c r="BG259" s="345">
        <f>BE259-$BG$1*PriceList[[#This Row],[Площадь, кв.м]]</f>
        <v>11864682</v>
      </c>
      <c r="BH259" s="353">
        <f t="shared" si="54"/>
        <v>180360</v>
      </c>
      <c r="BI259" s="345">
        <f>BG259/PriceList[[#This Row],[Площадь, кв.м]]</f>
        <v>394700</v>
      </c>
      <c r="BJ259" s="355">
        <f t="shared" si="55"/>
        <v>1.5201418799087915E-2</v>
      </c>
      <c r="BL259" s="345"/>
      <c r="BM259" s="353"/>
    </row>
    <row r="260" spans="1:65" ht="14.25" hidden="1" customHeight="1">
      <c r="A260" s="84">
        <v>37</v>
      </c>
      <c r="B260" s="84" t="s">
        <v>121</v>
      </c>
      <c r="C260" s="85">
        <v>37</v>
      </c>
      <c r="D260" s="85" t="s">
        <v>64</v>
      </c>
      <c r="E260" s="86">
        <v>2</v>
      </c>
      <c r="F260" s="84">
        <v>24</v>
      </c>
      <c r="G260" s="87">
        <v>30.7</v>
      </c>
      <c r="H260" s="88" t="s">
        <v>1</v>
      </c>
      <c r="I260" s="88" t="s">
        <v>1</v>
      </c>
      <c r="J260" s="89">
        <v>5.96</v>
      </c>
      <c r="K260" s="89">
        <f t="shared" si="56"/>
        <v>1.79</v>
      </c>
      <c r="L260" s="89">
        <f t="shared" si="57"/>
        <v>24.74</v>
      </c>
      <c r="M260" s="89">
        <f t="shared" si="58"/>
        <v>26.529999999999998</v>
      </c>
      <c r="N260" s="90" t="s">
        <v>65</v>
      </c>
      <c r="O260" s="90" t="s">
        <v>66</v>
      </c>
      <c r="P260" s="90" t="s">
        <v>67</v>
      </c>
      <c r="Q260" s="91" t="s">
        <v>68</v>
      </c>
      <c r="R260" s="92" t="s">
        <v>116</v>
      </c>
      <c r="S260" s="92" t="s">
        <v>116</v>
      </c>
      <c r="T260" s="93" t="s">
        <v>104</v>
      </c>
      <c r="U260" s="84">
        <v>40</v>
      </c>
      <c r="V260" s="94">
        <f>IFERROR(VLOOKUP(H260,'Коэфф для прайса 1 оч'!$A$3:$C$6,3,0),"")</f>
        <v>327000</v>
      </c>
      <c r="W260" s="91">
        <f>IFERROR(VLOOKUP(E260,'Коэфф для прайса 1 оч'!$A$10:$C$23,3,0),"")</f>
        <v>-1.4999999999999999E-2</v>
      </c>
      <c r="X260" s="116">
        <f>IFERROR(VLOOKUP(N260,'Коэфф для прайса 1 оч'!$E$25:$F$30,2,0),"")</f>
        <v>0.04</v>
      </c>
      <c r="Y260" s="116">
        <f>IFERROR(VLOOKUP(O260,'Коэфф для прайса 1 оч'!$E$32:$F$34,2,0),"")</f>
        <v>0</v>
      </c>
      <c r="Z260" s="116">
        <f>IFERROR(VLOOKUP(P260,'Коэфф для прайса 1 оч'!$E$36:$F$38,2,0),"")</f>
        <v>0.03</v>
      </c>
      <c r="AA260" s="116">
        <f>IFERROR(VLOOKUP(Q260,'Коэфф для прайса 1 оч'!$E$40:$F$43,2,0),"")</f>
        <v>5.0000000000000001E-3</v>
      </c>
      <c r="AB260" s="117">
        <f>IFERROR(VLOOKUP(R260,'Коэфф для прайса 1 оч'!$E$45:$F$59,2,0),"")</f>
        <v>7.0000000000000007E-2</v>
      </c>
      <c r="AC260" s="116">
        <f>IFERROR(VLOOKUP(T260,'Коэфф для прайса 1 оч'!$E$61:$F$67,2,0),"")</f>
        <v>-0.02</v>
      </c>
      <c r="AD260" s="116">
        <f>IFERROR(VLOOKUP(U260,'Коэфф для прайса 1 оч'!$E$69:$F$82,2,0),"")</f>
        <v>-1.4E-2</v>
      </c>
      <c r="AE260" s="116">
        <f>IFERROR(VLOOKUP(PriceList[[#This Row],[Корпус]],'Коэфф для прайса 1 оч'!$I$10:$J$15,2,0),"")</f>
        <v>0</v>
      </c>
      <c r="AF260" s="95">
        <f t="shared" si="59"/>
        <v>358392</v>
      </c>
      <c r="AG260" s="96">
        <f t="shared" si="60"/>
        <v>11002634.4</v>
      </c>
      <c r="AH260" s="97">
        <v>0</v>
      </c>
      <c r="AI260" s="98">
        <f t="shared" si="61"/>
        <v>358392</v>
      </c>
      <c r="AJ260" s="99">
        <f t="shared" si="62"/>
        <v>11002634.4</v>
      </c>
      <c r="AK260" s="84" t="s">
        <v>71</v>
      </c>
      <c r="AL260" s="91">
        <v>0.1</v>
      </c>
      <c r="AM260" s="287">
        <f>PriceList[[#This Row],[ИТОГ Цена за кв.м, руб]]*(1+PriceList[[#This Row],[Максимальная скидка]])</f>
        <v>394231.2</v>
      </c>
      <c r="AN260" s="287">
        <f>PriceList[[#This Row],[Цена за кв.м. в CRM]]*PriceList[[#This Row],[Площадь, кв.м]]</f>
        <v>12102897.84</v>
      </c>
      <c r="AO260" s="287">
        <v>6000</v>
      </c>
      <c r="AP260" s="335">
        <f>PriceList[[#This Row],[Цена за кв.м. в CRM]]+PriceList[[#This Row],[Бронь]]</f>
        <v>400231.2</v>
      </c>
      <c r="AQ260" s="335">
        <f>PriceList[[#This Row],[Цена за кв.м. в сайт]]*PriceList[[#This Row],[Площадь, кв.м]]</f>
        <v>12287097.84</v>
      </c>
      <c r="AR260" s="84" t="str">
        <f t="shared" si="63"/>
        <v>С1-37</v>
      </c>
      <c r="AS260" s="88" t="str">
        <f t="shared" si="64"/>
        <v>Ст</v>
      </c>
      <c r="AT260" s="89">
        <f t="shared" si="65"/>
        <v>30.7</v>
      </c>
      <c r="AU260" s="99">
        <f>PriceList[[#This Row],[Цена за кв.м. в CRM]]</f>
        <v>394231.2</v>
      </c>
      <c r="AV260" s="100" t="str">
        <f t="shared" si="66"/>
        <v>Резерв</v>
      </c>
      <c r="AW260" s="99"/>
      <c r="AX260" s="342"/>
      <c r="AZ260" s="353">
        <f>(PriceList[[#This Row],[Цена за кв.м. в сайт]])+$AZ$1</f>
        <v>400731.2</v>
      </c>
      <c r="BA260" s="353">
        <f>AZ260*PriceList[[#This Row],[Площадь, кв.м]]</f>
        <v>12302447.84</v>
      </c>
      <c r="BB260" s="346">
        <f>BA260-PriceList[[#This Row],[Стоимость, руб для сбронированием]]</f>
        <v>15350</v>
      </c>
      <c r="BC260" s="14"/>
      <c r="BD260" s="345">
        <f t="shared" ref="BD260:BD323" si="67">MROUND(AZ260,100)</f>
        <v>400700</v>
      </c>
      <c r="BE260" s="353">
        <f>BD260*PriceList[[#This Row],[Площадь, кв.м]]</f>
        <v>12301490</v>
      </c>
      <c r="BF260" s="14"/>
      <c r="BG260" s="345">
        <f>BE260-$BG$1*PriceList[[#This Row],[Площадь, кв.м]]</f>
        <v>12117290</v>
      </c>
      <c r="BH260" s="353">
        <f t="shared" ref="BH260:BH323" si="68">BE260-BG260</f>
        <v>184200</v>
      </c>
      <c r="BI260" s="345">
        <f>BG260/PriceList[[#This Row],[Площадь, кв.м]]</f>
        <v>394700</v>
      </c>
      <c r="BJ260" s="355">
        <f t="shared" ref="BJ260:BJ323" si="69">BH260/BG260</f>
        <v>1.5201418799087915E-2</v>
      </c>
      <c r="BL260" s="345"/>
      <c r="BM260" s="353"/>
    </row>
    <row r="261" spans="1:65" ht="14.25" hidden="1" customHeight="1">
      <c r="A261" s="84">
        <v>38</v>
      </c>
      <c r="B261" s="84" t="s">
        <v>122</v>
      </c>
      <c r="C261" s="85">
        <v>38</v>
      </c>
      <c r="D261" s="85" t="s">
        <v>64</v>
      </c>
      <c r="E261" s="86">
        <v>2</v>
      </c>
      <c r="F261" s="84">
        <v>25</v>
      </c>
      <c r="G261" s="87">
        <v>31.36</v>
      </c>
      <c r="H261" s="88" t="s">
        <v>1</v>
      </c>
      <c r="I261" s="88" t="s">
        <v>1</v>
      </c>
      <c r="J261" s="89">
        <v>6.62</v>
      </c>
      <c r="K261" s="89">
        <f t="shared" si="56"/>
        <v>1.99</v>
      </c>
      <c r="L261" s="89">
        <f t="shared" si="57"/>
        <v>24.74</v>
      </c>
      <c r="M261" s="89">
        <f t="shared" si="58"/>
        <v>26.729999999999997</v>
      </c>
      <c r="N261" s="90" t="s">
        <v>65</v>
      </c>
      <c r="O261" s="90" t="s">
        <v>66</v>
      </c>
      <c r="P261" s="90" t="s">
        <v>67</v>
      </c>
      <c r="Q261" s="91" t="s">
        <v>68</v>
      </c>
      <c r="R261" s="92" t="s">
        <v>116</v>
      </c>
      <c r="S261" s="92" t="s">
        <v>116</v>
      </c>
      <c r="T261" s="93" t="s">
        <v>104</v>
      </c>
      <c r="U261" s="84">
        <v>40</v>
      </c>
      <c r="V261" s="94">
        <f>IFERROR(VLOOKUP(H261,'Коэфф для прайса 1 оч'!$A$3:$C$6,3,0),"")</f>
        <v>327000</v>
      </c>
      <c r="W261" s="91">
        <f>IFERROR(VLOOKUP(E261,'Коэфф для прайса 1 оч'!$A$10:$C$23,3,0),"")</f>
        <v>-1.4999999999999999E-2</v>
      </c>
      <c r="X261" s="116">
        <f>IFERROR(VLOOKUP(N261,'Коэфф для прайса 1 оч'!$E$25:$F$30,2,0),"")</f>
        <v>0.04</v>
      </c>
      <c r="Y261" s="116">
        <f>IFERROR(VLOOKUP(O261,'Коэфф для прайса 1 оч'!$E$32:$F$34,2,0),"")</f>
        <v>0</v>
      </c>
      <c r="Z261" s="116">
        <f>IFERROR(VLOOKUP(P261,'Коэфф для прайса 1 оч'!$E$36:$F$38,2,0),"")</f>
        <v>0.03</v>
      </c>
      <c r="AA261" s="116">
        <f>IFERROR(VLOOKUP(Q261,'Коэфф для прайса 1 оч'!$E$40:$F$43,2,0),"")</f>
        <v>5.0000000000000001E-3</v>
      </c>
      <c r="AB261" s="117">
        <f>IFERROR(VLOOKUP(R261,'Коэфф для прайса 1 оч'!$E$45:$F$59,2,0),"")</f>
        <v>7.0000000000000007E-2</v>
      </c>
      <c r="AC261" s="116">
        <f>IFERROR(VLOOKUP(T261,'Коэфф для прайса 1 оч'!$E$61:$F$67,2,0),"")</f>
        <v>-0.02</v>
      </c>
      <c r="AD261" s="116">
        <f>IFERROR(VLOOKUP(U261,'Коэфф для прайса 1 оч'!$E$69:$F$82,2,0),"")</f>
        <v>-1.4E-2</v>
      </c>
      <c r="AE261" s="116">
        <f>IFERROR(VLOOKUP(PriceList[[#This Row],[Корпус]],'Коэфф для прайса 1 оч'!$I$10:$J$15,2,0),"")</f>
        <v>0</v>
      </c>
      <c r="AF261" s="95">
        <f t="shared" si="59"/>
        <v>358392</v>
      </c>
      <c r="AG261" s="96">
        <f t="shared" si="60"/>
        <v>11239173.119999999</v>
      </c>
      <c r="AH261" s="97">
        <v>0</v>
      </c>
      <c r="AI261" s="98">
        <f t="shared" si="61"/>
        <v>358392</v>
      </c>
      <c r="AJ261" s="99">
        <f t="shared" si="62"/>
        <v>11239173.119999999</v>
      </c>
      <c r="AK261" s="84" t="s">
        <v>71</v>
      </c>
      <c r="AL261" s="91">
        <v>0.1</v>
      </c>
      <c r="AM261" s="287">
        <f>PriceList[[#This Row],[ИТОГ Цена за кв.м, руб]]*(1+PriceList[[#This Row],[Максимальная скидка]])</f>
        <v>394231.2</v>
      </c>
      <c r="AN261" s="287">
        <f>PriceList[[#This Row],[Цена за кв.м. в CRM]]*PriceList[[#This Row],[Площадь, кв.м]]</f>
        <v>12363090.432</v>
      </c>
      <c r="AO261" s="287">
        <v>6000</v>
      </c>
      <c r="AP261" s="335">
        <f>PriceList[[#This Row],[Цена за кв.м. в CRM]]+PriceList[[#This Row],[Бронь]]</f>
        <v>400231.2</v>
      </c>
      <c r="AQ261" s="335">
        <f>PriceList[[#This Row],[Цена за кв.м. в сайт]]*PriceList[[#This Row],[Площадь, кв.м]]</f>
        <v>12551250.432</v>
      </c>
      <c r="AR261" s="84" t="str">
        <f t="shared" si="63"/>
        <v>С1-38</v>
      </c>
      <c r="AS261" s="88" t="str">
        <f t="shared" si="64"/>
        <v>Ст</v>
      </c>
      <c r="AT261" s="89">
        <f t="shared" si="65"/>
        <v>31.36</v>
      </c>
      <c r="AU261" s="99">
        <f>PriceList[[#This Row],[Цена за кв.м. в CRM]]</f>
        <v>394231.2</v>
      </c>
      <c r="AV261" s="100" t="str">
        <f t="shared" si="66"/>
        <v>Резерв</v>
      </c>
      <c r="AW261" s="99"/>
      <c r="AX261" s="342"/>
      <c r="AZ261" s="353">
        <f>(PriceList[[#This Row],[Цена за кв.м. в сайт]])+$AZ$1</f>
        <v>400731.2</v>
      </c>
      <c r="BA261" s="353">
        <f>AZ261*PriceList[[#This Row],[Площадь, кв.м]]</f>
        <v>12566930.432</v>
      </c>
      <c r="BB261" s="346">
        <f>BA261-PriceList[[#This Row],[Стоимость, руб для сбронированием]]</f>
        <v>15680</v>
      </c>
      <c r="BC261" s="14"/>
      <c r="BD261" s="345">
        <f t="shared" si="67"/>
        <v>400700</v>
      </c>
      <c r="BE261" s="353">
        <f>BD261*PriceList[[#This Row],[Площадь, кв.м]]</f>
        <v>12565952</v>
      </c>
      <c r="BF261" s="14"/>
      <c r="BG261" s="345">
        <f>BE261-$BG$1*PriceList[[#This Row],[Площадь, кв.м]]</f>
        <v>12377792</v>
      </c>
      <c r="BH261" s="353">
        <f t="shared" si="68"/>
        <v>188160</v>
      </c>
      <c r="BI261" s="345">
        <f>BG261/PriceList[[#This Row],[Площадь, кв.м]]</f>
        <v>394700</v>
      </c>
      <c r="BJ261" s="355">
        <f t="shared" si="69"/>
        <v>1.5201418799087915E-2</v>
      </c>
      <c r="BL261" s="345"/>
      <c r="BM261" s="353"/>
    </row>
    <row r="262" spans="1:65" ht="14.25" hidden="1" customHeight="1">
      <c r="A262" s="84">
        <v>39</v>
      </c>
      <c r="B262" s="84" t="s">
        <v>123</v>
      </c>
      <c r="C262" s="85">
        <v>39</v>
      </c>
      <c r="D262" s="85" t="s">
        <v>64</v>
      </c>
      <c r="E262" s="86">
        <v>2</v>
      </c>
      <c r="F262" s="84">
        <v>26</v>
      </c>
      <c r="G262" s="87">
        <v>53.41</v>
      </c>
      <c r="H262" s="88" t="s">
        <v>2</v>
      </c>
      <c r="I262" s="88" t="s">
        <v>19</v>
      </c>
      <c r="J262" s="89">
        <v>4.76</v>
      </c>
      <c r="K262" s="89">
        <f t="shared" si="56"/>
        <v>1.43</v>
      </c>
      <c r="L262" s="89">
        <f t="shared" si="57"/>
        <v>48.65</v>
      </c>
      <c r="M262" s="89">
        <f t="shared" si="58"/>
        <v>50.08</v>
      </c>
      <c r="N262" s="90" t="s">
        <v>82</v>
      </c>
      <c r="O262" s="90" t="s">
        <v>66</v>
      </c>
      <c r="P262" s="90" t="s">
        <v>67</v>
      </c>
      <c r="Q262" s="91" t="s">
        <v>94</v>
      </c>
      <c r="R262" s="92" t="s">
        <v>116</v>
      </c>
      <c r="S262" s="92" t="s">
        <v>116</v>
      </c>
      <c r="T262" s="93" t="s">
        <v>104</v>
      </c>
      <c r="U262" s="84">
        <v>40</v>
      </c>
      <c r="V262" s="94">
        <f>IFERROR(VLOOKUP(H262,'Коэфф для прайса 1 оч'!$A$3:$C$6,3,0),"")</f>
        <v>313920</v>
      </c>
      <c r="W262" s="91">
        <f>IFERROR(VLOOKUP(E262,'Коэфф для прайса 1 оч'!$A$10:$C$23,3,0),"")</f>
        <v>-1.4999999999999999E-2</v>
      </c>
      <c r="X262" s="116">
        <f>IFERROR(VLOOKUP(N262,'Коэфф для прайса 1 оч'!$E$25:$F$30,2,0),"")</f>
        <v>-0.01</v>
      </c>
      <c r="Y262" s="116">
        <f>IFERROR(VLOOKUP(O262,'Коэфф для прайса 1 оч'!$E$32:$F$34,2,0),"")</f>
        <v>0</v>
      </c>
      <c r="Z262" s="116">
        <f>IFERROR(VLOOKUP(P262,'Коэфф для прайса 1 оч'!$E$36:$F$38,2,0),"")</f>
        <v>0.03</v>
      </c>
      <c r="AA262" s="116">
        <f>IFERROR(VLOOKUP(Q262,'Коэфф для прайса 1 оч'!$E$40:$F$43,2,0),"")</f>
        <v>0</v>
      </c>
      <c r="AB262" s="117">
        <f>IFERROR(VLOOKUP(R262,'Коэфф для прайса 1 оч'!$E$45:$F$59,2,0),"")</f>
        <v>7.0000000000000007E-2</v>
      </c>
      <c r="AC262" s="116">
        <f>IFERROR(VLOOKUP(T262,'Коэфф для прайса 1 оч'!$E$61:$F$67,2,0),"")</f>
        <v>-0.02</v>
      </c>
      <c r="AD262" s="116">
        <f>IFERROR(VLOOKUP(U262,'Коэфф для прайса 1 оч'!$E$69:$F$82,2,0),"")</f>
        <v>-1.4E-2</v>
      </c>
      <c r="AE262" s="116">
        <f>IFERROR(VLOOKUP(PriceList[[#This Row],[Корпус]],'Коэфф для прайса 1 оч'!$I$10:$J$15,2,0),"")</f>
        <v>0</v>
      </c>
      <c r="AF262" s="95">
        <f t="shared" si="59"/>
        <v>326790.71999999997</v>
      </c>
      <c r="AG262" s="96">
        <f t="shared" si="60"/>
        <v>17453892.355199996</v>
      </c>
      <c r="AH262" s="97">
        <v>0</v>
      </c>
      <c r="AI262" s="98">
        <f t="shared" si="61"/>
        <v>326790.71999999997</v>
      </c>
      <c r="AJ262" s="99">
        <f t="shared" si="62"/>
        <v>17453892.355199996</v>
      </c>
      <c r="AK262" s="84" t="s">
        <v>71</v>
      </c>
      <c r="AL262" s="91">
        <v>0.1</v>
      </c>
      <c r="AM262" s="287">
        <f>PriceList[[#This Row],[ИТОГ Цена за кв.м, руб]]*(1+PriceList[[#This Row],[Максимальная скидка]])</f>
        <v>359469.79200000002</v>
      </c>
      <c r="AN262" s="287">
        <f>PriceList[[#This Row],[Цена за кв.м. в CRM]]*PriceList[[#This Row],[Площадь, кв.м]]</f>
        <v>19199281.590719998</v>
      </c>
      <c r="AO262" s="287">
        <v>6000</v>
      </c>
      <c r="AP262" s="335">
        <f>PriceList[[#This Row],[Цена за кв.м. в CRM]]+PriceList[[#This Row],[Бронь]]</f>
        <v>365469.79200000002</v>
      </c>
      <c r="AQ262" s="335">
        <f>PriceList[[#This Row],[Цена за кв.м. в сайт]]*PriceList[[#This Row],[Площадь, кв.м]]</f>
        <v>19519741.590719998</v>
      </c>
      <c r="AR262" s="84" t="str">
        <f t="shared" si="63"/>
        <v>С1-39</v>
      </c>
      <c r="AS262" s="88" t="str">
        <f t="shared" si="64"/>
        <v>1К</v>
      </c>
      <c r="AT262" s="89">
        <f t="shared" si="65"/>
        <v>53.41</v>
      </c>
      <c r="AU262" s="99">
        <f>PriceList[[#This Row],[Цена за кв.м. в CRM]]</f>
        <v>359469.79200000002</v>
      </c>
      <c r="AV262" s="100" t="str">
        <f t="shared" si="66"/>
        <v>Резерв</v>
      </c>
      <c r="AW262" s="99"/>
      <c r="AX262" s="342"/>
      <c r="AZ262" s="353">
        <f>(PriceList[[#This Row],[Цена за кв.м. в сайт]])+$AZ$1</f>
        <v>365969.79200000002</v>
      </c>
      <c r="BA262" s="353">
        <f>AZ262*PriceList[[#This Row],[Площадь, кв.м]]</f>
        <v>19546446.590719998</v>
      </c>
      <c r="BB262" s="346">
        <f>BA262-PriceList[[#This Row],[Стоимость, руб для сбронированием]]</f>
        <v>26705</v>
      </c>
      <c r="BC262" s="14"/>
      <c r="BD262" s="345">
        <f t="shared" si="67"/>
        <v>366000</v>
      </c>
      <c r="BE262" s="353">
        <f>BD262*PriceList[[#This Row],[Площадь, кв.м]]</f>
        <v>19548060</v>
      </c>
      <c r="BF262" s="14"/>
      <c r="BG262" s="345">
        <f>BE262-$BG$1*PriceList[[#This Row],[Площадь, кв.м]]</f>
        <v>19227600</v>
      </c>
      <c r="BH262" s="353">
        <f t="shared" si="68"/>
        <v>320460</v>
      </c>
      <c r="BI262" s="345">
        <f>BG262/PriceList[[#This Row],[Площадь, кв.м]]</f>
        <v>360000</v>
      </c>
      <c r="BJ262" s="355">
        <f t="shared" si="69"/>
        <v>1.6666666666666666E-2</v>
      </c>
      <c r="BL262" s="345"/>
      <c r="BM262" s="353"/>
    </row>
    <row r="263" spans="1:65" ht="14.25" hidden="1" customHeight="1">
      <c r="A263" s="84">
        <v>4</v>
      </c>
      <c r="B263" s="84" t="s">
        <v>77</v>
      </c>
      <c r="C263" s="85">
        <v>4</v>
      </c>
      <c r="D263" s="85" t="s">
        <v>64</v>
      </c>
      <c r="E263" s="86">
        <v>1</v>
      </c>
      <c r="F263" s="84">
        <v>4</v>
      </c>
      <c r="G263" s="87">
        <v>50.34</v>
      </c>
      <c r="H263" s="88" t="s">
        <v>1</v>
      </c>
      <c r="I263" s="88" t="s">
        <v>1</v>
      </c>
      <c r="J263" s="89">
        <v>11.4</v>
      </c>
      <c r="K263" s="89">
        <f t="shared" si="56"/>
        <v>3.42</v>
      </c>
      <c r="L263" s="89">
        <f t="shared" si="57"/>
        <v>38.940000000000005</v>
      </c>
      <c r="M263" s="89">
        <f t="shared" si="58"/>
        <v>42.360000000000007</v>
      </c>
      <c r="N263" s="90" t="s">
        <v>78</v>
      </c>
      <c r="O263" s="90" t="s">
        <v>66</v>
      </c>
      <c r="P263" s="90" t="s">
        <v>67</v>
      </c>
      <c r="Q263" s="91" t="s">
        <v>68</v>
      </c>
      <c r="R263" s="92" t="s">
        <v>69</v>
      </c>
      <c r="S263" s="92" t="s">
        <v>1291</v>
      </c>
      <c r="T263" s="93" t="s">
        <v>70</v>
      </c>
      <c r="U263" s="84">
        <v>13</v>
      </c>
      <c r="V263" s="94">
        <f>IFERROR(VLOOKUP(H263,'Коэфф для прайса 1 оч'!$A$3:$C$6,3,0),"")</f>
        <v>327000</v>
      </c>
      <c r="W263" s="91">
        <f>IFERROR(VLOOKUP(E263,'Коэфф для прайса 1 оч'!$A$10:$C$23,3,0),"")</f>
        <v>-4.4999999999999998E-2</v>
      </c>
      <c r="X263" s="116">
        <f>IFERROR(VLOOKUP(N263,'Коэфф для прайса 1 оч'!$E$25:$F$30,2,0),"")</f>
        <v>-0.02</v>
      </c>
      <c r="Y263" s="116">
        <f>IFERROR(VLOOKUP(O263,'Коэфф для прайса 1 оч'!$E$32:$F$34,2,0),"")</f>
        <v>0</v>
      </c>
      <c r="Z263" s="116">
        <f>IFERROR(VLOOKUP(P263,'Коэфф для прайса 1 оч'!$E$36:$F$38,2,0),"")</f>
        <v>0.03</v>
      </c>
      <c r="AA263" s="116">
        <f>IFERROR(VLOOKUP(Q263,'Коэфф для прайса 1 оч'!$E$40:$F$43,2,0),"")</f>
        <v>5.0000000000000001E-3</v>
      </c>
      <c r="AB263" s="117">
        <f>IFERROR(VLOOKUP(R263,'Коэфф для прайса 1 оч'!$E$45:$F$59,2,0),"")</f>
        <v>-1.4999999999999999E-2</v>
      </c>
      <c r="AC263" s="116">
        <f>IFERROR(VLOOKUP(T263,'Коэфф для прайса 1 оч'!$E$61:$F$67,2,0),"")</f>
        <v>-0.01</v>
      </c>
      <c r="AD263" s="116">
        <f>IFERROR(VLOOKUP(U263,'Коэфф для прайса 1 оч'!$E$69:$F$82,2,0),"")</f>
        <v>1.2999999999999999E-2</v>
      </c>
      <c r="AE263" s="116">
        <f>IFERROR(VLOOKUP(PriceList[[#This Row],[Корпус]],'Коэфф для прайса 1 оч'!$I$10:$J$15,2,0),"")</f>
        <v>0</v>
      </c>
      <c r="AF263" s="95">
        <f t="shared" si="59"/>
        <v>313266</v>
      </c>
      <c r="AG263" s="96">
        <f t="shared" si="60"/>
        <v>15769810.440000001</v>
      </c>
      <c r="AH263" s="97">
        <v>0</v>
      </c>
      <c r="AI263" s="98">
        <f t="shared" si="61"/>
        <v>313266</v>
      </c>
      <c r="AJ263" s="99">
        <f t="shared" si="62"/>
        <v>15769810.440000001</v>
      </c>
      <c r="AK263" s="84" t="s">
        <v>101</v>
      </c>
      <c r="AL263" s="91">
        <v>0.1</v>
      </c>
      <c r="AM263" s="287">
        <f>PriceList[[#This Row],[ИТОГ Цена за кв.м, руб]]*(1+PriceList[[#This Row],[Максимальная скидка]])</f>
        <v>344592.60000000003</v>
      </c>
      <c r="AN263" s="287">
        <f>PriceList[[#This Row],[Цена за кв.м. в CRM]]*PriceList[[#This Row],[Площадь, кв.м]]</f>
        <v>17346791.484000001</v>
      </c>
      <c r="AO263" s="287">
        <v>6000</v>
      </c>
      <c r="AP263" s="335">
        <f>PriceList[[#This Row],[Цена за кв.м. в CRM]]+PriceList[[#This Row],[Бронь]]</f>
        <v>350592.60000000003</v>
      </c>
      <c r="AQ263" s="335">
        <f>PriceList[[#This Row],[Цена за кв.м. в сайт]]*PriceList[[#This Row],[Площадь, кв.м]]</f>
        <v>17648831.484000001</v>
      </c>
      <c r="AR263" s="84" t="str">
        <f t="shared" si="63"/>
        <v>С1-4</v>
      </c>
      <c r="AS263" s="88" t="str">
        <f t="shared" si="64"/>
        <v>Ст</v>
      </c>
      <c r="AT263" s="89">
        <f t="shared" si="65"/>
        <v>50.34</v>
      </c>
      <c r="AU263" s="99">
        <f>PriceList[[#This Row],[Цена за кв.м. в CRM]]</f>
        <v>344592.60000000003</v>
      </c>
      <c r="AV263" s="100" t="str">
        <f t="shared" si="66"/>
        <v>Свободно</v>
      </c>
      <c r="AW263" s="99"/>
      <c r="AX263" s="342"/>
      <c r="AZ263" s="353">
        <f>(PriceList[[#This Row],[Цена за кв.м. в сайт]])+$AZ$1</f>
        <v>351092.60000000003</v>
      </c>
      <c r="BA263" s="353">
        <f>AZ263*PriceList[[#This Row],[Площадь, кв.м]]</f>
        <v>17674001.484000001</v>
      </c>
      <c r="BB263" s="346">
        <f>BA263-PriceList[[#This Row],[Стоимость, руб для сбронированием]]</f>
        <v>25170</v>
      </c>
      <c r="BC263" s="14"/>
      <c r="BD263" s="345">
        <f t="shared" si="67"/>
        <v>351100</v>
      </c>
      <c r="BE263" s="353">
        <f>BD263*PriceList[[#This Row],[Площадь, кв.м]]</f>
        <v>17674374</v>
      </c>
      <c r="BF263" s="14"/>
      <c r="BG263" s="345">
        <f>BE263-$BG$1*PriceList[[#This Row],[Площадь, кв.м]]</f>
        <v>17372334</v>
      </c>
      <c r="BH263" s="353">
        <f t="shared" si="68"/>
        <v>302040</v>
      </c>
      <c r="BI263" s="345">
        <f>BG263/PriceList[[#This Row],[Площадь, кв.м]]</f>
        <v>345100</v>
      </c>
      <c r="BJ263" s="355">
        <f t="shared" si="69"/>
        <v>1.7386264850767892E-2</v>
      </c>
      <c r="BL263" s="345"/>
      <c r="BM263" s="353"/>
    </row>
    <row r="264" spans="1:65" ht="14.25" hidden="1" customHeight="1">
      <c r="A264" s="84">
        <v>40</v>
      </c>
      <c r="B264" s="84" t="s">
        <v>124</v>
      </c>
      <c r="C264" s="85">
        <v>40</v>
      </c>
      <c r="D264" s="85" t="s">
        <v>64</v>
      </c>
      <c r="E264" s="86">
        <v>2</v>
      </c>
      <c r="F264" s="84">
        <v>27</v>
      </c>
      <c r="G264" s="87">
        <v>29.23</v>
      </c>
      <c r="H264" s="88" t="s">
        <v>1</v>
      </c>
      <c r="I264" s="88" t="s">
        <v>1</v>
      </c>
      <c r="J264" s="89">
        <v>4.25</v>
      </c>
      <c r="K264" s="89">
        <f t="shared" si="56"/>
        <v>1.28</v>
      </c>
      <c r="L264" s="89">
        <f t="shared" si="57"/>
        <v>24.98</v>
      </c>
      <c r="M264" s="89">
        <f t="shared" si="58"/>
        <v>26.26</v>
      </c>
      <c r="N264" s="90" t="s">
        <v>65</v>
      </c>
      <c r="O264" s="90" t="s">
        <v>66</v>
      </c>
      <c r="P264" s="90" t="s">
        <v>67</v>
      </c>
      <c r="Q264" s="91" t="s">
        <v>94</v>
      </c>
      <c r="R264" s="92" t="s">
        <v>116</v>
      </c>
      <c r="S264" s="92" t="s">
        <v>116</v>
      </c>
      <c r="T264" s="93" t="s">
        <v>104</v>
      </c>
      <c r="U264" s="84">
        <v>40</v>
      </c>
      <c r="V264" s="94">
        <f>IFERROR(VLOOKUP(H264,'Коэфф для прайса 1 оч'!$A$3:$C$6,3,0),"")</f>
        <v>327000</v>
      </c>
      <c r="W264" s="91">
        <f>IFERROR(VLOOKUP(E264,'Коэфф для прайса 1 оч'!$A$10:$C$23,3,0),"")</f>
        <v>-1.4999999999999999E-2</v>
      </c>
      <c r="X264" s="116">
        <f>IFERROR(VLOOKUP(N264,'Коэфф для прайса 1 оч'!$E$25:$F$30,2,0),"")</f>
        <v>0.04</v>
      </c>
      <c r="Y264" s="116">
        <f>IFERROR(VLOOKUP(O264,'Коэфф для прайса 1 оч'!$E$32:$F$34,2,0),"")</f>
        <v>0</v>
      </c>
      <c r="Z264" s="116">
        <f>IFERROR(VLOOKUP(P264,'Коэфф для прайса 1 оч'!$E$36:$F$38,2,0),"")</f>
        <v>0.03</v>
      </c>
      <c r="AA264" s="116">
        <f>IFERROR(VLOOKUP(Q264,'Коэфф для прайса 1 оч'!$E$40:$F$43,2,0),"")</f>
        <v>0</v>
      </c>
      <c r="AB264" s="117">
        <f>IFERROR(VLOOKUP(R264,'Коэфф для прайса 1 оч'!$E$45:$F$59,2,0),"")</f>
        <v>7.0000000000000007E-2</v>
      </c>
      <c r="AC264" s="116">
        <f>IFERROR(VLOOKUP(T264,'Коэфф для прайса 1 оч'!$E$61:$F$67,2,0),"")</f>
        <v>-0.02</v>
      </c>
      <c r="AD264" s="116">
        <f>IFERROR(VLOOKUP(U264,'Коэфф для прайса 1 оч'!$E$69:$F$82,2,0),"")</f>
        <v>-1.4E-2</v>
      </c>
      <c r="AE264" s="116">
        <f>IFERROR(VLOOKUP(PriceList[[#This Row],[Корпус]],'Коэфф для прайса 1 оч'!$I$10:$J$15,2,0),"")</f>
        <v>0</v>
      </c>
      <c r="AF264" s="95">
        <f t="shared" si="59"/>
        <v>356757</v>
      </c>
      <c r="AG264" s="96">
        <f t="shared" si="60"/>
        <v>10428007.109999999</v>
      </c>
      <c r="AH264" s="97">
        <v>0</v>
      </c>
      <c r="AI264" s="98">
        <f t="shared" si="61"/>
        <v>356757</v>
      </c>
      <c r="AJ264" s="99">
        <f t="shared" si="62"/>
        <v>10428007.109999999</v>
      </c>
      <c r="AK264" s="84" t="s">
        <v>71</v>
      </c>
      <c r="AL264" s="91">
        <v>0.1</v>
      </c>
      <c r="AM264" s="287">
        <f>PriceList[[#This Row],[ИТОГ Цена за кв.м, руб]]*(1+PriceList[[#This Row],[Максимальная скидка]])</f>
        <v>392432.7</v>
      </c>
      <c r="AN264" s="287">
        <f>PriceList[[#This Row],[Цена за кв.м. в CRM]]*PriceList[[#This Row],[Площадь, кв.м]]</f>
        <v>11470807.821</v>
      </c>
      <c r="AO264" s="287">
        <v>6000</v>
      </c>
      <c r="AP264" s="335">
        <f>PriceList[[#This Row],[Цена за кв.м. в CRM]]+PriceList[[#This Row],[Бронь]]</f>
        <v>398432.7</v>
      </c>
      <c r="AQ264" s="335">
        <f>PriceList[[#This Row],[Цена за кв.м. в сайт]]*PriceList[[#This Row],[Площадь, кв.м]]</f>
        <v>11646187.821</v>
      </c>
      <c r="AR264" s="84" t="str">
        <f t="shared" si="63"/>
        <v>С1-40</v>
      </c>
      <c r="AS264" s="88" t="str">
        <f t="shared" si="64"/>
        <v>Ст</v>
      </c>
      <c r="AT264" s="89">
        <f t="shared" si="65"/>
        <v>29.23</v>
      </c>
      <c r="AU264" s="99">
        <f>PriceList[[#This Row],[Цена за кв.м. в CRM]]</f>
        <v>392432.7</v>
      </c>
      <c r="AV264" s="100" t="str">
        <f t="shared" si="66"/>
        <v>Резерв</v>
      </c>
      <c r="AW264" s="99"/>
      <c r="AX264" s="342"/>
      <c r="AZ264" s="353">
        <f>(PriceList[[#This Row],[Цена за кв.м. в сайт]])+$AZ$1</f>
        <v>398932.7</v>
      </c>
      <c r="BA264" s="353">
        <f>AZ264*PriceList[[#This Row],[Площадь, кв.м]]</f>
        <v>11660802.821</v>
      </c>
      <c r="BB264" s="346">
        <f>BA264-PriceList[[#This Row],[Стоимость, руб для сбронированием]]</f>
        <v>14615</v>
      </c>
      <c r="BC264" s="14"/>
      <c r="BD264" s="345">
        <f t="shared" si="67"/>
        <v>398900</v>
      </c>
      <c r="BE264" s="353">
        <f>BD264*PriceList[[#This Row],[Площадь, кв.м]]</f>
        <v>11659847</v>
      </c>
      <c r="BF264" s="14"/>
      <c r="BG264" s="345">
        <f>BE264-$BG$1*PriceList[[#This Row],[Площадь, кв.м]]</f>
        <v>11484467</v>
      </c>
      <c r="BH264" s="353">
        <f t="shared" si="68"/>
        <v>175380</v>
      </c>
      <c r="BI264" s="345">
        <f>BG264/PriceList[[#This Row],[Площадь, кв.м]]</f>
        <v>392900</v>
      </c>
      <c r="BJ264" s="355">
        <f t="shared" si="69"/>
        <v>1.5271061338763044E-2</v>
      </c>
      <c r="BL264" s="345"/>
      <c r="BM264" s="353"/>
    </row>
    <row r="265" spans="1:65" ht="14.25" hidden="1" customHeight="1">
      <c r="A265" s="84">
        <v>41</v>
      </c>
      <c r="B265" s="84" t="s">
        <v>125</v>
      </c>
      <c r="C265" s="85">
        <v>41</v>
      </c>
      <c r="D265" s="85" t="s">
        <v>64</v>
      </c>
      <c r="E265" s="86">
        <v>2</v>
      </c>
      <c r="F265" s="84">
        <v>28</v>
      </c>
      <c r="G265" s="87">
        <v>29.24</v>
      </c>
      <c r="H265" s="88" t="s">
        <v>1</v>
      </c>
      <c r="I265" s="88" t="s">
        <v>1</v>
      </c>
      <c r="J265" s="89">
        <v>4.25</v>
      </c>
      <c r="K265" s="89">
        <f t="shared" si="56"/>
        <v>1.28</v>
      </c>
      <c r="L265" s="89">
        <f t="shared" si="57"/>
        <v>24.99</v>
      </c>
      <c r="M265" s="89">
        <f t="shared" si="58"/>
        <v>26.27</v>
      </c>
      <c r="N265" s="90" t="s">
        <v>65</v>
      </c>
      <c r="O265" s="90" t="s">
        <v>66</v>
      </c>
      <c r="P265" s="90" t="s">
        <v>67</v>
      </c>
      <c r="Q265" s="91" t="s">
        <v>94</v>
      </c>
      <c r="R265" s="92" t="s">
        <v>116</v>
      </c>
      <c r="S265" s="92" t="s">
        <v>116</v>
      </c>
      <c r="T265" s="93" t="s">
        <v>104</v>
      </c>
      <c r="U265" s="84">
        <v>40</v>
      </c>
      <c r="V265" s="94">
        <f>IFERROR(VLOOKUP(H265,'Коэфф для прайса 1 оч'!$A$3:$C$6,3,0),"")</f>
        <v>327000</v>
      </c>
      <c r="W265" s="91">
        <f>IFERROR(VLOOKUP(E265,'Коэфф для прайса 1 оч'!$A$10:$C$23,3,0),"")</f>
        <v>-1.4999999999999999E-2</v>
      </c>
      <c r="X265" s="116">
        <f>IFERROR(VLOOKUP(N265,'Коэфф для прайса 1 оч'!$E$25:$F$30,2,0),"")</f>
        <v>0.04</v>
      </c>
      <c r="Y265" s="116">
        <f>IFERROR(VLOOKUP(O265,'Коэфф для прайса 1 оч'!$E$32:$F$34,2,0),"")</f>
        <v>0</v>
      </c>
      <c r="Z265" s="116">
        <f>IFERROR(VLOOKUP(P265,'Коэфф для прайса 1 оч'!$E$36:$F$38,2,0),"")</f>
        <v>0.03</v>
      </c>
      <c r="AA265" s="116">
        <f>IFERROR(VLOOKUP(Q265,'Коэфф для прайса 1 оч'!$E$40:$F$43,2,0),"")</f>
        <v>0</v>
      </c>
      <c r="AB265" s="117">
        <f>IFERROR(VLOOKUP(R265,'Коэфф для прайса 1 оч'!$E$45:$F$59,2,0),"")</f>
        <v>7.0000000000000007E-2</v>
      </c>
      <c r="AC265" s="116">
        <f>IFERROR(VLOOKUP(T265,'Коэфф для прайса 1 оч'!$E$61:$F$67,2,0),"")</f>
        <v>-0.02</v>
      </c>
      <c r="AD265" s="116">
        <f>IFERROR(VLOOKUP(U265,'Коэфф для прайса 1 оч'!$E$69:$F$82,2,0),"")</f>
        <v>-1.4E-2</v>
      </c>
      <c r="AE265" s="116">
        <f>IFERROR(VLOOKUP(PriceList[[#This Row],[Корпус]],'Коэфф для прайса 1 оч'!$I$10:$J$15,2,0),"")</f>
        <v>0</v>
      </c>
      <c r="AF265" s="95">
        <f t="shared" si="59"/>
        <v>356757</v>
      </c>
      <c r="AG265" s="96">
        <f t="shared" si="60"/>
        <v>10431574.68</v>
      </c>
      <c r="AH265" s="97">
        <v>0</v>
      </c>
      <c r="AI265" s="98">
        <f t="shared" si="61"/>
        <v>356757</v>
      </c>
      <c r="AJ265" s="99">
        <f t="shared" si="62"/>
        <v>10431574.68</v>
      </c>
      <c r="AK265" s="84" t="s">
        <v>71</v>
      </c>
      <c r="AL265" s="91">
        <v>0.1</v>
      </c>
      <c r="AM265" s="287">
        <f>PriceList[[#This Row],[ИТОГ Цена за кв.м, руб]]*(1+PriceList[[#This Row],[Максимальная скидка]])</f>
        <v>392432.7</v>
      </c>
      <c r="AN265" s="287">
        <f>PriceList[[#This Row],[Цена за кв.м. в CRM]]*PriceList[[#This Row],[Площадь, кв.м]]</f>
        <v>11474732.148</v>
      </c>
      <c r="AO265" s="287">
        <v>6000</v>
      </c>
      <c r="AP265" s="335">
        <f>PriceList[[#This Row],[Цена за кв.м. в CRM]]+PriceList[[#This Row],[Бронь]]</f>
        <v>398432.7</v>
      </c>
      <c r="AQ265" s="335">
        <f>PriceList[[#This Row],[Цена за кв.м. в сайт]]*PriceList[[#This Row],[Площадь, кв.м]]</f>
        <v>11650172.148</v>
      </c>
      <c r="AR265" s="84" t="str">
        <f t="shared" si="63"/>
        <v>С1-41</v>
      </c>
      <c r="AS265" s="88" t="str">
        <f t="shared" si="64"/>
        <v>Ст</v>
      </c>
      <c r="AT265" s="89">
        <f t="shared" si="65"/>
        <v>29.24</v>
      </c>
      <c r="AU265" s="99">
        <f>PriceList[[#This Row],[Цена за кв.м. в CRM]]</f>
        <v>392432.7</v>
      </c>
      <c r="AV265" s="100" t="str">
        <f t="shared" si="66"/>
        <v>Резерв</v>
      </c>
      <c r="AW265" s="99"/>
      <c r="AX265" s="342"/>
      <c r="AZ265" s="353">
        <f>(PriceList[[#This Row],[Цена за кв.м. в сайт]])+$AZ$1</f>
        <v>398932.7</v>
      </c>
      <c r="BA265" s="353">
        <f>AZ265*PriceList[[#This Row],[Площадь, кв.м]]</f>
        <v>11664792.148</v>
      </c>
      <c r="BB265" s="346">
        <f>BA265-PriceList[[#This Row],[Стоимость, руб для сбронированием]]</f>
        <v>14620</v>
      </c>
      <c r="BC265" s="14"/>
      <c r="BD265" s="345">
        <f t="shared" si="67"/>
        <v>398900</v>
      </c>
      <c r="BE265" s="353">
        <f>BD265*PriceList[[#This Row],[Площадь, кв.м]]</f>
        <v>11663836</v>
      </c>
      <c r="BF265" s="14"/>
      <c r="BG265" s="345">
        <f>BE265-$BG$1*PriceList[[#This Row],[Площадь, кв.м]]</f>
        <v>11488396</v>
      </c>
      <c r="BH265" s="353">
        <f t="shared" si="68"/>
        <v>175440</v>
      </c>
      <c r="BI265" s="345">
        <f>BG265/PriceList[[#This Row],[Площадь, кв.м]]</f>
        <v>392900</v>
      </c>
      <c r="BJ265" s="355">
        <f t="shared" si="69"/>
        <v>1.5271061338763044E-2</v>
      </c>
      <c r="BL265" s="345"/>
      <c r="BM265" s="353"/>
    </row>
    <row r="266" spans="1:65" ht="14.25" hidden="1" customHeight="1">
      <c r="A266" s="84">
        <v>42</v>
      </c>
      <c r="B266" s="84" t="s">
        <v>126</v>
      </c>
      <c r="C266" s="85">
        <v>42</v>
      </c>
      <c r="D266" s="85" t="s">
        <v>64</v>
      </c>
      <c r="E266" s="86">
        <v>2</v>
      </c>
      <c r="F266" s="84">
        <v>29</v>
      </c>
      <c r="G266" s="87">
        <v>29.23</v>
      </c>
      <c r="H266" s="88" t="s">
        <v>1</v>
      </c>
      <c r="I266" s="88" t="s">
        <v>1</v>
      </c>
      <c r="J266" s="89">
        <v>4.25</v>
      </c>
      <c r="K266" s="89">
        <f t="shared" si="56"/>
        <v>1.28</v>
      </c>
      <c r="L266" s="89">
        <f t="shared" si="57"/>
        <v>24.98</v>
      </c>
      <c r="M266" s="89">
        <f t="shared" si="58"/>
        <v>26.26</v>
      </c>
      <c r="N266" s="90" t="s">
        <v>65</v>
      </c>
      <c r="O266" s="90" t="s">
        <v>66</v>
      </c>
      <c r="P266" s="90" t="s">
        <v>67</v>
      </c>
      <c r="Q266" s="91" t="s">
        <v>97</v>
      </c>
      <c r="R266" s="92" t="s">
        <v>116</v>
      </c>
      <c r="S266" s="92" t="s">
        <v>116</v>
      </c>
      <c r="T266" s="93" t="s">
        <v>104</v>
      </c>
      <c r="U266" s="84">
        <v>40</v>
      </c>
      <c r="V266" s="94">
        <f>IFERROR(VLOOKUP(H266,'Коэфф для прайса 1 оч'!$A$3:$C$6,3,0),"")</f>
        <v>327000</v>
      </c>
      <c r="W266" s="91">
        <f>IFERROR(VLOOKUP(E266,'Коэфф для прайса 1 оч'!$A$10:$C$23,3,0),"")</f>
        <v>-1.4999999999999999E-2</v>
      </c>
      <c r="X266" s="116">
        <f>IFERROR(VLOOKUP(N266,'Коэфф для прайса 1 оч'!$E$25:$F$30,2,0),"")</f>
        <v>0.04</v>
      </c>
      <c r="Y266" s="116">
        <f>IFERROR(VLOOKUP(O266,'Коэфф для прайса 1 оч'!$E$32:$F$34,2,0),"")</f>
        <v>0</v>
      </c>
      <c r="Z266" s="116">
        <f>IFERROR(VLOOKUP(P266,'Коэфф для прайса 1 оч'!$E$36:$F$38,2,0),"")</f>
        <v>0.03</v>
      </c>
      <c r="AA266" s="116">
        <f>IFERROR(VLOOKUP(Q266,'Коэфф для прайса 1 оч'!$E$40:$F$43,2,0),"")</f>
        <v>-5.0000000000000001E-3</v>
      </c>
      <c r="AB266" s="117">
        <f>IFERROR(VLOOKUP(R266,'Коэфф для прайса 1 оч'!$E$45:$F$59,2,0),"")</f>
        <v>7.0000000000000007E-2</v>
      </c>
      <c r="AC266" s="116">
        <f>IFERROR(VLOOKUP(T266,'Коэфф для прайса 1 оч'!$E$61:$F$67,2,0),"")</f>
        <v>-0.02</v>
      </c>
      <c r="AD266" s="116">
        <f>IFERROR(VLOOKUP(U266,'Коэфф для прайса 1 оч'!$E$69:$F$82,2,0),"")</f>
        <v>-1.4E-2</v>
      </c>
      <c r="AE266" s="116">
        <f>IFERROR(VLOOKUP(PriceList[[#This Row],[Корпус]],'Коэфф для прайса 1 оч'!$I$10:$J$15,2,0),"")</f>
        <v>0</v>
      </c>
      <c r="AF266" s="95">
        <f t="shared" si="59"/>
        <v>355122</v>
      </c>
      <c r="AG266" s="96">
        <f t="shared" si="60"/>
        <v>10380216.060000001</v>
      </c>
      <c r="AH266" s="97">
        <v>0</v>
      </c>
      <c r="AI266" s="98">
        <f t="shared" si="61"/>
        <v>355122</v>
      </c>
      <c r="AJ266" s="99">
        <f t="shared" si="62"/>
        <v>10380216.060000001</v>
      </c>
      <c r="AK266" s="84" t="s">
        <v>71</v>
      </c>
      <c r="AL266" s="91">
        <v>0.1</v>
      </c>
      <c r="AM266" s="287">
        <f>PriceList[[#This Row],[ИТОГ Цена за кв.м, руб]]*(1+PriceList[[#This Row],[Максимальная скидка]])</f>
        <v>390634.2</v>
      </c>
      <c r="AN266" s="287">
        <f>PriceList[[#This Row],[Цена за кв.м. в CRM]]*PriceList[[#This Row],[Площадь, кв.м]]</f>
        <v>11418237.666000001</v>
      </c>
      <c r="AO266" s="287">
        <v>6000</v>
      </c>
      <c r="AP266" s="335">
        <f>PriceList[[#This Row],[Цена за кв.м. в CRM]]+PriceList[[#This Row],[Бронь]]</f>
        <v>396634.2</v>
      </c>
      <c r="AQ266" s="335">
        <f>PriceList[[#This Row],[Цена за кв.м. в сайт]]*PriceList[[#This Row],[Площадь, кв.м]]</f>
        <v>11593617.666000001</v>
      </c>
      <c r="AR266" s="84" t="str">
        <f t="shared" si="63"/>
        <v>С1-42</v>
      </c>
      <c r="AS266" s="88" t="str">
        <f t="shared" si="64"/>
        <v>Ст</v>
      </c>
      <c r="AT266" s="89">
        <f t="shared" si="65"/>
        <v>29.23</v>
      </c>
      <c r="AU266" s="99">
        <f>PriceList[[#This Row],[Цена за кв.м. в CRM]]</f>
        <v>390634.2</v>
      </c>
      <c r="AV266" s="100" t="str">
        <f t="shared" si="66"/>
        <v>Резерв</v>
      </c>
      <c r="AW266" s="99"/>
      <c r="AX266" s="342"/>
      <c r="AZ266" s="353">
        <f>(PriceList[[#This Row],[Цена за кв.м. в сайт]])+$AZ$1</f>
        <v>397134.2</v>
      </c>
      <c r="BA266" s="353">
        <f>AZ266*PriceList[[#This Row],[Площадь, кв.м]]</f>
        <v>11608232.666000001</v>
      </c>
      <c r="BB266" s="346">
        <f>BA266-PriceList[[#This Row],[Стоимость, руб для сбронированием]]</f>
        <v>14615</v>
      </c>
      <c r="BC266" s="14"/>
      <c r="BD266" s="345">
        <f t="shared" si="67"/>
        <v>397100</v>
      </c>
      <c r="BE266" s="353">
        <f>BD266*PriceList[[#This Row],[Площадь, кв.м]]</f>
        <v>11607233</v>
      </c>
      <c r="BF266" s="14"/>
      <c r="BG266" s="345">
        <f>BE266-$BG$1*PriceList[[#This Row],[Площадь, кв.м]]</f>
        <v>11431853</v>
      </c>
      <c r="BH266" s="353">
        <f t="shared" si="68"/>
        <v>175380</v>
      </c>
      <c r="BI266" s="345">
        <f>BG266/PriceList[[#This Row],[Площадь, кв.м]]</f>
        <v>391100</v>
      </c>
      <c r="BJ266" s="355">
        <f t="shared" si="69"/>
        <v>1.5341344924571721E-2</v>
      </c>
      <c r="BL266" s="345"/>
      <c r="BM266" s="353"/>
    </row>
    <row r="267" spans="1:65" ht="14.25" hidden="1" customHeight="1">
      <c r="A267" s="84">
        <v>43</v>
      </c>
      <c r="B267" s="84" t="s">
        <v>127</v>
      </c>
      <c r="C267" s="85">
        <v>43</v>
      </c>
      <c r="D267" s="85" t="s">
        <v>64</v>
      </c>
      <c r="E267" s="86">
        <v>2</v>
      </c>
      <c r="F267" s="84">
        <v>30</v>
      </c>
      <c r="G267" s="87">
        <v>29.24</v>
      </c>
      <c r="H267" s="88" t="s">
        <v>1</v>
      </c>
      <c r="I267" s="88" t="s">
        <v>1</v>
      </c>
      <c r="J267" s="89">
        <v>4.25</v>
      </c>
      <c r="K267" s="89">
        <f t="shared" si="56"/>
        <v>1.28</v>
      </c>
      <c r="L267" s="89">
        <f t="shared" si="57"/>
        <v>24.99</v>
      </c>
      <c r="M267" s="89">
        <f t="shared" si="58"/>
        <v>26.27</v>
      </c>
      <c r="N267" s="90" t="s">
        <v>65</v>
      </c>
      <c r="O267" s="90" t="s">
        <v>66</v>
      </c>
      <c r="P267" s="90" t="s">
        <v>67</v>
      </c>
      <c r="Q267" s="91" t="s">
        <v>97</v>
      </c>
      <c r="R267" s="92" t="s">
        <v>116</v>
      </c>
      <c r="S267" s="92" t="s">
        <v>116</v>
      </c>
      <c r="T267" s="93" t="s">
        <v>104</v>
      </c>
      <c r="U267" s="84">
        <v>40</v>
      </c>
      <c r="V267" s="94">
        <f>IFERROR(VLOOKUP(H267,'Коэфф для прайса 1 оч'!$A$3:$C$6,3,0),"")</f>
        <v>327000</v>
      </c>
      <c r="W267" s="91">
        <f>IFERROR(VLOOKUP(E267,'Коэфф для прайса 1 оч'!$A$10:$C$23,3,0),"")</f>
        <v>-1.4999999999999999E-2</v>
      </c>
      <c r="X267" s="116">
        <f>IFERROR(VLOOKUP(N267,'Коэфф для прайса 1 оч'!$E$25:$F$30,2,0),"")</f>
        <v>0.04</v>
      </c>
      <c r="Y267" s="116">
        <f>IFERROR(VLOOKUP(O267,'Коэфф для прайса 1 оч'!$E$32:$F$34,2,0),"")</f>
        <v>0</v>
      </c>
      <c r="Z267" s="116">
        <f>IFERROR(VLOOKUP(P267,'Коэфф для прайса 1 оч'!$E$36:$F$38,2,0),"")</f>
        <v>0.03</v>
      </c>
      <c r="AA267" s="116">
        <f>IFERROR(VLOOKUP(Q267,'Коэфф для прайса 1 оч'!$E$40:$F$43,2,0),"")</f>
        <v>-5.0000000000000001E-3</v>
      </c>
      <c r="AB267" s="117">
        <f>IFERROR(VLOOKUP(R267,'Коэфф для прайса 1 оч'!$E$45:$F$59,2,0),"")</f>
        <v>7.0000000000000007E-2</v>
      </c>
      <c r="AC267" s="116">
        <f>IFERROR(VLOOKUP(T267,'Коэфф для прайса 1 оч'!$E$61:$F$67,2,0),"")</f>
        <v>-0.02</v>
      </c>
      <c r="AD267" s="116">
        <f>IFERROR(VLOOKUP(U267,'Коэфф для прайса 1 оч'!$E$69:$F$82,2,0),"")</f>
        <v>-1.4E-2</v>
      </c>
      <c r="AE267" s="116">
        <f>IFERROR(VLOOKUP(PriceList[[#This Row],[Корпус]],'Коэфф для прайса 1 оч'!$I$10:$J$15,2,0),"")</f>
        <v>0</v>
      </c>
      <c r="AF267" s="95">
        <f t="shared" si="59"/>
        <v>355122</v>
      </c>
      <c r="AG267" s="96">
        <f t="shared" si="60"/>
        <v>10383767.279999999</v>
      </c>
      <c r="AH267" s="97">
        <v>0</v>
      </c>
      <c r="AI267" s="98">
        <f t="shared" si="61"/>
        <v>355122</v>
      </c>
      <c r="AJ267" s="99">
        <f t="shared" si="62"/>
        <v>10383767.279999999</v>
      </c>
      <c r="AK267" s="84" t="s">
        <v>71</v>
      </c>
      <c r="AL267" s="91">
        <v>0.1</v>
      </c>
      <c r="AM267" s="287">
        <f>PriceList[[#This Row],[ИТОГ Цена за кв.м, руб]]*(1+PriceList[[#This Row],[Максимальная скидка]])</f>
        <v>390634.2</v>
      </c>
      <c r="AN267" s="287">
        <f>PriceList[[#This Row],[Цена за кв.м. в CRM]]*PriceList[[#This Row],[Площадь, кв.м]]</f>
        <v>11422144.007999999</v>
      </c>
      <c r="AO267" s="287">
        <v>6000</v>
      </c>
      <c r="AP267" s="335">
        <f>PriceList[[#This Row],[Цена за кв.м. в CRM]]+PriceList[[#This Row],[Бронь]]</f>
        <v>396634.2</v>
      </c>
      <c r="AQ267" s="335">
        <f>PriceList[[#This Row],[Цена за кв.м. в сайт]]*PriceList[[#This Row],[Площадь, кв.м]]</f>
        <v>11597584.007999999</v>
      </c>
      <c r="AR267" s="84" t="str">
        <f t="shared" si="63"/>
        <v>С1-43</v>
      </c>
      <c r="AS267" s="88" t="str">
        <f t="shared" si="64"/>
        <v>Ст</v>
      </c>
      <c r="AT267" s="89">
        <f t="shared" si="65"/>
        <v>29.24</v>
      </c>
      <c r="AU267" s="99">
        <f>PriceList[[#This Row],[Цена за кв.м. в CRM]]</f>
        <v>390634.2</v>
      </c>
      <c r="AV267" s="100" t="str">
        <f t="shared" si="66"/>
        <v>Резерв</v>
      </c>
      <c r="AW267" s="99"/>
      <c r="AX267" s="342"/>
      <c r="AZ267" s="353">
        <f>(PriceList[[#This Row],[Цена за кв.м. в сайт]])+$AZ$1</f>
        <v>397134.2</v>
      </c>
      <c r="BA267" s="353">
        <f>AZ267*PriceList[[#This Row],[Площадь, кв.м]]</f>
        <v>11612204.007999999</v>
      </c>
      <c r="BB267" s="346">
        <f>BA267-PriceList[[#This Row],[Стоимость, руб для сбронированием]]</f>
        <v>14620</v>
      </c>
      <c r="BC267" s="14"/>
      <c r="BD267" s="345">
        <f t="shared" si="67"/>
        <v>397100</v>
      </c>
      <c r="BE267" s="353">
        <f>BD267*PriceList[[#This Row],[Площадь, кв.м]]</f>
        <v>11611204</v>
      </c>
      <c r="BF267" s="14"/>
      <c r="BG267" s="345">
        <f>BE267-$BG$1*PriceList[[#This Row],[Площадь, кв.м]]</f>
        <v>11435764</v>
      </c>
      <c r="BH267" s="353">
        <f t="shared" si="68"/>
        <v>175440</v>
      </c>
      <c r="BI267" s="345">
        <f>BG267/PriceList[[#This Row],[Площадь, кв.м]]</f>
        <v>391100</v>
      </c>
      <c r="BJ267" s="355">
        <f t="shared" si="69"/>
        <v>1.5341344924571721E-2</v>
      </c>
      <c r="BL267" s="345"/>
      <c r="BM267" s="353"/>
    </row>
    <row r="268" spans="1:65" ht="14.25" hidden="1" customHeight="1">
      <c r="A268" s="84">
        <v>44</v>
      </c>
      <c r="B268" s="84" t="s">
        <v>128</v>
      </c>
      <c r="C268" s="85">
        <v>44</v>
      </c>
      <c r="D268" s="85" t="s">
        <v>64</v>
      </c>
      <c r="E268" s="86">
        <v>2</v>
      </c>
      <c r="F268" s="84">
        <v>31</v>
      </c>
      <c r="G268" s="87">
        <v>28.6</v>
      </c>
      <c r="H268" s="88" t="s">
        <v>1</v>
      </c>
      <c r="I268" s="88" t="s">
        <v>1</v>
      </c>
      <c r="J268" s="89">
        <v>4.25</v>
      </c>
      <c r="K268" s="89">
        <f t="shared" si="56"/>
        <v>1.28</v>
      </c>
      <c r="L268" s="89">
        <f t="shared" si="57"/>
        <v>24.35</v>
      </c>
      <c r="M268" s="89">
        <f t="shared" si="58"/>
        <v>25.630000000000003</v>
      </c>
      <c r="N268" s="90" t="s">
        <v>65</v>
      </c>
      <c r="O268" s="90" t="s">
        <v>66</v>
      </c>
      <c r="P268" s="90" t="s">
        <v>67</v>
      </c>
      <c r="Q268" s="91" t="s">
        <v>97</v>
      </c>
      <c r="R268" s="92" t="s">
        <v>116</v>
      </c>
      <c r="S268" s="92" t="s">
        <v>116</v>
      </c>
      <c r="T268" s="93" t="s">
        <v>104</v>
      </c>
      <c r="U268" s="84">
        <v>40</v>
      </c>
      <c r="V268" s="94">
        <f>IFERROR(VLOOKUP(H268,'Коэфф для прайса 1 оч'!$A$3:$C$6,3,0),"")</f>
        <v>327000</v>
      </c>
      <c r="W268" s="91">
        <f>IFERROR(VLOOKUP(E268,'Коэфф для прайса 1 оч'!$A$10:$C$23,3,0),"")</f>
        <v>-1.4999999999999999E-2</v>
      </c>
      <c r="X268" s="116">
        <f>IFERROR(VLOOKUP(N268,'Коэфф для прайса 1 оч'!$E$25:$F$30,2,0),"")</f>
        <v>0.04</v>
      </c>
      <c r="Y268" s="116">
        <f>IFERROR(VLOOKUP(O268,'Коэфф для прайса 1 оч'!$E$32:$F$34,2,0),"")</f>
        <v>0</v>
      </c>
      <c r="Z268" s="116">
        <f>IFERROR(VLOOKUP(P268,'Коэфф для прайса 1 оч'!$E$36:$F$38,2,0),"")</f>
        <v>0.03</v>
      </c>
      <c r="AA268" s="116">
        <f>IFERROR(VLOOKUP(Q268,'Коэфф для прайса 1 оч'!$E$40:$F$43,2,0),"")</f>
        <v>-5.0000000000000001E-3</v>
      </c>
      <c r="AB268" s="117">
        <f>IFERROR(VLOOKUP(R268,'Коэфф для прайса 1 оч'!$E$45:$F$59,2,0),"")</f>
        <v>7.0000000000000007E-2</v>
      </c>
      <c r="AC268" s="116">
        <f>IFERROR(VLOOKUP(T268,'Коэфф для прайса 1 оч'!$E$61:$F$67,2,0),"")</f>
        <v>-0.02</v>
      </c>
      <c r="AD268" s="116">
        <f>IFERROR(VLOOKUP(U268,'Коэфф для прайса 1 оч'!$E$69:$F$82,2,0),"")</f>
        <v>-1.4E-2</v>
      </c>
      <c r="AE268" s="116">
        <f>IFERROR(VLOOKUP(PriceList[[#This Row],[Корпус]],'Коэфф для прайса 1 оч'!$I$10:$J$15,2,0),"")</f>
        <v>0</v>
      </c>
      <c r="AF268" s="95">
        <f t="shared" si="59"/>
        <v>355122</v>
      </c>
      <c r="AG268" s="96">
        <f t="shared" si="60"/>
        <v>10156489.200000001</v>
      </c>
      <c r="AH268" s="97">
        <v>0</v>
      </c>
      <c r="AI268" s="98">
        <f t="shared" si="61"/>
        <v>355122</v>
      </c>
      <c r="AJ268" s="99">
        <f t="shared" si="62"/>
        <v>10156489.200000001</v>
      </c>
      <c r="AK268" s="84" t="s">
        <v>71</v>
      </c>
      <c r="AL268" s="91">
        <v>0.1</v>
      </c>
      <c r="AM268" s="287">
        <f>PriceList[[#This Row],[ИТОГ Цена за кв.м, руб]]*(1+PriceList[[#This Row],[Максимальная скидка]])</f>
        <v>390634.2</v>
      </c>
      <c r="AN268" s="287">
        <f>PriceList[[#This Row],[Цена за кв.м. в CRM]]*PriceList[[#This Row],[Площадь, кв.м]]</f>
        <v>11172138.120000001</v>
      </c>
      <c r="AO268" s="287">
        <v>6000</v>
      </c>
      <c r="AP268" s="335">
        <f>PriceList[[#This Row],[Цена за кв.м. в CRM]]+PriceList[[#This Row],[Бронь]]</f>
        <v>396634.2</v>
      </c>
      <c r="AQ268" s="335">
        <f>PriceList[[#This Row],[Цена за кв.м. в сайт]]*PriceList[[#This Row],[Площадь, кв.м]]</f>
        <v>11343738.120000001</v>
      </c>
      <c r="AR268" s="84" t="str">
        <f t="shared" si="63"/>
        <v>С1-44</v>
      </c>
      <c r="AS268" s="88" t="str">
        <f t="shared" si="64"/>
        <v>Ст</v>
      </c>
      <c r="AT268" s="89">
        <f t="shared" si="65"/>
        <v>28.6</v>
      </c>
      <c r="AU268" s="99">
        <f>PriceList[[#This Row],[Цена за кв.м. в CRM]]</f>
        <v>390634.2</v>
      </c>
      <c r="AV268" s="100" t="str">
        <f t="shared" si="66"/>
        <v>Резерв</v>
      </c>
      <c r="AW268" s="99"/>
      <c r="AX268" s="342"/>
      <c r="AZ268" s="353">
        <f>(PriceList[[#This Row],[Цена за кв.м. в сайт]])+$AZ$1</f>
        <v>397134.2</v>
      </c>
      <c r="BA268" s="353">
        <f>AZ268*PriceList[[#This Row],[Площадь, кв.м]]</f>
        <v>11358038.120000001</v>
      </c>
      <c r="BB268" s="346">
        <f>BA268-PriceList[[#This Row],[Стоимость, руб для сбронированием]]</f>
        <v>14300</v>
      </c>
      <c r="BC268" s="14"/>
      <c r="BD268" s="345">
        <f t="shared" si="67"/>
        <v>397100</v>
      </c>
      <c r="BE268" s="353">
        <f>BD268*PriceList[[#This Row],[Площадь, кв.м]]</f>
        <v>11357060</v>
      </c>
      <c r="BF268" s="14"/>
      <c r="BG268" s="345">
        <f>BE268-$BG$1*PriceList[[#This Row],[Площадь, кв.м]]</f>
        <v>11185460</v>
      </c>
      <c r="BH268" s="353">
        <f t="shared" si="68"/>
        <v>171600</v>
      </c>
      <c r="BI268" s="345">
        <f>BG268/PriceList[[#This Row],[Площадь, кв.м]]</f>
        <v>391100</v>
      </c>
      <c r="BJ268" s="355">
        <f t="shared" si="69"/>
        <v>1.5341344924571721E-2</v>
      </c>
      <c r="BL268" s="345"/>
      <c r="BM268" s="353"/>
    </row>
    <row r="269" spans="1:65" ht="14.25" hidden="1" customHeight="1">
      <c r="A269" s="84">
        <v>45</v>
      </c>
      <c r="B269" s="84" t="s">
        <v>129</v>
      </c>
      <c r="C269" s="85">
        <v>45</v>
      </c>
      <c r="D269" s="85" t="s">
        <v>64</v>
      </c>
      <c r="E269" s="86">
        <v>2</v>
      </c>
      <c r="F269" s="84">
        <v>32</v>
      </c>
      <c r="G269" s="87">
        <v>49.71</v>
      </c>
      <c r="H269" s="88" t="s">
        <v>1</v>
      </c>
      <c r="I269" s="88" t="s">
        <v>1</v>
      </c>
      <c r="J269" s="89">
        <v>13.98</v>
      </c>
      <c r="K269" s="89">
        <f t="shared" si="56"/>
        <v>4.1900000000000004</v>
      </c>
      <c r="L269" s="89">
        <f t="shared" si="57"/>
        <v>35.730000000000004</v>
      </c>
      <c r="M269" s="89">
        <f t="shared" si="58"/>
        <v>39.92</v>
      </c>
      <c r="N269" s="90" t="s">
        <v>82</v>
      </c>
      <c r="O269" s="90" t="s">
        <v>83</v>
      </c>
      <c r="P269" s="90" t="s">
        <v>67</v>
      </c>
      <c r="Q269" s="91" t="s">
        <v>97</v>
      </c>
      <c r="R269" s="92" t="s">
        <v>116</v>
      </c>
      <c r="S269" s="92" t="s">
        <v>116</v>
      </c>
      <c r="T269" s="93" t="s">
        <v>104</v>
      </c>
      <c r="U269" s="84">
        <v>40</v>
      </c>
      <c r="V269" s="94">
        <f>IFERROR(VLOOKUP(H269,'Коэфф для прайса 1 оч'!$A$3:$C$6,3,0),"")</f>
        <v>327000</v>
      </c>
      <c r="W269" s="91">
        <f>IFERROR(VLOOKUP(E269,'Коэфф для прайса 1 оч'!$A$10:$C$23,3,0),"")</f>
        <v>-1.4999999999999999E-2</v>
      </c>
      <c r="X269" s="116">
        <f>IFERROR(VLOOKUP(N269,'Коэфф для прайса 1 оч'!$E$25:$F$30,2,0),"")</f>
        <v>-0.01</v>
      </c>
      <c r="Y269" s="116">
        <f>IFERROR(VLOOKUP(O269,'Коэфф для прайса 1 оч'!$E$32:$F$34,2,0),"")</f>
        <v>0.03</v>
      </c>
      <c r="Z269" s="116">
        <f>IFERROR(VLOOKUP(P269,'Коэфф для прайса 1 оч'!$E$36:$F$38,2,0),"")</f>
        <v>0.03</v>
      </c>
      <c r="AA269" s="116">
        <f>IFERROR(VLOOKUP(Q269,'Коэфф для прайса 1 оч'!$E$40:$F$43,2,0),"")</f>
        <v>-5.0000000000000001E-3</v>
      </c>
      <c r="AB269" s="117">
        <f>IFERROR(VLOOKUP(R269,'Коэфф для прайса 1 оч'!$E$45:$F$59,2,0),"")</f>
        <v>7.0000000000000007E-2</v>
      </c>
      <c r="AC269" s="116">
        <f>IFERROR(VLOOKUP(T269,'Коэфф для прайса 1 оч'!$E$61:$F$67,2,0),"")</f>
        <v>-0.02</v>
      </c>
      <c r="AD269" s="116">
        <f>IFERROR(VLOOKUP(U269,'Коэфф для прайса 1 оч'!$E$69:$F$82,2,0),"")</f>
        <v>-1.4E-2</v>
      </c>
      <c r="AE269" s="116">
        <f>IFERROR(VLOOKUP(PriceList[[#This Row],[Корпус]],'Коэфф для прайса 1 оч'!$I$10:$J$15,2,0),"")</f>
        <v>0</v>
      </c>
      <c r="AF269" s="95">
        <f t="shared" si="59"/>
        <v>348582</v>
      </c>
      <c r="AG269" s="96">
        <f t="shared" si="60"/>
        <v>17328011.219999999</v>
      </c>
      <c r="AH269" s="97">
        <v>0</v>
      </c>
      <c r="AI269" s="98">
        <f t="shared" si="61"/>
        <v>348582</v>
      </c>
      <c r="AJ269" s="99">
        <f t="shared" si="62"/>
        <v>17328011.219999999</v>
      </c>
      <c r="AK269" s="84" t="s">
        <v>71</v>
      </c>
      <c r="AL269" s="91">
        <v>0.1</v>
      </c>
      <c r="AM269" s="287">
        <f>PriceList[[#This Row],[ИТОГ Цена за кв.м, руб]]*(1+PriceList[[#This Row],[Максимальная скидка]])</f>
        <v>383440.2</v>
      </c>
      <c r="AN269" s="287">
        <f>PriceList[[#This Row],[Цена за кв.м. в CRM]]*PriceList[[#This Row],[Площадь, кв.м]]</f>
        <v>19060812.342</v>
      </c>
      <c r="AO269" s="287">
        <v>6000</v>
      </c>
      <c r="AP269" s="335">
        <f>PriceList[[#This Row],[Цена за кв.м. в CRM]]+PriceList[[#This Row],[Бронь]]</f>
        <v>389440.2</v>
      </c>
      <c r="AQ269" s="335">
        <f>PriceList[[#This Row],[Цена за кв.м. в сайт]]*PriceList[[#This Row],[Площадь, кв.м]]</f>
        <v>19359072.342</v>
      </c>
      <c r="AR269" s="84" t="str">
        <f t="shared" si="63"/>
        <v>С1-45</v>
      </c>
      <c r="AS269" s="88" t="str">
        <f t="shared" si="64"/>
        <v>Ст</v>
      </c>
      <c r="AT269" s="89">
        <f t="shared" si="65"/>
        <v>49.71</v>
      </c>
      <c r="AU269" s="99">
        <f>PriceList[[#This Row],[Цена за кв.м. в CRM]]</f>
        <v>383440.2</v>
      </c>
      <c r="AV269" s="100" t="str">
        <f t="shared" si="66"/>
        <v>Резерв</v>
      </c>
      <c r="AW269" s="99"/>
      <c r="AX269" s="342"/>
      <c r="AZ269" s="353">
        <f>(PriceList[[#This Row],[Цена за кв.м. в сайт]])+$AZ$1</f>
        <v>389940.2</v>
      </c>
      <c r="BA269" s="353">
        <f>AZ269*PriceList[[#This Row],[Площадь, кв.м]]</f>
        <v>19383927.342</v>
      </c>
      <c r="BB269" s="346">
        <f>BA269-PriceList[[#This Row],[Стоимость, руб для сбронированием]]</f>
        <v>24855</v>
      </c>
      <c r="BC269" s="14"/>
      <c r="BD269" s="345">
        <f t="shared" si="67"/>
        <v>389900</v>
      </c>
      <c r="BE269" s="353">
        <f>BD269*PriceList[[#This Row],[Площадь, кв.м]]</f>
        <v>19381929</v>
      </c>
      <c r="BF269" s="14"/>
      <c r="BG269" s="345">
        <f>BE269-$BG$1*PriceList[[#This Row],[Площадь, кв.м]]</f>
        <v>19083669</v>
      </c>
      <c r="BH269" s="353">
        <f t="shared" si="68"/>
        <v>298260</v>
      </c>
      <c r="BI269" s="345">
        <f>BG269/PriceList[[#This Row],[Площадь, кв.м]]</f>
        <v>383900</v>
      </c>
      <c r="BJ269" s="355">
        <f t="shared" si="69"/>
        <v>1.5629070070330816E-2</v>
      </c>
      <c r="BL269" s="345"/>
      <c r="BM269" s="353"/>
    </row>
    <row r="270" spans="1:65" ht="14.25" hidden="1" customHeight="1">
      <c r="A270" s="84">
        <v>46</v>
      </c>
      <c r="B270" s="84" t="s">
        <v>130</v>
      </c>
      <c r="C270" s="85">
        <v>46</v>
      </c>
      <c r="D270" s="85" t="s">
        <v>64</v>
      </c>
      <c r="E270" s="86">
        <v>2</v>
      </c>
      <c r="F270" s="84">
        <v>33</v>
      </c>
      <c r="G270" s="87">
        <v>49.71</v>
      </c>
      <c r="H270" s="88" t="s">
        <v>1</v>
      </c>
      <c r="I270" s="88" t="s">
        <v>1</v>
      </c>
      <c r="J270" s="89">
        <v>13.98</v>
      </c>
      <c r="K270" s="89">
        <f t="shared" si="56"/>
        <v>4.1900000000000004</v>
      </c>
      <c r="L270" s="89">
        <f t="shared" si="57"/>
        <v>35.730000000000004</v>
      </c>
      <c r="M270" s="89">
        <f t="shared" si="58"/>
        <v>39.92</v>
      </c>
      <c r="N270" s="90" t="s">
        <v>82</v>
      </c>
      <c r="O270" s="90" t="s">
        <v>83</v>
      </c>
      <c r="P270" s="90" t="s">
        <v>67</v>
      </c>
      <c r="Q270" s="91" t="s">
        <v>97</v>
      </c>
      <c r="R270" s="92" t="s">
        <v>84</v>
      </c>
      <c r="S270" s="92" t="s">
        <v>1291</v>
      </c>
      <c r="T270" s="93" t="s">
        <v>73</v>
      </c>
      <c r="U270" s="84">
        <v>40</v>
      </c>
      <c r="V270" s="94">
        <f>IFERROR(VLOOKUP(H270,'Коэфф для прайса 1 оч'!$A$3:$C$6,3,0),"")</f>
        <v>327000</v>
      </c>
      <c r="W270" s="91">
        <f>IFERROR(VLOOKUP(E270,'Коэфф для прайса 1 оч'!$A$10:$C$23,3,0),"")</f>
        <v>-1.4999999999999999E-2</v>
      </c>
      <c r="X270" s="116">
        <f>IFERROR(VLOOKUP(N270,'Коэфф для прайса 1 оч'!$E$25:$F$30,2,0),"")</f>
        <v>-0.01</v>
      </c>
      <c r="Y270" s="116">
        <f>IFERROR(VLOOKUP(O270,'Коэфф для прайса 1 оч'!$E$32:$F$34,2,0),"")</f>
        <v>0.03</v>
      </c>
      <c r="Z270" s="116">
        <f>IFERROR(VLOOKUP(P270,'Коэфф для прайса 1 оч'!$E$36:$F$38,2,0),"")</f>
        <v>0.03</v>
      </c>
      <c r="AA270" s="116">
        <f>IFERROR(VLOOKUP(Q270,'Коэфф для прайса 1 оч'!$E$40:$F$43,2,0),"")</f>
        <v>-5.0000000000000001E-3</v>
      </c>
      <c r="AB270" s="117">
        <f>IFERROR(VLOOKUP(R270,'Коэфф для прайса 1 оч'!$E$45:$F$59,2,0),"")</f>
        <v>-0.01</v>
      </c>
      <c r="AC270" s="116">
        <f>IFERROR(VLOOKUP(T270,'Коэфф для прайса 1 оч'!$E$61:$F$67,2,0),"")</f>
        <v>0</v>
      </c>
      <c r="AD270" s="116">
        <f>IFERROR(VLOOKUP(U270,'Коэфф для прайса 1 оч'!$E$69:$F$82,2,0),"")</f>
        <v>-1.4E-2</v>
      </c>
      <c r="AE270" s="116">
        <f>IFERROR(VLOOKUP(PriceList[[#This Row],[Корпус]],'Коэфф для прайса 1 оч'!$I$10:$J$15,2,0),"")</f>
        <v>0</v>
      </c>
      <c r="AF270" s="95">
        <f t="shared" si="59"/>
        <v>328962</v>
      </c>
      <c r="AG270" s="96">
        <f t="shared" si="60"/>
        <v>16352701.02</v>
      </c>
      <c r="AH270" s="97">
        <v>0</v>
      </c>
      <c r="AI270" s="98">
        <f t="shared" si="61"/>
        <v>328962</v>
      </c>
      <c r="AJ270" s="99">
        <f t="shared" si="62"/>
        <v>16352701.02</v>
      </c>
      <c r="AK270" s="84" t="s">
        <v>71</v>
      </c>
      <c r="AL270" s="91">
        <v>0.1</v>
      </c>
      <c r="AM270" s="287">
        <f>PriceList[[#This Row],[ИТОГ Цена за кв.м, руб]]*(1+PriceList[[#This Row],[Максимальная скидка]])</f>
        <v>361858.2</v>
      </c>
      <c r="AN270" s="287">
        <f>PriceList[[#This Row],[Цена за кв.м. в CRM]]*PriceList[[#This Row],[Площадь, кв.м]]</f>
        <v>17987971.122000001</v>
      </c>
      <c r="AO270" s="287">
        <v>6000</v>
      </c>
      <c r="AP270" s="335">
        <f>PriceList[[#This Row],[Цена за кв.м. в CRM]]+PriceList[[#This Row],[Бронь]]</f>
        <v>367858.2</v>
      </c>
      <c r="AQ270" s="335">
        <f>PriceList[[#This Row],[Цена за кв.м. в сайт]]*PriceList[[#This Row],[Площадь, кв.м]]</f>
        <v>18286231.122000001</v>
      </c>
      <c r="AR270" s="84" t="str">
        <f t="shared" si="63"/>
        <v>С1-46</v>
      </c>
      <c r="AS270" s="88" t="str">
        <f t="shared" si="64"/>
        <v>Ст</v>
      </c>
      <c r="AT270" s="89">
        <f t="shared" si="65"/>
        <v>49.71</v>
      </c>
      <c r="AU270" s="99">
        <f>PriceList[[#This Row],[Цена за кв.м. в CRM]]</f>
        <v>361858.2</v>
      </c>
      <c r="AV270" s="100" t="str">
        <f t="shared" si="66"/>
        <v>Резерв</v>
      </c>
      <c r="AW270" s="99"/>
      <c r="AX270" s="342"/>
      <c r="AZ270" s="353">
        <f>(PriceList[[#This Row],[Цена за кв.м. в сайт]])+$AZ$1</f>
        <v>368358.2</v>
      </c>
      <c r="BA270" s="353">
        <f>AZ270*PriceList[[#This Row],[Площадь, кв.м]]</f>
        <v>18311086.122000001</v>
      </c>
      <c r="BB270" s="346">
        <f>BA270-PriceList[[#This Row],[Стоимость, руб для сбронированием]]</f>
        <v>24855</v>
      </c>
      <c r="BC270" s="14"/>
      <c r="BD270" s="345">
        <f t="shared" si="67"/>
        <v>368400</v>
      </c>
      <c r="BE270" s="353">
        <f>BD270*PriceList[[#This Row],[Площадь, кв.м]]</f>
        <v>18313164</v>
      </c>
      <c r="BF270" s="14"/>
      <c r="BG270" s="345">
        <f>BE270-$BG$1*PriceList[[#This Row],[Площадь, кв.м]]</f>
        <v>18014904</v>
      </c>
      <c r="BH270" s="353">
        <f t="shared" si="68"/>
        <v>298260</v>
      </c>
      <c r="BI270" s="345">
        <f>BG270/PriceList[[#This Row],[Площадь, кв.м]]</f>
        <v>362400</v>
      </c>
      <c r="BJ270" s="355">
        <f t="shared" si="69"/>
        <v>1.6556291390728478E-2</v>
      </c>
      <c r="BL270" s="345"/>
      <c r="BM270" s="353"/>
    </row>
    <row r="271" spans="1:65" ht="14.25" hidden="1" customHeight="1">
      <c r="A271" s="84">
        <v>47</v>
      </c>
      <c r="B271" s="84" t="s">
        <v>131</v>
      </c>
      <c r="C271" s="85">
        <v>47</v>
      </c>
      <c r="D271" s="85" t="s">
        <v>64</v>
      </c>
      <c r="E271" s="86">
        <v>2</v>
      </c>
      <c r="F271" s="84">
        <v>34</v>
      </c>
      <c r="G271" s="87">
        <v>28.6</v>
      </c>
      <c r="H271" s="88" t="s">
        <v>1</v>
      </c>
      <c r="I271" s="88" t="s">
        <v>1</v>
      </c>
      <c r="J271" s="89">
        <v>4.25</v>
      </c>
      <c r="K271" s="89">
        <f t="shared" si="56"/>
        <v>1.28</v>
      </c>
      <c r="L271" s="89">
        <f t="shared" si="57"/>
        <v>24.35</v>
      </c>
      <c r="M271" s="89">
        <f t="shared" si="58"/>
        <v>25.630000000000003</v>
      </c>
      <c r="N271" s="90" t="s">
        <v>65</v>
      </c>
      <c r="O271" s="90" t="s">
        <v>66</v>
      </c>
      <c r="P271" s="90" t="s">
        <v>67</v>
      </c>
      <c r="Q271" s="91" t="s">
        <v>97</v>
      </c>
      <c r="R271" s="92" t="s">
        <v>84</v>
      </c>
      <c r="S271" s="92" t="s">
        <v>1291</v>
      </c>
      <c r="T271" s="93" t="s">
        <v>73</v>
      </c>
      <c r="U271" s="84">
        <v>40</v>
      </c>
      <c r="V271" s="94">
        <f>IFERROR(VLOOKUP(H271,'Коэфф для прайса 1 оч'!$A$3:$C$6,3,0),"")</f>
        <v>327000</v>
      </c>
      <c r="W271" s="91">
        <f>IFERROR(VLOOKUP(E271,'Коэфф для прайса 1 оч'!$A$10:$C$23,3,0),"")</f>
        <v>-1.4999999999999999E-2</v>
      </c>
      <c r="X271" s="116">
        <f>IFERROR(VLOOKUP(N271,'Коэфф для прайса 1 оч'!$E$25:$F$30,2,0),"")</f>
        <v>0.04</v>
      </c>
      <c r="Y271" s="116">
        <f>IFERROR(VLOOKUP(O271,'Коэфф для прайса 1 оч'!$E$32:$F$34,2,0),"")</f>
        <v>0</v>
      </c>
      <c r="Z271" s="116">
        <f>IFERROR(VLOOKUP(P271,'Коэфф для прайса 1 оч'!$E$36:$F$38,2,0),"")</f>
        <v>0.03</v>
      </c>
      <c r="AA271" s="116">
        <f>IFERROR(VLOOKUP(Q271,'Коэфф для прайса 1 оч'!$E$40:$F$43,2,0),"")</f>
        <v>-5.0000000000000001E-3</v>
      </c>
      <c r="AB271" s="117">
        <f>IFERROR(VLOOKUP(R271,'Коэфф для прайса 1 оч'!$E$45:$F$59,2,0),"")</f>
        <v>-0.01</v>
      </c>
      <c r="AC271" s="116">
        <f>IFERROR(VLOOKUP(T271,'Коэфф для прайса 1 оч'!$E$61:$F$67,2,0),"")</f>
        <v>0</v>
      </c>
      <c r="AD271" s="116">
        <f>IFERROR(VLOOKUP(U271,'Коэфф для прайса 1 оч'!$E$69:$F$82,2,0),"")</f>
        <v>-1.4E-2</v>
      </c>
      <c r="AE271" s="116">
        <f>IFERROR(VLOOKUP(PriceList[[#This Row],[Корпус]],'Коэфф для прайса 1 оч'!$I$10:$J$15,2,0),"")</f>
        <v>0</v>
      </c>
      <c r="AF271" s="95">
        <f t="shared" si="59"/>
        <v>335502</v>
      </c>
      <c r="AG271" s="96">
        <f t="shared" si="60"/>
        <v>9595357.2000000011</v>
      </c>
      <c r="AH271" s="97">
        <v>0</v>
      </c>
      <c r="AI271" s="98">
        <f t="shared" si="61"/>
        <v>335502</v>
      </c>
      <c r="AJ271" s="99">
        <f t="shared" si="62"/>
        <v>9595357.2000000011</v>
      </c>
      <c r="AK271" s="84" t="s">
        <v>71</v>
      </c>
      <c r="AL271" s="91">
        <v>0.1</v>
      </c>
      <c r="AM271" s="287">
        <f>PriceList[[#This Row],[ИТОГ Цена за кв.м, руб]]*(1+PriceList[[#This Row],[Максимальная скидка]])</f>
        <v>369052.2</v>
      </c>
      <c r="AN271" s="287">
        <f>PriceList[[#This Row],[Цена за кв.м. в CRM]]*PriceList[[#This Row],[Площадь, кв.м]]</f>
        <v>10554892.920000002</v>
      </c>
      <c r="AO271" s="287">
        <v>6000</v>
      </c>
      <c r="AP271" s="335">
        <f>PriceList[[#This Row],[Цена за кв.м. в CRM]]+PriceList[[#This Row],[Бронь]]</f>
        <v>375052.2</v>
      </c>
      <c r="AQ271" s="335">
        <f>PriceList[[#This Row],[Цена за кв.м. в сайт]]*PriceList[[#This Row],[Площадь, кв.м]]</f>
        <v>10726492.920000002</v>
      </c>
      <c r="AR271" s="84" t="str">
        <f t="shared" si="63"/>
        <v>С1-47</v>
      </c>
      <c r="AS271" s="88" t="str">
        <f t="shared" si="64"/>
        <v>Ст</v>
      </c>
      <c r="AT271" s="89">
        <f t="shared" si="65"/>
        <v>28.6</v>
      </c>
      <c r="AU271" s="99">
        <f>PriceList[[#This Row],[Цена за кв.м. в CRM]]</f>
        <v>369052.2</v>
      </c>
      <c r="AV271" s="100" t="str">
        <f t="shared" si="66"/>
        <v>Резерв</v>
      </c>
      <c r="AW271" s="99"/>
      <c r="AX271" s="342"/>
      <c r="AZ271" s="353">
        <f>(PriceList[[#This Row],[Цена за кв.м. в сайт]])+$AZ$1</f>
        <v>375552.2</v>
      </c>
      <c r="BA271" s="353">
        <f>AZ271*PriceList[[#This Row],[Площадь, кв.м]]</f>
        <v>10740792.920000002</v>
      </c>
      <c r="BB271" s="346">
        <f>BA271-PriceList[[#This Row],[Стоимость, руб для сбронированием]]</f>
        <v>14300</v>
      </c>
      <c r="BC271" s="14"/>
      <c r="BD271" s="345">
        <f t="shared" si="67"/>
        <v>375600</v>
      </c>
      <c r="BE271" s="353">
        <f>BD271*PriceList[[#This Row],[Площадь, кв.м]]</f>
        <v>10742160</v>
      </c>
      <c r="BF271" s="14"/>
      <c r="BG271" s="345">
        <f>BE271-$BG$1*PriceList[[#This Row],[Площадь, кв.м]]</f>
        <v>10570560</v>
      </c>
      <c r="BH271" s="353">
        <f t="shared" si="68"/>
        <v>171600</v>
      </c>
      <c r="BI271" s="345">
        <f>BG271/PriceList[[#This Row],[Площадь, кв.м]]</f>
        <v>369600</v>
      </c>
      <c r="BJ271" s="355">
        <f t="shared" si="69"/>
        <v>1.6233766233766232E-2</v>
      </c>
      <c r="BL271" s="345"/>
      <c r="BM271" s="353"/>
    </row>
    <row r="272" spans="1:65" ht="14.25" hidden="1" customHeight="1">
      <c r="A272" s="84">
        <v>48</v>
      </c>
      <c r="B272" s="84" t="s">
        <v>132</v>
      </c>
      <c r="C272" s="85">
        <v>48</v>
      </c>
      <c r="D272" s="85" t="s">
        <v>64</v>
      </c>
      <c r="E272" s="86">
        <v>2</v>
      </c>
      <c r="F272" s="84">
        <v>35</v>
      </c>
      <c r="G272" s="87">
        <v>29.24</v>
      </c>
      <c r="H272" s="88" t="s">
        <v>1</v>
      </c>
      <c r="I272" s="88" t="s">
        <v>1</v>
      </c>
      <c r="J272" s="89">
        <v>4.25</v>
      </c>
      <c r="K272" s="89">
        <f t="shared" si="56"/>
        <v>1.28</v>
      </c>
      <c r="L272" s="89">
        <f t="shared" si="57"/>
        <v>24.99</v>
      </c>
      <c r="M272" s="89">
        <f t="shared" si="58"/>
        <v>26.27</v>
      </c>
      <c r="N272" s="90" t="s">
        <v>65</v>
      </c>
      <c r="O272" s="90" t="s">
        <v>66</v>
      </c>
      <c r="P272" s="90" t="s">
        <v>67</v>
      </c>
      <c r="Q272" s="91" t="s">
        <v>97</v>
      </c>
      <c r="R272" s="92" t="s">
        <v>84</v>
      </c>
      <c r="S272" s="92" t="s">
        <v>1291</v>
      </c>
      <c r="T272" s="93" t="s">
        <v>73</v>
      </c>
      <c r="U272" s="84">
        <v>40</v>
      </c>
      <c r="V272" s="94">
        <f>IFERROR(VLOOKUP(H272,'Коэфф для прайса 1 оч'!$A$3:$C$6,3,0),"")</f>
        <v>327000</v>
      </c>
      <c r="W272" s="91">
        <f>IFERROR(VLOOKUP(E272,'Коэфф для прайса 1 оч'!$A$10:$C$23,3,0),"")</f>
        <v>-1.4999999999999999E-2</v>
      </c>
      <c r="X272" s="116">
        <f>IFERROR(VLOOKUP(N272,'Коэфф для прайса 1 оч'!$E$25:$F$30,2,0),"")</f>
        <v>0.04</v>
      </c>
      <c r="Y272" s="116">
        <f>IFERROR(VLOOKUP(O272,'Коэфф для прайса 1 оч'!$E$32:$F$34,2,0),"")</f>
        <v>0</v>
      </c>
      <c r="Z272" s="116">
        <f>IFERROR(VLOOKUP(P272,'Коэфф для прайса 1 оч'!$E$36:$F$38,2,0),"")</f>
        <v>0.03</v>
      </c>
      <c r="AA272" s="116">
        <f>IFERROR(VLOOKUP(Q272,'Коэфф для прайса 1 оч'!$E$40:$F$43,2,0),"")</f>
        <v>-5.0000000000000001E-3</v>
      </c>
      <c r="AB272" s="117">
        <f>IFERROR(VLOOKUP(R272,'Коэфф для прайса 1 оч'!$E$45:$F$59,2,0),"")</f>
        <v>-0.01</v>
      </c>
      <c r="AC272" s="116">
        <f>IFERROR(VLOOKUP(T272,'Коэфф для прайса 1 оч'!$E$61:$F$67,2,0),"")</f>
        <v>0</v>
      </c>
      <c r="AD272" s="116">
        <f>IFERROR(VLOOKUP(U272,'Коэфф для прайса 1 оч'!$E$69:$F$82,2,0),"")</f>
        <v>-1.4E-2</v>
      </c>
      <c r="AE272" s="116">
        <f>IFERROR(VLOOKUP(PriceList[[#This Row],[Корпус]],'Коэфф для прайса 1 оч'!$I$10:$J$15,2,0),"")</f>
        <v>0</v>
      </c>
      <c r="AF272" s="95">
        <f t="shared" si="59"/>
        <v>335502</v>
      </c>
      <c r="AG272" s="96">
        <f t="shared" si="60"/>
        <v>9810078.4799999986</v>
      </c>
      <c r="AH272" s="97">
        <v>0</v>
      </c>
      <c r="AI272" s="98">
        <f t="shared" si="61"/>
        <v>335502</v>
      </c>
      <c r="AJ272" s="99">
        <f t="shared" si="62"/>
        <v>9810078.4799999986</v>
      </c>
      <c r="AK272" s="84" t="s">
        <v>71</v>
      </c>
      <c r="AL272" s="91">
        <v>0.1</v>
      </c>
      <c r="AM272" s="287">
        <f>PriceList[[#This Row],[ИТОГ Цена за кв.м, руб]]*(1+PriceList[[#This Row],[Максимальная скидка]])</f>
        <v>369052.2</v>
      </c>
      <c r="AN272" s="287">
        <f>PriceList[[#This Row],[Цена за кв.м. в CRM]]*PriceList[[#This Row],[Площадь, кв.м]]</f>
        <v>10791086.328</v>
      </c>
      <c r="AO272" s="287">
        <v>6000</v>
      </c>
      <c r="AP272" s="335">
        <f>PriceList[[#This Row],[Цена за кв.м. в CRM]]+PriceList[[#This Row],[Бронь]]</f>
        <v>375052.2</v>
      </c>
      <c r="AQ272" s="335">
        <f>PriceList[[#This Row],[Цена за кв.м. в сайт]]*PriceList[[#This Row],[Площадь, кв.м]]</f>
        <v>10966526.328</v>
      </c>
      <c r="AR272" s="84" t="str">
        <f t="shared" si="63"/>
        <v>С1-48</v>
      </c>
      <c r="AS272" s="88" t="str">
        <f t="shared" si="64"/>
        <v>Ст</v>
      </c>
      <c r="AT272" s="89">
        <f t="shared" si="65"/>
        <v>29.24</v>
      </c>
      <c r="AU272" s="99">
        <f>PriceList[[#This Row],[Цена за кв.м. в CRM]]</f>
        <v>369052.2</v>
      </c>
      <c r="AV272" s="100" t="str">
        <f t="shared" si="66"/>
        <v>Резерв</v>
      </c>
      <c r="AW272" s="99"/>
      <c r="AX272" s="342"/>
      <c r="AZ272" s="353">
        <f>(PriceList[[#This Row],[Цена за кв.м. в сайт]])+$AZ$1</f>
        <v>375552.2</v>
      </c>
      <c r="BA272" s="353">
        <f>AZ272*PriceList[[#This Row],[Площадь, кв.м]]</f>
        <v>10981146.328</v>
      </c>
      <c r="BB272" s="346">
        <f>BA272-PriceList[[#This Row],[Стоимость, руб для сбронированием]]</f>
        <v>14620</v>
      </c>
      <c r="BC272" s="14"/>
      <c r="BD272" s="345">
        <f t="shared" si="67"/>
        <v>375600</v>
      </c>
      <c r="BE272" s="353">
        <f>BD272*PriceList[[#This Row],[Площадь, кв.м]]</f>
        <v>10982544</v>
      </c>
      <c r="BF272" s="14"/>
      <c r="BG272" s="345">
        <f>BE272-$BG$1*PriceList[[#This Row],[Площадь, кв.м]]</f>
        <v>10807104</v>
      </c>
      <c r="BH272" s="353">
        <f t="shared" si="68"/>
        <v>175440</v>
      </c>
      <c r="BI272" s="345">
        <f>BG272/PriceList[[#This Row],[Площадь, кв.м]]</f>
        <v>369600</v>
      </c>
      <c r="BJ272" s="355">
        <f t="shared" si="69"/>
        <v>1.6233766233766232E-2</v>
      </c>
      <c r="BL272" s="345"/>
      <c r="BM272" s="353"/>
    </row>
    <row r="273" spans="1:65" ht="14.25" hidden="1" customHeight="1">
      <c r="A273" s="84">
        <v>49</v>
      </c>
      <c r="B273" s="84" t="s">
        <v>133</v>
      </c>
      <c r="C273" s="85">
        <v>49</v>
      </c>
      <c r="D273" s="85" t="s">
        <v>64</v>
      </c>
      <c r="E273" s="86">
        <v>2</v>
      </c>
      <c r="F273" s="84">
        <v>36</v>
      </c>
      <c r="G273" s="87">
        <v>29.24</v>
      </c>
      <c r="H273" s="88" t="s">
        <v>1</v>
      </c>
      <c r="I273" s="88" t="s">
        <v>1</v>
      </c>
      <c r="J273" s="89">
        <v>4.25</v>
      </c>
      <c r="K273" s="89">
        <f t="shared" si="56"/>
        <v>1.28</v>
      </c>
      <c r="L273" s="89">
        <f t="shared" si="57"/>
        <v>24.99</v>
      </c>
      <c r="M273" s="89">
        <f t="shared" si="58"/>
        <v>26.27</v>
      </c>
      <c r="N273" s="90" t="s">
        <v>65</v>
      </c>
      <c r="O273" s="90" t="s">
        <v>66</v>
      </c>
      <c r="P273" s="90" t="s">
        <v>67</v>
      </c>
      <c r="Q273" s="91" t="s">
        <v>97</v>
      </c>
      <c r="R273" s="92" t="s">
        <v>84</v>
      </c>
      <c r="S273" s="92" t="s">
        <v>1291</v>
      </c>
      <c r="T273" s="93" t="s">
        <v>73</v>
      </c>
      <c r="U273" s="84">
        <v>40</v>
      </c>
      <c r="V273" s="94">
        <f>IFERROR(VLOOKUP(H273,'Коэфф для прайса 1 оч'!$A$3:$C$6,3,0),"")</f>
        <v>327000</v>
      </c>
      <c r="W273" s="91">
        <f>IFERROR(VLOOKUP(E273,'Коэфф для прайса 1 оч'!$A$10:$C$23,3,0),"")</f>
        <v>-1.4999999999999999E-2</v>
      </c>
      <c r="X273" s="116">
        <f>IFERROR(VLOOKUP(N273,'Коэфф для прайса 1 оч'!$E$25:$F$30,2,0),"")</f>
        <v>0.04</v>
      </c>
      <c r="Y273" s="116">
        <f>IFERROR(VLOOKUP(O273,'Коэфф для прайса 1 оч'!$E$32:$F$34,2,0),"")</f>
        <v>0</v>
      </c>
      <c r="Z273" s="116">
        <f>IFERROR(VLOOKUP(P273,'Коэфф для прайса 1 оч'!$E$36:$F$38,2,0),"")</f>
        <v>0.03</v>
      </c>
      <c r="AA273" s="116">
        <f>IFERROR(VLOOKUP(Q273,'Коэфф для прайса 1 оч'!$E$40:$F$43,2,0),"")</f>
        <v>-5.0000000000000001E-3</v>
      </c>
      <c r="AB273" s="117">
        <f>IFERROR(VLOOKUP(R273,'Коэфф для прайса 1 оч'!$E$45:$F$59,2,0),"")</f>
        <v>-0.01</v>
      </c>
      <c r="AC273" s="116">
        <f>IFERROR(VLOOKUP(T273,'Коэфф для прайса 1 оч'!$E$61:$F$67,2,0),"")</f>
        <v>0</v>
      </c>
      <c r="AD273" s="116">
        <f>IFERROR(VLOOKUP(U273,'Коэфф для прайса 1 оч'!$E$69:$F$82,2,0),"")</f>
        <v>-1.4E-2</v>
      </c>
      <c r="AE273" s="116">
        <f>IFERROR(VLOOKUP(PriceList[[#This Row],[Корпус]],'Коэфф для прайса 1 оч'!$I$10:$J$15,2,0),"")</f>
        <v>0</v>
      </c>
      <c r="AF273" s="95">
        <f t="shared" si="59"/>
        <v>335502</v>
      </c>
      <c r="AG273" s="96">
        <f t="shared" si="60"/>
        <v>9810078.4799999986</v>
      </c>
      <c r="AH273" s="97">
        <v>0</v>
      </c>
      <c r="AI273" s="98">
        <f t="shared" si="61"/>
        <v>335502</v>
      </c>
      <c r="AJ273" s="99">
        <f t="shared" si="62"/>
        <v>9810078.4799999986</v>
      </c>
      <c r="AK273" s="84" t="s">
        <v>71</v>
      </c>
      <c r="AL273" s="91">
        <v>0.1</v>
      </c>
      <c r="AM273" s="287">
        <f>PriceList[[#This Row],[ИТОГ Цена за кв.м, руб]]*(1+PriceList[[#This Row],[Максимальная скидка]])</f>
        <v>369052.2</v>
      </c>
      <c r="AN273" s="287">
        <f>PriceList[[#This Row],[Цена за кв.м. в CRM]]*PriceList[[#This Row],[Площадь, кв.м]]</f>
        <v>10791086.328</v>
      </c>
      <c r="AO273" s="287">
        <v>6000</v>
      </c>
      <c r="AP273" s="335">
        <f>PriceList[[#This Row],[Цена за кв.м. в CRM]]+PriceList[[#This Row],[Бронь]]</f>
        <v>375052.2</v>
      </c>
      <c r="AQ273" s="335">
        <f>PriceList[[#This Row],[Цена за кв.м. в сайт]]*PriceList[[#This Row],[Площадь, кв.м]]</f>
        <v>10966526.328</v>
      </c>
      <c r="AR273" s="84" t="str">
        <f t="shared" si="63"/>
        <v>С1-49</v>
      </c>
      <c r="AS273" s="88" t="str">
        <f t="shared" si="64"/>
        <v>Ст</v>
      </c>
      <c r="AT273" s="89">
        <f t="shared" si="65"/>
        <v>29.24</v>
      </c>
      <c r="AU273" s="99">
        <f>PriceList[[#This Row],[Цена за кв.м. в CRM]]</f>
        <v>369052.2</v>
      </c>
      <c r="AV273" s="100" t="str">
        <f t="shared" si="66"/>
        <v>Резерв</v>
      </c>
      <c r="AW273" s="99"/>
      <c r="AX273" s="342"/>
      <c r="AZ273" s="353">
        <f>(PriceList[[#This Row],[Цена за кв.м. в сайт]])+$AZ$1</f>
        <v>375552.2</v>
      </c>
      <c r="BA273" s="353">
        <f>AZ273*PriceList[[#This Row],[Площадь, кв.м]]</f>
        <v>10981146.328</v>
      </c>
      <c r="BB273" s="346">
        <f>BA273-PriceList[[#This Row],[Стоимость, руб для сбронированием]]</f>
        <v>14620</v>
      </c>
      <c r="BC273" s="14"/>
      <c r="BD273" s="345">
        <f t="shared" si="67"/>
        <v>375600</v>
      </c>
      <c r="BE273" s="353">
        <f>BD273*PriceList[[#This Row],[Площадь, кв.м]]</f>
        <v>10982544</v>
      </c>
      <c r="BF273" s="14"/>
      <c r="BG273" s="345">
        <f>BE273-$BG$1*PriceList[[#This Row],[Площадь, кв.м]]</f>
        <v>10807104</v>
      </c>
      <c r="BH273" s="353">
        <f t="shared" si="68"/>
        <v>175440</v>
      </c>
      <c r="BI273" s="345">
        <f>BG273/PriceList[[#This Row],[Площадь, кв.м]]</f>
        <v>369600</v>
      </c>
      <c r="BJ273" s="355">
        <f t="shared" si="69"/>
        <v>1.6233766233766232E-2</v>
      </c>
      <c r="BL273" s="345"/>
      <c r="BM273" s="353"/>
    </row>
    <row r="274" spans="1:65" ht="14.25" hidden="1" customHeight="1">
      <c r="A274" s="84">
        <v>5</v>
      </c>
      <c r="B274" s="84" t="s">
        <v>79</v>
      </c>
      <c r="C274" s="85">
        <v>5</v>
      </c>
      <c r="D274" s="85" t="s">
        <v>64</v>
      </c>
      <c r="E274" s="86">
        <v>1</v>
      </c>
      <c r="F274" s="84">
        <v>5</v>
      </c>
      <c r="G274" s="87">
        <v>31.96</v>
      </c>
      <c r="H274" s="88" t="s">
        <v>1</v>
      </c>
      <c r="I274" s="88" t="s">
        <v>1</v>
      </c>
      <c r="J274" s="89">
        <v>6.97</v>
      </c>
      <c r="K274" s="89">
        <f t="shared" si="56"/>
        <v>2.09</v>
      </c>
      <c r="L274" s="89">
        <f t="shared" si="57"/>
        <v>24.990000000000002</v>
      </c>
      <c r="M274" s="89">
        <f t="shared" si="58"/>
        <v>27.080000000000002</v>
      </c>
      <c r="N274" s="90" t="s">
        <v>65</v>
      </c>
      <c r="O274" s="90" t="s">
        <v>66</v>
      </c>
      <c r="P274" s="90" t="s">
        <v>67</v>
      </c>
      <c r="Q274" s="91" t="s">
        <v>68</v>
      </c>
      <c r="R274" s="92" t="s">
        <v>69</v>
      </c>
      <c r="S274" s="92" t="s">
        <v>1291</v>
      </c>
      <c r="T274" s="93" t="s">
        <v>73</v>
      </c>
      <c r="U274" s="84">
        <v>13</v>
      </c>
      <c r="V274" s="94">
        <f>IFERROR(VLOOKUP(H274,'Коэфф для прайса 1 оч'!$A$3:$C$6,3,0),"")</f>
        <v>327000</v>
      </c>
      <c r="W274" s="91">
        <f>IFERROR(VLOOKUP(E274,'Коэфф для прайса 1 оч'!$A$10:$C$23,3,0),"")</f>
        <v>-4.4999999999999998E-2</v>
      </c>
      <c r="X274" s="116">
        <f>IFERROR(VLOOKUP(N274,'Коэфф для прайса 1 оч'!$E$25:$F$30,2,0),"")</f>
        <v>0.04</v>
      </c>
      <c r="Y274" s="116">
        <f>IFERROR(VLOOKUP(O274,'Коэфф для прайса 1 оч'!$E$32:$F$34,2,0),"")</f>
        <v>0</v>
      </c>
      <c r="Z274" s="116">
        <f>IFERROR(VLOOKUP(P274,'Коэфф для прайса 1 оч'!$E$36:$F$38,2,0),"")</f>
        <v>0.03</v>
      </c>
      <c r="AA274" s="116">
        <f>IFERROR(VLOOKUP(Q274,'Коэфф для прайса 1 оч'!$E$40:$F$43,2,0),"")</f>
        <v>5.0000000000000001E-3</v>
      </c>
      <c r="AB274" s="117">
        <f>IFERROR(VLOOKUP(R274,'Коэфф для прайса 1 оч'!$E$45:$F$59,2,0),"")</f>
        <v>-1.4999999999999999E-2</v>
      </c>
      <c r="AC274" s="116">
        <f>IFERROR(VLOOKUP(T274,'Коэфф для прайса 1 оч'!$E$61:$F$67,2,0),"")</f>
        <v>0</v>
      </c>
      <c r="AD274" s="116">
        <f>IFERROR(VLOOKUP(U274,'Коэфф для прайса 1 оч'!$E$69:$F$82,2,0),"")</f>
        <v>1.2999999999999999E-2</v>
      </c>
      <c r="AE274" s="116">
        <f>IFERROR(VLOOKUP(PriceList[[#This Row],[Корпус]],'Коэфф для прайса 1 оч'!$I$10:$J$15,2,0),"")</f>
        <v>0</v>
      </c>
      <c r="AF274" s="95">
        <f t="shared" si="59"/>
        <v>336156</v>
      </c>
      <c r="AG274" s="96">
        <f t="shared" si="60"/>
        <v>10743545.76</v>
      </c>
      <c r="AH274" s="97">
        <v>0</v>
      </c>
      <c r="AI274" s="98">
        <f t="shared" si="61"/>
        <v>336156</v>
      </c>
      <c r="AJ274" s="99">
        <f t="shared" si="62"/>
        <v>10743545.76</v>
      </c>
      <c r="AK274" s="84" t="s">
        <v>71</v>
      </c>
      <c r="AL274" s="91">
        <v>0.1</v>
      </c>
      <c r="AM274" s="287">
        <f>PriceList[[#This Row],[ИТОГ Цена за кв.м, руб]]*(1+PriceList[[#This Row],[Максимальная скидка]])</f>
        <v>369771.60000000003</v>
      </c>
      <c r="AN274" s="287">
        <f>PriceList[[#This Row],[Цена за кв.м. в CRM]]*PriceList[[#This Row],[Площадь, кв.м]]</f>
        <v>11817900.336000001</v>
      </c>
      <c r="AO274" s="287">
        <v>6000</v>
      </c>
      <c r="AP274" s="335">
        <f>PriceList[[#This Row],[Цена за кв.м. в CRM]]+PriceList[[#This Row],[Бронь]]</f>
        <v>375771.60000000003</v>
      </c>
      <c r="AQ274" s="335">
        <f>PriceList[[#This Row],[Цена за кв.м. в сайт]]*PriceList[[#This Row],[Площадь, кв.м]]</f>
        <v>12009660.336000001</v>
      </c>
      <c r="AR274" s="84" t="str">
        <f t="shared" si="63"/>
        <v>С1-5</v>
      </c>
      <c r="AS274" s="88" t="str">
        <f t="shared" si="64"/>
        <v>Ст</v>
      </c>
      <c r="AT274" s="89">
        <f t="shared" si="65"/>
        <v>31.96</v>
      </c>
      <c r="AU274" s="99">
        <f>PriceList[[#This Row],[Цена за кв.м. в CRM]]</f>
        <v>369771.60000000003</v>
      </c>
      <c r="AV274" s="100" t="str">
        <f t="shared" si="66"/>
        <v>Резерв</v>
      </c>
      <c r="AW274" s="99"/>
      <c r="AX274" s="342"/>
      <c r="AZ274" s="353">
        <f>(PriceList[[#This Row],[Цена за кв.м. в сайт]])+$AZ$1</f>
        <v>376271.60000000003</v>
      </c>
      <c r="BA274" s="353">
        <f>AZ274*PriceList[[#This Row],[Площадь, кв.м]]</f>
        <v>12025640.336000001</v>
      </c>
      <c r="BB274" s="346">
        <f>BA274-PriceList[[#This Row],[Стоимость, руб для сбронированием]]</f>
        <v>15980</v>
      </c>
      <c r="BC274" s="14"/>
      <c r="BD274" s="345">
        <f t="shared" si="67"/>
        <v>376300</v>
      </c>
      <c r="BE274" s="353">
        <f>BD274*PriceList[[#This Row],[Площадь, кв.м]]</f>
        <v>12026548</v>
      </c>
      <c r="BF274" s="14"/>
      <c r="BG274" s="345">
        <f>BE274-$BG$1*PriceList[[#This Row],[Площадь, кв.м]]</f>
        <v>11834788</v>
      </c>
      <c r="BH274" s="353">
        <f t="shared" si="68"/>
        <v>191760</v>
      </c>
      <c r="BI274" s="345">
        <f>BG274/PriceList[[#This Row],[Площадь, кв.м]]</f>
        <v>370300</v>
      </c>
      <c r="BJ274" s="355">
        <f t="shared" si="69"/>
        <v>1.6203078584931137E-2</v>
      </c>
      <c r="BL274" s="345"/>
      <c r="BM274" s="353"/>
    </row>
    <row r="275" spans="1:65" ht="14.25" hidden="1" customHeight="1">
      <c r="A275" s="84">
        <v>50</v>
      </c>
      <c r="B275" s="84" t="s">
        <v>134</v>
      </c>
      <c r="C275" s="85">
        <v>50</v>
      </c>
      <c r="D275" s="85" t="s">
        <v>64</v>
      </c>
      <c r="E275" s="86">
        <v>2</v>
      </c>
      <c r="F275" s="84">
        <v>37</v>
      </c>
      <c r="G275" s="87">
        <v>29.24</v>
      </c>
      <c r="H275" s="88" t="s">
        <v>1</v>
      </c>
      <c r="I275" s="88" t="s">
        <v>1</v>
      </c>
      <c r="J275" s="89">
        <v>4.25</v>
      </c>
      <c r="K275" s="89">
        <f t="shared" si="56"/>
        <v>1.28</v>
      </c>
      <c r="L275" s="89">
        <f t="shared" si="57"/>
        <v>24.99</v>
      </c>
      <c r="M275" s="89">
        <f t="shared" si="58"/>
        <v>26.27</v>
      </c>
      <c r="N275" s="90" t="s">
        <v>65</v>
      </c>
      <c r="O275" s="90" t="s">
        <v>66</v>
      </c>
      <c r="P275" s="90" t="s">
        <v>67</v>
      </c>
      <c r="Q275" s="91" t="s">
        <v>94</v>
      </c>
      <c r="R275" s="92" t="s">
        <v>84</v>
      </c>
      <c r="S275" s="92" t="s">
        <v>1291</v>
      </c>
      <c r="T275" s="93" t="s">
        <v>70</v>
      </c>
      <c r="U275" s="84">
        <v>40</v>
      </c>
      <c r="V275" s="94">
        <f>IFERROR(VLOOKUP(H275,'Коэфф для прайса 1 оч'!$A$3:$C$6,3,0),"")</f>
        <v>327000</v>
      </c>
      <c r="W275" s="91">
        <f>IFERROR(VLOOKUP(E275,'Коэфф для прайса 1 оч'!$A$10:$C$23,3,0),"")</f>
        <v>-1.4999999999999999E-2</v>
      </c>
      <c r="X275" s="116">
        <f>IFERROR(VLOOKUP(N275,'Коэфф для прайса 1 оч'!$E$25:$F$30,2,0),"")</f>
        <v>0.04</v>
      </c>
      <c r="Y275" s="116">
        <f>IFERROR(VLOOKUP(O275,'Коэфф для прайса 1 оч'!$E$32:$F$34,2,0),"")</f>
        <v>0</v>
      </c>
      <c r="Z275" s="116">
        <f>IFERROR(VLOOKUP(P275,'Коэфф для прайса 1 оч'!$E$36:$F$38,2,0),"")</f>
        <v>0.03</v>
      </c>
      <c r="AA275" s="116">
        <f>IFERROR(VLOOKUP(Q275,'Коэфф для прайса 1 оч'!$E$40:$F$43,2,0),"")</f>
        <v>0</v>
      </c>
      <c r="AB275" s="117">
        <f>IFERROR(VLOOKUP(R275,'Коэфф для прайса 1 оч'!$E$45:$F$59,2,0),"")</f>
        <v>-0.01</v>
      </c>
      <c r="AC275" s="116">
        <f>IFERROR(VLOOKUP(T275,'Коэфф для прайса 1 оч'!$E$61:$F$67,2,0),"")</f>
        <v>-0.01</v>
      </c>
      <c r="AD275" s="116">
        <f>IFERROR(VLOOKUP(U275,'Коэфф для прайса 1 оч'!$E$69:$F$82,2,0),"")</f>
        <v>-1.4E-2</v>
      </c>
      <c r="AE275" s="116">
        <f>IFERROR(VLOOKUP(PriceList[[#This Row],[Корпус]],'Коэфф для прайса 1 оч'!$I$10:$J$15,2,0),"")</f>
        <v>0</v>
      </c>
      <c r="AF275" s="95">
        <f t="shared" si="59"/>
        <v>333867</v>
      </c>
      <c r="AG275" s="96">
        <f t="shared" si="60"/>
        <v>9762271.0800000001</v>
      </c>
      <c r="AH275" s="97">
        <v>0</v>
      </c>
      <c r="AI275" s="98">
        <f t="shared" si="61"/>
        <v>333867</v>
      </c>
      <c r="AJ275" s="99">
        <f t="shared" si="62"/>
        <v>9762271.0800000001</v>
      </c>
      <c r="AK275" s="84" t="s">
        <v>71</v>
      </c>
      <c r="AL275" s="91">
        <v>0.1</v>
      </c>
      <c r="AM275" s="287">
        <f>PriceList[[#This Row],[ИТОГ Цена за кв.м, руб]]*(1+PriceList[[#This Row],[Максимальная скидка]])</f>
        <v>367253.7</v>
      </c>
      <c r="AN275" s="287">
        <f>PriceList[[#This Row],[Цена за кв.м. в CRM]]*PriceList[[#This Row],[Площадь, кв.м]]</f>
        <v>10738498.187999999</v>
      </c>
      <c r="AO275" s="287">
        <v>6000</v>
      </c>
      <c r="AP275" s="335">
        <f>PriceList[[#This Row],[Цена за кв.м. в CRM]]+PriceList[[#This Row],[Бронь]]</f>
        <v>373253.7</v>
      </c>
      <c r="AQ275" s="335">
        <f>PriceList[[#This Row],[Цена за кв.м. в сайт]]*PriceList[[#This Row],[Площадь, кв.м]]</f>
        <v>10913938.187999999</v>
      </c>
      <c r="AR275" s="84" t="str">
        <f t="shared" si="63"/>
        <v>С1-50</v>
      </c>
      <c r="AS275" s="88" t="str">
        <f t="shared" si="64"/>
        <v>Ст</v>
      </c>
      <c r="AT275" s="89">
        <f t="shared" si="65"/>
        <v>29.24</v>
      </c>
      <c r="AU275" s="99">
        <f>PriceList[[#This Row],[Цена за кв.м. в CRM]]</f>
        <v>367253.7</v>
      </c>
      <c r="AV275" s="100" t="str">
        <f t="shared" si="66"/>
        <v>Резерв</v>
      </c>
      <c r="AW275" s="99"/>
      <c r="AX275" s="342"/>
      <c r="AZ275" s="353">
        <f>(PriceList[[#This Row],[Цена за кв.м. в сайт]])+$AZ$1</f>
        <v>373753.7</v>
      </c>
      <c r="BA275" s="353">
        <f>AZ275*PriceList[[#This Row],[Площадь, кв.м]]</f>
        <v>10928558.187999999</v>
      </c>
      <c r="BB275" s="346">
        <f>BA275-PriceList[[#This Row],[Стоимость, руб для сбронированием]]</f>
        <v>14620</v>
      </c>
      <c r="BC275" s="14"/>
      <c r="BD275" s="345">
        <f t="shared" si="67"/>
        <v>373800</v>
      </c>
      <c r="BE275" s="353">
        <f>BD275*PriceList[[#This Row],[Площадь, кв.м]]</f>
        <v>10929912</v>
      </c>
      <c r="BF275" s="14"/>
      <c r="BG275" s="345">
        <f>BE275-$BG$1*PriceList[[#This Row],[Площадь, кв.м]]</f>
        <v>10754472</v>
      </c>
      <c r="BH275" s="353">
        <f t="shared" si="68"/>
        <v>175440</v>
      </c>
      <c r="BI275" s="345">
        <f>BG275/PriceList[[#This Row],[Площадь, кв.м]]</f>
        <v>367800</v>
      </c>
      <c r="BJ275" s="355">
        <f t="shared" si="69"/>
        <v>1.6313213703099509E-2</v>
      </c>
      <c r="BL275" s="345"/>
      <c r="BM275" s="353"/>
    </row>
    <row r="276" spans="1:65" ht="14.25" hidden="1" customHeight="1">
      <c r="A276" s="84">
        <v>51</v>
      </c>
      <c r="B276" s="84" t="s">
        <v>135</v>
      </c>
      <c r="C276" s="85">
        <v>51</v>
      </c>
      <c r="D276" s="85" t="s">
        <v>64</v>
      </c>
      <c r="E276" s="86">
        <v>2</v>
      </c>
      <c r="F276" s="84">
        <v>38</v>
      </c>
      <c r="G276" s="87">
        <v>58.74</v>
      </c>
      <c r="H276" s="88" t="s">
        <v>2</v>
      </c>
      <c r="I276" s="88" t="s">
        <v>19</v>
      </c>
      <c r="J276" s="89">
        <v>5.27</v>
      </c>
      <c r="K276" s="89">
        <f t="shared" si="56"/>
        <v>1.58</v>
      </c>
      <c r="L276" s="89">
        <f t="shared" si="57"/>
        <v>53.47</v>
      </c>
      <c r="M276" s="89">
        <f t="shared" si="58"/>
        <v>55.05</v>
      </c>
      <c r="N276" s="90" t="s">
        <v>78</v>
      </c>
      <c r="O276" s="90" t="s">
        <v>66</v>
      </c>
      <c r="P276" s="90" t="s">
        <v>67</v>
      </c>
      <c r="Q276" s="91" t="s">
        <v>94</v>
      </c>
      <c r="R276" s="92" t="s">
        <v>84</v>
      </c>
      <c r="S276" s="92" t="s">
        <v>1291</v>
      </c>
      <c r="T276" s="93" t="s">
        <v>70</v>
      </c>
      <c r="U276" s="84">
        <v>40</v>
      </c>
      <c r="V276" s="94">
        <f>IFERROR(VLOOKUP(H276,'Коэфф для прайса 1 оч'!$A$3:$C$6,3,0),"")</f>
        <v>313920</v>
      </c>
      <c r="W276" s="91">
        <f>IFERROR(VLOOKUP(E276,'Коэфф для прайса 1 оч'!$A$10:$C$23,3,0),"")</f>
        <v>-1.4999999999999999E-2</v>
      </c>
      <c r="X276" s="116">
        <f>IFERROR(VLOOKUP(N276,'Коэфф для прайса 1 оч'!$E$25:$F$30,2,0),"")</f>
        <v>-0.02</v>
      </c>
      <c r="Y276" s="116">
        <f>IFERROR(VLOOKUP(O276,'Коэфф для прайса 1 оч'!$E$32:$F$34,2,0),"")</f>
        <v>0</v>
      </c>
      <c r="Z276" s="116">
        <f>IFERROR(VLOOKUP(P276,'Коэфф для прайса 1 оч'!$E$36:$F$38,2,0),"")</f>
        <v>0.03</v>
      </c>
      <c r="AA276" s="116">
        <f>IFERROR(VLOOKUP(Q276,'Коэфф для прайса 1 оч'!$E$40:$F$43,2,0),"")</f>
        <v>0</v>
      </c>
      <c r="AB276" s="117">
        <f>IFERROR(VLOOKUP(R276,'Коэфф для прайса 1 оч'!$E$45:$F$59,2,0),"")</f>
        <v>-0.01</v>
      </c>
      <c r="AC276" s="116">
        <f>IFERROR(VLOOKUP(T276,'Коэфф для прайса 1 оч'!$E$61:$F$67,2,0),"")</f>
        <v>-0.01</v>
      </c>
      <c r="AD276" s="116">
        <f>IFERROR(VLOOKUP(U276,'Коэфф для прайса 1 оч'!$E$69:$F$82,2,0),"")</f>
        <v>-1.4E-2</v>
      </c>
      <c r="AE276" s="116">
        <f>IFERROR(VLOOKUP(PriceList[[#This Row],[Корпус]],'Коэфф для прайса 1 оч'!$I$10:$J$15,2,0),"")</f>
        <v>0</v>
      </c>
      <c r="AF276" s="95">
        <f t="shared" si="59"/>
        <v>301677.12</v>
      </c>
      <c r="AG276" s="96">
        <f t="shared" si="60"/>
        <v>17720514.0288</v>
      </c>
      <c r="AH276" s="97">
        <v>0</v>
      </c>
      <c r="AI276" s="98">
        <f t="shared" si="61"/>
        <v>301677.12</v>
      </c>
      <c r="AJ276" s="99">
        <f t="shared" si="62"/>
        <v>17720514.0288</v>
      </c>
      <c r="AK276" s="84" t="s">
        <v>71</v>
      </c>
      <c r="AL276" s="91">
        <v>0.1</v>
      </c>
      <c r="AM276" s="287">
        <f>PriceList[[#This Row],[ИТОГ Цена за кв.м, руб]]*(1+PriceList[[#This Row],[Максимальная скидка]])</f>
        <v>331844.83199999999</v>
      </c>
      <c r="AN276" s="287">
        <f>PriceList[[#This Row],[Цена за кв.м. в CRM]]*PriceList[[#This Row],[Площадь, кв.м]]</f>
        <v>19492565.431680001</v>
      </c>
      <c r="AO276" s="287">
        <v>6000</v>
      </c>
      <c r="AP276" s="335">
        <f>PriceList[[#This Row],[Цена за кв.м. в CRM]]+PriceList[[#This Row],[Бронь]]</f>
        <v>337844.83199999999</v>
      </c>
      <c r="AQ276" s="335">
        <f>PriceList[[#This Row],[Цена за кв.м. в сайт]]*PriceList[[#This Row],[Площадь, кв.м]]</f>
        <v>19845005.431680001</v>
      </c>
      <c r="AR276" s="84" t="str">
        <f t="shared" si="63"/>
        <v>С1-51</v>
      </c>
      <c r="AS276" s="88" t="str">
        <f t="shared" si="64"/>
        <v>1К</v>
      </c>
      <c r="AT276" s="89">
        <f t="shared" si="65"/>
        <v>58.74</v>
      </c>
      <c r="AU276" s="99">
        <f>PriceList[[#This Row],[Цена за кв.м. в CRM]]</f>
        <v>331844.83199999999</v>
      </c>
      <c r="AV276" s="100" t="str">
        <f t="shared" si="66"/>
        <v>Резерв</v>
      </c>
      <c r="AW276" s="99"/>
      <c r="AX276" s="342"/>
      <c r="AZ276" s="353">
        <f>(PriceList[[#This Row],[Цена за кв.м. в сайт]])+$AZ$1</f>
        <v>338344.83199999999</v>
      </c>
      <c r="BA276" s="353">
        <f>AZ276*PriceList[[#This Row],[Площадь, кв.м]]</f>
        <v>19874375.431680001</v>
      </c>
      <c r="BB276" s="346">
        <f>BA276-PriceList[[#This Row],[Стоимость, руб для сбронированием]]</f>
        <v>29370</v>
      </c>
      <c r="BC276" s="14"/>
      <c r="BD276" s="345">
        <f t="shared" si="67"/>
        <v>338300</v>
      </c>
      <c r="BE276" s="353">
        <f>BD276*PriceList[[#This Row],[Площадь, кв.м]]</f>
        <v>19871742</v>
      </c>
      <c r="BF276" s="14"/>
      <c r="BG276" s="345">
        <f>BE276-$BG$1*PriceList[[#This Row],[Площадь, кв.м]]</f>
        <v>19519302</v>
      </c>
      <c r="BH276" s="353">
        <f t="shared" si="68"/>
        <v>352440</v>
      </c>
      <c r="BI276" s="345">
        <f>BG276/PriceList[[#This Row],[Площадь, кв.м]]</f>
        <v>332300</v>
      </c>
      <c r="BJ276" s="355">
        <f t="shared" si="69"/>
        <v>1.8055973517905506E-2</v>
      </c>
      <c r="BL276" s="345"/>
      <c r="BM276" s="353"/>
    </row>
    <row r="277" spans="1:65" ht="14.25" hidden="1" customHeight="1">
      <c r="A277" s="84">
        <v>52</v>
      </c>
      <c r="B277" s="84" t="s">
        <v>136</v>
      </c>
      <c r="C277" s="85">
        <v>52</v>
      </c>
      <c r="D277" s="85" t="s">
        <v>64</v>
      </c>
      <c r="E277" s="86">
        <v>2</v>
      </c>
      <c r="F277" s="84">
        <v>39</v>
      </c>
      <c r="G277" s="87">
        <v>30.59</v>
      </c>
      <c r="H277" s="88" t="s">
        <v>1</v>
      </c>
      <c r="I277" s="88" t="s">
        <v>1</v>
      </c>
      <c r="J277" s="89">
        <v>5.85</v>
      </c>
      <c r="K277" s="89">
        <f t="shared" si="56"/>
        <v>1.76</v>
      </c>
      <c r="L277" s="89">
        <f t="shared" si="57"/>
        <v>24.740000000000002</v>
      </c>
      <c r="M277" s="89">
        <f t="shared" si="58"/>
        <v>26.500000000000004</v>
      </c>
      <c r="N277" s="90" t="s">
        <v>65</v>
      </c>
      <c r="O277" s="90" t="s">
        <v>66</v>
      </c>
      <c r="P277" s="90" t="s">
        <v>67</v>
      </c>
      <c r="Q277" s="91" t="s">
        <v>68</v>
      </c>
      <c r="R277" s="92" t="s">
        <v>84</v>
      </c>
      <c r="S277" s="92" t="s">
        <v>1291</v>
      </c>
      <c r="T277" s="93" t="s">
        <v>73</v>
      </c>
      <c r="U277" s="84">
        <v>40</v>
      </c>
      <c r="V277" s="94">
        <f>IFERROR(VLOOKUP(H277,'Коэфф для прайса 1 оч'!$A$3:$C$6,3,0),"")</f>
        <v>327000</v>
      </c>
      <c r="W277" s="91">
        <f>IFERROR(VLOOKUP(E277,'Коэфф для прайса 1 оч'!$A$10:$C$23,3,0),"")</f>
        <v>-1.4999999999999999E-2</v>
      </c>
      <c r="X277" s="116">
        <f>IFERROR(VLOOKUP(N277,'Коэфф для прайса 1 оч'!$E$25:$F$30,2,0),"")</f>
        <v>0.04</v>
      </c>
      <c r="Y277" s="116">
        <f>IFERROR(VLOOKUP(O277,'Коэфф для прайса 1 оч'!$E$32:$F$34,2,0),"")</f>
        <v>0</v>
      </c>
      <c r="Z277" s="116">
        <f>IFERROR(VLOOKUP(P277,'Коэфф для прайса 1 оч'!$E$36:$F$38,2,0),"")</f>
        <v>0.03</v>
      </c>
      <c r="AA277" s="116">
        <f>IFERROR(VLOOKUP(Q277,'Коэфф для прайса 1 оч'!$E$40:$F$43,2,0),"")</f>
        <v>5.0000000000000001E-3</v>
      </c>
      <c r="AB277" s="117">
        <f>IFERROR(VLOOKUP(R277,'Коэфф для прайса 1 оч'!$E$45:$F$59,2,0),"")</f>
        <v>-0.01</v>
      </c>
      <c r="AC277" s="116">
        <f>IFERROR(VLOOKUP(T277,'Коэфф для прайса 1 оч'!$E$61:$F$67,2,0),"")</f>
        <v>0</v>
      </c>
      <c r="AD277" s="116">
        <f>IFERROR(VLOOKUP(U277,'Коэфф для прайса 1 оч'!$E$69:$F$82,2,0),"")</f>
        <v>-1.4E-2</v>
      </c>
      <c r="AE277" s="116">
        <f>IFERROR(VLOOKUP(PriceList[[#This Row],[Корпус]],'Коэфф для прайса 1 оч'!$I$10:$J$15,2,0),"")</f>
        <v>0</v>
      </c>
      <c r="AF277" s="95">
        <f t="shared" si="59"/>
        <v>338772</v>
      </c>
      <c r="AG277" s="96">
        <f t="shared" si="60"/>
        <v>10363035.48</v>
      </c>
      <c r="AH277" s="97">
        <v>0</v>
      </c>
      <c r="AI277" s="98">
        <f t="shared" si="61"/>
        <v>338772</v>
      </c>
      <c r="AJ277" s="99">
        <f t="shared" si="62"/>
        <v>10363035.48</v>
      </c>
      <c r="AK277" s="84" t="s">
        <v>71</v>
      </c>
      <c r="AL277" s="91">
        <v>0.1</v>
      </c>
      <c r="AM277" s="287">
        <f>PriceList[[#This Row],[ИТОГ Цена за кв.м, руб]]*(1+PriceList[[#This Row],[Максимальная скидка]])</f>
        <v>372649.2</v>
      </c>
      <c r="AN277" s="287">
        <f>PriceList[[#This Row],[Цена за кв.м. в CRM]]*PriceList[[#This Row],[Площадь, кв.м]]</f>
        <v>11399339.028000001</v>
      </c>
      <c r="AO277" s="287">
        <v>6000</v>
      </c>
      <c r="AP277" s="335">
        <f>PriceList[[#This Row],[Цена за кв.м. в CRM]]+PriceList[[#This Row],[Бронь]]</f>
        <v>378649.2</v>
      </c>
      <c r="AQ277" s="335">
        <f>PriceList[[#This Row],[Цена за кв.м. в сайт]]*PriceList[[#This Row],[Площадь, кв.м]]</f>
        <v>11582879.028000001</v>
      </c>
      <c r="AR277" s="84" t="str">
        <f t="shared" si="63"/>
        <v>С1-52</v>
      </c>
      <c r="AS277" s="88" t="str">
        <f t="shared" si="64"/>
        <v>Ст</v>
      </c>
      <c r="AT277" s="89">
        <f t="shared" si="65"/>
        <v>30.59</v>
      </c>
      <c r="AU277" s="99">
        <f>PriceList[[#This Row],[Цена за кв.м. в CRM]]</f>
        <v>372649.2</v>
      </c>
      <c r="AV277" s="100" t="str">
        <f t="shared" si="66"/>
        <v>Резерв</v>
      </c>
      <c r="AW277" s="99"/>
      <c r="AX277" s="342"/>
      <c r="AZ277" s="353">
        <f>(PriceList[[#This Row],[Цена за кв.м. в сайт]])+$AZ$1</f>
        <v>379149.2</v>
      </c>
      <c r="BA277" s="353">
        <f>AZ277*PriceList[[#This Row],[Площадь, кв.м]]</f>
        <v>11598174.028000001</v>
      </c>
      <c r="BB277" s="346">
        <f>BA277-PriceList[[#This Row],[Стоимость, руб для сбронированием]]</f>
        <v>15295</v>
      </c>
      <c r="BC277" s="14"/>
      <c r="BD277" s="345">
        <f t="shared" si="67"/>
        <v>379100</v>
      </c>
      <c r="BE277" s="353">
        <f>BD277*PriceList[[#This Row],[Площадь, кв.м]]</f>
        <v>11596669</v>
      </c>
      <c r="BF277" s="14"/>
      <c r="BG277" s="345">
        <f>BE277-$BG$1*PriceList[[#This Row],[Площадь, кв.м]]</f>
        <v>11413129</v>
      </c>
      <c r="BH277" s="353">
        <f t="shared" si="68"/>
        <v>183540</v>
      </c>
      <c r="BI277" s="345">
        <f>BG277/PriceList[[#This Row],[Площадь, кв.м]]</f>
        <v>373100</v>
      </c>
      <c r="BJ277" s="355">
        <f t="shared" si="69"/>
        <v>1.6081479496113642E-2</v>
      </c>
      <c r="BL277" s="345"/>
      <c r="BM277" s="353"/>
    </row>
    <row r="278" spans="1:65" ht="14.25" hidden="1" customHeight="1">
      <c r="A278" s="84">
        <v>53</v>
      </c>
      <c r="B278" s="84" t="s">
        <v>137</v>
      </c>
      <c r="C278" s="85">
        <v>53</v>
      </c>
      <c r="D278" s="85" t="s">
        <v>64</v>
      </c>
      <c r="E278" s="86">
        <v>2</v>
      </c>
      <c r="F278" s="84">
        <v>40</v>
      </c>
      <c r="G278" s="87">
        <v>30.59</v>
      </c>
      <c r="H278" s="88" t="s">
        <v>1</v>
      </c>
      <c r="I278" s="88" t="s">
        <v>1</v>
      </c>
      <c r="J278" s="89">
        <v>5.85</v>
      </c>
      <c r="K278" s="89">
        <f t="shared" si="56"/>
        <v>1.76</v>
      </c>
      <c r="L278" s="89">
        <f t="shared" si="57"/>
        <v>24.740000000000002</v>
      </c>
      <c r="M278" s="89">
        <f t="shared" si="58"/>
        <v>26.500000000000004</v>
      </c>
      <c r="N278" s="90" t="s">
        <v>65</v>
      </c>
      <c r="O278" s="90" t="s">
        <v>66</v>
      </c>
      <c r="P278" s="90" t="s">
        <v>67</v>
      </c>
      <c r="Q278" s="91" t="s">
        <v>68</v>
      </c>
      <c r="R278" s="92" t="s">
        <v>84</v>
      </c>
      <c r="S278" s="92" t="s">
        <v>1291</v>
      </c>
      <c r="T278" s="93" t="s">
        <v>70</v>
      </c>
      <c r="U278" s="84">
        <v>40</v>
      </c>
      <c r="V278" s="94">
        <f>IFERROR(VLOOKUP(H278,'Коэфф для прайса 1 оч'!$A$3:$C$6,3,0),"")</f>
        <v>327000</v>
      </c>
      <c r="W278" s="91">
        <f>IFERROR(VLOOKUP(E278,'Коэфф для прайса 1 оч'!$A$10:$C$23,3,0),"")</f>
        <v>-1.4999999999999999E-2</v>
      </c>
      <c r="X278" s="116">
        <f>IFERROR(VLOOKUP(N278,'Коэфф для прайса 1 оч'!$E$25:$F$30,2,0),"")</f>
        <v>0.04</v>
      </c>
      <c r="Y278" s="116">
        <f>IFERROR(VLOOKUP(O278,'Коэфф для прайса 1 оч'!$E$32:$F$34,2,0),"")</f>
        <v>0</v>
      </c>
      <c r="Z278" s="116">
        <f>IFERROR(VLOOKUP(P278,'Коэфф для прайса 1 оч'!$E$36:$F$38,2,0),"")</f>
        <v>0.03</v>
      </c>
      <c r="AA278" s="116">
        <f>IFERROR(VLOOKUP(Q278,'Коэфф для прайса 1 оч'!$E$40:$F$43,2,0),"")</f>
        <v>5.0000000000000001E-3</v>
      </c>
      <c r="AB278" s="117">
        <f>IFERROR(VLOOKUP(R278,'Коэфф для прайса 1 оч'!$E$45:$F$59,2,0),"")</f>
        <v>-0.01</v>
      </c>
      <c r="AC278" s="116">
        <f>IFERROR(VLOOKUP(T278,'Коэфф для прайса 1 оч'!$E$61:$F$67,2,0),"")</f>
        <v>-0.01</v>
      </c>
      <c r="AD278" s="116">
        <f>IFERROR(VLOOKUP(U278,'Коэфф для прайса 1 оч'!$E$69:$F$82,2,0),"")</f>
        <v>-1.4E-2</v>
      </c>
      <c r="AE278" s="116">
        <f>IFERROR(VLOOKUP(PriceList[[#This Row],[Корпус]],'Коэфф для прайса 1 оч'!$I$10:$J$15,2,0),"")</f>
        <v>0</v>
      </c>
      <c r="AF278" s="95">
        <f t="shared" si="59"/>
        <v>335502</v>
      </c>
      <c r="AG278" s="96">
        <f t="shared" si="60"/>
        <v>10263006.18</v>
      </c>
      <c r="AH278" s="97">
        <v>0</v>
      </c>
      <c r="AI278" s="98">
        <f t="shared" si="61"/>
        <v>335502</v>
      </c>
      <c r="AJ278" s="99">
        <f t="shared" si="62"/>
        <v>10263006.18</v>
      </c>
      <c r="AK278" s="84" t="s">
        <v>71</v>
      </c>
      <c r="AL278" s="91">
        <v>0.1</v>
      </c>
      <c r="AM278" s="287">
        <f>PriceList[[#This Row],[ИТОГ Цена за кв.м, руб]]*(1+PriceList[[#This Row],[Максимальная скидка]])</f>
        <v>369052.2</v>
      </c>
      <c r="AN278" s="287">
        <f>PriceList[[#This Row],[Цена за кв.м. в CRM]]*PriceList[[#This Row],[Площадь, кв.м]]</f>
        <v>11289306.798</v>
      </c>
      <c r="AO278" s="287">
        <v>6000</v>
      </c>
      <c r="AP278" s="335">
        <f>PriceList[[#This Row],[Цена за кв.м. в CRM]]+PriceList[[#This Row],[Бронь]]</f>
        <v>375052.2</v>
      </c>
      <c r="AQ278" s="335">
        <f>PriceList[[#This Row],[Цена за кв.м. в сайт]]*PriceList[[#This Row],[Площадь, кв.м]]</f>
        <v>11472846.798</v>
      </c>
      <c r="AR278" s="84" t="str">
        <f t="shared" si="63"/>
        <v>С1-53</v>
      </c>
      <c r="AS278" s="88" t="str">
        <f t="shared" si="64"/>
        <v>Ст</v>
      </c>
      <c r="AT278" s="89">
        <f t="shared" si="65"/>
        <v>30.59</v>
      </c>
      <c r="AU278" s="99">
        <f>PriceList[[#This Row],[Цена за кв.м. в CRM]]</f>
        <v>369052.2</v>
      </c>
      <c r="AV278" s="100" t="str">
        <f t="shared" si="66"/>
        <v>Резерв</v>
      </c>
      <c r="AW278" s="99"/>
      <c r="AX278" s="342"/>
      <c r="AZ278" s="353">
        <f>(PriceList[[#This Row],[Цена за кв.м. в сайт]])+$AZ$1</f>
        <v>375552.2</v>
      </c>
      <c r="BA278" s="353">
        <f>AZ278*PriceList[[#This Row],[Площадь, кв.м]]</f>
        <v>11488141.798</v>
      </c>
      <c r="BB278" s="346">
        <f>BA278-PriceList[[#This Row],[Стоимость, руб для сбронированием]]</f>
        <v>15295</v>
      </c>
      <c r="BC278" s="14"/>
      <c r="BD278" s="345">
        <f t="shared" si="67"/>
        <v>375600</v>
      </c>
      <c r="BE278" s="353">
        <f>BD278*PriceList[[#This Row],[Площадь, кв.м]]</f>
        <v>11489604</v>
      </c>
      <c r="BF278" s="14"/>
      <c r="BG278" s="345">
        <f>BE278-$BG$1*PriceList[[#This Row],[Площадь, кв.м]]</f>
        <v>11306064</v>
      </c>
      <c r="BH278" s="353">
        <f t="shared" si="68"/>
        <v>183540</v>
      </c>
      <c r="BI278" s="345">
        <f>BG278/PriceList[[#This Row],[Площадь, кв.м]]</f>
        <v>369600</v>
      </c>
      <c r="BJ278" s="355">
        <f t="shared" si="69"/>
        <v>1.6233766233766232E-2</v>
      </c>
      <c r="BL278" s="345"/>
      <c r="BM278" s="353"/>
    </row>
    <row r="279" spans="1:65" ht="14.25" hidden="1" customHeight="1">
      <c r="A279" s="84">
        <v>54</v>
      </c>
      <c r="B279" s="84" t="s">
        <v>138</v>
      </c>
      <c r="C279" s="85">
        <v>54</v>
      </c>
      <c r="D279" s="85" t="s">
        <v>64</v>
      </c>
      <c r="E279" s="86">
        <v>3</v>
      </c>
      <c r="F279" s="84">
        <v>1</v>
      </c>
      <c r="G279" s="87">
        <v>29.86</v>
      </c>
      <c r="H279" s="88" t="s">
        <v>1</v>
      </c>
      <c r="I279" s="88" t="s">
        <v>1</v>
      </c>
      <c r="J279" s="89">
        <v>5.13</v>
      </c>
      <c r="K279" s="89">
        <f t="shared" si="56"/>
        <v>1.54</v>
      </c>
      <c r="L279" s="89">
        <f t="shared" si="57"/>
        <v>24.73</v>
      </c>
      <c r="M279" s="89">
        <f t="shared" si="58"/>
        <v>26.27</v>
      </c>
      <c r="N279" s="90" t="s">
        <v>65</v>
      </c>
      <c r="O279" s="90" t="s">
        <v>66</v>
      </c>
      <c r="P279" s="90" t="s">
        <v>67</v>
      </c>
      <c r="Q279" s="91" t="s">
        <v>68</v>
      </c>
      <c r="R279" s="92" t="s">
        <v>69</v>
      </c>
      <c r="S279" s="92" t="s">
        <v>1291</v>
      </c>
      <c r="T279" s="93" t="s">
        <v>139</v>
      </c>
      <c r="U279" s="84">
        <v>42</v>
      </c>
      <c r="V279" s="94">
        <f>IFERROR(VLOOKUP(H279,'Коэфф для прайса 1 оч'!$A$3:$C$6,3,0),"")</f>
        <v>327000</v>
      </c>
      <c r="W279" s="91">
        <f>IFERROR(VLOOKUP(E279,'Коэфф для прайса 1 оч'!$A$10:$C$23,3,0),"")</f>
        <v>-5.0000000000000001E-3</v>
      </c>
      <c r="X279" s="116">
        <f>IFERROR(VLOOKUP(N279,'Коэфф для прайса 1 оч'!$E$25:$F$30,2,0),"")</f>
        <v>0.04</v>
      </c>
      <c r="Y279" s="116">
        <f>IFERROR(VLOOKUP(O279,'Коэфф для прайса 1 оч'!$E$32:$F$34,2,0),"")</f>
        <v>0</v>
      </c>
      <c r="Z279" s="116">
        <f>IFERROR(VLOOKUP(P279,'Коэфф для прайса 1 оч'!$E$36:$F$38,2,0),"")</f>
        <v>0.03</v>
      </c>
      <c r="AA279" s="116">
        <f>IFERROR(VLOOKUP(Q279,'Коэфф для прайса 1 оч'!$E$40:$F$43,2,0),"")</f>
        <v>5.0000000000000001E-3</v>
      </c>
      <c r="AB279" s="117">
        <f>IFERROR(VLOOKUP(R279,'Коэфф для прайса 1 оч'!$E$45:$F$59,2,0),"")</f>
        <v>-1.4999999999999999E-2</v>
      </c>
      <c r="AC279" s="116">
        <f>IFERROR(VLOOKUP(T279,'Коэфф для прайса 1 оч'!$E$61:$F$67,2,0),"")</f>
        <v>-0.01</v>
      </c>
      <c r="AD279" s="116">
        <f>IFERROR(VLOOKUP(U279,'Коэфф для прайса 1 оч'!$E$69:$F$82,2,0),"")</f>
        <v>-1.6E-2</v>
      </c>
      <c r="AE279" s="116">
        <f>IFERROR(VLOOKUP(PriceList[[#This Row],[Корпус]],'Коэфф для прайса 1 оч'!$I$10:$J$15,2,0),"")</f>
        <v>0</v>
      </c>
      <c r="AF279" s="95">
        <f t="shared" si="59"/>
        <v>336483</v>
      </c>
      <c r="AG279" s="96">
        <f t="shared" si="60"/>
        <v>10047382.379999999</v>
      </c>
      <c r="AH279" s="97">
        <v>0</v>
      </c>
      <c r="AI279" s="98">
        <f t="shared" si="61"/>
        <v>336483</v>
      </c>
      <c r="AJ279" s="99">
        <f t="shared" si="62"/>
        <v>10047382.379999999</v>
      </c>
      <c r="AK279" s="84" t="s">
        <v>71</v>
      </c>
      <c r="AL279" s="91">
        <v>0.1</v>
      </c>
      <c r="AM279" s="287">
        <f>PriceList[[#This Row],[ИТОГ Цена за кв.м, руб]]*(1+PriceList[[#This Row],[Максимальная скидка]])</f>
        <v>370131.30000000005</v>
      </c>
      <c r="AN279" s="287">
        <f>PriceList[[#This Row],[Цена за кв.м. в CRM]]*PriceList[[#This Row],[Площадь, кв.м]]</f>
        <v>11052120.618000001</v>
      </c>
      <c r="AO279" s="287">
        <v>6000</v>
      </c>
      <c r="AP279" s="335">
        <f>PriceList[[#This Row],[Цена за кв.м. в CRM]]+PriceList[[#This Row],[Бронь]]</f>
        <v>376131.30000000005</v>
      </c>
      <c r="AQ279" s="335">
        <f>PriceList[[#This Row],[Цена за кв.м. в сайт]]*PriceList[[#This Row],[Площадь, кв.м]]</f>
        <v>11231280.618000001</v>
      </c>
      <c r="AR279" s="84" t="str">
        <f t="shared" si="63"/>
        <v>С1-54</v>
      </c>
      <c r="AS279" s="88" t="str">
        <f t="shared" si="64"/>
        <v>Ст</v>
      </c>
      <c r="AT279" s="89">
        <f t="shared" si="65"/>
        <v>29.86</v>
      </c>
      <c r="AU279" s="99">
        <f>PriceList[[#This Row],[Цена за кв.м. в CRM]]</f>
        <v>370131.30000000005</v>
      </c>
      <c r="AV279" s="100" t="str">
        <f t="shared" si="66"/>
        <v>Резерв</v>
      </c>
      <c r="AW279" s="99"/>
      <c r="AX279" s="342"/>
      <c r="AZ279" s="353">
        <f>(PriceList[[#This Row],[Цена за кв.м. в сайт]])+$AZ$1</f>
        <v>376631.30000000005</v>
      </c>
      <c r="BA279" s="353">
        <f>AZ279*PriceList[[#This Row],[Площадь, кв.м]]</f>
        <v>11246210.618000001</v>
      </c>
      <c r="BB279" s="346">
        <f>BA279-PriceList[[#This Row],[Стоимость, руб для сбронированием]]</f>
        <v>14930</v>
      </c>
      <c r="BC279" s="14"/>
      <c r="BD279" s="345">
        <f t="shared" si="67"/>
        <v>376600</v>
      </c>
      <c r="BE279" s="353">
        <f>BD279*PriceList[[#This Row],[Площадь, кв.м]]</f>
        <v>11245276</v>
      </c>
      <c r="BF279" s="14"/>
      <c r="BG279" s="345">
        <f>BE279-$BG$1*PriceList[[#This Row],[Площадь, кв.м]]</f>
        <v>11066116</v>
      </c>
      <c r="BH279" s="353">
        <f t="shared" si="68"/>
        <v>179160</v>
      </c>
      <c r="BI279" s="345">
        <f>BG279/PriceList[[#This Row],[Площадь, кв.м]]</f>
        <v>370600</v>
      </c>
      <c r="BJ279" s="355">
        <f t="shared" si="69"/>
        <v>1.6189962223421478E-2</v>
      </c>
      <c r="BL279" s="345"/>
      <c r="BM279" s="353"/>
    </row>
    <row r="280" spans="1:65" ht="14.25" hidden="1" customHeight="1">
      <c r="A280" s="84">
        <v>55</v>
      </c>
      <c r="B280" s="84" t="s">
        <v>140</v>
      </c>
      <c r="C280" s="85">
        <v>55</v>
      </c>
      <c r="D280" s="85" t="s">
        <v>64</v>
      </c>
      <c r="E280" s="86">
        <v>3</v>
      </c>
      <c r="F280" s="84">
        <v>2</v>
      </c>
      <c r="G280" s="87">
        <v>30.6</v>
      </c>
      <c r="H280" s="88" t="s">
        <v>1</v>
      </c>
      <c r="I280" s="88" t="s">
        <v>1</v>
      </c>
      <c r="J280" s="89">
        <v>5.86</v>
      </c>
      <c r="K280" s="89">
        <f t="shared" si="56"/>
        <v>1.76</v>
      </c>
      <c r="L280" s="89">
        <f t="shared" si="57"/>
        <v>24.740000000000002</v>
      </c>
      <c r="M280" s="89">
        <f t="shared" si="58"/>
        <v>26.500000000000004</v>
      </c>
      <c r="N280" s="90" t="s">
        <v>65</v>
      </c>
      <c r="O280" s="90" t="s">
        <v>66</v>
      </c>
      <c r="P280" s="90" t="s">
        <v>67</v>
      </c>
      <c r="Q280" s="91" t="s">
        <v>68</v>
      </c>
      <c r="R280" s="92" t="s">
        <v>69</v>
      </c>
      <c r="S280" s="92" t="s">
        <v>1291</v>
      </c>
      <c r="T280" s="93" t="s">
        <v>73</v>
      </c>
      <c r="U280" s="84">
        <v>42</v>
      </c>
      <c r="V280" s="94">
        <f>IFERROR(VLOOKUP(H280,'Коэфф для прайса 1 оч'!$A$3:$C$6,3,0),"")</f>
        <v>327000</v>
      </c>
      <c r="W280" s="91">
        <f>IFERROR(VLOOKUP(E280,'Коэфф для прайса 1 оч'!$A$10:$C$23,3,0),"")</f>
        <v>-5.0000000000000001E-3</v>
      </c>
      <c r="X280" s="116">
        <f>IFERROR(VLOOKUP(N280,'Коэфф для прайса 1 оч'!$E$25:$F$30,2,0),"")</f>
        <v>0.04</v>
      </c>
      <c r="Y280" s="116">
        <f>IFERROR(VLOOKUP(O280,'Коэфф для прайса 1 оч'!$E$32:$F$34,2,0),"")</f>
        <v>0</v>
      </c>
      <c r="Z280" s="116">
        <f>IFERROR(VLOOKUP(P280,'Коэфф для прайса 1 оч'!$E$36:$F$38,2,0),"")</f>
        <v>0.03</v>
      </c>
      <c r="AA280" s="116">
        <f>IFERROR(VLOOKUP(Q280,'Коэфф для прайса 1 оч'!$E$40:$F$43,2,0),"")</f>
        <v>5.0000000000000001E-3</v>
      </c>
      <c r="AB280" s="117">
        <f>IFERROR(VLOOKUP(R280,'Коэфф для прайса 1 оч'!$E$45:$F$59,2,0),"")</f>
        <v>-1.4999999999999999E-2</v>
      </c>
      <c r="AC280" s="116">
        <f>IFERROR(VLOOKUP(T280,'Коэфф для прайса 1 оч'!$E$61:$F$67,2,0),"")</f>
        <v>0</v>
      </c>
      <c r="AD280" s="116">
        <f>IFERROR(VLOOKUP(U280,'Коэфф для прайса 1 оч'!$E$69:$F$82,2,0),"")</f>
        <v>-1.6E-2</v>
      </c>
      <c r="AE280" s="116">
        <f>IFERROR(VLOOKUP(PriceList[[#This Row],[Корпус]],'Коэфф для прайса 1 оч'!$I$10:$J$15,2,0),"")</f>
        <v>0</v>
      </c>
      <c r="AF280" s="95">
        <f t="shared" si="59"/>
        <v>339753</v>
      </c>
      <c r="AG280" s="96">
        <f t="shared" si="60"/>
        <v>10396441.800000001</v>
      </c>
      <c r="AH280" s="97">
        <v>0</v>
      </c>
      <c r="AI280" s="98">
        <f t="shared" si="61"/>
        <v>339753</v>
      </c>
      <c r="AJ280" s="99">
        <f t="shared" si="62"/>
        <v>10396441.800000001</v>
      </c>
      <c r="AK280" s="84" t="s">
        <v>71</v>
      </c>
      <c r="AL280" s="91">
        <v>0.1</v>
      </c>
      <c r="AM280" s="287">
        <f>PriceList[[#This Row],[ИТОГ Цена за кв.м, руб]]*(1+PriceList[[#This Row],[Максимальная скидка]])</f>
        <v>373728.30000000005</v>
      </c>
      <c r="AN280" s="287">
        <f>PriceList[[#This Row],[Цена за кв.м. в CRM]]*PriceList[[#This Row],[Площадь, кв.м]]</f>
        <v>11436085.980000002</v>
      </c>
      <c r="AO280" s="287">
        <v>6000</v>
      </c>
      <c r="AP280" s="335">
        <f>PriceList[[#This Row],[Цена за кв.м. в CRM]]+PriceList[[#This Row],[Бронь]]</f>
        <v>379728.30000000005</v>
      </c>
      <c r="AQ280" s="335">
        <f>PriceList[[#This Row],[Цена за кв.м. в сайт]]*PriceList[[#This Row],[Площадь, кв.м]]</f>
        <v>11619685.980000002</v>
      </c>
      <c r="AR280" s="84" t="str">
        <f t="shared" si="63"/>
        <v>С1-55</v>
      </c>
      <c r="AS280" s="88" t="str">
        <f t="shared" si="64"/>
        <v>Ст</v>
      </c>
      <c r="AT280" s="89">
        <f t="shared" si="65"/>
        <v>30.6</v>
      </c>
      <c r="AU280" s="99">
        <f>PriceList[[#This Row],[Цена за кв.м. в CRM]]</f>
        <v>373728.30000000005</v>
      </c>
      <c r="AV280" s="100" t="str">
        <f t="shared" si="66"/>
        <v>Резерв</v>
      </c>
      <c r="AW280" s="99"/>
      <c r="AX280" s="342"/>
      <c r="AZ280" s="353">
        <f>(PriceList[[#This Row],[Цена за кв.м. в сайт]])+$AZ$1</f>
        <v>380228.30000000005</v>
      </c>
      <c r="BA280" s="353">
        <f>AZ280*PriceList[[#This Row],[Площадь, кв.м]]</f>
        <v>11634985.980000002</v>
      </c>
      <c r="BB280" s="346">
        <f>BA280-PriceList[[#This Row],[Стоимость, руб для сбронированием]]</f>
        <v>15300</v>
      </c>
      <c r="BC280" s="14"/>
      <c r="BD280" s="345">
        <f t="shared" si="67"/>
        <v>380200</v>
      </c>
      <c r="BE280" s="353">
        <f>BD280*PriceList[[#This Row],[Площадь, кв.м]]</f>
        <v>11634120</v>
      </c>
      <c r="BF280" s="14"/>
      <c r="BG280" s="345">
        <f>BE280-$BG$1*PriceList[[#This Row],[Площадь, кв.м]]</f>
        <v>11450520</v>
      </c>
      <c r="BH280" s="353">
        <f t="shared" si="68"/>
        <v>183600</v>
      </c>
      <c r="BI280" s="345">
        <f>BG280/PriceList[[#This Row],[Площадь, кв.м]]</f>
        <v>374200</v>
      </c>
      <c r="BJ280" s="355">
        <f t="shared" si="69"/>
        <v>1.6034206306787813E-2</v>
      </c>
      <c r="BL280" s="345"/>
      <c r="BM280" s="353"/>
    </row>
    <row r="281" spans="1:65" ht="14.25" hidden="1" customHeight="1">
      <c r="A281" s="84">
        <v>56</v>
      </c>
      <c r="B281" s="84" t="s">
        <v>141</v>
      </c>
      <c r="C281" s="85">
        <v>56</v>
      </c>
      <c r="D281" s="85" t="s">
        <v>64</v>
      </c>
      <c r="E281" s="86">
        <v>3</v>
      </c>
      <c r="F281" s="84">
        <v>3</v>
      </c>
      <c r="G281" s="87">
        <v>58.66</v>
      </c>
      <c r="H281" s="88" t="s">
        <v>2</v>
      </c>
      <c r="I281" s="88" t="s">
        <v>19</v>
      </c>
      <c r="J281" s="89">
        <v>5.19</v>
      </c>
      <c r="K281" s="89">
        <f t="shared" si="56"/>
        <v>1.56</v>
      </c>
      <c r="L281" s="89">
        <f t="shared" si="57"/>
        <v>53.47</v>
      </c>
      <c r="M281" s="89">
        <f t="shared" si="58"/>
        <v>55.03</v>
      </c>
      <c r="N281" s="90" t="s">
        <v>78</v>
      </c>
      <c r="O281" s="90" t="s">
        <v>66</v>
      </c>
      <c r="P281" s="90" t="s">
        <v>67</v>
      </c>
      <c r="Q281" s="91" t="s">
        <v>94</v>
      </c>
      <c r="R281" s="92" t="s">
        <v>69</v>
      </c>
      <c r="S281" s="92" t="s">
        <v>1291</v>
      </c>
      <c r="T281" s="93" t="s">
        <v>73</v>
      </c>
      <c r="U281" s="84">
        <v>42</v>
      </c>
      <c r="V281" s="94">
        <f>IFERROR(VLOOKUP(H281,'Коэфф для прайса 1 оч'!$A$3:$C$6,3,0),"")</f>
        <v>313920</v>
      </c>
      <c r="W281" s="91">
        <f>IFERROR(VLOOKUP(E281,'Коэфф для прайса 1 оч'!$A$10:$C$23,3,0),"")</f>
        <v>-5.0000000000000001E-3</v>
      </c>
      <c r="X281" s="116">
        <f>IFERROR(VLOOKUP(N281,'Коэфф для прайса 1 оч'!$E$25:$F$30,2,0),"")</f>
        <v>-0.02</v>
      </c>
      <c r="Y281" s="116">
        <f>IFERROR(VLOOKUP(O281,'Коэфф для прайса 1 оч'!$E$32:$F$34,2,0),"")</f>
        <v>0</v>
      </c>
      <c r="Z281" s="116">
        <f>IFERROR(VLOOKUP(P281,'Коэфф для прайса 1 оч'!$E$36:$F$38,2,0),"")</f>
        <v>0.03</v>
      </c>
      <c r="AA281" s="116">
        <f>IFERROR(VLOOKUP(Q281,'Коэфф для прайса 1 оч'!$E$40:$F$43,2,0),"")</f>
        <v>0</v>
      </c>
      <c r="AB281" s="117">
        <f>IFERROR(VLOOKUP(R281,'Коэфф для прайса 1 оч'!$E$45:$F$59,2,0),"")</f>
        <v>-1.4999999999999999E-2</v>
      </c>
      <c r="AC281" s="116">
        <f>IFERROR(VLOOKUP(T281,'Коэфф для прайса 1 оч'!$E$61:$F$67,2,0),"")</f>
        <v>0</v>
      </c>
      <c r="AD281" s="116">
        <f>IFERROR(VLOOKUP(U281,'Коэфф для прайса 1 оч'!$E$69:$F$82,2,0),"")</f>
        <v>-1.6E-2</v>
      </c>
      <c r="AE281" s="116">
        <f>IFERROR(VLOOKUP(PriceList[[#This Row],[Корпус]],'Коэфф для прайса 1 оч'!$I$10:$J$15,2,0),"")</f>
        <v>0</v>
      </c>
      <c r="AF281" s="95">
        <f t="shared" si="59"/>
        <v>305758.08000000002</v>
      </c>
      <c r="AG281" s="96">
        <f t="shared" si="60"/>
        <v>17935768.972800002</v>
      </c>
      <c r="AH281" s="97">
        <v>0</v>
      </c>
      <c r="AI281" s="98">
        <f t="shared" si="61"/>
        <v>305758.08000000002</v>
      </c>
      <c r="AJ281" s="99">
        <f t="shared" si="62"/>
        <v>17935768.972800002</v>
      </c>
      <c r="AK281" s="84" t="s">
        <v>71</v>
      </c>
      <c r="AL281" s="91">
        <v>0.1</v>
      </c>
      <c r="AM281" s="287">
        <f>PriceList[[#This Row],[ИТОГ Цена за кв.м, руб]]*(1+PriceList[[#This Row],[Максимальная скидка]])</f>
        <v>336333.88800000004</v>
      </c>
      <c r="AN281" s="287">
        <f>PriceList[[#This Row],[Цена за кв.м. в CRM]]*PriceList[[#This Row],[Площадь, кв.м]]</f>
        <v>19729345.870080002</v>
      </c>
      <c r="AO281" s="287">
        <v>6000</v>
      </c>
      <c r="AP281" s="335">
        <f>PriceList[[#This Row],[Цена за кв.м. в CRM]]+PriceList[[#This Row],[Бронь]]</f>
        <v>342333.88800000004</v>
      </c>
      <c r="AQ281" s="335">
        <f>PriceList[[#This Row],[Цена за кв.м. в сайт]]*PriceList[[#This Row],[Площадь, кв.м]]</f>
        <v>20081305.870080002</v>
      </c>
      <c r="AR281" s="84" t="str">
        <f t="shared" si="63"/>
        <v>С1-56</v>
      </c>
      <c r="AS281" s="88" t="str">
        <f t="shared" si="64"/>
        <v>1К</v>
      </c>
      <c r="AT281" s="89">
        <f t="shared" si="65"/>
        <v>58.66</v>
      </c>
      <c r="AU281" s="99">
        <f>PriceList[[#This Row],[Цена за кв.м. в CRM]]</f>
        <v>336333.88800000004</v>
      </c>
      <c r="AV281" s="100" t="str">
        <f t="shared" si="66"/>
        <v>Резерв</v>
      </c>
      <c r="AW281" s="99"/>
      <c r="AX281" s="342"/>
      <c r="AZ281" s="353">
        <f>(PriceList[[#This Row],[Цена за кв.м. в сайт]])+$AZ$1</f>
        <v>342833.88800000004</v>
      </c>
      <c r="BA281" s="353">
        <f>AZ281*PriceList[[#This Row],[Площадь, кв.м]]</f>
        <v>20110635.870080002</v>
      </c>
      <c r="BB281" s="346">
        <f>BA281-PriceList[[#This Row],[Стоимость, руб для сбронированием]]</f>
        <v>29330</v>
      </c>
      <c r="BC281" s="14"/>
      <c r="BD281" s="345">
        <f t="shared" si="67"/>
        <v>342800</v>
      </c>
      <c r="BE281" s="353">
        <f>BD281*PriceList[[#This Row],[Площадь, кв.м]]</f>
        <v>20108648</v>
      </c>
      <c r="BF281" s="14"/>
      <c r="BG281" s="345">
        <f>BE281-$BG$1*PriceList[[#This Row],[Площадь, кв.м]]</f>
        <v>19756688</v>
      </c>
      <c r="BH281" s="353">
        <f t="shared" si="68"/>
        <v>351960</v>
      </c>
      <c r="BI281" s="345">
        <f>BG281/PriceList[[#This Row],[Площадь, кв.м]]</f>
        <v>336800</v>
      </c>
      <c r="BJ281" s="355">
        <f t="shared" si="69"/>
        <v>1.7814726840855107E-2</v>
      </c>
      <c r="BL281" s="345"/>
      <c r="BM281" s="353"/>
    </row>
    <row r="282" spans="1:65" ht="14.25" hidden="1" customHeight="1">
      <c r="A282" s="84">
        <v>57</v>
      </c>
      <c r="B282" s="84" t="s">
        <v>142</v>
      </c>
      <c r="C282" s="85">
        <v>57</v>
      </c>
      <c r="D282" s="85" t="s">
        <v>64</v>
      </c>
      <c r="E282" s="86">
        <v>3</v>
      </c>
      <c r="F282" s="84">
        <v>4</v>
      </c>
      <c r="G282" s="87">
        <v>29.27</v>
      </c>
      <c r="H282" s="88" t="s">
        <v>1</v>
      </c>
      <c r="I282" s="88" t="s">
        <v>1</v>
      </c>
      <c r="J282" s="89">
        <v>4.29</v>
      </c>
      <c r="K282" s="89">
        <f t="shared" si="56"/>
        <v>1.29</v>
      </c>
      <c r="L282" s="89">
        <f t="shared" si="57"/>
        <v>24.98</v>
      </c>
      <c r="M282" s="89">
        <f t="shared" si="58"/>
        <v>26.27</v>
      </c>
      <c r="N282" s="90" t="s">
        <v>65</v>
      </c>
      <c r="O282" s="90" t="s">
        <v>66</v>
      </c>
      <c r="P282" s="90" t="s">
        <v>67</v>
      </c>
      <c r="Q282" s="91" t="s">
        <v>94</v>
      </c>
      <c r="R282" s="92" t="s">
        <v>69</v>
      </c>
      <c r="S282" s="92" t="s">
        <v>1291</v>
      </c>
      <c r="T282" s="93" t="s">
        <v>73</v>
      </c>
      <c r="U282" s="84">
        <v>42</v>
      </c>
      <c r="V282" s="94">
        <f>IFERROR(VLOOKUP(H282,'Коэфф для прайса 1 оч'!$A$3:$C$6,3,0),"")</f>
        <v>327000</v>
      </c>
      <c r="W282" s="91">
        <f>IFERROR(VLOOKUP(E282,'Коэфф для прайса 1 оч'!$A$10:$C$23,3,0),"")</f>
        <v>-5.0000000000000001E-3</v>
      </c>
      <c r="X282" s="116">
        <f>IFERROR(VLOOKUP(N282,'Коэфф для прайса 1 оч'!$E$25:$F$30,2,0),"")</f>
        <v>0.04</v>
      </c>
      <c r="Y282" s="116">
        <f>IFERROR(VLOOKUP(O282,'Коэфф для прайса 1 оч'!$E$32:$F$34,2,0),"")</f>
        <v>0</v>
      </c>
      <c r="Z282" s="116">
        <f>IFERROR(VLOOKUP(P282,'Коэфф для прайса 1 оч'!$E$36:$F$38,2,0),"")</f>
        <v>0.03</v>
      </c>
      <c r="AA282" s="116">
        <f>IFERROR(VLOOKUP(Q282,'Коэфф для прайса 1 оч'!$E$40:$F$43,2,0),"")</f>
        <v>0</v>
      </c>
      <c r="AB282" s="117">
        <f>IFERROR(VLOOKUP(R282,'Коэфф для прайса 1 оч'!$E$45:$F$59,2,0),"")</f>
        <v>-1.4999999999999999E-2</v>
      </c>
      <c r="AC282" s="116">
        <f>IFERROR(VLOOKUP(T282,'Коэфф для прайса 1 оч'!$E$61:$F$67,2,0),"")</f>
        <v>0</v>
      </c>
      <c r="AD282" s="116">
        <f>IFERROR(VLOOKUP(U282,'Коэфф для прайса 1 оч'!$E$69:$F$82,2,0),"")</f>
        <v>-1.6E-2</v>
      </c>
      <c r="AE282" s="116">
        <f>IFERROR(VLOOKUP(PriceList[[#This Row],[Корпус]],'Коэфф для прайса 1 оч'!$I$10:$J$15,2,0),"")</f>
        <v>0</v>
      </c>
      <c r="AF282" s="95">
        <f t="shared" si="59"/>
        <v>338118</v>
      </c>
      <c r="AG282" s="96">
        <f t="shared" si="60"/>
        <v>9896713.8599999994</v>
      </c>
      <c r="AH282" s="97">
        <v>0</v>
      </c>
      <c r="AI282" s="98">
        <f t="shared" si="61"/>
        <v>338118</v>
      </c>
      <c r="AJ282" s="99">
        <f t="shared" si="62"/>
        <v>9896713.8599999994</v>
      </c>
      <c r="AK282" s="84" t="s">
        <v>71</v>
      </c>
      <c r="AL282" s="91">
        <v>0.1</v>
      </c>
      <c r="AM282" s="287">
        <f>PriceList[[#This Row],[ИТОГ Цена за кв.м, руб]]*(1+PriceList[[#This Row],[Максимальная скидка]])</f>
        <v>371929.80000000005</v>
      </c>
      <c r="AN282" s="287">
        <f>PriceList[[#This Row],[Цена за кв.м. в CRM]]*PriceList[[#This Row],[Площадь, кв.м]]</f>
        <v>10886385.246000001</v>
      </c>
      <c r="AO282" s="287">
        <v>6000</v>
      </c>
      <c r="AP282" s="335">
        <f>PriceList[[#This Row],[Цена за кв.м. в CRM]]+PriceList[[#This Row],[Бронь]]</f>
        <v>377929.80000000005</v>
      </c>
      <c r="AQ282" s="335">
        <f>PriceList[[#This Row],[Цена за кв.м. в сайт]]*PriceList[[#This Row],[Площадь, кв.м]]</f>
        <v>11062005.246000001</v>
      </c>
      <c r="AR282" s="84" t="str">
        <f t="shared" si="63"/>
        <v>С1-57</v>
      </c>
      <c r="AS282" s="88" t="str">
        <f t="shared" si="64"/>
        <v>Ст</v>
      </c>
      <c r="AT282" s="89">
        <f t="shared" si="65"/>
        <v>29.27</v>
      </c>
      <c r="AU282" s="99">
        <f>PriceList[[#This Row],[Цена за кв.м. в CRM]]</f>
        <v>371929.80000000005</v>
      </c>
      <c r="AV282" s="100" t="str">
        <f t="shared" si="66"/>
        <v>Резерв</v>
      </c>
      <c r="AW282" s="99"/>
      <c r="AX282" s="342"/>
      <c r="AZ282" s="353">
        <f>(PriceList[[#This Row],[Цена за кв.м. в сайт]])+$AZ$1</f>
        <v>378429.80000000005</v>
      </c>
      <c r="BA282" s="353">
        <f>AZ282*PriceList[[#This Row],[Площадь, кв.м]]</f>
        <v>11076640.246000001</v>
      </c>
      <c r="BB282" s="346">
        <f>BA282-PriceList[[#This Row],[Стоимость, руб для сбронированием]]</f>
        <v>14635</v>
      </c>
      <c r="BC282" s="14"/>
      <c r="BD282" s="345">
        <f t="shared" si="67"/>
        <v>378400</v>
      </c>
      <c r="BE282" s="353">
        <f>BD282*PriceList[[#This Row],[Площадь, кв.м]]</f>
        <v>11075768</v>
      </c>
      <c r="BF282" s="14"/>
      <c r="BG282" s="345">
        <f>BE282-$BG$1*PriceList[[#This Row],[Площадь, кв.м]]</f>
        <v>10900148</v>
      </c>
      <c r="BH282" s="353">
        <f t="shared" si="68"/>
        <v>175620</v>
      </c>
      <c r="BI282" s="345">
        <f>BG282/PriceList[[#This Row],[Площадь, кв.м]]</f>
        <v>372400</v>
      </c>
      <c r="BJ282" s="355">
        <f t="shared" si="69"/>
        <v>1.611170784103115E-2</v>
      </c>
      <c r="BL282" s="345"/>
      <c r="BM282" s="353"/>
    </row>
    <row r="283" spans="1:65" ht="14.25" hidden="1" customHeight="1">
      <c r="A283" s="84">
        <v>58</v>
      </c>
      <c r="B283" s="84" t="s">
        <v>143</v>
      </c>
      <c r="C283" s="85">
        <v>58</v>
      </c>
      <c r="D283" s="85" t="s">
        <v>64</v>
      </c>
      <c r="E283" s="86">
        <v>3</v>
      </c>
      <c r="F283" s="84">
        <v>5</v>
      </c>
      <c r="G283" s="87">
        <v>29.28</v>
      </c>
      <c r="H283" s="88" t="s">
        <v>1</v>
      </c>
      <c r="I283" s="88" t="s">
        <v>1</v>
      </c>
      <c r="J283" s="89">
        <v>4.29</v>
      </c>
      <c r="K283" s="89">
        <f t="shared" si="56"/>
        <v>1.29</v>
      </c>
      <c r="L283" s="89">
        <f t="shared" si="57"/>
        <v>24.990000000000002</v>
      </c>
      <c r="M283" s="89">
        <f t="shared" si="58"/>
        <v>26.28</v>
      </c>
      <c r="N283" s="90" t="s">
        <v>65</v>
      </c>
      <c r="O283" s="90" t="s">
        <v>66</v>
      </c>
      <c r="P283" s="90" t="s">
        <v>67</v>
      </c>
      <c r="Q283" s="91" t="s">
        <v>97</v>
      </c>
      <c r="R283" s="92" t="s">
        <v>69</v>
      </c>
      <c r="S283" s="92" t="s">
        <v>1291</v>
      </c>
      <c r="T283" s="93" t="s">
        <v>73</v>
      </c>
      <c r="U283" s="84">
        <v>42</v>
      </c>
      <c r="V283" s="94">
        <f>IFERROR(VLOOKUP(H283,'Коэфф для прайса 1 оч'!$A$3:$C$6,3,0),"")</f>
        <v>327000</v>
      </c>
      <c r="W283" s="91">
        <f>IFERROR(VLOOKUP(E283,'Коэфф для прайса 1 оч'!$A$10:$C$23,3,0),"")</f>
        <v>-5.0000000000000001E-3</v>
      </c>
      <c r="X283" s="116">
        <f>IFERROR(VLOOKUP(N283,'Коэфф для прайса 1 оч'!$E$25:$F$30,2,0),"")</f>
        <v>0.04</v>
      </c>
      <c r="Y283" s="116">
        <f>IFERROR(VLOOKUP(O283,'Коэфф для прайса 1 оч'!$E$32:$F$34,2,0),"")</f>
        <v>0</v>
      </c>
      <c r="Z283" s="116">
        <f>IFERROR(VLOOKUP(P283,'Коэфф для прайса 1 оч'!$E$36:$F$38,2,0),"")</f>
        <v>0.03</v>
      </c>
      <c r="AA283" s="116">
        <f>IFERROR(VLOOKUP(Q283,'Коэфф для прайса 1 оч'!$E$40:$F$43,2,0),"")</f>
        <v>-5.0000000000000001E-3</v>
      </c>
      <c r="AB283" s="117">
        <f>IFERROR(VLOOKUP(R283,'Коэфф для прайса 1 оч'!$E$45:$F$59,2,0),"")</f>
        <v>-1.4999999999999999E-2</v>
      </c>
      <c r="AC283" s="116">
        <f>IFERROR(VLOOKUP(T283,'Коэфф для прайса 1 оч'!$E$61:$F$67,2,0),"")</f>
        <v>0</v>
      </c>
      <c r="AD283" s="116">
        <f>IFERROR(VLOOKUP(U283,'Коэфф для прайса 1 оч'!$E$69:$F$82,2,0),"")</f>
        <v>-1.6E-2</v>
      </c>
      <c r="AE283" s="116">
        <f>IFERROR(VLOOKUP(PriceList[[#This Row],[Корпус]],'Коэфф для прайса 1 оч'!$I$10:$J$15,2,0),"")</f>
        <v>0</v>
      </c>
      <c r="AF283" s="95">
        <f t="shared" si="59"/>
        <v>336483</v>
      </c>
      <c r="AG283" s="96">
        <f t="shared" si="60"/>
        <v>9852222.2400000002</v>
      </c>
      <c r="AH283" s="97">
        <v>0</v>
      </c>
      <c r="AI283" s="98">
        <f t="shared" si="61"/>
        <v>336483</v>
      </c>
      <c r="AJ283" s="99">
        <f t="shared" si="62"/>
        <v>9852222.2400000002</v>
      </c>
      <c r="AK283" s="84" t="s">
        <v>71</v>
      </c>
      <c r="AL283" s="91">
        <v>0.1</v>
      </c>
      <c r="AM283" s="287">
        <f>PriceList[[#This Row],[ИТОГ Цена за кв.м, руб]]*(1+PriceList[[#This Row],[Максимальная скидка]])</f>
        <v>370131.30000000005</v>
      </c>
      <c r="AN283" s="287">
        <f>PriceList[[#This Row],[Цена за кв.м. в CRM]]*PriceList[[#This Row],[Площадь, кв.м]]</f>
        <v>10837444.464000002</v>
      </c>
      <c r="AO283" s="287">
        <v>6000</v>
      </c>
      <c r="AP283" s="335">
        <f>PriceList[[#This Row],[Цена за кв.м. в CRM]]+PriceList[[#This Row],[Бронь]]</f>
        <v>376131.30000000005</v>
      </c>
      <c r="AQ283" s="335">
        <f>PriceList[[#This Row],[Цена за кв.м. в сайт]]*PriceList[[#This Row],[Площадь, кв.м]]</f>
        <v>11013124.464000002</v>
      </c>
      <c r="AR283" s="84" t="str">
        <f t="shared" si="63"/>
        <v>С1-58</v>
      </c>
      <c r="AS283" s="88" t="str">
        <f t="shared" si="64"/>
        <v>Ст</v>
      </c>
      <c r="AT283" s="89">
        <f t="shared" si="65"/>
        <v>29.28</v>
      </c>
      <c r="AU283" s="99">
        <f>PriceList[[#This Row],[Цена за кв.м. в CRM]]</f>
        <v>370131.30000000005</v>
      </c>
      <c r="AV283" s="100" t="str">
        <f t="shared" si="66"/>
        <v>Резерв</v>
      </c>
      <c r="AW283" s="99"/>
      <c r="AX283" s="342"/>
      <c r="AZ283" s="353">
        <f>(PriceList[[#This Row],[Цена за кв.м. в сайт]])+$AZ$1</f>
        <v>376631.30000000005</v>
      </c>
      <c r="BA283" s="353">
        <f>AZ283*PriceList[[#This Row],[Площадь, кв.м]]</f>
        <v>11027764.464000002</v>
      </c>
      <c r="BB283" s="346">
        <f>BA283-PriceList[[#This Row],[Стоимость, руб для сбронированием]]</f>
        <v>14640</v>
      </c>
      <c r="BC283" s="14"/>
      <c r="BD283" s="345">
        <f t="shared" si="67"/>
        <v>376600</v>
      </c>
      <c r="BE283" s="353">
        <f>BD283*PriceList[[#This Row],[Площадь, кв.м]]</f>
        <v>11026848</v>
      </c>
      <c r="BF283" s="14"/>
      <c r="BG283" s="345">
        <f>BE283-$BG$1*PriceList[[#This Row],[Площадь, кв.м]]</f>
        <v>10851168</v>
      </c>
      <c r="BH283" s="353">
        <f t="shared" si="68"/>
        <v>175680</v>
      </c>
      <c r="BI283" s="345">
        <f>BG283/PriceList[[#This Row],[Площадь, кв.м]]</f>
        <v>370600</v>
      </c>
      <c r="BJ283" s="355">
        <f t="shared" si="69"/>
        <v>1.6189962223421478E-2</v>
      </c>
      <c r="BL283" s="345"/>
      <c r="BM283" s="353"/>
    </row>
    <row r="284" spans="1:65" ht="14.25" hidden="1" customHeight="1">
      <c r="A284" s="84">
        <v>59</v>
      </c>
      <c r="B284" s="84" t="s">
        <v>144</v>
      </c>
      <c r="C284" s="85">
        <v>59</v>
      </c>
      <c r="D284" s="85" t="s">
        <v>64</v>
      </c>
      <c r="E284" s="86">
        <v>3</v>
      </c>
      <c r="F284" s="84">
        <v>6</v>
      </c>
      <c r="G284" s="87">
        <v>29.28</v>
      </c>
      <c r="H284" s="88" t="s">
        <v>1</v>
      </c>
      <c r="I284" s="88" t="s">
        <v>1</v>
      </c>
      <c r="J284" s="89">
        <v>4.29</v>
      </c>
      <c r="K284" s="89">
        <f t="shared" si="56"/>
        <v>1.29</v>
      </c>
      <c r="L284" s="89">
        <f t="shared" si="57"/>
        <v>24.990000000000002</v>
      </c>
      <c r="M284" s="89">
        <f t="shared" si="58"/>
        <v>26.28</v>
      </c>
      <c r="N284" s="90" t="s">
        <v>65</v>
      </c>
      <c r="O284" s="90" t="s">
        <v>66</v>
      </c>
      <c r="P284" s="90" t="s">
        <v>67</v>
      </c>
      <c r="Q284" s="91" t="s">
        <v>97</v>
      </c>
      <c r="R284" s="92" t="s">
        <v>69</v>
      </c>
      <c r="S284" s="92" t="s">
        <v>1291</v>
      </c>
      <c r="T284" s="93" t="s">
        <v>73</v>
      </c>
      <c r="U284" s="84">
        <v>42</v>
      </c>
      <c r="V284" s="94">
        <f>IFERROR(VLOOKUP(H284,'Коэфф для прайса 1 оч'!$A$3:$C$6,3,0),"")</f>
        <v>327000</v>
      </c>
      <c r="W284" s="91">
        <f>IFERROR(VLOOKUP(E284,'Коэфф для прайса 1 оч'!$A$10:$C$23,3,0),"")</f>
        <v>-5.0000000000000001E-3</v>
      </c>
      <c r="X284" s="116">
        <f>IFERROR(VLOOKUP(N284,'Коэфф для прайса 1 оч'!$E$25:$F$30,2,0),"")</f>
        <v>0.04</v>
      </c>
      <c r="Y284" s="116">
        <f>IFERROR(VLOOKUP(O284,'Коэфф для прайса 1 оч'!$E$32:$F$34,2,0),"")</f>
        <v>0</v>
      </c>
      <c r="Z284" s="116">
        <f>IFERROR(VLOOKUP(P284,'Коэфф для прайса 1 оч'!$E$36:$F$38,2,0),"")</f>
        <v>0.03</v>
      </c>
      <c r="AA284" s="116">
        <f>IFERROR(VLOOKUP(Q284,'Коэфф для прайса 1 оч'!$E$40:$F$43,2,0),"")</f>
        <v>-5.0000000000000001E-3</v>
      </c>
      <c r="AB284" s="117">
        <f>IFERROR(VLOOKUP(R284,'Коэфф для прайса 1 оч'!$E$45:$F$59,2,0),"")</f>
        <v>-1.4999999999999999E-2</v>
      </c>
      <c r="AC284" s="116">
        <f>IFERROR(VLOOKUP(T284,'Коэфф для прайса 1 оч'!$E$61:$F$67,2,0),"")</f>
        <v>0</v>
      </c>
      <c r="AD284" s="116">
        <f>IFERROR(VLOOKUP(U284,'Коэфф для прайса 1 оч'!$E$69:$F$82,2,0),"")</f>
        <v>-1.6E-2</v>
      </c>
      <c r="AE284" s="116">
        <f>IFERROR(VLOOKUP(PriceList[[#This Row],[Корпус]],'Коэфф для прайса 1 оч'!$I$10:$J$15,2,0),"")</f>
        <v>0</v>
      </c>
      <c r="AF284" s="95">
        <f t="shared" si="59"/>
        <v>336483</v>
      </c>
      <c r="AG284" s="96">
        <f t="shared" si="60"/>
        <v>9852222.2400000002</v>
      </c>
      <c r="AH284" s="97">
        <v>0</v>
      </c>
      <c r="AI284" s="98">
        <f t="shared" si="61"/>
        <v>336483</v>
      </c>
      <c r="AJ284" s="99">
        <f t="shared" si="62"/>
        <v>9852222.2400000002</v>
      </c>
      <c r="AK284" s="84" t="s">
        <v>71</v>
      </c>
      <c r="AL284" s="91">
        <v>0.1</v>
      </c>
      <c r="AM284" s="287">
        <f>PriceList[[#This Row],[ИТОГ Цена за кв.м, руб]]*(1+PriceList[[#This Row],[Максимальная скидка]])</f>
        <v>370131.30000000005</v>
      </c>
      <c r="AN284" s="287">
        <f>PriceList[[#This Row],[Цена за кв.м. в CRM]]*PriceList[[#This Row],[Площадь, кв.м]]</f>
        <v>10837444.464000002</v>
      </c>
      <c r="AO284" s="287">
        <v>6000</v>
      </c>
      <c r="AP284" s="335">
        <f>PriceList[[#This Row],[Цена за кв.м. в CRM]]+PriceList[[#This Row],[Бронь]]</f>
        <v>376131.30000000005</v>
      </c>
      <c r="AQ284" s="335">
        <f>PriceList[[#This Row],[Цена за кв.м. в сайт]]*PriceList[[#This Row],[Площадь, кв.м]]</f>
        <v>11013124.464000002</v>
      </c>
      <c r="AR284" s="84" t="str">
        <f t="shared" si="63"/>
        <v>С1-59</v>
      </c>
      <c r="AS284" s="88" t="str">
        <f t="shared" si="64"/>
        <v>Ст</v>
      </c>
      <c r="AT284" s="89">
        <f t="shared" si="65"/>
        <v>29.28</v>
      </c>
      <c r="AU284" s="99">
        <f>PriceList[[#This Row],[Цена за кв.м. в CRM]]</f>
        <v>370131.30000000005</v>
      </c>
      <c r="AV284" s="100" t="str">
        <f t="shared" si="66"/>
        <v>Резерв</v>
      </c>
      <c r="AW284" s="99"/>
      <c r="AX284" s="342"/>
      <c r="AZ284" s="353">
        <f>(PriceList[[#This Row],[Цена за кв.м. в сайт]])+$AZ$1</f>
        <v>376631.30000000005</v>
      </c>
      <c r="BA284" s="353">
        <f>AZ284*PriceList[[#This Row],[Площадь, кв.м]]</f>
        <v>11027764.464000002</v>
      </c>
      <c r="BB284" s="346">
        <f>BA284-PriceList[[#This Row],[Стоимость, руб для сбронированием]]</f>
        <v>14640</v>
      </c>
      <c r="BC284" s="14"/>
      <c r="BD284" s="345">
        <f t="shared" si="67"/>
        <v>376600</v>
      </c>
      <c r="BE284" s="353">
        <f>BD284*PriceList[[#This Row],[Площадь, кв.м]]</f>
        <v>11026848</v>
      </c>
      <c r="BF284" s="14"/>
      <c r="BG284" s="345">
        <f>BE284-$BG$1*PriceList[[#This Row],[Площадь, кв.м]]</f>
        <v>10851168</v>
      </c>
      <c r="BH284" s="353">
        <f t="shared" si="68"/>
        <v>175680</v>
      </c>
      <c r="BI284" s="345">
        <f>BG284/PriceList[[#This Row],[Площадь, кв.м]]</f>
        <v>370600</v>
      </c>
      <c r="BJ284" s="355">
        <f t="shared" si="69"/>
        <v>1.6189962223421478E-2</v>
      </c>
      <c r="BL284" s="345"/>
      <c r="BM284" s="353"/>
    </row>
    <row r="285" spans="1:65" ht="14.25" hidden="1" customHeight="1">
      <c r="A285" s="84">
        <v>6</v>
      </c>
      <c r="B285" s="84" t="s">
        <v>80</v>
      </c>
      <c r="C285" s="85">
        <v>6</v>
      </c>
      <c r="D285" s="85" t="s">
        <v>64</v>
      </c>
      <c r="E285" s="86">
        <v>1</v>
      </c>
      <c r="F285" s="84">
        <v>6</v>
      </c>
      <c r="G285" s="87">
        <v>31.32</v>
      </c>
      <c r="H285" s="88" t="s">
        <v>1</v>
      </c>
      <c r="I285" s="88" t="s">
        <v>1</v>
      </c>
      <c r="J285" s="89">
        <v>6.97</v>
      </c>
      <c r="K285" s="89">
        <f t="shared" si="56"/>
        <v>2.09</v>
      </c>
      <c r="L285" s="89">
        <f t="shared" si="57"/>
        <v>24.35</v>
      </c>
      <c r="M285" s="89">
        <f t="shared" si="58"/>
        <v>26.44</v>
      </c>
      <c r="N285" s="90" t="s">
        <v>65</v>
      </c>
      <c r="O285" s="90" t="s">
        <v>66</v>
      </c>
      <c r="P285" s="90" t="s">
        <v>67</v>
      </c>
      <c r="Q285" s="91" t="s">
        <v>68</v>
      </c>
      <c r="R285" s="92" t="s">
        <v>69</v>
      </c>
      <c r="S285" s="92" t="s">
        <v>1291</v>
      </c>
      <c r="T285" s="93" t="s">
        <v>73</v>
      </c>
      <c r="U285" s="84">
        <v>13</v>
      </c>
      <c r="V285" s="94">
        <f>IFERROR(VLOOKUP(H285,'Коэфф для прайса 1 оч'!$A$3:$C$6,3,0),"")</f>
        <v>327000</v>
      </c>
      <c r="W285" s="91">
        <f>IFERROR(VLOOKUP(E285,'Коэфф для прайса 1 оч'!$A$10:$C$23,3,0),"")</f>
        <v>-4.4999999999999998E-2</v>
      </c>
      <c r="X285" s="116">
        <f>IFERROR(VLOOKUP(N285,'Коэфф для прайса 1 оч'!$E$25:$F$30,2,0),"")</f>
        <v>0.04</v>
      </c>
      <c r="Y285" s="116">
        <f>IFERROR(VLOOKUP(O285,'Коэфф для прайса 1 оч'!$E$32:$F$34,2,0),"")</f>
        <v>0</v>
      </c>
      <c r="Z285" s="116">
        <f>IFERROR(VLOOKUP(P285,'Коэфф для прайса 1 оч'!$E$36:$F$38,2,0),"")</f>
        <v>0.03</v>
      </c>
      <c r="AA285" s="116">
        <f>IFERROR(VLOOKUP(Q285,'Коэфф для прайса 1 оч'!$E$40:$F$43,2,0),"")</f>
        <v>5.0000000000000001E-3</v>
      </c>
      <c r="AB285" s="117">
        <f>IFERROR(VLOOKUP(R285,'Коэфф для прайса 1 оч'!$E$45:$F$59,2,0),"")</f>
        <v>-1.4999999999999999E-2</v>
      </c>
      <c r="AC285" s="116">
        <f>IFERROR(VLOOKUP(T285,'Коэфф для прайса 1 оч'!$E$61:$F$67,2,0),"")</f>
        <v>0</v>
      </c>
      <c r="AD285" s="116">
        <f>IFERROR(VLOOKUP(U285,'Коэфф для прайса 1 оч'!$E$69:$F$82,2,0),"")</f>
        <v>1.2999999999999999E-2</v>
      </c>
      <c r="AE285" s="116">
        <f>IFERROR(VLOOKUP(PriceList[[#This Row],[Корпус]],'Коэфф для прайса 1 оч'!$I$10:$J$15,2,0),"")</f>
        <v>0</v>
      </c>
      <c r="AF285" s="95">
        <f t="shared" si="59"/>
        <v>336156</v>
      </c>
      <c r="AG285" s="96">
        <f t="shared" si="60"/>
        <v>10528405.92</v>
      </c>
      <c r="AH285" s="97">
        <v>0</v>
      </c>
      <c r="AI285" s="98">
        <f t="shared" si="61"/>
        <v>336156</v>
      </c>
      <c r="AJ285" s="99">
        <f t="shared" si="62"/>
        <v>10528405.92</v>
      </c>
      <c r="AK285" s="84" t="s">
        <v>71</v>
      </c>
      <c r="AL285" s="91">
        <v>0.1</v>
      </c>
      <c r="AM285" s="287">
        <f>PriceList[[#This Row],[ИТОГ Цена за кв.м, руб]]*(1+PriceList[[#This Row],[Максимальная скидка]])</f>
        <v>369771.60000000003</v>
      </c>
      <c r="AN285" s="287">
        <f>PriceList[[#This Row],[Цена за кв.м. в CRM]]*PriceList[[#This Row],[Площадь, кв.м]]</f>
        <v>11581246.512000002</v>
      </c>
      <c r="AO285" s="287">
        <v>6000</v>
      </c>
      <c r="AP285" s="335">
        <f>PriceList[[#This Row],[Цена за кв.м. в CRM]]+PriceList[[#This Row],[Бронь]]</f>
        <v>375771.60000000003</v>
      </c>
      <c r="AQ285" s="335">
        <f>PriceList[[#This Row],[Цена за кв.м. в сайт]]*PriceList[[#This Row],[Площадь, кв.м]]</f>
        <v>11769166.512000002</v>
      </c>
      <c r="AR285" s="84" t="str">
        <f t="shared" si="63"/>
        <v>С1-6</v>
      </c>
      <c r="AS285" s="88" t="str">
        <f t="shared" si="64"/>
        <v>Ст</v>
      </c>
      <c r="AT285" s="89">
        <f t="shared" si="65"/>
        <v>31.32</v>
      </c>
      <c r="AU285" s="99">
        <f>PriceList[[#This Row],[Цена за кв.м. в CRM]]</f>
        <v>369771.60000000003</v>
      </c>
      <c r="AV285" s="100" t="str">
        <f t="shared" si="66"/>
        <v>Резерв</v>
      </c>
      <c r="AW285" s="99"/>
      <c r="AX285" s="342"/>
      <c r="AZ285" s="353">
        <f>(PriceList[[#This Row],[Цена за кв.м. в сайт]])+$AZ$1</f>
        <v>376271.60000000003</v>
      </c>
      <c r="BA285" s="353">
        <f>AZ285*PriceList[[#This Row],[Площадь, кв.м]]</f>
        <v>11784826.512000002</v>
      </c>
      <c r="BB285" s="346">
        <f>BA285-PriceList[[#This Row],[Стоимость, руб для сбронированием]]</f>
        <v>15660</v>
      </c>
      <c r="BC285" s="14"/>
      <c r="BD285" s="345">
        <f t="shared" si="67"/>
        <v>376300</v>
      </c>
      <c r="BE285" s="353">
        <f>BD285*PriceList[[#This Row],[Площадь, кв.м]]</f>
        <v>11785716</v>
      </c>
      <c r="BF285" s="14"/>
      <c r="BG285" s="345">
        <f>BE285-$BG$1*PriceList[[#This Row],[Площадь, кв.м]]</f>
        <v>11597796</v>
      </c>
      <c r="BH285" s="353">
        <f t="shared" si="68"/>
        <v>187920</v>
      </c>
      <c r="BI285" s="345">
        <f>BG285/PriceList[[#This Row],[Площадь, кв.м]]</f>
        <v>370300</v>
      </c>
      <c r="BJ285" s="355">
        <f t="shared" si="69"/>
        <v>1.6203078584931137E-2</v>
      </c>
      <c r="BL285" s="345"/>
      <c r="BM285" s="353"/>
    </row>
    <row r="286" spans="1:65" ht="14.25" hidden="1" customHeight="1">
      <c r="A286" s="84">
        <v>60</v>
      </c>
      <c r="B286" s="84" t="s">
        <v>145</v>
      </c>
      <c r="C286" s="85">
        <v>60</v>
      </c>
      <c r="D286" s="85" t="s">
        <v>64</v>
      </c>
      <c r="E286" s="86">
        <v>3</v>
      </c>
      <c r="F286" s="84">
        <v>7</v>
      </c>
      <c r="G286" s="87">
        <v>28.64</v>
      </c>
      <c r="H286" s="88" t="s">
        <v>1</v>
      </c>
      <c r="I286" s="88" t="s">
        <v>1</v>
      </c>
      <c r="J286" s="89">
        <v>4.29</v>
      </c>
      <c r="K286" s="89">
        <f t="shared" si="56"/>
        <v>1.29</v>
      </c>
      <c r="L286" s="89">
        <f t="shared" si="57"/>
        <v>24.35</v>
      </c>
      <c r="M286" s="89">
        <f t="shared" si="58"/>
        <v>25.64</v>
      </c>
      <c r="N286" s="90" t="s">
        <v>65</v>
      </c>
      <c r="O286" s="90" t="s">
        <v>66</v>
      </c>
      <c r="P286" s="90" t="s">
        <v>67</v>
      </c>
      <c r="Q286" s="91" t="s">
        <v>97</v>
      </c>
      <c r="R286" s="92" t="s">
        <v>69</v>
      </c>
      <c r="S286" s="92" t="s">
        <v>1291</v>
      </c>
      <c r="T286" s="93" t="s">
        <v>73</v>
      </c>
      <c r="U286" s="84">
        <v>42</v>
      </c>
      <c r="V286" s="94">
        <f>IFERROR(VLOOKUP(H286,'Коэфф для прайса 1 оч'!$A$3:$C$6,3,0),"")</f>
        <v>327000</v>
      </c>
      <c r="W286" s="91">
        <f>IFERROR(VLOOKUP(E286,'Коэфф для прайса 1 оч'!$A$10:$C$23,3,0),"")</f>
        <v>-5.0000000000000001E-3</v>
      </c>
      <c r="X286" s="116">
        <f>IFERROR(VLOOKUP(N286,'Коэфф для прайса 1 оч'!$E$25:$F$30,2,0),"")</f>
        <v>0.04</v>
      </c>
      <c r="Y286" s="116">
        <f>IFERROR(VLOOKUP(O286,'Коэфф для прайса 1 оч'!$E$32:$F$34,2,0),"")</f>
        <v>0</v>
      </c>
      <c r="Z286" s="116">
        <f>IFERROR(VLOOKUP(P286,'Коэфф для прайса 1 оч'!$E$36:$F$38,2,0),"")</f>
        <v>0.03</v>
      </c>
      <c r="AA286" s="116">
        <f>IFERROR(VLOOKUP(Q286,'Коэфф для прайса 1 оч'!$E$40:$F$43,2,0),"")</f>
        <v>-5.0000000000000001E-3</v>
      </c>
      <c r="AB286" s="117">
        <f>IFERROR(VLOOKUP(R286,'Коэфф для прайса 1 оч'!$E$45:$F$59,2,0),"")</f>
        <v>-1.4999999999999999E-2</v>
      </c>
      <c r="AC286" s="116">
        <f>IFERROR(VLOOKUP(T286,'Коэфф для прайса 1 оч'!$E$61:$F$67,2,0),"")</f>
        <v>0</v>
      </c>
      <c r="AD286" s="116">
        <f>IFERROR(VLOOKUP(U286,'Коэфф для прайса 1 оч'!$E$69:$F$82,2,0),"")</f>
        <v>-1.6E-2</v>
      </c>
      <c r="AE286" s="116">
        <f>IFERROR(VLOOKUP(PriceList[[#This Row],[Корпус]],'Коэфф для прайса 1 оч'!$I$10:$J$15,2,0),"")</f>
        <v>0</v>
      </c>
      <c r="AF286" s="95">
        <f t="shared" si="59"/>
        <v>336483</v>
      </c>
      <c r="AG286" s="96">
        <f t="shared" si="60"/>
        <v>9636873.120000001</v>
      </c>
      <c r="AH286" s="97">
        <v>0</v>
      </c>
      <c r="AI286" s="98">
        <f t="shared" si="61"/>
        <v>336483</v>
      </c>
      <c r="AJ286" s="99">
        <f t="shared" si="62"/>
        <v>9636873.120000001</v>
      </c>
      <c r="AK286" s="84" t="s">
        <v>71</v>
      </c>
      <c r="AL286" s="91">
        <v>0.1</v>
      </c>
      <c r="AM286" s="287">
        <f>PriceList[[#This Row],[ИТОГ Цена за кв.м, руб]]*(1+PriceList[[#This Row],[Максимальная скидка]])</f>
        <v>370131.30000000005</v>
      </c>
      <c r="AN286" s="287">
        <f>PriceList[[#This Row],[Цена за кв.м. в CRM]]*PriceList[[#This Row],[Площадь, кв.м]]</f>
        <v>10600560.432000002</v>
      </c>
      <c r="AO286" s="287">
        <v>6000</v>
      </c>
      <c r="AP286" s="335">
        <f>PriceList[[#This Row],[Цена за кв.м. в CRM]]+PriceList[[#This Row],[Бронь]]</f>
        <v>376131.30000000005</v>
      </c>
      <c r="AQ286" s="335">
        <f>PriceList[[#This Row],[Цена за кв.м. в сайт]]*PriceList[[#This Row],[Площадь, кв.м]]</f>
        <v>10772400.432000002</v>
      </c>
      <c r="AR286" s="84" t="str">
        <f t="shared" si="63"/>
        <v>С1-60</v>
      </c>
      <c r="AS286" s="88" t="str">
        <f t="shared" si="64"/>
        <v>Ст</v>
      </c>
      <c r="AT286" s="89">
        <f t="shared" si="65"/>
        <v>28.64</v>
      </c>
      <c r="AU286" s="99">
        <f>PriceList[[#This Row],[Цена за кв.м. в CRM]]</f>
        <v>370131.30000000005</v>
      </c>
      <c r="AV286" s="100" t="str">
        <f t="shared" si="66"/>
        <v>Резерв</v>
      </c>
      <c r="AW286" s="99"/>
      <c r="AX286" s="342"/>
      <c r="AZ286" s="353">
        <f>(PriceList[[#This Row],[Цена за кв.м. в сайт]])+$AZ$1</f>
        <v>376631.30000000005</v>
      </c>
      <c r="BA286" s="353">
        <f>AZ286*PriceList[[#This Row],[Площадь, кв.м]]</f>
        <v>10786720.432000002</v>
      </c>
      <c r="BB286" s="346">
        <f>BA286-PriceList[[#This Row],[Стоимость, руб для сбронированием]]</f>
        <v>14320</v>
      </c>
      <c r="BC286" s="14"/>
      <c r="BD286" s="345">
        <f t="shared" si="67"/>
        <v>376600</v>
      </c>
      <c r="BE286" s="353">
        <f>BD286*PriceList[[#This Row],[Площадь, кв.м]]</f>
        <v>10785824</v>
      </c>
      <c r="BF286" s="14"/>
      <c r="BG286" s="345">
        <f>BE286-$BG$1*PriceList[[#This Row],[Площадь, кв.м]]</f>
        <v>10613984</v>
      </c>
      <c r="BH286" s="353">
        <f t="shared" si="68"/>
        <v>171840</v>
      </c>
      <c r="BI286" s="345">
        <f>BG286/PriceList[[#This Row],[Площадь, кв.м]]</f>
        <v>370600</v>
      </c>
      <c r="BJ286" s="355">
        <f t="shared" si="69"/>
        <v>1.6189962223421478E-2</v>
      </c>
      <c r="BL286" s="345"/>
      <c r="BM286" s="353"/>
    </row>
    <row r="287" spans="1:65" ht="14.25" hidden="1" customHeight="1">
      <c r="A287" s="84">
        <v>61</v>
      </c>
      <c r="B287" s="84" t="s">
        <v>146</v>
      </c>
      <c r="C287" s="85">
        <v>61</v>
      </c>
      <c r="D287" s="85" t="s">
        <v>64</v>
      </c>
      <c r="E287" s="86">
        <v>3</v>
      </c>
      <c r="F287" s="84">
        <v>8</v>
      </c>
      <c r="G287" s="87">
        <v>49.74</v>
      </c>
      <c r="H287" s="88" t="s">
        <v>1</v>
      </c>
      <c r="I287" s="88" t="s">
        <v>1</v>
      </c>
      <c r="J287" s="89">
        <v>14.01</v>
      </c>
      <c r="K287" s="89">
        <f t="shared" si="56"/>
        <v>4.2</v>
      </c>
      <c r="L287" s="89">
        <f t="shared" si="57"/>
        <v>35.730000000000004</v>
      </c>
      <c r="M287" s="89">
        <f t="shared" si="58"/>
        <v>39.930000000000007</v>
      </c>
      <c r="N287" s="90" t="s">
        <v>82</v>
      </c>
      <c r="O287" s="90" t="s">
        <v>83</v>
      </c>
      <c r="P287" s="90" t="s">
        <v>67</v>
      </c>
      <c r="Q287" s="91" t="s">
        <v>97</v>
      </c>
      <c r="R287" s="92" t="s">
        <v>84</v>
      </c>
      <c r="S287" s="92" t="s">
        <v>1291</v>
      </c>
      <c r="T287" s="93" t="s">
        <v>73</v>
      </c>
      <c r="U287" s="84">
        <v>42</v>
      </c>
      <c r="V287" s="94">
        <f>IFERROR(VLOOKUP(H287,'Коэфф для прайса 1 оч'!$A$3:$C$6,3,0),"")</f>
        <v>327000</v>
      </c>
      <c r="W287" s="91">
        <f>IFERROR(VLOOKUP(E287,'Коэфф для прайса 1 оч'!$A$10:$C$23,3,0),"")</f>
        <v>-5.0000000000000001E-3</v>
      </c>
      <c r="X287" s="116">
        <f>IFERROR(VLOOKUP(N287,'Коэфф для прайса 1 оч'!$E$25:$F$30,2,0),"")</f>
        <v>-0.01</v>
      </c>
      <c r="Y287" s="116">
        <f>IFERROR(VLOOKUP(O287,'Коэфф для прайса 1 оч'!$E$32:$F$34,2,0),"")</f>
        <v>0.03</v>
      </c>
      <c r="Z287" s="116">
        <f>IFERROR(VLOOKUP(P287,'Коэфф для прайса 1 оч'!$E$36:$F$38,2,0),"")</f>
        <v>0.03</v>
      </c>
      <c r="AA287" s="116">
        <f>IFERROR(VLOOKUP(Q287,'Коэфф для прайса 1 оч'!$E$40:$F$43,2,0),"")</f>
        <v>-5.0000000000000001E-3</v>
      </c>
      <c r="AB287" s="117">
        <f>IFERROR(VLOOKUP(R287,'Коэфф для прайса 1 оч'!$E$45:$F$59,2,0),"")</f>
        <v>-0.01</v>
      </c>
      <c r="AC287" s="116">
        <f>IFERROR(VLOOKUP(T287,'Коэфф для прайса 1 оч'!$E$61:$F$67,2,0),"")</f>
        <v>0</v>
      </c>
      <c r="AD287" s="116">
        <f>IFERROR(VLOOKUP(U287,'Коэфф для прайса 1 оч'!$E$69:$F$82,2,0),"")</f>
        <v>-1.6E-2</v>
      </c>
      <c r="AE287" s="116">
        <f>IFERROR(VLOOKUP(PriceList[[#This Row],[Корпус]],'Коэфф для прайса 1 оч'!$I$10:$J$15,2,0),"")</f>
        <v>0</v>
      </c>
      <c r="AF287" s="95">
        <f t="shared" si="59"/>
        <v>331578</v>
      </c>
      <c r="AG287" s="96">
        <f t="shared" si="60"/>
        <v>16492689.720000001</v>
      </c>
      <c r="AH287" s="97">
        <v>0</v>
      </c>
      <c r="AI287" s="98">
        <f t="shared" si="61"/>
        <v>331578</v>
      </c>
      <c r="AJ287" s="99">
        <f t="shared" si="62"/>
        <v>16492689.720000001</v>
      </c>
      <c r="AK287" s="84" t="s">
        <v>71</v>
      </c>
      <c r="AL287" s="91">
        <v>0.1</v>
      </c>
      <c r="AM287" s="287">
        <f>PriceList[[#This Row],[ИТОГ Цена за кв.м, руб]]*(1+PriceList[[#This Row],[Максимальная скидка]])</f>
        <v>364735.80000000005</v>
      </c>
      <c r="AN287" s="287">
        <f>PriceList[[#This Row],[Цена за кв.м. в CRM]]*PriceList[[#This Row],[Площадь, кв.м]]</f>
        <v>18141958.692000002</v>
      </c>
      <c r="AO287" s="287">
        <v>6000</v>
      </c>
      <c r="AP287" s="335">
        <f>PriceList[[#This Row],[Цена за кв.м. в CRM]]+PriceList[[#This Row],[Бронь]]</f>
        <v>370735.80000000005</v>
      </c>
      <c r="AQ287" s="335">
        <f>PriceList[[#This Row],[Цена за кв.м. в сайт]]*PriceList[[#This Row],[Площадь, кв.м]]</f>
        <v>18440398.692000002</v>
      </c>
      <c r="AR287" s="84" t="str">
        <f t="shared" si="63"/>
        <v>С1-61</v>
      </c>
      <c r="AS287" s="88" t="str">
        <f t="shared" si="64"/>
        <v>Ст</v>
      </c>
      <c r="AT287" s="89">
        <f t="shared" si="65"/>
        <v>49.74</v>
      </c>
      <c r="AU287" s="99">
        <f>PriceList[[#This Row],[Цена за кв.м. в CRM]]</f>
        <v>364735.80000000005</v>
      </c>
      <c r="AV287" s="100" t="str">
        <f t="shared" si="66"/>
        <v>Резерв</v>
      </c>
      <c r="AW287" s="99"/>
      <c r="AX287" s="342"/>
      <c r="AZ287" s="353">
        <f>(PriceList[[#This Row],[Цена за кв.м. в сайт]])+$AZ$1</f>
        <v>371235.80000000005</v>
      </c>
      <c r="BA287" s="353">
        <f>AZ287*PriceList[[#This Row],[Площадь, кв.м]]</f>
        <v>18465268.692000002</v>
      </c>
      <c r="BB287" s="346">
        <f>BA287-PriceList[[#This Row],[Стоимость, руб для сбронированием]]</f>
        <v>24870</v>
      </c>
      <c r="BC287" s="14"/>
      <c r="BD287" s="345">
        <f t="shared" si="67"/>
        <v>371200</v>
      </c>
      <c r="BE287" s="353">
        <f>BD287*PriceList[[#This Row],[Площадь, кв.м]]</f>
        <v>18463488</v>
      </c>
      <c r="BF287" s="14"/>
      <c r="BG287" s="345">
        <f>BE287-$BG$1*PriceList[[#This Row],[Площадь, кв.м]]</f>
        <v>18165048</v>
      </c>
      <c r="BH287" s="353">
        <f t="shared" si="68"/>
        <v>298440</v>
      </c>
      <c r="BI287" s="345">
        <f>BG287/PriceList[[#This Row],[Площадь, кв.м]]</f>
        <v>365200</v>
      </c>
      <c r="BJ287" s="355">
        <f t="shared" si="69"/>
        <v>1.642935377875137E-2</v>
      </c>
      <c r="BL287" s="345"/>
      <c r="BM287" s="353"/>
    </row>
    <row r="288" spans="1:65" ht="14.25" hidden="1" customHeight="1">
      <c r="A288" s="84">
        <v>62</v>
      </c>
      <c r="B288" s="84" t="s">
        <v>147</v>
      </c>
      <c r="C288" s="85">
        <v>62</v>
      </c>
      <c r="D288" s="85" t="s">
        <v>64</v>
      </c>
      <c r="E288" s="86">
        <v>3</v>
      </c>
      <c r="F288" s="84">
        <v>9</v>
      </c>
      <c r="G288" s="87">
        <v>49.74</v>
      </c>
      <c r="H288" s="88" t="s">
        <v>1</v>
      </c>
      <c r="I288" s="88" t="s">
        <v>1</v>
      </c>
      <c r="J288" s="89">
        <v>14.01</v>
      </c>
      <c r="K288" s="89">
        <f t="shared" si="56"/>
        <v>4.2</v>
      </c>
      <c r="L288" s="89">
        <f t="shared" si="57"/>
        <v>35.730000000000004</v>
      </c>
      <c r="M288" s="89">
        <f t="shared" si="58"/>
        <v>39.930000000000007</v>
      </c>
      <c r="N288" s="90" t="s">
        <v>82</v>
      </c>
      <c r="O288" s="90" t="s">
        <v>83</v>
      </c>
      <c r="P288" s="90" t="s">
        <v>67</v>
      </c>
      <c r="Q288" s="91" t="s">
        <v>97</v>
      </c>
      <c r="R288" s="92" t="s">
        <v>103</v>
      </c>
      <c r="S288" s="92" t="s">
        <v>1291</v>
      </c>
      <c r="T288" s="93" t="s">
        <v>73</v>
      </c>
      <c r="U288" s="84">
        <v>42</v>
      </c>
      <c r="V288" s="94">
        <f>IFERROR(VLOOKUP(H288,'Коэфф для прайса 1 оч'!$A$3:$C$6,3,0),"")</f>
        <v>327000</v>
      </c>
      <c r="W288" s="91">
        <f>IFERROR(VLOOKUP(E288,'Коэфф для прайса 1 оч'!$A$10:$C$23,3,0),"")</f>
        <v>-5.0000000000000001E-3</v>
      </c>
      <c r="X288" s="116">
        <f>IFERROR(VLOOKUP(N288,'Коэфф для прайса 1 оч'!$E$25:$F$30,2,0),"")</f>
        <v>-0.01</v>
      </c>
      <c r="Y288" s="116">
        <f>IFERROR(VLOOKUP(O288,'Коэфф для прайса 1 оч'!$E$32:$F$34,2,0),"")</f>
        <v>0.03</v>
      </c>
      <c r="Z288" s="116">
        <f>IFERROR(VLOOKUP(P288,'Коэфф для прайса 1 оч'!$E$36:$F$38,2,0),"")</f>
        <v>0.03</v>
      </c>
      <c r="AA288" s="116">
        <f>IFERROR(VLOOKUP(Q288,'Коэфф для прайса 1 оч'!$E$40:$F$43,2,0),"")</f>
        <v>-5.0000000000000001E-3</v>
      </c>
      <c r="AB288" s="117">
        <f>IFERROR(VLOOKUP(R288,'Коэфф для прайса 1 оч'!$E$45:$F$59,2,0),"")</f>
        <v>-0.02</v>
      </c>
      <c r="AC288" s="116">
        <f>IFERROR(VLOOKUP(T288,'Коэфф для прайса 1 оч'!$E$61:$F$67,2,0),"")</f>
        <v>0</v>
      </c>
      <c r="AD288" s="116">
        <f>IFERROR(VLOOKUP(U288,'Коэфф для прайса 1 оч'!$E$69:$F$82,2,0),"")</f>
        <v>-1.6E-2</v>
      </c>
      <c r="AE288" s="116">
        <f>IFERROR(VLOOKUP(PriceList[[#This Row],[Корпус]],'Коэфф для прайса 1 оч'!$I$10:$J$15,2,0),"")</f>
        <v>0</v>
      </c>
      <c r="AF288" s="95">
        <f t="shared" si="59"/>
        <v>328308</v>
      </c>
      <c r="AG288" s="96">
        <f t="shared" si="60"/>
        <v>16330039.92</v>
      </c>
      <c r="AH288" s="97">
        <v>0</v>
      </c>
      <c r="AI288" s="98">
        <f t="shared" si="61"/>
        <v>328308</v>
      </c>
      <c r="AJ288" s="99">
        <f t="shared" si="62"/>
        <v>16330039.92</v>
      </c>
      <c r="AK288" s="84" t="s">
        <v>101</v>
      </c>
      <c r="AL288" s="91">
        <v>0.1</v>
      </c>
      <c r="AM288" s="287">
        <f>PriceList[[#This Row],[ИТОГ Цена за кв.м, руб]]*(1+PriceList[[#This Row],[Максимальная скидка]])</f>
        <v>361138.80000000005</v>
      </c>
      <c r="AN288" s="287">
        <f>PriceList[[#This Row],[Цена за кв.м. в CRM]]*PriceList[[#This Row],[Площадь, кв.м]]</f>
        <v>17963043.912000004</v>
      </c>
      <c r="AO288" s="287">
        <v>6000</v>
      </c>
      <c r="AP288" s="335">
        <f>PriceList[[#This Row],[Цена за кв.м. в CRM]]+PriceList[[#This Row],[Бронь]]</f>
        <v>367138.80000000005</v>
      </c>
      <c r="AQ288" s="335">
        <f>PriceList[[#This Row],[Цена за кв.м. в сайт]]*PriceList[[#This Row],[Площадь, кв.м]]</f>
        <v>18261483.912000004</v>
      </c>
      <c r="AR288" s="84" t="str">
        <f t="shared" si="63"/>
        <v>С1-62</v>
      </c>
      <c r="AS288" s="88" t="str">
        <f t="shared" si="64"/>
        <v>Ст</v>
      </c>
      <c r="AT288" s="89">
        <f t="shared" si="65"/>
        <v>49.74</v>
      </c>
      <c r="AU288" s="99">
        <f>PriceList[[#This Row],[Цена за кв.м. в CRM]]</f>
        <v>361138.80000000005</v>
      </c>
      <c r="AV288" s="100" t="str">
        <f t="shared" si="66"/>
        <v>Свободно</v>
      </c>
      <c r="AW288" s="99"/>
      <c r="AX288" s="342"/>
      <c r="AZ288" s="353">
        <f>(PriceList[[#This Row],[Цена за кв.м. в сайт]])+$AZ$1</f>
        <v>367638.80000000005</v>
      </c>
      <c r="BA288" s="353">
        <f>AZ288*PriceList[[#This Row],[Площадь, кв.м]]</f>
        <v>18286353.912000004</v>
      </c>
      <c r="BB288" s="346">
        <f>BA288-PriceList[[#This Row],[Стоимость, руб для сбронированием]]</f>
        <v>24870</v>
      </c>
      <c r="BC288" s="14"/>
      <c r="BD288" s="345">
        <f t="shared" si="67"/>
        <v>367600</v>
      </c>
      <c r="BE288" s="353">
        <f>BD288*PriceList[[#This Row],[Площадь, кв.м]]</f>
        <v>18284424</v>
      </c>
      <c r="BF288" s="14"/>
      <c r="BG288" s="345">
        <f>BE288-$BG$1*PriceList[[#This Row],[Площадь, кв.м]]</f>
        <v>17985984</v>
      </c>
      <c r="BH288" s="353">
        <f t="shared" si="68"/>
        <v>298440</v>
      </c>
      <c r="BI288" s="345">
        <f>BG288/PriceList[[#This Row],[Площадь, кв.м]]</f>
        <v>361600</v>
      </c>
      <c r="BJ288" s="355">
        <f t="shared" si="69"/>
        <v>1.6592920353982302E-2</v>
      </c>
      <c r="BL288" s="345"/>
      <c r="BM288" s="353"/>
    </row>
    <row r="289" spans="1:65" ht="14.25" hidden="1" customHeight="1">
      <c r="A289" s="84">
        <v>63</v>
      </c>
      <c r="B289" s="84" t="s">
        <v>148</v>
      </c>
      <c r="C289" s="85">
        <v>63</v>
      </c>
      <c r="D289" s="85" t="s">
        <v>64</v>
      </c>
      <c r="E289" s="86">
        <v>3</v>
      </c>
      <c r="F289" s="84">
        <v>10</v>
      </c>
      <c r="G289" s="87">
        <v>28.64</v>
      </c>
      <c r="H289" s="88" t="s">
        <v>1</v>
      </c>
      <c r="I289" s="88" t="s">
        <v>1</v>
      </c>
      <c r="J289" s="89">
        <v>4.29</v>
      </c>
      <c r="K289" s="89">
        <f t="shared" si="56"/>
        <v>1.29</v>
      </c>
      <c r="L289" s="89">
        <f t="shared" si="57"/>
        <v>24.35</v>
      </c>
      <c r="M289" s="89">
        <f t="shared" si="58"/>
        <v>25.64</v>
      </c>
      <c r="N289" s="90" t="s">
        <v>65</v>
      </c>
      <c r="O289" s="90" t="s">
        <v>66</v>
      </c>
      <c r="P289" s="90" t="s">
        <v>67</v>
      </c>
      <c r="Q289" s="91" t="s">
        <v>97</v>
      </c>
      <c r="R289" s="92" t="s">
        <v>103</v>
      </c>
      <c r="S289" s="92" t="s">
        <v>1291</v>
      </c>
      <c r="T289" s="93" t="s">
        <v>73</v>
      </c>
      <c r="U289" s="84">
        <v>42</v>
      </c>
      <c r="V289" s="94">
        <f>IFERROR(VLOOKUP(H289,'Коэфф для прайса 1 оч'!$A$3:$C$6,3,0),"")</f>
        <v>327000</v>
      </c>
      <c r="W289" s="91">
        <f>IFERROR(VLOOKUP(E289,'Коэфф для прайса 1 оч'!$A$10:$C$23,3,0),"")</f>
        <v>-5.0000000000000001E-3</v>
      </c>
      <c r="X289" s="116">
        <f>IFERROR(VLOOKUP(N289,'Коэфф для прайса 1 оч'!$E$25:$F$30,2,0),"")</f>
        <v>0.04</v>
      </c>
      <c r="Y289" s="116">
        <f>IFERROR(VLOOKUP(O289,'Коэфф для прайса 1 оч'!$E$32:$F$34,2,0),"")</f>
        <v>0</v>
      </c>
      <c r="Z289" s="116">
        <f>IFERROR(VLOOKUP(P289,'Коэфф для прайса 1 оч'!$E$36:$F$38,2,0),"")</f>
        <v>0.03</v>
      </c>
      <c r="AA289" s="116">
        <f>IFERROR(VLOOKUP(Q289,'Коэфф для прайса 1 оч'!$E$40:$F$43,2,0),"")</f>
        <v>-5.0000000000000001E-3</v>
      </c>
      <c r="AB289" s="117">
        <f>IFERROR(VLOOKUP(R289,'Коэфф для прайса 1 оч'!$E$45:$F$59,2,0),"")</f>
        <v>-0.02</v>
      </c>
      <c r="AC289" s="116">
        <f>IFERROR(VLOOKUP(T289,'Коэфф для прайса 1 оч'!$E$61:$F$67,2,0),"")</f>
        <v>0</v>
      </c>
      <c r="AD289" s="116">
        <f>IFERROR(VLOOKUP(U289,'Коэфф для прайса 1 оч'!$E$69:$F$82,2,0),"")</f>
        <v>-1.6E-2</v>
      </c>
      <c r="AE289" s="116">
        <f>IFERROR(VLOOKUP(PriceList[[#This Row],[Корпус]],'Коэфф для прайса 1 оч'!$I$10:$J$15,2,0),"")</f>
        <v>0</v>
      </c>
      <c r="AF289" s="95">
        <f t="shared" si="59"/>
        <v>334848</v>
      </c>
      <c r="AG289" s="96">
        <f t="shared" si="60"/>
        <v>9590046.7200000007</v>
      </c>
      <c r="AH289" s="97">
        <v>0</v>
      </c>
      <c r="AI289" s="98">
        <f t="shared" si="61"/>
        <v>334848</v>
      </c>
      <c r="AJ289" s="99">
        <f t="shared" si="62"/>
        <v>9590046.7200000007</v>
      </c>
      <c r="AK289" s="84" t="s">
        <v>1250</v>
      </c>
      <c r="AL289" s="91">
        <v>0.1</v>
      </c>
      <c r="AM289" s="287">
        <f>PriceList[[#This Row],[ИТОГ Цена за кв.м, руб]]*(1+PriceList[[#This Row],[Максимальная скидка]])</f>
        <v>368332.80000000005</v>
      </c>
      <c r="AN289" s="287">
        <f>PriceList[[#This Row],[Цена за кв.м. в CRM]]*PriceList[[#This Row],[Площадь, кв.м]]</f>
        <v>10549051.392000001</v>
      </c>
      <c r="AO289" s="287">
        <v>6000</v>
      </c>
      <c r="AP289" s="335">
        <f>PriceList[[#This Row],[Цена за кв.м. в CRM]]+PriceList[[#This Row],[Бронь]]</f>
        <v>374332.80000000005</v>
      </c>
      <c r="AQ289" s="335">
        <f>PriceList[[#This Row],[Цена за кв.м. в сайт]]*PriceList[[#This Row],[Площадь, кв.м]]</f>
        <v>10720891.392000001</v>
      </c>
      <c r="AR289" s="84" t="str">
        <f t="shared" si="63"/>
        <v>С1-63</v>
      </c>
      <c r="AS289" s="88" t="str">
        <f t="shared" si="64"/>
        <v>Ст</v>
      </c>
      <c r="AT289" s="89">
        <f t="shared" si="65"/>
        <v>28.64</v>
      </c>
      <c r="AU289" s="99">
        <f>PriceList[[#This Row],[Цена за кв.м. в CRM]]</f>
        <v>368332.80000000005</v>
      </c>
      <c r="AV289" s="100" t="str">
        <f t="shared" si="66"/>
        <v>Продано</v>
      </c>
      <c r="AW289" s="99"/>
      <c r="AX289" s="342"/>
      <c r="AZ289" s="353">
        <f>(PriceList[[#This Row],[Цена за кв.м. в сайт]])+$AZ$1</f>
        <v>374832.80000000005</v>
      </c>
      <c r="BA289" s="353">
        <f>AZ289*PriceList[[#This Row],[Площадь, кв.м]]</f>
        <v>10735211.392000001</v>
      </c>
      <c r="BB289" s="346">
        <f>BA289-PriceList[[#This Row],[Стоимость, руб для сбронированием]]</f>
        <v>14320</v>
      </c>
      <c r="BC289" s="14"/>
      <c r="BD289" s="345">
        <f t="shared" si="67"/>
        <v>374800</v>
      </c>
      <c r="BE289" s="353">
        <f>BD289*PriceList[[#This Row],[Площадь, кв.м]]</f>
        <v>10734272</v>
      </c>
      <c r="BF289" s="14"/>
      <c r="BG289" s="345">
        <f>BE289-$BG$1*PriceList[[#This Row],[Площадь, кв.м]]</f>
        <v>10562432</v>
      </c>
      <c r="BH289" s="353">
        <f t="shared" si="68"/>
        <v>171840</v>
      </c>
      <c r="BI289" s="345">
        <f>BG289/PriceList[[#This Row],[Площадь, кв.м]]</f>
        <v>368800</v>
      </c>
      <c r="BJ289" s="355">
        <f t="shared" si="69"/>
        <v>1.6268980477223426E-2</v>
      </c>
      <c r="BL289" s="345"/>
      <c r="BM289" s="353"/>
    </row>
    <row r="290" spans="1:65" ht="14.25" hidden="1" customHeight="1">
      <c r="A290" s="84">
        <v>64</v>
      </c>
      <c r="B290" s="84" t="s">
        <v>149</v>
      </c>
      <c r="C290" s="85">
        <v>64</v>
      </c>
      <c r="D290" s="85" t="s">
        <v>64</v>
      </c>
      <c r="E290" s="86">
        <v>3</v>
      </c>
      <c r="F290" s="84">
        <v>11</v>
      </c>
      <c r="G290" s="87">
        <v>29.27</v>
      </c>
      <c r="H290" s="88" t="s">
        <v>1</v>
      </c>
      <c r="I290" s="88" t="s">
        <v>1</v>
      </c>
      <c r="J290" s="89">
        <v>4.29</v>
      </c>
      <c r="K290" s="89">
        <f t="shared" si="56"/>
        <v>1.29</v>
      </c>
      <c r="L290" s="89">
        <f t="shared" si="57"/>
        <v>24.98</v>
      </c>
      <c r="M290" s="89">
        <f t="shared" si="58"/>
        <v>26.27</v>
      </c>
      <c r="N290" s="90" t="s">
        <v>65</v>
      </c>
      <c r="O290" s="90" t="s">
        <v>66</v>
      </c>
      <c r="P290" s="90" t="s">
        <v>67</v>
      </c>
      <c r="Q290" s="91" t="s">
        <v>97</v>
      </c>
      <c r="R290" s="92" t="s">
        <v>103</v>
      </c>
      <c r="S290" s="92" t="s">
        <v>1291</v>
      </c>
      <c r="T290" s="93" t="s">
        <v>73</v>
      </c>
      <c r="U290" s="84">
        <v>42</v>
      </c>
      <c r="V290" s="94">
        <f>IFERROR(VLOOKUP(H290,'Коэфф для прайса 1 оч'!$A$3:$C$6,3,0),"")</f>
        <v>327000</v>
      </c>
      <c r="W290" s="91">
        <f>IFERROR(VLOOKUP(E290,'Коэфф для прайса 1 оч'!$A$10:$C$23,3,0),"")</f>
        <v>-5.0000000000000001E-3</v>
      </c>
      <c r="X290" s="116">
        <f>IFERROR(VLOOKUP(N290,'Коэфф для прайса 1 оч'!$E$25:$F$30,2,0),"")</f>
        <v>0.04</v>
      </c>
      <c r="Y290" s="116">
        <f>IFERROR(VLOOKUP(O290,'Коэфф для прайса 1 оч'!$E$32:$F$34,2,0),"")</f>
        <v>0</v>
      </c>
      <c r="Z290" s="116">
        <f>IFERROR(VLOOKUP(P290,'Коэфф для прайса 1 оч'!$E$36:$F$38,2,0),"")</f>
        <v>0.03</v>
      </c>
      <c r="AA290" s="116">
        <f>IFERROR(VLOOKUP(Q290,'Коэфф для прайса 1 оч'!$E$40:$F$43,2,0),"")</f>
        <v>-5.0000000000000001E-3</v>
      </c>
      <c r="AB290" s="117">
        <f>IFERROR(VLOOKUP(R290,'Коэфф для прайса 1 оч'!$E$45:$F$59,2,0),"")</f>
        <v>-0.02</v>
      </c>
      <c r="AC290" s="116">
        <f>IFERROR(VLOOKUP(T290,'Коэфф для прайса 1 оч'!$E$61:$F$67,2,0),"")</f>
        <v>0</v>
      </c>
      <c r="AD290" s="116">
        <f>IFERROR(VLOOKUP(U290,'Коэфф для прайса 1 оч'!$E$69:$F$82,2,0),"")</f>
        <v>-1.6E-2</v>
      </c>
      <c r="AE290" s="116">
        <f>IFERROR(VLOOKUP(PriceList[[#This Row],[Корпус]],'Коэфф для прайса 1 оч'!$I$10:$J$15,2,0),"")</f>
        <v>0</v>
      </c>
      <c r="AF290" s="95">
        <f t="shared" si="59"/>
        <v>334848</v>
      </c>
      <c r="AG290" s="96">
        <f t="shared" si="60"/>
        <v>9801000.959999999</v>
      </c>
      <c r="AH290" s="97">
        <v>0</v>
      </c>
      <c r="AI290" s="98">
        <f t="shared" si="61"/>
        <v>334848</v>
      </c>
      <c r="AJ290" s="99">
        <f t="shared" si="62"/>
        <v>9801000.959999999</v>
      </c>
      <c r="AK290" s="84" t="s">
        <v>101</v>
      </c>
      <c r="AL290" s="91">
        <v>0.1</v>
      </c>
      <c r="AM290" s="287">
        <f>PriceList[[#This Row],[ИТОГ Цена за кв.м, руб]]*(1+PriceList[[#This Row],[Максимальная скидка]])</f>
        <v>368332.80000000005</v>
      </c>
      <c r="AN290" s="287">
        <f>PriceList[[#This Row],[Цена за кв.м. в CRM]]*PriceList[[#This Row],[Площадь, кв.м]]</f>
        <v>10781101.056000002</v>
      </c>
      <c r="AO290" s="287">
        <v>6000</v>
      </c>
      <c r="AP290" s="335">
        <f>PriceList[[#This Row],[Цена за кв.м. в CRM]]+PriceList[[#This Row],[Бронь]]</f>
        <v>374332.80000000005</v>
      </c>
      <c r="AQ290" s="335">
        <f>PriceList[[#This Row],[Цена за кв.м. в сайт]]*PriceList[[#This Row],[Площадь, кв.м]]</f>
        <v>10956721.056000002</v>
      </c>
      <c r="AR290" s="84" t="str">
        <f t="shared" si="63"/>
        <v>С1-64</v>
      </c>
      <c r="AS290" s="88" t="str">
        <f t="shared" si="64"/>
        <v>Ст</v>
      </c>
      <c r="AT290" s="89">
        <f t="shared" si="65"/>
        <v>29.27</v>
      </c>
      <c r="AU290" s="99">
        <f>PriceList[[#This Row],[Цена за кв.м. в CRM]]</f>
        <v>368332.80000000005</v>
      </c>
      <c r="AV290" s="100" t="str">
        <f t="shared" si="66"/>
        <v>Свободно</v>
      </c>
      <c r="AW290" s="99"/>
      <c r="AX290" s="342"/>
      <c r="AZ290" s="353">
        <f>(PriceList[[#This Row],[Цена за кв.м. в сайт]])+$AZ$1</f>
        <v>374832.80000000005</v>
      </c>
      <c r="BA290" s="353">
        <f>AZ290*PriceList[[#This Row],[Площадь, кв.м]]</f>
        <v>10971356.056000002</v>
      </c>
      <c r="BB290" s="346">
        <f>BA290-PriceList[[#This Row],[Стоимость, руб для сбронированием]]</f>
        <v>14635</v>
      </c>
      <c r="BC290" s="14"/>
      <c r="BD290" s="345">
        <f t="shared" si="67"/>
        <v>374800</v>
      </c>
      <c r="BE290" s="353">
        <f>BD290*PriceList[[#This Row],[Площадь, кв.м]]</f>
        <v>10970396</v>
      </c>
      <c r="BF290" s="14"/>
      <c r="BG290" s="345">
        <f>BE290-$BG$1*PriceList[[#This Row],[Площадь, кв.м]]</f>
        <v>10794776</v>
      </c>
      <c r="BH290" s="353">
        <f t="shared" si="68"/>
        <v>175620</v>
      </c>
      <c r="BI290" s="345">
        <f>BG290/PriceList[[#This Row],[Площадь, кв.м]]</f>
        <v>368800</v>
      </c>
      <c r="BJ290" s="355">
        <f t="shared" si="69"/>
        <v>1.6268980477223426E-2</v>
      </c>
      <c r="BL290" s="345"/>
      <c r="BM290" s="353"/>
    </row>
    <row r="291" spans="1:65" ht="14.25" hidden="1" customHeight="1">
      <c r="A291" s="84">
        <v>65</v>
      </c>
      <c r="B291" s="84" t="s">
        <v>150</v>
      </c>
      <c r="C291" s="85">
        <v>65</v>
      </c>
      <c r="D291" s="85" t="s">
        <v>64</v>
      </c>
      <c r="E291" s="86">
        <v>3</v>
      </c>
      <c r="F291" s="84">
        <v>12</v>
      </c>
      <c r="G291" s="87">
        <v>29.28</v>
      </c>
      <c r="H291" s="88" t="s">
        <v>1</v>
      </c>
      <c r="I291" s="88" t="s">
        <v>1</v>
      </c>
      <c r="J291" s="89">
        <v>4.29</v>
      </c>
      <c r="K291" s="89">
        <f t="shared" si="56"/>
        <v>1.29</v>
      </c>
      <c r="L291" s="89">
        <f t="shared" si="57"/>
        <v>24.990000000000002</v>
      </c>
      <c r="M291" s="89">
        <f t="shared" si="58"/>
        <v>26.28</v>
      </c>
      <c r="N291" s="90" t="s">
        <v>65</v>
      </c>
      <c r="O291" s="90" t="s">
        <v>66</v>
      </c>
      <c r="P291" s="90" t="s">
        <v>67</v>
      </c>
      <c r="Q291" s="91" t="s">
        <v>97</v>
      </c>
      <c r="R291" s="92" t="s">
        <v>103</v>
      </c>
      <c r="S291" s="92" t="s">
        <v>1291</v>
      </c>
      <c r="T291" s="93" t="s">
        <v>73</v>
      </c>
      <c r="U291" s="84">
        <v>42</v>
      </c>
      <c r="V291" s="94">
        <f>IFERROR(VLOOKUP(H291,'Коэфф для прайса 1 оч'!$A$3:$C$6,3,0),"")</f>
        <v>327000</v>
      </c>
      <c r="W291" s="91">
        <f>IFERROR(VLOOKUP(E291,'Коэфф для прайса 1 оч'!$A$10:$C$23,3,0),"")</f>
        <v>-5.0000000000000001E-3</v>
      </c>
      <c r="X291" s="116">
        <f>IFERROR(VLOOKUP(N291,'Коэфф для прайса 1 оч'!$E$25:$F$30,2,0),"")</f>
        <v>0.04</v>
      </c>
      <c r="Y291" s="116">
        <f>IFERROR(VLOOKUP(O291,'Коэфф для прайса 1 оч'!$E$32:$F$34,2,0),"")</f>
        <v>0</v>
      </c>
      <c r="Z291" s="116">
        <f>IFERROR(VLOOKUP(P291,'Коэфф для прайса 1 оч'!$E$36:$F$38,2,0),"")</f>
        <v>0.03</v>
      </c>
      <c r="AA291" s="116">
        <f>IFERROR(VLOOKUP(Q291,'Коэфф для прайса 1 оч'!$E$40:$F$43,2,0),"")</f>
        <v>-5.0000000000000001E-3</v>
      </c>
      <c r="AB291" s="117">
        <f>IFERROR(VLOOKUP(R291,'Коэфф для прайса 1 оч'!$E$45:$F$59,2,0),"")</f>
        <v>-0.02</v>
      </c>
      <c r="AC291" s="116">
        <f>IFERROR(VLOOKUP(T291,'Коэфф для прайса 1 оч'!$E$61:$F$67,2,0),"")</f>
        <v>0</v>
      </c>
      <c r="AD291" s="116">
        <f>IFERROR(VLOOKUP(U291,'Коэфф для прайса 1 оч'!$E$69:$F$82,2,0),"")</f>
        <v>-1.6E-2</v>
      </c>
      <c r="AE291" s="116">
        <f>IFERROR(VLOOKUP(PriceList[[#This Row],[Корпус]],'Коэфф для прайса 1 оч'!$I$10:$J$15,2,0),"")</f>
        <v>0</v>
      </c>
      <c r="AF291" s="95">
        <f t="shared" si="59"/>
        <v>334848</v>
      </c>
      <c r="AG291" s="96">
        <f t="shared" si="60"/>
        <v>9804349.4399999995</v>
      </c>
      <c r="AH291" s="97">
        <v>0</v>
      </c>
      <c r="AI291" s="98">
        <f t="shared" si="61"/>
        <v>334848</v>
      </c>
      <c r="AJ291" s="99">
        <f t="shared" si="62"/>
        <v>9804349.4399999995</v>
      </c>
      <c r="AK291" s="84" t="s">
        <v>101</v>
      </c>
      <c r="AL291" s="91">
        <v>0.1</v>
      </c>
      <c r="AM291" s="287">
        <f>PriceList[[#This Row],[ИТОГ Цена за кв.м, руб]]*(1+PriceList[[#This Row],[Максимальная скидка]])</f>
        <v>368332.80000000005</v>
      </c>
      <c r="AN291" s="287">
        <f>PriceList[[#This Row],[Цена за кв.м. в CRM]]*PriceList[[#This Row],[Площадь, кв.м]]</f>
        <v>10784784.384000001</v>
      </c>
      <c r="AO291" s="287">
        <v>6000</v>
      </c>
      <c r="AP291" s="335">
        <f>PriceList[[#This Row],[Цена за кв.м. в CRM]]+PriceList[[#This Row],[Бронь]]</f>
        <v>374332.80000000005</v>
      </c>
      <c r="AQ291" s="335">
        <f>PriceList[[#This Row],[Цена за кв.м. в сайт]]*PriceList[[#This Row],[Площадь, кв.м]]</f>
        <v>10960464.384000001</v>
      </c>
      <c r="AR291" s="84" t="str">
        <f t="shared" si="63"/>
        <v>С1-65</v>
      </c>
      <c r="AS291" s="88" t="str">
        <f t="shared" si="64"/>
        <v>Ст</v>
      </c>
      <c r="AT291" s="89">
        <f t="shared" si="65"/>
        <v>29.28</v>
      </c>
      <c r="AU291" s="99">
        <f>PriceList[[#This Row],[Цена за кв.м. в CRM]]</f>
        <v>368332.80000000005</v>
      </c>
      <c r="AV291" s="100" t="str">
        <f t="shared" si="66"/>
        <v>Свободно</v>
      </c>
      <c r="AW291" s="99"/>
      <c r="AX291" s="342"/>
      <c r="AZ291" s="353">
        <f>(PriceList[[#This Row],[Цена за кв.м. в сайт]])+$AZ$1</f>
        <v>374832.80000000005</v>
      </c>
      <c r="BA291" s="353">
        <f>AZ291*PriceList[[#This Row],[Площадь, кв.м]]</f>
        <v>10975104.384000001</v>
      </c>
      <c r="BB291" s="346">
        <f>BA291-PriceList[[#This Row],[Стоимость, руб для сбронированием]]</f>
        <v>14640</v>
      </c>
      <c r="BC291" s="14"/>
      <c r="BD291" s="345">
        <f t="shared" si="67"/>
        <v>374800</v>
      </c>
      <c r="BE291" s="353">
        <f>BD291*PriceList[[#This Row],[Площадь, кв.м]]</f>
        <v>10974144</v>
      </c>
      <c r="BF291" s="14"/>
      <c r="BG291" s="345">
        <f>BE291-$BG$1*PriceList[[#This Row],[Площадь, кв.м]]</f>
        <v>10798464</v>
      </c>
      <c r="BH291" s="353">
        <f t="shared" si="68"/>
        <v>175680</v>
      </c>
      <c r="BI291" s="345">
        <f>BG291/PriceList[[#This Row],[Площадь, кв.м]]</f>
        <v>368800</v>
      </c>
      <c r="BJ291" s="355">
        <f t="shared" si="69"/>
        <v>1.6268980477223426E-2</v>
      </c>
      <c r="BL291" s="345"/>
      <c r="BM291" s="353"/>
    </row>
    <row r="292" spans="1:65" ht="14.25" hidden="1" customHeight="1">
      <c r="A292" s="84">
        <v>66</v>
      </c>
      <c r="B292" s="84" t="s">
        <v>151</v>
      </c>
      <c r="C292" s="85">
        <v>66</v>
      </c>
      <c r="D292" s="85" t="s">
        <v>64</v>
      </c>
      <c r="E292" s="86">
        <v>3</v>
      </c>
      <c r="F292" s="84">
        <v>13</v>
      </c>
      <c r="G292" s="87">
        <v>29.27</v>
      </c>
      <c r="H292" s="88" t="s">
        <v>1</v>
      </c>
      <c r="I292" s="88" t="s">
        <v>1</v>
      </c>
      <c r="J292" s="89">
        <v>4.29</v>
      </c>
      <c r="K292" s="89">
        <f t="shared" si="56"/>
        <v>1.29</v>
      </c>
      <c r="L292" s="89">
        <f t="shared" si="57"/>
        <v>24.98</v>
      </c>
      <c r="M292" s="89">
        <f t="shared" si="58"/>
        <v>26.27</v>
      </c>
      <c r="N292" s="90" t="s">
        <v>65</v>
      </c>
      <c r="O292" s="90" t="s">
        <v>66</v>
      </c>
      <c r="P292" s="90" t="s">
        <v>67</v>
      </c>
      <c r="Q292" s="91" t="s">
        <v>94</v>
      </c>
      <c r="R292" s="92" t="s">
        <v>103</v>
      </c>
      <c r="S292" s="92" t="s">
        <v>1291</v>
      </c>
      <c r="T292" s="93" t="s">
        <v>73</v>
      </c>
      <c r="U292" s="84">
        <v>42</v>
      </c>
      <c r="V292" s="94">
        <f>IFERROR(VLOOKUP(H292,'Коэфф для прайса 1 оч'!$A$3:$C$6,3,0),"")</f>
        <v>327000</v>
      </c>
      <c r="W292" s="91">
        <f>IFERROR(VLOOKUP(E292,'Коэфф для прайса 1 оч'!$A$10:$C$23,3,0),"")</f>
        <v>-5.0000000000000001E-3</v>
      </c>
      <c r="X292" s="116">
        <f>IFERROR(VLOOKUP(N292,'Коэфф для прайса 1 оч'!$E$25:$F$30,2,0),"")</f>
        <v>0.04</v>
      </c>
      <c r="Y292" s="116">
        <f>IFERROR(VLOOKUP(O292,'Коэфф для прайса 1 оч'!$E$32:$F$34,2,0),"")</f>
        <v>0</v>
      </c>
      <c r="Z292" s="116">
        <f>IFERROR(VLOOKUP(P292,'Коэфф для прайса 1 оч'!$E$36:$F$38,2,0),"")</f>
        <v>0.03</v>
      </c>
      <c r="AA292" s="116">
        <f>IFERROR(VLOOKUP(Q292,'Коэфф для прайса 1 оч'!$E$40:$F$43,2,0),"")</f>
        <v>0</v>
      </c>
      <c r="AB292" s="117">
        <f>IFERROR(VLOOKUP(R292,'Коэфф для прайса 1 оч'!$E$45:$F$59,2,0),"")</f>
        <v>-0.02</v>
      </c>
      <c r="AC292" s="116">
        <f>IFERROR(VLOOKUP(T292,'Коэфф для прайса 1 оч'!$E$61:$F$67,2,0),"")</f>
        <v>0</v>
      </c>
      <c r="AD292" s="116">
        <f>IFERROR(VLOOKUP(U292,'Коэфф для прайса 1 оч'!$E$69:$F$82,2,0),"")</f>
        <v>-1.6E-2</v>
      </c>
      <c r="AE292" s="116">
        <f>IFERROR(VLOOKUP(PriceList[[#This Row],[Корпус]],'Коэфф для прайса 1 оч'!$I$10:$J$15,2,0),"")</f>
        <v>0</v>
      </c>
      <c r="AF292" s="95">
        <f t="shared" si="59"/>
        <v>336483</v>
      </c>
      <c r="AG292" s="96">
        <f t="shared" si="60"/>
        <v>9848857.4100000001</v>
      </c>
      <c r="AH292" s="97">
        <v>0</v>
      </c>
      <c r="AI292" s="98">
        <f t="shared" si="61"/>
        <v>336483</v>
      </c>
      <c r="AJ292" s="99">
        <f t="shared" si="62"/>
        <v>9848857.4100000001</v>
      </c>
      <c r="AK292" s="84" t="s">
        <v>1250</v>
      </c>
      <c r="AL292" s="91">
        <v>0.1</v>
      </c>
      <c r="AM292" s="287">
        <f>PriceList[[#This Row],[ИТОГ Цена за кв.м, руб]]*(1+PriceList[[#This Row],[Максимальная скидка]])</f>
        <v>370131.30000000005</v>
      </c>
      <c r="AN292" s="287">
        <f>PriceList[[#This Row],[Цена за кв.м. в CRM]]*PriceList[[#This Row],[Площадь, кв.м]]</f>
        <v>10833743.151000001</v>
      </c>
      <c r="AO292" s="287">
        <v>6000</v>
      </c>
      <c r="AP292" s="335">
        <f>PriceList[[#This Row],[Цена за кв.м. в CRM]]+PriceList[[#This Row],[Бронь]]</f>
        <v>376131.30000000005</v>
      </c>
      <c r="AQ292" s="335">
        <f>PriceList[[#This Row],[Цена за кв.м. в сайт]]*PriceList[[#This Row],[Площадь, кв.м]]</f>
        <v>11009363.151000001</v>
      </c>
      <c r="AR292" s="84" t="str">
        <f t="shared" si="63"/>
        <v>С1-66</v>
      </c>
      <c r="AS292" s="88" t="str">
        <f t="shared" si="64"/>
        <v>Ст</v>
      </c>
      <c r="AT292" s="89">
        <f t="shared" si="65"/>
        <v>29.27</v>
      </c>
      <c r="AU292" s="99">
        <f>PriceList[[#This Row],[Цена за кв.м. в CRM]]</f>
        <v>370131.30000000005</v>
      </c>
      <c r="AV292" s="100" t="str">
        <f t="shared" si="66"/>
        <v>Продано</v>
      </c>
      <c r="AW292" s="99"/>
      <c r="AX292" s="342"/>
      <c r="AZ292" s="353">
        <f>(PriceList[[#This Row],[Цена за кв.м. в сайт]])+$AZ$1</f>
        <v>376631.30000000005</v>
      </c>
      <c r="BA292" s="353">
        <f>AZ292*PriceList[[#This Row],[Площадь, кв.м]]</f>
        <v>11023998.151000001</v>
      </c>
      <c r="BB292" s="346">
        <f>BA292-PriceList[[#This Row],[Стоимость, руб для сбронированием]]</f>
        <v>14635</v>
      </c>
      <c r="BC292" s="14"/>
      <c r="BD292" s="345">
        <f t="shared" si="67"/>
        <v>376600</v>
      </c>
      <c r="BE292" s="353">
        <f>BD292*PriceList[[#This Row],[Площадь, кв.м]]</f>
        <v>11023082</v>
      </c>
      <c r="BF292" s="14"/>
      <c r="BG292" s="345">
        <f>BE292-$BG$1*PriceList[[#This Row],[Площадь, кв.м]]</f>
        <v>10847462</v>
      </c>
      <c r="BH292" s="353">
        <f t="shared" si="68"/>
        <v>175620</v>
      </c>
      <c r="BI292" s="345">
        <f>BG292/PriceList[[#This Row],[Площадь, кв.м]]</f>
        <v>370600</v>
      </c>
      <c r="BJ292" s="355">
        <f t="shared" si="69"/>
        <v>1.6189962223421478E-2</v>
      </c>
      <c r="BL292" s="345"/>
      <c r="BM292" s="353"/>
    </row>
    <row r="293" spans="1:65" ht="14.25" hidden="1" customHeight="1">
      <c r="A293" s="84">
        <v>67</v>
      </c>
      <c r="B293" s="84" t="s">
        <v>152</v>
      </c>
      <c r="C293" s="85">
        <v>67</v>
      </c>
      <c r="D293" s="85" t="s">
        <v>64</v>
      </c>
      <c r="E293" s="86">
        <v>3</v>
      </c>
      <c r="F293" s="84">
        <v>14</v>
      </c>
      <c r="G293" s="87">
        <v>29.28</v>
      </c>
      <c r="H293" s="88" t="s">
        <v>1</v>
      </c>
      <c r="I293" s="88" t="s">
        <v>1</v>
      </c>
      <c r="J293" s="89">
        <v>4.29</v>
      </c>
      <c r="K293" s="89">
        <f t="shared" si="56"/>
        <v>1.29</v>
      </c>
      <c r="L293" s="89">
        <f t="shared" si="57"/>
        <v>24.990000000000002</v>
      </c>
      <c r="M293" s="89">
        <f t="shared" si="58"/>
        <v>26.28</v>
      </c>
      <c r="N293" s="90" t="s">
        <v>65</v>
      </c>
      <c r="O293" s="90" t="s">
        <v>66</v>
      </c>
      <c r="P293" s="90" t="s">
        <v>67</v>
      </c>
      <c r="Q293" s="91" t="s">
        <v>94</v>
      </c>
      <c r="R293" s="92" t="s">
        <v>103</v>
      </c>
      <c r="S293" s="92" t="s">
        <v>1291</v>
      </c>
      <c r="T293" s="93" t="s">
        <v>73</v>
      </c>
      <c r="U293" s="84">
        <v>42</v>
      </c>
      <c r="V293" s="94">
        <f>IFERROR(VLOOKUP(H293,'Коэфф для прайса 1 оч'!$A$3:$C$6,3,0),"")</f>
        <v>327000</v>
      </c>
      <c r="W293" s="91">
        <f>IFERROR(VLOOKUP(E293,'Коэфф для прайса 1 оч'!$A$10:$C$23,3,0),"")</f>
        <v>-5.0000000000000001E-3</v>
      </c>
      <c r="X293" s="116">
        <f>IFERROR(VLOOKUP(N293,'Коэфф для прайса 1 оч'!$E$25:$F$30,2,0),"")</f>
        <v>0.04</v>
      </c>
      <c r="Y293" s="116">
        <f>IFERROR(VLOOKUP(O293,'Коэфф для прайса 1 оч'!$E$32:$F$34,2,0),"")</f>
        <v>0</v>
      </c>
      <c r="Z293" s="116">
        <f>IFERROR(VLOOKUP(P293,'Коэфф для прайса 1 оч'!$E$36:$F$38,2,0),"")</f>
        <v>0.03</v>
      </c>
      <c r="AA293" s="116">
        <f>IFERROR(VLOOKUP(Q293,'Коэфф для прайса 1 оч'!$E$40:$F$43,2,0),"")</f>
        <v>0</v>
      </c>
      <c r="AB293" s="117">
        <f>IFERROR(VLOOKUP(R293,'Коэфф для прайса 1 оч'!$E$45:$F$59,2,0),"")</f>
        <v>-0.02</v>
      </c>
      <c r="AC293" s="116">
        <f>IFERROR(VLOOKUP(T293,'Коэфф для прайса 1 оч'!$E$61:$F$67,2,0),"")</f>
        <v>0</v>
      </c>
      <c r="AD293" s="116">
        <f>IFERROR(VLOOKUP(U293,'Коэфф для прайса 1 оч'!$E$69:$F$82,2,0),"")</f>
        <v>-1.6E-2</v>
      </c>
      <c r="AE293" s="116">
        <f>IFERROR(VLOOKUP(PriceList[[#This Row],[Корпус]],'Коэфф для прайса 1 оч'!$I$10:$J$15,2,0),"")</f>
        <v>0</v>
      </c>
      <c r="AF293" s="95">
        <f t="shared" si="59"/>
        <v>336483</v>
      </c>
      <c r="AG293" s="96">
        <f t="shared" si="60"/>
        <v>9852222.2400000002</v>
      </c>
      <c r="AH293" s="97">
        <v>0</v>
      </c>
      <c r="AI293" s="98">
        <f t="shared" si="61"/>
        <v>336483</v>
      </c>
      <c r="AJ293" s="99">
        <f t="shared" si="62"/>
        <v>9852222.2400000002</v>
      </c>
      <c r="AK293" s="84" t="s">
        <v>71</v>
      </c>
      <c r="AL293" s="91">
        <v>0.1</v>
      </c>
      <c r="AM293" s="287">
        <f>PriceList[[#This Row],[ИТОГ Цена за кв.м, руб]]*(1+PriceList[[#This Row],[Максимальная скидка]])</f>
        <v>370131.30000000005</v>
      </c>
      <c r="AN293" s="287">
        <f>PriceList[[#This Row],[Цена за кв.м. в CRM]]*PriceList[[#This Row],[Площадь, кв.м]]</f>
        <v>10837444.464000002</v>
      </c>
      <c r="AO293" s="287">
        <v>6000</v>
      </c>
      <c r="AP293" s="335">
        <f>PriceList[[#This Row],[Цена за кв.м. в CRM]]+PriceList[[#This Row],[Бронь]]</f>
        <v>376131.30000000005</v>
      </c>
      <c r="AQ293" s="335">
        <f>PriceList[[#This Row],[Цена за кв.м. в сайт]]*PriceList[[#This Row],[Площадь, кв.м]]</f>
        <v>11013124.464000002</v>
      </c>
      <c r="AR293" s="84" t="str">
        <f t="shared" si="63"/>
        <v>С1-67</v>
      </c>
      <c r="AS293" s="88" t="str">
        <f t="shared" si="64"/>
        <v>Ст</v>
      </c>
      <c r="AT293" s="89">
        <f t="shared" si="65"/>
        <v>29.28</v>
      </c>
      <c r="AU293" s="99">
        <f>PriceList[[#This Row],[Цена за кв.м. в CRM]]</f>
        <v>370131.30000000005</v>
      </c>
      <c r="AV293" s="100" t="str">
        <f t="shared" si="66"/>
        <v>Резерв</v>
      </c>
      <c r="AW293" s="99"/>
      <c r="AX293" s="342"/>
      <c r="AZ293" s="353">
        <f>(PriceList[[#This Row],[Цена за кв.м. в сайт]])+$AZ$1</f>
        <v>376631.30000000005</v>
      </c>
      <c r="BA293" s="353">
        <f>AZ293*PriceList[[#This Row],[Площадь, кв.м]]</f>
        <v>11027764.464000002</v>
      </c>
      <c r="BB293" s="346">
        <f>BA293-PriceList[[#This Row],[Стоимость, руб для сбронированием]]</f>
        <v>14640</v>
      </c>
      <c r="BC293" s="14"/>
      <c r="BD293" s="345">
        <f t="shared" si="67"/>
        <v>376600</v>
      </c>
      <c r="BE293" s="353">
        <f>BD293*PriceList[[#This Row],[Площадь, кв.м]]</f>
        <v>11026848</v>
      </c>
      <c r="BF293" s="14"/>
      <c r="BG293" s="345">
        <f>BE293-$BG$1*PriceList[[#This Row],[Площадь, кв.м]]</f>
        <v>10851168</v>
      </c>
      <c r="BH293" s="353">
        <f t="shared" si="68"/>
        <v>175680</v>
      </c>
      <c r="BI293" s="345">
        <f>BG293/PriceList[[#This Row],[Площадь, кв.м]]</f>
        <v>370600</v>
      </c>
      <c r="BJ293" s="355">
        <f t="shared" si="69"/>
        <v>1.6189962223421478E-2</v>
      </c>
      <c r="BL293" s="345"/>
      <c r="BM293" s="353"/>
    </row>
    <row r="294" spans="1:65" ht="14.25" hidden="1" customHeight="1">
      <c r="A294" s="84">
        <v>68</v>
      </c>
      <c r="B294" s="84" t="s">
        <v>153</v>
      </c>
      <c r="C294" s="85">
        <v>68</v>
      </c>
      <c r="D294" s="85" t="s">
        <v>64</v>
      </c>
      <c r="E294" s="86">
        <v>3</v>
      </c>
      <c r="F294" s="84">
        <v>15</v>
      </c>
      <c r="G294" s="87">
        <v>53.24</v>
      </c>
      <c r="H294" s="88" t="s">
        <v>2</v>
      </c>
      <c r="I294" s="88" t="s">
        <v>19</v>
      </c>
      <c r="J294" s="89">
        <v>4.7699999999999996</v>
      </c>
      <c r="K294" s="89">
        <f t="shared" si="56"/>
        <v>1.43</v>
      </c>
      <c r="L294" s="89">
        <f t="shared" si="57"/>
        <v>48.47</v>
      </c>
      <c r="M294" s="89">
        <f t="shared" si="58"/>
        <v>49.9</v>
      </c>
      <c r="N294" s="90" t="s">
        <v>82</v>
      </c>
      <c r="O294" s="90" t="s">
        <v>66</v>
      </c>
      <c r="P294" s="90" t="s">
        <v>67</v>
      </c>
      <c r="Q294" s="91" t="s">
        <v>94</v>
      </c>
      <c r="R294" s="92" t="s">
        <v>103</v>
      </c>
      <c r="S294" s="92" t="s">
        <v>1291</v>
      </c>
      <c r="T294" s="93" t="s">
        <v>73</v>
      </c>
      <c r="U294" s="84">
        <v>42</v>
      </c>
      <c r="V294" s="94">
        <f>IFERROR(VLOOKUP(H294,'Коэфф для прайса 1 оч'!$A$3:$C$6,3,0),"")</f>
        <v>313920</v>
      </c>
      <c r="W294" s="91">
        <f>IFERROR(VLOOKUP(E294,'Коэфф для прайса 1 оч'!$A$10:$C$23,3,0),"")</f>
        <v>-5.0000000000000001E-3</v>
      </c>
      <c r="X294" s="116">
        <f>IFERROR(VLOOKUP(N294,'Коэфф для прайса 1 оч'!$E$25:$F$30,2,0),"")</f>
        <v>-0.01</v>
      </c>
      <c r="Y294" s="116">
        <f>IFERROR(VLOOKUP(O294,'Коэфф для прайса 1 оч'!$E$32:$F$34,2,0),"")</f>
        <v>0</v>
      </c>
      <c r="Z294" s="116">
        <f>IFERROR(VLOOKUP(P294,'Коэфф для прайса 1 оч'!$E$36:$F$38,2,0),"")</f>
        <v>0.03</v>
      </c>
      <c r="AA294" s="116">
        <f>IFERROR(VLOOKUP(Q294,'Коэфф для прайса 1 оч'!$E$40:$F$43,2,0),"")</f>
        <v>0</v>
      </c>
      <c r="AB294" s="117">
        <f>IFERROR(VLOOKUP(R294,'Коэфф для прайса 1 оч'!$E$45:$F$59,2,0),"")</f>
        <v>-0.02</v>
      </c>
      <c r="AC294" s="116">
        <f>IFERROR(VLOOKUP(T294,'Коэфф для прайса 1 оч'!$E$61:$F$67,2,0),"")</f>
        <v>0</v>
      </c>
      <c r="AD294" s="116">
        <f>IFERROR(VLOOKUP(U294,'Коэфф для прайса 1 оч'!$E$69:$F$82,2,0),"")</f>
        <v>-1.6E-2</v>
      </c>
      <c r="AE294" s="116">
        <f>IFERROR(VLOOKUP(PriceList[[#This Row],[Корпус]],'Коэфф для прайса 1 оч'!$I$10:$J$15,2,0),"")</f>
        <v>0</v>
      </c>
      <c r="AF294" s="95">
        <f t="shared" si="59"/>
        <v>307327.68</v>
      </c>
      <c r="AG294" s="96">
        <f t="shared" si="60"/>
        <v>16362125.6832</v>
      </c>
      <c r="AH294" s="97">
        <v>0</v>
      </c>
      <c r="AI294" s="98">
        <f t="shared" si="61"/>
        <v>307327.68</v>
      </c>
      <c r="AJ294" s="99">
        <f t="shared" si="62"/>
        <v>16362125.6832</v>
      </c>
      <c r="AK294" s="84" t="s">
        <v>71</v>
      </c>
      <c r="AL294" s="91">
        <v>0.1</v>
      </c>
      <c r="AM294" s="287">
        <f>PriceList[[#This Row],[ИТОГ Цена за кв.м, руб]]*(1+PriceList[[#This Row],[Максимальная скидка]])</f>
        <v>338060.44800000003</v>
      </c>
      <c r="AN294" s="287">
        <f>PriceList[[#This Row],[Цена за кв.м. в CRM]]*PriceList[[#This Row],[Площадь, кв.м]]</f>
        <v>17998338.251520004</v>
      </c>
      <c r="AO294" s="287">
        <v>6000</v>
      </c>
      <c r="AP294" s="335">
        <f>PriceList[[#This Row],[Цена за кв.м. в CRM]]+PriceList[[#This Row],[Бронь]]</f>
        <v>344060.44800000003</v>
      </c>
      <c r="AQ294" s="335">
        <f>PriceList[[#This Row],[Цена за кв.м. в сайт]]*PriceList[[#This Row],[Площадь, кв.м]]</f>
        <v>18317778.251520004</v>
      </c>
      <c r="AR294" s="84" t="str">
        <f t="shared" si="63"/>
        <v>С1-68</v>
      </c>
      <c r="AS294" s="88" t="str">
        <f t="shared" si="64"/>
        <v>1К</v>
      </c>
      <c r="AT294" s="89">
        <f t="shared" si="65"/>
        <v>53.24</v>
      </c>
      <c r="AU294" s="99">
        <f>PriceList[[#This Row],[Цена за кв.м. в CRM]]</f>
        <v>338060.44800000003</v>
      </c>
      <c r="AV294" s="100" t="str">
        <f t="shared" si="66"/>
        <v>Резерв</v>
      </c>
      <c r="AW294" s="99"/>
      <c r="AX294" s="342"/>
      <c r="AZ294" s="353">
        <f>(PriceList[[#This Row],[Цена за кв.м. в сайт]])+$AZ$1</f>
        <v>344560.44800000003</v>
      </c>
      <c r="BA294" s="353">
        <f>AZ294*PriceList[[#This Row],[Площадь, кв.м]]</f>
        <v>18344398.251520004</v>
      </c>
      <c r="BB294" s="346">
        <f>BA294-PriceList[[#This Row],[Стоимость, руб для сбронированием]]</f>
        <v>26620</v>
      </c>
      <c r="BC294" s="14"/>
      <c r="BD294" s="345">
        <f t="shared" si="67"/>
        <v>344600</v>
      </c>
      <c r="BE294" s="353">
        <f>BD294*PriceList[[#This Row],[Площадь, кв.м]]</f>
        <v>18346504</v>
      </c>
      <c r="BF294" s="14"/>
      <c r="BG294" s="345">
        <f>BE294-$BG$1*PriceList[[#This Row],[Площадь, кв.м]]</f>
        <v>18027064</v>
      </c>
      <c r="BH294" s="353">
        <f t="shared" si="68"/>
        <v>319440</v>
      </c>
      <c r="BI294" s="345">
        <f>BG294/PriceList[[#This Row],[Площадь, кв.м]]</f>
        <v>338600</v>
      </c>
      <c r="BJ294" s="355">
        <f t="shared" si="69"/>
        <v>1.772002362669817E-2</v>
      </c>
      <c r="BL294" s="345"/>
      <c r="BM294" s="353"/>
    </row>
    <row r="295" spans="1:65" ht="14.25" hidden="1" customHeight="1">
      <c r="A295" s="84">
        <v>69</v>
      </c>
      <c r="B295" s="84" t="s">
        <v>154</v>
      </c>
      <c r="C295" s="85">
        <v>69</v>
      </c>
      <c r="D295" s="85" t="s">
        <v>64</v>
      </c>
      <c r="E295" s="86">
        <v>3</v>
      </c>
      <c r="F295" s="84">
        <v>16</v>
      </c>
      <c r="G295" s="87">
        <v>30.6</v>
      </c>
      <c r="H295" s="88" t="s">
        <v>1</v>
      </c>
      <c r="I295" s="88" t="s">
        <v>1</v>
      </c>
      <c r="J295" s="89">
        <v>5.86</v>
      </c>
      <c r="K295" s="89">
        <f t="shared" si="56"/>
        <v>1.76</v>
      </c>
      <c r="L295" s="89">
        <f t="shared" si="57"/>
        <v>24.740000000000002</v>
      </c>
      <c r="M295" s="89">
        <f t="shared" si="58"/>
        <v>26.500000000000004</v>
      </c>
      <c r="N295" s="90" t="s">
        <v>65</v>
      </c>
      <c r="O295" s="90" t="s">
        <v>66</v>
      </c>
      <c r="P295" s="90" t="s">
        <v>67</v>
      </c>
      <c r="Q295" s="91" t="s">
        <v>68</v>
      </c>
      <c r="R295" s="92" t="s">
        <v>103</v>
      </c>
      <c r="S295" s="92" t="s">
        <v>1291</v>
      </c>
      <c r="T295" s="93" t="s">
        <v>73</v>
      </c>
      <c r="U295" s="84">
        <v>42</v>
      </c>
      <c r="V295" s="94">
        <f>IFERROR(VLOOKUP(H295,'Коэфф для прайса 1 оч'!$A$3:$C$6,3,0),"")</f>
        <v>327000</v>
      </c>
      <c r="W295" s="91">
        <f>IFERROR(VLOOKUP(E295,'Коэфф для прайса 1 оч'!$A$10:$C$23,3,0),"")</f>
        <v>-5.0000000000000001E-3</v>
      </c>
      <c r="X295" s="116">
        <f>IFERROR(VLOOKUP(N295,'Коэфф для прайса 1 оч'!$E$25:$F$30,2,0),"")</f>
        <v>0.04</v>
      </c>
      <c r="Y295" s="116">
        <f>IFERROR(VLOOKUP(O295,'Коэфф для прайса 1 оч'!$E$32:$F$34,2,0),"")</f>
        <v>0</v>
      </c>
      <c r="Z295" s="116">
        <f>IFERROR(VLOOKUP(P295,'Коэфф для прайса 1 оч'!$E$36:$F$38,2,0),"")</f>
        <v>0.03</v>
      </c>
      <c r="AA295" s="116">
        <f>IFERROR(VLOOKUP(Q295,'Коэфф для прайса 1 оч'!$E$40:$F$43,2,0),"")</f>
        <v>5.0000000000000001E-3</v>
      </c>
      <c r="AB295" s="117">
        <f>IFERROR(VLOOKUP(R295,'Коэфф для прайса 1 оч'!$E$45:$F$59,2,0),"")</f>
        <v>-0.02</v>
      </c>
      <c r="AC295" s="116">
        <f>IFERROR(VLOOKUP(T295,'Коэфф для прайса 1 оч'!$E$61:$F$67,2,0),"")</f>
        <v>0</v>
      </c>
      <c r="AD295" s="116">
        <f>IFERROR(VLOOKUP(U295,'Коэфф для прайса 1 оч'!$E$69:$F$82,2,0),"")</f>
        <v>-1.6E-2</v>
      </c>
      <c r="AE295" s="116">
        <f>IFERROR(VLOOKUP(PriceList[[#This Row],[Корпус]],'Коэфф для прайса 1 оч'!$I$10:$J$15,2,0),"")</f>
        <v>0</v>
      </c>
      <c r="AF295" s="95">
        <f t="shared" si="59"/>
        <v>338118</v>
      </c>
      <c r="AG295" s="96">
        <f t="shared" si="60"/>
        <v>10346410.800000001</v>
      </c>
      <c r="AH295" s="97">
        <v>0</v>
      </c>
      <c r="AI295" s="98">
        <f t="shared" si="61"/>
        <v>338118</v>
      </c>
      <c r="AJ295" s="99">
        <f t="shared" si="62"/>
        <v>10346410.800000001</v>
      </c>
      <c r="AK295" s="84" t="s">
        <v>71</v>
      </c>
      <c r="AL295" s="91">
        <v>0.1</v>
      </c>
      <c r="AM295" s="287">
        <f>PriceList[[#This Row],[ИТОГ Цена за кв.м, руб]]*(1+PriceList[[#This Row],[Максимальная скидка]])</f>
        <v>371929.80000000005</v>
      </c>
      <c r="AN295" s="287">
        <f>PriceList[[#This Row],[Цена за кв.м. в CRM]]*PriceList[[#This Row],[Площадь, кв.м]]</f>
        <v>11381051.880000003</v>
      </c>
      <c r="AO295" s="287">
        <v>6000</v>
      </c>
      <c r="AP295" s="335">
        <f>PriceList[[#This Row],[Цена за кв.м. в CRM]]+PriceList[[#This Row],[Бронь]]</f>
        <v>377929.80000000005</v>
      </c>
      <c r="AQ295" s="335">
        <f>PriceList[[#This Row],[Цена за кв.м. в сайт]]*PriceList[[#This Row],[Площадь, кв.м]]</f>
        <v>11564651.880000003</v>
      </c>
      <c r="AR295" s="84" t="str">
        <f t="shared" si="63"/>
        <v>С1-69</v>
      </c>
      <c r="AS295" s="88" t="str">
        <f t="shared" si="64"/>
        <v>Ст</v>
      </c>
      <c r="AT295" s="89">
        <f t="shared" si="65"/>
        <v>30.6</v>
      </c>
      <c r="AU295" s="99">
        <f>PriceList[[#This Row],[Цена за кв.м. в CRM]]</f>
        <v>371929.80000000005</v>
      </c>
      <c r="AV295" s="100" t="str">
        <f t="shared" si="66"/>
        <v>Резерв</v>
      </c>
      <c r="AW295" s="99"/>
      <c r="AX295" s="342"/>
      <c r="AZ295" s="353">
        <f>(PriceList[[#This Row],[Цена за кв.м. в сайт]])+$AZ$1</f>
        <v>378429.80000000005</v>
      </c>
      <c r="BA295" s="353">
        <f>AZ295*PriceList[[#This Row],[Площадь, кв.м]]</f>
        <v>11579951.880000003</v>
      </c>
      <c r="BB295" s="346">
        <f>BA295-PriceList[[#This Row],[Стоимость, руб для сбронированием]]</f>
        <v>15300</v>
      </c>
      <c r="BC295" s="14"/>
      <c r="BD295" s="345">
        <f t="shared" si="67"/>
        <v>378400</v>
      </c>
      <c r="BE295" s="353">
        <f>BD295*PriceList[[#This Row],[Площадь, кв.м]]</f>
        <v>11579040</v>
      </c>
      <c r="BF295" s="14"/>
      <c r="BG295" s="345">
        <f>BE295-$BG$1*PriceList[[#This Row],[Площадь, кв.м]]</f>
        <v>11395440</v>
      </c>
      <c r="BH295" s="353">
        <f t="shared" si="68"/>
        <v>183600</v>
      </c>
      <c r="BI295" s="345">
        <f>BG295/PriceList[[#This Row],[Площадь, кв.м]]</f>
        <v>372400</v>
      </c>
      <c r="BJ295" s="355">
        <f t="shared" si="69"/>
        <v>1.611170784103115E-2</v>
      </c>
      <c r="BL295" s="345"/>
      <c r="BM295" s="353"/>
    </row>
    <row r="296" spans="1:65" ht="14.25" hidden="1" customHeight="1">
      <c r="A296" s="84">
        <v>7</v>
      </c>
      <c r="B296" s="84" t="s">
        <v>81</v>
      </c>
      <c r="C296" s="85">
        <v>7</v>
      </c>
      <c r="D296" s="85" t="s">
        <v>64</v>
      </c>
      <c r="E296" s="86">
        <v>1</v>
      </c>
      <c r="F296" s="84">
        <v>7</v>
      </c>
      <c r="G296" s="87">
        <v>44.94</v>
      </c>
      <c r="H296" s="88" t="s">
        <v>1</v>
      </c>
      <c r="I296" s="88" t="s">
        <v>1</v>
      </c>
      <c r="J296" s="89">
        <v>9.2100000000000009</v>
      </c>
      <c r="K296" s="89">
        <f t="shared" si="56"/>
        <v>2.76</v>
      </c>
      <c r="L296" s="89">
        <f t="shared" si="57"/>
        <v>35.729999999999997</v>
      </c>
      <c r="M296" s="89">
        <f t="shared" si="58"/>
        <v>38.489999999999995</v>
      </c>
      <c r="N296" s="90" t="s">
        <v>82</v>
      </c>
      <c r="O296" s="90" t="s">
        <v>83</v>
      </c>
      <c r="P296" s="90" t="s">
        <v>67</v>
      </c>
      <c r="Q296" s="91" t="s">
        <v>68</v>
      </c>
      <c r="R296" s="92" t="s">
        <v>84</v>
      </c>
      <c r="S296" s="92" t="s">
        <v>1291</v>
      </c>
      <c r="T296" s="93" t="s">
        <v>73</v>
      </c>
      <c r="U296" s="84">
        <v>13</v>
      </c>
      <c r="V296" s="94">
        <f>IFERROR(VLOOKUP(H296,'Коэфф для прайса 1 оч'!$A$3:$C$6,3,0),"")</f>
        <v>327000</v>
      </c>
      <c r="W296" s="91">
        <f>IFERROR(VLOOKUP(E296,'Коэфф для прайса 1 оч'!$A$10:$C$23,3,0),"")</f>
        <v>-4.4999999999999998E-2</v>
      </c>
      <c r="X296" s="116">
        <f>IFERROR(VLOOKUP(N296,'Коэфф для прайса 1 оч'!$E$25:$F$30,2,0),"")</f>
        <v>-0.01</v>
      </c>
      <c r="Y296" s="116">
        <f>IFERROR(VLOOKUP(O296,'Коэфф для прайса 1 оч'!$E$32:$F$34,2,0),"")</f>
        <v>0.03</v>
      </c>
      <c r="Z296" s="116">
        <f>IFERROR(VLOOKUP(P296,'Коэфф для прайса 1 оч'!$E$36:$F$38,2,0),"")</f>
        <v>0.03</v>
      </c>
      <c r="AA296" s="116">
        <f>IFERROR(VLOOKUP(Q296,'Коэфф для прайса 1 оч'!$E$40:$F$43,2,0),"")</f>
        <v>5.0000000000000001E-3</v>
      </c>
      <c r="AB296" s="117">
        <f>IFERROR(VLOOKUP(R296,'Коэфф для прайса 1 оч'!$E$45:$F$59,2,0),"")</f>
        <v>-0.01</v>
      </c>
      <c r="AC296" s="116">
        <f>IFERROR(VLOOKUP(T296,'Коэфф для прайса 1 оч'!$E$61:$F$67,2,0),"")</f>
        <v>0</v>
      </c>
      <c r="AD296" s="116">
        <f>IFERROR(VLOOKUP(U296,'Коэфф для прайса 1 оч'!$E$69:$F$82,2,0),"")</f>
        <v>1.2999999999999999E-2</v>
      </c>
      <c r="AE296" s="116">
        <f>IFERROR(VLOOKUP(PriceList[[#This Row],[Корпус]],'Коэфф для прайса 1 оч'!$I$10:$J$15,2,0),"")</f>
        <v>0</v>
      </c>
      <c r="AF296" s="95">
        <f t="shared" si="59"/>
        <v>331251</v>
      </c>
      <c r="AG296" s="96">
        <f t="shared" si="60"/>
        <v>14886419.939999999</v>
      </c>
      <c r="AH296" s="97">
        <v>0</v>
      </c>
      <c r="AI296" s="98">
        <f t="shared" si="61"/>
        <v>331251</v>
      </c>
      <c r="AJ296" s="99">
        <f t="shared" si="62"/>
        <v>14886419.939999999</v>
      </c>
      <c r="AK296" s="84" t="s">
        <v>71</v>
      </c>
      <c r="AL296" s="91">
        <v>0.1</v>
      </c>
      <c r="AM296" s="287">
        <f>PriceList[[#This Row],[ИТОГ Цена за кв.м, руб]]*(1+PriceList[[#This Row],[Максимальная скидка]])</f>
        <v>364376.10000000003</v>
      </c>
      <c r="AN296" s="287">
        <f>PriceList[[#This Row],[Цена за кв.м. в CRM]]*PriceList[[#This Row],[Площадь, кв.м]]</f>
        <v>16375061.934</v>
      </c>
      <c r="AO296" s="287">
        <v>6000</v>
      </c>
      <c r="AP296" s="335">
        <f>PriceList[[#This Row],[Цена за кв.м. в CRM]]+PriceList[[#This Row],[Бронь]]</f>
        <v>370376.10000000003</v>
      </c>
      <c r="AQ296" s="335">
        <f>PriceList[[#This Row],[Цена за кв.м. в сайт]]*PriceList[[#This Row],[Площадь, кв.м]]</f>
        <v>16644701.934</v>
      </c>
      <c r="AR296" s="84" t="str">
        <f t="shared" si="63"/>
        <v>С1-7</v>
      </c>
      <c r="AS296" s="88" t="str">
        <f t="shared" si="64"/>
        <v>Ст</v>
      </c>
      <c r="AT296" s="89">
        <f t="shared" si="65"/>
        <v>44.94</v>
      </c>
      <c r="AU296" s="99">
        <f>PriceList[[#This Row],[Цена за кв.м. в CRM]]</f>
        <v>364376.10000000003</v>
      </c>
      <c r="AV296" s="100" t="str">
        <f t="shared" si="66"/>
        <v>Резерв</v>
      </c>
      <c r="AW296" s="99"/>
      <c r="AX296" s="342"/>
      <c r="AZ296" s="353">
        <f>(PriceList[[#This Row],[Цена за кв.м. в сайт]])+$AZ$1</f>
        <v>370876.10000000003</v>
      </c>
      <c r="BA296" s="353">
        <f>AZ296*PriceList[[#This Row],[Площадь, кв.м]]</f>
        <v>16667171.934</v>
      </c>
      <c r="BB296" s="346">
        <f>BA296-PriceList[[#This Row],[Стоимость, руб для сбронированием]]</f>
        <v>22470</v>
      </c>
      <c r="BC296" s="14"/>
      <c r="BD296" s="345">
        <f t="shared" si="67"/>
        <v>370900</v>
      </c>
      <c r="BE296" s="353">
        <f>BD296*PriceList[[#This Row],[Площадь, кв.м]]</f>
        <v>16668246</v>
      </c>
      <c r="BF296" s="14"/>
      <c r="BG296" s="345">
        <f>BE296-$BG$1*PriceList[[#This Row],[Площадь, кв.м]]</f>
        <v>16398606</v>
      </c>
      <c r="BH296" s="353">
        <f t="shared" si="68"/>
        <v>269640</v>
      </c>
      <c r="BI296" s="345">
        <f>BG296/PriceList[[#This Row],[Площадь, кв.м]]</f>
        <v>364900</v>
      </c>
      <c r="BJ296" s="355">
        <f t="shared" si="69"/>
        <v>1.6442861057824061E-2</v>
      </c>
      <c r="BL296" s="345"/>
      <c r="BM296" s="353"/>
    </row>
    <row r="297" spans="1:65" ht="14.25" hidden="1" customHeight="1">
      <c r="A297" s="84">
        <v>70</v>
      </c>
      <c r="B297" s="84" t="s">
        <v>155</v>
      </c>
      <c r="C297" s="85">
        <v>70</v>
      </c>
      <c r="D297" s="85" t="s">
        <v>64</v>
      </c>
      <c r="E297" s="86">
        <v>3</v>
      </c>
      <c r="F297" s="84">
        <v>17</v>
      </c>
      <c r="G297" s="87">
        <v>30.14</v>
      </c>
      <c r="H297" s="88" t="s">
        <v>1</v>
      </c>
      <c r="I297" s="88" t="s">
        <v>1</v>
      </c>
      <c r="J297" s="89">
        <v>5.4</v>
      </c>
      <c r="K297" s="89">
        <f t="shared" si="56"/>
        <v>1.62</v>
      </c>
      <c r="L297" s="89">
        <f t="shared" si="57"/>
        <v>24.740000000000002</v>
      </c>
      <c r="M297" s="89">
        <f t="shared" si="58"/>
        <v>26.360000000000003</v>
      </c>
      <c r="N297" s="90" t="s">
        <v>65</v>
      </c>
      <c r="O297" s="90" t="s">
        <v>66</v>
      </c>
      <c r="P297" s="90" t="s">
        <v>67</v>
      </c>
      <c r="Q297" s="91" t="s">
        <v>68</v>
      </c>
      <c r="R297" s="92" t="s">
        <v>103</v>
      </c>
      <c r="S297" s="92" t="s">
        <v>1291</v>
      </c>
      <c r="T297" s="93" t="s">
        <v>73</v>
      </c>
      <c r="U297" s="84">
        <v>42</v>
      </c>
      <c r="V297" s="94">
        <f>IFERROR(VLOOKUP(H297,'Коэфф для прайса 1 оч'!$A$3:$C$6,3,0),"")</f>
        <v>327000</v>
      </c>
      <c r="W297" s="91">
        <f>IFERROR(VLOOKUP(E297,'Коэфф для прайса 1 оч'!$A$10:$C$23,3,0),"")</f>
        <v>-5.0000000000000001E-3</v>
      </c>
      <c r="X297" s="116">
        <f>IFERROR(VLOOKUP(N297,'Коэфф для прайса 1 оч'!$E$25:$F$30,2,0),"")</f>
        <v>0.04</v>
      </c>
      <c r="Y297" s="116">
        <f>IFERROR(VLOOKUP(O297,'Коэфф для прайса 1 оч'!$E$32:$F$34,2,0),"")</f>
        <v>0</v>
      </c>
      <c r="Z297" s="116">
        <f>IFERROR(VLOOKUP(P297,'Коэфф для прайса 1 оч'!$E$36:$F$38,2,0),"")</f>
        <v>0.03</v>
      </c>
      <c r="AA297" s="116">
        <f>IFERROR(VLOOKUP(Q297,'Коэфф для прайса 1 оч'!$E$40:$F$43,2,0),"")</f>
        <v>5.0000000000000001E-3</v>
      </c>
      <c r="AB297" s="117">
        <f>IFERROR(VLOOKUP(R297,'Коэфф для прайса 1 оч'!$E$45:$F$59,2,0),"")</f>
        <v>-0.02</v>
      </c>
      <c r="AC297" s="116">
        <f>IFERROR(VLOOKUP(T297,'Коэфф для прайса 1 оч'!$E$61:$F$67,2,0),"")</f>
        <v>0</v>
      </c>
      <c r="AD297" s="116">
        <f>IFERROR(VLOOKUP(U297,'Коэфф для прайса 1 оч'!$E$69:$F$82,2,0),"")</f>
        <v>-1.6E-2</v>
      </c>
      <c r="AE297" s="116">
        <f>IFERROR(VLOOKUP(PriceList[[#This Row],[Корпус]],'Коэфф для прайса 1 оч'!$I$10:$J$15,2,0),"")</f>
        <v>0</v>
      </c>
      <c r="AF297" s="95">
        <f t="shared" si="59"/>
        <v>338118</v>
      </c>
      <c r="AG297" s="96">
        <f t="shared" si="60"/>
        <v>10190876.52</v>
      </c>
      <c r="AH297" s="97">
        <v>0</v>
      </c>
      <c r="AI297" s="98">
        <f t="shared" si="61"/>
        <v>338118</v>
      </c>
      <c r="AJ297" s="99">
        <f t="shared" si="62"/>
        <v>10190876.52</v>
      </c>
      <c r="AK297" s="84" t="s">
        <v>71</v>
      </c>
      <c r="AL297" s="91">
        <v>0.1</v>
      </c>
      <c r="AM297" s="287">
        <f>PriceList[[#This Row],[ИТОГ Цена за кв.м, руб]]*(1+PriceList[[#This Row],[Максимальная скидка]])</f>
        <v>371929.80000000005</v>
      </c>
      <c r="AN297" s="287">
        <f>PriceList[[#This Row],[Цена за кв.м. в CRM]]*PriceList[[#This Row],[Площадь, кв.м]]</f>
        <v>11209964.172000002</v>
      </c>
      <c r="AO297" s="287">
        <v>6000</v>
      </c>
      <c r="AP297" s="335">
        <f>PriceList[[#This Row],[Цена за кв.м. в CRM]]+PriceList[[#This Row],[Бронь]]</f>
        <v>377929.80000000005</v>
      </c>
      <c r="AQ297" s="335">
        <f>PriceList[[#This Row],[Цена за кв.м. в сайт]]*PriceList[[#This Row],[Площадь, кв.м]]</f>
        <v>11390804.172000002</v>
      </c>
      <c r="AR297" s="84" t="str">
        <f t="shared" si="63"/>
        <v>С1-70</v>
      </c>
      <c r="AS297" s="88" t="str">
        <f t="shared" si="64"/>
        <v>Ст</v>
      </c>
      <c r="AT297" s="89">
        <f t="shared" si="65"/>
        <v>30.14</v>
      </c>
      <c r="AU297" s="99">
        <f>PriceList[[#This Row],[Цена за кв.м. в CRM]]</f>
        <v>371929.80000000005</v>
      </c>
      <c r="AV297" s="100" t="str">
        <f t="shared" si="66"/>
        <v>Резерв</v>
      </c>
      <c r="AW297" s="99"/>
      <c r="AX297" s="342"/>
      <c r="AZ297" s="353">
        <f>(PriceList[[#This Row],[Цена за кв.м. в сайт]])+$AZ$1</f>
        <v>378429.80000000005</v>
      </c>
      <c r="BA297" s="353">
        <f>AZ297*PriceList[[#This Row],[Площадь, кв.м]]</f>
        <v>11405874.172000002</v>
      </c>
      <c r="BB297" s="346">
        <f>BA297-PriceList[[#This Row],[Стоимость, руб для сбронированием]]</f>
        <v>15070</v>
      </c>
      <c r="BC297" s="14"/>
      <c r="BD297" s="345">
        <f t="shared" si="67"/>
        <v>378400</v>
      </c>
      <c r="BE297" s="353">
        <f>BD297*PriceList[[#This Row],[Площадь, кв.м]]</f>
        <v>11404976</v>
      </c>
      <c r="BF297" s="14"/>
      <c r="BG297" s="345">
        <f>BE297-$BG$1*PriceList[[#This Row],[Площадь, кв.м]]</f>
        <v>11224136</v>
      </c>
      <c r="BH297" s="353">
        <f t="shared" si="68"/>
        <v>180840</v>
      </c>
      <c r="BI297" s="345">
        <f>BG297/PriceList[[#This Row],[Площадь, кв.м]]</f>
        <v>372400</v>
      </c>
      <c r="BJ297" s="355">
        <f t="shared" si="69"/>
        <v>1.611170784103115E-2</v>
      </c>
      <c r="BL297" s="345"/>
      <c r="BM297" s="353"/>
    </row>
    <row r="298" spans="1:65" ht="14.25" hidden="1" customHeight="1">
      <c r="A298" s="84">
        <v>71</v>
      </c>
      <c r="B298" s="84" t="s">
        <v>156</v>
      </c>
      <c r="C298" s="85">
        <v>71</v>
      </c>
      <c r="D298" s="85" t="s">
        <v>64</v>
      </c>
      <c r="E298" s="86">
        <v>3</v>
      </c>
      <c r="F298" s="84">
        <v>18</v>
      </c>
      <c r="G298" s="87">
        <v>43</v>
      </c>
      <c r="H298" s="88" t="s">
        <v>1</v>
      </c>
      <c r="I298" s="88" t="s">
        <v>1</v>
      </c>
      <c r="J298" s="89">
        <v>6.77</v>
      </c>
      <c r="K298" s="89">
        <f t="shared" si="56"/>
        <v>2.0299999999999998</v>
      </c>
      <c r="L298" s="89">
        <f t="shared" si="57"/>
        <v>36.230000000000004</v>
      </c>
      <c r="M298" s="89">
        <f t="shared" si="58"/>
        <v>38.260000000000005</v>
      </c>
      <c r="N298" s="90" t="s">
        <v>82</v>
      </c>
      <c r="O298" s="90" t="s">
        <v>66</v>
      </c>
      <c r="P298" s="90" t="s">
        <v>67</v>
      </c>
      <c r="Q298" s="91" t="s">
        <v>68</v>
      </c>
      <c r="R298" s="92" t="s">
        <v>103</v>
      </c>
      <c r="S298" s="92" t="s">
        <v>1291</v>
      </c>
      <c r="T298" s="93" t="s">
        <v>73</v>
      </c>
      <c r="U298" s="84">
        <v>42</v>
      </c>
      <c r="V298" s="94">
        <f>IFERROR(VLOOKUP(H298,'Коэфф для прайса 1 оч'!$A$3:$C$6,3,0),"")</f>
        <v>327000</v>
      </c>
      <c r="W298" s="91">
        <f>IFERROR(VLOOKUP(E298,'Коэфф для прайса 1 оч'!$A$10:$C$23,3,0),"")</f>
        <v>-5.0000000000000001E-3</v>
      </c>
      <c r="X298" s="116">
        <f>IFERROR(VLOOKUP(N298,'Коэфф для прайса 1 оч'!$E$25:$F$30,2,0),"")</f>
        <v>-0.01</v>
      </c>
      <c r="Y298" s="116">
        <f>IFERROR(VLOOKUP(O298,'Коэфф для прайса 1 оч'!$E$32:$F$34,2,0),"")</f>
        <v>0</v>
      </c>
      <c r="Z298" s="116">
        <f>IFERROR(VLOOKUP(P298,'Коэфф для прайса 1 оч'!$E$36:$F$38,2,0),"")</f>
        <v>0.03</v>
      </c>
      <c r="AA298" s="116">
        <f>IFERROR(VLOOKUP(Q298,'Коэфф для прайса 1 оч'!$E$40:$F$43,2,0),"")</f>
        <v>5.0000000000000001E-3</v>
      </c>
      <c r="AB298" s="117">
        <f>IFERROR(VLOOKUP(R298,'Коэфф для прайса 1 оч'!$E$45:$F$59,2,0),"")</f>
        <v>-0.02</v>
      </c>
      <c r="AC298" s="116">
        <f>IFERROR(VLOOKUP(T298,'Коэфф для прайса 1 оч'!$E$61:$F$67,2,0),"")</f>
        <v>0</v>
      </c>
      <c r="AD298" s="116">
        <f>IFERROR(VLOOKUP(U298,'Коэфф для прайса 1 оч'!$E$69:$F$82,2,0),"")</f>
        <v>-1.6E-2</v>
      </c>
      <c r="AE298" s="116">
        <f>IFERROR(VLOOKUP(PriceList[[#This Row],[Корпус]],'Коэфф для прайса 1 оч'!$I$10:$J$15,2,0),"")</f>
        <v>0</v>
      </c>
      <c r="AF298" s="95">
        <f t="shared" si="59"/>
        <v>321768</v>
      </c>
      <c r="AG298" s="96">
        <f t="shared" si="60"/>
        <v>13836024</v>
      </c>
      <c r="AH298" s="97">
        <v>0</v>
      </c>
      <c r="AI298" s="98">
        <f t="shared" si="61"/>
        <v>321768</v>
      </c>
      <c r="AJ298" s="99">
        <f t="shared" si="62"/>
        <v>13836024</v>
      </c>
      <c r="AK298" s="84" t="s">
        <v>71</v>
      </c>
      <c r="AL298" s="91">
        <v>0.1</v>
      </c>
      <c r="AM298" s="287">
        <f>PriceList[[#This Row],[ИТОГ Цена за кв.м, руб]]*(1+PriceList[[#This Row],[Максимальная скидка]])</f>
        <v>353944.80000000005</v>
      </c>
      <c r="AN298" s="287">
        <f>PriceList[[#This Row],[Цена за кв.м. в CRM]]*PriceList[[#This Row],[Площадь, кв.м]]</f>
        <v>15219626.400000002</v>
      </c>
      <c r="AO298" s="287">
        <v>6000</v>
      </c>
      <c r="AP298" s="335">
        <f>PriceList[[#This Row],[Цена за кв.м. в CRM]]+PriceList[[#This Row],[Бронь]]</f>
        <v>359944.80000000005</v>
      </c>
      <c r="AQ298" s="335">
        <f>PriceList[[#This Row],[Цена за кв.м. в сайт]]*PriceList[[#This Row],[Площадь, кв.м]]</f>
        <v>15477626.400000002</v>
      </c>
      <c r="AR298" s="84" t="str">
        <f t="shared" si="63"/>
        <v>С1-71</v>
      </c>
      <c r="AS298" s="88" t="str">
        <f t="shared" si="64"/>
        <v>Ст</v>
      </c>
      <c r="AT298" s="89">
        <f t="shared" si="65"/>
        <v>43</v>
      </c>
      <c r="AU298" s="99">
        <f>PriceList[[#This Row],[Цена за кв.м. в CRM]]</f>
        <v>353944.80000000005</v>
      </c>
      <c r="AV298" s="100" t="str">
        <f t="shared" si="66"/>
        <v>Резерв</v>
      </c>
      <c r="AW298" s="99"/>
      <c r="AX298" s="342"/>
      <c r="AZ298" s="353">
        <f>(PriceList[[#This Row],[Цена за кв.м. в сайт]])+$AZ$1</f>
        <v>360444.80000000005</v>
      </c>
      <c r="BA298" s="353">
        <f>AZ298*PriceList[[#This Row],[Площадь, кв.м]]</f>
        <v>15499126.400000002</v>
      </c>
      <c r="BB298" s="346">
        <f>BA298-PriceList[[#This Row],[Стоимость, руб для сбронированием]]</f>
        <v>21500</v>
      </c>
      <c r="BC298" s="14"/>
      <c r="BD298" s="345">
        <f t="shared" si="67"/>
        <v>360400</v>
      </c>
      <c r="BE298" s="353">
        <f>BD298*PriceList[[#This Row],[Площадь, кв.м]]</f>
        <v>15497200</v>
      </c>
      <c r="BF298" s="14"/>
      <c r="BG298" s="345">
        <f>BE298-$BG$1*PriceList[[#This Row],[Площадь, кв.м]]</f>
        <v>15239200</v>
      </c>
      <c r="BH298" s="353">
        <f t="shared" si="68"/>
        <v>258000</v>
      </c>
      <c r="BI298" s="345">
        <f>BG298/PriceList[[#This Row],[Площадь, кв.м]]</f>
        <v>354400</v>
      </c>
      <c r="BJ298" s="355">
        <f t="shared" si="69"/>
        <v>1.6930022573363433E-2</v>
      </c>
      <c r="BL298" s="345"/>
      <c r="BM298" s="353"/>
    </row>
    <row r="299" spans="1:65" ht="14.25" hidden="1" customHeight="1">
      <c r="A299" s="84">
        <v>72</v>
      </c>
      <c r="B299" s="84" t="s">
        <v>157</v>
      </c>
      <c r="C299" s="85">
        <v>72</v>
      </c>
      <c r="D299" s="85" t="s">
        <v>64</v>
      </c>
      <c r="E299" s="86">
        <v>3</v>
      </c>
      <c r="F299" s="84">
        <v>19</v>
      </c>
      <c r="G299" s="87">
        <v>48.9</v>
      </c>
      <c r="H299" s="88" t="s">
        <v>2</v>
      </c>
      <c r="I299" s="88" t="s">
        <v>19</v>
      </c>
      <c r="J299" s="89">
        <v>10.33</v>
      </c>
      <c r="K299" s="89">
        <f t="shared" si="56"/>
        <v>3.1</v>
      </c>
      <c r="L299" s="89">
        <f t="shared" si="57"/>
        <v>38.57</v>
      </c>
      <c r="M299" s="89">
        <f t="shared" si="58"/>
        <v>41.67</v>
      </c>
      <c r="N299" s="90" t="s">
        <v>65</v>
      </c>
      <c r="O299" s="90" t="s">
        <v>66</v>
      </c>
      <c r="P299" s="90" t="s">
        <v>115</v>
      </c>
      <c r="Q299" s="91" t="s">
        <v>68</v>
      </c>
      <c r="R299" s="92" t="s">
        <v>116</v>
      </c>
      <c r="S299" s="92" t="s">
        <v>116</v>
      </c>
      <c r="T299" s="93" t="s">
        <v>73</v>
      </c>
      <c r="U299" s="84">
        <v>42</v>
      </c>
      <c r="V299" s="94">
        <f>IFERROR(VLOOKUP(H299,'Коэфф для прайса 1 оч'!$A$3:$C$6,3,0),"")</f>
        <v>313920</v>
      </c>
      <c r="W299" s="91">
        <f>IFERROR(VLOOKUP(E299,'Коэфф для прайса 1 оч'!$A$10:$C$23,3,0),"")</f>
        <v>-5.0000000000000001E-3</v>
      </c>
      <c r="X299" s="116">
        <f>IFERROR(VLOOKUP(N299,'Коэфф для прайса 1 оч'!$E$25:$F$30,2,0),"")</f>
        <v>0.04</v>
      </c>
      <c r="Y299" s="116">
        <f>IFERROR(VLOOKUP(O299,'Коэфф для прайса 1 оч'!$E$32:$F$34,2,0),"")</f>
        <v>0</v>
      </c>
      <c r="Z299" s="116">
        <f>IFERROR(VLOOKUP(P299,'Коэфф для прайса 1 оч'!$E$36:$F$38,2,0),"")</f>
        <v>0</v>
      </c>
      <c r="AA299" s="116">
        <f>IFERROR(VLOOKUP(Q299,'Коэфф для прайса 1 оч'!$E$40:$F$43,2,0),"")</f>
        <v>5.0000000000000001E-3</v>
      </c>
      <c r="AB299" s="117">
        <f>IFERROR(VLOOKUP(R299,'Коэфф для прайса 1 оч'!$E$45:$F$59,2,0),"")</f>
        <v>7.0000000000000007E-2</v>
      </c>
      <c r="AC299" s="116">
        <f>IFERROR(VLOOKUP(T299,'Коэфф для прайса 1 оч'!$E$61:$F$67,2,0),"")</f>
        <v>0</v>
      </c>
      <c r="AD299" s="116">
        <f>IFERROR(VLOOKUP(U299,'Коэфф для прайса 1 оч'!$E$69:$F$82,2,0),"")</f>
        <v>-1.6E-2</v>
      </c>
      <c r="AE299" s="116">
        <f>IFERROR(VLOOKUP(PriceList[[#This Row],[Корпус]],'Коэфф для прайса 1 оч'!$I$10:$J$15,2,0),"")</f>
        <v>0</v>
      </c>
      <c r="AF299" s="95">
        <f t="shared" si="59"/>
        <v>343428.48</v>
      </c>
      <c r="AG299" s="96">
        <f t="shared" si="60"/>
        <v>16793652.671999998</v>
      </c>
      <c r="AH299" s="97">
        <v>0</v>
      </c>
      <c r="AI299" s="98">
        <f t="shared" si="61"/>
        <v>343428.48</v>
      </c>
      <c r="AJ299" s="99">
        <f t="shared" si="62"/>
        <v>16793652.671999998</v>
      </c>
      <c r="AK299" s="84" t="s">
        <v>71</v>
      </c>
      <c r="AL299" s="91">
        <v>0.1</v>
      </c>
      <c r="AM299" s="287">
        <f>PriceList[[#This Row],[ИТОГ Цена за кв.м, руб]]*(1+PriceList[[#This Row],[Максимальная скидка]])</f>
        <v>377771.32800000004</v>
      </c>
      <c r="AN299" s="287">
        <f>PriceList[[#This Row],[Цена за кв.м. в CRM]]*PriceList[[#This Row],[Площадь, кв.м]]</f>
        <v>18473017.939200003</v>
      </c>
      <c r="AO299" s="287">
        <v>6000</v>
      </c>
      <c r="AP299" s="335">
        <f>PriceList[[#This Row],[Цена за кв.м. в CRM]]+PriceList[[#This Row],[Бронь]]</f>
        <v>383771.32800000004</v>
      </c>
      <c r="AQ299" s="335">
        <f>PriceList[[#This Row],[Цена за кв.м. в сайт]]*PriceList[[#This Row],[Площадь, кв.м]]</f>
        <v>18766417.939200003</v>
      </c>
      <c r="AR299" s="84" t="str">
        <f t="shared" si="63"/>
        <v>С1-72</v>
      </c>
      <c r="AS299" s="88" t="str">
        <f t="shared" si="64"/>
        <v>1К</v>
      </c>
      <c r="AT299" s="89">
        <f t="shared" si="65"/>
        <v>48.9</v>
      </c>
      <c r="AU299" s="99">
        <f>PriceList[[#This Row],[Цена за кв.м. в CRM]]</f>
        <v>377771.32800000004</v>
      </c>
      <c r="AV299" s="100" t="str">
        <f t="shared" si="66"/>
        <v>Резерв</v>
      </c>
      <c r="AW299" s="99"/>
      <c r="AX299" s="342"/>
      <c r="AZ299" s="353">
        <f>(PriceList[[#This Row],[Цена за кв.м. в сайт]])+$AZ$1</f>
        <v>384271.32800000004</v>
      </c>
      <c r="BA299" s="353">
        <f>AZ299*PriceList[[#This Row],[Площадь, кв.м]]</f>
        <v>18790867.939200003</v>
      </c>
      <c r="BB299" s="346">
        <f>BA299-PriceList[[#This Row],[Стоимость, руб для сбронированием]]</f>
        <v>24450</v>
      </c>
      <c r="BC299" s="14"/>
      <c r="BD299" s="345">
        <f t="shared" si="67"/>
        <v>384300</v>
      </c>
      <c r="BE299" s="353">
        <f>BD299*PriceList[[#This Row],[Площадь, кв.м]]</f>
        <v>18792270</v>
      </c>
      <c r="BF299" s="14"/>
      <c r="BG299" s="345">
        <f>BE299-$BG$1*PriceList[[#This Row],[Площадь, кв.м]]</f>
        <v>18498870</v>
      </c>
      <c r="BH299" s="353">
        <f t="shared" si="68"/>
        <v>293400</v>
      </c>
      <c r="BI299" s="345">
        <f>BG299/PriceList[[#This Row],[Площадь, кв.м]]</f>
        <v>378300</v>
      </c>
      <c r="BJ299" s="355">
        <f t="shared" si="69"/>
        <v>1.5860428231562251E-2</v>
      </c>
      <c r="BL299" s="345"/>
      <c r="BM299" s="353"/>
    </row>
    <row r="300" spans="1:65" ht="14.25" hidden="1" customHeight="1">
      <c r="A300" s="84">
        <v>73</v>
      </c>
      <c r="B300" s="84" t="s">
        <v>158</v>
      </c>
      <c r="C300" s="85">
        <v>73</v>
      </c>
      <c r="D300" s="85" t="s">
        <v>64</v>
      </c>
      <c r="E300" s="86">
        <v>3</v>
      </c>
      <c r="F300" s="84">
        <v>20</v>
      </c>
      <c r="G300" s="87">
        <v>29.51</v>
      </c>
      <c r="H300" s="88" t="s">
        <v>1</v>
      </c>
      <c r="I300" s="88" t="s">
        <v>1</v>
      </c>
      <c r="J300" s="89">
        <v>4.5199999999999996</v>
      </c>
      <c r="K300" s="89">
        <f t="shared" si="56"/>
        <v>1.36</v>
      </c>
      <c r="L300" s="89">
        <f t="shared" si="57"/>
        <v>24.990000000000002</v>
      </c>
      <c r="M300" s="89">
        <f t="shared" si="58"/>
        <v>26.35</v>
      </c>
      <c r="N300" s="90" t="s">
        <v>65</v>
      </c>
      <c r="O300" s="90" t="s">
        <v>66</v>
      </c>
      <c r="P300" s="90" t="s">
        <v>67</v>
      </c>
      <c r="Q300" s="91" t="s">
        <v>68</v>
      </c>
      <c r="R300" s="92" t="s">
        <v>116</v>
      </c>
      <c r="S300" s="92" t="s">
        <v>116</v>
      </c>
      <c r="T300" s="93" t="s">
        <v>159</v>
      </c>
      <c r="U300" s="84">
        <v>42</v>
      </c>
      <c r="V300" s="94">
        <f>IFERROR(VLOOKUP(H300,'Коэфф для прайса 1 оч'!$A$3:$C$6,3,0),"")</f>
        <v>327000</v>
      </c>
      <c r="W300" s="91">
        <f>IFERROR(VLOOKUP(E300,'Коэфф для прайса 1 оч'!$A$10:$C$23,3,0),"")</f>
        <v>-5.0000000000000001E-3</v>
      </c>
      <c r="X300" s="116">
        <f>IFERROR(VLOOKUP(N300,'Коэфф для прайса 1 оч'!$E$25:$F$30,2,0),"")</f>
        <v>0.04</v>
      </c>
      <c r="Y300" s="116">
        <f>IFERROR(VLOOKUP(O300,'Коэфф для прайса 1 оч'!$E$32:$F$34,2,0),"")</f>
        <v>0</v>
      </c>
      <c r="Z300" s="116">
        <f>IFERROR(VLOOKUP(P300,'Коэфф для прайса 1 оч'!$E$36:$F$38,2,0),"")</f>
        <v>0.03</v>
      </c>
      <c r="AA300" s="116">
        <f>IFERROR(VLOOKUP(Q300,'Коэфф для прайса 1 оч'!$E$40:$F$43,2,0),"")</f>
        <v>5.0000000000000001E-3</v>
      </c>
      <c r="AB300" s="117">
        <f>IFERROR(VLOOKUP(R300,'Коэфф для прайса 1 оч'!$E$45:$F$59,2,0),"")</f>
        <v>7.0000000000000007E-2</v>
      </c>
      <c r="AC300" s="116">
        <f>IFERROR(VLOOKUP(T300,'Коэфф для прайса 1 оч'!$E$61:$F$67,2,0),"")</f>
        <v>-0.01</v>
      </c>
      <c r="AD300" s="116">
        <f>IFERROR(VLOOKUP(U300,'Коэфф для прайса 1 оч'!$E$69:$F$82,2,0),"")</f>
        <v>-1.6E-2</v>
      </c>
      <c r="AE300" s="116">
        <f>IFERROR(VLOOKUP(PriceList[[#This Row],[Корпус]],'Коэфф для прайса 1 оч'!$I$10:$J$15,2,0),"")</f>
        <v>0</v>
      </c>
      <c r="AF300" s="95">
        <f t="shared" si="59"/>
        <v>364278</v>
      </c>
      <c r="AG300" s="96">
        <f t="shared" si="60"/>
        <v>10749843.780000001</v>
      </c>
      <c r="AH300" s="97">
        <v>0</v>
      </c>
      <c r="AI300" s="98">
        <f t="shared" si="61"/>
        <v>364278</v>
      </c>
      <c r="AJ300" s="99">
        <f t="shared" si="62"/>
        <v>10749843.780000001</v>
      </c>
      <c r="AK300" s="84" t="s">
        <v>71</v>
      </c>
      <c r="AL300" s="91">
        <v>0.1</v>
      </c>
      <c r="AM300" s="287">
        <f>PriceList[[#This Row],[ИТОГ Цена за кв.м, руб]]*(1+PriceList[[#This Row],[Максимальная скидка]])</f>
        <v>400705.80000000005</v>
      </c>
      <c r="AN300" s="287">
        <f>PriceList[[#This Row],[Цена за кв.м. в CRM]]*PriceList[[#This Row],[Площадь, кв.м]]</f>
        <v>11824828.158000002</v>
      </c>
      <c r="AO300" s="287">
        <v>6000</v>
      </c>
      <c r="AP300" s="335">
        <f>PriceList[[#This Row],[Цена за кв.м. в CRM]]+PriceList[[#This Row],[Бронь]]</f>
        <v>406705.80000000005</v>
      </c>
      <c r="AQ300" s="335">
        <f>PriceList[[#This Row],[Цена за кв.м. в сайт]]*PriceList[[#This Row],[Площадь, кв.м]]</f>
        <v>12001888.158000002</v>
      </c>
      <c r="AR300" s="84" t="str">
        <f t="shared" si="63"/>
        <v>С1-73</v>
      </c>
      <c r="AS300" s="88" t="str">
        <f t="shared" si="64"/>
        <v>Ст</v>
      </c>
      <c r="AT300" s="89">
        <f t="shared" si="65"/>
        <v>29.51</v>
      </c>
      <c r="AU300" s="99">
        <f>PriceList[[#This Row],[Цена за кв.м. в CRM]]</f>
        <v>400705.80000000005</v>
      </c>
      <c r="AV300" s="100" t="str">
        <f t="shared" si="66"/>
        <v>Резерв</v>
      </c>
      <c r="AW300" s="99"/>
      <c r="AX300" s="342"/>
      <c r="AZ300" s="353">
        <f>(PriceList[[#This Row],[Цена за кв.м. в сайт]])+$AZ$1</f>
        <v>407205.80000000005</v>
      </c>
      <c r="BA300" s="353">
        <f>AZ300*PriceList[[#This Row],[Площадь, кв.м]]</f>
        <v>12016643.158000002</v>
      </c>
      <c r="BB300" s="346">
        <f>BA300-PriceList[[#This Row],[Стоимость, руб для сбронированием]]</f>
        <v>14755</v>
      </c>
      <c r="BC300" s="14"/>
      <c r="BD300" s="345">
        <f t="shared" si="67"/>
        <v>407200</v>
      </c>
      <c r="BE300" s="353">
        <f>BD300*PriceList[[#This Row],[Площадь, кв.м]]</f>
        <v>12016472</v>
      </c>
      <c r="BF300" s="14"/>
      <c r="BG300" s="345">
        <f>BE300-$BG$1*PriceList[[#This Row],[Площадь, кв.м]]</f>
        <v>11839412</v>
      </c>
      <c r="BH300" s="353">
        <f t="shared" si="68"/>
        <v>177060</v>
      </c>
      <c r="BI300" s="345">
        <f>BG300/PriceList[[#This Row],[Площадь, кв.м]]</f>
        <v>401200</v>
      </c>
      <c r="BJ300" s="355">
        <f t="shared" si="69"/>
        <v>1.4955134596211365E-2</v>
      </c>
      <c r="BL300" s="345"/>
      <c r="BM300" s="353"/>
    </row>
    <row r="301" spans="1:65" ht="14.25" hidden="1" customHeight="1">
      <c r="A301" s="84">
        <v>74</v>
      </c>
      <c r="B301" s="84" t="s">
        <v>160</v>
      </c>
      <c r="C301" s="85">
        <v>74</v>
      </c>
      <c r="D301" s="85" t="s">
        <v>64</v>
      </c>
      <c r="E301" s="86">
        <v>3</v>
      </c>
      <c r="F301" s="84">
        <v>21</v>
      </c>
      <c r="G301" s="87">
        <v>30.16</v>
      </c>
      <c r="H301" s="88" t="s">
        <v>1</v>
      </c>
      <c r="I301" s="88" t="s">
        <v>1</v>
      </c>
      <c r="J301" s="89">
        <v>5.18</v>
      </c>
      <c r="K301" s="89">
        <f t="shared" si="56"/>
        <v>1.55</v>
      </c>
      <c r="L301" s="89">
        <f t="shared" si="57"/>
        <v>24.98</v>
      </c>
      <c r="M301" s="89">
        <f t="shared" si="58"/>
        <v>26.53</v>
      </c>
      <c r="N301" s="90" t="s">
        <v>65</v>
      </c>
      <c r="O301" s="90" t="s">
        <v>66</v>
      </c>
      <c r="P301" s="90" t="s">
        <v>67</v>
      </c>
      <c r="Q301" s="91" t="s">
        <v>68</v>
      </c>
      <c r="R301" s="92" t="s">
        <v>116</v>
      </c>
      <c r="S301" s="92" t="s">
        <v>116</v>
      </c>
      <c r="T301" s="93" t="s">
        <v>159</v>
      </c>
      <c r="U301" s="84">
        <v>42</v>
      </c>
      <c r="V301" s="94">
        <f>IFERROR(VLOOKUP(H301,'Коэфф для прайса 1 оч'!$A$3:$C$6,3,0),"")</f>
        <v>327000</v>
      </c>
      <c r="W301" s="91">
        <f>IFERROR(VLOOKUP(E301,'Коэфф для прайса 1 оч'!$A$10:$C$23,3,0),"")</f>
        <v>-5.0000000000000001E-3</v>
      </c>
      <c r="X301" s="116">
        <f>IFERROR(VLOOKUP(N301,'Коэфф для прайса 1 оч'!$E$25:$F$30,2,0),"")</f>
        <v>0.04</v>
      </c>
      <c r="Y301" s="116">
        <f>IFERROR(VLOOKUP(O301,'Коэфф для прайса 1 оч'!$E$32:$F$34,2,0),"")</f>
        <v>0</v>
      </c>
      <c r="Z301" s="116">
        <f>IFERROR(VLOOKUP(P301,'Коэфф для прайса 1 оч'!$E$36:$F$38,2,0),"")</f>
        <v>0.03</v>
      </c>
      <c r="AA301" s="116">
        <f>IFERROR(VLOOKUP(Q301,'Коэфф для прайса 1 оч'!$E$40:$F$43,2,0),"")</f>
        <v>5.0000000000000001E-3</v>
      </c>
      <c r="AB301" s="117">
        <f>IFERROR(VLOOKUP(R301,'Коэфф для прайса 1 оч'!$E$45:$F$59,2,0),"")</f>
        <v>7.0000000000000007E-2</v>
      </c>
      <c r="AC301" s="116">
        <f>IFERROR(VLOOKUP(T301,'Коэфф для прайса 1 оч'!$E$61:$F$67,2,0),"")</f>
        <v>-0.01</v>
      </c>
      <c r="AD301" s="116">
        <f>IFERROR(VLOOKUP(U301,'Коэфф для прайса 1 оч'!$E$69:$F$82,2,0),"")</f>
        <v>-1.6E-2</v>
      </c>
      <c r="AE301" s="116">
        <f>IFERROR(VLOOKUP(PriceList[[#This Row],[Корпус]],'Коэфф для прайса 1 оч'!$I$10:$J$15,2,0),"")</f>
        <v>0</v>
      </c>
      <c r="AF301" s="95">
        <f t="shared" si="59"/>
        <v>364278</v>
      </c>
      <c r="AG301" s="96">
        <f t="shared" si="60"/>
        <v>10986624.48</v>
      </c>
      <c r="AH301" s="97">
        <v>0</v>
      </c>
      <c r="AI301" s="98">
        <f t="shared" si="61"/>
        <v>364278</v>
      </c>
      <c r="AJ301" s="99">
        <f t="shared" si="62"/>
        <v>10986624.48</v>
      </c>
      <c r="AK301" s="84" t="s">
        <v>71</v>
      </c>
      <c r="AL301" s="91">
        <v>0.1</v>
      </c>
      <c r="AM301" s="287">
        <f>PriceList[[#This Row],[ИТОГ Цена за кв.м, руб]]*(1+PriceList[[#This Row],[Максимальная скидка]])</f>
        <v>400705.80000000005</v>
      </c>
      <c r="AN301" s="287">
        <f>PriceList[[#This Row],[Цена за кв.м. в CRM]]*PriceList[[#This Row],[Площадь, кв.м]]</f>
        <v>12085286.928000001</v>
      </c>
      <c r="AO301" s="287">
        <v>6000</v>
      </c>
      <c r="AP301" s="335">
        <f>PriceList[[#This Row],[Цена за кв.м. в CRM]]+PriceList[[#This Row],[Бронь]]</f>
        <v>406705.80000000005</v>
      </c>
      <c r="AQ301" s="335">
        <f>PriceList[[#This Row],[Цена за кв.м. в сайт]]*PriceList[[#This Row],[Площадь, кв.м]]</f>
        <v>12266246.928000001</v>
      </c>
      <c r="AR301" s="84" t="str">
        <f t="shared" si="63"/>
        <v>С1-74</v>
      </c>
      <c r="AS301" s="88" t="str">
        <f t="shared" si="64"/>
        <v>Ст</v>
      </c>
      <c r="AT301" s="89">
        <f t="shared" si="65"/>
        <v>30.16</v>
      </c>
      <c r="AU301" s="99">
        <f>PriceList[[#This Row],[Цена за кв.м. в CRM]]</f>
        <v>400705.80000000005</v>
      </c>
      <c r="AV301" s="100" t="str">
        <f t="shared" si="66"/>
        <v>Резерв</v>
      </c>
      <c r="AW301" s="99"/>
      <c r="AX301" s="342"/>
      <c r="AZ301" s="353">
        <f>(PriceList[[#This Row],[Цена за кв.м. в сайт]])+$AZ$1</f>
        <v>407205.80000000005</v>
      </c>
      <c r="BA301" s="353">
        <f>AZ301*PriceList[[#This Row],[Площадь, кв.м]]</f>
        <v>12281326.928000001</v>
      </c>
      <c r="BB301" s="346">
        <f>BA301-PriceList[[#This Row],[Стоимость, руб для сбронированием]]</f>
        <v>15080</v>
      </c>
      <c r="BC301" s="14"/>
      <c r="BD301" s="345">
        <f t="shared" si="67"/>
        <v>407200</v>
      </c>
      <c r="BE301" s="353">
        <f>BD301*PriceList[[#This Row],[Площадь, кв.м]]</f>
        <v>12281152</v>
      </c>
      <c r="BF301" s="14"/>
      <c r="BG301" s="345">
        <f>BE301-$BG$1*PriceList[[#This Row],[Площадь, кв.м]]</f>
        <v>12100192</v>
      </c>
      <c r="BH301" s="353">
        <f t="shared" si="68"/>
        <v>180960</v>
      </c>
      <c r="BI301" s="345">
        <f>BG301/PriceList[[#This Row],[Площадь, кв.м]]</f>
        <v>401200</v>
      </c>
      <c r="BJ301" s="355">
        <f t="shared" si="69"/>
        <v>1.4955134596211365E-2</v>
      </c>
      <c r="BL301" s="345"/>
      <c r="BM301" s="353"/>
    </row>
    <row r="302" spans="1:65" ht="14.25" hidden="1" customHeight="1">
      <c r="A302" s="84">
        <v>75</v>
      </c>
      <c r="B302" s="84" t="s">
        <v>161</v>
      </c>
      <c r="C302" s="85">
        <v>75</v>
      </c>
      <c r="D302" s="85" t="s">
        <v>64</v>
      </c>
      <c r="E302" s="86">
        <v>3</v>
      </c>
      <c r="F302" s="84">
        <v>22</v>
      </c>
      <c r="G302" s="87">
        <v>30.83</v>
      </c>
      <c r="H302" s="88" t="s">
        <v>1</v>
      </c>
      <c r="I302" s="88" t="s">
        <v>1</v>
      </c>
      <c r="J302" s="89">
        <v>5.84</v>
      </c>
      <c r="K302" s="89">
        <f t="shared" si="56"/>
        <v>1.75</v>
      </c>
      <c r="L302" s="89">
        <f t="shared" si="57"/>
        <v>24.99</v>
      </c>
      <c r="M302" s="89">
        <f t="shared" si="58"/>
        <v>26.74</v>
      </c>
      <c r="N302" s="90" t="s">
        <v>65</v>
      </c>
      <c r="O302" s="90" t="s">
        <v>66</v>
      </c>
      <c r="P302" s="90" t="s">
        <v>67</v>
      </c>
      <c r="Q302" s="91" t="s">
        <v>68</v>
      </c>
      <c r="R302" s="92" t="s">
        <v>116</v>
      </c>
      <c r="S302" s="92" t="s">
        <v>116</v>
      </c>
      <c r="T302" s="93" t="s">
        <v>73</v>
      </c>
      <c r="U302" s="84">
        <v>42</v>
      </c>
      <c r="V302" s="94">
        <f>IFERROR(VLOOKUP(H302,'Коэфф для прайса 1 оч'!$A$3:$C$6,3,0),"")</f>
        <v>327000</v>
      </c>
      <c r="W302" s="91">
        <f>IFERROR(VLOOKUP(E302,'Коэфф для прайса 1 оч'!$A$10:$C$23,3,0),"")</f>
        <v>-5.0000000000000001E-3</v>
      </c>
      <c r="X302" s="116">
        <f>IFERROR(VLOOKUP(N302,'Коэфф для прайса 1 оч'!$E$25:$F$30,2,0),"")</f>
        <v>0.04</v>
      </c>
      <c r="Y302" s="116">
        <f>IFERROR(VLOOKUP(O302,'Коэфф для прайса 1 оч'!$E$32:$F$34,2,0),"")</f>
        <v>0</v>
      </c>
      <c r="Z302" s="116">
        <f>IFERROR(VLOOKUP(P302,'Коэфф для прайса 1 оч'!$E$36:$F$38,2,0),"")</f>
        <v>0.03</v>
      </c>
      <c r="AA302" s="116">
        <f>IFERROR(VLOOKUP(Q302,'Коэфф для прайса 1 оч'!$E$40:$F$43,2,0),"")</f>
        <v>5.0000000000000001E-3</v>
      </c>
      <c r="AB302" s="117">
        <f>IFERROR(VLOOKUP(R302,'Коэфф для прайса 1 оч'!$E$45:$F$59,2,0),"")</f>
        <v>7.0000000000000007E-2</v>
      </c>
      <c r="AC302" s="116">
        <f>IFERROR(VLOOKUP(T302,'Коэфф для прайса 1 оч'!$E$61:$F$67,2,0),"")</f>
        <v>0</v>
      </c>
      <c r="AD302" s="116">
        <f>IFERROR(VLOOKUP(U302,'Коэфф для прайса 1 оч'!$E$69:$F$82,2,0),"")</f>
        <v>-1.6E-2</v>
      </c>
      <c r="AE302" s="116">
        <f>IFERROR(VLOOKUP(PriceList[[#This Row],[Корпус]],'Коэфф для прайса 1 оч'!$I$10:$J$15,2,0),"")</f>
        <v>0</v>
      </c>
      <c r="AF302" s="95">
        <f t="shared" si="59"/>
        <v>367548</v>
      </c>
      <c r="AG302" s="96">
        <f t="shared" si="60"/>
        <v>11331504.84</v>
      </c>
      <c r="AH302" s="97">
        <v>0</v>
      </c>
      <c r="AI302" s="98">
        <f t="shared" si="61"/>
        <v>367548</v>
      </c>
      <c r="AJ302" s="99">
        <f t="shared" si="62"/>
        <v>11331504.84</v>
      </c>
      <c r="AK302" s="84" t="s">
        <v>71</v>
      </c>
      <c r="AL302" s="91">
        <v>0.1</v>
      </c>
      <c r="AM302" s="287">
        <f>PriceList[[#This Row],[ИТОГ Цена за кв.м, руб]]*(1+PriceList[[#This Row],[Максимальная скидка]])</f>
        <v>404302.80000000005</v>
      </c>
      <c r="AN302" s="287">
        <f>PriceList[[#This Row],[Цена за кв.м. в CRM]]*PriceList[[#This Row],[Площадь, кв.м]]</f>
        <v>12464655.324000001</v>
      </c>
      <c r="AO302" s="287">
        <v>6000</v>
      </c>
      <c r="AP302" s="335">
        <f>PriceList[[#This Row],[Цена за кв.м. в CRM]]+PriceList[[#This Row],[Бронь]]</f>
        <v>410302.80000000005</v>
      </c>
      <c r="AQ302" s="335">
        <f>PriceList[[#This Row],[Цена за кв.м. в сайт]]*PriceList[[#This Row],[Площадь, кв.м]]</f>
        <v>12649635.324000001</v>
      </c>
      <c r="AR302" s="84" t="str">
        <f t="shared" si="63"/>
        <v>С1-75</v>
      </c>
      <c r="AS302" s="88" t="str">
        <f t="shared" si="64"/>
        <v>Ст</v>
      </c>
      <c r="AT302" s="89">
        <f t="shared" si="65"/>
        <v>30.83</v>
      </c>
      <c r="AU302" s="99">
        <f>PriceList[[#This Row],[Цена за кв.м. в CRM]]</f>
        <v>404302.80000000005</v>
      </c>
      <c r="AV302" s="100" t="str">
        <f t="shared" si="66"/>
        <v>Резерв</v>
      </c>
      <c r="AW302" s="99"/>
      <c r="AX302" s="342"/>
      <c r="AZ302" s="353">
        <f>(PriceList[[#This Row],[Цена за кв.м. в сайт]])+$AZ$1</f>
        <v>410802.80000000005</v>
      </c>
      <c r="BA302" s="353">
        <f>AZ302*PriceList[[#This Row],[Площадь, кв.м]]</f>
        <v>12665050.324000001</v>
      </c>
      <c r="BB302" s="346">
        <f>BA302-PriceList[[#This Row],[Стоимость, руб для сбронированием]]</f>
        <v>15415</v>
      </c>
      <c r="BC302" s="14"/>
      <c r="BD302" s="345">
        <f t="shared" si="67"/>
        <v>410800</v>
      </c>
      <c r="BE302" s="353">
        <f>BD302*PriceList[[#This Row],[Площадь, кв.м]]</f>
        <v>12664964</v>
      </c>
      <c r="BF302" s="14"/>
      <c r="BG302" s="345">
        <f>BE302-$BG$1*PriceList[[#This Row],[Площадь, кв.м]]</f>
        <v>12479984</v>
      </c>
      <c r="BH302" s="353">
        <f t="shared" si="68"/>
        <v>184980</v>
      </c>
      <c r="BI302" s="345">
        <f>BG302/PriceList[[#This Row],[Площадь, кв.м]]</f>
        <v>404800</v>
      </c>
      <c r="BJ302" s="355">
        <f t="shared" si="69"/>
        <v>1.4822134387351778E-2</v>
      </c>
      <c r="BL302" s="345"/>
      <c r="BM302" s="353"/>
    </row>
    <row r="303" spans="1:65" ht="14.25" hidden="1" customHeight="1">
      <c r="A303" s="84">
        <v>76</v>
      </c>
      <c r="B303" s="84" t="s">
        <v>162</v>
      </c>
      <c r="C303" s="85">
        <v>76</v>
      </c>
      <c r="D303" s="85" t="s">
        <v>64</v>
      </c>
      <c r="E303" s="86">
        <v>3</v>
      </c>
      <c r="F303" s="84">
        <v>23</v>
      </c>
      <c r="G303" s="87">
        <v>31.48</v>
      </c>
      <c r="H303" s="88" t="s">
        <v>1</v>
      </c>
      <c r="I303" s="88" t="s">
        <v>1</v>
      </c>
      <c r="J303" s="89">
        <v>6.5</v>
      </c>
      <c r="K303" s="89">
        <f t="shared" si="56"/>
        <v>1.95</v>
      </c>
      <c r="L303" s="89">
        <f t="shared" si="57"/>
        <v>24.98</v>
      </c>
      <c r="M303" s="89">
        <f t="shared" si="58"/>
        <v>26.93</v>
      </c>
      <c r="N303" s="90" t="s">
        <v>65</v>
      </c>
      <c r="O303" s="90" t="s">
        <v>66</v>
      </c>
      <c r="P303" s="90" t="s">
        <v>67</v>
      </c>
      <c r="Q303" s="91" t="s">
        <v>68</v>
      </c>
      <c r="R303" s="92" t="s">
        <v>116</v>
      </c>
      <c r="S303" s="92" t="s">
        <v>116</v>
      </c>
      <c r="T303" s="93" t="s">
        <v>73</v>
      </c>
      <c r="U303" s="84">
        <v>42</v>
      </c>
      <c r="V303" s="94">
        <f>IFERROR(VLOOKUP(H303,'Коэфф для прайса 1 оч'!$A$3:$C$6,3,0),"")</f>
        <v>327000</v>
      </c>
      <c r="W303" s="91">
        <f>IFERROR(VLOOKUP(E303,'Коэфф для прайса 1 оч'!$A$10:$C$23,3,0),"")</f>
        <v>-5.0000000000000001E-3</v>
      </c>
      <c r="X303" s="116">
        <f>IFERROR(VLOOKUP(N303,'Коэфф для прайса 1 оч'!$E$25:$F$30,2,0),"")</f>
        <v>0.04</v>
      </c>
      <c r="Y303" s="116">
        <f>IFERROR(VLOOKUP(O303,'Коэфф для прайса 1 оч'!$E$32:$F$34,2,0),"")</f>
        <v>0</v>
      </c>
      <c r="Z303" s="116">
        <f>IFERROR(VLOOKUP(P303,'Коэфф для прайса 1 оч'!$E$36:$F$38,2,0),"")</f>
        <v>0.03</v>
      </c>
      <c r="AA303" s="116">
        <f>IFERROR(VLOOKUP(Q303,'Коэфф для прайса 1 оч'!$E$40:$F$43,2,0),"")</f>
        <v>5.0000000000000001E-3</v>
      </c>
      <c r="AB303" s="117">
        <f>IFERROR(VLOOKUP(R303,'Коэфф для прайса 1 оч'!$E$45:$F$59,2,0),"")</f>
        <v>7.0000000000000007E-2</v>
      </c>
      <c r="AC303" s="116">
        <f>IFERROR(VLOOKUP(T303,'Коэфф для прайса 1 оч'!$E$61:$F$67,2,0),"")</f>
        <v>0</v>
      </c>
      <c r="AD303" s="116">
        <f>IFERROR(VLOOKUP(U303,'Коэфф для прайса 1 оч'!$E$69:$F$82,2,0),"")</f>
        <v>-1.6E-2</v>
      </c>
      <c r="AE303" s="116">
        <f>IFERROR(VLOOKUP(PriceList[[#This Row],[Корпус]],'Коэфф для прайса 1 оч'!$I$10:$J$15,2,0),"")</f>
        <v>0</v>
      </c>
      <c r="AF303" s="95">
        <f t="shared" si="59"/>
        <v>367548</v>
      </c>
      <c r="AG303" s="96">
        <f t="shared" si="60"/>
        <v>11570411.040000001</v>
      </c>
      <c r="AH303" s="97">
        <v>0</v>
      </c>
      <c r="AI303" s="98">
        <f t="shared" si="61"/>
        <v>367548</v>
      </c>
      <c r="AJ303" s="99">
        <f t="shared" si="62"/>
        <v>11570411.040000001</v>
      </c>
      <c r="AK303" s="84" t="s">
        <v>71</v>
      </c>
      <c r="AL303" s="91">
        <v>0.1</v>
      </c>
      <c r="AM303" s="287">
        <f>PriceList[[#This Row],[ИТОГ Цена за кв.м, руб]]*(1+PriceList[[#This Row],[Максимальная скидка]])</f>
        <v>404302.80000000005</v>
      </c>
      <c r="AN303" s="287">
        <f>PriceList[[#This Row],[Цена за кв.м. в CRM]]*PriceList[[#This Row],[Площадь, кв.м]]</f>
        <v>12727452.144000001</v>
      </c>
      <c r="AO303" s="287">
        <v>6000</v>
      </c>
      <c r="AP303" s="335">
        <f>PriceList[[#This Row],[Цена за кв.м. в CRM]]+PriceList[[#This Row],[Бронь]]</f>
        <v>410302.80000000005</v>
      </c>
      <c r="AQ303" s="335">
        <f>PriceList[[#This Row],[Цена за кв.м. в сайт]]*PriceList[[#This Row],[Площадь, кв.м]]</f>
        <v>12916332.144000001</v>
      </c>
      <c r="AR303" s="84" t="str">
        <f t="shared" si="63"/>
        <v>С1-76</v>
      </c>
      <c r="AS303" s="88" t="str">
        <f t="shared" si="64"/>
        <v>Ст</v>
      </c>
      <c r="AT303" s="89">
        <f t="shared" si="65"/>
        <v>31.48</v>
      </c>
      <c r="AU303" s="99">
        <f>PriceList[[#This Row],[Цена за кв.м. в CRM]]</f>
        <v>404302.80000000005</v>
      </c>
      <c r="AV303" s="100" t="str">
        <f t="shared" si="66"/>
        <v>Резерв</v>
      </c>
      <c r="AW303" s="99"/>
      <c r="AX303" s="342"/>
      <c r="AZ303" s="353">
        <f>(PriceList[[#This Row],[Цена за кв.м. в сайт]])+$AZ$1</f>
        <v>410802.80000000005</v>
      </c>
      <c r="BA303" s="353">
        <f>AZ303*PriceList[[#This Row],[Площадь, кв.м]]</f>
        <v>12932072.144000001</v>
      </c>
      <c r="BB303" s="346">
        <f>BA303-PriceList[[#This Row],[Стоимость, руб для сбронированием]]</f>
        <v>15740</v>
      </c>
      <c r="BC303" s="14"/>
      <c r="BD303" s="345">
        <f t="shared" si="67"/>
        <v>410800</v>
      </c>
      <c r="BE303" s="353">
        <f>BD303*PriceList[[#This Row],[Площадь, кв.м]]</f>
        <v>12931984</v>
      </c>
      <c r="BF303" s="14"/>
      <c r="BG303" s="345">
        <f>BE303-$BG$1*PriceList[[#This Row],[Площадь, кв.м]]</f>
        <v>12743104</v>
      </c>
      <c r="BH303" s="353">
        <f t="shared" si="68"/>
        <v>188880</v>
      </c>
      <c r="BI303" s="345">
        <f>BG303/PriceList[[#This Row],[Площадь, кв.м]]</f>
        <v>404800</v>
      </c>
      <c r="BJ303" s="355">
        <f t="shared" si="69"/>
        <v>1.4822134387351778E-2</v>
      </c>
      <c r="BL303" s="345"/>
      <c r="BM303" s="353"/>
    </row>
    <row r="304" spans="1:65" ht="14.25" hidden="1" customHeight="1">
      <c r="A304" s="84">
        <v>77</v>
      </c>
      <c r="B304" s="84" t="s">
        <v>163</v>
      </c>
      <c r="C304" s="85">
        <v>77</v>
      </c>
      <c r="D304" s="85" t="s">
        <v>64</v>
      </c>
      <c r="E304" s="86">
        <v>3</v>
      </c>
      <c r="F304" s="84">
        <v>24</v>
      </c>
      <c r="G304" s="87">
        <v>31.9</v>
      </c>
      <c r="H304" s="88" t="s">
        <v>1</v>
      </c>
      <c r="I304" s="88" t="s">
        <v>1</v>
      </c>
      <c r="J304" s="89">
        <v>7.16</v>
      </c>
      <c r="K304" s="89">
        <f t="shared" si="56"/>
        <v>2.15</v>
      </c>
      <c r="L304" s="89">
        <f t="shared" si="57"/>
        <v>24.74</v>
      </c>
      <c r="M304" s="89">
        <f t="shared" si="58"/>
        <v>26.889999999999997</v>
      </c>
      <c r="N304" s="90" t="s">
        <v>65</v>
      </c>
      <c r="O304" s="90" t="s">
        <v>66</v>
      </c>
      <c r="P304" s="90" t="s">
        <v>67</v>
      </c>
      <c r="Q304" s="91" t="s">
        <v>68</v>
      </c>
      <c r="R304" s="92" t="s">
        <v>116</v>
      </c>
      <c r="S304" s="92" t="s">
        <v>116</v>
      </c>
      <c r="T304" s="93" t="s">
        <v>73</v>
      </c>
      <c r="U304" s="84">
        <v>42</v>
      </c>
      <c r="V304" s="94">
        <f>IFERROR(VLOOKUP(H304,'Коэфф для прайса 1 оч'!$A$3:$C$6,3,0),"")</f>
        <v>327000</v>
      </c>
      <c r="W304" s="91">
        <f>IFERROR(VLOOKUP(E304,'Коэфф для прайса 1 оч'!$A$10:$C$23,3,0),"")</f>
        <v>-5.0000000000000001E-3</v>
      </c>
      <c r="X304" s="116">
        <f>IFERROR(VLOOKUP(N304,'Коэфф для прайса 1 оч'!$E$25:$F$30,2,0),"")</f>
        <v>0.04</v>
      </c>
      <c r="Y304" s="116">
        <f>IFERROR(VLOOKUP(O304,'Коэфф для прайса 1 оч'!$E$32:$F$34,2,0),"")</f>
        <v>0</v>
      </c>
      <c r="Z304" s="116">
        <f>IFERROR(VLOOKUP(P304,'Коэфф для прайса 1 оч'!$E$36:$F$38,2,0),"")</f>
        <v>0.03</v>
      </c>
      <c r="AA304" s="116">
        <f>IFERROR(VLOOKUP(Q304,'Коэфф для прайса 1 оч'!$E$40:$F$43,2,0),"")</f>
        <v>5.0000000000000001E-3</v>
      </c>
      <c r="AB304" s="117">
        <f>IFERROR(VLOOKUP(R304,'Коэфф для прайса 1 оч'!$E$45:$F$59,2,0),"")</f>
        <v>7.0000000000000007E-2</v>
      </c>
      <c r="AC304" s="116">
        <f>IFERROR(VLOOKUP(T304,'Коэфф для прайса 1 оч'!$E$61:$F$67,2,0),"")</f>
        <v>0</v>
      </c>
      <c r="AD304" s="116">
        <f>IFERROR(VLOOKUP(U304,'Коэфф для прайса 1 оч'!$E$69:$F$82,2,0),"")</f>
        <v>-1.6E-2</v>
      </c>
      <c r="AE304" s="116">
        <f>IFERROR(VLOOKUP(PriceList[[#This Row],[Корпус]],'Коэфф для прайса 1 оч'!$I$10:$J$15,2,0),"")</f>
        <v>0</v>
      </c>
      <c r="AF304" s="95">
        <f t="shared" si="59"/>
        <v>367548</v>
      </c>
      <c r="AG304" s="96">
        <f t="shared" si="60"/>
        <v>11724781.199999999</v>
      </c>
      <c r="AH304" s="97">
        <v>0</v>
      </c>
      <c r="AI304" s="98">
        <f t="shared" si="61"/>
        <v>367548</v>
      </c>
      <c r="AJ304" s="99">
        <f t="shared" si="62"/>
        <v>11724781.199999999</v>
      </c>
      <c r="AK304" s="84" t="s">
        <v>71</v>
      </c>
      <c r="AL304" s="91">
        <v>0.1</v>
      </c>
      <c r="AM304" s="287">
        <f>PriceList[[#This Row],[ИТОГ Цена за кв.м, руб]]*(1+PriceList[[#This Row],[Максимальная скидка]])</f>
        <v>404302.80000000005</v>
      </c>
      <c r="AN304" s="287">
        <f>PriceList[[#This Row],[Цена за кв.м. в CRM]]*PriceList[[#This Row],[Площадь, кв.м]]</f>
        <v>12897259.32</v>
      </c>
      <c r="AO304" s="287">
        <v>6000</v>
      </c>
      <c r="AP304" s="335">
        <f>PriceList[[#This Row],[Цена за кв.м. в CRM]]+PriceList[[#This Row],[Бронь]]</f>
        <v>410302.80000000005</v>
      </c>
      <c r="AQ304" s="335">
        <f>PriceList[[#This Row],[Цена за кв.м. в сайт]]*PriceList[[#This Row],[Площадь, кв.м]]</f>
        <v>13088659.32</v>
      </c>
      <c r="AR304" s="84" t="str">
        <f t="shared" si="63"/>
        <v>С1-77</v>
      </c>
      <c r="AS304" s="88" t="str">
        <f t="shared" si="64"/>
        <v>Ст</v>
      </c>
      <c r="AT304" s="89">
        <f t="shared" si="65"/>
        <v>31.9</v>
      </c>
      <c r="AU304" s="99">
        <f>PriceList[[#This Row],[Цена за кв.м. в CRM]]</f>
        <v>404302.80000000005</v>
      </c>
      <c r="AV304" s="100" t="str">
        <f t="shared" si="66"/>
        <v>Резерв</v>
      </c>
      <c r="AW304" s="99"/>
      <c r="AX304" s="342"/>
      <c r="AZ304" s="353">
        <f>(PriceList[[#This Row],[Цена за кв.м. в сайт]])+$AZ$1</f>
        <v>410802.80000000005</v>
      </c>
      <c r="BA304" s="353">
        <f>AZ304*PriceList[[#This Row],[Площадь, кв.м]]</f>
        <v>13104609.32</v>
      </c>
      <c r="BB304" s="346">
        <f>BA304-PriceList[[#This Row],[Стоимость, руб для сбронированием]]</f>
        <v>15950</v>
      </c>
      <c r="BC304" s="14"/>
      <c r="BD304" s="345">
        <f t="shared" si="67"/>
        <v>410800</v>
      </c>
      <c r="BE304" s="353">
        <f>BD304*PriceList[[#This Row],[Площадь, кв.м]]</f>
        <v>13104520</v>
      </c>
      <c r="BF304" s="14"/>
      <c r="BG304" s="345">
        <f>BE304-$BG$1*PriceList[[#This Row],[Площадь, кв.м]]</f>
        <v>12913120</v>
      </c>
      <c r="BH304" s="353">
        <f t="shared" si="68"/>
        <v>191400</v>
      </c>
      <c r="BI304" s="345">
        <f>BG304/PriceList[[#This Row],[Площадь, кв.м]]</f>
        <v>404800</v>
      </c>
      <c r="BJ304" s="355">
        <f t="shared" si="69"/>
        <v>1.4822134387351778E-2</v>
      </c>
      <c r="BL304" s="345"/>
      <c r="BM304" s="353"/>
    </row>
    <row r="305" spans="1:65" ht="14.25" hidden="1" customHeight="1">
      <c r="A305" s="84">
        <v>78</v>
      </c>
      <c r="B305" s="84" t="s">
        <v>164</v>
      </c>
      <c r="C305" s="85">
        <v>78</v>
      </c>
      <c r="D305" s="85" t="s">
        <v>64</v>
      </c>
      <c r="E305" s="86">
        <v>3</v>
      </c>
      <c r="F305" s="84">
        <v>25</v>
      </c>
      <c r="G305" s="87">
        <v>32.340000000000003</v>
      </c>
      <c r="H305" s="88" t="s">
        <v>1</v>
      </c>
      <c r="I305" s="88" t="s">
        <v>1</v>
      </c>
      <c r="J305" s="89">
        <v>7.6</v>
      </c>
      <c r="K305" s="89">
        <f t="shared" si="56"/>
        <v>2.2799999999999998</v>
      </c>
      <c r="L305" s="89">
        <f t="shared" si="57"/>
        <v>24.740000000000002</v>
      </c>
      <c r="M305" s="89">
        <f t="shared" si="58"/>
        <v>27.020000000000003</v>
      </c>
      <c r="N305" s="90" t="s">
        <v>65</v>
      </c>
      <c r="O305" s="90" t="s">
        <v>66</v>
      </c>
      <c r="P305" s="90" t="s">
        <v>67</v>
      </c>
      <c r="Q305" s="91" t="s">
        <v>68</v>
      </c>
      <c r="R305" s="92" t="s">
        <v>116</v>
      </c>
      <c r="S305" s="92" t="s">
        <v>116</v>
      </c>
      <c r="T305" s="93" t="s">
        <v>73</v>
      </c>
      <c r="U305" s="84">
        <v>42</v>
      </c>
      <c r="V305" s="94">
        <f>IFERROR(VLOOKUP(H305,'Коэфф для прайса 1 оч'!$A$3:$C$6,3,0),"")</f>
        <v>327000</v>
      </c>
      <c r="W305" s="91">
        <f>IFERROR(VLOOKUP(E305,'Коэфф для прайса 1 оч'!$A$10:$C$23,3,0),"")</f>
        <v>-5.0000000000000001E-3</v>
      </c>
      <c r="X305" s="116">
        <f>IFERROR(VLOOKUP(N305,'Коэфф для прайса 1 оч'!$E$25:$F$30,2,0),"")</f>
        <v>0.04</v>
      </c>
      <c r="Y305" s="116">
        <f>IFERROR(VLOOKUP(O305,'Коэфф для прайса 1 оч'!$E$32:$F$34,2,0),"")</f>
        <v>0</v>
      </c>
      <c r="Z305" s="116">
        <f>IFERROR(VLOOKUP(P305,'Коэфф для прайса 1 оч'!$E$36:$F$38,2,0),"")</f>
        <v>0.03</v>
      </c>
      <c r="AA305" s="116">
        <f>IFERROR(VLOOKUP(Q305,'Коэфф для прайса 1 оч'!$E$40:$F$43,2,0),"")</f>
        <v>5.0000000000000001E-3</v>
      </c>
      <c r="AB305" s="117">
        <f>IFERROR(VLOOKUP(R305,'Коэфф для прайса 1 оч'!$E$45:$F$59,2,0),"")</f>
        <v>7.0000000000000007E-2</v>
      </c>
      <c r="AC305" s="116">
        <f>IFERROR(VLOOKUP(T305,'Коэфф для прайса 1 оч'!$E$61:$F$67,2,0),"")</f>
        <v>0</v>
      </c>
      <c r="AD305" s="116">
        <f>IFERROR(VLOOKUP(U305,'Коэфф для прайса 1 оч'!$E$69:$F$82,2,0),"")</f>
        <v>-1.6E-2</v>
      </c>
      <c r="AE305" s="116">
        <f>IFERROR(VLOOKUP(PriceList[[#This Row],[Корпус]],'Коэфф для прайса 1 оч'!$I$10:$J$15,2,0),"")</f>
        <v>0</v>
      </c>
      <c r="AF305" s="95">
        <f t="shared" si="59"/>
        <v>367548</v>
      </c>
      <c r="AG305" s="96">
        <f t="shared" si="60"/>
        <v>11886502.320000002</v>
      </c>
      <c r="AH305" s="97">
        <v>0</v>
      </c>
      <c r="AI305" s="98">
        <f t="shared" si="61"/>
        <v>367548</v>
      </c>
      <c r="AJ305" s="99">
        <f t="shared" si="62"/>
        <v>11886502.320000002</v>
      </c>
      <c r="AK305" s="84" t="s">
        <v>71</v>
      </c>
      <c r="AL305" s="91">
        <v>0.1</v>
      </c>
      <c r="AM305" s="287">
        <f>PriceList[[#This Row],[ИТОГ Цена за кв.м, руб]]*(1+PriceList[[#This Row],[Максимальная скидка]])</f>
        <v>404302.80000000005</v>
      </c>
      <c r="AN305" s="287">
        <f>PriceList[[#This Row],[Цена за кв.м. в CRM]]*PriceList[[#This Row],[Площадь, кв.м]]</f>
        <v>13075152.552000003</v>
      </c>
      <c r="AO305" s="287">
        <v>6000</v>
      </c>
      <c r="AP305" s="335">
        <f>PriceList[[#This Row],[Цена за кв.м. в CRM]]+PriceList[[#This Row],[Бронь]]</f>
        <v>410302.80000000005</v>
      </c>
      <c r="AQ305" s="335">
        <f>PriceList[[#This Row],[Цена за кв.м. в сайт]]*PriceList[[#This Row],[Площадь, кв.м]]</f>
        <v>13269192.552000003</v>
      </c>
      <c r="AR305" s="84" t="str">
        <f t="shared" si="63"/>
        <v>С1-78</v>
      </c>
      <c r="AS305" s="88" t="str">
        <f t="shared" si="64"/>
        <v>Ст</v>
      </c>
      <c r="AT305" s="89">
        <f t="shared" si="65"/>
        <v>32.340000000000003</v>
      </c>
      <c r="AU305" s="99">
        <f>PriceList[[#This Row],[Цена за кв.м. в CRM]]</f>
        <v>404302.80000000005</v>
      </c>
      <c r="AV305" s="100" t="str">
        <f t="shared" si="66"/>
        <v>Резерв</v>
      </c>
      <c r="AW305" s="99"/>
      <c r="AX305" s="342"/>
      <c r="AZ305" s="353">
        <f>(PriceList[[#This Row],[Цена за кв.м. в сайт]])+$AZ$1</f>
        <v>410802.80000000005</v>
      </c>
      <c r="BA305" s="353">
        <f>AZ305*PriceList[[#This Row],[Площадь, кв.м]]</f>
        <v>13285362.552000003</v>
      </c>
      <c r="BB305" s="346">
        <f>BA305-PriceList[[#This Row],[Стоимость, руб для сбронированием]]</f>
        <v>16170</v>
      </c>
      <c r="BC305" s="14"/>
      <c r="BD305" s="345">
        <f t="shared" si="67"/>
        <v>410800</v>
      </c>
      <c r="BE305" s="353">
        <f>BD305*PriceList[[#This Row],[Площадь, кв.м]]</f>
        <v>13285272.000000002</v>
      </c>
      <c r="BF305" s="14"/>
      <c r="BG305" s="345">
        <f>BE305-$BG$1*PriceList[[#This Row],[Площадь, кв.м]]</f>
        <v>13091232.000000002</v>
      </c>
      <c r="BH305" s="353">
        <f t="shared" si="68"/>
        <v>194040</v>
      </c>
      <c r="BI305" s="345">
        <f>BG305/PriceList[[#This Row],[Площадь, кв.м]]</f>
        <v>404800</v>
      </c>
      <c r="BJ305" s="355">
        <f t="shared" si="69"/>
        <v>1.4822134387351776E-2</v>
      </c>
      <c r="BL305" s="345"/>
      <c r="BM305" s="353"/>
    </row>
    <row r="306" spans="1:65" ht="14.25" hidden="1" customHeight="1">
      <c r="A306" s="84">
        <v>79</v>
      </c>
      <c r="B306" s="84" t="s">
        <v>165</v>
      </c>
      <c r="C306" s="85">
        <v>79</v>
      </c>
      <c r="D306" s="85" t="s">
        <v>64</v>
      </c>
      <c r="E306" s="86">
        <v>3</v>
      </c>
      <c r="F306" s="84">
        <v>26</v>
      </c>
      <c r="G306" s="87">
        <v>53.42</v>
      </c>
      <c r="H306" s="88" t="s">
        <v>2</v>
      </c>
      <c r="I306" s="88" t="s">
        <v>19</v>
      </c>
      <c r="J306" s="89">
        <v>4.7699999999999996</v>
      </c>
      <c r="K306" s="89">
        <f t="shared" si="56"/>
        <v>1.43</v>
      </c>
      <c r="L306" s="89">
        <f t="shared" si="57"/>
        <v>48.650000000000006</v>
      </c>
      <c r="M306" s="89">
        <f t="shared" si="58"/>
        <v>50.080000000000005</v>
      </c>
      <c r="N306" s="90" t="s">
        <v>82</v>
      </c>
      <c r="O306" s="90" t="s">
        <v>66</v>
      </c>
      <c r="P306" s="90" t="s">
        <v>67</v>
      </c>
      <c r="Q306" s="91" t="s">
        <v>94</v>
      </c>
      <c r="R306" s="92" t="s">
        <v>116</v>
      </c>
      <c r="S306" s="92" t="s">
        <v>116</v>
      </c>
      <c r="T306" s="93" t="s">
        <v>73</v>
      </c>
      <c r="U306" s="84">
        <v>42</v>
      </c>
      <c r="V306" s="94">
        <f>IFERROR(VLOOKUP(H306,'Коэфф для прайса 1 оч'!$A$3:$C$6,3,0),"")</f>
        <v>313920</v>
      </c>
      <c r="W306" s="91">
        <f>IFERROR(VLOOKUP(E306,'Коэфф для прайса 1 оч'!$A$10:$C$23,3,0),"")</f>
        <v>-5.0000000000000001E-3</v>
      </c>
      <c r="X306" s="116">
        <f>IFERROR(VLOOKUP(N306,'Коэфф для прайса 1 оч'!$E$25:$F$30,2,0),"")</f>
        <v>-0.01</v>
      </c>
      <c r="Y306" s="116">
        <f>IFERROR(VLOOKUP(O306,'Коэфф для прайса 1 оч'!$E$32:$F$34,2,0),"")</f>
        <v>0</v>
      </c>
      <c r="Z306" s="116">
        <f>IFERROR(VLOOKUP(P306,'Коэфф для прайса 1 оч'!$E$36:$F$38,2,0),"")</f>
        <v>0.03</v>
      </c>
      <c r="AA306" s="116">
        <f>IFERROR(VLOOKUP(Q306,'Коэфф для прайса 1 оч'!$E$40:$F$43,2,0),"")</f>
        <v>0</v>
      </c>
      <c r="AB306" s="117">
        <f>IFERROR(VLOOKUP(R306,'Коэфф для прайса 1 оч'!$E$45:$F$59,2,0),"")</f>
        <v>7.0000000000000007E-2</v>
      </c>
      <c r="AC306" s="116">
        <f>IFERROR(VLOOKUP(T306,'Коэфф для прайса 1 оч'!$E$61:$F$67,2,0),"")</f>
        <v>0</v>
      </c>
      <c r="AD306" s="116">
        <f>IFERROR(VLOOKUP(U306,'Коэфф для прайса 1 оч'!$E$69:$F$82,2,0),"")</f>
        <v>-1.6E-2</v>
      </c>
      <c r="AE306" s="116">
        <f>IFERROR(VLOOKUP(PriceList[[#This Row],[Корпус]],'Коэфф для прайса 1 оч'!$I$10:$J$15,2,0),"")</f>
        <v>0</v>
      </c>
      <c r="AF306" s="95">
        <f t="shared" si="59"/>
        <v>335580.48</v>
      </c>
      <c r="AG306" s="96">
        <f t="shared" si="60"/>
        <v>17926709.241599999</v>
      </c>
      <c r="AH306" s="97">
        <v>0</v>
      </c>
      <c r="AI306" s="98">
        <f t="shared" si="61"/>
        <v>335580.48</v>
      </c>
      <c r="AJ306" s="99">
        <f t="shared" si="62"/>
        <v>17926709.241599999</v>
      </c>
      <c r="AK306" s="84" t="s">
        <v>71</v>
      </c>
      <c r="AL306" s="91">
        <v>0.1</v>
      </c>
      <c r="AM306" s="287">
        <f>PriceList[[#This Row],[ИТОГ Цена за кв.м, руб]]*(1+PriceList[[#This Row],[Максимальная скидка]])</f>
        <v>369138.52799999999</v>
      </c>
      <c r="AN306" s="287">
        <f>PriceList[[#This Row],[Цена за кв.м. в CRM]]*PriceList[[#This Row],[Площадь, кв.м]]</f>
        <v>19719380.165759999</v>
      </c>
      <c r="AO306" s="287">
        <v>6000</v>
      </c>
      <c r="AP306" s="335">
        <f>PriceList[[#This Row],[Цена за кв.м. в CRM]]+PriceList[[#This Row],[Бронь]]</f>
        <v>375138.52799999999</v>
      </c>
      <c r="AQ306" s="335">
        <f>PriceList[[#This Row],[Цена за кв.м. в сайт]]*PriceList[[#This Row],[Площадь, кв.м]]</f>
        <v>20039900.165759999</v>
      </c>
      <c r="AR306" s="84" t="str">
        <f t="shared" si="63"/>
        <v>С1-79</v>
      </c>
      <c r="AS306" s="88" t="str">
        <f t="shared" si="64"/>
        <v>1К</v>
      </c>
      <c r="AT306" s="89">
        <f t="shared" si="65"/>
        <v>53.42</v>
      </c>
      <c r="AU306" s="99">
        <f>PriceList[[#This Row],[Цена за кв.м. в CRM]]</f>
        <v>369138.52799999999</v>
      </c>
      <c r="AV306" s="100" t="str">
        <f t="shared" si="66"/>
        <v>Резерв</v>
      </c>
      <c r="AW306" s="99"/>
      <c r="AX306" s="342"/>
      <c r="AZ306" s="353">
        <f>(PriceList[[#This Row],[Цена за кв.м. в сайт]])+$AZ$1</f>
        <v>375638.52799999999</v>
      </c>
      <c r="BA306" s="353">
        <f>AZ306*PriceList[[#This Row],[Площадь, кв.м]]</f>
        <v>20066610.165759999</v>
      </c>
      <c r="BB306" s="346">
        <f>BA306-PriceList[[#This Row],[Стоимость, руб для сбронированием]]</f>
        <v>26710</v>
      </c>
      <c r="BC306" s="14"/>
      <c r="BD306" s="345">
        <f t="shared" si="67"/>
        <v>375600</v>
      </c>
      <c r="BE306" s="353">
        <f>BD306*PriceList[[#This Row],[Площадь, кв.м]]</f>
        <v>20064552</v>
      </c>
      <c r="BF306" s="14"/>
      <c r="BG306" s="345">
        <f>BE306-$BG$1*PriceList[[#This Row],[Площадь, кв.м]]</f>
        <v>19744032</v>
      </c>
      <c r="BH306" s="353">
        <f t="shared" si="68"/>
        <v>320520</v>
      </c>
      <c r="BI306" s="345">
        <f>BG306/PriceList[[#This Row],[Площадь, кв.м]]</f>
        <v>369600</v>
      </c>
      <c r="BJ306" s="355">
        <f t="shared" si="69"/>
        <v>1.6233766233766232E-2</v>
      </c>
      <c r="BL306" s="345"/>
      <c r="BM306" s="353"/>
    </row>
    <row r="307" spans="1:65" ht="14.25" hidden="1" customHeight="1">
      <c r="A307" s="84">
        <v>8</v>
      </c>
      <c r="B307" s="84" t="s">
        <v>85</v>
      </c>
      <c r="C307" s="85">
        <v>8</v>
      </c>
      <c r="D307" s="85" t="s">
        <v>64</v>
      </c>
      <c r="E307" s="86">
        <v>1</v>
      </c>
      <c r="F307" s="84">
        <v>8</v>
      </c>
      <c r="G307" s="87">
        <v>44.49</v>
      </c>
      <c r="H307" s="88" t="s">
        <v>1</v>
      </c>
      <c r="I307" s="88" t="s">
        <v>1</v>
      </c>
      <c r="J307" s="89">
        <v>8.76</v>
      </c>
      <c r="K307" s="89">
        <f t="shared" si="56"/>
        <v>2.63</v>
      </c>
      <c r="L307" s="89">
        <f t="shared" si="57"/>
        <v>35.730000000000004</v>
      </c>
      <c r="M307" s="89">
        <f t="shared" si="58"/>
        <v>38.360000000000007</v>
      </c>
      <c r="N307" s="90" t="s">
        <v>82</v>
      </c>
      <c r="O307" s="90" t="s">
        <v>83</v>
      </c>
      <c r="P307" s="90" t="s">
        <v>67</v>
      </c>
      <c r="Q307" s="91" t="s">
        <v>68</v>
      </c>
      <c r="R307" s="92" t="s">
        <v>84</v>
      </c>
      <c r="S307" s="92" t="s">
        <v>1291</v>
      </c>
      <c r="T307" s="93" t="s">
        <v>73</v>
      </c>
      <c r="U307" s="84">
        <v>13</v>
      </c>
      <c r="V307" s="94">
        <f>IFERROR(VLOOKUP(H307,'Коэфф для прайса 1 оч'!$A$3:$C$6,3,0),"")</f>
        <v>327000</v>
      </c>
      <c r="W307" s="91">
        <f>IFERROR(VLOOKUP(E307,'Коэфф для прайса 1 оч'!$A$10:$C$23,3,0),"")</f>
        <v>-4.4999999999999998E-2</v>
      </c>
      <c r="X307" s="116">
        <f>IFERROR(VLOOKUP(N307,'Коэфф для прайса 1 оч'!$E$25:$F$30,2,0),"")</f>
        <v>-0.01</v>
      </c>
      <c r="Y307" s="116">
        <f>IFERROR(VLOOKUP(O307,'Коэфф для прайса 1 оч'!$E$32:$F$34,2,0),"")</f>
        <v>0.03</v>
      </c>
      <c r="Z307" s="116">
        <f>IFERROR(VLOOKUP(P307,'Коэфф для прайса 1 оч'!$E$36:$F$38,2,0),"")</f>
        <v>0.03</v>
      </c>
      <c r="AA307" s="116">
        <f>IFERROR(VLOOKUP(Q307,'Коэфф для прайса 1 оч'!$E$40:$F$43,2,0),"")</f>
        <v>5.0000000000000001E-3</v>
      </c>
      <c r="AB307" s="117">
        <f>IFERROR(VLOOKUP(R307,'Коэфф для прайса 1 оч'!$E$45:$F$59,2,0),"")</f>
        <v>-0.01</v>
      </c>
      <c r="AC307" s="116">
        <f>IFERROR(VLOOKUP(T307,'Коэфф для прайса 1 оч'!$E$61:$F$67,2,0),"")</f>
        <v>0</v>
      </c>
      <c r="AD307" s="116">
        <f>IFERROR(VLOOKUP(U307,'Коэфф для прайса 1 оч'!$E$69:$F$82,2,0),"")</f>
        <v>1.2999999999999999E-2</v>
      </c>
      <c r="AE307" s="116">
        <f>IFERROR(VLOOKUP(PriceList[[#This Row],[Корпус]],'Коэфф для прайса 1 оч'!$I$10:$J$15,2,0),"")</f>
        <v>0</v>
      </c>
      <c r="AF307" s="95">
        <f t="shared" si="59"/>
        <v>331251</v>
      </c>
      <c r="AG307" s="96">
        <f t="shared" si="60"/>
        <v>14737356.99</v>
      </c>
      <c r="AH307" s="97">
        <v>0</v>
      </c>
      <c r="AI307" s="98">
        <f t="shared" si="61"/>
        <v>331251</v>
      </c>
      <c r="AJ307" s="99">
        <f t="shared" si="62"/>
        <v>14737356.99</v>
      </c>
      <c r="AK307" s="84" t="s">
        <v>101</v>
      </c>
      <c r="AL307" s="91">
        <v>0.1</v>
      </c>
      <c r="AM307" s="287">
        <f>PriceList[[#This Row],[ИТОГ Цена за кв.м, руб]]*(1+PriceList[[#This Row],[Максимальная скидка]])</f>
        <v>364376.10000000003</v>
      </c>
      <c r="AN307" s="287">
        <f>PriceList[[#This Row],[Цена за кв.м. в CRM]]*PriceList[[#This Row],[Площадь, кв.м]]</f>
        <v>16211092.689000003</v>
      </c>
      <c r="AO307" s="287">
        <v>6000</v>
      </c>
      <c r="AP307" s="335">
        <f>PriceList[[#This Row],[Цена за кв.м. в CRM]]+PriceList[[#This Row],[Бронь]]</f>
        <v>370376.10000000003</v>
      </c>
      <c r="AQ307" s="335">
        <f>PriceList[[#This Row],[Цена за кв.м. в сайт]]*PriceList[[#This Row],[Площадь, кв.м]]</f>
        <v>16478032.689000003</v>
      </c>
      <c r="AR307" s="84" t="str">
        <f t="shared" si="63"/>
        <v>С1-8</v>
      </c>
      <c r="AS307" s="88" t="str">
        <f t="shared" si="64"/>
        <v>Ст</v>
      </c>
      <c r="AT307" s="89">
        <f t="shared" si="65"/>
        <v>44.49</v>
      </c>
      <c r="AU307" s="99">
        <f>PriceList[[#This Row],[Цена за кв.м. в CRM]]</f>
        <v>364376.10000000003</v>
      </c>
      <c r="AV307" s="100" t="str">
        <f t="shared" si="66"/>
        <v>Свободно</v>
      </c>
      <c r="AW307" s="99"/>
      <c r="AX307" s="342"/>
      <c r="AZ307" s="353">
        <f>(PriceList[[#This Row],[Цена за кв.м. в сайт]])+$AZ$1</f>
        <v>370876.10000000003</v>
      </c>
      <c r="BA307" s="353">
        <f>AZ307*PriceList[[#This Row],[Площадь, кв.м]]</f>
        <v>16500277.689000003</v>
      </c>
      <c r="BB307" s="346">
        <f>BA307-PriceList[[#This Row],[Стоимость, руб для сбронированием]]</f>
        <v>22245</v>
      </c>
      <c r="BC307" s="14"/>
      <c r="BD307" s="345">
        <f t="shared" si="67"/>
        <v>370900</v>
      </c>
      <c r="BE307" s="353">
        <f>BD307*PriceList[[#This Row],[Площадь, кв.м]]</f>
        <v>16501341</v>
      </c>
      <c r="BF307" s="14"/>
      <c r="BG307" s="345">
        <f>BE307-$BG$1*PriceList[[#This Row],[Площадь, кв.м]]</f>
        <v>16234401</v>
      </c>
      <c r="BH307" s="353">
        <f t="shared" si="68"/>
        <v>266940</v>
      </c>
      <c r="BI307" s="345">
        <f>BG307/PriceList[[#This Row],[Площадь, кв.м]]</f>
        <v>364900</v>
      </c>
      <c r="BJ307" s="355">
        <f t="shared" si="69"/>
        <v>1.6442861057824061E-2</v>
      </c>
      <c r="BL307" s="345"/>
      <c r="BM307" s="353"/>
    </row>
    <row r="308" spans="1:65" ht="14.25" hidden="1" customHeight="1">
      <c r="A308" s="84">
        <v>80</v>
      </c>
      <c r="B308" s="84" t="s">
        <v>166</v>
      </c>
      <c r="C308" s="85">
        <v>80</v>
      </c>
      <c r="D308" s="85" t="s">
        <v>64</v>
      </c>
      <c r="E308" s="86">
        <v>3</v>
      </c>
      <c r="F308" s="84">
        <v>27</v>
      </c>
      <c r="G308" s="87">
        <v>29.27</v>
      </c>
      <c r="H308" s="88" t="s">
        <v>1</v>
      </c>
      <c r="I308" s="88" t="s">
        <v>1</v>
      </c>
      <c r="J308" s="89">
        <v>4.29</v>
      </c>
      <c r="K308" s="89">
        <f t="shared" si="56"/>
        <v>1.29</v>
      </c>
      <c r="L308" s="89">
        <f t="shared" si="57"/>
        <v>24.98</v>
      </c>
      <c r="M308" s="89">
        <f t="shared" si="58"/>
        <v>26.27</v>
      </c>
      <c r="N308" s="90" t="s">
        <v>65</v>
      </c>
      <c r="O308" s="90" t="s">
        <v>66</v>
      </c>
      <c r="P308" s="90" t="s">
        <v>67</v>
      </c>
      <c r="Q308" s="91" t="s">
        <v>94</v>
      </c>
      <c r="R308" s="92" t="s">
        <v>116</v>
      </c>
      <c r="S308" s="92" t="s">
        <v>116</v>
      </c>
      <c r="T308" s="93" t="s">
        <v>73</v>
      </c>
      <c r="U308" s="84">
        <v>42</v>
      </c>
      <c r="V308" s="94">
        <f>IFERROR(VLOOKUP(H308,'Коэфф для прайса 1 оч'!$A$3:$C$6,3,0),"")</f>
        <v>327000</v>
      </c>
      <c r="W308" s="91">
        <f>IFERROR(VLOOKUP(E308,'Коэфф для прайса 1 оч'!$A$10:$C$23,3,0),"")</f>
        <v>-5.0000000000000001E-3</v>
      </c>
      <c r="X308" s="116">
        <f>IFERROR(VLOOKUP(N308,'Коэфф для прайса 1 оч'!$E$25:$F$30,2,0),"")</f>
        <v>0.04</v>
      </c>
      <c r="Y308" s="116">
        <f>IFERROR(VLOOKUP(O308,'Коэфф для прайса 1 оч'!$E$32:$F$34,2,0),"")</f>
        <v>0</v>
      </c>
      <c r="Z308" s="116">
        <f>IFERROR(VLOOKUP(P308,'Коэфф для прайса 1 оч'!$E$36:$F$38,2,0),"")</f>
        <v>0.03</v>
      </c>
      <c r="AA308" s="116">
        <f>IFERROR(VLOOKUP(Q308,'Коэфф для прайса 1 оч'!$E$40:$F$43,2,0),"")</f>
        <v>0</v>
      </c>
      <c r="AB308" s="117">
        <f>IFERROR(VLOOKUP(R308,'Коэфф для прайса 1 оч'!$E$45:$F$59,2,0),"")</f>
        <v>7.0000000000000007E-2</v>
      </c>
      <c r="AC308" s="116">
        <f>IFERROR(VLOOKUP(T308,'Коэфф для прайса 1 оч'!$E$61:$F$67,2,0),"")</f>
        <v>0</v>
      </c>
      <c r="AD308" s="116">
        <f>IFERROR(VLOOKUP(U308,'Коэфф для прайса 1 оч'!$E$69:$F$82,2,0),"")</f>
        <v>-1.6E-2</v>
      </c>
      <c r="AE308" s="116">
        <f>IFERROR(VLOOKUP(PriceList[[#This Row],[Корпус]],'Коэфф для прайса 1 оч'!$I$10:$J$15,2,0),"")</f>
        <v>0</v>
      </c>
      <c r="AF308" s="95">
        <f t="shared" si="59"/>
        <v>365913</v>
      </c>
      <c r="AG308" s="96">
        <f t="shared" si="60"/>
        <v>10710273.51</v>
      </c>
      <c r="AH308" s="97">
        <v>0</v>
      </c>
      <c r="AI308" s="98">
        <f t="shared" si="61"/>
        <v>365913</v>
      </c>
      <c r="AJ308" s="99">
        <f t="shared" si="62"/>
        <v>10710273.51</v>
      </c>
      <c r="AK308" s="84" t="s">
        <v>1250</v>
      </c>
      <c r="AL308" s="91">
        <v>0.1</v>
      </c>
      <c r="AM308" s="287">
        <f>PriceList[[#This Row],[ИТОГ Цена за кв.м, руб]]*(1+PriceList[[#This Row],[Максимальная скидка]])</f>
        <v>402504.30000000005</v>
      </c>
      <c r="AN308" s="287">
        <f>PriceList[[#This Row],[Цена за кв.м. в CRM]]*PriceList[[#This Row],[Площадь, кв.м]]</f>
        <v>11781300.861000001</v>
      </c>
      <c r="AO308" s="287">
        <v>6000</v>
      </c>
      <c r="AP308" s="335">
        <f>PriceList[[#This Row],[Цена за кв.м. в CRM]]+PriceList[[#This Row],[Бронь]]</f>
        <v>408504.30000000005</v>
      </c>
      <c r="AQ308" s="335">
        <f>PriceList[[#This Row],[Цена за кв.м. в сайт]]*PriceList[[#This Row],[Площадь, кв.м]]</f>
        <v>11956920.861000001</v>
      </c>
      <c r="AR308" s="84" t="str">
        <f t="shared" si="63"/>
        <v>С1-80</v>
      </c>
      <c r="AS308" s="88" t="str">
        <f t="shared" si="64"/>
        <v>Ст</v>
      </c>
      <c r="AT308" s="89">
        <f t="shared" si="65"/>
        <v>29.27</v>
      </c>
      <c r="AU308" s="99">
        <f>PriceList[[#This Row],[Цена за кв.м. в CRM]]</f>
        <v>402504.30000000005</v>
      </c>
      <c r="AV308" s="100" t="str">
        <f t="shared" si="66"/>
        <v>Продано</v>
      </c>
      <c r="AW308" s="99"/>
      <c r="AX308" s="342"/>
      <c r="AZ308" s="353">
        <f>(PriceList[[#This Row],[Цена за кв.м. в сайт]])+$AZ$1</f>
        <v>409004.30000000005</v>
      </c>
      <c r="BA308" s="353">
        <f>AZ308*PriceList[[#This Row],[Площадь, кв.м]]</f>
        <v>11971555.861000001</v>
      </c>
      <c r="BB308" s="346">
        <f>BA308-PriceList[[#This Row],[Стоимость, руб для сбронированием]]</f>
        <v>14635</v>
      </c>
      <c r="BC308" s="14"/>
      <c r="BD308" s="345">
        <f t="shared" si="67"/>
        <v>409000</v>
      </c>
      <c r="BE308" s="353">
        <f>BD308*PriceList[[#This Row],[Площадь, кв.м]]</f>
        <v>11971430</v>
      </c>
      <c r="BF308" s="14"/>
      <c r="BG308" s="345">
        <f>BE308-$BG$1*PriceList[[#This Row],[Площадь, кв.м]]</f>
        <v>11795810</v>
      </c>
      <c r="BH308" s="353">
        <f t="shared" si="68"/>
        <v>175620</v>
      </c>
      <c r="BI308" s="345">
        <f>BG308/PriceList[[#This Row],[Площадь, кв.м]]</f>
        <v>403000</v>
      </c>
      <c r="BJ308" s="355">
        <f t="shared" si="69"/>
        <v>1.488833746898263E-2</v>
      </c>
      <c r="BL308" s="345"/>
      <c r="BM308" s="353"/>
    </row>
    <row r="309" spans="1:65" ht="14.25" hidden="1" customHeight="1">
      <c r="A309" s="84">
        <v>81</v>
      </c>
      <c r="B309" s="84" t="s">
        <v>167</v>
      </c>
      <c r="C309" s="85">
        <v>81</v>
      </c>
      <c r="D309" s="85" t="s">
        <v>64</v>
      </c>
      <c r="E309" s="86">
        <v>3</v>
      </c>
      <c r="F309" s="84">
        <v>28</v>
      </c>
      <c r="G309" s="87">
        <v>29.28</v>
      </c>
      <c r="H309" s="88" t="s">
        <v>1</v>
      </c>
      <c r="I309" s="88" t="s">
        <v>1</v>
      </c>
      <c r="J309" s="89">
        <v>4.29</v>
      </c>
      <c r="K309" s="89">
        <f t="shared" si="56"/>
        <v>1.29</v>
      </c>
      <c r="L309" s="89">
        <f t="shared" si="57"/>
        <v>24.990000000000002</v>
      </c>
      <c r="M309" s="89">
        <f t="shared" si="58"/>
        <v>26.28</v>
      </c>
      <c r="N309" s="90" t="s">
        <v>65</v>
      </c>
      <c r="O309" s="90" t="s">
        <v>66</v>
      </c>
      <c r="P309" s="90" t="s">
        <v>67</v>
      </c>
      <c r="Q309" s="91" t="s">
        <v>94</v>
      </c>
      <c r="R309" s="92" t="s">
        <v>116</v>
      </c>
      <c r="S309" s="92" t="s">
        <v>116</v>
      </c>
      <c r="T309" s="93" t="s">
        <v>73</v>
      </c>
      <c r="U309" s="84">
        <v>42</v>
      </c>
      <c r="V309" s="94">
        <f>IFERROR(VLOOKUP(H309,'Коэфф для прайса 1 оч'!$A$3:$C$6,3,0),"")</f>
        <v>327000</v>
      </c>
      <c r="W309" s="91">
        <f>IFERROR(VLOOKUP(E309,'Коэфф для прайса 1 оч'!$A$10:$C$23,3,0),"")</f>
        <v>-5.0000000000000001E-3</v>
      </c>
      <c r="X309" s="116">
        <f>IFERROR(VLOOKUP(N309,'Коэфф для прайса 1 оч'!$E$25:$F$30,2,0),"")</f>
        <v>0.04</v>
      </c>
      <c r="Y309" s="116">
        <f>IFERROR(VLOOKUP(O309,'Коэфф для прайса 1 оч'!$E$32:$F$34,2,0),"")</f>
        <v>0</v>
      </c>
      <c r="Z309" s="116">
        <f>IFERROR(VLOOKUP(P309,'Коэфф для прайса 1 оч'!$E$36:$F$38,2,0),"")</f>
        <v>0.03</v>
      </c>
      <c r="AA309" s="116">
        <f>IFERROR(VLOOKUP(Q309,'Коэфф для прайса 1 оч'!$E$40:$F$43,2,0),"")</f>
        <v>0</v>
      </c>
      <c r="AB309" s="117">
        <f>IFERROR(VLOOKUP(R309,'Коэфф для прайса 1 оч'!$E$45:$F$59,2,0),"")</f>
        <v>7.0000000000000007E-2</v>
      </c>
      <c r="AC309" s="116">
        <f>IFERROR(VLOOKUP(T309,'Коэфф для прайса 1 оч'!$E$61:$F$67,2,0),"")</f>
        <v>0</v>
      </c>
      <c r="AD309" s="116">
        <f>IFERROR(VLOOKUP(U309,'Коэфф для прайса 1 оч'!$E$69:$F$82,2,0),"")</f>
        <v>-1.6E-2</v>
      </c>
      <c r="AE309" s="116">
        <f>IFERROR(VLOOKUP(PriceList[[#This Row],[Корпус]],'Коэфф для прайса 1 оч'!$I$10:$J$15,2,0),"")</f>
        <v>0</v>
      </c>
      <c r="AF309" s="95">
        <f t="shared" si="59"/>
        <v>365913</v>
      </c>
      <c r="AG309" s="96">
        <f t="shared" si="60"/>
        <v>10713932.640000001</v>
      </c>
      <c r="AH309" s="97">
        <v>0</v>
      </c>
      <c r="AI309" s="98">
        <f t="shared" si="61"/>
        <v>365913</v>
      </c>
      <c r="AJ309" s="99">
        <f t="shared" si="62"/>
        <v>10713932.640000001</v>
      </c>
      <c r="AK309" s="84" t="s">
        <v>1250</v>
      </c>
      <c r="AL309" s="91">
        <v>0.1</v>
      </c>
      <c r="AM309" s="287">
        <f>PriceList[[#This Row],[ИТОГ Цена за кв.м, руб]]*(1+PriceList[[#This Row],[Максимальная скидка]])</f>
        <v>402504.30000000005</v>
      </c>
      <c r="AN309" s="287">
        <f>PriceList[[#This Row],[Цена за кв.м. в CRM]]*PriceList[[#This Row],[Площадь, кв.м]]</f>
        <v>11785325.904000001</v>
      </c>
      <c r="AO309" s="287">
        <v>6000</v>
      </c>
      <c r="AP309" s="335">
        <f>PriceList[[#This Row],[Цена за кв.м. в CRM]]+PriceList[[#This Row],[Бронь]]</f>
        <v>408504.30000000005</v>
      </c>
      <c r="AQ309" s="335">
        <f>PriceList[[#This Row],[Цена за кв.м. в сайт]]*PriceList[[#This Row],[Площадь, кв.м]]</f>
        <v>11961005.904000001</v>
      </c>
      <c r="AR309" s="84" t="str">
        <f t="shared" si="63"/>
        <v>С1-81</v>
      </c>
      <c r="AS309" s="88" t="str">
        <f t="shared" si="64"/>
        <v>Ст</v>
      </c>
      <c r="AT309" s="89">
        <f t="shared" si="65"/>
        <v>29.28</v>
      </c>
      <c r="AU309" s="99">
        <f>PriceList[[#This Row],[Цена за кв.м. в CRM]]</f>
        <v>402504.30000000005</v>
      </c>
      <c r="AV309" s="100" t="str">
        <f t="shared" si="66"/>
        <v>Продано</v>
      </c>
      <c r="AW309" s="99"/>
      <c r="AX309" s="342"/>
      <c r="AZ309" s="353">
        <f>(PriceList[[#This Row],[Цена за кв.м. в сайт]])+$AZ$1</f>
        <v>409004.30000000005</v>
      </c>
      <c r="BA309" s="353">
        <f>AZ309*PriceList[[#This Row],[Площадь, кв.м]]</f>
        <v>11975645.904000001</v>
      </c>
      <c r="BB309" s="346">
        <f>BA309-PriceList[[#This Row],[Стоимость, руб для сбронированием]]</f>
        <v>14640</v>
      </c>
      <c r="BC309" s="14"/>
      <c r="BD309" s="345">
        <f t="shared" si="67"/>
        <v>409000</v>
      </c>
      <c r="BE309" s="353">
        <f>BD309*PriceList[[#This Row],[Площадь, кв.м]]</f>
        <v>11975520</v>
      </c>
      <c r="BF309" s="14"/>
      <c r="BG309" s="345">
        <f>BE309-$BG$1*PriceList[[#This Row],[Площадь, кв.м]]</f>
        <v>11799840</v>
      </c>
      <c r="BH309" s="353">
        <f t="shared" si="68"/>
        <v>175680</v>
      </c>
      <c r="BI309" s="345">
        <f>BG309/PriceList[[#This Row],[Площадь, кв.м]]</f>
        <v>403000</v>
      </c>
      <c r="BJ309" s="355">
        <f t="shared" si="69"/>
        <v>1.488833746898263E-2</v>
      </c>
      <c r="BL309" s="345"/>
      <c r="BM309" s="353"/>
    </row>
    <row r="310" spans="1:65" ht="14.25" hidden="1" customHeight="1">
      <c r="A310" s="84">
        <v>82</v>
      </c>
      <c r="B310" s="84" t="s">
        <v>168</v>
      </c>
      <c r="C310" s="85">
        <v>82</v>
      </c>
      <c r="D310" s="85" t="s">
        <v>64</v>
      </c>
      <c r="E310" s="86">
        <v>3</v>
      </c>
      <c r="F310" s="84">
        <v>29</v>
      </c>
      <c r="G310" s="87">
        <v>29.27</v>
      </c>
      <c r="H310" s="88" t="s">
        <v>1</v>
      </c>
      <c r="I310" s="88" t="s">
        <v>1</v>
      </c>
      <c r="J310" s="89">
        <v>4.29</v>
      </c>
      <c r="K310" s="89">
        <f t="shared" si="56"/>
        <v>1.29</v>
      </c>
      <c r="L310" s="89">
        <f t="shared" si="57"/>
        <v>24.98</v>
      </c>
      <c r="M310" s="89">
        <f t="shared" si="58"/>
        <v>26.27</v>
      </c>
      <c r="N310" s="90" t="s">
        <v>65</v>
      </c>
      <c r="O310" s="90" t="s">
        <v>66</v>
      </c>
      <c r="P310" s="90" t="s">
        <v>67</v>
      </c>
      <c r="Q310" s="91" t="s">
        <v>97</v>
      </c>
      <c r="R310" s="92" t="s">
        <v>116</v>
      </c>
      <c r="S310" s="92" t="s">
        <v>116</v>
      </c>
      <c r="T310" s="93" t="s">
        <v>73</v>
      </c>
      <c r="U310" s="84">
        <v>42</v>
      </c>
      <c r="V310" s="94">
        <f>IFERROR(VLOOKUP(H310,'Коэфф для прайса 1 оч'!$A$3:$C$6,3,0),"")</f>
        <v>327000</v>
      </c>
      <c r="W310" s="91">
        <f>IFERROR(VLOOKUP(E310,'Коэфф для прайса 1 оч'!$A$10:$C$23,3,0),"")</f>
        <v>-5.0000000000000001E-3</v>
      </c>
      <c r="X310" s="116">
        <f>IFERROR(VLOOKUP(N310,'Коэфф для прайса 1 оч'!$E$25:$F$30,2,0),"")</f>
        <v>0.04</v>
      </c>
      <c r="Y310" s="116">
        <f>IFERROR(VLOOKUP(O310,'Коэфф для прайса 1 оч'!$E$32:$F$34,2,0),"")</f>
        <v>0</v>
      </c>
      <c r="Z310" s="116">
        <f>IFERROR(VLOOKUP(P310,'Коэфф для прайса 1 оч'!$E$36:$F$38,2,0),"")</f>
        <v>0.03</v>
      </c>
      <c r="AA310" s="116">
        <f>IFERROR(VLOOKUP(Q310,'Коэфф для прайса 1 оч'!$E$40:$F$43,2,0),"")</f>
        <v>-5.0000000000000001E-3</v>
      </c>
      <c r="AB310" s="117">
        <f>IFERROR(VLOOKUP(R310,'Коэфф для прайса 1 оч'!$E$45:$F$59,2,0),"")</f>
        <v>7.0000000000000007E-2</v>
      </c>
      <c r="AC310" s="116">
        <f>IFERROR(VLOOKUP(T310,'Коэфф для прайса 1 оч'!$E$61:$F$67,2,0),"")</f>
        <v>0</v>
      </c>
      <c r="AD310" s="116">
        <f>IFERROR(VLOOKUP(U310,'Коэфф для прайса 1 оч'!$E$69:$F$82,2,0),"")</f>
        <v>-1.6E-2</v>
      </c>
      <c r="AE310" s="116">
        <f>IFERROR(VLOOKUP(PriceList[[#This Row],[Корпус]],'Коэфф для прайса 1 оч'!$I$10:$J$15,2,0),"")</f>
        <v>0</v>
      </c>
      <c r="AF310" s="95">
        <f t="shared" si="59"/>
        <v>364278</v>
      </c>
      <c r="AG310" s="96">
        <f t="shared" si="60"/>
        <v>10662417.060000001</v>
      </c>
      <c r="AH310" s="97">
        <v>0</v>
      </c>
      <c r="AI310" s="98">
        <f t="shared" si="61"/>
        <v>364278</v>
      </c>
      <c r="AJ310" s="99">
        <f t="shared" si="62"/>
        <v>10662417.060000001</v>
      </c>
      <c r="AK310" s="84" t="s">
        <v>101</v>
      </c>
      <c r="AL310" s="91">
        <v>0.1</v>
      </c>
      <c r="AM310" s="287">
        <f>PriceList[[#This Row],[ИТОГ Цена за кв.м, руб]]*(1+PriceList[[#This Row],[Максимальная скидка]])</f>
        <v>400705.80000000005</v>
      </c>
      <c r="AN310" s="287">
        <f>PriceList[[#This Row],[Цена за кв.м. в CRM]]*PriceList[[#This Row],[Площадь, кв.м]]</f>
        <v>11728658.766000001</v>
      </c>
      <c r="AO310" s="287">
        <v>6000</v>
      </c>
      <c r="AP310" s="335">
        <f>PriceList[[#This Row],[Цена за кв.м. в CRM]]+PriceList[[#This Row],[Бронь]]</f>
        <v>406705.80000000005</v>
      </c>
      <c r="AQ310" s="335">
        <f>PriceList[[#This Row],[Цена за кв.м. в сайт]]*PriceList[[#This Row],[Площадь, кв.м]]</f>
        <v>11904278.766000001</v>
      </c>
      <c r="AR310" s="84" t="str">
        <f t="shared" si="63"/>
        <v>С1-82</v>
      </c>
      <c r="AS310" s="88" t="str">
        <f t="shared" si="64"/>
        <v>Ст</v>
      </c>
      <c r="AT310" s="89">
        <f t="shared" si="65"/>
        <v>29.27</v>
      </c>
      <c r="AU310" s="99">
        <f>PriceList[[#This Row],[Цена за кв.м. в CRM]]</f>
        <v>400705.80000000005</v>
      </c>
      <c r="AV310" s="100" t="str">
        <f t="shared" si="66"/>
        <v>Свободно</v>
      </c>
      <c r="AW310" s="99"/>
      <c r="AX310" s="342"/>
      <c r="AZ310" s="353">
        <f>(PriceList[[#This Row],[Цена за кв.м. в сайт]])+$AZ$1</f>
        <v>407205.80000000005</v>
      </c>
      <c r="BA310" s="353">
        <f>AZ310*PriceList[[#This Row],[Площадь, кв.м]]</f>
        <v>11918913.766000001</v>
      </c>
      <c r="BB310" s="346">
        <f>BA310-PriceList[[#This Row],[Стоимость, руб для сбронированием]]</f>
        <v>14635</v>
      </c>
      <c r="BC310" s="14"/>
      <c r="BD310" s="345">
        <f t="shared" si="67"/>
        <v>407200</v>
      </c>
      <c r="BE310" s="353">
        <f>BD310*PriceList[[#This Row],[Площадь, кв.м]]</f>
        <v>11918744</v>
      </c>
      <c r="BF310" s="14"/>
      <c r="BG310" s="345">
        <f>BE310-$BG$1*PriceList[[#This Row],[Площадь, кв.м]]</f>
        <v>11743124</v>
      </c>
      <c r="BH310" s="353">
        <f t="shared" si="68"/>
        <v>175620</v>
      </c>
      <c r="BI310" s="345">
        <f>BG310/PriceList[[#This Row],[Площадь, кв.м]]</f>
        <v>401200</v>
      </c>
      <c r="BJ310" s="355">
        <f t="shared" si="69"/>
        <v>1.4955134596211365E-2</v>
      </c>
      <c r="BL310" s="345"/>
      <c r="BM310" s="353"/>
    </row>
    <row r="311" spans="1:65" ht="14.25" hidden="1" customHeight="1">
      <c r="A311" s="84">
        <v>83</v>
      </c>
      <c r="B311" s="84" t="s">
        <v>169</v>
      </c>
      <c r="C311" s="85">
        <v>83</v>
      </c>
      <c r="D311" s="85" t="s">
        <v>64</v>
      </c>
      <c r="E311" s="86">
        <v>3</v>
      </c>
      <c r="F311" s="84">
        <v>30</v>
      </c>
      <c r="G311" s="87">
        <v>29.28</v>
      </c>
      <c r="H311" s="88" t="s">
        <v>1</v>
      </c>
      <c r="I311" s="88" t="s">
        <v>1</v>
      </c>
      <c r="J311" s="89">
        <v>4.29</v>
      </c>
      <c r="K311" s="89">
        <f t="shared" si="56"/>
        <v>1.29</v>
      </c>
      <c r="L311" s="89">
        <f t="shared" si="57"/>
        <v>24.990000000000002</v>
      </c>
      <c r="M311" s="89">
        <f t="shared" si="58"/>
        <v>26.28</v>
      </c>
      <c r="N311" s="90" t="s">
        <v>65</v>
      </c>
      <c r="O311" s="90" t="s">
        <v>66</v>
      </c>
      <c r="P311" s="90" t="s">
        <v>67</v>
      </c>
      <c r="Q311" s="91" t="s">
        <v>97</v>
      </c>
      <c r="R311" s="92" t="s">
        <v>116</v>
      </c>
      <c r="S311" s="92" t="s">
        <v>116</v>
      </c>
      <c r="T311" s="93" t="s">
        <v>73</v>
      </c>
      <c r="U311" s="84">
        <v>42</v>
      </c>
      <c r="V311" s="94">
        <f>IFERROR(VLOOKUP(H311,'Коэфф для прайса 1 оч'!$A$3:$C$6,3,0),"")</f>
        <v>327000</v>
      </c>
      <c r="W311" s="91">
        <f>IFERROR(VLOOKUP(E311,'Коэфф для прайса 1 оч'!$A$10:$C$23,3,0),"")</f>
        <v>-5.0000000000000001E-3</v>
      </c>
      <c r="X311" s="116">
        <f>IFERROR(VLOOKUP(N311,'Коэфф для прайса 1 оч'!$E$25:$F$30,2,0),"")</f>
        <v>0.04</v>
      </c>
      <c r="Y311" s="116">
        <f>IFERROR(VLOOKUP(O311,'Коэфф для прайса 1 оч'!$E$32:$F$34,2,0),"")</f>
        <v>0</v>
      </c>
      <c r="Z311" s="116">
        <f>IFERROR(VLOOKUP(P311,'Коэфф для прайса 1 оч'!$E$36:$F$38,2,0),"")</f>
        <v>0.03</v>
      </c>
      <c r="AA311" s="116">
        <f>IFERROR(VLOOKUP(Q311,'Коэфф для прайса 1 оч'!$E$40:$F$43,2,0),"")</f>
        <v>-5.0000000000000001E-3</v>
      </c>
      <c r="AB311" s="117">
        <f>IFERROR(VLOOKUP(R311,'Коэфф для прайса 1 оч'!$E$45:$F$59,2,0),"")</f>
        <v>7.0000000000000007E-2</v>
      </c>
      <c r="AC311" s="116">
        <f>IFERROR(VLOOKUP(T311,'Коэфф для прайса 1 оч'!$E$61:$F$67,2,0),"")</f>
        <v>0</v>
      </c>
      <c r="AD311" s="116">
        <f>IFERROR(VLOOKUP(U311,'Коэфф для прайса 1 оч'!$E$69:$F$82,2,0),"")</f>
        <v>-1.6E-2</v>
      </c>
      <c r="AE311" s="116">
        <f>IFERROR(VLOOKUP(PriceList[[#This Row],[Корпус]],'Коэфф для прайса 1 оч'!$I$10:$J$15,2,0),"")</f>
        <v>0</v>
      </c>
      <c r="AF311" s="95">
        <f t="shared" si="59"/>
        <v>364278</v>
      </c>
      <c r="AG311" s="96">
        <f t="shared" si="60"/>
        <v>10666059.84</v>
      </c>
      <c r="AH311" s="97">
        <v>0</v>
      </c>
      <c r="AI311" s="98">
        <f t="shared" si="61"/>
        <v>364278</v>
      </c>
      <c r="AJ311" s="99">
        <f t="shared" si="62"/>
        <v>10666059.84</v>
      </c>
      <c r="AK311" s="84" t="s">
        <v>71</v>
      </c>
      <c r="AL311" s="91">
        <v>0.1</v>
      </c>
      <c r="AM311" s="287">
        <f>PriceList[[#This Row],[ИТОГ Цена за кв.м, руб]]*(1+PriceList[[#This Row],[Максимальная скидка]])</f>
        <v>400705.80000000005</v>
      </c>
      <c r="AN311" s="287">
        <f>PriceList[[#This Row],[Цена за кв.м. в CRM]]*PriceList[[#This Row],[Площадь, кв.м]]</f>
        <v>11732665.824000001</v>
      </c>
      <c r="AO311" s="287">
        <v>6000</v>
      </c>
      <c r="AP311" s="335">
        <f>PriceList[[#This Row],[Цена за кв.м. в CRM]]+PriceList[[#This Row],[Бронь]]</f>
        <v>406705.80000000005</v>
      </c>
      <c r="AQ311" s="335">
        <f>PriceList[[#This Row],[Цена за кв.м. в сайт]]*PriceList[[#This Row],[Площадь, кв.м]]</f>
        <v>11908345.824000001</v>
      </c>
      <c r="AR311" s="84" t="str">
        <f t="shared" si="63"/>
        <v>С1-83</v>
      </c>
      <c r="AS311" s="88" t="str">
        <f t="shared" si="64"/>
        <v>Ст</v>
      </c>
      <c r="AT311" s="89">
        <f t="shared" si="65"/>
        <v>29.28</v>
      </c>
      <c r="AU311" s="99">
        <f>PriceList[[#This Row],[Цена за кв.м. в CRM]]</f>
        <v>400705.80000000005</v>
      </c>
      <c r="AV311" s="100" t="str">
        <f t="shared" si="66"/>
        <v>Резерв</v>
      </c>
      <c r="AW311" s="99"/>
      <c r="AX311" s="342"/>
      <c r="AZ311" s="353">
        <f>(PriceList[[#This Row],[Цена за кв.м. в сайт]])+$AZ$1</f>
        <v>407205.80000000005</v>
      </c>
      <c r="BA311" s="353">
        <f>AZ311*PriceList[[#This Row],[Площадь, кв.м]]</f>
        <v>11922985.824000001</v>
      </c>
      <c r="BB311" s="346">
        <f>BA311-PriceList[[#This Row],[Стоимость, руб для сбронированием]]</f>
        <v>14640</v>
      </c>
      <c r="BC311" s="14"/>
      <c r="BD311" s="345">
        <f t="shared" si="67"/>
        <v>407200</v>
      </c>
      <c r="BE311" s="353">
        <f>BD311*PriceList[[#This Row],[Площадь, кв.м]]</f>
        <v>11922816</v>
      </c>
      <c r="BF311" s="14"/>
      <c r="BG311" s="345">
        <f>BE311-$BG$1*PriceList[[#This Row],[Площадь, кв.м]]</f>
        <v>11747136</v>
      </c>
      <c r="BH311" s="353">
        <f t="shared" si="68"/>
        <v>175680</v>
      </c>
      <c r="BI311" s="345">
        <f>BG311/PriceList[[#This Row],[Площадь, кв.м]]</f>
        <v>401200</v>
      </c>
      <c r="BJ311" s="355">
        <f t="shared" si="69"/>
        <v>1.4955134596211365E-2</v>
      </c>
      <c r="BL311" s="345"/>
      <c r="BM311" s="353"/>
    </row>
    <row r="312" spans="1:65" ht="14.25" hidden="1" customHeight="1">
      <c r="A312" s="84">
        <v>84</v>
      </c>
      <c r="B312" s="84" t="s">
        <v>170</v>
      </c>
      <c r="C312" s="85">
        <v>84</v>
      </c>
      <c r="D312" s="85" t="s">
        <v>64</v>
      </c>
      <c r="E312" s="86">
        <v>3</v>
      </c>
      <c r="F312" s="84">
        <v>31</v>
      </c>
      <c r="G312" s="87">
        <v>28.64</v>
      </c>
      <c r="H312" s="88" t="s">
        <v>1</v>
      </c>
      <c r="I312" s="88" t="s">
        <v>1</v>
      </c>
      <c r="J312" s="89">
        <v>4.29</v>
      </c>
      <c r="K312" s="89">
        <f t="shared" si="56"/>
        <v>1.29</v>
      </c>
      <c r="L312" s="89">
        <f t="shared" si="57"/>
        <v>24.35</v>
      </c>
      <c r="M312" s="89">
        <f t="shared" si="58"/>
        <v>25.64</v>
      </c>
      <c r="N312" s="90" t="s">
        <v>65</v>
      </c>
      <c r="O312" s="90" t="s">
        <v>66</v>
      </c>
      <c r="P312" s="90" t="s">
        <v>67</v>
      </c>
      <c r="Q312" s="91" t="s">
        <v>97</v>
      </c>
      <c r="R312" s="92" t="s">
        <v>116</v>
      </c>
      <c r="S312" s="92" t="s">
        <v>116</v>
      </c>
      <c r="T312" s="93" t="s">
        <v>73</v>
      </c>
      <c r="U312" s="84">
        <v>42</v>
      </c>
      <c r="V312" s="94">
        <f>IFERROR(VLOOKUP(H312,'Коэфф для прайса 1 оч'!$A$3:$C$6,3,0),"")</f>
        <v>327000</v>
      </c>
      <c r="W312" s="91">
        <f>IFERROR(VLOOKUP(E312,'Коэфф для прайса 1 оч'!$A$10:$C$23,3,0),"")</f>
        <v>-5.0000000000000001E-3</v>
      </c>
      <c r="X312" s="116">
        <f>IFERROR(VLOOKUP(N312,'Коэфф для прайса 1 оч'!$E$25:$F$30,2,0),"")</f>
        <v>0.04</v>
      </c>
      <c r="Y312" s="116">
        <f>IFERROR(VLOOKUP(O312,'Коэфф для прайса 1 оч'!$E$32:$F$34,2,0),"")</f>
        <v>0</v>
      </c>
      <c r="Z312" s="116">
        <f>IFERROR(VLOOKUP(P312,'Коэфф для прайса 1 оч'!$E$36:$F$38,2,0),"")</f>
        <v>0.03</v>
      </c>
      <c r="AA312" s="116">
        <f>IFERROR(VLOOKUP(Q312,'Коэфф для прайса 1 оч'!$E$40:$F$43,2,0),"")</f>
        <v>-5.0000000000000001E-3</v>
      </c>
      <c r="AB312" s="117">
        <f>IFERROR(VLOOKUP(R312,'Коэфф для прайса 1 оч'!$E$45:$F$59,2,0),"")</f>
        <v>7.0000000000000007E-2</v>
      </c>
      <c r="AC312" s="116">
        <f>IFERROR(VLOOKUP(T312,'Коэфф для прайса 1 оч'!$E$61:$F$67,2,0),"")</f>
        <v>0</v>
      </c>
      <c r="AD312" s="116">
        <f>IFERROR(VLOOKUP(U312,'Коэфф для прайса 1 оч'!$E$69:$F$82,2,0),"")</f>
        <v>-1.6E-2</v>
      </c>
      <c r="AE312" s="116">
        <f>IFERROR(VLOOKUP(PriceList[[#This Row],[Корпус]],'Коэфф для прайса 1 оч'!$I$10:$J$15,2,0),"")</f>
        <v>0</v>
      </c>
      <c r="AF312" s="95">
        <f t="shared" si="59"/>
        <v>364278</v>
      </c>
      <c r="AG312" s="96">
        <f t="shared" si="60"/>
        <v>10432921.92</v>
      </c>
      <c r="AH312" s="97">
        <v>0</v>
      </c>
      <c r="AI312" s="98">
        <f t="shared" si="61"/>
        <v>364278</v>
      </c>
      <c r="AJ312" s="99">
        <f t="shared" si="62"/>
        <v>10432921.92</v>
      </c>
      <c r="AK312" s="84" t="s">
        <v>71</v>
      </c>
      <c r="AL312" s="91">
        <v>0.1</v>
      </c>
      <c r="AM312" s="287">
        <f>PriceList[[#This Row],[ИТОГ Цена за кв.м, руб]]*(1+PriceList[[#This Row],[Максимальная скидка]])</f>
        <v>400705.80000000005</v>
      </c>
      <c r="AN312" s="287">
        <f>PriceList[[#This Row],[Цена за кв.м. в CRM]]*PriceList[[#This Row],[Площадь, кв.м]]</f>
        <v>11476214.112000002</v>
      </c>
      <c r="AO312" s="287">
        <v>6000</v>
      </c>
      <c r="AP312" s="335">
        <f>PriceList[[#This Row],[Цена за кв.м. в CRM]]+PriceList[[#This Row],[Бронь]]</f>
        <v>406705.80000000005</v>
      </c>
      <c r="AQ312" s="335">
        <f>PriceList[[#This Row],[Цена за кв.м. в сайт]]*PriceList[[#This Row],[Площадь, кв.м]]</f>
        <v>11648054.112000002</v>
      </c>
      <c r="AR312" s="84" t="str">
        <f t="shared" si="63"/>
        <v>С1-84</v>
      </c>
      <c r="AS312" s="88" t="str">
        <f t="shared" si="64"/>
        <v>Ст</v>
      </c>
      <c r="AT312" s="89">
        <f t="shared" si="65"/>
        <v>28.64</v>
      </c>
      <c r="AU312" s="99">
        <f>PriceList[[#This Row],[Цена за кв.м. в CRM]]</f>
        <v>400705.80000000005</v>
      </c>
      <c r="AV312" s="100" t="str">
        <f t="shared" si="66"/>
        <v>Резерв</v>
      </c>
      <c r="AW312" s="99"/>
      <c r="AX312" s="342"/>
      <c r="AZ312" s="353">
        <f>(PriceList[[#This Row],[Цена за кв.м. в сайт]])+$AZ$1</f>
        <v>407205.80000000005</v>
      </c>
      <c r="BA312" s="353">
        <f>AZ312*PriceList[[#This Row],[Площадь, кв.м]]</f>
        <v>11662374.112000002</v>
      </c>
      <c r="BB312" s="346">
        <f>BA312-PriceList[[#This Row],[Стоимость, руб для сбронированием]]</f>
        <v>14320</v>
      </c>
      <c r="BC312" s="14"/>
      <c r="BD312" s="345">
        <f t="shared" si="67"/>
        <v>407200</v>
      </c>
      <c r="BE312" s="353">
        <f>BD312*PriceList[[#This Row],[Площадь, кв.м]]</f>
        <v>11662208</v>
      </c>
      <c r="BF312" s="14"/>
      <c r="BG312" s="345">
        <f>BE312-$BG$1*PriceList[[#This Row],[Площадь, кв.м]]</f>
        <v>11490368</v>
      </c>
      <c r="BH312" s="353">
        <f t="shared" si="68"/>
        <v>171840</v>
      </c>
      <c r="BI312" s="345">
        <f>BG312/PriceList[[#This Row],[Площадь, кв.м]]</f>
        <v>401200</v>
      </c>
      <c r="BJ312" s="355">
        <f t="shared" si="69"/>
        <v>1.4955134596211365E-2</v>
      </c>
      <c r="BL312" s="345"/>
      <c r="BM312" s="353"/>
    </row>
    <row r="313" spans="1:65" ht="14.25" hidden="1" customHeight="1">
      <c r="A313" s="84">
        <v>85</v>
      </c>
      <c r="B313" s="84" t="s">
        <v>171</v>
      </c>
      <c r="C313" s="85">
        <v>85</v>
      </c>
      <c r="D313" s="85" t="s">
        <v>64</v>
      </c>
      <c r="E313" s="86">
        <v>3</v>
      </c>
      <c r="F313" s="84">
        <v>32</v>
      </c>
      <c r="G313" s="87">
        <v>49.74</v>
      </c>
      <c r="H313" s="88" t="s">
        <v>1</v>
      </c>
      <c r="I313" s="88" t="s">
        <v>1</v>
      </c>
      <c r="J313" s="89">
        <v>14.01</v>
      </c>
      <c r="K313" s="89">
        <f t="shared" si="56"/>
        <v>4.2</v>
      </c>
      <c r="L313" s="89">
        <f t="shared" si="57"/>
        <v>35.730000000000004</v>
      </c>
      <c r="M313" s="89">
        <f t="shared" si="58"/>
        <v>39.930000000000007</v>
      </c>
      <c r="N313" s="90" t="s">
        <v>82</v>
      </c>
      <c r="O313" s="90" t="s">
        <v>83</v>
      </c>
      <c r="P313" s="90" t="s">
        <v>67</v>
      </c>
      <c r="Q313" s="91" t="s">
        <v>97</v>
      </c>
      <c r="R313" s="92" t="s">
        <v>116</v>
      </c>
      <c r="S313" s="92" t="s">
        <v>116</v>
      </c>
      <c r="T313" s="93" t="s">
        <v>73</v>
      </c>
      <c r="U313" s="84">
        <v>42</v>
      </c>
      <c r="V313" s="94">
        <f>IFERROR(VLOOKUP(H313,'Коэфф для прайса 1 оч'!$A$3:$C$6,3,0),"")</f>
        <v>327000</v>
      </c>
      <c r="W313" s="91">
        <f>IFERROR(VLOOKUP(E313,'Коэфф для прайса 1 оч'!$A$10:$C$23,3,0),"")</f>
        <v>-5.0000000000000001E-3</v>
      </c>
      <c r="X313" s="116">
        <f>IFERROR(VLOOKUP(N313,'Коэфф для прайса 1 оч'!$E$25:$F$30,2,0),"")</f>
        <v>-0.01</v>
      </c>
      <c r="Y313" s="116">
        <f>IFERROR(VLOOKUP(O313,'Коэфф для прайса 1 оч'!$E$32:$F$34,2,0),"")</f>
        <v>0.03</v>
      </c>
      <c r="Z313" s="116">
        <f>IFERROR(VLOOKUP(P313,'Коэфф для прайса 1 оч'!$E$36:$F$38,2,0),"")</f>
        <v>0.03</v>
      </c>
      <c r="AA313" s="116">
        <f>IFERROR(VLOOKUP(Q313,'Коэфф для прайса 1 оч'!$E$40:$F$43,2,0),"")</f>
        <v>-5.0000000000000001E-3</v>
      </c>
      <c r="AB313" s="117">
        <f>IFERROR(VLOOKUP(R313,'Коэфф для прайса 1 оч'!$E$45:$F$59,2,0),"")</f>
        <v>7.0000000000000007E-2</v>
      </c>
      <c r="AC313" s="116">
        <f>IFERROR(VLOOKUP(T313,'Коэфф для прайса 1 оч'!$E$61:$F$67,2,0),"")</f>
        <v>0</v>
      </c>
      <c r="AD313" s="116">
        <f>IFERROR(VLOOKUP(U313,'Коэфф для прайса 1 оч'!$E$69:$F$82,2,0),"")</f>
        <v>-1.6E-2</v>
      </c>
      <c r="AE313" s="116">
        <f>IFERROR(VLOOKUP(PriceList[[#This Row],[Корпус]],'Коэфф для прайса 1 оч'!$I$10:$J$15,2,0),"")</f>
        <v>0</v>
      </c>
      <c r="AF313" s="95">
        <f t="shared" si="59"/>
        <v>357738</v>
      </c>
      <c r="AG313" s="96">
        <f t="shared" si="60"/>
        <v>17793888.120000001</v>
      </c>
      <c r="AH313" s="97">
        <v>0</v>
      </c>
      <c r="AI313" s="98">
        <f t="shared" si="61"/>
        <v>357738</v>
      </c>
      <c r="AJ313" s="99">
        <f t="shared" si="62"/>
        <v>17793888.120000001</v>
      </c>
      <c r="AK313" s="84" t="s">
        <v>71</v>
      </c>
      <c r="AL313" s="91">
        <v>0.1</v>
      </c>
      <c r="AM313" s="287">
        <f>PriceList[[#This Row],[ИТОГ Цена за кв.м, руб]]*(1+PriceList[[#This Row],[Максимальная скидка]])</f>
        <v>393511.80000000005</v>
      </c>
      <c r="AN313" s="287">
        <f>PriceList[[#This Row],[Цена за кв.м. в CRM]]*PriceList[[#This Row],[Площадь, кв.м]]</f>
        <v>19573276.932000004</v>
      </c>
      <c r="AO313" s="287">
        <v>6000</v>
      </c>
      <c r="AP313" s="335">
        <f>PriceList[[#This Row],[Цена за кв.м. в CRM]]+PriceList[[#This Row],[Бронь]]</f>
        <v>399511.80000000005</v>
      </c>
      <c r="AQ313" s="335">
        <f>PriceList[[#This Row],[Цена за кв.м. в сайт]]*PriceList[[#This Row],[Площадь, кв.м]]</f>
        <v>19871716.932000004</v>
      </c>
      <c r="AR313" s="84" t="str">
        <f t="shared" si="63"/>
        <v>С1-85</v>
      </c>
      <c r="AS313" s="88" t="str">
        <f t="shared" si="64"/>
        <v>Ст</v>
      </c>
      <c r="AT313" s="89">
        <f t="shared" si="65"/>
        <v>49.74</v>
      </c>
      <c r="AU313" s="99">
        <f>PriceList[[#This Row],[Цена за кв.м. в CRM]]</f>
        <v>393511.80000000005</v>
      </c>
      <c r="AV313" s="100" t="str">
        <f t="shared" si="66"/>
        <v>Резерв</v>
      </c>
      <c r="AW313" s="99"/>
      <c r="AX313" s="342"/>
      <c r="AZ313" s="353">
        <f>(PriceList[[#This Row],[Цена за кв.м. в сайт]])+$AZ$1</f>
        <v>400011.80000000005</v>
      </c>
      <c r="BA313" s="353">
        <f>AZ313*PriceList[[#This Row],[Площадь, кв.м]]</f>
        <v>19896586.932000004</v>
      </c>
      <c r="BB313" s="346">
        <f>BA313-PriceList[[#This Row],[Стоимость, руб для сбронированием]]</f>
        <v>24870</v>
      </c>
      <c r="BC313" s="14"/>
      <c r="BD313" s="345">
        <f t="shared" si="67"/>
        <v>400000</v>
      </c>
      <c r="BE313" s="353">
        <f>BD313*PriceList[[#This Row],[Площадь, кв.м]]</f>
        <v>19896000</v>
      </c>
      <c r="BF313" s="14"/>
      <c r="BG313" s="345">
        <f>BE313-$BG$1*PriceList[[#This Row],[Площадь, кв.м]]</f>
        <v>19597560</v>
      </c>
      <c r="BH313" s="353">
        <f t="shared" si="68"/>
        <v>298440</v>
      </c>
      <c r="BI313" s="345">
        <f>BG313/PriceList[[#This Row],[Площадь, кв.м]]</f>
        <v>394000</v>
      </c>
      <c r="BJ313" s="355">
        <f t="shared" si="69"/>
        <v>1.5228426395939087E-2</v>
      </c>
      <c r="BL313" s="345"/>
      <c r="BM313" s="353"/>
    </row>
    <row r="314" spans="1:65" ht="14.25" hidden="1" customHeight="1">
      <c r="A314" s="84">
        <v>86</v>
      </c>
      <c r="B314" s="84" t="s">
        <v>172</v>
      </c>
      <c r="C314" s="85">
        <v>86</v>
      </c>
      <c r="D314" s="85" t="s">
        <v>64</v>
      </c>
      <c r="E314" s="86">
        <v>3</v>
      </c>
      <c r="F314" s="84">
        <v>33</v>
      </c>
      <c r="G314" s="87">
        <v>49.74</v>
      </c>
      <c r="H314" s="88" t="s">
        <v>1</v>
      </c>
      <c r="I314" s="88" t="s">
        <v>1</v>
      </c>
      <c r="J314" s="89">
        <v>14.01</v>
      </c>
      <c r="K314" s="89">
        <f t="shared" si="56"/>
        <v>4.2</v>
      </c>
      <c r="L314" s="89">
        <f t="shared" si="57"/>
        <v>35.730000000000004</v>
      </c>
      <c r="M314" s="89">
        <f t="shared" si="58"/>
        <v>39.930000000000007</v>
      </c>
      <c r="N314" s="90" t="s">
        <v>82</v>
      </c>
      <c r="O314" s="90" t="s">
        <v>83</v>
      </c>
      <c r="P314" s="90" t="s">
        <v>67</v>
      </c>
      <c r="Q314" s="91" t="s">
        <v>97</v>
      </c>
      <c r="R314" s="92" t="s">
        <v>84</v>
      </c>
      <c r="S314" s="92" t="s">
        <v>1291</v>
      </c>
      <c r="T314" s="93" t="s">
        <v>73</v>
      </c>
      <c r="U314" s="84">
        <v>42</v>
      </c>
      <c r="V314" s="94">
        <f>IFERROR(VLOOKUP(H314,'Коэфф для прайса 1 оч'!$A$3:$C$6,3,0),"")</f>
        <v>327000</v>
      </c>
      <c r="W314" s="91">
        <f>IFERROR(VLOOKUP(E314,'Коэфф для прайса 1 оч'!$A$10:$C$23,3,0),"")</f>
        <v>-5.0000000000000001E-3</v>
      </c>
      <c r="X314" s="116">
        <f>IFERROR(VLOOKUP(N314,'Коэфф для прайса 1 оч'!$E$25:$F$30,2,0),"")</f>
        <v>-0.01</v>
      </c>
      <c r="Y314" s="116">
        <f>IFERROR(VLOOKUP(O314,'Коэфф для прайса 1 оч'!$E$32:$F$34,2,0),"")</f>
        <v>0.03</v>
      </c>
      <c r="Z314" s="116">
        <f>IFERROR(VLOOKUP(P314,'Коэфф для прайса 1 оч'!$E$36:$F$38,2,0),"")</f>
        <v>0.03</v>
      </c>
      <c r="AA314" s="116">
        <f>IFERROR(VLOOKUP(Q314,'Коэфф для прайса 1 оч'!$E$40:$F$43,2,0),"")</f>
        <v>-5.0000000000000001E-3</v>
      </c>
      <c r="AB314" s="117">
        <f>IFERROR(VLOOKUP(R314,'Коэфф для прайса 1 оч'!$E$45:$F$59,2,0),"")</f>
        <v>-0.01</v>
      </c>
      <c r="AC314" s="116">
        <f>IFERROR(VLOOKUP(T314,'Коэфф для прайса 1 оч'!$E$61:$F$67,2,0),"")</f>
        <v>0</v>
      </c>
      <c r="AD314" s="116">
        <f>IFERROR(VLOOKUP(U314,'Коэфф для прайса 1 оч'!$E$69:$F$82,2,0),"")</f>
        <v>-1.6E-2</v>
      </c>
      <c r="AE314" s="116">
        <f>IFERROR(VLOOKUP(PriceList[[#This Row],[Корпус]],'Коэфф для прайса 1 оч'!$I$10:$J$15,2,0),"")</f>
        <v>0</v>
      </c>
      <c r="AF314" s="95">
        <f t="shared" si="59"/>
        <v>331578</v>
      </c>
      <c r="AG314" s="96">
        <f t="shared" si="60"/>
        <v>16492689.720000001</v>
      </c>
      <c r="AH314" s="97">
        <v>0</v>
      </c>
      <c r="AI314" s="98">
        <f t="shared" si="61"/>
        <v>331578</v>
      </c>
      <c r="AJ314" s="99">
        <f t="shared" si="62"/>
        <v>16492689.720000001</v>
      </c>
      <c r="AK314" s="84" t="s">
        <v>101</v>
      </c>
      <c r="AL314" s="91">
        <v>0.1</v>
      </c>
      <c r="AM314" s="287">
        <f>PriceList[[#This Row],[ИТОГ Цена за кв.м, руб]]*(1+PriceList[[#This Row],[Максимальная скидка]])</f>
        <v>364735.80000000005</v>
      </c>
      <c r="AN314" s="287">
        <f>PriceList[[#This Row],[Цена за кв.м. в CRM]]*PriceList[[#This Row],[Площадь, кв.м]]</f>
        <v>18141958.692000002</v>
      </c>
      <c r="AO314" s="287">
        <v>6000</v>
      </c>
      <c r="AP314" s="335">
        <f>PriceList[[#This Row],[Цена за кв.м. в CRM]]+PriceList[[#This Row],[Бронь]]</f>
        <v>370735.80000000005</v>
      </c>
      <c r="AQ314" s="335">
        <f>PriceList[[#This Row],[Цена за кв.м. в сайт]]*PriceList[[#This Row],[Площадь, кв.м]]</f>
        <v>18440398.692000002</v>
      </c>
      <c r="AR314" s="84" t="str">
        <f t="shared" si="63"/>
        <v>С1-86</v>
      </c>
      <c r="AS314" s="88" t="str">
        <f t="shared" si="64"/>
        <v>Ст</v>
      </c>
      <c r="AT314" s="89">
        <f t="shared" si="65"/>
        <v>49.74</v>
      </c>
      <c r="AU314" s="99">
        <f>PriceList[[#This Row],[Цена за кв.м. в CRM]]</f>
        <v>364735.80000000005</v>
      </c>
      <c r="AV314" s="100" t="str">
        <f t="shared" si="66"/>
        <v>Свободно</v>
      </c>
      <c r="AW314" s="99"/>
      <c r="AX314" s="342"/>
      <c r="AZ314" s="353">
        <f>(PriceList[[#This Row],[Цена за кв.м. в сайт]])+$AZ$1</f>
        <v>371235.80000000005</v>
      </c>
      <c r="BA314" s="353">
        <f>AZ314*PriceList[[#This Row],[Площадь, кв.м]]</f>
        <v>18465268.692000002</v>
      </c>
      <c r="BB314" s="346">
        <f>BA314-PriceList[[#This Row],[Стоимость, руб для сбронированием]]</f>
        <v>24870</v>
      </c>
      <c r="BC314" s="14"/>
      <c r="BD314" s="345">
        <f t="shared" si="67"/>
        <v>371200</v>
      </c>
      <c r="BE314" s="353">
        <f>BD314*PriceList[[#This Row],[Площадь, кв.м]]</f>
        <v>18463488</v>
      </c>
      <c r="BF314" s="14"/>
      <c r="BG314" s="345">
        <f>BE314-$BG$1*PriceList[[#This Row],[Площадь, кв.м]]</f>
        <v>18165048</v>
      </c>
      <c r="BH314" s="353">
        <f t="shared" si="68"/>
        <v>298440</v>
      </c>
      <c r="BI314" s="345">
        <f>BG314/PriceList[[#This Row],[Площадь, кв.м]]</f>
        <v>365200</v>
      </c>
      <c r="BJ314" s="355">
        <f t="shared" si="69"/>
        <v>1.642935377875137E-2</v>
      </c>
      <c r="BL314" s="345"/>
      <c r="BM314" s="353"/>
    </row>
    <row r="315" spans="1:65" ht="14.25" hidden="1" customHeight="1">
      <c r="A315" s="84">
        <v>87</v>
      </c>
      <c r="B315" s="84" t="s">
        <v>173</v>
      </c>
      <c r="C315" s="85">
        <v>87</v>
      </c>
      <c r="D315" s="85" t="s">
        <v>64</v>
      </c>
      <c r="E315" s="86">
        <v>3</v>
      </c>
      <c r="F315" s="84">
        <v>34</v>
      </c>
      <c r="G315" s="87">
        <v>28.64</v>
      </c>
      <c r="H315" s="88" t="s">
        <v>1</v>
      </c>
      <c r="I315" s="88" t="s">
        <v>1</v>
      </c>
      <c r="J315" s="89">
        <v>4.29</v>
      </c>
      <c r="K315" s="89">
        <f t="shared" si="56"/>
        <v>1.29</v>
      </c>
      <c r="L315" s="89">
        <f t="shared" si="57"/>
        <v>24.35</v>
      </c>
      <c r="M315" s="89">
        <f t="shared" si="58"/>
        <v>25.64</v>
      </c>
      <c r="N315" s="90" t="s">
        <v>65</v>
      </c>
      <c r="O315" s="90" t="s">
        <v>66</v>
      </c>
      <c r="P315" s="90" t="s">
        <v>67</v>
      </c>
      <c r="Q315" s="91" t="s">
        <v>97</v>
      </c>
      <c r="R315" s="92" t="s">
        <v>84</v>
      </c>
      <c r="S315" s="92" t="s">
        <v>1291</v>
      </c>
      <c r="T315" s="93" t="s">
        <v>73</v>
      </c>
      <c r="U315" s="84">
        <v>42</v>
      </c>
      <c r="V315" s="94">
        <f>IFERROR(VLOOKUP(H315,'Коэфф для прайса 1 оч'!$A$3:$C$6,3,0),"")</f>
        <v>327000</v>
      </c>
      <c r="W315" s="91">
        <f>IFERROR(VLOOKUP(E315,'Коэфф для прайса 1 оч'!$A$10:$C$23,3,0),"")</f>
        <v>-5.0000000000000001E-3</v>
      </c>
      <c r="X315" s="116">
        <f>IFERROR(VLOOKUP(N315,'Коэфф для прайса 1 оч'!$E$25:$F$30,2,0),"")</f>
        <v>0.04</v>
      </c>
      <c r="Y315" s="116">
        <f>IFERROR(VLOOKUP(O315,'Коэфф для прайса 1 оч'!$E$32:$F$34,2,0),"")</f>
        <v>0</v>
      </c>
      <c r="Z315" s="116">
        <f>IFERROR(VLOOKUP(P315,'Коэфф для прайса 1 оч'!$E$36:$F$38,2,0),"")</f>
        <v>0.03</v>
      </c>
      <c r="AA315" s="116">
        <f>IFERROR(VLOOKUP(Q315,'Коэфф для прайса 1 оч'!$E$40:$F$43,2,0),"")</f>
        <v>-5.0000000000000001E-3</v>
      </c>
      <c r="AB315" s="117">
        <f>IFERROR(VLOOKUP(R315,'Коэфф для прайса 1 оч'!$E$45:$F$59,2,0),"")</f>
        <v>-0.01</v>
      </c>
      <c r="AC315" s="116">
        <f>IFERROR(VLOOKUP(T315,'Коэфф для прайса 1 оч'!$E$61:$F$67,2,0),"")</f>
        <v>0</v>
      </c>
      <c r="AD315" s="116">
        <f>IFERROR(VLOOKUP(U315,'Коэфф для прайса 1 оч'!$E$69:$F$82,2,0),"")</f>
        <v>-1.6E-2</v>
      </c>
      <c r="AE315" s="116">
        <f>IFERROR(VLOOKUP(PriceList[[#This Row],[Корпус]],'Коэфф для прайса 1 оч'!$I$10:$J$15,2,0),"")</f>
        <v>0</v>
      </c>
      <c r="AF315" s="95">
        <f t="shared" si="59"/>
        <v>338118</v>
      </c>
      <c r="AG315" s="96">
        <f t="shared" si="60"/>
        <v>9683699.5199999996</v>
      </c>
      <c r="AH315" s="97">
        <v>0</v>
      </c>
      <c r="AI315" s="98">
        <f t="shared" si="61"/>
        <v>338118</v>
      </c>
      <c r="AJ315" s="99">
        <f t="shared" si="62"/>
        <v>9683699.5199999996</v>
      </c>
      <c r="AK315" s="84" t="s">
        <v>101</v>
      </c>
      <c r="AL315" s="91">
        <v>0.1</v>
      </c>
      <c r="AM315" s="287">
        <f>PriceList[[#This Row],[ИТОГ Цена за кв.м, руб]]*(1+PriceList[[#This Row],[Максимальная скидка]])</f>
        <v>371929.80000000005</v>
      </c>
      <c r="AN315" s="287">
        <f>PriceList[[#This Row],[Цена за кв.м. в CRM]]*PriceList[[#This Row],[Площадь, кв.м]]</f>
        <v>10652069.472000001</v>
      </c>
      <c r="AO315" s="287">
        <v>6000</v>
      </c>
      <c r="AP315" s="335">
        <f>PriceList[[#This Row],[Цена за кв.м. в CRM]]+PriceList[[#This Row],[Бронь]]</f>
        <v>377929.80000000005</v>
      </c>
      <c r="AQ315" s="335">
        <f>PriceList[[#This Row],[Цена за кв.м. в сайт]]*PriceList[[#This Row],[Площадь, кв.м]]</f>
        <v>10823909.472000001</v>
      </c>
      <c r="AR315" s="84" t="str">
        <f t="shared" si="63"/>
        <v>С1-87</v>
      </c>
      <c r="AS315" s="88" t="str">
        <f t="shared" si="64"/>
        <v>Ст</v>
      </c>
      <c r="AT315" s="89">
        <f t="shared" si="65"/>
        <v>28.64</v>
      </c>
      <c r="AU315" s="99">
        <f>PriceList[[#This Row],[Цена за кв.м. в CRM]]</f>
        <v>371929.80000000005</v>
      </c>
      <c r="AV315" s="100" t="str">
        <f t="shared" si="66"/>
        <v>Свободно</v>
      </c>
      <c r="AW315" s="99"/>
      <c r="AX315" s="342"/>
      <c r="AZ315" s="353">
        <f>(PriceList[[#This Row],[Цена за кв.м. в сайт]])+$AZ$1</f>
        <v>378429.80000000005</v>
      </c>
      <c r="BA315" s="353">
        <f>AZ315*PriceList[[#This Row],[Площадь, кв.м]]</f>
        <v>10838229.472000001</v>
      </c>
      <c r="BB315" s="346">
        <f>BA315-PriceList[[#This Row],[Стоимость, руб для сбронированием]]</f>
        <v>14320</v>
      </c>
      <c r="BC315" s="14"/>
      <c r="BD315" s="345">
        <f t="shared" si="67"/>
        <v>378400</v>
      </c>
      <c r="BE315" s="353">
        <f>BD315*PriceList[[#This Row],[Площадь, кв.м]]</f>
        <v>10837376</v>
      </c>
      <c r="BF315" s="14"/>
      <c r="BG315" s="345">
        <f>BE315-$BG$1*PriceList[[#This Row],[Площадь, кв.м]]</f>
        <v>10665536</v>
      </c>
      <c r="BH315" s="353">
        <f t="shared" si="68"/>
        <v>171840</v>
      </c>
      <c r="BI315" s="345">
        <f>BG315/PriceList[[#This Row],[Площадь, кв.м]]</f>
        <v>372400</v>
      </c>
      <c r="BJ315" s="355">
        <f t="shared" si="69"/>
        <v>1.611170784103115E-2</v>
      </c>
      <c r="BL315" s="345"/>
      <c r="BM315" s="353"/>
    </row>
    <row r="316" spans="1:65" ht="14.25" hidden="1" customHeight="1">
      <c r="A316" s="84">
        <v>88</v>
      </c>
      <c r="B316" s="84" t="s">
        <v>174</v>
      </c>
      <c r="C316" s="85">
        <v>88</v>
      </c>
      <c r="D316" s="85" t="s">
        <v>64</v>
      </c>
      <c r="E316" s="86">
        <v>3</v>
      </c>
      <c r="F316" s="84">
        <v>35</v>
      </c>
      <c r="G316" s="87">
        <v>29.28</v>
      </c>
      <c r="H316" s="88" t="s">
        <v>1</v>
      </c>
      <c r="I316" s="88" t="s">
        <v>1</v>
      </c>
      <c r="J316" s="89">
        <v>4.29</v>
      </c>
      <c r="K316" s="89">
        <f t="shared" si="56"/>
        <v>1.29</v>
      </c>
      <c r="L316" s="89">
        <f t="shared" si="57"/>
        <v>24.990000000000002</v>
      </c>
      <c r="M316" s="89">
        <f t="shared" si="58"/>
        <v>26.28</v>
      </c>
      <c r="N316" s="90" t="s">
        <v>65</v>
      </c>
      <c r="O316" s="90" t="s">
        <v>66</v>
      </c>
      <c r="P316" s="90" t="s">
        <v>67</v>
      </c>
      <c r="Q316" s="91" t="s">
        <v>97</v>
      </c>
      <c r="R316" s="92" t="s">
        <v>84</v>
      </c>
      <c r="S316" s="92" t="s">
        <v>1291</v>
      </c>
      <c r="T316" s="93" t="s">
        <v>73</v>
      </c>
      <c r="U316" s="84">
        <v>42</v>
      </c>
      <c r="V316" s="94">
        <f>IFERROR(VLOOKUP(H316,'Коэфф для прайса 1 оч'!$A$3:$C$6,3,0),"")</f>
        <v>327000</v>
      </c>
      <c r="W316" s="91">
        <f>IFERROR(VLOOKUP(E316,'Коэфф для прайса 1 оч'!$A$10:$C$23,3,0),"")</f>
        <v>-5.0000000000000001E-3</v>
      </c>
      <c r="X316" s="116">
        <f>IFERROR(VLOOKUP(N316,'Коэфф для прайса 1 оч'!$E$25:$F$30,2,0),"")</f>
        <v>0.04</v>
      </c>
      <c r="Y316" s="116">
        <f>IFERROR(VLOOKUP(O316,'Коэфф для прайса 1 оч'!$E$32:$F$34,2,0),"")</f>
        <v>0</v>
      </c>
      <c r="Z316" s="116">
        <f>IFERROR(VLOOKUP(P316,'Коэфф для прайса 1 оч'!$E$36:$F$38,2,0),"")</f>
        <v>0.03</v>
      </c>
      <c r="AA316" s="116">
        <f>IFERROR(VLOOKUP(Q316,'Коэфф для прайса 1 оч'!$E$40:$F$43,2,0),"")</f>
        <v>-5.0000000000000001E-3</v>
      </c>
      <c r="AB316" s="117">
        <f>IFERROR(VLOOKUP(R316,'Коэфф для прайса 1 оч'!$E$45:$F$59,2,0),"")</f>
        <v>-0.01</v>
      </c>
      <c r="AC316" s="116">
        <f>IFERROR(VLOOKUP(T316,'Коэфф для прайса 1 оч'!$E$61:$F$67,2,0),"")</f>
        <v>0</v>
      </c>
      <c r="AD316" s="116">
        <f>IFERROR(VLOOKUP(U316,'Коэфф для прайса 1 оч'!$E$69:$F$82,2,0),"")</f>
        <v>-1.6E-2</v>
      </c>
      <c r="AE316" s="116">
        <f>IFERROR(VLOOKUP(PriceList[[#This Row],[Корпус]],'Коэфф для прайса 1 оч'!$I$10:$J$15,2,0),"")</f>
        <v>0</v>
      </c>
      <c r="AF316" s="95">
        <f t="shared" si="59"/>
        <v>338118</v>
      </c>
      <c r="AG316" s="96">
        <f t="shared" si="60"/>
        <v>9900095.040000001</v>
      </c>
      <c r="AH316" s="97">
        <v>0</v>
      </c>
      <c r="AI316" s="98">
        <f t="shared" si="61"/>
        <v>338118</v>
      </c>
      <c r="AJ316" s="99">
        <f t="shared" si="62"/>
        <v>9900095.040000001</v>
      </c>
      <c r="AK316" s="84" t="s">
        <v>101</v>
      </c>
      <c r="AL316" s="91">
        <v>0.1</v>
      </c>
      <c r="AM316" s="287">
        <f>PriceList[[#This Row],[ИТОГ Цена за кв.м, руб]]*(1+PriceList[[#This Row],[Максимальная скидка]])</f>
        <v>371929.80000000005</v>
      </c>
      <c r="AN316" s="287">
        <f>PriceList[[#This Row],[Цена за кв.м. в CRM]]*PriceList[[#This Row],[Площадь, кв.м]]</f>
        <v>10890104.544000002</v>
      </c>
      <c r="AO316" s="287">
        <v>6000</v>
      </c>
      <c r="AP316" s="335">
        <f>PriceList[[#This Row],[Цена за кв.м. в CRM]]+PriceList[[#This Row],[Бронь]]</f>
        <v>377929.80000000005</v>
      </c>
      <c r="AQ316" s="335">
        <f>PriceList[[#This Row],[Цена за кв.м. в сайт]]*PriceList[[#This Row],[Площадь, кв.м]]</f>
        <v>11065784.544000002</v>
      </c>
      <c r="AR316" s="84" t="str">
        <f t="shared" si="63"/>
        <v>С1-88</v>
      </c>
      <c r="AS316" s="88" t="str">
        <f t="shared" si="64"/>
        <v>Ст</v>
      </c>
      <c r="AT316" s="89">
        <f t="shared" si="65"/>
        <v>29.28</v>
      </c>
      <c r="AU316" s="99">
        <f>PriceList[[#This Row],[Цена за кв.м. в CRM]]</f>
        <v>371929.80000000005</v>
      </c>
      <c r="AV316" s="100" t="str">
        <f t="shared" si="66"/>
        <v>Свободно</v>
      </c>
      <c r="AW316" s="99"/>
      <c r="AX316" s="342"/>
      <c r="AZ316" s="353">
        <f>(PriceList[[#This Row],[Цена за кв.м. в сайт]])+$AZ$1</f>
        <v>378429.80000000005</v>
      </c>
      <c r="BA316" s="353">
        <f>AZ316*PriceList[[#This Row],[Площадь, кв.м]]</f>
        <v>11080424.544000002</v>
      </c>
      <c r="BB316" s="346">
        <f>BA316-PriceList[[#This Row],[Стоимость, руб для сбронированием]]</f>
        <v>14640</v>
      </c>
      <c r="BC316" s="14"/>
      <c r="BD316" s="345">
        <f t="shared" si="67"/>
        <v>378400</v>
      </c>
      <c r="BE316" s="353">
        <f>BD316*PriceList[[#This Row],[Площадь, кв.м]]</f>
        <v>11079552</v>
      </c>
      <c r="BF316" s="14"/>
      <c r="BG316" s="345">
        <f>BE316-$BG$1*PriceList[[#This Row],[Площадь, кв.м]]</f>
        <v>10903872</v>
      </c>
      <c r="BH316" s="353">
        <f t="shared" si="68"/>
        <v>175680</v>
      </c>
      <c r="BI316" s="345">
        <f>BG316/PriceList[[#This Row],[Площадь, кв.м]]</f>
        <v>372400</v>
      </c>
      <c r="BJ316" s="355">
        <f t="shared" si="69"/>
        <v>1.611170784103115E-2</v>
      </c>
      <c r="BL316" s="345"/>
      <c r="BM316" s="353"/>
    </row>
    <row r="317" spans="1:65" ht="14.25" hidden="1" customHeight="1">
      <c r="A317" s="84">
        <v>89</v>
      </c>
      <c r="B317" s="84" t="s">
        <v>175</v>
      </c>
      <c r="C317" s="85">
        <v>89</v>
      </c>
      <c r="D317" s="85" t="s">
        <v>64</v>
      </c>
      <c r="E317" s="86">
        <v>3</v>
      </c>
      <c r="F317" s="84">
        <v>36</v>
      </c>
      <c r="G317" s="87">
        <v>29.28</v>
      </c>
      <c r="H317" s="88" t="s">
        <v>1</v>
      </c>
      <c r="I317" s="88" t="s">
        <v>1</v>
      </c>
      <c r="J317" s="89">
        <v>4.29</v>
      </c>
      <c r="K317" s="89">
        <f t="shared" si="56"/>
        <v>1.29</v>
      </c>
      <c r="L317" s="89">
        <f t="shared" si="57"/>
        <v>24.990000000000002</v>
      </c>
      <c r="M317" s="89">
        <f t="shared" si="58"/>
        <v>26.28</v>
      </c>
      <c r="N317" s="90" t="s">
        <v>65</v>
      </c>
      <c r="O317" s="90" t="s">
        <v>66</v>
      </c>
      <c r="P317" s="90" t="s">
        <v>67</v>
      </c>
      <c r="Q317" s="91" t="s">
        <v>97</v>
      </c>
      <c r="R317" s="92" t="s">
        <v>84</v>
      </c>
      <c r="S317" s="92" t="s">
        <v>1291</v>
      </c>
      <c r="T317" s="93" t="s">
        <v>73</v>
      </c>
      <c r="U317" s="84">
        <v>42</v>
      </c>
      <c r="V317" s="94">
        <f>IFERROR(VLOOKUP(H317,'Коэфф для прайса 1 оч'!$A$3:$C$6,3,0),"")</f>
        <v>327000</v>
      </c>
      <c r="W317" s="91">
        <f>IFERROR(VLOOKUP(E317,'Коэфф для прайса 1 оч'!$A$10:$C$23,3,0),"")</f>
        <v>-5.0000000000000001E-3</v>
      </c>
      <c r="X317" s="116">
        <f>IFERROR(VLOOKUP(N317,'Коэфф для прайса 1 оч'!$E$25:$F$30,2,0),"")</f>
        <v>0.04</v>
      </c>
      <c r="Y317" s="116">
        <f>IFERROR(VLOOKUP(O317,'Коэфф для прайса 1 оч'!$E$32:$F$34,2,0),"")</f>
        <v>0</v>
      </c>
      <c r="Z317" s="116">
        <f>IFERROR(VLOOKUP(P317,'Коэфф для прайса 1 оч'!$E$36:$F$38,2,0),"")</f>
        <v>0.03</v>
      </c>
      <c r="AA317" s="116">
        <f>IFERROR(VLOOKUP(Q317,'Коэфф для прайса 1 оч'!$E$40:$F$43,2,0),"")</f>
        <v>-5.0000000000000001E-3</v>
      </c>
      <c r="AB317" s="117">
        <f>IFERROR(VLOOKUP(R317,'Коэфф для прайса 1 оч'!$E$45:$F$59,2,0),"")</f>
        <v>-0.01</v>
      </c>
      <c r="AC317" s="116">
        <f>IFERROR(VLOOKUP(T317,'Коэфф для прайса 1 оч'!$E$61:$F$67,2,0),"")</f>
        <v>0</v>
      </c>
      <c r="AD317" s="116">
        <f>IFERROR(VLOOKUP(U317,'Коэфф для прайса 1 оч'!$E$69:$F$82,2,0),"")</f>
        <v>-1.6E-2</v>
      </c>
      <c r="AE317" s="116">
        <f>IFERROR(VLOOKUP(PriceList[[#This Row],[Корпус]],'Коэфф для прайса 1 оч'!$I$10:$J$15,2,0),"")</f>
        <v>0</v>
      </c>
      <c r="AF317" s="95">
        <f t="shared" si="59"/>
        <v>338118</v>
      </c>
      <c r="AG317" s="96">
        <f t="shared" si="60"/>
        <v>9900095.040000001</v>
      </c>
      <c r="AH317" s="97">
        <v>0</v>
      </c>
      <c r="AI317" s="98">
        <f t="shared" si="61"/>
        <v>338118</v>
      </c>
      <c r="AJ317" s="99">
        <f t="shared" si="62"/>
        <v>9900095.040000001</v>
      </c>
      <c r="AK317" s="84" t="s">
        <v>71</v>
      </c>
      <c r="AL317" s="91">
        <v>0.1</v>
      </c>
      <c r="AM317" s="287">
        <f>PriceList[[#This Row],[ИТОГ Цена за кв.м, руб]]*(1+PriceList[[#This Row],[Максимальная скидка]])</f>
        <v>371929.80000000005</v>
      </c>
      <c r="AN317" s="287">
        <f>PriceList[[#This Row],[Цена за кв.м. в CRM]]*PriceList[[#This Row],[Площадь, кв.м]]</f>
        <v>10890104.544000002</v>
      </c>
      <c r="AO317" s="287">
        <v>6000</v>
      </c>
      <c r="AP317" s="335">
        <f>PriceList[[#This Row],[Цена за кв.м. в CRM]]+PriceList[[#This Row],[Бронь]]</f>
        <v>377929.80000000005</v>
      </c>
      <c r="AQ317" s="335">
        <f>PriceList[[#This Row],[Цена за кв.м. в сайт]]*PriceList[[#This Row],[Площадь, кв.м]]</f>
        <v>11065784.544000002</v>
      </c>
      <c r="AR317" s="84" t="str">
        <f t="shared" si="63"/>
        <v>С1-89</v>
      </c>
      <c r="AS317" s="88" t="str">
        <f t="shared" si="64"/>
        <v>Ст</v>
      </c>
      <c r="AT317" s="89">
        <f t="shared" si="65"/>
        <v>29.28</v>
      </c>
      <c r="AU317" s="99">
        <f>PriceList[[#This Row],[Цена за кв.м. в CRM]]</f>
        <v>371929.80000000005</v>
      </c>
      <c r="AV317" s="100" t="str">
        <f t="shared" si="66"/>
        <v>Резерв</v>
      </c>
      <c r="AW317" s="99"/>
      <c r="AX317" s="342"/>
      <c r="AZ317" s="353">
        <f>(PriceList[[#This Row],[Цена за кв.м. в сайт]])+$AZ$1</f>
        <v>378429.80000000005</v>
      </c>
      <c r="BA317" s="353">
        <f>AZ317*PriceList[[#This Row],[Площадь, кв.м]]</f>
        <v>11080424.544000002</v>
      </c>
      <c r="BB317" s="346">
        <f>BA317-PriceList[[#This Row],[Стоимость, руб для сбронированием]]</f>
        <v>14640</v>
      </c>
      <c r="BC317" s="14"/>
      <c r="BD317" s="345">
        <f t="shared" si="67"/>
        <v>378400</v>
      </c>
      <c r="BE317" s="353">
        <f>BD317*PriceList[[#This Row],[Площадь, кв.м]]</f>
        <v>11079552</v>
      </c>
      <c r="BF317" s="14"/>
      <c r="BG317" s="345">
        <f>BE317-$BG$1*PriceList[[#This Row],[Площадь, кв.м]]</f>
        <v>10903872</v>
      </c>
      <c r="BH317" s="353">
        <f t="shared" si="68"/>
        <v>175680</v>
      </c>
      <c r="BI317" s="345">
        <f>BG317/PriceList[[#This Row],[Площадь, кв.м]]</f>
        <v>372400</v>
      </c>
      <c r="BJ317" s="355">
        <f t="shared" si="69"/>
        <v>1.611170784103115E-2</v>
      </c>
      <c r="BL317" s="345"/>
      <c r="BM317" s="353"/>
    </row>
    <row r="318" spans="1:65" ht="14.25" hidden="1" customHeight="1">
      <c r="A318" s="84">
        <v>9</v>
      </c>
      <c r="B318" s="84" t="s">
        <v>86</v>
      </c>
      <c r="C318" s="85">
        <v>9</v>
      </c>
      <c r="D318" s="85" t="s">
        <v>64</v>
      </c>
      <c r="E318" s="86">
        <v>1</v>
      </c>
      <c r="F318" s="84">
        <v>9</v>
      </c>
      <c r="G318" s="87">
        <v>31.31</v>
      </c>
      <c r="H318" s="88" t="s">
        <v>1</v>
      </c>
      <c r="I318" s="88" t="s">
        <v>1</v>
      </c>
      <c r="J318" s="89">
        <v>6.96</v>
      </c>
      <c r="K318" s="89">
        <f t="shared" si="56"/>
        <v>2.09</v>
      </c>
      <c r="L318" s="89">
        <f t="shared" si="57"/>
        <v>24.349999999999998</v>
      </c>
      <c r="M318" s="89">
        <f t="shared" si="58"/>
        <v>26.439999999999998</v>
      </c>
      <c r="N318" s="90" t="s">
        <v>65</v>
      </c>
      <c r="O318" s="90" t="s">
        <v>66</v>
      </c>
      <c r="P318" s="90" t="s">
        <v>67</v>
      </c>
      <c r="Q318" s="91" t="s">
        <v>68</v>
      </c>
      <c r="R318" s="92" t="s">
        <v>84</v>
      </c>
      <c r="S318" s="92" t="s">
        <v>1291</v>
      </c>
      <c r="T318" s="93" t="s">
        <v>73</v>
      </c>
      <c r="U318" s="84">
        <v>13</v>
      </c>
      <c r="V318" s="94">
        <f>IFERROR(VLOOKUP(H318,'Коэфф для прайса 1 оч'!$A$3:$C$6,3,0),"")</f>
        <v>327000</v>
      </c>
      <c r="W318" s="91">
        <f>IFERROR(VLOOKUP(E318,'Коэфф для прайса 1 оч'!$A$10:$C$23,3,0),"")</f>
        <v>-4.4999999999999998E-2</v>
      </c>
      <c r="X318" s="116">
        <f>IFERROR(VLOOKUP(N318,'Коэфф для прайса 1 оч'!$E$25:$F$30,2,0),"")</f>
        <v>0.04</v>
      </c>
      <c r="Y318" s="116">
        <f>IFERROR(VLOOKUP(O318,'Коэфф для прайса 1 оч'!$E$32:$F$34,2,0),"")</f>
        <v>0</v>
      </c>
      <c r="Z318" s="116">
        <f>IFERROR(VLOOKUP(P318,'Коэфф для прайса 1 оч'!$E$36:$F$38,2,0),"")</f>
        <v>0.03</v>
      </c>
      <c r="AA318" s="116">
        <f>IFERROR(VLOOKUP(Q318,'Коэфф для прайса 1 оч'!$E$40:$F$43,2,0),"")</f>
        <v>5.0000000000000001E-3</v>
      </c>
      <c r="AB318" s="117">
        <f>IFERROR(VLOOKUP(R318,'Коэфф для прайса 1 оч'!$E$45:$F$59,2,0),"")</f>
        <v>-0.01</v>
      </c>
      <c r="AC318" s="116">
        <f>IFERROR(VLOOKUP(T318,'Коэфф для прайса 1 оч'!$E$61:$F$67,2,0),"")</f>
        <v>0</v>
      </c>
      <c r="AD318" s="116">
        <f>IFERROR(VLOOKUP(U318,'Коэфф для прайса 1 оч'!$E$69:$F$82,2,0),"")</f>
        <v>1.2999999999999999E-2</v>
      </c>
      <c r="AE318" s="116">
        <f>IFERROR(VLOOKUP(PriceList[[#This Row],[Корпус]],'Коэфф для прайса 1 оч'!$I$10:$J$15,2,0),"")</f>
        <v>0</v>
      </c>
      <c r="AF318" s="95">
        <f t="shared" si="59"/>
        <v>337791</v>
      </c>
      <c r="AG318" s="96">
        <f t="shared" si="60"/>
        <v>10576236.209999999</v>
      </c>
      <c r="AH318" s="97">
        <v>0</v>
      </c>
      <c r="AI318" s="98">
        <f t="shared" si="61"/>
        <v>337791</v>
      </c>
      <c r="AJ318" s="99">
        <f t="shared" si="62"/>
        <v>10576236.209999999</v>
      </c>
      <c r="AK318" s="84" t="s">
        <v>71</v>
      </c>
      <c r="AL318" s="91">
        <v>0.1</v>
      </c>
      <c r="AM318" s="287">
        <f>PriceList[[#This Row],[ИТОГ Цена за кв.м, руб]]*(1+PriceList[[#This Row],[Максимальная скидка]])</f>
        <v>371570.10000000003</v>
      </c>
      <c r="AN318" s="287">
        <f>PriceList[[#This Row],[Цена за кв.м. в CRM]]*PriceList[[#This Row],[Площадь, кв.м]]</f>
        <v>11633859.831</v>
      </c>
      <c r="AO318" s="287">
        <v>6000</v>
      </c>
      <c r="AP318" s="335">
        <f>PriceList[[#This Row],[Цена за кв.м. в CRM]]+PriceList[[#This Row],[Бронь]]</f>
        <v>377570.10000000003</v>
      </c>
      <c r="AQ318" s="335">
        <f>PriceList[[#This Row],[Цена за кв.м. в сайт]]*PriceList[[#This Row],[Площадь, кв.м]]</f>
        <v>11821719.831</v>
      </c>
      <c r="AR318" s="84" t="str">
        <f t="shared" si="63"/>
        <v>С1-9</v>
      </c>
      <c r="AS318" s="88" t="str">
        <f t="shared" si="64"/>
        <v>Ст</v>
      </c>
      <c r="AT318" s="89">
        <f t="shared" si="65"/>
        <v>31.31</v>
      </c>
      <c r="AU318" s="99">
        <f>PriceList[[#This Row],[Цена за кв.м. в CRM]]</f>
        <v>371570.10000000003</v>
      </c>
      <c r="AV318" s="100" t="str">
        <f t="shared" si="66"/>
        <v>Резерв</v>
      </c>
      <c r="AW318" s="99"/>
      <c r="AX318" s="342"/>
      <c r="AZ318" s="353">
        <f>(PriceList[[#This Row],[Цена за кв.м. в сайт]])+$AZ$1</f>
        <v>378070.10000000003</v>
      </c>
      <c r="BA318" s="353">
        <f>AZ318*PriceList[[#This Row],[Площадь, кв.м]]</f>
        <v>11837374.831</v>
      </c>
      <c r="BB318" s="346">
        <f>BA318-PriceList[[#This Row],[Стоимость, руб для сбронированием]]</f>
        <v>15655</v>
      </c>
      <c r="BC318" s="14"/>
      <c r="BD318" s="345">
        <f t="shared" si="67"/>
        <v>378100</v>
      </c>
      <c r="BE318" s="353">
        <f>BD318*PriceList[[#This Row],[Площадь, кв.м]]</f>
        <v>11838311</v>
      </c>
      <c r="BF318" s="14"/>
      <c r="BG318" s="345">
        <f>BE318-$BG$1*PriceList[[#This Row],[Площадь, кв.м]]</f>
        <v>11650451</v>
      </c>
      <c r="BH318" s="353">
        <f t="shared" si="68"/>
        <v>187860</v>
      </c>
      <c r="BI318" s="345">
        <f>BG318/PriceList[[#This Row],[Площадь, кв.м]]</f>
        <v>372100</v>
      </c>
      <c r="BJ318" s="355">
        <f t="shared" si="69"/>
        <v>1.612469766191884E-2</v>
      </c>
      <c r="BL318" s="345"/>
      <c r="BM318" s="353"/>
    </row>
    <row r="319" spans="1:65" ht="14.25" hidden="1" customHeight="1">
      <c r="A319" s="84">
        <v>90</v>
      </c>
      <c r="B319" s="84" t="s">
        <v>176</v>
      </c>
      <c r="C319" s="85">
        <v>90</v>
      </c>
      <c r="D319" s="85" t="s">
        <v>64</v>
      </c>
      <c r="E319" s="86">
        <v>3</v>
      </c>
      <c r="F319" s="84">
        <v>37</v>
      </c>
      <c r="G319" s="87">
        <v>29.28</v>
      </c>
      <c r="H319" s="88" t="s">
        <v>1</v>
      </c>
      <c r="I319" s="88" t="s">
        <v>1</v>
      </c>
      <c r="J319" s="89">
        <v>4.29</v>
      </c>
      <c r="K319" s="89">
        <f t="shared" si="56"/>
        <v>1.29</v>
      </c>
      <c r="L319" s="89">
        <f t="shared" si="57"/>
        <v>24.990000000000002</v>
      </c>
      <c r="M319" s="89">
        <f t="shared" si="58"/>
        <v>26.28</v>
      </c>
      <c r="N319" s="90" t="s">
        <v>65</v>
      </c>
      <c r="O319" s="90" t="s">
        <v>66</v>
      </c>
      <c r="P319" s="90" t="s">
        <v>67</v>
      </c>
      <c r="Q319" s="91" t="s">
        <v>94</v>
      </c>
      <c r="R319" s="92" t="s">
        <v>84</v>
      </c>
      <c r="S319" s="92" t="s">
        <v>1291</v>
      </c>
      <c r="T319" s="93" t="s">
        <v>73</v>
      </c>
      <c r="U319" s="84">
        <v>42</v>
      </c>
      <c r="V319" s="94">
        <f>IFERROR(VLOOKUP(H319,'Коэфф для прайса 1 оч'!$A$3:$C$6,3,0),"")</f>
        <v>327000</v>
      </c>
      <c r="W319" s="91">
        <f>IFERROR(VLOOKUP(E319,'Коэфф для прайса 1 оч'!$A$10:$C$23,3,0),"")</f>
        <v>-5.0000000000000001E-3</v>
      </c>
      <c r="X319" s="116">
        <f>IFERROR(VLOOKUP(N319,'Коэфф для прайса 1 оч'!$E$25:$F$30,2,0),"")</f>
        <v>0.04</v>
      </c>
      <c r="Y319" s="116">
        <f>IFERROR(VLOOKUP(O319,'Коэфф для прайса 1 оч'!$E$32:$F$34,2,0),"")</f>
        <v>0</v>
      </c>
      <c r="Z319" s="116">
        <f>IFERROR(VLOOKUP(P319,'Коэфф для прайса 1 оч'!$E$36:$F$38,2,0),"")</f>
        <v>0.03</v>
      </c>
      <c r="AA319" s="116">
        <f>IFERROR(VLOOKUP(Q319,'Коэфф для прайса 1 оч'!$E$40:$F$43,2,0),"")</f>
        <v>0</v>
      </c>
      <c r="AB319" s="117">
        <f>IFERROR(VLOOKUP(R319,'Коэфф для прайса 1 оч'!$E$45:$F$59,2,0),"")</f>
        <v>-0.01</v>
      </c>
      <c r="AC319" s="116">
        <f>IFERROR(VLOOKUP(T319,'Коэфф для прайса 1 оч'!$E$61:$F$67,2,0),"")</f>
        <v>0</v>
      </c>
      <c r="AD319" s="116">
        <f>IFERROR(VLOOKUP(U319,'Коэфф для прайса 1 оч'!$E$69:$F$82,2,0),"")</f>
        <v>-1.6E-2</v>
      </c>
      <c r="AE319" s="116">
        <f>IFERROR(VLOOKUP(PriceList[[#This Row],[Корпус]],'Коэфф для прайса 1 оч'!$I$10:$J$15,2,0),"")</f>
        <v>0</v>
      </c>
      <c r="AF319" s="95">
        <f t="shared" si="59"/>
        <v>339753</v>
      </c>
      <c r="AG319" s="96">
        <f t="shared" si="60"/>
        <v>9947967.8399999999</v>
      </c>
      <c r="AH319" s="97">
        <v>0</v>
      </c>
      <c r="AI319" s="98">
        <f t="shared" si="61"/>
        <v>339753</v>
      </c>
      <c r="AJ319" s="99">
        <f t="shared" si="62"/>
        <v>9947967.8399999999</v>
      </c>
      <c r="AK319" s="84" t="s">
        <v>71</v>
      </c>
      <c r="AL319" s="91">
        <v>0.1</v>
      </c>
      <c r="AM319" s="287">
        <f>PriceList[[#This Row],[ИТОГ Цена за кв.м, руб]]*(1+PriceList[[#This Row],[Максимальная скидка]])</f>
        <v>373728.30000000005</v>
      </c>
      <c r="AN319" s="287">
        <f>PriceList[[#This Row],[Цена за кв.м. в CRM]]*PriceList[[#This Row],[Площадь, кв.м]]</f>
        <v>10942764.624000002</v>
      </c>
      <c r="AO319" s="287">
        <v>6000</v>
      </c>
      <c r="AP319" s="335">
        <f>PriceList[[#This Row],[Цена за кв.м. в CRM]]+PriceList[[#This Row],[Бронь]]</f>
        <v>379728.30000000005</v>
      </c>
      <c r="AQ319" s="335">
        <f>PriceList[[#This Row],[Цена за кв.м. в сайт]]*PriceList[[#This Row],[Площадь, кв.м]]</f>
        <v>11118444.624000002</v>
      </c>
      <c r="AR319" s="84" t="str">
        <f t="shared" si="63"/>
        <v>С1-90</v>
      </c>
      <c r="AS319" s="88" t="str">
        <f t="shared" si="64"/>
        <v>Ст</v>
      </c>
      <c r="AT319" s="89">
        <f t="shared" si="65"/>
        <v>29.28</v>
      </c>
      <c r="AU319" s="99">
        <f>PriceList[[#This Row],[Цена за кв.м. в CRM]]</f>
        <v>373728.30000000005</v>
      </c>
      <c r="AV319" s="100" t="str">
        <f t="shared" si="66"/>
        <v>Резерв</v>
      </c>
      <c r="AW319" s="99"/>
      <c r="AX319" s="342"/>
      <c r="AZ319" s="353">
        <f>(PriceList[[#This Row],[Цена за кв.м. в сайт]])+$AZ$1</f>
        <v>380228.30000000005</v>
      </c>
      <c r="BA319" s="353">
        <f>AZ319*PriceList[[#This Row],[Площадь, кв.м]]</f>
        <v>11133084.624000002</v>
      </c>
      <c r="BB319" s="346">
        <f>BA319-PriceList[[#This Row],[Стоимость, руб для сбронированием]]</f>
        <v>14640</v>
      </c>
      <c r="BC319" s="14"/>
      <c r="BD319" s="345">
        <f t="shared" si="67"/>
        <v>380200</v>
      </c>
      <c r="BE319" s="353">
        <f>BD319*PriceList[[#This Row],[Площадь, кв.м]]</f>
        <v>11132256</v>
      </c>
      <c r="BF319" s="14"/>
      <c r="BG319" s="345">
        <f>BE319-$BG$1*PriceList[[#This Row],[Площадь, кв.м]]</f>
        <v>10956576</v>
      </c>
      <c r="BH319" s="353">
        <f t="shared" si="68"/>
        <v>175680</v>
      </c>
      <c r="BI319" s="345">
        <f>BG319/PriceList[[#This Row],[Площадь, кв.м]]</f>
        <v>374200</v>
      </c>
      <c r="BJ319" s="355">
        <f t="shared" si="69"/>
        <v>1.6034206306787813E-2</v>
      </c>
      <c r="BL319" s="345"/>
      <c r="BM319" s="353"/>
    </row>
    <row r="320" spans="1:65" ht="14.25" hidden="1" customHeight="1">
      <c r="A320" s="84">
        <v>91</v>
      </c>
      <c r="B320" s="84" t="s">
        <v>177</v>
      </c>
      <c r="C320" s="85">
        <v>91</v>
      </c>
      <c r="D320" s="85" t="s">
        <v>64</v>
      </c>
      <c r="E320" s="86">
        <v>3</v>
      </c>
      <c r="F320" s="84">
        <v>38</v>
      </c>
      <c r="G320" s="87">
        <v>58.66</v>
      </c>
      <c r="H320" s="88" t="s">
        <v>2</v>
      </c>
      <c r="I320" s="88" t="s">
        <v>19</v>
      </c>
      <c r="J320" s="89">
        <v>5.19</v>
      </c>
      <c r="K320" s="89">
        <f t="shared" si="56"/>
        <v>1.56</v>
      </c>
      <c r="L320" s="89">
        <f t="shared" si="57"/>
        <v>53.47</v>
      </c>
      <c r="M320" s="89">
        <f t="shared" si="58"/>
        <v>55.03</v>
      </c>
      <c r="N320" s="90" t="s">
        <v>78</v>
      </c>
      <c r="O320" s="90" t="s">
        <v>66</v>
      </c>
      <c r="P320" s="90" t="s">
        <v>67</v>
      </c>
      <c r="Q320" s="91" t="s">
        <v>94</v>
      </c>
      <c r="R320" s="92" t="s">
        <v>84</v>
      </c>
      <c r="S320" s="92" t="s">
        <v>1291</v>
      </c>
      <c r="T320" s="93" t="s">
        <v>73</v>
      </c>
      <c r="U320" s="84">
        <v>42</v>
      </c>
      <c r="V320" s="94">
        <f>IFERROR(VLOOKUP(H320,'Коэфф для прайса 1 оч'!$A$3:$C$6,3,0),"")</f>
        <v>313920</v>
      </c>
      <c r="W320" s="91">
        <f>IFERROR(VLOOKUP(E320,'Коэфф для прайса 1 оч'!$A$10:$C$23,3,0),"")</f>
        <v>-5.0000000000000001E-3</v>
      </c>
      <c r="X320" s="116">
        <f>IFERROR(VLOOKUP(N320,'Коэфф для прайса 1 оч'!$E$25:$F$30,2,0),"")</f>
        <v>-0.02</v>
      </c>
      <c r="Y320" s="116">
        <f>IFERROR(VLOOKUP(O320,'Коэфф для прайса 1 оч'!$E$32:$F$34,2,0),"")</f>
        <v>0</v>
      </c>
      <c r="Z320" s="116">
        <f>IFERROR(VLOOKUP(P320,'Коэфф для прайса 1 оч'!$E$36:$F$38,2,0),"")</f>
        <v>0.03</v>
      </c>
      <c r="AA320" s="116">
        <f>IFERROR(VLOOKUP(Q320,'Коэфф для прайса 1 оч'!$E$40:$F$43,2,0),"")</f>
        <v>0</v>
      </c>
      <c r="AB320" s="117">
        <f>IFERROR(VLOOKUP(R320,'Коэфф для прайса 1 оч'!$E$45:$F$59,2,0),"")</f>
        <v>-0.01</v>
      </c>
      <c r="AC320" s="116">
        <f>IFERROR(VLOOKUP(T320,'Коэфф для прайса 1 оч'!$E$61:$F$67,2,0),"")</f>
        <v>0</v>
      </c>
      <c r="AD320" s="116">
        <f>IFERROR(VLOOKUP(U320,'Коэфф для прайса 1 оч'!$E$69:$F$82,2,0),"")</f>
        <v>-1.6E-2</v>
      </c>
      <c r="AE320" s="116">
        <f>IFERROR(VLOOKUP(PriceList[[#This Row],[Корпус]],'Коэфф для прайса 1 оч'!$I$10:$J$15,2,0),"")</f>
        <v>0</v>
      </c>
      <c r="AF320" s="95">
        <f t="shared" si="59"/>
        <v>307327.68</v>
      </c>
      <c r="AG320" s="96">
        <f t="shared" si="60"/>
        <v>18027841.708799999</v>
      </c>
      <c r="AH320" s="97">
        <v>0</v>
      </c>
      <c r="AI320" s="98">
        <f t="shared" si="61"/>
        <v>307327.68</v>
      </c>
      <c r="AJ320" s="99">
        <f t="shared" si="62"/>
        <v>18027841.708799999</v>
      </c>
      <c r="AK320" s="84" t="s">
        <v>71</v>
      </c>
      <c r="AL320" s="91">
        <v>0.1</v>
      </c>
      <c r="AM320" s="287">
        <f>PriceList[[#This Row],[ИТОГ Цена за кв.м, руб]]*(1+PriceList[[#This Row],[Максимальная скидка]])</f>
        <v>338060.44800000003</v>
      </c>
      <c r="AN320" s="287">
        <f>PriceList[[#This Row],[Цена за кв.м. в CRM]]*PriceList[[#This Row],[Площадь, кв.м]]</f>
        <v>19830625.87968</v>
      </c>
      <c r="AO320" s="287">
        <v>6000</v>
      </c>
      <c r="AP320" s="335">
        <f>PriceList[[#This Row],[Цена за кв.м. в CRM]]+PriceList[[#This Row],[Бронь]]</f>
        <v>344060.44800000003</v>
      </c>
      <c r="AQ320" s="335">
        <f>PriceList[[#This Row],[Цена за кв.м. в сайт]]*PriceList[[#This Row],[Площадь, кв.м]]</f>
        <v>20182585.87968</v>
      </c>
      <c r="AR320" s="84" t="str">
        <f t="shared" si="63"/>
        <v>С1-91</v>
      </c>
      <c r="AS320" s="88" t="str">
        <f t="shared" si="64"/>
        <v>1К</v>
      </c>
      <c r="AT320" s="89">
        <f t="shared" si="65"/>
        <v>58.66</v>
      </c>
      <c r="AU320" s="99">
        <f>PriceList[[#This Row],[Цена за кв.м. в CRM]]</f>
        <v>338060.44800000003</v>
      </c>
      <c r="AV320" s="100" t="str">
        <f t="shared" si="66"/>
        <v>Резерв</v>
      </c>
      <c r="AW320" s="99"/>
      <c r="AX320" s="342"/>
      <c r="AZ320" s="353">
        <f>(PriceList[[#This Row],[Цена за кв.м. в сайт]])+$AZ$1</f>
        <v>344560.44800000003</v>
      </c>
      <c r="BA320" s="353">
        <f>AZ320*PriceList[[#This Row],[Площадь, кв.м]]</f>
        <v>20211915.87968</v>
      </c>
      <c r="BB320" s="346">
        <f>BA320-PriceList[[#This Row],[Стоимость, руб для сбронированием]]</f>
        <v>29330</v>
      </c>
      <c r="BC320" s="14"/>
      <c r="BD320" s="345">
        <f t="shared" si="67"/>
        <v>344600</v>
      </c>
      <c r="BE320" s="353">
        <f>BD320*PriceList[[#This Row],[Площадь, кв.м]]</f>
        <v>20214236</v>
      </c>
      <c r="BF320" s="14"/>
      <c r="BG320" s="345">
        <f>BE320-$BG$1*PriceList[[#This Row],[Площадь, кв.м]]</f>
        <v>19862276</v>
      </c>
      <c r="BH320" s="353">
        <f t="shared" si="68"/>
        <v>351960</v>
      </c>
      <c r="BI320" s="345">
        <f>BG320/PriceList[[#This Row],[Площадь, кв.м]]</f>
        <v>338600</v>
      </c>
      <c r="BJ320" s="355">
        <f t="shared" si="69"/>
        <v>1.772002362669817E-2</v>
      </c>
      <c r="BL320" s="345"/>
      <c r="BM320" s="353"/>
    </row>
    <row r="321" spans="1:66" ht="14.25" hidden="1" customHeight="1">
      <c r="A321" s="84">
        <v>92</v>
      </c>
      <c r="B321" s="84" t="s">
        <v>178</v>
      </c>
      <c r="C321" s="85">
        <v>92</v>
      </c>
      <c r="D321" s="85" t="s">
        <v>64</v>
      </c>
      <c r="E321" s="86">
        <v>3</v>
      </c>
      <c r="F321" s="84">
        <v>39</v>
      </c>
      <c r="G321" s="87">
        <v>30.59</v>
      </c>
      <c r="H321" s="88" t="s">
        <v>1</v>
      </c>
      <c r="I321" s="88" t="s">
        <v>1</v>
      </c>
      <c r="J321" s="89">
        <v>5.85</v>
      </c>
      <c r="K321" s="89">
        <f t="shared" si="56"/>
        <v>1.76</v>
      </c>
      <c r="L321" s="89">
        <f t="shared" si="57"/>
        <v>24.740000000000002</v>
      </c>
      <c r="M321" s="89">
        <f t="shared" si="58"/>
        <v>26.500000000000004</v>
      </c>
      <c r="N321" s="90" t="s">
        <v>65</v>
      </c>
      <c r="O321" s="90" t="s">
        <v>66</v>
      </c>
      <c r="P321" s="90" t="s">
        <v>67</v>
      </c>
      <c r="Q321" s="91" t="s">
        <v>68</v>
      </c>
      <c r="R321" s="92" t="s">
        <v>84</v>
      </c>
      <c r="S321" s="92" t="s">
        <v>1291</v>
      </c>
      <c r="T321" s="93" t="s">
        <v>73</v>
      </c>
      <c r="U321" s="84">
        <v>42</v>
      </c>
      <c r="V321" s="94">
        <f>IFERROR(VLOOKUP(H321,'Коэфф для прайса 1 оч'!$A$3:$C$6,3,0),"")</f>
        <v>327000</v>
      </c>
      <c r="W321" s="91">
        <f>IFERROR(VLOOKUP(E321,'Коэфф для прайса 1 оч'!$A$10:$C$23,3,0),"")</f>
        <v>-5.0000000000000001E-3</v>
      </c>
      <c r="X321" s="116">
        <f>IFERROR(VLOOKUP(N321,'Коэфф для прайса 1 оч'!$E$25:$F$30,2,0),"")</f>
        <v>0.04</v>
      </c>
      <c r="Y321" s="116">
        <f>IFERROR(VLOOKUP(O321,'Коэфф для прайса 1 оч'!$E$32:$F$34,2,0),"")</f>
        <v>0</v>
      </c>
      <c r="Z321" s="116">
        <f>IFERROR(VLOOKUP(P321,'Коэфф для прайса 1 оч'!$E$36:$F$38,2,0),"")</f>
        <v>0.03</v>
      </c>
      <c r="AA321" s="116">
        <f>IFERROR(VLOOKUP(Q321,'Коэфф для прайса 1 оч'!$E$40:$F$43,2,0),"")</f>
        <v>5.0000000000000001E-3</v>
      </c>
      <c r="AB321" s="117">
        <f>IFERROR(VLOOKUP(R321,'Коэфф для прайса 1 оч'!$E$45:$F$59,2,0),"")</f>
        <v>-0.01</v>
      </c>
      <c r="AC321" s="116">
        <f>IFERROR(VLOOKUP(T321,'Коэфф для прайса 1 оч'!$E$61:$F$67,2,0),"")</f>
        <v>0</v>
      </c>
      <c r="AD321" s="116">
        <f>IFERROR(VLOOKUP(U321,'Коэфф для прайса 1 оч'!$E$69:$F$82,2,0),"")</f>
        <v>-1.6E-2</v>
      </c>
      <c r="AE321" s="116">
        <f>IFERROR(VLOOKUP(PriceList[[#This Row],[Корпус]],'Коэфф для прайса 1 оч'!$I$10:$J$15,2,0),"")</f>
        <v>0</v>
      </c>
      <c r="AF321" s="95">
        <f t="shared" si="59"/>
        <v>341388</v>
      </c>
      <c r="AG321" s="96">
        <f t="shared" si="60"/>
        <v>10443058.92</v>
      </c>
      <c r="AH321" s="97">
        <v>0</v>
      </c>
      <c r="AI321" s="98">
        <f t="shared" si="61"/>
        <v>341388</v>
      </c>
      <c r="AJ321" s="99">
        <f t="shared" si="62"/>
        <v>10443058.92</v>
      </c>
      <c r="AK321" s="84" t="s">
        <v>71</v>
      </c>
      <c r="AL321" s="91">
        <v>0.1</v>
      </c>
      <c r="AM321" s="287">
        <f>PriceList[[#This Row],[ИТОГ Цена за кв.м, руб]]*(1+PriceList[[#This Row],[Максимальная скидка]])</f>
        <v>375526.80000000005</v>
      </c>
      <c r="AN321" s="287">
        <f>PriceList[[#This Row],[Цена за кв.м. в CRM]]*PriceList[[#This Row],[Площадь, кв.м]]</f>
        <v>11487364.812000001</v>
      </c>
      <c r="AO321" s="287">
        <v>6000</v>
      </c>
      <c r="AP321" s="335">
        <f>PriceList[[#This Row],[Цена за кв.м. в CRM]]+PriceList[[#This Row],[Бронь]]</f>
        <v>381526.80000000005</v>
      </c>
      <c r="AQ321" s="335">
        <f>PriceList[[#This Row],[Цена за кв.м. в сайт]]*PriceList[[#This Row],[Площадь, кв.м]]</f>
        <v>11670904.812000001</v>
      </c>
      <c r="AR321" s="84" t="str">
        <f t="shared" si="63"/>
        <v>С1-92</v>
      </c>
      <c r="AS321" s="88" t="str">
        <f t="shared" si="64"/>
        <v>Ст</v>
      </c>
      <c r="AT321" s="89">
        <f t="shared" si="65"/>
        <v>30.59</v>
      </c>
      <c r="AU321" s="99">
        <f>PriceList[[#This Row],[Цена за кв.м. в CRM]]</f>
        <v>375526.80000000005</v>
      </c>
      <c r="AV321" s="100" t="str">
        <f t="shared" si="66"/>
        <v>Резерв</v>
      </c>
      <c r="AW321" s="99"/>
      <c r="AX321" s="342"/>
      <c r="AZ321" s="353">
        <f>(PriceList[[#This Row],[Цена за кв.м. в сайт]])+$AZ$1</f>
        <v>382026.80000000005</v>
      </c>
      <c r="BA321" s="353">
        <f>AZ321*PriceList[[#This Row],[Площадь, кв.м]]</f>
        <v>11686199.812000001</v>
      </c>
      <c r="BB321" s="346">
        <f>BA321-PriceList[[#This Row],[Стоимость, руб для сбронированием]]</f>
        <v>15295</v>
      </c>
      <c r="BC321" s="14"/>
      <c r="BD321" s="345">
        <f t="shared" si="67"/>
        <v>382000</v>
      </c>
      <c r="BE321" s="353">
        <f>BD321*PriceList[[#This Row],[Площадь, кв.м]]</f>
        <v>11685380</v>
      </c>
      <c r="BF321" s="14"/>
      <c r="BG321" s="345">
        <f>BE321-$BG$1*PriceList[[#This Row],[Площадь, кв.м]]</f>
        <v>11501840</v>
      </c>
      <c r="BH321" s="353">
        <f t="shared" si="68"/>
        <v>183540</v>
      </c>
      <c r="BI321" s="345">
        <f>BG321/PriceList[[#This Row],[Площадь, кв.м]]</f>
        <v>376000</v>
      </c>
      <c r="BJ321" s="355">
        <f t="shared" si="69"/>
        <v>1.5957446808510637E-2</v>
      </c>
      <c r="BL321" s="345"/>
      <c r="BM321" s="353"/>
    </row>
    <row r="322" spans="1:66" ht="14.25" hidden="1" customHeight="1">
      <c r="A322" s="84">
        <v>93</v>
      </c>
      <c r="B322" s="84" t="s">
        <v>179</v>
      </c>
      <c r="C322" s="85">
        <v>93</v>
      </c>
      <c r="D322" s="85" t="s">
        <v>64</v>
      </c>
      <c r="E322" s="86">
        <v>3</v>
      </c>
      <c r="F322" s="84">
        <v>40</v>
      </c>
      <c r="G322" s="87">
        <v>30.78</v>
      </c>
      <c r="H322" s="88" t="s">
        <v>1</v>
      </c>
      <c r="I322" s="88" t="s">
        <v>1</v>
      </c>
      <c r="J322" s="89">
        <v>6.04</v>
      </c>
      <c r="K322" s="89">
        <f t="shared" si="56"/>
        <v>1.81</v>
      </c>
      <c r="L322" s="89">
        <f t="shared" si="57"/>
        <v>24.740000000000002</v>
      </c>
      <c r="M322" s="89">
        <f t="shared" si="58"/>
        <v>26.55</v>
      </c>
      <c r="N322" s="90" t="s">
        <v>65</v>
      </c>
      <c r="O322" s="90" t="s">
        <v>66</v>
      </c>
      <c r="P322" s="90" t="s">
        <v>67</v>
      </c>
      <c r="Q322" s="91" t="s">
        <v>68</v>
      </c>
      <c r="R322" s="92" t="s">
        <v>84</v>
      </c>
      <c r="S322" s="92" t="s">
        <v>1291</v>
      </c>
      <c r="T322" s="93" t="s">
        <v>73</v>
      </c>
      <c r="U322" s="84">
        <v>42</v>
      </c>
      <c r="V322" s="94">
        <f>IFERROR(VLOOKUP(H322,'Коэфф для прайса 1 оч'!$A$3:$C$6,3,0),"")</f>
        <v>327000</v>
      </c>
      <c r="W322" s="91">
        <f>IFERROR(VLOOKUP(E322,'Коэфф для прайса 1 оч'!$A$10:$C$23,3,0),"")</f>
        <v>-5.0000000000000001E-3</v>
      </c>
      <c r="X322" s="116">
        <f>IFERROR(VLOOKUP(N322,'Коэфф для прайса 1 оч'!$E$25:$F$30,2,0),"")</f>
        <v>0.04</v>
      </c>
      <c r="Y322" s="116">
        <f>IFERROR(VLOOKUP(O322,'Коэфф для прайса 1 оч'!$E$32:$F$34,2,0),"")</f>
        <v>0</v>
      </c>
      <c r="Z322" s="116">
        <f>IFERROR(VLOOKUP(P322,'Коэфф для прайса 1 оч'!$E$36:$F$38,2,0),"")</f>
        <v>0.03</v>
      </c>
      <c r="AA322" s="116">
        <f>IFERROR(VLOOKUP(Q322,'Коэфф для прайса 1 оч'!$E$40:$F$43,2,0),"")</f>
        <v>5.0000000000000001E-3</v>
      </c>
      <c r="AB322" s="117">
        <f>IFERROR(VLOOKUP(R322,'Коэфф для прайса 1 оч'!$E$45:$F$59,2,0),"")</f>
        <v>-0.01</v>
      </c>
      <c r="AC322" s="116">
        <f>IFERROR(VLOOKUP(T322,'Коэфф для прайса 1 оч'!$E$61:$F$67,2,0),"")</f>
        <v>0</v>
      </c>
      <c r="AD322" s="116">
        <f>IFERROR(VLOOKUP(U322,'Коэфф для прайса 1 оч'!$E$69:$F$82,2,0),"")</f>
        <v>-1.6E-2</v>
      </c>
      <c r="AE322" s="116">
        <f>IFERROR(VLOOKUP(PriceList[[#This Row],[Корпус]],'Коэфф для прайса 1 оч'!$I$10:$J$15,2,0),"")</f>
        <v>0</v>
      </c>
      <c r="AF322" s="95">
        <f t="shared" si="59"/>
        <v>341388</v>
      </c>
      <c r="AG322" s="96">
        <f t="shared" si="60"/>
        <v>10507922.640000001</v>
      </c>
      <c r="AH322" s="97">
        <v>0</v>
      </c>
      <c r="AI322" s="98">
        <f t="shared" si="61"/>
        <v>341388</v>
      </c>
      <c r="AJ322" s="99">
        <f t="shared" si="62"/>
        <v>10507922.640000001</v>
      </c>
      <c r="AK322" s="84" t="s">
        <v>71</v>
      </c>
      <c r="AL322" s="91">
        <v>0.1</v>
      </c>
      <c r="AM322" s="287">
        <f>PriceList[[#This Row],[ИТОГ Цена за кв.м, руб]]*(1+PriceList[[#This Row],[Максимальная скидка]])</f>
        <v>375526.80000000005</v>
      </c>
      <c r="AN322" s="287">
        <f>PriceList[[#This Row],[Цена за кв.м. в CRM]]*PriceList[[#This Row],[Площадь, кв.м]]</f>
        <v>11558714.904000001</v>
      </c>
      <c r="AO322" s="287">
        <v>6000</v>
      </c>
      <c r="AP322" s="335">
        <f>PriceList[[#This Row],[Цена за кв.м. в CRM]]+PriceList[[#This Row],[Бронь]]</f>
        <v>381526.80000000005</v>
      </c>
      <c r="AQ322" s="335">
        <f>PriceList[[#This Row],[Цена за кв.м. в сайт]]*PriceList[[#This Row],[Площадь, кв.м]]</f>
        <v>11743394.904000001</v>
      </c>
      <c r="AR322" s="84" t="str">
        <f t="shared" si="63"/>
        <v>С1-93</v>
      </c>
      <c r="AS322" s="88" t="str">
        <f t="shared" si="64"/>
        <v>Ст</v>
      </c>
      <c r="AT322" s="89">
        <f t="shared" si="65"/>
        <v>30.78</v>
      </c>
      <c r="AU322" s="99">
        <f>PriceList[[#This Row],[Цена за кв.м. в CRM]]</f>
        <v>375526.80000000005</v>
      </c>
      <c r="AV322" s="100" t="str">
        <f t="shared" si="66"/>
        <v>Резерв</v>
      </c>
      <c r="AW322" s="99"/>
      <c r="AX322" s="342"/>
      <c r="AZ322" s="353">
        <f>(PriceList[[#This Row],[Цена за кв.м. в сайт]])+$AZ$1</f>
        <v>382026.80000000005</v>
      </c>
      <c r="BA322" s="353">
        <f>AZ322*PriceList[[#This Row],[Площадь, кв.м]]</f>
        <v>11758784.904000001</v>
      </c>
      <c r="BB322" s="346">
        <f>BA322-PriceList[[#This Row],[Стоимость, руб для сбронированием]]</f>
        <v>15390</v>
      </c>
      <c r="BC322" s="14"/>
      <c r="BD322" s="345">
        <f t="shared" si="67"/>
        <v>382000</v>
      </c>
      <c r="BE322" s="353">
        <f>BD322*PriceList[[#This Row],[Площадь, кв.м]]</f>
        <v>11757960</v>
      </c>
      <c r="BF322" s="14"/>
      <c r="BG322" s="345">
        <f>BE322-$BG$1*PriceList[[#This Row],[Площадь, кв.м]]</f>
        <v>11573280</v>
      </c>
      <c r="BH322" s="353">
        <f t="shared" si="68"/>
        <v>184680</v>
      </c>
      <c r="BI322" s="345">
        <f>BG322/PriceList[[#This Row],[Площадь, кв.м]]</f>
        <v>376000</v>
      </c>
      <c r="BJ322" s="355">
        <f t="shared" si="69"/>
        <v>1.5957446808510637E-2</v>
      </c>
      <c r="BL322" s="345"/>
      <c r="BM322" s="353"/>
    </row>
    <row r="323" spans="1:66" ht="14.25" hidden="1" customHeight="1">
      <c r="A323" s="84">
        <v>94</v>
      </c>
      <c r="B323" s="84" t="s">
        <v>180</v>
      </c>
      <c r="C323" s="85">
        <v>94</v>
      </c>
      <c r="D323" s="85" t="s">
        <v>64</v>
      </c>
      <c r="E323" s="86">
        <v>3</v>
      </c>
      <c r="F323" s="84">
        <v>41</v>
      </c>
      <c r="G323" s="87">
        <v>30.59</v>
      </c>
      <c r="H323" s="88" t="s">
        <v>1</v>
      </c>
      <c r="I323" s="88" t="s">
        <v>1</v>
      </c>
      <c r="J323" s="89">
        <v>6.04</v>
      </c>
      <c r="K323" s="89">
        <f t="shared" ref="K323:K386" si="70">ROUND(J323*0.3,2)</f>
        <v>1.81</v>
      </c>
      <c r="L323" s="89">
        <f t="shared" ref="L323:L386" si="71">G323-J323</f>
        <v>24.55</v>
      </c>
      <c r="M323" s="89">
        <f t="shared" ref="M323:M386" si="72">L323+K323</f>
        <v>26.36</v>
      </c>
      <c r="N323" s="90" t="s">
        <v>65</v>
      </c>
      <c r="O323" s="90" t="s">
        <v>66</v>
      </c>
      <c r="P323" s="90" t="s">
        <v>67</v>
      </c>
      <c r="Q323" s="91" t="s">
        <v>68</v>
      </c>
      <c r="R323" s="92" t="s">
        <v>84</v>
      </c>
      <c r="S323" s="92" t="s">
        <v>1291</v>
      </c>
      <c r="T323" s="93" t="s">
        <v>70</v>
      </c>
      <c r="U323" s="84">
        <v>42</v>
      </c>
      <c r="V323" s="94">
        <f>IFERROR(VLOOKUP(H323,'Коэфф для прайса 1 оч'!$A$3:$C$6,3,0),"")</f>
        <v>327000</v>
      </c>
      <c r="W323" s="91">
        <f>IFERROR(VLOOKUP(E323,'Коэфф для прайса 1 оч'!$A$10:$C$23,3,0),"")</f>
        <v>-5.0000000000000001E-3</v>
      </c>
      <c r="X323" s="116">
        <f>IFERROR(VLOOKUP(N323,'Коэфф для прайса 1 оч'!$E$25:$F$30,2,0),"")</f>
        <v>0.04</v>
      </c>
      <c r="Y323" s="116">
        <f>IFERROR(VLOOKUP(O323,'Коэфф для прайса 1 оч'!$E$32:$F$34,2,0),"")</f>
        <v>0</v>
      </c>
      <c r="Z323" s="116">
        <f>IFERROR(VLOOKUP(P323,'Коэфф для прайса 1 оч'!$E$36:$F$38,2,0),"")</f>
        <v>0.03</v>
      </c>
      <c r="AA323" s="116">
        <f>IFERROR(VLOOKUP(Q323,'Коэфф для прайса 1 оч'!$E$40:$F$43,2,0),"")</f>
        <v>5.0000000000000001E-3</v>
      </c>
      <c r="AB323" s="117">
        <f>IFERROR(VLOOKUP(R323,'Коэфф для прайса 1 оч'!$E$45:$F$59,2,0),"")</f>
        <v>-0.01</v>
      </c>
      <c r="AC323" s="116">
        <f>IFERROR(VLOOKUP(T323,'Коэфф для прайса 1 оч'!$E$61:$F$67,2,0),"")</f>
        <v>-0.01</v>
      </c>
      <c r="AD323" s="116">
        <f>IFERROR(VLOOKUP(U323,'Коэфф для прайса 1 оч'!$E$69:$F$82,2,0),"")</f>
        <v>-1.6E-2</v>
      </c>
      <c r="AE323" s="116">
        <f>IFERROR(VLOOKUP(PriceList[[#This Row],[Корпус]],'Коэфф для прайса 1 оч'!$I$10:$J$15,2,0),"")</f>
        <v>0</v>
      </c>
      <c r="AF323" s="95">
        <f t="shared" ref="AF323:AF386" si="73">ROUND(V323+(V323*SUM(W323:AE323)),2)</f>
        <v>338118</v>
      </c>
      <c r="AG323" s="96">
        <f t="shared" ref="AG323:AG386" si="74">AF323*G323</f>
        <v>10343029.619999999</v>
      </c>
      <c r="AH323" s="97">
        <v>0</v>
      </c>
      <c r="AI323" s="98">
        <f t="shared" ref="AI323:AI386" si="75">AF323+AF323*AH323</f>
        <v>338118</v>
      </c>
      <c r="AJ323" s="99">
        <f t="shared" ref="AJ323:AJ386" si="76">AI323*G323</f>
        <v>10343029.619999999</v>
      </c>
      <c r="AK323" s="84" t="s">
        <v>71</v>
      </c>
      <c r="AL323" s="91">
        <v>0.1</v>
      </c>
      <c r="AM323" s="287">
        <f>PriceList[[#This Row],[ИТОГ Цена за кв.м, руб]]*(1+PriceList[[#This Row],[Максимальная скидка]])</f>
        <v>371929.80000000005</v>
      </c>
      <c r="AN323" s="287">
        <f>PriceList[[#This Row],[Цена за кв.м. в CRM]]*PriceList[[#This Row],[Площадь, кв.м]]</f>
        <v>11377332.582000002</v>
      </c>
      <c r="AO323" s="287">
        <v>6000</v>
      </c>
      <c r="AP323" s="335">
        <f>PriceList[[#This Row],[Цена за кв.м. в CRM]]+PriceList[[#This Row],[Бронь]]</f>
        <v>377929.80000000005</v>
      </c>
      <c r="AQ323" s="335">
        <f>PriceList[[#This Row],[Цена за кв.м. в сайт]]*PriceList[[#This Row],[Площадь, кв.м]]</f>
        <v>11560872.582000002</v>
      </c>
      <c r="AR323" s="84" t="str">
        <f t="shared" ref="AR323:AR386" si="77">B323</f>
        <v>С1-94</v>
      </c>
      <c r="AS323" s="88" t="str">
        <f t="shared" ref="AS323:AS386" si="78">H323</f>
        <v>Ст</v>
      </c>
      <c r="AT323" s="89">
        <f t="shared" ref="AT323:AT386" si="79">G323</f>
        <v>30.59</v>
      </c>
      <c r="AU323" s="99">
        <f>PriceList[[#This Row],[Цена за кв.м. в CRM]]</f>
        <v>371929.80000000005</v>
      </c>
      <c r="AV323" s="100" t="str">
        <f t="shared" ref="AV323:AV386" si="80">AK323</f>
        <v>Резерв</v>
      </c>
      <c r="AW323" s="99"/>
      <c r="AX323" s="342"/>
      <c r="AZ323" s="353">
        <f>(PriceList[[#This Row],[Цена за кв.м. в сайт]])+$AZ$1</f>
        <v>378429.80000000005</v>
      </c>
      <c r="BA323" s="353">
        <f>AZ323*PriceList[[#This Row],[Площадь, кв.м]]</f>
        <v>11576167.582000002</v>
      </c>
      <c r="BB323" s="346">
        <f>BA323-PriceList[[#This Row],[Стоимость, руб для сбронированием]]</f>
        <v>15295</v>
      </c>
      <c r="BC323" s="14"/>
      <c r="BD323" s="345">
        <f t="shared" si="67"/>
        <v>378400</v>
      </c>
      <c r="BE323" s="353">
        <f>BD323*PriceList[[#This Row],[Площадь, кв.м]]</f>
        <v>11575256</v>
      </c>
      <c r="BF323" s="14"/>
      <c r="BG323" s="345">
        <f>BE323-$BG$1*PriceList[[#This Row],[Площадь, кв.м]]</f>
        <v>11391716</v>
      </c>
      <c r="BH323" s="353">
        <f t="shared" si="68"/>
        <v>183540</v>
      </c>
      <c r="BI323" s="345">
        <f>BG323/PriceList[[#This Row],[Площадь, кв.м]]</f>
        <v>372400</v>
      </c>
      <c r="BJ323" s="355">
        <f t="shared" si="69"/>
        <v>1.611170784103115E-2</v>
      </c>
      <c r="BL323" s="345"/>
      <c r="BM323" s="353"/>
    </row>
    <row r="324" spans="1:66" ht="14.25" hidden="1" customHeight="1">
      <c r="A324" s="84">
        <v>95</v>
      </c>
      <c r="B324" s="84" t="s">
        <v>181</v>
      </c>
      <c r="C324" s="85">
        <v>95</v>
      </c>
      <c r="D324" s="85" t="s">
        <v>64</v>
      </c>
      <c r="E324" s="86">
        <v>3</v>
      </c>
      <c r="F324" s="84">
        <v>42</v>
      </c>
      <c r="G324" s="87">
        <v>30.4</v>
      </c>
      <c r="H324" s="88" t="s">
        <v>1</v>
      </c>
      <c r="I324" s="88" t="s">
        <v>1</v>
      </c>
      <c r="J324" s="89">
        <v>5.85</v>
      </c>
      <c r="K324" s="89">
        <f t="shared" si="70"/>
        <v>1.76</v>
      </c>
      <c r="L324" s="89">
        <f t="shared" si="71"/>
        <v>24.549999999999997</v>
      </c>
      <c r="M324" s="89">
        <f t="shared" si="72"/>
        <v>26.31</v>
      </c>
      <c r="N324" s="90" t="s">
        <v>65</v>
      </c>
      <c r="O324" s="90" t="s">
        <v>66</v>
      </c>
      <c r="P324" s="90" t="s">
        <v>67</v>
      </c>
      <c r="Q324" s="91" t="s">
        <v>68</v>
      </c>
      <c r="R324" s="92" t="s">
        <v>84</v>
      </c>
      <c r="S324" s="92" t="s">
        <v>1291</v>
      </c>
      <c r="T324" s="93" t="s">
        <v>70</v>
      </c>
      <c r="U324" s="84">
        <v>42</v>
      </c>
      <c r="V324" s="94">
        <f>IFERROR(VLOOKUP(H324,'Коэфф для прайса 1 оч'!$A$3:$C$6,3,0),"")</f>
        <v>327000</v>
      </c>
      <c r="W324" s="91">
        <f>IFERROR(VLOOKUP(E324,'Коэфф для прайса 1 оч'!$A$10:$C$23,3,0),"")</f>
        <v>-5.0000000000000001E-3</v>
      </c>
      <c r="X324" s="116">
        <f>IFERROR(VLOOKUP(N324,'Коэфф для прайса 1 оч'!$E$25:$F$30,2,0),"")</f>
        <v>0.04</v>
      </c>
      <c r="Y324" s="116">
        <f>IFERROR(VLOOKUP(O324,'Коэфф для прайса 1 оч'!$E$32:$F$34,2,0),"")</f>
        <v>0</v>
      </c>
      <c r="Z324" s="116">
        <f>IFERROR(VLOOKUP(P324,'Коэфф для прайса 1 оч'!$E$36:$F$38,2,0),"")</f>
        <v>0.03</v>
      </c>
      <c r="AA324" s="116">
        <f>IFERROR(VLOOKUP(Q324,'Коэфф для прайса 1 оч'!$E$40:$F$43,2,0),"")</f>
        <v>5.0000000000000001E-3</v>
      </c>
      <c r="AB324" s="117">
        <f>IFERROR(VLOOKUP(R324,'Коэфф для прайса 1 оч'!$E$45:$F$59,2,0),"")</f>
        <v>-0.01</v>
      </c>
      <c r="AC324" s="116">
        <f>IFERROR(VLOOKUP(T324,'Коэфф для прайса 1 оч'!$E$61:$F$67,2,0),"")</f>
        <v>-0.01</v>
      </c>
      <c r="AD324" s="116">
        <f>IFERROR(VLOOKUP(U324,'Коэфф для прайса 1 оч'!$E$69:$F$82,2,0),"")</f>
        <v>-1.6E-2</v>
      </c>
      <c r="AE324" s="116">
        <f>IFERROR(VLOOKUP(PriceList[[#This Row],[Корпус]],'Коэфф для прайса 1 оч'!$I$10:$J$15,2,0),"")</f>
        <v>0</v>
      </c>
      <c r="AF324" s="95">
        <f t="shared" si="73"/>
        <v>338118</v>
      </c>
      <c r="AG324" s="96">
        <f t="shared" si="74"/>
        <v>10278787.199999999</v>
      </c>
      <c r="AH324" s="97">
        <v>0</v>
      </c>
      <c r="AI324" s="98">
        <f t="shared" si="75"/>
        <v>338118</v>
      </c>
      <c r="AJ324" s="99">
        <f t="shared" si="76"/>
        <v>10278787.199999999</v>
      </c>
      <c r="AK324" s="84" t="s">
        <v>71</v>
      </c>
      <c r="AL324" s="91">
        <v>0.1</v>
      </c>
      <c r="AM324" s="287">
        <f>PriceList[[#This Row],[ИТОГ Цена за кв.м, руб]]*(1+PriceList[[#This Row],[Максимальная скидка]])</f>
        <v>371929.80000000005</v>
      </c>
      <c r="AN324" s="287">
        <f>PriceList[[#This Row],[Цена за кв.м. в CRM]]*PriceList[[#This Row],[Площадь, кв.м]]</f>
        <v>11306665.920000002</v>
      </c>
      <c r="AO324" s="287">
        <v>6000</v>
      </c>
      <c r="AP324" s="335">
        <f>PriceList[[#This Row],[Цена за кв.м. в CRM]]+PriceList[[#This Row],[Бронь]]</f>
        <v>377929.80000000005</v>
      </c>
      <c r="AQ324" s="335">
        <f>PriceList[[#This Row],[Цена за кв.м. в сайт]]*PriceList[[#This Row],[Площадь, кв.м]]</f>
        <v>11489065.920000002</v>
      </c>
      <c r="AR324" s="84" t="str">
        <f t="shared" si="77"/>
        <v>С1-95</v>
      </c>
      <c r="AS324" s="88" t="str">
        <f t="shared" si="78"/>
        <v>Ст</v>
      </c>
      <c r="AT324" s="89">
        <f t="shared" si="79"/>
        <v>30.4</v>
      </c>
      <c r="AU324" s="99">
        <f>PriceList[[#This Row],[Цена за кв.м. в CRM]]</f>
        <v>371929.80000000005</v>
      </c>
      <c r="AV324" s="100" t="str">
        <f t="shared" si="80"/>
        <v>Резерв</v>
      </c>
      <c r="AW324" s="99"/>
      <c r="AX324" s="342"/>
      <c r="AZ324" s="353">
        <f>(PriceList[[#This Row],[Цена за кв.м. в сайт]])+$AZ$1</f>
        <v>378429.80000000005</v>
      </c>
      <c r="BA324" s="353">
        <f>AZ324*PriceList[[#This Row],[Площадь, кв.м]]</f>
        <v>11504265.920000002</v>
      </c>
      <c r="BB324" s="346">
        <f>BA324-PriceList[[#This Row],[Стоимость, руб для сбронированием]]</f>
        <v>15200</v>
      </c>
      <c r="BC324" s="14"/>
      <c r="BD324" s="345">
        <f t="shared" ref="BD324:BD387" si="81">MROUND(AZ324,100)</f>
        <v>378400</v>
      </c>
      <c r="BE324" s="353">
        <f>BD324*PriceList[[#This Row],[Площадь, кв.м]]</f>
        <v>11503360</v>
      </c>
      <c r="BF324" s="14"/>
      <c r="BG324" s="345">
        <f>BE324-$BG$1*PriceList[[#This Row],[Площадь, кв.м]]</f>
        <v>11320960</v>
      </c>
      <c r="BH324" s="353">
        <f t="shared" ref="BH324:BH387" si="82">BE324-BG324</f>
        <v>182400</v>
      </c>
      <c r="BI324" s="345">
        <f>BG324/PriceList[[#This Row],[Площадь, кв.м]]</f>
        <v>372400</v>
      </c>
      <c r="BJ324" s="355">
        <f t="shared" ref="BJ324:BJ387" si="83">BH324/BG324</f>
        <v>1.611170784103115E-2</v>
      </c>
      <c r="BL324" s="345"/>
      <c r="BM324" s="353"/>
    </row>
    <row r="325" spans="1:66" ht="14.25" hidden="1" customHeight="1">
      <c r="A325" s="84">
        <v>96</v>
      </c>
      <c r="B325" s="84" t="s">
        <v>182</v>
      </c>
      <c r="C325" s="85">
        <v>96</v>
      </c>
      <c r="D325" s="85" t="s">
        <v>64</v>
      </c>
      <c r="E325" s="86">
        <v>4</v>
      </c>
      <c r="F325" s="84">
        <v>1</v>
      </c>
      <c r="G325" s="87">
        <v>29.86</v>
      </c>
      <c r="H325" s="88" t="s">
        <v>1</v>
      </c>
      <c r="I325" s="88" t="s">
        <v>1</v>
      </c>
      <c r="J325" s="89">
        <v>5.13</v>
      </c>
      <c r="K325" s="89">
        <f t="shared" si="70"/>
        <v>1.54</v>
      </c>
      <c r="L325" s="89">
        <f t="shared" si="71"/>
        <v>24.73</v>
      </c>
      <c r="M325" s="89">
        <f t="shared" si="72"/>
        <v>26.27</v>
      </c>
      <c r="N325" s="90" t="s">
        <v>65</v>
      </c>
      <c r="O325" s="90" t="s">
        <v>66</v>
      </c>
      <c r="P325" s="90" t="s">
        <v>67</v>
      </c>
      <c r="Q325" s="91" t="s">
        <v>68</v>
      </c>
      <c r="R325" s="92" t="s">
        <v>69</v>
      </c>
      <c r="S325" s="92" t="s">
        <v>1291</v>
      </c>
      <c r="T325" s="93" t="s">
        <v>139</v>
      </c>
      <c r="U325" s="84">
        <v>42</v>
      </c>
      <c r="V325" s="94">
        <f>IFERROR(VLOOKUP(H325,'Коэфф для прайса 1 оч'!$A$3:$C$6,3,0),"")</f>
        <v>327000</v>
      </c>
      <c r="W325" s="91">
        <f>IFERROR(VLOOKUP(E325,'Коэфф для прайса 1 оч'!$A$10:$C$23,3,0),"")</f>
        <v>0</v>
      </c>
      <c r="X325" s="116">
        <f>IFERROR(VLOOKUP(N325,'Коэфф для прайса 1 оч'!$E$25:$F$30,2,0),"")</f>
        <v>0.04</v>
      </c>
      <c r="Y325" s="116">
        <f>IFERROR(VLOOKUP(O325,'Коэфф для прайса 1 оч'!$E$32:$F$34,2,0),"")</f>
        <v>0</v>
      </c>
      <c r="Z325" s="116">
        <f>IFERROR(VLOOKUP(P325,'Коэфф для прайса 1 оч'!$E$36:$F$38,2,0),"")</f>
        <v>0.03</v>
      </c>
      <c r="AA325" s="116">
        <f>IFERROR(VLOOKUP(Q325,'Коэфф для прайса 1 оч'!$E$40:$F$43,2,0),"")</f>
        <v>5.0000000000000001E-3</v>
      </c>
      <c r="AB325" s="117">
        <f>IFERROR(VLOOKUP(R325,'Коэфф для прайса 1 оч'!$E$45:$F$59,2,0),"")</f>
        <v>-1.4999999999999999E-2</v>
      </c>
      <c r="AC325" s="116">
        <f>IFERROR(VLOOKUP(T325,'Коэфф для прайса 1 оч'!$E$61:$F$67,2,0),"")</f>
        <v>-0.01</v>
      </c>
      <c r="AD325" s="116">
        <f>IFERROR(VLOOKUP(U325,'Коэфф для прайса 1 оч'!$E$69:$F$82,2,0),"")</f>
        <v>-1.6E-2</v>
      </c>
      <c r="AE325" s="116">
        <f>IFERROR(VLOOKUP(PriceList[[#This Row],[Корпус]],'Коэфф для прайса 1 оч'!$I$10:$J$15,2,0),"")</f>
        <v>0</v>
      </c>
      <c r="AF325" s="95">
        <f t="shared" si="73"/>
        <v>338118</v>
      </c>
      <c r="AG325" s="96">
        <f t="shared" si="74"/>
        <v>10096203.48</v>
      </c>
      <c r="AH325" s="97">
        <v>0</v>
      </c>
      <c r="AI325" s="98">
        <f t="shared" si="75"/>
        <v>338118</v>
      </c>
      <c r="AJ325" s="99">
        <f t="shared" si="76"/>
        <v>10096203.48</v>
      </c>
      <c r="AK325" s="84" t="s">
        <v>71</v>
      </c>
      <c r="AL325" s="91">
        <v>0.1</v>
      </c>
      <c r="AM325" s="287">
        <f>PriceList[[#This Row],[ИТОГ Цена за кв.м, руб]]*(1+PriceList[[#This Row],[Максимальная скидка]])</f>
        <v>371929.80000000005</v>
      </c>
      <c r="AN325" s="287">
        <f>PriceList[[#This Row],[Цена за кв.м. в CRM]]*PriceList[[#This Row],[Площадь, кв.м]]</f>
        <v>11105823.828000002</v>
      </c>
      <c r="AO325" s="287">
        <v>6000</v>
      </c>
      <c r="AP325" s="335">
        <f>PriceList[[#This Row],[Цена за кв.м. в CRM]]+PriceList[[#This Row],[Бронь]]</f>
        <v>377929.80000000005</v>
      </c>
      <c r="AQ325" s="335">
        <f>PriceList[[#This Row],[Цена за кв.м. в сайт]]*PriceList[[#This Row],[Площадь, кв.м]]</f>
        <v>11284983.828000002</v>
      </c>
      <c r="AR325" s="84" t="str">
        <f t="shared" si="77"/>
        <v>С1-96</v>
      </c>
      <c r="AS325" s="88" t="str">
        <f t="shared" si="78"/>
        <v>Ст</v>
      </c>
      <c r="AT325" s="89">
        <f t="shared" si="79"/>
        <v>29.86</v>
      </c>
      <c r="AU325" s="99">
        <f>PriceList[[#This Row],[Цена за кв.м. в CRM]]</f>
        <v>371929.80000000005</v>
      </c>
      <c r="AV325" s="100" t="str">
        <f t="shared" si="80"/>
        <v>Резерв</v>
      </c>
      <c r="AW325" s="99"/>
      <c r="AX325" s="342"/>
      <c r="AZ325" s="353">
        <f>(PriceList[[#This Row],[Цена за кв.м. в сайт]])+$AZ$1</f>
        <v>378429.80000000005</v>
      </c>
      <c r="BA325" s="353">
        <f>AZ325*PriceList[[#This Row],[Площадь, кв.м]]</f>
        <v>11299913.828000002</v>
      </c>
      <c r="BB325" s="346">
        <f>BA325-PriceList[[#This Row],[Стоимость, руб для сбронированием]]</f>
        <v>14930</v>
      </c>
      <c r="BC325" s="14"/>
      <c r="BD325" s="345">
        <f t="shared" si="81"/>
        <v>378400</v>
      </c>
      <c r="BE325" s="353">
        <f>BD325*PriceList[[#This Row],[Площадь, кв.м]]</f>
        <v>11299024</v>
      </c>
      <c r="BF325" s="14"/>
      <c r="BG325" s="345">
        <f>BE325-$BG$1*PriceList[[#This Row],[Площадь, кв.м]]</f>
        <v>11119864</v>
      </c>
      <c r="BH325" s="353">
        <f t="shared" si="82"/>
        <v>179160</v>
      </c>
      <c r="BI325" s="345">
        <f>BG325/PriceList[[#This Row],[Площадь, кв.м]]</f>
        <v>372400</v>
      </c>
      <c r="BJ325" s="355">
        <f t="shared" si="83"/>
        <v>1.611170784103115E-2</v>
      </c>
      <c r="BL325" s="345"/>
      <c r="BM325" s="353"/>
    </row>
    <row r="326" spans="1:66" ht="14.25" hidden="1" customHeight="1">
      <c r="A326" s="84">
        <v>97</v>
      </c>
      <c r="B326" s="84" t="s">
        <v>183</v>
      </c>
      <c r="C326" s="85">
        <v>97</v>
      </c>
      <c r="D326" s="85" t="s">
        <v>64</v>
      </c>
      <c r="E326" s="86">
        <v>4</v>
      </c>
      <c r="F326" s="84">
        <v>2</v>
      </c>
      <c r="G326" s="87">
        <v>30.6</v>
      </c>
      <c r="H326" s="88" t="s">
        <v>1</v>
      </c>
      <c r="I326" s="88" t="s">
        <v>1</v>
      </c>
      <c r="J326" s="89">
        <v>5.86</v>
      </c>
      <c r="K326" s="89">
        <f t="shared" si="70"/>
        <v>1.76</v>
      </c>
      <c r="L326" s="89">
        <f t="shared" si="71"/>
        <v>24.740000000000002</v>
      </c>
      <c r="M326" s="89">
        <f t="shared" si="72"/>
        <v>26.500000000000004</v>
      </c>
      <c r="N326" s="90" t="s">
        <v>65</v>
      </c>
      <c r="O326" s="90" t="s">
        <v>66</v>
      </c>
      <c r="P326" s="90" t="s">
        <v>67</v>
      </c>
      <c r="Q326" s="91" t="s">
        <v>68</v>
      </c>
      <c r="R326" s="92" t="s">
        <v>69</v>
      </c>
      <c r="S326" s="92" t="s">
        <v>1291</v>
      </c>
      <c r="T326" s="93" t="s">
        <v>73</v>
      </c>
      <c r="U326" s="84">
        <v>42</v>
      </c>
      <c r="V326" s="94">
        <f>IFERROR(VLOOKUP(H326,'Коэфф для прайса 1 оч'!$A$3:$C$6,3,0),"")</f>
        <v>327000</v>
      </c>
      <c r="W326" s="91">
        <f>IFERROR(VLOOKUP(E326,'Коэфф для прайса 1 оч'!$A$10:$C$23,3,0),"")</f>
        <v>0</v>
      </c>
      <c r="X326" s="116">
        <f>IFERROR(VLOOKUP(N326,'Коэфф для прайса 1 оч'!$E$25:$F$30,2,0),"")</f>
        <v>0.04</v>
      </c>
      <c r="Y326" s="116">
        <f>IFERROR(VLOOKUP(O326,'Коэфф для прайса 1 оч'!$E$32:$F$34,2,0),"")</f>
        <v>0</v>
      </c>
      <c r="Z326" s="116">
        <f>IFERROR(VLOOKUP(P326,'Коэфф для прайса 1 оч'!$E$36:$F$38,2,0),"")</f>
        <v>0.03</v>
      </c>
      <c r="AA326" s="116">
        <f>IFERROR(VLOOKUP(Q326,'Коэфф для прайса 1 оч'!$E$40:$F$43,2,0),"")</f>
        <v>5.0000000000000001E-3</v>
      </c>
      <c r="AB326" s="117">
        <f>IFERROR(VLOOKUP(R326,'Коэфф для прайса 1 оч'!$E$45:$F$59,2,0),"")</f>
        <v>-1.4999999999999999E-2</v>
      </c>
      <c r="AC326" s="116">
        <f>IFERROR(VLOOKUP(T326,'Коэфф для прайса 1 оч'!$E$61:$F$67,2,0),"")</f>
        <v>0</v>
      </c>
      <c r="AD326" s="116">
        <f>IFERROR(VLOOKUP(U326,'Коэфф для прайса 1 оч'!$E$69:$F$82,2,0),"")</f>
        <v>-1.6E-2</v>
      </c>
      <c r="AE326" s="116">
        <f>IFERROR(VLOOKUP(PriceList[[#This Row],[Корпус]],'Коэфф для прайса 1 оч'!$I$10:$J$15,2,0),"")</f>
        <v>0</v>
      </c>
      <c r="AF326" s="95">
        <f t="shared" si="73"/>
        <v>341388</v>
      </c>
      <c r="AG326" s="96">
        <f t="shared" si="74"/>
        <v>10446472.800000001</v>
      </c>
      <c r="AH326" s="97">
        <v>0</v>
      </c>
      <c r="AI326" s="98">
        <f t="shared" si="75"/>
        <v>341388</v>
      </c>
      <c r="AJ326" s="99">
        <f t="shared" si="76"/>
        <v>10446472.800000001</v>
      </c>
      <c r="AK326" s="84" t="s">
        <v>71</v>
      </c>
      <c r="AL326" s="91">
        <v>0.1</v>
      </c>
      <c r="AM326" s="287">
        <f>PriceList[[#This Row],[ИТОГ Цена за кв.м, руб]]*(1+PriceList[[#This Row],[Максимальная скидка]])</f>
        <v>375526.80000000005</v>
      </c>
      <c r="AN326" s="287">
        <f>PriceList[[#This Row],[Цена за кв.м. в CRM]]*PriceList[[#This Row],[Площадь, кв.м]]</f>
        <v>11491120.080000002</v>
      </c>
      <c r="AO326" s="287">
        <v>6000</v>
      </c>
      <c r="AP326" s="335">
        <f>PriceList[[#This Row],[Цена за кв.м. в CRM]]+PriceList[[#This Row],[Бронь]]</f>
        <v>381526.80000000005</v>
      </c>
      <c r="AQ326" s="335">
        <f>PriceList[[#This Row],[Цена за кв.м. в сайт]]*PriceList[[#This Row],[Площадь, кв.м]]</f>
        <v>11674720.080000002</v>
      </c>
      <c r="AR326" s="84" t="str">
        <f t="shared" si="77"/>
        <v>С1-97</v>
      </c>
      <c r="AS326" s="88" t="str">
        <f t="shared" si="78"/>
        <v>Ст</v>
      </c>
      <c r="AT326" s="89">
        <f t="shared" si="79"/>
        <v>30.6</v>
      </c>
      <c r="AU326" s="99">
        <f>PriceList[[#This Row],[Цена за кв.м. в CRM]]</f>
        <v>375526.80000000005</v>
      </c>
      <c r="AV326" s="100" t="str">
        <f t="shared" si="80"/>
        <v>Резерв</v>
      </c>
      <c r="AW326" s="99"/>
      <c r="AX326" s="342"/>
      <c r="AZ326" s="353">
        <f>(PriceList[[#This Row],[Цена за кв.м. в сайт]])+$AZ$1</f>
        <v>382026.80000000005</v>
      </c>
      <c r="BA326" s="353">
        <f>AZ326*PriceList[[#This Row],[Площадь, кв.м]]</f>
        <v>11690020.080000002</v>
      </c>
      <c r="BB326" s="346">
        <f>BA326-PriceList[[#This Row],[Стоимость, руб для сбронированием]]</f>
        <v>15300</v>
      </c>
      <c r="BC326" s="14"/>
      <c r="BD326" s="345">
        <f t="shared" si="81"/>
        <v>382000</v>
      </c>
      <c r="BE326" s="353">
        <f>BD326*PriceList[[#This Row],[Площадь, кв.м]]</f>
        <v>11689200</v>
      </c>
      <c r="BF326" s="14"/>
      <c r="BG326" s="345">
        <f>BE326-$BG$1*PriceList[[#This Row],[Площадь, кв.м]]</f>
        <v>11505600</v>
      </c>
      <c r="BH326" s="353">
        <f t="shared" si="82"/>
        <v>183600</v>
      </c>
      <c r="BI326" s="345">
        <f>BG326/PriceList[[#This Row],[Площадь, кв.м]]</f>
        <v>376000</v>
      </c>
      <c r="BJ326" s="355">
        <f t="shared" si="83"/>
        <v>1.5957446808510637E-2</v>
      </c>
      <c r="BL326" s="345"/>
      <c r="BM326" s="353"/>
    </row>
    <row r="327" spans="1:66" ht="14.25" hidden="1" customHeight="1">
      <c r="A327" s="84">
        <v>98</v>
      </c>
      <c r="B327" s="84" t="s">
        <v>184</v>
      </c>
      <c r="C327" s="85">
        <v>98</v>
      </c>
      <c r="D327" s="85" t="s">
        <v>64</v>
      </c>
      <c r="E327" s="86">
        <v>4</v>
      </c>
      <c r="F327" s="84">
        <v>3</v>
      </c>
      <c r="G327" s="87">
        <v>58.74</v>
      </c>
      <c r="H327" s="88" t="s">
        <v>2</v>
      </c>
      <c r="I327" s="88" t="s">
        <v>19</v>
      </c>
      <c r="J327" s="89">
        <v>5.27</v>
      </c>
      <c r="K327" s="89">
        <f t="shared" si="70"/>
        <v>1.58</v>
      </c>
      <c r="L327" s="89">
        <f t="shared" si="71"/>
        <v>53.47</v>
      </c>
      <c r="M327" s="89">
        <f t="shared" si="72"/>
        <v>55.05</v>
      </c>
      <c r="N327" s="90" t="s">
        <v>78</v>
      </c>
      <c r="O327" s="90" t="s">
        <v>66</v>
      </c>
      <c r="P327" s="90" t="s">
        <v>67</v>
      </c>
      <c r="Q327" s="91" t="s">
        <v>94</v>
      </c>
      <c r="R327" s="92" t="s">
        <v>69</v>
      </c>
      <c r="S327" s="92" t="s">
        <v>1291</v>
      </c>
      <c r="T327" s="93" t="s">
        <v>73</v>
      </c>
      <c r="U327" s="84">
        <v>42</v>
      </c>
      <c r="V327" s="94">
        <f>IFERROR(VLOOKUP(H327,'Коэфф для прайса 1 оч'!$A$3:$C$6,3,0),"")</f>
        <v>313920</v>
      </c>
      <c r="W327" s="91">
        <f>IFERROR(VLOOKUP(E327,'Коэфф для прайса 1 оч'!$A$10:$C$23,3,0),"")</f>
        <v>0</v>
      </c>
      <c r="X327" s="116">
        <f>IFERROR(VLOOKUP(N327,'Коэфф для прайса 1 оч'!$E$25:$F$30,2,0),"")</f>
        <v>-0.02</v>
      </c>
      <c r="Y327" s="116">
        <f>IFERROR(VLOOKUP(O327,'Коэфф для прайса 1 оч'!$E$32:$F$34,2,0),"")</f>
        <v>0</v>
      </c>
      <c r="Z327" s="116">
        <f>IFERROR(VLOOKUP(P327,'Коэфф для прайса 1 оч'!$E$36:$F$38,2,0),"")</f>
        <v>0.03</v>
      </c>
      <c r="AA327" s="116">
        <f>IFERROR(VLOOKUP(Q327,'Коэфф для прайса 1 оч'!$E$40:$F$43,2,0),"")</f>
        <v>0</v>
      </c>
      <c r="AB327" s="117">
        <f>IFERROR(VLOOKUP(R327,'Коэфф для прайса 1 оч'!$E$45:$F$59,2,0),"")</f>
        <v>-1.4999999999999999E-2</v>
      </c>
      <c r="AC327" s="116">
        <f>IFERROR(VLOOKUP(T327,'Коэфф для прайса 1 оч'!$E$61:$F$67,2,0),"")</f>
        <v>0</v>
      </c>
      <c r="AD327" s="116">
        <f>IFERROR(VLOOKUP(U327,'Коэфф для прайса 1 оч'!$E$69:$F$82,2,0),"")</f>
        <v>-1.6E-2</v>
      </c>
      <c r="AE327" s="116">
        <f>IFERROR(VLOOKUP(PriceList[[#This Row],[Корпус]],'Коэфф для прайса 1 оч'!$I$10:$J$15,2,0),"")</f>
        <v>0</v>
      </c>
      <c r="AF327" s="95">
        <f t="shared" si="73"/>
        <v>307327.68</v>
      </c>
      <c r="AG327" s="96">
        <f t="shared" si="74"/>
        <v>18052427.9232</v>
      </c>
      <c r="AH327" s="97">
        <v>0</v>
      </c>
      <c r="AI327" s="98">
        <f t="shared" si="75"/>
        <v>307327.68</v>
      </c>
      <c r="AJ327" s="99">
        <f t="shared" si="76"/>
        <v>18052427.9232</v>
      </c>
      <c r="AK327" s="84" t="s">
        <v>71</v>
      </c>
      <c r="AL327" s="91">
        <v>0.1</v>
      </c>
      <c r="AM327" s="287">
        <f>PriceList[[#This Row],[ИТОГ Цена за кв.м, руб]]*(1+PriceList[[#This Row],[Максимальная скидка]])</f>
        <v>338060.44800000003</v>
      </c>
      <c r="AN327" s="287">
        <f>PriceList[[#This Row],[Цена за кв.м. в CRM]]*PriceList[[#This Row],[Площадь, кв.м]]</f>
        <v>19857670.715520002</v>
      </c>
      <c r="AO327" s="287">
        <v>6000</v>
      </c>
      <c r="AP327" s="335">
        <f>PriceList[[#This Row],[Цена за кв.м. в CRM]]+PriceList[[#This Row],[Бронь]]</f>
        <v>344060.44800000003</v>
      </c>
      <c r="AQ327" s="335">
        <f>PriceList[[#This Row],[Цена за кв.м. в сайт]]*PriceList[[#This Row],[Площадь, кв.м]]</f>
        <v>20210110.715520002</v>
      </c>
      <c r="AR327" s="84" t="str">
        <f t="shared" si="77"/>
        <v>С1-98</v>
      </c>
      <c r="AS327" s="88" t="str">
        <f t="shared" si="78"/>
        <v>1К</v>
      </c>
      <c r="AT327" s="89">
        <f t="shared" si="79"/>
        <v>58.74</v>
      </c>
      <c r="AU327" s="99">
        <f>PriceList[[#This Row],[Цена за кв.м. в CRM]]</f>
        <v>338060.44800000003</v>
      </c>
      <c r="AV327" s="100" t="str">
        <f t="shared" si="80"/>
        <v>Резерв</v>
      </c>
      <c r="AW327" s="99"/>
      <c r="AX327" s="342"/>
      <c r="AZ327" s="353">
        <f>(PriceList[[#This Row],[Цена за кв.м. в сайт]])+$AZ$1</f>
        <v>344560.44800000003</v>
      </c>
      <c r="BA327" s="353">
        <f>AZ327*PriceList[[#This Row],[Площадь, кв.м]]</f>
        <v>20239480.715520002</v>
      </c>
      <c r="BB327" s="346">
        <f>BA327-PriceList[[#This Row],[Стоимость, руб для сбронированием]]</f>
        <v>29370</v>
      </c>
      <c r="BC327" s="14"/>
      <c r="BD327" s="345">
        <f t="shared" si="81"/>
        <v>344600</v>
      </c>
      <c r="BE327" s="353">
        <f>BD327*PriceList[[#This Row],[Площадь, кв.м]]</f>
        <v>20241804</v>
      </c>
      <c r="BF327" s="14"/>
      <c r="BG327" s="345">
        <f>BE327-$BG$1*PriceList[[#This Row],[Площадь, кв.м]]</f>
        <v>19889364</v>
      </c>
      <c r="BH327" s="353">
        <f t="shared" si="82"/>
        <v>352440</v>
      </c>
      <c r="BI327" s="345">
        <f>BG327/PriceList[[#This Row],[Площадь, кв.м]]</f>
        <v>338600</v>
      </c>
      <c r="BJ327" s="355">
        <f t="shared" si="83"/>
        <v>1.772002362669817E-2</v>
      </c>
      <c r="BL327" s="345"/>
      <c r="BM327" s="353"/>
    </row>
    <row r="328" spans="1:66" ht="14.25" hidden="1" customHeight="1">
      <c r="A328" s="84">
        <v>99</v>
      </c>
      <c r="B328" s="84" t="s">
        <v>185</v>
      </c>
      <c r="C328" s="85">
        <v>99</v>
      </c>
      <c r="D328" s="85" t="s">
        <v>64</v>
      </c>
      <c r="E328" s="86">
        <v>4</v>
      </c>
      <c r="F328" s="84">
        <v>4</v>
      </c>
      <c r="G328" s="87">
        <v>29.24</v>
      </c>
      <c r="H328" s="88" t="s">
        <v>1</v>
      </c>
      <c r="I328" s="88" t="s">
        <v>1</v>
      </c>
      <c r="J328" s="89">
        <v>4.25</v>
      </c>
      <c r="K328" s="89">
        <f t="shared" si="70"/>
        <v>1.28</v>
      </c>
      <c r="L328" s="89">
        <f t="shared" si="71"/>
        <v>24.99</v>
      </c>
      <c r="M328" s="89">
        <f t="shared" si="72"/>
        <v>26.27</v>
      </c>
      <c r="N328" s="90" t="s">
        <v>65</v>
      </c>
      <c r="O328" s="90" t="s">
        <v>66</v>
      </c>
      <c r="P328" s="90" t="s">
        <v>67</v>
      </c>
      <c r="Q328" s="91" t="s">
        <v>94</v>
      </c>
      <c r="R328" s="92" t="s">
        <v>69</v>
      </c>
      <c r="S328" s="92" t="s">
        <v>1291</v>
      </c>
      <c r="T328" s="93" t="s">
        <v>73</v>
      </c>
      <c r="U328" s="84">
        <v>42</v>
      </c>
      <c r="V328" s="94">
        <f>IFERROR(VLOOKUP(H328,'Коэфф для прайса 1 оч'!$A$3:$C$6,3,0),"")</f>
        <v>327000</v>
      </c>
      <c r="W328" s="91">
        <f>IFERROR(VLOOKUP(E328,'Коэфф для прайса 1 оч'!$A$10:$C$23,3,0),"")</f>
        <v>0</v>
      </c>
      <c r="X328" s="116">
        <f>IFERROR(VLOOKUP(N328,'Коэфф для прайса 1 оч'!$E$25:$F$30,2,0),"")</f>
        <v>0.04</v>
      </c>
      <c r="Y328" s="116">
        <f>IFERROR(VLOOKUP(O328,'Коэфф для прайса 1 оч'!$E$32:$F$34,2,0),"")</f>
        <v>0</v>
      </c>
      <c r="Z328" s="116">
        <f>IFERROR(VLOOKUP(P328,'Коэфф для прайса 1 оч'!$E$36:$F$38,2,0),"")</f>
        <v>0.03</v>
      </c>
      <c r="AA328" s="116">
        <f>IFERROR(VLOOKUP(Q328,'Коэфф для прайса 1 оч'!$E$40:$F$43,2,0),"")</f>
        <v>0</v>
      </c>
      <c r="AB328" s="117">
        <f>IFERROR(VLOOKUP(R328,'Коэфф для прайса 1 оч'!$E$45:$F$59,2,0),"")</f>
        <v>-1.4999999999999999E-2</v>
      </c>
      <c r="AC328" s="116">
        <f>IFERROR(VLOOKUP(T328,'Коэфф для прайса 1 оч'!$E$61:$F$67,2,0),"")</f>
        <v>0</v>
      </c>
      <c r="AD328" s="116">
        <f>IFERROR(VLOOKUP(U328,'Коэфф для прайса 1 оч'!$E$69:$F$82,2,0),"")</f>
        <v>-1.6E-2</v>
      </c>
      <c r="AE328" s="116">
        <f>IFERROR(VLOOKUP(PriceList[[#This Row],[Корпус]],'Коэфф для прайса 1 оч'!$I$10:$J$15,2,0),"")</f>
        <v>0</v>
      </c>
      <c r="AF328" s="95">
        <f t="shared" si="73"/>
        <v>339753</v>
      </c>
      <c r="AG328" s="96">
        <f t="shared" si="74"/>
        <v>9934377.7199999988</v>
      </c>
      <c r="AH328" s="97">
        <v>0</v>
      </c>
      <c r="AI328" s="98">
        <f t="shared" si="75"/>
        <v>339753</v>
      </c>
      <c r="AJ328" s="99">
        <f t="shared" si="76"/>
        <v>9934377.7199999988</v>
      </c>
      <c r="AK328" s="84" t="s">
        <v>71</v>
      </c>
      <c r="AL328" s="91">
        <v>0.1</v>
      </c>
      <c r="AM328" s="287">
        <f>PriceList[[#This Row],[ИТОГ Цена за кв.м, руб]]*(1+PriceList[[#This Row],[Максимальная скидка]])</f>
        <v>373728.30000000005</v>
      </c>
      <c r="AN328" s="287">
        <f>PriceList[[#This Row],[Цена за кв.м. в CRM]]*PriceList[[#This Row],[Площадь, кв.м]]</f>
        <v>10927815.492000001</v>
      </c>
      <c r="AO328" s="287">
        <v>6000</v>
      </c>
      <c r="AP328" s="335">
        <f>PriceList[[#This Row],[Цена за кв.м. в CRM]]+PriceList[[#This Row],[Бронь]]</f>
        <v>379728.30000000005</v>
      </c>
      <c r="AQ328" s="335">
        <f>PriceList[[#This Row],[Цена за кв.м. в сайт]]*PriceList[[#This Row],[Площадь, кв.м]]</f>
        <v>11103255.492000001</v>
      </c>
      <c r="AR328" s="84" t="str">
        <f t="shared" si="77"/>
        <v>С1-99</v>
      </c>
      <c r="AS328" s="88" t="str">
        <f t="shared" si="78"/>
        <v>Ст</v>
      </c>
      <c r="AT328" s="89">
        <f t="shared" si="79"/>
        <v>29.24</v>
      </c>
      <c r="AU328" s="99">
        <f>PriceList[[#This Row],[Цена за кв.м. в CRM]]</f>
        <v>373728.30000000005</v>
      </c>
      <c r="AV328" s="100" t="str">
        <f t="shared" si="80"/>
        <v>Резерв</v>
      </c>
      <c r="AW328" s="99"/>
      <c r="AX328" s="342"/>
      <c r="AZ328" s="353">
        <f>(PriceList[[#This Row],[Цена за кв.м. в сайт]])+$AZ$1</f>
        <v>380228.30000000005</v>
      </c>
      <c r="BA328" s="353">
        <f>AZ328*PriceList[[#This Row],[Площадь, кв.м]]</f>
        <v>11117875.492000001</v>
      </c>
      <c r="BB328" s="346">
        <f>BA328-PriceList[[#This Row],[Стоимость, руб для сбронированием]]</f>
        <v>14620</v>
      </c>
      <c r="BC328" s="14"/>
      <c r="BD328" s="345">
        <f t="shared" si="81"/>
        <v>380200</v>
      </c>
      <c r="BE328" s="353">
        <f>BD328*PriceList[[#This Row],[Площадь, кв.м]]</f>
        <v>11117048</v>
      </c>
      <c r="BF328" s="14"/>
      <c r="BG328" s="345">
        <f>BE328-$BG$1*PriceList[[#This Row],[Площадь, кв.м]]</f>
        <v>10941608</v>
      </c>
      <c r="BH328" s="353">
        <f t="shared" si="82"/>
        <v>175440</v>
      </c>
      <c r="BI328" s="345">
        <f>BG328/PriceList[[#This Row],[Площадь, кв.м]]</f>
        <v>374200</v>
      </c>
      <c r="BJ328" s="355">
        <f t="shared" si="83"/>
        <v>1.6034206306787813E-2</v>
      </c>
      <c r="BL328" s="345"/>
      <c r="BM328" s="353"/>
    </row>
    <row r="329" spans="1:66" ht="14.25" hidden="1" customHeight="1">
      <c r="A329" s="84">
        <v>327</v>
      </c>
      <c r="B329" s="84" t="s">
        <v>415</v>
      </c>
      <c r="C329" s="85">
        <v>1</v>
      </c>
      <c r="D329" s="85" t="s">
        <v>416</v>
      </c>
      <c r="E329" s="86">
        <v>1</v>
      </c>
      <c r="F329" s="84">
        <v>1</v>
      </c>
      <c r="G329" s="87">
        <v>37.479999999999997</v>
      </c>
      <c r="H329" s="88" t="s">
        <v>1</v>
      </c>
      <c r="I329" s="88" t="s">
        <v>1</v>
      </c>
      <c r="J329" s="89">
        <v>7.24</v>
      </c>
      <c r="K329" s="89">
        <f t="shared" si="70"/>
        <v>2.17</v>
      </c>
      <c r="L329" s="89">
        <f t="shared" si="71"/>
        <v>30.239999999999995</v>
      </c>
      <c r="M329" s="89">
        <f t="shared" si="72"/>
        <v>32.409999999999997</v>
      </c>
      <c r="N329" s="90" t="s">
        <v>76</v>
      </c>
      <c r="O329" s="90" t="s">
        <v>66</v>
      </c>
      <c r="P329" s="90" t="s">
        <v>67</v>
      </c>
      <c r="Q329" s="91" t="s">
        <v>68</v>
      </c>
      <c r="R329" s="92" t="s">
        <v>417</v>
      </c>
      <c r="S329" s="92" t="s">
        <v>1287</v>
      </c>
      <c r="T329" s="93" t="s">
        <v>70</v>
      </c>
      <c r="U329" s="84">
        <v>34</v>
      </c>
      <c r="V329" s="94">
        <f>IFERROR(VLOOKUP(H329,'Коэфф для прайса 1 оч'!$A$3:$C$6,3,0),"")</f>
        <v>327000</v>
      </c>
      <c r="W329" s="91">
        <f>IFERROR(VLOOKUP(E329,'Коэфф для прайса 1 оч'!$A$10:$C$23,3,0),"")</f>
        <v>-4.4999999999999998E-2</v>
      </c>
      <c r="X329" s="116">
        <f>IFERROR(VLOOKUP(N329,'Коэфф для прайса 1 оч'!$E$25:$F$30,2,0),"")</f>
        <v>0</v>
      </c>
      <c r="Y329" s="116">
        <f>IFERROR(VLOOKUP(O329,'Коэфф для прайса 1 оч'!$E$32:$F$34,2,0),"")</f>
        <v>0</v>
      </c>
      <c r="Z329" s="116">
        <f>IFERROR(VLOOKUP(P329,'Коэфф для прайса 1 оч'!$E$36:$F$38,2,0),"")</f>
        <v>0.03</v>
      </c>
      <c r="AA329" s="116">
        <f>IFERROR(VLOOKUP(Q329,'Коэфф для прайса 1 оч'!$E$40:$F$43,2,0),"")</f>
        <v>5.0000000000000001E-3</v>
      </c>
      <c r="AB329" s="117">
        <f>IFERROR(VLOOKUP(R329,'Коэфф для прайса 1 оч'!$E$45:$F$59,2,0),"")</f>
        <v>-0.02</v>
      </c>
      <c r="AC329" s="116">
        <f>IFERROR(VLOOKUP(T329,'Коэфф для прайса 1 оч'!$E$61:$F$67,2,0),"")</f>
        <v>-0.01</v>
      </c>
      <c r="AD329" s="116">
        <f>IFERROR(VLOOKUP(U329,'Коэфф для прайса 1 оч'!$E$69:$F$82,2,0),"")</f>
        <v>-8.0000000000000002E-3</v>
      </c>
      <c r="AE329" s="116">
        <f>IFERROR(VLOOKUP(PriceList[[#This Row],[Корпус]],'Коэфф для прайса 1 оч'!$I$10:$J$15,2,0),"")</f>
        <v>0.12</v>
      </c>
      <c r="AF329" s="95">
        <f t="shared" si="73"/>
        <v>350544</v>
      </c>
      <c r="AG329" s="96">
        <f t="shared" si="74"/>
        <v>13138389.119999999</v>
      </c>
      <c r="AH329" s="97">
        <v>0</v>
      </c>
      <c r="AI329" s="98"/>
      <c r="AJ329" s="99"/>
      <c r="AK329" s="84" t="s">
        <v>1313</v>
      </c>
      <c r="AL329" s="91">
        <v>0.1</v>
      </c>
      <c r="AM329" s="287">
        <f>PriceList[[#This Row],[ИТОГ Цена за кв.м, руб]]*(1+PriceList[[#This Row],[Максимальная скидка]])</f>
        <v>0</v>
      </c>
      <c r="AN329" s="287">
        <f>PriceList[[#This Row],[Цена за кв.м. в CRM]]*PriceList[[#This Row],[Площадь, кв.м]]</f>
        <v>0</v>
      </c>
      <c r="AO329" s="287">
        <v>6000</v>
      </c>
      <c r="AP329" s="335">
        <f>PriceList[[#This Row],[Цена за кв.м. в CRM]]+PriceList[[#This Row],[Бронь]]</f>
        <v>6000</v>
      </c>
      <c r="AQ329" s="335">
        <f>PriceList[[#This Row],[Цена за кв.м. в сайт]]*PriceList[[#This Row],[Площадь, кв.м]]</f>
        <v>224879.99999999997</v>
      </c>
      <c r="AR329" s="84" t="str">
        <f t="shared" si="77"/>
        <v>С2-1</v>
      </c>
      <c r="AS329" s="88" t="str">
        <f t="shared" si="78"/>
        <v>Ст</v>
      </c>
      <c r="AT329" s="89">
        <f t="shared" si="79"/>
        <v>37.479999999999997</v>
      </c>
      <c r="AU329" s="99">
        <f>PriceList[[#This Row],[Цена за кв.м. в CRM]]</f>
        <v>0</v>
      </c>
      <c r="AV329" s="100" t="str">
        <f t="shared" si="80"/>
        <v>Не для продажи</v>
      </c>
      <c r="AW329" s="99" t="s">
        <v>1826</v>
      </c>
      <c r="AX329" s="342"/>
      <c r="AZ329" s="353"/>
      <c r="BB329" s="346"/>
      <c r="BC329" s="14"/>
      <c r="BD329" s="345">
        <f t="shared" si="81"/>
        <v>0</v>
      </c>
      <c r="BE329" s="353">
        <f>BD329*PriceList[[#This Row],[Площадь, кв.м]]</f>
        <v>0</v>
      </c>
      <c r="BF329" s="14"/>
      <c r="BG329" s="345"/>
      <c r="BH329" s="353">
        <f t="shared" si="82"/>
        <v>0</v>
      </c>
      <c r="BI329" s="345">
        <f>BG329/PriceList[[#This Row],[Площадь, кв.м]]</f>
        <v>0</v>
      </c>
      <c r="BJ329" s="355" t="e">
        <f t="shared" si="83"/>
        <v>#DIV/0!</v>
      </c>
      <c r="BL329" s="345"/>
      <c r="BM329" s="353"/>
    </row>
    <row r="330" spans="1:66" ht="14.25" customHeight="1">
      <c r="A330" s="84">
        <v>336</v>
      </c>
      <c r="B330" s="84" t="s">
        <v>428</v>
      </c>
      <c r="C330" s="85">
        <v>10</v>
      </c>
      <c r="D330" s="85" t="s">
        <v>416</v>
      </c>
      <c r="E330" s="86">
        <v>1</v>
      </c>
      <c r="F330" s="84">
        <v>10</v>
      </c>
      <c r="G330" s="87">
        <v>32.29</v>
      </c>
      <c r="H330" s="88" t="s">
        <v>1</v>
      </c>
      <c r="I330" s="88" t="s">
        <v>1</v>
      </c>
      <c r="J330" s="89">
        <v>7.55</v>
      </c>
      <c r="K330" s="89">
        <f t="shared" si="70"/>
        <v>2.27</v>
      </c>
      <c r="L330" s="89">
        <f t="shared" si="71"/>
        <v>24.74</v>
      </c>
      <c r="M330" s="89">
        <f t="shared" si="72"/>
        <v>27.009999999999998</v>
      </c>
      <c r="N330" s="90" t="s">
        <v>65</v>
      </c>
      <c r="O330" s="90" t="s">
        <v>66</v>
      </c>
      <c r="P330" s="90" t="s">
        <v>67</v>
      </c>
      <c r="Q330" s="91" t="s">
        <v>68</v>
      </c>
      <c r="R330" s="92" t="s">
        <v>424</v>
      </c>
      <c r="S330" s="92" t="s">
        <v>1291</v>
      </c>
      <c r="T330" s="93" t="s">
        <v>73</v>
      </c>
      <c r="U330" s="84">
        <v>34</v>
      </c>
      <c r="V330" s="94">
        <f>IFERROR(VLOOKUP(H330,'Коэфф для прайса 1 оч'!$A$3:$C$6,3,0),"")</f>
        <v>327000</v>
      </c>
      <c r="W330" s="91">
        <f>IFERROR(VLOOKUP(E330,'Коэфф для прайса 1 оч'!$A$10:$C$23,3,0),"")</f>
        <v>-4.4999999999999998E-2</v>
      </c>
      <c r="X330" s="116">
        <f>IFERROR(VLOOKUP(N330,'Коэфф для прайса 1 оч'!$E$25:$F$30,2,0),"")</f>
        <v>0.04</v>
      </c>
      <c r="Y330" s="116">
        <f>IFERROR(VLOOKUP(O330,'Коэфф для прайса 1 оч'!$E$32:$F$34,2,0),"")</f>
        <v>0</v>
      </c>
      <c r="Z330" s="116">
        <f>IFERROR(VLOOKUP(P330,'Коэфф для прайса 1 оч'!$E$36:$F$38,2,0),"")</f>
        <v>0.03</v>
      </c>
      <c r="AA330" s="116">
        <f>IFERROR(VLOOKUP(Q330,'Коэфф для прайса 1 оч'!$E$40:$F$43,2,0),"")</f>
        <v>5.0000000000000001E-3</v>
      </c>
      <c r="AB330" s="117">
        <f>IFERROR(VLOOKUP(R330,'Коэфф для прайса 1 оч'!$E$45:$F$59,2,0),"")</f>
        <v>0.02</v>
      </c>
      <c r="AC330" s="116">
        <f>IFERROR(VLOOKUP(T330,'Коэфф для прайса 1 оч'!$E$61:$F$67,2,0),"")</f>
        <v>0</v>
      </c>
      <c r="AD330" s="116">
        <f>IFERROR(VLOOKUP(U330,'Коэфф для прайса 1 оч'!$E$69:$F$82,2,0),"")</f>
        <v>-8.0000000000000002E-3</v>
      </c>
      <c r="AE330" s="116">
        <f>IFERROR(VLOOKUP(PriceList[[#This Row],[Корпус]],'Коэфф для прайса 1 оч'!$I$10:$J$15,2,0),"")</f>
        <v>0.12</v>
      </c>
      <c r="AF330" s="95">
        <f t="shared" si="73"/>
        <v>379974</v>
      </c>
      <c r="AG330" s="96">
        <f t="shared" si="74"/>
        <v>12269360.459999999</v>
      </c>
      <c r="AH330" s="97">
        <v>0</v>
      </c>
      <c r="AI330" s="98">
        <f t="shared" si="75"/>
        <v>379974</v>
      </c>
      <c r="AJ330" s="99">
        <f t="shared" si="76"/>
        <v>12269360.459999999</v>
      </c>
      <c r="AK330" s="84" t="s">
        <v>71</v>
      </c>
      <c r="AL330" s="91">
        <v>0.1</v>
      </c>
      <c r="AM330" s="287">
        <f>PriceList[[#This Row],[ИТОГ Цена за кв.м, руб]]*(1+PriceList[[#This Row],[Максимальная скидка]])</f>
        <v>417971.4</v>
      </c>
      <c r="AN330" s="287">
        <f>PriceList[[#This Row],[Цена за кв.м. в CRM]]*PriceList[[#This Row],[Площадь, кв.м]]</f>
        <v>13496296.506000001</v>
      </c>
      <c r="AO330" s="287">
        <v>6000</v>
      </c>
      <c r="AP330" s="335">
        <f>PriceList[[#This Row],[Цена за кв.м. в CRM]]+PriceList[[#This Row],[Бронь]]</f>
        <v>423971.4</v>
      </c>
      <c r="AQ330" s="335">
        <f>PriceList[[#This Row],[Цена за кв.м. в сайт]]*PriceList[[#This Row],[Площадь, кв.м]]</f>
        <v>13690036.506000001</v>
      </c>
      <c r="AR330" s="84" t="str">
        <f t="shared" si="77"/>
        <v>С2-10</v>
      </c>
      <c r="AS330" s="88" t="str">
        <f t="shared" si="78"/>
        <v>Ст</v>
      </c>
      <c r="AT330" s="89">
        <f t="shared" si="79"/>
        <v>32.29</v>
      </c>
      <c r="AU330" s="99">
        <f>PriceList[[#This Row],[Цена за кв.м. в CRM]]</f>
        <v>417971.4</v>
      </c>
      <c r="AV330" s="100" t="str">
        <f t="shared" si="80"/>
        <v>Резерв</v>
      </c>
      <c r="AW330" s="99"/>
      <c r="AX330" s="342"/>
      <c r="AZ330" s="353">
        <f>(PriceList[[#This Row],[Цена за кв.м. в сайт]])+$AZ$1</f>
        <v>424471.4</v>
      </c>
      <c r="BA330" s="353">
        <f>AZ330*PriceList[[#This Row],[Площадь, кв.м]]</f>
        <v>13706181.506000001</v>
      </c>
      <c r="BB330" s="346">
        <f>BA330-PriceList[[#This Row],[Стоимость, руб для сбронированием]]</f>
        <v>16145</v>
      </c>
      <c r="BC330" s="14"/>
      <c r="BD330" s="345">
        <f t="shared" si="81"/>
        <v>424500</v>
      </c>
      <c r="BE330" s="353">
        <f>BD330*PriceList[[#This Row],[Площадь, кв.м]]</f>
        <v>13707105</v>
      </c>
      <c r="BF330" s="14"/>
      <c r="BG330" s="345">
        <f>BE330-$BG$1*PriceList[[#This Row],[Площадь, кв.м]]</f>
        <v>13513365</v>
      </c>
      <c r="BH330" s="353">
        <f t="shared" si="82"/>
        <v>193740</v>
      </c>
      <c r="BI330" s="345">
        <f>BG330/PriceList[[#This Row],[Площадь, кв.м]]</f>
        <v>418500</v>
      </c>
      <c r="BJ330" s="355">
        <f t="shared" si="83"/>
        <v>1.4336917562724014E-2</v>
      </c>
      <c r="BL330" s="345">
        <f>BI330-10%*BI330</f>
        <v>376650</v>
      </c>
      <c r="BM330" s="353">
        <f>BL330*G330</f>
        <v>12162028.5</v>
      </c>
      <c r="BN330" s="368"/>
    </row>
    <row r="331" spans="1:66" ht="14.25" customHeight="1">
      <c r="A331" s="84">
        <v>426</v>
      </c>
      <c r="B331" s="84" t="s">
        <v>521</v>
      </c>
      <c r="C331" s="85">
        <v>100</v>
      </c>
      <c r="D331" s="85" t="s">
        <v>416</v>
      </c>
      <c r="E331" s="86">
        <v>3</v>
      </c>
      <c r="F331" s="84">
        <v>28</v>
      </c>
      <c r="G331" s="87">
        <v>29.27</v>
      </c>
      <c r="H331" s="88" t="s">
        <v>1</v>
      </c>
      <c r="I331" s="88" t="s">
        <v>1</v>
      </c>
      <c r="J331" s="89">
        <v>4.29</v>
      </c>
      <c r="K331" s="89">
        <f t="shared" si="70"/>
        <v>1.29</v>
      </c>
      <c r="L331" s="89">
        <f t="shared" si="71"/>
        <v>24.98</v>
      </c>
      <c r="M331" s="89">
        <f t="shared" si="72"/>
        <v>26.27</v>
      </c>
      <c r="N331" s="90" t="s">
        <v>65</v>
      </c>
      <c r="O331" s="90" t="s">
        <v>66</v>
      </c>
      <c r="P331" s="90" t="s">
        <v>67</v>
      </c>
      <c r="Q331" s="91" t="s">
        <v>97</v>
      </c>
      <c r="R331" s="92" t="s">
        <v>493</v>
      </c>
      <c r="S331" s="92" t="s">
        <v>493</v>
      </c>
      <c r="T331" s="93" t="s">
        <v>73</v>
      </c>
      <c r="U331" s="84">
        <v>40</v>
      </c>
      <c r="V331" s="94">
        <f>IFERROR(VLOOKUP(H331,'Коэфф для прайса 1 оч'!$A$3:$C$6,3,0),"")</f>
        <v>327000</v>
      </c>
      <c r="W331" s="91">
        <f>IFERROR(VLOOKUP(E331,'Коэфф для прайса 1 оч'!$A$10:$C$23,3,0),"")</f>
        <v>-5.0000000000000001E-3</v>
      </c>
      <c r="X331" s="116">
        <f>IFERROR(VLOOKUP(N331,'Коэфф для прайса 1 оч'!$E$25:$F$30,2,0),"")</f>
        <v>0.04</v>
      </c>
      <c r="Y331" s="116">
        <f>IFERROR(VLOOKUP(O331,'Коэфф для прайса 1 оч'!$E$32:$F$34,2,0),"")</f>
        <v>0</v>
      </c>
      <c r="Z331" s="116">
        <f>IFERROR(VLOOKUP(P331,'Коэфф для прайса 1 оч'!$E$36:$F$38,2,0),"")</f>
        <v>0.03</v>
      </c>
      <c r="AA331" s="116">
        <f>IFERROR(VLOOKUP(Q331,'Коэфф для прайса 1 оч'!$E$40:$F$43,2,0),"")</f>
        <v>-5.0000000000000001E-3</v>
      </c>
      <c r="AB331" s="117">
        <f>IFERROR(VLOOKUP(R331,'Коэфф для прайса 1 оч'!$E$45:$F$59,2,0),"")</f>
        <v>0.03</v>
      </c>
      <c r="AC331" s="116">
        <f>IFERROR(VLOOKUP(T331,'Коэфф для прайса 1 оч'!$E$61:$F$67,2,0),"")</f>
        <v>0</v>
      </c>
      <c r="AD331" s="116">
        <f>IFERROR(VLOOKUP(U331,'Коэфф для прайса 1 оч'!$E$69:$F$82,2,0),"")</f>
        <v>-1.4E-2</v>
      </c>
      <c r="AE331" s="116">
        <f>IFERROR(VLOOKUP(PriceList[[#This Row],[Корпус]],'Коэфф для прайса 1 оч'!$I$10:$J$15,2,0),"")</f>
        <v>0.12</v>
      </c>
      <c r="AF331" s="95">
        <f t="shared" si="73"/>
        <v>391092</v>
      </c>
      <c r="AG331" s="96">
        <f t="shared" si="74"/>
        <v>11447262.84</v>
      </c>
      <c r="AH331" s="97">
        <v>0</v>
      </c>
      <c r="AI331" s="98">
        <f t="shared" si="75"/>
        <v>391092</v>
      </c>
      <c r="AJ331" s="99">
        <f t="shared" si="76"/>
        <v>11447262.84</v>
      </c>
      <c r="AK331" s="84" t="s">
        <v>71</v>
      </c>
      <c r="AL331" s="91">
        <v>0.1</v>
      </c>
      <c r="AM331" s="287">
        <f>PriceList[[#This Row],[ИТОГ Цена за кв.м, руб]]*(1+PriceList[[#This Row],[Максимальная скидка]])</f>
        <v>430201.2</v>
      </c>
      <c r="AN331" s="287">
        <f>PriceList[[#This Row],[Цена за кв.м. в CRM]]*PriceList[[#This Row],[Площадь, кв.м]]</f>
        <v>12591989.124</v>
      </c>
      <c r="AO331" s="287">
        <v>6000</v>
      </c>
      <c r="AP331" s="335">
        <f>PriceList[[#This Row],[Цена за кв.м. в CRM]]+PriceList[[#This Row],[Бронь]]</f>
        <v>436201.2</v>
      </c>
      <c r="AQ331" s="335">
        <f>PriceList[[#This Row],[Цена за кв.м. в сайт]]*PriceList[[#This Row],[Площадь, кв.м]]</f>
        <v>12767609.124</v>
      </c>
      <c r="AR331" s="84" t="str">
        <f t="shared" si="77"/>
        <v>С2-100</v>
      </c>
      <c r="AS331" s="88" t="str">
        <f t="shared" si="78"/>
        <v>Ст</v>
      </c>
      <c r="AT331" s="89">
        <f t="shared" si="79"/>
        <v>29.27</v>
      </c>
      <c r="AU331" s="99">
        <f>PriceList[[#This Row],[Цена за кв.м. в CRM]]</f>
        <v>430201.2</v>
      </c>
      <c r="AV331" s="100" t="str">
        <f t="shared" si="80"/>
        <v>Резерв</v>
      </c>
      <c r="AW331" s="99"/>
      <c r="AX331" s="342"/>
      <c r="AZ331" s="353">
        <f>(PriceList[[#This Row],[Цена за кв.м. в сайт]])+$AZ$1</f>
        <v>436701.2</v>
      </c>
      <c r="BA331" s="353">
        <f>AZ331*PriceList[[#This Row],[Площадь, кв.м]]</f>
        <v>12782244.124</v>
      </c>
      <c r="BB331" s="346">
        <f>BA331-PriceList[[#This Row],[Стоимость, руб для сбронированием]]</f>
        <v>14635</v>
      </c>
      <c r="BC331" s="14"/>
      <c r="BD331" s="345">
        <f t="shared" si="81"/>
        <v>436700</v>
      </c>
      <c r="BE331" s="353">
        <f>BD331*PriceList[[#This Row],[Площадь, кв.м]]</f>
        <v>12782209</v>
      </c>
      <c r="BF331" s="14"/>
      <c r="BG331" s="345">
        <f>BE331-$BG$1*PriceList[[#This Row],[Площадь, кв.м]]</f>
        <v>12606589</v>
      </c>
      <c r="BH331" s="353">
        <f t="shared" si="82"/>
        <v>175620</v>
      </c>
      <c r="BI331" s="345">
        <f>BG331/PriceList[[#This Row],[Площадь, кв.м]]</f>
        <v>430700</v>
      </c>
      <c r="BJ331" s="355">
        <f t="shared" si="83"/>
        <v>1.3930810308799628E-2</v>
      </c>
      <c r="BL331" s="345">
        <f t="shared" ref="BL331:BL394" si="84">BI331-10%*BI331</f>
        <v>387630</v>
      </c>
      <c r="BM331" s="353">
        <f t="shared" ref="BM331:BM394" si="85">BL331*G331</f>
        <v>11345930.1</v>
      </c>
    </row>
    <row r="332" spans="1:66" ht="14.25" customHeight="1">
      <c r="A332" s="84">
        <v>427</v>
      </c>
      <c r="B332" s="84" t="s">
        <v>522</v>
      </c>
      <c r="C332" s="85">
        <v>101</v>
      </c>
      <c r="D332" s="85" t="s">
        <v>416</v>
      </c>
      <c r="E332" s="86">
        <v>3</v>
      </c>
      <c r="F332" s="84">
        <v>29</v>
      </c>
      <c r="G332" s="87">
        <v>29.27</v>
      </c>
      <c r="H332" s="88" t="s">
        <v>1</v>
      </c>
      <c r="I332" s="88" t="s">
        <v>1</v>
      </c>
      <c r="J332" s="89">
        <v>4.29</v>
      </c>
      <c r="K332" s="89">
        <f t="shared" si="70"/>
        <v>1.29</v>
      </c>
      <c r="L332" s="89">
        <f t="shared" si="71"/>
        <v>24.98</v>
      </c>
      <c r="M332" s="89">
        <f t="shared" si="72"/>
        <v>26.27</v>
      </c>
      <c r="N332" s="90" t="s">
        <v>65</v>
      </c>
      <c r="O332" s="90" t="s">
        <v>66</v>
      </c>
      <c r="P332" s="90" t="s">
        <v>67</v>
      </c>
      <c r="Q332" s="91" t="s">
        <v>97</v>
      </c>
      <c r="R332" s="92" t="s">
        <v>493</v>
      </c>
      <c r="S332" s="92" t="s">
        <v>493</v>
      </c>
      <c r="T332" s="93" t="s">
        <v>73</v>
      </c>
      <c r="U332" s="84">
        <v>40</v>
      </c>
      <c r="V332" s="94">
        <f>IFERROR(VLOOKUP(H332,'Коэфф для прайса 1 оч'!$A$3:$C$6,3,0),"")</f>
        <v>327000</v>
      </c>
      <c r="W332" s="91">
        <f>IFERROR(VLOOKUP(E332,'Коэфф для прайса 1 оч'!$A$10:$C$23,3,0),"")</f>
        <v>-5.0000000000000001E-3</v>
      </c>
      <c r="X332" s="116">
        <f>IFERROR(VLOOKUP(N332,'Коэфф для прайса 1 оч'!$E$25:$F$30,2,0),"")</f>
        <v>0.04</v>
      </c>
      <c r="Y332" s="116">
        <f>IFERROR(VLOOKUP(O332,'Коэфф для прайса 1 оч'!$E$32:$F$34,2,0),"")</f>
        <v>0</v>
      </c>
      <c r="Z332" s="116">
        <f>IFERROR(VLOOKUP(P332,'Коэфф для прайса 1 оч'!$E$36:$F$38,2,0),"")</f>
        <v>0.03</v>
      </c>
      <c r="AA332" s="116">
        <f>IFERROR(VLOOKUP(Q332,'Коэфф для прайса 1 оч'!$E$40:$F$43,2,0),"")</f>
        <v>-5.0000000000000001E-3</v>
      </c>
      <c r="AB332" s="117">
        <f>IFERROR(VLOOKUP(R332,'Коэфф для прайса 1 оч'!$E$45:$F$59,2,0),"")</f>
        <v>0.03</v>
      </c>
      <c r="AC332" s="116">
        <f>IFERROR(VLOOKUP(T332,'Коэфф для прайса 1 оч'!$E$61:$F$67,2,0),"")</f>
        <v>0</v>
      </c>
      <c r="AD332" s="116">
        <f>IFERROR(VLOOKUP(U332,'Коэфф для прайса 1 оч'!$E$69:$F$82,2,0),"")</f>
        <v>-1.4E-2</v>
      </c>
      <c r="AE332" s="116">
        <f>IFERROR(VLOOKUP(PriceList[[#This Row],[Корпус]],'Коэфф для прайса 1 оч'!$I$10:$J$15,2,0),"")</f>
        <v>0.12</v>
      </c>
      <c r="AF332" s="95">
        <f t="shared" si="73"/>
        <v>391092</v>
      </c>
      <c r="AG332" s="96">
        <f t="shared" si="74"/>
        <v>11447262.84</v>
      </c>
      <c r="AH332" s="97">
        <v>0</v>
      </c>
      <c r="AI332" s="98">
        <f t="shared" si="75"/>
        <v>391092</v>
      </c>
      <c r="AJ332" s="99">
        <f t="shared" si="76"/>
        <v>11447262.84</v>
      </c>
      <c r="AK332" s="84" t="s">
        <v>71</v>
      </c>
      <c r="AL332" s="91">
        <v>0.1</v>
      </c>
      <c r="AM332" s="287">
        <f>PriceList[[#This Row],[ИТОГ Цена за кв.м, руб]]*(1+PriceList[[#This Row],[Максимальная скидка]])</f>
        <v>430201.2</v>
      </c>
      <c r="AN332" s="287">
        <f>PriceList[[#This Row],[Цена за кв.м. в CRM]]*PriceList[[#This Row],[Площадь, кв.м]]</f>
        <v>12591989.124</v>
      </c>
      <c r="AO332" s="287">
        <v>6000</v>
      </c>
      <c r="AP332" s="335">
        <f>PriceList[[#This Row],[Цена за кв.м. в CRM]]+PriceList[[#This Row],[Бронь]]</f>
        <v>436201.2</v>
      </c>
      <c r="AQ332" s="335">
        <f>PriceList[[#This Row],[Цена за кв.м. в сайт]]*PriceList[[#This Row],[Площадь, кв.м]]</f>
        <v>12767609.124</v>
      </c>
      <c r="AR332" s="84" t="str">
        <f t="shared" si="77"/>
        <v>С2-101</v>
      </c>
      <c r="AS332" s="88" t="str">
        <f t="shared" si="78"/>
        <v>Ст</v>
      </c>
      <c r="AT332" s="89">
        <f t="shared" si="79"/>
        <v>29.27</v>
      </c>
      <c r="AU332" s="99">
        <f>PriceList[[#This Row],[Цена за кв.м. в CRM]]</f>
        <v>430201.2</v>
      </c>
      <c r="AV332" s="100" t="str">
        <f t="shared" si="80"/>
        <v>Резерв</v>
      </c>
      <c r="AW332" s="99"/>
      <c r="AX332" s="342"/>
      <c r="AZ332" s="353">
        <f>(PriceList[[#This Row],[Цена за кв.м. в сайт]])+$AZ$1</f>
        <v>436701.2</v>
      </c>
      <c r="BA332" s="353">
        <f>AZ332*PriceList[[#This Row],[Площадь, кв.м]]</f>
        <v>12782244.124</v>
      </c>
      <c r="BB332" s="346">
        <f>BA332-PriceList[[#This Row],[Стоимость, руб для сбронированием]]</f>
        <v>14635</v>
      </c>
      <c r="BC332" s="14"/>
      <c r="BD332" s="345">
        <f t="shared" si="81"/>
        <v>436700</v>
      </c>
      <c r="BE332" s="353">
        <f>BD332*PriceList[[#This Row],[Площадь, кв.м]]</f>
        <v>12782209</v>
      </c>
      <c r="BF332" s="14"/>
      <c r="BG332" s="345">
        <f>BE332-$BG$1*PriceList[[#This Row],[Площадь, кв.м]]</f>
        <v>12606589</v>
      </c>
      <c r="BH332" s="353">
        <f t="shared" si="82"/>
        <v>175620</v>
      </c>
      <c r="BI332" s="345">
        <f>BG332/PriceList[[#This Row],[Площадь, кв.м]]</f>
        <v>430700</v>
      </c>
      <c r="BJ332" s="355">
        <f t="shared" si="83"/>
        <v>1.3930810308799628E-2</v>
      </c>
      <c r="BL332" s="345">
        <f t="shared" si="84"/>
        <v>387630</v>
      </c>
      <c r="BM332" s="353">
        <f t="shared" si="85"/>
        <v>11345930.1</v>
      </c>
    </row>
    <row r="333" spans="1:66" ht="14.25" customHeight="1">
      <c r="A333" s="84">
        <v>428</v>
      </c>
      <c r="B333" s="84" t="s">
        <v>523</v>
      </c>
      <c r="C333" s="85">
        <v>102</v>
      </c>
      <c r="D333" s="85" t="s">
        <v>416</v>
      </c>
      <c r="E333" s="86">
        <v>3</v>
      </c>
      <c r="F333" s="84">
        <v>30</v>
      </c>
      <c r="G333" s="87">
        <v>29.46</v>
      </c>
      <c r="H333" s="88" t="s">
        <v>1</v>
      </c>
      <c r="I333" s="88" t="s">
        <v>1</v>
      </c>
      <c r="J333" s="89">
        <v>4.66</v>
      </c>
      <c r="K333" s="89">
        <f t="shared" si="70"/>
        <v>1.4</v>
      </c>
      <c r="L333" s="89">
        <f t="shared" si="71"/>
        <v>24.8</v>
      </c>
      <c r="M333" s="89">
        <f t="shared" si="72"/>
        <v>26.2</v>
      </c>
      <c r="N333" s="90" t="s">
        <v>65</v>
      </c>
      <c r="O333" s="90" t="s">
        <v>66</v>
      </c>
      <c r="P333" s="90" t="s">
        <v>67</v>
      </c>
      <c r="Q333" s="91" t="s">
        <v>97</v>
      </c>
      <c r="R333" s="92" t="s">
        <v>493</v>
      </c>
      <c r="S333" s="92" t="s">
        <v>493</v>
      </c>
      <c r="T333" s="93" t="s">
        <v>73</v>
      </c>
      <c r="U333" s="84">
        <v>40</v>
      </c>
      <c r="V333" s="94">
        <f>IFERROR(VLOOKUP(H333,'Коэфф для прайса 1 оч'!$A$3:$C$6,3,0),"")</f>
        <v>327000</v>
      </c>
      <c r="W333" s="91">
        <f>IFERROR(VLOOKUP(E333,'Коэфф для прайса 1 оч'!$A$10:$C$23,3,0),"")</f>
        <v>-5.0000000000000001E-3</v>
      </c>
      <c r="X333" s="116">
        <f>IFERROR(VLOOKUP(N333,'Коэфф для прайса 1 оч'!$E$25:$F$30,2,0),"")</f>
        <v>0.04</v>
      </c>
      <c r="Y333" s="116">
        <f>IFERROR(VLOOKUP(O333,'Коэфф для прайса 1 оч'!$E$32:$F$34,2,0),"")</f>
        <v>0</v>
      </c>
      <c r="Z333" s="116">
        <f>IFERROR(VLOOKUP(P333,'Коэфф для прайса 1 оч'!$E$36:$F$38,2,0),"")</f>
        <v>0.03</v>
      </c>
      <c r="AA333" s="116">
        <f>IFERROR(VLOOKUP(Q333,'Коэфф для прайса 1 оч'!$E$40:$F$43,2,0),"")</f>
        <v>-5.0000000000000001E-3</v>
      </c>
      <c r="AB333" s="117">
        <f>IFERROR(VLOOKUP(R333,'Коэфф для прайса 1 оч'!$E$45:$F$59,2,0),"")</f>
        <v>0.03</v>
      </c>
      <c r="AC333" s="116">
        <f>IFERROR(VLOOKUP(T333,'Коэфф для прайса 1 оч'!$E$61:$F$67,2,0),"")</f>
        <v>0</v>
      </c>
      <c r="AD333" s="116">
        <f>IFERROR(VLOOKUP(U333,'Коэфф для прайса 1 оч'!$E$69:$F$82,2,0),"")</f>
        <v>-1.4E-2</v>
      </c>
      <c r="AE333" s="116">
        <f>IFERROR(VLOOKUP(PriceList[[#This Row],[Корпус]],'Коэфф для прайса 1 оч'!$I$10:$J$15,2,0),"")</f>
        <v>0.12</v>
      </c>
      <c r="AF333" s="95">
        <f t="shared" si="73"/>
        <v>391092</v>
      </c>
      <c r="AG333" s="96">
        <f t="shared" si="74"/>
        <v>11521570.32</v>
      </c>
      <c r="AH333" s="97">
        <v>0</v>
      </c>
      <c r="AI333" s="98">
        <f t="shared" si="75"/>
        <v>391092</v>
      </c>
      <c r="AJ333" s="99">
        <f t="shared" si="76"/>
        <v>11521570.32</v>
      </c>
      <c r="AK333" s="84" t="s">
        <v>71</v>
      </c>
      <c r="AL333" s="91">
        <v>0.1</v>
      </c>
      <c r="AM333" s="287">
        <f>PriceList[[#This Row],[ИТОГ Цена за кв.м, руб]]*(1+PriceList[[#This Row],[Максимальная скидка]])</f>
        <v>430201.2</v>
      </c>
      <c r="AN333" s="287">
        <f>PriceList[[#This Row],[Цена за кв.м. в CRM]]*PriceList[[#This Row],[Площадь, кв.м]]</f>
        <v>12673727.352</v>
      </c>
      <c r="AO333" s="287">
        <v>6000</v>
      </c>
      <c r="AP333" s="335">
        <f>PriceList[[#This Row],[Цена за кв.м. в CRM]]+PriceList[[#This Row],[Бронь]]</f>
        <v>436201.2</v>
      </c>
      <c r="AQ333" s="335">
        <f>PriceList[[#This Row],[Цена за кв.м. в сайт]]*PriceList[[#This Row],[Площадь, кв.м]]</f>
        <v>12850487.352</v>
      </c>
      <c r="AR333" s="84" t="str">
        <f t="shared" si="77"/>
        <v>С2-102</v>
      </c>
      <c r="AS333" s="88" t="str">
        <f t="shared" si="78"/>
        <v>Ст</v>
      </c>
      <c r="AT333" s="89">
        <f t="shared" si="79"/>
        <v>29.46</v>
      </c>
      <c r="AU333" s="99">
        <f>PriceList[[#This Row],[Цена за кв.м. в CRM]]</f>
        <v>430201.2</v>
      </c>
      <c r="AV333" s="100" t="str">
        <f t="shared" si="80"/>
        <v>Резерв</v>
      </c>
      <c r="AW333" s="99"/>
      <c r="AX333" s="342"/>
      <c r="AZ333" s="353">
        <f>(PriceList[[#This Row],[Цена за кв.м. в сайт]])+$AZ$1</f>
        <v>436701.2</v>
      </c>
      <c r="BA333" s="353">
        <f>AZ333*PriceList[[#This Row],[Площадь, кв.м]]</f>
        <v>12865217.352</v>
      </c>
      <c r="BB333" s="346">
        <f>BA333-PriceList[[#This Row],[Стоимость, руб для сбронированием]]</f>
        <v>14730</v>
      </c>
      <c r="BC333" s="14"/>
      <c r="BD333" s="345">
        <f t="shared" si="81"/>
        <v>436700</v>
      </c>
      <c r="BE333" s="353">
        <f>BD333*PriceList[[#This Row],[Площадь, кв.м]]</f>
        <v>12865182</v>
      </c>
      <c r="BF333" s="14"/>
      <c r="BG333" s="345">
        <f>BE333-$BG$1*PriceList[[#This Row],[Площадь, кв.м]]</f>
        <v>12688422</v>
      </c>
      <c r="BH333" s="353">
        <f t="shared" si="82"/>
        <v>176760</v>
      </c>
      <c r="BI333" s="345">
        <f>BG333/PriceList[[#This Row],[Площадь, кв.м]]</f>
        <v>430700</v>
      </c>
      <c r="BJ333" s="355">
        <f t="shared" si="83"/>
        <v>1.3930810308799628E-2</v>
      </c>
      <c r="BL333" s="345">
        <f t="shared" si="84"/>
        <v>387630</v>
      </c>
      <c r="BM333" s="353">
        <f t="shared" si="85"/>
        <v>11419579.800000001</v>
      </c>
    </row>
    <row r="334" spans="1:66" ht="14.25" hidden="1" customHeight="1">
      <c r="A334" s="84">
        <v>429</v>
      </c>
      <c r="B334" s="84" t="s">
        <v>524</v>
      </c>
      <c r="C334" s="85">
        <v>103</v>
      </c>
      <c r="D334" s="85" t="s">
        <v>416</v>
      </c>
      <c r="E334" s="86">
        <v>3</v>
      </c>
      <c r="F334" s="84">
        <v>31</v>
      </c>
      <c r="G334" s="87">
        <v>34.43</v>
      </c>
      <c r="H334" s="88" t="s">
        <v>1</v>
      </c>
      <c r="I334" s="88" t="s">
        <v>1</v>
      </c>
      <c r="J334" s="89">
        <v>5.49</v>
      </c>
      <c r="K334" s="89">
        <f t="shared" si="70"/>
        <v>1.65</v>
      </c>
      <c r="L334" s="89">
        <f t="shared" si="71"/>
        <v>28.939999999999998</v>
      </c>
      <c r="M334" s="89">
        <f t="shared" si="72"/>
        <v>30.589999999999996</v>
      </c>
      <c r="N334" s="90" t="s">
        <v>76</v>
      </c>
      <c r="O334" s="90" t="s">
        <v>66</v>
      </c>
      <c r="P334" s="90" t="s">
        <v>67</v>
      </c>
      <c r="Q334" s="91" t="s">
        <v>97</v>
      </c>
      <c r="R334" s="92" t="s">
        <v>493</v>
      </c>
      <c r="S334" s="92" t="s">
        <v>493</v>
      </c>
      <c r="T334" s="93" t="s">
        <v>73</v>
      </c>
      <c r="U334" s="84">
        <v>40</v>
      </c>
      <c r="V334" s="94">
        <f>IFERROR(VLOOKUP(H334,'Коэфф для прайса 1 оч'!$A$3:$C$6,3,0),"")</f>
        <v>327000</v>
      </c>
      <c r="W334" s="91">
        <f>IFERROR(VLOOKUP(E334,'Коэфф для прайса 1 оч'!$A$10:$C$23,3,0),"")</f>
        <v>-5.0000000000000001E-3</v>
      </c>
      <c r="X334" s="116">
        <f>IFERROR(VLOOKUP(N334,'Коэфф для прайса 1 оч'!$E$25:$F$30,2,0),"")</f>
        <v>0</v>
      </c>
      <c r="Y334" s="116">
        <f>IFERROR(VLOOKUP(O334,'Коэфф для прайса 1 оч'!$E$32:$F$34,2,0),"")</f>
        <v>0</v>
      </c>
      <c r="Z334" s="116">
        <f>IFERROR(VLOOKUP(P334,'Коэфф для прайса 1 оч'!$E$36:$F$38,2,0),"")</f>
        <v>0.03</v>
      </c>
      <c r="AA334" s="116">
        <f>IFERROR(VLOOKUP(Q334,'Коэфф для прайса 1 оч'!$E$40:$F$43,2,0),"")</f>
        <v>-5.0000000000000001E-3</v>
      </c>
      <c r="AB334" s="117">
        <f>IFERROR(VLOOKUP(R334,'Коэфф для прайса 1 оч'!$E$45:$F$59,2,0),"")</f>
        <v>0.03</v>
      </c>
      <c r="AC334" s="116">
        <f>IFERROR(VLOOKUP(T334,'Коэфф для прайса 1 оч'!$E$61:$F$67,2,0),"")</f>
        <v>0</v>
      </c>
      <c r="AD334" s="116">
        <f>IFERROR(VLOOKUP(U334,'Коэфф для прайса 1 оч'!$E$69:$F$82,2,0),"")</f>
        <v>-1.4E-2</v>
      </c>
      <c r="AE334" s="116">
        <f>IFERROR(VLOOKUP(PriceList[[#This Row],[Корпус]],'Коэфф для прайса 1 оч'!$I$10:$J$15,2,0),"")</f>
        <v>0.12</v>
      </c>
      <c r="AF334" s="95">
        <f t="shared" si="73"/>
        <v>378012</v>
      </c>
      <c r="AG334" s="96">
        <f t="shared" si="74"/>
        <v>13014953.16</v>
      </c>
      <c r="AH334" s="97">
        <v>0</v>
      </c>
      <c r="AI334" s="98">
        <f t="shared" si="75"/>
        <v>378012</v>
      </c>
      <c r="AJ334" s="99">
        <f t="shared" si="76"/>
        <v>13014953.16</v>
      </c>
      <c r="AK334" s="84" t="s">
        <v>71</v>
      </c>
      <c r="AL334" s="91">
        <v>0.1</v>
      </c>
      <c r="AM334" s="287">
        <f>PriceList[[#This Row],[ИТОГ Цена за кв.м, руб]]*(1+PriceList[[#This Row],[Максимальная скидка]])</f>
        <v>415813.2</v>
      </c>
      <c r="AN334" s="287">
        <f>PriceList[[#This Row],[Цена за кв.м. в CRM]]*PriceList[[#This Row],[Площадь, кв.м]]</f>
        <v>14316448.476</v>
      </c>
      <c r="AO334" s="287">
        <v>6000</v>
      </c>
      <c r="AP334" s="335">
        <f>PriceList[[#This Row],[Цена за кв.м. в CRM]]+PriceList[[#This Row],[Бронь]]</f>
        <v>421813.2</v>
      </c>
      <c r="AQ334" s="335">
        <f>PriceList[[#This Row],[Цена за кв.м. в сайт]]*PriceList[[#This Row],[Площадь, кв.м]]</f>
        <v>14523028.476</v>
      </c>
      <c r="AR334" s="84" t="str">
        <f t="shared" si="77"/>
        <v>С2-103</v>
      </c>
      <c r="AS334" s="88" t="str">
        <f t="shared" si="78"/>
        <v>Ст</v>
      </c>
      <c r="AT334" s="89">
        <f t="shared" si="79"/>
        <v>34.43</v>
      </c>
      <c r="AU334" s="99">
        <f>PriceList[[#This Row],[Цена за кв.м. в CRM]]</f>
        <v>415813.2</v>
      </c>
      <c r="AV334" s="100" t="str">
        <f t="shared" si="80"/>
        <v>Резерв</v>
      </c>
      <c r="AW334" s="99"/>
      <c r="AX334" s="342"/>
      <c r="AZ334" s="353">
        <f>(PriceList[[#This Row],[Цена за кв.м. в сайт]])+$AZ$1</f>
        <v>422313.2</v>
      </c>
      <c r="BA334" s="353">
        <f>AZ334*PriceList[[#This Row],[Площадь, кв.м]]</f>
        <v>14540243.476</v>
      </c>
      <c r="BB334" s="346">
        <f>BA334-PriceList[[#This Row],[Стоимость, руб для сбронированием]]</f>
        <v>17215</v>
      </c>
      <c r="BC334" s="14"/>
      <c r="BD334" s="345">
        <f t="shared" si="81"/>
        <v>422300</v>
      </c>
      <c r="BE334" s="353">
        <f>BD334*PriceList[[#This Row],[Площадь, кв.м]]</f>
        <v>14539789</v>
      </c>
      <c r="BF334" s="14"/>
      <c r="BG334" s="345">
        <f>BE334-$BG$1*PriceList[[#This Row],[Площадь, кв.м]]</f>
        <v>14333209</v>
      </c>
      <c r="BH334" s="353">
        <f t="shared" si="82"/>
        <v>206580</v>
      </c>
      <c r="BI334" s="345">
        <f>BG334/PriceList[[#This Row],[Площадь, кв.м]]</f>
        <v>416300</v>
      </c>
      <c r="BJ334" s="355">
        <f t="shared" si="83"/>
        <v>1.4412683161181839E-2</v>
      </c>
      <c r="BL334" s="345">
        <f t="shared" si="84"/>
        <v>374670</v>
      </c>
      <c r="BM334" s="353">
        <f t="shared" si="85"/>
        <v>12899888.1</v>
      </c>
    </row>
    <row r="335" spans="1:66" ht="14.25" customHeight="1">
      <c r="A335" s="84">
        <v>430</v>
      </c>
      <c r="B335" s="84" t="s">
        <v>525</v>
      </c>
      <c r="C335" s="85">
        <v>104</v>
      </c>
      <c r="D335" s="85" t="s">
        <v>416</v>
      </c>
      <c r="E335" s="86">
        <v>3</v>
      </c>
      <c r="F335" s="84">
        <v>32</v>
      </c>
      <c r="G335" s="87">
        <v>29.27</v>
      </c>
      <c r="H335" s="88" t="s">
        <v>1</v>
      </c>
      <c r="I335" s="88" t="s">
        <v>1</v>
      </c>
      <c r="J335" s="89">
        <v>4.29</v>
      </c>
      <c r="K335" s="89">
        <f t="shared" si="70"/>
        <v>1.29</v>
      </c>
      <c r="L335" s="89">
        <f t="shared" si="71"/>
        <v>24.98</v>
      </c>
      <c r="M335" s="89">
        <f t="shared" si="72"/>
        <v>26.27</v>
      </c>
      <c r="N335" s="90" t="s">
        <v>65</v>
      </c>
      <c r="O335" s="90" t="s">
        <v>66</v>
      </c>
      <c r="P335" s="90" t="s">
        <v>67</v>
      </c>
      <c r="Q335" s="91" t="s">
        <v>97</v>
      </c>
      <c r="R335" s="92" t="s">
        <v>493</v>
      </c>
      <c r="S335" s="92" t="s">
        <v>493</v>
      </c>
      <c r="T335" s="93" t="s">
        <v>73</v>
      </c>
      <c r="U335" s="84">
        <v>40</v>
      </c>
      <c r="V335" s="94">
        <f>IFERROR(VLOOKUP(H335,'Коэфф для прайса 1 оч'!$A$3:$C$6,3,0),"")</f>
        <v>327000</v>
      </c>
      <c r="W335" s="91">
        <f>IFERROR(VLOOKUP(E335,'Коэфф для прайса 1 оч'!$A$10:$C$23,3,0),"")</f>
        <v>-5.0000000000000001E-3</v>
      </c>
      <c r="X335" s="116">
        <f>IFERROR(VLOOKUP(N335,'Коэфф для прайса 1 оч'!$E$25:$F$30,2,0),"")</f>
        <v>0.04</v>
      </c>
      <c r="Y335" s="116">
        <f>IFERROR(VLOOKUP(O335,'Коэфф для прайса 1 оч'!$E$32:$F$34,2,0),"")</f>
        <v>0</v>
      </c>
      <c r="Z335" s="116">
        <f>IFERROR(VLOOKUP(P335,'Коэфф для прайса 1 оч'!$E$36:$F$38,2,0),"")</f>
        <v>0.03</v>
      </c>
      <c r="AA335" s="116">
        <f>IFERROR(VLOOKUP(Q335,'Коэфф для прайса 1 оч'!$E$40:$F$43,2,0),"")</f>
        <v>-5.0000000000000001E-3</v>
      </c>
      <c r="AB335" s="117">
        <f>IFERROR(VLOOKUP(R335,'Коэфф для прайса 1 оч'!$E$45:$F$59,2,0),"")</f>
        <v>0.03</v>
      </c>
      <c r="AC335" s="116">
        <f>IFERROR(VLOOKUP(T335,'Коэфф для прайса 1 оч'!$E$61:$F$67,2,0),"")</f>
        <v>0</v>
      </c>
      <c r="AD335" s="116">
        <f>IFERROR(VLOOKUP(U335,'Коэфф для прайса 1 оч'!$E$69:$F$82,2,0),"")</f>
        <v>-1.4E-2</v>
      </c>
      <c r="AE335" s="116">
        <f>IFERROR(VLOOKUP(PriceList[[#This Row],[Корпус]],'Коэфф для прайса 1 оч'!$I$10:$J$15,2,0),"")</f>
        <v>0.12</v>
      </c>
      <c r="AF335" s="95">
        <f t="shared" si="73"/>
        <v>391092</v>
      </c>
      <c r="AG335" s="96">
        <f t="shared" si="74"/>
        <v>11447262.84</v>
      </c>
      <c r="AH335" s="97">
        <v>0</v>
      </c>
      <c r="AI335" s="98">
        <f t="shared" si="75"/>
        <v>391092</v>
      </c>
      <c r="AJ335" s="99">
        <f t="shared" si="76"/>
        <v>11447262.84</v>
      </c>
      <c r="AK335" s="84" t="s">
        <v>71</v>
      </c>
      <c r="AL335" s="91">
        <v>0.1</v>
      </c>
      <c r="AM335" s="287">
        <f>PriceList[[#This Row],[ИТОГ Цена за кв.м, руб]]*(1+PriceList[[#This Row],[Максимальная скидка]])</f>
        <v>430201.2</v>
      </c>
      <c r="AN335" s="287">
        <f>PriceList[[#This Row],[Цена за кв.м. в CRM]]*PriceList[[#This Row],[Площадь, кв.м]]</f>
        <v>12591989.124</v>
      </c>
      <c r="AO335" s="287">
        <v>6000</v>
      </c>
      <c r="AP335" s="335">
        <f>PriceList[[#This Row],[Цена за кв.м. в CRM]]+PriceList[[#This Row],[Бронь]]</f>
        <v>436201.2</v>
      </c>
      <c r="AQ335" s="335">
        <f>PriceList[[#This Row],[Цена за кв.м. в сайт]]*PriceList[[#This Row],[Площадь, кв.м]]</f>
        <v>12767609.124</v>
      </c>
      <c r="AR335" s="84" t="str">
        <f t="shared" si="77"/>
        <v>С2-104</v>
      </c>
      <c r="AS335" s="88" t="str">
        <f t="shared" si="78"/>
        <v>Ст</v>
      </c>
      <c r="AT335" s="89">
        <f t="shared" si="79"/>
        <v>29.27</v>
      </c>
      <c r="AU335" s="99">
        <f>PriceList[[#This Row],[Цена за кв.м. в CRM]]</f>
        <v>430201.2</v>
      </c>
      <c r="AV335" s="100" t="str">
        <f t="shared" si="80"/>
        <v>Резерв</v>
      </c>
      <c r="AW335" s="99"/>
      <c r="AX335" s="342"/>
      <c r="AZ335" s="353">
        <f>(PriceList[[#This Row],[Цена за кв.м. в сайт]])+$AZ$1</f>
        <v>436701.2</v>
      </c>
      <c r="BA335" s="353">
        <f>AZ335*PriceList[[#This Row],[Площадь, кв.м]]</f>
        <v>12782244.124</v>
      </c>
      <c r="BB335" s="346">
        <f>BA335-PriceList[[#This Row],[Стоимость, руб для сбронированием]]</f>
        <v>14635</v>
      </c>
      <c r="BC335" s="14"/>
      <c r="BD335" s="345">
        <f t="shared" si="81"/>
        <v>436700</v>
      </c>
      <c r="BE335" s="353">
        <f>BD335*PriceList[[#This Row],[Площадь, кв.м]]</f>
        <v>12782209</v>
      </c>
      <c r="BF335" s="14"/>
      <c r="BG335" s="345">
        <f>BE335-$BG$1*PriceList[[#This Row],[Площадь, кв.м]]</f>
        <v>12606589</v>
      </c>
      <c r="BH335" s="353">
        <f t="shared" si="82"/>
        <v>175620</v>
      </c>
      <c r="BI335" s="345">
        <f>BG335/PriceList[[#This Row],[Площадь, кв.м]]</f>
        <v>430700</v>
      </c>
      <c r="BJ335" s="355">
        <f t="shared" si="83"/>
        <v>1.3930810308799628E-2</v>
      </c>
      <c r="BL335" s="345">
        <f t="shared" si="84"/>
        <v>387630</v>
      </c>
      <c r="BM335" s="353">
        <f t="shared" si="85"/>
        <v>11345930.1</v>
      </c>
    </row>
    <row r="336" spans="1:66" ht="14.25" customHeight="1">
      <c r="A336" s="84">
        <v>431</v>
      </c>
      <c r="B336" s="84" t="s">
        <v>526</v>
      </c>
      <c r="C336" s="85">
        <v>105</v>
      </c>
      <c r="D336" s="85" t="s">
        <v>416</v>
      </c>
      <c r="E336" s="86">
        <v>3</v>
      </c>
      <c r="F336" s="84">
        <v>33</v>
      </c>
      <c r="G336" s="87">
        <v>29.27</v>
      </c>
      <c r="H336" s="88" t="s">
        <v>1</v>
      </c>
      <c r="I336" s="88" t="s">
        <v>1</v>
      </c>
      <c r="J336" s="89">
        <v>4.29</v>
      </c>
      <c r="K336" s="89">
        <f t="shared" si="70"/>
        <v>1.29</v>
      </c>
      <c r="L336" s="89">
        <f t="shared" si="71"/>
        <v>24.98</v>
      </c>
      <c r="M336" s="89">
        <f t="shared" si="72"/>
        <v>26.27</v>
      </c>
      <c r="N336" s="90" t="s">
        <v>65</v>
      </c>
      <c r="O336" s="90" t="s">
        <v>66</v>
      </c>
      <c r="P336" s="90" t="s">
        <v>67</v>
      </c>
      <c r="Q336" s="91" t="s">
        <v>94</v>
      </c>
      <c r="R336" s="92" t="s">
        <v>493</v>
      </c>
      <c r="S336" s="92" t="s">
        <v>493</v>
      </c>
      <c r="T336" s="93" t="s">
        <v>73</v>
      </c>
      <c r="U336" s="84">
        <v>40</v>
      </c>
      <c r="V336" s="94">
        <f>IFERROR(VLOOKUP(H336,'Коэфф для прайса 1 оч'!$A$3:$C$6,3,0),"")</f>
        <v>327000</v>
      </c>
      <c r="W336" s="91">
        <f>IFERROR(VLOOKUP(E336,'Коэфф для прайса 1 оч'!$A$10:$C$23,3,0),"")</f>
        <v>-5.0000000000000001E-3</v>
      </c>
      <c r="X336" s="116">
        <f>IFERROR(VLOOKUP(N336,'Коэфф для прайса 1 оч'!$E$25:$F$30,2,0),"")</f>
        <v>0.04</v>
      </c>
      <c r="Y336" s="116">
        <f>IFERROR(VLOOKUP(O336,'Коэфф для прайса 1 оч'!$E$32:$F$34,2,0),"")</f>
        <v>0</v>
      </c>
      <c r="Z336" s="116">
        <f>IFERROR(VLOOKUP(P336,'Коэфф для прайса 1 оч'!$E$36:$F$38,2,0),"")</f>
        <v>0.03</v>
      </c>
      <c r="AA336" s="116">
        <f>IFERROR(VLOOKUP(Q336,'Коэфф для прайса 1 оч'!$E$40:$F$43,2,0),"")</f>
        <v>0</v>
      </c>
      <c r="AB336" s="117">
        <f>IFERROR(VLOOKUP(R336,'Коэфф для прайса 1 оч'!$E$45:$F$59,2,0),"")</f>
        <v>0.03</v>
      </c>
      <c r="AC336" s="116">
        <f>IFERROR(VLOOKUP(T336,'Коэфф для прайса 1 оч'!$E$61:$F$67,2,0),"")</f>
        <v>0</v>
      </c>
      <c r="AD336" s="116">
        <f>IFERROR(VLOOKUP(U336,'Коэфф для прайса 1 оч'!$E$69:$F$82,2,0),"")</f>
        <v>-1.4E-2</v>
      </c>
      <c r="AE336" s="116">
        <f>IFERROR(VLOOKUP(PriceList[[#This Row],[Корпус]],'Коэфф для прайса 1 оч'!$I$10:$J$15,2,0),"")</f>
        <v>0.12</v>
      </c>
      <c r="AF336" s="95">
        <f t="shared" si="73"/>
        <v>392727</v>
      </c>
      <c r="AG336" s="96">
        <f t="shared" si="74"/>
        <v>11495119.289999999</v>
      </c>
      <c r="AH336" s="97">
        <v>0</v>
      </c>
      <c r="AI336" s="98">
        <f t="shared" si="75"/>
        <v>392727</v>
      </c>
      <c r="AJ336" s="99">
        <f t="shared" si="76"/>
        <v>11495119.289999999</v>
      </c>
      <c r="AK336" s="84" t="s">
        <v>71</v>
      </c>
      <c r="AL336" s="91">
        <v>0.1</v>
      </c>
      <c r="AM336" s="287">
        <f>PriceList[[#This Row],[ИТОГ Цена за кв.м, руб]]*(1+PriceList[[#This Row],[Максимальная скидка]])</f>
        <v>431999.7</v>
      </c>
      <c r="AN336" s="287">
        <f>PriceList[[#This Row],[Цена за кв.м. в CRM]]*PriceList[[#This Row],[Площадь, кв.м]]</f>
        <v>12644631.219000001</v>
      </c>
      <c r="AO336" s="287">
        <v>6000</v>
      </c>
      <c r="AP336" s="335">
        <f>PriceList[[#This Row],[Цена за кв.м. в CRM]]+PriceList[[#This Row],[Бронь]]</f>
        <v>437999.7</v>
      </c>
      <c r="AQ336" s="335">
        <f>PriceList[[#This Row],[Цена за кв.м. в сайт]]*PriceList[[#This Row],[Площадь, кв.м]]</f>
        <v>12820251.219000001</v>
      </c>
      <c r="AR336" s="84" t="str">
        <f t="shared" si="77"/>
        <v>С2-105</v>
      </c>
      <c r="AS336" s="88" t="str">
        <f t="shared" si="78"/>
        <v>Ст</v>
      </c>
      <c r="AT336" s="89">
        <f t="shared" si="79"/>
        <v>29.27</v>
      </c>
      <c r="AU336" s="99">
        <f>PriceList[[#This Row],[Цена за кв.м. в CRM]]</f>
        <v>431999.7</v>
      </c>
      <c r="AV336" s="100" t="str">
        <f t="shared" si="80"/>
        <v>Резерв</v>
      </c>
      <c r="AW336" s="99"/>
      <c r="AX336" s="342"/>
      <c r="AZ336" s="353">
        <f>(PriceList[[#This Row],[Цена за кв.м. в сайт]])+$AZ$1</f>
        <v>438499.7</v>
      </c>
      <c r="BA336" s="353">
        <f>AZ336*PriceList[[#This Row],[Площадь, кв.м]]</f>
        <v>12834886.219000001</v>
      </c>
      <c r="BB336" s="346">
        <f>BA336-PriceList[[#This Row],[Стоимость, руб для сбронированием]]</f>
        <v>14635</v>
      </c>
      <c r="BC336" s="14"/>
      <c r="BD336" s="345">
        <f t="shared" si="81"/>
        <v>438500</v>
      </c>
      <c r="BE336" s="353">
        <f>BD336*PriceList[[#This Row],[Площадь, кв.м]]</f>
        <v>12834895</v>
      </c>
      <c r="BF336" s="14"/>
      <c r="BG336" s="345">
        <f>BE336-$BG$1*PriceList[[#This Row],[Площадь, кв.м]]</f>
        <v>12659275</v>
      </c>
      <c r="BH336" s="353">
        <f t="shared" si="82"/>
        <v>175620</v>
      </c>
      <c r="BI336" s="345">
        <f>BG336/PriceList[[#This Row],[Площадь, кв.м]]</f>
        <v>432500</v>
      </c>
      <c r="BJ336" s="355">
        <f t="shared" si="83"/>
        <v>1.3872832369942197E-2</v>
      </c>
      <c r="BL336" s="345">
        <f t="shared" si="84"/>
        <v>389250</v>
      </c>
      <c r="BM336" s="353">
        <f t="shared" si="85"/>
        <v>11393347.5</v>
      </c>
    </row>
    <row r="337" spans="1:65" ht="14.25" customHeight="1">
      <c r="A337" s="84">
        <v>432</v>
      </c>
      <c r="B337" s="84" t="s">
        <v>527</v>
      </c>
      <c r="C337" s="85">
        <v>106</v>
      </c>
      <c r="D337" s="85" t="s">
        <v>416</v>
      </c>
      <c r="E337" s="86">
        <v>3</v>
      </c>
      <c r="F337" s="84">
        <v>34</v>
      </c>
      <c r="G337" s="87">
        <v>29.27</v>
      </c>
      <c r="H337" s="88" t="s">
        <v>1</v>
      </c>
      <c r="I337" s="88" t="s">
        <v>1</v>
      </c>
      <c r="J337" s="89">
        <v>4.29</v>
      </c>
      <c r="K337" s="89">
        <f t="shared" si="70"/>
        <v>1.29</v>
      </c>
      <c r="L337" s="89">
        <f t="shared" si="71"/>
        <v>24.98</v>
      </c>
      <c r="M337" s="89">
        <f t="shared" si="72"/>
        <v>26.27</v>
      </c>
      <c r="N337" s="90" t="s">
        <v>65</v>
      </c>
      <c r="O337" s="90" t="s">
        <v>66</v>
      </c>
      <c r="P337" s="90" t="s">
        <v>67</v>
      </c>
      <c r="Q337" s="91" t="s">
        <v>94</v>
      </c>
      <c r="R337" s="92" t="s">
        <v>493</v>
      </c>
      <c r="S337" s="92" t="s">
        <v>493</v>
      </c>
      <c r="T337" s="93" t="s">
        <v>73</v>
      </c>
      <c r="U337" s="84">
        <v>40</v>
      </c>
      <c r="V337" s="94">
        <f>IFERROR(VLOOKUP(H337,'Коэфф для прайса 1 оч'!$A$3:$C$6,3,0),"")</f>
        <v>327000</v>
      </c>
      <c r="W337" s="91">
        <f>IFERROR(VLOOKUP(E337,'Коэфф для прайса 1 оч'!$A$10:$C$23,3,0),"")</f>
        <v>-5.0000000000000001E-3</v>
      </c>
      <c r="X337" s="116">
        <f>IFERROR(VLOOKUP(N337,'Коэфф для прайса 1 оч'!$E$25:$F$30,2,0),"")</f>
        <v>0.04</v>
      </c>
      <c r="Y337" s="116">
        <f>IFERROR(VLOOKUP(O337,'Коэфф для прайса 1 оч'!$E$32:$F$34,2,0),"")</f>
        <v>0</v>
      </c>
      <c r="Z337" s="116">
        <f>IFERROR(VLOOKUP(P337,'Коэфф для прайса 1 оч'!$E$36:$F$38,2,0),"")</f>
        <v>0.03</v>
      </c>
      <c r="AA337" s="116">
        <f>IFERROR(VLOOKUP(Q337,'Коэфф для прайса 1 оч'!$E$40:$F$43,2,0),"")</f>
        <v>0</v>
      </c>
      <c r="AB337" s="117">
        <f>IFERROR(VLOOKUP(R337,'Коэфф для прайса 1 оч'!$E$45:$F$59,2,0),"")</f>
        <v>0.03</v>
      </c>
      <c r="AC337" s="116">
        <f>IFERROR(VLOOKUP(T337,'Коэфф для прайса 1 оч'!$E$61:$F$67,2,0),"")</f>
        <v>0</v>
      </c>
      <c r="AD337" s="116">
        <f>IFERROR(VLOOKUP(U337,'Коэфф для прайса 1 оч'!$E$69:$F$82,2,0),"")</f>
        <v>-1.4E-2</v>
      </c>
      <c r="AE337" s="116">
        <f>IFERROR(VLOOKUP(PriceList[[#This Row],[Корпус]],'Коэфф для прайса 1 оч'!$I$10:$J$15,2,0),"")</f>
        <v>0.12</v>
      </c>
      <c r="AF337" s="95">
        <f t="shared" si="73"/>
        <v>392727</v>
      </c>
      <c r="AG337" s="96">
        <f t="shared" si="74"/>
        <v>11495119.289999999</v>
      </c>
      <c r="AH337" s="97">
        <v>0</v>
      </c>
      <c r="AI337" s="98">
        <f t="shared" si="75"/>
        <v>392727</v>
      </c>
      <c r="AJ337" s="99">
        <f t="shared" si="76"/>
        <v>11495119.289999999</v>
      </c>
      <c r="AK337" s="84" t="s">
        <v>71</v>
      </c>
      <c r="AL337" s="91">
        <v>0.1</v>
      </c>
      <c r="AM337" s="287">
        <f>PriceList[[#This Row],[ИТОГ Цена за кв.м, руб]]*(1+PriceList[[#This Row],[Максимальная скидка]])</f>
        <v>431999.7</v>
      </c>
      <c r="AN337" s="287">
        <f>PriceList[[#This Row],[Цена за кв.м. в CRM]]*PriceList[[#This Row],[Площадь, кв.м]]</f>
        <v>12644631.219000001</v>
      </c>
      <c r="AO337" s="287">
        <v>6000</v>
      </c>
      <c r="AP337" s="335">
        <f>PriceList[[#This Row],[Цена за кв.м. в CRM]]+PriceList[[#This Row],[Бронь]]</f>
        <v>437999.7</v>
      </c>
      <c r="AQ337" s="335">
        <f>PriceList[[#This Row],[Цена за кв.м. в сайт]]*PriceList[[#This Row],[Площадь, кв.м]]</f>
        <v>12820251.219000001</v>
      </c>
      <c r="AR337" s="84" t="str">
        <f t="shared" si="77"/>
        <v>С2-106</v>
      </c>
      <c r="AS337" s="88" t="str">
        <f t="shared" si="78"/>
        <v>Ст</v>
      </c>
      <c r="AT337" s="89">
        <f t="shared" si="79"/>
        <v>29.27</v>
      </c>
      <c r="AU337" s="99">
        <f>PriceList[[#This Row],[Цена за кв.м. в CRM]]</f>
        <v>431999.7</v>
      </c>
      <c r="AV337" s="100" t="str">
        <f t="shared" si="80"/>
        <v>Резерв</v>
      </c>
      <c r="AW337" s="99"/>
      <c r="AX337" s="342"/>
      <c r="AZ337" s="353">
        <f>(PriceList[[#This Row],[Цена за кв.м. в сайт]])+$AZ$1</f>
        <v>438499.7</v>
      </c>
      <c r="BA337" s="353">
        <f>AZ337*PriceList[[#This Row],[Площадь, кв.м]]</f>
        <v>12834886.219000001</v>
      </c>
      <c r="BB337" s="346">
        <f>BA337-PriceList[[#This Row],[Стоимость, руб для сбронированием]]</f>
        <v>14635</v>
      </c>
      <c r="BC337" s="14"/>
      <c r="BD337" s="345">
        <f t="shared" si="81"/>
        <v>438500</v>
      </c>
      <c r="BE337" s="353">
        <f>BD337*PriceList[[#This Row],[Площадь, кв.м]]</f>
        <v>12834895</v>
      </c>
      <c r="BF337" s="14"/>
      <c r="BG337" s="345">
        <f>BE337-$BG$1*PriceList[[#This Row],[Площадь, кв.м]]</f>
        <v>12659275</v>
      </c>
      <c r="BH337" s="353">
        <f t="shared" si="82"/>
        <v>175620</v>
      </c>
      <c r="BI337" s="345">
        <f>BG337/PriceList[[#This Row],[Площадь, кв.м]]</f>
        <v>432500</v>
      </c>
      <c r="BJ337" s="355">
        <f t="shared" si="83"/>
        <v>1.3872832369942197E-2</v>
      </c>
      <c r="BL337" s="345">
        <f t="shared" si="84"/>
        <v>389250</v>
      </c>
      <c r="BM337" s="353">
        <f t="shared" si="85"/>
        <v>11393347.5</v>
      </c>
    </row>
    <row r="338" spans="1:65" ht="14.25" customHeight="1">
      <c r="A338" s="84">
        <v>433</v>
      </c>
      <c r="B338" s="84" t="s">
        <v>528</v>
      </c>
      <c r="C338" s="85">
        <v>107</v>
      </c>
      <c r="D338" s="85" t="s">
        <v>416</v>
      </c>
      <c r="E338" s="86">
        <v>3</v>
      </c>
      <c r="F338" s="84">
        <v>35</v>
      </c>
      <c r="G338" s="87">
        <v>29.27</v>
      </c>
      <c r="H338" s="88" t="s">
        <v>1</v>
      </c>
      <c r="I338" s="88" t="s">
        <v>1</v>
      </c>
      <c r="J338" s="89">
        <v>4.29</v>
      </c>
      <c r="K338" s="89">
        <f t="shared" si="70"/>
        <v>1.29</v>
      </c>
      <c r="L338" s="89">
        <f t="shared" si="71"/>
        <v>24.98</v>
      </c>
      <c r="M338" s="89">
        <f t="shared" si="72"/>
        <v>26.27</v>
      </c>
      <c r="N338" s="90" t="s">
        <v>65</v>
      </c>
      <c r="O338" s="90" t="s">
        <v>66</v>
      </c>
      <c r="P338" s="90" t="s">
        <v>67</v>
      </c>
      <c r="Q338" s="91" t="s">
        <v>94</v>
      </c>
      <c r="R338" s="92" t="s">
        <v>493</v>
      </c>
      <c r="S338" s="92" t="s">
        <v>493</v>
      </c>
      <c r="T338" s="93" t="s">
        <v>73</v>
      </c>
      <c r="U338" s="84">
        <v>40</v>
      </c>
      <c r="V338" s="94">
        <f>IFERROR(VLOOKUP(H338,'Коэфф для прайса 1 оч'!$A$3:$C$6,3,0),"")</f>
        <v>327000</v>
      </c>
      <c r="W338" s="91">
        <f>IFERROR(VLOOKUP(E338,'Коэфф для прайса 1 оч'!$A$10:$C$23,3,0),"")</f>
        <v>-5.0000000000000001E-3</v>
      </c>
      <c r="X338" s="116">
        <f>IFERROR(VLOOKUP(N338,'Коэфф для прайса 1 оч'!$E$25:$F$30,2,0),"")</f>
        <v>0.04</v>
      </c>
      <c r="Y338" s="116">
        <f>IFERROR(VLOOKUP(O338,'Коэфф для прайса 1 оч'!$E$32:$F$34,2,0),"")</f>
        <v>0</v>
      </c>
      <c r="Z338" s="116">
        <f>IFERROR(VLOOKUP(P338,'Коэфф для прайса 1 оч'!$E$36:$F$38,2,0),"")</f>
        <v>0.03</v>
      </c>
      <c r="AA338" s="116">
        <f>IFERROR(VLOOKUP(Q338,'Коэфф для прайса 1 оч'!$E$40:$F$43,2,0),"")</f>
        <v>0</v>
      </c>
      <c r="AB338" s="117">
        <f>IFERROR(VLOOKUP(R338,'Коэфф для прайса 1 оч'!$E$45:$F$59,2,0),"")</f>
        <v>0.03</v>
      </c>
      <c r="AC338" s="116">
        <f>IFERROR(VLOOKUP(T338,'Коэфф для прайса 1 оч'!$E$61:$F$67,2,0),"")</f>
        <v>0</v>
      </c>
      <c r="AD338" s="116">
        <f>IFERROR(VLOOKUP(U338,'Коэфф для прайса 1 оч'!$E$69:$F$82,2,0),"")</f>
        <v>-1.4E-2</v>
      </c>
      <c r="AE338" s="116">
        <f>IFERROR(VLOOKUP(PriceList[[#This Row],[Корпус]],'Коэфф для прайса 1 оч'!$I$10:$J$15,2,0),"")</f>
        <v>0.12</v>
      </c>
      <c r="AF338" s="95">
        <f t="shared" si="73"/>
        <v>392727</v>
      </c>
      <c r="AG338" s="96">
        <f t="shared" si="74"/>
        <v>11495119.289999999</v>
      </c>
      <c r="AH338" s="97">
        <v>0</v>
      </c>
      <c r="AI338" s="98">
        <f t="shared" si="75"/>
        <v>392727</v>
      </c>
      <c r="AJ338" s="99">
        <f t="shared" si="76"/>
        <v>11495119.289999999</v>
      </c>
      <c r="AK338" s="84" t="s">
        <v>71</v>
      </c>
      <c r="AL338" s="91">
        <v>0.1</v>
      </c>
      <c r="AM338" s="287">
        <f>PriceList[[#This Row],[ИТОГ Цена за кв.м, руб]]*(1+PriceList[[#This Row],[Максимальная скидка]])</f>
        <v>431999.7</v>
      </c>
      <c r="AN338" s="287">
        <f>PriceList[[#This Row],[Цена за кв.м. в CRM]]*PriceList[[#This Row],[Площадь, кв.м]]</f>
        <v>12644631.219000001</v>
      </c>
      <c r="AO338" s="287">
        <v>6000</v>
      </c>
      <c r="AP338" s="335">
        <f>PriceList[[#This Row],[Цена за кв.м. в CRM]]+PriceList[[#This Row],[Бронь]]</f>
        <v>437999.7</v>
      </c>
      <c r="AQ338" s="335">
        <f>PriceList[[#This Row],[Цена за кв.м. в сайт]]*PriceList[[#This Row],[Площадь, кв.м]]</f>
        <v>12820251.219000001</v>
      </c>
      <c r="AR338" s="84" t="str">
        <f t="shared" si="77"/>
        <v>С2-107</v>
      </c>
      <c r="AS338" s="88" t="str">
        <f t="shared" si="78"/>
        <v>Ст</v>
      </c>
      <c r="AT338" s="89">
        <f t="shared" si="79"/>
        <v>29.27</v>
      </c>
      <c r="AU338" s="99">
        <f>PriceList[[#This Row],[Цена за кв.м. в CRM]]</f>
        <v>431999.7</v>
      </c>
      <c r="AV338" s="100" t="str">
        <f t="shared" si="80"/>
        <v>Резерв</v>
      </c>
      <c r="AW338" s="99"/>
      <c r="AX338" s="342"/>
      <c r="AZ338" s="353">
        <f>(PriceList[[#This Row],[Цена за кв.м. в сайт]])+$AZ$1</f>
        <v>438499.7</v>
      </c>
      <c r="BA338" s="353">
        <f>AZ338*PriceList[[#This Row],[Площадь, кв.м]]</f>
        <v>12834886.219000001</v>
      </c>
      <c r="BB338" s="346">
        <f>BA338-PriceList[[#This Row],[Стоимость, руб для сбронированием]]</f>
        <v>14635</v>
      </c>
      <c r="BC338" s="14"/>
      <c r="BD338" s="345">
        <f t="shared" si="81"/>
        <v>438500</v>
      </c>
      <c r="BE338" s="353">
        <f>BD338*PriceList[[#This Row],[Площадь, кв.м]]</f>
        <v>12834895</v>
      </c>
      <c r="BF338" s="14"/>
      <c r="BG338" s="345">
        <f>BE338-$BG$1*PriceList[[#This Row],[Площадь, кв.м]]</f>
        <v>12659275</v>
      </c>
      <c r="BH338" s="353">
        <f t="shared" si="82"/>
        <v>175620</v>
      </c>
      <c r="BI338" s="345">
        <f>BG338/PriceList[[#This Row],[Площадь, кв.м]]</f>
        <v>432500</v>
      </c>
      <c r="BJ338" s="355">
        <f t="shared" si="83"/>
        <v>1.3872832369942197E-2</v>
      </c>
      <c r="BL338" s="345">
        <f t="shared" si="84"/>
        <v>389250</v>
      </c>
      <c r="BM338" s="353">
        <f t="shared" si="85"/>
        <v>11393347.5</v>
      </c>
    </row>
    <row r="339" spans="1:65" ht="14.25" hidden="1" customHeight="1">
      <c r="A339" s="84">
        <v>434</v>
      </c>
      <c r="B339" s="84" t="s">
        <v>529</v>
      </c>
      <c r="C339" s="85">
        <v>108</v>
      </c>
      <c r="D339" s="85" t="s">
        <v>416</v>
      </c>
      <c r="E339" s="86">
        <v>3</v>
      </c>
      <c r="F339" s="84">
        <v>36</v>
      </c>
      <c r="G339" s="87">
        <v>63.41</v>
      </c>
      <c r="H339" s="88" t="s">
        <v>2</v>
      </c>
      <c r="I339" s="88" t="s">
        <v>19</v>
      </c>
      <c r="J339" s="89">
        <v>12.85</v>
      </c>
      <c r="K339" s="89">
        <f t="shared" si="70"/>
        <v>3.86</v>
      </c>
      <c r="L339" s="89">
        <f t="shared" si="71"/>
        <v>50.559999999999995</v>
      </c>
      <c r="M339" s="89">
        <f t="shared" si="72"/>
        <v>54.419999999999995</v>
      </c>
      <c r="N339" s="90" t="s">
        <v>78</v>
      </c>
      <c r="O339" s="90" t="s">
        <v>66</v>
      </c>
      <c r="P339" s="90" t="s">
        <v>115</v>
      </c>
      <c r="Q339" s="91" t="s">
        <v>94</v>
      </c>
      <c r="R339" s="92" t="s">
        <v>493</v>
      </c>
      <c r="S339" s="92" t="s">
        <v>493</v>
      </c>
      <c r="T339" s="93" t="s">
        <v>73</v>
      </c>
      <c r="U339" s="84">
        <v>40</v>
      </c>
      <c r="V339" s="94">
        <f>IFERROR(VLOOKUP(H339,'Коэфф для прайса 1 оч'!$A$3:$C$6,3,0),"")</f>
        <v>313920</v>
      </c>
      <c r="W339" s="91">
        <f>IFERROR(VLOOKUP(E339,'Коэфф для прайса 1 оч'!$A$10:$C$23,3,0),"")</f>
        <v>-5.0000000000000001E-3</v>
      </c>
      <c r="X339" s="116">
        <f>IFERROR(VLOOKUP(N339,'Коэфф для прайса 1 оч'!$E$25:$F$30,2,0),"")</f>
        <v>-0.02</v>
      </c>
      <c r="Y339" s="116">
        <f>IFERROR(VLOOKUP(O339,'Коэфф для прайса 1 оч'!$E$32:$F$34,2,0),"")</f>
        <v>0</v>
      </c>
      <c r="Z339" s="116">
        <f>IFERROR(VLOOKUP(P339,'Коэфф для прайса 1 оч'!$E$36:$F$38,2,0),"")</f>
        <v>0</v>
      </c>
      <c r="AA339" s="116">
        <f>IFERROR(VLOOKUP(Q339,'Коэфф для прайса 1 оч'!$E$40:$F$43,2,0),"")</f>
        <v>0</v>
      </c>
      <c r="AB339" s="117">
        <f>IFERROR(VLOOKUP(R339,'Коэфф для прайса 1 оч'!$E$45:$F$59,2,0),"")</f>
        <v>0.03</v>
      </c>
      <c r="AC339" s="116">
        <f>IFERROR(VLOOKUP(T339,'Коэфф для прайса 1 оч'!$E$61:$F$67,2,0),"")</f>
        <v>0</v>
      </c>
      <c r="AD339" s="116">
        <f>IFERROR(VLOOKUP(U339,'Коэфф для прайса 1 оч'!$E$69:$F$82,2,0),"")</f>
        <v>-1.4E-2</v>
      </c>
      <c r="AE339" s="116">
        <f>IFERROR(VLOOKUP(PriceList[[#This Row],[Корпус]],'Коэфф для прайса 1 оч'!$I$10:$J$15,2,0),"")</f>
        <v>0.12</v>
      </c>
      <c r="AF339" s="95">
        <f t="shared" si="73"/>
        <v>348765.12</v>
      </c>
      <c r="AG339" s="96">
        <f t="shared" si="74"/>
        <v>22115196.259199999</v>
      </c>
      <c r="AH339" s="97">
        <v>0</v>
      </c>
      <c r="AI339" s="98">
        <f t="shared" si="75"/>
        <v>348765.12</v>
      </c>
      <c r="AJ339" s="99">
        <f t="shared" si="76"/>
        <v>22115196.259199999</v>
      </c>
      <c r="AK339" s="84" t="s">
        <v>71</v>
      </c>
      <c r="AL339" s="91">
        <v>0.1</v>
      </c>
      <c r="AM339" s="287">
        <f>PriceList[[#This Row],[ИТОГ Цена за кв.м, руб]]*(1+PriceList[[#This Row],[Максимальная скидка]])</f>
        <v>383641.63200000004</v>
      </c>
      <c r="AN339" s="287">
        <f>PriceList[[#This Row],[Цена за кв.м. в CRM]]*PriceList[[#This Row],[Площадь, кв.м]]</f>
        <v>24326715.885120001</v>
      </c>
      <c r="AO339" s="287">
        <v>6000</v>
      </c>
      <c r="AP339" s="335">
        <f>PriceList[[#This Row],[Цена за кв.м. в CRM]]+PriceList[[#This Row],[Бронь]]</f>
        <v>389641.63200000004</v>
      </c>
      <c r="AQ339" s="335">
        <f>PriceList[[#This Row],[Цена за кв.м. в сайт]]*PriceList[[#This Row],[Площадь, кв.м]]</f>
        <v>24707175.885120001</v>
      </c>
      <c r="AR339" s="84" t="str">
        <f t="shared" si="77"/>
        <v>С2-108</v>
      </c>
      <c r="AS339" s="88" t="str">
        <f t="shared" si="78"/>
        <v>1К</v>
      </c>
      <c r="AT339" s="89">
        <f t="shared" si="79"/>
        <v>63.41</v>
      </c>
      <c r="AU339" s="99">
        <f>PriceList[[#This Row],[Цена за кв.м. в CRM]]</f>
        <v>383641.63200000004</v>
      </c>
      <c r="AV339" s="100" t="str">
        <f t="shared" si="80"/>
        <v>Резерв</v>
      </c>
      <c r="AW339" s="99"/>
      <c r="AX339" s="342"/>
      <c r="AZ339" s="353">
        <f>(PriceList[[#This Row],[Цена за кв.м. в сайт]])+$AZ$1</f>
        <v>390141.63200000004</v>
      </c>
      <c r="BA339" s="353">
        <f>AZ339*PriceList[[#This Row],[Площадь, кв.м]]</f>
        <v>24738880.885120001</v>
      </c>
      <c r="BB339" s="346">
        <f>BA339-PriceList[[#This Row],[Стоимость, руб для сбронированием]]</f>
        <v>31705</v>
      </c>
      <c r="BC339" s="14"/>
      <c r="BD339" s="345">
        <f t="shared" si="81"/>
        <v>390100</v>
      </c>
      <c r="BE339" s="353">
        <f>BD339*PriceList[[#This Row],[Площадь, кв.м]]</f>
        <v>24736241</v>
      </c>
      <c r="BF339" s="14"/>
      <c r="BG339" s="345">
        <f>BE339-$BG$1*PriceList[[#This Row],[Площадь, кв.м]]</f>
        <v>24355781</v>
      </c>
      <c r="BH339" s="353">
        <f t="shared" si="82"/>
        <v>380460</v>
      </c>
      <c r="BI339" s="345">
        <f>BG339/PriceList[[#This Row],[Площадь, кв.м]]</f>
        <v>384100</v>
      </c>
      <c r="BJ339" s="355">
        <f t="shared" si="83"/>
        <v>1.5620932048945588E-2</v>
      </c>
      <c r="BL339" s="345">
        <f t="shared" si="84"/>
        <v>345690</v>
      </c>
      <c r="BM339" s="353">
        <f t="shared" si="85"/>
        <v>21920202.899999999</v>
      </c>
    </row>
    <row r="340" spans="1:65" ht="14.25" customHeight="1">
      <c r="A340" s="84">
        <v>435</v>
      </c>
      <c r="B340" s="84" t="s">
        <v>530</v>
      </c>
      <c r="C340" s="85">
        <v>109</v>
      </c>
      <c r="D340" s="85" t="s">
        <v>416</v>
      </c>
      <c r="E340" s="86">
        <v>3</v>
      </c>
      <c r="F340" s="84">
        <v>37</v>
      </c>
      <c r="G340" s="87">
        <v>28.87</v>
      </c>
      <c r="H340" s="88" t="s">
        <v>1</v>
      </c>
      <c r="I340" s="88" t="s">
        <v>1</v>
      </c>
      <c r="J340" s="89">
        <v>4.13</v>
      </c>
      <c r="K340" s="89">
        <f t="shared" si="70"/>
        <v>1.24</v>
      </c>
      <c r="L340" s="89">
        <f t="shared" si="71"/>
        <v>24.740000000000002</v>
      </c>
      <c r="M340" s="89">
        <f t="shared" si="72"/>
        <v>25.98</v>
      </c>
      <c r="N340" s="90" t="s">
        <v>65</v>
      </c>
      <c r="O340" s="90" t="s">
        <v>66</v>
      </c>
      <c r="P340" s="90" t="s">
        <v>67</v>
      </c>
      <c r="Q340" s="91" t="s">
        <v>68</v>
      </c>
      <c r="R340" s="92" t="s">
        <v>493</v>
      </c>
      <c r="S340" s="92" t="s">
        <v>493</v>
      </c>
      <c r="T340" s="93" t="s">
        <v>73</v>
      </c>
      <c r="U340" s="84">
        <v>40</v>
      </c>
      <c r="V340" s="94">
        <f>IFERROR(VLOOKUP(H340,'Коэфф для прайса 1 оч'!$A$3:$C$6,3,0),"")</f>
        <v>327000</v>
      </c>
      <c r="W340" s="91">
        <f>IFERROR(VLOOKUP(E340,'Коэфф для прайса 1 оч'!$A$10:$C$23,3,0),"")</f>
        <v>-5.0000000000000001E-3</v>
      </c>
      <c r="X340" s="116">
        <f>IFERROR(VLOOKUP(N340,'Коэфф для прайса 1 оч'!$E$25:$F$30,2,0),"")</f>
        <v>0.04</v>
      </c>
      <c r="Y340" s="116">
        <f>IFERROR(VLOOKUP(O340,'Коэфф для прайса 1 оч'!$E$32:$F$34,2,0),"")</f>
        <v>0</v>
      </c>
      <c r="Z340" s="116">
        <f>IFERROR(VLOOKUP(P340,'Коэфф для прайса 1 оч'!$E$36:$F$38,2,0),"")</f>
        <v>0.03</v>
      </c>
      <c r="AA340" s="116">
        <f>IFERROR(VLOOKUP(Q340,'Коэфф для прайса 1 оч'!$E$40:$F$43,2,0),"")</f>
        <v>5.0000000000000001E-3</v>
      </c>
      <c r="AB340" s="117">
        <f>IFERROR(VLOOKUP(R340,'Коэфф для прайса 1 оч'!$E$45:$F$59,2,0),"")</f>
        <v>0.03</v>
      </c>
      <c r="AC340" s="116">
        <f>IFERROR(VLOOKUP(T340,'Коэфф для прайса 1 оч'!$E$61:$F$67,2,0),"")</f>
        <v>0</v>
      </c>
      <c r="AD340" s="116">
        <f>IFERROR(VLOOKUP(U340,'Коэфф для прайса 1 оч'!$E$69:$F$82,2,0),"")</f>
        <v>-1.4E-2</v>
      </c>
      <c r="AE340" s="116">
        <f>IFERROR(VLOOKUP(PriceList[[#This Row],[Корпус]],'Коэфф для прайса 1 оч'!$I$10:$J$15,2,0),"")</f>
        <v>0.12</v>
      </c>
      <c r="AF340" s="95">
        <f t="shared" si="73"/>
        <v>394362</v>
      </c>
      <c r="AG340" s="96">
        <f t="shared" si="74"/>
        <v>11385230.939999999</v>
      </c>
      <c r="AH340" s="97">
        <v>0</v>
      </c>
      <c r="AI340" s="98">
        <f t="shared" si="75"/>
        <v>394362</v>
      </c>
      <c r="AJ340" s="99">
        <f t="shared" si="76"/>
        <v>11385230.939999999</v>
      </c>
      <c r="AK340" s="84" t="s">
        <v>71</v>
      </c>
      <c r="AL340" s="91">
        <v>0.1</v>
      </c>
      <c r="AM340" s="287">
        <f>PriceList[[#This Row],[ИТОГ Цена за кв.м, руб]]*(1+PriceList[[#This Row],[Максимальная скидка]])</f>
        <v>433798.2</v>
      </c>
      <c r="AN340" s="287">
        <f>PriceList[[#This Row],[Цена за кв.м. в CRM]]*PriceList[[#This Row],[Площадь, кв.м]]</f>
        <v>12523754.034</v>
      </c>
      <c r="AO340" s="287">
        <v>6000</v>
      </c>
      <c r="AP340" s="335">
        <f>PriceList[[#This Row],[Цена за кв.м. в CRM]]+PriceList[[#This Row],[Бронь]]</f>
        <v>439798.2</v>
      </c>
      <c r="AQ340" s="335">
        <f>PriceList[[#This Row],[Цена за кв.м. в сайт]]*PriceList[[#This Row],[Площадь, кв.м]]</f>
        <v>12696974.034</v>
      </c>
      <c r="AR340" s="84" t="str">
        <f t="shared" si="77"/>
        <v>С2-109</v>
      </c>
      <c r="AS340" s="88" t="str">
        <f t="shared" si="78"/>
        <v>Ст</v>
      </c>
      <c r="AT340" s="89">
        <f t="shared" si="79"/>
        <v>28.87</v>
      </c>
      <c r="AU340" s="99">
        <f>PriceList[[#This Row],[Цена за кв.м. в CRM]]</f>
        <v>433798.2</v>
      </c>
      <c r="AV340" s="100" t="str">
        <f t="shared" si="80"/>
        <v>Резерв</v>
      </c>
      <c r="AW340" s="99"/>
      <c r="AX340" s="342"/>
      <c r="AZ340" s="353">
        <f>(PriceList[[#This Row],[Цена за кв.м. в сайт]])+$AZ$1</f>
        <v>440298.2</v>
      </c>
      <c r="BA340" s="353">
        <f>AZ340*PriceList[[#This Row],[Площадь, кв.м]]</f>
        <v>12711409.034</v>
      </c>
      <c r="BB340" s="346">
        <f>BA340-PriceList[[#This Row],[Стоимость, руб для сбронированием]]</f>
        <v>14435</v>
      </c>
      <c r="BC340" s="14"/>
      <c r="BD340" s="345">
        <f t="shared" si="81"/>
        <v>440300</v>
      </c>
      <c r="BE340" s="353">
        <f>BD340*PriceList[[#This Row],[Площадь, кв.м]]</f>
        <v>12711461</v>
      </c>
      <c r="BF340" s="14"/>
      <c r="BG340" s="345">
        <f>BE340-$BG$1*PriceList[[#This Row],[Площадь, кв.м]]</f>
        <v>12538241</v>
      </c>
      <c r="BH340" s="353">
        <f t="shared" si="82"/>
        <v>173220</v>
      </c>
      <c r="BI340" s="345">
        <f>BG340/PriceList[[#This Row],[Площадь, кв.м]]</f>
        <v>434300</v>
      </c>
      <c r="BJ340" s="355">
        <f t="shared" si="83"/>
        <v>1.381533502187428E-2</v>
      </c>
      <c r="BL340" s="345">
        <f t="shared" si="84"/>
        <v>390870</v>
      </c>
      <c r="BM340" s="353">
        <f t="shared" si="85"/>
        <v>11284416.9</v>
      </c>
    </row>
    <row r="341" spans="1:65" ht="14.25" hidden="1" customHeight="1">
      <c r="A341" s="84">
        <v>337</v>
      </c>
      <c r="B341" s="84" t="s">
        <v>429</v>
      </c>
      <c r="C341" s="85">
        <v>11</v>
      </c>
      <c r="D341" s="85" t="s">
        <v>416</v>
      </c>
      <c r="E341" s="86">
        <v>1</v>
      </c>
      <c r="F341" s="84">
        <v>11</v>
      </c>
      <c r="G341" s="87">
        <v>36.32</v>
      </c>
      <c r="H341" s="88" t="s">
        <v>1</v>
      </c>
      <c r="I341" s="88" t="s">
        <v>1</v>
      </c>
      <c r="J341" s="89">
        <v>6.16</v>
      </c>
      <c r="K341" s="89">
        <f t="shared" si="70"/>
        <v>1.85</v>
      </c>
      <c r="L341" s="89">
        <f t="shared" si="71"/>
        <v>30.16</v>
      </c>
      <c r="M341" s="89">
        <f t="shared" si="72"/>
        <v>32.01</v>
      </c>
      <c r="N341" s="90" t="s">
        <v>76</v>
      </c>
      <c r="O341" s="90" t="s">
        <v>66</v>
      </c>
      <c r="P341" s="90" t="s">
        <v>67</v>
      </c>
      <c r="Q341" s="91" t="s">
        <v>68</v>
      </c>
      <c r="R341" s="92" t="s">
        <v>424</v>
      </c>
      <c r="S341" s="92" t="s">
        <v>1291</v>
      </c>
      <c r="T341" s="93" t="s">
        <v>139</v>
      </c>
      <c r="U341" s="84">
        <v>34</v>
      </c>
      <c r="V341" s="94">
        <f>IFERROR(VLOOKUP(H341,'Коэфф для прайса 1 оч'!$A$3:$C$6,3,0),"")</f>
        <v>327000</v>
      </c>
      <c r="W341" s="91">
        <f>IFERROR(VLOOKUP(E341,'Коэфф для прайса 1 оч'!$A$10:$C$23,3,0),"")</f>
        <v>-4.4999999999999998E-2</v>
      </c>
      <c r="X341" s="116">
        <f>IFERROR(VLOOKUP(N341,'Коэфф для прайса 1 оч'!$E$25:$F$30,2,0),"")</f>
        <v>0</v>
      </c>
      <c r="Y341" s="116">
        <f>IFERROR(VLOOKUP(O341,'Коэфф для прайса 1 оч'!$E$32:$F$34,2,0),"")</f>
        <v>0</v>
      </c>
      <c r="Z341" s="116">
        <f>IFERROR(VLOOKUP(P341,'Коэфф для прайса 1 оч'!$E$36:$F$38,2,0),"")</f>
        <v>0.03</v>
      </c>
      <c r="AA341" s="116">
        <f>IFERROR(VLOOKUP(Q341,'Коэфф для прайса 1 оч'!$E$40:$F$43,2,0),"")</f>
        <v>5.0000000000000001E-3</v>
      </c>
      <c r="AB341" s="117">
        <f>IFERROR(VLOOKUP(R341,'Коэфф для прайса 1 оч'!$E$45:$F$59,2,0),"")</f>
        <v>0.02</v>
      </c>
      <c r="AC341" s="116">
        <f>IFERROR(VLOOKUP(T341,'Коэфф для прайса 1 оч'!$E$61:$F$67,2,0),"")</f>
        <v>-0.01</v>
      </c>
      <c r="AD341" s="116">
        <f>IFERROR(VLOOKUP(U341,'Коэфф для прайса 1 оч'!$E$69:$F$82,2,0),"")</f>
        <v>-8.0000000000000002E-3</v>
      </c>
      <c r="AE341" s="116">
        <f>IFERROR(VLOOKUP(PriceList[[#This Row],[Корпус]],'Коэфф для прайса 1 оч'!$I$10:$J$15,2,0),"")</f>
        <v>0.12</v>
      </c>
      <c r="AF341" s="95">
        <f t="shared" si="73"/>
        <v>363624</v>
      </c>
      <c r="AG341" s="96">
        <f t="shared" si="74"/>
        <v>13206823.68</v>
      </c>
      <c r="AH341" s="97">
        <v>0</v>
      </c>
      <c r="AI341" s="98">
        <f t="shared" si="75"/>
        <v>363624</v>
      </c>
      <c r="AJ341" s="99">
        <f t="shared" si="76"/>
        <v>13206823.68</v>
      </c>
      <c r="AK341" s="84" t="s">
        <v>71</v>
      </c>
      <c r="AL341" s="91">
        <v>0.1</v>
      </c>
      <c r="AM341" s="287">
        <f>PriceList[[#This Row],[ИТОГ Цена за кв.м, руб]]*(1+PriceList[[#This Row],[Максимальная скидка]])</f>
        <v>399986.4</v>
      </c>
      <c r="AN341" s="287">
        <f>PriceList[[#This Row],[Цена за кв.м. в CRM]]*PriceList[[#This Row],[Площадь, кв.м]]</f>
        <v>14527506.048</v>
      </c>
      <c r="AO341" s="287">
        <v>6000</v>
      </c>
      <c r="AP341" s="335">
        <f>PriceList[[#This Row],[Цена за кв.м. в CRM]]+PriceList[[#This Row],[Бронь]]</f>
        <v>405986.4</v>
      </c>
      <c r="AQ341" s="335">
        <f>PriceList[[#This Row],[Цена за кв.м. в сайт]]*PriceList[[#This Row],[Площадь, кв.м]]</f>
        <v>14745426.048</v>
      </c>
      <c r="AR341" s="84" t="str">
        <f t="shared" si="77"/>
        <v>С2-11</v>
      </c>
      <c r="AS341" s="88" t="str">
        <f t="shared" si="78"/>
        <v>Ст</v>
      </c>
      <c r="AT341" s="89">
        <f t="shared" si="79"/>
        <v>36.32</v>
      </c>
      <c r="AU341" s="99">
        <f>PriceList[[#This Row],[Цена за кв.м. в CRM]]</f>
        <v>399986.4</v>
      </c>
      <c r="AV341" s="100" t="str">
        <f t="shared" si="80"/>
        <v>Резерв</v>
      </c>
      <c r="AW341" s="99"/>
      <c r="AX341" s="342"/>
      <c r="AZ341" s="353">
        <f>(PriceList[[#This Row],[Цена за кв.м. в сайт]])+$AZ$1</f>
        <v>406486.4</v>
      </c>
      <c r="BA341" s="353">
        <f>AZ341*PriceList[[#This Row],[Площадь, кв.м]]</f>
        <v>14763586.048</v>
      </c>
      <c r="BB341" s="346">
        <f>BA341-PriceList[[#This Row],[Стоимость, руб для сбронированием]]</f>
        <v>18160</v>
      </c>
      <c r="BC341" s="14"/>
      <c r="BD341" s="345">
        <f t="shared" si="81"/>
        <v>406500</v>
      </c>
      <c r="BE341" s="353">
        <f>BD341*PriceList[[#This Row],[Площадь, кв.м]]</f>
        <v>14764080</v>
      </c>
      <c r="BF341" s="14"/>
      <c r="BG341" s="345">
        <f>BE341-$BG$1*PriceList[[#This Row],[Площадь, кв.м]]</f>
        <v>14546160</v>
      </c>
      <c r="BH341" s="353">
        <f t="shared" si="82"/>
        <v>217920</v>
      </c>
      <c r="BI341" s="345">
        <f>BG341/PriceList[[#This Row],[Площадь, кв.м]]</f>
        <v>400500</v>
      </c>
      <c r="BJ341" s="355">
        <f t="shared" si="83"/>
        <v>1.4981273408239701E-2</v>
      </c>
      <c r="BL341" s="345">
        <f t="shared" si="84"/>
        <v>360450</v>
      </c>
      <c r="BM341" s="353">
        <f t="shared" si="85"/>
        <v>13091544</v>
      </c>
    </row>
    <row r="342" spans="1:65" ht="14.25" customHeight="1">
      <c r="A342" s="84">
        <v>436</v>
      </c>
      <c r="B342" s="84" t="s">
        <v>531</v>
      </c>
      <c r="C342" s="85">
        <v>110</v>
      </c>
      <c r="D342" s="85" t="s">
        <v>416</v>
      </c>
      <c r="E342" s="86">
        <v>3</v>
      </c>
      <c r="F342" s="84">
        <v>38</v>
      </c>
      <c r="G342" s="87">
        <v>28.87</v>
      </c>
      <c r="H342" s="88" t="s">
        <v>1</v>
      </c>
      <c r="I342" s="88" t="s">
        <v>1</v>
      </c>
      <c r="J342" s="89">
        <v>4.13</v>
      </c>
      <c r="K342" s="89">
        <f t="shared" si="70"/>
        <v>1.24</v>
      </c>
      <c r="L342" s="89">
        <f t="shared" si="71"/>
        <v>24.740000000000002</v>
      </c>
      <c r="M342" s="89">
        <f t="shared" si="72"/>
        <v>25.98</v>
      </c>
      <c r="N342" s="90" t="s">
        <v>65</v>
      </c>
      <c r="O342" s="90" t="s">
        <v>66</v>
      </c>
      <c r="P342" s="90" t="s">
        <v>67</v>
      </c>
      <c r="Q342" s="91" t="s">
        <v>68</v>
      </c>
      <c r="R342" s="92" t="s">
        <v>493</v>
      </c>
      <c r="S342" s="92" t="s">
        <v>493</v>
      </c>
      <c r="T342" s="93" t="s">
        <v>73</v>
      </c>
      <c r="U342" s="84">
        <v>40</v>
      </c>
      <c r="V342" s="94">
        <f>IFERROR(VLOOKUP(H342,'Коэфф для прайса 1 оч'!$A$3:$C$6,3,0),"")</f>
        <v>327000</v>
      </c>
      <c r="W342" s="91">
        <f>IFERROR(VLOOKUP(E342,'Коэфф для прайса 1 оч'!$A$10:$C$23,3,0),"")</f>
        <v>-5.0000000000000001E-3</v>
      </c>
      <c r="X342" s="116">
        <f>IFERROR(VLOOKUP(N342,'Коэфф для прайса 1 оч'!$E$25:$F$30,2,0),"")</f>
        <v>0.04</v>
      </c>
      <c r="Y342" s="116">
        <f>IFERROR(VLOOKUP(O342,'Коэфф для прайса 1 оч'!$E$32:$F$34,2,0),"")</f>
        <v>0</v>
      </c>
      <c r="Z342" s="116">
        <f>IFERROR(VLOOKUP(P342,'Коэфф для прайса 1 оч'!$E$36:$F$38,2,0),"")</f>
        <v>0.03</v>
      </c>
      <c r="AA342" s="116">
        <f>IFERROR(VLOOKUP(Q342,'Коэфф для прайса 1 оч'!$E$40:$F$43,2,0),"")</f>
        <v>5.0000000000000001E-3</v>
      </c>
      <c r="AB342" s="117">
        <f>IFERROR(VLOOKUP(R342,'Коэфф для прайса 1 оч'!$E$45:$F$59,2,0),"")</f>
        <v>0.03</v>
      </c>
      <c r="AC342" s="116">
        <f>IFERROR(VLOOKUP(T342,'Коэфф для прайса 1 оч'!$E$61:$F$67,2,0),"")</f>
        <v>0</v>
      </c>
      <c r="AD342" s="116">
        <f>IFERROR(VLOOKUP(U342,'Коэфф для прайса 1 оч'!$E$69:$F$82,2,0),"")</f>
        <v>-1.4E-2</v>
      </c>
      <c r="AE342" s="116">
        <f>IFERROR(VLOOKUP(PriceList[[#This Row],[Корпус]],'Коэфф для прайса 1 оч'!$I$10:$J$15,2,0),"")</f>
        <v>0.12</v>
      </c>
      <c r="AF342" s="95">
        <f t="shared" si="73"/>
        <v>394362</v>
      </c>
      <c r="AG342" s="96">
        <f t="shared" si="74"/>
        <v>11385230.939999999</v>
      </c>
      <c r="AH342" s="97">
        <v>0</v>
      </c>
      <c r="AI342" s="98">
        <f t="shared" si="75"/>
        <v>394362</v>
      </c>
      <c r="AJ342" s="99">
        <f t="shared" si="76"/>
        <v>11385230.939999999</v>
      </c>
      <c r="AK342" s="84" t="s">
        <v>71</v>
      </c>
      <c r="AL342" s="91">
        <v>0.1</v>
      </c>
      <c r="AM342" s="287">
        <f>PriceList[[#This Row],[ИТОГ Цена за кв.м, руб]]*(1+PriceList[[#This Row],[Максимальная скидка]])</f>
        <v>433798.2</v>
      </c>
      <c r="AN342" s="287">
        <f>PriceList[[#This Row],[Цена за кв.м. в CRM]]*PriceList[[#This Row],[Площадь, кв.м]]</f>
        <v>12523754.034</v>
      </c>
      <c r="AO342" s="287">
        <v>6000</v>
      </c>
      <c r="AP342" s="335">
        <f>PriceList[[#This Row],[Цена за кв.м. в CRM]]+PriceList[[#This Row],[Бронь]]</f>
        <v>439798.2</v>
      </c>
      <c r="AQ342" s="335">
        <f>PriceList[[#This Row],[Цена за кв.м. в сайт]]*PriceList[[#This Row],[Площадь, кв.м]]</f>
        <v>12696974.034</v>
      </c>
      <c r="AR342" s="84" t="str">
        <f t="shared" si="77"/>
        <v>С2-110</v>
      </c>
      <c r="AS342" s="88" t="str">
        <f t="shared" si="78"/>
        <v>Ст</v>
      </c>
      <c r="AT342" s="89">
        <f t="shared" si="79"/>
        <v>28.87</v>
      </c>
      <c r="AU342" s="99">
        <f>PriceList[[#This Row],[Цена за кв.м. в CRM]]</f>
        <v>433798.2</v>
      </c>
      <c r="AV342" s="100" t="str">
        <f t="shared" si="80"/>
        <v>Резерв</v>
      </c>
      <c r="AW342" s="99"/>
      <c r="AX342" s="342"/>
      <c r="AZ342" s="353">
        <f>(PriceList[[#This Row],[Цена за кв.м. в сайт]])+$AZ$1</f>
        <v>440298.2</v>
      </c>
      <c r="BA342" s="353">
        <f>AZ342*PriceList[[#This Row],[Площадь, кв.м]]</f>
        <v>12711409.034</v>
      </c>
      <c r="BB342" s="346">
        <f>BA342-PriceList[[#This Row],[Стоимость, руб для сбронированием]]</f>
        <v>14435</v>
      </c>
      <c r="BC342" s="14"/>
      <c r="BD342" s="345">
        <f t="shared" si="81"/>
        <v>440300</v>
      </c>
      <c r="BE342" s="353">
        <f>BD342*PriceList[[#This Row],[Площадь, кв.м]]</f>
        <v>12711461</v>
      </c>
      <c r="BF342" s="14"/>
      <c r="BG342" s="345">
        <f>BE342-$BG$1*PriceList[[#This Row],[Площадь, кв.м]]</f>
        <v>12538241</v>
      </c>
      <c r="BH342" s="353">
        <f t="shared" si="82"/>
        <v>173220</v>
      </c>
      <c r="BI342" s="345">
        <f>BG342/PriceList[[#This Row],[Площадь, кв.м]]</f>
        <v>434300</v>
      </c>
      <c r="BJ342" s="355">
        <f t="shared" si="83"/>
        <v>1.381533502187428E-2</v>
      </c>
      <c r="BL342" s="345">
        <f t="shared" si="84"/>
        <v>390870</v>
      </c>
      <c r="BM342" s="353">
        <f t="shared" si="85"/>
        <v>11284416.9</v>
      </c>
    </row>
    <row r="343" spans="1:65" ht="14.25" customHeight="1">
      <c r="A343" s="84">
        <v>437</v>
      </c>
      <c r="B343" s="84" t="s">
        <v>532</v>
      </c>
      <c r="C343" s="85">
        <v>111</v>
      </c>
      <c r="D343" s="85" t="s">
        <v>416</v>
      </c>
      <c r="E343" s="86">
        <v>3</v>
      </c>
      <c r="F343" s="84">
        <v>39</v>
      </c>
      <c r="G343" s="87">
        <v>28.42</v>
      </c>
      <c r="H343" s="88" t="s">
        <v>1</v>
      </c>
      <c r="I343" s="88" t="s">
        <v>1</v>
      </c>
      <c r="J343" s="89">
        <v>3.69</v>
      </c>
      <c r="K343" s="89">
        <f t="shared" si="70"/>
        <v>1.1100000000000001</v>
      </c>
      <c r="L343" s="89">
        <f t="shared" si="71"/>
        <v>24.73</v>
      </c>
      <c r="M343" s="89">
        <f t="shared" si="72"/>
        <v>25.84</v>
      </c>
      <c r="N343" s="90" t="s">
        <v>65</v>
      </c>
      <c r="O343" s="90" t="s">
        <v>66</v>
      </c>
      <c r="P343" s="90" t="s">
        <v>67</v>
      </c>
      <c r="Q343" s="91" t="s">
        <v>68</v>
      </c>
      <c r="R343" s="92" t="s">
        <v>493</v>
      </c>
      <c r="S343" s="92" t="s">
        <v>493</v>
      </c>
      <c r="T343" s="93" t="s">
        <v>73</v>
      </c>
      <c r="U343" s="84">
        <v>40</v>
      </c>
      <c r="V343" s="94">
        <f>IFERROR(VLOOKUP(H343,'Коэфф для прайса 1 оч'!$A$3:$C$6,3,0),"")</f>
        <v>327000</v>
      </c>
      <c r="W343" s="91">
        <f>IFERROR(VLOOKUP(E343,'Коэфф для прайса 1 оч'!$A$10:$C$23,3,0),"")</f>
        <v>-5.0000000000000001E-3</v>
      </c>
      <c r="X343" s="116">
        <f>IFERROR(VLOOKUP(N343,'Коэфф для прайса 1 оч'!$E$25:$F$30,2,0),"")</f>
        <v>0.04</v>
      </c>
      <c r="Y343" s="116">
        <f>IFERROR(VLOOKUP(O343,'Коэфф для прайса 1 оч'!$E$32:$F$34,2,0),"")</f>
        <v>0</v>
      </c>
      <c r="Z343" s="116">
        <f>IFERROR(VLOOKUP(P343,'Коэфф для прайса 1 оч'!$E$36:$F$38,2,0),"")</f>
        <v>0.03</v>
      </c>
      <c r="AA343" s="116">
        <f>IFERROR(VLOOKUP(Q343,'Коэфф для прайса 1 оч'!$E$40:$F$43,2,0),"")</f>
        <v>5.0000000000000001E-3</v>
      </c>
      <c r="AB343" s="117">
        <f>IFERROR(VLOOKUP(R343,'Коэфф для прайса 1 оч'!$E$45:$F$59,2,0),"")</f>
        <v>0.03</v>
      </c>
      <c r="AC343" s="116">
        <f>IFERROR(VLOOKUP(T343,'Коэфф для прайса 1 оч'!$E$61:$F$67,2,0),"")</f>
        <v>0</v>
      </c>
      <c r="AD343" s="116">
        <f>IFERROR(VLOOKUP(U343,'Коэфф для прайса 1 оч'!$E$69:$F$82,2,0),"")</f>
        <v>-1.4E-2</v>
      </c>
      <c r="AE343" s="116">
        <f>IFERROR(VLOOKUP(PriceList[[#This Row],[Корпус]],'Коэфф для прайса 1 оч'!$I$10:$J$15,2,0),"")</f>
        <v>0.12</v>
      </c>
      <c r="AF343" s="95">
        <f t="shared" si="73"/>
        <v>394362</v>
      </c>
      <c r="AG343" s="96">
        <f t="shared" si="74"/>
        <v>11207768.040000001</v>
      </c>
      <c r="AH343" s="97">
        <v>0</v>
      </c>
      <c r="AI343" s="98">
        <f t="shared" si="75"/>
        <v>394362</v>
      </c>
      <c r="AJ343" s="99">
        <f t="shared" si="76"/>
        <v>11207768.040000001</v>
      </c>
      <c r="AK343" s="84" t="s">
        <v>71</v>
      </c>
      <c r="AL343" s="91">
        <v>0.1</v>
      </c>
      <c r="AM343" s="287">
        <f>PriceList[[#This Row],[ИТОГ Цена за кв.м, руб]]*(1+PriceList[[#This Row],[Максимальная скидка]])</f>
        <v>433798.2</v>
      </c>
      <c r="AN343" s="287">
        <f>PriceList[[#This Row],[Цена за кв.м. в CRM]]*PriceList[[#This Row],[Площадь, кв.м]]</f>
        <v>12328544.844000001</v>
      </c>
      <c r="AO343" s="287">
        <v>6000</v>
      </c>
      <c r="AP343" s="335">
        <f>PriceList[[#This Row],[Цена за кв.м. в CRM]]+PriceList[[#This Row],[Бронь]]</f>
        <v>439798.2</v>
      </c>
      <c r="AQ343" s="335">
        <f>PriceList[[#This Row],[Цена за кв.м. в сайт]]*PriceList[[#This Row],[Площадь, кв.м]]</f>
        <v>12499064.844000001</v>
      </c>
      <c r="AR343" s="84" t="str">
        <f t="shared" si="77"/>
        <v>С2-111</v>
      </c>
      <c r="AS343" s="88" t="str">
        <f t="shared" si="78"/>
        <v>Ст</v>
      </c>
      <c r="AT343" s="89">
        <f t="shared" si="79"/>
        <v>28.42</v>
      </c>
      <c r="AU343" s="99">
        <f>PriceList[[#This Row],[Цена за кв.м. в CRM]]</f>
        <v>433798.2</v>
      </c>
      <c r="AV343" s="100" t="str">
        <f t="shared" si="80"/>
        <v>Резерв</v>
      </c>
      <c r="AW343" s="99"/>
      <c r="AX343" s="342"/>
      <c r="AZ343" s="353">
        <f>(PriceList[[#This Row],[Цена за кв.м. в сайт]])+$AZ$1</f>
        <v>440298.2</v>
      </c>
      <c r="BA343" s="353">
        <f>AZ343*PriceList[[#This Row],[Площадь, кв.м]]</f>
        <v>12513274.844000001</v>
      </c>
      <c r="BB343" s="346">
        <f>BA343-PriceList[[#This Row],[Стоимость, руб для сбронированием]]</f>
        <v>14210</v>
      </c>
      <c r="BC343" s="14"/>
      <c r="BD343" s="345">
        <f t="shared" si="81"/>
        <v>440300</v>
      </c>
      <c r="BE343" s="353">
        <f>BD343*PriceList[[#This Row],[Площадь, кв.м]]</f>
        <v>12513326</v>
      </c>
      <c r="BF343" s="14"/>
      <c r="BG343" s="345">
        <f>BE343-$BG$1*PriceList[[#This Row],[Площадь, кв.м]]</f>
        <v>12342806</v>
      </c>
      <c r="BH343" s="353">
        <f t="shared" si="82"/>
        <v>170520</v>
      </c>
      <c r="BI343" s="345">
        <f>BG343/PriceList[[#This Row],[Площадь, кв.м]]</f>
        <v>434300</v>
      </c>
      <c r="BJ343" s="355">
        <f t="shared" si="83"/>
        <v>1.381533502187428E-2</v>
      </c>
      <c r="BL343" s="345">
        <f t="shared" si="84"/>
        <v>390870</v>
      </c>
      <c r="BM343" s="353">
        <f t="shared" si="85"/>
        <v>11108525.4</v>
      </c>
    </row>
    <row r="344" spans="1:65" ht="14.25" customHeight="1">
      <c r="A344" s="84">
        <v>438</v>
      </c>
      <c r="B344" s="84" t="s">
        <v>533</v>
      </c>
      <c r="C344" s="85">
        <v>112</v>
      </c>
      <c r="D344" s="85" t="s">
        <v>416</v>
      </c>
      <c r="E344" s="86">
        <v>3</v>
      </c>
      <c r="F344" s="84">
        <v>40</v>
      </c>
      <c r="G344" s="87">
        <v>28.72</v>
      </c>
      <c r="H344" s="88" t="s">
        <v>1</v>
      </c>
      <c r="I344" s="88" t="s">
        <v>1</v>
      </c>
      <c r="J344" s="89">
        <v>4.13</v>
      </c>
      <c r="K344" s="89">
        <f t="shared" si="70"/>
        <v>1.24</v>
      </c>
      <c r="L344" s="89">
        <f t="shared" si="71"/>
        <v>24.59</v>
      </c>
      <c r="M344" s="89">
        <f t="shared" si="72"/>
        <v>25.83</v>
      </c>
      <c r="N344" s="90" t="s">
        <v>65</v>
      </c>
      <c r="O344" s="90" t="s">
        <v>66</v>
      </c>
      <c r="P344" s="90" t="s">
        <v>67</v>
      </c>
      <c r="Q344" s="91" t="s">
        <v>68</v>
      </c>
      <c r="R344" s="92" t="s">
        <v>493</v>
      </c>
      <c r="S344" s="92" t="s">
        <v>493</v>
      </c>
      <c r="T344" s="93" t="s">
        <v>73</v>
      </c>
      <c r="U344" s="84">
        <v>40</v>
      </c>
      <c r="V344" s="94">
        <f>IFERROR(VLOOKUP(H344,'Коэфф для прайса 1 оч'!$A$3:$C$6,3,0),"")</f>
        <v>327000</v>
      </c>
      <c r="W344" s="91">
        <f>IFERROR(VLOOKUP(E344,'Коэфф для прайса 1 оч'!$A$10:$C$23,3,0),"")</f>
        <v>-5.0000000000000001E-3</v>
      </c>
      <c r="X344" s="116">
        <f>IFERROR(VLOOKUP(N344,'Коэфф для прайса 1 оч'!$E$25:$F$30,2,0),"")</f>
        <v>0.04</v>
      </c>
      <c r="Y344" s="116">
        <f>IFERROR(VLOOKUP(O344,'Коэфф для прайса 1 оч'!$E$32:$F$34,2,0),"")</f>
        <v>0</v>
      </c>
      <c r="Z344" s="116">
        <f>IFERROR(VLOOKUP(P344,'Коэфф для прайса 1 оч'!$E$36:$F$38,2,0),"")</f>
        <v>0.03</v>
      </c>
      <c r="AA344" s="116">
        <f>IFERROR(VLOOKUP(Q344,'Коэфф для прайса 1 оч'!$E$40:$F$43,2,0),"")</f>
        <v>5.0000000000000001E-3</v>
      </c>
      <c r="AB344" s="117">
        <f>IFERROR(VLOOKUP(R344,'Коэфф для прайса 1 оч'!$E$45:$F$59,2,0),"")</f>
        <v>0.03</v>
      </c>
      <c r="AC344" s="116">
        <f>IFERROR(VLOOKUP(T344,'Коэфф для прайса 1 оч'!$E$61:$F$67,2,0),"")</f>
        <v>0</v>
      </c>
      <c r="AD344" s="116">
        <f>IFERROR(VLOOKUP(U344,'Коэфф для прайса 1 оч'!$E$69:$F$82,2,0),"")</f>
        <v>-1.4E-2</v>
      </c>
      <c r="AE344" s="116">
        <f>IFERROR(VLOOKUP(PriceList[[#This Row],[Корпус]],'Коэфф для прайса 1 оч'!$I$10:$J$15,2,0),"")</f>
        <v>0.12</v>
      </c>
      <c r="AF344" s="95">
        <f t="shared" si="73"/>
        <v>394362</v>
      </c>
      <c r="AG344" s="96">
        <f t="shared" si="74"/>
        <v>11326076.639999999</v>
      </c>
      <c r="AH344" s="97">
        <v>0</v>
      </c>
      <c r="AI344" s="98"/>
      <c r="AJ344" s="99"/>
      <c r="AK344" s="84" t="s">
        <v>1313</v>
      </c>
      <c r="AL344" s="91">
        <v>0.1</v>
      </c>
      <c r="AM344" s="287">
        <f>PriceList[[#This Row],[ИТОГ Цена за кв.м, руб]]*(1+PriceList[[#This Row],[Максимальная скидка]])</f>
        <v>0</v>
      </c>
      <c r="AN344" s="287">
        <f>PriceList[[#This Row],[Цена за кв.м. в CRM]]*PriceList[[#This Row],[Площадь, кв.м]]</f>
        <v>0</v>
      </c>
      <c r="AO344" s="287">
        <v>6000</v>
      </c>
      <c r="AP344" s="335">
        <f>PriceList[[#This Row],[Цена за кв.м. в CRM]]+PriceList[[#This Row],[Бронь]]</f>
        <v>6000</v>
      </c>
      <c r="AQ344" s="335">
        <f>PriceList[[#This Row],[Цена за кв.м. в сайт]]*PriceList[[#This Row],[Площадь, кв.м]]</f>
        <v>172320</v>
      </c>
      <c r="AR344" s="84" t="str">
        <f t="shared" si="77"/>
        <v>С2-112</v>
      </c>
      <c r="AS344" s="88" t="str">
        <f t="shared" si="78"/>
        <v>Ст</v>
      </c>
      <c r="AT344" s="89">
        <f t="shared" si="79"/>
        <v>28.72</v>
      </c>
      <c r="AU344" s="99">
        <f>PriceList[[#This Row],[Цена за кв.м. в CRM]]</f>
        <v>0</v>
      </c>
      <c r="AV344" s="100" t="str">
        <f t="shared" si="80"/>
        <v>Не для продажи</v>
      </c>
      <c r="AW344" s="99"/>
      <c r="AX344" s="342"/>
      <c r="AZ344" s="353"/>
      <c r="BB344" s="346"/>
      <c r="BC344" s="14"/>
      <c r="BD344" s="345">
        <f t="shared" si="81"/>
        <v>0</v>
      </c>
      <c r="BE344" s="353">
        <f>BD344*PriceList[[#This Row],[Площадь, кв.м]]</f>
        <v>0</v>
      </c>
      <c r="BF344" s="14"/>
      <c r="BG344" s="345"/>
      <c r="BH344" s="353">
        <f t="shared" si="82"/>
        <v>0</v>
      </c>
      <c r="BI344" s="345">
        <f>BG344/PriceList[[#This Row],[Площадь, кв.м]]</f>
        <v>0</v>
      </c>
      <c r="BJ344" s="355" t="e">
        <f t="shared" si="83"/>
        <v>#DIV/0!</v>
      </c>
      <c r="BL344" s="345">
        <f t="shared" si="84"/>
        <v>0</v>
      </c>
      <c r="BM344" s="353">
        <f t="shared" si="85"/>
        <v>0</v>
      </c>
    </row>
    <row r="345" spans="1:65" ht="14.25" hidden="1" customHeight="1">
      <c r="A345" s="84">
        <v>439</v>
      </c>
      <c r="B345" s="84" t="s">
        <v>534</v>
      </c>
      <c r="C345" s="85">
        <v>113</v>
      </c>
      <c r="D345" s="85" t="s">
        <v>416</v>
      </c>
      <c r="E345" s="86">
        <v>4</v>
      </c>
      <c r="F345" s="84">
        <v>1</v>
      </c>
      <c r="G345" s="87">
        <v>37.46</v>
      </c>
      <c r="H345" s="88" t="s">
        <v>1</v>
      </c>
      <c r="I345" s="88" t="s">
        <v>1</v>
      </c>
      <c r="J345" s="89">
        <v>7.24</v>
      </c>
      <c r="K345" s="89">
        <f t="shared" si="70"/>
        <v>2.17</v>
      </c>
      <c r="L345" s="89">
        <f t="shared" si="71"/>
        <v>30.22</v>
      </c>
      <c r="M345" s="89">
        <f t="shared" si="72"/>
        <v>32.39</v>
      </c>
      <c r="N345" s="90" t="s">
        <v>76</v>
      </c>
      <c r="O345" s="90" t="s">
        <v>66</v>
      </c>
      <c r="P345" s="90" t="s">
        <v>67</v>
      </c>
      <c r="Q345" s="91" t="s">
        <v>68</v>
      </c>
      <c r="R345" s="92" t="s">
        <v>493</v>
      </c>
      <c r="S345" s="92" t="s">
        <v>493</v>
      </c>
      <c r="T345" s="93" t="s">
        <v>73</v>
      </c>
      <c r="U345" s="84">
        <v>40</v>
      </c>
      <c r="V345" s="94">
        <f>IFERROR(VLOOKUP(H345,'Коэфф для прайса 1 оч'!$A$3:$C$6,3,0),"")</f>
        <v>327000</v>
      </c>
      <c r="W345" s="91">
        <f>IFERROR(VLOOKUP(E345,'Коэфф для прайса 1 оч'!$A$10:$C$23,3,0),"")</f>
        <v>0</v>
      </c>
      <c r="X345" s="116">
        <f>IFERROR(VLOOKUP(N345,'Коэфф для прайса 1 оч'!$E$25:$F$30,2,0),"")</f>
        <v>0</v>
      </c>
      <c r="Y345" s="116">
        <f>IFERROR(VLOOKUP(O345,'Коэфф для прайса 1 оч'!$E$32:$F$34,2,0),"")</f>
        <v>0</v>
      </c>
      <c r="Z345" s="116">
        <f>IFERROR(VLOOKUP(P345,'Коэфф для прайса 1 оч'!$E$36:$F$38,2,0),"")</f>
        <v>0.03</v>
      </c>
      <c r="AA345" s="116">
        <f>IFERROR(VLOOKUP(Q345,'Коэфф для прайса 1 оч'!$E$40:$F$43,2,0),"")</f>
        <v>5.0000000000000001E-3</v>
      </c>
      <c r="AB345" s="117">
        <f>IFERROR(VLOOKUP(R345,'Коэфф для прайса 1 оч'!$E$45:$F$59,2,0),"")</f>
        <v>0.03</v>
      </c>
      <c r="AC345" s="116">
        <f>IFERROR(VLOOKUP(T345,'Коэфф для прайса 1 оч'!$E$61:$F$67,2,0),"")</f>
        <v>0</v>
      </c>
      <c r="AD345" s="116">
        <f>IFERROR(VLOOKUP(U345,'Коэфф для прайса 1 оч'!$E$69:$F$82,2,0),"")</f>
        <v>-1.4E-2</v>
      </c>
      <c r="AE345" s="116">
        <f>IFERROR(VLOOKUP(PriceList[[#This Row],[Корпус]],'Коэфф для прайса 1 оч'!$I$10:$J$15,2,0),"")</f>
        <v>0.12</v>
      </c>
      <c r="AF345" s="95">
        <f t="shared" si="73"/>
        <v>382917</v>
      </c>
      <c r="AG345" s="96">
        <f t="shared" si="74"/>
        <v>14344070.82</v>
      </c>
      <c r="AH345" s="97">
        <v>0</v>
      </c>
      <c r="AI345" s="98">
        <f t="shared" si="75"/>
        <v>382917</v>
      </c>
      <c r="AJ345" s="99">
        <f t="shared" si="76"/>
        <v>14344070.82</v>
      </c>
      <c r="AK345" s="84" t="s">
        <v>101</v>
      </c>
      <c r="AL345" s="91">
        <v>0.1</v>
      </c>
      <c r="AM345" s="287">
        <f>PriceList[[#This Row],[ИТОГ Цена за кв.м, руб]]*(1+PriceList[[#This Row],[Максимальная скидка]])</f>
        <v>421208.7</v>
      </c>
      <c r="AN345" s="287">
        <f>PriceList[[#This Row],[Цена за кв.м. в CRM]]*PriceList[[#This Row],[Площадь, кв.м]]</f>
        <v>15778477.902000001</v>
      </c>
      <c r="AO345" s="287">
        <v>6000</v>
      </c>
      <c r="AP345" s="335">
        <f>PriceList[[#This Row],[Цена за кв.м. в CRM]]+PriceList[[#This Row],[Бронь]]</f>
        <v>427208.7</v>
      </c>
      <c r="AQ345" s="335">
        <f>PriceList[[#This Row],[Цена за кв.м. в сайт]]*PriceList[[#This Row],[Площадь, кв.м]]</f>
        <v>16003237.902000001</v>
      </c>
      <c r="AR345" s="84" t="str">
        <f t="shared" si="77"/>
        <v>С2-113</v>
      </c>
      <c r="AS345" s="88" t="str">
        <f t="shared" si="78"/>
        <v>Ст</v>
      </c>
      <c r="AT345" s="89">
        <f t="shared" si="79"/>
        <v>37.46</v>
      </c>
      <c r="AU345" s="99">
        <f>PriceList[[#This Row],[Цена за кв.м. в CRM]]</f>
        <v>421208.7</v>
      </c>
      <c r="AV345" s="100" t="str">
        <f t="shared" si="80"/>
        <v>Свободно</v>
      </c>
      <c r="AW345" s="99"/>
      <c r="AX345" s="342"/>
      <c r="AZ345" s="353">
        <f>(PriceList[[#This Row],[Цена за кв.м. в сайт]])+$AZ$1</f>
        <v>427708.7</v>
      </c>
      <c r="BA345" s="353">
        <f>AZ345*PriceList[[#This Row],[Площадь, кв.м]]</f>
        <v>16021967.902000001</v>
      </c>
      <c r="BB345" s="346">
        <f>BA345-PriceList[[#This Row],[Стоимость, руб для сбронированием]]</f>
        <v>18730</v>
      </c>
      <c r="BC345" s="14"/>
      <c r="BD345" s="345">
        <f t="shared" si="81"/>
        <v>427700</v>
      </c>
      <c r="BE345" s="353">
        <f>BD345*PriceList[[#This Row],[Площадь, кв.м]]</f>
        <v>16021642</v>
      </c>
      <c r="BF345" s="14"/>
      <c r="BG345" s="345">
        <f>BE345-$BG$1*PriceList[[#This Row],[Площадь, кв.м]]</f>
        <v>15796882</v>
      </c>
      <c r="BH345" s="353">
        <f t="shared" si="82"/>
        <v>224760</v>
      </c>
      <c r="BI345" s="345">
        <f>BG345/PriceList[[#This Row],[Площадь, кв.м]]</f>
        <v>421700</v>
      </c>
      <c r="BJ345" s="355">
        <f t="shared" si="83"/>
        <v>1.4228124258951862E-2</v>
      </c>
      <c r="BL345" s="345">
        <f t="shared" si="84"/>
        <v>379530</v>
      </c>
      <c r="BM345" s="353">
        <f t="shared" si="85"/>
        <v>14217193.800000001</v>
      </c>
    </row>
    <row r="346" spans="1:65" ht="14.25" customHeight="1">
      <c r="A346" s="84">
        <v>440</v>
      </c>
      <c r="B346" s="84" t="s">
        <v>535</v>
      </c>
      <c r="C346" s="85">
        <v>114</v>
      </c>
      <c r="D346" s="85" t="s">
        <v>416</v>
      </c>
      <c r="E346" s="86">
        <v>4</v>
      </c>
      <c r="F346" s="84">
        <v>2</v>
      </c>
      <c r="G346" s="87">
        <v>28.98</v>
      </c>
      <c r="H346" s="88" t="s">
        <v>1</v>
      </c>
      <c r="I346" s="88" t="s">
        <v>1</v>
      </c>
      <c r="J346" s="89">
        <v>4.25</v>
      </c>
      <c r="K346" s="89">
        <f t="shared" si="70"/>
        <v>1.28</v>
      </c>
      <c r="L346" s="89">
        <f t="shared" si="71"/>
        <v>24.73</v>
      </c>
      <c r="M346" s="89">
        <f t="shared" si="72"/>
        <v>26.01</v>
      </c>
      <c r="N346" s="90" t="s">
        <v>65</v>
      </c>
      <c r="O346" s="90" t="s">
        <v>66</v>
      </c>
      <c r="P346" s="90" t="s">
        <v>67</v>
      </c>
      <c r="Q346" s="91" t="s">
        <v>68</v>
      </c>
      <c r="R346" s="92" t="s">
        <v>493</v>
      </c>
      <c r="S346" s="92" t="s">
        <v>493</v>
      </c>
      <c r="T346" s="93" t="s">
        <v>73</v>
      </c>
      <c r="U346" s="84">
        <v>40</v>
      </c>
      <c r="V346" s="94">
        <f>IFERROR(VLOOKUP(H346,'Коэфф для прайса 1 оч'!$A$3:$C$6,3,0),"")</f>
        <v>327000</v>
      </c>
      <c r="W346" s="91">
        <f>IFERROR(VLOOKUP(E346,'Коэфф для прайса 1 оч'!$A$10:$C$23,3,0),"")</f>
        <v>0</v>
      </c>
      <c r="X346" s="116">
        <f>IFERROR(VLOOKUP(N346,'Коэфф для прайса 1 оч'!$E$25:$F$30,2,0),"")</f>
        <v>0.04</v>
      </c>
      <c r="Y346" s="116">
        <f>IFERROR(VLOOKUP(O346,'Коэфф для прайса 1 оч'!$E$32:$F$34,2,0),"")</f>
        <v>0</v>
      </c>
      <c r="Z346" s="116">
        <f>IFERROR(VLOOKUP(P346,'Коэфф для прайса 1 оч'!$E$36:$F$38,2,0),"")</f>
        <v>0.03</v>
      </c>
      <c r="AA346" s="116">
        <f>IFERROR(VLOOKUP(Q346,'Коэфф для прайса 1 оч'!$E$40:$F$43,2,0),"")</f>
        <v>5.0000000000000001E-3</v>
      </c>
      <c r="AB346" s="117">
        <f>IFERROR(VLOOKUP(R346,'Коэфф для прайса 1 оч'!$E$45:$F$59,2,0),"")</f>
        <v>0.03</v>
      </c>
      <c r="AC346" s="116">
        <f>IFERROR(VLOOKUP(T346,'Коэфф для прайса 1 оч'!$E$61:$F$67,2,0),"")</f>
        <v>0</v>
      </c>
      <c r="AD346" s="116">
        <f>IFERROR(VLOOKUP(U346,'Коэфф для прайса 1 оч'!$E$69:$F$82,2,0),"")</f>
        <v>-1.4E-2</v>
      </c>
      <c r="AE346" s="116">
        <f>IFERROR(VLOOKUP(PriceList[[#This Row],[Корпус]],'Коэфф для прайса 1 оч'!$I$10:$J$15,2,0),"")</f>
        <v>0.12</v>
      </c>
      <c r="AF346" s="95">
        <f t="shared" si="73"/>
        <v>395997</v>
      </c>
      <c r="AG346" s="96">
        <f t="shared" si="74"/>
        <v>11475993.060000001</v>
      </c>
      <c r="AH346" s="97">
        <v>0</v>
      </c>
      <c r="AI346" s="98">
        <f t="shared" si="75"/>
        <v>395997</v>
      </c>
      <c r="AJ346" s="99">
        <f t="shared" si="76"/>
        <v>11475993.060000001</v>
      </c>
      <c r="AK346" s="84" t="s">
        <v>101</v>
      </c>
      <c r="AL346" s="91">
        <v>0.1</v>
      </c>
      <c r="AM346" s="287">
        <f>PriceList[[#This Row],[ИТОГ Цена за кв.м, руб]]*(1+PriceList[[#This Row],[Максимальная скидка]])</f>
        <v>435596.7</v>
      </c>
      <c r="AN346" s="287">
        <f>PriceList[[#This Row],[Цена за кв.м. в CRM]]*PriceList[[#This Row],[Площадь, кв.м]]</f>
        <v>12623592.366</v>
      </c>
      <c r="AO346" s="287">
        <v>6000</v>
      </c>
      <c r="AP346" s="335">
        <f>PriceList[[#This Row],[Цена за кв.м. в CRM]]+PriceList[[#This Row],[Бронь]]</f>
        <v>441596.7</v>
      </c>
      <c r="AQ346" s="335">
        <f>PriceList[[#This Row],[Цена за кв.м. в сайт]]*PriceList[[#This Row],[Площадь, кв.м]]</f>
        <v>12797472.366</v>
      </c>
      <c r="AR346" s="84" t="str">
        <f t="shared" si="77"/>
        <v>С2-114</v>
      </c>
      <c r="AS346" s="88" t="str">
        <f t="shared" si="78"/>
        <v>Ст</v>
      </c>
      <c r="AT346" s="89">
        <f t="shared" si="79"/>
        <v>28.98</v>
      </c>
      <c r="AU346" s="99">
        <f>PriceList[[#This Row],[Цена за кв.м. в CRM]]</f>
        <v>435596.7</v>
      </c>
      <c r="AV346" s="100" t="str">
        <f t="shared" si="80"/>
        <v>Свободно</v>
      </c>
      <c r="AW346" s="99"/>
      <c r="AX346" s="342"/>
      <c r="AZ346" s="353">
        <f>(PriceList[[#This Row],[Цена за кв.м. в сайт]])+$AZ$1</f>
        <v>442096.7</v>
      </c>
      <c r="BA346" s="353">
        <f>AZ346*PriceList[[#This Row],[Площадь, кв.м]]</f>
        <v>12811962.366</v>
      </c>
      <c r="BB346" s="346">
        <f>BA346-PriceList[[#This Row],[Стоимость, руб для сбронированием]]</f>
        <v>14490</v>
      </c>
      <c r="BC346" s="14"/>
      <c r="BD346" s="345">
        <f t="shared" si="81"/>
        <v>442100</v>
      </c>
      <c r="BE346" s="353">
        <f>BD346*PriceList[[#This Row],[Площадь, кв.м]]</f>
        <v>12812058</v>
      </c>
      <c r="BF346" s="14"/>
      <c r="BG346" s="345">
        <f>BE346-$BG$1*PriceList[[#This Row],[Площадь, кв.м]]</f>
        <v>12638178</v>
      </c>
      <c r="BH346" s="353">
        <f t="shared" si="82"/>
        <v>173880</v>
      </c>
      <c r="BI346" s="345">
        <f>BG346/PriceList[[#This Row],[Площадь, кв.м]]</f>
        <v>436100</v>
      </c>
      <c r="BJ346" s="355">
        <f t="shared" si="83"/>
        <v>1.3758312313689521E-2</v>
      </c>
      <c r="BL346" s="345">
        <f t="shared" si="84"/>
        <v>392490</v>
      </c>
      <c r="BM346" s="353">
        <f t="shared" si="85"/>
        <v>11374360.199999999</v>
      </c>
    </row>
    <row r="347" spans="1:65" ht="14.25" customHeight="1">
      <c r="A347" s="84">
        <v>441</v>
      </c>
      <c r="B347" s="84" t="s">
        <v>536</v>
      </c>
      <c r="C347" s="85">
        <v>115</v>
      </c>
      <c r="D347" s="85" t="s">
        <v>416</v>
      </c>
      <c r="E347" s="86">
        <v>4</v>
      </c>
      <c r="F347" s="84">
        <v>3</v>
      </c>
      <c r="G347" s="87">
        <v>28.52</v>
      </c>
      <c r="H347" s="88" t="s">
        <v>1</v>
      </c>
      <c r="I347" s="88" t="s">
        <v>1</v>
      </c>
      <c r="J347" s="89">
        <v>4.25</v>
      </c>
      <c r="K347" s="89">
        <f t="shared" si="70"/>
        <v>1.28</v>
      </c>
      <c r="L347" s="89">
        <f t="shared" si="71"/>
        <v>24.27</v>
      </c>
      <c r="M347" s="89">
        <f t="shared" si="72"/>
        <v>25.55</v>
      </c>
      <c r="N347" s="90" t="s">
        <v>65</v>
      </c>
      <c r="O347" s="90" t="s">
        <v>66</v>
      </c>
      <c r="P347" s="90" t="s">
        <v>67</v>
      </c>
      <c r="Q347" s="91" t="s">
        <v>68</v>
      </c>
      <c r="R347" s="92" t="s">
        <v>493</v>
      </c>
      <c r="S347" s="92" t="s">
        <v>493</v>
      </c>
      <c r="T347" s="93" t="s">
        <v>73</v>
      </c>
      <c r="U347" s="84">
        <v>40</v>
      </c>
      <c r="V347" s="94">
        <f>IFERROR(VLOOKUP(H347,'Коэфф для прайса 1 оч'!$A$3:$C$6,3,0),"")</f>
        <v>327000</v>
      </c>
      <c r="W347" s="91">
        <f>IFERROR(VLOOKUP(E347,'Коэфф для прайса 1 оч'!$A$10:$C$23,3,0),"")</f>
        <v>0</v>
      </c>
      <c r="X347" s="116">
        <f>IFERROR(VLOOKUP(N347,'Коэфф для прайса 1 оч'!$E$25:$F$30,2,0),"")</f>
        <v>0.04</v>
      </c>
      <c r="Y347" s="116">
        <f>IFERROR(VLOOKUP(O347,'Коэфф для прайса 1 оч'!$E$32:$F$34,2,0),"")</f>
        <v>0</v>
      </c>
      <c r="Z347" s="116">
        <f>IFERROR(VLOOKUP(P347,'Коэфф для прайса 1 оч'!$E$36:$F$38,2,0),"")</f>
        <v>0.03</v>
      </c>
      <c r="AA347" s="116">
        <f>IFERROR(VLOOKUP(Q347,'Коэфф для прайса 1 оч'!$E$40:$F$43,2,0),"")</f>
        <v>5.0000000000000001E-3</v>
      </c>
      <c r="AB347" s="117">
        <f>IFERROR(VLOOKUP(R347,'Коэфф для прайса 1 оч'!$E$45:$F$59,2,0),"")</f>
        <v>0.03</v>
      </c>
      <c r="AC347" s="116">
        <f>IFERROR(VLOOKUP(T347,'Коэфф для прайса 1 оч'!$E$61:$F$67,2,0),"")</f>
        <v>0</v>
      </c>
      <c r="AD347" s="116">
        <f>IFERROR(VLOOKUP(U347,'Коэфф для прайса 1 оч'!$E$69:$F$82,2,0),"")</f>
        <v>-1.4E-2</v>
      </c>
      <c r="AE347" s="116">
        <f>IFERROR(VLOOKUP(PriceList[[#This Row],[Корпус]],'Коэфф для прайса 1 оч'!$I$10:$J$15,2,0),"")</f>
        <v>0.12</v>
      </c>
      <c r="AF347" s="95">
        <f t="shared" si="73"/>
        <v>395997</v>
      </c>
      <c r="AG347" s="96">
        <f t="shared" si="74"/>
        <v>11293834.439999999</v>
      </c>
      <c r="AH347" s="97">
        <v>0</v>
      </c>
      <c r="AI347" s="98">
        <f t="shared" si="75"/>
        <v>395997</v>
      </c>
      <c r="AJ347" s="99">
        <f t="shared" si="76"/>
        <v>11293834.439999999</v>
      </c>
      <c r="AK347" s="84" t="s">
        <v>101</v>
      </c>
      <c r="AL347" s="91">
        <v>0.1</v>
      </c>
      <c r="AM347" s="287">
        <f>PriceList[[#This Row],[ИТОГ Цена за кв.м, руб]]*(1+PriceList[[#This Row],[Максимальная скидка]])</f>
        <v>435596.7</v>
      </c>
      <c r="AN347" s="287">
        <f>PriceList[[#This Row],[Цена за кв.м. в CRM]]*PriceList[[#This Row],[Площадь, кв.м]]</f>
        <v>12423217.884</v>
      </c>
      <c r="AO347" s="287">
        <v>6000</v>
      </c>
      <c r="AP347" s="335">
        <f>PriceList[[#This Row],[Цена за кв.м. в CRM]]+PriceList[[#This Row],[Бронь]]</f>
        <v>441596.7</v>
      </c>
      <c r="AQ347" s="335">
        <f>PriceList[[#This Row],[Цена за кв.м. в сайт]]*PriceList[[#This Row],[Площадь, кв.м]]</f>
        <v>12594337.884</v>
      </c>
      <c r="AR347" s="84" t="str">
        <f t="shared" si="77"/>
        <v>С2-115</v>
      </c>
      <c r="AS347" s="88" t="str">
        <f t="shared" si="78"/>
        <v>Ст</v>
      </c>
      <c r="AT347" s="89">
        <f t="shared" si="79"/>
        <v>28.52</v>
      </c>
      <c r="AU347" s="99">
        <f>PriceList[[#This Row],[Цена за кв.м. в CRM]]</f>
        <v>435596.7</v>
      </c>
      <c r="AV347" s="100" t="str">
        <f t="shared" si="80"/>
        <v>Свободно</v>
      </c>
      <c r="AW347" s="99"/>
      <c r="AX347" s="342"/>
      <c r="AZ347" s="353">
        <f>(PriceList[[#This Row],[Цена за кв.м. в сайт]])+$AZ$1</f>
        <v>442096.7</v>
      </c>
      <c r="BA347" s="353">
        <f>AZ347*PriceList[[#This Row],[Площадь, кв.м]]</f>
        <v>12608597.884</v>
      </c>
      <c r="BB347" s="346">
        <f>BA347-PriceList[[#This Row],[Стоимость, руб для сбронированием]]</f>
        <v>14260</v>
      </c>
      <c r="BC347" s="14"/>
      <c r="BD347" s="345">
        <f t="shared" si="81"/>
        <v>442100</v>
      </c>
      <c r="BE347" s="353">
        <f>BD347*PriceList[[#This Row],[Площадь, кв.м]]</f>
        <v>12608692</v>
      </c>
      <c r="BF347" s="14"/>
      <c r="BG347" s="345">
        <f>BE347-$BG$1*PriceList[[#This Row],[Площадь, кв.м]]</f>
        <v>12437572</v>
      </c>
      <c r="BH347" s="353">
        <f t="shared" si="82"/>
        <v>171120</v>
      </c>
      <c r="BI347" s="345">
        <f>BG347/PriceList[[#This Row],[Площадь, кв.м]]</f>
        <v>436100</v>
      </c>
      <c r="BJ347" s="355">
        <f t="shared" si="83"/>
        <v>1.3758312313689521E-2</v>
      </c>
      <c r="BL347" s="345">
        <f t="shared" si="84"/>
        <v>392490</v>
      </c>
      <c r="BM347" s="353">
        <f t="shared" si="85"/>
        <v>11193814.800000001</v>
      </c>
    </row>
    <row r="348" spans="1:65" ht="14.25" customHeight="1">
      <c r="A348" s="84">
        <v>442</v>
      </c>
      <c r="B348" s="84" t="s">
        <v>537</v>
      </c>
      <c r="C348" s="85">
        <v>116</v>
      </c>
      <c r="D348" s="85" t="s">
        <v>416</v>
      </c>
      <c r="E348" s="86">
        <v>4</v>
      </c>
      <c r="F348" s="84">
        <v>4</v>
      </c>
      <c r="G348" s="87">
        <v>32.450000000000003</v>
      </c>
      <c r="H348" s="88" t="s">
        <v>1</v>
      </c>
      <c r="I348" s="88" t="s">
        <v>1</v>
      </c>
      <c r="J348" s="89">
        <v>4.3899999999999997</v>
      </c>
      <c r="K348" s="89">
        <f t="shared" si="70"/>
        <v>1.32</v>
      </c>
      <c r="L348" s="89">
        <f t="shared" si="71"/>
        <v>28.060000000000002</v>
      </c>
      <c r="M348" s="89">
        <f t="shared" si="72"/>
        <v>29.380000000000003</v>
      </c>
      <c r="N348" s="90" t="s">
        <v>65</v>
      </c>
      <c r="O348" s="90" t="s">
        <v>83</v>
      </c>
      <c r="P348" s="90" t="s">
        <v>67</v>
      </c>
      <c r="Q348" s="91" t="s">
        <v>68</v>
      </c>
      <c r="R348" s="92" t="s">
        <v>493</v>
      </c>
      <c r="S348" s="92" t="s">
        <v>493</v>
      </c>
      <c r="T348" s="93" t="s">
        <v>73</v>
      </c>
      <c r="U348" s="84">
        <v>40</v>
      </c>
      <c r="V348" s="94">
        <f>IFERROR(VLOOKUP(H348,'Коэфф для прайса 1 оч'!$A$3:$C$6,3,0),"")</f>
        <v>327000</v>
      </c>
      <c r="W348" s="91">
        <f>IFERROR(VLOOKUP(E348,'Коэфф для прайса 1 оч'!$A$10:$C$23,3,0),"")</f>
        <v>0</v>
      </c>
      <c r="X348" s="116">
        <f>IFERROR(VLOOKUP(N348,'Коэфф для прайса 1 оч'!$E$25:$F$30,2,0),"")</f>
        <v>0.04</v>
      </c>
      <c r="Y348" s="116">
        <f>IFERROR(VLOOKUP(O348,'Коэфф для прайса 1 оч'!$E$32:$F$34,2,0),"")</f>
        <v>0.03</v>
      </c>
      <c r="Z348" s="116">
        <f>IFERROR(VLOOKUP(P348,'Коэфф для прайса 1 оч'!$E$36:$F$38,2,0),"")</f>
        <v>0.03</v>
      </c>
      <c r="AA348" s="116">
        <f>IFERROR(VLOOKUP(Q348,'Коэфф для прайса 1 оч'!$E$40:$F$43,2,0),"")</f>
        <v>5.0000000000000001E-3</v>
      </c>
      <c r="AB348" s="117">
        <f>IFERROR(VLOOKUP(R348,'Коэфф для прайса 1 оч'!$E$45:$F$59,2,0),"")</f>
        <v>0.03</v>
      </c>
      <c r="AC348" s="116">
        <f>IFERROR(VLOOKUP(T348,'Коэфф для прайса 1 оч'!$E$61:$F$67,2,0),"")</f>
        <v>0</v>
      </c>
      <c r="AD348" s="116">
        <f>IFERROR(VLOOKUP(U348,'Коэфф для прайса 1 оч'!$E$69:$F$82,2,0),"")</f>
        <v>-1.4E-2</v>
      </c>
      <c r="AE348" s="116">
        <f>IFERROR(VLOOKUP(PriceList[[#This Row],[Корпус]],'Коэфф для прайса 1 оч'!$I$10:$J$15,2,0),"")</f>
        <v>0.12</v>
      </c>
      <c r="AF348" s="95">
        <f t="shared" si="73"/>
        <v>405807</v>
      </c>
      <c r="AG348" s="96">
        <f t="shared" si="74"/>
        <v>13168437.15</v>
      </c>
      <c r="AH348" s="97">
        <v>0</v>
      </c>
      <c r="AI348" s="98">
        <f t="shared" si="75"/>
        <v>405807</v>
      </c>
      <c r="AJ348" s="99">
        <f t="shared" si="76"/>
        <v>13168437.15</v>
      </c>
      <c r="AK348" s="84" t="s">
        <v>71</v>
      </c>
      <c r="AL348" s="91">
        <v>0.1</v>
      </c>
      <c r="AM348" s="287">
        <f>PriceList[[#This Row],[ИТОГ Цена за кв.м, руб]]*(1+PriceList[[#This Row],[Максимальная скидка]])</f>
        <v>446387.7</v>
      </c>
      <c r="AN348" s="287">
        <f>PriceList[[#This Row],[Цена за кв.м. в CRM]]*PriceList[[#This Row],[Площадь, кв.м]]</f>
        <v>14485280.865000002</v>
      </c>
      <c r="AO348" s="287">
        <v>6000</v>
      </c>
      <c r="AP348" s="335">
        <f>PriceList[[#This Row],[Цена за кв.м. в CRM]]+PriceList[[#This Row],[Бронь]]</f>
        <v>452387.7</v>
      </c>
      <c r="AQ348" s="335">
        <f>PriceList[[#This Row],[Цена за кв.м. в сайт]]*PriceList[[#This Row],[Площадь, кв.м]]</f>
        <v>14679980.865000002</v>
      </c>
      <c r="AR348" s="84" t="str">
        <f t="shared" si="77"/>
        <v>С2-116</v>
      </c>
      <c r="AS348" s="88" t="str">
        <f t="shared" si="78"/>
        <v>Ст</v>
      </c>
      <c r="AT348" s="89">
        <f t="shared" si="79"/>
        <v>32.450000000000003</v>
      </c>
      <c r="AU348" s="99">
        <f>PriceList[[#This Row],[Цена за кв.м. в CRM]]</f>
        <v>446387.7</v>
      </c>
      <c r="AV348" s="100" t="str">
        <f t="shared" si="80"/>
        <v>Резерв</v>
      </c>
      <c r="AW348" s="99"/>
      <c r="AX348" s="342"/>
      <c r="AZ348" s="353">
        <f>(PriceList[[#This Row],[Цена за кв.м. в сайт]])+$AZ$1</f>
        <v>452887.7</v>
      </c>
      <c r="BA348" s="353">
        <f>AZ348*PriceList[[#This Row],[Площадь, кв.м]]</f>
        <v>14696205.865000002</v>
      </c>
      <c r="BB348" s="346">
        <f>BA348-PriceList[[#This Row],[Стоимость, руб для сбронированием]]</f>
        <v>16225</v>
      </c>
      <c r="BC348" s="14"/>
      <c r="BD348" s="345">
        <f t="shared" si="81"/>
        <v>452900</v>
      </c>
      <c r="BE348" s="353">
        <f>BD348*PriceList[[#This Row],[Площадь, кв.м]]</f>
        <v>14696605.000000002</v>
      </c>
      <c r="BF348" s="14"/>
      <c r="BG348" s="345">
        <f>BE348-$BG$1*PriceList[[#This Row],[Площадь, кв.м]]</f>
        <v>14501905.000000002</v>
      </c>
      <c r="BH348" s="353">
        <f t="shared" si="82"/>
        <v>194700</v>
      </c>
      <c r="BI348" s="345">
        <f>BG348/PriceList[[#This Row],[Площадь, кв.м]]</f>
        <v>446900</v>
      </c>
      <c r="BJ348" s="355">
        <f t="shared" si="83"/>
        <v>1.342582233161781E-2</v>
      </c>
      <c r="BL348" s="345">
        <f t="shared" si="84"/>
        <v>402210</v>
      </c>
      <c r="BM348" s="353">
        <f t="shared" si="85"/>
        <v>13051714.500000002</v>
      </c>
    </row>
    <row r="349" spans="1:65" ht="14.25" customHeight="1">
      <c r="A349" s="84">
        <v>443</v>
      </c>
      <c r="B349" s="84" t="s">
        <v>538</v>
      </c>
      <c r="C349" s="85">
        <v>117</v>
      </c>
      <c r="D349" s="85" t="s">
        <v>416</v>
      </c>
      <c r="E349" s="86">
        <v>4</v>
      </c>
      <c r="F349" s="84">
        <v>5</v>
      </c>
      <c r="G349" s="87">
        <v>32.43</v>
      </c>
      <c r="H349" s="88" t="s">
        <v>1</v>
      </c>
      <c r="I349" s="88" t="s">
        <v>1</v>
      </c>
      <c r="J349" s="89">
        <v>4.3899999999999997</v>
      </c>
      <c r="K349" s="89">
        <f t="shared" si="70"/>
        <v>1.32</v>
      </c>
      <c r="L349" s="89">
        <f t="shared" si="71"/>
        <v>28.04</v>
      </c>
      <c r="M349" s="89">
        <f t="shared" si="72"/>
        <v>29.36</v>
      </c>
      <c r="N349" s="90" t="s">
        <v>65</v>
      </c>
      <c r="O349" s="90" t="s">
        <v>83</v>
      </c>
      <c r="P349" s="90" t="s">
        <v>67</v>
      </c>
      <c r="Q349" s="91" t="s">
        <v>68</v>
      </c>
      <c r="R349" s="92" t="s">
        <v>422</v>
      </c>
      <c r="S349" s="92" t="s">
        <v>1291</v>
      </c>
      <c r="T349" s="93" t="s">
        <v>73</v>
      </c>
      <c r="U349" s="84">
        <v>40</v>
      </c>
      <c r="V349" s="94">
        <f>IFERROR(VLOOKUP(H349,'Коэфф для прайса 1 оч'!$A$3:$C$6,3,0),"")</f>
        <v>327000</v>
      </c>
      <c r="W349" s="91">
        <f>IFERROR(VLOOKUP(E349,'Коэфф для прайса 1 оч'!$A$10:$C$23,3,0),"")</f>
        <v>0</v>
      </c>
      <c r="X349" s="116">
        <f>IFERROR(VLOOKUP(N349,'Коэфф для прайса 1 оч'!$E$25:$F$30,2,0),"")</f>
        <v>0.04</v>
      </c>
      <c r="Y349" s="116">
        <f>IFERROR(VLOOKUP(O349,'Коэфф для прайса 1 оч'!$E$32:$F$34,2,0),"")</f>
        <v>0.03</v>
      </c>
      <c r="Z349" s="116">
        <f>IFERROR(VLOOKUP(P349,'Коэфф для прайса 1 оч'!$E$36:$F$38,2,0),"")</f>
        <v>0.03</v>
      </c>
      <c r="AA349" s="116">
        <f>IFERROR(VLOOKUP(Q349,'Коэфф для прайса 1 оч'!$E$40:$F$43,2,0),"")</f>
        <v>5.0000000000000001E-3</v>
      </c>
      <c r="AB349" s="117">
        <f>IFERROR(VLOOKUP(R349,'Коэфф для прайса 1 оч'!$E$45:$F$59,2,0),"")</f>
        <v>0</v>
      </c>
      <c r="AC349" s="116">
        <f>IFERROR(VLOOKUP(T349,'Коэфф для прайса 1 оч'!$E$61:$F$67,2,0),"")</f>
        <v>0</v>
      </c>
      <c r="AD349" s="116">
        <f>IFERROR(VLOOKUP(U349,'Коэфф для прайса 1 оч'!$E$69:$F$82,2,0),"")</f>
        <v>-1.4E-2</v>
      </c>
      <c r="AE349" s="116">
        <f>IFERROR(VLOOKUP(PriceList[[#This Row],[Корпус]],'Коэфф для прайса 1 оч'!$I$10:$J$15,2,0),"")</f>
        <v>0.12</v>
      </c>
      <c r="AF349" s="95">
        <f t="shared" si="73"/>
        <v>395997</v>
      </c>
      <c r="AG349" s="96">
        <f t="shared" si="74"/>
        <v>12842182.709999999</v>
      </c>
      <c r="AH349" s="97">
        <v>0</v>
      </c>
      <c r="AI349" s="98">
        <f t="shared" si="75"/>
        <v>395997</v>
      </c>
      <c r="AJ349" s="99">
        <f t="shared" si="76"/>
        <v>12842182.709999999</v>
      </c>
      <c r="AK349" s="84" t="s">
        <v>71</v>
      </c>
      <c r="AL349" s="91">
        <v>0.1</v>
      </c>
      <c r="AM349" s="287">
        <f>PriceList[[#This Row],[ИТОГ Цена за кв.м, руб]]*(1+PriceList[[#This Row],[Максимальная скидка]])</f>
        <v>435596.7</v>
      </c>
      <c r="AN349" s="287">
        <f>PriceList[[#This Row],[Цена за кв.м. в CRM]]*PriceList[[#This Row],[Площадь, кв.м]]</f>
        <v>14126400.981000001</v>
      </c>
      <c r="AO349" s="287">
        <v>6000</v>
      </c>
      <c r="AP349" s="335">
        <f>PriceList[[#This Row],[Цена за кв.м. в CRM]]+PriceList[[#This Row],[Бронь]]</f>
        <v>441596.7</v>
      </c>
      <c r="AQ349" s="335">
        <f>PriceList[[#This Row],[Цена за кв.м. в сайт]]*PriceList[[#This Row],[Площадь, кв.м]]</f>
        <v>14320980.981000001</v>
      </c>
      <c r="AR349" s="84" t="str">
        <f t="shared" si="77"/>
        <v>С2-117</v>
      </c>
      <c r="AS349" s="88" t="str">
        <f t="shared" si="78"/>
        <v>Ст</v>
      </c>
      <c r="AT349" s="89">
        <f t="shared" si="79"/>
        <v>32.43</v>
      </c>
      <c r="AU349" s="99">
        <f>PriceList[[#This Row],[Цена за кв.м. в CRM]]</f>
        <v>435596.7</v>
      </c>
      <c r="AV349" s="100" t="str">
        <f t="shared" si="80"/>
        <v>Резерв</v>
      </c>
      <c r="AW349" s="99"/>
      <c r="AX349" s="342"/>
      <c r="AZ349" s="353">
        <f>(PriceList[[#This Row],[Цена за кв.м. в сайт]])+$AZ$1</f>
        <v>442096.7</v>
      </c>
      <c r="BA349" s="353">
        <f>AZ349*PriceList[[#This Row],[Площадь, кв.м]]</f>
        <v>14337195.981000001</v>
      </c>
      <c r="BB349" s="346">
        <f>BA349-PriceList[[#This Row],[Стоимость, руб для сбронированием]]</f>
        <v>16215</v>
      </c>
      <c r="BC349" s="14"/>
      <c r="BD349" s="345">
        <f t="shared" si="81"/>
        <v>442100</v>
      </c>
      <c r="BE349" s="353">
        <f>BD349*PriceList[[#This Row],[Площадь, кв.м]]</f>
        <v>14337303</v>
      </c>
      <c r="BF349" s="14"/>
      <c r="BG349" s="345">
        <f>BE349-$BG$1*PriceList[[#This Row],[Площадь, кв.м]]</f>
        <v>14142723</v>
      </c>
      <c r="BH349" s="353">
        <f t="shared" si="82"/>
        <v>194580</v>
      </c>
      <c r="BI349" s="345">
        <f>BG349/PriceList[[#This Row],[Площадь, кв.м]]</f>
        <v>436100</v>
      </c>
      <c r="BJ349" s="355">
        <f t="shared" si="83"/>
        <v>1.3758312313689521E-2</v>
      </c>
      <c r="BL349" s="345">
        <f t="shared" si="84"/>
        <v>392490</v>
      </c>
      <c r="BM349" s="353">
        <f t="shared" si="85"/>
        <v>12728450.699999999</v>
      </c>
    </row>
    <row r="350" spans="1:65" ht="14.25" customHeight="1">
      <c r="A350" s="84">
        <v>444</v>
      </c>
      <c r="B350" s="84" t="s">
        <v>539</v>
      </c>
      <c r="C350" s="85">
        <v>118</v>
      </c>
      <c r="D350" s="85" t="s">
        <v>416</v>
      </c>
      <c r="E350" s="86">
        <v>4</v>
      </c>
      <c r="F350" s="84">
        <v>6</v>
      </c>
      <c r="G350" s="87">
        <v>28.52</v>
      </c>
      <c r="H350" s="88" t="s">
        <v>1</v>
      </c>
      <c r="I350" s="88" t="s">
        <v>1</v>
      </c>
      <c r="J350" s="89">
        <v>4.25</v>
      </c>
      <c r="K350" s="89">
        <f t="shared" si="70"/>
        <v>1.28</v>
      </c>
      <c r="L350" s="89">
        <f t="shared" si="71"/>
        <v>24.27</v>
      </c>
      <c r="M350" s="89">
        <f t="shared" si="72"/>
        <v>25.55</v>
      </c>
      <c r="N350" s="90" t="s">
        <v>65</v>
      </c>
      <c r="O350" s="90" t="s">
        <v>66</v>
      </c>
      <c r="P350" s="90" t="s">
        <v>67</v>
      </c>
      <c r="Q350" s="91" t="s">
        <v>68</v>
      </c>
      <c r="R350" s="92" t="s">
        <v>424</v>
      </c>
      <c r="S350" s="92" t="s">
        <v>1291</v>
      </c>
      <c r="T350" s="93" t="s">
        <v>73</v>
      </c>
      <c r="U350" s="84">
        <v>40</v>
      </c>
      <c r="V350" s="94">
        <f>IFERROR(VLOOKUP(H350,'Коэфф для прайса 1 оч'!$A$3:$C$6,3,0),"")</f>
        <v>327000</v>
      </c>
      <c r="W350" s="91">
        <f>IFERROR(VLOOKUP(E350,'Коэфф для прайса 1 оч'!$A$10:$C$23,3,0),"")</f>
        <v>0</v>
      </c>
      <c r="X350" s="116">
        <f>IFERROR(VLOOKUP(N350,'Коэфф для прайса 1 оч'!$E$25:$F$30,2,0),"")</f>
        <v>0.04</v>
      </c>
      <c r="Y350" s="116">
        <f>IFERROR(VLOOKUP(O350,'Коэфф для прайса 1 оч'!$E$32:$F$34,2,0),"")</f>
        <v>0</v>
      </c>
      <c r="Z350" s="116">
        <f>IFERROR(VLOOKUP(P350,'Коэфф для прайса 1 оч'!$E$36:$F$38,2,0),"")</f>
        <v>0.03</v>
      </c>
      <c r="AA350" s="116">
        <f>IFERROR(VLOOKUP(Q350,'Коэфф для прайса 1 оч'!$E$40:$F$43,2,0),"")</f>
        <v>5.0000000000000001E-3</v>
      </c>
      <c r="AB350" s="117">
        <f>IFERROR(VLOOKUP(R350,'Коэфф для прайса 1 оч'!$E$45:$F$59,2,0),"")</f>
        <v>0.02</v>
      </c>
      <c r="AC350" s="116">
        <f>IFERROR(VLOOKUP(T350,'Коэфф для прайса 1 оч'!$E$61:$F$67,2,0),"")</f>
        <v>0</v>
      </c>
      <c r="AD350" s="116">
        <f>IFERROR(VLOOKUP(U350,'Коэфф для прайса 1 оч'!$E$69:$F$82,2,0),"")</f>
        <v>-1.4E-2</v>
      </c>
      <c r="AE350" s="116">
        <f>IFERROR(VLOOKUP(PriceList[[#This Row],[Корпус]],'Коэфф для прайса 1 оч'!$I$10:$J$15,2,0),"")</f>
        <v>0.12</v>
      </c>
      <c r="AF350" s="95">
        <f t="shared" si="73"/>
        <v>392727</v>
      </c>
      <c r="AG350" s="96">
        <f t="shared" si="74"/>
        <v>11200574.039999999</v>
      </c>
      <c r="AH350" s="97">
        <v>0</v>
      </c>
      <c r="AI350" s="98">
        <f t="shared" si="75"/>
        <v>392727</v>
      </c>
      <c r="AJ350" s="99">
        <f t="shared" si="76"/>
        <v>11200574.039999999</v>
      </c>
      <c r="AK350" s="84" t="s">
        <v>71</v>
      </c>
      <c r="AL350" s="91">
        <v>0.1</v>
      </c>
      <c r="AM350" s="287">
        <f>PriceList[[#This Row],[ИТОГ Цена за кв.м, руб]]*(1+PriceList[[#This Row],[Максимальная скидка]])</f>
        <v>431999.7</v>
      </c>
      <c r="AN350" s="287">
        <f>PriceList[[#This Row],[Цена за кв.м. в CRM]]*PriceList[[#This Row],[Площадь, кв.м]]</f>
        <v>12320631.444</v>
      </c>
      <c r="AO350" s="287">
        <v>6000</v>
      </c>
      <c r="AP350" s="335">
        <f>PriceList[[#This Row],[Цена за кв.м. в CRM]]+PriceList[[#This Row],[Бронь]]</f>
        <v>437999.7</v>
      </c>
      <c r="AQ350" s="335">
        <f>PriceList[[#This Row],[Цена за кв.м. в сайт]]*PriceList[[#This Row],[Площадь, кв.м]]</f>
        <v>12491751.444</v>
      </c>
      <c r="AR350" s="84" t="str">
        <f t="shared" si="77"/>
        <v>С2-118</v>
      </c>
      <c r="AS350" s="88" t="str">
        <f t="shared" si="78"/>
        <v>Ст</v>
      </c>
      <c r="AT350" s="89">
        <f t="shared" si="79"/>
        <v>28.52</v>
      </c>
      <c r="AU350" s="99">
        <f>PriceList[[#This Row],[Цена за кв.м. в CRM]]</f>
        <v>431999.7</v>
      </c>
      <c r="AV350" s="100" t="str">
        <f t="shared" si="80"/>
        <v>Резерв</v>
      </c>
      <c r="AW350" s="99"/>
      <c r="AX350" s="342"/>
      <c r="AZ350" s="353">
        <f>(PriceList[[#This Row],[Цена за кв.м. в сайт]])+$AZ$1</f>
        <v>438499.7</v>
      </c>
      <c r="BA350" s="353">
        <f>AZ350*PriceList[[#This Row],[Площадь, кв.м]]</f>
        <v>12506011.444</v>
      </c>
      <c r="BB350" s="346">
        <f>BA350-PriceList[[#This Row],[Стоимость, руб для сбронированием]]</f>
        <v>14260</v>
      </c>
      <c r="BC350" s="14"/>
      <c r="BD350" s="345">
        <f t="shared" si="81"/>
        <v>438500</v>
      </c>
      <c r="BE350" s="353">
        <f>BD350*PriceList[[#This Row],[Площадь, кв.м]]</f>
        <v>12506020</v>
      </c>
      <c r="BF350" s="14"/>
      <c r="BG350" s="345">
        <f>BE350-$BG$1*PriceList[[#This Row],[Площадь, кв.м]]</f>
        <v>12334900</v>
      </c>
      <c r="BH350" s="353">
        <f t="shared" si="82"/>
        <v>171120</v>
      </c>
      <c r="BI350" s="345">
        <f>BG350/PriceList[[#This Row],[Площадь, кв.м]]</f>
        <v>432500</v>
      </c>
      <c r="BJ350" s="355">
        <f t="shared" si="83"/>
        <v>1.3872832369942197E-2</v>
      </c>
      <c r="BL350" s="345">
        <f t="shared" si="84"/>
        <v>389250</v>
      </c>
      <c r="BM350" s="353">
        <f t="shared" si="85"/>
        <v>11101410</v>
      </c>
    </row>
    <row r="351" spans="1:65" ht="14.25" customHeight="1">
      <c r="A351" s="84">
        <v>445</v>
      </c>
      <c r="B351" s="84" t="s">
        <v>540</v>
      </c>
      <c r="C351" s="85">
        <v>119</v>
      </c>
      <c r="D351" s="85" t="s">
        <v>416</v>
      </c>
      <c r="E351" s="86">
        <v>4</v>
      </c>
      <c r="F351" s="84">
        <v>7</v>
      </c>
      <c r="G351" s="87">
        <v>28.99</v>
      </c>
      <c r="H351" s="88" t="s">
        <v>1</v>
      </c>
      <c r="I351" s="88" t="s">
        <v>1</v>
      </c>
      <c r="J351" s="89">
        <v>4.25</v>
      </c>
      <c r="K351" s="89">
        <f t="shared" si="70"/>
        <v>1.28</v>
      </c>
      <c r="L351" s="89">
        <f t="shared" si="71"/>
        <v>24.74</v>
      </c>
      <c r="M351" s="89">
        <f t="shared" si="72"/>
        <v>26.02</v>
      </c>
      <c r="N351" s="90" t="s">
        <v>65</v>
      </c>
      <c r="O351" s="90" t="s">
        <v>66</v>
      </c>
      <c r="P351" s="90" t="s">
        <v>67</v>
      </c>
      <c r="Q351" s="91" t="s">
        <v>68</v>
      </c>
      <c r="R351" s="92" t="s">
        <v>424</v>
      </c>
      <c r="S351" s="92" t="s">
        <v>1291</v>
      </c>
      <c r="T351" s="93" t="s">
        <v>73</v>
      </c>
      <c r="U351" s="84">
        <v>40</v>
      </c>
      <c r="V351" s="94">
        <f>IFERROR(VLOOKUP(H351,'Коэфф для прайса 1 оч'!$A$3:$C$6,3,0),"")</f>
        <v>327000</v>
      </c>
      <c r="W351" s="91">
        <f>IFERROR(VLOOKUP(E351,'Коэфф для прайса 1 оч'!$A$10:$C$23,3,0),"")</f>
        <v>0</v>
      </c>
      <c r="X351" s="116">
        <f>IFERROR(VLOOKUP(N351,'Коэфф для прайса 1 оч'!$E$25:$F$30,2,0),"")</f>
        <v>0.04</v>
      </c>
      <c r="Y351" s="116">
        <f>IFERROR(VLOOKUP(O351,'Коэфф для прайса 1 оч'!$E$32:$F$34,2,0),"")</f>
        <v>0</v>
      </c>
      <c r="Z351" s="116">
        <f>IFERROR(VLOOKUP(P351,'Коэфф для прайса 1 оч'!$E$36:$F$38,2,0),"")</f>
        <v>0.03</v>
      </c>
      <c r="AA351" s="116">
        <f>IFERROR(VLOOKUP(Q351,'Коэфф для прайса 1 оч'!$E$40:$F$43,2,0),"")</f>
        <v>5.0000000000000001E-3</v>
      </c>
      <c r="AB351" s="117">
        <f>IFERROR(VLOOKUP(R351,'Коэфф для прайса 1 оч'!$E$45:$F$59,2,0),"")</f>
        <v>0.02</v>
      </c>
      <c r="AC351" s="116">
        <f>IFERROR(VLOOKUP(T351,'Коэфф для прайса 1 оч'!$E$61:$F$67,2,0),"")</f>
        <v>0</v>
      </c>
      <c r="AD351" s="116">
        <f>IFERROR(VLOOKUP(U351,'Коэфф для прайса 1 оч'!$E$69:$F$82,2,0),"")</f>
        <v>-1.4E-2</v>
      </c>
      <c r="AE351" s="116">
        <f>IFERROR(VLOOKUP(PriceList[[#This Row],[Корпус]],'Коэфф для прайса 1 оч'!$I$10:$J$15,2,0),"")</f>
        <v>0.12</v>
      </c>
      <c r="AF351" s="95">
        <f t="shared" si="73"/>
        <v>392727</v>
      </c>
      <c r="AG351" s="96">
        <f t="shared" si="74"/>
        <v>11385155.729999999</v>
      </c>
      <c r="AH351" s="97">
        <v>0</v>
      </c>
      <c r="AI351" s="98">
        <f t="shared" si="75"/>
        <v>392727</v>
      </c>
      <c r="AJ351" s="99">
        <f t="shared" si="76"/>
        <v>11385155.729999999</v>
      </c>
      <c r="AK351" s="84" t="s">
        <v>71</v>
      </c>
      <c r="AL351" s="91">
        <v>0.1</v>
      </c>
      <c r="AM351" s="287">
        <f>PriceList[[#This Row],[ИТОГ Цена за кв.м, руб]]*(1+PriceList[[#This Row],[Максимальная скидка]])</f>
        <v>431999.7</v>
      </c>
      <c r="AN351" s="287">
        <f>PriceList[[#This Row],[Цена за кв.м. в CRM]]*PriceList[[#This Row],[Площадь, кв.м]]</f>
        <v>12523671.302999999</v>
      </c>
      <c r="AO351" s="287">
        <v>6000</v>
      </c>
      <c r="AP351" s="335">
        <f>PriceList[[#This Row],[Цена за кв.м. в CRM]]+PriceList[[#This Row],[Бронь]]</f>
        <v>437999.7</v>
      </c>
      <c r="AQ351" s="335">
        <f>PriceList[[#This Row],[Цена за кв.м. в сайт]]*PriceList[[#This Row],[Площадь, кв.м]]</f>
        <v>12697611.302999999</v>
      </c>
      <c r="AR351" s="84" t="str">
        <f t="shared" si="77"/>
        <v>С2-119</v>
      </c>
      <c r="AS351" s="88" t="str">
        <f t="shared" si="78"/>
        <v>Ст</v>
      </c>
      <c r="AT351" s="89">
        <f t="shared" si="79"/>
        <v>28.99</v>
      </c>
      <c r="AU351" s="99">
        <f>PriceList[[#This Row],[Цена за кв.м. в CRM]]</f>
        <v>431999.7</v>
      </c>
      <c r="AV351" s="100" t="str">
        <f t="shared" si="80"/>
        <v>Резерв</v>
      </c>
      <c r="AW351" s="99"/>
      <c r="AX351" s="342"/>
      <c r="AZ351" s="353">
        <f>(PriceList[[#This Row],[Цена за кв.м. в сайт]])+$AZ$1</f>
        <v>438499.7</v>
      </c>
      <c r="BA351" s="353">
        <f>AZ351*PriceList[[#This Row],[Площадь, кв.м]]</f>
        <v>12712106.302999999</v>
      </c>
      <c r="BB351" s="346">
        <f>BA351-PriceList[[#This Row],[Стоимость, руб для сбронированием]]</f>
        <v>14495</v>
      </c>
      <c r="BC351" s="14"/>
      <c r="BD351" s="345">
        <f t="shared" si="81"/>
        <v>438500</v>
      </c>
      <c r="BE351" s="353">
        <f>BD351*PriceList[[#This Row],[Площадь, кв.м]]</f>
        <v>12712115</v>
      </c>
      <c r="BF351" s="14"/>
      <c r="BG351" s="345">
        <f>BE351-$BG$1*PriceList[[#This Row],[Площадь, кв.м]]</f>
        <v>12538175</v>
      </c>
      <c r="BH351" s="353">
        <f t="shared" si="82"/>
        <v>173940</v>
      </c>
      <c r="BI351" s="345">
        <f>BG351/PriceList[[#This Row],[Площадь, кв.м]]</f>
        <v>432500</v>
      </c>
      <c r="BJ351" s="355">
        <f t="shared" si="83"/>
        <v>1.3872832369942197E-2</v>
      </c>
      <c r="BL351" s="345">
        <f t="shared" si="84"/>
        <v>389250</v>
      </c>
      <c r="BM351" s="353">
        <f t="shared" si="85"/>
        <v>11284357.5</v>
      </c>
    </row>
    <row r="352" spans="1:65" ht="14.25" hidden="1" customHeight="1">
      <c r="A352" s="84">
        <v>338</v>
      </c>
      <c r="B352" s="84" t="s">
        <v>430</v>
      </c>
      <c r="C352" s="85">
        <v>12</v>
      </c>
      <c r="D352" s="85" t="s">
        <v>416</v>
      </c>
      <c r="E352" s="86">
        <v>1</v>
      </c>
      <c r="F352" s="84">
        <v>12</v>
      </c>
      <c r="G352" s="87">
        <v>43.32</v>
      </c>
      <c r="H352" s="88" t="s">
        <v>1</v>
      </c>
      <c r="I352" s="88" t="s">
        <v>1</v>
      </c>
      <c r="J352" s="89">
        <v>4.3</v>
      </c>
      <c r="K352" s="89">
        <f t="shared" si="70"/>
        <v>1.29</v>
      </c>
      <c r="L352" s="89">
        <f t="shared" si="71"/>
        <v>39.020000000000003</v>
      </c>
      <c r="M352" s="89">
        <f t="shared" si="72"/>
        <v>40.31</v>
      </c>
      <c r="N352" s="90" t="s">
        <v>78</v>
      </c>
      <c r="O352" s="90" t="s">
        <v>66</v>
      </c>
      <c r="P352" s="90" t="s">
        <v>115</v>
      </c>
      <c r="Q352" s="91" t="s">
        <v>68</v>
      </c>
      <c r="R352" s="92" t="s">
        <v>422</v>
      </c>
      <c r="S352" s="92" t="s">
        <v>1291</v>
      </c>
      <c r="T352" s="93" t="s">
        <v>139</v>
      </c>
      <c r="U352" s="84">
        <v>34</v>
      </c>
      <c r="V352" s="94">
        <f>IFERROR(VLOOKUP(H352,'Коэфф для прайса 1 оч'!$A$3:$C$6,3,0),"")</f>
        <v>327000</v>
      </c>
      <c r="W352" s="91">
        <f>IFERROR(VLOOKUP(E352,'Коэфф для прайса 1 оч'!$A$10:$C$23,3,0),"")</f>
        <v>-4.4999999999999998E-2</v>
      </c>
      <c r="X352" s="116">
        <f>IFERROR(VLOOKUP(N352,'Коэфф для прайса 1 оч'!$E$25:$F$30,2,0),"")</f>
        <v>-0.02</v>
      </c>
      <c r="Y352" s="116">
        <f>IFERROR(VLOOKUP(O352,'Коэфф для прайса 1 оч'!$E$32:$F$34,2,0),"")</f>
        <v>0</v>
      </c>
      <c r="Z352" s="116">
        <f>IFERROR(VLOOKUP(P352,'Коэфф для прайса 1 оч'!$E$36:$F$38,2,0),"")</f>
        <v>0</v>
      </c>
      <c r="AA352" s="116">
        <f>IFERROR(VLOOKUP(Q352,'Коэфф для прайса 1 оч'!$E$40:$F$43,2,0),"")</f>
        <v>5.0000000000000001E-3</v>
      </c>
      <c r="AB352" s="117">
        <f>IFERROR(VLOOKUP(R352,'Коэфф для прайса 1 оч'!$E$45:$F$59,2,0),"")</f>
        <v>0</v>
      </c>
      <c r="AC352" s="116">
        <f>IFERROR(VLOOKUP(T352,'Коэфф для прайса 1 оч'!$E$61:$F$67,2,0),"")</f>
        <v>-0.01</v>
      </c>
      <c r="AD352" s="116">
        <f>IFERROR(VLOOKUP(U352,'Коэфф для прайса 1 оч'!$E$69:$F$82,2,0),"")</f>
        <v>-8.0000000000000002E-3</v>
      </c>
      <c r="AE352" s="116">
        <f>IFERROR(VLOOKUP(PriceList[[#This Row],[Корпус]],'Коэфф для прайса 1 оч'!$I$10:$J$15,2,0),"")</f>
        <v>0.12</v>
      </c>
      <c r="AF352" s="95">
        <f t="shared" si="73"/>
        <v>340734</v>
      </c>
      <c r="AG352" s="96">
        <f t="shared" si="74"/>
        <v>14760596.880000001</v>
      </c>
      <c r="AH352" s="97">
        <v>0</v>
      </c>
      <c r="AI352" s="98">
        <f t="shared" si="75"/>
        <v>340734</v>
      </c>
      <c r="AJ352" s="99">
        <f t="shared" si="76"/>
        <v>14760596.880000001</v>
      </c>
      <c r="AK352" s="84" t="s">
        <v>101</v>
      </c>
      <c r="AL352" s="91">
        <v>0.1</v>
      </c>
      <c r="AM352" s="287">
        <f>PriceList[[#This Row],[ИТОГ Цена за кв.м, руб]]*(1+PriceList[[#This Row],[Максимальная скидка]])</f>
        <v>374807.4</v>
      </c>
      <c r="AN352" s="287">
        <f>PriceList[[#This Row],[Цена за кв.м. в CRM]]*PriceList[[#This Row],[Площадь, кв.м]]</f>
        <v>16236656.568000002</v>
      </c>
      <c r="AO352" s="287">
        <v>6000</v>
      </c>
      <c r="AP352" s="335">
        <f>PriceList[[#This Row],[Цена за кв.м. в CRM]]+PriceList[[#This Row],[Бронь]]</f>
        <v>380807.4</v>
      </c>
      <c r="AQ352" s="335">
        <f>PriceList[[#This Row],[Цена за кв.м. в сайт]]*PriceList[[#This Row],[Площадь, кв.м]]</f>
        <v>16496576.568000002</v>
      </c>
      <c r="AR352" s="84" t="str">
        <f t="shared" si="77"/>
        <v>С2-12</v>
      </c>
      <c r="AS352" s="88" t="str">
        <f t="shared" si="78"/>
        <v>Ст</v>
      </c>
      <c r="AT352" s="89">
        <f t="shared" si="79"/>
        <v>43.32</v>
      </c>
      <c r="AU352" s="99">
        <f>PriceList[[#This Row],[Цена за кв.м. в CRM]]</f>
        <v>374807.4</v>
      </c>
      <c r="AV352" s="100" t="str">
        <f t="shared" si="80"/>
        <v>Свободно</v>
      </c>
      <c r="AW352" s="99"/>
      <c r="AX352" s="342"/>
      <c r="AZ352" s="353">
        <f>(PriceList[[#This Row],[Цена за кв.м. в сайт]])+$AZ$1</f>
        <v>381307.4</v>
      </c>
      <c r="BA352" s="353">
        <f>AZ352*PriceList[[#This Row],[Площадь, кв.м]]</f>
        <v>16518236.568000002</v>
      </c>
      <c r="BB352" s="346">
        <f>BA352-PriceList[[#This Row],[Стоимость, руб для сбронированием]]</f>
        <v>21660</v>
      </c>
      <c r="BC352" s="14"/>
      <c r="BD352" s="345">
        <f t="shared" si="81"/>
        <v>381300</v>
      </c>
      <c r="BE352" s="353">
        <f>BD352*PriceList[[#This Row],[Площадь, кв.м]]</f>
        <v>16517916</v>
      </c>
      <c r="BF352" s="14"/>
      <c r="BG352" s="345">
        <f>BE352-$BG$1*PriceList[[#This Row],[Площадь, кв.м]]</f>
        <v>16257996</v>
      </c>
      <c r="BH352" s="353">
        <f t="shared" si="82"/>
        <v>259920</v>
      </c>
      <c r="BI352" s="345">
        <f>BG352/PriceList[[#This Row],[Площадь, кв.м]]</f>
        <v>375300</v>
      </c>
      <c r="BJ352" s="355">
        <f t="shared" si="83"/>
        <v>1.5987210231814548E-2</v>
      </c>
      <c r="BL352" s="345">
        <f t="shared" si="84"/>
        <v>337770</v>
      </c>
      <c r="BM352" s="353">
        <f t="shared" si="85"/>
        <v>14632196.4</v>
      </c>
    </row>
    <row r="353" spans="1:65" ht="14.25" customHeight="1">
      <c r="A353" s="84">
        <v>446</v>
      </c>
      <c r="B353" s="84" t="s">
        <v>541</v>
      </c>
      <c r="C353" s="85">
        <v>120</v>
      </c>
      <c r="D353" s="85" t="s">
        <v>416</v>
      </c>
      <c r="E353" s="86">
        <v>4</v>
      </c>
      <c r="F353" s="84">
        <v>8</v>
      </c>
      <c r="G353" s="87">
        <v>28.53</v>
      </c>
      <c r="H353" s="88" t="s">
        <v>1</v>
      </c>
      <c r="I353" s="88" t="s">
        <v>1</v>
      </c>
      <c r="J353" s="89">
        <v>3.79</v>
      </c>
      <c r="K353" s="89">
        <f t="shared" si="70"/>
        <v>1.1399999999999999</v>
      </c>
      <c r="L353" s="89">
        <f t="shared" si="71"/>
        <v>24.740000000000002</v>
      </c>
      <c r="M353" s="89">
        <f t="shared" si="72"/>
        <v>25.880000000000003</v>
      </c>
      <c r="N353" s="90" t="s">
        <v>65</v>
      </c>
      <c r="O353" s="90" t="s">
        <v>66</v>
      </c>
      <c r="P353" s="90" t="s">
        <v>67</v>
      </c>
      <c r="Q353" s="91" t="s">
        <v>68</v>
      </c>
      <c r="R353" s="92" t="s">
        <v>424</v>
      </c>
      <c r="S353" s="92" t="s">
        <v>1291</v>
      </c>
      <c r="T353" s="93" t="s">
        <v>73</v>
      </c>
      <c r="U353" s="84">
        <v>40</v>
      </c>
      <c r="V353" s="94">
        <f>IFERROR(VLOOKUP(H353,'Коэфф для прайса 1 оч'!$A$3:$C$6,3,0),"")</f>
        <v>327000</v>
      </c>
      <c r="W353" s="91">
        <f>IFERROR(VLOOKUP(E353,'Коэфф для прайса 1 оч'!$A$10:$C$23,3,0),"")</f>
        <v>0</v>
      </c>
      <c r="X353" s="116">
        <f>IFERROR(VLOOKUP(N353,'Коэфф для прайса 1 оч'!$E$25:$F$30,2,0),"")</f>
        <v>0.04</v>
      </c>
      <c r="Y353" s="116">
        <f>IFERROR(VLOOKUP(O353,'Коэфф для прайса 1 оч'!$E$32:$F$34,2,0),"")</f>
        <v>0</v>
      </c>
      <c r="Z353" s="116">
        <f>IFERROR(VLOOKUP(P353,'Коэфф для прайса 1 оч'!$E$36:$F$38,2,0),"")</f>
        <v>0.03</v>
      </c>
      <c r="AA353" s="116">
        <f>IFERROR(VLOOKUP(Q353,'Коэфф для прайса 1 оч'!$E$40:$F$43,2,0),"")</f>
        <v>5.0000000000000001E-3</v>
      </c>
      <c r="AB353" s="117">
        <f>IFERROR(VLOOKUP(R353,'Коэфф для прайса 1 оч'!$E$45:$F$59,2,0),"")</f>
        <v>0.02</v>
      </c>
      <c r="AC353" s="116">
        <f>IFERROR(VLOOKUP(T353,'Коэфф для прайса 1 оч'!$E$61:$F$67,2,0),"")</f>
        <v>0</v>
      </c>
      <c r="AD353" s="116">
        <f>IFERROR(VLOOKUP(U353,'Коэфф для прайса 1 оч'!$E$69:$F$82,2,0),"")</f>
        <v>-1.4E-2</v>
      </c>
      <c r="AE353" s="116">
        <f>IFERROR(VLOOKUP(PriceList[[#This Row],[Корпус]],'Коэфф для прайса 1 оч'!$I$10:$J$15,2,0),"")</f>
        <v>0.12</v>
      </c>
      <c r="AF353" s="95">
        <f t="shared" si="73"/>
        <v>392727</v>
      </c>
      <c r="AG353" s="96">
        <f t="shared" si="74"/>
        <v>11204501.310000001</v>
      </c>
      <c r="AH353" s="97">
        <v>0</v>
      </c>
      <c r="AI353" s="98">
        <f t="shared" si="75"/>
        <v>392727</v>
      </c>
      <c r="AJ353" s="99">
        <f t="shared" si="76"/>
        <v>11204501.310000001</v>
      </c>
      <c r="AK353" s="84" t="s">
        <v>101</v>
      </c>
      <c r="AL353" s="91">
        <v>0.1</v>
      </c>
      <c r="AM353" s="287">
        <f>PriceList[[#This Row],[ИТОГ Цена за кв.м, руб]]*(1+PriceList[[#This Row],[Максимальная скидка]])</f>
        <v>431999.7</v>
      </c>
      <c r="AN353" s="287">
        <f>PriceList[[#This Row],[Цена за кв.м. в CRM]]*PriceList[[#This Row],[Площадь, кв.м]]</f>
        <v>12324951.441000002</v>
      </c>
      <c r="AO353" s="287">
        <v>6000</v>
      </c>
      <c r="AP353" s="335">
        <f>PriceList[[#This Row],[Цена за кв.м. в CRM]]+PriceList[[#This Row],[Бронь]]</f>
        <v>437999.7</v>
      </c>
      <c r="AQ353" s="335">
        <f>PriceList[[#This Row],[Цена за кв.м. в сайт]]*PriceList[[#This Row],[Площадь, кв.м]]</f>
        <v>12496131.441000002</v>
      </c>
      <c r="AR353" s="84" t="str">
        <f t="shared" si="77"/>
        <v>С2-120</v>
      </c>
      <c r="AS353" s="88" t="str">
        <f t="shared" si="78"/>
        <v>Ст</v>
      </c>
      <c r="AT353" s="89">
        <f t="shared" si="79"/>
        <v>28.53</v>
      </c>
      <c r="AU353" s="99">
        <f>PriceList[[#This Row],[Цена за кв.м. в CRM]]</f>
        <v>431999.7</v>
      </c>
      <c r="AV353" s="100" t="str">
        <f t="shared" si="80"/>
        <v>Свободно</v>
      </c>
      <c r="AW353" s="99"/>
      <c r="AX353" s="342"/>
      <c r="AZ353" s="353">
        <f>(PriceList[[#This Row],[Цена за кв.м. в сайт]])+$AZ$1</f>
        <v>438499.7</v>
      </c>
      <c r="BA353" s="353">
        <f>AZ353*PriceList[[#This Row],[Площадь, кв.м]]</f>
        <v>12510396.441000002</v>
      </c>
      <c r="BB353" s="346">
        <f>BA353-PriceList[[#This Row],[Стоимость, руб для сбронированием]]</f>
        <v>14265</v>
      </c>
      <c r="BC353" s="14"/>
      <c r="BD353" s="345">
        <f t="shared" si="81"/>
        <v>438500</v>
      </c>
      <c r="BE353" s="353">
        <f>BD353*PriceList[[#This Row],[Площадь, кв.м]]</f>
        <v>12510405</v>
      </c>
      <c r="BF353" s="14"/>
      <c r="BG353" s="345">
        <f>BE353-$BG$1*PriceList[[#This Row],[Площадь, кв.м]]</f>
        <v>12339225</v>
      </c>
      <c r="BH353" s="353">
        <f t="shared" si="82"/>
        <v>171180</v>
      </c>
      <c r="BI353" s="345">
        <f>BG353/PriceList[[#This Row],[Площадь, кв.м]]</f>
        <v>432500</v>
      </c>
      <c r="BJ353" s="355">
        <f t="shared" si="83"/>
        <v>1.3872832369942197E-2</v>
      </c>
      <c r="BL353" s="345">
        <f t="shared" si="84"/>
        <v>389250</v>
      </c>
      <c r="BM353" s="353">
        <f t="shared" si="85"/>
        <v>11105302.5</v>
      </c>
    </row>
    <row r="354" spans="1:65" ht="14.25" customHeight="1">
      <c r="A354" s="84">
        <v>447</v>
      </c>
      <c r="B354" s="84" t="s">
        <v>542</v>
      </c>
      <c r="C354" s="85">
        <v>121</v>
      </c>
      <c r="D354" s="85" t="s">
        <v>416</v>
      </c>
      <c r="E354" s="86">
        <v>4</v>
      </c>
      <c r="F354" s="84">
        <v>9</v>
      </c>
      <c r="G354" s="87">
        <v>28.99</v>
      </c>
      <c r="H354" s="88" t="s">
        <v>1</v>
      </c>
      <c r="I354" s="88" t="s">
        <v>1</v>
      </c>
      <c r="J354" s="89">
        <v>4.25</v>
      </c>
      <c r="K354" s="89">
        <f t="shared" si="70"/>
        <v>1.28</v>
      </c>
      <c r="L354" s="89">
        <f t="shared" si="71"/>
        <v>24.74</v>
      </c>
      <c r="M354" s="89">
        <f t="shared" si="72"/>
        <v>26.02</v>
      </c>
      <c r="N354" s="90" t="s">
        <v>65</v>
      </c>
      <c r="O354" s="90" t="s">
        <v>66</v>
      </c>
      <c r="P354" s="90" t="s">
        <v>67</v>
      </c>
      <c r="Q354" s="91" t="s">
        <v>68</v>
      </c>
      <c r="R354" s="92" t="s">
        <v>424</v>
      </c>
      <c r="S354" s="92" t="s">
        <v>1291</v>
      </c>
      <c r="T354" s="93" t="s">
        <v>159</v>
      </c>
      <c r="U354" s="84">
        <v>40</v>
      </c>
      <c r="V354" s="94">
        <f>IFERROR(VLOOKUP(H354,'Коэфф для прайса 1 оч'!$A$3:$C$6,3,0),"")</f>
        <v>327000</v>
      </c>
      <c r="W354" s="91">
        <f>IFERROR(VLOOKUP(E354,'Коэфф для прайса 1 оч'!$A$10:$C$23,3,0),"")</f>
        <v>0</v>
      </c>
      <c r="X354" s="116">
        <f>IFERROR(VLOOKUP(N354,'Коэфф для прайса 1 оч'!$E$25:$F$30,2,0),"")</f>
        <v>0.04</v>
      </c>
      <c r="Y354" s="116">
        <f>IFERROR(VLOOKUP(O354,'Коэфф для прайса 1 оч'!$E$32:$F$34,2,0),"")</f>
        <v>0</v>
      </c>
      <c r="Z354" s="116">
        <f>IFERROR(VLOOKUP(P354,'Коэфф для прайса 1 оч'!$E$36:$F$38,2,0),"")</f>
        <v>0.03</v>
      </c>
      <c r="AA354" s="116">
        <f>IFERROR(VLOOKUP(Q354,'Коэфф для прайса 1 оч'!$E$40:$F$43,2,0),"")</f>
        <v>5.0000000000000001E-3</v>
      </c>
      <c r="AB354" s="117">
        <f>IFERROR(VLOOKUP(R354,'Коэфф для прайса 1 оч'!$E$45:$F$59,2,0),"")</f>
        <v>0.02</v>
      </c>
      <c r="AC354" s="116">
        <f>IFERROR(VLOOKUP(T354,'Коэфф для прайса 1 оч'!$E$61:$F$67,2,0),"")</f>
        <v>-0.01</v>
      </c>
      <c r="AD354" s="116">
        <f>IFERROR(VLOOKUP(U354,'Коэфф для прайса 1 оч'!$E$69:$F$82,2,0),"")</f>
        <v>-1.4E-2</v>
      </c>
      <c r="AE354" s="116">
        <f>IFERROR(VLOOKUP(PriceList[[#This Row],[Корпус]],'Коэфф для прайса 1 оч'!$I$10:$J$15,2,0),"")</f>
        <v>0.12</v>
      </c>
      <c r="AF354" s="95">
        <f t="shared" si="73"/>
        <v>389457</v>
      </c>
      <c r="AG354" s="96">
        <f t="shared" si="74"/>
        <v>11290358.43</v>
      </c>
      <c r="AH354" s="97">
        <v>0</v>
      </c>
      <c r="AI354" s="98">
        <f t="shared" si="75"/>
        <v>389457</v>
      </c>
      <c r="AJ354" s="99">
        <f t="shared" si="76"/>
        <v>11290358.43</v>
      </c>
      <c r="AK354" s="84" t="s">
        <v>101</v>
      </c>
      <c r="AL354" s="91">
        <v>0.1</v>
      </c>
      <c r="AM354" s="287">
        <f>PriceList[[#This Row],[ИТОГ Цена за кв.м, руб]]*(1+PriceList[[#This Row],[Максимальная скидка]])</f>
        <v>428402.7</v>
      </c>
      <c r="AN354" s="287">
        <f>PriceList[[#This Row],[Цена за кв.м. в CRM]]*PriceList[[#This Row],[Площадь, кв.м]]</f>
        <v>12419394.273</v>
      </c>
      <c r="AO354" s="287">
        <v>6000</v>
      </c>
      <c r="AP354" s="335">
        <f>PriceList[[#This Row],[Цена за кв.м. в CRM]]+PriceList[[#This Row],[Бронь]]</f>
        <v>434402.7</v>
      </c>
      <c r="AQ354" s="335">
        <f>PriceList[[#This Row],[Цена за кв.м. в сайт]]*PriceList[[#This Row],[Площадь, кв.м]]</f>
        <v>12593334.273</v>
      </c>
      <c r="AR354" s="84" t="str">
        <f t="shared" si="77"/>
        <v>С2-121</v>
      </c>
      <c r="AS354" s="88" t="str">
        <f t="shared" si="78"/>
        <v>Ст</v>
      </c>
      <c r="AT354" s="89">
        <f t="shared" si="79"/>
        <v>28.99</v>
      </c>
      <c r="AU354" s="99">
        <f>PriceList[[#This Row],[Цена за кв.м. в CRM]]</f>
        <v>428402.7</v>
      </c>
      <c r="AV354" s="100" t="str">
        <f t="shared" si="80"/>
        <v>Свободно</v>
      </c>
      <c r="AW354" s="99"/>
      <c r="AX354" s="342"/>
      <c r="AZ354" s="353">
        <f>(PriceList[[#This Row],[Цена за кв.м. в сайт]])+$AZ$1</f>
        <v>434902.7</v>
      </c>
      <c r="BA354" s="353">
        <f>AZ354*PriceList[[#This Row],[Площадь, кв.м]]</f>
        <v>12607829.273</v>
      </c>
      <c r="BB354" s="346">
        <f>BA354-PriceList[[#This Row],[Стоимость, руб для сбронированием]]</f>
        <v>14495</v>
      </c>
      <c r="BC354" s="14"/>
      <c r="BD354" s="345">
        <f t="shared" si="81"/>
        <v>434900</v>
      </c>
      <c r="BE354" s="353">
        <f>BD354*PriceList[[#This Row],[Площадь, кв.м]]</f>
        <v>12607751</v>
      </c>
      <c r="BF354" s="14"/>
      <c r="BG354" s="345">
        <f>BE354-$BG$1*PriceList[[#This Row],[Площадь, кв.м]]</f>
        <v>12433811</v>
      </c>
      <c r="BH354" s="353">
        <f t="shared" si="82"/>
        <v>173940</v>
      </c>
      <c r="BI354" s="345">
        <f>BG354/PriceList[[#This Row],[Площадь, кв.м]]</f>
        <v>428900</v>
      </c>
      <c r="BJ354" s="355">
        <f t="shared" si="83"/>
        <v>1.3989274889251575E-2</v>
      </c>
      <c r="BL354" s="345">
        <f t="shared" si="84"/>
        <v>386010</v>
      </c>
      <c r="BM354" s="353">
        <f t="shared" si="85"/>
        <v>11190429.899999999</v>
      </c>
    </row>
    <row r="355" spans="1:65" ht="14.25" customHeight="1">
      <c r="A355" s="84">
        <v>448</v>
      </c>
      <c r="B355" s="84" t="s">
        <v>543</v>
      </c>
      <c r="C355" s="85">
        <v>122</v>
      </c>
      <c r="D355" s="85" t="s">
        <v>416</v>
      </c>
      <c r="E355" s="86">
        <v>4</v>
      </c>
      <c r="F355" s="84">
        <v>10</v>
      </c>
      <c r="G355" s="87">
        <v>28.99</v>
      </c>
      <c r="H355" s="88" t="s">
        <v>1</v>
      </c>
      <c r="I355" s="88" t="s">
        <v>1</v>
      </c>
      <c r="J355" s="89">
        <v>4.25</v>
      </c>
      <c r="K355" s="89">
        <f t="shared" si="70"/>
        <v>1.28</v>
      </c>
      <c r="L355" s="89">
        <f t="shared" si="71"/>
        <v>24.74</v>
      </c>
      <c r="M355" s="89">
        <f t="shared" si="72"/>
        <v>26.02</v>
      </c>
      <c r="N355" s="90" t="s">
        <v>65</v>
      </c>
      <c r="O355" s="90" t="s">
        <v>66</v>
      </c>
      <c r="P355" s="90" t="s">
        <v>67</v>
      </c>
      <c r="Q355" s="91" t="s">
        <v>68</v>
      </c>
      <c r="R355" s="92" t="s">
        <v>424</v>
      </c>
      <c r="S355" s="92" t="s">
        <v>1291</v>
      </c>
      <c r="T355" s="93" t="s">
        <v>159</v>
      </c>
      <c r="U355" s="84">
        <v>40</v>
      </c>
      <c r="V355" s="94">
        <f>IFERROR(VLOOKUP(H355,'Коэфф для прайса 1 оч'!$A$3:$C$6,3,0),"")</f>
        <v>327000</v>
      </c>
      <c r="W355" s="91">
        <f>IFERROR(VLOOKUP(E355,'Коэфф для прайса 1 оч'!$A$10:$C$23,3,0),"")</f>
        <v>0</v>
      </c>
      <c r="X355" s="116">
        <f>IFERROR(VLOOKUP(N355,'Коэфф для прайса 1 оч'!$E$25:$F$30,2,0),"")</f>
        <v>0.04</v>
      </c>
      <c r="Y355" s="116">
        <f>IFERROR(VLOOKUP(O355,'Коэфф для прайса 1 оч'!$E$32:$F$34,2,0),"")</f>
        <v>0</v>
      </c>
      <c r="Z355" s="116">
        <f>IFERROR(VLOOKUP(P355,'Коэфф для прайса 1 оч'!$E$36:$F$38,2,0),"")</f>
        <v>0.03</v>
      </c>
      <c r="AA355" s="116">
        <f>IFERROR(VLOOKUP(Q355,'Коэфф для прайса 1 оч'!$E$40:$F$43,2,0),"")</f>
        <v>5.0000000000000001E-3</v>
      </c>
      <c r="AB355" s="117">
        <f>IFERROR(VLOOKUP(R355,'Коэфф для прайса 1 оч'!$E$45:$F$59,2,0),"")</f>
        <v>0.02</v>
      </c>
      <c r="AC355" s="116">
        <f>IFERROR(VLOOKUP(T355,'Коэфф для прайса 1 оч'!$E$61:$F$67,2,0),"")</f>
        <v>-0.01</v>
      </c>
      <c r="AD355" s="116">
        <f>IFERROR(VLOOKUP(U355,'Коэфф для прайса 1 оч'!$E$69:$F$82,2,0),"")</f>
        <v>-1.4E-2</v>
      </c>
      <c r="AE355" s="116">
        <f>IFERROR(VLOOKUP(PriceList[[#This Row],[Корпус]],'Коэфф для прайса 1 оч'!$I$10:$J$15,2,0),"")</f>
        <v>0.12</v>
      </c>
      <c r="AF355" s="95">
        <f t="shared" si="73"/>
        <v>389457</v>
      </c>
      <c r="AG355" s="96">
        <f t="shared" si="74"/>
        <v>11290358.43</v>
      </c>
      <c r="AH355" s="97">
        <v>0</v>
      </c>
      <c r="AI355" s="98">
        <f t="shared" si="75"/>
        <v>389457</v>
      </c>
      <c r="AJ355" s="99">
        <f t="shared" si="76"/>
        <v>11290358.43</v>
      </c>
      <c r="AK355" s="84" t="s">
        <v>101</v>
      </c>
      <c r="AL355" s="91">
        <v>0.1</v>
      </c>
      <c r="AM355" s="287">
        <f>PriceList[[#This Row],[ИТОГ Цена за кв.м, руб]]*(1+PriceList[[#This Row],[Максимальная скидка]])</f>
        <v>428402.7</v>
      </c>
      <c r="AN355" s="287">
        <f>PriceList[[#This Row],[Цена за кв.м. в CRM]]*PriceList[[#This Row],[Площадь, кв.м]]</f>
        <v>12419394.273</v>
      </c>
      <c r="AO355" s="287">
        <v>6000</v>
      </c>
      <c r="AP355" s="335">
        <f>PriceList[[#This Row],[Цена за кв.м. в CRM]]+PriceList[[#This Row],[Бронь]]</f>
        <v>434402.7</v>
      </c>
      <c r="AQ355" s="335">
        <f>PriceList[[#This Row],[Цена за кв.м. в сайт]]*PriceList[[#This Row],[Площадь, кв.м]]</f>
        <v>12593334.273</v>
      </c>
      <c r="AR355" s="84" t="str">
        <f t="shared" si="77"/>
        <v>С2-122</v>
      </c>
      <c r="AS355" s="88" t="str">
        <f t="shared" si="78"/>
        <v>Ст</v>
      </c>
      <c r="AT355" s="89">
        <f t="shared" si="79"/>
        <v>28.99</v>
      </c>
      <c r="AU355" s="99">
        <f>PriceList[[#This Row],[Цена за кв.м. в CRM]]</f>
        <v>428402.7</v>
      </c>
      <c r="AV355" s="100" t="str">
        <f t="shared" si="80"/>
        <v>Свободно</v>
      </c>
      <c r="AW355" s="99"/>
      <c r="AX355" s="342"/>
      <c r="AZ355" s="353">
        <f>(PriceList[[#This Row],[Цена за кв.м. в сайт]])+$AZ$1</f>
        <v>434902.7</v>
      </c>
      <c r="BA355" s="353">
        <f>AZ355*PriceList[[#This Row],[Площадь, кв.м]]</f>
        <v>12607829.273</v>
      </c>
      <c r="BB355" s="346">
        <f>BA355-PriceList[[#This Row],[Стоимость, руб для сбронированием]]</f>
        <v>14495</v>
      </c>
      <c r="BC355" s="14"/>
      <c r="BD355" s="345">
        <f t="shared" si="81"/>
        <v>434900</v>
      </c>
      <c r="BE355" s="353">
        <f>BD355*PriceList[[#This Row],[Площадь, кв.м]]</f>
        <v>12607751</v>
      </c>
      <c r="BF355" s="14"/>
      <c r="BG355" s="345">
        <f>BE355-$BG$1*PriceList[[#This Row],[Площадь, кв.м]]</f>
        <v>12433811</v>
      </c>
      <c r="BH355" s="353">
        <f t="shared" si="82"/>
        <v>173940</v>
      </c>
      <c r="BI355" s="345">
        <f>BG355/PriceList[[#This Row],[Площадь, кв.м]]</f>
        <v>428900</v>
      </c>
      <c r="BJ355" s="355">
        <f t="shared" si="83"/>
        <v>1.3989274889251575E-2</v>
      </c>
      <c r="BL355" s="345">
        <f t="shared" si="84"/>
        <v>386010</v>
      </c>
      <c r="BM355" s="353">
        <f t="shared" si="85"/>
        <v>11190429.899999999</v>
      </c>
    </row>
    <row r="356" spans="1:65" ht="14.25" customHeight="1">
      <c r="A356" s="84">
        <v>449</v>
      </c>
      <c r="B356" s="84" t="s">
        <v>544</v>
      </c>
      <c r="C356" s="85">
        <v>123</v>
      </c>
      <c r="D356" s="85" t="s">
        <v>416</v>
      </c>
      <c r="E356" s="86">
        <v>4</v>
      </c>
      <c r="F356" s="84">
        <v>11</v>
      </c>
      <c r="G356" s="87">
        <v>28.99</v>
      </c>
      <c r="H356" s="88" t="s">
        <v>1</v>
      </c>
      <c r="I356" s="88" t="s">
        <v>1</v>
      </c>
      <c r="J356" s="89">
        <v>4.25</v>
      </c>
      <c r="K356" s="89">
        <f t="shared" si="70"/>
        <v>1.28</v>
      </c>
      <c r="L356" s="89">
        <f t="shared" si="71"/>
        <v>24.74</v>
      </c>
      <c r="M356" s="89">
        <f t="shared" si="72"/>
        <v>26.02</v>
      </c>
      <c r="N356" s="90" t="s">
        <v>65</v>
      </c>
      <c r="O356" s="90" t="s">
        <v>66</v>
      </c>
      <c r="P356" s="90" t="s">
        <v>67</v>
      </c>
      <c r="Q356" s="91" t="s">
        <v>68</v>
      </c>
      <c r="R356" s="92" t="s">
        <v>424</v>
      </c>
      <c r="S356" s="92" t="s">
        <v>1291</v>
      </c>
      <c r="T356" s="93" t="s">
        <v>73</v>
      </c>
      <c r="U356" s="84">
        <v>40</v>
      </c>
      <c r="V356" s="94">
        <f>IFERROR(VLOOKUP(H356,'Коэфф для прайса 1 оч'!$A$3:$C$6,3,0),"")</f>
        <v>327000</v>
      </c>
      <c r="W356" s="91">
        <f>IFERROR(VLOOKUP(E356,'Коэфф для прайса 1 оч'!$A$10:$C$23,3,0),"")</f>
        <v>0</v>
      </c>
      <c r="X356" s="116">
        <f>IFERROR(VLOOKUP(N356,'Коэфф для прайса 1 оч'!$E$25:$F$30,2,0),"")</f>
        <v>0.04</v>
      </c>
      <c r="Y356" s="116">
        <f>IFERROR(VLOOKUP(O356,'Коэфф для прайса 1 оч'!$E$32:$F$34,2,0),"")</f>
        <v>0</v>
      </c>
      <c r="Z356" s="116">
        <f>IFERROR(VLOOKUP(P356,'Коэфф для прайса 1 оч'!$E$36:$F$38,2,0),"")</f>
        <v>0.03</v>
      </c>
      <c r="AA356" s="116">
        <f>IFERROR(VLOOKUP(Q356,'Коэфф для прайса 1 оч'!$E$40:$F$43,2,0),"")</f>
        <v>5.0000000000000001E-3</v>
      </c>
      <c r="AB356" s="117">
        <f>IFERROR(VLOOKUP(R356,'Коэфф для прайса 1 оч'!$E$45:$F$59,2,0),"")</f>
        <v>0.02</v>
      </c>
      <c r="AC356" s="116">
        <f>IFERROR(VLOOKUP(T356,'Коэфф для прайса 1 оч'!$E$61:$F$67,2,0),"")</f>
        <v>0</v>
      </c>
      <c r="AD356" s="116">
        <f>IFERROR(VLOOKUP(U356,'Коэфф для прайса 1 оч'!$E$69:$F$82,2,0),"")</f>
        <v>-1.4E-2</v>
      </c>
      <c r="AE356" s="116">
        <f>IFERROR(VLOOKUP(PriceList[[#This Row],[Корпус]],'Коэфф для прайса 1 оч'!$I$10:$J$15,2,0),"")</f>
        <v>0.12</v>
      </c>
      <c r="AF356" s="95">
        <f t="shared" si="73"/>
        <v>392727</v>
      </c>
      <c r="AG356" s="96">
        <f t="shared" si="74"/>
        <v>11385155.729999999</v>
      </c>
      <c r="AH356" s="97">
        <v>0</v>
      </c>
      <c r="AI356" s="98">
        <f t="shared" si="75"/>
        <v>392727</v>
      </c>
      <c r="AJ356" s="99">
        <f t="shared" si="76"/>
        <v>11385155.729999999</v>
      </c>
      <c r="AK356" s="84" t="s">
        <v>101</v>
      </c>
      <c r="AL356" s="91">
        <v>0.1</v>
      </c>
      <c r="AM356" s="287">
        <f>PriceList[[#This Row],[ИТОГ Цена за кв.м, руб]]*(1+PriceList[[#This Row],[Максимальная скидка]])</f>
        <v>431999.7</v>
      </c>
      <c r="AN356" s="287">
        <f>PriceList[[#This Row],[Цена за кв.м. в CRM]]*PriceList[[#This Row],[Площадь, кв.м]]</f>
        <v>12523671.302999999</v>
      </c>
      <c r="AO356" s="287">
        <v>6000</v>
      </c>
      <c r="AP356" s="335">
        <f>PriceList[[#This Row],[Цена за кв.м. в CRM]]+PriceList[[#This Row],[Бронь]]</f>
        <v>437999.7</v>
      </c>
      <c r="AQ356" s="335">
        <f>PriceList[[#This Row],[Цена за кв.м. в сайт]]*PriceList[[#This Row],[Площадь, кв.м]]</f>
        <v>12697611.302999999</v>
      </c>
      <c r="AR356" s="84" t="str">
        <f t="shared" si="77"/>
        <v>С2-123</v>
      </c>
      <c r="AS356" s="88" t="str">
        <f t="shared" si="78"/>
        <v>Ст</v>
      </c>
      <c r="AT356" s="89">
        <f t="shared" si="79"/>
        <v>28.99</v>
      </c>
      <c r="AU356" s="99">
        <f>PriceList[[#This Row],[Цена за кв.м. в CRM]]</f>
        <v>431999.7</v>
      </c>
      <c r="AV356" s="100" t="str">
        <f t="shared" si="80"/>
        <v>Свободно</v>
      </c>
      <c r="AW356" s="99"/>
      <c r="AX356" s="342"/>
      <c r="AZ356" s="353">
        <f>(PriceList[[#This Row],[Цена за кв.м. в сайт]])+$AZ$1</f>
        <v>438499.7</v>
      </c>
      <c r="BA356" s="353">
        <f>AZ356*PriceList[[#This Row],[Площадь, кв.м]]</f>
        <v>12712106.302999999</v>
      </c>
      <c r="BB356" s="346">
        <f>BA356-PriceList[[#This Row],[Стоимость, руб для сбронированием]]</f>
        <v>14495</v>
      </c>
      <c r="BC356" s="14"/>
      <c r="BD356" s="345">
        <f t="shared" si="81"/>
        <v>438500</v>
      </c>
      <c r="BE356" s="353">
        <f>BD356*PriceList[[#This Row],[Площадь, кв.м]]</f>
        <v>12712115</v>
      </c>
      <c r="BF356" s="14"/>
      <c r="BG356" s="345">
        <f>BE356-$BG$1*PriceList[[#This Row],[Площадь, кв.м]]</f>
        <v>12538175</v>
      </c>
      <c r="BH356" s="353">
        <f t="shared" si="82"/>
        <v>173940</v>
      </c>
      <c r="BI356" s="345">
        <f>BG356/PriceList[[#This Row],[Площадь, кв.м]]</f>
        <v>432500</v>
      </c>
      <c r="BJ356" s="355">
        <f t="shared" si="83"/>
        <v>1.3872832369942197E-2</v>
      </c>
      <c r="BL356" s="345">
        <f t="shared" si="84"/>
        <v>389250</v>
      </c>
      <c r="BM356" s="353">
        <f t="shared" si="85"/>
        <v>11284357.5</v>
      </c>
    </row>
    <row r="357" spans="1:65" ht="14.25" customHeight="1">
      <c r="A357" s="84">
        <v>450</v>
      </c>
      <c r="B357" s="84" t="s">
        <v>545</v>
      </c>
      <c r="C357" s="85">
        <v>124</v>
      </c>
      <c r="D357" s="85" t="s">
        <v>416</v>
      </c>
      <c r="E357" s="86">
        <v>4</v>
      </c>
      <c r="F357" s="84">
        <v>12</v>
      </c>
      <c r="G357" s="87">
        <v>28.99</v>
      </c>
      <c r="H357" s="88" t="s">
        <v>1</v>
      </c>
      <c r="I357" s="88" t="s">
        <v>1</v>
      </c>
      <c r="J357" s="89">
        <v>4.25</v>
      </c>
      <c r="K357" s="89">
        <f t="shared" si="70"/>
        <v>1.28</v>
      </c>
      <c r="L357" s="89">
        <f t="shared" si="71"/>
        <v>24.74</v>
      </c>
      <c r="M357" s="89">
        <f t="shared" si="72"/>
        <v>26.02</v>
      </c>
      <c r="N357" s="90" t="s">
        <v>65</v>
      </c>
      <c r="O357" s="90" t="s">
        <v>66</v>
      </c>
      <c r="P357" s="90" t="s">
        <v>67</v>
      </c>
      <c r="Q357" s="91" t="s">
        <v>68</v>
      </c>
      <c r="R357" s="92" t="s">
        <v>424</v>
      </c>
      <c r="S357" s="92" t="s">
        <v>1291</v>
      </c>
      <c r="T357" s="93" t="s">
        <v>73</v>
      </c>
      <c r="U357" s="84">
        <v>40</v>
      </c>
      <c r="V357" s="94">
        <f>IFERROR(VLOOKUP(H357,'Коэфф для прайса 1 оч'!$A$3:$C$6,3,0),"")</f>
        <v>327000</v>
      </c>
      <c r="W357" s="91">
        <f>IFERROR(VLOOKUP(E357,'Коэфф для прайса 1 оч'!$A$10:$C$23,3,0),"")</f>
        <v>0</v>
      </c>
      <c r="X357" s="116">
        <f>IFERROR(VLOOKUP(N357,'Коэфф для прайса 1 оч'!$E$25:$F$30,2,0),"")</f>
        <v>0.04</v>
      </c>
      <c r="Y357" s="116">
        <f>IFERROR(VLOOKUP(O357,'Коэфф для прайса 1 оч'!$E$32:$F$34,2,0),"")</f>
        <v>0</v>
      </c>
      <c r="Z357" s="116">
        <f>IFERROR(VLOOKUP(P357,'Коэфф для прайса 1 оч'!$E$36:$F$38,2,0),"")</f>
        <v>0.03</v>
      </c>
      <c r="AA357" s="116">
        <f>IFERROR(VLOOKUP(Q357,'Коэфф для прайса 1 оч'!$E$40:$F$43,2,0),"")</f>
        <v>5.0000000000000001E-3</v>
      </c>
      <c r="AB357" s="117">
        <f>IFERROR(VLOOKUP(R357,'Коэфф для прайса 1 оч'!$E$45:$F$59,2,0),"")</f>
        <v>0.02</v>
      </c>
      <c r="AC357" s="116">
        <f>IFERROR(VLOOKUP(T357,'Коэфф для прайса 1 оч'!$E$61:$F$67,2,0),"")</f>
        <v>0</v>
      </c>
      <c r="AD357" s="116">
        <f>IFERROR(VLOOKUP(U357,'Коэфф для прайса 1 оч'!$E$69:$F$82,2,0),"")</f>
        <v>-1.4E-2</v>
      </c>
      <c r="AE357" s="116">
        <f>IFERROR(VLOOKUP(PriceList[[#This Row],[Корпус]],'Коэфф для прайса 1 оч'!$I$10:$J$15,2,0),"")</f>
        <v>0.12</v>
      </c>
      <c r="AF357" s="95">
        <f t="shared" si="73"/>
        <v>392727</v>
      </c>
      <c r="AG357" s="96">
        <f t="shared" si="74"/>
        <v>11385155.729999999</v>
      </c>
      <c r="AH357" s="97">
        <v>0</v>
      </c>
      <c r="AI357" s="98">
        <f t="shared" si="75"/>
        <v>392727</v>
      </c>
      <c r="AJ357" s="99">
        <f t="shared" si="76"/>
        <v>11385155.729999999</v>
      </c>
      <c r="AK357" s="84" t="s">
        <v>71</v>
      </c>
      <c r="AL357" s="91">
        <v>0.1</v>
      </c>
      <c r="AM357" s="287">
        <f>PriceList[[#This Row],[ИТОГ Цена за кв.м, руб]]*(1+PriceList[[#This Row],[Максимальная скидка]])</f>
        <v>431999.7</v>
      </c>
      <c r="AN357" s="287">
        <f>PriceList[[#This Row],[Цена за кв.м. в CRM]]*PriceList[[#This Row],[Площадь, кв.м]]</f>
        <v>12523671.302999999</v>
      </c>
      <c r="AO357" s="287">
        <v>6000</v>
      </c>
      <c r="AP357" s="335">
        <f>PriceList[[#This Row],[Цена за кв.м. в CRM]]+PriceList[[#This Row],[Бронь]]</f>
        <v>437999.7</v>
      </c>
      <c r="AQ357" s="335">
        <f>PriceList[[#This Row],[Цена за кв.м. в сайт]]*PriceList[[#This Row],[Площадь, кв.м]]</f>
        <v>12697611.302999999</v>
      </c>
      <c r="AR357" s="84" t="str">
        <f t="shared" si="77"/>
        <v>С2-124</v>
      </c>
      <c r="AS357" s="88" t="str">
        <f t="shared" si="78"/>
        <v>Ст</v>
      </c>
      <c r="AT357" s="89">
        <f t="shared" si="79"/>
        <v>28.99</v>
      </c>
      <c r="AU357" s="99">
        <f>PriceList[[#This Row],[Цена за кв.м. в CRM]]</f>
        <v>431999.7</v>
      </c>
      <c r="AV357" s="100" t="str">
        <f t="shared" si="80"/>
        <v>Резерв</v>
      </c>
      <c r="AW357" s="99"/>
      <c r="AX357" s="342"/>
      <c r="AZ357" s="353">
        <f>(PriceList[[#This Row],[Цена за кв.м. в сайт]])+$AZ$1</f>
        <v>438499.7</v>
      </c>
      <c r="BA357" s="353">
        <f>AZ357*PriceList[[#This Row],[Площадь, кв.м]]</f>
        <v>12712106.302999999</v>
      </c>
      <c r="BB357" s="346">
        <f>BA357-PriceList[[#This Row],[Стоимость, руб для сбронированием]]</f>
        <v>14495</v>
      </c>
      <c r="BC357" s="14"/>
      <c r="BD357" s="345">
        <f t="shared" si="81"/>
        <v>438500</v>
      </c>
      <c r="BE357" s="353">
        <f>BD357*PriceList[[#This Row],[Площадь, кв.м]]</f>
        <v>12712115</v>
      </c>
      <c r="BF357" s="14"/>
      <c r="BG357" s="345">
        <f>BE357-$BG$1*PriceList[[#This Row],[Площадь, кв.м]]</f>
        <v>12538175</v>
      </c>
      <c r="BH357" s="353">
        <f t="shared" si="82"/>
        <v>173940</v>
      </c>
      <c r="BI357" s="345">
        <f>BG357/PriceList[[#This Row],[Площадь, кв.м]]</f>
        <v>432500</v>
      </c>
      <c r="BJ357" s="355">
        <f t="shared" si="83"/>
        <v>1.3872832369942197E-2</v>
      </c>
      <c r="BL357" s="345">
        <f t="shared" si="84"/>
        <v>389250</v>
      </c>
      <c r="BM357" s="353">
        <f t="shared" si="85"/>
        <v>11284357.5</v>
      </c>
    </row>
    <row r="358" spans="1:65" ht="14.25" customHeight="1">
      <c r="A358" s="84">
        <v>451</v>
      </c>
      <c r="B358" s="84" t="s">
        <v>546</v>
      </c>
      <c r="C358" s="85">
        <v>125</v>
      </c>
      <c r="D358" s="85" t="s">
        <v>416</v>
      </c>
      <c r="E358" s="86">
        <v>4</v>
      </c>
      <c r="F358" s="84">
        <v>13</v>
      </c>
      <c r="G358" s="87">
        <v>28.42</v>
      </c>
      <c r="H358" s="88" t="s">
        <v>1</v>
      </c>
      <c r="I358" s="88" t="s">
        <v>1</v>
      </c>
      <c r="J358" s="89">
        <v>3.68</v>
      </c>
      <c r="K358" s="89">
        <f t="shared" si="70"/>
        <v>1.1000000000000001</v>
      </c>
      <c r="L358" s="89">
        <f t="shared" si="71"/>
        <v>24.740000000000002</v>
      </c>
      <c r="M358" s="89">
        <f t="shared" si="72"/>
        <v>25.840000000000003</v>
      </c>
      <c r="N358" s="90" t="s">
        <v>65</v>
      </c>
      <c r="O358" s="90" t="s">
        <v>66</v>
      </c>
      <c r="P358" s="90" t="s">
        <v>67</v>
      </c>
      <c r="Q358" s="91" t="s">
        <v>68</v>
      </c>
      <c r="R358" s="92" t="s">
        <v>424</v>
      </c>
      <c r="S358" s="92" t="s">
        <v>1291</v>
      </c>
      <c r="T358" s="93" t="s">
        <v>73</v>
      </c>
      <c r="U358" s="84">
        <v>40</v>
      </c>
      <c r="V358" s="94">
        <f>IFERROR(VLOOKUP(H358,'Коэфф для прайса 1 оч'!$A$3:$C$6,3,0),"")</f>
        <v>327000</v>
      </c>
      <c r="W358" s="91">
        <f>IFERROR(VLOOKUP(E358,'Коэфф для прайса 1 оч'!$A$10:$C$23,3,0),"")</f>
        <v>0</v>
      </c>
      <c r="X358" s="116">
        <f>IFERROR(VLOOKUP(N358,'Коэфф для прайса 1 оч'!$E$25:$F$30,2,0),"")</f>
        <v>0.04</v>
      </c>
      <c r="Y358" s="116">
        <f>IFERROR(VLOOKUP(O358,'Коэфф для прайса 1 оч'!$E$32:$F$34,2,0),"")</f>
        <v>0</v>
      </c>
      <c r="Z358" s="116">
        <f>IFERROR(VLOOKUP(P358,'Коэфф для прайса 1 оч'!$E$36:$F$38,2,0),"")</f>
        <v>0.03</v>
      </c>
      <c r="AA358" s="116">
        <f>IFERROR(VLOOKUP(Q358,'Коэфф для прайса 1 оч'!$E$40:$F$43,2,0),"")</f>
        <v>5.0000000000000001E-3</v>
      </c>
      <c r="AB358" s="117">
        <f>IFERROR(VLOOKUP(R358,'Коэфф для прайса 1 оч'!$E$45:$F$59,2,0),"")</f>
        <v>0.02</v>
      </c>
      <c r="AC358" s="116">
        <f>IFERROR(VLOOKUP(T358,'Коэфф для прайса 1 оч'!$E$61:$F$67,2,0),"")</f>
        <v>0</v>
      </c>
      <c r="AD358" s="116">
        <f>IFERROR(VLOOKUP(U358,'Коэфф для прайса 1 оч'!$E$69:$F$82,2,0),"")</f>
        <v>-1.4E-2</v>
      </c>
      <c r="AE358" s="116">
        <f>IFERROR(VLOOKUP(PriceList[[#This Row],[Корпус]],'Коэфф для прайса 1 оч'!$I$10:$J$15,2,0),"")</f>
        <v>0.12</v>
      </c>
      <c r="AF358" s="95">
        <f t="shared" si="73"/>
        <v>392727</v>
      </c>
      <c r="AG358" s="96">
        <f t="shared" si="74"/>
        <v>11161301.34</v>
      </c>
      <c r="AH358" s="97">
        <v>0</v>
      </c>
      <c r="AI358" s="98">
        <f t="shared" si="75"/>
        <v>392727</v>
      </c>
      <c r="AJ358" s="99">
        <f t="shared" si="76"/>
        <v>11161301.34</v>
      </c>
      <c r="AK358" s="84" t="s">
        <v>71</v>
      </c>
      <c r="AL358" s="91">
        <v>0.1</v>
      </c>
      <c r="AM358" s="287">
        <f>PriceList[[#This Row],[ИТОГ Цена за кв.м, руб]]*(1+PriceList[[#This Row],[Максимальная скидка]])</f>
        <v>431999.7</v>
      </c>
      <c r="AN358" s="287">
        <f>PriceList[[#This Row],[Цена за кв.м. в CRM]]*PriceList[[#This Row],[Площадь, кв.м]]</f>
        <v>12277431.474000001</v>
      </c>
      <c r="AO358" s="287">
        <v>6000</v>
      </c>
      <c r="AP358" s="335">
        <f>PriceList[[#This Row],[Цена за кв.м. в CRM]]+PriceList[[#This Row],[Бронь]]</f>
        <v>437999.7</v>
      </c>
      <c r="AQ358" s="335">
        <f>PriceList[[#This Row],[Цена за кв.м. в сайт]]*PriceList[[#This Row],[Площадь, кв.м]]</f>
        <v>12447951.474000001</v>
      </c>
      <c r="AR358" s="84" t="str">
        <f t="shared" si="77"/>
        <v>С2-125</v>
      </c>
      <c r="AS358" s="88" t="str">
        <f t="shared" si="78"/>
        <v>Ст</v>
      </c>
      <c r="AT358" s="89">
        <f t="shared" si="79"/>
        <v>28.42</v>
      </c>
      <c r="AU358" s="99">
        <f>PriceList[[#This Row],[Цена за кв.м. в CRM]]</f>
        <v>431999.7</v>
      </c>
      <c r="AV358" s="100" t="str">
        <f t="shared" si="80"/>
        <v>Резерв</v>
      </c>
      <c r="AW358" s="99"/>
      <c r="AX358" s="342"/>
      <c r="AZ358" s="353">
        <f>(PriceList[[#This Row],[Цена за кв.м. в сайт]])+$AZ$1</f>
        <v>438499.7</v>
      </c>
      <c r="BA358" s="353">
        <f>AZ358*PriceList[[#This Row],[Площадь, кв.м]]</f>
        <v>12462161.474000001</v>
      </c>
      <c r="BB358" s="346">
        <f>BA358-PriceList[[#This Row],[Стоимость, руб для сбронированием]]</f>
        <v>14210</v>
      </c>
      <c r="BC358" s="14"/>
      <c r="BD358" s="345">
        <f t="shared" si="81"/>
        <v>438500</v>
      </c>
      <c r="BE358" s="353">
        <f>BD358*PriceList[[#This Row],[Площадь, кв.м]]</f>
        <v>12462170</v>
      </c>
      <c r="BF358" s="14"/>
      <c r="BG358" s="345">
        <f>BE358-$BG$1*PriceList[[#This Row],[Площадь, кв.м]]</f>
        <v>12291650</v>
      </c>
      <c r="BH358" s="353">
        <f t="shared" si="82"/>
        <v>170520</v>
      </c>
      <c r="BI358" s="345">
        <f>BG358/PriceList[[#This Row],[Площадь, кв.м]]</f>
        <v>432500</v>
      </c>
      <c r="BJ358" s="355">
        <f t="shared" si="83"/>
        <v>1.3872832369942197E-2</v>
      </c>
      <c r="BL358" s="345">
        <f t="shared" si="84"/>
        <v>389250</v>
      </c>
      <c r="BM358" s="353">
        <f t="shared" si="85"/>
        <v>11062485</v>
      </c>
    </row>
    <row r="359" spans="1:65" ht="14.25" customHeight="1">
      <c r="A359" s="84">
        <v>452</v>
      </c>
      <c r="B359" s="84" t="s">
        <v>547</v>
      </c>
      <c r="C359" s="85">
        <v>126</v>
      </c>
      <c r="D359" s="85" t="s">
        <v>416</v>
      </c>
      <c r="E359" s="86">
        <v>4</v>
      </c>
      <c r="F359" s="84">
        <v>14</v>
      </c>
      <c r="G359" s="87">
        <v>28.87</v>
      </c>
      <c r="H359" s="88" t="s">
        <v>1</v>
      </c>
      <c r="I359" s="88" t="s">
        <v>1</v>
      </c>
      <c r="J359" s="89">
        <v>4.13</v>
      </c>
      <c r="K359" s="89">
        <f t="shared" si="70"/>
        <v>1.24</v>
      </c>
      <c r="L359" s="89">
        <f t="shared" si="71"/>
        <v>24.740000000000002</v>
      </c>
      <c r="M359" s="89">
        <f t="shared" si="72"/>
        <v>25.98</v>
      </c>
      <c r="N359" s="90" t="s">
        <v>65</v>
      </c>
      <c r="O359" s="90" t="s">
        <v>66</v>
      </c>
      <c r="P359" s="90" t="s">
        <v>67</v>
      </c>
      <c r="Q359" s="91" t="s">
        <v>68</v>
      </c>
      <c r="R359" s="92" t="s">
        <v>424</v>
      </c>
      <c r="S359" s="92" t="s">
        <v>1291</v>
      </c>
      <c r="T359" s="93" t="s">
        <v>73</v>
      </c>
      <c r="U359" s="84">
        <v>40</v>
      </c>
      <c r="V359" s="94">
        <f>IFERROR(VLOOKUP(H359,'Коэфф для прайса 1 оч'!$A$3:$C$6,3,0),"")</f>
        <v>327000</v>
      </c>
      <c r="W359" s="91">
        <f>IFERROR(VLOOKUP(E359,'Коэфф для прайса 1 оч'!$A$10:$C$23,3,0),"")</f>
        <v>0</v>
      </c>
      <c r="X359" s="116">
        <f>IFERROR(VLOOKUP(N359,'Коэфф для прайса 1 оч'!$E$25:$F$30,2,0),"")</f>
        <v>0.04</v>
      </c>
      <c r="Y359" s="116">
        <f>IFERROR(VLOOKUP(O359,'Коэфф для прайса 1 оч'!$E$32:$F$34,2,0),"")</f>
        <v>0</v>
      </c>
      <c r="Z359" s="116">
        <f>IFERROR(VLOOKUP(P359,'Коэфф для прайса 1 оч'!$E$36:$F$38,2,0),"")</f>
        <v>0.03</v>
      </c>
      <c r="AA359" s="116">
        <f>IFERROR(VLOOKUP(Q359,'Коэфф для прайса 1 оч'!$E$40:$F$43,2,0),"")</f>
        <v>5.0000000000000001E-3</v>
      </c>
      <c r="AB359" s="117">
        <f>IFERROR(VLOOKUP(R359,'Коэфф для прайса 1 оч'!$E$45:$F$59,2,0),"")</f>
        <v>0.02</v>
      </c>
      <c r="AC359" s="116">
        <f>IFERROR(VLOOKUP(T359,'Коэфф для прайса 1 оч'!$E$61:$F$67,2,0),"")</f>
        <v>0</v>
      </c>
      <c r="AD359" s="116">
        <f>IFERROR(VLOOKUP(U359,'Коэфф для прайса 1 оч'!$E$69:$F$82,2,0),"")</f>
        <v>-1.4E-2</v>
      </c>
      <c r="AE359" s="116">
        <f>IFERROR(VLOOKUP(PriceList[[#This Row],[Корпус]],'Коэфф для прайса 1 оч'!$I$10:$J$15,2,0),"")</f>
        <v>0.12</v>
      </c>
      <c r="AF359" s="95">
        <f t="shared" si="73"/>
        <v>392727</v>
      </c>
      <c r="AG359" s="96">
        <f t="shared" si="74"/>
        <v>11338028.49</v>
      </c>
      <c r="AH359" s="97">
        <v>0</v>
      </c>
      <c r="AI359" s="98">
        <f t="shared" si="75"/>
        <v>392727</v>
      </c>
      <c r="AJ359" s="99">
        <f t="shared" si="76"/>
        <v>11338028.49</v>
      </c>
      <c r="AK359" s="84" t="s">
        <v>71</v>
      </c>
      <c r="AL359" s="91">
        <v>0.1</v>
      </c>
      <c r="AM359" s="287">
        <f>PriceList[[#This Row],[ИТОГ Цена за кв.м, руб]]*(1+PriceList[[#This Row],[Максимальная скидка]])</f>
        <v>431999.7</v>
      </c>
      <c r="AN359" s="287">
        <f>PriceList[[#This Row],[Цена за кв.м. в CRM]]*PriceList[[#This Row],[Площадь, кв.м]]</f>
        <v>12471831.339000002</v>
      </c>
      <c r="AO359" s="287">
        <v>6000</v>
      </c>
      <c r="AP359" s="335">
        <f>PriceList[[#This Row],[Цена за кв.м. в CRM]]+PriceList[[#This Row],[Бронь]]</f>
        <v>437999.7</v>
      </c>
      <c r="AQ359" s="335">
        <f>PriceList[[#This Row],[Цена за кв.м. в сайт]]*PriceList[[#This Row],[Площадь, кв.м]]</f>
        <v>12645051.339000002</v>
      </c>
      <c r="AR359" s="84" t="str">
        <f t="shared" si="77"/>
        <v>С2-126</v>
      </c>
      <c r="AS359" s="88" t="str">
        <f t="shared" si="78"/>
        <v>Ст</v>
      </c>
      <c r="AT359" s="89">
        <f t="shared" si="79"/>
        <v>28.87</v>
      </c>
      <c r="AU359" s="99">
        <f>PriceList[[#This Row],[Цена за кв.м. в CRM]]</f>
        <v>431999.7</v>
      </c>
      <c r="AV359" s="100" t="str">
        <f t="shared" si="80"/>
        <v>Резерв</v>
      </c>
      <c r="AW359" s="99"/>
      <c r="AX359" s="342"/>
      <c r="AZ359" s="353">
        <f>(PriceList[[#This Row],[Цена за кв.м. в сайт]])+$AZ$1</f>
        <v>438499.7</v>
      </c>
      <c r="BA359" s="353">
        <f>AZ359*PriceList[[#This Row],[Площадь, кв.м]]</f>
        <v>12659486.339000002</v>
      </c>
      <c r="BB359" s="346">
        <f>BA359-PriceList[[#This Row],[Стоимость, руб для сбронированием]]</f>
        <v>14435</v>
      </c>
      <c r="BC359" s="14"/>
      <c r="BD359" s="345">
        <f t="shared" si="81"/>
        <v>438500</v>
      </c>
      <c r="BE359" s="353">
        <f>BD359*PriceList[[#This Row],[Площадь, кв.м]]</f>
        <v>12659495</v>
      </c>
      <c r="BF359" s="14"/>
      <c r="BG359" s="345">
        <f>BE359-$BG$1*PriceList[[#This Row],[Площадь, кв.м]]</f>
        <v>12486275</v>
      </c>
      <c r="BH359" s="353">
        <f t="shared" si="82"/>
        <v>173220</v>
      </c>
      <c r="BI359" s="345">
        <f>BG359/PriceList[[#This Row],[Площадь, кв.м]]</f>
        <v>432500</v>
      </c>
      <c r="BJ359" s="355">
        <f t="shared" si="83"/>
        <v>1.3872832369942197E-2</v>
      </c>
      <c r="BL359" s="345">
        <f t="shared" si="84"/>
        <v>389250</v>
      </c>
      <c r="BM359" s="353">
        <f t="shared" si="85"/>
        <v>11237647.5</v>
      </c>
    </row>
    <row r="360" spans="1:65" ht="14.25" hidden="1" customHeight="1">
      <c r="A360" s="84">
        <v>453</v>
      </c>
      <c r="B360" s="84" t="s">
        <v>548</v>
      </c>
      <c r="C360" s="85">
        <v>127</v>
      </c>
      <c r="D360" s="85" t="s">
        <v>416</v>
      </c>
      <c r="E360" s="86">
        <v>4</v>
      </c>
      <c r="F360" s="84">
        <v>15</v>
      </c>
      <c r="G360" s="87">
        <v>33.479999999999997</v>
      </c>
      <c r="H360" s="88" t="s">
        <v>1</v>
      </c>
      <c r="I360" s="88" t="s">
        <v>1</v>
      </c>
      <c r="J360" s="89">
        <v>3.32</v>
      </c>
      <c r="K360" s="89">
        <f t="shared" si="70"/>
        <v>1</v>
      </c>
      <c r="L360" s="89">
        <f t="shared" si="71"/>
        <v>30.159999999999997</v>
      </c>
      <c r="M360" s="89">
        <f t="shared" si="72"/>
        <v>31.159999999999997</v>
      </c>
      <c r="N360" s="90" t="s">
        <v>76</v>
      </c>
      <c r="O360" s="90" t="s">
        <v>66</v>
      </c>
      <c r="P360" s="90" t="s">
        <v>67</v>
      </c>
      <c r="Q360" s="91" t="s">
        <v>68</v>
      </c>
      <c r="R360" s="92" t="s">
        <v>424</v>
      </c>
      <c r="S360" s="92" t="s">
        <v>1291</v>
      </c>
      <c r="T360" s="93" t="s">
        <v>139</v>
      </c>
      <c r="U360" s="84">
        <v>40</v>
      </c>
      <c r="V360" s="94">
        <f>IFERROR(VLOOKUP(H360,'Коэфф для прайса 1 оч'!$A$3:$C$6,3,0),"")</f>
        <v>327000</v>
      </c>
      <c r="W360" s="91">
        <f>IFERROR(VLOOKUP(E360,'Коэфф для прайса 1 оч'!$A$10:$C$23,3,0),"")</f>
        <v>0</v>
      </c>
      <c r="X360" s="116">
        <f>IFERROR(VLOOKUP(N360,'Коэфф для прайса 1 оч'!$E$25:$F$30,2,0),"")</f>
        <v>0</v>
      </c>
      <c r="Y360" s="116">
        <f>IFERROR(VLOOKUP(O360,'Коэфф для прайса 1 оч'!$E$32:$F$34,2,0),"")</f>
        <v>0</v>
      </c>
      <c r="Z360" s="116">
        <f>IFERROR(VLOOKUP(P360,'Коэфф для прайса 1 оч'!$E$36:$F$38,2,0),"")</f>
        <v>0.03</v>
      </c>
      <c r="AA360" s="116">
        <f>IFERROR(VLOOKUP(Q360,'Коэфф для прайса 1 оч'!$E$40:$F$43,2,0),"")</f>
        <v>5.0000000000000001E-3</v>
      </c>
      <c r="AB360" s="117">
        <f>IFERROR(VLOOKUP(R360,'Коэфф для прайса 1 оч'!$E$45:$F$59,2,0),"")</f>
        <v>0.02</v>
      </c>
      <c r="AC360" s="116">
        <f>IFERROR(VLOOKUP(T360,'Коэфф для прайса 1 оч'!$E$61:$F$67,2,0),"")</f>
        <v>-0.01</v>
      </c>
      <c r="AD360" s="116">
        <f>IFERROR(VLOOKUP(U360,'Коэфф для прайса 1 оч'!$E$69:$F$82,2,0),"")</f>
        <v>-1.4E-2</v>
      </c>
      <c r="AE360" s="116">
        <f>IFERROR(VLOOKUP(PriceList[[#This Row],[Корпус]],'Коэфф для прайса 1 оч'!$I$10:$J$15,2,0),"")</f>
        <v>0.12</v>
      </c>
      <c r="AF360" s="95">
        <f t="shared" si="73"/>
        <v>376377</v>
      </c>
      <c r="AG360" s="96">
        <f t="shared" si="74"/>
        <v>12601101.959999999</v>
      </c>
      <c r="AH360" s="97">
        <v>0</v>
      </c>
      <c r="AI360" s="98">
        <f t="shared" si="75"/>
        <v>376377</v>
      </c>
      <c r="AJ360" s="99">
        <f t="shared" si="76"/>
        <v>12601101.959999999</v>
      </c>
      <c r="AK360" s="84" t="s">
        <v>101</v>
      </c>
      <c r="AL360" s="91">
        <v>0.1</v>
      </c>
      <c r="AM360" s="287">
        <f>PriceList[[#This Row],[ИТОГ Цена за кв.м, руб]]*(1+PriceList[[#This Row],[Максимальная скидка]])</f>
        <v>414014.7</v>
      </c>
      <c r="AN360" s="287">
        <f>PriceList[[#This Row],[Цена за кв.м. в CRM]]*PriceList[[#This Row],[Площадь, кв.м]]</f>
        <v>13861212.155999999</v>
      </c>
      <c r="AO360" s="287">
        <v>6000</v>
      </c>
      <c r="AP360" s="335">
        <f>PriceList[[#This Row],[Цена за кв.м. в CRM]]+PriceList[[#This Row],[Бронь]]</f>
        <v>420014.7</v>
      </c>
      <c r="AQ360" s="335">
        <f>PriceList[[#This Row],[Цена за кв.м. в сайт]]*PriceList[[#This Row],[Площадь, кв.м]]</f>
        <v>14062092.155999999</v>
      </c>
      <c r="AR360" s="84" t="str">
        <f t="shared" si="77"/>
        <v>С2-127</v>
      </c>
      <c r="AS360" s="88" t="str">
        <f t="shared" si="78"/>
        <v>Ст</v>
      </c>
      <c r="AT360" s="89">
        <f t="shared" si="79"/>
        <v>33.479999999999997</v>
      </c>
      <c r="AU360" s="99">
        <f>PriceList[[#This Row],[Цена за кв.м. в CRM]]</f>
        <v>414014.7</v>
      </c>
      <c r="AV360" s="100" t="str">
        <f t="shared" si="80"/>
        <v>Свободно</v>
      </c>
      <c r="AW360" s="99"/>
      <c r="AX360" s="342"/>
      <c r="AZ360" s="353">
        <f>(PriceList[[#This Row],[Цена за кв.м. в сайт]])+$AZ$1</f>
        <v>420514.7</v>
      </c>
      <c r="BA360" s="353">
        <f>AZ360*PriceList[[#This Row],[Площадь, кв.м]]</f>
        <v>14078832.155999999</v>
      </c>
      <c r="BB360" s="346">
        <f>BA360-PriceList[[#This Row],[Стоимость, руб для сбронированием]]</f>
        <v>16740</v>
      </c>
      <c r="BC360" s="14"/>
      <c r="BD360" s="345">
        <f t="shared" si="81"/>
        <v>420500</v>
      </c>
      <c r="BE360" s="353">
        <f>BD360*PriceList[[#This Row],[Площадь, кв.м]]</f>
        <v>14078339.999999998</v>
      </c>
      <c r="BF360" s="14"/>
      <c r="BG360" s="345">
        <f>BE360-$BG$1*PriceList[[#This Row],[Площадь, кв.м]]</f>
        <v>13877459.999999998</v>
      </c>
      <c r="BH360" s="353">
        <f t="shared" si="82"/>
        <v>200880</v>
      </c>
      <c r="BI360" s="345">
        <f>BG360/PriceList[[#This Row],[Площадь, кв.м]]</f>
        <v>414500</v>
      </c>
      <c r="BJ360" s="355">
        <f t="shared" si="83"/>
        <v>1.4475271411338964E-2</v>
      </c>
      <c r="BL360" s="345">
        <f t="shared" si="84"/>
        <v>373050</v>
      </c>
      <c r="BM360" s="353">
        <f t="shared" si="85"/>
        <v>12489713.999999998</v>
      </c>
    </row>
    <row r="361" spans="1:65" ht="14.25" hidden="1" customHeight="1">
      <c r="A361" s="84">
        <v>454</v>
      </c>
      <c r="B361" s="84" t="s">
        <v>549</v>
      </c>
      <c r="C361" s="85">
        <v>128</v>
      </c>
      <c r="D361" s="85" t="s">
        <v>416</v>
      </c>
      <c r="E361" s="86">
        <v>4</v>
      </c>
      <c r="F361" s="84">
        <v>16</v>
      </c>
      <c r="G361" s="87">
        <v>41.92</v>
      </c>
      <c r="H361" s="88" t="s">
        <v>1</v>
      </c>
      <c r="I361" s="88" t="s">
        <v>1</v>
      </c>
      <c r="J361" s="89">
        <v>2.9</v>
      </c>
      <c r="K361" s="89">
        <f t="shared" si="70"/>
        <v>0.87</v>
      </c>
      <c r="L361" s="89">
        <f t="shared" si="71"/>
        <v>39.020000000000003</v>
      </c>
      <c r="M361" s="89">
        <f t="shared" si="72"/>
        <v>39.89</v>
      </c>
      <c r="N361" s="90" t="s">
        <v>78</v>
      </c>
      <c r="O361" s="90" t="s">
        <v>66</v>
      </c>
      <c r="P361" s="90" t="s">
        <v>115</v>
      </c>
      <c r="Q361" s="91" t="s">
        <v>94</v>
      </c>
      <c r="R361" s="92" t="s">
        <v>422</v>
      </c>
      <c r="S361" s="92" t="s">
        <v>1291</v>
      </c>
      <c r="T361" s="93" t="s">
        <v>139</v>
      </c>
      <c r="U361" s="84">
        <v>40</v>
      </c>
      <c r="V361" s="94">
        <f>IFERROR(VLOOKUP(H361,'Коэфф для прайса 1 оч'!$A$3:$C$6,3,0),"")</f>
        <v>327000</v>
      </c>
      <c r="W361" s="91">
        <f>IFERROR(VLOOKUP(E361,'Коэфф для прайса 1 оч'!$A$10:$C$23,3,0),"")</f>
        <v>0</v>
      </c>
      <c r="X361" s="116">
        <f>IFERROR(VLOOKUP(N361,'Коэфф для прайса 1 оч'!$E$25:$F$30,2,0),"")</f>
        <v>-0.02</v>
      </c>
      <c r="Y361" s="116">
        <f>IFERROR(VLOOKUP(O361,'Коэфф для прайса 1 оч'!$E$32:$F$34,2,0),"")</f>
        <v>0</v>
      </c>
      <c r="Z361" s="116">
        <f>IFERROR(VLOOKUP(P361,'Коэфф для прайса 1 оч'!$E$36:$F$38,2,0),"")</f>
        <v>0</v>
      </c>
      <c r="AA361" s="116">
        <f>IFERROR(VLOOKUP(Q361,'Коэфф для прайса 1 оч'!$E$40:$F$43,2,0),"")</f>
        <v>0</v>
      </c>
      <c r="AB361" s="117">
        <f>IFERROR(VLOOKUP(R361,'Коэфф для прайса 1 оч'!$E$45:$F$59,2,0),"")</f>
        <v>0</v>
      </c>
      <c r="AC361" s="116">
        <f>IFERROR(VLOOKUP(T361,'Коэфф для прайса 1 оч'!$E$61:$F$67,2,0),"")</f>
        <v>-0.01</v>
      </c>
      <c r="AD361" s="116">
        <f>IFERROR(VLOOKUP(U361,'Коэфф для прайса 1 оч'!$E$69:$F$82,2,0),"")</f>
        <v>-1.4E-2</v>
      </c>
      <c r="AE361" s="116">
        <f>IFERROR(VLOOKUP(PriceList[[#This Row],[Корпус]],'Коэфф для прайса 1 оч'!$I$10:$J$15,2,0),"")</f>
        <v>0.12</v>
      </c>
      <c r="AF361" s="95">
        <f t="shared" si="73"/>
        <v>351852</v>
      </c>
      <c r="AG361" s="96">
        <f t="shared" si="74"/>
        <v>14749635.84</v>
      </c>
      <c r="AH361" s="97">
        <v>0</v>
      </c>
      <c r="AI361" s="98">
        <f t="shared" si="75"/>
        <v>351852</v>
      </c>
      <c r="AJ361" s="99">
        <f t="shared" si="76"/>
        <v>14749635.84</v>
      </c>
      <c r="AK361" s="84" t="s">
        <v>101</v>
      </c>
      <c r="AL361" s="91">
        <v>0.1</v>
      </c>
      <c r="AM361" s="287">
        <f>PriceList[[#This Row],[ИТОГ Цена за кв.м, руб]]*(1+PriceList[[#This Row],[Максимальная скидка]])</f>
        <v>387037.2</v>
      </c>
      <c r="AN361" s="287">
        <f>PriceList[[#This Row],[Цена за кв.м. в CRM]]*PriceList[[#This Row],[Площадь, кв.м]]</f>
        <v>16224599.424000001</v>
      </c>
      <c r="AO361" s="287">
        <v>6000</v>
      </c>
      <c r="AP361" s="335">
        <f>PriceList[[#This Row],[Цена за кв.м. в CRM]]+PriceList[[#This Row],[Бронь]]</f>
        <v>393037.2</v>
      </c>
      <c r="AQ361" s="335">
        <f>PriceList[[#This Row],[Цена за кв.м. в сайт]]*PriceList[[#This Row],[Площадь, кв.м]]</f>
        <v>16476119.424000001</v>
      </c>
      <c r="AR361" s="84" t="str">
        <f t="shared" si="77"/>
        <v>С2-128</v>
      </c>
      <c r="AS361" s="88" t="str">
        <f t="shared" si="78"/>
        <v>Ст</v>
      </c>
      <c r="AT361" s="89">
        <f t="shared" si="79"/>
        <v>41.92</v>
      </c>
      <c r="AU361" s="99">
        <f>PriceList[[#This Row],[Цена за кв.м. в CRM]]</f>
        <v>387037.2</v>
      </c>
      <c r="AV361" s="100" t="str">
        <f t="shared" si="80"/>
        <v>Свободно</v>
      </c>
      <c r="AW361" s="99"/>
      <c r="AX361" s="342"/>
      <c r="AZ361" s="353">
        <f>(PriceList[[#This Row],[Цена за кв.м. в сайт]])+$AZ$1</f>
        <v>393537.2</v>
      </c>
      <c r="BA361" s="353">
        <f>AZ361*PriceList[[#This Row],[Площадь, кв.м]]</f>
        <v>16497079.424000001</v>
      </c>
      <c r="BB361" s="346">
        <f>BA361-PriceList[[#This Row],[Стоимость, руб для сбронированием]]</f>
        <v>20960</v>
      </c>
      <c r="BC361" s="14"/>
      <c r="BD361" s="345">
        <f t="shared" si="81"/>
        <v>393500</v>
      </c>
      <c r="BE361" s="353">
        <f>BD361*PriceList[[#This Row],[Площадь, кв.м]]</f>
        <v>16495520</v>
      </c>
      <c r="BF361" s="14"/>
      <c r="BG361" s="345">
        <f>BE361-$BG$1*PriceList[[#This Row],[Площадь, кв.м]]</f>
        <v>16244000</v>
      </c>
      <c r="BH361" s="353">
        <f t="shared" si="82"/>
        <v>251520</v>
      </c>
      <c r="BI361" s="345">
        <f>BG361/PriceList[[#This Row],[Площадь, кв.м]]</f>
        <v>387500</v>
      </c>
      <c r="BJ361" s="355">
        <f t="shared" si="83"/>
        <v>1.5483870967741935E-2</v>
      </c>
      <c r="BL361" s="345">
        <f t="shared" si="84"/>
        <v>348750</v>
      </c>
      <c r="BM361" s="353">
        <f t="shared" si="85"/>
        <v>14619600</v>
      </c>
    </row>
    <row r="362" spans="1:65" ht="14.25" customHeight="1">
      <c r="A362" s="84">
        <v>455</v>
      </c>
      <c r="B362" s="84" t="s">
        <v>550</v>
      </c>
      <c r="C362" s="85">
        <v>129</v>
      </c>
      <c r="D362" s="85" t="s">
        <v>416</v>
      </c>
      <c r="E362" s="86">
        <v>4</v>
      </c>
      <c r="F362" s="84">
        <v>17</v>
      </c>
      <c r="G362" s="87">
        <v>29.23</v>
      </c>
      <c r="H362" s="88" t="s">
        <v>1</v>
      </c>
      <c r="I362" s="88" t="s">
        <v>1</v>
      </c>
      <c r="J362" s="89">
        <v>4.25</v>
      </c>
      <c r="K362" s="89">
        <f t="shared" si="70"/>
        <v>1.28</v>
      </c>
      <c r="L362" s="89">
        <f t="shared" si="71"/>
        <v>24.98</v>
      </c>
      <c r="M362" s="89">
        <f t="shared" si="72"/>
        <v>26.26</v>
      </c>
      <c r="N362" s="90" t="s">
        <v>65</v>
      </c>
      <c r="O362" s="90" t="s">
        <v>66</v>
      </c>
      <c r="P362" s="90" t="s">
        <v>67</v>
      </c>
      <c r="Q362" s="91" t="s">
        <v>94</v>
      </c>
      <c r="R362" s="92" t="s">
        <v>422</v>
      </c>
      <c r="S362" s="92" t="s">
        <v>1291</v>
      </c>
      <c r="T362" s="93" t="s">
        <v>73</v>
      </c>
      <c r="U362" s="84">
        <v>40</v>
      </c>
      <c r="V362" s="94">
        <f>IFERROR(VLOOKUP(H362,'Коэфф для прайса 1 оч'!$A$3:$C$6,3,0),"")</f>
        <v>327000</v>
      </c>
      <c r="W362" s="91">
        <f>IFERROR(VLOOKUP(E362,'Коэфф для прайса 1 оч'!$A$10:$C$23,3,0),"")</f>
        <v>0</v>
      </c>
      <c r="X362" s="116">
        <f>IFERROR(VLOOKUP(N362,'Коэфф для прайса 1 оч'!$E$25:$F$30,2,0),"")</f>
        <v>0.04</v>
      </c>
      <c r="Y362" s="116">
        <f>IFERROR(VLOOKUP(O362,'Коэфф для прайса 1 оч'!$E$32:$F$34,2,0),"")</f>
        <v>0</v>
      </c>
      <c r="Z362" s="116">
        <f>IFERROR(VLOOKUP(P362,'Коэфф для прайса 1 оч'!$E$36:$F$38,2,0),"")</f>
        <v>0.03</v>
      </c>
      <c r="AA362" s="116">
        <f>IFERROR(VLOOKUP(Q362,'Коэфф для прайса 1 оч'!$E$40:$F$43,2,0),"")</f>
        <v>0</v>
      </c>
      <c r="AB362" s="117">
        <f>IFERROR(VLOOKUP(R362,'Коэфф для прайса 1 оч'!$E$45:$F$59,2,0),"")</f>
        <v>0</v>
      </c>
      <c r="AC362" s="116">
        <f>IFERROR(VLOOKUP(T362,'Коэфф для прайса 1 оч'!$E$61:$F$67,2,0),"")</f>
        <v>0</v>
      </c>
      <c r="AD362" s="116">
        <f>IFERROR(VLOOKUP(U362,'Коэфф для прайса 1 оч'!$E$69:$F$82,2,0),"")</f>
        <v>-1.4E-2</v>
      </c>
      <c r="AE362" s="116">
        <f>IFERROR(VLOOKUP(PriceList[[#This Row],[Корпус]],'Коэфф для прайса 1 оч'!$I$10:$J$15,2,0),"")</f>
        <v>0.12</v>
      </c>
      <c r="AF362" s="95">
        <f t="shared" si="73"/>
        <v>384552</v>
      </c>
      <c r="AG362" s="96">
        <f t="shared" si="74"/>
        <v>11240454.960000001</v>
      </c>
      <c r="AH362" s="97">
        <v>0</v>
      </c>
      <c r="AI362" s="98">
        <f t="shared" si="75"/>
        <v>384552</v>
      </c>
      <c r="AJ362" s="99">
        <f t="shared" si="76"/>
        <v>11240454.960000001</v>
      </c>
      <c r="AK362" s="84" t="s">
        <v>71</v>
      </c>
      <c r="AL362" s="91">
        <v>0.1</v>
      </c>
      <c r="AM362" s="287">
        <f>PriceList[[#This Row],[ИТОГ Цена за кв.м, руб]]*(1+PriceList[[#This Row],[Максимальная скидка]])</f>
        <v>423007.2</v>
      </c>
      <c r="AN362" s="287">
        <f>PriceList[[#This Row],[Цена за кв.м. в CRM]]*PriceList[[#This Row],[Площадь, кв.м]]</f>
        <v>12364500.456</v>
      </c>
      <c r="AO362" s="287">
        <v>6000</v>
      </c>
      <c r="AP362" s="335">
        <f>PriceList[[#This Row],[Цена за кв.м. в CRM]]+PriceList[[#This Row],[Бронь]]</f>
        <v>429007.2</v>
      </c>
      <c r="AQ362" s="335">
        <f>PriceList[[#This Row],[Цена за кв.м. в сайт]]*PriceList[[#This Row],[Площадь, кв.м]]</f>
        <v>12539880.456</v>
      </c>
      <c r="AR362" s="84" t="str">
        <f t="shared" si="77"/>
        <v>С2-129</v>
      </c>
      <c r="AS362" s="88" t="str">
        <f t="shared" si="78"/>
        <v>Ст</v>
      </c>
      <c r="AT362" s="89">
        <f t="shared" si="79"/>
        <v>29.23</v>
      </c>
      <c r="AU362" s="99">
        <f>PriceList[[#This Row],[Цена за кв.м. в CRM]]</f>
        <v>423007.2</v>
      </c>
      <c r="AV362" s="100" t="str">
        <f t="shared" si="80"/>
        <v>Резерв</v>
      </c>
      <c r="AW362" s="99"/>
      <c r="AX362" s="342"/>
      <c r="AZ362" s="353">
        <f>(PriceList[[#This Row],[Цена за кв.м. в сайт]])+$AZ$1</f>
        <v>429507.2</v>
      </c>
      <c r="BA362" s="353">
        <f>AZ362*PriceList[[#This Row],[Площадь, кв.м]]</f>
        <v>12554495.456</v>
      </c>
      <c r="BB362" s="346">
        <f>BA362-PriceList[[#This Row],[Стоимость, руб для сбронированием]]</f>
        <v>14615</v>
      </c>
      <c r="BC362" s="14"/>
      <c r="BD362" s="345">
        <f t="shared" si="81"/>
        <v>429500</v>
      </c>
      <c r="BE362" s="353">
        <f>BD362*PriceList[[#This Row],[Площадь, кв.м]]</f>
        <v>12554285</v>
      </c>
      <c r="BF362" s="14"/>
      <c r="BG362" s="345">
        <f>BE362-$BG$1*PriceList[[#This Row],[Площадь, кв.м]]</f>
        <v>12378905</v>
      </c>
      <c r="BH362" s="353">
        <f t="shared" si="82"/>
        <v>175380</v>
      </c>
      <c r="BI362" s="345">
        <f>BG362/PriceList[[#This Row],[Площадь, кв.м]]</f>
        <v>423500</v>
      </c>
      <c r="BJ362" s="355">
        <f t="shared" si="83"/>
        <v>1.4167650531286895E-2</v>
      </c>
      <c r="BL362" s="345">
        <f t="shared" si="84"/>
        <v>381150</v>
      </c>
      <c r="BM362" s="353">
        <f t="shared" si="85"/>
        <v>11141014.5</v>
      </c>
    </row>
    <row r="363" spans="1:65" ht="14.25" customHeight="1">
      <c r="A363" s="84">
        <v>339</v>
      </c>
      <c r="B363" s="84" t="s">
        <v>431</v>
      </c>
      <c r="C363" s="85">
        <v>13</v>
      </c>
      <c r="D363" s="85" t="s">
        <v>416</v>
      </c>
      <c r="E363" s="86">
        <v>1</v>
      </c>
      <c r="F363" s="84">
        <v>13</v>
      </c>
      <c r="G363" s="87">
        <v>32.659999999999997</v>
      </c>
      <c r="H363" s="88" t="s">
        <v>1</v>
      </c>
      <c r="I363" s="88" t="s">
        <v>1</v>
      </c>
      <c r="J363" s="89">
        <v>7.68</v>
      </c>
      <c r="K363" s="89">
        <f t="shared" si="70"/>
        <v>2.2999999999999998</v>
      </c>
      <c r="L363" s="89">
        <f t="shared" si="71"/>
        <v>24.979999999999997</v>
      </c>
      <c r="M363" s="89">
        <f t="shared" si="72"/>
        <v>27.279999999999998</v>
      </c>
      <c r="N363" s="90" t="s">
        <v>65</v>
      </c>
      <c r="O363" s="90" t="s">
        <v>66</v>
      </c>
      <c r="P363" s="90" t="s">
        <v>67</v>
      </c>
      <c r="Q363" s="91" t="s">
        <v>68</v>
      </c>
      <c r="R363" s="92" t="s">
        <v>422</v>
      </c>
      <c r="S363" s="92" t="s">
        <v>1291</v>
      </c>
      <c r="T363" s="93" t="s">
        <v>73</v>
      </c>
      <c r="U363" s="84">
        <v>34</v>
      </c>
      <c r="V363" s="94">
        <f>IFERROR(VLOOKUP(H363,'Коэфф для прайса 1 оч'!$A$3:$C$6,3,0),"")</f>
        <v>327000</v>
      </c>
      <c r="W363" s="91">
        <f>IFERROR(VLOOKUP(E363,'Коэфф для прайса 1 оч'!$A$10:$C$23,3,0),"")</f>
        <v>-4.4999999999999998E-2</v>
      </c>
      <c r="X363" s="116">
        <f>IFERROR(VLOOKUP(N363,'Коэфф для прайса 1 оч'!$E$25:$F$30,2,0),"")</f>
        <v>0.04</v>
      </c>
      <c r="Y363" s="116">
        <f>IFERROR(VLOOKUP(O363,'Коэфф для прайса 1 оч'!$E$32:$F$34,2,0),"")</f>
        <v>0</v>
      </c>
      <c r="Z363" s="116">
        <f>IFERROR(VLOOKUP(P363,'Коэфф для прайса 1 оч'!$E$36:$F$38,2,0),"")</f>
        <v>0.03</v>
      </c>
      <c r="AA363" s="116">
        <f>IFERROR(VLOOKUP(Q363,'Коэфф для прайса 1 оч'!$E$40:$F$43,2,0),"")</f>
        <v>5.0000000000000001E-3</v>
      </c>
      <c r="AB363" s="117">
        <f>IFERROR(VLOOKUP(R363,'Коэфф для прайса 1 оч'!$E$45:$F$59,2,0),"")</f>
        <v>0</v>
      </c>
      <c r="AC363" s="116">
        <f>IFERROR(VLOOKUP(T363,'Коэфф для прайса 1 оч'!$E$61:$F$67,2,0),"")</f>
        <v>0</v>
      </c>
      <c r="AD363" s="116">
        <f>IFERROR(VLOOKUP(U363,'Коэфф для прайса 1 оч'!$E$69:$F$82,2,0),"")</f>
        <v>-8.0000000000000002E-3</v>
      </c>
      <c r="AE363" s="116">
        <f>IFERROR(VLOOKUP(PriceList[[#This Row],[Корпус]],'Коэфф для прайса 1 оч'!$I$10:$J$15,2,0),"")</f>
        <v>0.12</v>
      </c>
      <c r="AF363" s="95">
        <f t="shared" si="73"/>
        <v>373434</v>
      </c>
      <c r="AG363" s="96">
        <f t="shared" si="74"/>
        <v>12196354.439999999</v>
      </c>
      <c r="AH363" s="97">
        <v>0</v>
      </c>
      <c r="AI363" s="98">
        <f t="shared" si="75"/>
        <v>373434</v>
      </c>
      <c r="AJ363" s="99">
        <f t="shared" si="76"/>
        <v>12196354.439999999</v>
      </c>
      <c r="AK363" s="84" t="s">
        <v>71</v>
      </c>
      <c r="AL363" s="91">
        <v>0.1</v>
      </c>
      <c r="AM363" s="287">
        <f>PriceList[[#This Row],[ИТОГ Цена за кв.м, руб]]*(1+PriceList[[#This Row],[Максимальная скидка]])</f>
        <v>410777.4</v>
      </c>
      <c r="AN363" s="287">
        <f>PriceList[[#This Row],[Цена за кв.м. в CRM]]*PriceList[[#This Row],[Площадь, кв.м]]</f>
        <v>13415989.884</v>
      </c>
      <c r="AO363" s="287">
        <v>6000</v>
      </c>
      <c r="AP363" s="335">
        <f>PriceList[[#This Row],[Цена за кв.м. в CRM]]+PriceList[[#This Row],[Бронь]]</f>
        <v>416777.4</v>
      </c>
      <c r="AQ363" s="335">
        <f>PriceList[[#This Row],[Цена за кв.м. в сайт]]*PriceList[[#This Row],[Площадь, кв.м]]</f>
        <v>13611949.884</v>
      </c>
      <c r="AR363" s="84" t="str">
        <f t="shared" si="77"/>
        <v>С2-13</v>
      </c>
      <c r="AS363" s="88" t="str">
        <f t="shared" si="78"/>
        <v>Ст</v>
      </c>
      <c r="AT363" s="89">
        <f t="shared" si="79"/>
        <v>32.659999999999997</v>
      </c>
      <c r="AU363" s="99">
        <f>PriceList[[#This Row],[Цена за кв.м. в CRM]]</f>
        <v>410777.4</v>
      </c>
      <c r="AV363" s="100" t="str">
        <f t="shared" si="80"/>
        <v>Резерв</v>
      </c>
      <c r="AW363" s="99"/>
      <c r="AX363" s="342"/>
      <c r="AZ363" s="353">
        <f>(PriceList[[#This Row],[Цена за кв.м. в сайт]])+$AZ$1</f>
        <v>417277.4</v>
      </c>
      <c r="BA363" s="353">
        <f>AZ363*PriceList[[#This Row],[Площадь, кв.м]]</f>
        <v>13628279.884</v>
      </c>
      <c r="BB363" s="346">
        <f>BA363-PriceList[[#This Row],[Стоимость, руб для сбронированием]]</f>
        <v>16330</v>
      </c>
      <c r="BC363" s="14"/>
      <c r="BD363" s="345">
        <f t="shared" si="81"/>
        <v>417300</v>
      </c>
      <c r="BE363" s="353">
        <f>BD363*PriceList[[#This Row],[Площадь, кв.м]]</f>
        <v>13629017.999999998</v>
      </c>
      <c r="BF363" s="14"/>
      <c r="BG363" s="345">
        <f>BE363-$BG$1*PriceList[[#This Row],[Площадь, кв.м]]</f>
        <v>13433057.999999998</v>
      </c>
      <c r="BH363" s="353">
        <f t="shared" si="82"/>
        <v>195960</v>
      </c>
      <c r="BI363" s="345">
        <f>BG363/PriceList[[#This Row],[Площадь, кв.м]]</f>
        <v>411300</v>
      </c>
      <c r="BJ363" s="355">
        <f t="shared" si="83"/>
        <v>1.4587892049598835E-2</v>
      </c>
      <c r="BL363" s="345">
        <f t="shared" si="84"/>
        <v>370170</v>
      </c>
      <c r="BM363" s="353">
        <f t="shared" si="85"/>
        <v>12089752.199999999</v>
      </c>
    </row>
    <row r="364" spans="1:65" ht="14.25" customHeight="1">
      <c r="A364" s="84">
        <v>456</v>
      </c>
      <c r="B364" s="84" t="s">
        <v>551</v>
      </c>
      <c r="C364" s="85">
        <v>130</v>
      </c>
      <c r="D364" s="85" t="s">
        <v>416</v>
      </c>
      <c r="E364" s="86">
        <v>4</v>
      </c>
      <c r="F364" s="84">
        <v>18</v>
      </c>
      <c r="G364" s="87">
        <v>29.23</v>
      </c>
      <c r="H364" s="88" t="s">
        <v>1</v>
      </c>
      <c r="I364" s="88" t="s">
        <v>1</v>
      </c>
      <c r="J364" s="89">
        <v>4.25</v>
      </c>
      <c r="K364" s="89">
        <f t="shared" si="70"/>
        <v>1.28</v>
      </c>
      <c r="L364" s="89">
        <f t="shared" si="71"/>
        <v>24.98</v>
      </c>
      <c r="M364" s="89">
        <f t="shared" si="72"/>
        <v>26.26</v>
      </c>
      <c r="N364" s="90" t="s">
        <v>65</v>
      </c>
      <c r="O364" s="90" t="s">
        <v>66</v>
      </c>
      <c r="P364" s="90" t="s">
        <v>67</v>
      </c>
      <c r="Q364" s="91" t="s">
        <v>97</v>
      </c>
      <c r="R364" s="92" t="s">
        <v>422</v>
      </c>
      <c r="S364" s="92" t="s">
        <v>1291</v>
      </c>
      <c r="T364" s="93" t="s">
        <v>73</v>
      </c>
      <c r="U364" s="84">
        <v>40</v>
      </c>
      <c r="V364" s="94">
        <f>IFERROR(VLOOKUP(H364,'Коэфф для прайса 1 оч'!$A$3:$C$6,3,0),"")</f>
        <v>327000</v>
      </c>
      <c r="W364" s="91">
        <f>IFERROR(VLOOKUP(E364,'Коэфф для прайса 1 оч'!$A$10:$C$23,3,0),"")</f>
        <v>0</v>
      </c>
      <c r="X364" s="116">
        <f>IFERROR(VLOOKUP(N364,'Коэфф для прайса 1 оч'!$E$25:$F$30,2,0),"")</f>
        <v>0.04</v>
      </c>
      <c r="Y364" s="116">
        <f>IFERROR(VLOOKUP(O364,'Коэфф для прайса 1 оч'!$E$32:$F$34,2,0),"")</f>
        <v>0</v>
      </c>
      <c r="Z364" s="116">
        <f>IFERROR(VLOOKUP(P364,'Коэфф для прайса 1 оч'!$E$36:$F$38,2,0),"")</f>
        <v>0.03</v>
      </c>
      <c r="AA364" s="116">
        <f>IFERROR(VLOOKUP(Q364,'Коэфф для прайса 1 оч'!$E$40:$F$43,2,0),"")</f>
        <v>-5.0000000000000001E-3</v>
      </c>
      <c r="AB364" s="117">
        <f>IFERROR(VLOOKUP(R364,'Коэфф для прайса 1 оч'!$E$45:$F$59,2,0),"")</f>
        <v>0</v>
      </c>
      <c r="AC364" s="116">
        <f>IFERROR(VLOOKUP(T364,'Коэфф для прайса 1 оч'!$E$61:$F$67,2,0),"")</f>
        <v>0</v>
      </c>
      <c r="AD364" s="116">
        <f>IFERROR(VLOOKUP(U364,'Коэфф для прайса 1 оч'!$E$69:$F$82,2,0),"")</f>
        <v>-1.4E-2</v>
      </c>
      <c r="AE364" s="116">
        <f>IFERROR(VLOOKUP(PriceList[[#This Row],[Корпус]],'Коэфф для прайса 1 оч'!$I$10:$J$15,2,0),"")</f>
        <v>0.12</v>
      </c>
      <c r="AF364" s="95">
        <f t="shared" si="73"/>
        <v>382917</v>
      </c>
      <c r="AG364" s="96">
        <f t="shared" si="74"/>
        <v>11192663.91</v>
      </c>
      <c r="AH364" s="97">
        <v>0</v>
      </c>
      <c r="AI364" s="98">
        <f t="shared" si="75"/>
        <v>382917</v>
      </c>
      <c r="AJ364" s="99">
        <f t="shared" si="76"/>
        <v>11192663.91</v>
      </c>
      <c r="AK364" s="84" t="s">
        <v>101</v>
      </c>
      <c r="AL364" s="91">
        <v>0.1</v>
      </c>
      <c r="AM364" s="287">
        <f>PriceList[[#This Row],[ИТОГ Цена за кв.м, руб]]*(1+PriceList[[#This Row],[Максимальная скидка]])</f>
        <v>421208.7</v>
      </c>
      <c r="AN364" s="287">
        <f>PriceList[[#This Row],[Цена за кв.м. в CRM]]*PriceList[[#This Row],[Площадь, кв.м]]</f>
        <v>12311930.301000001</v>
      </c>
      <c r="AO364" s="287">
        <v>6000</v>
      </c>
      <c r="AP364" s="335">
        <f>PriceList[[#This Row],[Цена за кв.м. в CRM]]+PriceList[[#This Row],[Бронь]]</f>
        <v>427208.7</v>
      </c>
      <c r="AQ364" s="335">
        <f>PriceList[[#This Row],[Цена за кв.м. в сайт]]*PriceList[[#This Row],[Площадь, кв.м]]</f>
        <v>12487310.301000001</v>
      </c>
      <c r="AR364" s="84" t="str">
        <f t="shared" si="77"/>
        <v>С2-130</v>
      </c>
      <c r="AS364" s="88" t="str">
        <f t="shared" si="78"/>
        <v>Ст</v>
      </c>
      <c r="AT364" s="89">
        <f t="shared" si="79"/>
        <v>29.23</v>
      </c>
      <c r="AU364" s="99">
        <f>PriceList[[#This Row],[Цена за кв.м. в CRM]]</f>
        <v>421208.7</v>
      </c>
      <c r="AV364" s="100" t="str">
        <f t="shared" si="80"/>
        <v>Свободно</v>
      </c>
      <c r="AW364" s="99"/>
      <c r="AX364" s="342"/>
      <c r="AZ364" s="353">
        <f>(PriceList[[#This Row],[Цена за кв.м. в сайт]])+$AZ$1</f>
        <v>427708.7</v>
      </c>
      <c r="BA364" s="353">
        <f>AZ364*PriceList[[#This Row],[Площадь, кв.м]]</f>
        <v>12501925.301000001</v>
      </c>
      <c r="BB364" s="346">
        <f>BA364-PriceList[[#This Row],[Стоимость, руб для сбронированием]]</f>
        <v>14615</v>
      </c>
      <c r="BC364" s="14"/>
      <c r="BD364" s="345">
        <f t="shared" si="81"/>
        <v>427700</v>
      </c>
      <c r="BE364" s="353">
        <f>BD364*PriceList[[#This Row],[Площадь, кв.м]]</f>
        <v>12501671</v>
      </c>
      <c r="BF364" s="14"/>
      <c r="BG364" s="345">
        <f>BE364-$BG$1*PriceList[[#This Row],[Площадь, кв.м]]</f>
        <v>12326291</v>
      </c>
      <c r="BH364" s="353">
        <f t="shared" si="82"/>
        <v>175380</v>
      </c>
      <c r="BI364" s="345">
        <f>BG364/PriceList[[#This Row],[Площадь, кв.м]]</f>
        <v>421700</v>
      </c>
      <c r="BJ364" s="355">
        <f t="shared" si="83"/>
        <v>1.4228124258951862E-2</v>
      </c>
      <c r="BL364" s="345">
        <f t="shared" si="84"/>
        <v>379530</v>
      </c>
      <c r="BM364" s="353">
        <f t="shared" si="85"/>
        <v>11093661.9</v>
      </c>
    </row>
    <row r="365" spans="1:65" ht="14.25" customHeight="1">
      <c r="A365" s="84">
        <v>457</v>
      </c>
      <c r="B365" s="84" t="s">
        <v>552</v>
      </c>
      <c r="C365" s="85">
        <v>131</v>
      </c>
      <c r="D365" s="85" t="s">
        <v>416</v>
      </c>
      <c r="E365" s="86">
        <v>4</v>
      </c>
      <c r="F365" s="84">
        <v>19</v>
      </c>
      <c r="G365" s="87">
        <v>29.23</v>
      </c>
      <c r="H365" s="88" t="s">
        <v>1</v>
      </c>
      <c r="I365" s="88" t="s">
        <v>1</v>
      </c>
      <c r="J365" s="89">
        <v>4.25</v>
      </c>
      <c r="K365" s="89">
        <f t="shared" si="70"/>
        <v>1.28</v>
      </c>
      <c r="L365" s="89">
        <f t="shared" si="71"/>
        <v>24.98</v>
      </c>
      <c r="M365" s="89">
        <f t="shared" si="72"/>
        <v>26.26</v>
      </c>
      <c r="N365" s="90" t="s">
        <v>65</v>
      </c>
      <c r="O365" s="90" t="s">
        <v>66</v>
      </c>
      <c r="P365" s="90" t="s">
        <v>67</v>
      </c>
      <c r="Q365" s="91" t="s">
        <v>97</v>
      </c>
      <c r="R365" s="92" t="s">
        <v>518</v>
      </c>
      <c r="S365" s="92" t="s">
        <v>116</v>
      </c>
      <c r="T365" s="93" t="s">
        <v>73</v>
      </c>
      <c r="U365" s="84">
        <v>40</v>
      </c>
      <c r="V365" s="94">
        <f>IFERROR(VLOOKUP(H365,'Коэфф для прайса 1 оч'!$A$3:$C$6,3,0),"")</f>
        <v>327000</v>
      </c>
      <c r="W365" s="91">
        <f>IFERROR(VLOOKUP(E365,'Коэфф для прайса 1 оч'!$A$10:$C$23,3,0),"")</f>
        <v>0</v>
      </c>
      <c r="X365" s="116">
        <f>IFERROR(VLOOKUP(N365,'Коэфф для прайса 1 оч'!$E$25:$F$30,2,0),"")</f>
        <v>0.04</v>
      </c>
      <c r="Y365" s="116">
        <f>IFERROR(VLOOKUP(O365,'Коэфф для прайса 1 оч'!$E$32:$F$34,2,0),"")</f>
        <v>0</v>
      </c>
      <c r="Z365" s="116">
        <f>IFERROR(VLOOKUP(P365,'Коэфф для прайса 1 оч'!$E$36:$F$38,2,0),"")</f>
        <v>0.03</v>
      </c>
      <c r="AA365" s="116">
        <f>IFERROR(VLOOKUP(Q365,'Коэфф для прайса 1 оч'!$E$40:$F$43,2,0),"")</f>
        <v>-5.0000000000000001E-3</v>
      </c>
      <c r="AB365" s="117">
        <f>IFERROR(VLOOKUP(R365,'Коэфф для прайса 1 оч'!$E$45:$F$59,2,0),"")</f>
        <v>0.05</v>
      </c>
      <c r="AC365" s="116">
        <f>IFERROR(VLOOKUP(T365,'Коэфф для прайса 1 оч'!$E$61:$F$67,2,0),"")</f>
        <v>0</v>
      </c>
      <c r="AD365" s="116">
        <f>IFERROR(VLOOKUP(U365,'Коэфф для прайса 1 оч'!$E$69:$F$82,2,0),"")</f>
        <v>-1.4E-2</v>
      </c>
      <c r="AE365" s="116">
        <f>IFERROR(VLOOKUP(PriceList[[#This Row],[Корпус]],'Коэфф для прайса 1 оч'!$I$10:$J$15,2,0),"")</f>
        <v>0.12</v>
      </c>
      <c r="AF365" s="95">
        <f t="shared" si="73"/>
        <v>399267</v>
      </c>
      <c r="AG365" s="96">
        <f t="shared" si="74"/>
        <v>11670574.41</v>
      </c>
      <c r="AH365" s="97">
        <v>0</v>
      </c>
      <c r="AI365" s="98">
        <f t="shared" si="75"/>
        <v>399267</v>
      </c>
      <c r="AJ365" s="99">
        <f t="shared" si="76"/>
        <v>11670574.41</v>
      </c>
      <c r="AK365" s="84" t="s">
        <v>101</v>
      </c>
      <c r="AL365" s="91">
        <v>0.1</v>
      </c>
      <c r="AM365" s="287">
        <f>PriceList[[#This Row],[ИТОГ Цена за кв.м, руб]]*(1+PriceList[[#This Row],[Максимальная скидка]])</f>
        <v>439193.7</v>
      </c>
      <c r="AN365" s="287">
        <f>PriceList[[#This Row],[Цена за кв.м. в CRM]]*PriceList[[#This Row],[Площадь, кв.м]]</f>
        <v>12837631.851</v>
      </c>
      <c r="AO365" s="287">
        <v>6000</v>
      </c>
      <c r="AP365" s="335">
        <f>PriceList[[#This Row],[Цена за кв.м. в CRM]]+PriceList[[#This Row],[Бронь]]</f>
        <v>445193.7</v>
      </c>
      <c r="AQ365" s="335">
        <f>PriceList[[#This Row],[Цена за кв.м. в сайт]]*PriceList[[#This Row],[Площадь, кв.м]]</f>
        <v>13013011.851</v>
      </c>
      <c r="AR365" s="84" t="str">
        <f t="shared" si="77"/>
        <v>С2-131</v>
      </c>
      <c r="AS365" s="88" t="str">
        <f t="shared" si="78"/>
        <v>Ст</v>
      </c>
      <c r="AT365" s="89">
        <f t="shared" si="79"/>
        <v>29.23</v>
      </c>
      <c r="AU365" s="99">
        <f>PriceList[[#This Row],[Цена за кв.м. в CRM]]</f>
        <v>439193.7</v>
      </c>
      <c r="AV365" s="100" t="str">
        <f t="shared" si="80"/>
        <v>Свободно</v>
      </c>
      <c r="AW365" s="99"/>
      <c r="AX365" s="342"/>
      <c r="AZ365" s="353">
        <f>(PriceList[[#This Row],[Цена за кв.м. в сайт]])+$AZ$1</f>
        <v>445693.7</v>
      </c>
      <c r="BA365" s="353">
        <f>AZ365*PriceList[[#This Row],[Площадь, кв.м]]</f>
        <v>13027626.851</v>
      </c>
      <c r="BB365" s="346">
        <f>BA365-PriceList[[#This Row],[Стоимость, руб для сбронированием]]</f>
        <v>14615</v>
      </c>
      <c r="BC365" s="14"/>
      <c r="BD365" s="345">
        <f t="shared" si="81"/>
        <v>445700</v>
      </c>
      <c r="BE365" s="353">
        <f>BD365*PriceList[[#This Row],[Площадь, кв.м]]</f>
        <v>13027811</v>
      </c>
      <c r="BF365" s="14"/>
      <c r="BG365" s="345">
        <f>BE365-$BG$1*PriceList[[#This Row],[Площадь, кв.м]]</f>
        <v>12852431</v>
      </c>
      <c r="BH365" s="353">
        <f t="shared" si="82"/>
        <v>175380</v>
      </c>
      <c r="BI365" s="345">
        <f>BG365/PriceList[[#This Row],[Площадь, кв.м]]</f>
        <v>439700</v>
      </c>
      <c r="BJ365" s="355">
        <f t="shared" si="83"/>
        <v>1.3645667500568569E-2</v>
      </c>
      <c r="BL365" s="345">
        <f t="shared" si="84"/>
        <v>395730</v>
      </c>
      <c r="BM365" s="353">
        <f t="shared" si="85"/>
        <v>11567187.9</v>
      </c>
    </row>
    <row r="366" spans="1:65" ht="14.25" customHeight="1">
      <c r="A366" s="84">
        <v>458</v>
      </c>
      <c r="B366" s="84" t="s">
        <v>553</v>
      </c>
      <c r="C366" s="85">
        <v>132</v>
      </c>
      <c r="D366" s="85" t="s">
        <v>416</v>
      </c>
      <c r="E366" s="86">
        <v>4</v>
      </c>
      <c r="F366" s="84">
        <v>20</v>
      </c>
      <c r="G366" s="87">
        <v>29.23</v>
      </c>
      <c r="H366" s="88" t="s">
        <v>1</v>
      </c>
      <c r="I366" s="88" t="s">
        <v>1</v>
      </c>
      <c r="J366" s="89">
        <v>4.25</v>
      </c>
      <c r="K366" s="89">
        <f t="shared" si="70"/>
        <v>1.28</v>
      </c>
      <c r="L366" s="89">
        <f t="shared" si="71"/>
        <v>24.98</v>
      </c>
      <c r="M366" s="89">
        <f t="shared" si="72"/>
        <v>26.26</v>
      </c>
      <c r="N366" s="90" t="s">
        <v>65</v>
      </c>
      <c r="O366" s="90" t="s">
        <v>66</v>
      </c>
      <c r="P366" s="90" t="s">
        <v>67</v>
      </c>
      <c r="Q366" s="91" t="s">
        <v>97</v>
      </c>
      <c r="R366" s="92" t="s">
        <v>518</v>
      </c>
      <c r="S366" s="92" t="s">
        <v>116</v>
      </c>
      <c r="T366" s="93" t="s">
        <v>73</v>
      </c>
      <c r="U366" s="84">
        <v>40</v>
      </c>
      <c r="V366" s="94">
        <f>IFERROR(VLOOKUP(H366,'Коэфф для прайса 1 оч'!$A$3:$C$6,3,0),"")</f>
        <v>327000</v>
      </c>
      <c r="W366" s="91">
        <f>IFERROR(VLOOKUP(E366,'Коэфф для прайса 1 оч'!$A$10:$C$23,3,0),"")</f>
        <v>0</v>
      </c>
      <c r="X366" s="116">
        <f>IFERROR(VLOOKUP(N366,'Коэфф для прайса 1 оч'!$E$25:$F$30,2,0),"")</f>
        <v>0.04</v>
      </c>
      <c r="Y366" s="116">
        <f>IFERROR(VLOOKUP(O366,'Коэфф для прайса 1 оч'!$E$32:$F$34,2,0),"")</f>
        <v>0</v>
      </c>
      <c r="Z366" s="116">
        <f>IFERROR(VLOOKUP(P366,'Коэфф для прайса 1 оч'!$E$36:$F$38,2,0),"")</f>
        <v>0.03</v>
      </c>
      <c r="AA366" s="116">
        <f>IFERROR(VLOOKUP(Q366,'Коэфф для прайса 1 оч'!$E$40:$F$43,2,0),"")</f>
        <v>-5.0000000000000001E-3</v>
      </c>
      <c r="AB366" s="117">
        <f>IFERROR(VLOOKUP(R366,'Коэфф для прайса 1 оч'!$E$45:$F$59,2,0),"")</f>
        <v>0.05</v>
      </c>
      <c r="AC366" s="116">
        <f>IFERROR(VLOOKUP(T366,'Коэфф для прайса 1 оч'!$E$61:$F$67,2,0),"")</f>
        <v>0</v>
      </c>
      <c r="AD366" s="116">
        <f>IFERROR(VLOOKUP(U366,'Коэфф для прайса 1 оч'!$E$69:$F$82,2,0),"")</f>
        <v>-1.4E-2</v>
      </c>
      <c r="AE366" s="116">
        <f>IFERROR(VLOOKUP(PriceList[[#This Row],[Корпус]],'Коэфф для прайса 1 оч'!$I$10:$J$15,2,0),"")</f>
        <v>0.12</v>
      </c>
      <c r="AF366" s="95">
        <f t="shared" si="73"/>
        <v>399267</v>
      </c>
      <c r="AG366" s="96">
        <f t="shared" si="74"/>
        <v>11670574.41</v>
      </c>
      <c r="AH366" s="97">
        <v>0</v>
      </c>
      <c r="AI366" s="98">
        <f t="shared" si="75"/>
        <v>399267</v>
      </c>
      <c r="AJ366" s="99">
        <f t="shared" si="76"/>
        <v>11670574.41</v>
      </c>
      <c r="AK366" s="84" t="s">
        <v>71</v>
      </c>
      <c r="AL366" s="91">
        <v>0.1</v>
      </c>
      <c r="AM366" s="287">
        <f>PriceList[[#This Row],[ИТОГ Цена за кв.м, руб]]*(1+PriceList[[#This Row],[Максимальная скидка]])</f>
        <v>439193.7</v>
      </c>
      <c r="AN366" s="287">
        <f>PriceList[[#This Row],[Цена за кв.м. в CRM]]*PriceList[[#This Row],[Площадь, кв.м]]</f>
        <v>12837631.851</v>
      </c>
      <c r="AO366" s="287">
        <v>6000</v>
      </c>
      <c r="AP366" s="335">
        <f>PriceList[[#This Row],[Цена за кв.м. в CRM]]+PriceList[[#This Row],[Бронь]]</f>
        <v>445193.7</v>
      </c>
      <c r="AQ366" s="335">
        <f>PriceList[[#This Row],[Цена за кв.м. в сайт]]*PriceList[[#This Row],[Площадь, кв.м]]</f>
        <v>13013011.851</v>
      </c>
      <c r="AR366" s="84" t="str">
        <f t="shared" si="77"/>
        <v>С2-132</v>
      </c>
      <c r="AS366" s="88" t="str">
        <f t="shared" si="78"/>
        <v>Ст</v>
      </c>
      <c r="AT366" s="89">
        <f t="shared" si="79"/>
        <v>29.23</v>
      </c>
      <c r="AU366" s="99">
        <f>PriceList[[#This Row],[Цена за кв.м. в CRM]]</f>
        <v>439193.7</v>
      </c>
      <c r="AV366" s="100" t="str">
        <f t="shared" si="80"/>
        <v>Резерв</v>
      </c>
      <c r="AW366" s="99"/>
      <c r="AX366" s="342"/>
      <c r="AZ366" s="353">
        <f>(PriceList[[#This Row],[Цена за кв.м. в сайт]])+$AZ$1</f>
        <v>445693.7</v>
      </c>
      <c r="BA366" s="353">
        <f>AZ366*PriceList[[#This Row],[Площадь, кв.м]]</f>
        <v>13027626.851</v>
      </c>
      <c r="BB366" s="346">
        <f>BA366-PriceList[[#This Row],[Стоимость, руб для сбронированием]]</f>
        <v>14615</v>
      </c>
      <c r="BC366" s="14"/>
      <c r="BD366" s="345">
        <f t="shared" si="81"/>
        <v>445700</v>
      </c>
      <c r="BE366" s="353">
        <f>BD366*PriceList[[#This Row],[Площадь, кв.м]]</f>
        <v>13027811</v>
      </c>
      <c r="BF366" s="14"/>
      <c r="BG366" s="345">
        <f>BE366-$BG$1*PriceList[[#This Row],[Площадь, кв.м]]</f>
        <v>12852431</v>
      </c>
      <c r="BH366" s="353">
        <f t="shared" si="82"/>
        <v>175380</v>
      </c>
      <c r="BI366" s="345">
        <f>BG366/PriceList[[#This Row],[Площадь, кв.м]]</f>
        <v>439700</v>
      </c>
      <c r="BJ366" s="355">
        <f t="shared" si="83"/>
        <v>1.3645667500568569E-2</v>
      </c>
      <c r="BL366" s="345">
        <f t="shared" si="84"/>
        <v>395730</v>
      </c>
      <c r="BM366" s="353">
        <f t="shared" si="85"/>
        <v>11567187.9</v>
      </c>
    </row>
    <row r="367" spans="1:65" ht="14.25" customHeight="1">
      <c r="A367" s="84">
        <v>459</v>
      </c>
      <c r="B367" s="84" t="s">
        <v>554</v>
      </c>
      <c r="C367" s="85">
        <v>133</v>
      </c>
      <c r="D367" s="85" t="s">
        <v>416</v>
      </c>
      <c r="E367" s="86">
        <v>4</v>
      </c>
      <c r="F367" s="84">
        <v>21</v>
      </c>
      <c r="G367" s="87">
        <v>29.23</v>
      </c>
      <c r="H367" s="88" t="s">
        <v>1</v>
      </c>
      <c r="I367" s="88" t="s">
        <v>1</v>
      </c>
      <c r="J367" s="89">
        <v>4.25</v>
      </c>
      <c r="K367" s="89">
        <f t="shared" si="70"/>
        <v>1.28</v>
      </c>
      <c r="L367" s="89">
        <f t="shared" si="71"/>
        <v>24.98</v>
      </c>
      <c r="M367" s="89">
        <f t="shared" si="72"/>
        <v>26.26</v>
      </c>
      <c r="N367" s="90" t="s">
        <v>65</v>
      </c>
      <c r="O367" s="90" t="s">
        <v>66</v>
      </c>
      <c r="P367" s="90" t="s">
        <v>67</v>
      </c>
      <c r="Q367" s="91" t="s">
        <v>97</v>
      </c>
      <c r="R367" s="92" t="s">
        <v>518</v>
      </c>
      <c r="S367" s="92" t="s">
        <v>116</v>
      </c>
      <c r="T367" s="93" t="s">
        <v>73</v>
      </c>
      <c r="U367" s="84">
        <v>40</v>
      </c>
      <c r="V367" s="94">
        <f>IFERROR(VLOOKUP(H367,'Коэфф для прайса 1 оч'!$A$3:$C$6,3,0),"")</f>
        <v>327000</v>
      </c>
      <c r="W367" s="91">
        <f>IFERROR(VLOOKUP(E367,'Коэфф для прайса 1 оч'!$A$10:$C$23,3,0),"")</f>
        <v>0</v>
      </c>
      <c r="X367" s="116">
        <f>IFERROR(VLOOKUP(N367,'Коэфф для прайса 1 оч'!$E$25:$F$30,2,0),"")</f>
        <v>0.04</v>
      </c>
      <c r="Y367" s="116">
        <f>IFERROR(VLOOKUP(O367,'Коэфф для прайса 1 оч'!$E$32:$F$34,2,0),"")</f>
        <v>0</v>
      </c>
      <c r="Z367" s="116">
        <f>IFERROR(VLOOKUP(P367,'Коэфф для прайса 1 оч'!$E$36:$F$38,2,0),"")</f>
        <v>0.03</v>
      </c>
      <c r="AA367" s="116">
        <f>IFERROR(VLOOKUP(Q367,'Коэфф для прайса 1 оч'!$E$40:$F$43,2,0),"")</f>
        <v>-5.0000000000000001E-3</v>
      </c>
      <c r="AB367" s="117">
        <f>IFERROR(VLOOKUP(R367,'Коэфф для прайса 1 оч'!$E$45:$F$59,2,0),"")</f>
        <v>0.05</v>
      </c>
      <c r="AC367" s="116">
        <f>IFERROR(VLOOKUP(T367,'Коэфф для прайса 1 оч'!$E$61:$F$67,2,0),"")</f>
        <v>0</v>
      </c>
      <c r="AD367" s="116">
        <f>IFERROR(VLOOKUP(U367,'Коэфф для прайса 1 оч'!$E$69:$F$82,2,0),"")</f>
        <v>-1.4E-2</v>
      </c>
      <c r="AE367" s="116">
        <f>IFERROR(VLOOKUP(PriceList[[#This Row],[Корпус]],'Коэфф для прайса 1 оч'!$I$10:$J$15,2,0),"")</f>
        <v>0.12</v>
      </c>
      <c r="AF367" s="95">
        <f t="shared" si="73"/>
        <v>399267</v>
      </c>
      <c r="AG367" s="96">
        <f t="shared" si="74"/>
        <v>11670574.41</v>
      </c>
      <c r="AH367" s="97">
        <v>0</v>
      </c>
      <c r="AI367" s="98">
        <f t="shared" si="75"/>
        <v>399267</v>
      </c>
      <c r="AJ367" s="99">
        <f t="shared" si="76"/>
        <v>11670574.41</v>
      </c>
      <c r="AK367" s="84" t="s">
        <v>101</v>
      </c>
      <c r="AL367" s="91">
        <v>0.1</v>
      </c>
      <c r="AM367" s="287">
        <f>PriceList[[#This Row],[ИТОГ Цена за кв.м, руб]]*(1+PriceList[[#This Row],[Максимальная скидка]])</f>
        <v>439193.7</v>
      </c>
      <c r="AN367" s="287">
        <f>PriceList[[#This Row],[Цена за кв.м. в CRM]]*PriceList[[#This Row],[Площадь, кв.м]]</f>
        <v>12837631.851</v>
      </c>
      <c r="AO367" s="287">
        <v>6000</v>
      </c>
      <c r="AP367" s="335">
        <f>PriceList[[#This Row],[Цена за кв.м. в CRM]]+PriceList[[#This Row],[Бронь]]</f>
        <v>445193.7</v>
      </c>
      <c r="AQ367" s="335">
        <f>PriceList[[#This Row],[Цена за кв.м. в сайт]]*PriceList[[#This Row],[Площадь, кв.м]]</f>
        <v>13013011.851</v>
      </c>
      <c r="AR367" s="84" t="str">
        <f t="shared" si="77"/>
        <v>С2-133</v>
      </c>
      <c r="AS367" s="88" t="str">
        <f t="shared" si="78"/>
        <v>Ст</v>
      </c>
      <c r="AT367" s="89">
        <f t="shared" si="79"/>
        <v>29.23</v>
      </c>
      <c r="AU367" s="99">
        <f>PriceList[[#This Row],[Цена за кв.м. в CRM]]</f>
        <v>439193.7</v>
      </c>
      <c r="AV367" s="100" t="str">
        <f t="shared" si="80"/>
        <v>Свободно</v>
      </c>
      <c r="AW367" s="99"/>
      <c r="AX367" s="342"/>
      <c r="AZ367" s="353">
        <f>(PriceList[[#This Row],[Цена за кв.м. в сайт]])+$AZ$1</f>
        <v>445693.7</v>
      </c>
      <c r="BA367" s="353">
        <f>AZ367*PriceList[[#This Row],[Площадь, кв.м]]</f>
        <v>13027626.851</v>
      </c>
      <c r="BB367" s="346">
        <f>BA367-PriceList[[#This Row],[Стоимость, руб для сбронированием]]</f>
        <v>14615</v>
      </c>
      <c r="BC367" s="14"/>
      <c r="BD367" s="345">
        <f t="shared" si="81"/>
        <v>445700</v>
      </c>
      <c r="BE367" s="353">
        <f>BD367*PriceList[[#This Row],[Площадь, кв.м]]</f>
        <v>13027811</v>
      </c>
      <c r="BF367" s="14"/>
      <c r="BG367" s="345">
        <f>BE367-$BG$1*PriceList[[#This Row],[Площадь, кв.м]]</f>
        <v>12852431</v>
      </c>
      <c r="BH367" s="353">
        <f t="shared" si="82"/>
        <v>175380</v>
      </c>
      <c r="BI367" s="345">
        <f>BG367/PriceList[[#This Row],[Площадь, кв.м]]</f>
        <v>439700</v>
      </c>
      <c r="BJ367" s="355">
        <f t="shared" si="83"/>
        <v>1.3645667500568569E-2</v>
      </c>
      <c r="BL367" s="345">
        <f t="shared" si="84"/>
        <v>395730</v>
      </c>
      <c r="BM367" s="353">
        <f t="shared" si="85"/>
        <v>11567187.9</v>
      </c>
    </row>
    <row r="368" spans="1:65" ht="14.25" customHeight="1">
      <c r="A368" s="84">
        <v>460</v>
      </c>
      <c r="B368" s="84" t="s">
        <v>555</v>
      </c>
      <c r="C368" s="85">
        <v>134</v>
      </c>
      <c r="D368" s="85" t="s">
        <v>416</v>
      </c>
      <c r="E368" s="86">
        <v>4</v>
      </c>
      <c r="F368" s="84">
        <v>22</v>
      </c>
      <c r="G368" s="87">
        <v>29.23</v>
      </c>
      <c r="H368" s="88" t="s">
        <v>1</v>
      </c>
      <c r="I368" s="88" t="s">
        <v>1</v>
      </c>
      <c r="J368" s="89">
        <v>4.25</v>
      </c>
      <c r="K368" s="89">
        <f t="shared" si="70"/>
        <v>1.28</v>
      </c>
      <c r="L368" s="89">
        <f t="shared" si="71"/>
        <v>24.98</v>
      </c>
      <c r="M368" s="89">
        <f t="shared" si="72"/>
        <v>26.26</v>
      </c>
      <c r="N368" s="90" t="s">
        <v>65</v>
      </c>
      <c r="O368" s="90" t="s">
        <v>66</v>
      </c>
      <c r="P368" s="90" t="s">
        <v>67</v>
      </c>
      <c r="Q368" s="91" t="s">
        <v>97</v>
      </c>
      <c r="R368" s="92" t="s">
        <v>518</v>
      </c>
      <c r="S368" s="92" t="s">
        <v>116</v>
      </c>
      <c r="T368" s="93" t="s">
        <v>73</v>
      </c>
      <c r="U368" s="84">
        <v>40</v>
      </c>
      <c r="V368" s="94">
        <f>IFERROR(VLOOKUP(H368,'Коэфф для прайса 1 оч'!$A$3:$C$6,3,0),"")</f>
        <v>327000</v>
      </c>
      <c r="W368" s="91">
        <f>IFERROR(VLOOKUP(E368,'Коэфф для прайса 1 оч'!$A$10:$C$23,3,0),"")</f>
        <v>0</v>
      </c>
      <c r="X368" s="116">
        <f>IFERROR(VLOOKUP(N368,'Коэфф для прайса 1 оч'!$E$25:$F$30,2,0),"")</f>
        <v>0.04</v>
      </c>
      <c r="Y368" s="116">
        <f>IFERROR(VLOOKUP(O368,'Коэфф для прайса 1 оч'!$E$32:$F$34,2,0),"")</f>
        <v>0</v>
      </c>
      <c r="Z368" s="116">
        <f>IFERROR(VLOOKUP(P368,'Коэфф для прайса 1 оч'!$E$36:$F$38,2,0),"")</f>
        <v>0.03</v>
      </c>
      <c r="AA368" s="116">
        <f>IFERROR(VLOOKUP(Q368,'Коэфф для прайса 1 оч'!$E$40:$F$43,2,0),"")</f>
        <v>-5.0000000000000001E-3</v>
      </c>
      <c r="AB368" s="117">
        <f>IFERROR(VLOOKUP(R368,'Коэфф для прайса 1 оч'!$E$45:$F$59,2,0),"")</f>
        <v>0.05</v>
      </c>
      <c r="AC368" s="116">
        <f>IFERROR(VLOOKUP(T368,'Коэфф для прайса 1 оч'!$E$61:$F$67,2,0),"")</f>
        <v>0</v>
      </c>
      <c r="AD368" s="116">
        <f>IFERROR(VLOOKUP(U368,'Коэфф для прайса 1 оч'!$E$69:$F$82,2,0),"")</f>
        <v>-1.4E-2</v>
      </c>
      <c r="AE368" s="116">
        <f>IFERROR(VLOOKUP(PriceList[[#This Row],[Корпус]],'Коэфф для прайса 1 оч'!$I$10:$J$15,2,0),"")</f>
        <v>0.12</v>
      </c>
      <c r="AF368" s="95">
        <f t="shared" si="73"/>
        <v>399267</v>
      </c>
      <c r="AG368" s="96">
        <f t="shared" si="74"/>
        <v>11670574.41</v>
      </c>
      <c r="AH368" s="97">
        <v>0</v>
      </c>
      <c r="AI368" s="98">
        <f t="shared" si="75"/>
        <v>399267</v>
      </c>
      <c r="AJ368" s="99">
        <f t="shared" si="76"/>
        <v>11670574.41</v>
      </c>
      <c r="AK368" s="84" t="s">
        <v>71</v>
      </c>
      <c r="AL368" s="91">
        <v>0.1</v>
      </c>
      <c r="AM368" s="287">
        <f>PriceList[[#This Row],[ИТОГ Цена за кв.м, руб]]*(1+PriceList[[#This Row],[Максимальная скидка]])</f>
        <v>439193.7</v>
      </c>
      <c r="AN368" s="287">
        <f>PriceList[[#This Row],[Цена за кв.м. в CRM]]*PriceList[[#This Row],[Площадь, кв.м]]</f>
        <v>12837631.851</v>
      </c>
      <c r="AO368" s="287">
        <v>6000</v>
      </c>
      <c r="AP368" s="335">
        <f>PriceList[[#This Row],[Цена за кв.м. в CRM]]+PriceList[[#This Row],[Бронь]]</f>
        <v>445193.7</v>
      </c>
      <c r="AQ368" s="335">
        <f>PriceList[[#This Row],[Цена за кв.м. в сайт]]*PriceList[[#This Row],[Площадь, кв.м]]</f>
        <v>13013011.851</v>
      </c>
      <c r="AR368" s="84" t="str">
        <f t="shared" si="77"/>
        <v>С2-134</v>
      </c>
      <c r="AS368" s="88" t="str">
        <f t="shared" si="78"/>
        <v>Ст</v>
      </c>
      <c r="AT368" s="89">
        <f t="shared" si="79"/>
        <v>29.23</v>
      </c>
      <c r="AU368" s="99">
        <f>PriceList[[#This Row],[Цена за кв.м. в CRM]]</f>
        <v>439193.7</v>
      </c>
      <c r="AV368" s="100" t="str">
        <f t="shared" si="80"/>
        <v>Резерв</v>
      </c>
      <c r="AW368" s="99"/>
      <c r="AX368" s="342"/>
      <c r="AZ368" s="353">
        <f>(PriceList[[#This Row],[Цена за кв.м. в сайт]])+$AZ$1</f>
        <v>445693.7</v>
      </c>
      <c r="BA368" s="353">
        <f>AZ368*PriceList[[#This Row],[Площадь, кв.м]]</f>
        <v>13027626.851</v>
      </c>
      <c r="BB368" s="346">
        <f>BA368-PriceList[[#This Row],[Стоимость, руб для сбронированием]]</f>
        <v>14615</v>
      </c>
      <c r="BC368" s="14"/>
      <c r="BD368" s="345">
        <f t="shared" si="81"/>
        <v>445700</v>
      </c>
      <c r="BE368" s="353">
        <f>BD368*PriceList[[#This Row],[Площадь, кв.м]]</f>
        <v>13027811</v>
      </c>
      <c r="BF368" s="14"/>
      <c r="BG368" s="345">
        <f>BE368-$BG$1*PriceList[[#This Row],[Площадь, кв.м]]</f>
        <v>12852431</v>
      </c>
      <c r="BH368" s="353">
        <f t="shared" si="82"/>
        <v>175380</v>
      </c>
      <c r="BI368" s="345">
        <f>BG368/PriceList[[#This Row],[Площадь, кв.м]]</f>
        <v>439700</v>
      </c>
      <c r="BJ368" s="355">
        <f t="shared" si="83"/>
        <v>1.3645667500568569E-2</v>
      </c>
      <c r="BL368" s="345">
        <f t="shared" si="84"/>
        <v>395730</v>
      </c>
      <c r="BM368" s="353">
        <f t="shared" si="85"/>
        <v>11567187.9</v>
      </c>
    </row>
    <row r="369" spans="1:65" ht="14.25" customHeight="1">
      <c r="A369" s="84">
        <v>461</v>
      </c>
      <c r="B369" s="84" t="s">
        <v>556</v>
      </c>
      <c r="C369" s="85">
        <v>135</v>
      </c>
      <c r="D369" s="85" t="s">
        <v>416</v>
      </c>
      <c r="E369" s="86">
        <v>4</v>
      </c>
      <c r="F369" s="84">
        <v>23</v>
      </c>
      <c r="G369" s="87">
        <v>29.23</v>
      </c>
      <c r="H369" s="88" t="s">
        <v>1</v>
      </c>
      <c r="I369" s="88" t="s">
        <v>1</v>
      </c>
      <c r="J369" s="89">
        <v>4.25</v>
      </c>
      <c r="K369" s="89">
        <f t="shared" si="70"/>
        <v>1.28</v>
      </c>
      <c r="L369" s="89">
        <f t="shared" si="71"/>
        <v>24.98</v>
      </c>
      <c r="M369" s="89">
        <f t="shared" si="72"/>
        <v>26.26</v>
      </c>
      <c r="N369" s="90" t="s">
        <v>65</v>
      </c>
      <c r="O369" s="90" t="s">
        <v>66</v>
      </c>
      <c r="P369" s="90" t="s">
        <v>67</v>
      </c>
      <c r="Q369" s="91" t="s">
        <v>97</v>
      </c>
      <c r="R369" s="92" t="s">
        <v>518</v>
      </c>
      <c r="S369" s="92" t="s">
        <v>116</v>
      </c>
      <c r="T369" s="93" t="s">
        <v>73</v>
      </c>
      <c r="U369" s="84">
        <v>40</v>
      </c>
      <c r="V369" s="94">
        <f>IFERROR(VLOOKUP(H369,'Коэфф для прайса 1 оч'!$A$3:$C$6,3,0),"")</f>
        <v>327000</v>
      </c>
      <c r="W369" s="91">
        <f>IFERROR(VLOOKUP(E369,'Коэфф для прайса 1 оч'!$A$10:$C$23,3,0),"")</f>
        <v>0</v>
      </c>
      <c r="X369" s="116">
        <f>IFERROR(VLOOKUP(N369,'Коэфф для прайса 1 оч'!$E$25:$F$30,2,0),"")</f>
        <v>0.04</v>
      </c>
      <c r="Y369" s="116">
        <f>IFERROR(VLOOKUP(O369,'Коэфф для прайса 1 оч'!$E$32:$F$34,2,0),"")</f>
        <v>0</v>
      </c>
      <c r="Z369" s="116">
        <f>IFERROR(VLOOKUP(P369,'Коэфф для прайса 1 оч'!$E$36:$F$38,2,0),"")</f>
        <v>0.03</v>
      </c>
      <c r="AA369" s="116">
        <f>IFERROR(VLOOKUP(Q369,'Коэфф для прайса 1 оч'!$E$40:$F$43,2,0),"")</f>
        <v>-5.0000000000000001E-3</v>
      </c>
      <c r="AB369" s="117">
        <f>IFERROR(VLOOKUP(R369,'Коэфф для прайса 1 оч'!$E$45:$F$59,2,0),"")</f>
        <v>0.05</v>
      </c>
      <c r="AC369" s="116">
        <f>IFERROR(VLOOKUP(T369,'Коэфф для прайса 1 оч'!$E$61:$F$67,2,0),"")</f>
        <v>0</v>
      </c>
      <c r="AD369" s="116">
        <f>IFERROR(VLOOKUP(U369,'Коэфф для прайса 1 оч'!$E$69:$F$82,2,0),"")</f>
        <v>-1.4E-2</v>
      </c>
      <c r="AE369" s="116">
        <f>IFERROR(VLOOKUP(PriceList[[#This Row],[Корпус]],'Коэфф для прайса 1 оч'!$I$10:$J$15,2,0),"")</f>
        <v>0.12</v>
      </c>
      <c r="AF369" s="95">
        <f t="shared" si="73"/>
        <v>399267</v>
      </c>
      <c r="AG369" s="96">
        <f t="shared" si="74"/>
        <v>11670574.41</v>
      </c>
      <c r="AH369" s="97">
        <v>0</v>
      </c>
      <c r="AI369" s="98">
        <f t="shared" si="75"/>
        <v>399267</v>
      </c>
      <c r="AJ369" s="99">
        <f t="shared" si="76"/>
        <v>11670574.41</v>
      </c>
      <c r="AK369" s="84" t="s">
        <v>101</v>
      </c>
      <c r="AL369" s="91">
        <v>0.1</v>
      </c>
      <c r="AM369" s="287">
        <f>PriceList[[#This Row],[ИТОГ Цена за кв.м, руб]]*(1+PriceList[[#This Row],[Максимальная скидка]])</f>
        <v>439193.7</v>
      </c>
      <c r="AN369" s="287">
        <f>PriceList[[#This Row],[Цена за кв.м. в CRM]]*PriceList[[#This Row],[Площадь, кв.м]]</f>
        <v>12837631.851</v>
      </c>
      <c r="AO369" s="287">
        <v>6000</v>
      </c>
      <c r="AP369" s="335">
        <f>PriceList[[#This Row],[Цена за кв.м. в CRM]]+PriceList[[#This Row],[Бронь]]</f>
        <v>445193.7</v>
      </c>
      <c r="AQ369" s="335">
        <f>PriceList[[#This Row],[Цена за кв.м. в сайт]]*PriceList[[#This Row],[Площадь, кв.м]]</f>
        <v>13013011.851</v>
      </c>
      <c r="AR369" s="84" t="str">
        <f t="shared" si="77"/>
        <v>С2-135</v>
      </c>
      <c r="AS369" s="88" t="str">
        <f t="shared" si="78"/>
        <v>Ст</v>
      </c>
      <c r="AT369" s="89">
        <f t="shared" si="79"/>
        <v>29.23</v>
      </c>
      <c r="AU369" s="99">
        <f>PriceList[[#This Row],[Цена за кв.м. в CRM]]</f>
        <v>439193.7</v>
      </c>
      <c r="AV369" s="100" t="str">
        <f t="shared" si="80"/>
        <v>Свободно</v>
      </c>
      <c r="AW369" s="99"/>
      <c r="AX369" s="342"/>
      <c r="AZ369" s="353">
        <f>(PriceList[[#This Row],[Цена за кв.м. в сайт]])+$AZ$1</f>
        <v>445693.7</v>
      </c>
      <c r="BA369" s="353">
        <f>AZ369*PriceList[[#This Row],[Площадь, кв.м]]</f>
        <v>13027626.851</v>
      </c>
      <c r="BB369" s="346">
        <f>BA369-PriceList[[#This Row],[Стоимость, руб для сбронированием]]</f>
        <v>14615</v>
      </c>
      <c r="BC369" s="14"/>
      <c r="BD369" s="345">
        <f t="shared" si="81"/>
        <v>445700</v>
      </c>
      <c r="BE369" s="353">
        <f>BD369*PriceList[[#This Row],[Площадь, кв.м]]</f>
        <v>13027811</v>
      </c>
      <c r="BF369" s="14"/>
      <c r="BG369" s="345">
        <f>BE369-$BG$1*PriceList[[#This Row],[Площадь, кв.м]]</f>
        <v>12852431</v>
      </c>
      <c r="BH369" s="353">
        <f t="shared" si="82"/>
        <v>175380</v>
      </c>
      <c r="BI369" s="345">
        <f>BG369/PriceList[[#This Row],[Площадь, кв.м]]</f>
        <v>439700</v>
      </c>
      <c r="BJ369" s="355">
        <f t="shared" si="83"/>
        <v>1.3645667500568569E-2</v>
      </c>
      <c r="BL369" s="345">
        <f t="shared" si="84"/>
        <v>395730</v>
      </c>
      <c r="BM369" s="353">
        <f t="shared" si="85"/>
        <v>11567187.9</v>
      </c>
    </row>
    <row r="370" spans="1:65" ht="14.25" customHeight="1">
      <c r="A370" s="84">
        <v>462</v>
      </c>
      <c r="B370" s="84" t="s">
        <v>557</v>
      </c>
      <c r="C370" s="85">
        <v>136</v>
      </c>
      <c r="D370" s="85" t="s">
        <v>416</v>
      </c>
      <c r="E370" s="86">
        <v>4</v>
      </c>
      <c r="F370" s="84">
        <v>24</v>
      </c>
      <c r="G370" s="87">
        <v>28.52</v>
      </c>
      <c r="H370" s="88" t="s">
        <v>1</v>
      </c>
      <c r="I370" s="88" t="s">
        <v>1</v>
      </c>
      <c r="J370" s="89">
        <v>4.25</v>
      </c>
      <c r="K370" s="89">
        <f t="shared" si="70"/>
        <v>1.28</v>
      </c>
      <c r="L370" s="89">
        <f t="shared" si="71"/>
        <v>24.27</v>
      </c>
      <c r="M370" s="89">
        <f t="shared" si="72"/>
        <v>25.55</v>
      </c>
      <c r="N370" s="90" t="s">
        <v>65</v>
      </c>
      <c r="O370" s="90" t="s">
        <v>66</v>
      </c>
      <c r="P370" s="90" t="s">
        <v>67</v>
      </c>
      <c r="Q370" s="91" t="s">
        <v>97</v>
      </c>
      <c r="R370" s="92" t="s">
        <v>518</v>
      </c>
      <c r="S370" s="92" t="s">
        <v>116</v>
      </c>
      <c r="T370" s="93" t="s">
        <v>73</v>
      </c>
      <c r="U370" s="84">
        <v>40</v>
      </c>
      <c r="V370" s="94">
        <f>IFERROR(VLOOKUP(H370,'Коэфф для прайса 1 оч'!$A$3:$C$6,3,0),"")</f>
        <v>327000</v>
      </c>
      <c r="W370" s="91">
        <f>IFERROR(VLOOKUP(E370,'Коэфф для прайса 1 оч'!$A$10:$C$23,3,0),"")</f>
        <v>0</v>
      </c>
      <c r="X370" s="116">
        <f>IFERROR(VLOOKUP(N370,'Коэфф для прайса 1 оч'!$E$25:$F$30,2,0),"")</f>
        <v>0.04</v>
      </c>
      <c r="Y370" s="116">
        <f>IFERROR(VLOOKUP(O370,'Коэфф для прайса 1 оч'!$E$32:$F$34,2,0),"")</f>
        <v>0</v>
      </c>
      <c r="Z370" s="116">
        <f>IFERROR(VLOOKUP(P370,'Коэфф для прайса 1 оч'!$E$36:$F$38,2,0),"")</f>
        <v>0.03</v>
      </c>
      <c r="AA370" s="116">
        <f>IFERROR(VLOOKUP(Q370,'Коэфф для прайса 1 оч'!$E$40:$F$43,2,0),"")</f>
        <v>-5.0000000000000001E-3</v>
      </c>
      <c r="AB370" s="117">
        <f>IFERROR(VLOOKUP(R370,'Коэфф для прайса 1 оч'!$E$45:$F$59,2,0),"")</f>
        <v>0.05</v>
      </c>
      <c r="AC370" s="116">
        <f>IFERROR(VLOOKUP(T370,'Коэфф для прайса 1 оч'!$E$61:$F$67,2,0),"")</f>
        <v>0</v>
      </c>
      <c r="AD370" s="116">
        <f>IFERROR(VLOOKUP(U370,'Коэфф для прайса 1 оч'!$E$69:$F$82,2,0),"")</f>
        <v>-1.4E-2</v>
      </c>
      <c r="AE370" s="116">
        <f>IFERROR(VLOOKUP(PriceList[[#This Row],[Корпус]],'Коэфф для прайса 1 оч'!$I$10:$J$15,2,0),"")</f>
        <v>0.12</v>
      </c>
      <c r="AF370" s="95">
        <f t="shared" si="73"/>
        <v>399267</v>
      </c>
      <c r="AG370" s="96">
        <f t="shared" si="74"/>
        <v>11387094.84</v>
      </c>
      <c r="AH370" s="97">
        <v>0</v>
      </c>
      <c r="AI370" s="98">
        <f t="shared" si="75"/>
        <v>399267</v>
      </c>
      <c r="AJ370" s="99">
        <f t="shared" si="76"/>
        <v>11387094.84</v>
      </c>
      <c r="AK370" s="84" t="s">
        <v>71</v>
      </c>
      <c r="AL370" s="91">
        <v>0.1</v>
      </c>
      <c r="AM370" s="287">
        <f>PriceList[[#This Row],[ИТОГ Цена за кв.м, руб]]*(1+PriceList[[#This Row],[Максимальная скидка]])</f>
        <v>439193.7</v>
      </c>
      <c r="AN370" s="287">
        <f>PriceList[[#This Row],[Цена за кв.м. в CRM]]*PriceList[[#This Row],[Площадь, кв.м]]</f>
        <v>12525804.324000001</v>
      </c>
      <c r="AO370" s="287">
        <v>6000</v>
      </c>
      <c r="AP370" s="335">
        <f>PriceList[[#This Row],[Цена за кв.м. в CRM]]+PriceList[[#This Row],[Бронь]]</f>
        <v>445193.7</v>
      </c>
      <c r="AQ370" s="335">
        <f>PriceList[[#This Row],[Цена за кв.м. в сайт]]*PriceList[[#This Row],[Площадь, кв.м]]</f>
        <v>12696924.324000001</v>
      </c>
      <c r="AR370" s="84" t="str">
        <f t="shared" si="77"/>
        <v>С2-136</v>
      </c>
      <c r="AS370" s="88" t="str">
        <f t="shared" si="78"/>
        <v>Ст</v>
      </c>
      <c r="AT370" s="89">
        <f t="shared" si="79"/>
        <v>28.52</v>
      </c>
      <c r="AU370" s="99">
        <f>PriceList[[#This Row],[Цена за кв.м. в CRM]]</f>
        <v>439193.7</v>
      </c>
      <c r="AV370" s="100" t="str">
        <f t="shared" si="80"/>
        <v>Резерв</v>
      </c>
      <c r="AW370" s="99"/>
      <c r="AX370" s="342"/>
      <c r="AZ370" s="353">
        <f>(PriceList[[#This Row],[Цена за кв.м. в сайт]])+$AZ$1</f>
        <v>445693.7</v>
      </c>
      <c r="BA370" s="353">
        <f>AZ370*PriceList[[#This Row],[Площадь, кв.м]]</f>
        <v>12711184.324000001</v>
      </c>
      <c r="BB370" s="346">
        <f>BA370-PriceList[[#This Row],[Стоимость, руб для сбронированием]]</f>
        <v>14260</v>
      </c>
      <c r="BC370" s="14"/>
      <c r="BD370" s="345">
        <f t="shared" si="81"/>
        <v>445700</v>
      </c>
      <c r="BE370" s="353">
        <f>BD370*PriceList[[#This Row],[Площадь, кв.м]]</f>
        <v>12711364</v>
      </c>
      <c r="BF370" s="14"/>
      <c r="BG370" s="345">
        <f>BE370-$BG$1*PriceList[[#This Row],[Площадь, кв.м]]</f>
        <v>12540244</v>
      </c>
      <c r="BH370" s="353">
        <f t="shared" si="82"/>
        <v>171120</v>
      </c>
      <c r="BI370" s="345">
        <f>BG370/PriceList[[#This Row],[Площадь, кв.м]]</f>
        <v>439700</v>
      </c>
      <c r="BJ370" s="355">
        <f t="shared" si="83"/>
        <v>1.3645667500568569E-2</v>
      </c>
      <c r="BL370" s="345">
        <f t="shared" si="84"/>
        <v>395730</v>
      </c>
      <c r="BM370" s="353">
        <f t="shared" si="85"/>
        <v>11286219.6</v>
      </c>
    </row>
    <row r="371" spans="1:65" ht="14.25" hidden="1" customHeight="1">
      <c r="A371" s="84">
        <v>463</v>
      </c>
      <c r="B371" s="84" t="s">
        <v>558</v>
      </c>
      <c r="C371" s="85">
        <v>137</v>
      </c>
      <c r="D371" s="85" t="s">
        <v>416</v>
      </c>
      <c r="E371" s="86">
        <v>4</v>
      </c>
      <c r="F371" s="84">
        <v>25</v>
      </c>
      <c r="G371" s="87">
        <v>49.71</v>
      </c>
      <c r="H371" s="88" t="s">
        <v>1</v>
      </c>
      <c r="I371" s="88" t="s">
        <v>1</v>
      </c>
      <c r="J371" s="89">
        <v>13.98</v>
      </c>
      <c r="K371" s="89">
        <f t="shared" si="70"/>
        <v>4.1900000000000004</v>
      </c>
      <c r="L371" s="89">
        <f t="shared" si="71"/>
        <v>35.730000000000004</v>
      </c>
      <c r="M371" s="89">
        <f t="shared" si="72"/>
        <v>39.92</v>
      </c>
      <c r="N371" s="90" t="s">
        <v>78</v>
      </c>
      <c r="O371" s="90" t="s">
        <v>83</v>
      </c>
      <c r="P371" s="90" t="s">
        <v>67</v>
      </c>
      <c r="Q371" s="91" t="s">
        <v>97</v>
      </c>
      <c r="R371" s="92" t="s">
        <v>518</v>
      </c>
      <c r="S371" s="92" t="s">
        <v>116</v>
      </c>
      <c r="T371" s="93" t="s">
        <v>73</v>
      </c>
      <c r="U371" s="84">
        <v>40</v>
      </c>
      <c r="V371" s="94">
        <f>IFERROR(VLOOKUP(H371,'Коэфф для прайса 1 оч'!$A$3:$C$6,3,0),"")</f>
        <v>327000</v>
      </c>
      <c r="W371" s="91">
        <f>IFERROR(VLOOKUP(E371,'Коэфф для прайса 1 оч'!$A$10:$C$23,3,0),"")</f>
        <v>0</v>
      </c>
      <c r="X371" s="116">
        <f>IFERROR(VLOOKUP(N371,'Коэфф для прайса 1 оч'!$E$25:$F$30,2,0),"")</f>
        <v>-0.02</v>
      </c>
      <c r="Y371" s="116">
        <f>IFERROR(VLOOKUP(O371,'Коэфф для прайса 1 оч'!$E$32:$F$34,2,0),"")</f>
        <v>0.03</v>
      </c>
      <c r="Z371" s="116">
        <f>IFERROR(VLOOKUP(P371,'Коэфф для прайса 1 оч'!$E$36:$F$38,2,0),"")</f>
        <v>0.03</v>
      </c>
      <c r="AA371" s="116">
        <f>IFERROR(VLOOKUP(Q371,'Коэфф для прайса 1 оч'!$E$40:$F$43,2,0),"")</f>
        <v>-5.0000000000000001E-3</v>
      </c>
      <c r="AB371" s="117">
        <f>IFERROR(VLOOKUP(R371,'Коэфф для прайса 1 оч'!$E$45:$F$59,2,0),"")</f>
        <v>0.05</v>
      </c>
      <c r="AC371" s="116">
        <f>IFERROR(VLOOKUP(T371,'Коэфф для прайса 1 оч'!$E$61:$F$67,2,0),"")</f>
        <v>0</v>
      </c>
      <c r="AD371" s="116">
        <f>IFERROR(VLOOKUP(U371,'Коэфф для прайса 1 оч'!$E$69:$F$82,2,0),"")</f>
        <v>-1.4E-2</v>
      </c>
      <c r="AE371" s="116">
        <f>IFERROR(VLOOKUP(PriceList[[#This Row],[Корпус]],'Коэфф для прайса 1 оч'!$I$10:$J$15,2,0),"")</f>
        <v>0.12</v>
      </c>
      <c r="AF371" s="95">
        <f t="shared" si="73"/>
        <v>389457</v>
      </c>
      <c r="AG371" s="96">
        <f t="shared" si="74"/>
        <v>19359907.469999999</v>
      </c>
      <c r="AH371" s="97">
        <v>0</v>
      </c>
      <c r="AI371" s="98">
        <f t="shared" si="75"/>
        <v>389457</v>
      </c>
      <c r="AJ371" s="99">
        <f t="shared" si="76"/>
        <v>19359907.469999999</v>
      </c>
      <c r="AK371" s="84" t="s">
        <v>101</v>
      </c>
      <c r="AL371" s="91">
        <v>0.1</v>
      </c>
      <c r="AM371" s="287">
        <f>PriceList[[#This Row],[ИТОГ Цена за кв.м, руб]]*(1+PriceList[[#This Row],[Максимальная скидка]])</f>
        <v>428402.7</v>
      </c>
      <c r="AN371" s="287">
        <f>PriceList[[#This Row],[Цена за кв.м. в CRM]]*PriceList[[#This Row],[Площадь, кв.м]]</f>
        <v>21295898.217</v>
      </c>
      <c r="AO371" s="287">
        <v>6000</v>
      </c>
      <c r="AP371" s="335">
        <f>PriceList[[#This Row],[Цена за кв.м. в CRM]]+PriceList[[#This Row],[Бронь]]</f>
        <v>434402.7</v>
      </c>
      <c r="AQ371" s="335">
        <f>PriceList[[#This Row],[Цена за кв.м. в сайт]]*PriceList[[#This Row],[Площадь, кв.м]]</f>
        <v>21594158.217</v>
      </c>
      <c r="AR371" s="84" t="str">
        <f t="shared" si="77"/>
        <v>С2-137</v>
      </c>
      <c r="AS371" s="88" t="str">
        <f t="shared" si="78"/>
        <v>Ст</v>
      </c>
      <c r="AT371" s="89">
        <f t="shared" si="79"/>
        <v>49.71</v>
      </c>
      <c r="AU371" s="99">
        <f>PriceList[[#This Row],[Цена за кв.м. в CRM]]</f>
        <v>428402.7</v>
      </c>
      <c r="AV371" s="100" t="str">
        <f t="shared" si="80"/>
        <v>Свободно</v>
      </c>
      <c r="AW371" s="99"/>
      <c r="AX371" s="342"/>
      <c r="AZ371" s="353">
        <f>(PriceList[[#This Row],[Цена за кв.м. в сайт]])+$AZ$1</f>
        <v>434902.7</v>
      </c>
      <c r="BA371" s="353">
        <f>AZ371*PriceList[[#This Row],[Площадь, кв.м]]</f>
        <v>21619013.217</v>
      </c>
      <c r="BB371" s="346">
        <f>BA371-PriceList[[#This Row],[Стоимость, руб для сбронированием]]</f>
        <v>24855</v>
      </c>
      <c r="BC371" s="14"/>
      <c r="BD371" s="345">
        <f t="shared" si="81"/>
        <v>434900</v>
      </c>
      <c r="BE371" s="353">
        <f>BD371*PriceList[[#This Row],[Площадь, кв.м]]</f>
        <v>21618879</v>
      </c>
      <c r="BF371" s="14"/>
      <c r="BG371" s="345">
        <f>BE371-$BG$1*PriceList[[#This Row],[Площадь, кв.м]]</f>
        <v>21320619</v>
      </c>
      <c r="BH371" s="353">
        <f t="shared" si="82"/>
        <v>298260</v>
      </c>
      <c r="BI371" s="345">
        <f>BG371/PriceList[[#This Row],[Площадь, кв.м]]</f>
        <v>428900</v>
      </c>
      <c r="BJ371" s="355">
        <f t="shared" si="83"/>
        <v>1.3989274889251575E-2</v>
      </c>
      <c r="BL371" s="345">
        <f t="shared" si="84"/>
        <v>386010</v>
      </c>
      <c r="BM371" s="353">
        <f t="shared" si="85"/>
        <v>19188557.100000001</v>
      </c>
    </row>
    <row r="372" spans="1:65" ht="14.25" hidden="1" customHeight="1">
      <c r="A372" s="84">
        <v>464</v>
      </c>
      <c r="B372" s="84" t="s">
        <v>559</v>
      </c>
      <c r="C372" s="85">
        <v>138</v>
      </c>
      <c r="D372" s="85" t="s">
        <v>416</v>
      </c>
      <c r="E372" s="86">
        <v>4</v>
      </c>
      <c r="F372" s="84">
        <v>26</v>
      </c>
      <c r="G372" s="87">
        <v>49.71</v>
      </c>
      <c r="H372" s="88" t="s">
        <v>1</v>
      </c>
      <c r="I372" s="88" t="s">
        <v>1</v>
      </c>
      <c r="J372" s="89">
        <v>13.98</v>
      </c>
      <c r="K372" s="89">
        <f t="shared" si="70"/>
        <v>4.1900000000000004</v>
      </c>
      <c r="L372" s="89">
        <f t="shared" si="71"/>
        <v>35.730000000000004</v>
      </c>
      <c r="M372" s="89">
        <f t="shared" si="72"/>
        <v>39.92</v>
      </c>
      <c r="N372" s="90" t="s">
        <v>78</v>
      </c>
      <c r="O372" s="90" t="s">
        <v>83</v>
      </c>
      <c r="P372" s="90" t="s">
        <v>67</v>
      </c>
      <c r="Q372" s="91" t="s">
        <v>97</v>
      </c>
      <c r="R372" s="92" t="s">
        <v>493</v>
      </c>
      <c r="S372" s="92" t="s">
        <v>493</v>
      </c>
      <c r="T372" s="93" t="s">
        <v>73</v>
      </c>
      <c r="U372" s="84">
        <v>40</v>
      </c>
      <c r="V372" s="94">
        <f>IFERROR(VLOOKUP(H372,'Коэфф для прайса 1 оч'!$A$3:$C$6,3,0),"")</f>
        <v>327000</v>
      </c>
      <c r="W372" s="91">
        <f>IFERROR(VLOOKUP(E372,'Коэфф для прайса 1 оч'!$A$10:$C$23,3,0),"")</f>
        <v>0</v>
      </c>
      <c r="X372" s="116">
        <f>IFERROR(VLOOKUP(N372,'Коэфф для прайса 1 оч'!$E$25:$F$30,2,0),"")</f>
        <v>-0.02</v>
      </c>
      <c r="Y372" s="116">
        <f>IFERROR(VLOOKUP(O372,'Коэфф для прайса 1 оч'!$E$32:$F$34,2,0),"")</f>
        <v>0.03</v>
      </c>
      <c r="Z372" s="116">
        <f>IFERROR(VLOOKUP(P372,'Коэфф для прайса 1 оч'!$E$36:$F$38,2,0),"")</f>
        <v>0.03</v>
      </c>
      <c r="AA372" s="116">
        <f>IFERROR(VLOOKUP(Q372,'Коэфф для прайса 1 оч'!$E$40:$F$43,2,0),"")</f>
        <v>-5.0000000000000001E-3</v>
      </c>
      <c r="AB372" s="117">
        <f>IFERROR(VLOOKUP(R372,'Коэфф для прайса 1 оч'!$E$45:$F$59,2,0),"")</f>
        <v>0.03</v>
      </c>
      <c r="AC372" s="116">
        <f>IFERROR(VLOOKUP(T372,'Коэфф для прайса 1 оч'!$E$61:$F$67,2,0),"")</f>
        <v>0</v>
      </c>
      <c r="AD372" s="116">
        <f>IFERROR(VLOOKUP(U372,'Коэфф для прайса 1 оч'!$E$69:$F$82,2,0),"")</f>
        <v>-1.4E-2</v>
      </c>
      <c r="AE372" s="116">
        <f>IFERROR(VLOOKUP(PriceList[[#This Row],[Корпус]],'Коэфф для прайса 1 оч'!$I$10:$J$15,2,0),"")</f>
        <v>0.12</v>
      </c>
      <c r="AF372" s="95">
        <f t="shared" si="73"/>
        <v>382917</v>
      </c>
      <c r="AG372" s="96">
        <f t="shared" si="74"/>
        <v>19034804.07</v>
      </c>
      <c r="AH372" s="97">
        <v>0</v>
      </c>
      <c r="AI372" s="98">
        <f t="shared" si="75"/>
        <v>382917</v>
      </c>
      <c r="AJ372" s="99">
        <f t="shared" si="76"/>
        <v>19034804.07</v>
      </c>
      <c r="AK372" s="84" t="s">
        <v>101</v>
      </c>
      <c r="AL372" s="91">
        <v>0.1</v>
      </c>
      <c r="AM372" s="287">
        <f>PriceList[[#This Row],[ИТОГ Цена за кв.м, руб]]*(1+PriceList[[#This Row],[Максимальная скидка]])</f>
        <v>421208.7</v>
      </c>
      <c r="AN372" s="287">
        <f>PriceList[[#This Row],[Цена за кв.м. в CRM]]*PriceList[[#This Row],[Площадь, кв.м]]</f>
        <v>20938284.477000002</v>
      </c>
      <c r="AO372" s="287">
        <v>6000</v>
      </c>
      <c r="AP372" s="335">
        <f>PriceList[[#This Row],[Цена за кв.м. в CRM]]+PriceList[[#This Row],[Бронь]]</f>
        <v>427208.7</v>
      </c>
      <c r="AQ372" s="335">
        <f>PriceList[[#This Row],[Цена за кв.м. в сайт]]*PriceList[[#This Row],[Площадь, кв.м]]</f>
        <v>21236544.477000002</v>
      </c>
      <c r="AR372" s="84" t="str">
        <f t="shared" si="77"/>
        <v>С2-138</v>
      </c>
      <c r="AS372" s="88" t="str">
        <f t="shared" si="78"/>
        <v>Ст</v>
      </c>
      <c r="AT372" s="89">
        <f t="shared" si="79"/>
        <v>49.71</v>
      </c>
      <c r="AU372" s="99">
        <f>PriceList[[#This Row],[Цена за кв.м. в CRM]]</f>
        <v>421208.7</v>
      </c>
      <c r="AV372" s="100" t="str">
        <f t="shared" si="80"/>
        <v>Свободно</v>
      </c>
      <c r="AW372" s="99"/>
      <c r="AX372" s="342"/>
      <c r="AZ372" s="353">
        <f>(PriceList[[#This Row],[Цена за кв.м. в сайт]])+$AZ$1</f>
        <v>427708.7</v>
      </c>
      <c r="BA372" s="353">
        <f>AZ372*PriceList[[#This Row],[Площадь, кв.м]]</f>
        <v>21261399.477000002</v>
      </c>
      <c r="BB372" s="346">
        <f>BA372-PriceList[[#This Row],[Стоимость, руб для сбронированием]]</f>
        <v>24855</v>
      </c>
      <c r="BC372" s="14"/>
      <c r="BD372" s="345">
        <f t="shared" si="81"/>
        <v>427700</v>
      </c>
      <c r="BE372" s="353">
        <f>BD372*PriceList[[#This Row],[Площадь, кв.м]]</f>
        <v>21260967</v>
      </c>
      <c r="BF372" s="14"/>
      <c r="BG372" s="345">
        <f>BE372-$BG$1*PriceList[[#This Row],[Площадь, кв.м]]</f>
        <v>20962707</v>
      </c>
      <c r="BH372" s="353">
        <f t="shared" si="82"/>
        <v>298260</v>
      </c>
      <c r="BI372" s="345">
        <f>BG372/PriceList[[#This Row],[Площадь, кв.м]]</f>
        <v>421700</v>
      </c>
      <c r="BJ372" s="355">
        <f t="shared" si="83"/>
        <v>1.4228124258951862E-2</v>
      </c>
      <c r="BL372" s="345">
        <f t="shared" si="84"/>
        <v>379530</v>
      </c>
      <c r="BM372" s="353">
        <f t="shared" si="85"/>
        <v>18866436.300000001</v>
      </c>
    </row>
    <row r="373" spans="1:65" ht="14.25" customHeight="1">
      <c r="A373" s="84">
        <v>465</v>
      </c>
      <c r="B373" s="84" t="s">
        <v>560</v>
      </c>
      <c r="C373" s="85">
        <v>139</v>
      </c>
      <c r="D373" s="85" t="s">
        <v>416</v>
      </c>
      <c r="E373" s="86">
        <v>4</v>
      </c>
      <c r="F373" s="84">
        <v>27</v>
      </c>
      <c r="G373" s="87">
        <v>28.52</v>
      </c>
      <c r="H373" s="88" t="s">
        <v>1</v>
      </c>
      <c r="I373" s="88" t="s">
        <v>1</v>
      </c>
      <c r="J373" s="89">
        <v>4.25</v>
      </c>
      <c r="K373" s="89">
        <f t="shared" si="70"/>
        <v>1.28</v>
      </c>
      <c r="L373" s="89">
        <f t="shared" si="71"/>
        <v>24.27</v>
      </c>
      <c r="M373" s="89">
        <f t="shared" si="72"/>
        <v>25.55</v>
      </c>
      <c r="N373" s="90" t="s">
        <v>65</v>
      </c>
      <c r="O373" s="90" t="s">
        <v>66</v>
      </c>
      <c r="P373" s="90" t="s">
        <v>67</v>
      </c>
      <c r="Q373" s="91" t="s">
        <v>97</v>
      </c>
      <c r="R373" s="92" t="s">
        <v>493</v>
      </c>
      <c r="S373" s="92" t="s">
        <v>493</v>
      </c>
      <c r="T373" s="93" t="s">
        <v>73</v>
      </c>
      <c r="U373" s="84">
        <v>40</v>
      </c>
      <c r="V373" s="94">
        <f>IFERROR(VLOOKUP(H373,'Коэфф для прайса 1 оч'!$A$3:$C$6,3,0),"")</f>
        <v>327000</v>
      </c>
      <c r="W373" s="91">
        <f>IFERROR(VLOOKUP(E373,'Коэфф для прайса 1 оч'!$A$10:$C$23,3,0),"")</f>
        <v>0</v>
      </c>
      <c r="X373" s="116">
        <f>IFERROR(VLOOKUP(N373,'Коэфф для прайса 1 оч'!$E$25:$F$30,2,0),"")</f>
        <v>0.04</v>
      </c>
      <c r="Y373" s="116">
        <f>IFERROR(VLOOKUP(O373,'Коэфф для прайса 1 оч'!$E$32:$F$34,2,0),"")</f>
        <v>0</v>
      </c>
      <c r="Z373" s="116">
        <f>IFERROR(VLOOKUP(P373,'Коэфф для прайса 1 оч'!$E$36:$F$38,2,0),"")</f>
        <v>0.03</v>
      </c>
      <c r="AA373" s="116">
        <f>IFERROR(VLOOKUP(Q373,'Коэфф для прайса 1 оч'!$E$40:$F$43,2,0),"")</f>
        <v>-5.0000000000000001E-3</v>
      </c>
      <c r="AB373" s="117">
        <f>IFERROR(VLOOKUP(R373,'Коэфф для прайса 1 оч'!$E$45:$F$59,2,0),"")</f>
        <v>0.03</v>
      </c>
      <c r="AC373" s="116">
        <f>IFERROR(VLOOKUP(T373,'Коэфф для прайса 1 оч'!$E$61:$F$67,2,0),"")</f>
        <v>0</v>
      </c>
      <c r="AD373" s="116">
        <f>IFERROR(VLOOKUP(U373,'Коэфф для прайса 1 оч'!$E$69:$F$82,2,0),"")</f>
        <v>-1.4E-2</v>
      </c>
      <c r="AE373" s="116">
        <f>IFERROR(VLOOKUP(PriceList[[#This Row],[Корпус]],'Коэфф для прайса 1 оч'!$I$10:$J$15,2,0),"")</f>
        <v>0.12</v>
      </c>
      <c r="AF373" s="95">
        <f t="shared" si="73"/>
        <v>392727</v>
      </c>
      <c r="AG373" s="96">
        <f t="shared" si="74"/>
        <v>11200574.039999999</v>
      </c>
      <c r="AH373" s="97">
        <v>0</v>
      </c>
      <c r="AI373" s="98">
        <f t="shared" si="75"/>
        <v>392727</v>
      </c>
      <c r="AJ373" s="99">
        <f t="shared" si="76"/>
        <v>11200574.039999999</v>
      </c>
      <c r="AK373" s="84" t="s">
        <v>101</v>
      </c>
      <c r="AL373" s="91">
        <v>0.1</v>
      </c>
      <c r="AM373" s="287">
        <f>PriceList[[#This Row],[ИТОГ Цена за кв.м, руб]]*(1+PriceList[[#This Row],[Максимальная скидка]])</f>
        <v>431999.7</v>
      </c>
      <c r="AN373" s="287">
        <f>PriceList[[#This Row],[Цена за кв.м. в CRM]]*PriceList[[#This Row],[Площадь, кв.м]]</f>
        <v>12320631.444</v>
      </c>
      <c r="AO373" s="287">
        <v>6000</v>
      </c>
      <c r="AP373" s="335">
        <f>PriceList[[#This Row],[Цена за кв.м. в CRM]]+PriceList[[#This Row],[Бронь]]</f>
        <v>437999.7</v>
      </c>
      <c r="AQ373" s="335">
        <f>PriceList[[#This Row],[Цена за кв.м. в сайт]]*PriceList[[#This Row],[Площадь, кв.м]]</f>
        <v>12491751.444</v>
      </c>
      <c r="AR373" s="84" t="str">
        <f t="shared" si="77"/>
        <v>С2-139</v>
      </c>
      <c r="AS373" s="88" t="str">
        <f t="shared" si="78"/>
        <v>Ст</v>
      </c>
      <c r="AT373" s="89">
        <f t="shared" si="79"/>
        <v>28.52</v>
      </c>
      <c r="AU373" s="99">
        <f>PriceList[[#This Row],[Цена за кв.м. в CRM]]</f>
        <v>431999.7</v>
      </c>
      <c r="AV373" s="100" t="str">
        <f t="shared" si="80"/>
        <v>Свободно</v>
      </c>
      <c r="AW373" s="99"/>
      <c r="AX373" s="342"/>
      <c r="AZ373" s="353">
        <f>(PriceList[[#This Row],[Цена за кв.м. в сайт]])+$AZ$1</f>
        <v>438499.7</v>
      </c>
      <c r="BA373" s="353">
        <f>AZ373*PriceList[[#This Row],[Площадь, кв.м]]</f>
        <v>12506011.444</v>
      </c>
      <c r="BB373" s="346">
        <f>BA373-PriceList[[#This Row],[Стоимость, руб для сбронированием]]</f>
        <v>14260</v>
      </c>
      <c r="BC373" s="14"/>
      <c r="BD373" s="345">
        <f t="shared" si="81"/>
        <v>438500</v>
      </c>
      <c r="BE373" s="353">
        <f>BD373*PriceList[[#This Row],[Площадь, кв.м]]</f>
        <v>12506020</v>
      </c>
      <c r="BF373" s="14"/>
      <c r="BG373" s="345">
        <f>BE373-$BG$1*PriceList[[#This Row],[Площадь, кв.м]]</f>
        <v>12334900</v>
      </c>
      <c r="BH373" s="353">
        <f t="shared" si="82"/>
        <v>171120</v>
      </c>
      <c r="BI373" s="345">
        <f>BG373/PriceList[[#This Row],[Площадь, кв.м]]</f>
        <v>432500</v>
      </c>
      <c r="BJ373" s="355">
        <f t="shared" si="83"/>
        <v>1.3872832369942197E-2</v>
      </c>
      <c r="BL373" s="345">
        <f t="shared" si="84"/>
        <v>389250</v>
      </c>
      <c r="BM373" s="353">
        <f t="shared" si="85"/>
        <v>11101410</v>
      </c>
    </row>
    <row r="374" spans="1:65" ht="14.25" customHeight="1">
      <c r="A374" s="84">
        <v>340</v>
      </c>
      <c r="B374" s="84" t="s">
        <v>432</v>
      </c>
      <c r="C374" s="85">
        <v>14</v>
      </c>
      <c r="D374" s="85" t="s">
        <v>416</v>
      </c>
      <c r="E374" s="86">
        <v>1</v>
      </c>
      <c r="F374" s="84">
        <v>14</v>
      </c>
      <c r="G374" s="87">
        <v>32.6</v>
      </c>
      <c r="H374" s="88" t="s">
        <v>1</v>
      </c>
      <c r="I374" s="88" t="s">
        <v>1</v>
      </c>
      <c r="J374" s="89">
        <v>7.62</v>
      </c>
      <c r="K374" s="89">
        <f t="shared" si="70"/>
        <v>2.29</v>
      </c>
      <c r="L374" s="89">
        <f t="shared" si="71"/>
        <v>24.98</v>
      </c>
      <c r="M374" s="89">
        <f t="shared" si="72"/>
        <v>27.27</v>
      </c>
      <c r="N374" s="90" t="s">
        <v>65</v>
      </c>
      <c r="O374" s="90" t="s">
        <v>66</v>
      </c>
      <c r="P374" s="90" t="s">
        <v>67</v>
      </c>
      <c r="Q374" s="91" t="s">
        <v>68</v>
      </c>
      <c r="R374" s="92" t="s">
        <v>422</v>
      </c>
      <c r="S374" s="92" t="s">
        <v>1291</v>
      </c>
      <c r="T374" s="93" t="s">
        <v>73</v>
      </c>
      <c r="U374" s="84">
        <v>34</v>
      </c>
      <c r="V374" s="94">
        <f>IFERROR(VLOOKUP(H374,'Коэфф для прайса 1 оч'!$A$3:$C$6,3,0),"")</f>
        <v>327000</v>
      </c>
      <c r="W374" s="91">
        <f>IFERROR(VLOOKUP(E374,'Коэфф для прайса 1 оч'!$A$10:$C$23,3,0),"")</f>
        <v>-4.4999999999999998E-2</v>
      </c>
      <c r="X374" s="116">
        <f>IFERROR(VLOOKUP(N374,'Коэфф для прайса 1 оч'!$E$25:$F$30,2,0),"")</f>
        <v>0.04</v>
      </c>
      <c r="Y374" s="116">
        <f>IFERROR(VLOOKUP(O374,'Коэфф для прайса 1 оч'!$E$32:$F$34,2,0),"")</f>
        <v>0</v>
      </c>
      <c r="Z374" s="116">
        <f>IFERROR(VLOOKUP(P374,'Коэфф для прайса 1 оч'!$E$36:$F$38,2,0),"")</f>
        <v>0.03</v>
      </c>
      <c r="AA374" s="116">
        <f>IFERROR(VLOOKUP(Q374,'Коэфф для прайса 1 оч'!$E$40:$F$43,2,0),"")</f>
        <v>5.0000000000000001E-3</v>
      </c>
      <c r="AB374" s="117">
        <f>IFERROR(VLOOKUP(R374,'Коэфф для прайса 1 оч'!$E$45:$F$59,2,0),"")</f>
        <v>0</v>
      </c>
      <c r="AC374" s="116">
        <f>IFERROR(VLOOKUP(T374,'Коэфф для прайса 1 оч'!$E$61:$F$67,2,0),"")</f>
        <v>0</v>
      </c>
      <c r="AD374" s="116">
        <f>IFERROR(VLOOKUP(U374,'Коэфф для прайса 1 оч'!$E$69:$F$82,2,0),"")</f>
        <v>-8.0000000000000002E-3</v>
      </c>
      <c r="AE374" s="116">
        <f>IFERROR(VLOOKUP(PriceList[[#This Row],[Корпус]],'Коэфф для прайса 1 оч'!$I$10:$J$15,2,0),"")</f>
        <v>0.12</v>
      </c>
      <c r="AF374" s="95">
        <f t="shared" si="73"/>
        <v>373434</v>
      </c>
      <c r="AG374" s="96">
        <f t="shared" si="74"/>
        <v>12173948.4</v>
      </c>
      <c r="AH374" s="97">
        <v>0</v>
      </c>
      <c r="AI374" s="98">
        <f t="shared" si="75"/>
        <v>373434</v>
      </c>
      <c r="AJ374" s="99">
        <f t="shared" si="76"/>
        <v>12173948.4</v>
      </c>
      <c r="AK374" s="84" t="s">
        <v>71</v>
      </c>
      <c r="AL374" s="91">
        <v>0.1</v>
      </c>
      <c r="AM374" s="287">
        <f>PriceList[[#This Row],[ИТОГ Цена за кв.м, руб]]*(1+PriceList[[#This Row],[Максимальная скидка]])</f>
        <v>410777.4</v>
      </c>
      <c r="AN374" s="287">
        <f>PriceList[[#This Row],[Цена за кв.м. в CRM]]*PriceList[[#This Row],[Площадь, кв.м]]</f>
        <v>13391343.240000002</v>
      </c>
      <c r="AO374" s="287">
        <v>6000</v>
      </c>
      <c r="AP374" s="335">
        <f>PriceList[[#This Row],[Цена за кв.м. в CRM]]+PriceList[[#This Row],[Бронь]]</f>
        <v>416777.4</v>
      </c>
      <c r="AQ374" s="335">
        <f>PriceList[[#This Row],[Цена за кв.м. в сайт]]*PriceList[[#This Row],[Площадь, кв.м]]</f>
        <v>13586943.240000002</v>
      </c>
      <c r="AR374" s="84" t="str">
        <f t="shared" si="77"/>
        <v>С2-14</v>
      </c>
      <c r="AS374" s="88" t="str">
        <f t="shared" si="78"/>
        <v>Ст</v>
      </c>
      <c r="AT374" s="89">
        <f t="shared" si="79"/>
        <v>32.6</v>
      </c>
      <c r="AU374" s="99">
        <f>PriceList[[#This Row],[Цена за кв.м. в CRM]]</f>
        <v>410777.4</v>
      </c>
      <c r="AV374" s="100" t="str">
        <f t="shared" si="80"/>
        <v>Резерв</v>
      </c>
      <c r="AW374" s="99"/>
      <c r="AX374" s="342"/>
      <c r="AZ374" s="353">
        <f>(PriceList[[#This Row],[Цена за кв.м. в сайт]])+$AZ$1</f>
        <v>417277.4</v>
      </c>
      <c r="BA374" s="353">
        <f>AZ374*PriceList[[#This Row],[Площадь, кв.м]]</f>
        <v>13603243.240000002</v>
      </c>
      <c r="BB374" s="346">
        <f>BA374-PriceList[[#This Row],[Стоимость, руб для сбронированием]]</f>
        <v>16300</v>
      </c>
      <c r="BC374" s="14"/>
      <c r="BD374" s="345">
        <f t="shared" si="81"/>
        <v>417300</v>
      </c>
      <c r="BE374" s="353">
        <f>BD374*PriceList[[#This Row],[Площадь, кв.м]]</f>
        <v>13603980</v>
      </c>
      <c r="BF374" s="14"/>
      <c r="BG374" s="345">
        <f>BE374-$BG$1*PriceList[[#This Row],[Площадь, кв.м]]</f>
        <v>13408380</v>
      </c>
      <c r="BH374" s="353">
        <f t="shared" si="82"/>
        <v>195600</v>
      </c>
      <c r="BI374" s="345">
        <f>BG374/PriceList[[#This Row],[Площадь, кв.м]]</f>
        <v>411300</v>
      </c>
      <c r="BJ374" s="355">
        <f t="shared" si="83"/>
        <v>1.4587892049598834E-2</v>
      </c>
      <c r="BL374" s="345">
        <f t="shared" si="84"/>
        <v>370170</v>
      </c>
      <c r="BM374" s="353">
        <f t="shared" si="85"/>
        <v>12067542</v>
      </c>
    </row>
    <row r="375" spans="1:65" ht="14.25" customHeight="1">
      <c r="A375" s="84">
        <v>466</v>
      </c>
      <c r="B375" s="84" t="s">
        <v>561</v>
      </c>
      <c r="C375" s="85">
        <v>140</v>
      </c>
      <c r="D375" s="85" t="s">
        <v>416</v>
      </c>
      <c r="E375" s="86">
        <v>4</v>
      </c>
      <c r="F375" s="84">
        <v>28</v>
      </c>
      <c r="G375" s="87">
        <v>29.23</v>
      </c>
      <c r="H375" s="88" t="s">
        <v>1</v>
      </c>
      <c r="I375" s="88" t="s">
        <v>1</v>
      </c>
      <c r="J375" s="89">
        <v>4.25</v>
      </c>
      <c r="K375" s="89">
        <f t="shared" si="70"/>
        <v>1.28</v>
      </c>
      <c r="L375" s="89">
        <f t="shared" si="71"/>
        <v>24.98</v>
      </c>
      <c r="M375" s="89">
        <f t="shared" si="72"/>
        <v>26.26</v>
      </c>
      <c r="N375" s="90" t="s">
        <v>65</v>
      </c>
      <c r="O375" s="90" t="s">
        <v>66</v>
      </c>
      <c r="P375" s="90" t="s">
        <v>67</v>
      </c>
      <c r="Q375" s="91" t="s">
        <v>97</v>
      </c>
      <c r="R375" s="92" t="s">
        <v>493</v>
      </c>
      <c r="S375" s="92" t="s">
        <v>493</v>
      </c>
      <c r="T375" s="93" t="s">
        <v>73</v>
      </c>
      <c r="U375" s="84">
        <v>40</v>
      </c>
      <c r="V375" s="94">
        <f>IFERROR(VLOOKUP(H375,'Коэфф для прайса 1 оч'!$A$3:$C$6,3,0),"")</f>
        <v>327000</v>
      </c>
      <c r="W375" s="91">
        <f>IFERROR(VLOOKUP(E375,'Коэфф для прайса 1 оч'!$A$10:$C$23,3,0),"")</f>
        <v>0</v>
      </c>
      <c r="X375" s="116">
        <f>IFERROR(VLOOKUP(N375,'Коэфф для прайса 1 оч'!$E$25:$F$30,2,0),"")</f>
        <v>0.04</v>
      </c>
      <c r="Y375" s="116">
        <f>IFERROR(VLOOKUP(O375,'Коэфф для прайса 1 оч'!$E$32:$F$34,2,0),"")</f>
        <v>0</v>
      </c>
      <c r="Z375" s="116">
        <f>IFERROR(VLOOKUP(P375,'Коэфф для прайса 1 оч'!$E$36:$F$38,2,0),"")</f>
        <v>0.03</v>
      </c>
      <c r="AA375" s="116">
        <f>IFERROR(VLOOKUP(Q375,'Коэфф для прайса 1 оч'!$E$40:$F$43,2,0),"")</f>
        <v>-5.0000000000000001E-3</v>
      </c>
      <c r="AB375" s="117">
        <f>IFERROR(VLOOKUP(R375,'Коэфф для прайса 1 оч'!$E$45:$F$59,2,0),"")</f>
        <v>0.03</v>
      </c>
      <c r="AC375" s="116">
        <f>IFERROR(VLOOKUP(T375,'Коэфф для прайса 1 оч'!$E$61:$F$67,2,0),"")</f>
        <v>0</v>
      </c>
      <c r="AD375" s="116">
        <f>IFERROR(VLOOKUP(U375,'Коэфф для прайса 1 оч'!$E$69:$F$82,2,0),"")</f>
        <v>-1.4E-2</v>
      </c>
      <c r="AE375" s="116">
        <f>IFERROR(VLOOKUP(PriceList[[#This Row],[Корпус]],'Коэфф для прайса 1 оч'!$I$10:$J$15,2,0),"")</f>
        <v>0.12</v>
      </c>
      <c r="AF375" s="95">
        <f t="shared" si="73"/>
        <v>392727</v>
      </c>
      <c r="AG375" s="96">
        <f t="shared" si="74"/>
        <v>11479410.210000001</v>
      </c>
      <c r="AH375" s="97">
        <v>0</v>
      </c>
      <c r="AI375" s="98">
        <f t="shared" si="75"/>
        <v>392727</v>
      </c>
      <c r="AJ375" s="99">
        <f t="shared" si="76"/>
        <v>11479410.210000001</v>
      </c>
      <c r="AK375" s="84" t="s">
        <v>71</v>
      </c>
      <c r="AL375" s="91">
        <v>0.1</v>
      </c>
      <c r="AM375" s="287">
        <f>PriceList[[#This Row],[ИТОГ Цена за кв.м, руб]]*(1+PriceList[[#This Row],[Максимальная скидка]])</f>
        <v>431999.7</v>
      </c>
      <c r="AN375" s="287">
        <f>PriceList[[#This Row],[Цена за кв.м. в CRM]]*PriceList[[#This Row],[Площадь, кв.м]]</f>
        <v>12627351.231000001</v>
      </c>
      <c r="AO375" s="287">
        <v>6000</v>
      </c>
      <c r="AP375" s="335">
        <f>PriceList[[#This Row],[Цена за кв.м. в CRM]]+PriceList[[#This Row],[Бронь]]</f>
        <v>437999.7</v>
      </c>
      <c r="AQ375" s="335">
        <f>PriceList[[#This Row],[Цена за кв.м. в сайт]]*PriceList[[#This Row],[Площадь, кв.м]]</f>
        <v>12802731.231000001</v>
      </c>
      <c r="AR375" s="84" t="str">
        <f t="shared" si="77"/>
        <v>С2-140</v>
      </c>
      <c r="AS375" s="88" t="str">
        <f t="shared" si="78"/>
        <v>Ст</v>
      </c>
      <c r="AT375" s="89">
        <f t="shared" si="79"/>
        <v>29.23</v>
      </c>
      <c r="AU375" s="99">
        <f>PriceList[[#This Row],[Цена за кв.м. в CRM]]</f>
        <v>431999.7</v>
      </c>
      <c r="AV375" s="100" t="str">
        <f t="shared" si="80"/>
        <v>Резерв</v>
      </c>
      <c r="AW375" s="99"/>
      <c r="AX375" s="342"/>
      <c r="AZ375" s="353">
        <f>(PriceList[[#This Row],[Цена за кв.м. в сайт]])+$AZ$1</f>
        <v>438499.7</v>
      </c>
      <c r="BA375" s="353">
        <f>AZ375*PriceList[[#This Row],[Площадь, кв.м]]</f>
        <v>12817346.231000001</v>
      </c>
      <c r="BB375" s="346">
        <f>BA375-PriceList[[#This Row],[Стоимость, руб для сбронированием]]</f>
        <v>14615</v>
      </c>
      <c r="BC375" s="14"/>
      <c r="BD375" s="345">
        <f t="shared" si="81"/>
        <v>438500</v>
      </c>
      <c r="BE375" s="353">
        <f>BD375*PriceList[[#This Row],[Площадь, кв.м]]</f>
        <v>12817355</v>
      </c>
      <c r="BF375" s="14"/>
      <c r="BG375" s="345">
        <f>BE375-$BG$1*PriceList[[#This Row],[Площадь, кв.м]]</f>
        <v>12641975</v>
      </c>
      <c r="BH375" s="353">
        <f t="shared" si="82"/>
        <v>175380</v>
      </c>
      <c r="BI375" s="345">
        <f>BG375/PriceList[[#This Row],[Площадь, кв.м]]</f>
        <v>432500</v>
      </c>
      <c r="BJ375" s="355">
        <f t="shared" si="83"/>
        <v>1.3872832369942197E-2</v>
      </c>
      <c r="BL375" s="345">
        <f t="shared" si="84"/>
        <v>389250</v>
      </c>
      <c r="BM375" s="353">
        <f t="shared" si="85"/>
        <v>11377777.5</v>
      </c>
    </row>
    <row r="376" spans="1:65" ht="14.25" customHeight="1">
      <c r="A376" s="84">
        <v>467</v>
      </c>
      <c r="B376" s="84" t="s">
        <v>562</v>
      </c>
      <c r="C376" s="85">
        <v>141</v>
      </c>
      <c r="D376" s="85" t="s">
        <v>416</v>
      </c>
      <c r="E376" s="86">
        <v>4</v>
      </c>
      <c r="F376" s="84">
        <v>29</v>
      </c>
      <c r="G376" s="87">
        <v>29.23</v>
      </c>
      <c r="H376" s="88" t="s">
        <v>1</v>
      </c>
      <c r="I376" s="88" t="s">
        <v>1</v>
      </c>
      <c r="J376" s="89">
        <v>4.25</v>
      </c>
      <c r="K376" s="89">
        <f t="shared" si="70"/>
        <v>1.28</v>
      </c>
      <c r="L376" s="89">
        <f t="shared" si="71"/>
        <v>24.98</v>
      </c>
      <c r="M376" s="89">
        <f t="shared" si="72"/>
        <v>26.26</v>
      </c>
      <c r="N376" s="90" t="s">
        <v>65</v>
      </c>
      <c r="O376" s="90" t="s">
        <v>66</v>
      </c>
      <c r="P376" s="90" t="s">
        <v>67</v>
      </c>
      <c r="Q376" s="91" t="s">
        <v>97</v>
      </c>
      <c r="R376" s="92" t="s">
        <v>493</v>
      </c>
      <c r="S376" s="92" t="s">
        <v>493</v>
      </c>
      <c r="T376" s="93" t="s">
        <v>73</v>
      </c>
      <c r="U376" s="84">
        <v>40</v>
      </c>
      <c r="V376" s="94">
        <f>IFERROR(VLOOKUP(H376,'Коэфф для прайса 1 оч'!$A$3:$C$6,3,0),"")</f>
        <v>327000</v>
      </c>
      <c r="W376" s="91">
        <f>IFERROR(VLOOKUP(E376,'Коэфф для прайса 1 оч'!$A$10:$C$23,3,0),"")</f>
        <v>0</v>
      </c>
      <c r="X376" s="116">
        <f>IFERROR(VLOOKUP(N376,'Коэфф для прайса 1 оч'!$E$25:$F$30,2,0),"")</f>
        <v>0.04</v>
      </c>
      <c r="Y376" s="116">
        <f>IFERROR(VLOOKUP(O376,'Коэфф для прайса 1 оч'!$E$32:$F$34,2,0),"")</f>
        <v>0</v>
      </c>
      <c r="Z376" s="116">
        <f>IFERROR(VLOOKUP(P376,'Коэфф для прайса 1 оч'!$E$36:$F$38,2,0),"")</f>
        <v>0.03</v>
      </c>
      <c r="AA376" s="116">
        <f>IFERROR(VLOOKUP(Q376,'Коэфф для прайса 1 оч'!$E$40:$F$43,2,0),"")</f>
        <v>-5.0000000000000001E-3</v>
      </c>
      <c r="AB376" s="117">
        <f>IFERROR(VLOOKUP(R376,'Коэфф для прайса 1 оч'!$E$45:$F$59,2,0),"")</f>
        <v>0.03</v>
      </c>
      <c r="AC376" s="116">
        <f>IFERROR(VLOOKUP(T376,'Коэфф для прайса 1 оч'!$E$61:$F$67,2,0),"")</f>
        <v>0</v>
      </c>
      <c r="AD376" s="116">
        <f>IFERROR(VLOOKUP(U376,'Коэфф для прайса 1 оч'!$E$69:$F$82,2,0),"")</f>
        <v>-1.4E-2</v>
      </c>
      <c r="AE376" s="116">
        <f>IFERROR(VLOOKUP(PriceList[[#This Row],[Корпус]],'Коэфф для прайса 1 оч'!$I$10:$J$15,2,0),"")</f>
        <v>0.12</v>
      </c>
      <c r="AF376" s="95">
        <f t="shared" si="73"/>
        <v>392727</v>
      </c>
      <c r="AG376" s="96">
        <f t="shared" si="74"/>
        <v>11479410.210000001</v>
      </c>
      <c r="AH376" s="97">
        <v>0</v>
      </c>
      <c r="AI376" s="98">
        <f t="shared" si="75"/>
        <v>392727</v>
      </c>
      <c r="AJ376" s="99">
        <f t="shared" si="76"/>
        <v>11479410.210000001</v>
      </c>
      <c r="AK376" s="84" t="s">
        <v>71</v>
      </c>
      <c r="AL376" s="91">
        <v>0.1</v>
      </c>
      <c r="AM376" s="287">
        <f>PriceList[[#This Row],[ИТОГ Цена за кв.м, руб]]*(1+PriceList[[#This Row],[Максимальная скидка]])</f>
        <v>431999.7</v>
      </c>
      <c r="AN376" s="287">
        <f>PriceList[[#This Row],[Цена за кв.м. в CRM]]*PriceList[[#This Row],[Площадь, кв.м]]</f>
        <v>12627351.231000001</v>
      </c>
      <c r="AO376" s="287">
        <v>6000</v>
      </c>
      <c r="AP376" s="335">
        <f>PriceList[[#This Row],[Цена за кв.м. в CRM]]+PriceList[[#This Row],[Бронь]]</f>
        <v>437999.7</v>
      </c>
      <c r="AQ376" s="335">
        <f>PriceList[[#This Row],[Цена за кв.м. в сайт]]*PriceList[[#This Row],[Площадь, кв.м]]</f>
        <v>12802731.231000001</v>
      </c>
      <c r="AR376" s="84" t="str">
        <f t="shared" si="77"/>
        <v>С2-141</v>
      </c>
      <c r="AS376" s="88" t="str">
        <f t="shared" si="78"/>
        <v>Ст</v>
      </c>
      <c r="AT376" s="89">
        <f t="shared" si="79"/>
        <v>29.23</v>
      </c>
      <c r="AU376" s="99">
        <f>PriceList[[#This Row],[Цена за кв.м. в CRM]]</f>
        <v>431999.7</v>
      </c>
      <c r="AV376" s="100" t="str">
        <f t="shared" si="80"/>
        <v>Резерв</v>
      </c>
      <c r="AW376" s="99"/>
      <c r="AX376" s="342"/>
      <c r="AZ376" s="353">
        <f>(PriceList[[#This Row],[Цена за кв.м. в сайт]])+$AZ$1</f>
        <v>438499.7</v>
      </c>
      <c r="BA376" s="353">
        <f>AZ376*PriceList[[#This Row],[Площадь, кв.м]]</f>
        <v>12817346.231000001</v>
      </c>
      <c r="BB376" s="346">
        <f>BA376-PriceList[[#This Row],[Стоимость, руб для сбронированием]]</f>
        <v>14615</v>
      </c>
      <c r="BC376" s="14"/>
      <c r="BD376" s="345">
        <f t="shared" si="81"/>
        <v>438500</v>
      </c>
      <c r="BE376" s="353">
        <f>BD376*PriceList[[#This Row],[Площадь, кв.м]]</f>
        <v>12817355</v>
      </c>
      <c r="BF376" s="14"/>
      <c r="BG376" s="345">
        <f>BE376-$BG$1*PriceList[[#This Row],[Площадь, кв.м]]</f>
        <v>12641975</v>
      </c>
      <c r="BH376" s="353">
        <f t="shared" si="82"/>
        <v>175380</v>
      </c>
      <c r="BI376" s="345">
        <f>BG376/PriceList[[#This Row],[Площадь, кв.м]]</f>
        <v>432500</v>
      </c>
      <c r="BJ376" s="355">
        <f t="shared" si="83"/>
        <v>1.3872832369942197E-2</v>
      </c>
      <c r="BL376" s="345">
        <f t="shared" si="84"/>
        <v>389250</v>
      </c>
      <c r="BM376" s="353">
        <f t="shared" si="85"/>
        <v>11377777.5</v>
      </c>
    </row>
    <row r="377" spans="1:65" ht="14.25" customHeight="1">
      <c r="A377" s="84">
        <v>468</v>
      </c>
      <c r="B377" s="84" t="s">
        <v>563</v>
      </c>
      <c r="C377" s="85">
        <v>142</v>
      </c>
      <c r="D377" s="85" t="s">
        <v>416</v>
      </c>
      <c r="E377" s="86">
        <v>4</v>
      </c>
      <c r="F377" s="84">
        <v>30</v>
      </c>
      <c r="G377" s="87">
        <v>29.43</v>
      </c>
      <c r="H377" s="88" t="s">
        <v>1</v>
      </c>
      <c r="I377" s="88" t="s">
        <v>1</v>
      </c>
      <c r="J377" s="89">
        <v>4.63</v>
      </c>
      <c r="K377" s="89">
        <f t="shared" si="70"/>
        <v>1.39</v>
      </c>
      <c r="L377" s="89">
        <f t="shared" si="71"/>
        <v>24.8</v>
      </c>
      <c r="M377" s="89">
        <f t="shared" si="72"/>
        <v>26.19</v>
      </c>
      <c r="N377" s="90" t="s">
        <v>65</v>
      </c>
      <c r="O377" s="90" t="s">
        <v>66</v>
      </c>
      <c r="P377" s="90" t="s">
        <v>67</v>
      </c>
      <c r="Q377" s="91" t="s">
        <v>97</v>
      </c>
      <c r="R377" s="92" t="s">
        <v>493</v>
      </c>
      <c r="S377" s="92" t="s">
        <v>493</v>
      </c>
      <c r="T377" s="93" t="s">
        <v>73</v>
      </c>
      <c r="U377" s="84">
        <v>40</v>
      </c>
      <c r="V377" s="94">
        <f>IFERROR(VLOOKUP(H377,'Коэфф для прайса 1 оч'!$A$3:$C$6,3,0),"")</f>
        <v>327000</v>
      </c>
      <c r="W377" s="91">
        <f>IFERROR(VLOOKUP(E377,'Коэфф для прайса 1 оч'!$A$10:$C$23,3,0),"")</f>
        <v>0</v>
      </c>
      <c r="X377" s="116">
        <f>IFERROR(VLOOKUP(N377,'Коэфф для прайса 1 оч'!$E$25:$F$30,2,0),"")</f>
        <v>0.04</v>
      </c>
      <c r="Y377" s="116">
        <f>IFERROR(VLOOKUP(O377,'Коэфф для прайса 1 оч'!$E$32:$F$34,2,0),"")</f>
        <v>0</v>
      </c>
      <c r="Z377" s="116">
        <f>IFERROR(VLOOKUP(P377,'Коэфф для прайса 1 оч'!$E$36:$F$38,2,0),"")</f>
        <v>0.03</v>
      </c>
      <c r="AA377" s="116">
        <f>IFERROR(VLOOKUP(Q377,'Коэфф для прайса 1 оч'!$E$40:$F$43,2,0),"")</f>
        <v>-5.0000000000000001E-3</v>
      </c>
      <c r="AB377" s="117">
        <f>IFERROR(VLOOKUP(R377,'Коэфф для прайса 1 оч'!$E$45:$F$59,2,0),"")</f>
        <v>0.03</v>
      </c>
      <c r="AC377" s="116">
        <f>IFERROR(VLOOKUP(T377,'Коэфф для прайса 1 оч'!$E$61:$F$67,2,0),"")</f>
        <v>0</v>
      </c>
      <c r="AD377" s="116">
        <f>IFERROR(VLOOKUP(U377,'Коэфф для прайса 1 оч'!$E$69:$F$82,2,0),"")</f>
        <v>-1.4E-2</v>
      </c>
      <c r="AE377" s="116">
        <f>IFERROR(VLOOKUP(PriceList[[#This Row],[Корпус]],'Коэфф для прайса 1 оч'!$I$10:$J$15,2,0),"")</f>
        <v>0.12</v>
      </c>
      <c r="AF377" s="95">
        <f t="shared" si="73"/>
        <v>392727</v>
      </c>
      <c r="AG377" s="96">
        <f t="shared" si="74"/>
        <v>11557955.609999999</v>
      </c>
      <c r="AH377" s="97">
        <v>0</v>
      </c>
      <c r="AI377" s="98">
        <f t="shared" si="75"/>
        <v>392727</v>
      </c>
      <c r="AJ377" s="99">
        <f t="shared" si="76"/>
        <v>11557955.609999999</v>
      </c>
      <c r="AK377" s="84" t="s">
        <v>101</v>
      </c>
      <c r="AL377" s="91">
        <v>0.1</v>
      </c>
      <c r="AM377" s="287">
        <f>PriceList[[#This Row],[ИТОГ Цена за кв.м, руб]]*(1+PriceList[[#This Row],[Максимальная скидка]])</f>
        <v>431999.7</v>
      </c>
      <c r="AN377" s="287">
        <f>PriceList[[#This Row],[Цена за кв.м. в CRM]]*PriceList[[#This Row],[Площадь, кв.м]]</f>
        <v>12713751.171</v>
      </c>
      <c r="AO377" s="287">
        <v>6000</v>
      </c>
      <c r="AP377" s="335">
        <f>PriceList[[#This Row],[Цена за кв.м. в CRM]]+PriceList[[#This Row],[Бронь]]</f>
        <v>437999.7</v>
      </c>
      <c r="AQ377" s="335">
        <f>PriceList[[#This Row],[Цена за кв.м. в сайт]]*PriceList[[#This Row],[Площадь, кв.м]]</f>
        <v>12890331.171</v>
      </c>
      <c r="AR377" s="84" t="str">
        <f t="shared" si="77"/>
        <v>С2-142</v>
      </c>
      <c r="AS377" s="88" t="str">
        <f t="shared" si="78"/>
        <v>Ст</v>
      </c>
      <c r="AT377" s="89">
        <f t="shared" si="79"/>
        <v>29.43</v>
      </c>
      <c r="AU377" s="99">
        <f>PriceList[[#This Row],[Цена за кв.м. в CRM]]</f>
        <v>431999.7</v>
      </c>
      <c r="AV377" s="100" t="str">
        <f t="shared" si="80"/>
        <v>Свободно</v>
      </c>
      <c r="AW377" s="99"/>
      <c r="AX377" s="342"/>
      <c r="AZ377" s="353">
        <f>(PriceList[[#This Row],[Цена за кв.м. в сайт]])+$AZ$1</f>
        <v>438499.7</v>
      </c>
      <c r="BA377" s="353">
        <f>AZ377*PriceList[[#This Row],[Площадь, кв.м]]</f>
        <v>12905046.171</v>
      </c>
      <c r="BB377" s="346">
        <f>BA377-PriceList[[#This Row],[Стоимость, руб для сбронированием]]</f>
        <v>14715</v>
      </c>
      <c r="BC377" s="14"/>
      <c r="BD377" s="345">
        <f t="shared" si="81"/>
        <v>438500</v>
      </c>
      <c r="BE377" s="353">
        <f>BD377*PriceList[[#This Row],[Площадь, кв.м]]</f>
        <v>12905055</v>
      </c>
      <c r="BF377" s="14"/>
      <c r="BG377" s="345">
        <f>BE377-$BG$1*PriceList[[#This Row],[Площадь, кв.м]]</f>
        <v>12728475</v>
      </c>
      <c r="BH377" s="353">
        <f t="shared" si="82"/>
        <v>176580</v>
      </c>
      <c r="BI377" s="345">
        <f>BG377/PriceList[[#This Row],[Площадь, кв.м]]</f>
        <v>432500</v>
      </c>
      <c r="BJ377" s="355">
        <f t="shared" si="83"/>
        <v>1.3872832369942197E-2</v>
      </c>
      <c r="BL377" s="345">
        <f t="shared" si="84"/>
        <v>389250</v>
      </c>
      <c r="BM377" s="353">
        <f t="shared" si="85"/>
        <v>11455627.5</v>
      </c>
    </row>
    <row r="378" spans="1:65" ht="14.25" hidden="1" customHeight="1">
      <c r="A378" s="84">
        <v>469</v>
      </c>
      <c r="B378" s="84" t="s">
        <v>564</v>
      </c>
      <c r="C378" s="85">
        <v>143</v>
      </c>
      <c r="D378" s="85" t="s">
        <v>416</v>
      </c>
      <c r="E378" s="86">
        <v>4</v>
      </c>
      <c r="F378" s="84">
        <v>31</v>
      </c>
      <c r="G378" s="87">
        <v>34.4</v>
      </c>
      <c r="H378" s="88" t="s">
        <v>1</v>
      </c>
      <c r="I378" s="88" t="s">
        <v>1</v>
      </c>
      <c r="J378" s="89">
        <v>5.46</v>
      </c>
      <c r="K378" s="89">
        <f t="shared" si="70"/>
        <v>1.64</v>
      </c>
      <c r="L378" s="89">
        <f t="shared" si="71"/>
        <v>28.939999999999998</v>
      </c>
      <c r="M378" s="89">
        <f t="shared" si="72"/>
        <v>30.58</v>
      </c>
      <c r="N378" s="90" t="s">
        <v>76</v>
      </c>
      <c r="O378" s="90" t="s">
        <v>66</v>
      </c>
      <c r="P378" s="90" t="s">
        <v>67</v>
      </c>
      <c r="Q378" s="91" t="s">
        <v>97</v>
      </c>
      <c r="R378" s="92" t="s">
        <v>493</v>
      </c>
      <c r="S378" s="92" t="s">
        <v>493</v>
      </c>
      <c r="T378" s="93" t="s">
        <v>73</v>
      </c>
      <c r="U378" s="84">
        <v>40</v>
      </c>
      <c r="V378" s="94">
        <f>IFERROR(VLOOKUP(H378,'Коэфф для прайса 1 оч'!$A$3:$C$6,3,0),"")</f>
        <v>327000</v>
      </c>
      <c r="W378" s="91">
        <f>IFERROR(VLOOKUP(E378,'Коэфф для прайса 1 оч'!$A$10:$C$23,3,0),"")</f>
        <v>0</v>
      </c>
      <c r="X378" s="116">
        <f>IFERROR(VLOOKUP(N378,'Коэфф для прайса 1 оч'!$E$25:$F$30,2,0),"")</f>
        <v>0</v>
      </c>
      <c r="Y378" s="116">
        <f>IFERROR(VLOOKUP(O378,'Коэфф для прайса 1 оч'!$E$32:$F$34,2,0),"")</f>
        <v>0</v>
      </c>
      <c r="Z378" s="116">
        <f>IFERROR(VLOOKUP(P378,'Коэфф для прайса 1 оч'!$E$36:$F$38,2,0),"")</f>
        <v>0.03</v>
      </c>
      <c r="AA378" s="116">
        <f>IFERROR(VLOOKUP(Q378,'Коэфф для прайса 1 оч'!$E$40:$F$43,2,0),"")</f>
        <v>-5.0000000000000001E-3</v>
      </c>
      <c r="AB378" s="117">
        <f>IFERROR(VLOOKUP(R378,'Коэфф для прайса 1 оч'!$E$45:$F$59,2,0),"")</f>
        <v>0.03</v>
      </c>
      <c r="AC378" s="116">
        <f>IFERROR(VLOOKUP(T378,'Коэфф для прайса 1 оч'!$E$61:$F$67,2,0),"")</f>
        <v>0</v>
      </c>
      <c r="AD378" s="116">
        <f>IFERROR(VLOOKUP(U378,'Коэфф для прайса 1 оч'!$E$69:$F$82,2,0),"")</f>
        <v>-1.4E-2</v>
      </c>
      <c r="AE378" s="116">
        <f>IFERROR(VLOOKUP(PriceList[[#This Row],[Корпус]],'Коэфф для прайса 1 оч'!$I$10:$J$15,2,0),"")</f>
        <v>0.12</v>
      </c>
      <c r="AF378" s="95">
        <f t="shared" si="73"/>
        <v>379647</v>
      </c>
      <c r="AG378" s="96">
        <f t="shared" si="74"/>
        <v>13059856.799999999</v>
      </c>
      <c r="AH378" s="97">
        <v>0</v>
      </c>
      <c r="AI378" s="98">
        <f t="shared" si="75"/>
        <v>379647</v>
      </c>
      <c r="AJ378" s="99">
        <f t="shared" si="76"/>
        <v>13059856.799999999</v>
      </c>
      <c r="AK378" s="84" t="s">
        <v>71</v>
      </c>
      <c r="AL378" s="91">
        <v>0.1</v>
      </c>
      <c r="AM378" s="287">
        <f>PriceList[[#This Row],[ИТОГ Цена за кв.м, руб]]*(1+PriceList[[#This Row],[Максимальная скидка]])</f>
        <v>417611.7</v>
      </c>
      <c r="AN378" s="287">
        <f>PriceList[[#This Row],[Цена за кв.м. в CRM]]*PriceList[[#This Row],[Площадь, кв.м]]</f>
        <v>14365842.48</v>
      </c>
      <c r="AO378" s="287">
        <v>6000</v>
      </c>
      <c r="AP378" s="335">
        <f>PriceList[[#This Row],[Цена за кв.м. в CRM]]+PriceList[[#This Row],[Бронь]]</f>
        <v>423611.7</v>
      </c>
      <c r="AQ378" s="335">
        <f>PriceList[[#This Row],[Цена за кв.м. в сайт]]*PriceList[[#This Row],[Площадь, кв.м]]</f>
        <v>14572242.48</v>
      </c>
      <c r="AR378" s="84" t="str">
        <f t="shared" si="77"/>
        <v>С2-143</v>
      </c>
      <c r="AS378" s="88" t="str">
        <f t="shared" si="78"/>
        <v>Ст</v>
      </c>
      <c r="AT378" s="89">
        <f t="shared" si="79"/>
        <v>34.4</v>
      </c>
      <c r="AU378" s="99">
        <f>PriceList[[#This Row],[Цена за кв.м. в CRM]]</f>
        <v>417611.7</v>
      </c>
      <c r="AV378" s="100" t="str">
        <f t="shared" si="80"/>
        <v>Резерв</v>
      </c>
      <c r="AW378" s="99"/>
      <c r="AX378" s="342"/>
      <c r="AZ378" s="353">
        <f>(PriceList[[#This Row],[Цена за кв.м. в сайт]])+$AZ$1</f>
        <v>424111.7</v>
      </c>
      <c r="BA378" s="353">
        <f>AZ378*PriceList[[#This Row],[Площадь, кв.м]]</f>
        <v>14589442.48</v>
      </c>
      <c r="BB378" s="346">
        <f>BA378-PriceList[[#This Row],[Стоимость, руб для сбронированием]]</f>
        <v>17200</v>
      </c>
      <c r="BC378" s="14"/>
      <c r="BD378" s="345">
        <f t="shared" si="81"/>
        <v>424100</v>
      </c>
      <c r="BE378" s="353">
        <f>BD378*PriceList[[#This Row],[Площадь, кв.м]]</f>
        <v>14589040</v>
      </c>
      <c r="BF378" s="14"/>
      <c r="BG378" s="345">
        <f>BE378-$BG$1*PriceList[[#This Row],[Площадь, кв.м]]</f>
        <v>14382640</v>
      </c>
      <c r="BH378" s="353">
        <f t="shared" si="82"/>
        <v>206400</v>
      </c>
      <c r="BI378" s="345">
        <f>BG378/PriceList[[#This Row],[Площадь, кв.м]]</f>
        <v>418100</v>
      </c>
      <c r="BJ378" s="355">
        <f t="shared" si="83"/>
        <v>1.4350633819660369E-2</v>
      </c>
      <c r="BL378" s="345">
        <f t="shared" si="84"/>
        <v>376290</v>
      </c>
      <c r="BM378" s="353">
        <f t="shared" si="85"/>
        <v>12944376</v>
      </c>
    </row>
    <row r="379" spans="1:65" ht="14.25" customHeight="1">
      <c r="A379" s="84">
        <v>470</v>
      </c>
      <c r="B379" s="84" t="s">
        <v>565</v>
      </c>
      <c r="C379" s="85">
        <v>144</v>
      </c>
      <c r="D379" s="85" t="s">
        <v>416</v>
      </c>
      <c r="E379" s="86">
        <v>4</v>
      </c>
      <c r="F379" s="84">
        <v>32</v>
      </c>
      <c r="G379" s="87">
        <v>29.23</v>
      </c>
      <c r="H379" s="88" t="s">
        <v>1</v>
      </c>
      <c r="I379" s="88" t="s">
        <v>1</v>
      </c>
      <c r="J379" s="89">
        <v>4.25</v>
      </c>
      <c r="K379" s="89">
        <f t="shared" si="70"/>
        <v>1.28</v>
      </c>
      <c r="L379" s="89">
        <f t="shared" si="71"/>
        <v>24.98</v>
      </c>
      <c r="M379" s="89">
        <f t="shared" si="72"/>
        <v>26.26</v>
      </c>
      <c r="N379" s="90" t="s">
        <v>65</v>
      </c>
      <c r="O379" s="90" t="s">
        <v>66</v>
      </c>
      <c r="P379" s="90" t="s">
        <v>67</v>
      </c>
      <c r="Q379" s="91" t="s">
        <v>97</v>
      </c>
      <c r="R379" s="92" t="s">
        <v>493</v>
      </c>
      <c r="S379" s="92" t="s">
        <v>493</v>
      </c>
      <c r="T379" s="93" t="s">
        <v>73</v>
      </c>
      <c r="U379" s="84">
        <v>40</v>
      </c>
      <c r="V379" s="94">
        <f>IFERROR(VLOOKUP(H379,'Коэфф для прайса 1 оч'!$A$3:$C$6,3,0),"")</f>
        <v>327000</v>
      </c>
      <c r="W379" s="91">
        <f>IFERROR(VLOOKUP(E379,'Коэфф для прайса 1 оч'!$A$10:$C$23,3,0),"")</f>
        <v>0</v>
      </c>
      <c r="X379" s="116">
        <f>IFERROR(VLOOKUP(N379,'Коэфф для прайса 1 оч'!$E$25:$F$30,2,0),"")</f>
        <v>0.04</v>
      </c>
      <c r="Y379" s="116">
        <f>IFERROR(VLOOKUP(O379,'Коэфф для прайса 1 оч'!$E$32:$F$34,2,0),"")</f>
        <v>0</v>
      </c>
      <c r="Z379" s="116">
        <f>IFERROR(VLOOKUP(P379,'Коэфф для прайса 1 оч'!$E$36:$F$38,2,0),"")</f>
        <v>0.03</v>
      </c>
      <c r="AA379" s="116">
        <f>IFERROR(VLOOKUP(Q379,'Коэфф для прайса 1 оч'!$E$40:$F$43,2,0),"")</f>
        <v>-5.0000000000000001E-3</v>
      </c>
      <c r="AB379" s="117">
        <f>IFERROR(VLOOKUP(R379,'Коэфф для прайса 1 оч'!$E$45:$F$59,2,0),"")</f>
        <v>0.03</v>
      </c>
      <c r="AC379" s="116">
        <f>IFERROR(VLOOKUP(T379,'Коэфф для прайса 1 оч'!$E$61:$F$67,2,0),"")</f>
        <v>0</v>
      </c>
      <c r="AD379" s="116">
        <f>IFERROR(VLOOKUP(U379,'Коэфф для прайса 1 оч'!$E$69:$F$82,2,0),"")</f>
        <v>-1.4E-2</v>
      </c>
      <c r="AE379" s="116">
        <f>IFERROR(VLOOKUP(PriceList[[#This Row],[Корпус]],'Коэфф для прайса 1 оч'!$I$10:$J$15,2,0),"")</f>
        <v>0.12</v>
      </c>
      <c r="AF379" s="95">
        <f t="shared" si="73"/>
        <v>392727</v>
      </c>
      <c r="AG379" s="96">
        <f t="shared" si="74"/>
        <v>11479410.210000001</v>
      </c>
      <c r="AH379" s="97">
        <v>0</v>
      </c>
      <c r="AI379" s="98">
        <f t="shared" si="75"/>
        <v>392727</v>
      </c>
      <c r="AJ379" s="99">
        <f t="shared" si="76"/>
        <v>11479410.210000001</v>
      </c>
      <c r="AK379" s="84" t="s">
        <v>71</v>
      </c>
      <c r="AL379" s="91">
        <v>0.1</v>
      </c>
      <c r="AM379" s="287">
        <f>PriceList[[#This Row],[ИТОГ Цена за кв.м, руб]]*(1+PriceList[[#This Row],[Максимальная скидка]])</f>
        <v>431999.7</v>
      </c>
      <c r="AN379" s="287">
        <f>PriceList[[#This Row],[Цена за кв.м. в CRM]]*PriceList[[#This Row],[Площадь, кв.м]]</f>
        <v>12627351.231000001</v>
      </c>
      <c r="AO379" s="287">
        <v>6000</v>
      </c>
      <c r="AP379" s="335">
        <f>PriceList[[#This Row],[Цена за кв.м. в CRM]]+PriceList[[#This Row],[Бронь]]</f>
        <v>437999.7</v>
      </c>
      <c r="AQ379" s="335">
        <f>PriceList[[#This Row],[Цена за кв.м. в сайт]]*PriceList[[#This Row],[Площадь, кв.м]]</f>
        <v>12802731.231000001</v>
      </c>
      <c r="AR379" s="84" t="str">
        <f t="shared" si="77"/>
        <v>С2-144</v>
      </c>
      <c r="AS379" s="88" t="str">
        <f t="shared" si="78"/>
        <v>Ст</v>
      </c>
      <c r="AT379" s="89">
        <f t="shared" si="79"/>
        <v>29.23</v>
      </c>
      <c r="AU379" s="99">
        <f>PriceList[[#This Row],[Цена за кв.м. в CRM]]</f>
        <v>431999.7</v>
      </c>
      <c r="AV379" s="100" t="str">
        <f t="shared" si="80"/>
        <v>Резерв</v>
      </c>
      <c r="AW379" s="99"/>
      <c r="AX379" s="342"/>
      <c r="AZ379" s="353">
        <f>(PriceList[[#This Row],[Цена за кв.м. в сайт]])+$AZ$1</f>
        <v>438499.7</v>
      </c>
      <c r="BA379" s="353">
        <f>AZ379*PriceList[[#This Row],[Площадь, кв.м]]</f>
        <v>12817346.231000001</v>
      </c>
      <c r="BB379" s="346">
        <f>BA379-PriceList[[#This Row],[Стоимость, руб для сбронированием]]</f>
        <v>14615</v>
      </c>
      <c r="BC379" s="14"/>
      <c r="BD379" s="345">
        <f t="shared" si="81"/>
        <v>438500</v>
      </c>
      <c r="BE379" s="353">
        <f>BD379*PriceList[[#This Row],[Площадь, кв.м]]</f>
        <v>12817355</v>
      </c>
      <c r="BF379" s="14"/>
      <c r="BG379" s="345">
        <f>BE379-$BG$1*PriceList[[#This Row],[Площадь, кв.м]]</f>
        <v>12641975</v>
      </c>
      <c r="BH379" s="353">
        <f t="shared" si="82"/>
        <v>175380</v>
      </c>
      <c r="BI379" s="345">
        <f>BG379/PriceList[[#This Row],[Площадь, кв.м]]</f>
        <v>432500</v>
      </c>
      <c r="BJ379" s="355">
        <f t="shared" si="83"/>
        <v>1.3872832369942197E-2</v>
      </c>
      <c r="BL379" s="345">
        <f t="shared" si="84"/>
        <v>389250</v>
      </c>
      <c r="BM379" s="353">
        <f t="shared" si="85"/>
        <v>11377777.5</v>
      </c>
    </row>
    <row r="380" spans="1:65" ht="14.25" customHeight="1">
      <c r="A380" s="84">
        <v>471</v>
      </c>
      <c r="B380" s="84" t="s">
        <v>566</v>
      </c>
      <c r="C380" s="85">
        <v>145</v>
      </c>
      <c r="D380" s="85" t="s">
        <v>416</v>
      </c>
      <c r="E380" s="86">
        <v>4</v>
      </c>
      <c r="F380" s="84">
        <v>33</v>
      </c>
      <c r="G380" s="87">
        <v>29.23</v>
      </c>
      <c r="H380" s="88" t="s">
        <v>1</v>
      </c>
      <c r="I380" s="88" t="s">
        <v>1</v>
      </c>
      <c r="J380" s="89">
        <v>4.25</v>
      </c>
      <c r="K380" s="89">
        <f t="shared" si="70"/>
        <v>1.28</v>
      </c>
      <c r="L380" s="89">
        <f t="shared" si="71"/>
        <v>24.98</v>
      </c>
      <c r="M380" s="89">
        <f t="shared" si="72"/>
        <v>26.26</v>
      </c>
      <c r="N380" s="90" t="s">
        <v>65</v>
      </c>
      <c r="O380" s="90" t="s">
        <v>66</v>
      </c>
      <c r="P380" s="90" t="s">
        <v>67</v>
      </c>
      <c r="Q380" s="91" t="s">
        <v>94</v>
      </c>
      <c r="R380" s="92" t="s">
        <v>493</v>
      </c>
      <c r="S380" s="92" t="s">
        <v>493</v>
      </c>
      <c r="T380" s="93" t="s">
        <v>73</v>
      </c>
      <c r="U380" s="84">
        <v>40</v>
      </c>
      <c r="V380" s="94">
        <f>IFERROR(VLOOKUP(H380,'Коэфф для прайса 1 оч'!$A$3:$C$6,3,0),"")</f>
        <v>327000</v>
      </c>
      <c r="W380" s="91">
        <f>IFERROR(VLOOKUP(E380,'Коэфф для прайса 1 оч'!$A$10:$C$23,3,0),"")</f>
        <v>0</v>
      </c>
      <c r="X380" s="116">
        <f>IFERROR(VLOOKUP(N380,'Коэфф для прайса 1 оч'!$E$25:$F$30,2,0),"")</f>
        <v>0.04</v>
      </c>
      <c r="Y380" s="116">
        <f>IFERROR(VLOOKUP(O380,'Коэфф для прайса 1 оч'!$E$32:$F$34,2,0),"")</f>
        <v>0</v>
      </c>
      <c r="Z380" s="116">
        <f>IFERROR(VLOOKUP(P380,'Коэфф для прайса 1 оч'!$E$36:$F$38,2,0),"")</f>
        <v>0.03</v>
      </c>
      <c r="AA380" s="116">
        <f>IFERROR(VLOOKUP(Q380,'Коэфф для прайса 1 оч'!$E$40:$F$43,2,0),"")</f>
        <v>0</v>
      </c>
      <c r="AB380" s="117">
        <f>IFERROR(VLOOKUP(R380,'Коэфф для прайса 1 оч'!$E$45:$F$59,2,0),"")</f>
        <v>0.03</v>
      </c>
      <c r="AC380" s="116">
        <f>IFERROR(VLOOKUP(T380,'Коэфф для прайса 1 оч'!$E$61:$F$67,2,0),"")</f>
        <v>0</v>
      </c>
      <c r="AD380" s="116">
        <f>IFERROR(VLOOKUP(U380,'Коэфф для прайса 1 оч'!$E$69:$F$82,2,0),"")</f>
        <v>-1.4E-2</v>
      </c>
      <c r="AE380" s="116">
        <f>IFERROR(VLOOKUP(PriceList[[#This Row],[Корпус]],'Коэфф для прайса 1 оч'!$I$10:$J$15,2,0),"")</f>
        <v>0.12</v>
      </c>
      <c r="AF380" s="95">
        <f t="shared" si="73"/>
        <v>394362</v>
      </c>
      <c r="AG380" s="96">
        <f t="shared" si="74"/>
        <v>11527201.26</v>
      </c>
      <c r="AH380" s="97">
        <v>0</v>
      </c>
      <c r="AI380" s="98">
        <f t="shared" si="75"/>
        <v>394362</v>
      </c>
      <c r="AJ380" s="99">
        <f t="shared" si="76"/>
        <v>11527201.26</v>
      </c>
      <c r="AK380" s="84" t="s">
        <v>101</v>
      </c>
      <c r="AL380" s="91">
        <v>0.1</v>
      </c>
      <c r="AM380" s="287">
        <f>PriceList[[#This Row],[ИТОГ Цена за кв.м, руб]]*(1+PriceList[[#This Row],[Максимальная скидка]])</f>
        <v>433798.2</v>
      </c>
      <c r="AN380" s="287">
        <f>PriceList[[#This Row],[Цена за кв.м. в CRM]]*PriceList[[#This Row],[Площадь, кв.м]]</f>
        <v>12679921.386</v>
      </c>
      <c r="AO380" s="287">
        <v>6000</v>
      </c>
      <c r="AP380" s="335">
        <f>PriceList[[#This Row],[Цена за кв.м. в CRM]]+PriceList[[#This Row],[Бронь]]</f>
        <v>439798.2</v>
      </c>
      <c r="AQ380" s="335">
        <f>PriceList[[#This Row],[Цена за кв.м. в сайт]]*PriceList[[#This Row],[Площадь, кв.м]]</f>
        <v>12855301.386</v>
      </c>
      <c r="AR380" s="84" t="str">
        <f t="shared" si="77"/>
        <v>С2-145</v>
      </c>
      <c r="AS380" s="88" t="str">
        <f t="shared" si="78"/>
        <v>Ст</v>
      </c>
      <c r="AT380" s="89">
        <f t="shared" si="79"/>
        <v>29.23</v>
      </c>
      <c r="AU380" s="99">
        <f>PriceList[[#This Row],[Цена за кв.м. в CRM]]</f>
        <v>433798.2</v>
      </c>
      <c r="AV380" s="100" t="str">
        <f t="shared" si="80"/>
        <v>Свободно</v>
      </c>
      <c r="AW380" s="99"/>
      <c r="AX380" s="342"/>
      <c r="AZ380" s="353">
        <f>(PriceList[[#This Row],[Цена за кв.м. в сайт]])+$AZ$1</f>
        <v>440298.2</v>
      </c>
      <c r="BA380" s="353">
        <f>AZ380*PriceList[[#This Row],[Площадь, кв.м]]</f>
        <v>12869916.386</v>
      </c>
      <c r="BB380" s="346">
        <f>BA380-PriceList[[#This Row],[Стоимость, руб для сбронированием]]</f>
        <v>14615</v>
      </c>
      <c r="BC380" s="14"/>
      <c r="BD380" s="345">
        <f t="shared" si="81"/>
        <v>440300</v>
      </c>
      <c r="BE380" s="353">
        <f>BD380*PriceList[[#This Row],[Площадь, кв.м]]</f>
        <v>12869969</v>
      </c>
      <c r="BF380" s="14"/>
      <c r="BG380" s="345">
        <f>BE380-$BG$1*PriceList[[#This Row],[Площадь, кв.м]]</f>
        <v>12694589</v>
      </c>
      <c r="BH380" s="353">
        <f t="shared" si="82"/>
        <v>175380</v>
      </c>
      <c r="BI380" s="345">
        <f>BG380/PriceList[[#This Row],[Площадь, кв.м]]</f>
        <v>434300</v>
      </c>
      <c r="BJ380" s="355">
        <f t="shared" si="83"/>
        <v>1.381533502187428E-2</v>
      </c>
      <c r="BL380" s="345">
        <f t="shared" si="84"/>
        <v>390870</v>
      </c>
      <c r="BM380" s="353">
        <f t="shared" si="85"/>
        <v>11425130.1</v>
      </c>
    </row>
    <row r="381" spans="1:65" ht="14.25" customHeight="1">
      <c r="A381" s="84">
        <v>472</v>
      </c>
      <c r="B381" s="84" t="s">
        <v>567</v>
      </c>
      <c r="C381" s="85">
        <v>146</v>
      </c>
      <c r="D381" s="85" t="s">
        <v>416</v>
      </c>
      <c r="E381" s="86">
        <v>4</v>
      </c>
      <c r="F381" s="84">
        <v>34</v>
      </c>
      <c r="G381" s="87">
        <v>29.23</v>
      </c>
      <c r="H381" s="88" t="s">
        <v>1</v>
      </c>
      <c r="I381" s="88" t="s">
        <v>1</v>
      </c>
      <c r="J381" s="89">
        <v>4.25</v>
      </c>
      <c r="K381" s="89">
        <f t="shared" si="70"/>
        <v>1.28</v>
      </c>
      <c r="L381" s="89">
        <f t="shared" si="71"/>
        <v>24.98</v>
      </c>
      <c r="M381" s="89">
        <f t="shared" si="72"/>
        <v>26.26</v>
      </c>
      <c r="N381" s="90" t="s">
        <v>65</v>
      </c>
      <c r="O381" s="90" t="s">
        <v>66</v>
      </c>
      <c r="P381" s="90" t="s">
        <v>67</v>
      </c>
      <c r="Q381" s="91" t="s">
        <v>94</v>
      </c>
      <c r="R381" s="92" t="s">
        <v>493</v>
      </c>
      <c r="S381" s="92" t="s">
        <v>493</v>
      </c>
      <c r="T381" s="93" t="s">
        <v>73</v>
      </c>
      <c r="U381" s="84">
        <v>40</v>
      </c>
      <c r="V381" s="94">
        <f>IFERROR(VLOOKUP(H381,'Коэфф для прайса 1 оч'!$A$3:$C$6,3,0),"")</f>
        <v>327000</v>
      </c>
      <c r="W381" s="91">
        <f>IFERROR(VLOOKUP(E381,'Коэфф для прайса 1 оч'!$A$10:$C$23,3,0),"")</f>
        <v>0</v>
      </c>
      <c r="X381" s="116">
        <f>IFERROR(VLOOKUP(N381,'Коэфф для прайса 1 оч'!$E$25:$F$30,2,0),"")</f>
        <v>0.04</v>
      </c>
      <c r="Y381" s="116">
        <f>IFERROR(VLOOKUP(O381,'Коэфф для прайса 1 оч'!$E$32:$F$34,2,0),"")</f>
        <v>0</v>
      </c>
      <c r="Z381" s="116">
        <f>IFERROR(VLOOKUP(P381,'Коэфф для прайса 1 оч'!$E$36:$F$38,2,0),"")</f>
        <v>0.03</v>
      </c>
      <c r="AA381" s="116">
        <f>IFERROR(VLOOKUP(Q381,'Коэфф для прайса 1 оч'!$E$40:$F$43,2,0),"")</f>
        <v>0</v>
      </c>
      <c r="AB381" s="117">
        <f>IFERROR(VLOOKUP(R381,'Коэфф для прайса 1 оч'!$E$45:$F$59,2,0),"")</f>
        <v>0.03</v>
      </c>
      <c r="AC381" s="116">
        <f>IFERROR(VLOOKUP(T381,'Коэфф для прайса 1 оч'!$E$61:$F$67,2,0),"")</f>
        <v>0</v>
      </c>
      <c r="AD381" s="116">
        <f>IFERROR(VLOOKUP(U381,'Коэфф для прайса 1 оч'!$E$69:$F$82,2,0),"")</f>
        <v>-1.4E-2</v>
      </c>
      <c r="AE381" s="116">
        <f>IFERROR(VLOOKUP(PriceList[[#This Row],[Корпус]],'Коэфф для прайса 1 оч'!$I$10:$J$15,2,0),"")</f>
        <v>0.12</v>
      </c>
      <c r="AF381" s="95">
        <f t="shared" si="73"/>
        <v>394362</v>
      </c>
      <c r="AG381" s="96">
        <f t="shared" si="74"/>
        <v>11527201.26</v>
      </c>
      <c r="AH381" s="97">
        <v>0</v>
      </c>
      <c r="AI381" s="98">
        <f t="shared" si="75"/>
        <v>394362</v>
      </c>
      <c r="AJ381" s="99">
        <f t="shared" si="76"/>
        <v>11527201.26</v>
      </c>
      <c r="AK381" s="84" t="s">
        <v>71</v>
      </c>
      <c r="AL381" s="91">
        <v>0.1</v>
      </c>
      <c r="AM381" s="287">
        <f>PriceList[[#This Row],[ИТОГ Цена за кв.м, руб]]*(1+PriceList[[#This Row],[Максимальная скидка]])</f>
        <v>433798.2</v>
      </c>
      <c r="AN381" s="287">
        <f>PriceList[[#This Row],[Цена за кв.м. в CRM]]*PriceList[[#This Row],[Площадь, кв.м]]</f>
        <v>12679921.386</v>
      </c>
      <c r="AO381" s="287">
        <v>6000</v>
      </c>
      <c r="AP381" s="335">
        <f>PriceList[[#This Row],[Цена за кв.м. в CRM]]+PriceList[[#This Row],[Бронь]]</f>
        <v>439798.2</v>
      </c>
      <c r="AQ381" s="335">
        <f>PriceList[[#This Row],[Цена за кв.м. в сайт]]*PriceList[[#This Row],[Площадь, кв.м]]</f>
        <v>12855301.386</v>
      </c>
      <c r="AR381" s="84" t="str">
        <f t="shared" si="77"/>
        <v>С2-146</v>
      </c>
      <c r="AS381" s="88" t="str">
        <f t="shared" si="78"/>
        <v>Ст</v>
      </c>
      <c r="AT381" s="89">
        <f t="shared" si="79"/>
        <v>29.23</v>
      </c>
      <c r="AU381" s="99">
        <f>PriceList[[#This Row],[Цена за кв.м. в CRM]]</f>
        <v>433798.2</v>
      </c>
      <c r="AV381" s="100" t="str">
        <f t="shared" si="80"/>
        <v>Резерв</v>
      </c>
      <c r="AW381" s="99"/>
      <c r="AX381" s="342"/>
      <c r="AZ381" s="353">
        <f>(PriceList[[#This Row],[Цена за кв.м. в сайт]])+$AZ$1</f>
        <v>440298.2</v>
      </c>
      <c r="BA381" s="353">
        <f>AZ381*PriceList[[#This Row],[Площадь, кв.м]]</f>
        <v>12869916.386</v>
      </c>
      <c r="BB381" s="346">
        <f>BA381-PriceList[[#This Row],[Стоимость, руб для сбронированием]]</f>
        <v>14615</v>
      </c>
      <c r="BC381" s="14"/>
      <c r="BD381" s="345">
        <f t="shared" si="81"/>
        <v>440300</v>
      </c>
      <c r="BE381" s="353">
        <f>BD381*PriceList[[#This Row],[Площадь, кв.м]]</f>
        <v>12869969</v>
      </c>
      <c r="BF381" s="14"/>
      <c r="BG381" s="345">
        <f>BE381-$BG$1*PriceList[[#This Row],[Площадь, кв.м]]</f>
        <v>12694589</v>
      </c>
      <c r="BH381" s="353">
        <f t="shared" si="82"/>
        <v>175380</v>
      </c>
      <c r="BI381" s="345">
        <f>BG381/PriceList[[#This Row],[Площадь, кв.м]]</f>
        <v>434300</v>
      </c>
      <c r="BJ381" s="355">
        <f t="shared" si="83"/>
        <v>1.381533502187428E-2</v>
      </c>
      <c r="BL381" s="345">
        <f t="shared" si="84"/>
        <v>390870</v>
      </c>
      <c r="BM381" s="353">
        <f t="shared" si="85"/>
        <v>11425130.1</v>
      </c>
    </row>
    <row r="382" spans="1:65" ht="14.25" customHeight="1">
      <c r="A382" s="84">
        <v>473</v>
      </c>
      <c r="B382" s="84" t="s">
        <v>568</v>
      </c>
      <c r="C382" s="85">
        <v>147</v>
      </c>
      <c r="D382" s="85" t="s">
        <v>416</v>
      </c>
      <c r="E382" s="86">
        <v>4</v>
      </c>
      <c r="F382" s="84">
        <v>35</v>
      </c>
      <c r="G382" s="87">
        <v>29.23</v>
      </c>
      <c r="H382" s="88" t="s">
        <v>1</v>
      </c>
      <c r="I382" s="88" t="s">
        <v>1</v>
      </c>
      <c r="J382" s="89">
        <v>4.25</v>
      </c>
      <c r="K382" s="89">
        <f t="shared" si="70"/>
        <v>1.28</v>
      </c>
      <c r="L382" s="89">
        <f t="shared" si="71"/>
        <v>24.98</v>
      </c>
      <c r="M382" s="89">
        <f t="shared" si="72"/>
        <v>26.26</v>
      </c>
      <c r="N382" s="90" t="s">
        <v>65</v>
      </c>
      <c r="O382" s="90" t="s">
        <v>66</v>
      </c>
      <c r="P382" s="90" t="s">
        <v>67</v>
      </c>
      <c r="Q382" s="91" t="s">
        <v>94</v>
      </c>
      <c r="R382" s="92" t="s">
        <v>493</v>
      </c>
      <c r="S382" s="92" t="s">
        <v>493</v>
      </c>
      <c r="T382" s="93" t="s">
        <v>73</v>
      </c>
      <c r="U382" s="84">
        <v>40</v>
      </c>
      <c r="V382" s="94">
        <f>IFERROR(VLOOKUP(H382,'Коэфф для прайса 1 оч'!$A$3:$C$6,3,0),"")</f>
        <v>327000</v>
      </c>
      <c r="W382" s="91">
        <f>IFERROR(VLOOKUP(E382,'Коэфф для прайса 1 оч'!$A$10:$C$23,3,0),"")</f>
        <v>0</v>
      </c>
      <c r="X382" s="116">
        <f>IFERROR(VLOOKUP(N382,'Коэфф для прайса 1 оч'!$E$25:$F$30,2,0),"")</f>
        <v>0.04</v>
      </c>
      <c r="Y382" s="116">
        <f>IFERROR(VLOOKUP(O382,'Коэфф для прайса 1 оч'!$E$32:$F$34,2,0),"")</f>
        <v>0</v>
      </c>
      <c r="Z382" s="116">
        <f>IFERROR(VLOOKUP(P382,'Коэфф для прайса 1 оч'!$E$36:$F$38,2,0),"")</f>
        <v>0.03</v>
      </c>
      <c r="AA382" s="116">
        <f>IFERROR(VLOOKUP(Q382,'Коэфф для прайса 1 оч'!$E$40:$F$43,2,0),"")</f>
        <v>0</v>
      </c>
      <c r="AB382" s="117">
        <f>IFERROR(VLOOKUP(R382,'Коэфф для прайса 1 оч'!$E$45:$F$59,2,0),"")</f>
        <v>0.03</v>
      </c>
      <c r="AC382" s="116">
        <f>IFERROR(VLOOKUP(T382,'Коэфф для прайса 1 оч'!$E$61:$F$67,2,0),"")</f>
        <v>0</v>
      </c>
      <c r="AD382" s="116">
        <f>IFERROR(VLOOKUP(U382,'Коэфф для прайса 1 оч'!$E$69:$F$82,2,0),"")</f>
        <v>-1.4E-2</v>
      </c>
      <c r="AE382" s="116">
        <f>IFERROR(VLOOKUP(PriceList[[#This Row],[Корпус]],'Коэфф для прайса 1 оч'!$I$10:$J$15,2,0),"")</f>
        <v>0.12</v>
      </c>
      <c r="AF382" s="95">
        <f t="shared" si="73"/>
        <v>394362</v>
      </c>
      <c r="AG382" s="96">
        <f t="shared" si="74"/>
        <v>11527201.26</v>
      </c>
      <c r="AH382" s="97">
        <v>0</v>
      </c>
      <c r="AI382" s="98">
        <f t="shared" si="75"/>
        <v>394362</v>
      </c>
      <c r="AJ382" s="99">
        <f t="shared" si="76"/>
        <v>11527201.26</v>
      </c>
      <c r="AK382" s="84" t="s">
        <v>71</v>
      </c>
      <c r="AL382" s="91">
        <v>0.1</v>
      </c>
      <c r="AM382" s="287">
        <f>PriceList[[#This Row],[ИТОГ Цена за кв.м, руб]]*(1+PriceList[[#This Row],[Максимальная скидка]])</f>
        <v>433798.2</v>
      </c>
      <c r="AN382" s="287">
        <f>PriceList[[#This Row],[Цена за кв.м. в CRM]]*PriceList[[#This Row],[Площадь, кв.м]]</f>
        <v>12679921.386</v>
      </c>
      <c r="AO382" s="287">
        <v>6000</v>
      </c>
      <c r="AP382" s="335">
        <f>PriceList[[#This Row],[Цена за кв.м. в CRM]]+PriceList[[#This Row],[Бронь]]</f>
        <v>439798.2</v>
      </c>
      <c r="AQ382" s="335">
        <f>PriceList[[#This Row],[Цена за кв.м. в сайт]]*PriceList[[#This Row],[Площадь, кв.м]]</f>
        <v>12855301.386</v>
      </c>
      <c r="AR382" s="84" t="str">
        <f t="shared" si="77"/>
        <v>С2-147</v>
      </c>
      <c r="AS382" s="88" t="str">
        <f t="shared" si="78"/>
        <v>Ст</v>
      </c>
      <c r="AT382" s="89">
        <f t="shared" si="79"/>
        <v>29.23</v>
      </c>
      <c r="AU382" s="99">
        <f>PriceList[[#This Row],[Цена за кв.м. в CRM]]</f>
        <v>433798.2</v>
      </c>
      <c r="AV382" s="100" t="str">
        <f t="shared" si="80"/>
        <v>Резерв</v>
      </c>
      <c r="AW382" s="99"/>
      <c r="AX382" s="342"/>
      <c r="AZ382" s="353">
        <f>(PriceList[[#This Row],[Цена за кв.м. в сайт]])+$AZ$1</f>
        <v>440298.2</v>
      </c>
      <c r="BA382" s="353">
        <f>AZ382*PriceList[[#This Row],[Площадь, кв.м]]</f>
        <v>12869916.386</v>
      </c>
      <c r="BB382" s="346">
        <f>BA382-PriceList[[#This Row],[Стоимость, руб для сбронированием]]</f>
        <v>14615</v>
      </c>
      <c r="BC382" s="14"/>
      <c r="BD382" s="345">
        <f t="shared" si="81"/>
        <v>440300</v>
      </c>
      <c r="BE382" s="353">
        <f>BD382*PriceList[[#This Row],[Площадь, кв.м]]</f>
        <v>12869969</v>
      </c>
      <c r="BF382" s="14"/>
      <c r="BG382" s="345">
        <f>BE382-$BG$1*PriceList[[#This Row],[Площадь, кв.м]]</f>
        <v>12694589</v>
      </c>
      <c r="BH382" s="353">
        <f t="shared" si="82"/>
        <v>175380</v>
      </c>
      <c r="BI382" s="345">
        <f>BG382/PriceList[[#This Row],[Площадь, кв.м]]</f>
        <v>434300</v>
      </c>
      <c r="BJ382" s="355">
        <f t="shared" si="83"/>
        <v>1.381533502187428E-2</v>
      </c>
      <c r="BL382" s="345">
        <f t="shared" si="84"/>
        <v>390870</v>
      </c>
      <c r="BM382" s="353">
        <f t="shared" si="85"/>
        <v>11425130.1</v>
      </c>
    </row>
    <row r="383" spans="1:65" ht="14.25" hidden="1" customHeight="1">
      <c r="A383" s="84">
        <v>474</v>
      </c>
      <c r="B383" s="84" t="s">
        <v>569</v>
      </c>
      <c r="C383" s="85">
        <v>148</v>
      </c>
      <c r="D383" s="85" t="s">
        <v>416</v>
      </c>
      <c r="E383" s="86">
        <v>4</v>
      </c>
      <c r="F383" s="84">
        <v>36</v>
      </c>
      <c r="G383" s="87">
        <v>63.38</v>
      </c>
      <c r="H383" s="88" t="s">
        <v>2</v>
      </c>
      <c r="I383" s="88" t="s">
        <v>19</v>
      </c>
      <c r="J383" s="89">
        <v>12.82</v>
      </c>
      <c r="K383" s="89">
        <f t="shared" si="70"/>
        <v>3.85</v>
      </c>
      <c r="L383" s="89">
        <f t="shared" si="71"/>
        <v>50.56</v>
      </c>
      <c r="M383" s="89">
        <f t="shared" si="72"/>
        <v>54.410000000000004</v>
      </c>
      <c r="N383" s="90" t="s">
        <v>78</v>
      </c>
      <c r="O383" s="90" t="s">
        <v>66</v>
      </c>
      <c r="P383" s="90" t="s">
        <v>115</v>
      </c>
      <c r="Q383" s="91" t="s">
        <v>94</v>
      </c>
      <c r="R383" s="92" t="s">
        <v>493</v>
      </c>
      <c r="S383" s="92" t="s">
        <v>493</v>
      </c>
      <c r="T383" s="93" t="s">
        <v>73</v>
      </c>
      <c r="U383" s="84">
        <v>40</v>
      </c>
      <c r="V383" s="94">
        <f>IFERROR(VLOOKUP(H383,'Коэфф для прайса 1 оч'!$A$3:$C$6,3,0),"")</f>
        <v>313920</v>
      </c>
      <c r="W383" s="91">
        <f>IFERROR(VLOOKUP(E383,'Коэфф для прайса 1 оч'!$A$10:$C$23,3,0),"")</f>
        <v>0</v>
      </c>
      <c r="X383" s="116">
        <f>IFERROR(VLOOKUP(N383,'Коэфф для прайса 1 оч'!$E$25:$F$30,2,0),"")</f>
        <v>-0.02</v>
      </c>
      <c r="Y383" s="116">
        <f>IFERROR(VLOOKUP(O383,'Коэфф для прайса 1 оч'!$E$32:$F$34,2,0),"")</f>
        <v>0</v>
      </c>
      <c r="Z383" s="116">
        <f>IFERROR(VLOOKUP(P383,'Коэфф для прайса 1 оч'!$E$36:$F$38,2,0),"")</f>
        <v>0</v>
      </c>
      <c r="AA383" s="116">
        <f>IFERROR(VLOOKUP(Q383,'Коэфф для прайса 1 оч'!$E$40:$F$43,2,0),"")</f>
        <v>0</v>
      </c>
      <c r="AB383" s="117">
        <f>IFERROR(VLOOKUP(R383,'Коэфф для прайса 1 оч'!$E$45:$F$59,2,0),"")</f>
        <v>0.03</v>
      </c>
      <c r="AC383" s="116">
        <f>IFERROR(VLOOKUP(T383,'Коэфф для прайса 1 оч'!$E$61:$F$67,2,0),"")</f>
        <v>0</v>
      </c>
      <c r="AD383" s="116">
        <f>IFERROR(VLOOKUP(U383,'Коэфф для прайса 1 оч'!$E$69:$F$82,2,0),"")</f>
        <v>-1.4E-2</v>
      </c>
      <c r="AE383" s="116">
        <f>IFERROR(VLOOKUP(PriceList[[#This Row],[Корпус]],'Коэфф для прайса 1 оч'!$I$10:$J$15,2,0),"")</f>
        <v>0.12</v>
      </c>
      <c r="AF383" s="95">
        <f t="shared" si="73"/>
        <v>350334.71999999997</v>
      </c>
      <c r="AG383" s="96">
        <f t="shared" si="74"/>
        <v>22204214.553599998</v>
      </c>
      <c r="AH383" s="97">
        <v>0</v>
      </c>
      <c r="AI383" s="98">
        <f t="shared" si="75"/>
        <v>350334.71999999997</v>
      </c>
      <c r="AJ383" s="99">
        <f t="shared" si="76"/>
        <v>22204214.553599998</v>
      </c>
      <c r="AK383" s="84" t="s">
        <v>101</v>
      </c>
      <c r="AL383" s="91">
        <v>0.1</v>
      </c>
      <c r="AM383" s="287">
        <f>PriceList[[#This Row],[ИТОГ Цена за кв.м, руб]]*(1+PriceList[[#This Row],[Максимальная скидка]])</f>
        <v>385368.19199999998</v>
      </c>
      <c r="AN383" s="287">
        <f>PriceList[[#This Row],[Цена за кв.м. в CRM]]*PriceList[[#This Row],[Площадь, кв.м]]</f>
        <v>24424636.008960001</v>
      </c>
      <c r="AO383" s="287">
        <v>6000</v>
      </c>
      <c r="AP383" s="335">
        <f>PriceList[[#This Row],[Цена за кв.м. в CRM]]+PriceList[[#This Row],[Бронь]]</f>
        <v>391368.19199999998</v>
      </c>
      <c r="AQ383" s="335">
        <f>PriceList[[#This Row],[Цена за кв.м. в сайт]]*PriceList[[#This Row],[Площадь, кв.м]]</f>
        <v>24804916.008960001</v>
      </c>
      <c r="AR383" s="84" t="str">
        <f t="shared" si="77"/>
        <v>С2-148</v>
      </c>
      <c r="AS383" s="88" t="str">
        <f t="shared" si="78"/>
        <v>1К</v>
      </c>
      <c r="AT383" s="89">
        <f t="shared" si="79"/>
        <v>63.38</v>
      </c>
      <c r="AU383" s="99">
        <f>PriceList[[#This Row],[Цена за кв.м. в CRM]]</f>
        <v>385368.19199999998</v>
      </c>
      <c r="AV383" s="100" t="str">
        <f t="shared" si="80"/>
        <v>Свободно</v>
      </c>
      <c r="AW383" s="99"/>
      <c r="AX383" s="342"/>
      <c r="AZ383" s="353">
        <f>(PriceList[[#This Row],[Цена за кв.м. в сайт]])+$AZ$1</f>
        <v>391868.19199999998</v>
      </c>
      <c r="BA383" s="353">
        <f>AZ383*PriceList[[#This Row],[Площадь, кв.м]]</f>
        <v>24836606.008960001</v>
      </c>
      <c r="BB383" s="346">
        <f>BA383-PriceList[[#This Row],[Стоимость, руб для сбронированием]]</f>
        <v>31690</v>
      </c>
      <c r="BC383" s="14"/>
      <c r="BD383" s="345">
        <f t="shared" si="81"/>
        <v>391900</v>
      </c>
      <c r="BE383" s="353">
        <f>BD383*PriceList[[#This Row],[Площадь, кв.м]]</f>
        <v>24838622</v>
      </c>
      <c r="BF383" s="14"/>
      <c r="BG383" s="345">
        <f>BE383-$BG$1*PriceList[[#This Row],[Площадь, кв.м]]</f>
        <v>24458342</v>
      </c>
      <c r="BH383" s="353">
        <f t="shared" si="82"/>
        <v>380280</v>
      </c>
      <c r="BI383" s="345">
        <f>BG383/PriceList[[#This Row],[Площадь, кв.м]]</f>
        <v>385900</v>
      </c>
      <c r="BJ383" s="355">
        <f t="shared" si="83"/>
        <v>1.5548069448043534E-2</v>
      </c>
      <c r="BL383" s="345">
        <f t="shared" si="84"/>
        <v>347310</v>
      </c>
      <c r="BM383" s="353">
        <f t="shared" si="85"/>
        <v>22012507.800000001</v>
      </c>
    </row>
    <row r="384" spans="1:65" ht="14.25" customHeight="1">
      <c r="A384" s="84">
        <v>475</v>
      </c>
      <c r="B384" s="84" t="s">
        <v>570</v>
      </c>
      <c r="C384" s="85">
        <v>149</v>
      </c>
      <c r="D384" s="85" t="s">
        <v>416</v>
      </c>
      <c r="E384" s="86">
        <v>4</v>
      </c>
      <c r="F384" s="84">
        <v>37</v>
      </c>
      <c r="G384" s="87">
        <v>28.87</v>
      </c>
      <c r="H384" s="88" t="s">
        <v>1</v>
      </c>
      <c r="I384" s="88" t="s">
        <v>1</v>
      </c>
      <c r="J384" s="89">
        <v>4.13</v>
      </c>
      <c r="K384" s="89">
        <f t="shared" si="70"/>
        <v>1.24</v>
      </c>
      <c r="L384" s="89">
        <f t="shared" si="71"/>
        <v>24.740000000000002</v>
      </c>
      <c r="M384" s="89">
        <f t="shared" si="72"/>
        <v>25.98</v>
      </c>
      <c r="N384" s="90" t="s">
        <v>65</v>
      </c>
      <c r="O384" s="90" t="s">
        <v>66</v>
      </c>
      <c r="P384" s="90" t="s">
        <v>67</v>
      </c>
      <c r="Q384" s="91" t="s">
        <v>68</v>
      </c>
      <c r="R384" s="92" t="s">
        <v>493</v>
      </c>
      <c r="S384" s="92" t="s">
        <v>493</v>
      </c>
      <c r="T384" s="93" t="s">
        <v>73</v>
      </c>
      <c r="U384" s="84">
        <v>40</v>
      </c>
      <c r="V384" s="94">
        <f>IFERROR(VLOOKUP(H384,'Коэфф для прайса 1 оч'!$A$3:$C$6,3,0),"")</f>
        <v>327000</v>
      </c>
      <c r="W384" s="91">
        <f>IFERROR(VLOOKUP(E384,'Коэфф для прайса 1 оч'!$A$10:$C$23,3,0),"")</f>
        <v>0</v>
      </c>
      <c r="X384" s="116">
        <f>IFERROR(VLOOKUP(N384,'Коэфф для прайса 1 оч'!$E$25:$F$30,2,0),"")</f>
        <v>0.04</v>
      </c>
      <c r="Y384" s="116">
        <f>IFERROR(VLOOKUP(O384,'Коэфф для прайса 1 оч'!$E$32:$F$34,2,0),"")</f>
        <v>0</v>
      </c>
      <c r="Z384" s="116">
        <f>IFERROR(VLOOKUP(P384,'Коэфф для прайса 1 оч'!$E$36:$F$38,2,0),"")</f>
        <v>0.03</v>
      </c>
      <c r="AA384" s="116">
        <f>IFERROR(VLOOKUP(Q384,'Коэфф для прайса 1 оч'!$E$40:$F$43,2,0),"")</f>
        <v>5.0000000000000001E-3</v>
      </c>
      <c r="AB384" s="117">
        <f>IFERROR(VLOOKUP(R384,'Коэфф для прайса 1 оч'!$E$45:$F$59,2,0),"")</f>
        <v>0.03</v>
      </c>
      <c r="AC384" s="116">
        <f>IFERROR(VLOOKUP(T384,'Коэфф для прайса 1 оч'!$E$61:$F$67,2,0),"")</f>
        <v>0</v>
      </c>
      <c r="AD384" s="116">
        <f>IFERROR(VLOOKUP(U384,'Коэфф для прайса 1 оч'!$E$69:$F$82,2,0),"")</f>
        <v>-1.4E-2</v>
      </c>
      <c r="AE384" s="116">
        <f>IFERROR(VLOOKUP(PriceList[[#This Row],[Корпус]],'Коэфф для прайса 1 оч'!$I$10:$J$15,2,0),"")</f>
        <v>0.12</v>
      </c>
      <c r="AF384" s="95">
        <f t="shared" si="73"/>
        <v>395997</v>
      </c>
      <c r="AG384" s="96">
        <f t="shared" si="74"/>
        <v>11432433.390000001</v>
      </c>
      <c r="AH384" s="97">
        <v>0</v>
      </c>
      <c r="AI384" s="98">
        <f t="shared" si="75"/>
        <v>395997</v>
      </c>
      <c r="AJ384" s="99">
        <f t="shared" si="76"/>
        <v>11432433.390000001</v>
      </c>
      <c r="AK384" s="84" t="s">
        <v>101</v>
      </c>
      <c r="AL384" s="91">
        <v>0.1</v>
      </c>
      <c r="AM384" s="287">
        <f>PriceList[[#This Row],[ИТОГ Цена за кв.м, руб]]*(1+PriceList[[#This Row],[Максимальная скидка]])</f>
        <v>435596.7</v>
      </c>
      <c r="AN384" s="287">
        <f>PriceList[[#This Row],[Цена за кв.м. в CRM]]*PriceList[[#This Row],[Площадь, кв.м]]</f>
        <v>12575676.729</v>
      </c>
      <c r="AO384" s="287">
        <v>6000</v>
      </c>
      <c r="AP384" s="335">
        <f>PriceList[[#This Row],[Цена за кв.м. в CRM]]+PriceList[[#This Row],[Бронь]]</f>
        <v>441596.7</v>
      </c>
      <c r="AQ384" s="335">
        <f>PriceList[[#This Row],[Цена за кв.м. в сайт]]*PriceList[[#This Row],[Площадь, кв.м]]</f>
        <v>12748896.729</v>
      </c>
      <c r="AR384" s="84" t="str">
        <f t="shared" si="77"/>
        <v>С2-149</v>
      </c>
      <c r="AS384" s="88" t="str">
        <f t="shared" si="78"/>
        <v>Ст</v>
      </c>
      <c r="AT384" s="89">
        <f t="shared" si="79"/>
        <v>28.87</v>
      </c>
      <c r="AU384" s="99">
        <f>PriceList[[#This Row],[Цена за кв.м. в CRM]]</f>
        <v>435596.7</v>
      </c>
      <c r="AV384" s="100" t="str">
        <f t="shared" si="80"/>
        <v>Свободно</v>
      </c>
      <c r="AW384" s="99"/>
      <c r="AX384" s="342"/>
      <c r="AZ384" s="353">
        <f>(PriceList[[#This Row],[Цена за кв.м. в сайт]])+$AZ$1</f>
        <v>442096.7</v>
      </c>
      <c r="BA384" s="353">
        <f>AZ384*PriceList[[#This Row],[Площадь, кв.м]]</f>
        <v>12763331.729</v>
      </c>
      <c r="BB384" s="346">
        <f>BA384-PriceList[[#This Row],[Стоимость, руб для сбронированием]]</f>
        <v>14435</v>
      </c>
      <c r="BC384" s="14"/>
      <c r="BD384" s="345">
        <f t="shared" si="81"/>
        <v>442100</v>
      </c>
      <c r="BE384" s="353">
        <f>BD384*PriceList[[#This Row],[Площадь, кв.м]]</f>
        <v>12763427</v>
      </c>
      <c r="BF384" s="14"/>
      <c r="BG384" s="345">
        <f>BE384-$BG$1*PriceList[[#This Row],[Площадь, кв.м]]</f>
        <v>12590207</v>
      </c>
      <c r="BH384" s="353">
        <f t="shared" si="82"/>
        <v>173220</v>
      </c>
      <c r="BI384" s="345">
        <f>BG384/PriceList[[#This Row],[Площадь, кв.м]]</f>
        <v>436100</v>
      </c>
      <c r="BJ384" s="355">
        <f t="shared" si="83"/>
        <v>1.3758312313689521E-2</v>
      </c>
      <c r="BL384" s="345">
        <f t="shared" si="84"/>
        <v>392490</v>
      </c>
      <c r="BM384" s="353">
        <f t="shared" si="85"/>
        <v>11331186.300000001</v>
      </c>
    </row>
    <row r="385" spans="1:65" ht="14.25" customHeight="1">
      <c r="A385" s="84">
        <v>341</v>
      </c>
      <c r="B385" s="84" t="s">
        <v>433</v>
      </c>
      <c r="C385" s="85">
        <v>15</v>
      </c>
      <c r="D385" s="85" t="s">
        <v>416</v>
      </c>
      <c r="E385" s="86">
        <v>1</v>
      </c>
      <c r="F385" s="84">
        <v>15</v>
      </c>
      <c r="G385" s="87">
        <v>32.659999999999997</v>
      </c>
      <c r="H385" s="88" t="s">
        <v>1</v>
      </c>
      <c r="I385" s="88" t="s">
        <v>1</v>
      </c>
      <c r="J385" s="89">
        <v>7.68</v>
      </c>
      <c r="K385" s="89">
        <f t="shared" si="70"/>
        <v>2.2999999999999998</v>
      </c>
      <c r="L385" s="89">
        <f t="shared" si="71"/>
        <v>24.979999999999997</v>
      </c>
      <c r="M385" s="89">
        <f t="shared" si="72"/>
        <v>27.279999999999998</v>
      </c>
      <c r="N385" s="90" t="s">
        <v>65</v>
      </c>
      <c r="O385" s="90" t="s">
        <v>66</v>
      </c>
      <c r="P385" s="90" t="s">
        <v>67</v>
      </c>
      <c r="Q385" s="91" t="s">
        <v>68</v>
      </c>
      <c r="R385" s="92" t="s">
        <v>422</v>
      </c>
      <c r="S385" s="92" t="s">
        <v>1291</v>
      </c>
      <c r="T385" s="93" t="s">
        <v>159</v>
      </c>
      <c r="U385" s="84">
        <v>34</v>
      </c>
      <c r="V385" s="94">
        <f>IFERROR(VLOOKUP(H385,'Коэфф для прайса 1 оч'!$A$3:$C$6,3,0),"")</f>
        <v>327000</v>
      </c>
      <c r="W385" s="91">
        <f>IFERROR(VLOOKUP(E385,'Коэфф для прайса 1 оч'!$A$10:$C$23,3,0),"")</f>
        <v>-4.4999999999999998E-2</v>
      </c>
      <c r="X385" s="116">
        <f>IFERROR(VLOOKUP(N385,'Коэфф для прайса 1 оч'!$E$25:$F$30,2,0),"")</f>
        <v>0.04</v>
      </c>
      <c r="Y385" s="116">
        <f>IFERROR(VLOOKUP(O385,'Коэфф для прайса 1 оч'!$E$32:$F$34,2,0),"")</f>
        <v>0</v>
      </c>
      <c r="Z385" s="116">
        <f>IFERROR(VLOOKUP(P385,'Коэфф для прайса 1 оч'!$E$36:$F$38,2,0),"")</f>
        <v>0.03</v>
      </c>
      <c r="AA385" s="116">
        <f>IFERROR(VLOOKUP(Q385,'Коэфф для прайса 1 оч'!$E$40:$F$43,2,0),"")</f>
        <v>5.0000000000000001E-3</v>
      </c>
      <c r="AB385" s="117">
        <f>IFERROR(VLOOKUP(R385,'Коэфф для прайса 1 оч'!$E$45:$F$59,2,0),"")</f>
        <v>0</v>
      </c>
      <c r="AC385" s="116">
        <f>IFERROR(VLOOKUP(T385,'Коэфф для прайса 1 оч'!$E$61:$F$67,2,0),"")</f>
        <v>-0.01</v>
      </c>
      <c r="AD385" s="116">
        <f>IFERROR(VLOOKUP(U385,'Коэфф для прайса 1 оч'!$E$69:$F$82,2,0),"")</f>
        <v>-8.0000000000000002E-3</v>
      </c>
      <c r="AE385" s="116">
        <f>IFERROR(VLOOKUP(PriceList[[#This Row],[Корпус]],'Коэфф для прайса 1 оч'!$I$10:$J$15,2,0),"")</f>
        <v>0.12</v>
      </c>
      <c r="AF385" s="95">
        <f t="shared" si="73"/>
        <v>370164</v>
      </c>
      <c r="AG385" s="96">
        <f t="shared" si="74"/>
        <v>12089556.239999998</v>
      </c>
      <c r="AH385" s="97">
        <v>0</v>
      </c>
      <c r="AI385" s="98">
        <f t="shared" si="75"/>
        <v>370164</v>
      </c>
      <c r="AJ385" s="99">
        <f t="shared" si="76"/>
        <v>12089556.239999998</v>
      </c>
      <c r="AK385" s="84" t="s">
        <v>71</v>
      </c>
      <c r="AL385" s="91">
        <v>0.1</v>
      </c>
      <c r="AM385" s="287">
        <f>PriceList[[#This Row],[ИТОГ Цена за кв.м, руб]]*(1+PriceList[[#This Row],[Максимальная скидка]])</f>
        <v>407180.4</v>
      </c>
      <c r="AN385" s="287">
        <f>PriceList[[#This Row],[Цена за кв.м. в CRM]]*PriceList[[#This Row],[Площадь, кв.м]]</f>
        <v>13298511.864</v>
      </c>
      <c r="AO385" s="287">
        <v>6000</v>
      </c>
      <c r="AP385" s="335">
        <f>PriceList[[#This Row],[Цена за кв.м. в CRM]]+PriceList[[#This Row],[Бронь]]</f>
        <v>413180.4</v>
      </c>
      <c r="AQ385" s="335">
        <f>PriceList[[#This Row],[Цена за кв.м. в сайт]]*PriceList[[#This Row],[Площадь, кв.м]]</f>
        <v>13494471.864</v>
      </c>
      <c r="AR385" s="84" t="str">
        <f t="shared" si="77"/>
        <v>С2-15</v>
      </c>
      <c r="AS385" s="88" t="str">
        <f t="shared" si="78"/>
        <v>Ст</v>
      </c>
      <c r="AT385" s="89">
        <f t="shared" si="79"/>
        <v>32.659999999999997</v>
      </c>
      <c r="AU385" s="99">
        <f>PriceList[[#This Row],[Цена за кв.м. в CRM]]</f>
        <v>407180.4</v>
      </c>
      <c r="AV385" s="100" t="str">
        <f t="shared" si="80"/>
        <v>Резерв</v>
      </c>
      <c r="AW385" s="99"/>
      <c r="AX385" s="342"/>
      <c r="AZ385" s="353">
        <f>(PriceList[[#This Row],[Цена за кв.м. в сайт]])+$AZ$1</f>
        <v>413680.4</v>
      </c>
      <c r="BA385" s="353">
        <f>AZ385*PriceList[[#This Row],[Площадь, кв.м]]</f>
        <v>13510801.864</v>
      </c>
      <c r="BB385" s="346">
        <f>BA385-PriceList[[#This Row],[Стоимость, руб для сбронированием]]</f>
        <v>16330</v>
      </c>
      <c r="BC385" s="14"/>
      <c r="BD385" s="345">
        <f t="shared" si="81"/>
        <v>413700</v>
      </c>
      <c r="BE385" s="353">
        <f>BD385*PriceList[[#This Row],[Площадь, кв.м]]</f>
        <v>13511441.999999998</v>
      </c>
      <c r="BF385" s="14"/>
      <c r="BG385" s="345">
        <f>BE385-$BG$1*PriceList[[#This Row],[Площадь, кв.м]]</f>
        <v>13315481.999999998</v>
      </c>
      <c r="BH385" s="353">
        <f t="shared" si="82"/>
        <v>195960</v>
      </c>
      <c r="BI385" s="345">
        <f>BG385/PriceList[[#This Row],[Площадь, кв.м]]</f>
        <v>407700</v>
      </c>
      <c r="BJ385" s="355">
        <f t="shared" si="83"/>
        <v>1.4716703458425314E-2</v>
      </c>
      <c r="BL385" s="345">
        <f t="shared" si="84"/>
        <v>366930</v>
      </c>
      <c r="BM385" s="353">
        <f t="shared" si="85"/>
        <v>11983933.799999999</v>
      </c>
    </row>
    <row r="386" spans="1:65" ht="14.25" customHeight="1">
      <c r="A386" s="84">
        <v>476</v>
      </c>
      <c r="B386" s="84" t="s">
        <v>571</v>
      </c>
      <c r="C386" s="85">
        <v>150</v>
      </c>
      <c r="D386" s="85" t="s">
        <v>416</v>
      </c>
      <c r="E386" s="86">
        <v>4</v>
      </c>
      <c r="F386" s="84">
        <v>38</v>
      </c>
      <c r="G386" s="87">
        <v>28.87</v>
      </c>
      <c r="H386" s="88" t="s">
        <v>1</v>
      </c>
      <c r="I386" s="88" t="s">
        <v>1</v>
      </c>
      <c r="J386" s="89">
        <v>4.13</v>
      </c>
      <c r="K386" s="89">
        <f t="shared" si="70"/>
        <v>1.24</v>
      </c>
      <c r="L386" s="89">
        <f t="shared" si="71"/>
        <v>24.740000000000002</v>
      </c>
      <c r="M386" s="89">
        <f t="shared" si="72"/>
        <v>25.98</v>
      </c>
      <c r="N386" s="90" t="s">
        <v>65</v>
      </c>
      <c r="O386" s="90" t="s">
        <v>66</v>
      </c>
      <c r="P386" s="90" t="s">
        <v>67</v>
      </c>
      <c r="Q386" s="91" t="s">
        <v>68</v>
      </c>
      <c r="R386" s="92" t="s">
        <v>493</v>
      </c>
      <c r="S386" s="92" t="s">
        <v>493</v>
      </c>
      <c r="T386" s="93" t="s">
        <v>73</v>
      </c>
      <c r="U386" s="84">
        <v>40</v>
      </c>
      <c r="V386" s="94">
        <f>IFERROR(VLOOKUP(H386,'Коэфф для прайса 1 оч'!$A$3:$C$6,3,0),"")</f>
        <v>327000</v>
      </c>
      <c r="W386" s="91">
        <f>IFERROR(VLOOKUP(E386,'Коэфф для прайса 1 оч'!$A$10:$C$23,3,0),"")</f>
        <v>0</v>
      </c>
      <c r="X386" s="116">
        <f>IFERROR(VLOOKUP(N386,'Коэфф для прайса 1 оч'!$E$25:$F$30,2,0),"")</f>
        <v>0.04</v>
      </c>
      <c r="Y386" s="116">
        <f>IFERROR(VLOOKUP(O386,'Коэфф для прайса 1 оч'!$E$32:$F$34,2,0),"")</f>
        <v>0</v>
      </c>
      <c r="Z386" s="116">
        <f>IFERROR(VLOOKUP(P386,'Коэфф для прайса 1 оч'!$E$36:$F$38,2,0),"")</f>
        <v>0.03</v>
      </c>
      <c r="AA386" s="116">
        <f>IFERROR(VLOOKUP(Q386,'Коэфф для прайса 1 оч'!$E$40:$F$43,2,0),"")</f>
        <v>5.0000000000000001E-3</v>
      </c>
      <c r="AB386" s="117">
        <f>IFERROR(VLOOKUP(R386,'Коэфф для прайса 1 оч'!$E$45:$F$59,2,0),"")</f>
        <v>0.03</v>
      </c>
      <c r="AC386" s="116">
        <f>IFERROR(VLOOKUP(T386,'Коэфф для прайса 1 оч'!$E$61:$F$67,2,0),"")</f>
        <v>0</v>
      </c>
      <c r="AD386" s="116">
        <f>IFERROR(VLOOKUP(U386,'Коэфф для прайса 1 оч'!$E$69:$F$82,2,0),"")</f>
        <v>-1.4E-2</v>
      </c>
      <c r="AE386" s="116">
        <f>IFERROR(VLOOKUP(PriceList[[#This Row],[Корпус]],'Коэфф для прайса 1 оч'!$I$10:$J$15,2,0),"")</f>
        <v>0.12</v>
      </c>
      <c r="AF386" s="95">
        <f t="shared" si="73"/>
        <v>395997</v>
      </c>
      <c r="AG386" s="96">
        <f t="shared" si="74"/>
        <v>11432433.390000001</v>
      </c>
      <c r="AH386" s="97">
        <v>0</v>
      </c>
      <c r="AI386" s="98">
        <f t="shared" si="75"/>
        <v>395997</v>
      </c>
      <c r="AJ386" s="99">
        <f t="shared" si="76"/>
        <v>11432433.390000001</v>
      </c>
      <c r="AK386" s="84" t="s">
        <v>71</v>
      </c>
      <c r="AL386" s="91">
        <v>0.1</v>
      </c>
      <c r="AM386" s="287">
        <f>PriceList[[#This Row],[ИТОГ Цена за кв.м, руб]]*(1+PriceList[[#This Row],[Максимальная скидка]])</f>
        <v>435596.7</v>
      </c>
      <c r="AN386" s="287">
        <f>PriceList[[#This Row],[Цена за кв.м. в CRM]]*PriceList[[#This Row],[Площадь, кв.м]]</f>
        <v>12575676.729</v>
      </c>
      <c r="AO386" s="287">
        <v>6000</v>
      </c>
      <c r="AP386" s="335">
        <f>PriceList[[#This Row],[Цена за кв.м. в CRM]]+PriceList[[#This Row],[Бронь]]</f>
        <v>441596.7</v>
      </c>
      <c r="AQ386" s="335">
        <f>PriceList[[#This Row],[Цена за кв.м. в сайт]]*PriceList[[#This Row],[Площадь, кв.м]]</f>
        <v>12748896.729</v>
      </c>
      <c r="AR386" s="84" t="str">
        <f t="shared" si="77"/>
        <v>С2-150</v>
      </c>
      <c r="AS386" s="88" t="str">
        <f t="shared" si="78"/>
        <v>Ст</v>
      </c>
      <c r="AT386" s="89">
        <f t="shared" si="79"/>
        <v>28.87</v>
      </c>
      <c r="AU386" s="99">
        <f>PriceList[[#This Row],[Цена за кв.м. в CRM]]</f>
        <v>435596.7</v>
      </c>
      <c r="AV386" s="100" t="str">
        <f t="shared" si="80"/>
        <v>Резерв</v>
      </c>
      <c r="AW386" s="99"/>
      <c r="AX386" s="342"/>
      <c r="AZ386" s="353">
        <f>(PriceList[[#This Row],[Цена за кв.м. в сайт]])+$AZ$1</f>
        <v>442096.7</v>
      </c>
      <c r="BA386" s="353">
        <f>AZ386*PriceList[[#This Row],[Площадь, кв.м]]</f>
        <v>12763331.729</v>
      </c>
      <c r="BB386" s="346">
        <f>BA386-PriceList[[#This Row],[Стоимость, руб для сбронированием]]</f>
        <v>14435</v>
      </c>
      <c r="BC386" s="14"/>
      <c r="BD386" s="345">
        <f t="shared" si="81"/>
        <v>442100</v>
      </c>
      <c r="BE386" s="353">
        <f>BD386*PriceList[[#This Row],[Площадь, кв.м]]</f>
        <v>12763427</v>
      </c>
      <c r="BF386" s="14"/>
      <c r="BG386" s="345">
        <f>BE386-$BG$1*PriceList[[#This Row],[Площадь, кв.м]]</f>
        <v>12590207</v>
      </c>
      <c r="BH386" s="353">
        <f t="shared" si="82"/>
        <v>173220</v>
      </c>
      <c r="BI386" s="345">
        <f>BG386/PriceList[[#This Row],[Площадь, кв.м]]</f>
        <v>436100</v>
      </c>
      <c r="BJ386" s="355">
        <f t="shared" si="83"/>
        <v>1.3758312313689521E-2</v>
      </c>
      <c r="BL386" s="345">
        <f t="shared" si="84"/>
        <v>392490</v>
      </c>
      <c r="BM386" s="353">
        <f t="shared" si="85"/>
        <v>11331186.300000001</v>
      </c>
    </row>
    <row r="387" spans="1:65" ht="14.25" customHeight="1">
      <c r="A387" s="84">
        <v>477</v>
      </c>
      <c r="B387" s="84" t="s">
        <v>572</v>
      </c>
      <c r="C387" s="85">
        <v>151</v>
      </c>
      <c r="D387" s="85" t="s">
        <v>416</v>
      </c>
      <c r="E387" s="86">
        <v>4</v>
      </c>
      <c r="F387" s="84">
        <v>39</v>
      </c>
      <c r="G387" s="87">
        <v>28.41</v>
      </c>
      <c r="H387" s="88" t="s">
        <v>1</v>
      </c>
      <c r="I387" s="88" t="s">
        <v>1</v>
      </c>
      <c r="J387" s="89">
        <v>3.68</v>
      </c>
      <c r="K387" s="89">
        <f t="shared" ref="K387:K450" si="86">ROUND(J387*0.3,2)</f>
        <v>1.1000000000000001</v>
      </c>
      <c r="L387" s="89">
        <f t="shared" ref="L387:L450" si="87">G387-J387</f>
        <v>24.73</v>
      </c>
      <c r="M387" s="89">
        <f t="shared" ref="M387:M450" si="88">L387+K387</f>
        <v>25.830000000000002</v>
      </c>
      <c r="N387" s="90" t="s">
        <v>65</v>
      </c>
      <c r="O387" s="90" t="s">
        <v>66</v>
      </c>
      <c r="P387" s="90" t="s">
        <v>67</v>
      </c>
      <c r="Q387" s="91" t="s">
        <v>68</v>
      </c>
      <c r="R387" s="92" t="s">
        <v>493</v>
      </c>
      <c r="S387" s="92" t="s">
        <v>493</v>
      </c>
      <c r="T387" s="93" t="s">
        <v>73</v>
      </c>
      <c r="U387" s="84">
        <v>40</v>
      </c>
      <c r="V387" s="94">
        <f>IFERROR(VLOOKUP(H387,'Коэфф для прайса 1 оч'!$A$3:$C$6,3,0),"")</f>
        <v>327000</v>
      </c>
      <c r="W387" s="91">
        <f>IFERROR(VLOOKUP(E387,'Коэфф для прайса 1 оч'!$A$10:$C$23,3,0),"")</f>
        <v>0</v>
      </c>
      <c r="X387" s="116">
        <f>IFERROR(VLOOKUP(N387,'Коэфф для прайса 1 оч'!$E$25:$F$30,2,0),"")</f>
        <v>0.04</v>
      </c>
      <c r="Y387" s="116">
        <f>IFERROR(VLOOKUP(O387,'Коэфф для прайса 1 оч'!$E$32:$F$34,2,0),"")</f>
        <v>0</v>
      </c>
      <c r="Z387" s="116">
        <f>IFERROR(VLOOKUP(P387,'Коэфф для прайса 1 оч'!$E$36:$F$38,2,0),"")</f>
        <v>0.03</v>
      </c>
      <c r="AA387" s="116">
        <f>IFERROR(VLOOKUP(Q387,'Коэфф для прайса 1 оч'!$E$40:$F$43,2,0),"")</f>
        <v>5.0000000000000001E-3</v>
      </c>
      <c r="AB387" s="117">
        <f>IFERROR(VLOOKUP(R387,'Коэфф для прайса 1 оч'!$E$45:$F$59,2,0),"")</f>
        <v>0.03</v>
      </c>
      <c r="AC387" s="116">
        <f>IFERROR(VLOOKUP(T387,'Коэфф для прайса 1 оч'!$E$61:$F$67,2,0),"")</f>
        <v>0</v>
      </c>
      <c r="AD387" s="116">
        <f>IFERROR(VLOOKUP(U387,'Коэфф для прайса 1 оч'!$E$69:$F$82,2,0),"")</f>
        <v>-1.4E-2</v>
      </c>
      <c r="AE387" s="116">
        <f>IFERROR(VLOOKUP(PriceList[[#This Row],[Корпус]],'Коэфф для прайса 1 оч'!$I$10:$J$15,2,0),"")</f>
        <v>0.12</v>
      </c>
      <c r="AF387" s="95">
        <f t="shared" ref="AF387:AF450" si="89">ROUND(V387+(V387*SUM(W387:AE387)),2)</f>
        <v>395997</v>
      </c>
      <c r="AG387" s="96">
        <f t="shared" ref="AG387:AG450" si="90">AF387*G387</f>
        <v>11250274.77</v>
      </c>
      <c r="AH387" s="97">
        <v>0</v>
      </c>
      <c r="AI387" s="98">
        <f t="shared" ref="AI387:AI450" si="91">AF387+AF387*AH387</f>
        <v>395997</v>
      </c>
      <c r="AJ387" s="99">
        <f t="shared" ref="AJ387:AJ450" si="92">AI387*G387</f>
        <v>11250274.77</v>
      </c>
      <c r="AK387" s="84" t="s">
        <v>101</v>
      </c>
      <c r="AL387" s="91">
        <v>0.1</v>
      </c>
      <c r="AM387" s="287">
        <f>PriceList[[#This Row],[ИТОГ Цена за кв.м, руб]]*(1+PriceList[[#This Row],[Максимальная скидка]])</f>
        <v>435596.7</v>
      </c>
      <c r="AN387" s="287">
        <f>PriceList[[#This Row],[Цена за кв.м. в CRM]]*PriceList[[#This Row],[Площадь, кв.м]]</f>
        <v>12375302.247</v>
      </c>
      <c r="AO387" s="287">
        <v>6000</v>
      </c>
      <c r="AP387" s="335">
        <f>PriceList[[#This Row],[Цена за кв.м. в CRM]]+PriceList[[#This Row],[Бронь]]</f>
        <v>441596.7</v>
      </c>
      <c r="AQ387" s="335">
        <f>PriceList[[#This Row],[Цена за кв.м. в сайт]]*PriceList[[#This Row],[Площадь, кв.м]]</f>
        <v>12545762.247</v>
      </c>
      <c r="AR387" s="84" t="str">
        <f t="shared" ref="AR387:AR450" si="93">B387</f>
        <v>С2-151</v>
      </c>
      <c r="AS387" s="88" t="str">
        <f t="shared" ref="AS387:AS450" si="94">H387</f>
        <v>Ст</v>
      </c>
      <c r="AT387" s="89">
        <f t="shared" ref="AT387:AT450" si="95">G387</f>
        <v>28.41</v>
      </c>
      <c r="AU387" s="99">
        <f>PriceList[[#This Row],[Цена за кв.м. в CRM]]</f>
        <v>435596.7</v>
      </c>
      <c r="AV387" s="100" t="str">
        <f t="shared" ref="AV387:AV450" si="96">AK387</f>
        <v>Свободно</v>
      </c>
      <c r="AW387" s="99"/>
      <c r="AX387" s="342"/>
      <c r="AZ387" s="353">
        <f>(PriceList[[#This Row],[Цена за кв.м. в сайт]])+$AZ$1</f>
        <v>442096.7</v>
      </c>
      <c r="BA387" s="353">
        <f>AZ387*PriceList[[#This Row],[Площадь, кв.м]]</f>
        <v>12559967.247</v>
      </c>
      <c r="BB387" s="346">
        <f>BA387-PriceList[[#This Row],[Стоимость, руб для сбронированием]]</f>
        <v>14205</v>
      </c>
      <c r="BC387" s="14"/>
      <c r="BD387" s="345">
        <f t="shared" si="81"/>
        <v>442100</v>
      </c>
      <c r="BE387" s="353">
        <f>BD387*PriceList[[#This Row],[Площадь, кв.м]]</f>
        <v>12560061</v>
      </c>
      <c r="BF387" s="14"/>
      <c r="BG387" s="345">
        <f>BE387-$BG$1*PriceList[[#This Row],[Площадь, кв.м]]</f>
        <v>12389601</v>
      </c>
      <c r="BH387" s="353">
        <f t="shared" si="82"/>
        <v>170460</v>
      </c>
      <c r="BI387" s="345">
        <f>BG387/PriceList[[#This Row],[Площадь, кв.м]]</f>
        <v>436100</v>
      </c>
      <c r="BJ387" s="355">
        <f t="shared" si="83"/>
        <v>1.3758312313689521E-2</v>
      </c>
      <c r="BL387" s="345">
        <f t="shared" si="84"/>
        <v>392490</v>
      </c>
      <c r="BM387" s="353">
        <f t="shared" si="85"/>
        <v>11150640.9</v>
      </c>
    </row>
    <row r="388" spans="1:65" ht="14.25" customHeight="1">
      <c r="A388" s="84">
        <v>478</v>
      </c>
      <c r="B388" s="84" t="s">
        <v>573</v>
      </c>
      <c r="C388" s="85">
        <v>152</v>
      </c>
      <c r="D388" s="85" t="s">
        <v>416</v>
      </c>
      <c r="E388" s="86">
        <v>4</v>
      </c>
      <c r="F388" s="84">
        <v>40</v>
      </c>
      <c r="G388" s="87">
        <v>28.7</v>
      </c>
      <c r="H388" s="88" t="s">
        <v>1</v>
      </c>
      <c r="I388" s="88" t="s">
        <v>1</v>
      </c>
      <c r="J388" s="89">
        <v>4.1100000000000003</v>
      </c>
      <c r="K388" s="89">
        <f t="shared" si="86"/>
        <v>1.23</v>
      </c>
      <c r="L388" s="89">
        <f t="shared" si="87"/>
        <v>24.59</v>
      </c>
      <c r="M388" s="89">
        <f t="shared" si="88"/>
        <v>25.82</v>
      </c>
      <c r="N388" s="90" t="s">
        <v>65</v>
      </c>
      <c r="O388" s="90" t="s">
        <v>66</v>
      </c>
      <c r="P388" s="90" t="s">
        <v>67</v>
      </c>
      <c r="Q388" s="91" t="s">
        <v>68</v>
      </c>
      <c r="R388" s="92" t="s">
        <v>493</v>
      </c>
      <c r="S388" s="92" t="s">
        <v>493</v>
      </c>
      <c r="T388" s="93" t="s">
        <v>73</v>
      </c>
      <c r="U388" s="84">
        <v>40</v>
      </c>
      <c r="V388" s="94">
        <f>IFERROR(VLOOKUP(H388,'Коэфф для прайса 1 оч'!$A$3:$C$6,3,0),"")</f>
        <v>327000</v>
      </c>
      <c r="W388" s="91">
        <f>IFERROR(VLOOKUP(E388,'Коэфф для прайса 1 оч'!$A$10:$C$23,3,0),"")</f>
        <v>0</v>
      </c>
      <c r="X388" s="116">
        <f>IFERROR(VLOOKUP(N388,'Коэфф для прайса 1 оч'!$E$25:$F$30,2,0),"")</f>
        <v>0.04</v>
      </c>
      <c r="Y388" s="116">
        <f>IFERROR(VLOOKUP(O388,'Коэфф для прайса 1 оч'!$E$32:$F$34,2,0),"")</f>
        <v>0</v>
      </c>
      <c r="Z388" s="116">
        <f>IFERROR(VLOOKUP(P388,'Коэфф для прайса 1 оч'!$E$36:$F$38,2,0),"")</f>
        <v>0.03</v>
      </c>
      <c r="AA388" s="116">
        <f>IFERROR(VLOOKUP(Q388,'Коэфф для прайса 1 оч'!$E$40:$F$43,2,0),"")</f>
        <v>5.0000000000000001E-3</v>
      </c>
      <c r="AB388" s="117">
        <f>IFERROR(VLOOKUP(R388,'Коэфф для прайса 1 оч'!$E$45:$F$59,2,0),"")</f>
        <v>0.03</v>
      </c>
      <c r="AC388" s="116">
        <f>IFERROR(VLOOKUP(T388,'Коэфф для прайса 1 оч'!$E$61:$F$67,2,0),"")</f>
        <v>0</v>
      </c>
      <c r="AD388" s="116">
        <f>IFERROR(VLOOKUP(U388,'Коэфф для прайса 1 оч'!$E$69:$F$82,2,0),"")</f>
        <v>-1.4E-2</v>
      </c>
      <c r="AE388" s="116">
        <f>IFERROR(VLOOKUP(PriceList[[#This Row],[Корпус]],'Коэфф для прайса 1 оч'!$I$10:$J$15,2,0),"")</f>
        <v>0.12</v>
      </c>
      <c r="AF388" s="95">
        <f t="shared" si="89"/>
        <v>395997</v>
      </c>
      <c r="AG388" s="96">
        <f t="shared" si="90"/>
        <v>11365113.9</v>
      </c>
      <c r="AH388" s="97">
        <v>0</v>
      </c>
      <c r="AI388" s="98"/>
      <c r="AJ388" s="99"/>
      <c r="AK388" s="84" t="s">
        <v>1313</v>
      </c>
      <c r="AL388" s="91">
        <v>0.1</v>
      </c>
      <c r="AM388" s="287">
        <f>PriceList[[#This Row],[ИТОГ Цена за кв.м, руб]]*(1+PriceList[[#This Row],[Максимальная скидка]])</f>
        <v>0</v>
      </c>
      <c r="AN388" s="287">
        <f>PriceList[[#This Row],[Цена за кв.м. в CRM]]*PriceList[[#This Row],[Площадь, кв.м]]</f>
        <v>0</v>
      </c>
      <c r="AO388" s="287">
        <v>6000</v>
      </c>
      <c r="AP388" s="335">
        <f>PriceList[[#This Row],[Цена за кв.м. в CRM]]+PriceList[[#This Row],[Бронь]]</f>
        <v>6000</v>
      </c>
      <c r="AQ388" s="335">
        <f>PriceList[[#This Row],[Цена за кв.м. в сайт]]*PriceList[[#This Row],[Площадь, кв.м]]</f>
        <v>172200</v>
      </c>
      <c r="AR388" s="84" t="str">
        <f t="shared" si="93"/>
        <v>С2-152</v>
      </c>
      <c r="AS388" s="88" t="str">
        <f t="shared" si="94"/>
        <v>Ст</v>
      </c>
      <c r="AT388" s="89">
        <f t="shared" si="95"/>
        <v>28.7</v>
      </c>
      <c r="AU388" s="99">
        <f>PriceList[[#This Row],[Цена за кв.м. в CRM]]</f>
        <v>0</v>
      </c>
      <c r="AV388" s="100" t="str">
        <f t="shared" si="96"/>
        <v>Не для продажи</v>
      </c>
      <c r="AW388" s="99"/>
      <c r="AX388" s="342"/>
      <c r="AZ388" s="353"/>
      <c r="BB388" s="346"/>
      <c r="BC388" s="14"/>
      <c r="BD388" s="345">
        <f t="shared" ref="BD388:BD451" si="97">MROUND(AZ388,100)</f>
        <v>0</v>
      </c>
      <c r="BE388" s="353">
        <f>BD388*PriceList[[#This Row],[Площадь, кв.м]]</f>
        <v>0</v>
      </c>
      <c r="BF388" s="14"/>
      <c r="BG388" s="345"/>
      <c r="BH388" s="353">
        <f t="shared" ref="BH388:BH451" si="98">BE388-BG388</f>
        <v>0</v>
      </c>
      <c r="BI388" s="345">
        <f>BG388/PriceList[[#This Row],[Площадь, кв.м]]</f>
        <v>0</v>
      </c>
      <c r="BJ388" s="355" t="e">
        <f t="shared" ref="BJ388:BJ451" si="99">BH388/BG388</f>
        <v>#DIV/0!</v>
      </c>
      <c r="BL388" s="345">
        <f t="shared" si="84"/>
        <v>0</v>
      </c>
      <c r="BM388" s="353">
        <f t="shared" si="85"/>
        <v>0</v>
      </c>
    </row>
    <row r="389" spans="1:65" ht="14.25" hidden="1" customHeight="1">
      <c r="A389" s="84">
        <v>479</v>
      </c>
      <c r="B389" s="84" t="s">
        <v>574</v>
      </c>
      <c r="C389" s="85">
        <v>153</v>
      </c>
      <c r="D389" s="85" t="s">
        <v>416</v>
      </c>
      <c r="E389" s="86">
        <v>5</v>
      </c>
      <c r="F389" s="84">
        <v>1</v>
      </c>
      <c r="G389" s="87">
        <v>37.46</v>
      </c>
      <c r="H389" s="88" t="s">
        <v>1</v>
      </c>
      <c r="I389" s="88" t="s">
        <v>1</v>
      </c>
      <c r="J389" s="89">
        <v>7.24</v>
      </c>
      <c r="K389" s="89">
        <f t="shared" si="86"/>
        <v>2.17</v>
      </c>
      <c r="L389" s="89">
        <f t="shared" si="87"/>
        <v>30.22</v>
      </c>
      <c r="M389" s="89">
        <f t="shared" si="88"/>
        <v>32.39</v>
      </c>
      <c r="N389" s="90" t="s">
        <v>76</v>
      </c>
      <c r="O389" s="90" t="s">
        <v>66</v>
      </c>
      <c r="P389" s="90" t="s">
        <v>67</v>
      </c>
      <c r="Q389" s="91" t="s">
        <v>68</v>
      </c>
      <c r="R389" s="92" t="s">
        <v>493</v>
      </c>
      <c r="S389" s="92" t="s">
        <v>493</v>
      </c>
      <c r="T389" s="93" t="s">
        <v>73</v>
      </c>
      <c r="U389" s="84">
        <v>40</v>
      </c>
      <c r="V389" s="94">
        <f>IFERROR(VLOOKUP(H389,'Коэфф для прайса 1 оч'!$A$3:$C$6,3,0),"")</f>
        <v>327000</v>
      </c>
      <c r="W389" s="91">
        <f>IFERROR(VLOOKUP(E389,'Коэфф для прайса 1 оч'!$A$10:$C$23,3,0),"")</f>
        <v>5.0000000000000001E-3</v>
      </c>
      <c r="X389" s="116">
        <f>IFERROR(VLOOKUP(N389,'Коэфф для прайса 1 оч'!$E$25:$F$30,2,0),"")</f>
        <v>0</v>
      </c>
      <c r="Y389" s="116">
        <f>IFERROR(VLOOKUP(O389,'Коэфф для прайса 1 оч'!$E$32:$F$34,2,0),"")</f>
        <v>0</v>
      </c>
      <c r="Z389" s="116">
        <f>IFERROR(VLOOKUP(P389,'Коэфф для прайса 1 оч'!$E$36:$F$38,2,0),"")</f>
        <v>0.03</v>
      </c>
      <c r="AA389" s="116">
        <f>IFERROR(VLOOKUP(Q389,'Коэфф для прайса 1 оч'!$E$40:$F$43,2,0),"")</f>
        <v>5.0000000000000001E-3</v>
      </c>
      <c r="AB389" s="117">
        <f>IFERROR(VLOOKUP(R389,'Коэфф для прайса 1 оч'!$E$45:$F$59,2,0),"")</f>
        <v>0.03</v>
      </c>
      <c r="AC389" s="116">
        <f>IFERROR(VLOOKUP(T389,'Коэфф для прайса 1 оч'!$E$61:$F$67,2,0),"")</f>
        <v>0</v>
      </c>
      <c r="AD389" s="116">
        <f>IFERROR(VLOOKUP(U389,'Коэфф для прайса 1 оч'!$E$69:$F$82,2,0),"")</f>
        <v>-1.4E-2</v>
      </c>
      <c r="AE389" s="116">
        <f>IFERROR(VLOOKUP(PriceList[[#This Row],[Корпус]],'Коэфф для прайса 1 оч'!$I$10:$J$15,2,0),"")</f>
        <v>0.12</v>
      </c>
      <c r="AF389" s="95">
        <f t="shared" si="89"/>
        <v>384552</v>
      </c>
      <c r="AG389" s="96">
        <f t="shared" si="90"/>
        <v>14405317.92</v>
      </c>
      <c r="AH389" s="97">
        <v>0</v>
      </c>
      <c r="AI389" s="98">
        <f t="shared" si="91"/>
        <v>384552</v>
      </c>
      <c r="AJ389" s="99">
        <f t="shared" si="92"/>
        <v>14405317.92</v>
      </c>
      <c r="AK389" s="84" t="s">
        <v>71</v>
      </c>
      <c r="AL389" s="91">
        <v>0.1</v>
      </c>
      <c r="AM389" s="287">
        <f>PriceList[[#This Row],[ИТОГ Цена за кв.м, руб]]*(1+PriceList[[#This Row],[Максимальная скидка]])</f>
        <v>423007.2</v>
      </c>
      <c r="AN389" s="287">
        <f>PriceList[[#This Row],[Цена за кв.м. в CRM]]*PriceList[[#This Row],[Площадь, кв.м]]</f>
        <v>15845849.712000001</v>
      </c>
      <c r="AO389" s="287">
        <v>6000</v>
      </c>
      <c r="AP389" s="335">
        <f>PriceList[[#This Row],[Цена за кв.м. в CRM]]+PriceList[[#This Row],[Бронь]]</f>
        <v>429007.2</v>
      </c>
      <c r="AQ389" s="335">
        <f>PriceList[[#This Row],[Цена за кв.м. в сайт]]*PriceList[[#This Row],[Площадь, кв.м]]</f>
        <v>16070609.712000001</v>
      </c>
      <c r="AR389" s="84" t="str">
        <f t="shared" si="93"/>
        <v>С2-153</v>
      </c>
      <c r="AS389" s="88" t="str">
        <f t="shared" si="94"/>
        <v>Ст</v>
      </c>
      <c r="AT389" s="89">
        <f t="shared" si="95"/>
        <v>37.46</v>
      </c>
      <c r="AU389" s="99">
        <f>PriceList[[#This Row],[Цена за кв.м. в CRM]]</f>
        <v>423007.2</v>
      </c>
      <c r="AV389" s="100" t="str">
        <f t="shared" si="96"/>
        <v>Резерв</v>
      </c>
      <c r="AW389" s="99"/>
      <c r="AX389" s="342"/>
      <c r="AZ389" s="353">
        <f>(PriceList[[#This Row],[Цена за кв.м. в сайт]])+$AZ$1</f>
        <v>429507.2</v>
      </c>
      <c r="BA389" s="353">
        <f>AZ389*PriceList[[#This Row],[Площадь, кв.м]]</f>
        <v>16089339.712000001</v>
      </c>
      <c r="BB389" s="346">
        <f>BA389-PriceList[[#This Row],[Стоимость, руб для сбронированием]]</f>
        <v>18730</v>
      </c>
      <c r="BC389" s="14"/>
      <c r="BD389" s="345">
        <f t="shared" si="97"/>
        <v>429500</v>
      </c>
      <c r="BE389" s="353">
        <f>BD389*PriceList[[#This Row],[Площадь, кв.м]]</f>
        <v>16089070</v>
      </c>
      <c r="BF389" s="14"/>
      <c r="BG389" s="345">
        <f>BE389-$BG$1*PriceList[[#This Row],[Площадь, кв.м]]</f>
        <v>15864310</v>
      </c>
      <c r="BH389" s="353">
        <f t="shared" si="98"/>
        <v>224760</v>
      </c>
      <c r="BI389" s="345">
        <f>BG389/PriceList[[#This Row],[Площадь, кв.м]]</f>
        <v>423500</v>
      </c>
      <c r="BJ389" s="355">
        <f t="shared" si="99"/>
        <v>1.4167650531286895E-2</v>
      </c>
      <c r="BL389" s="345">
        <f t="shared" si="84"/>
        <v>381150</v>
      </c>
      <c r="BM389" s="353">
        <f t="shared" si="85"/>
        <v>14277879</v>
      </c>
    </row>
    <row r="390" spans="1:65" ht="14.25" customHeight="1">
      <c r="A390" s="84">
        <v>480</v>
      </c>
      <c r="B390" s="84" t="s">
        <v>575</v>
      </c>
      <c r="C390" s="85">
        <v>154</v>
      </c>
      <c r="D390" s="85" t="s">
        <v>416</v>
      </c>
      <c r="E390" s="86">
        <v>5</v>
      </c>
      <c r="F390" s="84">
        <v>2</v>
      </c>
      <c r="G390" s="87">
        <v>28.98</v>
      </c>
      <c r="H390" s="88" t="s">
        <v>1</v>
      </c>
      <c r="I390" s="88" t="s">
        <v>1</v>
      </c>
      <c r="J390" s="89">
        <v>4.25</v>
      </c>
      <c r="K390" s="89">
        <f t="shared" si="86"/>
        <v>1.28</v>
      </c>
      <c r="L390" s="89">
        <f t="shared" si="87"/>
        <v>24.73</v>
      </c>
      <c r="M390" s="89">
        <f t="shared" si="88"/>
        <v>26.01</v>
      </c>
      <c r="N390" s="90" t="s">
        <v>65</v>
      </c>
      <c r="O390" s="90" t="s">
        <v>66</v>
      </c>
      <c r="P390" s="90" t="s">
        <v>67</v>
      </c>
      <c r="Q390" s="91" t="s">
        <v>68</v>
      </c>
      <c r="R390" s="92" t="s">
        <v>493</v>
      </c>
      <c r="S390" s="92" t="s">
        <v>493</v>
      </c>
      <c r="T390" s="93" t="s">
        <v>73</v>
      </c>
      <c r="U390" s="84">
        <v>40</v>
      </c>
      <c r="V390" s="94">
        <f>IFERROR(VLOOKUP(H390,'Коэфф для прайса 1 оч'!$A$3:$C$6,3,0),"")</f>
        <v>327000</v>
      </c>
      <c r="W390" s="91">
        <f>IFERROR(VLOOKUP(E390,'Коэфф для прайса 1 оч'!$A$10:$C$23,3,0),"")</f>
        <v>5.0000000000000001E-3</v>
      </c>
      <c r="X390" s="116">
        <f>IFERROR(VLOOKUP(N390,'Коэфф для прайса 1 оч'!$E$25:$F$30,2,0),"")</f>
        <v>0.04</v>
      </c>
      <c r="Y390" s="116">
        <f>IFERROR(VLOOKUP(O390,'Коэфф для прайса 1 оч'!$E$32:$F$34,2,0),"")</f>
        <v>0</v>
      </c>
      <c r="Z390" s="116">
        <f>IFERROR(VLOOKUP(P390,'Коэфф для прайса 1 оч'!$E$36:$F$38,2,0),"")</f>
        <v>0.03</v>
      </c>
      <c r="AA390" s="116">
        <f>IFERROR(VLOOKUP(Q390,'Коэфф для прайса 1 оч'!$E$40:$F$43,2,0),"")</f>
        <v>5.0000000000000001E-3</v>
      </c>
      <c r="AB390" s="117">
        <f>IFERROR(VLOOKUP(R390,'Коэфф для прайса 1 оч'!$E$45:$F$59,2,0),"")</f>
        <v>0.03</v>
      </c>
      <c r="AC390" s="116">
        <f>IFERROR(VLOOKUP(T390,'Коэфф для прайса 1 оч'!$E$61:$F$67,2,0),"")</f>
        <v>0</v>
      </c>
      <c r="AD390" s="116">
        <f>IFERROR(VLOOKUP(U390,'Коэфф для прайса 1 оч'!$E$69:$F$82,2,0),"")</f>
        <v>-1.4E-2</v>
      </c>
      <c r="AE390" s="116">
        <f>IFERROR(VLOOKUP(PriceList[[#This Row],[Корпус]],'Коэфф для прайса 1 оч'!$I$10:$J$15,2,0),"")</f>
        <v>0.12</v>
      </c>
      <c r="AF390" s="95">
        <f t="shared" si="89"/>
        <v>397632</v>
      </c>
      <c r="AG390" s="96">
        <f t="shared" si="90"/>
        <v>11523375.359999999</v>
      </c>
      <c r="AH390" s="97">
        <v>0</v>
      </c>
      <c r="AI390" s="98">
        <f t="shared" si="91"/>
        <v>397632</v>
      </c>
      <c r="AJ390" s="99">
        <f t="shared" si="92"/>
        <v>11523375.359999999</v>
      </c>
      <c r="AK390" s="84" t="s">
        <v>71</v>
      </c>
      <c r="AL390" s="91">
        <v>0.1</v>
      </c>
      <c r="AM390" s="287">
        <f>PriceList[[#This Row],[ИТОГ Цена за кв.м, руб]]*(1+PriceList[[#This Row],[Максимальная скидка]])</f>
        <v>437395.20000000001</v>
      </c>
      <c r="AN390" s="287">
        <f>PriceList[[#This Row],[Цена за кв.м. в CRM]]*PriceList[[#This Row],[Площадь, кв.м]]</f>
        <v>12675712.896</v>
      </c>
      <c r="AO390" s="287">
        <v>6000</v>
      </c>
      <c r="AP390" s="335">
        <f>PriceList[[#This Row],[Цена за кв.м. в CRM]]+PriceList[[#This Row],[Бронь]]</f>
        <v>443395.2</v>
      </c>
      <c r="AQ390" s="335">
        <f>PriceList[[#This Row],[Цена за кв.м. в сайт]]*PriceList[[#This Row],[Площадь, кв.м]]</f>
        <v>12849592.896</v>
      </c>
      <c r="AR390" s="84" t="str">
        <f t="shared" si="93"/>
        <v>С2-154</v>
      </c>
      <c r="AS390" s="88" t="str">
        <f t="shared" si="94"/>
        <v>Ст</v>
      </c>
      <c r="AT390" s="89">
        <f t="shared" si="95"/>
        <v>28.98</v>
      </c>
      <c r="AU390" s="99">
        <f>PriceList[[#This Row],[Цена за кв.м. в CRM]]</f>
        <v>437395.20000000001</v>
      </c>
      <c r="AV390" s="100" t="str">
        <f t="shared" si="96"/>
        <v>Резерв</v>
      </c>
      <c r="AW390" s="99"/>
      <c r="AX390" s="342"/>
      <c r="AZ390" s="353">
        <f>(PriceList[[#This Row],[Цена за кв.м. в сайт]])+$AZ$1</f>
        <v>443895.2</v>
      </c>
      <c r="BA390" s="353">
        <f>AZ390*PriceList[[#This Row],[Площадь, кв.м]]</f>
        <v>12864082.896</v>
      </c>
      <c r="BB390" s="346">
        <f>BA390-PriceList[[#This Row],[Стоимость, руб для сбронированием]]</f>
        <v>14490</v>
      </c>
      <c r="BC390" s="14"/>
      <c r="BD390" s="345">
        <f t="shared" si="97"/>
        <v>443900</v>
      </c>
      <c r="BE390" s="353">
        <f>BD390*PriceList[[#This Row],[Площадь, кв.м]]</f>
        <v>12864222</v>
      </c>
      <c r="BF390" s="14"/>
      <c r="BG390" s="345">
        <f>BE390-$BG$1*PriceList[[#This Row],[Площадь, кв.м]]</f>
        <v>12690342</v>
      </c>
      <c r="BH390" s="353">
        <f t="shared" si="98"/>
        <v>173880</v>
      </c>
      <c r="BI390" s="345">
        <f>BG390/PriceList[[#This Row],[Площадь, кв.м]]</f>
        <v>437900</v>
      </c>
      <c r="BJ390" s="355">
        <f t="shared" si="99"/>
        <v>1.3701758392327016E-2</v>
      </c>
      <c r="BL390" s="345">
        <f t="shared" si="84"/>
        <v>394110</v>
      </c>
      <c r="BM390" s="353">
        <f t="shared" si="85"/>
        <v>11421307.800000001</v>
      </c>
    </row>
    <row r="391" spans="1:65" ht="14.25" customHeight="1">
      <c r="A391" s="84">
        <v>481</v>
      </c>
      <c r="B391" s="84" t="s">
        <v>576</v>
      </c>
      <c r="C391" s="85">
        <v>155</v>
      </c>
      <c r="D391" s="85" t="s">
        <v>416</v>
      </c>
      <c r="E391" s="86">
        <v>5</v>
      </c>
      <c r="F391" s="84">
        <v>3</v>
      </c>
      <c r="G391" s="87">
        <v>28.52</v>
      </c>
      <c r="H391" s="88" t="s">
        <v>1</v>
      </c>
      <c r="I391" s="88" t="s">
        <v>1</v>
      </c>
      <c r="J391" s="89">
        <v>4.25</v>
      </c>
      <c r="K391" s="89">
        <f t="shared" si="86"/>
        <v>1.28</v>
      </c>
      <c r="L391" s="89">
        <f t="shared" si="87"/>
        <v>24.27</v>
      </c>
      <c r="M391" s="89">
        <f t="shared" si="88"/>
        <v>25.55</v>
      </c>
      <c r="N391" s="90" t="s">
        <v>65</v>
      </c>
      <c r="O391" s="90" t="s">
        <v>66</v>
      </c>
      <c r="P391" s="90" t="s">
        <v>67</v>
      </c>
      <c r="Q391" s="91" t="s">
        <v>68</v>
      </c>
      <c r="R391" s="92" t="s">
        <v>493</v>
      </c>
      <c r="S391" s="92" t="s">
        <v>493</v>
      </c>
      <c r="T391" s="93" t="s">
        <v>73</v>
      </c>
      <c r="U391" s="84">
        <v>40</v>
      </c>
      <c r="V391" s="94">
        <f>IFERROR(VLOOKUP(H391,'Коэфф для прайса 1 оч'!$A$3:$C$6,3,0),"")</f>
        <v>327000</v>
      </c>
      <c r="W391" s="91">
        <f>IFERROR(VLOOKUP(E391,'Коэфф для прайса 1 оч'!$A$10:$C$23,3,0),"")</f>
        <v>5.0000000000000001E-3</v>
      </c>
      <c r="X391" s="116">
        <f>IFERROR(VLOOKUP(N391,'Коэфф для прайса 1 оч'!$E$25:$F$30,2,0),"")</f>
        <v>0.04</v>
      </c>
      <c r="Y391" s="116">
        <f>IFERROR(VLOOKUP(O391,'Коэфф для прайса 1 оч'!$E$32:$F$34,2,0),"")</f>
        <v>0</v>
      </c>
      <c r="Z391" s="116">
        <f>IFERROR(VLOOKUP(P391,'Коэфф для прайса 1 оч'!$E$36:$F$38,2,0),"")</f>
        <v>0.03</v>
      </c>
      <c r="AA391" s="116">
        <f>IFERROR(VLOOKUP(Q391,'Коэфф для прайса 1 оч'!$E$40:$F$43,2,0),"")</f>
        <v>5.0000000000000001E-3</v>
      </c>
      <c r="AB391" s="117">
        <f>IFERROR(VLOOKUP(R391,'Коэфф для прайса 1 оч'!$E$45:$F$59,2,0),"")</f>
        <v>0.03</v>
      </c>
      <c r="AC391" s="116">
        <f>IFERROR(VLOOKUP(T391,'Коэфф для прайса 1 оч'!$E$61:$F$67,2,0),"")</f>
        <v>0</v>
      </c>
      <c r="AD391" s="116">
        <f>IFERROR(VLOOKUP(U391,'Коэфф для прайса 1 оч'!$E$69:$F$82,2,0),"")</f>
        <v>-1.4E-2</v>
      </c>
      <c r="AE391" s="116">
        <f>IFERROR(VLOOKUP(PriceList[[#This Row],[Корпус]],'Коэфф для прайса 1 оч'!$I$10:$J$15,2,0),"")</f>
        <v>0.12</v>
      </c>
      <c r="AF391" s="95">
        <f t="shared" si="89"/>
        <v>397632</v>
      </c>
      <c r="AG391" s="96">
        <f t="shared" si="90"/>
        <v>11340464.640000001</v>
      </c>
      <c r="AH391" s="97">
        <v>0</v>
      </c>
      <c r="AI391" s="98">
        <f t="shared" si="91"/>
        <v>397632</v>
      </c>
      <c r="AJ391" s="99">
        <f t="shared" si="92"/>
        <v>11340464.640000001</v>
      </c>
      <c r="AK391" s="84" t="s">
        <v>71</v>
      </c>
      <c r="AL391" s="91">
        <v>0.1</v>
      </c>
      <c r="AM391" s="287">
        <f>PriceList[[#This Row],[ИТОГ Цена за кв.м, руб]]*(1+PriceList[[#This Row],[Максимальная скидка]])</f>
        <v>437395.20000000001</v>
      </c>
      <c r="AN391" s="287">
        <f>PriceList[[#This Row],[Цена за кв.м. в CRM]]*PriceList[[#This Row],[Площадь, кв.м]]</f>
        <v>12474511.104</v>
      </c>
      <c r="AO391" s="287">
        <v>6000</v>
      </c>
      <c r="AP391" s="335">
        <f>PriceList[[#This Row],[Цена за кв.м. в CRM]]+PriceList[[#This Row],[Бронь]]</f>
        <v>443395.2</v>
      </c>
      <c r="AQ391" s="335">
        <f>PriceList[[#This Row],[Цена за кв.м. в сайт]]*PriceList[[#This Row],[Площадь, кв.м]]</f>
        <v>12645631.104</v>
      </c>
      <c r="AR391" s="84" t="str">
        <f t="shared" si="93"/>
        <v>С2-155</v>
      </c>
      <c r="AS391" s="88" t="str">
        <f t="shared" si="94"/>
        <v>Ст</v>
      </c>
      <c r="AT391" s="89">
        <f t="shared" si="95"/>
        <v>28.52</v>
      </c>
      <c r="AU391" s="99">
        <f>PriceList[[#This Row],[Цена за кв.м. в CRM]]</f>
        <v>437395.20000000001</v>
      </c>
      <c r="AV391" s="100" t="str">
        <f t="shared" si="96"/>
        <v>Резерв</v>
      </c>
      <c r="AW391" s="99"/>
      <c r="AX391" s="342"/>
      <c r="AZ391" s="353">
        <f>(PriceList[[#This Row],[Цена за кв.м. в сайт]])+$AZ$1</f>
        <v>443895.2</v>
      </c>
      <c r="BA391" s="353">
        <f>AZ391*PriceList[[#This Row],[Площадь, кв.м]]</f>
        <v>12659891.104</v>
      </c>
      <c r="BB391" s="346">
        <f>BA391-PriceList[[#This Row],[Стоимость, руб для сбронированием]]</f>
        <v>14260</v>
      </c>
      <c r="BC391" s="14"/>
      <c r="BD391" s="345">
        <f t="shared" si="97"/>
        <v>443900</v>
      </c>
      <c r="BE391" s="353">
        <f>BD391*PriceList[[#This Row],[Площадь, кв.м]]</f>
        <v>12660028</v>
      </c>
      <c r="BF391" s="14"/>
      <c r="BG391" s="345">
        <f>BE391-$BG$1*PriceList[[#This Row],[Площадь, кв.м]]</f>
        <v>12488908</v>
      </c>
      <c r="BH391" s="353">
        <f t="shared" si="98"/>
        <v>171120</v>
      </c>
      <c r="BI391" s="345">
        <f>BG391/PriceList[[#This Row],[Площадь, кв.м]]</f>
        <v>437900</v>
      </c>
      <c r="BJ391" s="355">
        <f t="shared" si="99"/>
        <v>1.3701758392327016E-2</v>
      </c>
      <c r="BL391" s="345">
        <f t="shared" si="84"/>
        <v>394110</v>
      </c>
      <c r="BM391" s="353">
        <f t="shared" si="85"/>
        <v>11240017.199999999</v>
      </c>
    </row>
    <row r="392" spans="1:65" ht="14.25" customHeight="1">
      <c r="A392" s="84">
        <v>482</v>
      </c>
      <c r="B392" s="84" t="s">
        <v>577</v>
      </c>
      <c r="C392" s="85">
        <v>156</v>
      </c>
      <c r="D392" s="85" t="s">
        <v>416</v>
      </c>
      <c r="E392" s="86">
        <v>5</v>
      </c>
      <c r="F392" s="84">
        <v>4</v>
      </c>
      <c r="G392" s="87">
        <v>32.450000000000003</v>
      </c>
      <c r="H392" s="88" t="s">
        <v>1</v>
      </c>
      <c r="I392" s="88" t="s">
        <v>1</v>
      </c>
      <c r="J392" s="89">
        <v>4.3899999999999997</v>
      </c>
      <c r="K392" s="89">
        <f t="shared" si="86"/>
        <v>1.32</v>
      </c>
      <c r="L392" s="89">
        <f t="shared" si="87"/>
        <v>28.060000000000002</v>
      </c>
      <c r="M392" s="89">
        <f t="shared" si="88"/>
        <v>29.380000000000003</v>
      </c>
      <c r="N392" s="90" t="s">
        <v>65</v>
      </c>
      <c r="O392" s="90" t="s">
        <v>83</v>
      </c>
      <c r="P392" s="90" t="s">
        <v>67</v>
      </c>
      <c r="Q392" s="91" t="s">
        <v>68</v>
      </c>
      <c r="R392" s="92" t="s">
        <v>493</v>
      </c>
      <c r="S392" s="92" t="s">
        <v>493</v>
      </c>
      <c r="T392" s="93" t="s">
        <v>73</v>
      </c>
      <c r="U392" s="84">
        <v>40</v>
      </c>
      <c r="V392" s="94">
        <f>IFERROR(VLOOKUP(H392,'Коэфф для прайса 1 оч'!$A$3:$C$6,3,0),"")</f>
        <v>327000</v>
      </c>
      <c r="W392" s="91">
        <f>IFERROR(VLOOKUP(E392,'Коэфф для прайса 1 оч'!$A$10:$C$23,3,0),"")</f>
        <v>5.0000000000000001E-3</v>
      </c>
      <c r="X392" s="116">
        <f>IFERROR(VLOOKUP(N392,'Коэфф для прайса 1 оч'!$E$25:$F$30,2,0),"")</f>
        <v>0.04</v>
      </c>
      <c r="Y392" s="116">
        <f>IFERROR(VLOOKUP(O392,'Коэфф для прайса 1 оч'!$E$32:$F$34,2,0),"")</f>
        <v>0.03</v>
      </c>
      <c r="Z392" s="116">
        <f>IFERROR(VLOOKUP(P392,'Коэфф для прайса 1 оч'!$E$36:$F$38,2,0),"")</f>
        <v>0.03</v>
      </c>
      <c r="AA392" s="116">
        <f>IFERROR(VLOOKUP(Q392,'Коэфф для прайса 1 оч'!$E$40:$F$43,2,0),"")</f>
        <v>5.0000000000000001E-3</v>
      </c>
      <c r="AB392" s="117">
        <f>IFERROR(VLOOKUP(R392,'Коэфф для прайса 1 оч'!$E$45:$F$59,2,0),"")</f>
        <v>0.03</v>
      </c>
      <c r="AC392" s="116">
        <f>IFERROR(VLOOKUP(T392,'Коэфф для прайса 1 оч'!$E$61:$F$67,2,0),"")</f>
        <v>0</v>
      </c>
      <c r="AD392" s="116">
        <f>IFERROR(VLOOKUP(U392,'Коэфф для прайса 1 оч'!$E$69:$F$82,2,0),"")</f>
        <v>-1.4E-2</v>
      </c>
      <c r="AE392" s="116">
        <f>IFERROR(VLOOKUP(PriceList[[#This Row],[Корпус]],'Коэфф для прайса 1 оч'!$I$10:$J$15,2,0),"")</f>
        <v>0.12</v>
      </c>
      <c r="AF392" s="95">
        <f t="shared" si="89"/>
        <v>407442</v>
      </c>
      <c r="AG392" s="96">
        <f t="shared" si="90"/>
        <v>13221492.9</v>
      </c>
      <c r="AH392" s="97">
        <v>0</v>
      </c>
      <c r="AI392" s="98">
        <f t="shared" si="91"/>
        <v>407442</v>
      </c>
      <c r="AJ392" s="99">
        <f t="shared" si="92"/>
        <v>13221492.9</v>
      </c>
      <c r="AK392" s="84" t="s">
        <v>71</v>
      </c>
      <c r="AL392" s="91">
        <v>0.1</v>
      </c>
      <c r="AM392" s="287">
        <f>PriceList[[#This Row],[ИТОГ Цена за кв.м, руб]]*(1+PriceList[[#This Row],[Максимальная скидка]])</f>
        <v>448186.2</v>
      </c>
      <c r="AN392" s="287">
        <f>PriceList[[#This Row],[Цена за кв.м. в CRM]]*PriceList[[#This Row],[Площадь, кв.м]]</f>
        <v>14543642.190000001</v>
      </c>
      <c r="AO392" s="287">
        <v>6000</v>
      </c>
      <c r="AP392" s="335">
        <f>PriceList[[#This Row],[Цена за кв.м. в CRM]]+PriceList[[#This Row],[Бронь]]</f>
        <v>454186.2</v>
      </c>
      <c r="AQ392" s="335">
        <f>PriceList[[#This Row],[Цена за кв.м. в сайт]]*PriceList[[#This Row],[Площадь, кв.м]]</f>
        <v>14738342.190000001</v>
      </c>
      <c r="AR392" s="84" t="str">
        <f t="shared" si="93"/>
        <v>С2-156</v>
      </c>
      <c r="AS392" s="88" t="str">
        <f t="shared" si="94"/>
        <v>Ст</v>
      </c>
      <c r="AT392" s="89">
        <f t="shared" si="95"/>
        <v>32.450000000000003</v>
      </c>
      <c r="AU392" s="99">
        <f>PriceList[[#This Row],[Цена за кв.м. в CRM]]</f>
        <v>448186.2</v>
      </c>
      <c r="AV392" s="100" t="str">
        <f t="shared" si="96"/>
        <v>Резерв</v>
      </c>
      <c r="AW392" s="99"/>
      <c r="AX392" s="342"/>
      <c r="AZ392" s="353">
        <f>(PriceList[[#This Row],[Цена за кв.м. в сайт]])+$AZ$1</f>
        <v>454686.2</v>
      </c>
      <c r="BA392" s="353">
        <f>AZ392*PriceList[[#This Row],[Площадь, кв.м]]</f>
        <v>14754567.190000001</v>
      </c>
      <c r="BB392" s="346">
        <f>BA392-PriceList[[#This Row],[Стоимость, руб для сбронированием]]</f>
        <v>16225</v>
      </c>
      <c r="BC392" s="14"/>
      <c r="BD392" s="345">
        <f t="shared" si="97"/>
        <v>454700</v>
      </c>
      <c r="BE392" s="353">
        <f>BD392*PriceList[[#This Row],[Площадь, кв.м]]</f>
        <v>14755015.000000002</v>
      </c>
      <c r="BF392" s="14"/>
      <c r="BG392" s="345">
        <f>BE392-$BG$1*PriceList[[#This Row],[Площадь, кв.м]]</f>
        <v>14560315.000000002</v>
      </c>
      <c r="BH392" s="353">
        <f t="shared" si="98"/>
        <v>194700</v>
      </c>
      <c r="BI392" s="345">
        <f>BG392/PriceList[[#This Row],[Площадь, кв.м]]</f>
        <v>448700</v>
      </c>
      <c r="BJ392" s="355">
        <f t="shared" si="99"/>
        <v>1.3371963449966568E-2</v>
      </c>
      <c r="BL392" s="345">
        <f t="shared" si="84"/>
        <v>403830</v>
      </c>
      <c r="BM392" s="353">
        <f t="shared" si="85"/>
        <v>13104283.500000002</v>
      </c>
    </row>
    <row r="393" spans="1:65" ht="14.25" customHeight="1">
      <c r="A393" s="84">
        <v>483</v>
      </c>
      <c r="B393" s="84" t="s">
        <v>578</v>
      </c>
      <c r="C393" s="85">
        <v>157</v>
      </c>
      <c r="D393" s="85" t="s">
        <v>416</v>
      </c>
      <c r="E393" s="86">
        <v>5</v>
      </c>
      <c r="F393" s="84">
        <v>5</v>
      </c>
      <c r="G393" s="87">
        <v>32.43</v>
      </c>
      <c r="H393" s="88" t="s">
        <v>1</v>
      </c>
      <c r="I393" s="88" t="s">
        <v>1</v>
      </c>
      <c r="J393" s="89">
        <v>4.3899999999999997</v>
      </c>
      <c r="K393" s="89">
        <f t="shared" si="86"/>
        <v>1.32</v>
      </c>
      <c r="L393" s="89">
        <f t="shared" si="87"/>
        <v>28.04</v>
      </c>
      <c r="M393" s="89">
        <f t="shared" si="88"/>
        <v>29.36</v>
      </c>
      <c r="N393" s="90" t="s">
        <v>65</v>
      </c>
      <c r="O393" s="90" t="s">
        <v>83</v>
      </c>
      <c r="P393" s="90" t="s">
        <v>67</v>
      </c>
      <c r="Q393" s="91" t="s">
        <v>68</v>
      </c>
      <c r="R393" s="92" t="s">
        <v>422</v>
      </c>
      <c r="S393" s="92" t="s">
        <v>1291</v>
      </c>
      <c r="T393" s="93" t="s">
        <v>73</v>
      </c>
      <c r="U393" s="84">
        <v>40</v>
      </c>
      <c r="V393" s="94">
        <f>IFERROR(VLOOKUP(H393,'Коэфф для прайса 1 оч'!$A$3:$C$6,3,0),"")</f>
        <v>327000</v>
      </c>
      <c r="W393" s="91">
        <f>IFERROR(VLOOKUP(E393,'Коэфф для прайса 1 оч'!$A$10:$C$23,3,0),"")</f>
        <v>5.0000000000000001E-3</v>
      </c>
      <c r="X393" s="116">
        <f>IFERROR(VLOOKUP(N393,'Коэфф для прайса 1 оч'!$E$25:$F$30,2,0),"")</f>
        <v>0.04</v>
      </c>
      <c r="Y393" s="116">
        <f>IFERROR(VLOOKUP(O393,'Коэфф для прайса 1 оч'!$E$32:$F$34,2,0),"")</f>
        <v>0.03</v>
      </c>
      <c r="Z393" s="116">
        <f>IFERROR(VLOOKUP(P393,'Коэфф для прайса 1 оч'!$E$36:$F$38,2,0),"")</f>
        <v>0.03</v>
      </c>
      <c r="AA393" s="116">
        <f>IFERROR(VLOOKUP(Q393,'Коэфф для прайса 1 оч'!$E$40:$F$43,2,0),"")</f>
        <v>5.0000000000000001E-3</v>
      </c>
      <c r="AB393" s="117">
        <f>IFERROR(VLOOKUP(R393,'Коэфф для прайса 1 оч'!$E$45:$F$59,2,0),"")</f>
        <v>0</v>
      </c>
      <c r="AC393" s="116">
        <f>IFERROR(VLOOKUP(T393,'Коэфф для прайса 1 оч'!$E$61:$F$67,2,0),"")</f>
        <v>0</v>
      </c>
      <c r="AD393" s="116">
        <f>IFERROR(VLOOKUP(U393,'Коэфф для прайса 1 оч'!$E$69:$F$82,2,0),"")</f>
        <v>-1.4E-2</v>
      </c>
      <c r="AE393" s="116">
        <f>IFERROR(VLOOKUP(PriceList[[#This Row],[Корпус]],'Коэфф для прайса 1 оч'!$I$10:$J$15,2,0),"")</f>
        <v>0.12</v>
      </c>
      <c r="AF393" s="95">
        <f t="shared" si="89"/>
        <v>397632</v>
      </c>
      <c r="AG393" s="96">
        <f t="shared" si="90"/>
        <v>12895205.76</v>
      </c>
      <c r="AH393" s="97">
        <v>0</v>
      </c>
      <c r="AI393" s="98">
        <f t="shared" si="91"/>
        <v>397632</v>
      </c>
      <c r="AJ393" s="99">
        <f t="shared" si="92"/>
        <v>12895205.76</v>
      </c>
      <c r="AK393" s="84" t="s">
        <v>71</v>
      </c>
      <c r="AL393" s="91">
        <v>0.1</v>
      </c>
      <c r="AM393" s="287">
        <f>PriceList[[#This Row],[ИТОГ Цена за кв.м, руб]]*(1+PriceList[[#This Row],[Максимальная скидка]])</f>
        <v>437395.20000000001</v>
      </c>
      <c r="AN393" s="287">
        <f>PriceList[[#This Row],[Цена за кв.м. в CRM]]*PriceList[[#This Row],[Площадь, кв.м]]</f>
        <v>14184726.336000001</v>
      </c>
      <c r="AO393" s="287">
        <v>6000</v>
      </c>
      <c r="AP393" s="335">
        <f>PriceList[[#This Row],[Цена за кв.м. в CRM]]+PriceList[[#This Row],[Бронь]]</f>
        <v>443395.2</v>
      </c>
      <c r="AQ393" s="335">
        <f>PriceList[[#This Row],[Цена за кв.м. в сайт]]*PriceList[[#This Row],[Площадь, кв.м]]</f>
        <v>14379306.336000001</v>
      </c>
      <c r="AR393" s="84" t="str">
        <f t="shared" si="93"/>
        <v>С2-157</v>
      </c>
      <c r="AS393" s="88" t="str">
        <f t="shared" si="94"/>
        <v>Ст</v>
      </c>
      <c r="AT393" s="89">
        <f t="shared" si="95"/>
        <v>32.43</v>
      </c>
      <c r="AU393" s="99">
        <f>PriceList[[#This Row],[Цена за кв.м. в CRM]]</f>
        <v>437395.20000000001</v>
      </c>
      <c r="AV393" s="100" t="str">
        <f t="shared" si="96"/>
        <v>Резерв</v>
      </c>
      <c r="AW393" s="99"/>
      <c r="AX393" s="342"/>
      <c r="AZ393" s="353">
        <f>(PriceList[[#This Row],[Цена за кв.м. в сайт]])+$AZ$1</f>
        <v>443895.2</v>
      </c>
      <c r="BA393" s="353">
        <f>AZ393*PriceList[[#This Row],[Площадь, кв.м]]</f>
        <v>14395521.336000001</v>
      </c>
      <c r="BB393" s="346">
        <f>BA393-PriceList[[#This Row],[Стоимость, руб для сбронированием]]</f>
        <v>16215</v>
      </c>
      <c r="BC393" s="14"/>
      <c r="BD393" s="345">
        <f t="shared" si="97"/>
        <v>443900</v>
      </c>
      <c r="BE393" s="353">
        <f>BD393*PriceList[[#This Row],[Площадь, кв.м]]</f>
        <v>14395677</v>
      </c>
      <c r="BF393" s="14"/>
      <c r="BG393" s="345">
        <f>BE393-$BG$1*PriceList[[#This Row],[Площадь, кв.м]]</f>
        <v>14201097</v>
      </c>
      <c r="BH393" s="353">
        <f t="shared" si="98"/>
        <v>194580</v>
      </c>
      <c r="BI393" s="345">
        <f>BG393/PriceList[[#This Row],[Площадь, кв.м]]</f>
        <v>437900</v>
      </c>
      <c r="BJ393" s="355">
        <f t="shared" si="99"/>
        <v>1.3701758392327016E-2</v>
      </c>
      <c r="BL393" s="345">
        <f t="shared" si="84"/>
        <v>394110</v>
      </c>
      <c r="BM393" s="353">
        <f t="shared" si="85"/>
        <v>12780987.300000001</v>
      </c>
    </row>
    <row r="394" spans="1:65" ht="14.25" customHeight="1">
      <c r="A394" s="84">
        <v>484</v>
      </c>
      <c r="B394" s="84" t="s">
        <v>579</v>
      </c>
      <c r="C394" s="85">
        <v>158</v>
      </c>
      <c r="D394" s="85" t="s">
        <v>416</v>
      </c>
      <c r="E394" s="86">
        <v>5</v>
      </c>
      <c r="F394" s="84">
        <v>6</v>
      </c>
      <c r="G394" s="87">
        <v>28.52</v>
      </c>
      <c r="H394" s="88" t="s">
        <v>1</v>
      </c>
      <c r="I394" s="88" t="s">
        <v>1</v>
      </c>
      <c r="J394" s="89">
        <v>4.25</v>
      </c>
      <c r="K394" s="89">
        <f t="shared" si="86"/>
        <v>1.28</v>
      </c>
      <c r="L394" s="89">
        <f t="shared" si="87"/>
        <v>24.27</v>
      </c>
      <c r="M394" s="89">
        <f t="shared" si="88"/>
        <v>25.55</v>
      </c>
      <c r="N394" s="90" t="s">
        <v>65</v>
      </c>
      <c r="O394" s="90" t="s">
        <v>66</v>
      </c>
      <c r="P394" s="90" t="s">
        <v>67</v>
      </c>
      <c r="Q394" s="91" t="s">
        <v>68</v>
      </c>
      <c r="R394" s="92" t="s">
        <v>424</v>
      </c>
      <c r="S394" s="92" t="s">
        <v>1291</v>
      </c>
      <c r="T394" s="93" t="s">
        <v>73</v>
      </c>
      <c r="U394" s="84">
        <v>40</v>
      </c>
      <c r="V394" s="94">
        <f>IFERROR(VLOOKUP(H394,'Коэфф для прайса 1 оч'!$A$3:$C$6,3,0),"")</f>
        <v>327000</v>
      </c>
      <c r="W394" s="91">
        <f>IFERROR(VLOOKUP(E394,'Коэфф для прайса 1 оч'!$A$10:$C$23,3,0),"")</f>
        <v>5.0000000000000001E-3</v>
      </c>
      <c r="X394" s="116">
        <f>IFERROR(VLOOKUP(N394,'Коэфф для прайса 1 оч'!$E$25:$F$30,2,0),"")</f>
        <v>0.04</v>
      </c>
      <c r="Y394" s="116">
        <f>IFERROR(VLOOKUP(O394,'Коэфф для прайса 1 оч'!$E$32:$F$34,2,0),"")</f>
        <v>0</v>
      </c>
      <c r="Z394" s="116">
        <f>IFERROR(VLOOKUP(P394,'Коэфф для прайса 1 оч'!$E$36:$F$38,2,0),"")</f>
        <v>0.03</v>
      </c>
      <c r="AA394" s="116">
        <f>IFERROR(VLOOKUP(Q394,'Коэфф для прайса 1 оч'!$E$40:$F$43,2,0),"")</f>
        <v>5.0000000000000001E-3</v>
      </c>
      <c r="AB394" s="117">
        <f>IFERROR(VLOOKUP(R394,'Коэфф для прайса 1 оч'!$E$45:$F$59,2,0),"")</f>
        <v>0.02</v>
      </c>
      <c r="AC394" s="116">
        <f>IFERROR(VLOOKUP(T394,'Коэфф для прайса 1 оч'!$E$61:$F$67,2,0),"")</f>
        <v>0</v>
      </c>
      <c r="AD394" s="116">
        <f>IFERROR(VLOOKUP(U394,'Коэфф для прайса 1 оч'!$E$69:$F$82,2,0),"")</f>
        <v>-1.4E-2</v>
      </c>
      <c r="AE394" s="116">
        <f>IFERROR(VLOOKUP(PriceList[[#This Row],[Корпус]],'Коэфф для прайса 1 оч'!$I$10:$J$15,2,0),"")</f>
        <v>0.12</v>
      </c>
      <c r="AF394" s="95">
        <f t="shared" si="89"/>
        <v>394362</v>
      </c>
      <c r="AG394" s="96">
        <f t="shared" si="90"/>
        <v>11247204.24</v>
      </c>
      <c r="AH394" s="97">
        <v>0</v>
      </c>
      <c r="AI394" s="98">
        <f t="shared" si="91"/>
        <v>394362</v>
      </c>
      <c r="AJ394" s="99">
        <f t="shared" si="92"/>
        <v>11247204.24</v>
      </c>
      <c r="AK394" s="84" t="s">
        <v>71</v>
      </c>
      <c r="AL394" s="91">
        <v>0.1</v>
      </c>
      <c r="AM394" s="287">
        <f>PriceList[[#This Row],[ИТОГ Цена за кв.м, руб]]*(1+PriceList[[#This Row],[Максимальная скидка]])</f>
        <v>433798.2</v>
      </c>
      <c r="AN394" s="287">
        <f>PriceList[[#This Row],[Цена за кв.м. в CRM]]*PriceList[[#This Row],[Площадь, кв.м]]</f>
        <v>12371924.664000001</v>
      </c>
      <c r="AO394" s="287">
        <v>6000</v>
      </c>
      <c r="AP394" s="335">
        <f>PriceList[[#This Row],[Цена за кв.м. в CRM]]+PriceList[[#This Row],[Бронь]]</f>
        <v>439798.2</v>
      </c>
      <c r="AQ394" s="335">
        <f>PriceList[[#This Row],[Цена за кв.м. в сайт]]*PriceList[[#This Row],[Площадь, кв.м]]</f>
        <v>12543044.664000001</v>
      </c>
      <c r="AR394" s="84" t="str">
        <f t="shared" si="93"/>
        <v>С2-158</v>
      </c>
      <c r="AS394" s="88" t="str">
        <f t="shared" si="94"/>
        <v>Ст</v>
      </c>
      <c r="AT394" s="89">
        <f t="shared" si="95"/>
        <v>28.52</v>
      </c>
      <c r="AU394" s="99">
        <f>PriceList[[#This Row],[Цена за кв.м. в CRM]]</f>
        <v>433798.2</v>
      </c>
      <c r="AV394" s="100" t="str">
        <f t="shared" si="96"/>
        <v>Резерв</v>
      </c>
      <c r="AW394" s="99"/>
      <c r="AX394" s="342"/>
      <c r="AZ394" s="353">
        <f>(PriceList[[#This Row],[Цена за кв.м. в сайт]])+$AZ$1</f>
        <v>440298.2</v>
      </c>
      <c r="BA394" s="353">
        <f>AZ394*PriceList[[#This Row],[Площадь, кв.м]]</f>
        <v>12557304.664000001</v>
      </c>
      <c r="BB394" s="346">
        <f>BA394-PriceList[[#This Row],[Стоимость, руб для сбронированием]]</f>
        <v>14260</v>
      </c>
      <c r="BC394" s="14"/>
      <c r="BD394" s="345">
        <f t="shared" si="97"/>
        <v>440300</v>
      </c>
      <c r="BE394" s="353">
        <f>BD394*PriceList[[#This Row],[Площадь, кв.м]]</f>
        <v>12557356</v>
      </c>
      <c r="BF394" s="14"/>
      <c r="BG394" s="345">
        <f>BE394-$BG$1*PriceList[[#This Row],[Площадь, кв.м]]</f>
        <v>12386236</v>
      </c>
      <c r="BH394" s="353">
        <f t="shared" si="98"/>
        <v>171120</v>
      </c>
      <c r="BI394" s="345">
        <f>BG394/PriceList[[#This Row],[Площадь, кв.м]]</f>
        <v>434300</v>
      </c>
      <c r="BJ394" s="355">
        <f t="shared" si="99"/>
        <v>1.381533502187428E-2</v>
      </c>
      <c r="BL394" s="345">
        <f t="shared" si="84"/>
        <v>390870</v>
      </c>
      <c r="BM394" s="353">
        <f t="shared" si="85"/>
        <v>11147612.4</v>
      </c>
    </row>
    <row r="395" spans="1:65" ht="14.25" customHeight="1">
      <c r="A395" s="84">
        <v>485</v>
      </c>
      <c r="B395" s="84" t="s">
        <v>580</v>
      </c>
      <c r="C395" s="85">
        <v>159</v>
      </c>
      <c r="D395" s="85" t="s">
        <v>416</v>
      </c>
      <c r="E395" s="86">
        <v>5</v>
      </c>
      <c r="F395" s="84">
        <v>7</v>
      </c>
      <c r="G395" s="87">
        <v>28.99</v>
      </c>
      <c r="H395" s="88" t="s">
        <v>1</v>
      </c>
      <c r="I395" s="88" t="s">
        <v>1</v>
      </c>
      <c r="J395" s="89">
        <v>4.25</v>
      </c>
      <c r="K395" s="89">
        <f t="shared" si="86"/>
        <v>1.28</v>
      </c>
      <c r="L395" s="89">
        <f t="shared" si="87"/>
        <v>24.74</v>
      </c>
      <c r="M395" s="89">
        <f t="shared" si="88"/>
        <v>26.02</v>
      </c>
      <c r="N395" s="90" t="s">
        <v>65</v>
      </c>
      <c r="O395" s="90" t="s">
        <v>66</v>
      </c>
      <c r="P395" s="90" t="s">
        <v>67</v>
      </c>
      <c r="Q395" s="91" t="s">
        <v>68</v>
      </c>
      <c r="R395" s="92" t="s">
        <v>424</v>
      </c>
      <c r="S395" s="92" t="s">
        <v>1291</v>
      </c>
      <c r="T395" s="93" t="s">
        <v>73</v>
      </c>
      <c r="U395" s="84">
        <v>40</v>
      </c>
      <c r="V395" s="94">
        <f>IFERROR(VLOOKUP(H395,'Коэфф для прайса 1 оч'!$A$3:$C$6,3,0),"")</f>
        <v>327000</v>
      </c>
      <c r="W395" s="91">
        <f>IFERROR(VLOOKUP(E395,'Коэфф для прайса 1 оч'!$A$10:$C$23,3,0),"")</f>
        <v>5.0000000000000001E-3</v>
      </c>
      <c r="X395" s="116">
        <f>IFERROR(VLOOKUP(N395,'Коэфф для прайса 1 оч'!$E$25:$F$30,2,0),"")</f>
        <v>0.04</v>
      </c>
      <c r="Y395" s="116">
        <f>IFERROR(VLOOKUP(O395,'Коэфф для прайса 1 оч'!$E$32:$F$34,2,0),"")</f>
        <v>0</v>
      </c>
      <c r="Z395" s="116">
        <f>IFERROR(VLOOKUP(P395,'Коэфф для прайса 1 оч'!$E$36:$F$38,2,0),"")</f>
        <v>0.03</v>
      </c>
      <c r="AA395" s="116">
        <f>IFERROR(VLOOKUP(Q395,'Коэфф для прайса 1 оч'!$E$40:$F$43,2,0),"")</f>
        <v>5.0000000000000001E-3</v>
      </c>
      <c r="AB395" s="117">
        <f>IFERROR(VLOOKUP(R395,'Коэфф для прайса 1 оч'!$E$45:$F$59,2,0),"")</f>
        <v>0.02</v>
      </c>
      <c r="AC395" s="116">
        <f>IFERROR(VLOOKUP(T395,'Коэфф для прайса 1 оч'!$E$61:$F$67,2,0),"")</f>
        <v>0</v>
      </c>
      <c r="AD395" s="116">
        <f>IFERROR(VLOOKUP(U395,'Коэфф для прайса 1 оч'!$E$69:$F$82,2,0),"")</f>
        <v>-1.4E-2</v>
      </c>
      <c r="AE395" s="116">
        <f>IFERROR(VLOOKUP(PriceList[[#This Row],[Корпус]],'Коэфф для прайса 1 оч'!$I$10:$J$15,2,0),"")</f>
        <v>0.12</v>
      </c>
      <c r="AF395" s="95">
        <f t="shared" si="89"/>
        <v>394362</v>
      </c>
      <c r="AG395" s="96">
        <f t="shared" si="90"/>
        <v>11432554.379999999</v>
      </c>
      <c r="AH395" s="97">
        <v>0</v>
      </c>
      <c r="AI395" s="98">
        <f t="shared" si="91"/>
        <v>394362</v>
      </c>
      <c r="AJ395" s="99">
        <f t="shared" si="92"/>
        <v>11432554.379999999</v>
      </c>
      <c r="AK395" s="84" t="s">
        <v>71</v>
      </c>
      <c r="AL395" s="91">
        <v>0.1</v>
      </c>
      <c r="AM395" s="287">
        <f>PriceList[[#This Row],[ИТОГ Цена за кв.м, руб]]*(1+PriceList[[#This Row],[Максимальная скидка]])</f>
        <v>433798.2</v>
      </c>
      <c r="AN395" s="287">
        <f>PriceList[[#This Row],[Цена за кв.м. в CRM]]*PriceList[[#This Row],[Площадь, кв.м]]</f>
        <v>12575809.818</v>
      </c>
      <c r="AO395" s="287">
        <v>6000</v>
      </c>
      <c r="AP395" s="335">
        <f>PriceList[[#This Row],[Цена за кв.м. в CRM]]+PriceList[[#This Row],[Бронь]]</f>
        <v>439798.2</v>
      </c>
      <c r="AQ395" s="335">
        <f>PriceList[[#This Row],[Цена за кв.м. в сайт]]*PriceList[[#This Row],[Площадь, кв.м]]</f>
        <v>12749749.818</v>
      </c>
      <c r="AR395" s="84" t="str">
        <f t="shared" si="93"/>
        <v>С2-159</v>
      </c>
      <c r="AS395" s="88" t="str">
        <f t="shared" si="94"/>
        <v>Ст</v>
      </c>
      <c r="AT395" s="89">
        <f t="shared" si="95"/>
        <v>28.99</v>
      </c>
      <c r="AU395" s="99">
        <f>PriceList[[#This Row],[Цена за кв.м. в CRM]]</f>
        <v>433798.2</v>
      </c>
      <c r="AV395" s="100" t="str">
        <f t="shared" si="96"/>
        <v>Резерв</v>
      </c>
      <c r="AW395" s="99"/>
      <c r="AX395" s="342"/>
      <c r="AZ395" s="353">
        <f>(PriceList[[#This Row],[Цена за кв.м. в сайт]])+$AZ$1</f>
        <v>440298.2</v>
      </c>
      <c r="BA395" s="353">
        <f>AZ395*PriceList[[#This Row],[Площадь, кв.м]]</f>
        <v>12764244.818</v>
      </c>
      <c r="BB395" s="346">
        <f>BA395-PriceList[[#This Row],[Стоимость, руб для сбронированием]]</f>
        <v>14495</v>
      </c>
      <c r="BC395" s="14"/>
      <c r="BD395" s="345">
        <f t="shared" si="97"/>
        <v>440300</v>
      </c>
      <c r="BE395" s="353">
        <f>BD395*PriceList[[#This Row],[Площадь, кв.м]]</f>
        <v>12764297</v>
      </c>
      <c r="BF395" s="14"/>
      <c r="BG395" s="345">
        <f>BE395-$BG$1*PriceList[[#This Row],[Площадь, кв.м]]</f>
        <v>12590357</v>
      </c>
      <c r="BH395" s="353">
        <f t="shared" si="98"/>
        <v>173940</v>
      </c>
      <c r="BI395" s="345">
        <f>BG395/PriceList[[#This Row],[Площадь, кв.м]]</f>
        <v>434300</v>
      </c>
      <c r="BJ395" s="355">
        <f t="shared" si="99"/>
        <v>1.381533502187428E-2</v>
      </c>
      <c r="BL395" s="345">
        <f t="shared" ref="BL395:BL458" si="100">BI395-10%*BI395</f>
        <v>390870</v>
      </c>
      <c r="BM395" s="353">
        <f t="shared" ref="BM395:BM458" si="101">BL395*G395</f>
        <v>11331321.299999999</v>
      </c>
    </row>
    <row r="396" spans="1:65" ht="14.25" customHeight="1">
      <c r="A396" s="84">
        <v>342</v>
      </c>
      <c r="B396" s="84" t="s">
        <v>434</v>
      </c>
      <c r="C396" s="85">
        <v>16</v>
      </c>
      <c r="D396" s="85" t="s">
        <v>416</v>
      </c>
      <c r="E396" s="86">
        <v>1</v>
      </c>
      <c r="F396" s="84">
        <v>16</v>
      </c>
      <c r="G396" s="87">
        <v>32.6</v>
      </c>
      <c r="H396" s="88" t="s">
        <v>1</v>
      </c>
      <c r="I396" s="88" t="s">
        <v>1</v>
      </c>
      <c r="J396" s="89">
        <v>7.62</v>
      </c>
      <c r="K396" s="89">
        <f t="shared" si="86"/>
        <v>2.29</v>
      </c>
      <c r="L396" s="89">
        <f t="shared" si="87"/>
        <v>24.98</v>
      </c>
      <c r="M396" s="89">
        <f t="shared" si="88"/>
        <v>27.27</v>
      </c>
      <c r="N396" s="90" t="s">
        <v>65</v>
      </c>
      <c r="O396" s="90" t="s">
        <v>66</v>
      </c>
      <c r="P396" s="90" t="s">
        <v>67</v>
      </c>
      <c r="Q396" s="91" t="s">
        <v>68</v>
      </c>
      <c r="R396" s="92" t="s">
        <v>422</v>
      </c>
      <c r="S396" s="92" t="s">
        <v>1291</v>
      </c>
      <c r="T396" s="93" t="s">
        <v>159</v>
      </c>
      <c r="U396" s="84">
        <v>34</v>
      </c>
      <c r="V396" s="94">
        <f>IFERROR(VLOOKUP(H396,'Коэфф для прайса 1 оч'!$A$3:$C$6,3,0),"")</f>
        <v>327000</v>
      </c>
      <c r="W396" s="91">
        <f>IFERROR(VLOOKUP(E396,'Коэфф для прайса 1 оч'!$A$10:$C$23,3,0),"")</f>
        <v>-4.4999999999999998E-2</v>
      </c>
      <c r="X396" s="116">
        <f>IFERROR(VLOOKUP(N396,'Коэфф для прайса 1 оч'!$E$25:$F$30,2,0),"")</f>
        <v>0.04</v>
      </c>
      <c r="Y396" s="116">
        <f>IFERROR(VLOOKUP(O396,'Коэфф для прайса 1 оч'!$E$32:$F$34,2,0),"")</f>
        <v>0</v>
      </c>
      <c r="Z396" s="116">
        <f>IFERROR(VLOOKUP(P396,'Коэфф для прайса 1 оч'!$E$36:$F$38,2,0),"")</f>
        <v>0.03</v>
      </c>
      <c r="AA396" s="116">
        <f>IFERROR(VLOOKUP(Q396,'Коэфф для прайса 1 оч'!$E$40:$F$43,2,0),"")</f>
        <v>5.0000000000000001E-3</v>
      </c>
      <c r="AB396" s="117">
        <f>IFERROR(VLOOKUP(R396,'Коэфф для прайса 1 оч'!$E$45:$F$59,2,0),"")</f>
        <v>0</v>
      </c>
      <c r="AC396" s="116">
        <f>IFERROR(VLOOKUP(T396,'Коэфф для прайса 1 оч'!$E$61:$F$67,2,0),"")</f>
        <v>-0.01</v>
      </c>
      <c r="AD396" s="116">
        <f>IFERROR(VLOOKUP(U396,'Коэфф для прайса 1 оч'!$E$69:$F$82,2,0),"")</f>
        <v>-8.0000000000000002E-3</v>
      </c>
      <c r="AE396" s="116">
        <f>IFERROR(VLOOKUP(PriceList[[#This Row],[Корпус]],'Коэфф для прайса 1 оч'!$I$10:$J$15,2,0),"")</f>
        <v>0.12</v>
      </c>
      <c r="AF396" s="95">
        <f t="shared" si="89"/>
        <v>370164</v>
      </c>
      <c r="AG396" s="96">
        <f t="shared" si="90"/>
        <v>12067346.4</v>
      </c>
      <c r="AH396" s="97">
        <v>0</v>
      </c>
      <c r="AI396" s="98">
        <f t="shared" si="91"/>
        <v>370164</v>
      </c>
      <c r="AJ396" s="99">
        <f t="shared" si="92"/>
        <v>12067346.4</v>
      </c>
      <c r="AK396" s="84" t="s">
        <v>71</v>
      </c>
      <c r="AL396" s="91">
        <v>0.1</v>
      </c>
      <c r="AM396" s="287">
        <f>PriceList[[#This Row],[ИТОГ Цена за кв.м, руб]]*(1+PriceList[[#This Row],[Максимальная скидка]])</f>
        <v>407180.4</v>
      </c>
      <c r="AN396" s="287">
        <f>PriceList[[#This Row],[Цена за кв.м. в CRM]]*PriceList[[#This Row],[Площадь, кв.м]]</f>
        <v>13274081.040000001</v>
      </c>
      <c r="AO396" s="287">
        <v>6000</v>
      </c>
      <c r="AP396" s="335">
        <f>PriceList[[#This Row],[Цена за кв.м. в CRM]]+PriceList[[#This Row],[Бронь]]</f>
        <v>413180.4</v>
      </c>
      <c r="AQ396" s="335">
        <f>PriceList[[#This Row],[Цена за кв.м. в сайт]]*PriceList[[#This Row],[Площадь, кв.м]]</f>
        <v>13469681.040000001</v>
      </c>
      <c r="AR396" s="84" t="str">
        <f t="shared" si="93"/>
        <v>С2-16</v>
      </c>
      <c r="AS396" s="88" t="str">
        <f t="shared" si="94"/>
        <v>Ст</v>
      </c>
      <c r="AT396" s="89">
        <f t="shared" si="95"/>
        <v>32.6</v>
      </c>
      <c r="AU396" s="99">
        <f>PriceList[[#This Row],[Цена за кв.м. в CRM]]</f>
        <v>407180.4</v>
      </c>
      <c r="AV396" s="100" t="str">
        <f t="shared" si="96"/>
        <v>Резерв</v>
      </c>
      <c r="AW396" s="99"/>
      <c r="AX396" s="342"/>
      <c r="AZ396" s="353">
        <f>(PriceList[[#This Row],[Цена за кв.м. в сайт]])+$AZ$1</f>
        <v>413680.4</v>
      </c>
      <c r="BA396" s="353">
        <f>AZ396*PriceList[[#This Row],[Площадь, кв.м]]</f>
        <v>13485981.040000001</v>
      </c>
      <c r="BB396" s="346">
        <f>BA396-PriceList[[#This Row],[Стоимость, руб для сбронированием]]</f>
        <v>16300</v>
      </c>
      <c r="BC396" s="14"/>
      <c r="BD396" s="345">
        <f t="shared" si="97"/>
        <v>413700</v>
      </c>
      <c r="BE396" s="353">
        <f>BD396*PriceList[[#This Row],[Площадь, кв.м]]</f>
        <v>13486620</v>
      </c>
      <c r="BF396" s="14"/>
      <c r="BG396" s="345">
        <f>BE396-$BG$1*PriceList[[#This Row],[Площадь, кв.м]]</f>
        <v>13291020</v>
      </c>
      <c r="BH396" s="353">
        <f t="shared" si="98"/>
        <v>195600</v>
      </c>
      <c r="BI396" s="345">
        <f>BG396/PriceList[[#This Row],[Площадь, кв.м]]</f>
        <v>407700</v>
      </c>
      <c r="BJ396" s="355">
        <f t="shared" si="99"/>
        <v>1.4716703458425313E-2</v>
      </c>
      <c r="BL396" s="345">
        <f t="shared" si="100"/>
        <v>366930</v>
      </c>
      <c r="BM396" s="353">
        <f t="shared" si="101"/>
        <v>11961918</v>
      </c>
    </row>
    <row r="397" spans="1:65" ht="14.25" customHeight="1">
      <c r="A397" s="84">
        <v>486</v>
      </c>
      <c r="B397" s="84" t="s">
        <v>581</v>
      </c>
      <c r="C397" s="85">
        <v>160</v>
      </c>
      <c r="D397" s="85" t="s">
        <v>416</v>
      </c>
      <c r="E397" s="86">
        <v>5</v>
      </c>
      <c r="F397" s="84">
        <v>8</v>
      </c>
      <c r="G397" s="87">
        <v>28.53</v>
      </c>
      <c r="H397" s="88" t="s">
        <v>1</v>
      </c>
      <c r="I397" s="88" t="s">
        <v>1</v>
      </c>
      <c r="J397" s="89">
        <v>3.79</v>
      </c>
      <c r="K397" s="89">
        <f t="shared" si="86"/>
        <v>1.1399999999999999</v>
      </c>
      <c r="L397" s="89">
        <f t="shared" si="87"/>
        <v>24.740000000000002</v>
      </c>
      <c r="M397" s="89">
        <f t="shared" si="88"/>
        <v>25.880000000000003</v>
      </c>
      <c r="N397" s="90" t="s">
        <v>65</v>
      </c>
      <c r="O397" s="90" t="s">
        <v>66</v>
      </c>
      <c r="P397" s="90" t="s">
        <v>67</v>
      </c>
      <c r="Q397" s="91" t="s">
        <v>68</v>
      </c>
      <c r="R397" s="92" t="s">
        <v>424</v>
      </c>
      <c r="S397" s="92" t="s">
        <v>1291</v>
      </c>
      <c r="T397" s="93" t="s">
        <v>73</v>
      </c>
      <c r="U397" s="84">
        <v>40</v>
      </c>
      <c r="V397" s="94">
        <f>IFERROR(VLOOKUP(H397,'Коэфф для прайса 1 оч'!$A$3:$C$6,3,0),"")</f>
        <v>327000</v>
      </c>
      <c r="W397" s="91">
        <f>IFERROR(VLOOKUP(E397,'Коэфф для прайса 1 оч'!$A$10:$C$23,3,0),"")</f>
        <v>5.0000000000000001E-3</v>
      </c>
      <c r="X397" s="116">
        <f>IFERROR(VLOOKUP(N397,'Коэфф для прайса 1 оч'!$E$25:$F$30,2,0),"")</f>
        <v>0.04</v>
      </c>
      <c r="Y397" s="116">
        <f>IFERROR(VLOOKUP(O397,'Коэфф для прайса 1 оч'!$E$32:$F$34,2,0),"")</f>
        <v>0</v>
      </c>
      <c r="Z397" s="116">
        <f>IFERROR(VLOOKUP(P397,'Коэфф для прайса 1 оч'!$E$36:$F$38,2,0),"")</f>
        <v>0.03</v>
      </c>
      <c r="AA397" s="116">
        <f>IFERROR(VLOOKUP(Q397,'Коэфф для прайса 1 оч'!$E$40:$F$43,2,0),"")</f>
        <v>5.0000000000000001E-3</v>
      </c>
      <c r="AB397" s="117">
        <f>IFERROR(VLOOKUP(R397,'Коэфф для прайса 1 оч'!$E$45:$F$59,2,0),"")</f>
        <v>0.02</v>
      </c>
      <c r="AC397" s="116">
        <f>IFERROR(VLOOKUP(T397,'Коэфф для прайса 1 оч'!$E$61:$F$67,2,0),"")</f>
        <v>0</v>
      </c>
      <c r="AD397" s="116">
        <f>IFERROR(VLOOKUP(U397,'Коэфф для прайса 1 оч'!$E$69:$F$82,2,0),"")</f>
        <v>-1.4E-2</v>
      </c>
      <c r="AE397" s="116">
        <f>IFERROR(VLOOKUP(PriceList[[#This Row],[Корпус]],'Коэфф для прайса 1 оч'!$I$10:$J$15,2,0),"")</f>
        <v>0.12</v>
      </c>
      <c r="AF397" s="95">
        <f t="shared" si="89"/>
        <v>394362</v>
      </c>
      <c r="AG397" s="96">
        <f t="shared" si="90"/>
        <v>11251147.860000001</v>
      </c>
      <c r="AH397" s="97">
        <v>0</v>
      </c>
      <c r="AI397" s="98">
        <f t="shared" si="91"/>
        <v>394362</v>
      </c>
      <c r="AJ397" s="99">
        <f t="shared" si="92"/>
        <v>11251147.860000001</v>
      </c>
      <c r="AK397" s="84" t="s">
        <v>71</v>
      </c>
      <c r="AL397" s="91">
        <v>0.1</v>
      </c>
      <c r="AM397" s="287">
        <f>PriceList[[#This Row],[ИТОГ Цена за кв.м, руб]]*(1+PriceList[[#This Row],[Максимальная скидка]])</f>
        <v>433798.2</v>
      </c>
      <c r="AN397" s="287">
        <f>PriceList[[#This Row],[Цена за кв.м. в CRM]]*PriceList[[#This Row],[Площадь, кв.м]]</f>
        <v>12376262.646000002</v>
      </c>
      <c r="AO397" s="287">
        <v>6000</v>
      </c>
      <c r="AP397" s="335">
        <f>PriceList[[#This Row],[Цена за кв.м. в CRM]]+PriceList[[#This Row],[Бронь]]</f>
        <v>439798.2</v>
      </c>
      <c r="AQ397" s="335">
        <f>PriceList[[#This Row],[Цена за кв.м. в сайт]]*PriceList[[#This Row],[Площадь, кв.м]]</f>
        <v>12547442.646000002</v>
      </c>
      <c r="AR397" s="84" t="str">
        <f t="shared" si="93"/>
        <v>С2-160</v>
      </c>
      <c r="AS397" s="88" t="str">
        <f t="shared" si="94"/>
        <v>Ст</v>
      </c>
      <c r="AT397" s="89">
        <f t="shared" si="95"/>
        <v>28.53</v>
      </c>
      <c r="AU397" s="99">
        <f>PriceList[[#This Row],[Цена за кв.м. в CRM]]</f>
        <v>433798.2</v>
      </c>
      <c r="AV397" s="100" t="str">
        <f t="shared" si="96"/>
        <v>Резерв</v>
      </c>
      <c r="AW397" s="99"/>
      <c r="AX397" s="342"/>
      <c r="AZ397" s="353">
        <f>(PriceList[[#This Row],[Цена за кв.м. в сайт]])+$AZ$1</f>
        <v>440298.2</v>
      </c>
      <c r="BA397" s="353">
        <f>AZ397*PriceList[[#This Row],[Площадь, кв.м]]</f>
        <v>12561707.646000002</v>
      </c>
      <c r="BB397" s="346">
        <f>BA397-PriceList[[#This Row],[Стоимость, руб для сбронированием]]</f>
        <v>14265</v>
      </c>
      <c r="BC397" s="14"/>
      <c r="BD397" s="345">
        <f t="shared" si="97"/>
        <v>440300</v>
      </c>
      <c r="BE397" s="353">
        <f>BD397*PriceList[[#This Row],[Площадь, кв.м]]</f>
        <v>12561759</v>
      </c>
      <c r="BF397" s="14"/>
      <c r="BG397" s="345">
        <f>BE397-$BG$1*PriceList[[#This Row],[Площадь, кв.м]]</f>
        <v>12390579</v>
      </c>
      <c r="BH397" s="353">
        <f t="shared" si="98"/>
        <v>171180</v>
      </c>
      <c r="BI397" s="345">
        <f>BG397/PriceList[[#This Row],[Площадь, кв.м]]</f>
        <v>434300</v>
      </c>
      <c r="BJ397" s="355">
        <f t="shared" si="99"/>
        <v>1.381533502187428E-2</v>
      </c>
      <c r="BL397" s="345">
        <f t="shared" si="100"/>
        <v>390870</v>
      </c>
      <c r="BM397" s="353">
        <f t="shared" si="101"/>
        <v>11151521.1</v>
      </c>
    </row>
    <row r="398" spans="1:65" ht="14.25" customHeight="1">
      <c r="A398" s="84">
        <v>487</v>
      </c>
      <c r="B398" s="84" t="s">
        <v>582</v>
      </c>
      <c r="C398" s="85">
        <v>161</v>
      </c>
      <c r="D398" s="85" t="s">
        <v>416</v>
      </c>
      <c r="E398" s="86">
        <v>5</v>
      </c>
      <c r="F398" s="84">
        <v>9</v>
      </c>
      <c r="G398" s="87">
        <v>28.99</v>
      </c>
      <c r="H398" s="88" t="s">
        <v>1</v>
      </c>
      <c r="I398" s="88" t="s">
        <v>1</v>
      </c>
      <c r="J398" s="89">
        <v>4.25</v>
      </c>
      <c r="K398" s="89">
        <f t="shared" si="86"/>
        <v>1.28</v>
      </c>
      <c r="L398" s="89">
        <f t="shared" si="87"/>
        <v>24.74</v>
      </c>
      <c r="M398" s="89">
        <f t="shared" si="88"/>
        <v>26.02</v>
      </c>
      <c r="N398" s="90" t="s">
        <v>65</v>
      </c>
      <c r="O398" s="90" t="s">
        <v>66</v>
      </c>
      <c r="P398" s="90" t="s">
        <v>67</v>
      </c>
      <c r="Q398" s="91" t="s">
        <v>68</v>
      </c>
      <c r="R398" s="92" t="s">
        <v>424</v>
      </c>
      <c r="S398" s="92" t="s">
        <v>1291</v>
      </c>
      <c r="T398" s="93" t="s">
        <v>159</v>
      </c>
      <c r="U398" s="84">
        <v>40</v>
      </c>
      <c r="V398" s="94">
        <f>IFERROR(VLOOKUP(H398,'Коэфф для прайса 1 оч'!$A$3:$C$6,3,0),"")</f>
        <v>327000</v>
      </c>
      <c r="W398" s="91">
        <f>IFERROR(VLOOKUP(E398,'Коэфф для прайса 1 оч'!$A$10:$C$23,3,0),"")</f>
        <v>5.0000000000000001E-3</v>
      </c>
      <c r="X398" s="116">
        <f>IFERROR(VLOOKUP(N398,'Коэфф для прайса 1 оч'!$E$25:$F$30,2,0),"")</f>
        <v>0.04</v>
      </c>
      <c r="Y398" s="116">
        <f>IFERROR(VLOOKUP(O398,'Коэфф для прайса 1 оч'!$E$32:$F$34,2,0),"")</f>
        <v>0</v>
      </c>
      <c r="Z398" s="116">
        <f>IFERROR(VLOOKUP(P398,'Коэфф для прайса 1 оч'!$E$36:$F$38,2,0),"")</f>
        <v>0.03</v>
      </c>
      <c r="AA398" s="116">
        <f>IFERROR(VLOOKUP(Q398,'Коэфф для прайса 1 оч'!$E$40:$F$43,2,0),"")</f>
        <v>5.0000000000000001E-3</v>
      </c>
      <c r="AB398" s="117">
        <f>IFERROR(VLOOKUP(R398,'Коэфф для прайса 1 оч'!$E$45:$F$59,2,0),"")</f>
        <v>0.02</v>
      </c>
      <c r="AC398" s="116">
        <f>IFERROR(VLOOKUP(T398,'Коэфф для прайса 1 оч'!$E$61:$F$67,2,0),"")</f>
        <v>-0.01</v>
      </c>
      <c r="AD398" s="116">
        <f>IFERROR(VLOOKUP(U398,'Коэфф для прайса 1 оч'!$E$69:$F$82,2,0),"")</f>
        <v>-1.4E-2</v>
      </c>
      <c r="AE398" s="116">
        <f>IFERROR(VLOOKUP(PriceList[[#This Row],[Корпус]],'Коэфф для прайса 1 оч'!$I$10:$J$15,2,0),"")</f>
        <v>0.12</v>
      </c>
      <c r="AF398" s="95">
        <f t="shared" si="89"/>
        <v>391092</v>
      </c>
      <c r="AG398" s="96">
        <f t="shared" si="90"/>
        <v>11337757.08</v>
      </c>
      <c r="AH398" s="97">
        <v>0</v>
      </c>
      <c r="AI398" s="98">
        <f t="shared" si="91"/>
        <v>391092</v>
      </c>
      <c r="AJ398" s="99">
        <f t="shared" si="92"/>
        <v>11337757.08</v>
      </c>
      <c r="AK398" s="84" t="s">
        <v>101</v>
      </c>
      <c r="AL398" s="91">
        <v>0.1</v>
      </c>
      <c r="AM398" s="287">
        <f>PriceList[[#This Row],[ИТОГ Цена за кв.м, руб]]*(1+PriceList[[#This Row],[Максимальная скидка]])</f>
        <v>430201.2</v>
      </c>
      <c r="AN398" s="287">
        <f>PriceList[[#This Row],[Цена за кв.м. в CRM]]*PriceList[[#This Row],[Площадь, кв.м]]</f>
        <v>12471532.787999999</v>
      </c>
      <c r="AO398" s="287">
        <v>6000</v>
      </c>
      <c r="AP398" s="335">
        <f>PriceList[[#This Row],[Цена за кв.м. в CRM]]+PriceList[[#This Row],[Бронь]]</f>
        <v>436201.2</v>
      </c>
      <c r="AQ398" s="335">
        <f>PriceList[[#This Row],[Цена за кв.м. в сайт]]*PriceList[[#This Row],[Площадь, кв.м]]</f>
        <v>12645472.787999999</v>
      </c>
      <c r="AR398" s="84" t="str">
        <f t="shared" si="93"/>
        <v>С2-161</v>
      </c>
      <c r="AS398" s="88" t="str">
        <f t="shared" si="94"/>
        <v>Ст</v>
      </c>
      <c r="AT398" s="89">
        <f t="shared" si="95"/>
        <v>28.99</v>
      </c>
      <c r="AU398" s="99">
        <f>PriceList[[#This Row],[Цена за кв.м. в CRM]]</f>
        <v>430201.2</v>
      </c>
      <c r="AV398" s="100" t="str">
        <f t="shared" si="96"/>
        <v>Свободно</v>
      </c>
      <c r="AW398" s="99"/>
      <c r="AX398" s="342"/>
      <c r="AZ398" s="353">
        <f>(PriceList[[#This Row],[Цена за кв.м. в сайт]])+$AZ$1</f>
        <v>436701.2</v>
      </c>
      <c r="BA398" s="353">
        <f>AZ398*PriceList[[#This Row],[Площадь, кв.м]]</f>
        <v>12659967.787999999</v>
      </c>
      <c r="BB398" s="346">
        <f>BA398-PriceList[[#This Row],[Стоимость, руб для сбронированием]]</f>
        <v>14495</v>
      </c>
      <c r="BC398" s="14"/>
      <c r="BD398" s="345">
        <f t="shared" si="97"/>
        <v>436700</v>
      </c>
      <c r="BE398" s="353">
        <f>BD398*PriceList[[#This Row],[Площадь, кв.м]]</f>
        <v>12659933</v>
      </c>
      <c r="BF398" s="14"/>
      <c r="BG398" s="345">
        <f>BE398-$BG$1*PriceList[[#This Row],[Площадь, кв.м]]</f>
        <v>12485993</v>
      </c>
      <c r="BH398" s="353">
        <f t="shared" si="98"/>
        <v>173940</v>
      </c>
      <c r="BI398" s="345">
        <f>BG398/PriceList[[#This Row],[Площадь, кв.м]]</f>
        <v>430700</v>
      </c>
      <c r="BJ398" s="355">
        <f t="shared" si="99"/>
        <v>1.3930810308799628E-2</v>
      </c>
      <c r="BL398" s="345">
        <f t="shared" si="100"/>
        <v>387630</v>
      </c>
      <c r="BM398" s="353">
        <f t="shared" si="101"/>
        <v>11237393.699999999</v>
      </c>
    </row>
    <row r="399" spans="1:65" ht="14.25" customHeight="1">
      <c r="A399" s="84">
        <v>488</v>
      </c>
      <c r="B399" s="84" t="s">
        <v>583</v>
      </c>
      <c r="C399" s="85">
        <v>162</v>
      </c>
      <c r="D399" s="85" t="s">
        <v>416</v>
      </c>
      <c r="E399" s="86">
        <v>5</v>
      </c>
      <c r="F399" s="84">
        <v>10</v>
      </c>
      <c r="G399" s="87">
        <v>28.99</v>
      </c>
      <c r="H399" s="88" t="s">
        <v>1</v>
      </c>
      <c r="I399" s="88" t="s">
        <v>1</v>
      </c>
      <c r="J399" s="89">
        <v>4.25</v>
      </c>
      <c r="K399" s="89">
        <f t="shared" si="86"/>
        <v>1.28</v>
      </c>
      <c r="L399" s="89">
        <f t="shared" si="87"/>
        <v>24.74</v>
      </c>
      <c r="M399" s="89">
        <f t="shared" si="88"/>
        <v>26.02</v>
      </c>
      <c r="N399" s="90" t="s">
        <v>65</v>
      </c>
      <c r="O399" s="90" t="s">
        <v>66</v>
      </c>
      <c r="P399" s="90" t="s">
        <v>67</v>
      </c>
      <c r="Q399" s="91" t="s">
        <v>68</v>
      </c>
      <c r="R399" s="92" t="s">
        <v>424</v>
      </c>
      <c r="S399" s="92" t="s">
        <v>1291</v>
      </c>
      <c r="T399" s="93" t="s">
        <v>159</v>
      </c>
      <c r="U399" s="84">
        <v>40</v>
      </c>
      <c r="V399" s="94">
        <f>IFERROR(VLOOKUP(H399,'Коэфф для прайса 1 оч'!$A$3:$C$6,3,0),"")</f>
        <v>327000</v>
      </c>
      <c r="W399" s="91">
        <f>IFERROR(VLOOKUP(E399,'Коэфф для прайса 1 оч'!$A$10:$C$23,3,0),"")</f>
        <v>5.0000000000000001E-3</v>
      </c>
      <c r="X399" s="116">
        <f>IFERROR(VLOOKUP(N399,'Коэфф для прайса 1 оч'!$E$25:$F$30,2,0),"")</f>
        <v>0.04</v>
      </c>
      <c r="Y399" s="116">
        <f>IFERROR(VLOOKUP(O399,'Коэфф для прайса 1 оч'!$E$32:$F$34,2,0),"")</f>
        <v>0</v>
      </c>
      <c r="Z399" s="116">
        <f>IFERROR(VLOOKUP(P399,'Коэфф для прайса 1 оч'!$E$36:$F$38,2,0),"")</f>
        <v>0.03</v>
      </c>
      <c r="AA399" s="116">
        <f>IFERROR(VLOOKUP(Q399,'Коэфф для прайса 1 оч'!$E$40:$F$43,2,0),"")</f>
        <v>5.0000000000000001E-3</v>
      </c>
      <c r="AB399" s="117">
        <f>IFERROR(VLOOKUP(R399,'Коэфф для прайса 1 оч'!$E$45:$F$59,2,0),"")</f>
        <v>0.02</v>
      </c>
      <c r="AC399" s="116">
        <f>IFERROR(VLOOKUP(T399,'Коэфф для прайса 1 оч'!$E$61:$F$67,2,0),"")</f>
        <v>-0.01</v>
      </c>
      <c r="AD399" s="116">
        <f>IFERROR(VLOOKUP(U399,'Коэфф для прайса 1 оч'!$E$69:$F$82,2,0),"")</f>
        <v>-1.4E-2</v>
      </c>
      <c r="AE399" s="116">
        <f>IFERROR(VLOOKUP(PriceList[[#This Row],[Корпус]],'Коэфф для прайса 1 оч'!$I$10:$J$15,2,0),"")</f>
        <v>0.12</v>
      </c>
      <c r="AF399" s="95">
        <f t="shared" si="89"/>
        <v>391092</v>
      </c>
      <c r="AG399" s="96">
        <f t="shared" si="90"/>
        <v>11337757.08</v>
      </c>
      <c r="AH399" s="97">
        <v>0</v>
      </c>
      <c r="AI399" s="98">
        <f t="shared" si="91"/>
        <v>391092</v>
      </c>
      <c r="AJ399" s="99">
        <f t="shared" si="92"/>
        <v>11337757.08</v>
      </c>
      <c r="AK399" s="84" t="s">
        <v>71</v>
      </c>
      <c r="AL399" s="91">
        <v>0.1</v>
      </c>
      <c r="AM399" s="287">
        <f>PriceList[[#This Row],[ИТОГ Цена за кв.м, руб]]*(1+PriceList[[#This Row],[Максимальная скидка]])</f>
        <v>430201.2</v>
      </c>
      <c r="AN399" s="287">
        <f>PriceList[[#This Row],[Цена за кв.м. в CRM]]*PriceList[[#This Row],[Площадь, кв.м]]</f>
        <v>12471532.787999999</v>
      </c>
      <c r="AO399" s="287">
        <v>6000</v>
      </c>
      <c r="AP399" s="335">
        <f>PriceList[[#This Row],[Цена за кв.м. в CRM]]+PriceList[[#This Row],[Бронь]]</f>
        <v>436201.2</v>
      </c>
      <c r="AQ399" s="335">
        <f>PriceList[[#This Row],[Цена за кв.м. в сайт]]*PriceList[[#This Row],[Площадь, кв.м]]</f>
        <v>12645472.787999999</v>
      </c>
      <c r="AR399" s="84" t="str">
        <f t="shared" si="93"/>
        <v>С2-162</v>
      </c>
      <c r="AS399" s="88" t="str">
        <f t="shared" si="94"/>
        <v>Ст</v>
      </c>
      <c r="AT399" s="89">
        <f t="shared" si="95"/>
        <v>28.99</v>
      </c>
      <c r="AU399" s="99">
        <f>PriceList[[#This Row],[Цена за кв.м. в CRM]]</f>
        <v>430201.2</v>
      </c>
      <c r="AV399" s="100" t="str">
        <f t="shared" si="96"/>
        <v>Резерв</v>
      </c>
      <c r="AW399" s="99"/>
      <c r="AX399" s="342"/>
      <c r="AZ399" s="353">
        <f>(PriceList[[#This Row],[Цена за кв.м. в сайт]])+$AZ$1</f>
        <v>436701.2</v>
      </c>
      <c r="BA399" s="353">
        <f>AZ399*PriceList[[#This Row],[Площадь, кв.м]]</f>
        <v>12659967.787999999</v>
      </c>
      <c r="BB399" s="346">
        <f>BA399-PriceList[[#This Row],[Стоимость, руб для сбронированием]]</f>
        <v>14495</v>
      </c>
      <c r="BC399" s="14"/>
      <c r="BD399" s="345">
        <f t="shared" si="97"/>
        <v>436700</v>
      </c>
      <c r="BE399" s="353">
        <f>BD399*PriceList[[#This Row],[Площадь, кв.м]]</f>
        <v>12659933</v>
      </c>
      <c r="BF399" s="14"/>
      <c r="BG399" s="345">
        <f>BE399-$BG$1*PriceList[[#This Row],[Площадь, кв.м]]</f>
        <v>12485993</v>
      </c>
      <c r="BH399" s="353">
        <f t="shared" si="98"/>
        <v>173940</v>
      </c>
      <c r="BI399" s="345">
        <f>BG399/PriceList[[#This Row],[Площадь, кв.м]]</f>
        <v>430700</v>
      </c>
      <c r="BJ399" s="355">
        <f t="shared" si="99"/>
        <v>1.3930810308799628E-2</v>
      </c>
      <c r="BL399" s="345">
        <f t="shared" si="100"/>
        <v>387630</v>
      </c>
      <c r="BM399" s="353">
        <f t="shared" si="101"/>
        <v>11237393.699999999</v>
      </c>
    </row>
    <row r="400" spans="1:65" ht="14.25" customHeight="1">
      <c r="A400" s="84">
        <v>489</v>
      </c>
      <c r="B400" s="84" t="s">
        <v>584</v>
      </c>
      <c r="C400" s="85">
        <v>163</v>
      </c>
      <c r="D400" s="85" t="s">
        <v>416</v>
      </c>
      <c r="E400" s="86">
        <v>5</v>
      </c>
      <c r="F400" s="84">
        <v>11</v>
      </c>
      <c r="G400" s="87">
        <v>28.99</v>
      </c>
      <c r="H400" s="88" t="s">
        <v>1</v>
      </c>
      <c r="I400" s="88" t="s">
        <v>1</v>
      </c>
      <c r="J400" s="89">
        <v>4.25</v>
      </c>
      <c r="K400" s="89">
        <f t="shared" si="86"/>
        <v>1.28</v>
      </c>
      <c r="L400" s="89">
        <f t="shared" si="87"/>
        <v>24.74</v>
      </c>
      <c r="M400" s="89">
        <f t="shared" si="88"/>
        <v>26.02</v>
      </c>
      <c r="N400" s="90" t="s">
        <v>65</v>
      </c>
      <c r="O400" s="90" t="s">
        <v>66</v>
      </c>
      <c r="P400" s="90" t="s">
        <v>67</v>
      </c>
      <c r="Q400" s="91" t="s">
        <v>68</v>
      </c>
      <c r="R400" s="92" t="s">
        <v>424</v>
      </c>
      <c r="S400" s="92" t="s">
        <v>1291</v>
      </c>
      <c r="T400" s="93" t="s">
        <v>73</v>
      </c>
      <c r="U400" s="84">
        <v>40</v>
      </c>
      <c r="V400" s="94">
        <f>IFERROR(VLOOKUP(H400,'Коэфф для прайса 1 оч'!$A$3:$C$6,3,0),"")</f>
        <v>327000</v>
      </c>
      <c r="W400" s="91">
        <f>IFERROR(VLOOKUP(E400,'Коэфф для прайса 1 оч'!$A$10:$C$23,3,0),"")</f>
        <v>5.0000000000000001E-3</v>
      </c>
      <c r="X400" s="116">
        <f>IFERROR(VLOOKUP(N400,'Коэфф для прайса 1 оч'!$E$25:$F$30,2,0),"")</f>
        <v>0.04</v>
      </c>
      <c r="Y400" s="116">
        <f>IFERROR(VLOOKUP(O400,'Коэфф для прайса 1 оч'!$E$32:$F$34,2,0),"")</f>
        <v>0</v>
      </c>
      <c r="Z400" s="116">
        <f>IFERROR(VLOOKUP(P400,'Коэфф для прайса 1 оч'!$E$36:$F$38,2,0),"")</f>
        <v>0.03</v>
      </c>
      <c r="AA400" s="116">
        <f>IFERROR(VLOOKUP(Q400,'Коэфф для прайса 1 оч'!$E$40:$F$43,2,0),"")</f>
        <v>5.0000000000000001E-3</v>
      </c>
      <c r="AB400" s="117">
        <f>IFERROR(VLOOKUP(R400,'Коэфф для прайса 1 оч'!$E$45:$F$59,2,0),"")</f>
        <v>0.02</v>
      </c>
      <c r="AC400" s="116">
        <f>IFERROR(VLOOKUP(T400,'Коэфф для прайса 1 оч'!$E$61:$F$67,2,0),"")</f>
        <v>0</v>
      </c>
      <c r="AD400" s="116">
        <f>IFERROR(VLOOKUP(U400,'Коэфф для прайса 1 оч'!$E$69:$F$82,2,0),"")</f>
        <v>-1.4E-2</v>
      </c>
      <c r="AE400" s="116">
        <f>IFERROR(VLOOKUP(PriceList[[#This Row],[Корпус]],'Коэфф для прайса 1 оч'!$I$10:$J$15,2,0),"")</f>
        <v>0.12</v>
      </c>
      <c r="AF400" s="95">
        <f t="shared" si="89"/>
        <v>394362</v>
      </c>
      <c r="AG400" s="96">
        <f t="shared" si="90"/>
        <v>11432554.379999999</v>
      </c>
      <c r="AH400" s="97">
        <v>0</v>
      </c>
      <c r="AI400" s="98">
        <f t="shared" si="91"/>
        <v>394362</v>
      </c>
      <c r="AJ400" s="99">
        <f t="shared" si="92"/>
        <v>11432554.379999999</v>
      </c>
      <c r="AK400" s="84" t="s">
        <v>71</v>
      </c>
      <c r="AL400" s="91">
        <v>0.1</v>
      </c>
      <c r="AM400" s="287">
        <f>PriceList[[#This Row],[ИТОГ Цена за кв.м, руб]]*(1+PriceList[[#This Row],[Максимальная скидка]])</f>
        <v>433798.2</v>
      </c>
      <c r="AN400" s="287">
        <f>PriceList[[#This Row],[Цена за кв.м. в CRM]]*PriceList[[#This Row],[Площадь, кв.м]]</f>
        <v>12575809.818</v>
      </c>
      <c r="AO400" s="287">
        <v>6000</v>
      </c>
      <c r="AP400" s="335">
        <f>PriceList[[#This Row],[Цена за кв.м. в CRM]]+PriceList[[#This Row],[Бронь]]</f>
        <v>439798.2</v>
      </c>
      <c r="AQ400" s="335">
        <f>PriceList[[#This Row],[Цена за кв.м. в сайт]]*PriceList[[#This Row],[Площадь, кв.м]]</f>
        <v>12749749.818</v>
      </c>
      <c r="AR400" s="84" t="str">
        <f t="shared" si="93"/>
        <v>С2-163</v>
      </c>
      <c r="AS400" s="88" t="str">
        <f t="shared" si="94"/>
        <v>Ст</v>
      </c>
      <c r="AT400" s="89">
        <f t="shared" si="95"/>
        <v>28.99</v>
      </c>
      <c r="AU400" s="99">
        <f>PriceList[[#This Row],[Цена за кв.м. в CRM]]</f>
        <v>433798.2</v>
      </c>
      <c r="AV400" s="100" t="str">
        <f t="shared" si="96"/>
        <v>Резерв</v>
      </c>
      <c r="AW400" s="99"/>
      <c r="AX400" s="342"/>
      <c r="AZ400" s="353">
        <f>(PriceList[[#This Row],[Цена за кв.м. в сайт]])+$AZ$1</f>
        <v>440298.2</v>
      </c>
      <c r="BA400" s="353">
        <f>AZ400*PriceList[[#This Row],[Площадь, кв.м]]</f>
        <v>12764244.818</v>
      </c>
      <c r="BB400" s="346">
        <f>BA400-PriceList[[#This Row],[Стоимость, руб для сбронированием]]</f>
        <v>14495</v>
      </c>
      <c r="BC400" s="14"/>
      <c r="BD400" s="345">
        <f t="shared" si="97"/>
        <v>440300</v>
      </c>
      <c r="BE400" s="353">
        <f>BD400*PriceList[[#This Row],[Площадь, кв.м]]</f>
        <v>12764297</v>
      </c>
      <c r="BF400" s="14"/>
      <c r="BG400" s="345">
        <f>BE400-$BG$1*PriceList[[#This Row],[Площадь, кв.м]]</f>
        <v>12590357</v>
      </c>
      <c r="BH400" s="353">
        <f t="shared" si="98"/>
        <v>173940</v>
      </c>
      <c r="BI400" s="345">
        <f>BG400/PriceList[[#This Row],[Площадь, кв.м]]</f>
        <v>434300</v>
      </c>
      <c r="BJ400" s="355">
        <f t="shared" si="99"/>
        <v>1.381533502187428E-2</v>
      </c>
      <c r="BL400" s="345">
        <f t="shared" si="100"/>
        <v>390870</v>
      </c>
      <c r="BM400" s="353">
        <f t="shared" si="101"/>
        <v>11331321.299999999</v>
      </c>
    </row>
    <row r="401" spans="1:65" ht="14.25" customHeight="1">
      <c r="A401" s="84">
        <v>490</v>
      </c>
      <c r="B401" s="84" t="s">
        <v>585</v>
      </c>
      <c r="C401" s="85">
        <v>164</v>
      </c>
      <c r="D401" s="85" t="s">
        <v>416</v>
      </c>
      <c r="E401" s="86">
        <v>5</v>
      </c>
      <c r="F401" s="84">
        <v>12</v>
      </c>
      <c r="G401" s="87">
        <v>28.99</v>
      </c>
      <c r="H401" s="88" t="s">
        <v>1</v>
      </c>
      <c r="I401" s="88" t="s">
        <v>1</v>
      </c>
      <c r="J401" s="89">
        <v>4.25</v>
      </c>
      <c r="K401" s="89">
        <f t="shared" si="86"/>
        <v>1.28</v>
      </c>
      <c r="L401" s="89">
        <f t="shared" si="87"/>
        <v>24.74</v>
      </c>
      <c r="M401" s="89">
        <f t="shared" si="88"/>
        <v>26.02</v>
      </c>
      <c r="N401" s="90" t="s">
        <v>65</v>
      </c>
      <c r="O401" s="90" t="s">
        <v>66</v>
      </c>
      <c r="P401" s="90" t="s">
        <v>67</v>
      </c>
      <c r="Q401" s="91" t="s">
        <v>68</v>
      </c>
      <c r="R401" s="92" t="s">
        <v>424</v>
      </c>
      <c r="S401" s="92" t="s">
        <v>1291</v>
      </c>
      <c r="T401" s="93" t="s">
        <v>73</v>
      </c>
      <c r="U401" s="84">
        <v>40</v>
      </c>
      <c r="V401" s="94">
        <f>IFERROR(VLOOKUP(H401,'Коэфф для прайса 1 оч'!$A$3:$C$6,3,0),"")</f>
        <v>327000</v>
      </c>
      <c r="W401" s="91">
        <f>IFERROR(VLOOKUP(E401,'Коэфф для прайса 1 оч'!$A$10:$C$23,3,0),"")</f>
        <v>5.0000000000000001E-3</v>
      </c>
      <c r="X401" s="116">
        <f>IFERROR(VLOOKUP(N401,'Коэфф для прайса 1 оч'!$E$25:$F$30,2,0),"")</f>
        <v>0.04</v>
      </c>
      <c r="Y401" s="116">
        <f>IFERROR(VLOOKUP(O401,'Коэфф для прайса 1 оч'!$E$32:$F$34,2,0),"")</f>
        <v>0</v>
      </c>
      <c r="Z401" s="116">
        <f>IFERROR(VLOOKUP(P401,'Коэфф для прайса 1 оч'!$E$36:$F$38,2,0),"")</f>
        <v>0.03</v>
      </c>
      <c r="AA401" s="116">
        <f>IFERROR(VLOOKUP(Q401,'Коэфф для прайса 1 оч'!$E$40:$F$43,2,0),"")</f>
        <v>5.0000000000000001E-3</v>
      </c>
      <c r="AB401" s="117">
        <f>IFERROR(VLOOKUP(R401,'Коэфф для прайса 1 оч'!$E$45:$F$59,2,0),"")</f>
        <v>0.02</v>
      </c>
      <c r="AC401" s="116">
        <f>IFERROR(VLOOKUP(T401,'Коэфф для прайса 1 оч'!$E$61:$F$67,2,0),"")</f>
        <v>0</v>
      </c>
      <c r="AD401" s="116">
        <f>IFERROR(VLOOKUP(U401,'Коэфф для прайса 1 оч'!$E$69:$F$82,2,0),"")</f>
        <v>-1.4E-2</v>
      </c>
      <c r="AE401" s="116">
        <f>IFERROR(VLOOKUP(PriceList[[#This Row],[Корпус]],'Коэфф для прайса 1 оч'!$I$10:$J$15,2,0),"")</f>
        <v>0.12</v>
      </c>
      <c r="AF401" s="95">
        <f t="shared" si="89"/>
        <v>394362</v>
      </c>
      <c r="AG401" s="96">
        <f t="shared" si="90"/>
        <v>11432554.379999999</v>
      </c>
      <c r="AH401" s="97">
        <v>0</v>
      </c>
      <c r="AI401" s="98">
        <f t="shared" si="91"/>
        <v>394362</v>
      </c>
      <c r="AJ401" s="99">
        <f t="shared" si="92"/>
        <v>11432554.379999999</v>
      </c>
      <c r="AK401" s="84" t="s">
        <v>101</v>
      </c>
      <c r="AL401" s="91">
        <v>0.1</v>
      </c>
      <c r="AM401" s="287">
        <f>PriceList[[#This Row],[ИТОГ Цена за кв.м, руб]]*(1+PriceList[[#This Row],[Максимальная скидка]])</f>
        <v>433798.2</v>
      </c>
      <c r="AN401" s="287">
        <f>PriceList[[#This Row],[Цена за кв.м. в CRM]]*PriceList[[#This Row],[Площадь, кв.м]]</f>
        <v>12575809.818</v>
      </c>
      <c r="AO401" s="287">
        <v>6000</v>
      </c>
      <c r="AP401" s="335">
        <f>PriceList[[#This Row],[Цена за кв.м. в CRM]]+PriceList[[#This Row],[Бронь]]</f>
        <v>439798.2</v>
      </c>
      <c r="AQ401" s="335">
        <f>PriceList[[#This Row],[Цена за кв.м. в сайт]]*PriceList[[#This Row],[Площадь, кв.м]]</f>
        <v>12749749.818</v>
      </c>
      <c r="AR401" s="84" t="str">
        <f t="shared" si="93"/>
        <v>С2-164</v>
      </c>
      <c r="AS401" s="88" t="str">
        <f t="shared" si="94"/>
        <v>Ст</v>
      </c>
      <c r="AT401" s="89">
        <f t="shared" si="95"/>
        <v>28.99</v>
      </c>
      <c r="AU401" s="99">
        <f>PriceList[[#This Row],[Цена за кв.м. в CRM]]</f>
        <v>433798.2</v>
      </c>
      <c r="AV401" s="100" t="str">
        <f t="shared" si="96"/>
        <v>Свободно</v>
      </c>
      <c r="AW401" s="99"/>
      <c r="AX401" s="342"/>
      <c r="AZ401" s="353">
        <f>(PriceList[[#This Row],[Цена за кв.м. в сайт]])+$AZ$1</f>
        <v>440298.2</v>
      </c>
      <c r="BA401" s="353">
        <f>AZ401*PriceList[[#This Row],[Площадь, кв.м]]</f>
        <v>12764244.818</v>
      </c>
      <c r="BB401" s="346">
        <f>BA401-PriceList[[#This Row],[Стоимость, руб для сбронированием]]</f>
        <v>14495</v>
      </c>
      <c r="BC401" s="14"/>
      <c r="BD401" s="345">
        <f t="shared" si="97"/>
        <v>440300</v>
      </c>
      <c r="BE401" s="353">
        <f>BD401*PriceList[[#This Row],[Площадь, кв.м]]</f>
        <v>12764297</v>
      </c>
      <c r="BF401" s="14"/>
      <c r="BG401" s="345">
        <f>BE401-$BG$1*PriceList[[#This Row],[Площадь, кв.м]]</f>
        <v>12590357</v>
      </c>
      <c r="BH401" s="353">
        <f t="shared" si="98"/>
        <v>173940</v>
      </c>
      <c r="BI401" s="345">
        <f>BG401/PriceList[[#This Row],[Площадь, кв.м]]</f>
        <v>434300</v>
      </c>
      <c r="BJ401" s="355">
        <f t="shared" si="99"/>
        <v>1.381533502187428E-2</v>
      </c>
      <c r="BL401" s="345">
        <f t="shared" si="100"/>
        <v>390870</v>
      </c>
      <c r="BM401" s="353">
        <f t="shared" si="101"/>
        <v>11331321.299999999</v>
      </c>
    </row>
    <row r="402" spans="1:65" ht="14.25" customHeight="1">
      <c r="A402" s="84">
        <v>491</v>
      </c>
      <c r="B402" s="84" t="s">
        <v>586</v>
      </c>
      <c r="C402" s="85">
        <v>165</v>
      </c>
      <c r="D402" s="85" t="s">
        <v>416</v>
      </c>
      <c r="E402" s="86">
        <v>5</v>
      </c>
      <c r="F402" s="84">
        <v>13</v>
      </c>
      <c r="G402" s="87">
        <v>28.42</v>
      </c>
      <c r="H402" s="88" t="s">
        <v>1</v>
      </c>
      <c r="I402" s="88" t="s">
        <v>1</v>
      </c>
      <c r="J402" s="89">
        <v>3.68</v>
      </c>
      <c r="K402" s="89">
        <f t="shared" si="86"/>
        <v>1.1000000000000001</v>
      </c>
      <c r="L402" s="89">
        <f t="shared" si="87"/>
        <v>24.740000000000002</v>
      </c>
      <c r="M402" s="89">
        <f t="shared" si="88"/>
        <v>25.840000000000003</v>
      </c>
      <c r="N402" s="90" t="s">
        <v>65</v>
      </c>
      <c r="O402" s="90" t="s">
        <v>66</v>
      </c>
      <c r="P402" s="90" t="s">
        <v>67</v>
      </c>
      <c r="Q402" s="91" t="s">
        <v>68</v>
      </c>
      <c r="R402" s="92" t="s">
        <v>424</v>
      </c>
      <c r="S402" s="92" t="s">
        <v>1291</v>
      </c>
      <c r="T402" s="93" t="s">
        <v>73</v>
      </c>
      <c r="U402" s="84">
        <v>40</v>
      </c>
      <c r="V402" s="94">
        <f>IFERROR(VLOOKUP(H402,'Коэфф для прайса 1 оч'!$A$3:$C$6,3,0),"")</f>
        <v>327000</v>
      </c>
      <c r="W402" s="91">
        <f>IFERROR(VLOOKUP(E402,'Коэфф для прайса 1 оч'!$A$10:$C$23,3,0),"")</f>
        <v>5.0000000000000001E-3</v>
      </c>
      <c r="X402" s="116">
        <f>IFERROR(VLOOKUP(N402,'Коэфф для прайса 1 оч'!$E$25:$F$30,2,0),"")</f>
        <v>0.04</v>
      </c>
      <c r="Y402" s="116">
        <f>IFERROR(VLOOKUP(O402,'Коэфф для прайса 1 оч'!$E$32:$F$34,2,0),"")</f>
        <v>0</v>
      </c>
      <c r="Z402" s="116">
        <f>IFERROR(VLOOKUP(P402,'Коэфф для прайса 1 оч'!$E$36:$F$38,2,0),"")</f>
        <v>0.03</v>
      </c>
      <c r="AA402" s="116">
        <f>IFERROR(VLOOKUP(Q402,'Коэфф для прайса 1 оч'!$E$40:$F$43,2,0),"")</f>
        <v>5.0000000000000001E-3</v>
      </c>
      <c r="AB402" s="117">
        <f>IFERROR(VLOOKUP(R402,'Коэфф для прайса 1 оч'!$E$45:$F$59,2,0),"")</f>
        <v>0.02</v>
      </c>
      <c r="AC402" s="116">
        <f>IFERROR(VLOOKUP(T402,'Коэфф для прайса 1 оч'!$E$61:$F$67,2,0),"")</f>
        <v>0</v>
      </c>
      <c r="AD402" s="116">
        <f>IFERROR(VLOOKUP(U402,'Коэфф для прайса 1 оч'!$E$69:$F$82,2,0),"")</f>
        <v>-1.4E-2</v>
      </c>
      <c r="AE402" s="116">
        <f>IFERROR(VLOOKUP(PriceList[[#This Row],[Корпус]],'Коэфф для прайса 1 оч'!$I$10:$J$15,2,0),"")</f>
        <v>0.12</v>
      </c>
      <c r="AF402" s="95">
        <f t="shared" si="89"/>
        <v>394362</v>
      </c>
      <c r="AG402" s="96">
        <f t="shared" si="90"/>
        <v>11207768.040000001</v>
      </c>
      <c r="AH402" s="97">
        <v>0</v>
      </c>
      <c r="AI402" s="98">
        <f t="shared" si="91"/>
        <v>394362</v>
      </c>
      <c r="AJ402" s="99">
        <f t="shared" si="92"/>
        <v>11207768.040000001</v>
      </c>
      <c r="AK402" s="84" t="s">
        <v>101</v>
      </c>
      <c r="AL402" s="91">
        <v>0.1</v>
      </c>
      <c r="AM402" s="287">
        <f>PriceList[[#This Row],[ИТОГ Цена за кв.м, руб]]*(1+PriceList[[#This Row],[Максимальная скидка]])</f>
        <v>433798.2</v>
      </c>
      <c r="AN402" s="287">
        <f>PriceList[[#This Row],[Цена за кв.м. в CRM]]*PriceList[[#This Row],[Площадь, кв.м]]</f>
        <v>12328544.844000001</v>
      </c>
      <c r="AO402" s="287">
        <v>6000</v>
      </c>
      <c r="AP402" s="335">
        <f>PriceList[[#This Row],[Цена за кв.м. в CRM]]+PriceList[[#This Row],[Бронь]]</f>
        <v>439798.2</v>
      </c>
      <c r="AQ402" s="335">
        <f>PriceList[[#This Row],[Цена за кв.м. в сайт]]*PriceList[[#This Row],[Площадь, кв.м]]</f>
        <v>12499064.844000001</v>
      </c>
      <c r="AR402" s="84" t="str">
        <f t="shared" si="93"/>
        <v>С2-165</v>
      </c>
      <c r="AS402" s="88" t="str">
        <f t="shared" si="94"/>
        <v>Ст</v>
      </c>
      <c r="AT402" s="89">
        <f t="shared" si="95"/>
        <v>28.42</v>
      </c>
      <c r="AU402" s="99">
        <f>PriceList[[#This Row],[Цена за кв.м. в CRM]]</f>
        <v>433798.2</v>
      </c>
      <c r="AV402" s="100" t="str">
        <f t="shared" si="96"/>
        <v>Свободно</v>
      </c>
      <c r="AW402" s="99"/>
      <c r="AX402" s="342"/>
      <c r="AZ402" s="353">
        <f>(PriceList[[#This Row],[Цена за кв.м. в сайт]])+$AZ$1</f>
        <v>440298.2</v>
      </c>
      <c r="BA402" s="353">
        <f>AZ402*PriceList[[#This Row],[Площадь, кв.м]]</f>
        <v>12513274.844000001</v>
      </c>
      <c r="BB402" s="346">
        <f>BA402-PriceList[[#This Row],[Стоимость, руб для сбронированием]]</f>
        <v>14210</v>
      </c>
      <c r="BC402" s="14"/>
      <c r="BD402" s="345">
        <f t="shared" si="97"/>
        <v>440300</v>
      </c>
      <c r="BE402" s="353">
        <f>BD402*PriceList[[#This Row],[Площадь, кв.м]]</f>
        <v>12513326</v>
      </c>
      <c r="BF402" s="14"/>
      <c r="BG402" s="345">
        <f>BE402-$BG$1*PriceList[[#This Row],[Площадь, кв.м]]</f>
        <v>12342806</v>
      </c>
      <c r="BH402" s="353">
        <f t="shared" si="98"/>
        <v>170520</v>
      </c>
      <c r="BI402" s="345">
        <f>BG402/PriceList[[#This Row],[Площадь, кв.м]]</f>
        <v>434300</v>
      </c>
      <c r="BJ402" s="355">
        <f t="shared" si="99"/>
        <v>1.381533502187428E-2</v>
      </c>
      <c r="BL402" s="345">
        <f t="shared" si="100"/>
        <v>390870</v>
      </c>
      <c r="BM402" s="353">
        <f t="shared" si="101"/>
        <v>11108525.4</v>
      </c>
    </row>
    <row r="403" spans="1:65" ht="14.25" customHeight="1">
      <c r="A403" s="84">
        <v>492</v>
      </c>
      <c r="B403" s="84" t="s">
        <v>587</v>
      </c>
      <c r="C403" s="85">
        <v>166</v>
      </c>
      <c r="D403" s="85" t="s">
        <v>416</v>
      </c>
      <c r="E403" s="86">
        <v>5</v>
      </c>
      <c r="F403" s="84">
        <v>14</v>
      </c>
      <c r="G403" s="87">
        <v>28.87</v>
      </c>
      <c r="H403" s="88" t="s">
        <v>1</v>
      </c>
      <c r="I403" s="88" t="s">
        <v>1</v>
      </c>
      <c r="J403" s="89">
        <v>4.13</v>
      </c>
      <c r="K403" s="89">
        <f t="shared" si="86"/>
        <v>1.24</v>
      </c>
      <c r="L403" s="89">
        <f t="shared" si="87"/>
        <v>24.740000000000002</v>
      </c>
      <c r="M403" s="89">
        <f t="shared" si="88"/>
        <v>25.98</v>
      </c>
      <c r="N403" s="90" t="s">
        <v>65</v>
      </c>
      <c r="O403" s="90" t="s">
        <v>66</v>
      </c>
      <c r="P403" s="90" t="s">
        <v>67</v>
      </c>
      <c r="Q403" s="91" t="s">
        <v>68</v>
      </c>
      <c r="R403" s="92" t="s">
        <v>424</v>
      </c>
      <c r="S403" s="92" t="s">
        <v>1291</v>
      </c>
      <c r="T403" s="93" t="s">
        <v>73</v>
      </c>
      <c r="U403" s="84">
        <v>40</v>
      </c>
      <c r="V403" s="94">
        <f>IFERROR(VLOOKUP(H403,'Коэфф для прайса 1 оч'!$A$3:$C$6,3,0),"")</f>
        <v>327000</v>
      </c>
      <c r="W403" s="91">
        <f>IFERROR(VLOOKUP(E403,'Коэфф для прайса 1 оч'!$A$10:$C$23,3,0),"")</f>
        <v>5.0000000000000001E-3</v>
      </c>
      <c r="X403" s="116">
        <f>IFERROR(VLOOKUP(N403,'Коэфф для прайса 1 оч'!$E$25:$F$30,2,0),"")</f>
        <v>0.04</v>
      </c>
      <c r="Y403" s="116">
        <f>IFERROR(VLOOKUP(O403,'Коэфф для прайса 1 оч'!$E$32:$F$34,2,0),"")</f>
        <v>0</v>
      </c>
      <c r="Z403" s="116">
        <f>IFERROR(VLOOKUP(P403,'Коэфф для прайса 1 оч'!$E$36:$F$38,2,0),"")</f>
        <v>0.03</v>
      </c>
      <c r="AA403" s="116">
        <f>IFERROR(VLOOKUP(Q403,'Коэфф для прайса 1 оч'!$E$40:$F$43,2,0),"")</f>
        <v>5.0000000000000001E-3</v>
      </c>
      <c r="AB403" s="117">
        <f>IFERROR(VLOOKUP(R403,'Коэфф для прайса 1 оч'!$E$45:$F$59,2,0),"")</f>
        <v>0.02</v>
      </c>
      <c r="AC403" s="116">
        <f>IFERROR(VLOOKUP(T403,'Коэфф для прайса 1 оч'!$E$61:$F$67,2,0),"")</f>
        <v>0</v>
      </c>
      <c r="AD403" s="116">
        <f>IFERROR(VLOOKUP(U403,'Коэфф для прайса 1 оч'!$E$69:$F$82,2,0),"")</f>
        <v>-1.4E-2</v>
      </c>
      <c r="AE403" s="116">
        <f>IFERROR(VLOOKUP(PriceList[[#This Row],[Корпус]],'Коэфф для прайса 1 оч'!$I$10:$J$15,2,0),"")</f>
        <v>0.12</v>
      </c>
      <c r="AF403" s="95">
        <f t="shared" si="89"/>
        <v>394362</v>
      </c>
      <c r="AG403" s="96">
        <f t="shared" si="90"/>
        <v>11385230.939999999</v>
      </c>
      <c r="AH403" s="97">
        <v>0</v>
      </c>
      <c r="AI403" s="98">
        <f t="shared" si="91"/>
        <v>394362</v>
      </c>
      <c r="AJ403" s="99">
        <f t="shared" si="92"/>
        <v>11385230.939999999</v>
      </c>
      <c r="AK403" s="84" t="s">
        <v>71</v>
      </c>
      <c r="AL403" s="91">
        <v>0.1</v>
      </c>
      <c r="AM403" s="287">
        <f>PriceList[[#This Row],[ИТОГ Цена за кв.м, руб]]*(1+PriceList[[#This Row],[Максимальная скидка]])</f>
        <v>433798.2</v>
      </c>
      <c r="AN403" s="287">
        <f>PriceList[[#This Row],[Цена за кв.м. в CRM]]*PriceList[[#This Row],[Площадь, кв.м]]</f>
        <v>12523754.034</v>
      </c>
      <c r="AO403" s="287">
        <v>6000</v>
      </c>
      <c r="AP403" s="335">
        <f>PriceList[[#This Row],[Цена за кв.м. в CRM]]+PriceList[[#This Row],[Бронь]]</f>
        <v>439798.2</v>
      </c>
      <c r="AQ403" s="335">
        <f>PriceList[[#This Row],[Цена за кв.м. в сайт]]*PriceList[[#This Row],[Площадь, кв.м]]</f>
        <v>12696974.034</v>
      </c>
      <c r="AR403" s="84" t="str">
        <f t="shared" si="93"/>
        <v>С2-166</v>
      </c>
      <c r="AS403" s="88" t="str">
        <f t="shared" si="94"/>
        <v>Ст</v>
      </c>
      <c r="AT403" s="89">
        <f t="shared" si="95"/>
        <v>28.87</v>
      </c>
      <c r="AU403" s="99">
        <f>PriceList[[#This Row],[Цена за кв.м. в CRM]]</f>
        <v>433798.2</v>
      </c>
      <c r="AV403" s="100" t="str">
        <f t="shared" si="96"/>
        <v>Резерв</v>
      </c>
      <c r="AW403" s="99"/>
      <c r="AX403" s="342"/>
      <c r="AZ403" s="353">
        <f>(PriceList[[#This Row],[Цена за кв.м. в сайт]])+$AZ$1</f>
        <v>440298.2</v>
      </c>
      <c r="BA403" s="353">
        <f>AZ403*PriceList[[#This Row],[Площадь, кв.м]]</f>
        <v>12711409.034</v>
      </c>
      <c r="BB403" s="346">
        <f>BA403-PriceList[[#This Row],[Стоимость, руб для сбронированием]]</f>
        <v>14435</v>
      </c>
      <c r="BC403" s="14"/>
      <c r="BD403" s="345">
        <f t="shared" si="97"/>
        <v>440300</v>
      </c>
      <c r="BE403" s="353">
        <f>BD403*PriceList[[#This Row],[Площадь, кв.м]]</f>
        <v>12711461</v>
      </c>
      <c r="BF403" s="14"/>
      <c r="BG403" s="345">
        <f>BE403-$BG$1*PriceList[[#This Row],[Площадь, кв.м]]</f>
        <v>12538241</v>
      </c>
      <c r="BH403" s="353">
        <f t="shared" si="98"/>
        <v>173220</v>
      </c>
      <c r="BI403" s="345">
        <f>BG403/PriceList[[#This Row],[Площадь, кв.м]]</f>
        <v>434300</v>
      </c>
      <c r="BJ403" s="355">
        <f t="shared" si="99"/>
        <v>1.381533502187428E-2</v>
      </c>
      <c r="BL403" s="345">
        <f t="shared" si="100"/>
        <v>390870</v>
      </c>
      <c r="BM403" s="353">
        <f t="shared" si="101"/>
        <v>11284416.9</v>
      </c>
    </row>
    <row r="404" spans="1:65" ht="14.25" hidden="1" customHeight="1">
      <c r="A404" s="84">
        <v>493</v>
      </c>
      <c r="B404" s="84" t="s">
        <v>588</v>
      </c>
      <c r="C404" s="85">
        <v>167</v>
      </c>
      <c r="D404" s="85" t="s">
        <v>416</v>
      </c>
      <c r="E404" s="86">
        <v>5</v>
      </c>
      <c r="F404" s="84">
        <v>15</v>
      </c>
      <c r="G404" s="87">
        <v>33.479999999999997</v>
      </c>
      <c r="H404" s="88" t="s">
        <v>1</v>
      </c>
      <c r="I404" s="88" t="s">
        <v>1</v>
      </c>
      <c r="J404" s="89">
        <v>3.32</v>
      </c>
      <c r="K404" s="89">
        <f t="shared" si="86"/>
        <v>1</v>
      </c>
      <c r="L404" s="89">
        <f t="shared" si="87"/>
        <v>30.159999999999997</v>
      </c>
      <c r="M404" s="89">
        <f t="shared" si="88"/>
        <v>31.159999999999997</v>
      </c>
      <c r="N404" s="90" t="s">
        <v>76</v>
      </c>
      <c r="O404" s="90" t="s">
        <v>66</v>
      </c>
      <c r="P404" s="90" t="s">
        <v>67</v>
      </c>
      <c r="Q404" s="91" t="s">
        <v>68</v>
      </c>
      <c r="R404" s="92" t="s">
        <v>424</v>
      </c>
      <c r="S404" s="92" t="s">
        <v>1291</v>
      </c>
      <c r="T404" s="93" t="s">
        <v>139</v>
      </c>
      <c r="U404" s="84">
        <v>40</v>
      </c>
      <c r="V404" s="94">
        <f>IFERROR(VLOOKUP(H404,'Коэфф для прайса 1 оч'!$A$3:$C$6,3,0),"")</f>
        <v>327000</v>
      </c>
      <c r="W404" s="91">
        <f>IFERROR(VLOOKUP(E404,'Коэфф для прайса 1 оч'!$A$10:$C$23,3,0),"")</f>
        <v>5.0000000000000001E-3</v>
      </c>
      <c r="X404" s="116">
        <f>IFERROR(VLOOKUP(N404,'Коэфф для прайса 1 оч'!$E$25:$F$30,2,0),"")</f>
        <v>0</v>
      </c>
      <c r="Y404" s="116">
        <f>IFERROR(VLOOKUP(O404,'Коэфф для прайса 1 оч'!$E$32:$F$34,2,0),"")</f>
        <v>0</v>
      </c>
      <c r="Z404" s="116">
        <f>IFERROR(VLOOKUP(P404,'Коэфф для прайса 1 оч'!$E$36:$F$38,2,0),"")</f>
        <v>0.03</v>
      </c>
      <c r="AA404" s="116">
        <f>IFERROR(VLOOKUP(Q404,'Коэфф для прайса 1 оч'!$E$40:$F$43,2,0),"")</f>
        <v>5.0000000000000001E-3</v>
      </c>
      <c r="AB404" s="117">
        <f>IFERROR(VLOOKUP(R404,'Коэфф для прайса 1 оч'!$E$45:$F$59,2,0),"")</f>
        <v>0.02</v>
      </c>
      <c r="AC404" s="116">
        <f>IFERROR(VLOOKUP(T404,'Коэфф для прайса 1 оч'!$E$61:$F$67,2,0),"")</f>
        <v>-0.01</v>
      </c>
      <c r="AD404" s="116">
        <f>IFERROR(VLOOKUP(U404,'Коэфф для прайса 1 оч'!$E$69:$F$82,2,0),"")</f>
        <v>-1.4E-2</v>
      </c>
      <c r="AE404" s="116">
        <f>IFERROR(VLOOKUP(PriceList[[#This Row],[Корпус]],'Коэфф для прайса 1 оч'!$I$10:$J$15,2,0),"")</f>
        <v>0.12</v>
      </c>
      <c r="AF404" s="95">
        <f t="shared" si="89"/>
        <v>378012</v>
      </c>
      <c r="AG404" s="96">
        <f t="shared" si="90"/>
        <v>12655841.759999998</v>
      </c>
      <c r="AH404" s="97">
        <v>0</v>
      </c>
      <c r="AI404" s="98">
        <f t="shared" si="91"/>
        <v>378012</v>
      </c>
      <c r="AJ404" s="99">
        <f t="shared" si="92"/>
        <v>12655841.759999998</v>
      </c>
      <c r="AK404" s="84" t="s">
        <v>71</v>
      </c>
      <c r="AL404" s="91">
        <v>0.1</v>
      </c>
      <c r="AM404" s="287">
        <f>PriceList[[#This Row],[ИТОГ Цена за кв.м, руб]]*(1+PriceList[[#This Row],[Максимальная скидка]])</f>
        <v>415813.2</v>
      </c>
      <c r="AN404" s="287">
        <f>PriceList[[#This Row],[Цена за кв.м. в CRM]]*PriceList[[#This Row],[Площадь, кв.м]]</f>
        <v>13921425.935999999</v>
      </c>
      <c r="AO404" s="287">
        <v>6000</v>
      </c>
      <c r="AP404" s="335">
        <f>PriceList[[#This Row],[Цена за кв.м. в CRM]]+PriceList[[#This Row],[Бронь]]</f>
        <v>421813.2</v>
      </c>
      <c r="AQ404" s="335">
        <f>PriceList[[#This Row],[Цена за кв.м. в сайт]]*PriceList[[#This Row],[Площадь, кв.м]]</f>
        <v>14122305.935999999</v>
      </c>
      <c r="AR404" s="84" t="str">
        <f t="shared" si="93"/>
        <v>С2-167</v>
      </c>
      <c r="AS404" s="88" t="str">
        <f t="shared" si="94"/>
        <v>Ст</v>
      </c>
      <c r="AT404" s="89">
        <f t="shared" si="95"/>
        <v>33.479999999999997</v>
      </c>
      <c r="AU404" s="99">
        <f>PriceList[[#This Row],[Цена за кв.м. в CRM]]</f>
        <v>415813.2</v>
      </c>
      <c r="AV404" s="100" t="str">
        <f t="shared" si="96"/>
        <v>Резерв</v>
      </c>
      <c r="AW404" s="99"/>
      <c r="AX404" s="342"/>
      <c r="AZ404" s="353">
        <f>(PriceList[[#This Row],[Цена за кв.м. в сайт]])+$AZ$1</f>
        <v>422313.2</v>
      </c>
      <c r="BA404" s="353">
        <f>AZ404*PriceList[[#This Row],[Площадь, кв.м]]</f>
        <v>14139045.935999999</v>
      </c>
      <c r="BB404" s="346">
        <f>BA404-PriceList[[#This Row],[Стоимость, руб для сбронированием]]</f>
        <v>16740</v>
      </c>
      <c r="BC404" s="14"/>
      <c r="BD404" s="345">
        <f t="shared" si="97"/>
        <v>422300</v>
      </c>
      <c r="BE404" s="353">
        <f>BD404*PriceList[[#This Row],[Площадь, кв.м]]</f>
        <v>14138603.999999998</v>
      </c>
      <c r="BF404" s="14"/>
      <c r="BG404" s="345">
        <f>BE404-$BG$1*PriceList[[#This Row],[Площадь, кв.м]]</f>
        <v>13937723.999999998</v>
      </c>
      <c r="BH404" s="353">
        <f t="shared" si="98"/>
        <v>200880</v>
      </c>
      <c r="BI404" s="345">
        <f>BG404/PriceList[[#This Row],[Площадь, кв.м]]</f>
        <v>416300</v>
      </c>
      <c r="BJ404" s="355">
        <f t="shared" si="99"/>
        <v>1.4412683161181841E-2</v>
      </c>
      <c r="BL404" s="345">
        <f t="shared" si="100"/>
        <v>374670</v>
      </c>
      <c r="BM404" s="353">
        <f t="shared" si="101"/>
        <v>12543951.6</v>
      </c>
    </row>
    <row r="405" spans="1:65" ht="14.25" hidden="1" customHeight="1">
      <c r="A405" s="84">
        <v>494</v>
      </c>
      <c r="B405" s="84" t="s">
        <v>589</v>
      </c>
      <c r="C405" s="85">
        <v>168</v>
      </c>
      <c r="D405" s="85" t="s">
        <v>416</v>
      </c>
      <c r="E405" s="86">
        <v>5</v>
      </c>
      <c r="F405" s="84">
        <v>16</v>
      </c>
      <c r="G405" s="87">
        <v>41.92</v>
      </c>
      <c r="H405" s="88" t="s">
        <v>1</v>
      </c>
      <c r="I405" s="88" t="s">
        <v>1</v>
      </c>
      <c r="J405" s="89">
        <v>2.9</v>
      </c>
      <c r="K405" s="89">
        <f t="shared" si="86"/>
        <v>0.87</v>
      </c>
      <c r="L405" s="89">
        <f t="shared" si="87"/>
        <v>39.020000000000003</v>
      </c>
      <c r="M405" s="89">
        <f t="shared" si="88"/>
        <v>39.89</v>
      </c>
      <c r="N405" s="90" t="s">
        <v>78</v>
      </c>
      <c r="O405" s="90" t="s">
        <v>66</v>
      </c>
      <c r="P405" s="90" t="s">
        <v>115</v>
      </c>
      <c r="Q405" s="91" t="s">
        <v>94</v>
      </c>
      <c r="R405" s="92" t="s">
        <v>422</v>
      </c>
      <c r="S405" s="92" t="s">
        <v>1291</v>
      </c>
      <c r="T405" s="93" t="s">
        <v>139</v>
      </c>
      <c r="U405" s="84">
        <v>40</v>
      </c>
      <c r="V405" s="94">
        <f>IFERROR(VLOOKUP(H405,'Коэфф для прайса 1 оч'!$A$3:$C$6,3,0),"")</f>
        <v>327000</v>
      </c>
      <c r="W405" s="91">
        <f>IFERROR(VLOOKUP(E405,'Коэфф для прайса 1 оч'!$A$10:$C$23,3,0),"")</f>
        <v>5.0000000000000001E-3</v>
      </c>
      <c r="X405" s="116">
        <f>IFERROR(VLOOKUP(N405,'Коэфф для прайса 1 оч'!$E$25:$F$30,2,0),"")</f>
        <v>-0.02</v>
      </c>
      <c r="Y405" s="116">
        <f>IFERROR(VLOOKUP(O405,'Коэфф для прайса 1 оч'!$E$32:$F$34,2,0),"")</f>
        <v>0</v>
      </c>
      <c r="Z405" s="116">
        <f>IFERROR(VLOOKUP(P405,'Коэфф для прайса 1 оч'!$E$36:$F$38,2,0),"")</f>
        <v>0</v>
      </c>
      <c r="AA405" s="116">
        <f>IFERROR(VLOOKUP(Q405,'Коэфф для прайса 1 оч'!$E$40:$F$43,2,0),"")</f>
        <v>0</v>
      </c>
      <c r="AB405" s="117">
        <f>IFERROR(VLOOKUP(R405,'Коэфф для прайса 1 оч'!$E$45:$F$59,2,0),"")</f>
        <v>0</v>
      </c>
      <c r="AC405" s="116">
        <f>IFERROR(VLOOKUP(T405,'Коэфф для прайса 1 оч'!$E$61:$F$67,2,0),"")</f>
        <v>-0.01</v>
      </c>
      <c r="AD405" s="116">
        <f>IFERROR(VLOOKUP(U405,'Коэфф для прайса 1 оч'!$E$69:$F$82,2,0),"")</f>
        <v>-1.4E-2</v>
      </c>
      <c r="AE405" s="116">
        <f>IFERROR(VLOOKUP(PriceList[[#This Row],[Корпус]],'Коэфф для прайса 1 оч'!$I$10:$J$15,2,0),"")</f>
        <v>0.12</v>
      </c>
      <c r="AF405" s="95">
        <f t="shared" si="89"/>
        <v>353487</v>
      </c>
      <c r="AG405" s="96">
        <f t="shared" si="90"/>
        <v>14818175.040000001</v>
      </c>
      <c r="AH405" s="97">
        <v>0</v>
      </c>
      <c r="AI405" s="98">
        <f t="shared" si="91"/>
        <v>353487</v>
      </c>
      <c r="AJ405" s="99">
        <f t="shared" si="92"/>
        <v>14818175.040000001</v>
      </c>
      <c r="AK405" s="84" t="s">
        <v>101</v>
      </c>
      <c r="AL405" s="91">
        <v>0.1</v>
      </c>
      <c r="AM405" s="287">
        <f>PriceList[[#This Row],[ИТОГ Цена за кв.м, руб]]*(1+PriceList[[#This Row],[Максимальная скидка]])</f>
        <v>388835.7</v>
      </c>
      <c r="AN405" s="287">
        <f>PriceList[[#This Row],[Цена за кв.м. в CRM]]*PriceList[[#This Row],[Площадь, кв.м]]</f>
        <v>16299992.544000002</v>
      </c>
      <c r="AO405" s="287">
        <v>6000</v>
      </c>
      <c r="AP405" s="335">
        <f>PriceList[[#This Row],[Цена за кв.м. в CRM]]+PriceList[[#This Row],[Бронь]]</f>
        <v>394835.7</v>
      </c>
      <c r="AQ405" s="335">
        <f>PriceList[[#This Row],[Цена за кв.м. в сайт]]*PriceList[[#This Row],[Площадь, кв.м]]</f>
        <v>16551512.544000002</v>
      </c>
      <c r="AR405" s="84" t="str">
        <f t="shared" si="93"/>
        <v>С2-168</v>
      </c>
      <c r="AS405" s="88" t="str">
        <f t="shared" si="94"/>
        <v>Ст</v>
      </c>
      <c r="AT405" s="89">
        <f t="shared" si="95"/>
        <v>41.92</v>
      </c>
      <c r="AU405" s="99">
        <f>PriceList[[#This Row],[Цена за кв.м. в CRM]]</f>
        <v>388835.7</v>
      </c>
      <c r="AV405" s="100" t="str">
        <f t="shared" si="96"/>
        <v>Свободно</v>
      </c>
      <c r="AW405" s="99"/>
      <c r="AX405" s="342"/>
      <c r="AZ405" s="353">
        <f>(PriceList[[#This Row],[Цена за кв.м. в сайт]])+$AZ$1</f>
        <v>395335.7</v>
      </c>
      <c r="BA405" s="353">
        <f>AZ405*PriceList[[#This Row],[Площадь, кв.м]]</f>
        <v>16572472.544000002</v>
      </c>
      <c r="BB405" s="346">
        <f>BA405-PriceList[[#This Row],[Стоимость, руб для сбронированием]]</f>
        <v>20960</v>
      </c>
      <c r="BC405" s="14"/>
      <c r="BD405" s="345">
        <f t="shared" si="97"/>
        <v>395300</v>
      </c>
      <c r="BE405" s="353">
        <f>BD405*PriceList[[#This Row],[Площадь, кв.м]]</f>
        <v>16570976</v>
      </c>
      <c r="BF405" s="14"/>
      <c r="BG405" s="345">
        <f>BE405-$BG$1*PriceList[[#This Row],[Площадь, кв.м]]</f>
        <v>16319456</v>
      </c>
      <c r="BH405" s="353">
        <f t="shared" si="98"/>
        <v>251520</v>
      </c>
      <c r="BI405" s="345">
        <f>BG405/PriceList[[#This Row],[Площадь, кв.м]]</f>
        <v>389300</v>
      </c>
      <c r="BJ405" s="355">
        <f t="shared" si="99"/>
        <v>1.5412278448497303E-2</v>
      </c>
      <c r="BL405" s="345">
        <f t="shared" si="100"/>
        <v>350370</v>
      </c>
      <c r="BM405" s="353">
        <f t="shared" si="101"/>
        <v>14687510.4</v>
      </c>
    </row>
    <row r="406" spans="1:65" ht="14.25" customHeight="1">
      <c r="A406" s="84">
        <v>495</v>
      </c>
      <c r="B406" s="84" t="s">
        <v>590</v>
      </c>
      <c r="C406" s="85">
        <v>169</v>
      </c>
      <c r="D406" s="85" t="s">
        <v>416</v>
      </c>
      <c r="E406" s="86">
        <v>5</v>
      </c>
      <c r="F406" s="84">
        <v>17</v>
      </c>
      <c r="G406" s="87">
        <v>29.23</v>
      </c>
      <c r="H406" s="88" t="s">
        <v>1</v>
      </c>
      <c r="I406" s="88" t="s">
        <v>1</v>
      </c>
      <c r="J406" s="89">
        <v>4.25</v>
      </c>
      <c r="K406" s="89">
        <f t="shared" si="86"/>
        <v>1.28</v>
      </c>
      <c r="L406" s="89">
        <f t="shared" si="87"/>
        <v>24.98</v>
      </c>
      <c r="M406" s="89">
        <f t="shared" si="88"/>
        <v>26.26</v>
      </c>
      <c r="N406" s="90" t="s">
        <v>65</v>
      </c>
      <c r="O406" s="90" t="s">
        <v>66</v>
      </c>
      <c r="P406" s="90" t="s">
        <v>67</v>
      </c>
      <c r="Q406" s="91" t="s">
        <v>94</v>
      </c>
      <c r="R406" s="92" t="s">
        <v>422</v>
      </c>
      <c r="S406" s="92" t="s">
        <v>1291</v>
      </c>
      <c r="T406" s="93" t="s">
        <v>73</v>
      </c>
      <c r="U406" s="84">
        <v>40</v>
      </c>
      <c r="V406" s="94">
        <f>IFERROR(VLOOKUP(H406,'Коэфф для прайса 1 оч'!$A$3:$C$6,3,0),"")</f>
        <v>327000</v>
      </c>
      <c r="W406" s="91">
        <f>IFERROR(VLOOKUP(E406,'Коэфф для прайса 1 оч'!$A$10:$C$23,3,0),"")</f>
        <v>5.0000000000000001E-3</v>
      </c>
      <c r="X406" s="116">
        <f>IFERROR(VLOOKUP(N406,'Коэфф для прайса 1 оч'!$E$25:$F$30,2,0),"")</f>
        <v>0.04</v>
      </c>
      <c r="Y406" s="116">
        <f>IFERROR(VLOOKUP(O406,'Коэфф для прайса 1 оч'!$E$32:$F$34,2,0),"")</f>
        <v>0</v>
      </c>
      <c r="Z406" s="116">
        <f>IFERROR(VLOOKUP(P406,'Коэфф для прайса 1 оч'!$E$36:$F$38,2,0),"")</f>
        <v>0.03</v>
      </c>
      <c r="AA406" s="116">
        <f>IFERROR(VLOOKUP(Q406,'Коэфф для прайса 1 оч'!$E$40:$F$43,2,0),"")</f>
        <v>0</v>
      </c>
      <c r="AB406" s="117">
        <f>IFERROR(VLOOKUP(R406,'Коэфф для прайса 1 оч'!$E$45:$F$59,2,0),"")</f>
        <v>0</v>
      </c>
      <c r="AC406" s="116">
        <f>IFERROR(VLOOKUP(T406,'Коэфф для прайса 1 оч'!$E$61:$F$67,2,0),"")</f>
        <v>0</v>
      </c>
      <c r="AD406" s="116">
        <f>IFERROR(VLOOKUP(U406,'Коэфф для прайса 1 оч'!$E$69:$F$82,2,0),"")</f>
        <v>-1.4E-2</v>
      </c>
      <c r="AE406" s="116">
        <f>IFERROR(VLOOKUP(PriceList[[#This Row],[Корпус]],'Коэфф для прайса 1 оч'!$I$10:$J$15,2,0),"")</f>
        <v>0.12</v>
      </c>
      <c r="AF406" s="95">
        <f t="shared" si="89"/>
        <v>386187</v>
      </c>
      <c r="AG406" s="96">
        <f t="shared" si="90"/>
        <v>11288246.01</v>
      </c>
      <c r="AH406" s="97">
        <v>0</v>
      </c>
      <c r="AI406" s="98">
        <f t="shared" si="91"/>
        <v>386187</v>
      </c>
      <c r="AJ406" s="99">
        <f t="shared" si="92"/>
        <v>11288246.01</v>
      </c>
      <c r="AK406" s="84" t="s">
        <v>71</v>
      </c>
      <c r="AL406" s="91">
        <v>0.1</v>
      </c>
      <c r="AM406" s="287">
        <f>PriceList[[#This Row],[ИТОГ Цена за кв.м, руб]]*(1+PriceList[[#This Row],[Максимальная скидка]])</f>
        <v>424805.7</v>
      </c>
      <c r="AN406" s="287">
        <f>PriceList[[#This Row],[Цена за кв.м. в CRM]]*PriceList[[#This Row],[Площадь, кв.м]]</f>
        <v>12417070.611000001</v>
      </c>
      <c r="AO406" s="287">
        <v>6000</v>
      </c>
      <c r="AP406" s="335">
        <f>PriceList[[#This Row],[Цена за кв.м. в CRM]]+PriceList[[#This Row],[Бронь]]</f>
        <v>430805.7</v>
      </c>
      <c r="AQ406" s="335">
        <f>PriceList[[#This Row],[Цена за кв.м. в сайт]]*PriceList[[#This Row],[Площадь, кв.м]]</f>
        <v>12592450.611000001</v>
      </c>
      <c r="AR406" s="84" t="str">
        <f t="shared" si="93"/>
        <v>С2-169</v>
      </c>
      <c r="AS406" s="88" t="str">
        <f t="shared" si="94"/>
        <v>Ст</v>
      </c>
      <c r="AT406" s="89">
        <f t="shared" si="95"/>
        <v>29.23</v>
      </c>
      <c r="AU406" s="99">
        <f>PriceList[[#This Row],[Цена за кв.м. в CRM]]</f>
        <v>424805.7</v>
      </c>
      <c r="AV406" s="100" t="str">
        <f t="shared" si="96"/>
        <v>Резерв</v>
      </c>
      <c r="AW406" s="99"/>
      <c r="AX406" s="342"/>
      <c r="AZ406" s="353">
        <f>(PriceList[[#This Row],[Цена за кв.м. в сайт]])+$AZ$1</f>
        <v>431305.7</v>
      </c>
      <c r="BA406" s="353">
        <f>AZ406*PriceList[[#This Row],[Площадь, кв.м]]</f>
        <v>12607065.611000001</v>
      </c>
      <c r="BB406" s="346">
        <f>BA406-PriceList[[#This Row],[Стоимость, руб для сбронированием]]</f>
        <v>14615</v>
      </c>
      <c r="BC406" s="14"/>
      <c r="BD406" s="345">
        <f t="shared" si="97"/>
        <v>431300</v>
      </c>
      <c r="BE406" s="353">
        <f>BD406*PriceList[[#This Row],[Площадь, кв.м]]</f>
        <v>12606899</v>
      </c>
      <c r="BF406" s="14"/>
      <c r="BG406" s="345">
        <f>BE406-$BG$1*PriceList[[#This Row],[Площадь, кв.м]]</f>
        <v>12431519</v>
      </c>
      <c r="BH406" s="353">
        <f t="shared" si="98"/>
        <v>175380</v>
      </c>
      <c r="BI406" s="345">
        <f>BG406/PriceList[[#This Row],[Площадь, кв.м]]</f>
        <v>425300</v>
      </c>
      <c r="BJ406" s="355">
        <f t="shared" si="99"/>
        <v>1.4107688690336233E-2</v>
      </c>
      <c r="BL406" s="345">
        <f t="shared" si="100"/>
        <v>382770</v>
      </c>
      <c r="BM406" s="353">
        <f t="shared" si="101"/>
        <v>11188367.1</v>
      </c>
    </row>
    <row r="407" spans="1:65" ht="14.25" customHeight="1">
      <c r="A407" s="84">
        <v>343</v>
      </c>
      <c r="B407" s="84" t="s">
        <v>435</v>
      </c>
      <c r="C407" s="85">
        <v>17</v>
      </c>
      <c r="D407" s="85" t="s">
        <v>416</v>
      </c>
      <c r="E407" s="86">
        <v>1</v>
      </c>
      <c r="F407" s="84">
        <v>17</v>
      </c>
      <c r="G407" s="87">
        <v>32.6</v>
      </c>
      <c r="H407" s="88" t="s">
        <v>1</v>
      </c>
      <c r="I407" s="88" t="s">
        <v>1</v>
      </c>
      <c r="J407" s="89">
        <v>7.62</v>
      </c>
      <c r="K407" s="89">
        <f t="shared" si="86"/>
        <v>2.29</v>
      </c>
      <c r="L407" s="89">
        <f t="shared" si="87"/>
        <v>24.98</v>
      </c>
      <c r="M407" s="89">
        <f t="shared" si="88"/>
        <v>27.27</v>
      </c>
      <c r="N407" s="90" t="s">
        <v>65</v>
      </c>
      <c r="O407" s="90" t="s">
        <v>66</v>
      </c>
      <c r="P407" s="90" t="s">
        <v>67</v>
      </c>
      <c r="Q407" s="91" t="s">
        <v>68</v>
      </c>
      <c r="R407" s="92" t="s">
        <v>422</v>
      </c>
      <c r="S407" s="92" t="s">
        <v>1291</v>
      </c>
      <c r="T407" s="93" t="s">
        <v>73</v>
      </c>
      <c r="U407" s="84">
        <v>34</v>
      </c>
      <c r="V407" s="94">
        <f>IFERROR(VLOOKUP(H407,'Коэфф для прайса 1 оч'!$A$3:$C$6,3,0),"")</f>
        <v>327000</v>
      </c>
      <c r="W407" s="91">
        <f>IFERROR(VLOOKUP(E407,'Коэфф для прайса 1 оч'!$A$10:$C$23,3,0),"")</f>
        <v>-4.4999999999999998E-2</v>
      </c>
      <c r="X407" s="116">
        <f>IFERROR(VLOOKUP(N407,'Коэфф для прайса 1 оч'!$E$25:$F$30,2,0),"")</f>
        <v>0.04</v>
      </c>
      <c r="Y407" s="116">
        <f>IFERROR(VLOOKUP(O407,'Коэфф для прайса 1 оч'!$E$32:$F$34,2,0),"")</f>
        <v>0</v>
      </c>
      <c r="Z407" s="116">
        <f>IFERROR(VLOOKUP(P407,'Коэфф для прайса 1 оч'!$E$36:$F$38,2,0),"")</f>
        <v>0.03</v>
      </c>
      <c r="AA407" s="116">
        <f>IFERROR(VLOOKUP(Q407,'Коэфф для прайса 1 оч'!$E$40:$F$43,2,0),"")</f>
        <v>5.0000000000000001E-3</v>
      </c>
      <c r="AB407" s="117">
        <f>IFERROR(VLOOKUP(R407,'Коэфф для прайса 1 оч'!$E$45:$F$59,2,0),"")</f>
        <v>0</v>
      </c>
      <c r="AC407" s="116">
        <f>IFERROR(VLOOKUP(T407,'Коэфф для прайса 1 оч'!$E$61:$F$67,2,0),"")</f>
        <v>0</v>
      </c>
      <c r="AD407" s="116">
        <f>IFERROR(VLOOKUP(U407,'Коэфф для прайса 1 оч'!$E$69:$F$82,2,0),"")</f>
        <v>-8.0000000000000002E-3</v>
      </c>
      <c r="AE407" s="116">
        <f>IFERROR(VLOOKUP(PriceList[[#This Row],[Корпус]],'Коэфф для прайса 1 оч'!$I$10:$J$15,2,0),"")</f>
        <v>0.12</v>
      </c>
      <c r="AF407" s="95">
        <f t="shared" si="89"/>
        <v>373434</v>
      </c>
      <c r="AG407" s="96">
        <f t="shared" si="90"/>
        <v>12173948.4</v>
      </c>
      <c r="AH407" s="97">
        <v>0</v>
      </c>
      <c r="AI407" s="98">
        <f t="shared" si="91"/>
        <v>373434</v>
      </c>
      <c r="AJ407" s="99">
        <f t="shared" si="92"/>
        <v>12173948.4</v>
      </c>
      <c r="AK407" s="84" t="s">
        <v>71</v>
      </c>
      <c r="AL407" s="91">
        <v>0.1</v>
      </c>
      <c r="AM407" s="287">
        <f>PriceList[[#This Row],[ИТОГ Цена за кв.м, руб]]*(1+PriceList[[#This Row],[Максимальная скидка]])</f>
        <v>410777.4</v>
      </c>
      <c r="AN407" s="287">
        <f>PriceList[[#This Row],[Цена за кв.м. в CRM]]*PriceList[[#This Row],[Площадь, кв.м]]</f>
        <v>13391343.240000002</v>
      </c>
      <c r="AO407" s="287">
        <v>6000</v>
      </c>
      <c r="AP407" s="335">
        <f>PriceList[[#This Row],[Цена за кв.м. в CRM]]+PriceList[[#This Row],[Бронь]]</f>
        <v>416777.4</v>
      </c>
      <c r="AQ407" s="335">
        <f>PriceList[[#This Row],[Цена за кв.м. в сайт]]*PriceList[[#This Row],[Площадь, кв.м]]</f>
        <v>13586943.240000002</v>
      </c>
      <c r="AR407" s="84" t="str">
        <f t="shared" si="93"/>
        <v>С2-17</v>
      </c>
      <c r="AS407" s="88" t="str">
        <f t="shared" si="94"/>
        <v>Ст</v>
      </c>
      <c r="AT407" s="89">
        <f t="shared" si="95"/>
        <v>32.6</v>
      </c>
      <c r="AU407" s="99">
        <f>PriceList[[#This Row],[Цена за кв.м. в CRM]]</f>
        <v>410777.4</v>
      </c>
      <c r="AV407" s="100" t="str">
        <f t="shared" si="96"/>
        <v>Резерв</v>
      </c>
      <c r="AW407" s="99"/>
      <c r="AX407" s="342"/>
      <c r="AZ407" s="353">
        <f>(PriceList[[#This Row],[Цена за кв.м. в сайт]])+$AZ$1</f>
        <v>417277.4</v>
      </c>
      <c r="BA407" s="353">
        <f>AZ407*PriceList[[#This Row],[Площадь, кв.м]]</f>
        <v>13603243.240000002</v>
      </c>
      <c r="BB407" s="346">
        <f>BA407-PriceList[[#This Row],[Стоимость, руб для сбронированием]]</f>
        <v>16300</v>
      </c>
      <c r="BC407" s="14"/>
      <c r="BD407" s="345">
        <f t="shared" si="97"/>
        <v>417300</v>
      </c>
      <c r="BE407" s="353">
        <f>BD407*PriceList[[#This Row],[Площадь, кв.м]]</f>
        <v>13603980</v>
      </c>
      <c r="BF407" s="14"/>
      <c r="BG407" s="345">
        <f>BE407-$BG$1*PriceList[[#This Row],[Площадь, кв.м]]</f>
        <v>13408380</v>
      </c>
      <c r="BH407" s="353">
        <f t="shared" si="98"/>
        <v>195600</v>
      </c>
      <c r="BI407" s="345">
        <f>BG407/PriceList[[#This Row],[Площадь, кв.м]]</f>
        <v>411300</v>
      </c>
      <c r="BJ407" s="355">
        <f t="shared" si="99"/>
        <v>1.4587892049598834E-2</v>
      </c>
      <c r="BL407" s="345">
        <f t="shared" si="100"/>
        <v>370170</v>
      </c>
      <c r="BM407" s="353">
        <f t="shared" si="101"/>
        <v>12067542</v>
      </c>
    </row>
    <row r="408" spans="1:65" ht="14.25" customHeight="1">
      <c r="A408" s="84">
        <v>496</v>
      </c>
      <c r="B408" s="84" t="s">
        <v>591</v>
      </c>
      <c r="C408" s="85">
        <v>170</v>
      </c>
      <c r="D408" s="85" t="s">
        <v>416</v>
      </c>
      <c r="E408" s="86">
        <v>5</v>
      </c>
      <c r="F408" s="84">
        <v>18</v>
      </c>
      <c r="G408" s="87">
        <v>29.23</v>
      </c>
      <c r="H408" s="88" t="s">
        <v>1</v>
      </c>
      <c r="I408" s="88" t="s">
        <v>1</v>
      </c>
      <c r="J408" s="89">
        <v>4.25</v>
      </c>
      <c r="K408" s="89">
        <f t="shared" si="86"/>
        <v>1.28</v>
      </c>
      <c r="L408" s="89">
        <f t="shared" si="87"/>
        <v>24.98</v>
      </c>
      <c r="M408" s="89">
        <f t="shared" si="88"/>
        <v>26.26</v>
      </c>
      <c r="N408" s="90" t="s">
        <v>65</v>
      </c>
      <c r="O408" s="90" t="s">
        <v>66</v>
      </c>
      <c r="P408" s="90" t="s">
        <v>67</v>
      </c>
      <c r="Q408" s="91" t="s">
        <v>97</v>
      </c>
      <c r="R408" s="92" t="s">
        <v>422</v>
      </c>
      <c r="S408" s="92" t="s">
        <v>1291</v>
      </c>
      <c r="T408" s="93" t="s">
        <v>73</v>
      </c>
      <c r="U408" s="84">
        <v>40</v>
      </c>
      <c r="V408" s="94">
        <f>IFERROR(VLOOKUP(H408,'Коэфф для прайса 1 оч'!$A$3:$C$6,3,0),"")</f>
        <v>327000</v>
      </c>
      <c r="W408" s="91">
        <f>IFERROR(VLOOKUP(E408,'Коэфф для прайса 1 оч'!$A$10:$C$23,3,0),"")</f>
        <v>5.0000000000000001E-3</v>
      </c>
      <c r="X408" s="116">
        <f>IFERROR(VLOOKUP(N408,'Коэфф для прайса 1 оч'!$E$25:$F$30,2,0),"")</f>
        <v>0.04</v>
      </c>
      <c r="Y408" s="116">
        <f>IFERROR(VLOOKUP(O408,'Коэфф для прайса 1 оч'!$E$32:$F$34,2,0),"")</f>
        <v>0</v>
      </c>
      <c r="Z408" s="116">
        <f>IFERROR(VLOOKUP(P408,'Коэфф для прайса 1 оч'!$E$36:$F$38,2,0),"")</f>
        <v>0.03</v>
      </c>
      <c r="AA408" s="116">
        <f>IFERROR(VLOOKUP(Q408,'Коэфф для прайса 1 оч'!$E$40:$F$43,2,0),"")</f>
        <v>-5.0000000000000001E-3</v>
      </c>
      <c r="AB408" s="117">
        <f>IFERROR(VLOOKUP(R408,'Коэфф для прайса 1 оч'!$E$45:$F$59,2,0),"")</f>
        <v>0</v>
      </c>
      <c r="AC408" s="116">
        <f>IFERROR(VLOOKUP(T408,'Коэфф для прайса 1 оч'!$E$61:$F$67,2,0),"")</f>
        <v>0</v>
      </c>
      <c r="AD408" s="116">
        <f>IFERROR(VLOOKUP(U408,'Коэфф для прайса 1 оч'!$E$69:$F$82,2,0),"")</f>
        <v>-1.4E-2</v>
      </c>
      <c r="AE408" s="116">
        <f>IFERROR(VLOOKUP(PriceList[[#This Row],[Корпус]],'Коэфф для прайса 1 оч'!$I$10:$J$15,2,0),"")</f>
        <v>0.12</v>
      </c>
      <c r="AF408" s="95">
        <f t="shared" si="89"/>
        <v>384552</v>
      </c>
      <c r="AG408" s="96">
        <f t="shared" si="90"/>
        <v>11240454.960000001</v>
      </c>
      <c r="AH408" s="97">
        <v>0</v>
      </c>
      <c r="AI408" s="98">
        <f t="shared" si="91"/>
        <v>384552</v>
      </c>
      <c r="AJ408" s="99">
        <f t="shared" si="92"/>
        <v>11240454.960000001</v>
      </c>
      <c r="AK408" s="84" t="s">
        <v>71</v>
      </c>
      <c r="AL408" s="91">
        <v>0.1</v>
      </c>
      <c r="AM408" s="287">
        <f>PriceList[[#This Row],[ИТОГ Цена за кв.м, руб]]*(1+PriceList[[#This Row],[Максимальная скидка]])</f>
        <v>423007.2</v>
      </c>
      <c r="AN408" s="287">
        <f>PriceList[[#This Row],[Цена за кв.м. в CRM]]*PriceList[[#This Row],[Площадь, кв.м]]</f>
        <v>12364500.456</v>
      </c>
      <c r="AO408" s="287">
        <v>6000</v>
      </c>
      <c r="AP408" s="335">
        <f>PriceList[[#This Row],[Цена за кв.м. в CRM]]+PriceList[[#This Row],[Бронь]]</f>
        <v>429007.2</v>
      </c>
      <c r="AQ408" s="335">
        <f>PriceList[[#This Row],[Цена за кв.м. в сайт]]*PriceList[[#This Row],[Площадь, кв.м]]</f>
        <v>12539880.456</v>
      </c>
      <c r="AR408" s="84" t="str">
        <f t="shared" si="93"/>
        <v>С2-170</v>
      </c>
      <c r="AS408" s="88" t="str">
        <f t="shared" si="94"/>
        <v>Ст</v>
      </c>
      <c r="AT408" s="89">
        <f t="shared" si="95"/>
        <v>29.23</v>
      </c>
      <c r="AU408" s="99">
        <f>PriceList[[#This Row],[Цена за кв.м. в CRM]]</f>
        <v>423007.2</v>
      </c>
      <c r="AV408" s="100" t="str">
        <f t="shared" si="96"/>
        <v>Резерв</v>
      </c>
      <c r="AW408" s="99"/>
      <c r="AX408" s="342"/>
      <c r="AZ408" s="353">
        <f>(PriceList[[#This Row],[Цена за кв.м. в сайт]])+$AZ$1</f>
        <v>429507.2</v>
      </c>
      <c r="BA408" s="353">
        <f>AZ408*PriceList[[#This Row],[Площадь, кв.м]]</f>
        <v>12554495.456</v>
      </c>
      <c r="BB408" s="346">
        <f>BA408-PriceList[[#This Row],[Стоимость, руб для сбронированием]]</f>
        <v>14615</v>
      </c>
      <c r="BC408" s="14"/>
      <c r="BD408" s="345">
        <f t="shared" si="97"/>
        <v>429500</v>
      </c>
      <c r="BE408" s="353">
        <f>BD408*PriceList[[#This Row],[Площадь, кв.м]]</f>
        <v>12554285</v>
      </c>
      <c r="BF408" s="14"/>
      <c r="BG408" s="345">
        <f>BE408-$BG$1*PriceList[[#This Row],[Площадь, кв.м]]</f>
        <v>12378905</v>
      </c>
      <c r="BH408" s="353">
        <f t="shared" si="98"/>
        <v>175380</v>
      </c>
      <c r="BI408" s="345">
        <f>BG408/PriceList[[#This Row],[Площадь, кв.м]]</f>
        <v>423500</v>
      </c>
      <c r="BJ408" s="355">
        <f t="shared" si="99"/>
        <v>1.4167650531286895E-2</v>
      </c>
      <c r="BL408" s="345">
        <f t="shared" si="100"/>
        <v>381150</v>
      </c>
      <c r="BM408" s="353">
        <f t="shared" si="101"/>
        <v>11141014.5</v>
      </c>
    </row>
    <row r="409" spans="1:65" ht="14.25" customHeight="1">
      <c r="A409" s="84">
        <v>497</v>
      </c>
      <c r="B409" s="84" t="s">
        <v>592</v>
      </c>
      <c r="C409" s="85">
        <v>171</v>
      </c>
      <c r="D409" s="85" t="s">
        <v>416</v>
      </c>
      <c r="E409" s="86">
        <v>5</v>
      </c>
      <c r="F409" s="84">
        <v>19</v>
      </c>
      <c r="G409" s="87">
        <v>29.23</v>
      </c>
      <c r="H409" s="88" t="s">
        <v>1</v>
      </c>
      <c r="I409" s="88" t="s">
        <v>1</v>
      </c>
      <c r="J409" s="89">
        <v>4.25</v>
      </c>
      <c r="K409" s="89">
        <f t="shared" si="86"/>
        <v>1.28</v>
      </c>
      <c r="L409" s="89">
        <f t="shared" si="87"/>
        <v>24.98</v>
      </c>
      <c r="M409" s="89">
        <f t="shared" si="88"/>
        <v>26.26</v>
      </c>
      <c r="N409" s="90" t="s">
        <v>65</v>
      </c>
      <c r="O409" s="90" t="s">
        <v>66</v>
      </c>
      <c r="P409" s="90" t="s">
        <v>67</v>
      </c>
      <c r="Q409" s="91" t="s">
        <v>97</v>
      </c>
      <c r="R409" s="92" t="s">
        <v>518</v>
      </c>
      <c r="S409" s="92" t="s">
        <v>116</v>
      </c>
      <c r="T409" s="93" t="s">
        <v>73</v>
      </c>
      <c r="U409" s="84">
        <v>40</v>
      </c>
      <c r="V409" s="94">
        <f>IFERROR(VLOOKUP(H409,'Коэфф для прайса 1 оч'!$A$3:$C$6,3,0),"")</f>
        <v>327000</v>
      </c>
      <c r="W409" s="91">
        <f>IFERROR(VLOOKUP(E409,'Коэфф для прайса 1 оч'!$A$10:$C$23,3,0),"")</f>
        <v>5.0000000000000001E-3</v>
      </c>
      <c r="X409" s="116">
        <f>IFERROR(VLOOKUP(N409,'Коэфф для прайса 1 оч'!$E$25:$F$30,2,0),"")</f>
        <v>0.04</v>
      </c>
      <c r="Y409" s="116">
        <f>IFERROR(VLOOKUP(O409,'Коэфф для прайса 1 оч'!$E$32:$F$34,2,0),"")</f>
        <v>0</v>
      </c>
      <c r="Z409" s="116">
        <f>IFERROR(VLOOKUP(P409,'Коэфф для прайса 1 оч'!$E$36:$F$38,2,0),"")</f>
        <v>0.03</v>
      </c>
      <c r="AA409" s="116">
        <f>IFERROR(VLOOKUP(Q409,'Коэфф для прайса 1 оч'!$E$40:$F$43,2,0),"")</f>
        <v>-5.0000000000000001E-3</v>
      </c>
      <c r="AB409" s="117">
        <f>IFERROR(VLOOKUP(R409,'Коэфф для прайса 1 оч'!$E$45:$F$59,2,0),"")</f>
        <v>0.05</v>
      </c>
      <c r="AC409" s="116">
        <f>IFERROR(VLOOKUP(T409,'Коэфф для прайса 1 оч'!$E$61:$F$67,2,0),"")</f>
        <v>0</v>
      </c>
      <c r="AD409" s="116">
        <f>IFERROR(VLOOKUP(U409,'Коэфф для прайса 1 оч'!$E$69:$F$82,2,0),"")</f>
        <v>-1.4E-2</v>
      </c>
      <c r="AE409" s="116">
        <f>IFERROR(VLOOKUP(PriceList[[#This Row],[Корпус]],'Коэфф для прайса 1 оч'!$I$10:$J$15,2,0),"")</f>
        <v>0.12</v>
      </c>
      <c r="AF409" s="95">
        <f t="shared" si="89"/>
        <v>400902</v>
      </c>
      <c r="AG409" s="96">
        <f t="shared" si="90"/>
        <v>11718365.460000001</v>
      </c>
      <c r="AH409" s="97">
        <v>0</v>
      </c>
      <c r="AI409" s="98">
        <f t="shared" si="91"/>
        <v>400902</v>
      </c>
      <c r="AJ409" s="99">
        <f t="shared" si="92"/>
        <v>11718365.460000001</v>
      </c>
      <c r="AK409" s="84" t="s">
        <v>71</v>
      </c>
      <c r="AL409" s="91">
        <v>0.1</v>
      </c>
      <c r="AM409" s="287">
        <f>PriceList[[#This Row],[ИТОГ Цена за кв.м, руб]]*(1+PriceList[[#This Row],[Максимальная скидка]])</f>
        <v>440992.2</v>
      </c>
      <c r="AN409" s="287">
        <f>PriceList[[#This Row],[Цена за кв.м. в CRM]]*PriceList[[#This Row],[Площадь, кв.м]]</f>
        <v>12890202.006000001</v>
      </c>
      <c r="AO409" s="287">
        <v>6000</v>
      </c>
      <c r="AP409" s="335">
        <f>PriceList[[#This Row],[Цена за кв.м. в CRM]]+PriceList[[#This Row],[Бронь]]</f>
        <v>446992.2</v>
      </c>
      <c r="AQ409" s="335">
        <f>PriceList[[#This Row],[Цена за кв.м. в сайт]]*PriceList[[#This Row],[Площадь, кв.м]]</f>
        <v>13065582.006000001</v>
      </c>
      <c r="AR409" s="84" t="str">
        <f t="shared" si="93"/>
        <v>С2-171</v>
      </c>
      <c r="AS409" s="88" t="str">
        <f t="shared" si="94"/>
        <v>Ст</v>
      </c>
      <c r="AT409" s="89">
        <f t="shared" si="95"/>
        <v>29.23</v>
      </c>
      <c r="AU409" s="99">
        <f>PriceList[[#This Row],[Цена за кв.м. в CRM]]</f>
        <v>440992.2</v>
      </c>
      <c r="AV409" s="100" t="str">
        <f t="shared" si="96"/>
        <v>Резерв</v>
      </c>
      <c r="AW409" s="99"/>
      <c r="AX409" s="342"/>
      <c r="AZ409" s="353">
        <f>(PriceList[[#This Row],[Цена за кв.м. в сайт]])+$AZ$1</f>
        <v>447492.2</v>
      </c>
      <c r="BA409" s="353">
        <f>AZ409*PriceList[[#This Row],[Площадь, кв.м]]</f>
        <v>13080197.006000001</v>
      </c>
      <c r="BB409" s="346">
        <f>BA409-PriceList[[#This Row],[Стоимость, руб для сбронированием]]</f>
        <v>14615</v>
      </c>
      <c r="BC409" s="14"/>
      <c r="BD409" s="345">
        <f t="shared" si="97"/>
        <v>447500</v>
      </c>
      <c r="BE409" s="353">
        <f>BD409*PriceList[[#This Row],[Площадь, кв.м]]</f>
        <v>13080425</v>
      </c>
      <c r="BF409" s="14"/>
      <c r="BG409" s="345">
        <f>BE409-$BG$1*PriceList[[#This Row],[Площадь, кв.м]]</f>
        <v>12905045</v>
      </c>
      <c r="BH409" s="353">
        <f t="shared" si="98"/>
        <v>175380</v>
      </c>
      <c r="BI409" s="345">
        <f>BG409/PriceList[[#This Row],[Площадь, кв.м]]</f>
        <v>441500</v>
      </c>
      <c r="BJ409" s="355">
        <f t="shared" si="99"/>
        <v>1.3590033975084938E-2</v>
      </c>
      <c r="BL409" s="345">
        <f t="shared" si="100"/>
        <v>397350</v>
      </c>
      <c r="BM409" s="353">
        <f t="shared" si="101"/>
        <v>11614540.5</v>
      </c>
    </row>
    <row r="410" spans="1:65" ht="14.25" customHeight="1">
      <c r="A410" s="84">
        <v>498</v>
      </c>
      <c r="B410" s="84" t="s">
        <v>593</v>
      </c>
      <c r="C410" s="85">
        <v>172</v>
      </c>
      <c r="D410" s="85" t="s">
        <v>416</v>
      </c>
      <c r="E410" s="86">
        <v>5</v>
      </c>
      <c r="F410" s="84">
        <v>20</v>
      </c>
      <c r="G410" s="87">
        <v>29.23</v>
      </c>
      <c r="H410" s="88" t="s">
        <v>1</v>
      </c>
      <c r="I410" s="88" t="s">
        <v>1</v>
      </c>
      <c r="J410" s="89">
        <v>4.25</v>
      </c>
      <c r="K410" s="89">
        <f t="shared" si="86"/>
        <v>1.28</v>
      </c>
      <c r="L410" s="89">
        <f t="shared" si="87"/>
        <v>24.98</v>
      </c>
      <c r="M410" s="89">
        <f t="shared" si="88"/>
        <v>26.26</v>
      </c>
      <c r="N410" s="90" t="s">
        <v>65</v>
      </c>
      <c r="O410" s="90" t="s">
        <v>66</v>
      </c>
      <c r="P410" s="90" t="s">
        <v>67</v>
      </c>
      <c r="Q410" s="91" t="s">
        <v>97</v>
      </c>
      <c r="R410" s="92" t="s">
        <v>518</v>
      </c>
      <c r="S410" s="92" t="s">
        <v>116</v>
      </c>
      <c r="T410" s="93" t="s">
        <v>73</v>
      </c>
      <c r="U410" s="84">
        <v>40</v>
      </c>
      <c r="V410" s="94">
        <f>IFERROR(VLOOKUP(H410,'Коэфф для прайса 1 оч'!$A$3:$C$6,3,0),"")</f>
        <v>327000</v>
      </c>
      <c r="W410" s="91">
        <f>IFERROR(VLOOKUP(E410,'Коэфф для прайса 1 оч'!$A$10:$C$23,3,0),"")</f>
        <v>5.0000000000000001E-3</v>
      </c>
      <c r="X410" s="116">
        <f>IFERROR(VLOOKUP(N410,'Коэфф для прайса 1 оч'!$E$25:$F$30,2,0),"")</f>
        <v>0.04</v>
      </c>
      <c r="Y410" s="116">
        <f>IFERROR(VLOOKUP(O410,'Коэфф для прайса 1 оч'!$E$32:$F$34,2,0),"")</f>
        <v>0</v>
      </c>
      <c r="Z410" s="116">
        <f>IFERROR(VLOOKUP(P410,'Коэфф для прайса 1 оч'!$E$36:$F$38,2,0),"")</f>
        <v>0.03</v>
      </c>
      <c r="AA410" s="116">
        <f>IFERROR(VLOOKUP(Q410,'Коэфф для прайса 1 оч'!$E$40:$F$43,2,0),"")</f>
        <v>-5.0000000000000001E-3</v>
      </c>
      <c r="AB410" s="117">
        <f>IFERROR(VLOOKUP(R410,'Коэфф для прайса 1 оч'!$E$45:$F$59,2,0),"")</f>
        <v>0.05</v>
      </c>
      <c r="AC410" s="116">
        <f>IFERROR(VLOOKUP(T410,'Коэфф для прайса 1 оч'!$E$61:$F$67,2,0),"")</f>
        <v>0</v>
      </c>
      <c r="AD410" s="116">
        <f>IFERROR(VLOOKUP(U410,'Коэфф для прайса 1 оч'!$E$69:$F$82,2,0),"")</f>
        <v>-1.4E-2</v>
      </c>
      <c r="AE410" s="116">
        <f>IFERROR(VLOOKUP(PriceList[[#This Row],[Корпус]],'Коэфф для прайса 1 оч'!$I$10:$J$15,2,0),"")</f>
        <v>0.12</v>
      </c>
      <c r="AF410" s="95">
        <f t="shared" si="89"/>
        <v>400902</v>
      </c>
      <c r="AG410" s="96">
        <f t="shared" si="90"/>
        <v>11718365.460000001</v>
      </c>
      <c r="AH410" s="97">
        <v>0</v>
      </c>
      <c r="AI410" s="98">
        <f t="shared" si="91"/>
        <v>400902</v>
      </c>
      <c r="AJ410" s="99">
        <f t="shared" si="92"/>
        <v>11718365.460000001</v>
      </c>
      <c r="AK410" s="84" t="s">
        <v>71</v>
      </c>
      <c r="AL410" s="91">
        <v>0.1</v>
      </c>
      <c r="AM410" s="287">
        <f>PriceList[[#This Row],[ИТОГ Цена за кв.м, руб]]*(1+PriceList[[#This Row],[Максимальная скидка]])</f>
        <v>440992.2</v>
      </c>
      <c r="AN410" s="287">
        <f>PriceList[[#This Row],[Цена за кв.м. в CRM]]*PriceList[[#This Row],[Площадь, кв.м]]</f>
        <v>12890202.006000001</v>
      </c>
      <c r="AO410" s="287">
        <v>6000</v>
      </c>
      <c r="AP410" s="335">
        <f>PriceList[[#This Row],[Цена за кв.м. в CRM]]+PriceList[[#This Row],[Бронь]]</f>
        <v>446992.2</v>
      </c>
      <c r="AQ410" s="335">
        <f>PriceList[[#This Row],[Цена за кв.м. в сайт]]*PriceList[[#This Row],[Площадь, кв.м]]</f>
        <v>13065582.006000001</v>
      </c>
      <c r="AR410" s="84" t="str">
        <f t="shared" si="93"/>
        <v>С2-172</v>
      </c>
      <c r="AS410" s="88" t="str">
        <f t="shared" si="94"/>
        <v>Ст</v>
      </c>
      <c r="AT410" s="89">
        <f t="shared" si="95"/>
        <v>29.23</v>
      </c>
      <c r="AU410" s="99">
        <f>PriceList[[#This Row],[Цена за кв.м. в CRM]]</f>
        <v>440992.2</v>
      </c>
      <c r="AV410" s="100" t="str">
        <f t="shared" si="96"/>
        <v>Резерв</v>
      </c>
      <c r="AW410" s="99"/>
      <c r="AX410" s="342"/>
      <c r="AZ410" s="353">
        <f>(PriceList[[#This Row],[Цена за кв.м. в сайт]])+$AZ$1</f>
        <v>447492.2</v>
      </c>
      <c r="BA410" s="353">
        <f>AZ410*PriceList[[#This Row],[Площадь, кв.м]]</f>
        <v>13080197.006000001</v>
      </c>
      <c r="BB410" s="346">
        <f>BA410-PriceList[[#This Row],[Стоимость, руб для сбронированием]]</f>
        <v>14615</v>
      </c>
      <c r="BC410" s="14"/>
      <c r="BD410" s="345">
        <f t="shared" si="97"/>
        <v>447500</v>
      </c>
      <c r="BE410" s="353">
        <f>BD410*PriceList[[#This Row],[Площадь, кв.м]]</f>
        <v>13080425</v>
      </c>
      <c r="BF410" s="14"/>
      <c r="BG410" s="345">
        <f>BE410-$BG$1*PriceList[[#This Row],[Площадь, кв.м]]</f>
        <v>12905045</v>
      </c>
      <c r="BH410" s="353">
        <f t="shared" si="98"/>
        <v>175380</v>
      </c>
      <c r="BI410" s="345">
        <f>BG410/PriceList[[#This Row],[Площадь, кв.м]]</f>
        <v>441500</v>
      </c>
      <c r="BJ410" s="355">
        <f t="shared" si="99"/>
        <v>1.3590033975084938E-2</v>
      </c>
      <c r="BL410" s="345">
        <f t="shared" si="100"/>
        <v>397350</v>
      </c>
      <c r="BM410" s="353">
        <f t="shared" si="101"/>
        <v>11614540.5</v>
      </c>
    </row>
    <row r="411" spans="1:65" ht="14.25" customHeight="1">
      <c r="A411" s="84">
        <v>499</v>
      </c>
      <c r="B411" s="84" t="s">
        <v>594</v>
      </c>
      <c r="C411" s="85">
        <v>173</v>
      </c>
      <c r="D411" s="85" t="s">
        <v>416</v>
      </c>
      <c r="E411" s="86">
        <v>5</v>
      </c>
      <c r="F411" s="84">
        <v>21</v>
      </c>
      <c r="G411" s="87">
        <v>29.23</v>
      </c>
      <c r="H411" s="88" t="s">
        <v>1</v>
      </c>
      <c r="I411" s="88" t="s">
        <v>1</v>
      </c>
      <c r="J411" s="89">
        <v>4.25</v>
      </c>
      <c r="K411" s="89">
        <f t="shared" si="86"/>
        <v>1.28</v>
      </c>
      <c r="L411" s="89">
        <f t="shared" si="87"/>
        <v>24.98</v>
      </c>
      <c r="M411" s="89">
        <f t="shared" si="88"/>
        <v>26.26</v>
      </c>
      <c r="N411" s="90" t="s">
        <v>65</v>
      </c>
      <c r="O411" s="90" t="s">
        <v>66</v>
      </c>
      <c r="P411" s="90" t="s">
        <v>67</v>
      </c>
      <c r="Q411" s="91" t="s">
        <v>97</v>
      </c>
      <c r="R411" s="92" t="s">
        <v>518</v>
      </c>
      <c r="S411" s="92" t="s">
        <v>116</v>
      </c>
      <c r="T411" s="93" t="s">
        <v>73</v>
      </c>
      <c r="U411" s="84">
        <v>40</v>
      </c>
      <c r="V411" s="94">
        <f>IFERROR(VLOOKUP(H411,'Коэфф для прайса 1 оч'!$A$3:$C$6,3,0),"")</f>
        <v>327000</v>
      </c>
      <c r="W411" s="91">
        <f>IFERROR(VLOOKUP(E411,'Коэфф для прайса 1 оч'!$A$10:$C$23,3,0),"")</f>
        <v>5.0000000000000001E-3</v>
      </c>
      <c r="X411" s="116">
        <f>IFERROR(VLOOKUP(N411,'Коэфф для прайса 1 оч'!$E$25:$F$30,2,0),"")</f>
        <v>0.04</v>
      </c>
      <c r="Y411" s="116">
        <f>IFERROR(VLOOKUP(O411,'Коэфф для прайса 1 оч'!$E$32:$F$34,2,0),"")</f>
        <v>0</v>
      </c>
      <c r="Z411" s="116">
        <f>IFERROR(VLOOKUP(P411,'Коэфф для прайса 1 оч'!$E$36:$F$38,2,0),"")</f>
        <v>0.03</v>
      </c>
      <c r="AA411" s="116">
        <f>IFERROR(VLOOKUP(Q411,'Коэфф для прайса 1 оч'!$E$40:$F$43,2,0),"")</f>
        <v>-5.0000000000000001E-3</v>
      </c>
      <c r="AB411" s="117">
        <f>IFERROR(VLOOKUP(R411,'Коэфф для прайса 1 оч'!$E$45:$F$59,2,0),"")</f>
        <v>0.05</v>
      </c>
      <c r="AC411" s="116">
        <f>IFERROR(VLOOKUP(T411,'Коэфф для прайса 1 оч'!$E$61:$F$67,2,0),"")</f>
        <v>0</v>
      </c>
      <c r="AD411" s="116">
        <f>IFERROR(VLOOKUP(U411,'Коэфф для прайса 1 оч'!$E$69:$F$82,2,0),"")</f>
        <v>-1.4E-2</v>
      </c>
      <c r="AE411" s="116">
        <f>IFERROR(VLOOKUP(PriceList[[#This Row],[Корпус]],'Коэфф для прайса 1 оч'!$I$10:$J$15,2,0),"")</f>
        <v>0.12</v>
      </c>
      <c r="AF411" s="95">
        <f t="shared" si="89"/>
        <v>400902</v>
      </c>
      <c r="AG411" s="96">
        <f t="shared" si="90"/>
        <v>11718365.460000001</v>
      </c>
      <c r="AH411" s="97">
        <v>0</v>
      </c>
      <c r="AI411" s="98">
        <f t="shared" si="91"/>
        <v>400902</v>
      </c>
      <c r="AJ411" s="99">
        <f t="shared" si="92"/>
        <v>11718365.460000001</v>
      </c>
      <c r="AK411" s="84" t="s">
        <v>71</v>
      </c>
      <c r="AL411" s="91">
        <v>0.1</v>
      </c>
      <c r="AM411" s="287">
        <f>PriceList[[#This Row],[ИТОГ Цена за кв.м, руб]]*(1+PriceList[[#This Row],[Максимальная скидка]])</f>
        <v>440992.2</v>
      </c>
      <c r="AN411" s="287">
        <f>PriceList[[#This Row],[Цена за кв.м. в CRM]]*PriceList[[#This Row],[Площадь, кв.м]]</f>
        <v>12890202.006000001</v>
      </c>
      <c r="AO411" s="287">
        <v>6000</v>
      </c>
      <c r="AP411" s="335">
        <f>PriceList[[#This Row],[Цена за кв.м. в CRM]]+PriceList[[#This Row],[Бронь]]</f>
        <v>446992.2</v>
      </c>
      <c r="AQ411" s="335">
        <f>PriceList[[#This Row],[Цена за кв.м. в сайт]]*PriceList[[#This Row],[Площадь, кв.м]]</f>
        <v>13065582.006000001</v>
      </c>
      <c r="AR411" s="84" t="str">
        <f t="shared" si="93"/>
        <v>С2-173</v>
      </c>
      <c r="AS411" s="88" t="str">
        <f t="shared" si="94"/>
        <v>Ст</v>
      </c>
      <c r="AT411" s="89">
        <f t="shared" si="95"/>
        <v>29.23</v>
      </c>
      <c r="AU411" s="99">
        <f>PriceList[[#This Row],[Цена за кв.м. в CRM]]</f>
        <v>440992.2</v>
      </c>
      <c r="AV411" s="100" t="str">
        <f t="shared" si="96"/>
        <v>Резерв</v>
      </c>
      <c r="AW411" s="99"/>
      <c r="AX411" s="342"/>
      <c r="AZ411" s="353">
        <f>(PriceList[[#This Row],[Цена за кв.м. в сайт]])+$AZ$1</f>
        <v>447492.2</v>
      </c>
      <c r="BA411" s="353">
        <f>AZ411*PriceList[[#This Row],[Площадь, кв.м]]</f>
        <v>13080197.006000001</v>
      </c>
      <c r="BB411" s="346">
        <f>BA411-PriceList[[#This Row],[Стоимость, руб для сбронированием]]</f>
        <v>14615</v>
      </c>
      <c r="BC411" s="14"/>
      <c r="BD411" s="345">
        <f t="shared" si="97"/>
        <v>447500</v>
      </c>
      <c r="BE411" s="353">
        <f>BD411*PriceList[[#This Row],[Площадь, кв.м]]</f>
        <v>13080425</v>
      </c>
      <c r="BF411" s="14"/>
      <c r="BG411" s="345">
        <f>BE411-$BG$1*PriceList[[#This Row],[Площадь, кв.м]]</f>
        <v>12905045</v>
      </c>
      <c r="BH411" s="353">
        <f t="shared" si="98"/>
        <v>175380</v>
      </c>
      <c r="BI411" s="345">
        <f>BG411/PriceList[[#This Row],[Площадь, кв.м]]</f>
        <v>441500</v>
      </c>
      <c r="BJ411" s="355">
        <f t="shared" si="99"/>
        <v>1.3590033975084938E-2</v>
      </c>
      <c r="BL411" s="345">
        <f t="shared" si="100"/>
        <v>397350</v>
      </c>
      <c r="BM411" s="353">
        <f t="shared" si="101"/>
        <v>11614540.5</v>
      </c>
    </row>
    <row r="412" spans="1:65" ht="14.25" customHeight="1">
      <c r="A412" s="84">
        <v>500</v>
      </c>
      <c r="B412" s="84" t="s">
        <v>595</v>
      </c>
      <c r="C412" s="85">
        <v>174</v>
      </c>
      <c r="D412" s="85" t="s">
        <v>416</v>
      </c>
      <c r="E412" s="86">
        <v>5</v>
      </c>
      <c r="F412" s="84">
        <v>22</v>
      </c>
      <c r="G412" s="87">
        <v>29.23</v>
      </c>
      <c r="H412" s="88" t="s">
        <v>1</v>
      </c>
      <c r="I412" s="88" t="s">
        <v>1</v>
      </c>
      <c r="J412" s="89">
        <v>4.25</v>
      </c>
      <c r="K412" s="89">
        <f t="shared" si="86"/>
        <v>1.28</v>
      </c>
      <c r="L412" s="89">
        <f t="shared" si="87"/>
        <v>24.98</v>
      </c>
      <c r="M412" s="89">
        <f t="shared" si="88"/>
        <v>26.26</v>
      </c>
      <c r="N412" s="90" t="s">
        <v>65</v>
      </c>
      <c r="O412" s="90" t="s">
        <v>66</v>
      </c>
      <c r="P412" s="90" t="s">
        <v>67</v>
      </c>
      <c r="Q412" s="91" t="s">
        <v>97</v>
      </c>
      <c r="R412" s="92" t="s">
        <v>518</v>
      </c>
      <c r="S412" s="92" t="s">
        <v>116</v>
      </c>
      <c r="T412" s="93" t="s">
        <v>73</v>
      </c>
      <c r="U412" s="84">
        <v>40</v>
      </c>
      <c r="V412" s="94">
        <f>IFERROR(VLOOKUP(H412,'Коэфф для прайса 1 оч'!$A$3:$C$6,3,0),"")</f>
        <v>327000</v>
      </c>
      <c r="W412" s="91">
        <f>IFERROR(VLOOKUP(E412,'Коэфф для прайса 1 оч'!$A$10:$C$23,3,0),"")</f>
        <v>5.0000000000000001E-3</v>
      </c>
      <c r="X412" s="116">
        <f>IFERROR(VLOOKUP(N412,'Коэфф для прайса 1 оч'!$E$25:$F$30,2,0),"")</f>
        <v>0.04</v>
      </c>
      <c r="Y412" s="116">
        <f>IFERROR(VLOOKUP(O412,'Коэфф для прайса 1 оч'!$E$32:$F$34,2,0),"")</f>
        <v>0</v>
      </c>
      <c r="Z412" s="116">
        <f>IFERROR(VLOOKUP(P412,'Коэфф для прайса 1 оч'!$E$36:$F$38,2,0),"")</f>
        <v>0.03</v>
      </c>
      <c r="AA412" s="116">
        <f>IFERROR(VLOOKUP(Q412,'Коэфф для прайса 1 оч'!$E$40:$F$43,2,0),"")</f>
        <v>-5.0000000000000001E-3</v>
      </c>
      <c r="AB412" s="117">
        <f>IFERROR(VLOOKUP(R412,'Коэфф для прайса 1 оч'!$E$45:$F$59,2,0),"")</f>
        <v>0.05</v>
      </c>
      <c r="AC412" s="116">
        <f>IFERROR(VLOOKUP(T412,'Коэфф для прайса 1 оч'!$E$61:$F$67,2,0),"")</f>
        <v>0</v>
      </c>
      <c r="AD412" s="116">
        <f>IFERROR(VLOOKUP(U412,'Коэфф для прайса 1 оч'!$E$69:$F$82,2,0),"")</f>
        <v>-1.4E-2</v>
      </c>
      <c r="AE412" s="116">
        <f>IFERROR(VLOOKUP(PriceList[[#This Row],[Корпус]],'Коэфф для прайса 1 оч'!$I$10:$J$15,2,0),"")</f>
        <v>0.12</v>
      </c>
      <c r="AF412" s="95">
        <f t="shared" si="89"/>
        <v>400902</v>
      </c>
      <c r="AG412" s="96">
        <f t="shared" si="90"/>
        <v>11718365.460000001</v>
      </c>
      <c r="AH412" s="97">
        <v>0</v>
      </c>
      <c r="AI412" s="98">
        <f t="shared" si="91"/>
        <v>400902</v>
      </c>
      <c r="AJ412" s="99">
        <f t="shared" si="92"/>
        <v>11718365.460000001</v>
      </c>
      <c r="AK412" s="84" t="s">
        <v>71</v>
      </c>
      <c r="AL412" s="91">
        <v>0.1</v>
      </c>
      <c r="AM412" s="287">
        <f>PriceList[[#This Row],[ИТОГ Цена за кв.м, руб]]*(1+PriceList[[#This Row],[Максимальная скидка]])</f>
        <v>440992.2</v>
      </c>
      <c r="AN412" s="287">
        <f>PriceList[[#This Row],[Цена за кв.м. в CRM]]*PriceList[[#This Row],[Площадь, кв.м]]</f>
        <v>12890202.006000001</v>
      </c>
      <c r="AO412" s="287">
        <v>6000</v>
      </c>
      <c r="AP412" s="335">
        <f>PriceList[[#This Row],[Цена за кв.м. в CRM]]+PriceList[[#This Row],[Бронь]]</f>
        <v>446992.2</v>
      </c>
      <c r="AQ412" s="335">
        <f>PriceList[[#This Row],[Цена за кв.м. в сайт]]*PriceList[[#This Row],[Площадь, кв.м]]</f>
        <v>13065582.006000001</v>
      </c>
      <c r="AR412" s="84" t="str">
        <f t="shared" si="93"/>
        <v>С2-174</v>
      </c>
      <c r="AS412" s="88" t="str">
        <f t="shared" si="94"/>
        <v>Ст</v>
      </c>
      <c r="AT412" s="89">
        <f t="shared" si="95"/>
        <v>29.23</v>
      </c>
      <c r="AU412" s="99">
        <f>PriceList[[#This Row],[Цена за кв.м. в CRM]]</f>
        <v>440992.2</v>
      </c>
      <c r="AV412" s="100" t="str">
        <f t="shared" si="96"/>
        <v>Резерв</v>
      </c>
      <c r="AW412" s="99"/>
      <c r="AX412" s="342"/>
      <c r="AZ412" s="353">
        <f>(PriceList[[#This Row],[Цена за кв.м. в сайт]])+$AZ$1</f>
        <v>447492.2</v>
      </c>
      <c r="BA412" s="353">
        <f>AZ412*PriceList[[#This Row],[Площадь, кв.м]]</f>
        <v>13080197.006000001</v>
      </c>
      <c r="BB412" s="346">
        <f>BA412-PriceList[[#This Row],[Стоимость, руб для сбронированием]]</f>
        <v>14615</v>
      </c>
      <c r="BC412" s="14"/>
      <c r="BD412" s="345">
        <f t="shared" si="97"/>
        <v>447500</v>
      </c>
      <c r="BE412" s="353">
        <f>BD412*PriceList[[#This Row],[Площадь, кв.м]]</f>
        <v>13080425</v>
      </c>
      <c r="BF412" s="14"/>
      <c r="BG412" s="345">
        <f>BE412-$BG$1*PriceList[[#This Row],[Площадь, кв.м]]</f>
        <v>12905045</v>
      </c>
      <c r="BH412" s="353">
        <f t="shared" si="98"/>
        <v>175380</v>
      </c>
      <c r="BI412" s="345">
        <f>BG412/PriceList[[#This Row],[Площадь, кв.м]]</f>
        <v>441500</v>
      </c>
      <c r="BJ412" s="355">
        <f t="shared" si="99"/>
        <v>1.3590033975084938E-2</v>
      </c>
      <c r="BL412" s="345">
        <f t="shared" si="100"/>
        <v>397350</v>
      </c>
      <c r="BM412" s="353">
        <f t="shared" si="101"/>
        <v>11614540.5</v>
      </c>
    </row>
    <row r="413" spans="1:65" ht="14.25" customHeight="1">
      <c r="A413" s="84">
        <v>501</v>
      </c>
      <c r="B413" s="84" t="s">
        <v>596</v>
      </c>
      <c r="C413" s="85">
        <v>175</v>
      </c>
      <c r="D413" s="85" t="s">
        <v>416</v>
      </c>
      <c r="E413" s="86">
        <v>5</v>
      </c>
      <c r="F413" s="84">
        <v>23</v>
      </c>
      <c r="G413" s="87">
        <v>29.23</v>
      </c>
      <c r="H413" s="88" t="s">
        <v>1</v>
      </c>
      <c r="I413" s="88" t="s">
        <v>1</v>
      </c>
      <c r="J413" s="89">
        <v>4.25</v>
      </c>
      <c r="K413" s="89">
        <f t="shared" si="86"/>
        <v>1.28</v>
      </c>
      <c r="L413" s="89">
        <f t="shared" si="87"/>
        <v>24.98</v>
      </c>
      <c r="M413" s="89">
        <f t="shared" si="88"/>
        <v>26.26</v>
      </c>
      <c r="N413" s="90" t="s">
        <v>65</v>
      </c>
      <c r="O413" s="90" t="s">
        <v>66</v>
      </c>
      <c r="P413" s="90" t="s">
        <v>67</v>
      </c>
      <c r="Q413" s="91" t="s">
        <v>97</v>
      </c>
      <c r="R413" s="92" t="s">
        <v>518</v>
      </c>
      <c r="S413" s="92" t="s">
        <v>116</v>
      </c>
      <c r="T413" s="93" t="s">
        <v>73</v>
      </c>
      <c r="U413" s="84">
        <v>40</v>
      </c>
      <c r="V413" s="94">
        <f>IFERROR(VLOOKUP(H413,'Коэфф для прайса 1 оч'!$A$3:$C$6,3,0),"")</f>
        <v>327000</v>
      </c>
      <c r="W413" s="91">
        <f>IFERROR(VLOOKUP(E413,'Коэфф для прайса 1 оч'!$A$10:$C$23,3,0),"")</f>
        <v>5.0000000000000001E-3</v>
      </c>
      <c r="X413" s="116">
        <f>IFERROR(VLOOKUP(N413,'Коэфф для прайса 1 оч'!$E$25:$F$30,2,0),"")</f>
        <v>0.04</v>
      </c>
      <c r="Y413" s="116">
        <f>IFERROR(VLOOKUP(O413,'Коэфф для прайса 1 оч'!$E$32:$F$34,2,0),"")</f>
        <v>0</v>
      </c>
      <c r="Z413" s="116">
        <f>IFERROR(VLOOKUP(P413,'Коэфф для прайса 1 оч'!$E$36:$F$38,2,0),"")</f>
        <v>0.03</v>
      </c>
      <c r="AA413" s="116">
        <f>IFERROR(VLOOKUP(Q413,'Коэфф для прайса 1 оч'!$E$40:$F$43,2,0),"")</f>
        <v>-5.0000000000000001E-3</v>
      </c>
      <c r="AB413" s="117">
        <f>IFERROR(VLOOKUP(R413,'Коэфф для прайса 1 оч'!$E$45:$F$59,2,0),"")</f>
        <v>0.05</v>
      </c>
      <c r="AC413" s="116">
        <f>IFERROR(VLOOKUP(T413,'Коэфф для прайса 1 оч'!$E$61:$F$67,2,0),"")</f>
        <v>0</v>
      </c>
      <c r="AD413" s="116">
        <f>IFERROR(VLOOKUP(U413,'Коэфф для прайса 1 оч'!$E$69:$F$82,2,0),"")</f>
        <v>-1.4E-2</v>
      </c>
      <c r="AE413" s="116">
        <f>IFERROR(VLOOKUP(PriceList[[#This Row],[Корпус]],'Коэфф для прайса 1 оч'!$I$10:$J$15,2,0),"")</f>
        <v>0.12</v>
      </c>
      <c r="AF413" s="95">
        <f t="shared" si="89"/>
        <v>400902</v>
      </c>
      <c r="AG413" s="96">
        <f t="shared" si="90"/>
        <v>11718365.460000001</v>
      </c>
      <c r="AH413" s="97">
        <v>0</v>
      </c>
      <c r="AI413" s="98">
        <f t="shared" si="91"/>
        <v>400902</v>
      </c>
      <c r="AJ413" s="99">
        <f t="shared" si="92"/>
        <v>11718365.460000001</v>
      </c>
      <c r="AK413" s="84" t="s">
        <v>71</v>
      </c>
      <c r="AL413" s="91">
        <v>0.1</v>
      </c>
      <c r="AM413" s="287">
        <f>PriceList[[#This Row],[ИТОГ Цена за кв.м, руб]]*(1+PriceList[[#This Row],[Максимальная скидка]])</f>
        <v>440992.2</v>
      </c>
      <c r="AN413" s="287">
        <f>PriceList[[#This Row],[Цена за кв.м. в CRM]]*PriceList[[#This Row],[Площадь, кв.м]]</f>
        <v>12890202.006000001</v>
      </c>
      <c r="AO413" s="287">
        <v>6000</v>
      </c>
      <c r="AP413" s="335">
        <f>PriceList[[#This Row],[Цена за кв.м. в CRM]]+PriceList[[#This Row],[Бронь]]</f>
        <v>446992.2</v>
      </c>
      <c r="AQ413" s="335">
        <f>PriceList[[#This Row],[Цена за кв.м. в сайт]]*PriceList[[#This Row],[Площадь, кв.м]]</f>
        <v>13065582.006000001</v>
      </c>
      <c r="AR413" s="84" t="str">
        <f t="shared" si="93"/>
        <v>С2-175</v>
      </c>
      <c r="AS413" s="88" t="str">
        <f t="shared" si="94"/>
        <v>Ст</v>
      </c>
      <c r="AT413" s="89">
        <f t="shared" si="95"/>
        <v>29.23</v>
      </c>
      <c r="AU413" s="99">
        <f>PriceList[[#This Row],[Цена за кв.м. в CRM]]</f>
        <v>440992.2</v>
      </c>
      <c r="AV413" s="100" t="str">
        <f t="shared" si="96"/>
        <v>Резерв</v>
      </c>
      <c r="AW413" s="99"/>
      <c r="AX413" s="342"/>
      <c r="AZ413" s="353">
        <f>(PriceList[[#This Row],[Цена за кв.м. в сайт]])+$AZ$1</f>
        <v>447492.2</v>
      </c>
      <c r="BA413" s="353">
        <f>AZ413*PriceList[[#This Row],[Площадь, кв.м]]</f>
        <v>13080197.006000001</v>
      </c>
      <c r="BB413" s="346">
        <f>BA413-PriceList[[#This Row],[Стоимость, руб для сбронированием]]</f>
        <v>14615</v>
      </c>
      <c r="BC413" s="14"/>
      <c r="BD413" s="345">
        <f t="shared" si="97"/>
        <v>447500</v>
      </c>
      <c r="BE413" s="353">
        <f>BD413*PriceList[[#This Row],[Площадь, кв.м]]</f>
        <v>13080425</v>
      </c>
      <c r="BF413" s="14"/>
      <c r="BG413" s="345">
        <f>BE413-$BG$1*PriceList[[#This Row],[Площадь, кв.м]]</f>
        <v>12905045</v>
      </c>
      <c r="BH413" s="353">
        <f t="shared" si="98"/>
        <v>175380</v>
      </c>
      <c r="BI413" s="345">
        <f>BG413/PriceList[[#This Row],[Площадь, кв.м]]</f>
        <v>441500</v>
      </c>
      <c r="BJ413" s="355">
        <f t="shared" si="99"/>
        <v>1.3590033975084938E-2</v>
      </c>
      <c r="BL413" s="345">
        <f t="shared" si="100"/>
        <v>397350</v>
      </c>
      <c r="BM413" s="353">
        <f t="shared" si="101"/>
        <v>11614540.5</v>
      </c>
    </row>
    <row r="414" spans="1:65" ht="14.25" customHeight="1">
      <c r="A414" s="84">
        <v>502</v>
      </c>
      <c r="B414" s="84" t="s">
        <v>597</v>
      </c>
      <c r="C414" s="85">
        <v>176</v>
      </c>
      <c r="D414" s="85" t="s">
        <v>416</v>
      </c>
      <c r="E414" s="86">
        <v>5</v>
      </c>
      <c r="F414" s="84">
        <v>24</v>
      </c>
      <c r="G414" s="87">
        <v>28.52</v>
      </c>
      <c r="H414" s="88" t="s">
        <v>1</v>
      </c>
      <c r="I414" s="88" t="s">
        <v>1</v>
      </c>
      <c r="J414" s="89">
        <v>4.25</v>
      </c>
      <c r="K414" s="89">
        <f t="shared" si="86"/>
        <v>1.28</v>
      </c>
      <c r="L414" s="89">
        <f t="shared" si="87"/>
        <v>24.27</v>
      </c>
      <c r="M414" s="89">
        <f t="shared" si="88"/>
        <v>25.55</v>
      </c>
      <c r="N414" s="90" t="s">
        <v>65</v>
      </c>
      <c r="O414" s="90" t="s">
        <v>66</v>
      </c>
      <c r="P414" s="90" t="s">
        <v>67</v>
      </c>
      <c r="Q414" s="91" t="s">
        <v>97</v>
      </c>
      <c r="R414" s="92" t="s">
        <v>518</v>
      </c>
      <c r="S414" s="92" t="s">
        <v>116</v>
      </c>
      <c r="T414" s="93" t="s">
        <v>73</v>
      </c>
      <c r="U414" s="84">
        <v>40</v>
      </c>
      <c r="V414" s="94">
        <f>IFERROR(VLOOKUP(H414,'Коэфф для прайса 1 оч'!$A$3:$C$6,3,0),"")</f>
        <v>327000</v>
      </c>
      <c r="W414" s="91">
        <f>IFERROR(VLOOKUP(E414,'Коэфф для прайса 1 оч'!$A$10:$C$23,3,0),"")</f>
        <v>5.0000000000000001E-3</v>
      </c>
      <c r="X414" s="116">
        <f>IFERROR(VLOOKUP(N414,'Коэфф для прайса 1 оч'!$E$25:$F$30,2,0),"")</f>
        <v>0.04</v>
      </c>
      <c r="Y414" s="116">
        <f>IFERROR(VLOOKUP(O414,'Коэфф для прайса 1 оч'!$E$32:$F$34,2,0),"")</f>
        <v>0</v>
      </c>
      <c r="Z414" s="116">
        <f>IFERROR(VLOOKUP(P414,'Коэфф для прайса 1 оч'!$E$36:$F$38,2,0),"")</f>
        <v>0.03</v>
      </c>
      <c r="AA414" s="116">
        <f>IFERROR(VLOOKUP(Q414,'Коэфф для прайса 1 оч'!$E$40:$F$43,2,0),"")</f>
        <v>-5.0000000000000001E-3</v>
      </c>
      <c r="AB414" s="117">
        <f>IFERROR(VLOOKUP(R414,'Коэфф для прайса 1 оч'!$E$45:$F$59,2,0),"")</f>
        <v>0.05</v>
      </c>
      <c r="AC414" s="116">
        <f>IFERROR(VLOOKUP(T414,'Коэфф для прайса 1 оч'!$E$61:$F$67,2,0),"")</f>
        <v>0</v>
      </c>
      <c r="AD414" s="116">
        <f>IFERROR(VLOOKUP(U414,'Коэфф для прайса 1 оч'!$E$69:$F$82,2,0),"")</f>
        <v>-1.4E-2</v>
      </c>
      <c r="AE414" s="116">
        <f>IFERROR(VLOOKUP(PriceList[[#This Row],[Корпус]],'Коэфф для прайса 1 оч'!$I$10:$J$15,2,0),"")</f>
        <v>0.12</v>
      </c>
      <c r="AF414" s="95">
        <f t="shared" si="89"/>
        <v>400902</v>
      </c>
      <c r="AG414" s="96">
        <f t="shared" si="90"/>
        <v>11433725.039999999</v>
      </c>
      <c r="AH414" s="97">
        <v>0</v>
      </c>
      <c r="AI414" s="98">
        <f t="shared" si="91"/>
        <v>400902</v>
      </c>
      <c r="AJ414" s="99">
        <f t="shared" si="92"/>
        <v>11433725.039999999</v>
      </c>
      <c r="AK414" s="84" t="s">
        <v>101</v>
      </c>
      <c r="AL414" s="91">
        <v>0.1</v>
      </c>
      <c r="AM414" s="287">
        <f>PriceList[[#This Row],[ИТОГ Цена за кв.м, руб]]*(1+PriceList[[#This Row],[Максимальная скидка]])</f>
        <v>440992.2</v>
      </c>
      <c r="AN414" s="287">
        <f>PriceList[[#This Row],[Цена за кв.м. в CRM]]*PriceList[[#This Row],[Площадь, кв.м]]</f>
        <v>12577097.544</v>
      </c>
      <c r="AO414" s="287">
        <v>6000</v>
      </c>
      <c r="AP414" s="335">
        <f>PriceList[[#This Row],[Цена за кв.м. в CRM]]+PriceList[[#This Row],[Бронь]]</f>
        <v>446992.2</v>
      </c>
      <c r="AQ414" s="335">
        <f>PriceList[[#This Row],[Цена за кв.м. в сайт]]*PriceList[[#This Row],[Площадь, кв.м]]</f>
        <v>12748217.544</v>
      </c>
      <c r="AR414" s="84" t="str">
        <f t="shared" si="93"/>
        <v>С2-176</v>
      </c>
      <c r="AS414" s="88" t="str">
        <f t="shared" si="94"/>
        <v>Ст</v>
      </c>
      <c r="AT414" s="89">
        <f t="shared" si="95"/>
        <v>28.52</v>
      </c>
      <c r="AU414" s="99">
        <f>PriceList[[#This Row],[Цена за кв.м. в CRM]]</f>
        <v>440992.2</v>
      </c>
      <c r="AV414" s="100" t="str">
        <f t="shared" si="96"/>
        <v>Свободно</v>
      </c>
      <c r="AW414" s="99"/>
      <c r="AX414" s="342"/>
      <c r="AZ414" s="353">
        <f>(PriceList[[#This Row],[Цена за кв.м. в сайт]])+$AZ$1</f>
        <v>447492.2</v>
      </c>
      <c r="BA414" s="353">
        <f>AZ414*PriceList[[#This Row],[Площадь, кв.м]]</f>
        <v>12762477.544</v>
      </c>
      <c r="BB414" s="346">
        <f>BA414-PriceList[[#This Row],[Стоимость, руб для сбронированием]]</f>
        <v>14260</v>
      </c>
      <c r="BC414" s="14"/>
      <c r="BD414" s="345">
        <f t="shared" si="97"/>
        <v>447500</v>
      </c>
      <c r="BE414" s="353">
        <f>BD414*PriceList[[#This Row],[Площадь, кв.м]]</f>
        <v>12762700</v>
      </c>
      <c r="BF414" s="14"/>
      <c r="BG414" s="345">
        <f>BE414-$BG$1*PriceList[[#This Row],[Площадь, кв.м]]</f>
        <v>12591580</v>
      </c>
      <c r="BH414" s="353">
        <f t="shared" si="98"/>
        <v>171120</v>
      </c>
      <c r="BI414" s="345">
        <f>BG414/PriceList[[#This Row],[Площадь, кв.м]]</f>
        <v>441500</v>
      </c>
      <c r="BJ414" s="355">
        <f t="shared" si="99"/>
        <v>1.3590033975084938E-2</v>
      </c>
      <c r="BL414" s="345">
        <f t="shared" si="100"/>
        <v>397350</v>
      </c>
      <c r="BM414" s="353">
        <f t="shared" si="101"/>
        <v>11332422</v>
      </c>
    </row>
    <row r="415" spans="1:65" ht="14.25" hidden="1" customHeight="1">
      <c r="A415" s="84">
        <v>503</v>
      </c>
      <c r="B415" s="84" t="s">
        <v>598</v>
      </c>
      <c r="C415" s="85">
        <v>177</v>
      </c>
      <c r="D415" s="85" t="s">
        <v>416</v>
      </c>
      <c r="E415" s="86">
        <v>5</v>
      </c>
      <c r="F415" s="84">
        <v>25</v>
      </c>
      <c r="G415" s="87">
        <v>49.71</v>
      </c>
      <c r="H415" s="88" t="s">
        <v>1</v>
      </c>
      <c r="I415" s="88" t="s">
        <v>1</v>
      </c>
      <c r="J415" s="89">
        <v>13.98</v>
      </c>
      <c r="K415" s="89">
        <f t="shared" si="86"/>
        <v>4.1900000000000004</v>
      </c>
      <c r="L415" s="89">
        <f t="shared" si="87"/>
        <v>35.730000000000004</v>
      </c>
      <c r="M415" s="89">
        <f t="shared" si="88"/>
        <v>39.92</v>
      </c>
      <c r="N415" s="90" t="s">
        <v>78</v>
      </c>
      <c r="O415" s="90" t="s">
        <v>83</v>
      </c>
      <c r="P415" s="90" t="s">
        <v>67</v>
      </c>
      <c r="Q415" s="91" t="s">
        <v>97</v>
      </c>
      <c r="R415" s="92" t="s">
        <v>518</v>
      </c>
      <c r="S415" s="92" t="s">
        <v>116</v>
      </c>
      <c r="T415" s="93" t="s">
        <v>73</v>
      </c>
      <c r="U415" s="84">
        <v>40</v>
      </c>
      <c r="V415" s="94">
        <f>IFERROR(VLOOKUP(H415,'Коэфф для прайса 1 оч'!$A$3:$C$6,3,0),"")</f>
        <v>327000</v>
      </c>
      <c r="W415" s="91">
        <f>IFERROR(VLOOKUP(E415,'Коэфф для прайса 1 оч'!$A$10:$C$23,3,0),"")</f>
        <v>5.0000000000000001E-3</v>
      </c>
      <c r="X415" s="116">
        <f>IFERROR(VLOOKUP(N415,'Коэфф для прайса 1 оч'!$E$25:$F$30,2,0),"")</f>
        <v>-0.02</v>
      </c>
      <c r="Y415" s="116">
        <f>IFERROR(VLOOKUP(O415,'Коэфф для прайса 1 оч'!$E$32:$F$34,2,0),"")</f>
        <v>0.03</v>
      </c>
      <c r="Z415" s="116">
        <f>IFERROR(VLOOKUP(P415,'Коэфф для прайса 1 оч'!$E$36:$F$38,2,0),"")</f>
        <v>0.03</v>
      </c>
      <c r="AA415" s="116">
        <f>IFERROR(VLOOKUP(Q415,'Коэфф для прайса 1 оч'!$E$40:$F$43,2,0),"")</f>
        <v>-5.0000000000000001E-3</v>
      </c>
      <c r="AB415" s="117">
        <f>IFERROR(VLOOKUP(R415,'Коэфф для прайса 1 оч'!$E$45:$F$59,2,0),"")</f>
        <v>0.05</v>
      </c>
      <c r="AC415" s="116">
        <f>IFERROR(VLOOKUP(T415,'Коэфф для прайса 1 оч'!$E$61:$F$67,2,0),"")</f>
        <v>0</v>
      </c>
      <c r="AD415" s="116">
        <f>IFERROR(VLOOKUP(U415,'Коэфф для прайса 1 оч'!$E$69:$F$82,2,0),"")</f>
        <v>-1.4E-2</v>
      </c>
      <c r="AE415" s="116">
        <f>IFERROR(VLOOKUP(PriceList[[#This Row],[Корпус]],'Коэфф для прайса 1 оч'!$I$10:$J$15,2,0),"")</f>
        <v>0.12</v>
      </c>
      <c r="AF415" s="95">
        <f t="shared" si="89"/>
        <v>391092</v>
      </c>
      <c r="AG415" s="96">
        <f t="shared" si="90"/>
        <v>19441183.32</v>
      </c>
      <c r="AH415" s="97">
        <v>0</v>
      </c>
      <c r="AI415" s="98">
        <f t="shared" si="91"/>
        <v>391092</v>
      </c>
      <c r="AJ415" s="99">
        <f t="shared" si="92"/>
        <v>19441183.32</v>
      </c>
      <c r="AK415" s="84" t="s">
        <v>71</v>
      </c>
      <c r="AL415" s="91">
        <v>0.1</v>
      </c>
      <c r="AM415" s="287">
        <f>PriceList[[#This Row],[ИТОГ Цена за кв.м, руб]]*(1+PriceList[[#This Row],[Максимальная скидка]])</f>
        <v>430201.2</v>
      </c>
      <c r="AN415" s="287">
        <f>PriceList[[#This Row],[Цена за кв.м. в CRM]]*PriceList[[#This Row],[Площадь, кв.м]]</f>
        <v>21385301.652000003</v>
      </c>
      <c r="AO415" s="287">
        <v>6000</v>
      </c>
      <c r="AP415" s="335">
        <f>PriceList[[#This Row],[Цена за кв.м. в CRM]]+PriceList[[#This Row],[Бронь]]</f>
        <v>436201.2</v>
      </c>
      <c r="AQ415" s="335">
        <f>PriceList[[#This Row],[Цена за кв.м. в сайт]]*PriceList[[#This Row],[Площадь, кв.м]]</f>
        <v>21683561.652000003</v>
      </c>
      <c r="AR415" s="84" t="str">
        <f t="shared" si="93"/>
        <v>С2-177</v>
      </c>
      <c r="AS415" s="88" t="str">
        <f t="shared" si="94"/>
        <v>Ст</v>
      </c>
      <c r="AT415" s="89">
        <f t="shared" si="95"/>
        <v>49.71</v>
      </c>
      <c r="AU415" s="99">
        <f>PriceList[[#This Row],[Цена за кв.м. в CRM]]</f>
        <v>430201.2</v>
      </c>
      <c r="AV415" s="100" t="str">
        <f t="shared" si="96"/>
        <v>Резерв</v>
      </c>
      <c r="AW415" s="99"/>
      <c r="AX415" s="342"/>
      <c r="AZ415" s="353">
        <f>(PriceList[[#This Row],[Цена за кв.м. в сайт]])+$AZ$1</f>
        <v>436701.2</v>
      </c>
      <c r="BA415" s="353">
        <f>AZ415*PriceList[[#This Row],[Площадь, кв.м]]</f>
        <v>21708416.652000003</v>
      </c>
      <c r="BB415" s="346">
        <f>BA415-PriceList[[#This Row],[Стоимость, руб для сбронированием]]</f>
        <v>24855</v>
      </c>
      <c r="BC415" s="14"/>
      <c r="BD415" s="345">
        <f t="shared" si="97"/>
        <v>436700</v>
      </c>
      <c r="BE415" s="353">
        <f>BD415*PriceList[[#This Row],[Площадь, кв.м]]</f>
        <v>21708357</v>
      </c>
      <c r="BF415" s="14"/>
      <c r="BG415" s="345">
        <f>BE415-$BG$1*PriceList[[#This Row],[Площадь, кв.м]]</f>
        <v>21410097</v>
      </c>
      <c r="BH415" s="353">
        <f t="shared" si="98"/>
        <v>298260</v>
      </c>
      <c r="BI415" s="345">
        <f>BG415/PriceList[[#This Row],[Площадь, кв.м]]</f>
        <v>430700</v>
      </c>
      <c r="BJ415" s="355">
        <f t="shared" si="99"/>
        <v>1.3930810308799628E-2</v>
      </c>
      <c r="BL415" s="345">
        <f t="shared" si="100"/>
        <v>387630</v>
      </c>
      <c r="BM415" s="353">
        <f t="shared" si="101"/>
        <v>19269087.300000001</v>
      </c>
    </row>
    <row r="416" spans="1:65" ht="14.25" hidden="1" customHeight="1">
      <c r="A416" s="84">
        <v>504</v>
      </c>
      <c r="B416" s="84" t="s">
        <v>599</v>
      </c>
      <c r="C416" s="85">
        <v>178</v>
      </c>
      <c r="D416" s="85" t="s">
        <v>416</v>
      </c>
      <c r="E416" s="86">
        <v>5</v>
      </c>
      <c r="F416" s="84">
        <v>26</v>
      </c>
      <c r="G416" s="87">
        <v>49.71</v>
      </c>
      <c r="H416" s="88" t="s">
        <v>1</v>
      </c>
      <c r="I416" s="88" t="s">
        <v>1</v>
      </c>
      <c r="J416" s="89">
        <v>13.98</v>
      </c>
      <c r="K416" s="89">
        <f t="shared" si="86"/>
        <v>4.1900000000000004</v>
      </c>
      <c r="L416" s="89">
        <f t="shared" si="87"/>
        <v>35.730000000000004</v>
      </c>
      <c r="M416" s="89">
        <f t="shared" si="88"/>
        <v>39.92</v>
      </c>
      <c r="N416" s="90" t="s">
        <v>78</v>
      </c>
      <c r="O416" s="90" t="s">
        <v>83</v>
      </c>
      <c r="P416" s="90" t="s">
        <v>67</v>
      </c>
      <c r="Q416" s="91" t="s">
        <v>97</v>
      </c>
      <c r="R416" s="92" t="s">
        <v>493</v>
      </c>
      <c r="S416" s="92" t="s">
        <v>493</v>
      </c>
      <c r="T416" s="93" t="s">
        <v>73</v>
      </c>
      <c r="U416" s="84">
        <v>40</v>
      </c>
      <c r="V416" s="94">
        <f>IFERROR(VLOOKUP(H416,'Коэфф для прайса 1 оч'!$A$3:$C$6,3,0),"")</f>
        <v>327000</v>
      </c>
      <c r="W416" s="91">
        <f>IFERROR(VLOOKUP(E416,'Коэфф для прайса 1 оч'!$A$10:$C$23,3,0),"")</f>
        <v>5.0000000000000001E-3</v>
      </c>
      <c r="X416" s="116">
        <f>IFERROR(VLOOKUP(N416,'Коэфф для прайса 1 оч'!$E$25:$F$30,2,0),"")</f>
        <v>-0.02</v>
      </c>
      <c r="Y416" s="116">
        <f>IFERROR(VLOOKUP(O416,'Коэфф для прайса 1 оч'!$E$32:$F$34,2,0),"")</f>
        <v>0.03</v>
      </c>
      <c r="Z416" s="116">
        <f>IFERROR(VLOOKUP(P416,'Коэфф для прайса 1 оч'!$E$36:$F$38,2,0),"")</f>
        <v>0.03</v>
      </c>
      <c r="AA416" s="116">
        <f>IFERROR(VLOOKUP(Q416,'Коэфф для прайса 1 оч'!$E$40:$F$43,2,0),"")</f>
        <v>-5.0000000000000001E-3</v>
      </c>
      <c r="AB416" s="117">
        <f>IFERROR(VLOOKUP(R416,'Коэфф для прайса 1 оч'!$E$45:$F$59,2,0),"")</f>
        <v>0.03</v>
      </c>
      <c r="AC416" s="116">
        <f>IFERROR(VLOOKUP(T416,'Коэфф для прайса 1 оч'!$E$61:$F$67,2,0),"")</f>
        <v>0</v>
      </c>
      <c r="AD416" s="116">
        <f>IFERROR(VLOOKUP(U416,'Коэфф для прайса 1 оч'!$E$69:$F$82,2,0),"")</f>
        <v>-1.4E-2</v>
      </c>
      <c r="AE416" s="116">
        <f>IFERROR(VLOOKUP(PriceList[[#This Row],[Корпус]],'Коэфф для прайса 1 оч'!$I$10:$J$15,2,0),"")</f>
        <v>0.12</v>
      </c>
      <c r="AF416" s="95">
        <f t="shared" si="89"/>
        <v>384552</v>
      </c>
      <c r="AG416" s="96">
        <f t="shared" si="90"/>
        <v>19116079.920000002</v>
      </c>
      <c r="AH416" s="97">
        <v>0</v>
      </c>
      <c r="AI416" s="98">
        <f t="shared" si="91"/>
        <v>384552</v>
      </c>
      <c r="AJ416" s="99">
        <f t="shared" si="92"/>
        <v>19116079.920000002</v>
      </c>
      <c r="AK416" s="84" t="s">
        <v>71</v>
      </c>
      <c r="AL416" s="91">
        <v>0.1</v>
      </c>
      <c r="AM416" s="287">
        <f>PriceList[[#This Row],[ИТОГ Цена за кв.м, руб]]*(1+PriceList[[#This Row],[Максимальная скидка]])</f>
        <v>423007.2</v>
      </c>
      <c r="AN416" s="287">
        <f>PriceList[[#This Row],[Цена за кв.м. в CRM]]*PriceList[[#This Row],[Площадь, кв.м]]</f>
        <v>21027687.912</v>
      </c>
      <c r="AO416" s="287">
        <v>6000</v>
      </c>
      <c r="AP416" s="335">
        <f>PriceList[[#This Row],[Цена за кв.м. в CRM]]+PriceList[[#This Row],[Бронь]]</f>
        <v>429007.2</v>
      </c>
      <c r="AQ416" s="335">
        <f>PriceList[[#This Row],[Цена за кв.м. в сайт]]*PriceList[[#This Row],[Площадь, кв.м]]</f>
        <v>21325947.912</v>
      </c>
      <c r="AR416" s="84" t="str">
        <f t="shared" si="93"/>
        <v>С2-178</v>
      </c>
      <c r="AS416" s="88" t="str">
        <f t="shared" si="94"/>
        <v>Ст</v>
      </c>
      <c r="AT416" s="89">
        <f t="shared" si="95"/>
        <v>49.71</v>
      </c>
      <c r="AU416" s="99">
        <f>PriceList[[#This Row],[Цена за кв.м. в CRM]]</f>
        <v>423007.2</v>
      </c>
      <c r="AV416" s="100" t="str">
        <f t="shared" si="96"/>
        <v>Резерв</v>
      </c>
      <c r="AW416" s="99"/>
      <c r="AX416" s="342"/>
      <c r="AZ416" s="353">
        <f>(PriceList[[#This Row],[Цена за кв.м. в сайт]])+$AZ$1</f>
        <v>429507.2</v>
      </c>
      <c r="BA416" s="353">
        <f>AZ416*PriceList[[#This Row],[Площадь, кв.м]]</f>
        <v>21350802.912</v>
      </c>
      <c r="BB416" s="346">
        <f>BA416-PriceList[[#This Row],[Стоимость, руб для сбронированием]]</f>
        <v>24855</v>
      </c>
      <c r="BC416" s="14"/>
      <c r="BD416" s="345">
        <f t="shared" si="97"/>
        <v>429500</v>
      </c>
      <c r="BE416" s="353">
        <f>BD416*PriceList[[#This Row],[Площадь, кв.м]]</f>
        <v>21350445</v>
      </c>
      <c r="BF416" s="14"/>
      <c r="BG416" s="345">
        <f>BE416-$BG$1*PriceList[[#This Row],[Площадь, кв.м]]</f>
        <v>21052185</v>
      </c>
      <c r="BH416" s="353">
        <f t="shared" si="98"/>
        <v>298260</v>
      </c>
      <c r="BI416" s="345">
        <f>BG416/PriceList[[#This Row],[Площадь, кв.м]]</f>
        <v>423500</v>
      </c>
      <c r="BJ416" s="355">
        <f t="shared" si="99"/>
        <v>1.4167650531286895E-2</v>
      </c>
      <c r="BL416" s="345">
        <f t="shared" si="100"/>
        <v>381150</v>
      </c>
      <c r="BM416" s="353">
        <f t="shared" si="101"/>
        <v>18946966.5</v>
      </c>
    </row>
    <row r="417" spans="1:65" ht="14.25" customHeight="1">
      <c r="A417" s="84">
        <v>505</v>
      </c>
      <c r="B417" s="84" t="s">
        <v>600</v>
      </c>
      <c r="C417" s="85">
        <v>179</v>
      </c>
      <c r="D417" s="85" t="s">
        <v>416</v>
      </c>
      <c r="E417" s="86">
        <v>5</v>
      </c>
      <c r="F417" s="84">
        <v>27</v>
      </c>
      <c r="G417" s="87">
        <v>28.52</v>
      </c>
      <c r="H417" s="88" t="s">
        <v>1</v>
      </c>
      <c r="I417" s="88" t="s">
        <v>1</v>
      </c>
      <c r="J417" s="89">
        <v>4.25</v>
      </c>
      <c r="K417" s="89">
        <f t="shared" si="86"/>
        <v>1.28</v>
      </c>
      <c r="L417" s="89">
        <f t="shared" si="87"/>
        <v>24.27</v>
      </c>
      <c r="M417" s="89">
        <f t="shared" si="88"/>
        <v>25.55</v>
      </c>
      <c r="N417" s="90" t="s">
        <v>65</v>
      </c>
      <c r="O417" s="90" t="s">
        <v>66</v>
      </c>
      <c r="P417" s="90" t="s">
        <v>67</v>
      </c>
      <c r="Q417" s="91" t="s">
        <v>97</v>
      </c>
      <c r="R417" s="92" t="s">
        <v>493</v>
      </c>
      <c r="S417" s="92" t="s">
        <v>493</v>
      </c>
      <c r="T417" s="93" t="s">
        <v>73</v>
      </c>
      <c r="U417" s="84">
        <v>40</v>
      </c>
      <c r="V417" s="94">
        <f>IFERROR(VLOOKUP(H417,'Коэфф для прайса 1 оч'!$A$3:$C$6,3,0),"")</f>
        <v>327000</v>
      </c>
      <c r="W417" s="91">
        <f>IFERROR(VLOOKUP(E417,'Коэфф для прайса 1 оч'!$A$10:$C$23,3,0),"")</f>
        <v>5.0000000000000001E-3</v>
      </c>
      <c r="X417" s="116">
        <f>IFERROR(VLOOKUP(N417,'Коэфф для прайса 1 оч'!$E$25:$F$30,2,0),"")</f>
        <v>0.04</v>
      </c>
      <c r="Y417" s="116">
        <f>IFERROR(VLOOKUP(O417,'Коэфф для прайса 1 оч'!$E$32:$F$34,2,0),"")</f>
        <v>0</v>
      </c>
      <c r="Z417" s="116">
        <f>IFERROR(VLOOKUP(P417,'Коэфф для прайса 1 оч'!$E$36:$F$38,2,0),"")</f>
        <v>0.03</v>
      </c>
      <c r="AA417" s="116">
        <f>IFERROR(VLOOKUP(Q417,'Коэфф для прайса 1 оч'!$E$40:$F$43,2,0),"")</f>
        <v>-5.0000000000000001E-3</v>
      </c>
      <c r="AB417" s="117">
        <f>IFERROR(VLOOKUP(R417,'Коэфф для прайса 1 оч'!$E$45:$F$59,2,0),"")</f>
        <v>0.03</v>
      </c>
      <c r="AC417" s="116">
        <f>IFERROR(VLOOKUP(T417,'Коэфф для прайса 1 оч'!$E$61:$F$67,2,0),"")</f>
        <v>0</v>
      </c>
      <c r="AD417" s="116">
        <f>IFERROR(VLOOKUP(U417,'Коэфф для прайса 1 оч'!$E$69:$F$82,2,0),"")</f>
        <v>-1.4E-2</v>
      </c>
      <c r="AE417" s="116">
        <f>IFERROR(VLOOKUP(PriceList[[#This Row],[Корпус]],'Коэфф для прайса 1 оч'!$I$10:$J$15,2,0),"")</f>
        <v>0.12</v>
      </c>
      <c r="AF417" s="95">
        <f t="shared" si="89"/>
        <v>394362</v>
      </c>
      <c r="AG417" s="96">
        <f t="shared" si="90"/>
        <v>11247204.24</v>
      </c>
      <c r="AH417" s="97">
        <v>0</v>
      </c>
      <c r="AI417" s="98">
        <f t="shared" si="91"/>
        <v>394362</v>
      </c>
      <c r="AJ417" s="99">
        <f t="shared" si="92"/>
        <v>11247204.24</v>
      </c>
      <c r="AK417" s="84" t="s">
        <v>71</v>
      </c>
      <c r="AL417" s="91">
        <v>0.1</v>
      </c>
      <c r="AM417" s="287">
        <f>PriceList[[#This Row],[ИТОГ Цена за кв.м, руб]]*(1+PriceList[[#This Row],[Максимальная скидка]])</f>
        <v>433798.2</v>
      </c>
      <c r="AN417" s="287">
        <f>PriceList[[#This Row],[Цена за кв.м. в CRM]]*PriceList[[#This Row],[Площадь, кв.м]]</f>
        <v>12371924.664000001</v>
      </c>
      <c r="AO417" s="287">
        <v>6000</v>
      </c>
      <c r="AP417" s="335">
        <f>PriceList[[#This Row],[Цена за кв.м. в CRM]]+PriceList[[#This Row],[Бронь]]</f>
        <v>439798.2</v>
      </c>
      <c r="AQ417" s="335">
        <f>PriceList[[#This Row],[Цена за кв.м. в сайт]]*PriceList[[#This Row],[Площадь, кв.м]]</f>
        <v>12543044.664000001</v>
      </c>
      <c r="AR417" s="84" t="str">
        <f t="shared" si="93"/>
        <v>С2-179</v>
      </c>
      <c r="AS417" s="88" t="str">
        <f t="shared" si="94"/>
        <v>Ст</v>
      </c>
      <c r="AT417" s="89">
        <f t="shared" si="95"/>
        <v>28.52</v>
      </c>
      <c r="AU417" s="99">
        <f>PriceList[[#This Row],[Цена за кв.м. в CRM]]</f>
        <v>433798.2</v>
      </c>
      <c r="AV417" s="100" t="str">
        <f t="shared" si="96"/>
        <v>Резерв</v>
      </c>
      <c r="AW417" s="99"/>
      <c r="AX417" s="342"/>
      <c r="AZ417" s="353">
        <f>(PriceList[[#This Row],[Цена за кв.м. в сайт]])+$AZ$1</f>
        <v>440298.2</v>
      </c>
      <c r="BA417" s="353">
        <f>AZ417*PriceList[[#This Row],[Площадь, кв.м]]</f>
        <v>12557304.664000001</v>
      </c>
      <c r="BB417" s="346">
        <f>BA417-PriceList[[#This Row],[Стоимость, руб для сбронированием]]</f>
        <v>14260</v>
      </c>
      <c r="BC417" s="14"/>
      <c r="BD417" s="345">
        <f t="shared" si="97"/>
        <v>440300</v>
      </c>
      <c r="BE417" s="353">
        <f>BD417*PriceList[[#This Row],[Площадь, кв.м]]</f>
        <v>12557356</v>
      </c>
      <c r="BF417" s="14"/>
      <c r="BG417" s="345">
        <f>BE417-$BG$1*PriceList[[#This Row],[Площадь, кв.м]]</f>
        <v>12386236</v>
      </c>
      <c r="BH417" s="353">
        <f t="shared" si="98"/>
        <v>171120</v>
      </c>
      <c r="BI417" s="345">
        <f>BG417/PriceList[[#This Row],[Площадь, кв.м]]</f>
        <v>434300</v>
      </c>
      <c r="BJ417" s="355">
        <f t="shared" si="99"/>
        <v>1.381533502187428E-2</v>
      </c>
      <c r="BL417" s="345">
        <f t="shared" si="100"/>
        <v>390870</v>
      </c>
      <c r="BM417" s="353">
        <f t="shared" si="101"/>
        <v>11147612.4</v>
      </c>
    </row>
    <row r="418" spans="1:65" ht="14.25" customHeight="1">
      <c r="A418" s="84">
        <v>344</v>
      </c>
      <c r="B418" s="84" t="s">
        <v>436</v>
      </c>
      <c r="C418" s="85">
        <v>18</v>
      </c>
      <c r="D418" s="85" t="s">
        <v>416</v>
      </c>
      <c r="E418" s="86">
        <v>1</v>
      </c>
      <c r="F418" s="84">
        <v>18</v>
      </c>
      <c r="G418" s="87">
        <v>32.6</v>
      </c>
      <c r="H418" s="88" t="s">
        <v>1</v>
      </c>
      <c r="I418" s="88" t="s">
        <v>1</v>
      </c>
      <c r="J418" s="89">
        <v>7.62</v>
      </c>
      <c r="K418" s="89">
        <f t="shared" si="86"/>
        <v>2.29</v>
      </c>
      <c r="L418" s="89">
        <f t="shared" si="87"/>
        <v>24.98</v>
      </c>
      <c r="M418" s="89">
        <f t="shared" si="88"/>
        <v>27.27</v>
      </c>
      <c r="N418" s="90" t="s">
        <v>65</v>
      </c>
      <c r="O418" s="90" t="s">
        <v>66</v>
      </c>
      <c r="P418" s="90" t="s">
        <v>67</v>
      </c>
      <c r="Q418" s="91" t="s">
        <v>68</v>
      </c>
      <c r="R418" s="92" t="s">
        <v>422</v>
      </c>
      <c r="S418" s="92" t="s">
        <v>1291</v>
      </c>
      <c r="T418" s="93" t="s">
        <v>73</v>
      </c>
      <c r="U418" s="84">
        <v>34</v>
      </c>
      <c r="V418" s="94">
        <f>IFERROR(VLOOKUP(H418,'Коэфф для прайса 1 оч'!$A$3:$C$6,3,0),"")</f>
        <v>327000</v>
      </c>
      <c r="W418" s="91">
        <f>IFERROR(VLOOKUP(E418,'Коэфф для прайса 1 оч'!$A$10:$C$23,3,0),"")</f>
        <v>-4.4999999999999998E-2</v>
      </c>
      <c r="X418" s="116">
        <f>IFERROR(VLOOKUP(N418,'Коэфф для прайса 1 оч'!$E$25:$F$30,2,0),"")</f>
        <v>0.04</v>
      </c>
      <c r="Y418" s="116">
        <f>IFERROR(VLOOKUP(O418,'Коэфф для прайса 1 оч'!$E$32:$F$34,2,0),"")</f>
        <v>0</v>
      </c>
      <c r="Z418" s="116">
        <f>IFERROR(VLOOKUP(P418,'Коэфф для прайса 1 оч'!$E$36:$F$38,2,0),"")</f>
        <v>0.03</v>
      </c>
      <c r="AA418" s="116">
        <f>IFERROR(VLOOKUP(Q418,'Коэфф для прайса 1 оч'!$E$40:$F$43,2,0),"")</f>
        <v>5.0000000000000001E-3</v>
      </c>
      <c r="AB418" s="117">
        <f>IFERROR(VLOOKUP(R418,'Коэфф для прайса 1 оч'!$E$45:$F$59,2,0),"")</f>
        <v>0</v>
      </c>
      <c r="AC418" s="116">
        <f>IFERROR(VLOOKUP(T418,'Коэфф для прайса 1 оч'!$E$61:$F$67,2,0),"")</f>
        <v>0</v>
      </c>
      <c r="AD418" s="116">
        <f>IFERROR(VLOOKUP(U418,'Коэфф для прайса 1 оч'!$E$69:$F$82,2,0),"")</f>
        <v>-8.0000000000000002E-3</v>
      </c>
      <c r="AE418" s="116">
        <f>IFERROR(VLOOKUP(PriceList[[#This Row],[Корпус]],'Коэфф для прайса 1 оч'!$I$10:$J$15,2,0),"")</f>
        <v>0.12</v>
      </c>
      <c r="AF418" s="95">
        <f t="shared" si="89"/>
        <v>373434</v>
      </c>
      <c r="AG418" s="96">
        <f t="shared" si="90"/>
        <v>12173948.4</v>
      </c>
      <c r="AH418" s="97">
        <v>0</v>
      </c>
      <c r="AI418" s="98">
        <f t="shared" si="91"/>
        <v>373434</v>
      </c>
      <c r="AJ418" s="99">
        <f t="shared" si="92"/>
        <v>12173948.4</v>
      </c>
      <c r="AK418" s="84" t="s">
        <v>71</v>
      </c>
      <c r="AL418" s="91">
        <v>0.1</v>
      </c>
      <c r="AM418" s="287">
        <f>PriceList[[#This Row],[ИТОГ Цена за кв.м, руб]]*(1+PriceList[[#This Row],[Максимальная скидка]])</f>
        <v>410777.4</v>
      </c>
      <c r="AN418" s="287">
        <f>PriceList[[#This Row],[Цена за кв.м. в CRM]]*PriceList[[#This Row],[Площадь, кв.м]]</f>
        <v>13391343.240000002</v>
      </c>
      <c r="AO418" s="287">
        <v>6000</v>
      </c>
      <c r="AP418" s="335">
        <f>PriceList[[#This Row],[Цена за кв.м. в CRM]]+PriceList[[#This Row],[Бронь]]</f>
        <v>416777.4</v>
      </c>
      <c r="AQ418" s="335">
        <f>PriceList[[#This Row],[Цена за кв.м. в сайт]]*PriceList[[#This Row],[Площадь, кв.м]]</f>
        <v>13586943.240000002</v>
      </c>
      <c r="AR418" s="84" t="str">
        <f t="shared" si="93"/>
        <v>С2-18</v>
      </c>
      <c r="AS418" s="88" t="str">
        <f t="shared" si="94"/>
        <v>Ст</v>
      </c>
      <c r="AT418" s="89">
        <f t="shared" si="95"/>
        <v>32.6</v>
      </c>
      <c r="AU418" s="99">
        <f>PriceList[[#This Row],[Цена за кв.м. в CRM]]</f>
        <v>410777.4</v>
      </c>
      <c r="AV418" s="100" t="str">
        <f t="shared" si="96"/>
        <v>Резерв</v>
      </c>
      <c r="AW418" s="99"/>
      <c r="AX418" s="342"/>
      <c r="AZ418" s="353">
        <f>(PriceList[[#This Row],[Цена за кв.м. в сайт]])+$AZ$1</f>
        <v>417277.4</v>
      </c>
      <c r="BA418" s="353">
        <f>AZ418*PriceList[[#This Row],[Площадь, кв.м]]</f>
        <v>13603243.240000002</v>
      </c>
      <c r="BB418" s="346">
        <f>BA418-PriceList[[#This Row],[Стоимость, руб для сбронированием]]</f>
        <v>16300</v>
      </c>
      <c r="BC418" s="14"/>
      <c r="BD418" s="345">
        <f t="shared" si="97"/>
        <v>417300</v>
      </c>
      <c r="BE418" s="353">
        <f>BD418*PriceList[[#This Row],[Площадь, кв.м]]</f>
        <v>13603980</v>
      </c>
      <c r="BF418" s="14"/>
      <c r="BG418" s="345">
        <f>BE418-$BG$1*PriceList[[#This Row],[Площадь, кв.м]]</f>
        <v>13408380</v>
      </c>
      <c r="BH418" s="353">
        <f t="shared" si="98"/>
        <v>195600</v>
      </c>
      <c r="BI418" s="345">
        <f>BG418/PriceList[[#This Row],[Площадь, кв.м]]</f>
        <v>411300</v>
      </c>
      <c r="BJ418" s="355">
        <f t="shared" si="99"/>
        <v>1.4587892049598834E-2</v>
      </c>
      <c r="BL418" s="345">
        <f t="shared" si="100"/>
        <v>370170</v>
      </c>
      <c r="BM418" s="353">
        <f t="shared" si="101"/>
        <v>12067542</v>
      </c>
    </row>
    <row r="419" spans="1:65" ht="14.25" customHeight="1">
      <c r="A419" s="84">
        <v>506</v>
      </c>
      <c r="B419" s="84" t="s">
        <v>601</v>
      </c>
      <c r="C419" s="85">
        <v>180</v>
      </c>
      <c r="D419" s="85" t="s">
        <v>416</v>
      </c>
      <c r="E419" s="86">
        <v>5</v>
      </c>
      <c r="F419" s="84">
        <v>28</v>
      </c>
      <c r="G419" s="87">
        <v>29.23</v>
      </c>
      <c r="H419" s="88" t="s">
        <v>1</v>
      </c>
      <c r="I419" s="88" t="s">
        <v>1</v>
      </c>
      <c r="J419" s="89">
        <v>4.25</v>
      </c>
      <c r="K419" s="89">
        <f t="shared" si="86"/>
        <v>1.28</v>
      </c>
      <c r="L419" s="89">
        <f t="shared" si="87"/>
        <v>24.98</v>
      </c>
      <c r="M419" s="89">
        <f t="shared" si="88"/>
        <v>26.26</v>
      </c>
      <c r="N419" s="90" t="s">
        <v>65</v>
      </c>
      <c r="O419" s="90" t="s">
        <v>66</v>
      </c>
      <c r="P419" s="90" t="s">
        <v>67</v>
      </c>
      <c r="Q419" s="91" t="s">
        <v>97</v>
      </c>
      <c r="R419" s="92" t="s">
        <v>493</v>
      </c>
      <c r="S419" s="92" t="s">
        <v>493</v>
      </c>
      <c r="T419" s="93" t="s">
        <v>73</v>
      </c>
      <c r="U419" s="84">
        <v>40</v>
      </c>
      <c r="V419" s="94">
        <f>IFERROR(VLOOKUP(H419,'Коэфф для прайса 1 оч'!$A$3:$C$6,3,0),"")</f>
        <v>327000</v>
      </c>
      <c r="W419" s="91">
        <f>IFERROR(VLOOKUP(E419,'Коэфф для прайса 1 оч'!$A$10:$C$23,3,0),"")</f>
        <v>5.0000000000000001E-3</v>
      </c>
      <c r="X419" s="116">
        <f>IFERROR(VLOOKUP(N419,'Коэфф для прайса 1 оч'!$E$25:$F$30,2,0),"")</f>
        <v>0.04</v>
      </c>
      <c r="Y419" s="116">
        <f>IFERROR(VLOOKUP(O419,'Коэфф для прайса 1 оч'!$E$32:$F$34,2,0),"")</f>
        <v>0</v>
      </c>
      <c r="Z419" s="116">
        <f>IFERROR(VLOOKUP(P419,'Коэфф для прайса 1 оч'!$E$36:$F$38,2,0),"")</f>
        <v>0.03</v>
      </c>
      <c r="AA419" s="116">
        <f>IFERROR(VLOOKUP(Q419,'Коэфф для прайса 1 оч'!$E$40:$F$43,2,0),"")</f>
        <v>-5.0000000000000001E-3</v>
      </c>
      <c r="AB419" s="117">
        <f>IFERROR(VLOOKUP(R419,'Коэфф для прайса 1 оч'!$E$45:$F$59,2,0),"")</f>
        <v>0.03</v>
      </c>
      <c r="AC419" s="116">
        <f>IFERROR(VLOOKUP(T419,'Коэфф для прайса 1 оч'!$E$61:$F$67,2,0),"")</f>
        <v>0</v>
      </c>
      <c r="AD419" s="116">
        <f>IFERROR(VLOOKUP(U419,'Коэфф для прайса 1 оч'!$E$69:$F$82,2,0),"")</f>
        <v>-1.4E-2</v>
      </c>
      <c r="AE419" s="116">
        <f>IFERROR(VLOOKUP(PriceList[[#This Row],[Корпус]],'Коэфф для прайса 1 оч'!$I$10:$J$15,2,0),"")</f>
        <v>0.12</v>
      </c>
      <c r="AF419" s="95">
        <f t="shared" si="89"/>
        <v>394362</v>
      </c>
      <c r="AG419" s="96">
        <f t="shared" si="90"/>
        <v>11527201.26</v>
      </c>
      <c r="AH419" s="97">
        <v>0</v>
      </c>
      <c r="AI419" s="98">
        <f t="shared" si="91"/>
        <v>394362</v>
      </c>
      <c r="AJ419" s="99">
        <f t="shared" si="92"/>
        <v>11527201.26</v>
      </c>
      <c r="AK419" s="84" t="s">
        <v>71</v>
      </c>
      <c r="AL419" s="91">
        <v>0.1</v>
      </c>
      <c r="AM419" s="287">
        <f>PriceList[[#This Row],[ИТОГ Цена за кв.м, руб]]*(1+PriceList[[#This Row],[Максимальная скидка]])</f>
        <v>433798.2</v>
      </c>
      <c r="AN419" s="287">
        <f>PriceList[[#This Row],[Цена за кв.м. в CRM]]*PriceList[[#This Row],[Площадь, кв.м]]</f>
        <v>12679921.386</v>
      </c>
      <c r="AO419" s="287">
        <v>6000</v>
      </c>
      <c r="AP419" s="335">
        <f>PriceList[[#This Row],[Цена за кв.м. в CRM]]+PriceList[[#This Row],[Бронь]]</f>
        <v>439798.2</v>
      </c>
      <c r="AQ419" s="335">
        <f>PriceList[[#This Row],[Цена за кв.м. в сайт]]*PriceList[[#This Row],[Площадь, кв.м]]</f>
        <v>12855301.386</v>
      </c>
      <c r="AR419" s="84" t="str">
        <f t="shared" si="93"/>
        <v>С2-180</v>
      </c>
      <c r="AS419" s="88" t="str">
        <f t="shared" si="94"/>
        <v>Ст</v>
      </c>
      <c r="AT419" s="89">
        <f t="shared" si="95"/>
        <v>29.23</v>
      </c>
      <c r="AU419" s="99">
        <f>PriceList[[#This Row],[Цена за кв.м. в CRM]]</f>
        <v>433798.2</v>
      </c>
      <c r="AV419" s="100" t="str">
        <f t="shared" si="96"/>
        <v>Резерв</v>
      </c>
      <c r="AW419" s="99"/>
      <c r="AX419" s="342"/>
      <c r="AZ419" s="353">
        <f>(PriceList[[#This Row],[Цена за кв.м. в сайт]])+$AZ$1</f>
        <v>440298.2</v>
      </c>
      <c r="BA419" s="353">
        <f>AZ419*PriceList[[#This Row],[Площадь, кв.м]]</f>
        <v>12869916.386</v>
      </c>
      <c r="BB419" s="346">
        <f>BA419-PriceList[[#This Row],[Стоимость, руб для сбронированием]]</f>
        <v>14615</v>
      </c>
      <c r="BC419" s="14"/>
      <c r="BD419" s="345">
        <f t="shared" si="97"/>
        <v>440300</v>
      </c>
      <c r="BE419" s="353">
        <f>BD419*PriceList[[#This Row],[Площадь, кв.м]]</f>
        <v>12869969</v>
      </c>
      <c r="BF419" s="14"/>
      <c r="BG419" s="345">
        <f>BE419-$BG$1*PriceList[[#This Row],[Площадь, кв.м]]</f>
        <v>12694589</v>
      </c>
      <c r="BH419" s="353">
        <f t="shared" si="98"/>
        <v>175380</v>
      </c>
      <c r="BI419" s="345">
        <f>BG419/PriceList[[#This Row],[Площадь, кв.м]]</f>
        <v>434300</v>
      </c>
      <c r="BJ419" s="355">
        <f t="shared" si="99"/>
        <v>1.381533502187428E-2</v>
      </c>
      <c r="BL419" s="345">
        <f t="shared" si="100"/>
        <v>390870</v>
      </c>
      <c r="BM419" s="353">
        <f t="shared" si="101"/>
        <v>11425130.1</v>
      </c>
    </row>
    <row r="420" spans="1:65" ht="14.25" customHeight="1">
      <c r="A420" s="84">
        <v>507</v>
      </c>
      <c r="B420" s="84" t="s">
        <v>602</v>
      </c>
      <c r="C420" s="85">
        <v>181</v>
      </c>
      <c r="D420" s="85" t="s">
        <v>416</v>
      </c>
      <c r="E420" s="86">
        <v>5</v>
      </c>
      <c r="F420" s="84">
        <v>29</v>
      </c>
      <c r="G420" s="87">
        <v>29.23</v>
      </c>
      <c r="H420" s="88" t="s">
        <v>1</v>
      </c>
      <c r="I420" s="88" t="s">
        <v>1</v>
      </c>
      <c r="J420" s="89">
        <v>4.25</v>
      </c>
      <c r="K420" s="89">
        <f t="shared" si="86"/>
        <v>1.28</v>
      </c>
      <c r="L420" s="89">
        <f t="shared" si="87"/>
        <v>24.98</v>
      </c>
      <c r="M420" s="89">
        <f t="shared" si="88"/>
        <v>26.26</v>
      </c>
      <c r="N420" s="90" t="s">
        <v>65</v>
      </c>
      <c r="O420" s="90" t="s">
        <v>66</v>
      </c>
      <c r="P420" s="90" t="s">
        <v>67</v>
      </c>
      <c r="Q420" s="91" t="s">
        <v>97</v>
      </c>
      <c r="R420" s="92" t="s">
        <v>493</v>
      </c>
      <c r="S420" s="92" t="s">
        <v>493</v>
      </c>
      <c r="T420" s="93" t="s">
        <v>73</v>
      </c>
      <c r="U420" s="84">
        <v>40</v>
      </c>
      <c r="V420" s="94">
        <f>IFERROR(VLOOKUP(H420,'Коэфф для прайса 1 оч'!$A$3:$C$6,3,0),"")</f>
        <v>327000</v>
      </c>
      <c r="W420" s="91">
        <f>IFERROR(VLOOKUP(E420,'Коэфф для прайса 1 оч'!$A$10:$C$23,3,0),"")</f>
        <v>5.0000000000000001E-3</v>
      </c>
      <c r="X420" s="116">
        <f>IFERROR(VLOOKUP(N420,'Коэфф для прайса 1 оч'!$E$25:$F$30,2,0),"")</f>
        <v>0.04</v>
      </c>
      <c r="Y420" s="116">
        <f>IFERROR(VLOOKUP(O420,'Коэфф для прайса 1 оч'!$E$32:$F$34,2,0),"")</f>
        <v>0</v>
      </c>
      <c r="Z420" s="116">
        <f>IFERROR(VLOOKUP(P420,'Коэфф для прайса 1 оч'!$E$36:$F$38,2,0),"")</f>
        <v>0.03</v>
      </c>
      <c r="AA420" s="116">
        <f>IFERROR(VLOOKUP(Q420,'Коэфф для прайса 1 оч'!$E$40:$F$43,2,0),"")</f>
        <v>-5.0000000000000001E-3</v>
      </c>
      <c r="AB420" s="117">
        <f>IFERROR(VLOOKUP(R420,'Коэфф для прайса 1 оч'!$E$45:$F$59,2,0),"")</f>
        <v>0.03</v>
      </c>
      <c r="AC420" s="116">
        <f>IFERROR(VLOOKUP(T420,'Коэфф для прайса 1 оч'!$E$61:$F$67,2,0),"")</f>
        <v>0</v>
      </c>
      <c r="AD420" s="116">
        <f>IFERROR(VLOOKUP(U420,'Коэфф для прайса 1 оч'!$E$69:$F$82,2,0),"")</f>
        <v>-1.4E-2</v>
      </c>
      <c r="AE420" s="116">
        <f>IFERROR(VLOOKUP(PriceList[[#This Row],[Корпус]],'Коэфф для прайса 1 оч'!$I$10:$J$15,2,0),"")</f>
        <v>0.12</v>
      </c>
      <c r="AF420" s="95">
        <f t="shared" si="89"/>
        <v>394362</v>
      </c>
      <c r="AG420" s="96">
        <f t="shared" si="90"/>
        <v>11527201.26</v>
      </c>
      <c r="AH420" s="97">
        <v>0</v>
      </c>
      <c r="AI420" s="98">
        <f t="shared" si="91"/>
        <v>394362</v>
      </c>
      <c r="AJ420" s="99">
        <f t="shared" si="92"/>
        <v>11527201.26</v>
      </c>
      <c r="AK420" s="84" t="s">
        <v>71</v>
      </c>
      <c r="AL420" s="91">
        <v>0.1</v>
      </c>
      <c r="AM420" s="287">
        <f>PriceList[[#This Row],[ИТОГ Цена за кв.м, руб]]*(1+PriceList[[#This Row],[Максимальная скидка]])</f>
        <v>433798.2</v>
      </c>
      <c r="AN420" s="287">
        <f>PriceList[[#This Row],[Цена за кв.м. в CRM]]*PriceList[[#This Row],[Площадь, кв.м]]</f>
        <v>12679921.386</v>
      </c>
      <c r="AO420" s="287">
        <v>6000</v>
      </c>
      <c r="AP420" s="335">
        <f>PriceList[[#This Row],[Цена за кв.м. в CRM]]+PriceList[[#This Row],[Бронь]]</f>
        <v>439798.2</v>
      </c>
      <c r="AQ420" s="335">
        <f>PriceList[[#This Row],[Цена за кв.м. в сайт]]*PriceList[[#This Row],[Площадь, кв.м]]</f>
        <v>12855301.386</v>
      </c>
      <c r="AR420" s="84" t="str">
        <f t="shared" si="93"/>
        <v>С2-181</v>
      </c>
      <c r="AS420" s="88" t="str">
        <f t="shared" si="94"/>
        <v>Ст</v>
      </c>
      <c r="AT420" s="89">
        <f t="shared" si="95"/>
        <v>29.23</v>
      </c>
      <c r="AU420" s="99">
        <f>PriceList[[#This Row],[Цена за кв.м. в CRM]]</f>
        <v>433798.2</v>
      </c>
      <c r="AV420" s="100" t="str">
        <f t="shared" si="96"/>
        <v>Резерв</v>
      </c>
      <c r="AW420" s="99"/>
      <c r="AX420" s="342"/>
      <c r="AZ420" s="353">
        <f>(PriceList[[#This Row],[Цена за кв.м. в сайт]])+$AZ$1</f>
        <v>440298.2</v>
      </c>
      <c r="BA420" s="353">
        <f>AZ420*PriceList[[#This Row],[Площадь, кв.м]]</f>
        <v>12869916.386</v>
      </c>
      <c r="BB420" s="346">
        <f>BA420-PriceList[[#This Row],[Стоимость, руб для сбронированием]]</f>
        <v>14615</v>
      </c>
      <c r="BC420" s="14"/>
      <c r="BD420" s="345">
        <f t="shared" si="97"/>
        <v>440300</v>
      </c>
      <c r="BE420" s="353">
        <f>BD420*PriceList[[#This Row],[Площадь, кв.м]]</f>
        <v>12869969</v>
      </c>
      <c r="BF420" s="14"/>
      <c r="BG420" s="345">
        <f>BE420-$BG$1*PriceList[[#This Row],[Площадь, кв.м]]</f>
        <v>12694589</v>
      </c>
      <c r="BH420" s="353">
        <f t="shared" si="98"/>
        <v>175380</v>
      </c>
      <c r="BI420" s="345">
        <f>BG420/PriceList[[#This Row],[Площадь, кв.м]]</f>
        <v>434300</v>
      </c>
      <c r="BJ420" s="355">
        <f t="shared" si="99"/>
        <v>1.381533502187428E-2</v>
      </c>
      <c r="BL420" s="345">
        <f t="shared" si="100"/>
        <v>390870</v>
      </c>
      <c r="BM420" s="353">
        <f t="shared" si="101"/>
        <v>11425130.1</v>
      </c>
    </row>
    <row r="421" spans="1:65" ht="14.25" customHeight="1">
      <c r="A421" s="84">
        <v>508</v>
      </c>
      <c r="B421" s="84" t="s">
        <v>603</v>
      </c>
      <c r="C421" s="85">
        <v>182</v>
      </c>
      <c r="D421" s="85" t="s">
        <v>416</v>
      </c>
      <c r="E421" s="86">
        <v>5</v>
      </c>
      <c r="F421" s="84">
        <v>30</v>
      </c>
      <c r="G421" s="87">
        <v>29.43</v>
      </c>
      <c r="H421" s="88" t="s">
        <v>1</v>
      </c>
      <c r="I421" s="88" t="s">
        <v>1</v>
      </c>
      <c r="J421" s="89">
        <v>4.63</v>
      </c>
      <c r="K421" s="89">
        <f t="shared" si="86"/>
        <v>1.39</v>
      </c>
      <c r="L421" s="89">
        <f t="shared" si="87"/>
        <v>24.8</v>
      </c>
      <c r="M421" s="89">
        <f t="shared" si="88"/>
        <v>26.19</v>
      </c>
      <c r="N421" s="90" t="s">
        <v>65</v>
      </c>
      <c r="O421" s="90" t="s">
        <v>66</v>
      </c>
      <c r="P421" s="90" t="s">
        <v>67</v>
      </c>
      <c r="Q421" s="91" t="s">
        <v>97</v>
      </c>
      <c r="R421" s="92" t="s">
        <v>493</v>
      </c>
      <c r="S421" s="92" t="s">
        <v>493</v>
      </c>
      <c r="T421" s="93" t="s">
        <v>73</v>
      </c>
      <c r="U421" s="84">
        <v>40</v>
      </c>
      <c r="V421" s="94">
        <f>IFERROR(VLOOKUP(H421,'Коэфф для прайса 1 оч'!$A$3:$C$6,3,0),"")</f>
        <v>327000</v>
      </c>
      <c r="W421" s="91">
        <f>IFERROR(VLOOKUP(E421,'Коэфф для прайса 1 оч'!$A$10:$C$23,3,0),"")</f>
        <v>5.0000000000000001E-3</v>
      </c>
      <c r="X421" s="116">
        <f>IFERROR(VLOOKUP(N421,'Коэфф для прайса 1 оч'!$E$25:$F$30,2,0),"")</f>
        <v>0.04</v>
      </c>
      <c r="Y421" s="116">
        <f>IFERROR(VLOOKUP(O421,'Коэфф для прайса 1 оч'!$E$32:$F$34,2,0),"")</f>
        <v>0</v>
      </c>
      <c r="Z421" s="116">
        <f>IFERROR(VLOOKUP(P421,'Коэфф для прайса 1 оч'!$E$36:$F$38,2,0),"")</f>
        <v>0.03</v>
      </c>
      <c r="AA421" s="116">
        <f>IFERROR(VLOOKUP(Q421,'Коэфф для прайса 1 оч'!$E$40:$F$43,2,0),"")</f>
        <v>-5.0000000000000001E-3</v>
      </c>
      <c r="AB421" s="117">
        <f>IFERROR(VLOOKUP(R421,'Коэфф для прайса 1 оч'!$E$45:$F$59,2,0),"")</f>
        <v>0.03</v>
      </c>
      <c r="AC421" s="116">
        <f>IFERROR(VLOOKUP(T421,'Коэфф для прайса 1 оч'!$E$61:$F$67,2,0),"")</f>
        <v>0</v>
      </c>
      <c r="AD421" s="116">
        <f>IFERROR(VLOOKUP(U421,'Коэфф для прайса 1 оч'!$E$69:$F$82,2,0),"")</f>
        <v>-1.4E-2</v>
      </c>
      <c r="AE421" s="116">
        <f>IFERROR(VLOOKUP(PriceList[[#This Row],[Корпус]],'Коэфф для прайса 1 оч'!$I$10:$J$15,2,0),"")</f>
        <v>0.12</v>
      </c>
      <c r="AF421" s="95">
        <f t="shared" si="89"/>
        <v>394362</v>
      </c>
      <c r="AG421" s="96">
        <f t="shared" si="90"/>
        <v>11606073.66</v>
      </c>
      <c r="AH421" s="97">
        <v>0</v>
      </c>
      <c r="AI421" s="98">
        <f t="shared" si="91"/>
        <v>394362</v>
      </c>
      <c r="AJ421" s="99">
        <f t="shared" si="92"/>
        <v>11606073.66</v>
      </c>
      <c r="AK421" s="84" t="s">
        <v>71</v>
      </c>
      <c r="AL421" s="91">
        <v>0.1</v>
      </c>
      <c r="AM421" s="287">
        <f>PriceList[[#This Row],[ИТОГ Цена за кв.м, руб]]*(1+PriceList[[#This Row],[Максимальная скидка]])</f>
        <v>433798.2</v>
      </c>
      <c r="AN421" s="287">
        <f>PriceList[[#This Row],[Цена за кв.м. в CRM]]*PriceList[[#This Row],[Площадь, кв.м]]</f>
        <v>12766681.026000001</v>
      </c>
      <c r="AO421" s="287">
        <v>6000</v>
      </c>
      <c r="AP421" s="335">
        <f>PriceList[[#This Row],[Цена за кв.м. в CRM]]+PriceList[[#This Row],[Бронь]]</f>
        <v>439798.2</v>
      </c>
      <c r="AQ421" s="335">
        <f>PriceList[[#This Row],[Цена за кв.м. в сайт]]*PriceList[[#This Row],[Площадь, кв.м]]</f>
        <v>12943261.026000001</v>
      </c>
      <c r="AR421" s="84" t="str">
        <f t="shared" si="93"/>
        <v>С2-182</v>
      </c>
      <c r="AS421" s="88" t="str">
        <f t="shared" si="94"/>
        <v>Ст</v>
      </c>
      <c r="AT421" s="89">
        <f t="shared" si="95"/>
        <v>29.43</v>
      </c>
      <c r="AU421" s="99">
        <f>PriceList[[#This Row],[Цена за кв.м. в CRM]]</f>
        <v>433798.2</v>
      </c>
      <c r="AV421" s="100" t="str">
        <f t="shared" si="96"/>
        <v>Резерв</v>
      </c>
      <c r="AW421" s="99"/>
      <c r="AX421" s="342"/>
      <c r="AZ421" s="353">
        <f>(PriceList[[#This Row],[Цена за кв.м. в сайт]])+$AZ$1</f>
        <v>440298.2</v>
      </c>
      <c r="BA421" s="353">
        <f>AZ421*PriceList[[#This Row],[Площадь, кв.м]]</f>
        <v>12957976.026000001</v>
      </c>
      <c r="BB421" s="346">
        <f>BA421-PriceList[[#This Row],[Стоимость, руб для сбронированием]]</f>
        <v>14715</v>
      </c>
      <c r="BC421" s="14"/>
      <c r="BD421" s="345">
        <f t="shared" si="97"/>
        <v>440300</v>
      </c>
      <c r="BE421" s="353">
        <f>BD421*PriceList[[#This Row],[Площадь, кв.м]]</f>
        <v>12958029</v>
      </c>
      <c r="BF421" s="14"/>
      <c r="BG421" s="345">
        <f>BE421-$BG$1*PriceList[[#This Row],[Площадь, кв.м]]</f>
        <v>12781449</v>
      </c>
      <c r="BH421" s="353">
        <f t="shared" si="98"/>
        <v>176580</v>
      </c>
      <c r="BI421" s="345">
        <f>BG421/PriceList[[#This Row],[Площадь, кв.м]]</f>
        <v>434300</v>
      </c>
      <c r="BJ421" s="355">
        <f t="shared" si="99"/>
        <v>1.381533502187428E-2</v>
      </c>
      <c r="BL421" s="345">
        <f t="shared" si="100"/>
        <v>390870</v>
      </c>
      <c r="BM421" s="353">
        <f t="shared" si="101"/>
        <v>11503304.1</v>
      </c>
    </row>
    <row r="422" spans="1:65" ht="14.25" hidden="1" customHeight="1">
      <c r="A422" s="84">
        <v>509</v>
      </c>
      <c r="B422" s="84" t="s">
        <v>604</v>
      </c>
      <c r="C422" s="85">
        <v>183</v>
      </c>
      <c r="D422" s="85" t="s">
        <v>416</v>
      </c>
      <c r="E422" s="86">
        <v>5</v>
      </c>
      <c r="F422" s="84">
        <v>31</v>
      </c>
      <c r="G422" s="87">
        <v>34.4</v>
      </c>
      <c r="H422" s="88" t="s">
        <v>1</v>
      </c>
      <c r="I422" s="88" t="s">
        <v>1</v>
      </c>
      <c r="J422" s="89">
        <v>5.46</v>
      </c>
      <c r="K422" s="89">
        <f t="shared" si="86"/>
        <v>1.64</v>
      </c>
      <c r="L422" s="89">
        <f t="shared" si="87"/>
        <v>28.939999999999998</v>
      </c>
      <c r="M422" s="89">
        <f t="shared" si="88"/>
        <v>30.58</v>
      </c>
      <c r="N422" s="90" t="s">
        <v>76</v>
      </c>
      <c r="O422" s="90" t="s">
        <v>66</v>
      </c>
      <c r="P422" s="90" t="s">
        <v>67</v>
      </c>
      <c r="Q422" s="91" t="s">
        <v>97</v>
      </c>
      <c r="R422" s="92" t="s">
        <v>493</v>
      </c>
      <c r="S422" s="92" t="s">
        <v>493</v>
      </c>
      <c r="T422" s="93" t="s">
        <v>73</v>
      </c>
      <c r="U422" s="84">
        <v>40</v>
      </c>
      <c r="V422" s="94">
        <f>IFERROR(VLOOKUP(H422,'Коэфф для прайса 1 оч'!$A$3:$C$6,3,0),"")</f>
        <v>327000</v>
      </c>
      <c r="W422" s="91">
        <f>IFERROR(VLOOKUP(E422,'Коэфф для прайса 1 оч'!$A$10:$C$23,3,0),"")</f>
        <v>5.0000000000000001E-3</v>
      </c>
      <c r="X422" s="116">
        <f>IFERROR(VLOOKUP(N422,'Коэфф для прайса 1 оч'!$E$25:$F$30,2,0),"")</f>
        <v>0</v>
      </c>
      <c r="Y422" s="116">
        <f>IFERROR(VLOOKUP(O422,'Коэфф для прайса 1 оч'!$E$32:$F$34,2,0),"")</f>
        <v>0</v>
      </c>
      <c r="Z422" s="116">
        <f>IFERROR(VLOOKUP(P422,'Коэфф для прайса 1 оч'!$E$36:$F$38,2,0),"")</f>
        <v>0.03</v>
      </c>
      <c r="AA422" s="116">
        <f>IFERROR(VLOOKUP(Q422,'Коэфф для прайса 1 оч'!$E$40:$F$43,2,0),"")</f>
        <v>-5.0000000000000001E-3</v>
      </c>
      <c r="AB422" s="117">
        <f>IFERROR(VLOOKUP(R422,'Коэфф для прайса 1 оч'!$E$45:$F$59,2,0),"")</f>
        <v>0.03</v>
      </c>
      <c r="AC422" s="116">
        <f>IFERROR(VLOOKUP(T422,'Коэфф для прайса 1 оч'!$E$61:$F$67,2,0),"")</f>
        <v>0</v>
      </c>
      <c r="AD422" s="116">
        <f>IFERROR(VLOOKUP(U422,'Коэфф для прайса 1 оч'!$E$69:$F$82,2,0),"")</f>
        <v>-1.4E-2</v>
      </c>
      <c r="AE422" s="116">
        <f>IFERROR(VLOOKUP(PriceList[[#This Row],[Корпус]],'Коэфф для прайса 1 оч'!$I$10:$J$15,2,0),"")</f>
        <v>0.12</v>
      </c>
      <c r="AF422" s="95">
        <f t="shared" si="89"/>
        <v>381282</v>
      </c>
      <c r="AG422" s="96">
        <f t="shared" si="90"/>
        <v>13116100.799999999</v>
      </c>
      <c r="AH422" s="97">
        <v>0</v>
      </c>
      <c r="AI422" s="98">
        <f t="shared" si="91"/>
        <v>381282</v>
      </c>
      <c r="AJ422" s="99">
        <f t="shared" si="92"/>
        <v>13116100.799999999</v>
      </c>
      <c r="AK422" s="84" t="s">
        <v>101</v>
      </c>
      <c r="AL422" s="91">
        <v>0.1</v>
      </c>
      <c r="AM422" s="287">
        <f>PriceList[[#This Row],[ИТОГ Цена за кв.м, руб]]*(1+PriceList[[#This Row],[Максимальная скидка]])</f>
        <v>419410.2</v>
      </c>
      <c r="AN422" s="287">
        <f>PriceList[[#This Row],[Цена за кв.м. в CRM]]*PriceList[[#This Row],[Площадь, кв.м]]</f>
        <v>14427710.879999999</v>
      </c>
      <c r="AO422" s="287">
        <v>6000</v>
      </c>
      <c r="AP422" s="335">
        <f>PriceList[[#This Row],[Цена за кв.м. в CRM]]+PriceList[[#This Row],[Бронь]]</f>
        <v>425410.2</v>
      </c>
      <c r="AQ422" s="335">
        <f>PriceList[[#This Row],[Цена за кв.м. в сайт]]*PriceList[[#This Row],[Площадь, кв.м]]</f>
        <v>14634110.879999999</v>
      </c>
      <c r="AR422" s="84" t="str">
        <f t="shared" si="93"/>
        <v>С2-183</v>
      </c>
      <c r="AS422" s="88" t="str">
        <f t="shared" si="94"/>
        <v>Ст</v>
      </c>
      <c r="AT422" s="89">
        <f t="shared" si="95"/>
        <v>34.4</v>
      </c>
      <c r="AU422" s="99">
        <f>PriceList[[#This Row],[Цена за кв.м. в CRM]]</f>
        <v>419410.2</v>
      </c>
      <c r="AV422" s="100" t="str">
        <f t="shared" si="96"/>
        <v>Свободно</v>
      </c>
      <c r="AW422" s="99"/>
      <c r="AX422" s="342"/>
      <c r="AZ422" s="353">
        <f>(PriceList[[#This Row],[Цена за кв.м. в сайт]])+$AZ$1</f>
        <v>425910.2</v>
      </c>
      <c r="BA422" s="353">
        <f>AZ422*PriceList[[#This Row],[Площадь, кв.м]]</f>
        <v>14651310.879999999</v>
      </c>
      <c r="BB422" s="346">
        <f>BA422-PriceList[[#This Row],[Стоимость, руб для сбронированием]]</f>
        <v>17200</v>
      </c>
      <c r="BC422" s="14"/>
      <c r="BD422" s="345">
        <f t="shared" si="97"/>
        <v>425900</v>
      </c>
      <c r="BE422" s="353">
        <f>BD422*PriceList[[#This Row],[Площадь, кв.м]]</f>
        <v>14650960</v>
      </c>
      <c r="BF422" s="14"/>
      <c r="BG422" s="345">
        <f>BE422-$BG$1*PriceList[[#This Row],[Площадь, кв.м]]</f>
        <v>14444560</v>
      </c>
      <c r="BH422" s="353">
        <f t="shared" si="98"/>
        <v>206400</v>
      </c>
      <c r="BI422" s="345">
        <f>BG422/PriceList[[#This Row],[Площадь, кв.м]]</f>
        <v>419900</v>
      </c>
      <c r="BJ422" s="355">
        <f t="shared" si="99"/>
        <v>1.4289116456299119E-2</v>
      </c>
      <c r="BL422" s="345">
        <f t="shared" si="100"/>
        <v>377910</v>
      </c>
      <c r="BM422" s="353">
        <f t="shared" si="101"/>
        <v>13000104</v>
      </c>
    </row>
    <row r="423" spans="1:65" ht="14.25" customHeight="1">
      <c r="A423" s="84">
        <v>510</v>
      </c>
      <c r="B423" s="84" t="s">
        <v>605</v>
      </c>
      <c r="C423" s="85">
        <v>184</v>
      </c>
      <c r="D423" s="85" t="s">
        <v>416</v>
      </c>
      <c r="E423" s="86">
        <v>5</v>
      </c>
      <c r="F423" s="84">
        <v>32</v>
      </c>
      <c r="G423" s="87">
        <v>29.23</v>
      </c>
      <c r="H423" s="88" t="s">
        <v>1</v>
      </c>
      <c r="I423" s="88" t="s">
        <v>1</v>
      </c>
      <c r="J423" s="89">
        <v>4.25</v>
      </c>
      <c r="K423" s="89">
        <f t="shared" si="86"/>
        <v>1.28</v>
      </c>
      <c r="L423" s="89">
        <f t="shared" si="87"/>
        <v>24.98</v>
      </c>
      <c r="M423" s="89">
        <f t="shared" si="88"/>
        <v>26.26</v>
      </c>
      <c r="N423" s="90" t="s">
        <v>65</v>
      </c>
      <c r="O423" s="90" t="s">
        <v>66</v>
      </c>
      <c r="P423" s="90" t="s">
        <v>67</v>
      </c>
      <c r="Q423" s="91" t="s">
        <v>97</v>
      </c>
      <c r="R423" s="92" t="s">
        <v>493</v>
      </c>
      <c r="S423" s="92" t="s">
        <v>493</v>
      </c>
      <c r="T423" s="93" t="s">
        <v>73</v>
      </c>
      <c r="U423" s="84">
        <v>40</v>
      </c>
      <c r="V423" s="94">
        <f>IFERROR(VLOOKUP(H423,'Коэфф для прайса 1 оч'!$A$3:$C$6,3,0),"")</f>
        <v>327000</v>
      </c>
      <c r="W423" s="91">
        <f>IFERROR(VLOOKUP(E423,'Коэфф для прайса 1 оч'!$A$10:$C$23,3,0),"")</f>
        <v>5.0000000000000001E-3</v>
      </c>
      <c r="X423" s="116">
        <f>IFERROR(VLOOKUP(N423,'Коэфф для прайса 1 оч'!$E$25:$F$30,2,0),"")</f>
        <v>0.04</v>
      </c>
      <c r="Y423" s="116">
        <f>IFERROR(VLOOKUP(O423,'Коэфф для прайса 1 оч'!$E$32:$F$34,2,0),"")</f>
        <v>0</v>
      </c>
      <c r="Z423" s="116">
        <f>IFERROR(VLOOKUP(P423,'Коэфф для прайса 1 оч'!$E$36:$F$38,2,0),"")</f>
        <v>0.03</v>
      </c>
      <c r="AA423" s="116">
        <f>IFERROR(VLOOKUP(Q423,'Коэфф для прайса 1 оч'!$E$40:$F$43,2,0),"")</f>
        <v>-5.0000000000000001E-3</v>
      </c>
      <c r="AB423" s="117">
        <f>IFERROR(VLOOKUP(R423,'Коэфф для прайса 1 оч'!$E$45:$F$59,2,0),"")</f>
        <v>0.03</v>
      </c>
      <c r="AC423" s="116">
        <f>IFERROR(VLOOKUP(T423,'Коэфф для прайса 1 оч'!$E$61:$F$67,2,0),"")</f>
        <v>0</v>
      </c>
      <c r="AD423" s="116">
        <f>IFERROR(VLOOKUP(U423,'Коэфф для прайса 1 оч'!$E$69:$F$82,2,0),"")</f>
        <v>-1.4E-2</v>
      </c>
      <c r="AE423" s="116">
        <f>IFERROR(VLOOKUP(PriceList[[#This Row],[Корпус]],'Коэфф для прайса 1 оч'!$I$10:$J$15,2,0),"")</f>
        <v>0.12</v>
      </c>
      <c r="AF423" s="95">
        <f t="shared" si="89"/>
        <v>394362</v>
      </c>
      <c r="AG423" s="96">
        <f t="shared" si="90"/>
        <v>11527201.26</v>
      </c>
      <c r="AH423" s="97">
        <v>0</v>
      </c>
      <c r="AI423" s="98">
        <f t="shared" si="91"/>
        <v>394362</v>
      </c>
      <c r="AJ423" s="99">
        <f t="shared" si="92"/>
        <v>11527201.26</v>
      </c>
      <c r="AK423" s="84" t="s">
        <v>71</v>
      </c>
      <c r="AL423" s="91">
        <v>0.1</v>
      </c>
      <c r="AM423" s="287">
        <f>PriceList[[#This Row],[ИТОГ Цена за кв.м, руб]]*(1+PriceList[[#This Row],[Максимальная скидка]])</f>
        <v>433798.2</v>
      </c>
      <c r="AN423" s="287">
        <f>PriceList[[#This Row],[Цена за кв.м. в CRM]]*PriceList[[#This Row],[Площадь, кв.м]]</f>
        <v>12679921.386</v>
      </c>
      <c r="AO423" s="287">
        <v>6000</v>
      </c>
      <c r="AP423" s="335">
        <f>PriceList[[#This Row],[Цена за кв.м. в CRM]]+PriceList[[#This Row],[Бронь]]</f>
        <v>439798.2</v>
      </c>
      <c r="AQ423" s="335">
        <f>PriceList[[#This Row],[Цена за кв.м. в сайт]]*PriceList[[#This Row],[Площадь, кв.м]]</f>
        <v>12855301.386</v>
      </c>
      <c r="AR423" s="84" t="str">
        <f t="shared" si="93"/>
        <v>С2-184</v>
      </c>
      <c r="AS423" s="88" t="str">
        <f t="shared" si="94"/>
        <v>Ст</v>
      </c>
      <c r="AT423" s="89">
        <f t="shared" si="95"/>
        <v>29.23</v>
      </c>
      <c r="AU423" s="99">
        <f>PriceList[[#This Row],[Цена за кв.м. в CRM]]</f>
        <v>433798.2</v>
      </c>
      <c r="AV423" s="100" t="str">
        <f t="shared" si="96"/>
        <v>Резерв</v>
      </c>
      <c r="AW423" s="99"/>
      <c r="AX423" s="342"/>
      <c r="AZ423" s="353">
        <f>(PriceList[[#This Row],[Цена за кв.м. в сайт]])+$AZ$1</f>
        <v>440298.2</v>
      </c>
      <c r="BA423" s="353">
        <f>AZ423*PriceList[[#This Row],[Площадь, кв.м]]</f>
        <v>12869916.386</v>
      </c>
      <c r="BB423" s="346">
        <f>BA423-PriceList[[#This Row],[Стоимость, руб для сбронированием]]</f>
        <v>14615</v>
      </c>
      <c r="BC423" s="14"/>
      <c r="BD423" s="345">
        <f t="shared" si="97"/>
        <v>440300</v>
      </c>
      <c r="BE423" s="353">
        <f>BD423*PriceList[[#This Row],[Площадь, кв.м]]</f>
        <v>12869969</v>
      </c>
      <c r="BF423" s="14"/>
      <c r="BG423" s="345">
        <f>BE423-$BG$1*PriceList[[#This Row],[Площадь, кв.м]]</f>
        <v>12694589</v>
      </c>
      <c r="BH423" s="353">
        <f t="shared" si="98"/>
        <v>175380</v>
      </c>
      <c r="BI423" s="345">
        <f>BG423/PriceList[[#This Row],[Площадь, кв.м]]</f>
        <v>434300</v>
      </c>
      <c r="BJ423" s="355">
        <f t="shared" si="99"/>
        <v>1.381533502187428E-2</v>
      </c>
      <c r="BL423" s="345">
        <f t="shared" si="100"/>
        <v>390870</v>
      </c>
      <c r="BM423" s="353">
        <f t="shared" si="101"/>
        <v>11425130.1</v>
      </c>
    </row>
    <row r="424" spans="1:65" ht="14.25" customHeight="1">
      <c r="A424" s="84">
        <v>511</v>
      </c>
      <c r="B424" s="84" t="s">
        <v>606</v>
      </c>
      <c r="C424" s="85">
        <v>185</v>
      </c>
      <c r="D424" s="85" t="s">
        <v>416</v>
      </c>
      <c r="E424" s="86">
        <v>5</v>
      </c>
      <c r="F424" s="84">
        <v>33</v>
      </c>
      <c r="G424" s="87">
        <v>29.23</v>
      </c>
      <c r="H424" s="88" t="s">
        <v>1</v>
      </c>
      <c r="I424" s="88" t="s">
        <v>1</v>
      </c>
      <c r="J424" s="89">
        <v>4.25</v>
      </c>
      <c r="K424" s="89">
        <f t="shared" si="86"/>
        <v>1.28</v>
      </c>
      <c r="L424" s="89">
        <f t="shared" si="87"/>
        <v>24.98</v>
      </c>
      <c r="M424" s="89">
        <f t="shared" si="88"/>
        <v>26.26</v>
      </c>
      <c r="N424" s="90" t="s">
        <v>65</v>
      </c>
      <c r="O424" s="90" t="s">
        <v>66</v>
      </c>
      <c r="P424" s="90" t="s">
        <v>67</v>
      </c>
      <c r="Q424" s="91" t="s">
        <v>94</v>
      </c>
      <c r="R424" s="92" t="s">
        <v>493</v>
      </c>
      <c r="S424" s="92" t="s">
        <v>493</v>
      </c>
      <c r="T424" s="93" t="s">
        <v>73</v>
      </c>
      <c r="U424" s="84">
        <v>40</v>
      </c>
      <c r="V424" s="94">
        <f>IFERROR(VLOOKUP(H424,'Коэфф для прайса 1 оч'!$A$3:$C$6,3,0),"")</f>
        <v>327000</v>
      </c>
      <c r="W424" s="91">
        <f>IFERROR(VLOOKUP(E424,'Коэфф для прайса 1 оч'!$A$10:$C$23,3,0),"")</f>
        <v>5.0000000000000001E-3</v>
      </c>
      <c r="X424" s="116">
        <f>IFERROR(VLOOKUP(N424,'Коэфф для прайса 1 оч'!$E$25:$F$30,2,0),"")</f>
        <v>0.04</v>
      </c>
      <c r="Y424" s="116">
        <f>IFERROR(VLOOKUP(O424,'Коэфф для прайса 1 оч'!$E$32:$F$34,2,0),"")</f>
        <v>0</v>
      </c>
      <c r="Z424" s="116">
        <f>IFERROR(VLOOKUP(P424,'Коэфф для прайса 1 оч'!$E$36:$F$38,2,0),"")</f>
        <v>0.03</v>
      </c>
      <c r="AA424" s="116">
        <f>IFERROR(VLOOKUP(Q424,'Коэфф для прайса 1 оч'!$E$40:$F$43,2,0),"")</f>
        <v>0</v>
      </c>
      <c r="AB424" s="117">
        <f>IFERROR(VLOOKUP(R424,'Коэфф для прайса 1 оч'!$E$45:$F$59,2,0),"")</f>
        <v>0.03</v>
      </c>
      <c r="AC424" s="116">
        <f>IFERROR(VLOOKUP(T424,'Коэфф для прайса 1 оч'!$E$61:$F$67,2,0),"")</f>
        <v>0</v>
      </c>
      <c r="AD424" s="116">
        <f>IFERROR(VLOOKUP(U424,'Коэфф для прайса 1 оч'!$E$69:$F$82,2,0),"")</f>
        <v>-1.4E-2</v>
      </c>
      <c r="AE424" s="116">
        <f>IFERROR(VLOOKUP(PriceList[[#This Row],[Корпус]],'Коэфф для прайса 1 оч'!$I$10:$J$15,2,0),"")</f>
        <v>0.12</v>
      </c>
      <c r="AF424" s="95">
        <f t="shared" si="89"/>
        <v>395997</v>
      </c>
      <c r="AG424" s="96">
        <f t="shared" si="90"/>
        <v>11574992.310000001</v>
      </c>
      <c r="AH424" s="97">
        <v>0</v>
      </c>
      <c r="AI424" s="98">
        <f t="shared" si="91"/>
        <v>395997</v>
      </c>
      <c r="AJ424" s="99">
        <f t="shared" si="92"/>
        <v>11574992.310000001</v>
      </c>
      <c r="AK424" s="84" t="s">
        <v>71</v>
      </c>
      <c r="AL424" s="91">
        <v>0.1</v>
      </c>
      <c r="AM424" s="287">
        <f>PriceList[[#This Row],[ИТОГ Цена за кв.м, руб]]*(1+PriceList[[#This Row],[Максимальная скидка]])</f>
        <v>435596.7</v>
      </c>
      <c r="AN424" s="287">
        <f>PriceList[[#This Row],[Цена за кв.м. в CRM]]*PriceList[[#This Row],[Площадь, кв.м]]</f>
        <v>12732491.541000001</v>
      </c>
      <c r="AO424" s="287">
        <v>6000</v>
      </c>
      <c r="AP424" s="335">
        <f>PriceList[[#This Row],[Цена за кв.м. в CRM]]+PriceList[[#This Row],[Бронь]]</f>
        <v>441596.7</v>
      </c>
      <c r="AQ424" s="335">
        <f>PriceList[[#This Row],[Цена за кв.м. в сайт]]*PriceList[[#This Row],[Площадь, кв.м]]</f>
        <v>12907871.541000001</v>
      </c>
      <c r="AR424" s="84" t="str">
        <f t="shared" si="93"/>
        <v>С2-185</v>
      </c>
      <c r="AS424" s="88" t="str">
        <f t="shared" si="94"/>
        <v>Ст</v>
      </c>
      <c r="AT424" s="89">
        <f t="shared" si="95"/>
        <v>29.23</v>
      </c>
      <c r="AU424" s="99">
        <f>PriceList[[#This Row],[Цена за кв.м. в CRM]]</f>
        <v>435596.7</v>
      </c>
      <c r="AV424" s="100" t="str">
        <f t="shared" si="96"/>
        <v>Резерв</v>
      </c>
      <c r="AW424" s="99"/>
      <c r="AX424" s="342"/>
      <c r="AZ424" s="353">
        <f>(PriceList[[#This Row],[Цена за кв.м. в сайт]])+$AZ$1</f>
        <v>442096.7</v>
      </c>
      <c r="BA424" s="353">
        <f>AZ424*PriceList[[#This Row],[Площадь, кв.м]]</f>
        <v>12922486.541000001</v>
      </c>
      <c r="BB424" s="346">
        <f>BA424-PriceList[[#This Row],[Стоимость, руб для сбронированием]]</f>
        <v>14615</v>
      </c>
      <c r="BC424" s="14"/>
      <c r="BD424" s="345">
        <f t="shared" si="97"/>
        <v>442100</v>
      </c>
      <c r="BE424" s="353">
        <f>BD424*PriceList[[#This Row],[Площадь, кв.м]]</f>
        <v>12922583</v>
      </c>
      <c r="BF424" s="14"/>
      <c r="BG424" s="345">
        <f>BE424-$BG$1*PriceList[[#This Row],[Площадь, кв.м]]</f>
        <v>12747203</v>
      </c>
      <c r="BH424" s="353">
        <f t="shared" si="98"/>
        <v>175380</v>
      </c>
      <c r="BI424" s="345">
        <f>BG424/PriceList[[#This Row],[Площадь, кв.м]]</f>
        <v>436100</v>
      </c>
      <c r="BJ424" s="355">
        <f t="shared" si="99"/>
        <v>1.3758312313689521E-2</v>
      </c>
      <c r="BL424" s="345">
        <f t="shared" si="100"/>
        <v>392490</v>
      </c>
      <c r="BM424" s="353">
        <f t="shared" si="101"/>
        <v>11472482.699999999</v>
      </c>
    </row>
    <row r="425" spans="1:65" ht="14.25" customHeight="1">
      <c r="A425" s="84">
        <v>512</v>
      </c>
      <c r="B425" s="84" t="s">
        <v>607</v>
      </c>
      <c r="C425" s="85">
        <v>186</v>
      </c>
      <c r="D425" s="85" t="s">
        <v>416</v>
      </c>
      <c r="E425" s="86">
        <v>5</v>
      </c>
      <c r="F425" s="84">
        <v>34</v>
      </c>
      <c r="G425" s="87">
        <v>29.23</v>
      </c>
      <c r="H425" s="88" t="s">
        <v>1</v>
      </c>
      <c r="I425" s="88" t="s">
        <v>1</v>
      </c>
      <c r="J425" s="89">
        <v>4.25</v>
      </c>
      <c r="K425" s="89">
        <f t="shared" si="86"/>
        <v>1.28</v>
      </c>
      <c r="L425" s="89">
        <f t="shared" si="87"/>
        <v>24.98</v>
      </c>
      <c r="M425" s="89">
        <f t="shared" si="88"/>
        <v>26.26</v>
      </c>
      <c r="N425" s="90" t="s">
        <v>65</v>
      </c>
      <c r="O425" s="90" t="s">
        <v>66</v>
      </c>
      <c r="P425" s="90" t="s">
        <v>67</v>
      </c>
      <c r="Q425" s="91" t="s">
        <v>94</v>
      </c>
      <c r="R425" s="92" t="s">
        <v>493</v>
      </c>
      <c r="S425" s="92" t="s">
        <v>493</v>
      </c>
      <c r="T425" s="93" t="s">
        <v>73</v>
      </c>
      <c r="U425" s="84">
        <v>40</v>
      </c>
      <c r="V425" s="94">
        <f>IFERROR(VLOOKUP(H425,'Коэфф для прайса 1 оч'!$A$3:$C$6,3,0),"")</f>
        <v>327000</v>
      </c>
      <c r="W425" s="91">
        <f>IFERROR(VLOOKUP(E425,'Коэфф для прайса 1 оч'!$A$10:$C$23,3,0),"")</f>
        <v>5.0000000000000001E-3</v>
      </c>
      <c r="X425" s="116">
        <f>IFERROR(VLOOKUP(N425,'Коэфф для прайса 1 оч'!$E$25:$F$30,2,0),"")</f>
        <v>0.04</v>
      </c>
      <c r="Y425" s="116">
        <f>IFERROR(VLOOKUP(O425,'Коэфф для прайса 1 оч'!$E$32:$F$34,2,0),"")</f>
        <v>0</v>
      </c>
      <c r="Z425" s="116">
        <f>IFERROR(VLOOKUP(P425,'Коэфф для прайса 1 оч'!$E$36:$F$38,2,0),"")</f>
        <v>0.03</v>
      </c>
      <c r="AA425" s="116">
        <f>IFERROR(VLOOKUP(Q425,'Коэфф для прайса 1 оч'!$E$40:$F$43,2,0),"")</f>
        <v>0</v>
      </c>
      <c r="AB425" s="117">
        <f>IFERROR(VLOOKUP(R425,'Коэфф для прайса 1 оч'!$E$45:$F$59,2,0),"")</f>
        <v>0.03</v>
      </c>
      <c r="AC425" s="116">
        <f>IFERROR(VLOOKUP(T425,'Коэфф для прайса 1 оч'!$E$61:$F$67,2,0),"")</f>
        <v>0</v>
      </c>
      <c r="AD425" s="116">
        <f>IFERROR(VLOOKUP(U425,'Коэфф для прайса 1 оч'!$E$69:$F$82,2,0),"")</f>
        <v>-1.4E-2</v>
      </c>
      <c r="AE425" s="116">
        <f>IFERROR(VLOOKUP(PriceList[[#This Row],[Корпус]],'Коэфф для прайса 1 оч'!$I$10:$J$15,2,0),"")</f>
        <v>0.12</v>
      </c>
      <c r="AF425" s="95">
        <f t="shared" si="89"/>
        <v>395997</v>
      </c>
      <c r="AG425" s="96">
        <f t="shared" si="90"/>
        <v>11574992.310000001</v>
      </c>
      <c r="AH425" s="97">
        <v>0</v>
      </c>
      <c r="AI425" s="98">
        <f t="shared" si="91"/>
        <v>395997</v>
      </c>
      <c r="AJ425" s="99">
        <f t="shared" si="92"/>
        <v>11574992.310000001</v>
      </c>
      <c r="AK425" s="84" t="s">
        <v>71</v>
      </c>
      <c r="AL425" s="91">
        <v>0.1</v>
      </c>
      <c r="AM425" s="287">
        <f>PriceList[[#This Row],[ИТОГ Цена за кв.м, руб]]*(1+PriceList[[#This Row],[Максимальная скидка]])</f>
        <v>435596.7</v>
      </c>
      <c r="AN425" s="287">
        <f>PriceList[[#This Row],[Цена за кв.м. в CRM]]*PriceList[[#This Row],[Площадь, кв.м]]</f>
        <v>12732491.541000001</v>
      </c>
      <c r="AO425" s="287">
        <v>6000</v>
      </c>
      <c r="AP425" s="335">
        <f>PriceList[[#This Row],[Цена за кв.м. в CRM]]+PriceList[[#This Row],[Бронь]]</f>
        <v>441596.7</v>
      </c>
      <c r="AQ425" s="335">
        <f>PriceList[[#This Row],[Цена за кв.м. в сайт]]*PriceList[[#This Row],[Площадь, кв.м]]</f>
        <v>12907871.541000001</v>
      </c>
      <c r="AR425" s="84" t="str">
        <f t="shared" si="93"/>
        <v>С2-186</v>
      </c>
      <c r="AS425" s="88" t="str">
        <f t="shared" si="94"/>
        <v>Ст</v>
      </c>
      <c r="AT425" s="89">
        <f t="shared" si="95"/>
        <v>29.23</v>
      </c>
      <c r="AU425" s="99">
        <f>PriceList[[#This Row],[Цена за кв.м. в CRM]]</f>
        <v>435596.7</v>
      </c>
      <c r="AV425" s="100" t="str">
        <f t="shared" si="96"/>
        <v>Резерв</v>
      </c>
      <c r="AW425" s="99"/>
      <c r="AX425" s="342"/>
      <c r="AZ425" s="353">
        <f>(PriceList[[#This Row],[Цена за кв.м. в сайт]])+$AZ$1</f>
        <v>442096.7</v>
      </c>
      <c r="BA425" s="353">
        <f>AZ425*PriceList[[#This Row],[Площадь, кв.м]]</f>
        <v>12922486.541000001</v>
      </c>
      <c r="BB425" s="346">
        <f>BA425-PriceList[[#This Row],[Стоимость, руб для сбронированием]]</f>
        <v>14615</v>
      </c>
      <c r="BC425" s="14"/>
      <c r="BD425" s="345">
        <f t="shared" si="97"/>
        <v>442100</v>
      </c>
      <c r="BE425" s="353">
        <f>BD425*PriceList[[#This Row],[Площадь, кв.м]]</f>
        <v>12922583</v>
      </c>
      <c r="BF425" s="14"/>
      <c r="BG425" s="345">
        <f>BE425-$BG$1*PriceList[[#This Row],[Площадь, кв.м]]</f>
        <v>12747203</v>
      </c>
      <c r="BH425" s="353">
        <f t="shared" si="98"/>
        <v>175380</v>
      </c>
      <c r="BI425" s="345">
        <f>BG425/PriceList[[#This Row],[Площадь, кв.м]]</f>
        <v>436100</v>
      </c>
      <c r="BJ425" s="355">
        <f t="shared" si="99"/>
        <v>1.3758312313689521E-2</v>
      </c>
      <c r="BL425" s="345">
        <f t="shared" si="100"/>
        <v>392490</v>
      </c>
      <c r="BM425" s="353">
        <f t="shared" si="101"/>
        <v>11472482.699999999</v>
      </c>
    </row>
    <row r="426" spans="1:65" ht="14.25" customHeight="1">
      <c r="A426" s="84">
        <v>513</v>
      </c>
      <c r="B426" s="84" t="s">
        <v>608</v>
      </c>
      <c r="C426" s="85">
        <v>187</v>
      </c>
      <c r="D426" s="85" t="s">
        <v>416</v>
      </c>
      <c r="E426" s="86">
        <v>5</v>
      </c>
      <c r="F426" s="84">
        <v>35</v>
      </c>
      <c r="G426" s="87">
        <v>29.23</v>
      </c>
      <c r="H426" s="88" t="s">
        <v>1</v>
      </c>
      <c r="I426" s="88" t="s">
        <v>1</v>
      </c>
      <c r="J426" s="89">
        <v>4.25</v>
      </c>
      <c r="K426" s="89">
        <f t="shared" si="86"/>
        <v>1.28</v>
      </c>
      <c r="L426" s="89">
        <f t="shared" si="87"/>
        <v>24.98</v>
      </c>
      <c r="M426" s="89">
        <f t="shared" si="88"/>
        <v>26.26</v>
      </c>
      <c r="N426" s="90" t="s">
        <v>65</v>
      </c>
      <c r="O426" s="90" t="s">
        <v>66</v>
      </c>
      <c r="P426" s="90" t="s">
        <v>67</v>
      </c>
      <c r="Q426" s="91" t="s">
        <v>94</v>
      </c>
      <c r="R426" s="92" t="s">
        <v>493</v>
      </c>
      <c r="S426" s="92" t="s">
        <v>493</v>
      </c>
      <c r="T426" s="93" t="s">
        <v>73</v>
      </c>
      <c r="U426" s="84">
        <v>40</v>
      </c>
      <c r="V426" s="94">
        <f>IFERROR(VLOOKUP(H426,'Коэфф для прайса 1 оч'!$A$3:$C$6,3,0),"")</f>
        <v>327000</v>
      </c>
      <c r="W426" s="91">
        <f>IFERROR(VLOOKUP(E426,'Коэфф для прайса 1 оч'!$A$10:$C$23,3,0),"")</f>
        <v>5.0000000000000001E-3</v>
      </c>
      <c r="X426" s="116">
        <f>IFERROR(VLOOKUP(N426,'Коэфф для прайса 1 оч'!$E$25:$F$30,2,0),"")</f>
        <v>0.04</v>
      </c>
      <c r="Y426" s="116">
        <f>IFERROR(VLOOKUP(O426,'Коэфф для прайса 1 оч'!$E$32:$F$34,2,0),"")</f>
        <v>0</v>
      </c>
      <c r="Z426" s="116">
        <f>IFERROR(VLOOKUP(P426,'Коэфф для прайса 1 оч'!$E$36:$F$38,2,0),"")</f>
        <v>0.03</v>
      </c>
      <c r="AA426" s="116">
        <f>IFERROR(VLOOKUP(Q426,'Коэфф для прайса 1 оч'!$E$40:$F$43,2,0),"")</f>
        <v>0</v>
      </c>
      <c r="AB426" s="117">
        <f>IFERROR(VLOOKUP(R426,'Коэфф для прайса 1 оч'!$E$45:$F$59,2,0),"")</f>
        <v>0.03</v>
      </c>
      <c r="AC426" s="116">
        <f>IFERROR(VLOOKUP(T426,'Коэфф для прайса 1 оч'!$E$61:$F$67,2,0),"")</f>
        <v>0</v>
      </c>
      <c r="AD426" s="116">
        <f>IFERROR(VLOOKUP(U426,'Коэфф для прайса 1 оч'!$E$69:$F$82,2,0),"")</f>
        <v>-1.4E-2</v>
      </c>
      <c r="AE426" s="116">
        <f>IFERROR(VLOOKUP(PriceList[[#This Row],[Корпус]],'Коэфф для прайса 1 оч'!$I$10:$J$15,2,0),"")</f>
        <v>0.12</v>
      </c>
      <c r="AF426" s="95">
        <f t="shared" si="89"/>
        <v>395997</v>
      </c>
      <c r="AG426" s="96">
        <f t="shared" si="90"/>
        <v>11574992.310000001</v>
      </c>
      <c r="AH426" s="97">
        <v>0</v>
      </c>
      <c r="AI426" s="98">
        <f t="shared" si="91"/>
        <v>395997</v>
      </c>
      <c r="AJ426" s="99">
        <f t="shared" si="92"/>
        <v>11574992.310000001</v>
      </c>
      <c r="AK426" s="84" t="s">
        <v>71</v>
      </c>
      <c r="AL426" s="91">
        <v>0.1</v>
      </c>
      <c r="AM426" s="287">
        <f>PriceList[[#This Row],[ИТОГ Цена за кв.м, руб]]*(1+PriceList[[#This Row],[Максимальная скидка]])</f>
        <v>435596.7</v>
      </c>
      <c r="AN426" s="287">
        <f>PriceList[[#This Row],[Цена за кв.м. в CRM]]*PriceList[[#This Row],[Площадь, кв.м]]</f>
        <v>12732491.541000001</v>
      </c>
      <c r="AO426" s="287">
        <v>6000</v>
      </c>
      <c r="AP426" s="335">
        <f>PriceList[[#This Row],[Цена за кв.м. в CRM]]+PriceList[[#This Row],[Бронь]]</f>
        <v>441596.7</v>
      </c>
      <c r="AQ426" s="335">
        <f>PriceList[[#This Row],[Цена за кв.м. в сайт]]*PriceList[[#This Row],[Площадь, кв.м]]</f>
        <v>12907871.541000001</v>
      </c>
      <c r="AR426" s="84" t="str">
        <f t="shared" si="93"/>
        <v>С2-187</v>
      </c>
      <c r="AS426" s="88" t="str">
        <f t="shared" si="94"/>
        <v>Ст</v>
      </c>
      <c r="AT426" s="89">
        <f t="shared" si="95"/>
        <v>29.23</v>
      </c>
      <c r="AU426" s="99">
        <f>PriceList[[#This Row],[Цена за кв.м. в CRM]]</f>
        <v>435596.7</v>
      </c>
      <c r="AV426" s="100" t="str">
        <f t="shared" si="96"/>
        <v>Резерв</v>
      </c>
      <c r="AW426" s="99"/>
      <c r="AX426" s="342"/>
      <c r="AZ426" s="353">
        <f>(PriceList[[#This Row],[Цена за кв.м. в сайт]])+$AZ$1</f>
        <v>442096.7</v>
      </c>
      <c r="BA426" s="353">
        <f>AZ426*PriceList[[#This Row],[Площадь, кв.м]]</f>
        <v>12922486.541000001</v>
      </c>
      <c r="BB426" s="346">
        <f>BA426-PriceList[[#This Row],[Стоимость, руб для сбронированием]]</f>
        <v>14615</v>
      </c>
      <c r="BC426" s="14"/>
      <c r="BD426" s="345">
        <f t="shared" si="97"/>
        <v>442100</v>
      </c>
      <c r="BE426" s="353">
        <f>BD426*PriceList[[#This Row],[Площадь, кв.м]]</f>
        <v>12922583</v>
      </c>
      <c r="BF426" s="14"/>
      <c r="BG426" s="345">
        <f>BE426-$BG$1*PriceList[[#This Row],[Площадь, кв.м]]</f>
        <v>12747203</v>
      </c>
      <c r="BH426" s="353">
        <f t="shared" si="98"/>
        <v>175380</v>
      </c>
      <c r="BI426" s="345">
        <f>BG426/PriceList[[#This Row],[Площадь, кв.м]]</f>
        <v>436100</v>
      </c>
      <c r="BJ426" s="355">
        <f t="shared" si="99"/>
        <v>1.3758312313689521E-2</v>
      </c>
      <c r="BL426" s="345">
        <f t="shared" si="100"/>
        <v>392490</v>
      </c>
      <c r="BM426" s="353">
        <f t="shared" si="101"/>
        <v>11472482.699999999</v>
      </c>
    </row>
    <row r="427" spans="1:65" ht="14.25" hidden="1" customHeight="1">
      <c r="A427" s="84">
        <v>514</v>
      </c>
      <c r="B427" s="84" t="s">
        <v>609</v>
      </c>
      <c r="C427" s="85">
        <v>188</v>
      </c>
      <c r="D427" s="85" t="s">
        <v>416</v>
      </c>
      <c r="E427" s="86">
        <v>5</v>
      </c>
      <c r="F427" s="84">
        <v>36</v>
      </c>
      <c r="G427" s="87">
        <v>63.38</v>
      </c>
      <c r="H427" s="88" t="s">
        <v>2</v>
      </c>
      <c r="I427" s="88" t="s">
        <v>19</v>
      </c>
      <c r="J427" s="89">
        <v>12.82</v>
      </c>
      <c r="K427" s="89">
        <f t="shared" si="86"/>
        <v>3.85</v>
      </c>
      <c r="L427" s="89">
        <f t="shared" si="87"/>
        <v>50.56</v>
      </c>
      <c r="M427" s="89">
        <f t="shared" si="88"/>
        <v>54.410000000000004</v>
      </c>
      <c r="N427" s="90" t="s">
        <v>78</v>
      </c>
      <c r="O427" s="90" t="s">
        <v>66</v>
      </c>
      <c r="P427" s="90" t="s">
        <v>115</v>
      </c>
      <c r="Q427" s="91" t="s">
        <v>94</v>
      </c>
      <c r="R427" s="92" t="s">
        <v>493</v>
      </c>
      <c r="S427" s="92" t="s">
        <v>493</v>
      </c>
      <c r="T427" s="93" t="s">
        <v>73</v>
      </c>
      <c r="U427" s="84">
        <v>40</v>
      </c>
      <c r="V427" s="94">
        <f>IFERROR(VLOOKUP(H427,'Коэфф для прайса 1 оч'!$A$3:$C$6,3,0),"")</f>
        <v>313920</v>
      </c>
      <c r="W427" s="91">
        <f>IFERROR(VLOOKUP(E427,'Коэфф для прайса 1 оч'!$A$10:$C$23,3,0),"")</f>
        <v>5.0000000000000001E-3</v>
      </c>
      <c r="X427" s="116">
        <f>IFERROR(VLOOKUP(N427,'Коэфф для прайса 1 оч'!$E$25:$F$30,2,0),"")</f>
        <v>-0.02</v>
      </c>
      <c r="Y427" s="116">
        <f>IFERROR(VLOOKUP(O427,'Коэфф для прайса 1 оч'!$E$32:$F$34,2,0),"")</f>
        <v>0</v>
      </c>
      <c r="Z427" s="116">
        <f>IFERROR(VLOOKUP(P427,'Коэфф для прайса 1 оч'!$E$36:$F$38,2,0),"")</f>
        <v>0</v>
      </c>
      <c r="AA427" s="116">
        <f>IFERROR(VLOOKUP(Q427,'Коэфф для прайса 1 оч'!$E$40:$F$43,2,0),"")</f>
        <v>0</v>
      </c>
      <c r="AB427" s="117">
        <f>IFERROR(VLOOKUP(R427,'Коэфф для прайса 1 оч'!$E$45:$F$59,2,0),"")</f>
        <v>0.03</v>
      </c>
      <c r="AC427" s="116">
        <f>IFERROR(VLOOKUP(T427,'Коэфф для прайса 1 оч'!$E$61:$F$67,2,0),"")</f>
        <v>0</v>
      </c>
      <c r="AD427" s="116">
        <f>IFERROR(VLOOKUP(U427,'Коэфф для прайса 1 оч'!$E$69:$F$82,2,0),"")</f>
        <v>-1.4E-2</v>
      </c>
      <c r="AE427" s="116">
        <f>IFERROR(VLOOKUP(PriceList[[#This Row],[Корпус]],'Коэфф для прайса 1 оч'!$I$10:$J$15,2,0),"")</f>
        <v>0.12</v>
      </c>
      <c r="AF427" s="95">
        <f t="shared" si="89"/>
        <v>351904.32</v>
      </c>
      <c r="AG427" s="96">
        <f t="shared" si="90"/>
        <v>22303695.801600002</v>
      </c>
      <c r="AH427" s="97">
        <v>0</v>
      </c>
      <c r="AI427" s="98">
        <f t="shared" si="91"/>
        <v>351904.32</v>
      </c>
      <c r="AJ427" s="99">
        <f t="shared" si="92"/>
        <v>22303695.801600002</v>
      </c>
      <c r="AK427" s="84" t="s">
        <v>101</v>
      </c>
      <c r="AL427" s="91">
        <v>0.1</v>
      </c>
      <c r="AM427" s="287">
        <f>PriceList[[#This Row],[ИТОГ Цена за кв.м, руб]]*(1+PriceList[[#This Row],[Максимальная скидка]])</f>
        <v>387094.75200000004</v>
      </c>
      <c r="AN427" s="287">
        <f>PriceList[[#This Row],[Цена за кв.м. в CRM]]*PriceList[[#This Row],[Площадь, кв.м]]</f>
        <v>24534065.381760005</v>
      </c>
      <c r="AO427" s="287">
        <v>6000</v>
      </c>
      <c r="AP427" s="335">
        <f>PriceList[[#This Row],[Цена за кв.м. в CRM]]+PriceList[[#This Row],[Бронь]]</f>
        <v>393094.75200000004</v>
      </c>
      <c r="AQ427" s="335">
        <f>PriceList[[#This Row],[Цена за кв.м. в сайт]]*PriceList[[#This Row],[Площадь, кв.м]]</f>
        <v>24914345.381760005</v>
      </c>
      <c r="AR427" s="84" t="str">
        <f t="shared" si="93"/>
        <v>С2-188</v>
      </c>
      <c r="AS427" s="88" t="str">
        <f t="shared" si="94"/>
        <v>1К</v>
      </c>
      <c r="AT427" s="89">
        <f t="shared" si="95"/>
        <v>63.38</v>
      </c>
      <c r="AU427" s="99">
        <f>PriceList[[#This Row],[Цена за кв.м. в CRM]]</f>
        <v>387094.75200000004</v>
      </c>
      <c r="AV427" s="100" t="str">
        <f t="shared" si="96"/>
        <v>Свободно</v>
      </c>
      <c r="AW427" s="99"/>
      <c r="AX427" s="342"/>
      <c r="AZ427" s="353">
        <f>(PriceList[[#This Row],[Цена за кв.м. в сайт]])+$AZ$1</f>
        <v>393594.75200000004</v>
      </c>
      <c r="BA427" s="353">
        <f>AZ427*PriceList[[#This Row],[Площадь, кв.м]]</f>
        <v>24946035.381760005</v>
      </c>
      <c r="BB427" s="346">
        <f>BA427-PriceList[[#This Row],[Стоимость, руб для сбронированием]]</f>
        <v>31690</v>
      </c>
      <c r="BC427" s="14"/>
      <c r="BD427" s="345">
        <f t="shared" si="97"/>
        <v>393600</v>
      </c>
      <c r="BE427" s="353">
        <f>BD427*PriceList[[#This Row],[Площадь, кв.м]]</f>
        <v>24946368</v>
      </c>
      <c r="BF427" s="14"/>
      <c r="BG427" s="345">
        <f>BE427-$BG$1*PriceList[[#This Row],[Площадь, кв.м]]</f>
        <v>24566088</v>
      </c>
      <c r="BH427" s="353">
        <f t="shared" si="98"/>
        <v>380280</v>
      </c>
      <c r="BI427" s="345">
        <f>BG427/PriceList[[#This Row],[Площадь, кв.м]]</f>
        <v>387600</v>
      </c>
      <c r="BJ427" s="355">
        <f t="shared" si="99"/>
        <v>1.5479876160990712E-2</v>
      </c>
      <c r="BL427" s="345">
        <f t="shared" si="100"/>
        <v>348840</v>
      </c>
      <c r="BM427" s="353">
        <f t="shared" si="101"/>
        <v>22109479.199999999</v>
      </c>
    </row>
    <row r="428" spans="1:65" ht="14.25" customHeight="1">
      <c r="A428" s="84">
        <v>515</v>
      </c>
      <c r="B428" s="84" t="s">
        <v>610</v>
      </c>
      <c r="C428" s="85">
        <v>189</v>
      </c>
      <c r="D428" s="85" t="s">
        <v>416</v>
      </c>
      <c r="E428" s="86">
        <v>5</v>
      </c>
      <c r="F428" s="84">
        <v>37</v>
      </c>
      <c r="G428" s="87">
        <v>28.87</v>
      </c>
      <c r="H428" s="88" t="s">
        <v>1</v>
      </c>
      <c r="I428" s="88" t="s">
        <v>1</v>
      </c>
      <c r="J428" s="89">
        <v>4.13</v>
      </c>
      <c r="K428" s="89">
        <f t="shared" si="86"/>
        <v>1.24</v>
      </c>
      <c r="L428" s="89">
        <f t="shared" si="87"/>
        <v>24.740000000000002</v>
      </c>
      <c r="M428" s="89">
        <f t="shared" si="88"/>
        <v>25.98</v>
      </c>
      <c r="N428" s="90" t="s">
        <v>65</v>
      </c>
      <c r="O428" s="90" t="s">
        <v>66</v>
      </c>
      <c r="P428" s="90" t="s">
        <v>67</v>
      </c>
      <c r="Q428" s="91" t="s">
        <v>68</v>
      </c>
      <c r="R428" s="92" t="s">
        <v>493</v>
      </c>
      <c r="S428" s="92" t="s">
        <v>493</v>
      </c>
      <c r="T428" s="93" t="s">
        <v>73</v>
      </c>
      <c r="U428" s="84">
        <v>40</v>
      </c>
      <c r="V428" s="94">
        <f>IFERROR(VLOOKUP(H428,'Коэфф для прайса 1 оч'!$A$3:$C$6,3,0),"")</f>
        <v>327000</v>
      </c>
      <c r="W428" s="91">
        <f>IFERROR(VLOOKUP(E428,'Коэфф для прайса 1 оч'!$A$10:$C$23,3,0),"")</f>
        <v>5.0000000000000001E-3</v>
      </c>
      <c r="X428" s="116">
        <f>IFERROR(VLOOKUP(N428,'Коэфф для прайса 1 оч'!$E$25:$F$30,2,0),"")</f>
        <v>0.04</v>
      </c>
      <c r="Y428" s="116">
        <f>IFERROR(VLOOKUP(O428,'Коэфф для прайса 1 оч'!$E$32:$F$34,2,0),"")</f>
        <v>0</v>
      </c>
      <c r="Z428" s="116">
        <f>IFERROR(VLOOKUP(P428,'Коэфф для прайса 1 оч'!$E$36:$F$38,2,0),"")</f>
        <v>0.03</v>
      </c>
      <c r="AA428" s="116">
        <f>IFERROR(VLOOKUP(Q428,'Коэфф для прайса 1 оч'!$E$40:$F$43,2,0),"")</f>
        <v>5.0000000000000001E-3</v>
      </c>
      <c r="AB428" s="117">
        <f>IFERROR(VLOOKUP(R428,'Коэфф для прайса 1 оч'!$E$45:$F$59,2,0),"")</f>
        <v>0.03</v>
      </c>
      <c r="AC428" s="116">
        <f>IFERROR(VLOOKUP(T428,'Коэфф для прайса 1 оч'!$E$61:$F$67,2,0),"")</f>
        <v>0</v>
      </c>
      <c r="AD428" s="116">
        <f>IFERROR(VLOOKUP(U428,'Коэфф для прайса 1 оч'!$E$69:$F$82,2,0),"")</f>
        <v>-1.4E-2</v>
      </c>
      <c r="AE428" s="116">
        <f>IFERROR(VLOOKUP(PriceList[[#This Row],[Корпус]],'Коэфф для прайса 1 оч'!$I$10:$J$15,2,0),"")</f>
        <v>0.12</v>
      </c>
      <c r="AF428" s="95">
        <f t="shared" si="89"/>
        <v>397632</v>
      </c>
      <c r="AG428" s="96">
        <f t="shared" si="90"/>
        <v>11479635.84</v>
      </c>
      <c r="AH428" s="97">
        <v>0</v>
      </c>
      <c r="AI428" s="98">
        <f t="shared" si="91"/>
        <v>397632</v>
      </c>
      <c r="AJ428" s="99">
        <f t="shared" si="92"/>
        <v>11479635.84</v>
      </c>
      <c r="AK428" s="84" t="s">
        <v>71</v>
      </c>
      <c r="AL428" s="91">
        <v>0.1</v>
      </c>
      <c r="AM428" s="287">
        <f>PriceList[[#This Row],[ИТОГ Цена за кв.м, руб]]*(1+PriceList[[#This Row],[Максимальная скидка]])</f>
        <v>437395.20000000001</v>
      </c>
      <c r="AN428" s="287">
        <f>PriceList[[#This Row],[Цена за кв.м. в CRM]]*PriceList[[#This Row],[Площадь, кв.м]]</f>
        <v>12627599.424000001</v>
      </c>
      <c r="AO428" s="287">
        <v>6000</v>
      </c>
      <c r="AP428" s="335">
        <f>PriceList[[#This Row],[Цена за кв.м. в CRM]]+PriceList[[#This Row],[Бронь]]</f>
        <v>443395.2</v>
      </c>
      <c r="AQ428" s="335">
        <f>PriceList[[#This Row],[Цена за кв.м. в сайт]]*PriceList[[#This Row],[Площадь, кв.м]]</f>
        <v>12800819.424000001</v>
      </c>
      <c r="AR428" s="84" t="str">
        <f t="shared" si="93"/>
        <v>С2-189</v>
      </c>
      <c r="AS428" s="88" t="str">
        <f t="shared" si="94"/>
        <v>Ст</v>
      </c>
      <c r="AT428" s="89">
        <f t="shared" si="95"/>
        <v>28.87</v>
      </c>
      <c r="AU428" s="99">
        <f>PriceList[[#This Row],[Цена за кв.м. в CRM]]</f>
        <v>437395.20000000001</v>
      </c>
      <c r="AV428" s="100" t="str">
        <f t="shared" si="96"/>
        <v>Резерв</v>
      </c>
      <c r="AW428" s="99"/>
      <c r="AX428" s="342"/>
      <c r="AZ428" s="353">
        <f>(PriceList[[#This Row],[Цена за кв.м. в сайт]])+$AZ$1</f>
        <v>443895.2</v>
      </c>
      <c r="BA428" s="353">
        <f>AZ428*PriceList[[#This Row],[Площадь, кв.м]]</f>
        <v>12815254.424000001</v>
      </c>
      <c r="BB428" s="346">
        <f>BA428-PriceList[[#This Row],[Стоимость, руб для сбронированием]]</f>
        <v>14435</v>
      </c>
      <c r="BC428" s="14"/>
      <c r="BD428" s="345">
        <f t="shared" si="97"/>
        <v>443900</v>
      </c>
      <c r="BE428" s="353">
        <f>BD428*PriceList[[#This Row],[Площадь, кв.м]]</f>
        <v>12815393</v>
      </c>
      <c r="BF428" s="14"/>
      <c r="BG428" s="345">
        <f>BE428-$BG$1*PriceList[[#This Row],[Площадь, кв.м]]</f>
        <v>12642173</v>
      </c>
      <c r="BH428" s="353">
        <f t="shared" si="98"/>
        <v>173220</v>
      </c>
      <c r="BI428" s="345">
        <f>BG428/PriceList[[#This Row],[Площадь, кв.м]]</f>
        <v>437900</v>
      </c>
      <c r="BJ428" s="355">
        <f t="shared" si="99"/>
        <v>1.3701758392327016E-2</v>
      </c>
      <c r="BL428" s="345">
        <f t="shared" si="100"/>
        <v>394110</v>
      </c>
      <c r="BM428" s="353">
        <f t="shared" si="101"/>
        <v>11377955.700000001</v>
      </c>
    </row>
    <row r="429" spans="1:65" ht="14.25" customHeight="1">
      <c r="A429" s="84">
        <v>345</v>
      </c>
      <c r="B429" s="84" t="s">
        <v>437</v>
      </c>
      <c r="C429" s="85">
        <v>19</v>
      </c>
      <c r="D429" s="85" t="s">
        <v>416</v>
      </c>
      <c r="E429" s="86">
        <v>1</v>
      </c>
      <c r="F429" s="84">
        <v>19</v>
      </c>
      <c r="G429" s="87">
        <v>32.659999999999997</v>
      </c>
      <c r="H429" s="88" t="s">
        <v>1</v>
      </c>
      <c r="I429" s="88" t="s">
        <v>1</v>
      </c>
      <c r="J429" s="89">
        <v>7.68</v>
      </c>
      <c r="K429" s="89">
        <f t="shared" si="86"/>
        <v>2.2999999999999998</v>
      </c>
      <c r="L429" s="89">
        <f t="shared" si="87"/>
        <v>24.979999999999997</v>
      </c>
      <c r="M429" s="89">
        <f t="shared" si="88"/>
        <v>27.279999999999998</v>
      </c>
      <c r="N429" s="90" t="s">
        <v>65</v>
      </c>
      <c r="O429" s="90" t="s">
        <v>66</v>
      </c>
      <c r="P429" s="90" t="s">
        <v>67</v>
      </c>
      <c r="Q429" s="91" t="s">
        <v>68</v>
      </c>
      <c r="R429" s="92" t="s">
        <v>422</v>
      </c>
      <c r="S429" s="92" t="s">
        <v>1291</v>
      </c>
      <c r="T429" s="93" t="s">
        <v>73</v>
      </c>
      <c r="U429" s="84">
        <v>34</v>
      </c>
      <c r="V429" s="94">
        <f>IFERROR(VLOOKUP(H429,'Коэфф для прайса 1 оч'!$A$3:$C$6,3,0),"")</f>
        <v>327000</v>
      </c>
      <c r="W429" s="91">
        <f>IFERROR(VLOOKUP(E429,'Коэфф для прайса 1 оч'!$A$10:$C$23,3,0),"")</f>
        <v>-4.4999999999999998E-2</v>
      </c>
      <c r="X429" s="116">
        <f>IFERROR(VLOOKUP(N429,'Коэфф для прайса 1 оч'!$E$25:$F$30,2,0),"")</f>
        <v>0.04</v>
      </c>
      <c r="Y429" s="116">
        <f>IFERROR(VLOOKUP(O429,'Коэфф для прайса 1 оч'!$E$32:$F$34,2,0),"")</f>
        <v>0</v>
      </c>
      <c r="Z429" s="116">
        <f>IFERROR(VLOOKUP(P429,'Коэфф для прайса 1 оч'!$E$36:$F$38,2,0),"")</f>
        <v>0.03</v>
      </c>
      <c r="AA429" s="116">
        <f>IFERROR(VLOOKUP(Q429,'Коэфф для прайса 1 оч'!$E$40:$F$43,2,0),"")</f>
        <v>5.0000000000000001E-3</v>
      </c>
      <c r="AB429" s="117">
        <f>IFERROR(VLOOKUP(R429,'Коэфф для прайса 1 оч'!$E$45:$F$59,2,0),"")</f>
        <v>0</v>
      </c>
      <c r="AC429" s="116">
        <f>IFERROR(VLOOKUP(T429,'Коэфф для прайса 1 оч'!$E$61:$F$67,2,0),"")</f>
        <v>0</v>
      </c>
      <c r="AD429" s="116">
        <f>IFERROR(VLOOKUP(U429,'Коэфф для прайса 1 оч'!$E$69:$F$82,2,0),"")</f>
        <v>-8.0000000000000002E-3</v>
      </c>
      <c r="AE429" s="116">
        <f>IFERROR(VLOOKUP(PriceList[[#This Row],[Корпус]],'Коэфф для прайса 1 оч'!$I$10:$J$15,2,0),"")</f>
        <v>0.12</v>
      </c>
      <c r="AF429" s="95">
        <f t="shared" si="89"/>
        <v>373434</v>
      </c>
      <c r="AG429" s="96">
        <f t="shared" si="90"/>
        <v>12196354.439999999</v>
      </c>
      <c r="AH429" s="97">
        <v>0</v>
      </c>
      <c r="AI429" s="98">
        <f t="shared" si="91"/>
        <v>373434</v>
      </c>
      <c r="AJ429" s="99">
        <f t="shared" si="92"/>
        <v>12196354.439999999</v>
      </c>
      <c r="AK429" s="84" t="s">
        <v>71</v>
      </c>
      <c r="AL429" s="91">
        <v>0.1</v>
      </c>
      <c r="AM429" s="287">
        <f>PriceList[[#This Row],[ИТОГ Цена за кв.м, руб]]*(1+PriceList[[#This Row],[Максимальная скидка]])</f>
        <v>410777.4</v>
      </c>
      <c r="AN429" s="287">
        <f>PriceList[[#This Row],[Цена за кв.м. в CRM]]*PriceList[[#This Row],[Площадь, кв.м]]</f>
        <v>13415989.884</v>
      </c>
      <c r="AO429" s="287">
        <v>6000</v>
      </c>
      <c r="AP429" s="335">
        <f>PriceList[[#This Row],[Цена за кв.м. в CRM]]+PriceList[[#This Row],[Бронь]]</f>
        <v>416777.4</v>
      </c>
      <c r="AQ429" s="335">
        <f>PriceList[[#This Row],[Цена за кв.м. в сайт]]*PriceList[[#This Row],[Площадь, кв.м]]</f>
        <v>13611949.884</v>
      </c>
      <c r="AR429" s="84" t="str">
        <f t="shared" si="93"/>
        <v>С2-19</v>
      </c>
      <c r="AS429" s="88" t="str">
        <f t="shared" si="94"/>
        <v>Ст</v>
      </c>
      <c r="AT429" s="89">
        <f t="shared" si="95"/>
        <v>32.659999999999997</v>
      </c>
      <c r="AU429" s="99">
        <f>PriceList[[#This Row],[Цена за кв.м. в CRM]]</f>
        <v>410777.4</v>
      </c>
      <c r="AV429" s="100" t="str">
        <f t="shared" si="96"/>
        <v>Резерв</v>
      </c>
      <c r="AW429" s="99"/>
      <c r="AX429" s="342"/>
      <c r="AZ429" s="353">
        <f>(PriceList[[#This Row],[Цена за кв.м. в сайт]])+$AZ$1</f>
        <v>417277.4</v>
      </c>
      <c r="BA429" s="353">
        <f>AZ429*PriceList[[#This Row],[Площадь, кв.м]]</f>
        <v>13628279.884</v>
      </c>
      <c r="BB429" s="346">
        <f>BA429-PriceList[[#This Row],[Стоимость, руб для сбронированием]]</f>
        <v>16330</v>
      </c>
      <c r="BC429" s="14"/>
      <c r="BD429" s="345">
        <f t="shared" si="97"/>
        <v>417300</v>
      </c>
      <c r="BE429" s="353">
        <f>BD429*PriceList[[#This Row],[Площадь, кв.м]]</f>
        <v>13629017.999999998</v>
      </c>
      <c r="BF429" s="14"/>
      <c r="BG429" s="345">
        <f>BE429-$BG$1*PriceList[[#This Row],[Площадь, кв.м]]</f>
        <v>13433057.999999998</v>
      </c>
      <c r="BH429" s="353">
        <f t="shared" si="98"/>
        <v>195960</v>
      </c>
      <c r="BI429" s="345">
        <f>BG429/PriceList[[#This Row],[Площадь, кв.м]]</f>
        <v>411300</v>
      </c>
      <c r="BJ429" s="355">
        <f t="shared" si="99"/>
        <v>1.4587892049598835E-2</v>
      </c>
      <c r="BL429" s="345">
        <f t="shared" si="100"/>
        <v>370170</v>
      </c>
      <c r="BM429" s="353">
        <f t="shared" si="101"/>
        <v>12089752.199999999</v>
      </c>
    </row>
    <row r="430" spans="1:65" ht="14.25" customHeight="1">
      <c r="A430" s="84">
        <v>516</v>
      </c>
      <c r="B430" s="84" t="s">
        <v>611</v>
      </c>
      <c r="C430" s="85">
        <v>190</v>
      </c>
      <c r="D430" s="85" t="s">
        <v>416</v>
      </c>
      <c r="E430" s="86">
        <v>5</v>
      </c>
      <c r="F430" s="84">
        <v>38</v>
      </c>
      <c r="G430" s="87">
        <v>28.87</v>
      </c>
      <c r="H430" s="88" t="s">
        <v>1</v>
      </c>
      <c r="I430" s="88" t="s">
        <v>1</v>
      </c>
      <c r="J430" s="89">
        <v>4.13</v>
      </c>
      <c r="K430" s="89">
        <f t="shared" si="86"/>
        <v>1.24</v>
      </c>
      <c r="L430" s="89">
        <f t="shared" si="87"/>
        <v>24.740000000000002</v>
      </c>
      <c r="M430" s="89">
        <f t="shared" si="88"/>
        <v>25.98</v>
      </c>
      <c r="N430" s="90" t="s">
        <v>65</v>
      </c>
      <c r="O430" s="90" t="s">
        <v>66</v>
      </c>
      <c r="P430" s="90" t="s">
        <v>67</v>
      </c>
      <c r="Q430" s="91" t="s">
        <v>68</v>
      </c>
      <c r="R430" s="92" t="s">
        <v>493</v>
      </c>
      <c r="S430" s="92" t="s">
        <v>493</v>
      </c>
      <c r="T430" s="93" t="s">
        <v>73</v>
      </c>
      <c r="U430" s="84">
        <v>40</v>
      </c>
      <c r="V430" s="94">
        <f>IFERROR(VLOOKUP(H430,'Коэфф для прайса 1 оч'!$A$3:$C$6,3,0),"")</f>
        <v>327000</v>
      </c>
      <c r="W430" s="91">
        <f>IFERROR(VLOOKUP(E430,'Коэфф для прайса 1 оч'!$A$10:$C$23,3,0),"")</f>
        <v>5.0000000000000001E-3</v>
      </c>
      <c r="X430" s="116">
        <f>IFERROR(VLOOKUP(N430,'Коэфф для прайса 1 оч'!$E$25:$F$30,2,0),"")</f>
        <v>0.04</v>
      </c>
      <c r="Y430" s="116">
        <f>IFERROR(VLOOKUP(O430,'Коэфф для прайса 1 оч'!$E$32:$F$34,2,0),"")</f>
        <v>0</v>
      </c>
      <c r="Z430" s="116">
        <f>IFERROR(VLOOKUP(P430,'Коэфф для прайса 1 оч'!$E$36:$F$38,2,0),"")</f>
        <v>0.03</v>
      </c>
      <c r="AA430" s="116">
        <f>IFERROR(VLOOKUP(Q430,'Коэфф для прайса 1 оч'!$E$40:$F$43,2,0),"")</f>
        <v>5.0000000000000001E-3</v>
      </c>
      <c r="AB430" s="117">
        <f>IFERROR(VLOOKUP(R430,'Коэфф для прайса 1 оч'!$E$45:$F$59,2,0),"")</f>
        <v>0.03</v>
      </c>
      <c r="AC430" s="116">
        <f>IFERROR(VLOOKUP(T430,'Коэфф для прайса 1 оч'!$E$61:$F$67,2,0),"")</f>
        <v>0</v>
      </c>
      <c r="AD430" s="116">
        <f>IFERROR(VLOOKUP(U430,'Коэфф для прайса 1 оч'!$E$69:$F$82,2,0),"")</f>
        <v>-1.4E-2</v>
      </c>
      <c r="AE430" s="116">
        <f>IFERROR(VLOOKUP(PriceList[[#This Row],[Корпус]],'Коэфф для прайса 1 оч'!$I$10:$J$15,2,0),"")</f>
        <v>0.12</v>
      </c>
      <c r="AF430" s="95">
        <f t="shared" si="89"/>
        <v>397632</v>
      </c>
      <c r="AG430" s="96">
        <f t="shared" si="90"/>
        <v>11479635.84</v>
      </c>
      <c r="AH430" s="97">
        <v>0</v>
      </c>
      <c r="AI430" s="98">
        <f t="shared" si="91"/>
        <v>397632</v>
      </c>
      <c r="AJ430" s="99">
        <f t="shared" si="92"/>
        <v>11479635.84</v>
      </c>
      <c r="AK430" s="84" t="s">
        <v>71</v>
      </c>
      <c r="AL430" s="91">
        <v>0.1</v>
      </c>
      <c r="AM430" s="287">
        <f>PriceList[[#This Row],[ИТОГ Цена за кв.м, руб]]*(1+PriceList[[#This Row],[Максимальная скидка]])</f>
        <v>437395.20000000001</v>
      </c>
      <c r="AN430" s="287">
        <f>PriceList[[#This Row],[Цена за кв.м. в CRM]]*PriceList[[#This Row],[Площадь, кв.м]]</f>
        <v>12627599.424000001</v>
      </c>
      <c r="AO430" s="287">
        <v>6000</v>
      </c>
      <c r="AP430" s="335">
        <f>PriceList[[#This Row],[Цена за кв.м. в CRM]]+PriceList[[#This Row],[Бронь]]</f>
        <v>443395.2</v>
      </c>
      <c r="AQ430" s="335">
        <f>PriceList[[#This Row],[Цена за кв.м. в сайт]]*PriceList[[#This Row],[Площадь, кв.м]]</f>
        <v>12800819.424000001</v>
      </c>
      <c r="AR430" s="84" t="str">
        <f t="shared" si="93"/>
        <v>С2-190</v>
      </c>
      <c r="AS430" s="88" t="str">
        <f t="shared" si="94"/>
        <v>Ст</v>
      </c>
      <c r="AT430" s="89">
        <f t="shared" si="95"/>
        <v>28.87</v>
      </c>
      <c r="AU430" s="99">
        <f>PriceList[[#This Row],[Цена за кв.м. в CRM]]</f>
        <v>437395.20000000001</v>
      </c>
      <c r="AV430" s="100" t="str">
        <f t="shared" si="96"/>
        <v>Резерв</v>
      </c>
      <c r="AW430" s="99"/>
      <c r="AX430" s="342"/>
      <c r="AZ430" s="353">
        <f>(PriceList[[#This Row],[Цена за кв.м. в сайт]])+$AZ$1</f>
        <v>443895.2</v>
      </c>
      <c r="BA430" s="353">
        <f>AZ430*PriceList[[#This Row],[Площадь, кв.м]]</f>
        <v>12815254.424000001</v>
      </c>
      <c r="BB430" s="346">
        <f>BA430-PriceList[[#This Row],[Стоимость, руб для сбронированием]]</f>
        <v>14435</v>
      </c>
      <c r="BC430" s="14"/>
      <c r="BD430" s="345">
        <f t="shared" si="97"/>
        <v>443900</v>
      </c>
      <c r="BE430" s="353">
        <f>BD430*PriceList[[#This Row],[Площадь, кв.м]]</f>
        <v>12815393</v>
      </c>
      <c r="BF430" s="14"/>
      <c r="BG430" s="345">
        <f>BE430-$BG$1*PriceList[[#This Row],[Площадь, кв.м]]</f>
        <v>12642173</v>
      </c>
      <c r="BH430" s="353">
        <f t="shared" si="98"/>
        <v>173220</v>
      </c>
      <c r="BI430" s="345">
        <f>BG430/PriceList[[#This Row],[Площадь, кв.м]]</f>
        <v>437900</v>
      </c>
      <c r="BJ430" s="355">
        <f t="shared" si="99"/>
        <v>1.3701758392327016E-2</v>
      </c>
      <c r="BL430" s="345">
        <f t="shared" si="100"/>
        <v>394110</v>
      </c>
      <c r="BM430" s="353">
        <f t="shared" si="101"/>
        <v>11377955.700000001</v>
      </c>
    </row>
    <row r="431" spans="1:65" ht="14.25" customHeight="1">
      <c r="A431" s="84">
        <v>517</v>
      </c>
      <c r="B431" s="84" t="s">
        <v>612</v>
      </c>
      <c r="C431" s="85">
        <v>191</v>
      </c>
      <c r="D431" s="85" t="s">
        <v>416</v>
      </c>
      <c r="E431" s="86">
        <v>5</v>
      </c>
      <c r="F431" s="84">
        <v>39</v>
      </c>
      <c r="G431" s="87">
        <v>28.41</v>
      </c>
      <c r="H431" s="88" t="s">
        <v>1</v>
      </c>
      <c r="I431" s="88" t="s">
        <v>1</v>
      </c>
      <c r="J431" s="89">
        <v>3.68</v>
      </c>
      <c r="K431" s="89">
        <f t="shared" si="86"/>
        <v>1.1000000000000001</v>
      </c>
      <c r="L431" s="89">
        <f t="shared" si="87"/>
        <v>24.73</v>
      </c>
      <c r="M431" s="89">
        <f t="shared" si="88"/>
        <v>25.830000000000002</v>
      </c>
      <c r="N431" s="90" t="s">
        <v>65</v>
      </c>
      <c r="O431" s="90" t="s">
        <v>66</v>
      </c>
      <c r="P431" s="90" t="s">
        <v>67</v>
      </c>
      <c r="Q431" s="91" t="s">
        <v>68</v>
      </c>
      <c r="R431" s="92" t="s">
        <v>493</v>
      </c>
      <c r="S431" s="92" t="s">
        <v>493</v>
      </c>
      <c r="T431" s="93" t="s">
        <v>73</v>
      </c>
      <c r="U431" s="84">
        <v>40</v>
      </c>
      <c r="V431" s="94">
        <f>IFERROR(VLOOKUP(H431,'Коэфф для прайса 1 оч'!$A$3:$C$6,3,0),"")</f>
        <v>327000</v>
      </c>
      <c r="W431" s="91">
        <f>IFERROR(VLOOKUP(E431,'Коэфф для прайса 1 оч'!$A$10:$C$23,3,0),"")</f>
        <v>5.0000000000000001E-3</v>
      </c>
      <c r="X431" s="116">
        <f>IFERROR(VLOOKUP(N431,'Коэфф для прайса 1 оч'!$E$25:$F$30,2,0),"")</f>
        <v>0.04</v>
      </c>
      <c r="Y431" s="116">
        <f>IFERROR(VLOOKUP(O431,'Коэфф для прайса 1 оч'!$E$32:$F$34,2,0),"")</f>
        <v>0</v>
      </c>
      <c r="Z431" s="116">
        <f>IFERROR(VLOOKUP(P431,'Коэфф для прайса 1 оч'!$E$36:$F$38,2,0),"")</f>
        <v>0.03</v>
      </c>
      <c r="AA431" s="116">
        <f>IFERROR(VLOOKUP(Q431,'Коэфф для прайса 1 оч'!$E$40:$F$43,2,0),"")</f>
        <v>5.0000000000000001E-3</v>
      </c>
      <c r="AB431" s="117">
        <f>IFERROR(VLOOKUP(R431,'Коэфф для прайса 1 оч'!$E$45:$F$59,2,0),"")</f>
        <v>0.03</v>
      </c>
      <c r="AC431" s="116">
        <f>IFERROR(VLOOKUP(T431,'Коэфф для прайса 1 оч'!$E$61:$F$67,2,0),"")</f>
        <v>0</v>
      </c>
      <c r="AD431" s="116">
        <f>IFERROR(VLOOKUP(U431,'Коэфф для прайса 1 оч'!$E$69:$F$82,2,0),"")</f>
        <v>-1.4E-2</v>
      </c>
      <c r="AE431" s="116">
        <f>IFERROR(VLOOKUP(PriceList[[#This Row],[Корпус]],'Коэфф для прайса 1 оч'!$I$10:$J$15,2,0),"")</f>
        <v>0.12</v>
      </c>
      <c r="AF431" s="95">
        <f t="shared" si="89"/>
        <v>397632</v>
      </c>
      <c r="AG431" s="96">
        <f t="shared" si="90"/>
        <v>11296725.119999999</v>
      </c>
      <c r="AH431" s="97">
        <v>0</v>
      </c>
      <c r="AI431" s="98">
        <f t="shared" si="91"/>
        <v>397632</v>
      </c>
      <c r="AJ431" s="99">
        <f t="shared" si="92"/>
        <v>11296725.119999999</v>
      </c>
      <c r="AK431" s="84" t="s">
        <v>71</v>
      </c>
      <c r="AL431" s="91">
        <v>0.1</v>
      </c>
      <c r="AM431" s="287">
        <f>PriceList[[#This Row],[ИТОГ Цена за кв.м, руб]]*(1+PriceList[[#This Row],[Максимальная скидка]])</f>
        <v>437395.20000000001</v>
      </c>
      <c r="AN431" s="287">
        <f>PriceList[[#This Row],[Цена за кв.м. в CRM]]*PriceList[[#This Row],[Площадь, кв.м]]</f>
        <v>12426397.632000001</v>
      </c>
      <c r="AO431" s="287">
        <v>6000</v>
      </c>
      <c r="AP431" s="335">
        <f>PriceList[[#This Row],[Цена за кв.м. в CRM]]+PriceList[[#This Row],[Бронь]]</f>
        <v>443395.2</v>
      </c>
      <c r="AQ431" s="335">
        <f>PriceList[[#This Row],[Цена за кв.м. в сайт]]*PriceList[[#This Row],[Площадь, кв.м]]</f>
        <v>12596857.632000001</v>
      </c>
      <c r="AR431" s="84" t="str">
        <f t="shared" si="93"/>
        <v>С2-191</v>
      </c>
      <c r="AS431" s="88" t="str">
        <f t="shared" si="94"/>
        <v>Ст</v>
      </c>
      <c r="AT431" s="89">
        <f t="shared" si="95"/>
        <v>28.41</v>
      </c>
      <c r="AU431" s="99">
        <f>PriceList[[#This Row],[Цена за кв.м. в CRM]]</f>
        <v>437395.20000000001</v>
      </c>
      <c r="AV431" s="100" t="str">
        <f t="shared" si="96"/>
        <v>Резерв</v>
      </c>
      <c r="AW431" s="99"/>
      <c r="AX431" s="342"/>
      <c r="AZ431" s="353">
        <f>(PriceList[[#This Row],[Цена за кв.м. в сайт]])+$AZ$1</f>
        <v>443895.2</v>
      </c>
      <c r="BA431" s="353">
        <f>AZ431*PriceList[[#This Row],[Площадь, кв.м]]</f>
        <v>12611062.632000001</v>
      </c>
      <c r="BB431" s="346">
        <f>BA431-PriceList[[#This Row],[Стоимость, руб для сбронированием]]</f>
        <v>14205</v>
      </c>
      <c r="BC431" s="14"/>
      <c r="BD431" s="345">
        <f t="shared" si="97"/>
        <v>443900</v>
      </c>
      <c r="BE431" s="353">
        <f>BD431*PriceList[[#This Row],[Площадь, кв.м]]</f>
        <v>12611199</v>
      </c>
      <c r="BF431" s="14"/>
      <c r="BG431" s="345">
        <f>BE431-$BG$1*PriceList[[#This Row],[Площадь, кв.м]]</f>
        <v>12440739</v>
      </c>
      <c r="BH431" s="353">
        <f t="shared" si="98"/>
        <v>170460</v>
      </c>
      <c r="BI431" s="345">
        <f>BG431/PriceList[[#This Row],[Площадь, кв.м]]</f>
        <v>437900</v>
      </c>
      <c r="BJ431" s="355">
        <f t="shared" si="99"/>
        <v>1.3701758392327016E-2</v>
      </c>
      <c r="BL431" s="345">
        <f t="shared" si="100"/>
        <v>394110</v>
      </c>
      <c r="BM431" s="353">
        <f t="shared" si="101"/>
        <v>11196665.1</v>
      </c>
    </row>
    <row r="432" spans="1:65" ht="14.25" customHeight="1">
      <c r="A432" s="84">
        <v>518</v>
      </c>
      <c r="B432" s="84" t="s">
        <v>613</v>
      </c>
      <c r="C432" s="85">
        <v>192</v>
      </c>
      <c r="D432" s="85" t="s">
        <v>416</v>
      </c>
      <c r="E432" s="86">
        <v>5</v>
      </c>
      <c r="F432" s="84">
        <v>40</v>
      </c>
      <c r="G432" s="87">
        <v>28.7</v>
      </c>
      <c r="H432" s="88" t="s">
        <v>1</v>
      </c>
      <c r="I432" s="88" t="s">
        <v>1</v>
      </c>
      <c r="J432" s="89">
        <v>4.1100000000000003</v>
      </c>
      <c r="K432" s="89">
        <f t="shared" si="86"/>
        <v>1.23</v>
      </c>
      <c r="L432" s="89">
        <f t="shared" si="87"/>
        <v>24.59</v>
      </c>
      <c r="M432" s="89">
        <f t="shared" si="88"/>
        <v>25.82</v>
      </c>
      <c r="N432" s="90" t="s">
        <v>65</v>
      </c>
      <c r="O432" s="90" t="s">
        <v>66</v>
      </c>
      <c r="P432" s="90" t="s">
        <v>67</v>
      </c>
      <c r="Q432" s="91" t="s">
        <v>68</v>
      </c>
      <c r="R432" s="92" t="s">
        <v>493</v>
      </c>
      <c r="S432" s="92" t="s">
        <v>493</v>
      </c>
      <c r="T432" s="93" t="s">
        <v>73</v>
      </c>
      <c r="U432" s="84">
        <v>40</v>
      </c>
      <c r="V432" s="94">
        <f>IFERROR(VLOOKUP(H432,'Коэфф для прайса 1 оч'!$A$3:$C$6,3,0),"")</f>
        <v>327000</v>
      </c>
      <c r="W432" s="91">
        <f>IFERROR(VLOOKUP(E432,'Коэфф для прайса 1 оч'!$A$10:$C$23,3,0),"")</f>
        <v>5.0000000000000001E-3</v>
      </c>
      <c r="X432" s="116">
        <f>IFERROR(VLOOKUP(N432,'Коэфф для прайса 1 оч'!$E$25:$F$30,2,0),"")</f>
        <v>0.04</v>
      </c>
      <c r="Y432" s="116">
        <f>IFERROR(VLOOKUP(O432,'Коэфф для прайса 1 оч'!$E$32:$F$34,2,0),"")</f>
        <v>0</v>
      </c>
      <c r="Z432" s="116">
        <f>IFERROR(VLOOKUP(P432,'Коэфф для прайса 1 оч'!$E$36:$F$38,2,0),"")</f>
        <v>0.03</v>
      </c>
      <c r="AA432" s="116">
        <f>IFERROR(VLOOKUP(Q432,'Коэфф для прайса 1 оч'!$E$40:$F$43,2,0),"")</f>
        <v>5.0000000000000001E-3</v>
      </c>
      <c r="AB432" s="117">
        <f>IFERROR(VLOOKUP(R432,'Коэфф для прайса 1 оч'!$E$45:$F$59,2,0),"")</f>
        <v>0.03</v>
      </c>
      <c r="AC432" s="116">
        <f>IFERROR(VLOOKUP(T432,'Коэфф для прайса 1 оч'!$E$61:$F$67,2,0),"")</f>
        <v>0</v>
      </c>
      <c r="AD432" s="116">
        <f>IFERROR(VLOOKUP(U432,'Коэфф для прайса 1 оч'!$E$69:$F$82,2,0),"")</f>
        <v>-1.4E-2</v>
      </c>
      <c r="AE432" s="116">
        <f>IFERROR(VLOOKUP(PriceList[[#This Row],[Корпус]],'Коэфф для прайса 1 оч'!$I$10:$J$15,2,0),"")</f>
        <v>0.12</v>
      </c>
      <c r="AF432" s="95">
        <f t="shared" si="89"/>
        <v>397632</v>
      </c>
      <c r="AG432" s="96">
        <f t="shared" si="90"/>
        <v>11412038.4</v>
      </c>
      <c r="AH432" s="97">
        <v>0</v>
      </c>
      <c r="AI432" s="98"/>
      <c r="AJ432" s="99"/>
      <c r="AK432" s="84" t="s">
        <v>1313</v>
      </c>
      <c r="AL432" s="91">
        <v>0.1</v>
      </c>
      <c r="AM432" s="287">
        <f>PriceList[[#This Row],[ИТОГ Цена за кв.м, руб]]*(1+PriceList[[#This Row],[Максимальная скидка]])</f>
        <v>0</v>
      </c>
      <c r="AN432" s="287">
        <f>PriceList[[#This Row],[Цена за кв.м. в CRM]]*PriceList[[#This Row],[Площадь, кв.м]]</f>
        <v>0</v>
      </c>
      <c r="AO432" s="287">
        <v>6000</v>
      </c>
      <c r="AP432" s="335">
        <f>PriceList[[#This Row],[Цена за кв.м. в CRM]]+PriceList[[#This Row],[Бронь]]</f>
        <v>6000</v>
      </c>
      <c r="AQ432" s="335">
        <f>PriceList[[#This Row],[Цена за кв.м. в сайт]]*PriceList[[#This Row],[Площадь, кв.м]]</f>
        <v>172200</v>
      </c>
      <c r="AR432" s="84" t="str">
        <f t="shared" si="93"/>
        <v>С2-192</v>
      </c>
      <c r="AS432" s="88" t="str">
        <f t="shared" si="94"/>
        <v>Ст</v>
      </c>
      <c r="AT432" s="89">
        <f t="shared" si="95"/>
        <v>28.7</v>
      </c>
      <c r="AU432" s="99">
        <f>PriceList[[#This Row],[Цена за кв.м. в CRM]]</f>
        <v>0</v>
      </c>
      <c r="AV432" s="100" t="str">
        <f t="shared" si="96"/>
        <v>Не для продажи</v>
      </c>
      <c r="AW432" s="99"/>
      <c r="AX432" s="342"/>
      <c r="AZ432" s="353"/>
      <c r="BB432" s="346"/>
      <c r="BC432" s="14"/>
      <c r="BD432" s="345">
        <f t="shared" si="97"/>
        <v>0</v>
      </c>
      <c r="BE432" s="353">
        <f>BD432*PriceList[[#This Row],[Площадь, кв.м]]</f>
        <v>0</v>
      </c>
      <c r="BF432" s="14"/>
      <c r="BG432" s="345"/>
      <c r="BH432" s="353">
        <f t="shared" si="98"/>
        <v>0</v>
      </c>
      <c r="BI432" s="345">
        <f>BG432/PriceList[[#This Row],[Площадь, кв.м]]</f>
        <v>0</v>
      </c>
      <c r="BJ432" s="355" t="e">
        <f t="shared" si="99"/>
        <v>#DIV/0!</v>
      </c>
      <c r="BL432" s="345">
        <f t="shared" si="100"/>
        <v>0</v>
      </c>
      <c r="BM432" s="353">
        <f t="shared" si="101"/>
        <v>0</v>
      </c>
    </row>
    <row r="433" spans="1:65" ht="14.25" hidden="1" customHeight="1">
      <c r="A433" s="84">
        <v>519</v>
      </c>
      <c r="B433" s="84" t="s">
        <v>614</v>
      </c>
      <c r="C433" s="85">
        <v>193</v>
      </c>
      <c r="D433" s="85" t="s">
        <v>416</v>
      </c>
      <c r="E433" s="86">
        <v>6</v>
      </c>
      <c r="F433" s="84">
        <v>1</v>
      </c>
      <c r="G433" s="87">
        <v>37.479999999999997</v>
      </c>
      <c r="H433" s="88" t="s">
        <v>1</v>
      </c>
      <c r="I433" s="88" t="s">
        <v>1</v>
      </c>
      <c r="J433" s="89">
        <v>7.26</v>
      </c>
      <c r="K433" s="89">
        <f t="shared" si="86"/>
        <v>2.1800000000000002</v>
      </c>
      <c r="L433" s="89">
        <f t="shared" si="87"/>
        <v>30.22</v>
      </c>
      <c r="M433" s="89">
        <f t="shared" si="88"/>
        <v>32.4</v>
      </c>
      <c r="N433" s="90" t="s">
        <v>76</v>
      </c>
      <c r="O433" s="90" t="s">
        <v>66</v>
      </c>
      <c r="P433" s="90" t="s">
        <v>67</v>
      </c>
      <c r="Q433" s="91" t="s">
        <v>68</v>
      </c>
      <c r="R433" s="92" t="s">
        <v>493</v>
      </c>
      <c r="S433" s="92" t="s">
        <v>493</v>
      </c>
      <c r="T433" s="93" t="s">
        <v>73</v>
      </c>
      <c r="U433" s="84">
        <v>40</v>
      </c>
      <c r="V433" s="94">
        <f>IFERROR(VLOOKUP(H433,'Коэфф для прайса 1 оч'!$A$3:$C$6,3,0),"")</f>
        <v>327000</v>
      </c>
      <c r="W433" s="91">
        <f>IFERROR(VLOOKUP(E433,'Коэфф для прайса 1 оч'!$A$10:$C$23,3,0),"")</f>
        <v>1.4999999999999999E-2</v>
      </c>
      <c r="X433" s="116">
        <f>IFERROR(VLOOKUP(N433,'Коэфф для прайса 1 оч'!$E$25:$F$30,2,0),"")</f>
        <v>0</v>
      </c>
      <c r="Y433" s="116">
        <f>IFERROR(VLOOKUP(O433,'Коэфф для прайса 1 оч'!$E$32:$F$34,2,0),"")</f>
        <v>0</v>
      </c>
      <c r="Z433" s="116">
        <f>IFERROR(VLOOKUP(P433,'Коэфф для прайса 1 оч'!$E$36:$F$38,2,0),"")</f>
        <v>0.03</v>
      </c>
      <c r="AA433" s="116">
        <f>IFERROR(VLOOKUP(Q433,'Коэфф для прайса 1 оч'!$E$40:$F$43,2,0),"")</f>
        <v>5.0000000000000001E-3</v>
      </c>
      <c r="AB433" s="117">
        <f>IFERROR(VLOOKUP(R433,'Коэфф для прайса 1 оч'!$E$45:$F$59,2,0),"")</f>
        <v>0.03</v>
      </c>
      <c r="AC433" s="116">
        <f>IFERROR(VLOOKUP(T433,'Коэфф для прайса 1 оч'!$E$61:$F$67,2,0),"")</f>
        <v>0</v>
      </c>
      <c r="AD433" s="116">
        <f>IFERROR(VLOOKUP(U433,'Коэфф для прайса 1 оч'!$E$69:$F$82,2,0),"")</f>
        <v>-1.4E-2</v>
      </c>
      <c r="AE433" s="116">
        <f>IFERROR(VLOOKUP(PriceList[[#This Row],[Корпус]],'Коэфф для прайса 1 оч'!$I$10:$J$15,2,0),"")</f>
        <v>0.12</v>
      </c>
      <c r="AF433" s="95">
        <f t="shared" si="89"/>
        <v>387822</v>
      </c>
      <c r="AG433" s="96">
        <f t="shared" si="90"/>
        <v>14535568.559999999</v>
      </c>
      <c r="AH433" s="97">
        <v>0</v>
      </c>
      <c r="AI433" s="98">
        <f t="shared" si="91"/>
        <v>387822</v>
      </c>
      <c r="AJ433" s="99">
        <f t="shared" si="92"/>
        <v>14535568.559999999</v>
      </c>
      <c r="AK433" s="84" t="s">
        <v>71</v>
      </c>
      <c r="AL433" s="91">
        <v>0.1</v>
      </c>
      <c r="AM433" s="287">
        <f>PriceList[[#This Row],[ИТОГ Цена за кв.м, руб]]*(1+PriceList[[#This Row],[Максимальная скидка]])</f>
        <v>426604.2</v>
      </c>
      <c r="AN433" s="287">
        <f>PriceList[[#This Row],[Цена за кв.м. в CRM]]*PriceList[[#This Row],[Площадь, кв.м]]</f>
        <v>15989125.415999999</v>
      </c>
      <c r="AO433" s="287">
        <v>6000</v>
      </c>
      <c r="AP433" s="335">
        <f>PriceList[[#This Row],[Цена за кв.м. в CRM]]+PriceList[[#This Row],[Бронь]]</f>
        <v>432604.2</v>
      </c>
      <c r="AQ433" s="335">
        <f>PriceList[[#This Row],[Цена за кв.м. в сайт]]*PriceList[[#This Row],[Площадь, кв.м]]</f>
        <v>16214005.415999999</v>
      </c>
      <c r="AR433" s="84" t="str">
        <f t="shared" si="93"/>
        <v>С2-193</v>
      </c>
      <c r="AS433" s="88" t="str">
        <f t="shared" si="94"/>
        <v>Ст</v>
      </c>
      <c r="AT433" s="89">
        <f t="shared" si="95"/>
        <v>37.479999999999997</v>
      </c>
      <c r="AU433" s="99">
        <f>PriceList[[#This Row],[Цена за кв.м. в CRM]]</f>
        <v>426604.2</v>
      </c>
      <c r="AV433" s="100" t="str">
        <f t="shared" si="96"/>
        <v>Резерв</v>
      </c>
      <c r="AW433" s="99"/>
      <c r="AX433" s="342"/>
      <c r="AZ433" s="353">
        <f>(PriceList[[#This Row],[Цена за кв.м. в сайт]])+$AZ$1</f>
        <v>433104.2</v>
      </c>
      <c r="BA433" s="353">
        <f>AZ433*PriceList[[#This Row],[Площадь, кв.м]]</f>
        <v>16232745.415999999</v>
      </c>
      <c r="BB433" s="346">
        <f>BA433-PriceList[[#This Row],[Стоимость, руб для сбронированием]]</f>
        <v>18740</v>
      </c>
      <c r="BC433" s="14"/>
      <c r="BD433" s="345">
        <f t="shared" si="97"/>
        <v>433100</v>
      </c>
      <c r="BE433" s="353">
        <f>BD433*PriceList[[#This Row],[Площадь, кв.м]]</f>
        <v>16232587.999999998</v>
      </c>
      <c r="BF433" s="14"/>
      <c r="BG433" s="345">
        <f>BE433-$BG$1*PriceList[[#This Row],[Площадь, кв.м]]</f>
        <v>16007707.999999998</v>
      </c>
      <c r="BH433" s="353">
        <f t="shared" si="98"/>
        <v>224880</v>
      </c>
      <c r="BI433" s="345">
        <f>BG433/PriceList[[#This Row],[Площадь, кв.м]]</f>
        <v>427100</v>
      </c>
      <c r="BJ433" s="355">
        <f t="shared" si="99"/>
        <v>1.4048232264106768E-2</v>
      </c>
      <c r="BL433" s="345">
        <f t="shared" si="100"/>
        <v>384390</v>
      </c>
      <c r="BM433" s="353">
        <f t="shared" si="101"/>
        <v>14406937.199999999</v>
      </c>
    </row>
    <row r="434" spans="1:65" ht="14.25" customHeight="1">
      <c r="A434" s="84">
        <v>520</v>
      </c>
      <c r="B434" s="84" t="s">
        <v>615</v>
      </c>
      <c r="C434" s="85">
        <v>194</v>
      </c>
      <c r="D434" s="85" t="s">
        <v>416</v>
      </c>
      <c r="E434" s="86">
        <v>6</v>
      </c>
      <c r="F434" s="84">
        <v>2</v>
      </c>
      <c r="G434" s="87">
        <v>29.02</v>
      </c>
      <c r="H434" s="88" t="s">
        <v>1</v>
      </c>
      <c r="I434" s="88" t="s">
        <v>1</v>
      </c>
      <c r="J434" s="89">
        <v>4.29</v>
      </c>
      <c r="K434" s="89">
        <f t="shared" si="86"/>
        <v>1.29</v>
      </c>
      <c r="L434" s="89">
        <f t="shared" si="87"/>
        <v>24.73</v>
      </c>
      <c r="M434" s="89">
        <f t="shared" si="88"/>
        <v>26.02</v>
      </c>
      <c r="N434" s="90" t="s">
        <v>65</v>
      </c>
      <c r="O434" s="90" t="s">
        <v>66</v>
      </c>
      <c r="P434" s="90" t="s">
        <v>67</v>
      </c>
      <c r="Q434" s="91" t="s">
        <v>68</v>
      </c>
      <c r="R434" s="92" t="s">
        <v>493</v>
      </c>
      <c r="S434" s="92" t="s">
        <v>493</v>
      </c>
      <c r="T434" s="93" t="s">
        <v>73</v>
      </c>
      <c r="U434" s="84">
        <v>40</v>
      </c>
      <c r="V434" s="94">
        <f>IFERROR(VLOOKUP(H434,'Коэфф для прайса 1 оч'!$A$3:$C$6,3,0),"")</f>
        <v>327000</v>
      </c>
      <c r="W434" s="91">
        <f>IFERROR(VLOOKUP(E434,'Коэфф для прайса 1 оч'!$A$10:$C$23,3,0),"")</f>
        <v>1.4999999999999999E-2</v>
      </c>
      <c r="X434" s="116">
        <f>IFERROR(VLOOKUP(N434,'Коэфф для прайса 1 оч'!$E$25:$F$30,2,0),"")</f>
        <v>0.04</v>
      </c>
      <c r="Y434" s="116">
        <f>IFERROR(VLOOKUP(O434,'Коэфф для прайса 1 оч'!$E$32:$F$34,2,0),"")</f>
        <v>0</v>
      </c>
      <c r="Z434" s="116">
        <f>IFERROR(VLOOKUP(P434,'Коэфф для прайса 1 оч'!$E$36:$F$38,2,0),"")</f>
        <v>0.03</v>
      </c>
      <c r="AA434" s="116">
        <f>IFERROR(VLOOKUP(Q434,'Коэфф для прайса 1 оч'!$E$40:$F$43,2,0),"")</f>
        <v>5.0000000000000001E-3</v>
      </c>
      <c r="AB434" s="117">
        <f>IFERROR(VLOOKUP(R434,'Коэфф для прайса 1 оч'!$E$45:$F$59,2,0),"")</f>
        <v>0.03</v>
      </c>
      <c r="AC434" s="116">
        <f>IFERROR(VLOOKUP(T434,'Коэфф для прайса 1 оч'!$E$61:$F$67,2,0),"")</f>
        <v>0</v>
      </c>
      <c r="AD434" s="116">
        <f>IFERROR(VLOOKUP(U434,'Коэфф для прайса 1 оч'!$E$69:$F$82,2,0),"")</f>
        <v>-1.4E-2</v>
      </c>
      <c r="AE434" s="116">
        <f>IFERROR(VLOOKUP(PriceList[[#This Row],[Корпус]],'Коэфф для прайса 1 оч'!$I$10:$J$15,2,0),"")</f>
        <v>0.12</v>
      </c>
      <c r="AF434" s="95">
        <f t="shared" si="89"/>
        <v>400902</v>
      </c>
      <c r="AG434" s="96">
        <f t="shared" si="90"/>
        <v>11634176.039999999</v>
      </c>
      <c r="AH434" s="97">
        <v>0</v>
      </c>
      <c r="AI434" s="98">
        <f t="shared" si="91"/>
        <v>400902</v>
      </c>
      <c r="AJ434" s="99">
        <f t="shared" si="92"/>
        <v>11634176.039999999</v>
      </c>
      <c r="AK434" s="84" t="s">
        <v>71</v>
      </c>
      <c r="AL434" s="91">
        <v>0.1</v>
      </c>
      <c r="AM434" s="287">
        <f>PriceList[[#This Row],[ИТОГ Цена за кв.м, руб]]*(1+PriceList[[#This Row],[Максимальная скидка]])</f>
        <v>440992.2</v>
      </c>
      <c r="AN434" s="287">
        <f>PriceList[[#This Row],[Цена за кв.м. в CRM]]*PriceList[[#This Row],[Площадь, кв.м]]</f>
        <v>12797593.643999999</v>
      </c>
      <c r="AO434" s="287">
        <v>6000</v>
      </c>
      <c r="AP434" s="335">
        <f>PriceList[[#This Row],[Цена за кв.м. в CRM]]+PriceList[[#This Row],[Бронь]]</f>
        <v>446992.2</v>
      </c>
      <c r="AQ434" s="335">
        <f>PriceList[[#This Row],[Цена за кв.м. в сайт]]*PriceList[[#This Row],[Площадь, кв.м]]</f>
        <v>12971713.643999999</v>
      </c>
      <c r="AR434" s="84" t="str">
        <f t="shared" si="93"/>
        <v>С2-194</v>
      </c>
      <c r="AS434" s="88" t="str">
        <f t="shared" si="94"/>
        <v>Ст</v>
      </c>
      <c r="AT434" s="89">
        <f t="shared" si="95"/>
        <v>29.02</v>
      </c>
      <c r="AU434" s="99">
        <f>PriceList[[#This Row],[Цена за кв.м. в CRM]]</f>
        <v>440992.2</v>
      </c>
      <c r="AV434" s="100" t="str">
        <f t="shared" si="96"/>
        <v>Резерв</v>
      </c>
      <c r="AW434" s="99"/>
      <c r="AX434" s="342"/>
      <c r="AZ434" s="353">
        <f>(PriceList[[#This Row],[Цена за кв.м. в сайт]])+$AZ$1</f>
        <v>447492.2</v>
      </c>
      <c r="BA434" s="353">
        <f>AZ434*PriceList[[#This Row],[Площадь, кв.м]]</f>
        <v>12986223.643999999</v>
      </c>
      <c r="BB434" s="346">
        <f>BA434-PriceList[[#This Row],[Стоимость, руб для сбронированием]]</f>
        <v>14510</v>
      </c>
      <c r="BC434" s="14"/>
      <c r="BD434" s="345">
        <f t="shared" si="97"/>
        <v>447500</v>
      </c>
      <c r="BE434" s="353">
        <f>BD434*PriceList[[#This Row],[Площадь, кв.м]]</f>
        <v>12986450</v>
      </c>
      <c r="BF434" s="14"/>
      <c r="BG434" s="345">
        <f>BE434-$BG$1*PriceList[[#This Row],[Площадь, кв.м]]</f>
        <v>12812330</v>
      </c>
      <c r="BH434" s="353">
        <f t="shared" si="98"/>
        <v>174120</v>
      </c>
      <c r="BI434" s="345">
        <f>BG434/PriceList[[#This Row],[Площадь, кв.м]]</f>
        <v>441500</v>
      </c>
      <c r="BJ434" s="355">
        <f t="shared" si="99"/>
        <v>1.3590033975084938E-2</v>
      </c>
      <c r="BL434" s="345">
        <f t="shared" si="100"/>
        <v>397350</v>
      </c>
      <c r="BM434" s="353">
        <f t="shared" si="101"/>
        <v>11531097</v>
      </c>
    </row>
    <row r="435" spans="1:65" ht="14.25" customHeight="1">
      <c r="A435" s="84">
        <v>521</v>
      </c>
      <c r="B435" s="84" t="s">
        <v>616</v>
      </c>
      <c r="C435" s="85">
        <v>195</v>
      </c>
      <c r="D435" s="85" t="s">
        <v>416</v>
      </c>
      <c r="E435" s="86">
        <v>6</v>
      </c>
      <c r="F435" s="84">
        <v>3</v>
      </c>
      <c r="G435" s="87">
        <v>28.56</v>
      </c>
      <c r="H435" s="88" t="s">
        <v>1</v>
      </c>
      <c r="I435" s="88" t="s">
        <v>1</v>
      </c>
      <c r="J435" s="89">
        <v>4.29</v>
      </c>
      <c r="K435" s="89">
        <f t="shared" si="86"/>
        <v>1.29</v>
      </c>
      <c r="L435" s="89">
        <f t="shared" si="87"/>
        <v>24.27</v>
      </c>
      <c r="M435" s="89">
        <f t="shared" si="88"/>
        <v>25.56</v>
      </c>
      <c r="N435" s="90" t="s">
        <v>65</v>
      </c>
      <c r="O435" s="90" t="s">
        <v>66</v>
      </c>
      <c r="P435" s="90" t="s">
        <v>67</v>
      </c>
      <c r="Q435" s="91" t="s">
        <v>68</v>
      </c>
      <c r="R435" s="92" t="s">
        <v>493</v>
      </c>
      <c r="S435" s="92" t="s">
        <v>493</v>
      </c>
      <c r="T435" s="93" t="s">
        <v>73</v>
      </c>
      <c r="U435" s="84">
        <v>40</v>
      </c>
      <c r="V435" s="94">
        <f>IFERROR(VLOOKUP(H435,'Коэфф для прайса 1 оч'!$A$3:$C$6,3,0),"")</f>
        <v>327000</v>
      </c>
      <c r="W435" s="91">
        <f>IFERROR(VLOOKUP(E435,'Коэфф для прайса 1 оч'!$A$10:$C$23,3,0),"")</f>
        <v>1.4999999999999999E-2</v>
      </c>
      <c r="X435" s="116">
        <f>IFERROR(VLOOKUP(N435,'Коэфф для прайса 1 оч'!$E$25:$F$30,2,0),"")</f>
        <v>0.04</v>
      </c>
      <c r="Y435" s="116">
        <f>IFERROR(VLOOKUP(O435,'Коэфф для прайса 1 оч'!$E$32:$F$34,2,0),"")</f>
        <v>0</v>
      </c>
      <c r="Z435" s="116">
        <f>IFERROR(VLOOKUP(P435,'Коэфф для прайса 1 оч'!$E$36:$F$38,2,0),"")</f>
        <v>0.03</v>
      </c>
      <c r="AA435" s="116">
        <f>IFERROR(VLOOKUP(Q435,'Коэфф для прайса 1 оч'!$E$40:$F$43,2,0),"")</f>
        <v>5.0000000000000001E-3</v>
      </c>
      <c r="AB435" s="117">
        <f>IFERROR(VLOOKUP(R435,'Коэфф для прайса 1 оч'!$E$45:$F$59,2,0),"")</f>
        <v>0.03</v>
      </c>
      <c r="AC435" s="116">
        <f>IFERROR(VLOOKUP(T435,'Коэфф для прайса 1 оч'!$E$61:$F$67,2,0),"")</f>
        <v>0</v>
      </c>
      <c r="AD435" s="116">
        <f>IFERROR(VLOOKUP(U435,'Коэфф для прайса 1 оч'!$E$69:$F$82,2,0),"")</f>
        <v>-1.4E-2</v>
      </c>
      <c r="AE435" s="116">
        <f>IFERROR(VLOOKUP(PriceList[[#This Row],[Корпус]],'Коэфф для прайса 1 оч'!$I$10:$J$15,2,0),"")</f>
        <v>0.12</v>
      </c>
      <c r="AF435" s="95">
        <f t="shared" si="89"/>
        <v>400902</v>
      </c>
      <c r="AG435" s="96">
        <f t="shared" si="90"/>
        <v>11449761.119999999</v>
      </c>
      <c r="AH435" s="97">
        <v>0</v>
      </c>
      <c r="AI435" s="98">
        <f t="shared" si="91"/>
        <v>400902</v>
      </c>
      <c r="AJ435" s="99">
        <f t="shared" si="92"/>
        <v>11449761.119999999</v>
      </c>
      <c r="AK435" s="84" t="s">
        <v>71</v>
      </c>
      <c r="AL435" s="91">
        <v>0.1</v>
      </c>
      <c r="AM435" s="287">
        <f>PriceList[[#This Row],[ИТОГ Цена за кв.м, руб]]*(1+PriceList[[#This Row],[Максимальная скидка]])</f>
        <v>440992.2</v>
      </c>
      <c r="AN435" s="287">
        <f>PriceList[[#This Row],[Цена за кв.м. в CRM]]*PriceList[[#This Row],[Площадь, кв.м]]</f>
        <v>12594737.231999999</v>
      </c>
      <c r="AO435" s="287">
        <v>6000</v>
      </c>
      <c r="AP435" s="335">
        <f>PriceList[[#This Row],[Цена за кв.м. в CRM]]+PriceList[[#This Row],[Бронь]]</f>
        <v>446992.2</v>
      </c>
      <c r="AQ435" s="335">
        <f>PriceList[[#This Row],[Цена за кв.м. в сайт]]*PriceList[[#This Row],[Площадь, кв.м]]</f>
        <v>12766097.231999999</v>
      </c>
      <c r="AR435" s="84" t="str">
        <f t="shared" si="93"/>
        <v>С2-195</v>
      </c>
      <c r="AS435" s="88" t="str">
        <f t="shared" si="94"/>
        <v>Ст</v>
      </c>
      <c r="AT435" s="89">
        <f t="shared" si="95"/>
        <v>28.56</v>
      </c>
      <c r="AU435" s="99">
        <f>PriceList[[#This Row],[Цена за кв.м. в CRM]]</f>
        <v>440992.2</v>
      </c>
      <c r="AV435" s="100" t="str">
        <f t="shared" si="96"/>
        <v>Резерв</v>
      </c>
      <c r="AW435" s="99"/>
      <c r="AX435" s="342"/>
      <c r="AZ435" s="353">
        <f>(PriceList[[#This Row],[Цена за кв.м. в сайт]])+$AZ$1</f>
        <v>447492.2</v>
      </c>
      <c r="BA435" s="353">
        <f>AZ435*PriceList[[#This Row],[Площадь, кв.м]]</f>
        <v>12780377.231999999</v>
      </c>
      <c r="BB435" s="346">
        <f>BA435-PriceList[[#This Row],[Стоимость, руб для сбронированием]]</f>
        <v>14280</v>
      </c>
      <c r="BC435" s="14"/>
      <c r="BD435" s="345">
        <f t="shared" si="97"/>
        <v>447500</v>
      </c>
      <c r="BE435" s="353">
        <f>BD435*PriceList[[#This Row],[Площадь, кв.м]]</f>
        <v>12780600</v>
      </c>
      <c r="BF435" s="14"/>
      <c r="BG435" s="345">
        <f>BE435-$BG$1*PriceList[[#This Row],[Площадь, кв.м]]</f>
        <v>12609240</v>
      </c>
      <c r="BH435" s="353">
        <f t="shared" si="98"/>
        <v>171360</v>
      </c>
      <c r="BI435" s="345">
        <f>BG435/PriceList[[#This Row],[Площадь, кв.м]]</f>
        <v>441500</v>
      </c>
      <c r="BJ435" s="355">
        <f t="shared" si="99"/>
        <v>1.3590033975084938E-2</v>
      </c>
      <c r="BL435" s="345">
        <f t="shared" si="100"/>
        <v>397350</v>
      </c>
      <c r="BM435" s="353">
        <f t="shared" si="101"/>
        <v>11348316</v>
      </c>
    </row>
    <row r="436" spans="1:65" ht="14.25" customHeight="1">
      <c r="A436" s="84">
        <v>522</v>
      </c>
      <c r="B436" s="84" t="s">
        <v>617</v>
      </c>
      <c r="C436" s="85">
        <v>196</v>
      </c>
      <c r="D436" s="85" t="s">
        <v>416</v>
      </c>
      <c r="E436" s="86">
        <v>6</v>
      </c>
      <c r="F436" s="84">
        <v>4</v>
      </c>
      <c r="G436" s="87">
        <v>32.46</v>
      </c>
      <c r="H436" s="88" t="s">
        <v>1</v>
      </c>
      <c r="I436" s="88" t="s">
        <v>1</v>
      </c>
      <c r="J436" s="89">
        <v>4.4000000000000004</v>
      </c>
      <c r="K436" s="89">
        <f t="shared" si="86"/>
        <v>1.32</v>
      </c>
      <c r="L436" s="89">
        <f t="shared" si="87"/>
        <v>28.060000000000002</v>
      </c>
      <c r="M436" s="89">
        <f t="shared" si="88"/>
        <v>29.380000000000003</v>
      </c>
      <c r="N436" s="90" t="s">
        <v>65</v>
      </c>
      <c r="O436" s="90" t="s">
        <v>83</v>
      </c>
      <c r="P436" s="90" t="s">
        <v>67</v>
      </c>
      <c r="Q436" s="91" t="s">
        <v>68</v>
      </c>
      <c r="R436" s="92" t="s">
        <v>493</v>
      </c>
      <c r="S436" s="92" t="s">
        <v>493</v>
      </c>
      <c r="T436" s="93" t="s">
        <v>73</v>
      </c>
      <c r="U436" s="84">
        <v>40</v>
      </c>
      <c r="V436" s="94">
        <f>IFERROR(VLOOKUP(H436,'Коэфф для прайса 1 оч'!$A$3:$C$6,3,0),"")</f>
        <v>327000</v>
      </c>
      <c r="W436" s="91">
        <f>IFERROR(VLOOKUP(E436,'Коэфф для прайса 1 оч'!$A$10:$C$23,3,0),"")</f>
        <v>1.4999999999999999E-2</v>
      </c>
      <c r="X436" s="116">
        <f>IFERROR(VLOOKUP(N436,'Коэфф для прайса 1 оч'!$E$25:$F$30,2,0),"")</f>
        <v>0.04</v>
      </c>
      <c r="Y436" s="116">
        <f>IFERROR(VLOOKUP(O436,'Коэфф для прайса 1 оч'!$E$32:$F$34,2,0),"")</f>
        <v>0.03</v>
      </c>
      <c r="Z436" s="116">
        <f>IFERROR(VLOOKUP(P436,'Коэфф для прайса 1 оч'!$E$36:$F$38,2,0),"")</f>
        <v>0.03</v>
      </c>
      <c r="AA436" s="116">
        <f>IFERROR(VLOOKUP(Q436,'Коэфф для прайса 1 оч'!$E$40:$F$43,2,0),"")</f>
        <v>5.0000000000000001E-3</v>
      </c>
      <c r="AB436" s="117">
        <f>IFERROR(VLOOKUP(R436,'Коэфф для прайса 1 оч'!$E$45:$F$59,2,0),"")</f>
        <v>0.03</v>
      </c>
      <c r="AC436" s="116">
        <f>IFERROR(VLOOKUP(T436,'Коэфф для прайса 1 оч'!$E$61:$F$67,2,0),"")</f>
        <v>0</v>
      </c>
      <c r="AD436" s="116">
        <f>IFERROR(VLOOKUP(U436,'Коэфф для прайса 1 оч'!$E$69:$F$82,2,0),"")</f>
        <v>-1.4E-2</v>
      </c>
      <c r="AE436" s="116">
        <f>IFERROR(VLOOKUP(PriceList[[#This Row],[Корпус]],'Коэфф для прайса 1 оч'!$I$10:$J$15,2,0),"")</f>
        <v>0.12</v>
      </c>
      <c r="AF436" s="95">
        <f t="shared" si="89"/>
        <v>410712</v>
      </c>
      <c r="AG436" s="96">
        <f t="shared" si="90"/>
        <v>13331711.52</v>
      </c>
      <c r="AH436" s="97">
        <v>0</v>
      </c>
      <c r="AI436" s="98">
        <f t="shared" si="91"/>
        <v>410712</v>
      </c>
      <c r="AJ436" s="99">
        <f t="shared" si="92"/>
        <v>13331711.52</v>
      </c>
      <c r="AK436" s="84" t="s">
        <v>71</v>
      </c>
      <c r="AL436" s="91">
        <v>0.1</v>
      </c>
      <c r="AM436" s="287">
        <f>PriceList[[#This Row],[ИТОГ Цена за кв.м, руб]]*(1+PriceList[[#This Row],[Максимальная скидка]])</f>
        <v>451783.2</v>
      </c>
      <c r="AN436" s="287">
        <f>PriceList[[#This Row],[Цена за кв.м. в CRM]]*PriceList[[#This Row],[Площадь, кв.м]]</f>
        <v>14664882.672</v>
      </c>
      <c r="AO436" s="287">
        <v>6000</v>
      </c>
      <c r="AP436" s="335">
        <f>PriceList[[#This Row],[Цена за кв.м. в CRM]]+PriceList[[#This Row],[Бронь]]</f>
        <v>457783.2</v>
      </c>
      <c r="AQ436" s="335">
        <f>PriceList[[#This Row],[Цена за кв.м. в сайт]]*PriceList[[#This Row],[Площадь, кв.м]]</f>
        <v>14859642.672</v>
      </c>
      <c r="AR436" s="84" t="str">
        <f t="shared" si="93"/>
        <v>С2-196</v>
      </c>
      <c r="AS436" s="88" t="str">
        <f t="shared" si="94"/>
        <v>Ст</v>
      </c>
      <c r="AT436" s="89">
        <f t="shared" si="95"/>
        <v>32.46</v>
      </c>
      <c r="AU436" s="99">
        <f>PriceList[[#This Row],[Цена за кв.м. в CRM]]</f>
        <v>451783.2</v>
      </c>
      <c r="AV436" s="100" t="str">
        <f t="shared" si="96"/>
        <v>Резерв</v>
      </c>
      <c r="AW436" s="99"/>
      <c r="AX436" s="342"/>
      <c r="AZ436" s="353">
        <f>(PriceList[[#This Row],[Цена за кв.м. в сайт]])+$AZ$1</f>
        <v>458283.2</v>
      </c>
      <c r="BA436" s="353">
        <f>AZ436*PriceList[[#This Row],[Площадь, кв.м]]</f>
        <v>14875872.672</v>
      </c>
      <c r="BB436" s="346">
        <f>BA436-PriceList[[#This Row],[Стоимость, руб для сбронированием]]</f>
        <v>16230</v>
      </c>
      <c r="BC436" s="14"/>
      <c r="BD436" s="345">
        <f t="shared" si="97"/>
        <v>458300</v>
      </c>
      <c r="BE436" s="353">
        <f>BD436*PriceList[[#This Row],[Площадь, кв.м]]</f>
        <v>14876418</v>
      </c>
      <c r="BF436" s="14"/>
      <c r="BG436" s="345">
        <f>BE436-$BG$1*PriceList[[#This Row],[Площадь, кв.м]]</f>
        <v>14681658</v>
      </c>
      <c r="BH436" s="353">
        <f t="shared" si="98"/>
        <v>194760</v>
      </c>
      <c r="BI436" s="345">
        <f>BG436/PriceList[[#This Row],[Площадь, кв.м]]</f>
        <v>452300</v>
      </c>
      <c r="BJ436" s="355">
        <f t="shared" si="99"/>
        <v>1.3265531726730046E-2</v>
      </c>
      <c r="BL436" s="345">
        <f t="shared" si="100"/>
        <v>407070</v>
      </c>
      <c r="BM436" s="353">
        <f t="shared" si="101"/>
        <v>13213492.200000001</v>
      </c>
    </row>
    <row r="437" spans="1:65" ht="14.25" customHeight="1">
      <c r="A437" s="84">
        <v>523</v>
      </c>
      <c r="B437" s="84" t="s">
        <v>618</v>
      </c>
      <c r="C437" s="85">
        <v>197</v>
      </c>
      <c r="D437" s="85" t="s">
        <v>416</v>
      </c>
      <c r="E437" s="86">
        <v>6</v>
      </c>
      <c r="F437" s="84">
        <v>5</v>
      </c>
      <c r="G437" s="87">
        <v>32.44</v>
      </c>
      <c r="H437" s="88" t="s">
        <v>1</v>
      </c>
      <c r="I437" s="88" t="s">
        <v>1</v>
      </c>
      <c r="J437" s="89">
        <v>4.4000000000000004</v>
      </c>
      <c r="K437" s="89">
        <f t="shared" si="86"/>
        <v>1.32</v>
      </c>
      <c r="L437" s="89">
        <f t="shared" si="87"/>
        <v>28.04</v>
      </c>
      <c r="M437" s="89">
        <f t="shared" si="88"/>
        <v>29.36</v>
      </c>
      <c r="N437" s="90" t="s">
        <v>65</v>
      </c>
      <c r="O437" s="90" t="s">
        <v>83</v>
      </c>
      <c r="P437" s="90" t="s">
        <v>67</v>
      </c>
      <c r="Q437" s="91" t="s">
        <v>68</v>
      </c>
      <c r="R437" s="92" t="s">
        <v>422</v>
      </c>
      <c r="S437" s="92" t="s">
        <v>1291</v>
      </c>
      <c r="T437" s="93" t="s">
        <v>73</v>
      </c>
      <c r="U437" s="84">
        <v>40</v>
      </c>
      <c r="V437" s="94">
        <f>IFERROR(VLOOKUP(H437,'Коэфф для прайса 1 оч'!$A$3:$C$6,3,0),"")</f>
        <v>327000</v>
      </c>
      <c r="W437" s="91">
        <f>IFERROR(VLOOKUP(E437,'Коэфф для прайса 1 оч'!$A$10:$C$23,3,0),"")</f>
        <v>1.4999999999999999E-2</v>
      </c>
      <c r="X437" s="116">
        <f>IFERROR(VLOOKUP(N437,'Коэфф для прайса 1 оч'!$E$25:$F$30,2,0),"")</f>
        <v>0.04</v>
      </c>
      <c r="Y437" s="116">
        <f>IFERROR(VLOOKUP(O437,'Коэфф для прайса 1 оч'!$E$32:$F$34,2,0),"")</f>
        <v>0.03</v>
      </c>
      <c r="Z437" s="116">
        <f>IFERROR(VLOOKUP(P437,'Коэфф для прайса 1 оч'!$E$36:$F$38,2,0),"")</f>
        <v>0.03</v>
      </c>
      <c r="AA437" s="116">
        <f>IFERROR(VLOOKUP(Q437,'Коэфф для прайса 1 оч'!$E$40:$F$43,2,0),"")</f>
        <v>5.0000000000000001E-3</v>
      </c>
      <c r="AB437" s="117">
        <f>IFERROR(VLOOKUP(R437,'Коэфф для прайса 1 оч'!$E$45:$F$59,2,0),"")</f>
        <v>0</v>
      </c>
      <c r="AC437" s="116">
        <f>IFERROR(VLOOKUP(T437,'Коэфф для прайса 1 оч'!$E$61:$F$67,2,0),"")</f>
        <v>0</v>
      </c>
      <c r="AD437" s="116">
        <f>IFERROR(VLOOKUP(U437,'Коэфф для прайса 1 оч'!$E$69:$F$82,2,0),"")</f>
        <v>-1.4E-2</v>
      </c>
      <c r="AE437" s="116">
        <f>IFERROR(VLOOKUP(PriceList[[#This Row],[Корпус]],'Коэфф для прайса 1 оч'!$I$10:$J$15,2,0),"")</f>
        <v>0.12</v>
      </c>
      <c r="AF437" s="95">
        <f t="shared" si="89"/>
        <v>400902</v>
      </c>
      <c r="AG437" s="96">
        <f t="shared" si="90"/>
        <v>13005260.879999999</v>
      </c>
      <c r="AH437" s="97">
        <v>0</v>
      </c>
      <c r="AI437" s="98">
        <f t="shared" si="91"/>
        <v>400902</v>
      </c>
      <c r="AJ437" s="99">
        <f t="shared" si="92"/>
        <v>13005260.879999999</v>
      </c>
      <c r="AK437" s="84" t="s">
        <v>71</v>
      </c>
      <c r="AL437" s="91">
        <v>0.1</v>
      </c>
      <c r="AM437" s="287">
        <f>PriceList[[#This Row],[ИТОГ Цена за кв.м, руб]]*(1+PriceList[[#This Row],[Максимальная скидка]])</f>
        <v>440992.2</v>
      </c>
      <c r="AN437" s="287">
        <f>PriceList[[#This Row],[Цена за кв.м. в CRM]]*PriceList[[#This Row],[Площадь, кв.м]]</f>
        <v>14305786.967999998</v>
      </c>
      <c r="AO437" s="287">
        <v>6000</v>
      </c>
      <c r="AP437" s="335">
        <f>PriceList[[#This Row],[Цена за кв.м. в CRM]]+PriceList[[#This Row],[Бронь]]</f>
        <v>446992.2</v>
      </c>
      <c r="AQ437" s="335">
        <f>PriceList[[#This Row],[Цена за кв.м. в сайт]]*PriceList[[#This Row],[Площадь, кв.м]]</f>
        <v>14500426.967999998</v>
      </c>
      <c r="AR437" s="84" t="str">
        <f t="shared" si="93"/>
        <v>С2-197</v>
      </c>
      <c r="AS437" s="88" t="str">
        <f t="shared" si="94"/>
        <v>Ст</v>
      </c>
      <c r="AT437" s="89">
        <f t="shared" si="95"/>
        <v>32.44</v>
      </c>
      <c r="AU437" s="99">
        <f>PriceList[[#This Row],[Цена за кв.м. в CRM]]</f>
        <v>440992.2</v>
      </c>
      <c r="AV437" s="100" t="str">
        <f t="shared" si="96"/>
        <v>Резерв</v>
      </c>
      <c r="AW437" s="99"/>
      <c r="AX437" s="342"/>
      <c r="AZ437" s="353">
        <f>(PriceList[[#This Row],[Цена за кв.м. в сайт]])+$AZ$1</f>
        <v>447492.2</v>
      </c>
      <c r="BA437" s="353">
        <f>AZ437*PriceList[[#This Row],[Площадь, кв.м]]</f>
        <v>14516646.967999998</v>
      </c>
      <c r="BB437" s="346">
        <f>BA437-PriceList[[#This Row],[Стоимость, руб для сбронированием]]</f>
        <v>16220</v>
      </c>
      <c r="BC437" s="14"/>
      <c r="BD437" s="345">
        <f t="shared" si="97"/>
        <v>447500</v>
      </c>
      <c r="BE437" s="353">
        <f>BD437*PriceList[[#This Row],[Площадь, кв.м]]</f>
        <v>14516899.999999998</v>
      </c>
      <c r="BF437" s="14"/>
      <c r="BG437" s="345">
        <f>BE437-$BG$1*PriceList[[#This Row],[Площадь, кв.м]]</f>
        <v>14322259.999999998</v>
      </c>
      <c r="BH437" s="353">
        <f t="shared" si="98"/>
        <v>194640</v>
      </c>
      <c r="BI437" s="345">
        <f>BG437/PriceList[[#This Row],[Площадь, кв.м]]</f>
        <v>441500</v>
      </c>
      <c r="BJ437" s="355">
        <f t="shared" si="99"/>
        <v>1.359003397508494E-2</v>
      </c>
      <c r="BL437" s="345">
        <f t="shared" si="100"/>
        <v>397350</v>
      </c>
      <c r="BM437" s="353">
        <f t="shared" si="101"/>
        <v>12890034</v>
      </c>
    </row>
    <row r="438" spans="1:65" ht="14.25" customHeight="1">
      <c r="A438" s="84">
        <v>524</v>
      </c>
      <c r="B438" s="84" t="s">
        <v>619</v>
      </c>
      <c r="C438" s="85">
        <v>198</v>
      </c>
      <c r="D438" s="85" t="s">
        <v>416</v>
      </c>
      <c r="E438" s="86">
        <v>6</v>
      </c>
      <c r="F438" s="84">
        <v>6</v>
      </c>
      <c r="G438" s="87">
        <v>28.56</v>
      </c>
      <c r="H438" s="88" t="s">
        <v>1</v>
      </c>
      <c r="I438" s="88" t="s">
        <v>1</v>
      </c>
      <c r="J438" s="89">
        <v>4.29</v>
      </c>
      <c r="K438" s="89">
        <f t="shared" si="86"/>
        <v>1.29</v>
      </c>
      <c r="L438" s="89">
        <f t="shared" si="87"/>
        <v>24.27</v>
      </c>
      <c r="M438" s="89">
        <f t="shared" si="88"/>
        <v>25.56</v>
      </c>
      <c r="N438" s="90" t="s">
        <v>65</v>
      </c>
      <c r="O438" s="90" t="s">
        <v>66</v>
      </c>
      <c r="P438" s="90" t="s">
        <v>67</v>
      </c>
      <c r="Q438" s="91" t="s">
        <v>68</v>
      </c>
      <c r="R438" s="92" t="s">
        <v>424</v>
      </c>
      <c r="S438" s="92" t="s">
        <v>1291</v>
      </c>
      <c r="T438" s="93" t="s">
        <v>73</v>
      </c>
      <c r="U438" s="84">
        <v>40</v>
      </c>
      <c r="V438" s="94">
        <f>IFERROR(VLOOKUP(H438,'Коэфф для прайса 1 оч'!$A$3:$C$6,3,0),"")</f>
        <v>327000</v>
      </c>
      <c r="W438" s="91">
        <f>IFERROR(VLOOKUP(E438,'Коэфф для прайса 1 оч'!$A$10:$C$23,3,0),"")</f>
        <v>1.4999999999999999E-2</v>
      </c>
      <c r="X438" s="116">
        <f>IFERROR(VLOOKUP(N438,'Коэфф для прайса 1 оч'!$E$25:$F$30,2,0),"")</f>
        <v>0.04</v>
      </c>
      <c r="Y438" s="116">
        <f>IFERROR(VLOOKUP(O438,'Коэфф для прайса 1 оч'!$E$32:$F$34,2,0),"")</f>
        <v>0</v>
      </c>
      <c r="Z438" s="116">
        <f>IFERROR(VLOOKUP(P438,'Коэфф для прайса 1 оч'!$E$36:$F$38,2,0),"")</f>
        <v>0.03</v>
      </c>
      <c r="AA438" s="116">
        <f>IFERROR(VLOOKUP(Q438,'Коэфф для прайса 1 оч'!$E$40:$F$43,2,0),"")</f>
        <v>5.0000000000000001E-3</v>
      </c>
      <c r="AB438" s="117">
        <f>IFERROR(VLOOKUP(R438,'Коэфф для прайса 1 оч'!$E$45:$F$59,2,0),"")</f>
        <v>0.02</v>
      </c>
      <c r="AC438" s="116">
        <f>IFERROR(VLOOKUP(T438,'Коэфф для прайса 1 оч'!$E$61:$F$67,2,0),"")</f>
        <v>0</v>
      </c>
      <c r="AD438" s="116">
        <f>IFERROR(VLOOKUP(U438,'Коэфф для прайса 1 оч'!$E$69:$F$82,2,0),"")</f>
        <v>-1.4E-2</v>
      </c>
      <c r="AE438" s="116">
        <f>IFERROR(VLOOKUP(PriceList[[#This Row],[Корпус]],'Коэфф для прайса 1 оч'!$I$10:$J$15,2,0),"")</f>
        <v>0.12</v>
      </c>
      <c r="AF438" s="95">
        <f t="shared" si="89"/>
        <v>397632</v>
      </c>
      <c r="AG438" s="96">
        <f t="shared" si="90"/>
        <v>11356369.92</v>
      </c>
      <c r="AH438" s="97">
        <v>0</v>
      </c>
      <c r="AI438" s="98">
        <f t="shared" si="91"/>
        <v>397632</v>
      </c>
      <c r="AJ438" s="99">
        <f t="shared" si="92"/>
        <v>11356369.92</v>
      </c>
      <c r="AK438" s="84" t="s">
        <v>71</v>
      </c>
      <c r="AL438" s="91">
        <v>0.1</v>
      </c>
      <c r="AM438" s="287">
        <f>PriceList[[#This Row],[ИТОГ Цена за кв.м, руб]]*(1+PriceList[[#This Row],[Максимальная скидка]])</f>
        <v>437395.20000000001</v>
      </c>
      <c r="AN438" s="287">
        <f>PriceList[[#This Row],[Цена за кв.м. в CRM]]*PriceList[[#This Row],[Площадь, кв.м]]</f>
        <v>12492006.912</v>
      </c>
      <c r="AO438" s="287">
        <v>6000</v>
      </c>
      <c r="AP438" s="335">
        <f>PriceList[[#This Row],[Цена за кв.м. в CRM]]+PriceList[[#This Row],[Бронь]]</f>
        <v>443395.2</v>
      </c>
      <c r="AQ438" s="335">
        <f>PriceList[[#This Row],[Цена за кв.м. в сайт]]*PriceList[[#This Row],[Площадь, кв.м]]</f>
        <v>12663366.912</v>
      </c>
      <c r="AR438" s="84" t="str">
        <f t="shared" si="93"/>
        <v>С2-198</v>
      </c>
      <c r="AS438" s="88" t="str">
        <f t="shared" si="94"/>
        <v>Ст</v>
      </c>
      <c r="AT438" s="89">
        <f t="shared" si="95"/>
        <v>28.56</v>
      </c>
      <c r="AU438" s="99">
        <f>PriceList[[#This Row],[Цена за кв.м. в CRM]]</f>
        <v>437395.20000000001</v>
      </c>
      <c r="AV438" s="100" t="str">
        <f t="shared" si="96"/>
        <v>Резерв</v>
      </c>
      <c r="AW438" s="99"/>
      <c r="AX438" s="342"/>
      <c r="AZ438" s="353">
        <f>(PriceList[[#This Row],[Цена за кв.м. в сайт]])+$AZ$1</f>
        <v>443895.2</v>
      </c>
      <c r="BA438" s="353">
        <f>AZ438*PriceList[[#This Row],[Площадь, кв.м]]</f>
        <v>12677646.912</v>
      </c>
      <c r="BB438" s="346">
        <f>BA438-PriceList[[#This Row],[Стоимость, руб для сбронированием]]</f>
        <v>14280</v>
      </c>
      <c r="BC438" s="14"/>
      <c r="BD438" s="345">
        <f t="shared" si="97"/>
        <v>443900</v>
      </c>
      <c r="BE438" s="353">
        <f>BD438*PriceList[[#This Row],[Площадь, кв.м]]</f>
        <v>12677784</v>
      </c>
      <c r="BF438" s="14"/>
      <c r="BG438" s="345">
        <f>BE438-$BG$1*PriceList[[#This Row],[Площадь, кв.м]]</f>
        <v>12506424</v>
      </c>
      <c r="BH438" s="353">
        <f t="shared" si="98"/>
        <v>171360</v>
      </c>
      <c r="BI438" s="345">
        <f>BG438/PriceList[[#This Row],[Площадь, кв.м]]</f>
        <v>437900</v>
      </c>
      <c r="BJ438" s="355">
        <f t="shared" si="99"/>
        <v>1.3701758392327016E-2</v>
      </c>
      <c r="BL438" s="345">
        <f t="shared" si="100"/>
        <v>394110</v>
      </c>
      <c r="BM438" s="353">
        <f t="shared" si="101"/>
        <v>11255781.6</v>
      </c>
    </row>
    <row r="439" spans="1:65" ht="14.25" customHeight="1">
      <c r="A439" s="84">
        <v>525</v>
      </c>
      <c r="B439" s="84" t="s">
        <v>620</v>
      </c>
      <c r="C439" s="85">
        <v>199</v>
      </c>
      <c r="D439" s="85" t="s">
        <v>416</v>
      </c>
      <c r="E439" s="86">
        <v>6</v>
      </c>
      <c r="F439" s="84">
        <v>7</v>
      </c>
      <c r="G439" s="87">
        <v>29.03</v>
      </c>
      <c r="H439" s="88" t="s">
        <v>1</v>
      </c>
      <c r="I439" s="88" t="s">
        <v>1</v>
      </c>
      <c r="J439" s="89">
        <v>4.29</v>
      </c>
      <c r="K439" s="89">
        <f t="shared" si="86"/>
        <v>1.29</v>
      </c>
      <c r="L439" s="89">
        <f t="shared" si="87"/>
        <v>24.740000000000002</v>
      </c>
      <c r="M439" s="89">
        <f t="shared" si="88"/>
        <v>26.03</v>
      </c>
      <c r="N439" s="90" t="s">
        <v>65</v>
      </c>
      <c r="O439" s="90" t="s">
        <v>66</v>
      </c>
      <c r="P439" s="90" t="s">
        <v>67</v>
      </c>
      <c r="Q439" s="91" t="s">
        <v>68</v>
      </c>
      <c r="R439" s="92" t="s">
        <v>424</v>
      </c>
      <c r="S439" s="92" t="s">
        <v>1291</v>
      </c>
      <c r="T439" s="93" t="s">
        <v>73</v>
      </c>
      <c r="U439" s="84">
        <v>40</v>
      </c>
      <c r="V439" s="94">
        <f>IFERROR(VLOOKUP(H439,'Коэфф для прайса 1 оч'!$A$3:$C$6,3,0),"")</f>
        <v>327000</v>
      </c>
      <c r="W439" s="91">
        <f>IFERROR(VLOOKUP(E439,'Коэфф для прайса 1 оч'!$A$10:$C$23,3,0),"")</f>
        <v>1.4999999999999999E-2</v>
      </c>
      <c r="X439" s="116">
        <f>IFERROR(VLOOKUP(N439,'Коэфф для прайса 1 оч'!$E$25:$F$30,2,0),"")</f>
        <v>0.04</v>
      </c>
      <c r="Y439" s="116">
        <f>IFERROR(VLOOKUP(O439,'Коэфф для прайса 1 оч'!$E$32:$F$34,2,0),"")</f>
        <v>0</v>
      </c>
      <c r="Z439" s="116">
        <f>IFERROR(VLOOKUP(P439,'Коэфф для прайса 1 оч'!$E$36:$F$38,2,0),"")</f>
        <v>0.03</v>
      </c>
      <c r="AA439" s="116">
        <f>IFERROR(VLOOKUP(Q439,'Коэфф для прайса 1 оч'!$E$40:$F$43,2,0),"")</f>
        <v>5.0000000000000001E-3</v>
      </c>
      <c r="AB439" s="117">
        <f>IFERROR(VLOOKUP(R439,'Коэфф для прайса 1 оч'!$E$45:$F$59,2,0),"")</f>
        <v>0.02</v>
      </c>
      <c r="AC439" s="116">
        <f>IFERROR(VLOOKUP(T439,'Коэфф для прайса 1 оч'!$E$61:$F$67,2,0),"")</f>
        <v>0</v>
      </c>
      <c r="AD439" s="116">
        <f>IFERROR(VLOOKUP(U439,'Коэфф для прайса 1 оч'!$E$69:$F$82,2,0),"")</f>
        <v>-1.4E-2</v>
      </c>
      <c r="AE439" s="116">
        <f>IFERROR(VLOOKUP(PriceList[[#This Row],[Корпус]],'Коэфф для прайса 1 оч'!$I$10:$J$15,2,0),"")</f>
        <v>0.12</v>
      </c>
      <c r="AF439" s="95">
        <f t="shared" si="89"/>
        <v>397632</v>
      </c>
      <c r="AG439" s="96">
        <f t="shared" si="90"/>
        <v>11543256.960000001</v>
      </c>
      <c r="AH439" s="97">
        <v>0</v>
      </c>
      <c r="AI439" s="98">
        <f t="shared" si="91"/>
        <v>397632</v>
      </c>
      <c r="AJ439" s="99">
        <f t="shared" si="92"/>
        <v>11543256.960000001</v>
      </c>
      <c r="AK439" s="84" t="s">
        <v>101</v>
      </c>
      <c r="AL439" s="91">
        <v>0.1</v>
      </c>
      <c r="AM439" s="287">
        <f>PriceList[[#This Row],[ИТОГ Цена за кв.м, руб]]*(1+PriceList[[#This Row],[Максимальная скидка]])</f>
        <v>437395.20000000001</v>
      </c>
      <c r="AN439" s="287">
        <f>PriceList[[#This Row],[Цена за кв.м. в CRM]]*PriceList[[#This Row],[Площадь, кв.м]]</f>
        <v>12697582.656000001</v>
      </c>
      <c r="AO439" s="287">
        <v>6000</v>
      </c>
      <c r="AP439" s="335">
        <f>PriceList[[#This Row],[Цена за кв.м. в CRM]]+PriceList[[#This Row],[Бронь]]</f>
        <v>443395.2</v>
      </c>
      <c r="AQ439" s="335">
        <f>PriceList[[#This Row],[Цена за кв.м. в сайт]]*PriceList[[#This Row],[Площадь, кв.м]]</f>
        <v>12871762.656000001</v>
      </c>
      <c r="AR439" s="84" t="str">
        <f t="shared" si="93"/>
        <v>С2-199</v>
      </c>
      <c r="AS439" s="88" t="str">
        <f t="shared" si="94"/>
        <v>Ст</v>
      </c>
      <c r="AT439" s="89">
        <f t="shared" si="95"/>
        <v>29.03</v>
      </c>
      <c r="AU439" s="99">
        <f>PriceList[[#This Row],[Цена за кв.м. в CRM]]</f>
        <v>437395.20000000001</v>
      </c>
      <c r="AV439" s="100" t="str">
        <f t="shared" si="96"/>
        <v>Свободно</v>
      </c>
      <c r="AW439" s="99"/>
      <c r="AX439" s="342"/>
      <c r="AZ439" s="353">
        <f>(PriceList[[#This Row],[Цена за кв.м. в сайт]])+$AZ$1</f>
        <v>443895.2</v>
      </c>
      <c r="BA439" s="353">
        <f>AZ439*PriceList[[#This Row],[Площадь, кв.м]]</f>
        <v>12886277.656000001</v>
      </c>
      <c r="BB439" s="346">
        <f>BA439-PriceList[[#This Row],[Стоимость, руб для сбронированием]]</f>
        <v>14515</v>
      </c>
      <c r="BC439" s="14"/>
      <c r="BD439" s="345">
        <f t="shared" si="97"/>
        <v>443900</v>
      </c>
      <c r="BE439" s="353">
        <f>BD439*PriceList[[#This Row],[Площадь, кв.м]]</f>
        <v>12886417</v>
      </c>
      <c r="BF439" s="14"/>
      <c r="BG439" s="345">
        <f>BE439-$BG$1*PriceList[[#This Row],[Площадь, кв.м]]</f>
        <v>12712237</v>
      </c>
      <c r="BH439" s="353">
        <f t="shared" si="98"/>
        <v>174180</v>
      </c>
      <c r="BI439" s="345">
        <f>BG439/PriceList[[#This Row],[Площадь, кв.м]]</f>
        <v>437900</v>
      </c>
      <c r="BJ439" s="355">
        <f t="shared" si="99"/>
        <v>1.3701758392327016E-2</v>
      </c>
      <c r="BL439" s="345">
        <f t="shared" si="100"/>
        <v>394110</v>
      </c>
      <c r="BM439" s="353">
        <f t="shared" si="101"/>
        <v>11441013.300000001</v>
      </c>
    </row>
    <row r="440" spans="1:65" ht="14.25" customHeight="1">
      <c r="A440" s="84">
        <v>328</v>
      </c>
      <c r="B440" s="84" t="s">
        <v>418</v>
      </c>
      <c r="C440" s="85">
        <v>2</v>
      </c>
      <c r="D440" s="85" t="s">
        <v>416</v>
      </c>
      <c r="E440" s="86">
        <v>1</v>
      </c>
      <c r="F440" s="84">
        <v>2</v>
      </c>
      <c r="G440" s="87">
        <v>28.99</v>
      </c>
      <c r="H440" s="88" t="s">
        <v>1</v>
      </c>
      <c r="I440" s="88" t="s">
        <v>1</v>
      </c>
      <c r="J440" s="89">
        <v>4.25</v>
      </c>
      <c r="K440" s="89">
        <f t="shared" si="86"/>
        <v>1.28</v>
      </c>
      <c r="L440" s="89">
        <f t="shared" si="87"/>
        <v>24.74</v>
      </c>
      <c r="M440" s="89">
        <f t="shared" si="88"/>
        <v>26.02</v>
      </c>
      <c r="N440" s="90" t="s">
        <v>65</v>
      </c>
      <c r="O440" s="90" t="s">
        <v>66</v>
      </c>
      <c r="P440" s="90" t="s">
        <v>67</v>
      </c>
      <c r="Q440" s="91" t="s">
        <v>68</v>
      </c>
      <c r="R440" s="92" t="s">
        <v>417</v>
      </c>
      <c r="S440" s="92" t="s">
        <v>1287</v>
      </c>
      <c r="T440" s="93" t="s">
        <v>73</v>
      </c>
      <c r="U440" s="84">
        <v>34</v>
      </c>
      <c r="V440" s="94">
        <f>IFERROR(VLOOKUP(H440,'Коэфф для прайса 1 оч'!$A$3:$C$6,3,0),"")</f>
        <v>327000</v>
      </c>
      <c r="W440" s="91">
        <f>IFERROR(VLOOKUP(E440,'Коэфф для прайса 1 оч'!$A$10:$C$23,3,0),"")</f>
        <v>-4.4999999999999998E-2</v>
      </c>
      <c r="X440" s="116">
        <f>IFERROR(VLOOKUP(N440,'Коэфф для прайса 1 оч'!$E$25:$F$30,2,0),"")</f>
        <v>0.04</v>
      </c>
      <c r="Y440" s="116">
        <f>IFERROR(VLOOKUP(O440,'Коэфф для прайса 1 оч'!$E$32:$F$34,2,0),"")</f>
        <v>0</v>
      </c>
      <c r="Z440" s="116">
        <f>IFERROR(VLOOKUP(P440,'Коэфф для прайса 1 оч'!$E$36:$F$38,2,0),"")</f>
        <v>0.03</v>
      </c>
      <c r="AA440" s="116">
        <f>IFERROR(VLOOKUP(Q440,'Коэфф для прайса 1 оч'!$E$40:$F$43,2,0),"")</f>
        <v>5.0000000000000001E-3</v>
      </c>
      <c r="AB440" s="117">
        <f>IFERROR(VLOOKUP(R440,'Коэфф для прайса 1 оч'!$E$45:$F$59,2,0),"")</f>
        <v>-0.02</v>
      </c>
      <c r="AC440" s="116">
        <f>IFERROR(VLOOKUP(T440,'Коэфф для прайса 1 оч'!$E$61:$F$67,2,0),"")</f>
        <v>0</v>
      </c>
      <c r="AD440" s="116">
        <f>IFERROR(VLOOKUP(U440,'Коэфф для прайса 1 оч'!$E$69:$F$82,2,0),"")</f>
        <v>-8.0000000000000002E-3</v>
      </c>
      <c r="AE440" s="116">
        <f>IFERROR(VLOOKUP(PriceList[[#This Row],[Корпус]],'Коэфф для прайса 1 оч'!$I$10:$J$15,2,0),"")</f>
        <v>0.12</v>
      </c>
      <c r="AF440" s="95">
        <f t="shared" si="89"/>
        <v>366894</v>
      </c>
      <c r="AG440" s="96">
        <f t="shared" si="90"/>
        <v>10636257.059999999</v>
      </c>
      <c r="AH440" s="97">
        <v>0</v>
      </c>
      <c r="AI440" s="98">
        <f t="shared" si="91"/>
        <v>366894</v>
      </c>
      <c r="AJ440" s="99">
        <f t="shared" si="92"/>
        <v>10636257.059999999</v>
      </c>
      <c r="AK440" s="84" t="s">
        <v>101</v>
      </c>
      <c r="AL440" s="91">
        <v>0.1</v>
      </c>
      <c r="AM440" s="287">
        <f>PriceList[[#This Row],[ИТОГ Цена за кв.м, руб]]*(1+PriceList[[#This Row],[Максимальная скидка]])</f>
        <v>403583.4</v>
      </c>
      <c r="AN440" s="287">
        <f>PriceList[[#This Row],[Цена за кв.м. в CRM]]*PriceList[[#This Row],[Площадь, кв.м]]</f>
        <v>11699882.766000001</v>
      </c>
      <c r="AO440" s="287">
        <v>6000</v>
      </c>
      <c r="AP440" s="335">
        <f>PriceList[[#This Row],[Цена за кв.м. в CRM]]+PriceList[[#This Row],[Бронь]]</f>
        <v>409583.4</v>
      </c>
      <c r="AQ440" s="335">
        <f>PriceList[[#This Row],[Цена за кв.м. в сайт]]*PriceList[[#This Row],[Площадь, кв.м]]</f>
        <v>11873822.766000001</v>
      </c>
      <c r="AR440" s="84" t="str">
        <f t="shared" si="93"/>
        <v>С2-2</v>
      </c>
      <c r="AS440" s="88" t="str">
        <f t="shared" si="94"/>
        <v>Ст</v>
      </c>
      <c r="AT440" s="89">
        <f t="shared" si="95"/>
        <v>28.99</v>
      </c>
      <c r="AU440" s="99">
        <f>PriceList[[#This Row],[Цена за кв.м. в CRM]]</f>
        <v>403583.4</v>
      </c>
      <c r="AV440" s="100" t="str">
        <f t="shared" si="96"/>
        <v>Свободно</v>
      </c>
      <c r="AW440" s="99"/>
      <c r="AX440" s="342"/>
      <c r="AZ440" s="353">
        <f>(PriceList[[#This Row],[Цена за кв.м. в сайт]])+$AZ$1</f>
        <v>410083.4</v>
      </c>
      <c r="BA440" s="353">
        <f>AZ440*PriceList[[#This Row],[Площадь, кв.м]]</f>
        <v>11888317.766000001</v>
      </c>
      <c r="BB440" s="346">
        <f>BA440-PriceList[[#This Row],[Стоимость, руб для сбронированием]]</f>
        <v>14495</v>
      </c>
      <c r="BC440" s="14"/>
      <c r="BD440" s="345">
        <f t="shared" si="97"/>
        <v>410100</v>
      </c>
      <c r="BE440" s="353">
        <f>BD440*PriceList[[#This Row],[Площадь, кв.м]]</f>
        <v>11888799</v>
      </c>
      <c r="BF440" s="14"/>
      <c r="BG440" s="345">
        <f>BE440-$BG$1*PriceList[[#This Row],[Площадь, кв.м]]</f>
        <v>11714859</v>
      </c>
      <c r="BH440" s="353">
        <f t="shared" si="98"/>
        <v>173940</v>
      </c>
      <c r="BI440" s="345">
        <f>BG440/PriceList[[#This Row],[Площадь, кв.м]]</f>
        <v>404100</v>
      </c>
      <c r="BJ440" s="355">
        <f t="shared" si="99"/>
        <v>1.4847809948032665E-2</v>
      </c>
      <c r="BL440" s="345">
        <f t="shared" si="100"/>
        <v>363690</v>
      </c>
      <c r="BM440" s="353">
        <f t="shared" si="101"/>
        <v>10543373.1</v>
      </c>
    </row>
    <row r="441" spans="1:65" ht="14.25" customHeight="1">
      <c r="A441" s="84">
        <v>346</v>
      </c>
      <c r="B441" s="84" t="s">
        <v>438</v>
      </c>
      <c r="C441" s="85">
        <v>20</v>
      </c>
      <c r="D441" s="85" t="s">
        <v>416</v>
      </c>
      <c r="E441" s="86">
        <v>1</v>
      </c>
      <c r="F441" s="84">
        <v>20</v>
      </c>
      <c r="G441" s="87">
        <v>31.89</v>
      </c>
      <c r="H441" s="88" t="s">
        <v>1</v>
      </c>
      <c r="I441" s="88" t="s">
        <v>1</v>
      </c>
      <c r="J441" s="89">
        <v>7.62</v>
      </c>
      <c r="K441" s="89">
        <f t="shared" si="86"/>
        <v>2.29</v>
      </c>
      <c r="L441" s="89">
        <f t="shared" si="87"/>
        <v>24.27</v>
      </c>
      <c r="M441" s="89">
        <f t="shared" si="88"/>
        <v>26.56</v>
      </c>
      <c r="N441" s="90" t="s">
        <v>65</v>
      </c>
      <c r="O441" s="90" t="s">
        <v>66</v>
      </c>
      <c r="P441" s="90" t="s">
        <v>67</v>
      </c>
      <c r="Q441" s="91" t="s">
        <v>68</v>
      </c>
      <c r="R441" s="92" t="s">
        <v>422</v>
      </c>
      <c r="S441" s="92" t="s">
        <v>1291</v>
      </c>
      <c r="T441" s="93" t="s">
        <v>73</v>
      </c>
      <c r="U441" s="84">
        <v>34</v>
      </c>
      <c r="V441" s="94">
        <f>IFERROR(VLOOKUP(H441,'Коэфф для прайса 1 оч'!$A$3:$C$6,3,0),"")</f>
        <v>327000</v>
      </c>
      <c r="W441" s="91">
        <f>IFERROR(VLOOKUP(E441,'Коэфф для прайса 1 оч'!$A$10:$C$23,3,0),"")</f>
        <v>-4.4999999999999998E-2</v>
      </c>
      <c r="X441" s="116">
        <f>IFERROR(VLOOKUP(N441,'Коэфф для прайса 1 оч'!$E$25:$F$30,2,0),"")</f>
        <v>0.04</v>
      </c>
      <c r="Y441" s="116">
        <f>IFERROR(VLOOKUP(O441,'Коэфф для прайса 1 оч'!$E$32:$F$34,2,0),"")</f>
        <v>0</v>
      </c>
      <c r="Z441" s="116">
        <f>IFERROR(VLOOKUP(P441,'Коэфф для прайса 1 оч'!$E$36:$F$38,2,0),"")</f>
        <v>0.03</v>
      </c>
      <c r="AA441" s="116">
        <f>IFERROR(VLOOKUP(Q441,'Коэфф для прайса 1 оч'!$E$40:$F$43,2,0),"")</f>
        <v>5.0000000000000001E-3</v>
      </c>
      <c r="AB441" s="117">
        <f>IFERROR(VLOOKUP(R441,'Коэфф для прайса 1 оч'!$E$45:$F$59,2,0),"")</f>
        <v>0</v>
      </c>
      <c r="AC441" s="116">
        <f>IFERROR(VLOOKUP(T441,'Коэфф для прайса 1 оч'!$E$61:$F$67,2,0),"")</f>
        <v>0</v>
      </c>
      <c r="AD441" s="116">
        <f>IFERROR(VLOOKUP(U441,'Коэфф для прайса 1 оч'!$E$69:$F$82,2,0),"")</f>
        <v>-8.0000000000000002E-3</v>
      </c>
      <c r="AE441" s="116">
        <f>IFERROR(VLOOKUP(PriceList[[#This Row],[Корпус]],'Коэфф для прайса 1 оч'!$I$10:$J$15,2,0),"")</f>
        <v>0.12</v>
      </c>
      <c r="AF441" s="95">
        <f t="shared" si="89"/>
        <v>373434</v>
      </c>
      <c r="AG441" s="96">
        <f t="shared" si="90"/>
        <v>11908810.26</v>
      </c>
      <c r="AH441" s="97">
        <v>0</v>
      </c>
      <c r="AI441" s="98">
        <f t="shared" si="91"/>
        <v>373434</v>
      </c>
      <c r="AJ441" s="99">
        <f t="shared" si="92"/>
        <v>11908810.26</v>
      </c>
      <c r="AK441" s="84" t="s">
        <v>71</v>
      </c>
      <c r="AL441" s="91">
        <v>0.1</v>
      </c>
      <c r="AM441" s="287">
        <f>PriceList[[#This Row],[ИТОГ Цена за кв.м, руб]]*(1+PriceList[[#This Row],[Максимальная скидка]])</f>
        <v>410777.4</v>
      </c>
      <c r="AN441" s="287">
        <f>PriceList[[#This Row],[Цена за кв.м. в CRM]]*PriceList[[#This Row],[Площадь, кв.м]]</f>
        <v>13099691.286</v>
      </c>
      <c r="AO441" s="287">
        <v>6000</v>
      </c>
      <c r="AP441" s="335">
        <f>PriceList[[#This Row],[Цена за кв.м. в CRM]]+PriceList[[#This Row],[Бронь]]</f>
        <v>416777.4</v>
      </c>
      <c r="AQ441" s="335">
        <f>PriceList[[#This Row],[Цена за кв.м. в сайт]]*PriceList[[#This Row],[Площадь, кв.м]]</f>
        <v>13291031.286</v>
      </c>
      <c r="AR441" s="84" t="str">
        <f t="shared" si="93"/>
        <v>С2-20</v>
      </c>
      <c r="AS441" s="88" t="str">
        <f t="shared" si="94"/>
        <v>Ст</v>
      </c>
      <c r="AT441" s="89">
        <f t="shared" si="95"/>
        <v>31.89</v>
      </c>
      <c r="AU441" s="99">
        <f>PriceList[[#This Row],[Цена за кв.м. в CRM]]</f>
        <v>410777.4</v>
      </c>
      <c r="AV441" s="100" t="str">
        <f t="shared" si="96"/>
        <v>Резерв</v>
      </c>
      <c r="AW441" s="99"/>
      <c r="AX441" s="342"/>
      <c r="AZ441" s="353">
        <f>(PriceList[[#This Row],[Цена за кв.м. в сайт]])+$AZ$1</f>
        <v>417277.4</v>
      </c>
      <c r="BA441" s="353">
        <f>AZ441*PriceList[[#This Row],[Площадь, кв.м]]</f>
        <v>13306976.286</v>
      </c>
      <c r="BB441" s="346">
        <f>BA441-PriceList[[#This Row],[Стоимость, руб для сбронированием]]</f>
        <v>15945</v>
      </c>
      <c r="BC441" s="14"/>
      <c r="BD441" s="345">
        <f t="shared" si="97"/>
        <v>417300</v>
      </c>
      <c r="BE441" s="353">
        <f>BD441*PriceList[[#This Row],[Площадь, кв.м]]</f>
        <v>13307697</v>
      </c>
      <c r="BF441" s="14"/>
      <c r="BG441" s="345">
        <f>BE441-$BG$1*PriceList[[#This Row],[Площадь, кв.м]]</f>
        <v>13116357</v>
      </c>
      <c r="BH441" s="353">
        <f t="shared" si="98"/>
        <v>191340</v>
      </c>
      <c r="BI441" s="345">
        <f>BG441/PriceList[[#This Row],[Площадь, кв.м]]</f>
        <v>411300</v>
      </c>
      <c r="BJ441" s="355">
        <f t="shared" si="99"/>
        <v>1.4587892049598834E-2</v>
      </c>
      <c r="BL441" s="345">
        <f t="shared" si="100"/>
        <v>370170</v>
      </c>
      <c r="BM441" s="353">
        <f t="shared" si="101"/>
        <v>11804721.300000001</v>
      </c>
    </row>
    <row r="442" spans="1:65" ht="14.25" customHeight="1">
      <c r="A442" s="84">
        <v>526</v>
      </c>
      <c r="B442" s="84" t="s">
        <v>621</v>
      </c>
      <c r="C442" s="85">
        <v>200</v>
      </c>
      <c r="D442" s="85" t="s">
        <v>416</v>
      </c>
      <c r="E442" s="86">
        <v>6</v>
      </c>
      <c r="F442" s="84">
        <v>8</v>
      </c>
      <c r="G442" s="87">
        <v>28.55</v>
      </c>
      <c r="H442" s="88" t="s">
        <v>1</v>
      </c>
      <c r="I442" s="88" t="s">
        <v>1</v>
      </c>
      <c r="J442" s="89">
        <v>3.81</v>
      </c>
      <c r="K442" s="89">
        <f t="shared" si="86"/>
        <v>1.1399999999999999</v>
      </c>
      <c r="L442" s="89">
        <f t="shared" si="87"/>
        <v>24.740000000000002</v>
      </c>
      <c r="M442" s="89">
        <f t="shared" si="88"/>
        <v>25.880000000000003</v>
      </c>
      <c r="N442" s="90" t="s">
        <v>65</v>
      </c>
      <c r="O442" s="90" t="s">
        <v>66</v>
      </c>
      <c r="P442" s="90" t="s">
        <v>67</v>
      </c>
      <c r="Q442" s="91" t="s">
        <v>68</v>
      </c>
      <c r="R442" s="92" t="s">
        <v>424</v>
      </c>
      <c r="S442" s="92" t="s">
        <v>1291</v>
      </c>
      <c r="T442" s="93" t="s">
        <v>73</v>
      </c>
      <c r="U442" s="84">
        <v>40</v>
      </c>
      <c r="V442" s="94">
        <f>IFERROR(VLOOKUP(H442,'Коэфф для прайса 1 оч'!$A$3:$C$6,3,0),"")</f>
        <v>327000</v>
      </c>
      <c r="W442" s="91">
        <f>IFERROR(VLOOKUP(E442,'Коэфф для прайса 1 оч'!$A$10:$C$23,3,0),"")</f>
        <v>1.4999999999999999E-2</v>
      </c>
      <c r="X442" s="116">
        <f>IFERROR(VLOOKUP(N442,'Коэфф для прайса 1 оч'!$E$25:$F$30,2,0),"")</f>
        <v>0.04</v>
      </c>
      <c r="Y442" s="116">
        <f>IFERROR(VLOOKUP(O442,'Коэфф для прайса 1 оч'!$E$32:$F$34,2,0),"")</f>
        <v>0</v>
      </c>
      <c r="Z442" s="116">
        <f>IFERROR(VLOOKUP(P442,'Коэфф для прайса 1 оч'!$E$36:$F$38,2,0),"")</f>
        <v>0.03</v>
      </c>
      <c r="AA442" s="116">
        <f>IFERROR(VLOOKUP(Q442,'Коэфф для прайса 1 оч'!$E$40:$F$43,2,0),"")</f>
        <v>5.0000000000000001E-3</v>
      </c>
      <c r="AB442" s="117">
        <f>IFERROR(VLOOKUP(R442,'Коэфф для прайса 1 оч'!$E$45:$F$59,2,0),"")</f>
        <v>0.02</v>
      </c>
      <c r="AC442" s="116">
        <f>IFERROR(VLOOKUP(T442,'Коэфф для прайса 1 оч'!$E$61:$F$67,2,0),"")</f>
        <v>0</v>
      </c>
      <c r="AD442" s="116">
        <f>IFERROR(VLOOKUP(U442,'Коэфф для прайса 1 оч'!$E$69:$F$82,2,0),"")</f>
        <v>-1.4E-2</v>
      </c>
      <c r="AE442" s="116">
        <f>IFERROR(VLOOKUP(PriceList[[#This Row],[Корпус]],'Коэфф для прайса 1 оч'!$I$10:$J$15,2,0),"")</f>
        <v>0.12</v>
      </c>
      <c r="AF442" s="95">
        <f t="shared" si="89"/>
        <v>397632</v>
      </c>
      <c r="AG442" s="96">
        <f t="shared" si="90"/>
        <v>11352393.6</v>
      </c>
      <c r="AH442" s="97">
        <v>0</v>
      </c>
      <c r="AI442" s="98">
        <f t="shared" si="91"/>
        <v>397632</v>
      </c>
      <c r="AJ442" s="99">
        <f t="shared" si="92"/>
        <v>11352393.6</v>
      </c>
      <c r="AK442" s="84" t="s">
        <v>71</v>
      </c>
      <c r="AL442" s="91">
        <v>0.1</v>
      </c>
      <c r="AM442" s="287">
        <f>PriceList[[#This Row],[ИТОГ Цена за кв.м, руб]]*(1+PriceList[[#This Row],[Максимальная скидка]])</f>
        <v>437395.20000000001</v>
      </c>
      <c r="AN442" s="287">
        <f>PriceList[[#This Row],[Цена за кв.м. в CRM]]*PriceList[[#This Row],[Площадь, кв.м]]</f>
        <v>12487632.960000001</v>
      </c>
      <c r="AO442" s="287">
        <v>6000</v>
      </c>
      <c r="AP442" s="335">
        <f>PriceList[[#This Row],[Цена за кв.м. в CRM]]+PriceList[[#This Row],[Бронь]]</f>
        <v>443395.2</v>
      </c>
      <c r="AQ442" s="335">
        <f>PriceList[[#This Row],[Цена за кв.м. в сайт]]*PriceList[[#This Row],[Площадь, кв.м]]</f>
        <v>12658932.960000001</v>
      </c>
      <c r="AR442" s="84" t="str">
        <f t="shared" si="93"/>
        <v>С2-200</v>
      </c>
      <c r="AS442" s="88" t="str">
        <f t="shared" si="94"/>
        <v>Ст</v>
      </c>
      <c r="AT442" s="89">
        <f t="shared" si="95"/>
        <v>28.55</v>
      </c>
      <c r="AU442" s="99">
        <f>PriceList[[#This Row],[Цена за кв.м. в CRM]]</f>
        <v>437395.20000000001</v>
      </c>
      <c r="AV442" s="100" t="str">
        <f t="shared" si="96"/>
        <v>Резерв</v>
      </c>
      <c r="AW442" s="99"/>
      <c r="AX442" s="342"/>
      <c r="AZ442" s="353">
        <f>(PriceList[[#This Row],[Цена за кв.м. в сайт]])+$AZ$1</f>
        <v>443895.2</v>
      </c>
      <c r="BA442" s="353">
        <f>AZ442*PriceList[[#This Row],[Площадь, кв.м]]</f>
        <v>12673207.960000001</v>
      </c>
      <c r="BB442" s="346">
        <f>BA442-PriceList[[#This Row],[Стоимость, руб для сбронированием]]</f>
        <v>14275</v>
      </c>
      <c r="BC442" s="14"/>
      <c r="BD442" s="345">
        <f t="shared" si="97"/>
        <v>443900</v>
      </c>
      <c r="BE442" s="353">
        <f>BD442*PriceList[[#This Row],[Площадь, кв.м]]</f>
        <v>12673345</v>
      </c>
      <c r="BF442" s="14"/>
      <c r="BG442" s="345">
        <f>BE442-$BG$1*PriceList[[#This Row],[Площадь, кв.м]]</f>
        <v>12502045</v>
      </c>
      <c r="BH442" s="353">
        <f t="shared" si="98"/>
        <v>171300</v>
      </c>
      <c r="BI442" s="345">
        <f>BG442/PriceList[[#This Row],[Площадь, кв.м]]</f>
        <v>437900</v>
      </c>
      <c r="BJ442" s="355">
        <f t="shared" si="99"/>
        <v>1.3701758392327016E-2</v>
      </c>
      <c r="BL442" s="345">
        <f t="shared" si="100"/>
        <v>394110</v>
      </c>
      <c r="BM442" s="353">
        <f t="shared" si="101"/>
        <v>11251840.5</v>
      </c>
    </row>
    <row r="443" spans="1:65" ht="14.25" customHeight="1">
      <c r="A443" s="84">
        <v>527</v>
      </c>
      <c r="B443" s="84" t="s">
        <v>622</v>
      </c>
      <c r="C443" s="85">
        <v>201</v>
      </c>
      <c r="D443" s="85" t="s">
        <v>416</v>
      </c>
      <c r="E443" s="86">
        <v>6</v>
      </c>
      <c r="F443" s="84">
        <v>9</v>
      </c>
      <c r="G443" s="87">
        <v>29.03</v>
      </c>
      <c r="H443" s="88" t="s">
        <v>1</v>
      </c>
      <c r="I443" s="88" t="s">
        <v>1</v>
      </c>
      <c r="J443" s="89">
        <v>4.29</v>
      </c>
      <c r="K443" s="89">
        <f t="shared" si="86"/>
        <v>1.29</v>
      </c>
      <c r="L443" s="89">
        <f t="shared" si="87"/>
        <v>24.740000000000002</v>
      </c>
      <c r="M443" s="89">
        <f t="shared" si="88"/>
        <v>26.03</v>
      </c>
      <c r="N443" s="90" t="s">
        <v>65</v>
      </c>
      <c r="O443" s="90" t="s">
        <v>66</v>
      </c>
      <c r="P443" s="90" t="s">
        <v>67</v>
      </c>
      <c r="Q443" s="91" t="s">
        <v>68</v>
      </c>
      <c r="R443" s="92" t="s">
        <v>424</v>
      </c>
      <c r="S443" s="92" t="s">
        <v>1291</v>
      </c>
      <c r="T443" s="93" t="s">
        <v>159</v>
      </c>
      <c r="U443" s="84">
        <v>40</v>
      </c>
      <c r="V443" s="94">
        <f>IFERROR(VLOOKUP(H443,'Коэфф для прайса 1 оч'!$A$3:$C$6,3,0),"")</f>
        <v>327000</v>
      </c>
      <c r="W443" s="91">
        <f>IFERROR(VLOOKUP(E443,'Коэфф для прайса 1 оч'!$A$10:$C$23,3,0),"")</f>
        <v>1.4999999999999999E-2</v>
      </c>
      <c r="X443" s="116">
        <f>IFERROR(VLOOKUP(N443,'Коэфф для прайса 1 оч'!$E$25:$F$30,2,0),"")</f>
        <v>0.04</v>
      </c>
      <c r="Y443" s="116">
        <f>IFERROR(VLOOKUP(O443,'Коэфф для прайса 1 оч'!$E$32:$F$34,2,0),"")</f>
        <v>0</v>
      </c>
      <c r="Z443" s="116">
        <f>IFERROR(VLOOKUP(P443,'Коэфф для прайса 1 оч'!$E$36:$F$38,2,0),"")</f>
        <v>0.03</v>
      </c>
      <c r="AA443" s="116">
        <f>IFERROR(VLOOKUP(Q443,'Коэфф для прайса 1 оч'!$E$40:$F$43,2,0),"")</f>
        <v>5.0000000000000001E-3</v>
      </c>
      <c r="AB443" s="117">
        <f>IFERROR(VLOOKUP(R443,'Коэфф для прайса 1 оч'!$E$45:$F$59,2,0),"")</f>
        <v>0.02</v>
      </c>
      <c r="AC443" s="116">
        <f>IFERROR(VLOOKUP(T443,'Коэфф для прайса 1 оч'!$E$61:$F$67,2,0),"")</f>
        <v>-0.01</v>
      </c>
      <c r="AD443" s="116">
        <f>IFERROR(VLOOKUP(U443,'Коэфф для прайса 1 оч'!$E$69:$F$82,2,0),"")</f>
        <v>-1.4E-2</v>
      </c>
      <c r="AE443" s="116">
        <f>IFERROR(VLOOKUP(PriceList[[#This Row],[Корпус]],'Коэфф для прайса 1 оч'!$I$10:$J$15,2,0),"")</f>
        <v>0.12</v>
      </c>
      <c r="AF443" s="95">
        <f t="shared" si="89"/>
        <v>394362</v>
      </c>
      <c r="AG443" s="96">
        <f t="shared" si="90"/>
        <v>11448328.860000001</v>
      </c>
      <c r="AH443" s="97">
        <v>0</v>
      </c>
      <c r="AI443" s="98">
        <f t="shared" si="91"/>
        <v>394362</v>
      </c>
      <c r="AJ443" s="99">
        <f t="shared" si="92"/>
        <v>11448328.860000001</v>
      </c>
      <c r="AK443" s="84" t="s">
        <v>71</v>
      </c>
      <c r="AL443" s="91">
        <v>0.1</v>
      </c>
      <c r="AM443" s="287">
        <f>PriceList[[#This Row],[ИТОГ Цена за кв.м, руб]]*(1+PriceList[[#This Row],[Максимальная скидка]])</f>
        <v>433798.2</v>
      </c>
      <c r="AN443" s="287">
        <f>PriceList[[#This Row],[Цена за кв.м. в CRM]]*PriceList[[#This Row],[Площадь, кв.м]]</f>
        <v>12593161.746000001</v>
      </c>
      <c r="AO443" s="287">
        <v>6000</v>
      </c>
      <c r="AP443" s="335">
        <f>PriceList[[#This Row],[Цена за кв.м. в CRM]]+PriceList[[#This Row],[Бронь]]</f>
        <v>439798.2</v>
      </c>
      <c r="AQ443" s="335">
        <f>PriceList[[#This Row],[Цена за кв.м. в сайт]]*PriceList[[#This Row],[Площадь, кв.м]]</f>
        <v>12767341.746000001</v>
      </c>
      <c r="AR443" s="84" t="str">
        <f t="shared" si="93"/>
        <v>С2-201</v>
      </c>
      <c r="AS443" s="88" t="str">
        <f t="shared" si="94"/>
        <v>Ст</v>
      </c>
      <c r="AT443" s="89">
        <f t="shared" si="95"/>
        <v>29.03</v>
      </c>
      <c r="AU443" s="99">
        <f>PriceList[[#This Row],[Цена за кв.м. в CRM]]</f>
        <v>433798.2</v>
      </c>
      <c r="AV443" s="100" t="str">
        <f t="shared" si="96"/>
        <v>Резерв</v>
      </c>
      <c r="AW443" s="99"/>
      <c r="AX443" s="342"/>
      <c r="AZ443" s="353">
        <f>(PriceList[[#This Row],[Цена за кв.м. в сайт]])+$AZ$1</f>
        <v>440298.2</v>
      </c>
      <c r="BA443" s="353">
        <f>AZ443*PriceList[[#This Row],[Площадь, кв.м]]</f>
        <v>12781856.746000001</v>
      </c>
      <c r="BB443" s="346">
        <f>BA443-PriceList[[#This Row],[Стоимость, руб для сбронированием]]</f>
        <v>14515</v>
      </c>
      <c r="BC443" s="14"/>
      <c r="BD443" s="345">
        <f t="shared" si="97"/>
        <v>440300</v>
      </c>
      <c r="BE443" s="353">
        <f>BD443*PriceList[[#This Row],[Площадь, кв.м]]</f>
        <v>12781909</v>
      </c>
      <c r="BF443" s="14"/>
      <c r="BG443" s="345">
        <f>BE443-$BG$1*PriceList[[#This Row],[Площадь, кв.м]]</f>
        <v>12607729</v>
      </c>
      <c r="BH443" s="353">
        <f t="shared" si="98"/>
        <v>174180</v>
      </c>
      <c r="BI443" s="345">
        <f>BG443/PriceList[[#This Row],[Площадь, кв.м]]</f>
        <v>434300</v>
      </c>
      <c r="BJ443" s="355">
        <f t="shared" si="99"/>
        <v>1.381533502187428E-2</v>
      </c>
      <c r="BL443" s="345">
        <f t="shared" si="100"/>
        <v>390870</v>
      </c>
      <c r="BM443" s="353">
        <f t="shared" si="101"/>
        <v>11346956.1</v>
      </c>
    </row>
    <row r="444" spans="1:65" ht="14.25" customHeight="1">
      <c r="A444" s="84">
        <v>528</v>
      </c>
      <c r="B444" s="84" t="s">
        <v>623</v>
      </c>
      <c r="C444" s="85">
        <v>202</v>
      </c>
      <c r="D444" s="85" t="s">
        <v>416</v>
      </c>
      <c r="E444" s="86">
        <v>6</v>
      </c>
      <c r="F444" s="84">
        <v>10</v>
      </c>
      <c r="G444" s="87">
        <v>29.03</v>
      </c>
      <c r="H444" s="88" t="s">
        <v>1</v>
      </c>
      <c r="I444" s="88" t="s">
        <v>1</v>
      </c>
      <c r="J444" s="89">
        <v>4.29</v>
      </c>
      <c r="K444" s="89">
        <f t="shared" si="86"/>
        <v>1.29</v>
      </c>
      <c r="L444" s="89">
        <f t="shared" si="87"/>
        <v>24.740000000000002</v>
      </c>
      <c r="M444" s="89">
        <f t="shared" si="88"/>
        <v>26.03</v>
      </c>
      <c r="N444" s="90" t="s">
        <v>65</v>
      </c>
      <c r="O444" s="90" t="s">
        <v>66</v>
      </c>
      <c r="P444" s="90" t="s">
        <v>67</v>
      </c>
      <c r="Q444" s="91" t="s">
        <v>68</v>
      </c>
      <c r="R444" s="92" t="s">
        <v>424</v>
      </c>
      <c r="S444" s="92" t="s">
        <v>1291</v>
      </c>
      <c r="T444" s="93" t="s">
        <v>159</v>
      </c>
      <c r="U444" s="84">
        <v>40</v>
      </c>
      <c r="V444" s="94">
        <f>IFERROR(VLOOKUP(H444,'Коэфф для прайса 1 оч'!$A$3:$C$6,3,0),"")</f>
        <v>327000</v>
      </c>
      <c r="W444" s="91">
        <f>IFERROR(VLOOKUP(E444,'Коэфф для прайса 1 оч'!$A$10:$C$23,3,0),"")</f>
        <v>1.4999999999999999E-2</v>
      </c>
      <c r="X444" s="116">
        <f>IFERROR(VLOOKUP(N444,'Коэфф для прайса 1 оч'!$E$25:$F$30,2,0),"")</f>
        <v>0.04</v>
      </c>
      <c r="Y444" s="116">
        <f>IFERROR(VLOOKUP(O444,'Коэфф для прайса 1 оч'!$E$32:$F$34,2,0),"")</f>
        <v>0</v>
      </c>
      <c r="Z444" s="116">
        <f>IFERROR(VLOOKUP(P444,'Коэфф для прайса 1 оч'!$E$36:$F$38,2,0),"")</f>
        <v>0.03</v>
      </c>
      <c r="AA444" s="116">
        <f>IFERROR(VLOOKUP(Q444,'Коэфф для прайса 1 оч'!$E$40:$F$43,2,0),"")</f>
        <v>5.0000000000000001E-3</v>
      </c>
      <c r="AB444" s="117">
        <f>IFERROR(VLOOKUP(R444,'Коэфф для прайса 1 оч'!$E$45:$F$59,2,0),"")</f>
        <v>0.02</v>
      </c>
      <c r="AC444" s="116">
        <f>IFERROR(VLOOKUP(T444,'Коэфф для прайса 1 оч'!$E$61:$F$67,2,0),"")</f>
        <v>-0.01</v>
      </c>
      <c r="AD444" s="116">
        <f>IFERROR(VLOOKUP(U444,'Коэфф для прайса 1 оч'!$E$69:$F$82,2,0),"")</f>
        <v>-1.4E-2</v>
      </c>
      <c r="AE444" s="116">
        <f>IFERROR(VLOOKUP(PriceList[[#This Row],[Корпус]],'Коэфф для прайса 1 оч'!$I$10:$J$15,2,0),"")</f>
        <v>0.12</v>
      </c>
      <c r="AF444" s="95">
        <f t="shared" si="89"/>
        <v>394362</v>
      </c>
      <c r="AG444" s="96">
        <f t="shared" si="90"/>
        <v>11448328.860000001</v>
      </c>
      <c r="AH444" s="97">
        <v>0</v>
      </c>
      <c r="AI444" s="98">
        <f t="shared" si="91"/>
        <v>394362</v>
      </c>
      <c r="AJ444" s="99">
        <f t="shared" si="92"/>
        <v>11448328.860000001</v>
      </c>
      <c r="AK444" s="84" t="s">
        <v>101</v>
      </c>
      <c r="AL444" s="91">
        <v>0.1</v>
      </c>
      <c r="AM444" s="287">
        <f>PriceList[[#This Row],[ИТОГ Цена за кв.м, руб]]*(1+PriceList[[#This Row],[Максимальная скидка]])</f>
        <v>433798.2</v>
      </c>
      <c r="AN444" s="287">
        <f>PriceList[[#This Row],[Цена за кв.м. в CRM]]*PriceList[[#This Row],[Площадь, кв.м]]</f>
        <v>12593161.746000001</v>
      </c>
      <c r="AO444" s="287">
        <v>6000</v>
      </c>
      <c r="AP444" s="335">
        <f>PriceList[[#This Row],[Цена за кв.м. в CRM]]+PriceList[[#This Row],[Бронь]]</f>
        <v>439798.2</v>
      </c>
      <c r="AQ444" s="335">
        <f>PriceList[[#This Row],[Цена за кв.м. в сайт]]*PriceList[[#This Row],[Площадь, кв.м]]</f>
        <v>12767341.746000001</v>
      </c>
      <c r="AR444" s="84" t="str">
        <f t="shared" si="93"/>
        <v>С2-202</v>
      </c>
      <c r="AS444" s="88" t="str">
        <f t="shared" si="94"/>
        <v>Ст</v>
      </c>
      <c r="AT444" s="89">
        <f t="shared" si="95"/>
        <v>29.03</v>
      </c>
      <c r="AU444" s="99">
        <f>PriceList[[#This Row],[Цена за кв.м. в CRM]]</f>
        <v>433798.2</v>
      </c>
      <c r="AV444" s="100" t="str">
        <f t="shared" si="96"/>
        <v>Свободно</v>
      </c>
      <c r="AW444" s="99"/>
      <c r="AX444" s="342"/>
      <c r="AZ444" s="353">
        <f>(PriceList[[#This Row],[Цена за кв.м. в сайт]])+$AZ$1</f>
        <v>440298.2</v>
      </c>
      <c r="BA444" s="353">
        <f>AZ444*PriceList[[#This Row],[Площадь, кв.м]]</f>
        <v>12781856.746000001</v>
      </c>
      <c r="BB444" s="346">
        <f>BA444-PriceList[[#This Row],[Стоимость, руб для сбронированием]]</f>
        <v>14515</v>
      </c>
      <c r="BC444" s="14"/>
      <c r="BD444" s="345">
        <f t="shared" si="97"/>
        <v>440300</v>
      </c>
      <c r="BE444" s="353">
        <f>BD444*PriceList[[#This Row],[Площадь, кв.м]]</f>
        <v>12781909</v>
      </c>
      <c r="BF444" s="14"/>
      <c r="BG444" s="345">
        <f>BE444-$BG$1*PriceList[[#This Row],[Площадь, кв.м]]</f>
        <v>12607729</v>
      </c>
      <c r="BH444" s="353">
        <f t="shared" si="98"/>
        <v>174180</v>
      </c>
      <c r="BI444" s="345">
        <f>BG444/PriceList[[#This Row],[Площадь, кв.м]]</f>
        <v>434300</v>
      </c>
      <c r="BJ444" s="355">
        <f t="shared" si="99"/>
        <v>1.381533502187428E-2</v>
      </c>
      <c r="BL444" s="345">
        <f t="shared" si="100"/>
        <v>390870</v>
      </c>
      <c r="BM444" s="353">
        <f t="shared" si="101"/>
        <v>11346956.1</v>
      </c>
    </row>
    <row r="445" spans="1:65" ht="14.25" customHeight="1">
      <c r="A445" s="84">
        <v>529</v>
      </c>
      <c r="B445" s="84" t="s">
        <v>624</v>
      </c>
      <c r="C445" s="85">
        <v>203</v>
      </c>
      <c r="D445" s="85" t="s">
        <v>416</v>
      </c>
      <c r="E445" s="86">
        <v>6</v>
      </c>
      <c r="F445" s="84">
        <v>11</v>
      </c>
      <c r="G445" s="87">
        <v>29.03</v>
      </c>
      <c r="H445" s="88" t="s">
        <v>1</v>
      </c>
      <c r="I445" s="88" t="s">
        <v>1</v>
      </c>
      <c r="J445" s="89">
        <v>4.29</v>
      </c>
      <c r="K445" s="89">
        <f t="shared" si="86"/>
        <v>1.29</v>
      </c>
      <c r="L445" s="89">
        <f t="shared" si="87"/>
        <v>24.740000000000002</v>
      </c>
      <c r="M445" s="89">
        <f t="shared" si="88"/>
        <v>26.03</v>
      </c>
      <c r="N445" s="90" t="s">
        <v>65</v>
      </c>
      <c r="O445" s="90" t="s">
        <v>66</v>
      </c>
      <c r="P445" s="90" t="s">
        <v>67</v>
      </c>
      <c r="Q445" s="91" t="s">
        <v>68</v>
      </c>
      <c r="R445" s="92" t="s">
        <v>424</v>
      </c>
      <c r="S445" s="92" t="s">
        <v>1291</v>
      </c>
      <c r="T445" s="93" t="s">
        <v>73</v>
      </c>
      <c r="U445" s="84">
        <v>40</v>
      </c>
      <c r="V445" s="94">
        <f>IFERROR(VLOOKUP(H445,'Коэфф для прайса 1 оч'!$A$3:$C$6,3,0),"")</f>
        <v>327000</v>
      </c>
      <c r="W445" s="91">
        <f>IFERROR(VLOOKUP(E445,'Коэфф для прайса 1 оч'!$A$10:$C$23,3,0),"")</f>
        <v>1.4999999999999999E-2</v>
      </c>
      <c r="X445" s="116">
        <f>IFERROR(VLOOKUP(N445,'Коэфф для прайса 1 оч'!$E$25:$F$30,2,0),"")</f>
        <v>0.04</v>
      </c>
      <c r="Y445" s="116">
        <f>IFERROR(VLOOKUP(O445,'Коэфф для прайса 1 оч'!$E$32:$F$34,2,0),"")</f>
        <v>0</v>
      </c>
      <c r="Z445" s="116">
        <f>IFERROR(VLOOKUP(P445,'Коэфф для прайса 1 оч'!$E$36:$F$38,2,0),"")</f>
        <v>0.03</v>
      </c>
      <c r="AA445" s="116">
        <f>IFERROR(VLOOKUP(Q445,'Коэфф для прайса 1 оч'!$E$40:$F$43,2,0),"")</f>
        <v>5.0000000000000001E-3</v>
      </c>
      <c r="AB445" s="117">
        <f>IFERROR(VLOOKUP(R445,'Коэфф для прайса 1 оч'!$E$45:$F$59,2,0),"")</f>
        <v>0.02</v>
      </c>
      <c r="AC445" s="116">
        <f>IFERROR(VLOOKUP(T445,'Коэфф для прайса 1 оч'!$E$61:$F$67,2,0),"")</f>
        <v>0</v>
      </c>
      <c r="AD445" s="116">
        <f>IFERROR(VLOOKUP(U445,'Коэфф для прайса 1 оч'!$E$69:$F$82,2,0),"")</f>
        <v>-1.4E-2</v>
      </c>
      <c r="AE445" s="116">
        <f>IFERROR(VLOOKUP(PriceList[[#This Row],[Корпус]],'Коэфф для прайса 1 оч'!$I$10:$J$15,2,0),"")</f>
        <v>0.12</v>
      </c>
      <c r="AF445" s="95">
        <f t="shared" si="89"/>
        <v>397632</v>
      </c>
      <c r="AG445" s="96">
        <f t="shared" si="90"/>
        <v>11543256.960000001</v>
      </c>
      <c r="AH445" s="97">
        <v>0</v>
      </c>
      <c r="AI445" s="98">
        <f t="shared" si="91"/>
        <v>397632</v>
      </c>
      <c r="AJ445" s="99">
        <f t="shared" si="92"/>
        <v>11543256.960000001</v>
      </c>
      <c r="AK445" s="84" t="s">
        <v>71</v>
      </c>
      <c r="AL445" s="91">
        <v>0.1</v>
      </c>
      <c r="AM445" s="287">
        <f>PriceList[[#This Row],[ИТОГ Цена за кв.м, руб]]*(1+PriceList[[#This Row],[Максимальная скидка]])</f>
        <v>437395.20000000001</v>
      </c>
      <c r="AN445" s="287">
        <f>PriceList[[#This Row],[Цена за кв.м. в CRM]]*PriceList[[#This Row],[Площадь, кв.м]]</f>
        <v>12697582.656000001</v>
      </c>
      <c r="AO445" s="287">
        <v>6000</v>
      </c>
      <c r="AP445" s="335">
        <f>PriceList[[#This Row],[Цена за кв.м. в CRM]]+PriceList[[#This Row],[Бронь]]</f>
        <v>443395.2</v>
      </c>
      <c r="AQ445" s="335">
        <f>PriceList[[#This Row],[Цена за кв.м. в сайт]]*PriceList[[#This Row],[Площадь, кв.м]]</f>
        <v>12871762.656000001</v>
      </c>
      <c r="AR445" s="84" t="str">
        <f t="shared" si="93"/>
        <v>С2-203</v>
      </c>
      <c r="AS445" s="88" t="str">
        <f t="shared" si="94"/>
        <v>Ст</v>
      </c>
      <c r="AT445" s="89">
        <f t="shared" si="95"/>
        <v>29.03</v>
      </c>
      <c r="AU445" s="99">
        <f>PriceList[[#This Row],[Цена за кв.м. в CRM]]</f>
        <v>437395.20000000001</v>
      </c>
      <c r="AV445" s="100" t="str">
        <f t="shared" si="96"/>
        <v>Резерв</v>
      </c>
      <c r="AW445" s="99"/>
      <c r="AX445" s="342"/>
      <c r="AZ445" s="353">
        <f>(PriceList[[#This Row],[Цена за кв.м. в сайт]])+$AZ$1</f>
        <v>443895.2</v>
      </c>
      <c r="BA445" s="353">
        <f>AZ445*PriceList[[#This Row],[Площадь, кв.м]]</f>
        <v>12886277.656000001</v>
      </c>
      <c r="BB445" s="346">
        <f>BA445-PriceList[[#This Row],[Стоимость, руб для сбронированием]]</f>
        <v>14515</v>
      </c>
      <c r="BC445" s="14"/>
      <c r="BD445" s="345">
        <f t="shared" si="97"/>
        <v>443900</v>
      </c>
      <c r="BE445" s="353">
        <f>BD445*PriceList[[#This Row],[Площадь, кв.м]]</f>
        <v>12886417</v>
      </c>
      <c r="BF445" s="14"/>
      <c r="BG445" s="345">
        <f>BE445-$BG$1*PriceList[[#This Row],[Площадь, кв.м]]</f>
        <v>12712237</v>
      </c>
      <c r="BH445" s="353">
        <f t="shared" si="98"/>
        <v>174180</v>
      </c>
      <c r="BI445" s="345">
        <f>BG445/PriceList[[#This Row],[Площадь, кв.м]]</f>
        <v>437900</v>
      </c>
      <c r="BJ445" s="355">
        <f t="shared" si="99"/>
        <v>1.3701758392327016E-2</v>
      </c>
      <c r="BL445" s="345">
        <f t="shared" si="100"/>
        <v>394110</v>
      </c>
      <c r="BM445" s="353">
        <f t="shared" si="101"/>
        <v>11441013.300000001</v>
      </c>
    </row>
    <row r="446" spans="1:65" ht="14.25" customHeight="1">
      <c r="A446" s="84">
        <v>530</v>
      </c>
      <c r="B446" s="84" t="s">
        <v>625</v>
      </c>
      <c r="C446" s="85">
        <v>204</v>
      </c>
      <c r="D446" s="85" t="s">
        <v>416</v>
      </c>
      <c r="E446" s="86">
        <v>6</v>
      </c>
      <c r="F446" s="84">
        <v>12</v>
      </c>
      <c r="G446" s="87">
        <v>29.03</v>
      </c>
      <c r="H446" s="88" t="s">
        <v>1</v>
      </c>
      <c r="I446" s="88" t="s">
        <v>1</v>
      </c>
      <c r="J446" s="89">
        <v>4.29</v>
      </c>
      <c r="K446" s="89">
        <f t="shared" si="86"/>
        <v>1.29</v>
      </c>
      <c r="L446" s="89">
        <f t="shared" si="87"/>
        <v>24.740000000000002</v>
      </c>
      <c r="M446" s="89">
        <f t="shared" si="88"/>
        <v>26.03</v>
      </c>
      <c r="N446" s="90" t="s">
        <v>65</v>
      </c>
      <c r="O446" s="90" t="s">
        <v>66</v>
      </c>
      <c r="P446" s="90" t="s">
        <v>67</v>
      </c>
      <c r="Q446" s="91" t="s">
        <v>68</v>
      </c>
      <c r="R446" s="92" t="s">
        <v>424</v>
      </c>
      <c r="S446" s="92" t="s">
        <v>1291</v>
      </c>
      <c r="T446" s="93" t="s">
        <v>73</v>
      </c>
      <c r="U446" s="84">
        <v>40</v>
      </c>
      <c r="V446" s="94">
        <f>IFERROR(VLOOKUP(H446,'Коэфф для прайса 1 оч'!$A$3:$C$6,3,0),"")</f>
        <v>327000</v>
      </c>
      <c r="W446" s="91">
        <f>IFERROR(VLOOKUP(E446,'Коэфф для прайса 1 оч'!$A$10:$C$23,3,0),"")</f>
        <v>1.4999999999999999E-2</v>
      </c>
      <c r="X446" s="116">
        <f>IFERROR(VLOOKUP(N446,'Коэфф для прайса 1 оч'!$E$25:$F$30,2,0),"")</f>
        <v>0.04</v>
      </c>
      <c r="Y446" s="116">
        <f>IFERROR(VLOOKUP(O446,'Коэфф для прайса 1 оч'!$E$32:$F$34,2,0),"")</f>
        <v>0</v>
      </c>
      <c r="Z446" s="116">
        <f>IFERROR(VLOOKUP(P446,'Коэфф для прайса 1 оч'!$E$36:$F$38,2,0),"")</f>
        <v>0.03</v>
      </c>
      <c r="AA446" s="116">
        <f>IFERROR(VLOOKUP(Q446,'Коэфф для прайса 1 оч'!$E$40:$F$43,2,0),"")</f>
        <v>5.0000000000000001E-3</v>
      </c>
      <c r="AB446" s="117">
        <f>IFERROR(VLOOKUP(R446,'Коэфф для прайса 1 оч'!$E$45:$F$59,2,0),"")</f>
        <v>0.02</v>
      </c>
      <c r="AC446" s="116">
        <f>IFERROR(VLOOKUP(T446,'Коэфф для прайса 1 оч'!$E$61:$F$67,2,0),"")</f>
        <v>0</v>
      </c>
      <c r="AD446" s="116">
        <f>IFERROR(VLOOKUP(U446,'Коэфф для прайса 1 оч'!$E$69:$F$82,2,0),"")</f>
        <v>-1.4E-2</v>
      </c>
      <c r="AE446" s="116">
        <f>IFERROR(VLOOKUP(PriceList[[#This Row],[Корпус]],'Коэфф для прайса 1 оч'!$I$10:$J$15,2,0),"")</f>
        <v>0.12</v>
      </c>
      <c r="AF446" s="95">
        <f t="shared" si="89"/>
        <v>397632</v>
      </c>
      <c r="AG446" s="96">
        <f t="shared" si="90"/>
        <v>11543256.960000001</v>
      </c>
      <c r="AH446" s="97">
        <v>0</v>
      </c>
      <c r="AI446" s="98">
        <f t="shared" si="91"/>
        <v>397632</v>
      </c>
      <c r="AJ446" s="99">
        <f t="shared" si="92"/>
        <v>11543256.960000001</v>
      </c>
      <c r="AK446" s="84" t="s">
        <v>71</v>
      </c>
      <c r="AL446" s="91">
        <v>0.1</v>
      </c>
      <c r="AM446" s="287">
        <f>PriceList[[#This Row],[ИТОГ Цена за кв.м, руб]]*(1+PriceList[[#This Row],[Максимальная скидка]])</f>
        <v>437395.20000000001</v>
      </c>
      <c r="AN446" s="287">
        <f>PriceList[[#This Row],[Цена за кв.м. в CRM]]*PriceList[[#This Row],[Площадь, кв.м]]</f>
        <v>12697582.656000001</v>
      </c>
      <c r="AO446" s="287">
        <v>6000</v>
      </c>
      <c r="AP446" s="335">
        <f>PriceList[[#This Row],[Цена за кв.м. в CRM]]+PriceList[[#This Row],[Бронь]]</f>
        <v>443395.2</v>
      </c>
      <c r="AQ446" s="335">
        <f>PriceList[[#This Row],[Цена за кв.м. в сайт]]*PriceList[[#This Row],[Площадь, кв.м]]</f>
        <v>12871762.656000001</v>
      </c>
      <c r="AR446" s="84" t="str">
        <f t="shared" si="93"/>
        <v>С2-204</v>
      </c>
      <c r="AS446" s="88" t="str">
        <f t="shared" si="94"/>
        <v>Ст</v>
      </c>
      <c r="AT446" s="89">
        <f t="shared" si="95"/>
        <v>29.03</v>
      </c>
      <c r="AU446" s="99">
        <f>PriceList[[#This Row],[Цена за кв.м. в CRM]]</f>
        <v>437395.20000000001</v>
      </c>
      <c r="AV446" s="100" t="str">
        <f t="shared" si="96"/>
        <v>Резерв</v>
      </c>
      <c r="AW446" s="99"/>
      <c r="AX446" s="342"/>
      <c r="AZ446" s="353">
        <f>(PriceList[[#This Row],[Цена за кв.м. в сайт]])+$AZ$1</f>
        <v>443895.2</v>
      </c>
      <c r="BA446" s="353">
        <f>AZ446*PriceList[[#This Row],[Площадь, кв.м]]</f>
        <v>12886277.656000001</v>
      </c>
      <c r="BB446" s="346">
        <f>BA446-PriceList[[#This Row],[Стоимость, руб для сбронированием]]</f>
        <v>14515</v>
      </c>
      <c r="BC446" s="14"/>
      <c r="BD446" s="345">
        <f t="shared" si="97"/>
        <v>443900</v>
      </c>
      <c r="BE446" s="353">
        <f>BD446*PriceList[[#This Row],[Площадь, кв.м]]</f>
        <v>12886417</v>
      </c>
      <c r="BF446" s="14"/>
      <c r="BG446" s="345">
        <f>BE446-$BG$1*PriceList[[#This Row],[Площадь, кв.м]]</f>
        <v>12712237</v>
      </c>
      <c r="BH446" s="353">
        <f t="shared" si="98"/>
        <v>174180</v>
      </c>
      <c r="BI446" s="345">
        <f>BG446/PriceList[[#This Row],[Площадь, кв.м]]</f>
        <v>437900</v>
      </c>
      <c r="BJ446" s="355">
        <f t="shared" si="99"/>
        <v>1.3701758392327016E-2</v>
      </c>
      <c r="BL446" s="345">
        <f t="shared" si="100"/>
        <v>394110</v>
      </c>
      <c r="BM446" s="353">
        <f t="shared" si="101"/>
        <v>11441013.300000001</v>
      </c>
    </row>
    <row r="447" spans="1:65" ht="14.25" customHeight="1">
      <c r="A447" s="84">
        <v>531</v>
      </c>
      <c r="B447" s="84" t="s">
        <v>626</v>
      </c>
      <c r="C447" s="85">
        <v>205</v>
      </c>
      <c r="D447" s="85" t="s">
        <v>416</v>
      </c>
      <c r="E447" s="86">
        <v>6</v>
      </c>
      <c r="F447" s="84">
        <v>13</v>
      </c>
      <c r="G447" s="87">
        <v>28.43</v>
      </c>
      <c r="H447" s="88" t="s">
        <v>1</v>
      </c>
      <c r="I447" s="88" t="s">
        <v>1</v>
      </c>
      <c r="J447" s="89">
        <v>3.69</v>
      </c>
      <c r="K447" s="89">
        <f t="shared" si="86"/>
        <v>1.1100000000000001</v>
      </c>
      <c r="L447" s="89">
        <f t="shared" si="87"/>
        <v>24.74</v>
      </c>
      <c r="M447" s="89">
        <f t="shared" si="88"/>
        <v>25.849999999999998</v>
      </c>
      <c r="N447" s="90" t="s">
        <v>65</v>
      </c>
      <c r="O447" s="90" t="s">
        <v>66</v>
      </c>
      <c r="P447" s="90" t="s">
        <v>67</v>
      </c>
      <c r="Q447" s="91" t="s">
        <v>68</v>
      </c>
      <c r="R447" s="92" t="s">
        <v>424</v>
      </c>
      <c r="S447" s="92" t="s">
        <v>1291</v>
      </c>
      <c r="T447" s="93" t="s">
        <v>73</v>
      </c>
      <c r="U447" s="84">
        <v>40</v>
      </c>
      <c r="V447" s="94">
        <f>IFERROR(VLOOKUP(H447,'Коэфф для прайса 1 оч'!$A$3:$C$6,3,0),"")</f>
        <v>327000</v>
      </c>
      <c r="W447" s="91">
        <f>IFERROR(VLOOKUP(E447,'Коэфф для прайса 1 оч'!$A$10:$C$23,3,0),"")</f>
        <v>1.4999999999999999E-2</v>
      </c>
      <c r="X447" s="116">
        <f>IFERROR(VLOOKUP(N447,'Коэфф для прайса 1 оч'!$E$25:$F$30,2,0),"")</f>
        <v>0.04</v>
      </c>
      <c r="Y447" s="116">
        <f>IFERROR(VLOOKUP(O447,'Коэфф для прайса 1 оч'!$E$32:$F$34,2,0),"")</f>
        <v>0</v>
      </c>
      <c r="Z447" s="116">
        <f>IFERROR(VLOOKUP(P447,'Коэфф для прайса 1 оч'!$E$36:$F$38,2,0),"")</f>
        <v>0.03</v>
      </c>
      <c r="AA447" s="116">
        <f>IFERROR(VLOOKUP(Q447,'Коэфф для прайса 1 оч'!$E$40:$F$43,2,0),"")</f>
        <v>5.0000000000000001E-3</v>
      </c>
      <c r="AB447" s="117">
        <f>IFERROR(VLOOKUP(R447,'Коэфф для прайса 1 оч'!$E$45:$F$59,2,0),"")</f>
        <v>0.02</v>
      </c>
      <c r="AC447" s="116">
        <f>IFERROR(VLOOKUP(T447,'Коэфф для прайса 1 оч'!$E$61:$F$67,2,0),"")</f>
        <v>0</v>
      </c>
      <c r="AD447" s="116">
        <f>IFERROR(VLOOKUP(U447,'Коэфф для прайса 1 оч'!$E$69:$F$82,2,0),"")</f>
        <v>-1.4E-2</v>
      </c>
      <c r="AE447" s="116">
        <f>IFERROR(VLOOKUP(PriceList[[#This Row],[Корпус]],'Коэфф для прайса 1 оч'!$I$10:$J$15,2,0),"")</f>
        <v>0.12</v>
      </c>
      <c r="AF447" s="95">
        <f t="shared" si="89"/>
        <v>397632</v>
      </c>
      <c r="AG447" s="96">
        <f t="shared" si="90"/>
        <v>11304677.76</v>
      </c>
      <c r="AH447" s="97">
        <v>0</v>
      </c>
      <c r="AI447" s="98">
        <f t="shared" si="91"/>
        <v>397632</v>
      </c>
      <c r="AJ447" s="99">
        <f t="shared" si="92"/>
        <v>11304677.76</v>
      </c>
      <c r="AK447" s="84" t="s">
        <v>71</v>
      </c>
      <c r="AL447" s="91">
        <v>0.1</v>
      </c>
      <c r="AM447" s="287">
        <f>PriceList[[#This Row],[ИТОГ Цена за кв.м, руб]]*(1+PriceList[[#This Row],[Максимальная скидка]])</f>
        <v>437395.20000000001</v>
      </c>
      <c r="AN447" s="287">
        <f>PriceList[[#This Row],[Цена за кв.м. в CRM]]*PriceList[[#This Row],[Площадь, кв.м]]</f>
        <v>12435145.536</v>
      </c>
      <c r="AO447" s="287">
        <v>6000</v>
      </c>
      <c r="AP447" s="335">
        <f>PriceList[[#This Row],[Цена за кв.м. в CRM]]+PriceList[[#This Row],[Бронь]]</f>
        <v>443395.2</v>
      </c>
      <c r="AQ447" s="335">
        <f>PriceList[[#This Row],[Цена за кв.м. в сайт]]*PriceList[[#This Row],[Площадь, кв.м]]</f>
        <v>12605725.536</v>
      </c>
      <c r="AR447" s="84" t="str">
        <f t="shared" si="93"/>
        <v>С2-205</v>
      </c>
      <c r="AS447" s="88" t="str">
        <f t="shared" si="94"/>
        <v>Ст</v>
      </c>
      <c r="AT447" s="89">
        <f t="shared" si="95"/>
        <v>28.43</v>
      </c>
      <c r="AU447" s="99">
        <f>PriceList[[#This Row],[Цена за кв.м. в CRM]]</f>
        <v>437395.20000000001</v>
      </c>
      <c r="AV447" s="100" t="str">
        <f t="shared" si="96"/>
        <v>Резерв</v>
      </c>
      <c r="AW447" s="99"/>
      <c r="AX447" s="342"/>
      <c r="AZ447" s="353">
        <f>(PriceList[[#This Row],[Цена за кв.м. в сайт]])+$AZ$1</f>
        <v>443895.2</v>
      </c>
      <c r="BA447" s="353">
        <f>AZ447*PriceList[[#This Row],[Площадь, кв.м]]</f>
        <v>12619940.536</v>
      </c>
      <c r="BB447" s="346">
        <f>BA447-PriceList[[#This Row],[Стоимость, руб для сбронированием]]</f>
        <v>14215</v>
      </c>
      <c r="BC447" s="14"/>
      <c r="BD447" s="345">
        <f t="shared" si="97"/>
        <v>443900</v>
      </c>
      <c r="BE447" s="353">
        <f>BD447*PriceList[[#This Row],[Площадь, кв.м]]</f>
        <v>12620077</v>
      </c>
      <c r="BF447" s="14"/>
      <c r="BG447" s="345">
        <f>BE447-$BG$1*PriceList[[#This Row],[Площадь, кв.м]]</f>
        <v>12449497</v>
      </c>
      <c r="BH447" s="353">
        <f t="shared" si="98"/>
        <v>170580</v>
      </c>
      <c r="BI447" s="345">
        <f>BG447/PriceList[[#This Row],[Площадь, кв.м]]</f>
        <v>437900</v>
      </c>
      <c r="BJ447" s="355">
        <f t="shared" si="99"/>
        <v>1.3701758392327016E-2</v>
      </c>
      <c r="BL447" s="345">
        <f t="shared" si="100"/>
        <v>394110</v>
      </c>
      <c r="BM447" s="353">
        <f t="shared" si="101"/>
        <v>11204547.300000001</v>
      </c>
    </row>
    <row r="448" spans="1:65" ht="14.25" customHeight="1">
      <c r="A448" s="84">
        <v>532</v>
      </c>
      <c r="B448" s="84" t="s">
        <v>627</v>
      </c>
      <c r="C448" s="85">
        <v>206</v>
      </c>
      <c r="D448" s="85" t="s">
        <v>416</v>
      </c>
      <c r="E448" s="86">
        <v>6</v>
      </c>
      <c r="F448" s="84">
        <v>14</v>
      </c>
      <c r="G448" s="87">
        <v>28.87</v>
      </c>
      <c r="H448" s="88" t="s">
        <v>1</v>
      </c>
      <c r="I448" s="88" t="s">
        <v>1</v>
      </c>
      <c r="J448" s="89">
        <v>4.13</v>
      </c>
      <c r="K448" s="89">
        <f t="shared" si="86"/>
        <v>1.24</v>
      </c>
      <c r="L448" s="89">
        <f t="shared" si="87"/>
        <v>24.740000000000002</v>
      </c>
      <c r="M448" s="89">
        <f t="shared" si="88"/>
        <v>25.98</v>
      </c>
      <c r="N448" s="90" t="s">
        <v>65</v>
      </c>
      <c r="O448" s="90" t="s">
        <v>66</v>
      </c>
      <c r="P448" s="90" t="s">
        <v>67</v>
      </c>
      <c r="Q448" s="91" t="s">
        <v>68</v>
      </c>
      <c r="R448" s="92" t="s">
        <v>424</v>
      </c>
      <c r="S448" s="92" t="s">
        <v>1291</v>
      </c>
      <c r="T448" s="93" t="s">
        <v>73</v>
      </c>
      <c r="U448" s="84">
        <v>40</v>
      </c>
      <c r="V448" s="94">
        <f>IFERROR(VLOOKUP(H448,'Коэфф для прайса 1 оч'!$A$3:$C$6,3,0),"")</f>
        <v>327000</v>
      </c>
      <c r="W448" s="91">
        <f>IFERROR(VLOOKUP(E448,'Коэфф для прайса 1 оч'!$A$10:$C$23,3,0),"")</f>
        <v>1.4999999999999999E-2</v>
      </c>
      <c r="X448" s="116">
        <f>IFERROR(VLOOKUP(N448,'Коэфф для прайса 1 оч'!$E$25:$F$30,2,0),"")</f>
        <v>0.04</v>
      </c>
      <c r="Y448" s="116">
        <f>IFERROR(VLOOKUP(O448,'Коэфф для прайса 1 оч'!$E$32:$F$34,2,0),"")</f>
        <v>0</v>
      </c>
      <c r="Z448" s="116">
        <f>IFERROR(VLOOKUP(P448,'Коэфф для прайса 1 оч'!$E$36:$F$38,2,0),"")</f>
        <v>0.03</v>
      </c>
      <c r="AA448" s="116">
        <f>IFERROR(VLOOKUP(Q448,'Коэфф для прайса 1 оч'!$E$40:$F$43,2,0),"")</f>
        <v>5.0000000000000001E-3</v>
      </c>
      <c r="AB448" s="117">
        <f>IFERROR(VLOOKUP(R448,'Коэфф для прайса 1 оч'!$E$45:$F$59,2,0),"")</f>
        <v>0.02</v>
      </c>
      <c r="AC448" s="116">
        <f>IFERROR(VLOOKUP(T448,'Коэфф для прайса 1 оч'!$E$61:$F$67,2,0),"")</f>
        <v>0</v>
      </c>
      <c r="AD448" s="116">
        <f>IFERROR(VLOOKUP(U448,'Коэфф для прайса 1 оч'!$E$69:$F$82,2,0),"")</f>
        <v>-1.4E-2</v>
      </c>
      <c r="AE448" s="116">
        <f>IFERROR(VLOOKUP(PriceList[[#This Row],[Корпус]],'Коэфф для прайса 1 оч'!$I$10:$J$15,2,0),"")</f>
        <v>0.12</v>
      </c>
      <c r="AF448" s="95">
        <f t="shared" si="89"/>
        <v>397632</v>
      </c>
      <c r="AG448" s="96">
        <f t="shared" si="90"/>
        <v>11479635.84</v>
      </c>
      <c r="AH448" s="97">
        <v>0</v>
      </c>
      <c r="AI448" s="98">
        <f t="shared" si="91"/>
        <v>397632</v>
      </c>
      <c r="AJ448" s="99">
        <f t="shared" si="92"/>
        <v>11479635.84</v>
      </c>
      <c r="AK448" s="84" t="s">
        <v>71</v>
      </c>
      <c r="AL448" s="91">
        <v>0.1</v>
      </c>
      <c r="AM448" s="287">
        <f>PriceList[[#This Row],[ИТОГ Цена за кв.м, руб]]*(1+PriceList[[#This Row],[Максимальная скидка]])</f>
        <v>437395.20000000001</v>
      </c>
      <c r="AN448" s="287">
        <f>PriceList[[#This Row],[Цена за кв.м. в CRM]]*PriceList[[#This Row],[Площадь, кв.м]]</f>
        <v>12627599.424000001</v>
      </c>
      <c r="AO448" s="287">
        <v>6000</v>
      </c>
      <c r="AP448" s="335">
        <f>PriceList[[#This Row],[Цена за кв.м. в CRM]]+PriceList[[#This Row],[Бронь]]</f>
        <v>443395.2</v>
      </c>
      <c r="AQ448" s="335">
        <f>PriceList[[#This Row],[Цена за кв.м. в сайт]]*PriceList[[#This Row],[Площадь, кв.м]]</f>
        <v>12800819.424000001</v>
      </c>
      <c r="AR448" s="84" t="str">
        <f t="shared" si="93"/>
        <v>С2-206</v>
      </c>
      <c r="AS448" s="88" t="str">
        <f t="shared" si="94"/>
        <v>Ст</v>
      </c>
      <c r="AT448" s="89">
        <f t="shared" si="95"/>
        <v>28.87</v>
      </c>
      <c r="AU448" s="99">
        <f>PriceList[[#This Row],[Цена за кв.м. в CRM]]</f>
        <v>437395.20000000001</v>
      </c>
      <c r="AV448" s="100" t="str">
        <f t="shared" si="96"/>
        <v>Резерв</v>
      </c>
      <c r="AW448" s="99"/>
      <c r="AX448" s="342"/>
      <c r="AZ448" s="353">
        <f>(PriceList[[#This Row],[Цена за кв.м. в сайт]])+$AZ$1</f>
        <v>443895.2</v>
      </c>
      <c r="BA448" s="353">
        <f>AZ448*PriceList[[#This Row],[Площадь, кв.м]]</f>
        <v>12815254.424000001</v>
      </c>
      <c r="BB448" s="346">
        <f>BA448-PriceList[[#This Row],[Стоимость, руб для сбронированием]]</f>
        <v>14435</v>
      </c>
      <c r="BC448" s="14"/>
      <c r="BD448" s="345">
        <f t="shared" si="97"/>
        <v>443900</v>
      </c>
      <c r="BE448" s="353">
        <f>BD448*PriceList[[#This Row],[Площадь, кв.м]]</f>
        <v>12815393</v>
      </c>
      <c r="BF448" s="14"/>
      <c r="BG448" s="345">
        <f>BE448-$BG$1*PriceList[[#This Row],[Площадь, кв.м]]</f>
        <v>12642173</v>
      </c>
      <c r="BH448" s="353">
        <f t="shared" si="98"/>
        <v>173220</v>
      </c>
      <c r="BI448" s="345">
        <f>BG448/PriceList[[#This Row],[Площадь, кв.м]]</f>
        <v>437900</v>
      </c>
      <c r="BJ448" s="355">
        <f t="shared" si="99"/>
        <v>1.3701758392327016E-2</v>
      </c>
      <c r="BL448" s="345">
        <f t="shared" si="100"/>
        <v>394110</v>
      </c>
      <c r="BM448" s="353">
        <f t="shared" si="101"/>
        <v>11377955.700000001</v>
      </c>
    </row>
    <row r="449" spans="1:65" ht="14.25" hidden="1" customHeight="1">
      <c r="A449" s="84">
        <v>533</v>
      </c>
      <c r="B449" s="84" t="s">
        <v>628</v>
      </c>
      <c r="C449" s="85">
        <v>207</v>
      </c>
      <c r="D449" s="85" t="s">
        <v>416</v>
      </c>
      <c r="E449" s="86">
        <v>6</v>
      </c>
      <c r="F449" s="84">
        <v>15</v>
      </c>
      <c r="G449" s="87">
        <v>33.479999999999997</v>
      </c>
      <c r="H449" s="88" t="s">
        <v>1</v>
      </c>
      <c r="I449" s="88" t="s">
        <v>1</v>
      </c>
      <c r="J449" s="89">
        <v>3.32</v>
      </c>
      <c r="K449" s="89">
        <f t="shared" si="86"/>
        <v>1</v>
      </c>
      <c r="L449" s="89">
        <f t="shared" si="87"/>
        <v>30.159999999999997</v>
      </c>
      <c r="M449" s="89">
        <f t="shared" si="88"/>
        <v>31.159999999999997</v>
      </c>
      <c r="N449" s="90" t="s">
        <v>76</v>
      </c>
      <c r="O449" s="90" t="s">
        <v>66</v>
      </c>
      <c r="P449" s="90" t="s">
        <v>67</v>
      </c>
      <c r="Q449" s="91" t="s">
        <v>68</v>
      </c>
      <c r="R449" s="92" t="s">
        <v>424</v>
      </c>
      <c r="S449" s="92" t="s">
        <v>1291</v>
      </c>
      <c r="T449" s="93" t="s">
        <v>139</v>
      </c>
      <c r="U449" s="84">
        <v>40</v>
      </c>
      <c r="V449" s="94">
        <f>IFERROR(VLOOKUP(H449,'Коэфф для прайса 1 оч'!$A$3:$C$6,3,0),"")</f>
        <v>327000</v>
      </c>
      <c r="W449" s="91">
        <f>IFERROR(VLOOKUP(E449,'Коэфф для прайса 1 оч'!$A$10:$C$23,3,0),"")</f>
        <v>1.4999999999999999E-2</v>
      </c>
      <c r="X449" s="116">
        <f>IFERROR(VLOOKUP(N449,'Коэфф для прайса 1 оч'!$E$25:$F$30,2,0),"")</f>
        <v>0</v>
      </c>
      <c r="Y449" s="116">
        <f>IFERROR(VLOOKUP(O449,'Коэфф для прайса 1 оч'!$E$32:$F$34,2,0),"")</f>
        <v>0</v>
      </c>
      <c r="Z449" s="116">
        <f>IFERROR(VLOOKUP(P449,'Коэфф для прайса 1 оч'!$E$36:$F$38,2,0),"")</f>
        <v>0.03</v>
      </c>
      <c r="AA449" s="116">
        <f>IFERROR(VLOOKUP(Q449,'Коэфф для прайса 1 оч'!$E$40:$F$43,2,0),"")</f>
        <v>5.0000000000000001E-3</v>
      </c>
      <c r="AB449" s="117">
        <f>IFERROR(VLOOKUP(R449,'Коэфф для прайса 1 оч'!$E$45:$F$59,2,0),"")</f>
        <v>0.02</v>
      </c>
      <c r="AC449" s="116">
        <f>IFERROR(VLOOKUP(T449,'Коэфф для прайса 1 оч'!$E$61:$F$67,2,0),"")</f>
        <v>-0.01</v>
      </c>
      <c r="AD449" s="116">
        <f>IFERROR(VLOOKUP(U449,'Коэфф для прайса 1 оч'!$E$69:$F$82,2,0),"")</f>
        <v>-1.4E-2</v>
      </c>
      <c r="AE449" s="116">
        <f>IFERROR(VLOOKUP(PriceList[[#This Row],[Корпус]],'Коэфф для прайса 1 оч'!$I$10:$J$15,2,0),"")</f>
        <v>0.12</v>
      </c>
      <c r="AF449" s="95">
        <f t="shared" si="89"/>
        <v>381282</v>
      </c>
      <c r="AG449" s="96">
        <f t="shared" si="90"/>
        <v>12765321.359999999</v>
      </c>
      <c r="AH449" s="97">
        <v>0</v>
      </c>
      <c r="AI449" s="98">
        <f t="shared" si="91"/>
        <v>381282</v>
      </c>
      <c r="AJ449" s="99">
        <f t="shared" si="92"/>
        <v>12765321.359999999</v>
      </c>
      <c r="AK449" s="84" t="s">
        <v>71</v>
      </c>
      <c r="AL449" s="91">
        <v>0.1</v>
      </c>
      <c r="AM449" s="287">
        <f>PriceList[[#This Row],[ИТОГ Цена за кв.м, руб]]*(1+PriceList[[#This Row],[Максимальная скидка]])</f>
        <v>419410.2</v>
      </c>
      <c r="AN449" s="287">
        <f>PriceList[[#This Row],[Цена за кв.м. в CRM]]*PriceList[[#This Row],[Площадь, кв.м]]</f>
        <v>14041853.495999999</v>
      </c>
      <c r="AO449" s="287">
        <v>6000</v>
      </c>
      <c r="AP449" s="335">
        <f>PriceList[[#This Row],[Цена за кв.м. в CRM]]+PriceList[[#This Row],[Бронь]]</f>
        <v>425410.2</v>
      </c>
      <c r="AQ449" s="335">
        <f>PriceList[[#This Row],[Цена за кв.м. в сайт]]*PriceList[[#This Row],[Площадь, кв.м]]</f>
        <v>14242733.495999999</v>
      </c>
      <c r="AR449" s="84" t="str">
        <f t="shared" si="93"/>
        <v>С2-207</v>
      </c>
      <c r="AS449" s="88" t="str">
        <f t="shared" si="94"/>
        <v>Ст</v>
      </c>
      <c r="AT449" s="89">
        <f t="shared" si="95"/>
        <v>33.479999999999997</v>
      </c>
      <c r="AU449" s="99">
        <f>PriceList[[#This Row],[Цена за кв.м. в CRM]]</f>
        <v>419410.2</v>
      </c>
      <c r="AV449" s="100" t="str">
        <f t="shared" si="96"/>
        <v>Резерв</v>
      </c>
      <c r="AW449" s="99"/>
      <c r="AX449" s="342"/>
      <c r="AZ449" s="353">
        <f>(PriceList[[#This Row],[Цена за кв.м. в сайт]])+$AZ$1</f>
        <v>425910.2</v>
      </c>
      <c r="BA449" s="353">
        <f>AZ449*PriceList[[#This Row],[Площадь, кв.м]]</f>
        <v>14259473.495999999</v>
      </c>
      <c r="BB449" s="346">
        <f>BA449-PriceList[[#This Row],[Стоимость, руб для сбронированием]]</f>
        <v>16740</v>
      </c>
      <c r="BC449" s="14"/>
      <c r="BD449" s="345">
        <f t="shared" si="97"/>
        <v>425900</v>
      </c>
      <c r="BE449" s="353">
        <f>BD449*PriceList[[#This Row],[Площадь, кв.м]]</f>
        <v>14259131.999999998</v>
      </c>
      <c r="BF449" s="14"/>
      <c r="BG449" s="345">
        <f>BE449-$BG$1*PriceList[[#This Row],[Площадь, кв.м]]</f>
        <v>14058251.999999998</v>
      </c>
      <c r="BH449" s="353">
        <f t="shared" si="98"/>
        <v>200880</v>
      </c>
      <c r="BI449" s="345">
        <f>BG449/PriceList[[#This Row],[Площадь, кв.м]]</f>
        <v>419900</v>
      </c>
      <c r="BJ449" s="355">
        <f t="shared" si="99"/>
        <v>1.4289116456299121E-2</v>
      </c>
      <c r="BL449" s="345">
        <f t="shared" si="100"/>
        <v>377910</v>
      </c>
      <c r="BM449" s="353">
        <f t="shared" si="101"/>
        <v>12652426.799999999</v>
      </c>
    </row>
    <row r="450" spans="1:65" ht="14.25" hidden="1" customHeight="1">
      <c r="A450" s="84">
        <v>534</v>
      </c>
      <c r="B450" s="84" t="s">
        <v>629</v>
      </c>
      <c r="C450" s="85">
        <v>208</v>
      </c>
      <c r="D450" s="85" t="s">
        <v>416</v>
      </c>
      <c r="E450" s="86">
        <v>6</v>
      </c>
      <c r="F450" s="84">
        <v>16</v>
      </c>
      <c r="G450" s="87">
        <v>41.93</v>
      </c>
      <c r="H450" s="88" t="s">
        <v>1</v>
      </c>
      <c r="I450" s="88" t="s">
        <v>1</v>
      </c>
      <c r="J450" s="89">
        <v>2.91</v>
      </c>
      <c r="K450" s="89">
        <f t="shared" si="86"/>
        <v>0.87</v>
      </c>
      <c r="L450" s="89">
        <f t="shared" si="87"/>
        <v>39.019999999999996</v>
      </c>
      <c r="M450" s="89">
        <f t="shared" si="88"/>
        <v>39.889999999999993</v>
      </c>
      <c r="N450" s="90" t="s">
        <v>78</v>
      </c>
      <c r="O450" s="90" t="s">
        <v>66</v>
      </c>
      <c r="P450" s="90" t="s">
        <v>115</v>
      </c>
      <c r="Q450" s="91" t="s">
        <v>94</v>
      </c>
      <c r="R450" s="92" t="s">
        <v>422</v>
      </c>
      <c r="S450" s="92" t="s">
        <v>1291</v>
      </c>
      <c r="T450" s="93" t="s">
        <v>139</v>
      </c>
      <c r="U450" s="84">
        <v>40</v>
      </c>
      <c r="V450" s="94">
        <f>IFERROR(VLOOKUP(H450,'Коэфф для прайса 1 оч'!$A$3:$C$6,3,0),"")</f>
        <v>327000</v>
      </c>
      <c r="W450" s="91">
        <f>IFERROR(VLOOKUP(E450,'Коэфф для прайса 1 оч'!$A$10:$C$23,3,0),"")</f>
        <v>1.4999999999999999E-2</v>
      </c>
      <c r="X450" s="116">
        <f>IFERROR(VLOOKUP(N450,'Коэфф для прайса 1 оч'!$E$25:$F$30,2,0),"")</f>
        <v>-0.02</v>
      </c>
      <c r="Y450" s="116">
        <f>IFERROR(VLOOKUP(O450,'Коэфф для прайса 1 оч'!$E$32:$F$34,2,0),"")</f>
        <v>0</v>
      </c>
      <c r="Z450" s="116">
        <f>IFERROR(VLOOKUP(P450,'Коэфф для прайса 1 оч'!$E$36:$F$38,2,0),"")</f>
        <v>0</v>
      </c>
      <c r="AA450" s="116">
        <f>IFERROR(VLOOKUP(Q450,'Коэфф для прайса 1 оч'!$E$40:$F$43,2,0),"")</f>
        <v>0</v>
      </c>
      <c r="AB450" s="117">
        <f>IFERROR(VLOOKUP(R450,'Коэфф для прайса 1 оч'!$E$45:$F$59,2,0),"")</f>
        <v>0</v>
      </c>
      <c r="AC450" s="116">
        <f>IFERROR(VLOOKUP(T450,'Коэфф для прайса 1 оч'!$E$61:$F$67,2,0),"")</f>
        <v>-0.01</v>
      </c>
      <c r="AD450" s="116">
        <f>IFERROR(VLOOKUP(U450,'Коэфф для прайса 1 оч'!$E$69:$F$82,2,0),"")</f>
        <v>-1.4E-2</v>
      </c>
      <c r="AE450" s="116">
        <f>IFERROR(VLOOKUP(PriceList[[#This Row],[Корпус]],'Коэфф для прайса 1 оч'!$I$10:$J$15,2,0),"")</f>
        <v>0.12</v>
      </c>
      <c r="AF450" s="95">
        <f t="shared" si="89"/>
        <v>356757</v>
      </c>
      <c r="AG450" s="96">
        <f t="shared" si="90"/>
        <v>14958821.01</v>
      </c>
      <c r="AH450" s="97">
        <v>0</v>
      </c>
      <c r="AI450" s="98">
        <f t="shared" si="91"/>
        <v>356757</v>
      </c>
      <c r="AJ450" s="99">
        <f t="shared" si="92"/>
        <v>14958821.01</v>
      </c>
      <c r="AK450" s="84" t="s">
        <v>101</v>
      </c>
      <c r="AL450" s="91">
        <v>0.1</v>
      </c>
      <c r="AM450" s="287">
        <f>PriceList[[#This Row],[ИТОГ Цена за кв.м, руб]]*(1+PriceList[[#This Row],[Максимальная скидка]])</f>
        <v>392432.7</v>
      </c>
      <c r="AN450" s="287">
        <f>PriceList[[#This Row],[Цена за кв.м. в CRM]]*PriceList[[#This Row],[Площадь, кв.м]]</f>
        <v>16454703.111</v>
      </c>
      <c r="AO450" s="287">
        <v>6000</v>
      </c>
      <c r="AP450" s="335">
        <f>PriceList[[#This Row],[Цена за кв.м. в CRM]]+PriceList[[#This Row],[Бронь]]</f>
        <v>398432.7</v>
      </c>
      <c r="AQ450" s="335">
        <f>PriceList[[#This Row],[Цена за кв.м. в сайт]]*PriceList[[#This Row],[Площадь, кв.м]]</f>
        <v>16706283.111</v>
      </c>
      <c r="AR450" s="84" t="str">
        <f t="shared" si="93"/>
        <v>С2-208</v>
      </c>
      <c r="AS450" s="88" t="str">
        <f t="shared" si="94"/>
        <v>Ст</v>
      </c>
      <c r="AT450" s="89">
        <f t="shared" si="95"/>
        <v>41.93</v>
      </c>
      <c r="AU450" s="99">
        <f>PriceList[[#This Row],[Цена за кв.м. в CRM]]</f>
        <v>392432.7</v>
      </c>
      <c r="AV450" s="100" t="str">
        <f t="shared" si="96"/>
        <v>Свободно</v>
      </c>
      <c r="AW450" s="99"/>
      <c r="AX450" s="342"/>
      <c r="AZ450" s="353">
        <f>(PriceList[[#This Row],[Цена за кв.м. в сайт]])+$AZ$1</f>
        <v>398932.7</v>
      </c>
      <c r="BA450" s="353">
        <f>AZ450*PriceList[[#This Row],[Площадь, кв.м]]</f>
        <v>16727248.111</v>
      </c>
      <c r="BB450" s="346">
        <f>BA450-PriceList[[#This Row],[Стоимость, руб для сбронированием]]</f>
        <v>20965</v>
      </c>
      <c r="BC450" s="14"/>
      <c r="BD450" s="345">
        <f t="shared" si="97"/>
        <v>398900</v>
      </c>
      <c r="BE450" s="353">
        <f>BD450*PriceList[[#This Row],[Площадь, кв.м]]</f>
        <v>16725877</v>
      </c>
      <c r="BF450" s="14"/>
      <c r="BG450" s="345">
        <f>BE450-$BG$1*PriceList[[#This Row],[Площадь, кв.м]]</f>
        <v>16474297</v>
      </c>
      <c r="BH450" s="353">
        <f t="shared" si="98"/>
        <v>251580</v>
      </c>
      <c r="BI450" s="345">
        <f>BG450/PriceList[[#This Row],[Площадь, кв.м]]</f>
        <v>392900</v>
      </c>
      <c r="BJ450" s="355">
        <f t="shared" si="99"/>
        <v>1.5271061338763044E-2</v>
      </c>
      <c r="BL450" s="345">
        <f t="shared" si="100"/>
        <v>353610</v>
      </c>
      <c r="BM450" s="353">
        <f t="shared" si="101"/>
        <v>14826867.300000001</v>
      </c>
    </row>
    <row r="451" spans="1:65" ht="14.25" customHeight="1">
      <c r="A451" s="84">
        <v>535</v>
      </c>
      <c r="B451" s="84" t="s">
        <v>630</v>
      </c>
      <c r="C451" s="85">
        <v>209</v>
      </c>
      <c r="D451" s="85" t="s">
        <v>416</v>
      </c>
      <c r="E451" s="86">
        <v>6</v>
      </c>
      <c r="F451" s="84">
        <v>17</v>
      </c>
      <c r="G451" s="87">
        <v>29.27</v>
      </c>
      <c r="H451" s="88" t="s">
        <v>1</v>
      </c>
      <c r="I451" s="88" t="s">
        <v>1</v>
      </c>
      <c r="J451" s="89">
        <v>4.29</v>
      </c>
      <c r="K451" s="89">
        <f t="shared" ref="K451:K514" si="102">ROUND(J451*0.3,2)</f>
        <v>1.29</v>
      </c>
      <c r="L451" s="89">
        <f t="shared" ref="L451:L514" si="103">G451-J451</f>
        <v>24.98</v>
      </c>
      <c r="M451" s="89">
        <f t="shared" ref="M451:M514" si="104">L451+K451</f>
        <v>26.27</v>
      </c>
      <c r="N451" s="90" t="s">
        <v>65</v>
      </c>
      <c r="O451" s="90" t="s">
        <v>66</v>
      </c>
      <c r="P451" s="90" t="s">
        <v>67</v>
      </c>
      <c r="Q451" s="91" t="s">
        <v>94</v>
      </c>
      <c r="R451" s="92" t="s">
        <v>422</v>
      </c>
      <c r="S451" s="92" t="s">
        <v>1291</v>
      </c>
      <c r="T451" s="93" t="s">
        <v>73</v>
      </c>
      <c r="U451" s="84">
        <v>40</v>
      </c>
      <c r="V451" s="94">
        <f>IFERROR(VLOOKUP(H451,'Коэфф для прайса 1 оч'!$A$3:$C$6,3,0),"")</f>
        <v>327000</v>
      </c>
      <c r="W451" s="91">
        <f>IFERROR(VLOOKUP(E451,'Коэфф для прайса 1 оч'!$A$10:$C$23,3,0),"")</f>
        <v>1.4999999999999999E-2</v>
      </c>
      <c r="X451" s="116">
        <f>IFERROR(VLOOKUP(N451,'Коэфф для прайса 1 оч'!$E$25:$F$30,2,0),"")</f>
        <v>0.04</v>
      </c>
      <c r="Y451" s="116">
        <f>IFERROR(VLOOKUP(O451,'Коэфф для прайса 1 оч'!$E$32:$F$34,2,0),"")</f>
        <v>0</v>
      </c>
      <c r="Z451" s="116">
        <f>IFERROR(VLOOKUP(P451,'Коэфф для прайса 1 оч'!$E$36:$F$38,2,0),"")</f>
        <v>0.03</v>
      </c>
      <c r="AA451" s="116">
        <f>IFERROR(VLOOKUP(Q451,'Коэфф для прайса 1 оч'!$E$40:$F$43,2,0),"")</f>
        <v>0</v>
      </c>
      <c r="AB451" s="117">
        <f>IFERROR(VLOOKUP(R451,'Коэфф для прайса 1 оч'!$E$45:$F$59,2,0),"")</f>
        <v>0</v>
      </c>
      <c r="AC451" s="116">
        <f>IFERROR(VLOOKUP(T451,'Коэфф для прайса 1 оч'!$E$61:$F$67,2,0),"")</f>
        <v>0</v>
      </c>
      <c r="AD451" s="116">
        <f>IFERROR(VLOOKUP(U451,'Коэфф для прайса 1 оч'!$E$69:$F$82,2,0),"")</f>
        <v>-1.4E-2</v>
      </c>
      <c r="AE451" s="116">
        <f>IFERROR(VLOOKUP(PriceList[[#This Row],[Корпус]],'Коэфф для прайса 1 оч'!$I$10:$J$15,2,0),"")</f>
        <v>0.12</v>
      </c>
      <c r="AF451" s="95">
        <f t="shared" ref="AF451:AF514" si="105">ROUND(V451+(V451*SUM(W451:AE451)),2)</f>
        <v>389457</v>
      </c>
      <c r="AG451" s="96">
        <f t="shared" ref="AG451:AG514" si="106">AF451*G451</f>
        <v>11399406.390000001</v>
      </c>
      <c r="AH451" s="97">
        <v>0</v>
      </c>
      <c r="AI451" s="98">
        <f t="shared" ref="AI451:AI514" si="107">AF451+AF451*AH451</f>
        <v>389457</v>
      </c>
      <c r="AJ451" s="99">
        <f t="shared" ref="AJ451:AJ514" si="108">AI451*G451</f>
        <v>11399406.390000001</v>
      </c>
      <c r="AK451" s="84" t="s">
        <v>71</v>
      </c>
      <c r="AL451" s="91">
        <v>0.1</v>
      </c>
      <c r="AM451" s="287">
        <f>PriceList[[#This Row],[ИТОГ Цена за кв.м, руб]]*(1+PriceList[[#This Row],[Максимальная скидка]])</f>
        <v>428402.7</v>
      </c>
      <c r="AN451" s="287">
        <f>PriceList[[#This Row],[Цена за кв.м. в CRM]]*PriceList[[#This Row],[Площадь, кв.м]]</f>
        <v>12539347.029000001</v>
      </c>
      <c r="AO451" s="287">
        <v>6000</v>
      </c>
      <c r="AP451" s="335">
        <f>PriceList[[#This Row],[Цена за кв.м. в CRM]]+PriceList[[#This Row],[Бронь]]</f>
        <v>434402.7</v>
      </c>
      <c r="AQ451" s="335">
        <f>PriceList[[#This Row],[Цена за кв.м. в сайт]]*PriceList[[#This Row],[Площадь, кв.м]]</f>
        <v>12714967.029000001</v>
      </c>
      <c r="AR451" s="84" t="str">
        <f t="shared" ref="AR451:AR514" si="109">B451</f>
        <v>С2-209</v>
      </c>
      <c r="AS451" s="88" t="str">
        <f t="shared" ref="AS451:AS514" si="110">H451</f>
        <v>Ст</v>
      </c>
      <c r="AT451" s="89">
        <f t="shared" ref="AT451:AT514" si="111">G451</f>
        <v>29.27</v>
      </c>
      <c r="AU451" s="99">
        <f>PriceList[[#This Row],[Цена за кв.м. в CRM]]</f>
        <v>428402.7</v>
      </c>
      <c r="AV451" s="100" t="str">
        <f t="shared" ref="AV451:AV514" si="112">AK451</f>
        <v>Резерв</v>
      </c>
      <c r="AW451" s="99"/>
      <c r="AX451" s="342"/>
      <c r="AZ451" s="353">
        <f>(PriceList[[#This Row],[Цена за кв.м. в сайт]])+$AZ$1</f>
        <v>434902.7</v>
      </c>
      <c r="BA451" s="353">
        <f>AZ451*PriceList[[#This Row],[Площадь, кв.м]]</f>
        <v>12729602.029000001</v>
      </c>
      <c r="BB451" s="346">
        <f>BA451-PriceList[[#This Row],[Стоимость, руб для сбронированием]]</f>
        <v>14635</v>
      </c>
      <c r="BC451" s="14"/>
      <c r="BD451" s="345">
        <f t="shared" si="97"/>
        <v>434900</v>
      </c>
      <c r="BE451" s="353">
        <f>BD451*PriceList[[#This Row],[Площадь, кв.м]]</f>
        <v>12729523</v>
      </c>
      <c r="BF451" s="14"/>
      <c r="BG451" s="345">
        <f>BE451-$BG$1*PriceList[[#This Row],[Площадь, кв.м]]</f>
        <v>12553903</v>
      </c>
      <c r="BH451" s="353">
        <f t="shared" si="98"/>
        <v>175620</v>
      </c>
      <c r="BI451" s="345">
        <f>BG451/PriceList[[#This Row],[Площадь, кв.м]]</f>
        <v>428900</v>
      </c>
      <c r="BJ451" s="355">
        <f t="shared" si="99"/>
        <v>1.3989274889251575E-2</v>
      </c>
      <c r="BL451" s="345">
        <f t="shared" si="100"/>
        <v>386010</v>
      </c>
      <c r="BM451" s="353">
        <f t="shared" si="101"/>
        <v>11298512.699999999</v>
      </c>
    </row>
    <row r="452" spans="1:65" ht="14.25" hidden="1" customHeight="1">
      <c r="A452" s="84">
        <v>347</v>
      </c>
      <c r="B452" s="84" t="s">
        <v>439</v>
      </c>
      <c r="C452" s="85">
        <v>21</v>
      </c>
      <c r="D452" s="85" t="s">
        <v>416</v>
      </c>
      <c r="E452" s="86">
        <v>1</v>
      </c>
      <c r="F452" s="84">
        <v>21</v>
      </c>
      <c r="G452" s="87">
        <v>55.15</v>
      </c>
      <c r="H452" s="88" t="s">
        <v>1</v>
      </c>
      <c r="I452" s="88" t="s">
        <v>1</v>
      </c>
      <c r="J452" s="89">
        <v>19.420000000000002</v>
      </c>
      <c r="K452" s="89">
        <f t="shared" si="102"/>
        <v>5.83</v>
      </c>
      <c r="L452" s="89">
        <f t="shared" si="103"/>
        <v>35.729999999999997</v>
      </c>
      <c r="M452" s="89">
        <f t="shared" si="104"/>
        <v>41.559999999999995</v>
      </c>
      <c r="N452" s="90" t="s">
        <v>78</v>
      </c>
      <c r="O452" s="90" t="s">
        <v>83</v>
      </c>
      <c r="P452" s="90" t="s">
        <v>67</v>
      </c>
      <c r="Q452" s="91" t="s">
        <v>68</v>
      </c>
      <c r="R452" s="92" t="s">
        <v>424</v>
      </c>
      <c r="S452" s="92" t="s">
        <v>1291</v>
      </c>
      <c r="T452" s="93" t="s">
        <v>73</v>
      </c>
      <c r="U452" s="84">
        <v>34</v>
      </c>
      <c r="V452" s="94">
        <f>IFERROR(VLOOKUP(H452,'Коэфф для прайса 1 оч'!$A$3:$C$6,3,0),"")</f>
        <v>327000</v>
      </c>
      <c r="W452" s="91">
        <f>IFERROR(VLOOKUP(E452,'Коэфф для прайса 1 оч'!$A$10:$C$23,3,0),"")</f>
        <v>-4.4999999999999998E-2</v>
      </c>
      <c r="X452" s="116">
        <f>IFERROR(VLOOKUP(N452,'Коэфф для прайса 1 оч'!$E$25:$F$30,2,0),"")</f>
        <v>-0.02</v>
      </c>
      <c r="Y452" s="116">
        <f>IFERROR(VLOOKUP(O452,'Коэфф для прайса 1 оч'!$E$32:$F$34,2,0),"")</f>
        <v>0.03</v>
      </c>
      <c r="Z452" s="116">
        <f>IFERROR(VLOOKUP(P452,'Коэфф для прайса 1 оч'!$E$36:$F$38,2,0),"")</f>
        <v>0.03</v>
      </c>
      <c r="AA452" s="116">
        <f>IFERROR(VLOOKUP(Q452,'Коэфф для прайса 1 оч'!$E$40:$F$43,2,0),"")</f>
        <v>5.0000000000000001E-3</v>
      </c>
      <c r="AB452" s="117">
        <f>IFERROR(VLOOKUP(R452,'Коэфф для прайса 1 оч'!$E$45:$F$59,2,0),"")</f>
        <v>0.02</v>
      </c>
      <c r="AC452" s="116">
        <f>IFERROR(VLOOKUP(T452,'Коэфф для прайса 1 оч'!$E$61:$F$67,2,0),"")</f>
        <v>0</v>
      </c>
      <c r="AD452" s="116">
        <f>IFERROR(VLOOKUP(U452,'Коэфф для прайса 1 оч'!$E$69:$F$82,2,0),"")</f>
        <v>-8.0000000000000002E-3</v>
      </c>
      <c r="AE452" s="116">
        <f>IFERROR(VLOOKUP(PriceList[[#This Row],[Корпус]],'Коэфф для прайса 1 оч'!$I$10:$J$15,2,0),"")</f>
        <v>0.12</v>
      </c>
      <c r="AF452" s="95">
        <f t="shared" si="105"/>
        <v>370164</v>
      </c>
      <c r="AG452" s="96">
        <f t="shared" si="106"/>
        <v>20414544.599999998</v>
      </c>
      <c r="AH452" s="97">
        <v>0</v>
      </c>
      <c r="AI452" s="98">
        <f t="shared" si="107"/>
        <v>370164</v>
      </c>
      <c r="AJ452" s="99">
        <f t="shared" si="108"/>
        <v>20414544.599999998</v>
      </c>
      <c r="AK452" s="84" t="s">
        <v>71</v>
      </c>
      <c r="AL452" s="91">
        <v>0.1</v>
      </c>
      <c r="AM452" s="287">
        <f>PriceList[[#This Row],[ИТОГ Цена за кв.м, руб]]*(1+PriceList[[#This Row],[Максимальная скидка]])</f>
        <v>407180.4</v>
      </c>
      <c r="AN452" s="287">
        <f>PriceList[[#This Row],[Цена за кв.м. в CRM]]*PriceList[[#This Row],[Площадь, кв.м]]</f>
        <v>22455999.060000002</v>
      </c>
      <c r="AO452" s="287">
        <v>6000</v>
      </c>
      <c r="AP452" s="335">
        <f>PriceList[[#This Row],[Цена за кв.м. в CRM]]+PriceList[[#This Row],[Бронь]]</f>
        <v>413180.4</v>
      </c>
      <c r="AQ452" s="335">
        <f>PriceList[[#This Row],[Цена за кв.м. в сайт]]*PriceList[[#This Row],[Площадь, кв.м]]</f>
        <v>22786899.060000002</v>
      </c>
      <c r="AR452" s="84" t="str">
        <f t="shared" si="109"/>
        <v>С2-21</v>
      </c>
      <c r="AS452" s="88" t="str">
        <f t="shared" si="110"/>
        <v>Ст</v>
      </c>
      <c r="AT452" s="89">
        <f t="shared" si="111"/>
        <v>55.15</v>
      </c>
      <c r="AU452" s="99">
        <f>PriceList[[#This Row],[Цена за кв.м. в CRM]]</f>
        <v>407180.4</v>
      </c>
      <c r="AV452" s="100" t="str">
        <f t="shared" si="112"/>
        <v>Резерв</v>
      </c>
      <c r="AW452" s="99"/>
      <c r="AX452" s="342"/>
      <c r="AZ452" s="353">
        <f>(PriceList[[#This Row],[Цена за кв.м. в сайт]])+$AZ$1</f>
        <v>413680.4</v>
      </c>
      <c r="BA452" s="353">
        <f>AZ452*PriceList[[#This Row],[Площадь, кв.м]]</f>
        <v>22814474.060000002</v>
      </c>
      <c r="BB452" s="346">
        <f>BA452-PriceList[[#This Row],[Стоимость, руб для сбронированием]]</f>
        <v>27575</v>
      </c>
      <c r="BC452" s="14"/>
      <c r="BD452" s="345">
        <f t="shared" ref="BD452:BD515" si="113">MROUND(AZ452,100)</f>
        <v>413700</v>
      </c>
      <c r="BE452" s="353">
        <f>BD452*PriceList[[#This Row],[Площадь, кв.м]]</f>
        <v>22815555</v>
      </c>
      <c r="BF452" s="14"/>
      <c r="BG452" s="345">
        <f>BE452-$BG$1*PriceList[[#This Row],[Площадь, кв.м]]</f>
        <v>22484655</v>
      </c>
      <c r="BH452" s="353">
        <f t="shared" ref="BH452:BH515" si="114">BE452-BG452</f>
        <v>330900</v>
      </c>
      <c r="BI452" s="345">
        <f>BG452/PriceList[[#This Row],[Площадь, кв.м]]</f>
        <v>407700</v>
      </c>
      <c r="BJ452" s="355">
        <f t="shared" ref="BJ452:BJ515" si="115">BH452/BG452</f>
        <v>1.4716703458425313E-2</v>
      </c>
      <c r="BL452" s="345">
        <f t="shared" si="100"/>
        <v>366930</v>
      </c>
      <c r="BM452" s="353">
        <f t="shared" si="101"/>
        <v>20236189.5</v>
      </c>
    </row>
    <row r="453" spans="1:65" ht="14.25" customHeight="1">
      <c r="A453" s="84">
        <v>536</v>
      </c>
      <c r="B453" s="84" t="s">
        <v>631</v>
      </c>
      <c r="C453" s="85">
        <v>210</v>
      </c>
      <c r="D453" s="85" t="s">
        <v>416</v>
      </c>
      <c r="E453" s="86">
        <v>6</v>
      </c>
      <c r="F453" s="84">
        <v>18</v>
      </c>
      <c r="G453" s="87">
        <v>29.27</v>
      </c>
      <c r="H453" s="88" t="s">
        <v>1</v>
      </c>
      <c r="I453" s="88" t="s">
        <v>1</v>
      </c>
      <c r="J453" s="89">
        <v>4.29</v>
      </c>
      <c r="K453" s="89">
        <f t="shared" si="102"/>
        <v>1.29</v>
      </c>
      <c r="L453" s="89">
        <f t="shared" si="103"/>
        <v>24.98</v>
      </c>
      <c r="M453" s="89">
        <f t="shared" si="104"/>
        <v>26.27</v>
      </c>
      <c r="N453" s="90" t="s">
        <v>65</v>
      </c>
      <c r="O453" s="90" t="s">
        <v>66</v>
      </c>
      <c r="P453" s="90" t="s">
        <v>67</v>
      </c>
      <c r="Q453" s="91" t="s">
        <v>97</v>
      </c>
      <c r="R453" s="92" t="s">
        <v>422</v>
      </c>
      <c r="S453" s="92" t="s">
        <v>1291</v>
      </c>
      <c r="T453" s="93" t="s">
        <v>73</v>
      </c>
      <c r="U453" s="84">
        <v>40</v>
      </c>
      <c r="V453" s="94">
        <f>IFERROR(VLOOKUP(H453,'Коэфф для прайса 1 оч'!$A$3:$C$6,3,0),"")</f>
        <v>327000</v>
      </c>
      <c r="W453" s="91">
        <f>IFERROR(VLOOKUP(E453,'Коэфф для прайса 1 оч'!$A$10:$C$23,3,0),"")</f>
        <v>1.4999999999999999E-2</v>
      </c>
      <c r="X453" s="116">
        <f>IFERROR(VLOOKUP(N453,'Коэфф для прайса 1 оч'!$E$25:$F$30,2,0),"")</f>
        <v>0.04</v>
      </c>
      <c r="Y453" s="116">
        <f>IFERROR(VLOOKUP(O453,'Коэфф для прайса 1 оч'!$E$32:$F$34,2,0),"")</f>
        <v>0</v>
      </c>
      <c r="Z453" s="116">
        <f>IFERROR(VLOOKUP(P453,'Коэфф для прайса 1 оч'!$E$36:$F$38,2,0),"")</f>
        <v>0.03</v>
      </c>
      <c r="AA453" s="116">
        <f>IFERROR(VLOOKUP(Q453,'Коэфф для прайса 1 оч'!$E$40:$F$43,2,0),"")</f>
        <v>-5.0000000000000001E-3</v>
      </c>
      <c r="AB453" s="117">
        <f>IFERROR(VLOOKUP(R453,'Коэфф для прайса 1 оч'!$E$45:$F$59,2,0),"")</f>
        <v>0</v>
      </c>
      <c r="AC453" s="116">
        <f>IFERROR(VLOOKUP(T453,'Коэфф для прайса 1 оч'!$E$61:$F$67,2,0),"")</f>
        <v>0</v>
      </c>
      <c r="AD453" s="116">
        <f>IFERROR(VLOOKUP(U453,'Коэфф для прайса 1 оч'!$E$69:$F$82,2,0),"")</f>
        <v>-1.4E-2</v>
      </c>
      <c r="AE453" s="116">
        <f>IFERROR(VLOOKUP(PriceList[[#This Row],[Корпус]],'Коэфф для прайса 1 оч'!$I$10:$J$15,2,0),"")</f>
        <v>0.12</v>
      </c>
      <c r="AF453" s="95">
        <f t="shared" si="105"/>
        <v>387822</v>
      </c>
      <c r="AG453" s="96">
        <f t="shared" si="106"/>
        <v>11351549.939999999</v>
      </c>
      <c r="AH453" s="97">
        <v>0</v>
      </c>
      <c r="AI453" s="98">
        <f t="shared" si="107"/>
        <v>387822</v>
      </c>
      <c r="AJ453" s="99">
        <f t="shared" si="108"/>
        <v>11351549.939999999</v>
      </c>
      <c r="AK453" s="84" t="s">
        <v>71</v>
      </c>
      <c r="AL453" s="91">
        <v>0.1</v>
      </c>
      <c r="AM453" s="287">
        <f>PriceList[[#This Row],[ИТОГ Цена за кв.м, руб]]*(1+PriceList[[#This Row],[Максимальная скидка]])</f>
        <v>426604.2</v>
      </c>
      <c r="AN453" s="287">
        <f>PriceList[[#This Row],[Цена за кв.м. в CRM]]*PriceList[[#This Row],[Площадь, кв.м]]</f>
        <v>12486704.934</v>
      </c>
      <c r="AO453" s="287">
        <v>6000</v>
      </c>
      <c r="AP453" s="335">
        <f>PriceList[[#This Row],[Цена за кв.м. в CRM]]+PriceList[[#This Row],[Бронь]]</f>
        <v>432604.2</v>
      </c>
      <c r="AQ453" s="335">
        <f>PriceList[[#This Row],[Цена за кв.м. в сайт]]*PriceList[[#This Row],[Площадь, кв.м]]</f>
        <v>12662324.934</v>
      </c>
      <c r="AR453" s="84" t="str">
        <f t="shared" si="109"/>
        <v>С2-210</v>
      </c>
      <c r="AS453" s="88" t="str">
        <f t="shared" si="110"/>
        <v>Ст</v>
      </c>
      <c r="AT453" s="89">
        <f t="shared" si="111"/>
        <v>29.27</v>
      </c>
      <c r="AU453" s="99">
        <f>PriceList[[#This Row],[Цена за кв.м. в CRM]]</f>
        <v>426604.2</v>
      </c>
      <c r="AV453" s="100" t="str">
        <f t="shared" si="112"/>
        <v>Резерв</v>
      </c>
      <c r="AW453" s="99"/>
      <c r="AX453" s="342"/>
      <c r="AZ453" s="353">
        <f>(PriceList[[#This Row],[Цена за кв.м. в сайт]])+$AZ$1</f>
        <v>433104.2</v>
      </c>
      <c r="BA453" s="353">
        <f>AZ453*PriceList[[#This Row],[Площадь, кв.м]]</f>
        <v>12676959.934</v>
      </c>
      <c r="BB453" s="346">
        <f>BA453-PriceList[[#This Row],[Стоимость, руб для сбронированием]]</f>
        <v>14635</v>
      </c>
      <c r="BC453" s="14"/>
      <c r="BD453" s="345">
        <f t="shared" si="113"/>
        <v>433100</v>
      </c>
      <c r="BE453" s="353">
        <f>BD453*PriceList[[#This Row],[Площадь, кв.м]]</f>
        <v>12676837</v>
      </c>
      <c r="BF453" s="14"/>
      <c r="BG453" s="345">
        <f>BE453-$BG$1*PriceList[[#This Row],[Площадь, кв.м]]</f>
        <v>12501217</v>
      </c>
      <c r="BH453" s="353">
        <f t="shared" si="114"/>
        <v>175620</v>
      </c>
      <c r="BI453" s="345">
        <f>BG453/PriceList[[#This Row],[Площадь, кв.м]]</f>
        <v>427100</v>
      </c>
      <c r="BJ453" s="355">
        <f t="shared" si="115"/>
        <v>1.4048232264106767E-2</v>
      </c>
      <c r="BL453" s="345">
        <f t="shared" si="100"/>
        <v>384390</v>
      </c>
      <c r="BM453" s="353">
        <f t="shared" si="101"/>
        <v>11251095.300000001</v>
      </c>
    </row>
    <row r="454" spans="1:65" ht="14.25" customHeight="1">
      <c r="A454" s="84">
        <v>537</v>
      </c>
      <c r="B454" s="84" t="s">
        <v>632</v>
      </c>
      <c r="C454" s="85">
        <v>211</v>
      </c>
      <c r="D454" s="85" t="s">
        <v>416</v>
      </c>
      <c r="E454" s="86">
        <v>6</v>
      </c>
      <c r="F454" s="84">
        <v>19</v>
      </c>
      <c r="G454" s="87">
        <v>29.27</v>
      </c>
      <c r="H454" s="88" t="s">
        <v>1</v>
      </c>
      <c r="I454" s="88" t="s">
        <v>1</v>
      </c>
      <c r="J454" s="89">
        <v>4.29</v>
      </c>
      <c r="K454" s="89">
        <f t="shared" si="102"/>
        <v>1.29</v>
      </c>
      <c r="L454" s="89">
        <f t="shared" si="103"/>
        <v>24.98</v>
      </c>
      <c r="M454" s="89">
        <f t="shared" si="104"/>
        <v>26.27</v>
      </c>
      <c r="N454" s="90" t="s">
        <v>65</v>
      </c>
      <c r="O454" s="90" t="s">
        <v>66</v>
      </c>
      <c r="P454" s="90" t="s">
        <v>67</v>
      </c>
      <c r="Q454" s="91" t="s">
        <v>97</v>
      </c>
      <c r="R454" s="92" t="s">
        <v>518</v>
      </c>
      <c r="S454" s="92" t="s">
        <v>116</v>
      </c>
      <c r="T454" s="93" t="s">
        <v>73</v>
      </c>
      <c r="U454" s="84">
        <v>40</v>
      </c>
      <c r="V454" s="94">
        <f>IFERROR(VLOOKUP(H454,'Коэфф для прайса 1 оч'!$A$3:$C$6,3,0),"")</f>
        <v>327000</v>
      </c>
      <c r="W454" s="91">
        <f>IFERROR(VLOOKUP(E454,'Коэфф для прайса 1 оч'!$A$10:$C$23,3,0),"")</f>
        <v>1.4999999999999999E-2</v>
      </c>
      <c r="X454" s="116">
        <f>IFERROR(VLOOKUP(N454,'Коэфф для прайса 1 оч'!$E$25:$F$30,2,0),"")</f>
        <v>0.04</v>
      </c>
      <c r="Y454" s="116">
        <f>IFERROR(VLOOKUP(O454,'Коэфф для прайса 1 оч'!$E$32:$F$34,2,0),"")</f>
        <v>0</v>
      </c>
      <c r="Z454" s="116">
        <f>IFERROR(VLOOKUP(P454,'Коэфф для прайса 1 оч'!$E$36:$F$38,2,0),"")</f>
        <v>0.03</v>
      </c>
      <c r="AA454" s="116">
        <f>IFERROR(VLOOKUP(Q454,'Коэфф для прайса 1 оч'!$E$40:$F$43,2,0),"")</f>
        <v>-5.0000000000000001E-3</v>
      </c>
      <c r="AB454" s="117">
        <f>IFERROR(VLOOKUP(R454,'Коэфф для прайса 1 оч'!$E$45:$F$59,2,0),"")</f>
        <v>0.05</v>
      </c>
      <c r="AC454" s="116">
        <f>IFERROR(VLOOKUP(T454,'Коэфф для прайса 1 оч'!$E$61:$F$67,2,0),"")</f>
        <v>0</v>
      </c>
      <c r="AD454" s="116">
        <f>IFERROR(VLOOKUP(U454,'Коэфф для прайса 1 оч'!$E$69:$F$82,2,0),"")</f>
        <v>-1.4E-2</v>
      </c>
      <c r="AE454" s="116">
        <f>IFERROR(VLOOKUP(PriceList[[#This Row],[Корпус]],'Коэфф для прайса 1 оч'!$I$10:$J$15,2,0),"")</f>
        <v>0.12</v>
      </c>
      <c r="AF454" s="95">
        <f t="shared" si="105"/>
        <v>404172</v>
      </c>
      <c r="AG454" s="96">
        <f t="shared" si="106"/>
        <v>11830114.439999999</v>
      </c>
      <c r="AH454" s="97">
        <v>0</v>
      </c>
      <c r="AI454" s="98">
        <f t="shared" si="107"/>
        <v>404172</v>
      </c>
      <c r="AJ454" s="99">
        <f t="shared" si="108"/>
        <v>11830114.439999999</v>
      </c>
      <c r="AK454" s="84" t="s">
        <v>71</v>
      </c>
      <c r="AL454" s="91">
        <v>0.1</v>
      </c>
      <c r="AM454" s="287">
        <f>PriceList[[#This Row],[ИТОГ Цена за кв.м, руб]]*(1+PriceList[[#This Row],[Максимальная скидка]])</f>
        <v>444589.2</v>
      </c>
      <c r="AN454" s="287">
        <f>PriceList[[#This Row],[Цена за кв.м. в CRM]]*PriceList[[#This Row],[Площадь, кв.м]]</f>
        <v>13013125.884</v>
      </c>
      <c r="AO454" s="287">
        <v>6000</v>
      </c>
      <c r="AP454" s="335">
        <f>PriceList[[#This Row],[Цена за кв.м. в CRM]]+PriceList[[#This Row],[Бронь]]</f>
        <v>450589.2</v>
      </c>
      <c r="AQ454" s="335">
        <f>PriceList[[#This Row],[Цена за кв.м. в сайт]]*PriceList[[#This Row],[Площадь, кв.м]]</f>
        <v>13188745.884</v>
      </c>
      <c r="AR454" s="84" t="str">
        <f t="shared" si="109"/>
        <v>С2-211</v>
      </c>
      <c r="AS454" s="88" t="str">
        <f t="shared" si="110"/>
        <v>Ст</v>
      </c>
      <c r="AT454" s="89">
        <f t="shared" si="111"/>
        <v>29.27</v>
      </c>
      <c r="AU454" s="99">
        <f>PriceList[[#This Row],[Цена за кв.м. в CRM]]</f>
        <v>444589.2</v>
      </c>
      <c r="AV454" s="100" t="str">
        <f t="shared" si="112"/>
        <v>Резерв</v>
      </c>
      <c r="AW454" s="99"/>
      <c r="AX454" s="342"/>
      <c r="AZ454" s="353">
        <f>(PriceList[[#This Row],[Цена за кв.м. в сайт]])+$AZ$1</f>
        <v>451089.2</v>
      </c>
      <c r="BA454" s="353">
        <f>AZ454*PriceList[[#This Row],[Площадь, кв.м]]</f>
        <v>13203380.884</v>
      </c>
      <c r="BB454" s="346">
        <f>BA454-PriceList[[#This Row],[Стоимость, руб для сбронированием]]</f>
        <v>14635</v>
      </c>
      <c r="BC454" s="14"/>
      <c r="BD454" s="345">
        <f t="shared" si="113"/>
        <v>451100</v>
      </c>
      <c r="BE454" s="353">
        <f>BD454*PriceList[[#This Row],[Площадь, кв.м]]</f>
        <v>13203697</v>
      </c>
      <c r="BF454" s="14"/>
      <c r="BG454" s="345">
        <f>BE454-$BG$1*PriceList[[#This Row],[Площадь, кв.м]]</f>
        <v>13028077</v>
      </c>
      <c r="BH454" s="353">
        <f t="shared" si="114"/>
        <v>175620</v>
      </c>
      <c r="BI454" s="345">
        <f>BG454/PriceList[[#This Row],[Площадь, кв.м]]</f>
        <v>445100</v>
      </c>
      <c r="BJ454" s="355">
        <f t="shared" si="115"/>
        <v>1.3480116827679174E-2</v>
      </c>
      <c r="BL454" s="345">
        <f t="shared" si="100"/>
        <v>400590</v>
      </c>
      <c r="BM454" s="353">
        <f t="shared" si="101"/>
        <v>11725269.300000001</v>
      </c>
    </row>
    <row r="455" spans="1:65" ht="14.25" customHeight="1">
      <c r="A455" s="84">
        <v>538</v>
      </c>
      <c r="B455" s="84" t="s">
        <v>633</v>
      </c>
      <c r="C455" s="85">
        <v>212</v>
      </c>
      <c r="D455" s="85" t="s">
        <v>416</v>
      </c>
      <c r="E455" s="86">
        <v>6</v>
      </c>
      <c r="F455" s="84">
        <v>20</v>
      </c>
      <c r="G455" s="87">
        <v>29.27</v>
      </c>
      <c r="H455" s="88" t="s">
        <v>1</v>
      </c>
      <c r="I455" s="88" t="s">
        <v>1</v>
      </c>
      <c r="J455" s="89">
        <v>4.29</v>
      </c>
      <c r="K455" s="89">
        <f t="shared" si="102"/>
        <v>1.29</v>
      </c>
      <c r="L455" s="89">
        <f t="shared" si="103"/>
        <v>24.98</v>
      </c>
      <c r="M455" s="89">
        <f t="shared" si="104"/>
        <v>26.27</v>
      </c>
      <c r="N455" s="90" t="s">
        <v>65</v>
      </c>
      <c r="O455" s="90" t="s">
        <v>66</v>
      </c>
      <c r="P455" s="90" t="s">
        <v>67</v>
      </c>
      <c r="Q455" s="91" t="s">
        <v>97</v>
      </c>
      <c r="R455" s="92" t="s">
        <v>518</v>
      </c>
      <c r="S455" s="92" t="s">
        <v>116</v>
      </c>
      <c r="T455" s="93" t="s">
        <v>73</v>
      </c>
      <c r="U455" s="84">
        <v>40</v>
      </c>
      <c r="V455" s="94">
        <f>IFERROR(VLOOKUP(H455,'Коэфф для прайса 1 оч'!$A$3:$C$6,3,0),"")</f>
        <v>327000</v>
      </c>
      <c r="W455" s="91">
        <f>IFERROR(VLOOKUP(E455,'Коэфф для прайса 1 оч'!$A$10:$C$23,3,0),"")</f>
        <v>1.4999999999999999E-2</v>
      </c>
      <c r="X455" s="116">
        <f>IFERROR(VLOOKUP(N455,'Коэфф для прайса 1 оч'!$E$25:$F$30,2,0),"")</f>
        <v>0.04</v>
      </c>
      <c r="Y455" s="116">
        <f>IFERROR(VLOOKUP(O455,'Коэфф для прайса 1 оч'!$E$32:$F$34,2,0),"")</f>
        <v>0</v>
      </c>
      <c r="Z455" s="116">
        <f>IFERROR(VLOOKUP(P455,'Коэфф для прайса 1 оч'!$E$36:$F$38,2,0),"")</f>
        <v>0.03</v>
      </c>
      <c r="AA455" s="116">
        <f>IFERROR(VLOOKUP(Q455,'Коэфф для прайса 1 оч'!$E$40:$F$43,2,0),"")</f>
        <v>-5.0000000000000001E-3</v>
      </c>
      <c r="AB455" s="117">
        <f>IFERROR(VLOOKUP(R455,'Коэфф для прайса 1 оч'!$E$45:$F$59,2,0),"")</f>
        <v>0.05</v>
      </c>
      <c r="AC455" s="116">
        <f>IFERROR(VLOOKUP(T455,'Коэфф для прайса 1 оч'!$E$61:$F$67,2,0),"")</f>
        <v>0</v>
      </c>
      <c r="AD455" s="116">
        <f>IFERROR(VLOOKUP(U455,'Коэфф для прайса 1 оч'!$E$69:$F$82,2,0),"")</f>
        <v>-1.4E-2</v>
      </c>
      <c r="AE455" s="116">
        <f>IFERROR(VLOOKUP(PriceList[[#This Row],[Корпус]],'Коэфф для прайса 1 оч'!$I$10:$J$15,2,0),"")</f>
        <v>0.12</v>
      </c>
      <c r="AF455" s="95">
        <f t="shared" si="105"/>
        <v>404172</v>
      </c>
      <c r="AG455" s="96">
        <f t="shared" si="106"/>
        <v>11830114.439999999</v>
      </c>
      <c r="AH455" s="97">
        <v>0</v>
      </c>
      <c r="AI455" s="98">
        <f t="shared" si="107"/>
        <v>404172</v>
      </c>
      <c r="AJ455" s="99">
        <f t="shared" si="108"/>
        <v>11830114.439999999</v>
      </c>
      <c r="AK455" s="84" t="s">
        <v>71</v>
      </c>
      <c r="AL455" s="91">
        <v>0.1</v>
      </c>
      <c r="AM455" s="287">
        <f>PriceList[[#This Row],[ИТОГ Цена за кв.м, руб]]*(1+PriceList[[#This Row],[Максимальная скидка]])</f>
        <v>444589.2</v>
      </c>
      <c r="AN455" s="287">
        <f>PriceList[[#This Row],[Цена за кв.м. в CRM]]*PriceList[[#This Row],[Площадь, кв.м]]</f>
        <v>13013125.884</v>
      </c>
      <c r="AO455" s="287">
        <v>6000</v>
      </c>
      <c r="AP455" s="335">
        <f>PriceList[[#This Row],[Цена за кв.м. в CRM]]+PriceList[[#This Row],[Бронь]]</f>
        <v>450589.2</v>
      </c>
      <c r="AQ455" s="335">
        <f>PriceList[[#This Row],[Цена за кв.м. в сайт]]*PriceList[[#This Row],[Площадь, кв.м]]</f>
        <v>13188745.884</v>
      </c>
      <c r="AR455" s="84" t="str">
        <f t="shared" si="109"/>
        <v>С2-212</v>
      </c>
      <c r="AS455" s="88" t="str">
        <f t="shared" si="110"/>
        <v>Ст</v>
      </c>
      <c r="AT455" s="89">
        <f t="shared" si="111"/>
        <v>29.27</v>
      </c>
      <c r="AU455" s="99">
        <f>PriceList[[#This Row],[Цена за кв.м. в CRM]]</f>
        <v>444589.2</v>
      </c>
      <c r="AV455" s="100" t="str">
        <f t="shared" si="112"/>
        <v>Резерв</v>
      </c>
      <c r="AW455" s="99"/>
      <c r="AX455" s="342"/>
      <c r="AZ455" s="353">
        <f>(PriceList[[#This Row],[Цена за кв.м. в сайт]])+$AZ$1</f>
        <v>451089.2</v>
      </c>
      <c r="BA455" s="353">
        <f>AZ455*PriceList[[#This Row],[Площадь, кв.м]]</f>
        <v>13203380.884</v>
      </c>
      <c r="BB455" s="346">
        <f>BA455-PriceList[[#This Row],[Стоимость, руб для сбронированием]]</f>
        <v>14635</v>
      </c>
      <c r="BC455" s="14"/>
      <c r="BD455" s="345">
        <f t="shared" si="113"/>
        <v>451100</v>
      </c>
      <c r="BE455" s="353">
        <f>BD455*PriceList[[#This Row],[Площадь, кв.м]]</f>
        <v>13203697</v>
      </c>
      <c r="BF455" s="14"/>
      <c r="BG455" s="345">
        <f>BE455-$BG$1*PriceList[[#This Row],[Площадь, кв.м]]</f>
        <v>13028077</v>
      </c>
      <c r="BH455" s="353">
        <f t="shared" si="114"/>
        <v>175620</v>
      </c>
      <c r="BI455" s="345">
        <f>BG455/PriceList[[#This Row],[Площадь, кв.м]]</f>
        <v>445100</v>
      </c>
      <c r="BJ455" s="355">
        <f t="shared" si="115"/>
        <v>1.3480116827679174E-2</v>
      </c>
      <c r="BL455" s="345">
        <f t="shared" si="100"/>
        <v>400590</v>
      </c>
      <c r="BM455" s="353">
        <f t="shared" si="101"/>
        <v>11725269.300000001</v>
      </c>
    </row>
    <row r="456" spans="1:65" ht="14.25" customHeight="1">
      <c r="A456" s="84">
        <v>539</v>
      </c>
      <c r="B456" s="84" t="s">
        <v>634</v>
      </c>
      <c r="C456" s="85">
        <v>213</v>
      </c>
      <c r="D456" s="85" t="s">
        <v>416</v>
      </c>
      <c r="E456" s="86">
        <v>6</v>
      </c>
      <c r="F456" s="84">
        <v>21</v>
      </c>
      <c r="G456" s="87">
        <v>29.27</v>
      </c>
      <c r="H456" s="88" t="s">
        <v>1</v>
      </c>
      <c r="I456" s="88" t="s">
        <v>1</v>
      </c>
      <c r="J456" s="89">
        <v>4.29</v>
      </c>
      <c r="K456" s="89">
        <f t="shared" si="102"/>
        <v>1.29</v>
      </c>
      <c r="L456" s="89">
        <f t="shared" si="103"/>
        <v>24.98</v>
      </c>
      <c r="M456" s="89">
        <f t="shared" si="104"/>
        <v>26.27</v>
      </c>
      <c r="N456" s="90" t="s">
        <v>65</v>
      </c>
      <c r="O456" s="90" t="s">
        <v>66</v>
      </c>
      <c r="P456" s="90" t="s">
        <v>67</v>
      </c>
      <c r="Q456" s="91" t="s">
        <v>97</v>
      </c>
      <c r="R456" s="92" t="s">
        <v>518</v>
      </c>
      <c r="S456" s="92" t="s">
        <v>116</v>
      </c>
      <c r="T456" s="93" t="s">
        <v>73</v>
      </c>
      <c r="U456" s="84">
        <v>40</v>
      </c>
      <c r="V456" s="94">
        <f>IFERROR(VLOOKUP(H456,'Коэфф для прайса 1 оч'!$A$3:$C$6,3,0),"")</f>
        <v>327000</v>
      </c>
      <c r="W456" s="91">
        <f>IFERROR(VLOOKUP(E456,'Коэфф для прайса 1 оч'!$A$10:$C$23,3,0),"")</f>
        <v>1.4999999999999999E-2</v>
      </c>
      <c r="X456" s="116">
        <f>IFERROR(VLOOKUP(N456,'Коэфф для прайса 1 оч'!$E$25:$F$30,2,0),"")</f>
        <v>0.04</v>
      </c>
      <c r="Y456" s="116">
        <f>IFERROR(VLOOKUP(O456,'Коэфф для прайса 1 оч'!$E$32:$F$34,2,0),"")</f>
        <v>0</v>
      </c>
      <c r="Z456" s="116">
        <f>IFERROR(VLOOKUP(P456,'Коэфф для прайса 1 оч'!$E$36:$F$38,2,0),"")</f>
        <v>0.03</v>
      </c>
      <c r="AA456" s="116">
        <f>IFERROR(VLOOKUP(Q456,'Коэфф для прайса 1 оч'!$E$40:$F$43,2,0),"")</f>
        <v>-5.0000000000000001E-3</v>
      </c>
      <c r="AB456" s="117">
        <f>IFERROR(VLOOKUP(R456,'Коэфф для прайса 1 оч'!$E$45:$F$59,2,0),"")</f>
        <v>0.05</v>
      </c>
      <c r="AC456" s="116">
        <f>IFERROR(VLOOKUP(T456,'Коэфф для прайса 1 оч'!$E$61:$F$67,2,0),"")</f>
        <v>0</v>
      </c>
      <c r="AD456" s="116">
        <f>IFERROR(VLOOKUP(U456,'Коэфф для прайса 1 оч'!$E$69:$F$82,2,0),"")</f>
        <v>-1.4E-2</v>
      </c>
      <c r="AE456" s="116">
        <f>IFERROR(VLOOKUP(PriceList[[#This Row],[Корпус]],'Коэфф для прайса 1 оч'!$I$10:$J$15,2,0),"")</f>
        <v>0.12</v>
      </c>
      <c r="AF456" s="95">
        <f t="shared" si="105"/>
        <v>404172</v>
      </c>
      <c r="AG456" s="96">
        <f t="shared" si="106"/>
        <v>11830114.439999999</v>
      </c>
      <c r="AH456" s="97">
        <v>0</v>
      </c>
      <c r="AI456" s="98">
        <f t="shared" si="107"/>
        <v>404172</v>
      </c>
      <c r="AJ456" s="99">
        <f t="shared" si="108"/>
        <v>11830114.439999999</v>
      </c>
      <c r="AK456" s="84" t="s">
        <v>71</v>
      </c>
      <c r="AL456" s="91">
        <v>0.1</v>
      </c>
      <c r="AM456" s="287">
        <f>PriceList[[#This Row],[ИТОГ Цена за кв.м, руб]]*(1+PriceList[[#This Row],[Максимальная скидка]])</f>
        <v>444589.2</v>
      </c>
      <c r="AN456" s="287">
        <f>PriceList[[#This Row],[Цена за кв.м. в CRM]]*PriceList[[#This Row],[Площадь, кв.м]]</f>
        <v>13013125.884</v>
      </c>
      <c r="AO456" s="287">
        <v>6000</v>
      </c>
      <c r="AP456" s="335">
        <f>PriceList[[#This Row],[Цена за кв.м. в CRM]]+PriceList[[#This Row],[Бронь]]</f>
        <v>450589.2</v>
      </c>
      <c r="AQ456" s="335">
        <f>PriceList[[#This Row],[Цена за кв.м. в сайт]]*PriceList[[#This Row],[Площадь, кв.м]]</f>
        <v>13188745.884</v>
      </c>
      <c r="AR456" s="84" t="str">
        <f t="shared" si="109"/>
        <v>С2-213</v>
      </c>
      <c r="AS456" s="88" t="str">
        <f t="shared" si="110"/>
        <v>Ст</v>
      </c>
      <c r="AT456" s="89">
        <f t="shared" si="111"/>
        <v>29.27</v>
      </c>
      <c r="AU456" s="99">
        <f>PriceList[[#This Row],[Цена за кв.м. в CRM]]</f>
        <v>444589.2</v>
      </c>
      <c r="AV456" s="100" t="str">
        <f t="shared" si="112"/>
        <v>Резерв</v>
      </c>
      <c r="AW456" s="99"/>
      <c r="AX456" s="342"/>
      <c r="AZ456" s="353">
        <f>(PriceList[[#This Row],[Цена за кв.м. в сайт]])+$AZ$1</f>
        <v>451089.2</v>
      </c>
      <c r="BA456" s="353">
        <f>AZ456*PriceList[[#This Row],[Площадь, кв.м]]</f>
        <v>13203380.884</v>
      </c>
      <c r="BB456" s="346">
        <f>BA456-PriceList[[#This Row],[Стоимость, руб для сбронированием]]</f>
        <v>14635</v>
      </c>
      <c r="BC456" s="14"/>
      <c r="BD456" s="345">
        <f t="shared" si="113"/>
        <v>451100</v>
      </c>
      <c r="BE456" s="353">
        <f>BD456*PriceList[[#This Row],[Площадь, кв.м]]</f>
        <v>13203697</v>
      </c>
      <c r="BF456" s="14"/>
      <c r="BG456" s="345">
        <f>BE456-$BG$1*PriceList[[#This Row],[Площадь, кв.м]]</f>
        <v>13028077</v>
      </c>
      <c r="BH456" s="353">
        <f t="shared" si="114"/>
        <v>175620</v>
      </c>
      <c r="BI456" s="345">
        <f>BG456/PriceList[[#This Row],[Площадь, кв.м]]</f>
        <v>445100</v>
      </c>
      <c r="BJ456" s="355">
        <f t="shared" si="115"/>
        <v>1.3480116827679174E-2</v>
      </c>
      <c r="BL456" s="345">
        <f t="shared" si="100"/>
        <v>400590</v>
      </c>
      <c r="BM456" s="353">
        <f t="shared" si="101"/>
        <v>11725269.300000001</v>
      </c>
    </row>
    <row r="457" spans="1:65" ht="14.25" customHeight="1">
      <c r="A457" s="84">
        <v>540</v>
      </c>
      <c r="B457" s="84" t="s">
        <v>635</v>
      </c>
      <c r="C457" s="85">
        <v>214</v>
      </c>
      <c r="D457" s="85" t="s">
        <v>416</v>
      </c>
      <c r="E457" s="86">
        <v>6</v>
      </c>
      <c r="F457" s="84">
        <v>22</v>
      </c>
      <c r="G457" s="87">
        <v>29.27</v>
      </c>
      <c r="H457" s="88" t="s">
        <v>1</v>
      </c>
      <c r="I457" s="88" t="s">
        <v>1</v>
      </c>
      <c r="J457" s="89">
        <v>4.29</v>
      </c>
      <c r="K457" s="89">
        <f t="shared" si="102"/>
        <v>1.29</v>
      </c>
      <c r="L457" s="89">
        <f t="shared" si="103"/>
        <v>24.98</v>
      </c>
      <c r="M457" s="89">
        <f t="shared" si="104"/>
        <v>26.27</v>
      </c>
      <c r="N457" s="90" t="s">
        <v>65</v>
      </c>
      <c r="O457" s="90" t="s">
        <v>66</v>
      </c>
      <c r="P457" s="90" t="s">
        <v>67</v>
      </c>
      <c r="Q457" s="91" t="s">
        <v>97</v>
      </c>
      <c r="R457" s="92" t="s">
        <v>518</v>
      </c>
      <c r="S457" s="92" t="s">
        <v>116</v>
      </c>
      <c r="T457" s="93" t="s">
        <v>73</v>
      </c>
      <c r="U457" s="84">
        <v>40</v>
      </c>
      <c r="V457" s="94">
        <f>IFERROR(VLOOKUP(H457,'Коэфф для прайса 1 оч'!$A$3:$C$6,3,0),"")</f>
        <v>327000</v>
      </c>
      <c r="W457" s="91">
        <f>IFERROR(VLOOKUP(E457,'Коэфф для прайса 1 оч'!$A$10:$C$23,3,0),"")</f>
        <v>1.4999999999999999E-2</v>
      </c>
      <c r="X457" s="116">
        <f>IFERROR(VLOOKUP(N457,'Коэфф для прайса 1 оч'!$E$25:$F$30,2,0),"")</f>
        <v>0.04</v>
      </c>
      <c r="Y457" s="116">
        <f>IFERROR(VLOOKUP(O457,'Коэфф для прайса 1 оч'!$E$32:$F$34,2,0),"")</f>
        <v>0</v>
      </c>
      <c r="Z457" s="116">
        <f>IFERROR(VLOOKUP(P457,'Коэфф для прайса 1 оч'!$E$36:$F$38,2,0),"")</f>
        <v>0.03</v>
      </c>
      <c r="AA457" s="116">
        <f>IFERROR(VLOOKUP(Q457,'Коэфф для прайса 1 оч'!$E$40:$F$43,2,0),"")</f>
        <v>-5.0000000000000001E-3</v>
      </c>
      <c r="AB457" s="117">
        <f>IFERROR(VLOOKUP(R457,'Коэфф для прайса 1 оч'!$E$45:$F$59,2,0),"")</f>
        <v>0.05</v>
      </c>
      <c r="AC457" s="116">
        <f>IFERROR(VLOOKUP(T457,'Коэфф для прайса 1 оч'!$E$61:$F$67,2,0),"")</f>
        <v>0</v>
      </c>
      <c r="AD457" s="116">
        <f>IFERROR(VLOOKUP(U457,'Коэфф для прайса 1 оч'!$E$69:$F$82,2,0),"")</f>
        <v>-1.4E-2</v>
      </c>
      <c r="AE457" s="116">
        <f>IFERROR(VLOOKUP(PriceList[[#This Row],[Корпус]],'Коэфф для прайса 1 оч'!$I$10:$J$15,2,0),"")</f>
        <v>0.12</v>
      </c>
      <c r="AF457" s="95">
        <f t="shared" si="105"/>
        <v>404172</v>
      </c>
      <c r="AG457" s="96">
        <f t="shared" si="106"/>
        <v>11830114.439999999</v>
      </c>
      <c r="AH457" s="97">
        <v>0</v>
      </c>
      <c r="AI457" s="98">
        <f t="shared" si="107"/>
        <v>404172</v>
      </c>
      <c r="AJ457" s="99">
        <f t="shared" si="108"/>
        <v>11830114.439999999</v>
      </c>
      <c r="AK457" s="84" t="s">
        <v>71</v>
      </c>
      <c r="AL457" s="91">
        <v>0.1</v>
      </c>
      <c r="AM457" s="287">
        <f>PriceList[[#This Row],[ИТОГ Цена за кв.м, руб]]*(1+PriceList[[#This Row],[Максимальная скидка]])</f>
        <v>444589.2</v>
      </c>
      <c r="AN457" s="287">
        <f>PriceList[[#This Row],[Цена за кв.м. в CRM]]*PriceList[[#This Row],[Площадь, кв.м]]</f>
        <v>13013125.884</v>
      </c>
      <c r="AO457" s="287">
        <v>6000</v>
      </c>
      <c r="AP457" s="335">
        <f>PriceList[[#This Row],[Цена за кв.м. в CRM]]+PriceList[[#This Row],[Бронь]]</f>
        <v>450589.2</v>
      </c>
      <c r="AQ457" s="335">
        <f>PriceList[[#This Row],[Цена за кв.м. в сайт]]*PriceList[[#This Row],[Площадь, кв.м]]</f>
        <v>13188745.884</v>
      </c>
      <c r="AR457" s="84" t="str">
        <f t="shared" si="109"/>
        <v>С2-214</v>
      </c>
      <c r="AS457" s="88" t="str">
        <f t="shared" si="110"/>
        <v>Ст</v>
      </c>
      <c r="AT457" s="89">
        <f t="shared" si="111"/>
        <v>29.27</v>
      </c>
      <c r="AU457" s="99">
        <f>PriceList[[#This Row],[Цена за кв.м. в CRM]]</f>
        <v>444589.2</v>
      </c>
      <c r="AV457" s="100" t="str">
        <f t="shared" si="112"/>
        <v>Резерв</v>
      </c>
      <c r="AW457" s="99"/>
      <c r="AX457" s="342"/>
      <c r="AZ457" s="353">
        <f>(PriceList[[#This Row],[Цена за кв.м. в сайт]])+$AZ$1</f>
        <v>451089.2</v>
      </c>
      <c r="BA457" s="353">
        <f>AZ457*PriceList[[#This Row],[Площадь, кв.м]]</f>
        <v>13203380.884</v>
      </c>
      <c r="BB457" s="346">
        <f>BA457-PriceList[[#This Row],[Стоимость, руб для сбронированием]]</f>
        <v>14635</v>
      </c>
      <c r="BC457" s="14"/>
      <c r="BD457" s="345">
        <f t="shared" si="113"/>
        <v>451100</v>
      </c>
      <c r="BE457" s="353">
        <f>BD457*PriceList[[#This Row],[Площадь, кв.м]]</f>
        <v>13203697</v>
      </c>
      <c r="BF457" s="14"/>
      <c r="BG457" s="345">
        <f>BE457-$BG$1*PriceList[[#This Row],[Площадь, кв.м]]</f>
        <v>13028077</v>
      </c>
      <c r="BH457" s="353">
        <f t="shared" si="114"/>
        <v>175620</v>
      </c>
      <c r="BI457" s="345">
        <f>BG457/PriceList[[#This Row],[Площадь, кв.м]]</f>
        <v>445100</v>
      </c>
      <c r="BJ457" s="355">
        <f t="shared" si="115"/>
        <v>1.3480116827679174E-2</v>
      </c>
      <c r="BL457" s="345">
        <f t="shared" si="100"/>
        <v>400590</v>
      </c>
      <c r="BM457" s="353">
        <f t="shared" si="101"/>
        <v>11725269.300000001</v>
      </c>
    </row>
    <row r="458" spans="1:65" ht="14.25" customHeight="1">
      <c r="A458" s="84">
        <v>541</v>
      </c>
      <c r="B458" s="84" t="s">
        <v>636</v>
      </c>
      <c r="C458" s="85">
        <v>215</v>
      </c>
      <c r="D458" s="85" t="s">
        <v>416</v>
      </c>
      <c r="E458" s="86">
        <v>6</v>
      </c>
      <c r="F458" s="84">
        <v>23</v>
      </c>
      <c r="G458" s="87">
        <v>29.27</v>
      </c>
      <c r="H458" s="88" t="s">
        <v>1</v>
      </c>
      <c r="I458" s="88" t="s">
        <v>1</v>
      </c>
      <c r="J458" s="89">
        <v>4.29</v>
      </c>
      <c r="K458" s="89">
        <f t="shared" si="102"/>
        <v>1.29</v>
      </c>
      <c r="L458" s="89">
        <f t="shared" si="103"/>
        <v>24.98</v>
      </c>
      <c r="M458" s="89">
        <f t="shared" si="104"/>
        <v>26.27</v>
      </c>
      <c r="N458" s="90" t="s">
        <v>65</v>
      </c>
      <c r="O458" s="90" t="s">
        <v>66</v>
      </c>
      <c r="P458" s="90" t="s">
        <v>67</v>
      </c>
      <c r="Q458" s="91" t="s">
        <v>97</v>
      </c>
      <c r="R458" s="92" t="s">
        <v>518</v>
      </c>
      <c r="S458" s="92" t="s">
        <v>116</v>
      </c>
      <c r="T458" s="93" t="s">
        <v>73</v>
      </c>
      <c r="U458" s="84">
        <v>40</v>
      </c>
      <c r="V458" s="94">
        <f>IFERROR(VLOOKUP(H458,'Коэфф для прайса 1 оч'!$A$3:$C$6,3,0),"")</f>
        <v>327000</v>
      </c>
      <c r="W458" s="91">
        <f>IFERROR(VLOOKUP(E458,'Коэфф для прайса 1 оч'!$A$10:$C$23,3,0),"")</f>
        <v>1.4999999999999999E-2</v>
      </c>
      <c r="X458" s="116">
        <f>IFERROR(VLOOKUP(N458,'Коэфф для прайса 1 оч'!$E$25:$F$30,2,0),"")</f>
        <v>0.04</v>
      </c>
      <c r="Y458" s="116">
        <f>IFERROR(VLOOKUP(O458,'Коэфф для прайса 1 оч'!$E$32:$F$34,2,0),"")</f>
        <v>0</v>
      </c>
      <c r="Z458" s="116">
        <f>IFERROR(VLOOKUP(P458,'Коэфф для прайса 1 оч'!$E$36:$F$38,2,0),"")</f>
        <v>0.03</v>
      </c>
      <c r="AA458" s="116">
        <f>IFERROR(VLOOKUP(Q458,'Коэфф для прайса 1 оч'!$E$40:$F$43,2,0),"")</f>
        <v>-5.0000000000000001E-3</v>
      </c>
      <c r="AB458" s="117">
        <f>IFERROR(VLOOKUP(R458,'Коэфф для прайса 1 оч'!$E$45:$F$59,2,0),"")</f>
        <v>0.05</v>
      </c>
      <c r="AC458" s="116">
        <f>IFERROR(VLOOKUP(T458,'Коэфф для прайса 1 оч'!$E$61:$F$67,2,0),"")</f>
        <v>0</v>
      </c>
      <c r="AD458" s="116">
        <f>IFERROR(VLOOKUP(U458,'Коэфф для прайса 1 оч'!$E$69:$F$82,2,0),"")</f>
        <v>-1.4E-2</v>
      </c>
      <c r="AE458" s="116">
        <f>IFERROR(VLOOKUP(PriceList[[#This Row],[Корпус]],'Коэфф для прайса 1 оч'!$I$10:$J$15,2,0),"")</f>
        <v>0.12</v>
      </c>
      <c r="AF458" s="95">
        <f t="shared" si="105"/>
        <v>404172</v>
      </c>
      <c r="AG458" s="96">
        <f t="shared" si="106"/>
        <v>11830114.439999999</v>
      </c>
      <c r="AH458" s="97">
        <v>0</v>
      </c>
      <c r="AI458" s="98">
        <f t="shared" si="107"/>
        <v>404172</v>
      </c>
      <c r="AJ458" s="99">
        <f t="shared" si="108"/>
        <v>11830114.439999999</v>
      </c>
      <c r="AK458" s="84" t="s">
        <v>101</v>
      </c>
      <c r="AL458" s="91">
        <v>0.1</v>
      </c>
      <c r="AM458" s="287">
        <f>PriceList[[#This Row],[ИТОГ Цена за кв.м, руб]]*(1+PriceList[[#This Row],[Максимальная скидка]])</f>
        <v>444589.2</v>
      </c>
      <c r="AN458" s="287">
        <f>PriceList[[#This Row],[Цена за кв.м. в CRM]]*PriceList[[#This Row],[Площадь, кв.м]]</f>
        <v>13013125.884</v>
      </c>
      <c r="AO458" s="287">
        <v>6000</v>
      </c>
      <c r="AP458" s="335">
        <f>PriceList[[#This Row],[Цена за кв.м. в CRM]]+PriceList[[#This Row],[Бронь]]</f>
        <v>450589.2</v>
      </c>
      <c r="AQ458" s="335">
        <f>PriceList[[#This Row],[Цена за кв.м. в сайт]]*PriceList[[#This Row],[Площадь, кв.м]]</f>
        <v>13188745.884</v>
      </c>
      <c r="AR458" s="84" t="str">
        <f t="shared" si="109"/>
        <v>С2-215</v>
      </c>
      <c r="AS458" s="88" t="str">
        <f t="shared" si="110"/>
        <v>Ст</v>
      </c>
      <c r="AT458" s="89">
        <f t="shared" si="111"/>
        <v>29.27</v>
      </c>
      <c r="AU458" s="99">
        <f>PriceList[[#This Row],[Цена за кв.м. в CRM]]</f>
        <v>444589.2</v>
      </c>
      <c r="AV458" s="100" t="str">
        <f t="shared" si="112"/>
        <v>Свободно</v>
      </c>
      <c r="AW458" s="99"/>
      <c r="AX458" s="342"/>
      <c r="AZ458" s="353">
        <f>(PriceList[[#This Row],[Цена за кв.м. в сайт]])+$AZ$1</f>
        <v>451089.2</v>
      </c>
      <c r="BA458" s="353">
        <f>AZ458*PriceList[[#This Row],[Площадь, кв.м]]</f>
        <v>13203380.884</v>
      </c>
      <c r="BB458" s="346">
        <f>BA458-PriceList[[#This Row],[Стоимость, руб для сбронированием]]</f>
        <v>14635</v>
      </c>
      <c r="BC458" s="14"/>
      <c r="BD458" s="345">
        <f t="shared" si="113"/>
        <v>451100</v>
      </c>
      <c r="BE458" s="353">
        <f>BD458*PriceList[[#This Row],[Площадь, кв.м]]</f>
        <v>13203697</v>
      </c>
      <c r="BF458" s="14"/>
      <c r="BG458" s="345">
        <f>BE458-$BG$1*PriceList[[#This Row],[Площадь, кв.м]]</f>
        <v>13028077</v>
      </c>
      <c r="BH458" s="353">
        <f t="shared" si="114"/>
        <v>175620</v>
      </c>
      <c r="BI458" s="345">
        <f>BG458/PriceList[[#This Row],[Площадь, кв.м]]</f>
        <v>445100</v>
      </c>
      <c r="BJ458" s="355">
        <f t="shared" si="115"/>
        <v>1.3480116827679174E-2</v>
      </c>
      <c r="BL458" s="345">
        <f t="shared" si="100"/>
        <v>400590</v>
      </c>
      <c r="BM458" s="353">
        <f t="shared" si="101"/>
        <v>11725269.300000001</v>
      </c>
    </row>
    <row r="459" spans="1:65" ht="14.25" customHeight="1">
      <c r="A459" s="84">
        <v>542</v>
      </c>
      <c r="B459" s="84" t="s">
        <v>637</v>
      </c>
      <c r="C459" s="85">
        <v>216</v>
      </c>
      <c r="D459" s="85" t="s">
        <v>416</v>
      </c>
      <c r="E459" s="86">
        <v>6</v>
      </c>
      <c r="F459" s="84">
        <v>24</v>
      </c>
      <c r="G459" s="87">
        <v>28.56</v>
      </c>
      <c r="H459" s="88" t="s">
        <v>1</v>
      </c>
      <c r="I459" s="88" t="s">
        <v>1</v>
      </c>
      <c r="J459" s="89">
        <v>4.29</v>
      </c>
      <c r="K459" s="89">
        <f t="shared" si="102"/>
        <v>1.29</v>
      </c>
      <c r="L459" s="89">
        <f t="shared" si="103"/>
        <v>24.27</v>
      </c>
      <c r="M459" s="89">
        <f t="shared" si="104"/>
        <v>25.56</v>
      </c>
      <c r="N459" s="90" t="s">
        <v>65</v>
      </c>
      <c r="O459" s="90" t="s">
        <v>66</v>
      </c>
      <c r="P459" s="90" t="s">
        <v>67</v>
      </c>
      <c r="Q459" s="91" t="s">
        <v>97</v>
      </c>
      <c r="R459" s="92" t="s">
        <v>518</v>
      </c>
      <c r="S459" s="92" t="s">
        <v>116</v>
      </c>
      <c r="T459" s="93" t="s">
        <v>73</v>
      </c>
      <c r="U459" s="84">
        <v>40</v>
      </c>
      <c r="V459" s="94">
        <f>IFERROR(VLOOKUP(H459,'Коэфф для прайса 1 оч'!$A$3:$C$6,3,0),"")</f>
        <v>327000</v>
      </c>
      <c r="W459" s="91">
        <f>IFERROR(VLOOKUP(E459,'Коэфф для прайса 1 оч'!$A$10:$C$23,3,0),"")</f>
        <v>1.4999999999999999E-2</v>
      </c>
      <c r="X459" s="116">
        <f>IFERROR(VLOOKUP(N459,'Коэфф для прайса 1 оч'!$E$25:$F$30,2,0),"")</f>
        <v>0.04</v>
      </c>
      <c r="Y459" s="116">
        <f>IFERROR(VLOOKUP(O459,'Коэфф для прайса 1 оч'!$E$32:$F$34,2,0),"")</f>
        <v>0</v>
      </c>
      <c r="Z459" s="116">
        <f>IFERROR(VLOOKUP(P459,'Коэфф для прайса 1 оч'!$E$36:$F$38,2,0),"")</f>
        <v>0.03</v>
      </c>
      <c r="AA459" s="116">
        <f>IFERROR(VLOOKUP(Q459,'Коэфф для прайса 1 оч'!$E$40:$F$43,2,0),"")</f>
        <v>-5.0000000000000001E-3</v>
      </c>
      <c r="AB459" s="117">
        <f>IFERROR(VLOOKUP(R459,'Коэфф для прайса 1 оч'!$E$45:$F$59,2,0),"")</f>
        <v>0.05</v>
      </c>
      <c r="AC459" s="116">
        <f>IFERROR(VLOOKUP(T459,'Коэфф для прайса 1 оч'!$E$61:$F$67,2,0),"")</f>
        <v>0</v>
      </c>
      <c r="AD459" s="116">
        <f>IFERROR(VLOOKUP(U459,'Коэфф для прайса 1 оч'!$E$69:$F$82,2,0),"")</f>
        <v>-1.4E-2</v>
      </c>
      <c r="AE459" s="116">
        <f>IFERROR(VLOOKUP(PriceList[[#This Row],[Корпус]],'Коэфф для прайса 1 оч'!$I$10:$J$15,2,0),"")</f>
        <v>0.12</v>
      </c>
      <c r="AF459" s="95">
        <f t="shared" si="105"/>
        <v>404172</v>
      </c>
      <c r="AG459" s="96">
        <f t="shared" si="106"/>
        <v>11543152.32</v>
      </c>
      <c r="AH459" s="97">
        <v>0</v>
      </c>
      <c r="AI459" s="98">
        <f t="shared" si="107"/>
        <v>404172</v>
      </c>
      <c r="AJ459" s="99">
        <f t="shared" si="108"/>
        <v>11543152.32</v>
      </c>
      <c r="AK459" s="84" t="s">
        <v>71</v>
      </c>
      <c r="AL459" s="91">
        <v>0.1</v>
      </c>
      <c r="AM459" s="287">
        <f>PriceList[[#This Row],[ИТОГ Цена за кв.м, руб]]*(1+PriceList[[#This Row],[Максимальная скидка]])</f>
        <v>444589.2</v>
      </c>
      <c r="AN459" s="287">
        <f>PriceList[[#This Row],[Цена за кв.м. в CRM]]*PriceList[[#This Row],[Площадь, кв.м]]</f>
        <v>12697467.551999999</v>
      </c>
      <c r="AO459" s="287">
        <v>6000</v>
      </c>
      <c r="AP459" s="335">
        <f>PriceList[[#This Row],[Цена за кв.м. в CRM]]+PriceList[[#This Row],[Бронь]]</f>
        <v>450589.2</v>
      </c>
      <c r="AQ459" s="335">
        <f>PriceList[[#This Row],[Цена за кв.м. в сайт]]*PriceList[[#This Row],[Площадь, кв.м]]</f>
        <v>12868827.551999999</v>
      </c>
      <c r="AR459" s="84" t="str">
        <f t="shared" si="109"/>
        <v>С2-216</v>
      </c>
      <c r="AS459" s="88" t="str">
        <f t="shared" si="110"/>
        <v>Ст</v>
      </c>
      <c r="AT459" s="89">
        <f t="shared" si="111"/>
        <v>28.56</v>
      </c>
      <c r="AU459" s="99">
        <f>PriceList[[#This Row],[Цена за кв.м. в CRM]]</f>
        <v>444589.2</v>
      </c>
      <c r="AV459" s="100" t="str">
        <f t="shared" si="112"/>
        <v>Резерв</v>
      </c>
      <c r="AW459" s="99"/>
      <c r="AX459" s="342"/>
      <c r="AZ459" s="353">
        <f>(PriceList[[#This Row],[Цена за кв.м. в сайт]])+$AZ$1</f>
        <v>451089.2</v>
      </c>
      <c r="BA459" s="353">
        <f>AZ459*PriceList[[#This Row],[Площадь, кв.м]]</f>
        <v>12883107.551999999</v>
      </c>
      <c r="BB459" s="346">
        <f>BA459-PriceList[[#This Row],[Стоимость, руб для сбронированием]]</f>
        <v>14280</v>
      </c>
      <c r="BC459" s="14"/>
      <c r="BD459" s="345">
        <f t="shared" si="113"/>
        <v>451100</v>
      </c>
      <c r="BE459" s="353">
        <f>BD459*PriceList[[#This Row],[Площадь, кв.м]]</f>
        <v>12883416</v>
      </c>
      <c r="BF459" s="14"/>
      <c r="BG459" s="345">
        <f>BE459-$BG$1*PriceList[[#This Row],[Площадь, кв.м]]</f>
        <v>12712056</v>
      </c>
      <c r="BH459" s="353">
        <f t="shared" si="114"/>
        <v>171360</v>
      </c>
      <c r="BI459" s="345">
        <f>BG459/PriceList[[#This Row],[Площадь, кв.м]]</f>
        <v>445100</v>
      </c>
      <c r="BJ459" s="355">
        <f t="shared" si="115"/>
        <v>1.3480116827679174E-2</v>
      </c>
      <c r="BL459" s="345">
        <f t="shared" ref="BL459:BL522" si="116">BI459-10%*BI459</f>
        <v>400590</v>
      </c>
      <c r="BM459" s="353">
        <f t="shared" ref="BM459:BM522" si="117">BL459*G459</f>
        <v>11440850.4</v>
      </c>
    </row>
    <row r="460" spans="1:65" ht="14.25" hidden="1" customHeight="1">
      <c r="A460" s="84">
        <v>543</v>
      </c>
      <c r="B460" s="84" t="s">
        <v>638</v>
      </c>
      <c r="C460" s="85">
        <v>217</v>
      </c>
      <c r="D460" s="85" t="s">
        <v>416</v>
      </c>
      <c r="E460" s="86">
        <v>6</v>
      </c>
      <c r="F460" s="84">
        <v>25</v>
      </c>
      <c r="G460" s="87">
        <v>49.72</v>
      </c>
      <c r="H460" s="88" t="s">
        <v>1</v>
      </c>
      <c r="I460" s="88" t="s">
        <v>1</v>
      </c>
      <c r="J460" s="89">
        <v>13.99</v>
      </c>
      <c r="K460" s="89">
        <f t="shared" si="102"/>
        <v>4.2</v>
      </c>
      <c r="L460" s="89">
        <f t="shared" si="103"/>
        <v>35.729999999999997</v>
      </c>
      <c r="M460" s="89">
        <f t="shared" si="104"/>
        <v>39.93</v>
      </c>
      <c r="N460" s="90" t="s">
        <v>78</v>
      </c>
      <c r="O460" s="90" t="s">
        <v>83</v>
      </c>
      <c r="P460" s="90" t="s">
        <v>67</v>
      </c>
      <c r="Q460" s="91" t="s">
        <v>97</v>
      </c>
      <c r="R460" s="92" t="s">
        <v>518</v>
      </c>
      <c r="S460" s="92" t="s">
        <v>116</v>
      </c>
      <c r="T460" s="93" t="s">
        <v>73</v>
      </c>
      <c r="U460" s="84">
        <v>40</v>
      </c>
      <c r="V460" s="94">
        <f>IFERROR(VLOOKUP(H460,'Коэфф для прайса 1 оч'!$A$3:$C$6,3,0),"")</f>
        <v>327000</v>
      </c>
      <c r="W460" s="91">
        <f>IFERROR(VLOOKUP(E460,'Коэфф для прайса 1 оч'!$A$10:$C$23,3,0),"")</f>
        <v>1.4999999999999999E-2</v>
      </c>
      <c r="X460" s="116">
        <f>IFERROR(VLOOKUP(N460,'Коэфф для прайса 1 оч'!$E$25:$F$30,2,0),"")</f>
        <v>-0.02</v>
      </c>
      <c r="Y460" s="116">
        <f>IFERROR(VLOOKUP(O460,'Коэфф для прайса 1 оч'!$E$32:$F$34,2,0),"")</f>
        <v>0.03</v>
      </c>
      <c r="Z460" s="116">
        <f>IFERROR(VLOOKUP(P460,'Коэфф для прайса 1 оч'!$E$36:$F$38,2,0),"")</f>
        <v>0.03</v>
      </c>
      <c r="AA460" s="116">
        <f>IFERROR(VLOOKUP(Q460,'Коэфф для прайса 1 оч'!$E$40:$F$43,2,0),"")</f>
        <v>-5.0000000000000001E-3</v>
      </c>
      <c r="AB460" s="117">
        <f>IFERROR(VLOOKUP(R460,'Коэфф для прайса 1 оч'!$E$45:$F$59,2,0),"")</f>
        <v>0.05</v>
      </c>
      <c r="AC460" s="116">
        <f>IFERROR(VLOOKUP(T460,'Коэфф для прайса 1 оч'!$E$61:$F$67,2,0),"")</f>
        <v>0</v>
      </c>
      <c r="AD460" s="116">
        <f>IFERROR(VLOOKUP(U460,'Коэфф для прайса 1 оч'!$E$69:$F$82,2,0),"")</f>
        <v>-1.4E-2</v>
      </c>
      <c r="AE460" s="116">
        <f>IFERROR(VLOOKUP(PriceList[[#This Row],[Корпус]],'Коэфф для прайса 1 оч'!$I$10:$J$15,2,0),"")</f>
        <v>0.12</v>
      </c>
      <c r="AF460" s="95">
        <f t="shared" si="105"/>
        <v>394362</v>
      </c>
      <c r="AG460" s="96">
        <f t="shared" si="106"/>
        <v>19607678.640000001</v>
      </c>
      <c r="AH460" s="97">
        <v>0</v>
      </c>
      <c r="AI460" s="98">
        <f t="shared" si="107"/>
        <v>394362</v>
      </c>
      <c r="AJ460" s="99">
        <f t="shared" si="108"/>
        <v>19607678.640000001</v>
      </c>
      <c r="AK460" s="84" t="s">
        <v>71</v>
      </c>
      <c r="AL460" s="91">
        <v>0.1</v>
      </c>
      <c r="AM460" s="287">
        <f>PriceList[[#This Row],[ИТОГ Цена за кв.м, руб]]*(1+PriceList[[#This Row],[Максимальная скидка]])</f>
        <v>433798.2</v>
      </c>
      <c r="AN460" s="287">
        <f>PriceList[[#This Row],[Цена за кв.м. в CRM]]*PriceList[[#This Row],[Площадь, кв.м]]</f>
        <v>21568446.504000001</v>
      </c>
      <c r="AO460" s="287">
        <v>6000</v>
      </c>
      <c r="AP460" s="335">
        <f>PriceList[[#This Row],[Цена за кв.м. в CRM]]+PriceList[[#This Row],[Бронь]]</f>
        <v>439798.2</v>
      </c>
      <c r="AQ460" s="335">
        <f>PriceList[[#This Row],[Цена за кв.м. в сайт]]*PriceList[[#This Row],[Площадь, кв.м]]</f>
        <v>21866766.504000001</v>
      </c>
      <c r="AR460" s="84" t="str">
        <f t="shared" si="109"/>
        <v>С2-217</v>
      </c>
      <c r="AS460" s="88" t="str">
        <f t="shared" si="110"/>
        <v>Ст</v>
      </c>
      <c r="AT460" s="89">
        <f t="shared" si="111"/>
        <v>49.72</v>
      </c>
      <c r="AU460" s="99">
        <f>PriceList[[#This Row],[Цена за кв.м. в CRM]]</f>
        <v>433798.2</v>
      </c>
      <c r="AV460" s="100" t="str">
        <f t="shared" si="112"/>
        <v>Резерв</v>
      </c>
      <c r="AW460" s="99"/>
      <c r="AX460" s="342"/>
      <c r="AZ460" s="353">
        <f>(PriceList[[#This Row],[Цена за кв.м. в сайт]])+$AZ$1</f>
        <v>440298.2</v>
      </c>
      <c r="BA460" s="353">
        <f>AZ460*PriceList[[#This Row],[Площадь, кв.м]]</f>
        <v>21891626.504000001</v>
      </c>
      <c r="BB460" s="346">
        <f>BA460-PriceList[[#This Row],[Стоимость, руб для сбронированием]]</f>
        <v>24860</v>
      </c>
      <c r="BC460" s="14"/>
      <c r="BD460" s="345">
        <f t="shared" si="113"/>
        <v>440300</v>
      </c>
      <c r="BE460" s="353">
        <f>BD460*PriceList[[#This Row],[Площадь, кв.м]]</f>
        <v>21891716</v>
      </c>
      <c r="BF460" s="14"/>
      <c r="BG460" s="345">
        <f>BE460-$BG$1*PriceList[[#This Row],[Площадь, кв.м]]</f>
        <v>21593396</v>
      </c>
      <c r="BH460" s="353">
        <f t="shared" si="114"/>
        <v>298320</v>
      </c>
      <c r="BI460" s="345">
        <f>BG460/PriceList[[#This Row],[Площадь, кв.м]]</f>
        <v>434300</v>
      </c>
      <c r="BJ460" s="355">
        <f t="shared" si="115"/>
        <v>1.381533502187428E-2</v>
      </c>
      <c r="BL460" s="345">
        <f t="shared" si="116"/>
        <v>390870</v>
      </c>
      <c r="BM460" s="353">
        <f t="shared" si="117"/>
        <v>19434056.399999999</v>
      </c>
    </row>
    <row r="461" spans="1:65" ht="14.25" hidden="1" customHeight="1">
      <c r="A461" s="84">
        <v>544</v>
      </c>
      <c r="B461" s="84" t="s">
        <v>639</v>
      </c>
      <c r="C461" s="85">
        <v>218</v>
      </c>
      <c r="D461" s="85" t="s">
        <v>416</v>
      </c>
      <c r="E461" s="86">
        <v>6</v>
      </c>
      <c r="F461" s="84">
        <v>26</v>
      </c>
      <c r="G461" s="87">
        <v>49.72</v>
      </c>
      <c r="H461" s="88" t="s">
        <v>1</v>
      </c>
      <c r="I461" s="88" t="s">
        <v>1</v>
      </c>
      <c r="J461" s="89">
        <v>13.99</v>
      </c>
      <c r="K461" s="89">
        <f t="shared" si="102"/>
        <v>4.2</v>
      </c>
      <c r="L461" s="89">
        <f t="shared" si="103"/>
        <v>35.729999999999997</v>
      </c>
      <c r="M461" s="89">
        <f t="shared" si="104"/>
        <v>39.93</v>
      </c>
      <c r="N461" s="90" t="s">
        <v>78</v>
      </c>
      <c r="O461" s="90" t="s">
        <v>83</v>
      </c>
      <c r="P461" s="90" t="s">
        <v>67</v>
      </c>
      <c r="Q461" s="91" t="s">
        <v>97</v>
      </c>
      <c r="R461" s="92" t="s">
        <v>493</v>
      </c>
      <c r="S461" s="92" t="s">
        <v>493</v>
      </c>
      <c r="T461" s="93" t="s">
        <v>73</v>
      </c>
      <c r="U461" s="84">
        <v>40</v>
      </c>
      <c r="V461" s="94">
        <f>IFERROR(VLOOKUP(H461,'Коэфф для прайса 1 оч'!$A$3:$C$6,3,0),"")</f>
        <v>327000</v>
      </c>
      <c r="W461" s="91">
        <f>IFERROR(VLOOKUP(E461,'Коэфф для прайса 1 оч'!$A$10:$C$23,3,0),"")</f>
        <v>1.4999999999999999E-2</v>
      </c>
      <c r="X461" s="116">
        <f>IFERROR(VLOOKUP(N461,'Коэфф для прайса 1 оч'!$E$25:$F$30,2,0),"")</f>
        <v>-0.02</v>
      </c>
      <c r="Y461" s="116">
        <f>IFERROR(VLOOKUP(O461,'Коэфф для прайса 1 оч'!$E$32:$F$34,2,0),"")</f>
        <v>0.03</v>
      </c>
      <c r="Z461" s="116">
        <f>IFERROR(VLOOKUP(P461,'Коэфф для прайса 1 оч'!$E$36:$F$38,2,0),"")</f>
        <v>0.03</v>
      </c>
      <c r="AA461" s="116">
        <f>IFERROR(VLOOKUP(Q461,'Коэфф для прайса 1 оч'!$E$40:$F$43,2,0),"")</f>
        <v>-5.0000000000000001E-3</v>
      </c>
      <c r="AB461" s="117">
        <f>IFERROR(VLOOKUP(R461,'Коэфф для прайса 1 оч'!$E$45:$F$59,2,0),"")</f>
        <v>0.03</v>
      </c>
      <c r="AC461" s="116">
        <f>IFERROR(VLOOKUP(T461,'Коэфф для прайса 1 оч'!$E$61:$F$67,2,0),"")</f>
        <v>0</v>
      </c>
      <c r="AD461" s="116">
        <f>IFERROR(VLOOKUP(U461,'Коэфф для прайса 1 оч'!$E$69:$F$82,2,0),"")</f>
        <v>-1.4E-2</v>
      </c>
      <c r="AE461" s="116">
        <f>IFERROR(VLOOKUP(PriceList[[#This Row],[Корпус]],'Коэфф для прайса 1 оч'!$I$10:$J$15,2,0),"")</f>
        <v>0.12</v>
      </c>
      <c r="AF461" s="95">
        <f t="shared" si="105"/>
        <v>387822</v>
      </c>
      <c r="AG461" s="96">
        <f t="shared" si="106"/>
        <v>19282509.84</v>
      </c>
      <c r="AH461" s="97">
        <v>0</v>
      </c>
      <c r="AI461" s="98">
        <f t="shared" si="107"/>
        <v>387822</v>
      </c>
      <c r="AJ461" s="99">
        <f t="shared" si="108"/>
        <v>19282509.84</v>
      </c>
      <c r="AK461" s="84" t="s">
        <v>71</v>
      </c>
      <c r="AL461" s="91">
        <v>0.1</v>
      </c>
      <c r="AM461" s="287">
        <f>PriceList[[#This Row],[ИТОГ Цена за кв.м, руб]]*(1+PriceList[[#This Row],[Максимальная скидка]])</f>
        <v>426604.2</v>
      </c>
      <c r="AN461" s="287">
        <f>PriceList[[#This Row],[Цена за кв.м. в CRM]]*PriceList[[#This Row],[Площадь, кв.м]]</f>
        <v>21210760.824000001</v>
      </c>
      <c r="AO461" s="287">
        <v>6000</v>
      </c>
      <c r="AP461" s="335">
        <f>PriceList[[#This Row],[Цена за кв.м. в CRM]]+PriceList[[#This Row],[Бронь]]</f>
        <v>432604.2</v>
      </c>
      <c r="AQ461" s="335">
        <f>PriceList[[#This Row],[Цена за кв.м. в сайт]]*PriceList[[#This Row],[Площадь, кв.м]]</f>
        <v>21509080.824000001</v>
      </c>
      <c r="AR461" s="84" t="str">
        <f t="shared" si="109"/>
        <v>С2-218</v>
      </c>
      <c r="AS461" s="88" t="str">
        <f t="shared" si="110"/>
        <v>Ст</v>
      </c>
      <c r="AT461" s="89">
        <f t="shared" si="111"/>
        <v>49.72</v>
      </c>
      <c r="AU461" s="99">
        <f>PriceList[[#This Row],[Цена за кв.м. в CRM]]</f>
        <v>426604.2</v>
      </c>
      <c r="AV461" s="100" t="str">
        <f t="shared" si="112"/>
        <v>Резерв</v>
      </c>
      <c r="AW461" s="99"/>
      <c r="AX461" s="342"/>
      <c r="AZ461" s="353">
        <f>(PriceList[[#This Row],[Цена за кв.м. в сайт]])+$AZ$1</f>
        <v>433104.2</v>
      </c>
      <c r="BA461" s="353">
        <f>AZ461*PriceList[[#This Row],[Площадь, кв.м]]</f>
        <v>21533940.824000001</v>
      </c>
      <c r="BB461" s="346">
        <f>BA461-PriceList[[#This Row],[Стоимость, руб для сбронированием]]</f>
        <v>24860</v>
      </c>
      <c r="BC461" s="14"/>
      <c r="BD461" s="345">
        <f t="shared" si="113"/>
        <v>433100</v>
      </c>
      <c r="BE461" s="353">
        <f>BD461*PriceList[[#This Row],[Площадь, кв.м]]</f>
        <v>21533732</v>
      </c>
      <c r="BF461" s="14"/>
      <c r="BG461" s="345">
        <f>BE461-$BG$1*PriceList[[#This Row],[Площадь, кв.м]]</f>
        <v>21235412</v>
      </c>
      <c r="BH461" s="353">
        <f t="shared" si="114"/>
        <v>298320</v>
      </c>
      <c r="BI461" s="345">
        <f>BG461/PriceList[[#This Row],[Площадь, кв.м]]</f>
        <v>427100</v>
      </c>
      <c r="BJ461" s="355">
        <f t="shared" si="115"/>
        <v>1.4048232264106767E-2</v>
      </c>
      <c r="BL461" s="345">
        <f t="shared" si="116"/>
        <v>384390</v>
      </c>
      <c r="BM461" s="353">
        <f t="shared" si="117"/>
        <v>19111870.800000001</v>
      </c>
    </row>
    <row r="462" spans="1:65" ht="14.25" customHeight="1">
      <c r="A462" s="84">
        <v>545</v>
      </c>
      <c r="B462" s="84" t="s">
        <v>640</v>
      </c>
      <c r="C462" s="85">
        <v>219</v>
      </c>
      <c r="D462" s="85" t="s">
        <v>416</v>
      </c>
      <c r="E462" s="86">
        <v>6</v>
      </c>
      <c r="F462" s="84">
        <v>27</v>
      </c>
      <c r="G462" s="87">
        <v>28.56</v>
      </c>
      <c r="H462" s="88" t="s">
        <v>1</v>
      </c>
      <c r="I462" s="88" t="s">
        <v>1</v>
      </c>
      <c r="J462" s="89">
        <v>4.29</v>
      </c>
      <c r="K462" s="89">
        <f t="shared" si="102"/>
        <v>1.29</v>
      </c>
      <c r="L462" s="89">
        <f t="shared" si="103"/>
        <v>24.27</v>
      </c>
      <c r="M462" s="89">
        <f t="shared" si="104"/>
        <v>25.56</v>
      </c>
      <c r="N462" s="90" t="s">
        <v>65</v>
      </c>
      <c r="O462" s="90" t="s">
        <v>66</v>
      </c>
      <c r="P462" s="90" t="s">
        <v>67</v>
      </c>
      <c r="Q462" s="91" t="s">
        <v>97</v>
      </c>
      <c r="R462" s="92" t="s">
        <v>493</v>
      </c>
      <c r="S462" s="92" t="s">
        <v>493</v>
      </c>
      <c r="T462" s="93" t="s">
        <v>73</v>
      </c>
      <c r="U462" s="84">
        <v>40</v>
      </c>
      <c r="V462" s="94">
        <f>IFERROR(VLOOKUP(H462,'Коэфф для прайса 1 оч'!$A$3:$C$6,3,0),"")</f>
        <v>327000</v>
      </c>
      <c r="W462" s="91">
        <f>IFERROR(VLOOKUP(E462,'Коэфф для прайса 1 оч'!$A$10:$C$23,3,0),"")</f>
        <v>1.4999999999999999E-2</v>
      </c>
      <c r="X462" s="116">
        <f>IFERROR(VLOOKUP(N462,'Коэфф для прайса 1 оч'!$E$25:$F$30,2,0),"")</f>
        <v>0.04</v>
      </c>
      <c r="Y462" s="116">
        <f>IFERROR(VLOOKUP(O462,'Коэфф для прайса 1 оч'!$E$32:$F$34,2,0),"")</f>
        <v>0</v>
      </c>
      <c r="Z462" s="116">
        <f>IFERROR(VLOOKUP(P462,'Коэфф для прайса 1 оч'!$E$36:$F$38,2,0),"")</f>
        <v>0.03</v>
      </c>
      <c r="AA462" s="116">
        <f>IFERROR(VLOOKUP(Q462,'Коэфф для прайса 1 оч'!$E$40:$F$43,2,0),"")</f>
        <v>-5.0000000000000001E-3</v>
      </c>
      <c r="AB462" s="117">
        <f>IFERROR(VLOOKUP(R462,'Коэфф для прайса 1 оч'!$E$45:$F$59,2,0),"")</f>
        <v>0.03</v>
      </c>
      <c r="AC462" s="116">
        <f>IFERROR(VLOOKUP(T462,'Коэфф для прайса 1 оч'!$E$61:$F$67,2,0),"")</f>
        <v>0</v>
      </c>
      <c r="AD462" s="116">
        <f>IFERROR(VLOOKUP(U462,'Коэфф для прайса 1 оч'!$E$69:$F$82,2,0),"")</f>
        <v>-1.4E-2</v>
      </c>
      <c r="AE462" s="116">
        <f>IFERROR(VLOOKUP(PriceList[[#This Row],[Корпус]],'Коэфф для прайса 1 оч'!$I$10:$J$15,2,0),"")</f>
        <v>0.12</v>
      </c>
      <c r="AF462" s="95">
        <f t="shared" si="105"/>
        <v>397632</v>
      </c>
      <c r="AG462" s="96">
        <f t="shared" si="106"/>
        <v>11356369.92</v>
      </c>
      <c r="AH462" s="97">
        <v>0</v>
      </c>
      <c r="AI462" s="98">
        <f t="shared" si="107"/>
        <v>397632</v>
      </c>
      <c r="AJ462" s="99">
        <f t="shared" si="108"/>
        <v>11356369.92</v>
      </c>
      <c r="AK462" s="84" t="s">
        <v>71</v>
      </c>
      <c r="AL462" s="91">
        <v>0.1</v>
      </c>
      <c r="AM462" s="287">
        <f>PriceList[[#This Row],[ИТОГ Цена за кв.м, руб]]*(1+PriceList[[#This Row],[Максимальная скидка]])</f>
        <v>437395.20000000001</v>
      </c>
      <c r="AN462" s="287">
        <f>PriceList[[#This Row],[Цена за кв.м. в CRM]]*PriceList[[#This Row],[Площадь, кв.м]]</f>
        <v>12492006.912</v>
      </c>
      <c r="AO462" s="287">
        <v>6000</v>
      </c>
      <c r="AP462" s="335">
        <f>PriceList[[#This Row],[Цена за кв.м. в CRM]]+PriceList[[#This Row],[Бронь]]</f>
        <v>443395.2</v>
      </c>
      <c r="AQ462" s="335">
        <f>PriceList[[#This Row],[Цена за кв.м. в сайт]]*PriceList[[#This Row],[Площадь, кв.м]]</f>
        <v>12663366.912</v>
      </c>
      <c r="AR462" s="84" t="str">
        <f t="shared" si="109"/>
        <v>С2-219</v>
      </c>
      <c r="AS462" s="88" t="str">
        <f t="shared" si="110"/>
        <v>Ст</v>
      </c>
      <c r="AT462" s="89">
        <f t="shared" si="111"/>
        <v>28.56</v>
      </c>
      <c r="AU462" s="99">
        <f>PriceList[[#This Row],[Цена за кв.м. в CRM]]</f>
        <v>437395.20000000001</v>
      </c>
      <c r="AV462" s="100" t="str">
        <f t="shared" si="112"/>
        <v>Резерв</v>
      </c>
      <c r="AW462" s="99"/>
      <c r="AX462" s="342"/>
      <c r="AZ462" s="353">
        <f>(PriceList[[#This Row],[Цена за кв.м. в сайт]])+$AZ$1</f>
        <v>443895.2</v>
      </c>
      <c r="BA462" s="353">
        <f>AZ462*PriceList[[#This Row],[Площадь, кв.м]]</f>
        <v>12677646.912</v>
      </c>
      <c r="BB462" s="346">
        <f>BA462-PriceList[[#This Row],[Стоимость, руб для сбронированием]]</f>
        <v>14280</v>
      </c>
      <c r="BC462" s="14"/>
      <c r="BD462" s="345">
        <f t="shared" si="113"/>
        <v>443900</v>
      </c>
      <c r="BE462" s="353">
        <f>BD462*PriceList[[#This Row],[Площадь, кв.м]]</f>
        <v>12677784</v>
      </c>
      <c r="BF462" s="14"/>
      <c r="BG462" s="345">
        <f>BE462-$BG$1*PriceList[[#This Row],[Площадь, кв.м]]</f>
        <v>12506424</v>
      </c>
      <c r="BH462" s="353">
        <f t="shared" si="114"/>
        <v>171360</v>
      </c>
      <c r="BI462" s="345">
        <f>BG462/PriceList[[#This Row],[Площадь, кв.м]]</f>
        <v>437900</v>
      </c>
      <c r="BJ462" s="355">
        <f t="shared" si="115"/>
        <v>1.3701758392327016E-2</v>
      </c>
      <c r="BL462" s="345">
        <f t="shared" si="116"/>
        <v>394110</v>
      </c>
      <c r="BM462" s="353">
        <f t="shared" si="117"/>
        <v>11255781.6</v>
      </c>
    </row>
    <row r="463" spans="1:65" ht="14.25" hidden="1" customHeight="1">
      <c r="A463" s="84">
        <v>348</v>
      </c>
      <c r="B463" s="84" t="s">
        <v>440</v>
      </c>
      <c r="C463" s="85">
        <v>22</v>
      </c>
      <c r="D463" s="85" t="s">
        <v>416</v>
      </c>
      <c r="E463" s="86">
        <v>1</v>
      </c>
      <c r="F463" s="84">
        <v>22</v>
      </c>
      <c r="G463" s="87">
        <v>49.71</v>
      </c>
      <c r="H463" s="88" t="s">
        <v>1</v>
      </c>
      <c r="I463" s="88" t="s">
        <v>1</v>
      </c>
      <c r="J463" s="89">
        <v>13.98</v>
      </c>
      <c r="K463" s="89">
        <f t="shared" si="102"/>
        <v>4.1900000000000004</v>
      </c>
      <c r="L463" s="89">
        <f t="shared" si="103"/>
        <v>35.730000000000004</v>
      </c>
      <c r="M463" s="89">
        <f t="shared" si="104"/>
        <v>39.92</v>
      </c>
      <c r="N463" s="90" t="s">
        <v>78</v>
      </c>
      <c r="O463" s="90" t="s">
        <v>83</v>
      </c>
      <c r="P463" s="90" t="s">
        <v>67</v>
      </c>
      <c r="Q463" s="91" t="s">
        <v>68</v>
      </c>
      <c r="R463" s="92" t="s">
        <v>441</v>
      </c>
      <c r="S463" s="92" t="s">
        <v>1287</v>
      </c>
      <c r="T463" s="93" t="s">
        <v>73</v>
      </c>
      <c r="U463" s="84">
        <v>34</v>
      </c>
      <c r="V463" s="94">
        <f>IFERROR(VLOOKUP(H463,'Коэфф для прайса 1 оч'!$A$3:$C$6,3,0),"")</f>
        <v>327000</v>
      </c>
      <c r="W463" s="91">
        <f>IFERROR(VLOOKUP(E463,'Коэфф для прайса 1 оч'!$A$10:$C$23,3,0),"")</f>
        <v>-4.4999999999999998E-2</v>
      </c>
      <c r="X463" s="116">
        <f>IFERROR(VLOOKUP(N463,'Коэфф для прайса 1 оч'!$E$25:$F$30,2,0),"")</f>
        <v>-0.02</v>
      </c>
      <c r="Y463" s="116">
        <f>IFERROR(VLOOKUP(O463,'Коэфф для прайса 1 оч'!$E$32:$F$34,2,0),"")</f>
        <v>0.03</v>
      </c>
      <c r="Z463" s="116">
        <f>IFERROR(VLOOKUP(P463,'Коэфф для прайса 1 оч'!$E$36:$F$38,2,0),"")</f>
        <v>0.03</v>
      </c>
      <c r="AA463" s="116">
        <f>IFERROR(VLOOKUP(Q463,'Коэфф для прайса 1 оч'!$E$40:$F$43,2,0),"")</f>
        <v>5.0000000000000001E-3</v>
      </c>
      <c r="AB463" s="117">
        <f>IFERROR(VLOOKUP(R463,'Коэфф для прайса 1 оч'!$E$45:$F$59,2,0),"")</f>
        <v>-0.02</v>
      </c>
      <c r="AC463" s="116">
        <f>IFERROR(VLOOKUP(T463,'Коэфф для прайса 1 оч'!$E$61:$F$67,2,0),"")</f>
        <v>0</v>
      </c>
      <c r="AD463" s="116">
        <f>IFERROR(VLOOKUP(U463,'Коэфф для прайса 1 оч'!$E$69:$F$82,2,0),"")</f>
        <v>-8.0000000000000002E-3</v>
      </c>
      <c r="AE463" s="116">
        <f>IFERROR(VLOOKUP(PriceList[[#This Row],[Корпус]],'Коэфф для прайса 1 оч'!$I$10:$J$15,2,0),"")</f>
        <v>0.12</v>
      </c>
      <c r="AF463" s="95">
        <f t="shared" si="105"/>
        <v>357084</v>
      </c>
      <c r="AG463" s="96">
        <f t="shared" si="106"/>
        <v>17750645.640000001</v>
      </c>
      <c r="AH463" s="97">
        <v>0</v>
      </c>
      <c r="AI463" s="98">
        <f t="shared" si="107"/>
        <v>357084</v>
      </c>
      <c r="AJ463" s="99">
        <f t="shared" si="108"/>
        <v>17750645.640000001</v>
      </c>
      <c r="AK463" s="84" t="s">
        <v>71</v>
      </c>
      <c r="AL463" s="91">
        <v>0.1</v>
      </c>
      <c r="AM463" s="287">
        <f>PriceList[[#This Row],[ИТОГ Цена за кв.м, руб]]*(1+PriceList[[#This Row],[Максимальная скидка]])</f>
        <v>392792.4</v>
      </c>
      <c r="AN463" s="287">
        <f>PriceList[[#This Row],[Цена за кв.м. в CRM]]*PriceList[[#This Row],[Площадь, кв.м]]</f>
        <v>19525710.204</v>
      </c>
      <c r="AO463" s="287">
        <v>6000</v>
      </c>
      <c r="AP463" s="335">
        <f>PriceList[[#This Row],[Цена за кв.м. в CRM]]+PriceList[[#This Row],[Бронь]]</f>
        <v>398792.4</v>
      </c>
      <c r="AQ463" s="335">
        <f>PriceList[[#This Row],[Цена за кв.м. в сайт]]*PriceList[[#This Row],[Площадь, кв.м]]</f>
        <v>19823970.204</v>
      </c>
      <c r="AR463" s="84" t="str">
        <f t="shared" si="109"/>
        <v>С2-22</v>
      </c>
      <c r="AS463" s="88" t="str">
        <f t="shared" si="110"/>
        <v>Ст</v>
      </c>
      <c r="AT463" s="89">
        <f t="shared" si="111"/>
        <v>49.71</v>
      </c>
      <c r="AU463" s="99">
        <f>PriceList[[#This Row],[Цена за кв.м. в CRM]]</f>
        <v>392792.4</v>
      </c>
      <c r="AV463" s="100" t="str">
        <f t="shared" si="112"/>
        <v>Резерв</v>
      </c>
      <c r="AW463" s="99"/>
      <c r="AX463" s="342"/>
      <c r="AZ463" s="353">
        <f>(PriceList[[#This Row],[Цена за кв.м. в сайт]])+$AZ$1</f>
        <v>399292.4</v>
      </c>
      <c r="BA463" s="353">
        <f>AZ463*PriceList[[#This Row],[Площадь, кв.м]]</f>
        <v>19848825.204</v>
      </c>
      <c r="BB463" s="346">
        <f>BA463-PriceList[[#This Row],[Стоимость, руб для сбронированием]]</f>
        <v>24855</v>
      </c>
      <c r="BC463" s="14"/>
      <c r="BD463" s="345">
        <f t="shared" si="113"/>
        <v>399300</v>
      </c>
      <c r="BE463" s="353">
        <f>BD463*PriceList[[#This Row],[Площадь, кв.м]]</f>
        <v>19849203</v>
      </c>
      <c r="BF463" s="14"/>
      <c r="BG463" s="345">
        <f>BE463-$BG$1*PriceList[[#This Row],[Площадь, кв.м]]</f>
        <v>19550943</v>
      </c>
      <c r="BH463" s="353">
        <f t="shared" si="114"/>
        <v>298260</v>
      </c>
      <c r="BI463" s="345">
        <f>BG463/PriceList[[#This Row],[Площадь, кв.м]]</f>
        <v>393300</v>
      </c>
      <c r="BJ463" s="355">
        <f t="shared" si="115"/>
        <v>1.5255530129672006E-2</v>
      </c>
      <c r="BL463" s="345">
        <f t="shared" si="116"/>
        <v>353970</v>
      </c>
      <c r="BM463" s="353">
        <f t="shared" si="117"/>
        <v>17595848.699999999</v>
      </c>
    </row>
    <row r="464" spans="1:65" ht="14.25" customHeight="1">
      <c r="A464" s="84">
        <v>546</v>
      </c>
      <c r="B464" s="84" t="s">
        <v>641</v>
      </c>
      <c r="C464" s="85">
        <v>220</v>
      </c>
      <c r="D464" s="85" t="s">
        <v>416</v>
      </c>
      <c r="E464" s="86">
        <v>6</v>
      </c>
      <c r="F464" s="84">
        <v>28</v>
      </c>
      <c r="G464" s="87">
        <v>29.27</v>
      </c>
      <c r="H464" s="88" t="s">
        <v>1</v>
      </c>
      <c r="I464" s="88" t="s">
        <v>1</v>
      </c>
      <c r="J464" s="89">
        <v>4.29</v>
      </c>
      <c r="K464" s="89">
        <f t="shared" si="102"/>
        <v>1.29</v>
      </c>
      <c r="L464" s="89">
        <f t="shared" si="103"/>
        <v>24.98</v>
      </c>
      <c r="M464" s="89">
        <f t="shared" si="104"/>
        <v>26.27</v>
      </c>
      <c r="N464" s="90" t="s">
        <v>65</v>
      </c>
      <c r="O464" s="90" t="s">
        <v>66</v>
      </c>
      <c r="P464" s="90" t="s">
        <v>67</v>
      </c>
      <c r="Q464" s="91" t="s">
        <v>97</v>
      </c>
      <c r="R464" s="92" t="s">
        <v>493</v>
      </c>
      <c r="S464" s="92" t="s">
        <v>493</v>
      </c>
      <c r="T464" s="93" t="s">
        <v>73</v>
      </c>
      <c r="U464" s="84">
        <v>40</v>
      </c>
      <c r="V464" s="94">
        <f>IFERROR(VLOOKUP(H464,'Коэфф для прайса 1 оч'!$A$3:$C$6,3,0),"")</f>
        <v>327000</v>
      </c>
      <c r="W464" s="91">
        <f>IFERROR(VLOOKUP(E464,'Коэфф для прайса 1 оч'!$A$10:$C$23,3,0),"")</f>
        <v>1.4999999999999999E-2</v>
      </c>
      <c r="X464" s="116">
        <f>IFERROR(VLOOKUP(N464,'Коэфф для прайса 1 оч'!$E$25:$F$30,2,0),"")</f>
        <v>0.04</v>
      </c>
      <c r="Y464" s="116">
        <f>IFERROR(VLOOKUP(O464,'Коэфф для прайса 1 оч'!$E$32:$F$34,2,0),"")</f>
        <v>0</v>
      </c>
      <c r="Z464" s="116">
        <f>IFERROR(VLOOKUP(P464,'Коэфф для прайса 1 оч'!$E$36:$F$38,2,0),"")</f>
        <v>0.03</v>
      </c>
      <c r="AA464" s="116">
        <f>IFERROR(VLOOKUP(Q464,'Коэфф для прайса 1 оч'!$E$40:$F$43,2,0),"")</f>
        <v>-5.0000000000000001E-3</v>
      </c>
      <c r="AB464" s="117">
        <f>IFERROR(VLOOKUP(R464,'Коэфф для прайса 1 оч'!$E$45:$F$59,2,0),"")</f>
        <v>0.03</v>
      </c>
      <c r="AC464" s="116">
        <f>IFERROR(VLOOKUP(T464,'Коэфф для прайса 1 оч'!$E$61:$F$67,2,0),"")</f>
        <v>0</v>
      </c>
      <c r="AD464" s="116">
        <f>IFERROR(VLOOKUP(U464,'Коэфф для прайса 1 оч'!$E$69:$F$82,2,0),"")</f>
        <v>-1.4E-2</v>
      </c>
      <c r="AE464" s="116">
        <f>IFERROR(VLOOKUP(PriceList[[#This Row],[Корпус]],'Коэфф для прайса 1 оч'!$I$10:$J$15,2,0),"")</f>
        <v>0.12</v>
      </c>
      <c r="AF464" s="95">
        <f t="shared" si="105"/>
        <v>397632</v>
      </c>
      <c r="AG464" s="96">
        <f t="shared" si="106"/>
        <v>11638688.640000001</v>
      </c>
      <c r="AH464" s="97">
        <v>0</v>
      </c>
      <c r="AI464" s="98">
        <f t="shared" si="107"/>
        <v>397632</v>
      </c>
      <c r="AJ464" s="99">
        <f t="shared" si="108"/>
        <v>11638688.640000001</v>
      </c>
      <c r="AK464" s="84" t="s">
        <v>71</v>
      </c>
      <c r="AL464" s="91">
        <v>0.1</v>
      </c>
      <c r="AM464" s="287">
        <f>PriceList[[#This Row],[ИТОГ Цена за кв.м, руб]]*(1+PriceList[[#This Row],[Максимальная скидка]])</f>
        <v>437395.20000000001</v>
      </c>
      <c r="AN464" s="287">
        <f>PriceList[[#This Row],[Цена за кв.м. в CRM]]*PriceList[[#This Row],[Площадь, кв.м]]</f>
        <v>12802557.504000001</v>
      </c>
      <c r="AO464" s="287">
        <v>6000</v>
      </c>
      <c r="AP464" s="335">
        <f>PriceList[[#This Row],[Цена за кв.м. в CRM]]+PriceList[[#This Row],[Бронь]]</f>
        <v>443395.2</v>
      </c>
      <c r="AQ464" s="335">
        <f>PriceList[[#This Row],[Цена за кв.м. в сайт]]*PriceList[[#This Row],[Площадь, кв.м]]</f>
        <v>12978177.504000001</v>
      </c>
      <c r="AR464" s="84" t="str">
        <f t="shared" si="109"/>
        <v>С2-220</v>
      </c>
      <c r="AS464" s="88" t="str">
        <f t="shared" si="110"/>
        <v>Ст</v>
      </c>
      <c r="AT464" s="89">
        <f t="shared" si="111"/>
        <v>29.27</v>
      </c>
      <c r="AU464" s="99">
        <f>PriceList[[#This Row],[Цена за кв.м. в CRM]]</f>
        <v>437395.20000000001</v>
      </c>
      <c r="AV464" s="100" t="str">
        <f t="shared" si="112"/>
        <v>Резерв</v>
      </c>
      <c r="AW464" s="99"/>
      <c r="AX464" s="342"/>
      <c r="AZ464" s="353">
        <f>(PriceList[[#This Row],[Цена за кв.м. в сайт]])+$AZ$1</f>
        <v>443895.2</v>
      </c>
      <c r="BA464" s="353">
        <f>AZ464*PriceList[[#This Row],[Площадь, кв.м]]</f>
        <v>12992812.504000001</v>
      </c>
      <c r="BB464" s="346">
        <f>BA464-PriceList[[#This Row],[Стоимость, руб для сбронированием]]</f>
        <v>14635</v>
      </c>
      <c r="BC464" s="14"/>
      <c r="BD464" s="345">
        <f t="shared" si="113"/>
        <v>443900</v>
      </c>
      <c r="BE464" s="353">
        <f>BD464*PriceList[[#This Row],[Площадь, кв.м]]</f>
        <v>12992953</v>
      </c>
      <c r="BF464" s="14"/>
      <c r="BG464" s="345">
        <f>BE464-$BG$1*PriceList[[#This Row],[Площадь, кв.м]]</f>
        <v>12817333</v>
      </c>
      <c r="BH464" s="353">
        <f t="shared" si="114"/>
        <v>175620</v>
      </c>
      <c r="BI464" s="345">
        <f>BG464/PriceList[[#This Row],[Площадь, кв.м]]</f>
        <v>437900</v>
      </c>
      <c r="BJ464" s="355">
        <f t="shared" si="115"/>
        <v>1.3701758392327016E-2</v>
      </c>
      <c r="BL464" s="345">
        <f t="shared" si="116"/>
        <v>394110</v>
      </c>
      <c r="BM464" s="353">
        <f t="shared" si="117"/>
        <v>11535599.699999999</v>
      </c>
    </row>
    <row r="465" spans="1:65" ht="14.25" customHeight="1">
      <c r="A465" s="84">
        <v>547</v>
      </c>
      <c r="B465" s="84" t="s">
        <v>642</v>
      </c>
      <c r="C465" s="85">
        <v>221</v>
      </c>
      <c r="D465" s="85" t="s">
        <v>416</v>
      </c>
      <c r="E465" s="86">
        <v>6</v>
      </c>
      <c r="F465" s="84">
        <v>29</v>
      </c>
      <c r="G465" s="87">
        <v>29.27</v>
      </c>
      <c r="H465" s="88" t="s">
        <v>1</v>
      </c>
      <c r="I465" s="88" t="s">
        <v>1</v>
      </c>
      <c r="J465" s="89">
        <v>4.29</v>
      </c>
      <c r="K465" s="89">
        <f t="shared" si="102"/>
        <v>1.29</v>
      </c>
      <c r="L465" s="89">
        <f t="shared" si="103"/>
        <v>24.98</v>
      </c>
      <c r="M465" s="89">
        <f t="shared" si="104"/>
        <v>26.27</v>
      </c>
      <c r="N465" s="90" t="s">
        <v>65</v>
      </c>
      <c r="O465" s="90" t="s">
        <v>66</v>
      </c>
      <c r="P465" s="90" t="s">
        <v>67</v>
      </c>
      <c r="Q465" s="91" t="s">
        <v>97</v>
      </c>
      <c r="R465" s="92" t="s">
        <v>493</v>
      </c>
      <c r="S465" s="92" t="s">
        <v>493</v>
      </c>
      <c r="T465" s="93" t="s">
        <v>73</v>
      </c>
      <c r="U465" s="84">
        <v>40</v>
      </c>
      <c r="V465" s="94">
        <f>IFERROR(VLOOKUP(H465,'Коэфф для прайса 1 оч'!$A$3:$C$6,3,0),"")</f>
        <v>327000</v>
      </c>
      <c r="W465" s="91">
        <f>IFERROR(VLOOKUP(E465,'Коэфф для прайса 1 оч'!$A$10:$C$23,3,0),"")</f>
        <v>1.4999999999999999E-2</v>
      </c>
      <c r="X465" s="116">
        <f>IFERROR(VLOOKUP(N465,'Коэфф для прайса 1 оч'!$E$25:$F$30,2,0),"")</f>
        <v>0.04</v>
      </c>
      <c r="Y465" s="116">
        <f>IFERROR(VLOOKUP(O465,'Коэфф для прайса 1 оч'!$E$32:$F$34,2,0),"")</f>
        <v>0</v>
      </c>
      <c r="Z465" s="116">
        <f>IFERROR(VLOOKUP(P465,'Коэфф для прайса 1 оч'!$E$36:$F$38,2,0),"")</f>
        <v>0.03</v>
      </c>
      <c r="AA465" s="116">
        <f>IFERROR(VLOOKUP(Q465,'Коэфф для прайса 1 оч'!$E$40:$F$43,2,0),"")</f>
        <v>-5.0000000000000001E-3</v>
      </c>
      <c r="AB465" s="117">
        <f>IFERROR(VLOOKUP(R465,'Коэфф для прайса 1 оч'!$E$45:$F$59,2,0),"")</f>
        <v>0.03</v>
      </c>
      <c r="AC465" s="116">
        <f>IFERROR(VLOOKUP(T465,'Коэфф для прайса 1 оч'!$E$61:$F$67,2,0),"")</f>
        <v>0</v>
      </c>
      <c r="AD465" s="116">
        <f>IFERROR(VLOOKUP(U465,'Коэфф для прайса 1 оч'!$E$69:$F$82,2,0),"")</f>
        <v>-1.4E-2</v>
      </c>
      <c r="AE465" s="116">
        <f>IFERROR(VLOOKUP(PriceList[[#This Row],[Корпус]],'Коэфф для прайса 1 оч'!$I$10:$J$15,2,0),"")</f>
        <v>0.12</v>
      </c>
      <c r="AF465" s="95">
        <f t="shared" si="105"/>
        <v>397632</v>
      </c>
      <c r="AG465" s="96">
        <f t="shared" si="106"/>
        <v>11638688.640000001</v>
      </c>
      <c r="AH465" s="97">
        <v>0</v>
      </c>
      <c r="AI465" s="98">
        <f t="shared" si="107"/>
        <v>397632</v>
      </c>
      <c r="AJ465" s="99">
        <f t="shared" si="108"/>
        <v>11638688.640000001</v>
      </c>
      <c r="AK465" s="84" t="s">
        <v>71</v>
      </c>
      <c r="AL465" s="91">
        <v>0.1</v>
      </c>
      <c r="AM465" s="287">
        <f>PriceList[[#This Row],[ИТОГ Цена за кв.м, руб]]*(1+PriceList[[#This Row],[Максимальная скидка]])</f>
        <v>437395.20000000001</v>
      </c>
      <c r="AN465" s="287">
        <f>PriceList[[#This Row],[Цена за кв.м. в CRM]]*PriceList[[#This Row],[Площадь, кв.м]]</f>
        <v>12802557.504000001</v>
      </c>
      <c r="AO465" s="287">
        <v>6000</v>
      </c>
      <c r="AP465" s="335">
        <f>PriceList[[#This Row],[Цена за кв.м. в CRM]]+PriceList[[#This Row],[Бронь]]</f>
        <v>443395.2</v>
      </c>
      <c r="AQ465" s="335">
        <f>PriceList[[#This Row],[Цена за кв.м. в сайт]]*PriceList[[#This Row],[Площадь, кв.м]]</f>
        <v>12978177.504000001</v>
      </c>
      <c r="AR465" s="84" t="str">
        <f t="shared" si="109"/>
        <v>С2-221</v>
      </c>
      <c r="AS465" s="88" t="str">
        <f t="shared" si="110"/>
        <v>Ст</v>
      </c>
      <c r="AT465" s="89">
        <f t="shared" si="111"/>
        <v>29.27</v>
      </c>
      <c r="AU465" s="99">
        <f>PriceList[[#This Row],[Цена за кв.м. в CRM]]</f>
        <v>437395.20000000001</v>
      </c>
      <c r="AV465" s="100" t="str">
        <f t="shared" si="112"/>
        <v>Резерв</v>
      </c>
      <c r="AW465" s="99"/>
      <c r="AX465" s="342"/>
      <c r="AZ465" s="353">
        <f>(PriceList[[#This Row],[Цена за кв.м. в сайт]])+$AZ$1</f>
        <v>443895.2</v>
      </c>
      <c r="BA465" s="353">
        <f>AZ465*PriceList[[#This Row],[Площадь, кв.м]]</f>
        <v>12992812.504000001</v>
      </c>
      <c r="BB465" s="346">
        <f>BA465-PriceList[[#This Row],[Стоимость, руб для сбронированием]]</f>
        <v>14635</v>
      </c>
      <c r="BC465" s="14"/>
      <c r="BD465" s="345">
        <f t="shared" si="113"/>
        <v>443900</v>
      </c>
      <c r="BE465" s="353">
        <f>BD465*PriceList[[#This Row],[Площадь, кв.м]]</f>
        <v>12992953</v>
      </c>
      <c r="BF465" s="14"/>
      <c r="BG465" s="345">
        <f>BE465-$BG$1*PriceList[[#This Row],[Площадь, кв.м]]</f>
        <v>12817333</v>
      </c>
      <c r="BH465" s="353">
        <f t="shared" si="114"/>
        <v>175620</v>
      </c>
      <c r="BI465" s="345">
        <f>BG465/PriceList[[#This Row],[Площадь, кв.м]]</f>
        <v>437900</v>
      </c>
      <c r="BJ465" s="355">
        <f t="shared" si="115"/>
        <v>1.3701758392327016E-2</v>
      </c>
      <c r="BL465" s="345">
        <f t="shared" si="116"/>
        <v>394110</v>
      </c>
      <c r="BM465" s="353">
        <f t="shared" si="117"/>
        <v>11535599.699999999</v>
      </c>
    </row>
    <row r="466" spans="1:65" ht="14.25" customHeight="1">
      <c r="A466" s="84">
        <v>548</v>
      </c>
      <c r="B466" s="84" t="s">
        <v>643</v>
      </c>
      <c r="C466" s="85">
        <v>222</v>
      </c>
      <c r="D466" s="85" t="s">
        <v>416</v>
      </c>
      <c r="E466" s="86">
        <v>6</v>
      </c>
      <c r="F466" s="84">
        <v>30</v>
      </c>
      <c r="G466" s="87">
        <v>29.46</v>
      </c>
      <c r="H466" s="88" t="s">
        <v>1</v>
      </c>
      <c r="I466" s="88" t="s">
        <v>1</v>
      </c>
      <c r="J466" s="89">
        <v>4.66</v>
      </c>
      <c r="K466" s="89">
        <f t="shared" si="102"/>
        <v>1.4</v>
      </c>
      <c r="L466" s="89">
        <f t="shared" si="103"/>
        <v>24.8</v>
      </c>
      <c r="M466" s="89">
        <f t="shared" si="104"/>
        <v>26.2</v>
      </c>
      <c r="N466" s="90" t="s">
        <v>65</v>
      </c>
      <c r="O466" s="90" t="s">
        <v>66</v>
      </c>
      <c r="P466" s="90" t="s">
        <v>67</v>
      </c>
      <c r="Q466" s="91" t="s">
        <v>97</v>
      </c>
      <c r="R466" s="92" t="s">
        <v>493</v>
      </c>
      <c r="S466" s="92" t="s">
        <v>493</v>
      </c>
      <c r="T466" s="93" t="s">
        <v>73</v>
      </c>
      <c r="U466" s="84">
        <v>40</v>
      </c>
      <c r="V466" s="94">
        <f>IFERROR(VLOOKUP(H466,'Коэфф для прайса 1 оч'!$A$3:$C$6,3,0),"")</f>
        <v>327000</v>
      </c>
      <c r="W466" s="91">
        <f>IFERROR(VLOOKUP(E466,'Коэфф для прайса 1 оч'!$A$10:$C$23,3,0),"")</f>
        <v>1.4999999999999999E-2</v>
      </c>
      <c r="X466" s="116">
        <f>IFERROR(VLOOKUP(N466,'Коэфф для прайса 1 оч'!$E$25:$F$30,2,0),"")</f>
        <v>0.04</v>
      </c>
      <c r="Y466" s="116">
        <f>IFERROR(VLOOKUP(O466,'Коэфф для прайса 1 оч'!$E$32:$F$34,2,0),"")</f>
        <v>0</v>
      </c>
      <c r="Z466" s="116">
        <f>IFERROR(VLOOKUP(P466,'Коэфф для прайса 1 оч'!$E$36:$F$38,2,0),"")</f>
        <v>0.03</v>
      </c>
      <c r="AA466" s="116">
        <f>IFERROR(VLOOKUP(Q466,'Коэфф для прайса 1 оч'!$E$40:$F$43,2,0),"")</f>
        <v>-5.0000000000000001E-3</v>
      </c>
      <c r="AB466" s="117">
        <f>IFERROR(VLOOKUP(R466,'Коэфф для прайса 1 оч'!$E$45:$F$59,2,0),"")</f>
        <v>0.03</v>
      </c>
      <c r="AC466" s="116">
        <f>IFERROR(VLOOKUP(T466,'Коэфф для прайса 1 оч'!$E$61:$F$67,2,0),"")</f>
        <v>0</v>
      </c>
      <c r="AD466" s="116">
        <f>IFERROR(VLOOKUP(U466,'Коэфф для прайса 1 оч'!$E$69:$F$82,2,0),"")</f>
        <v>-1.4E-2</v>
      </c>
      <c r="AE466" s="116">
        <f>IFERROR(VLOOKUP(PriceList[[#This Row],[Корпус]],'Коэфф для прайса 1 оч'!$I$10:$J$15,2,0),"")</f>
        <v>0.12</v>
      </c>
      <c r="AF466" s="95">
        <f t="shared" si="105"/>
        <v>397632</v>
      </c>
      <c r="AG466" s="96">
        <f t="shared" si="106"/>
        <v>11714238.720000001</v>
      </c>
      <c r="AH466" s="97">
        <v>0</v>
      </c>
      <c r="AI466" s="98">
        <f t="shared" si="107"/>
        <v>397632</v>
      </c>
      <c r="AJ466" s="99">
        <f t="shared" si="108"/>
        <v>11714238.720000001</v>
      </c>
      <c r="AK466" s="84" t="s">
        <v>101</v>
      </c>
      <c r="AL466" s="91">
        <v>0.1</v>
      </c>
      <c r="AM466" s="287">
        <f>PriceList[[#This Row],[ИТОГ Цена за кв.м, руб]]*(1+PriceList[[#This Row],[Максимальная скидка]])</f>
        <v>437395.20000000001</v>
      </c>
      <c r="AN466" s="287">
        <f>PriceList[[#This Row],[Цена за кв.м. в CRM]]*PriceList[[#This Row],[Площадь, кв.м]]</f>
        <v>12885662.592</v>
      </c>
      <c r="AO466" s="287">
        <v>6000</v>
      </c>
      <c r="AP466" s="335">
        <f>PriceList[[#This Row],[Цена за кв.м. в CRM]]+PriceList[[#This Row],[Бронь]]</f>
        <v>443395.2</v>
      </c>
      <c r="AQ466" s="335">
        <f>PriceList[[#This Row],[Цена за кв.м. в сайт]]*PriceList[[#This Row],[Площадь, кв.м]]</f>
        <v>13062422.592</v>
      </c>
      <c r="AR466" s="84" t="str">
        <f t="shared" si="109"/>
        <v>С2-222</v>
      </c>
      <c r="AS466" s="88" t="str">
        <f t="shared" si="110"/>
        <v>Ст</v>
      </c>
      <c r="AT466" s="89">
        <f t="shared" si="111"/>
        <v>29.46</v>
      </c>
      <c r="AU466" s="99">
        <f>PriceList[[#This Row],[Цена за кв.м. в CRM]]</f>
        <v>437395.20000000001</v>
      </c>
      <c r="AV466" s="100" t="str">
        <f t="shared" si="112"/>
        <v>Свободно</v>
      </c>
      <c r="AW466" s="99"/>
      <c r="AX466" s="342"/>
      <c r="AZ466" s="353">
        <f>(PriceList[[#This Row],[Цена за кв.м. в сайт]])+$AZ$1</f>
        <v>443895.2</v>
      </c>
      <c r="BA466" s="353">
        <f>AZ466*PriceList[[#This Row],[Площадь, кв.м]]</f>
        <v>13077152.592</v>
      </c>
      <c r="BB466" s="346">
        <f>BA466-PriceList[[#This Row],[Стоимость, руб для сбронированием]]</f>
        <v>14730</v>
      </c>
      <c r="BC466" s="14"/>
      <c r="BD466" s="345">
        <f t="shared" si="113"/>
        <v>443900</v>
      </c>
      <c r="BE466" s="353">
        <f>BD466*PriceList[[#This Row],[Площадь, кв.м]]</f>
        <v>13077294</v>
      </c>
      <c r="BF466" s="14"/>
      <c r="BG466" s="345">
        <f>BE466-$BG$1*PriceList[[#This Row],[Площадь, кв.м]]</f>
        <v>12900534</v>
      </c>
      <c r="BH466" s="353">
        <f t="shared" si="114"/>
        <v>176760</v>
      </c>
      <c r="BI466" s="345">
        <f>BG466/PriceList[[#This Row],[Площадь, кв.м]]</f>
        <v>437900</v>
      </c>
      <c r="BJ466" s="355">
        <f t="shared" si="115"/>
        <v>1.3701758392327016E-2</v>
      </c>
      <c r="BL466" s="345">
        <f t="shared" si="116"/>
        <v>394110</v>
      </c>
      <c r="BM466" s="353">
        <f t="shared" si="117"/>
        <v>11610480.6</v>
      </c>
    </row>
    <row r="467" spans="1:65" ht="14.25" hidden="1" customHeight="1">
      <c r="A467" s="84">
        <v>549</v>
      </c>
      <c r="B467" s="84" t="s">
        <v>644</v>
      </c>
      <c r="C467" s="85">
        <v>223</v>
      </c>
      <c r="D467" s="85" t="s">
        <v>416</v>
      </c>
      <c r="E467" s="86">
        <v>6</v>
      </c>
      <c r="F467" s="84">
        <v>31</v>
      </c>
      <c r="G467" s="87">
        <v>34.43</v>
      </c>
      <c r="H467" s="88" t="s">
        <v>1</v>
      </c>
      <c r="I467" s="88" t="s">
        <v>1</v>
      </c>
      <c r="J467" s="89">
        <v>5.49</v>
      </c>
      <c r="K467" s="89">
        <f t="shared" si="102"/>
        <v>1.65</v>
      </c>
      <c r="L467" s="89">
        <f t="shared" si="103"/>
        <v>28.939999999999998</v>
      </c>
      <c r="M467" s="89">
        <f t="shared" si="104"/>
        <v>30.589999999999996</v>
      </c>
      <c r="N467" s="90" t="s">
        <v>76</v>
      </c>
      <c r="O467" s="90" t="s">
        <v>66</v>
      </c>
      <c r="P467" s="90" t="s">
        <v>67</v>
      </c>
      <c r="Q467" s="91" t="s">
        <v>97</v>
      </c>
      <c r="R467" s="92" t="s">
        <v>493</v>
      </c>
      <c r="S467" s="92" t="s">
        <v>493</v>
      </c>
      <c r="T467" s="93" t="s">
        <v>73</v>
      </c>
      <c r="U467" s="84">
        <v>40</v>
      </c>
      <c r="V467" s="94">
        <f>IFERROR(VLOOKUP(H467,'Коэфф для прайса 1 оч'!$A$3:$C$6,3,0),"")</f>
        <v>327000</v>
      </c>
      <c r="W467" s="91">
        <f>IFERROR(VLOOKUP(E467,'Коэфф для прайса 1 оч'!$A$10:$C$23,3,0),"")</f>
        <v>1.4999999999999999E-2</v>
      </c>
      <c r="X467" s="116">
        <f>IFERROR(VLOOKUP(N467,'Коэфф для прайса 1 оч'!$E$25:$F$30,2,0),"")</f>
        <v>0</v>
      </c>
      <c r="Y467" s="116">
        <f>IFERROR(VLOOKUP(O467,'Коэфф для прайса 1 оч'!$E$32:$F$34,2,0),"")</f>
        <v>0</v>
      </c>
      <c r="Z467" s="116">
        <f>IFERROR(VLOOKUP(P467,'Коэфф для прайса 1 оч'!$E$36:$F$38,2,0),"")</f>
        <v>0.03</v>
      </c>
      <c r="AA467" s="116">
        <f>IFERROR(VLOOKUP(Q467,'Коэфф для прайса 1 оч'!$E$40:$F$43,2,0),"")</f>
        <v>-5.0000000000000001E-3</v>
      </c>
      <c r="AB467" s="117">
        <f>IFERROR(VLOOKUP(R467,'Коэфф для прайса 1 оч'!$E$45:$F$59,2,0),"")</f>
        <v>0.03</v>
      </c>
      <c r="AC467" s="116">
        <f>IFERROR(VLOOKUP(T467,'Коэфф для прайса 1 оч'!$E$61:$F$67,2,0),"")</f>
        <v>0</v>
      </c>
      <c r="AD467" s="116">
        <f>IFERROR(VLOOKUP(U467,'Коэфф для прайса 1 оч'!$E$69:$F$82,2,0),"")</f>
        <v>-1.4E-2</v>
      </c>
      <c r="AE467" s="116">
        <f>IFERROR(VLOOKUP(PriceList[[#This Row],[Корпус]],'Коэфф для прайса 1 оч'!$I$10:$J$15,2,0),"")</f>
        <v>0.12</v>
      </c>
      <c r="AF467" s="95">
        <f t="shared" si="105"/>
        <v>384552</v>
      </c>
      <c r="AG467" s="96">
        <f t="shared" si="106"/>
        <v>13240125.359999999</v>
      </c>
      <c r="AH467" s="97">
        <v>0</v>
      </c>
      <c r="AI467" s="98">
        <f t="shared" si="107"/>
        <v>384552</v>
      </c>
      <c r="AJ467" s="99">
        <f t="shared" si="108"/>
        <v>13240125.359999999</v>
      </c>
      <c r="AK467" s="84" t="s">
        <v>71</v>
      </c>
      <c r="AL467" s="91">
        <v>0.1</v>
      </c>
      <c r="AM467" s="287">
        <f>PriceList[[#This Row],[ИТОГ Цена за кв.м, руб]]*(1+PriceList[[#This Row],[Максимальная скидка]])</f>
        <v>423007.2</v>
      </c>
      <c r="AN467" s="287">
        <f>PriceList[[#This Row],[Цена за кв.м. в CRM]]*PriceList[[#This Row],[Площадь, кв.м]]</f>
        <v>14564137.896</v>
      </c>
      <c r="AO467" s="287">
        <v>6000</v>
      </c>
      <c r="AP467" s="335">
        <f>PriceList[[#This Row],[Цена за кв.м. в CRM]]+PriceList[[#This Row],[Бронь]]</f>
        <v>429007.2</v>
      </c>
      <c r="AQ467" s="335">
        <f>PriceList[[#This Row],[Цена за кв.м. в сайт]]*PriceList[[#This Row],[Площадь, кв.м]]</f>
        <v>14770717.896</v>
      </c>
      <c r="AR467" s="84" t="str">
        <f t="shared" si="109"/>
        <v>С2-223</v>
      </c>
      <c r="AS467" s="88" t="str">
        <f t="shared" si="110"/>
        <v>Ст</v>
      </c>
      <c r="AT467" s="89">
        <f t="shared" si="111"/>
        <v>34.43</v>
      </c>
      <c r="AU467" s="99">
        <f>PriceList[[#This Row],[Цена за кв.м. в CRM]]</f>
        <v>423007.2</v>
      </c>
      <c r="AV467" s="100" t="str">
        <f t="shared" si="112"/>
        <v>Резерв</v>
      </c>
      <c r="AW467" s="99"/>
      <c r="AX467" s="342"/>
      <c r="AZ467" s="353">
        <f>(PriceList[[#This Row],[Цена за кв.м. в сайт]])+$AZ$1</f>
        <v>429507.2</v>
      </c>
      <c r="BA467" s="353">
        <f>AZ467*PriceList[[#This Row],[Площадь, кв.м]]</f>
        <v>14787932.896</v>
      </c>
      <c r="BB467" s="346">
        <f>BA467-PriceList[[#This Row],[Стоимость, руб для сбронированием]]</f>
        <v>17215</v>
      </c>
      <c r="BC467" s="14"/>
      <c r="BD467" s="345">
        <f t="shared" si="113"/>
        <v>429500</v>
      </c>
      <c r="BE467" s="353">
        <f>BD467*PriceList[[#This Row],[Площадь, кв.м]]</f>
        <v>14787685</v>
      </c>
      <c r="BF467" s="14"/>
      <c r="BG467" s="345">
        <f>BE467-$BG$1*PriceList[[#This Row],[Площадь, кв.м]]</f>
        <v>14581105</v>
      </c>
      <c r="BH467" s="353">
        <f t="shared" si="114"/>
        <v>206580</v>
      </c>
      <c r="BI467" s="345">
        <f>BG467/PriceList[[#This Row],[Площадь, кв.м]]</f>
        <v>423500</v>
      </c>
      <c r="BJ467" s="355">
        <f t="shared" si="115"/>
        <v>1.4167650531286895E-2</v>
      </c>
      <c r="BL467" s="345">
        <f t="shared" si="116"/>
        <v>381150</v>
      </c>
      <c r="BM467" s="353">
        <f t="shared" si="117"/>
        <v>13122994.5</v>
      </c>
    </row>
    <row r="468" spans="1:65" ht="14.25" customHeight="1">
      <c r="A468" s="84">
        <v>550</v>
      </c>
      <c r="B468" s="84" t="s">
        <v>645</v>
      </c>
      <c r="C468" s="85">
        <v>224</v>
      </c>
      <c r="D468" s="85" t="s">
        <v>416</v>
      </c>
      <c r="E468" s="86">
        <v>6</v>
      </c>
      <c r="F468" s="84">
        <v>32</v>
      </c>
      <c r="G468" s="87">
        <v>29.27</v>
      </c>
      <c r="H468" s="88" t="s">
        <v>1</v>
      </c>
      <c r="I468" s="88" t="s">
        <v>1</v>
      </c>
      <c r="J468" s="89">
        <v>4.29</v>
      </c>
      <c r="K468" s="89">
        <f t="shared" si="102"/>
        <v>1.29</v>
      </c>
      <c r="L468" s="89">
        <f t="shared" si="103"/>
        <v>24.98</v>
      </c>
      <c r="M468" s="89">
        <f t="shared" si="104"/>
        <v>26.27</v>
      </c>
      <c r="N468" s="90" t="s">
        <v>65</v>
      </c>
      <c r="O468" s="90" t="s">
        <v>66</v>
      </c>
      <c r="P468" s="90" t="s">
        <v>67</v>
      </c>
      <c r="Q468" s="91" t="s">
        <v>97</v>
      </c>
      <c r="R468" s="92" t="s">
        <v>493</v>
      </c>
      <c r="S468" s="92" t="s">
        <v>493</v>
      </c>
      <c r="T468" s="93" t="s">
        <v>73</v>
      </c>
      <c r="U468" s="84">
        <v>40</v>
      </c>
      <c r="V468" s="94">
        <f>IFERROR(VLOOKUP(H468,'Коэфф для прайса 1 оч'!$A$3:$C$6,3,0),"")</f>
        <v>327000</v>
      </c>
      <c r="W468" s="91">
        <f>IFERROR(VLOOKUP(E468,'Коэфф для прайса 1 оч'!$A$10:$C$23,3,0),"")</f>
        <v>1.4999999999999999E-2</v>
      </c>
      <c r="X468" s="116">
        <f>IFERROR(VLOOKUP(N468,'Коэфф для прайса 1 оч'!$E$25:$F$30,2,0),"")</f>
        <v>0.04</v>
      </c>
      <c r="Y468" s="116">
        <f>IFERROR(VLOOKUP(O468,'Коэфф для прайса 1 оч'!$E$32:$F$34,2,0),"")</f>
        <v>0</v>
      </c>
      <c r="Z468" s="116">
        <f>IFERROR(VLOOKUP(P468,'Коэфф для прайса 1 оч'!$E$36:$F$38,2,0),"")</f>
        <v>0.03</v>
      </c>
      <c r="AA468" s="116">
        <f>IFERROR(VLOOKUP(Q468,'Коэфф для прайса 1 оч'!$E$40:$F$43,2,0),"")</f>
        <v>-5.0000000000000001E-3</v>
      </c>
      <c r="AB468" s="117">
        <f>IFERROR(VLOOKUP(R468,'Коэфф для прайса 1 оч'!$E$45:$F$59,2,0),"")</f>
        <v>0.03</v>
      </c>
      <c r="AC468" s="116">
        <f>IFERROR(VLOOKUP(T468,'Коэфф для прайса 1 оч'!$E$61:$F$67,2,0),"")</f>
        <v>0</v>
      </c>
      <c r="AD468" s="116">
        <f>IFERROR(VLOOKUP(U468,'Коэфф для прайса 1 оч'!$E$69:$F$82,2,0),"")</f>
        <v>-1.4E-2</v>
      </c>
      <c r="AE468" s="116">
        <f>IFERROR(VLOOKUP(PriceList[[#This Row],[Корпус]],'Коэфф для прайса 1 оч'!$I$10:$J$15,2,0),"")</f>
        <v>0.12</v>
      </c>
      <c r="AF468" s="95">
        <f t="shared" si="105"/>
        <v>397632</v>
      </c>
      <c r="AG468" s="96">
        <f t="shared" si="106"/>
        <v>11638688.640000001</v>
      </c>
      <c r="AH468" s="97">
        <v>0</v>
      </c>
      <c r="AI468" s="98">
        <f t="shared" si="107"/>
        <v>397632</v>
      </c>
      <c r="AJ468" s="99">
        <f t="shared" si="108"/>
        <v>11638688.640000001</v>
      </c>
      <c r="AK468" s="84" t="s">
        <v>71</v>
      </c>
      <c r="AL468" s="91">
        <v>0.1</v>
      </c>
      <c r="AM468" s="287">
        <f>PriceList[[#This Row],[ИТОГ Цена за кв.м, руб]]*(1+PriceList[[#This Row],[Максимальная скидка]])</f>
        <v>437395.20000000001</v>
      </c>
      <c r="AN468" s="287">
        <f>PriceList[[#This Row],[Цена за кв.м. в CRM]]*PriceList[[#This Row],[Площадь, кв.м]]</f>
        <v>12802557.504000001</v>
      </c>
      <c r="AO468" s="287">
        <v>6000</v>
      </c>
      <c r="AP468" s="335">
        <f>PriceList[[#This Row],[Цена за кв.м. в CRM]]+PriceList[[#This Row],[Бронь]]</f>
        <v>443395.2</v>
      </c>
      <c r="AQ468" s="335">
        <f>PriceList[[#This Row],[Цена за кв.м. в сайт]]*PriceList[[#This Row],[Площадь, кв.м]]</f>
        <v>12978177.504000001</v>
      </c>
      <c r="AR468" s="84" t="str">
        <f t="shared" si="109"/>
        <v>С2-224</v>
      </c>
      <c r="AS468" s="88" t="str">
        <f t="shared" si="110"/>
        <v>Ст</v>
      </c>
      <c r="AT468" s="89">
        <f t="shared" si="111"/>
        <v>29.27</v>
      </c>
      <c r="AU468" s="99">
        <f>PriceList[[#This Row],[Цена за кв.м. в CRM]]</f>
        <v>437395.20000000001</v>
      </c>
      <c r="AV468" s="100" t="str">
        <f t="shared" si="112"/>
        <v>Резерв</v>
      </c>
      <c r="AW468" s="99"/>
      <c r="AX468" s="342"/>
      <c r="AZ468" s="353">
        <f>(PriceList[[#This Row],[Цена за кв.м. в сайт]])+$AZ$1</f>
        <v>443895.2</v>
      </c>
      <c r="BA468" s="353">
        <f>AZ468*PriceList[[#This Row],[Площадь, кв.м]]</f>
        <v>12992812.504000001</v>
      </c>
      <c r="BB468" s="346">
        <f>BA468-PriceList[[#This Row],[Стоимость, руб для сбронированием]]</f>
        <v>14635</v>
      </c>
      <c r="BC468" s="14"/>
      <c r="BD468" s="345">
        <f t="shared" si="113"/>
        <v>443900</v>
      </c>
      <c r="BE468" s="353">
        <f>BD468*PriceList[[#This Row],[Площадь, кв.м]]</f>
        <v>12992953</v>
      </c>
      <c r="BF468" s="14"/>
      <c r="BG468" s="345">
        <f>BE468-$BG$1*PriceList[[#This Row],[Площадь, кв.м]]</f>
        <v>12817333</v>
      </c>
      <c r="BH468" s="353">
        <f t="shared" si="114"/>
        <v>175620</v>
      </c>
      <c r="BI468" s="345">
        <f>BG468/PriceList[[#This Row],[Площадь, кв.м]]</f>
        <v>437900</v>
      </c>
      <c r="BJ468" s="355">
        <f t="shared" si="115"/>
        <v>1.3701758392327016E-2</v>
      </c>
      <c r="BL468" s="345">
        <f t="shared" si="116"/>
        <v>394110</v>
      </c>
      <c r="BM468" s="353">
        <f t="shared" si="117"/>
        <v>11535599.699999999</v>
      </c>
    </row>
    <row r="469" spans="1:65" ht="14.25" customHeight="1">
      <c r="A469" s="84">
        <v>551</v>
      </c>
      <c r="B469" s="84" t="s">
        <v>646</v>
      </c>
      <c r="C469" s="85">
        <v>225</v>
      </c>
      <c r="D469" s="85" t="s">
        <v>416</v>
      </c>
      <c r="E469" s="86">
        <v>6</v>
      </c>
      <c r="F469" s="84">
        <v>33</v>
      </c>
      <c r="G469" s="87">
        <v>29.27</v>
      </c>
      <c r="H469" s="88" t="s">
        <v>1</v>
      </c>
      <c r="I469" s="88" t="s">
        <v>1</v>
      </c>
      <c r="J469" s="89">
        <v>4.29</v>
      </c>
      <c r="K469" s="89">
        <f t="shared" si="102"/>
        <v>1.29</v>
      </c>
      <c r="L469" s="89">
        <f t="shared" si="103"/>
        <v>24.98</v>
      </c>
      <c r="M469" s="89">
        <f t="shared" si="104"/>
        <v>26.27</v>
      </c>
      <c r="N469" s="90" t="s">
        <v>65</v>
      </c>
      <c r="O469" s="90" t="s">
        <v>66</v>
      </c>
      <c r="P469" s="90" t="s">
        <v>67</v>
      </c>
      <c r="Q469" s="91" t="s">
        <v>94</v>
      </c>
      <c r="R469" s="92" t="s">
        <v>493</v>
      </c>
      <c r="S469" s="92" t="s">
        <v>493</v>
      </c>
      <c r="T469" s="93" t="s">
        <v>73</v>
      </c>
      <c r="U469" s="84">
        <v>40</v>
      </c>
      <c r="V469" s="94">
        <f>IFERROR(VLOOKUP(H469,'Коэфф для прайса 1 оч'!$A$3:$C$6,3,0),"")</f>
        <v>327000</v>
      </c>
      <c r="W469" s="91">
        <f>IFERROR(VLOOKUP(E469,'Коэфф для прайса 1 оч'!$A$10:$C$23,3,0),"")</f>
        <v>1.4999999999999999E-2</v>
      </c>
      <c r="X469" s="116">
        <f>IFERROR(VLOOKUP(N469,'Коэфф для прайса 1 оч'!$E$25:$F$30,2,0),"")</f>
        <v>0.04</v>
      </c>
      <c r="Y469" s="116">
        <f>IFERROR(VLOOKUP(O469,'Коэфф для прайса 1 оч'!$E$32:$F$34,2,0),"")</f>
        <v>0</v>
      </c>
      <c r="Z469" s="116">
        <f>IFERROR(VLOOKUP(P469,'Коэфф для прайса 1 оч'!$E$36:$F$38,2,0),"")</f>
        <v>0.03</v>
      </c>
      <c r="AA469" s="116">
        <f>IFERROR(VLOOKUP(Q469,'Коэфф для прайса 1 оч'!$E$40:$F$43,2,0),"")</f>
        <v>0</v>
      </c>
      <c r="AB469" s="117">
        <f>IFERROR(VLOOKUP(R469,'Коэфф для прайса 1 оч'!$E$45:$F$59,2,0),"")</f>
        <v>0.03</v>
      </c>
      <c r="AC469" s="116">
        <f>IFERROR(VLOOKUP(T469,'Коэфф для прайса 1 оч'!$E$61:$F$67,2,0),"")</f>
        <v>0</v>
      </c>
      <c r="AD469" s="116">
        <f>IFERROR(VLOOKUP(U469,'Коэфф для прайса 1 оч'!$E$69:$F$82,2,0),"")</f>
        <v>-1.4E-2</v>
      </c>
      <c r="AE469" s="116">
        <f>IFERROR(VLOOKUP(PriceList[[#This Row],[Корпус]],'Коэфф для прайса 1 оч'!$I$10:$J$15,2,0),"")</f>
        <v>0.12</v>
      </c>
      <c r="AF469" s="95">
        <f t="shared" si="105"/>
        <v>399267</v>
      </c>
      <c r="AG469" s="96">
        <f t="shared" si="106"/>
        <v>11686545.09</v>
      </c>
      <c r="AH469" s="97">
        <v>0</v>
      </c>
      <c r="AI469" s="98">
        <f t="shared" si="107"/>
        <v>399267</v>
      </c>
      <c r="AJ469" s="99">
        <f t="shared" si="108"/>
        <v>11686545.09</v>
      </c>
      <c r="AK469" s="84" t="s">
        <v>101</v>
      </c>
      <c r="AL469" s="91">
        <v>0.1</v>
      </c>
      <c r="AM469" s="287">
        <f>PriceList[[#This Row],[ИТОГ Цена за кв.м, руб]]*(1+PriceList[[#This Row],[Максимальная скидка]])</f>
        <v>439193.7</v>
      </c>
      <c r="AN469" s="287">
        <f>PriceList[[#This Row],[Цена за кв.м. в CRM]]*PriceList[[#This Row],[Площадь, кв.м]]</f>
        <v>12855199.598999999</v>
      </c>
      <c r="AO469" s="287">
        <v>6000</v>
      </c>
      <c r="AP469" s="335">
        <f>PriceList[[#This Row],[Цена за кв.м. в CRM]]+PriceList[[#This Row],[Бронь]]</f>
        <v>445193.7</v>
      </c>
      <c r="AQ469" s="335">
        <f>PriceList[[#This Row],[Цена за кв.м. в сайт]]*PriceList[[#This Row],[Площадь, кв.м]]</f>
        <v>13030819.598999999</v>
      </c>
      <c r="AR469" s="84" t="str">
        <f t="shared" si="109"/>
        <v>С2-225</v>
      </c>
      <c r="AS469" s="88" t="str">
        <f t="shared" si="110"/>
        <v>Ст</v>
      </c>
      <c r="AT469" s="89">
        <f t="shared" si="111"/>
        <v>29.27</v>
      </c>
      <c r="AU469" s="99">
        <f>PriceList[[#This Row],[Цена за кв.м. в CRM]]</f>
        <v>439193.7</v>
      </c>
      <c r="AV469" s="100" t="str">
        <f t="shared" si="112"/>
        <v>Свободно</v>
      </c>
      <c r="AW469" s="99"/>
      <c r="AX469" s="342"/>
      <c r="AZ469" s="353">
        <f>(PriceList[[#This Row],[Цена за кв.м. в сайт]])+$AZ$1</f>
        <v>445693.7</v>
      </c>
      <c r="BA469" s="353">
        <f>AZ469*PriceList[[#This Row],[Площадь, кв.м]]</f>
        <v>13045454.598999999</v>
      </c>
      <c r="BB469" s="346">
        <f>BA469-PriceList[[#This Row],[Стоимость, руб для сбронированием]]</f>
        <v>14635</v>
      </c>
      <c r="BC469" s="14"/>
      <c r="BD469" s="345">
        <f t="shared" si="113"/>
        <v>445700</v>
      </c>
      <c r="BE469" s="353">
        <f>BD469*PriceList[[#This Row],[Площадь, кв.м]]</f>
        <v>13045639</v>
      </c>
      <c r="BF469" s="14"/>
      <c r="BG469" s="345">
        <f>BE469-$BG$1*PriceList[[#This Row],[Площадь, кв.м]]</f>
        <v>12870019</v>
      </c>
      <c r="BH469" s="353">
        <f t="shared" si="114"/>
        <v>175620</v>
      </c>
      <c r="BI469" s="345">
        <f>BG469/PriceList[[#This Row],[Площадь, кв.м]]</f>
        <v>439700</v>
      </c>
      <c r="BJ469" s="355">
        <f t="shared" si="115"/>
        <v>1.3645667500568569E-2</v>
      </c>
      <c r="BL469" s="345">
        <f t="shared" si="116"/>
        <v>395730</v>
      </c>
      <c r="BM469" s="353">
        <f t="shared" si="117"/>
        <v>11583017.1</v>
      </c>
    </row>
    <row r="470" spans="1:65" ht="14.25" customHeight="1">
      <c r="A470" s="84">
        <v>552</v>
      </c>
      <c r="B470" s="84" t="s">
        <v>647</v>
      </c>
      <c r="C470" s="85">
        <v>226</v>
      </c>
      <c r="D470" s="85" t="s">
        <v>416</v>
      </c>
      <c r="E470" s="86">
        <v>6</v>
      </c>
      <c r="F470" s="84">
        <v>34</v>
      </c>
      <c r="G470" s="87">
        <v>29.27</v>
      </c>
      <c r="H470" s="88" t="s">
        <v>1</v>
      </c>
      <c r="I470" s="88" t="s">
        <v>1</v>
      </c>
      <c r="J470" s="89">
        <v>4.29</v>
      </c>
      <c r="K470" s="89">
        <f t="shared" si="102"/>
        <v>1.29</v>
      </c>
      <c r="L470" s="89">
        <f t="shared" si="103"/>
        <v>24.98</v>
      </c>
      <c r="M470" s="89">
        <f t="shared" si="104"/>
        <v>26.27</v>
      </c>
      <c r="N470" s="90" t="s">
        <v>65</v>
      </c>
      <c r="O470" s="90" t="s">
        <v>66</v>
      </c>
      <c r="P470" s="90" t="s">
        <v>67</v>
      </c>
      <c r="Q470" s="91" t="s">
        <v>94</v>
      </c>
      <c r="R470" s="92" t="s">
        <v>493</v>
      </c>
      <c r="S470" s="92" t="s">
        <v>493</v>
      </c>
      <c r="T470" s="93" t="s">
        <v>73</v>
      </c>
      <c r="U470" s="84">
        <v>40</v>
      </c>
      <c r="V470" s="94">
        <f>IFERROR(VLOOKUP(H470,'Коэфф для прайса 1 оч'!$A$3:$C$6,3,0),"")</f>
        <v>327000</v>
      </c>
      <c r="W470" s="91">
        <f>IFERROR(VLOOKUP(E470,'Коэфф для прайса 1 оч'!$A$10:$C$23,3,0),"")</f>
        <v>1.4999999999999999E-2</v>
      </c>
      <c r="X470" s="116">
        <f>IFERROR(VLOOKUP(N470,'Коэфф для прайса 1 оч'!$E$25:$F$30,2,0),"")</f>
        <v>0.04</v>
      </c>
      <c r="Y470" s="116">
        <f>IFERROR(VLOOKUP(O470,'Коэфф для прайса 1 оч'!$E$32:$F$34,2,0),"")</f>
        <v>0</v>
      </c>
      <c r="Z470" s="116">
        <f>IFERROR(VLOOKUP(P470,'Коэфф для прайса 1 оч'!$E$36:$F$38,2,0),"")</f>
        <v>0.03</v>
      </c>
      <c r="AA470" s="116">
        <f>IFERROR(VLOOKUP(Q470,'Коэфф для прайса 1 оч'!$E$40:$F$43,2,0),"")</f>
        <v>0</v>
      </c>
      <c r="AB470" s="117">
        <f>IFERROR(VLOOKUP(R470,'Коэфф для прайса 1 оч'!$E$45:$F$59,2,0),"")</f>
        <v>0.03</v>
      </c>
      <c r="AC470" s="116">
        <f>IFERROR(VLOOKUP(T470,'Коэфф для прайса 1 оч'!$E$61:$F$67,2,0),"")</f>
        <v>0</v>
      </c>
      <c r="AD470" s="116">
        <f>IFERROR(VLOOKUP(U470,'Коэфф для прайса 1 оч'!$E$69:$F$82,2,0),"")</f>
        <v>-1.4E-2</v>
      </c>
      <c r="AE470" s="116">
        <f>IFERROR(VLOOKUP(PriceList[[#This Row],[Корпус]],'Коэфф для прайса 1 оч'!$I$10:$J$15,2,0),"")</f>
        <v>0.12</v>
      </c>
      <c r="AF470" s="95">
        <f t="shared" si="105"/>
        <v>399267</v>
      </c>
      <c r="AG470" s="96">
        <f t="shared" si="106"/>
        <v>11686545.09</v>
      </c>
      <c r="AH470" s="97">
        <v>0</v>
      </c>
      <c r="AI470" s="98">
        <f t="shared" si="107"/>
        <v>399267</v>
      </c>
      <c r="AJ470" s="99">
        <f t="shared" si="108"/>
        <v>11686545.09</v>
      </c>
      <c r="AK470" s="84" t="s">
        <v>101</v>
      </c>
      <c r="AL470" s="91">
        <v>0.1</v>
      </c>
      <c r="AM470" s="287">
        <f>PriceList[[#This Row],[ИТОГ Цена за кв.м, руб]]*(1+PriceList[[#This Row],[Максимальная скидка]])</f>
        <v>439193.7</v>
      </c>
      <c r="AN470" s="287">
        <f>PriceList[[#This Row],[Цена за кв.м. в CRM]]*PriceList[[#This Row],[Площадь, кв.м]]</f>
        <v>12855199.598999999</v>
      </c>
      <c r="AO470" s="287">
        <v>6000</v>
      </c>
      <c r="AP470" s="335">
        <f>PriceList[[#This Row],[Цена за кв.м. в CRM]]+PriceList[[#This Row],[Бронь]]</f>
        <v>445193.7</v>
      </c>
      <c r="AQ470" s="335">
        <f>PriceList[[#This Row],[Цена за кв.м. в сайт]]*PriceList[[#This Row],[Площадь, кв.м]]</f>
        <v>13030819.598999999</v>
      </c>
      <c r="AR470" s="84" t="str">
        <f t="shared" si="109"/>
        <v>С2-226</v>
      </c>
      <c r="AS470" s="88" t="str">
        <f t="shared" si="110"/>
        <v>Ст</v>
      </c>
      <c r="AT470" s="89">
        <f t="shared" si="111"/>
        <v>29.27</v>
      </c>
      <c r="AU470" s="99">
        <f>PriceList[[#This Row],[Цена за кв.м. в CRM]]</f>
        <v>439193.7</v>
      </c>
      <c r="AV470" s="100" t="str">
        <f t="shared" si="112"/>
        <v>Свободно</v>
      </c>
      <c r="AW470" s="99"/>
      <c r="AX470" s="342"/>
      <c r="AZ470" s="353">
        <f>(PriceList[[#This Row],[Цена за кв.м. в сайт]])+$AZ$1</f>
        <v>445693.7</v>
      </c>
      <c r="BA470" s="353">
        <f>AZ470*PriceList[[#This Row],[Площадь, кв.м]]</f>
        <v>13045454.598999999</v>
      </c>
      <c r="BB470" s="346">
        <f>BA470-PriceList[[#This Row],[Стоимость, руб для сбронированием]]</f>
        <v>14635</v>
      </c>
      <c r="BC470" s="14"/>
      <c r="BD470" s="345">
        <f t="shared" si="113"/>
        <v>445700</v>
      </c>
      <c r="BE470" s="353">
        <f>BD470*PriceList[[#This Row],[Площадь, кв.м]]</f>
        <v>13045639</v>
      </c>
      <c r="BF470" s="14"/>
      <c r="BG470" s="345">
        <f>BE470-$BG$1*PriceList[[#This Row],[Площадь, кв.м]]</f>
        <v>12870019</v>
      </c>
      <c r="BH470" s="353">
        <f t="shared" si="114"/>
        <v>175620</v>
      </c>
      <c r="BI470" s="345">
        <f>BG470/PriceList[[#This Row],[Площадь, кв.м]]</f>
        <v>439700</v>
      </c>
      <c r="BJ470" s="355">
        <f t="shared" si="115"/>
        <v>1.3645667500568569E-2</v>
      </c>
      <c r="BL470" s="345">
        <f t="shared" si="116"/>
        <v>395730</v>
      </c>
      <c r="BM470" s="353">
        <f t="shared" si="117"/>
        <v>11583017.1</v>
      </c>
    </row>
    <row r="471" spans="1:65" ht="14.25" customHeight="1">
      <c r="A471" s="84">
        <v>553</v>
      </c>
      <c r="B471" s="84" t="s">
        <v>648</v>
      </c>
      <c r="C471" s="85">
        <v>227</v>
      </c>
      <c r="D471" s="85" t="s">
        <v>416</v>
      </c>
      <c r="E471" s="86">
        <v>6</v>
      </c>
      <c r="F471" s="84">
        <v>35</v>
      </c>
      <c r="G471" s="87">
        <v>29.27</v>
      </c>
      <c r="H471" s="88" t="s">
        <v>1</v>
      </c>
      <c r="I471" s="88" t="s">
        <v>1</v>
      </c>
      <c r="J471" s="89">
        <v>4.29</v>
      </c>
      <c r="K471" s="89">
        <f t="shared" si="102"/>
        <v>1.29</v>
      </c>
      <c r="L471" s="89">
        <f t="shared" si="103"/>
        <v>24.98</v>
      </c>
      <c r="M471" s="89">
        <f t="shared" si="104"/>
        <v>26.27</v>
      </c>
      <c r="N471" s="90" t="s">
        <v>65</v>
      </c>
      <c r="O471" s="90" t="s">
        <v>66</v>
      </c>
      <c r="P471" s="90" t="s">
        <v>67</v>
      </c>
      <c r="Q471" s="91" t="s">
        <v>94</v>
      </c>
      <c r="R471" s="92" t="s">
        <v>493</v>
      </c>
      <c r="S471" s="92" t="s">
        <v>493</v>
      </c>
      <c r="T471" s="93" t="s">
        <v>73</v>
      </c>
      <c r="U471" s="84">
        <v>40</v>
      </c>
      <c r="V471" s="94">
        <f>IFERROR(VLOOKUP(H471,'Коэфф для прайса 1 оч'!$A$3:$C$6,3,0),"")</f>
        <v>327000</v>
      </c>
      <c r="W471" s="91">
        <f>IFERROR(VLOOKUP(E471,'Коэфф для прайса 1 оч'!$A$10:$C$23,3,0),"")</f>
        <v>1.4999999999999999E-2</v>
      </c>
      <c r="X471" s="116">
        <f>IFERROR(VLOOKUP(N471,'Коэфф для прайса 1 оч'!$E$25:$F$30,2,0),"")</f>
        <v>0.04</v>
      </c>
      <c r="Y471" s="116">
        <f>IFERROR(VLOOKUP(O471,'Коэфф для прайса 1 оч'!$E$32:$F$34,2,0),"")</f>
        <v>0</v>
      </c>
      <c r="Z471" s="116">
        <f>IFERROR(VLOOKUP(P471,'Коэфф для прайса 1 оч'!$E$36:$F$38,2,0),"")</f>
        <v>0.03</v>
      </c>
      <c r="AA471" s="116">
        <f>IFERROR(VLOOKUP(Q471,'Коэфф для прайса 1 оч'!$E$40:$F$43,2,0),"")</f>
        <v>0</v>
      </c>
      <c r="AB471" s="117">
        <f>IFERROR(VLOOKUP(R471,'Коэфф для прайса 1 оч'!$E$45:$F$59,2,0),"")</f>
        <v>0.03</v>
      </c>
      <c r="AC471" s="116">
        <f>IFERROR(VLOOKUP(T471,'Коэфф для прайса 1 оч'!$E$61:$F$67,2,0),"")</f>
        <v>0</v>
      </c>
      <c r="AD471" s="116">
        <f>IFERROR(VLOOKUP(U471,'Коэфф для прайса 1 оч'!$E$69:$F$82,2,0),"")</f>
        <v>-1.4E-2</v>
      </c>
      <c r="AE471" s="116">
        <f>IFERROR(VLOOKUP(PriceList[[#This Row],[Корпус]],'Коэфф для прайса 1 оч'!$I$10:$J$15,2,0),"")</f>
        <v>0.12</v>
      </c>
      <c r="AF471" s="95">
        <f t="shared" si="105"/>
        <v>399267</v>
      </c>
      <c r="AG471" s="96">
        <f t="shared" si="106"/>
        <v>11686545.09</v>
      </c>
      <c r="AH471" s="97">
        <v>0</v>
      </c>
      <c r="AI471" s="98">
        <f t="shared" si="107"/>
        <v>399267</v>
      </c>
      <c r="AJ471" s="99">
        <f t="shared" si="108"/>
        <v>11686545.09</v>
      </c>
      <c r="AK471" s="84" t="s">
        <v>71</v>
      </c>
      <c r="AL471" s="91">
        <v>0.1</v>
      </c>
      <c r="AM471" s="287">
        <f>PriceList[[#This Row],[ИТОГ Цена за кв.м, руб]]*(1+PriceList[[#This Row],[Максимальная скидка]])</f>
        <v>439193.7</v>
      </c>
      <c r="AN471" s="287">
        <f>PriceList[[#This Row],[Цена за кв.м. в CRM]]*PriceList[[#This Row],[Площадь, кв.м]]</f>
        <v>12855199.598999999</v>
      </c>
      <c r="AO471" s="287">
        <v>6000</v>
      </c>
      <c r="AP471" s="335">
        <f>PriceList[[#This Row],[Цена за кв.м. в CRM]]+PriceList[[#This Row],[Бронь]]</f>
        <v>445193.7</v>
      </c>
      <c r="AQ471" s="335">
        <f>PriceList[[#This Row],[Цена за кв.м. в сайт]]*PriceList[[#This Row],[Площадь, кв.м]]</f>
        <v>13030819.598999999</v>
      </c>
      <c r="AR471" s="84" t="str">
        <f t="shared" si="109"/>
        <v>С2-227</v>
      </c>
      <c r="AS471" s="88" t="str">
        <f t="shared" si="110"/>
        <v>Ст</v>
      </c>
      <c r="AT471" s="89">
        <f t="shared" si="111"/>
        <v>29.27</v>
      </c>
      <c r="AU471" s="99">
        <f>PriceList[[#This Row],[Цена за кв.м. в CRM]]</f>
        <v>439193.7</v>
      </c>
      <c r="AV471" s="100" t="str">
        <f t="shared" si="112"/>
        <v>Резерв</v>
      </c>
      <c r="AW471" s="99"/>
      <c r="AX471" s="342"/>
      <c r="AZ471" s="353">
        <f>(PriceList[[#This Row],[Цена за кв.м. в сайт]])+$AZ$1</f>
        <v>445693.7</v>
      </c>
      <c r="BA471" s="353">
        <f>AZ471*PriceList[[#This Row],[Площадь, кв.м]]</f>
        <v>13045454.598999999</v>
      </c>
      <c r="BB471" s="346">
        <f>BA471-PriceList[[#This Row],[Стоимость, руб для сбронированием]]</f>
        <v>14635</v>
      </c>
      <c r="BC471" s="14"/>
      <c r="BD471" s="345">
        <f t="shared" si="113"/>
        <v>445700</v>
      </c>
      <c r="BE471" s="353">
        <f>BD471*PriceList[[#This Row],[Площадь, кв.м]]</f>
        <v>13045639</v>
      </c>
      <c r="BF471" s="14"/>
      <c r="BG471" s="345">
        <f>BE471-$BG$1*PriceList[[#This Row],[Площадь, кв.м]]</f>
        <v>12870019</v>
      </c>
      <c r="BH471" s="353">
        <f t="shared" si="114"/>
        <v>175620</v>
      </c>
      <c r="BI471" s="345">
        <f>BG471/PriceList[[#This Row],[Площадь, кв.м]]</f>
        <v>439700</v>
      </c>
      <c r="BJ471" s="355">
        <f t="shared" si="115"/>
        <v>1.3645667500568569E-2</v>
      </c>
      <c r="BL471" s="345">
        <f t="shared" si="116"/>
        <v>395730</v>
      </c>
      <c r="BM471" s="353">
        <f t="shared" si="117"/>
        <v>11583017.1</v>
      </c>
    </row>
    <row r="472" spans="1:65" ht="14.25" hidden="1" customHeight="1">
      <c r="A472" s="84">
        <v>554</v>
      </c>
      <c r="B472" s="84" t="s">
        <v>649</v>
      </c>
      <c r="C472" s="85">
        <v>228</v>
      </c>
      <c r="D472" s="85" t="s">
        <v>416</v>
      </c>
      <c r="E472" s="86">
        <v>6</v>
      </c>
      <c r="F472" s="84">
        <v>36</v>
      </c>
      <c r="G472" s="87">
        <v>63.41</v>
      </c>
      <c r="H472" s="88" t="s">
        <v>2</v>
      </c>
      <c r="I472" s="88" t="s">
        <v>19</v>
      </c>
      <c r="J472" s="89">
        <v>12.85</v>
      </c>
      <c r="K472" s="89">
        <f t="shared" si="102"/>
        <v>3.86</v>
      </c>
      <c r="L472" s="89">
        <f t="shared" si="103"/>
        <v>50.559999999999995</v>
      </c>
      <c r="M472" s="89">
        <f t="shared" si="104"/>
        <v>54.419999999999995</v>
      </c>
      <c r="N472" s="90" t="s">
        <v>78</v>
      </c>
      <c r="O472" s="90" t="s">
        <v>66</v>
      </c>
      <c r="P472" s="90" t="s">
        <v>115</v>
      </c>
      <c r="Q472" s="91" t="s">
        <v>94</v>
      </c>
      <c r="R472" s="92" t="s">
        <v>493</v>
      </c>
      <c r="S472" s="92" t="s">
        <v>493</v>
      </c>
      <c r="T472" s="93" t="s">
        <v>73</v>
      </c>
      <c r="U472" s="84">
        <v>40</v>
      </c>
      <c r="V472" s="94">
        <f>IFERROR(VLOOKUP(H472,'Коэфф для прайса 1 оч'!$A$3:$C$6,3,0),"")</f>
        <v>313920</v>
      </c>
      <c r="W472" s="91">
        <f>IFERROR(VLOOKUP(E472,'Коэфф для прайса 1 оч'!$A$10:$C$23,3,0),"")</f>
        <v>1.4999999999999999E-2</v>
      </c>
      <c r="X472" s="116">
        <f>IFERROR(VLOOKUP(N472,'Коэфф для прайса 1 оч'!$E$25:$F$30,2,0),"")</f>
        <v>-0.02</v>
      </c>
      <c r="Y472" s="116">
        <f>IFERROR(VLOOKUP(O472,'Коэфф для прайса 1 оч'!$E$32:$F$34,2,0),"")</f>
        <v>0</v>
      </c>
      <c r="Z472" s="116">
        <f>IFERROR(VLOOKUP(P472,'Коэфф для прайса 1 оч'!$E$36:$F$38,2,0),"")</f>
        <v>0</v>
      </c>
      <c r="AA472" s="116">
        <f>IFERROR(VLOOKUP(Q472,'Коэфф для прайса 1 оч'!$E$40:$F$43,2,0),"")</f>
        <v>0</v>
      </c>
      <c r="AB472" s="117">
        <f>IFERROR(VLOOKUP(R472,'Коэфф для прайса 1 оч'!$E$45:$F$59,2,0),"")</f>
        <v>0.03</v>
      </c>
      <c r="AC472" s="116">
        <f>IFERROR(VLOOKUP(T472,'Коэфф для прайса 1 оч'!$E$61:$F$67,2,0),"")</f>
        <v>0</v>
      </c>
      <c r="AD472" s="116">
        <f>IFERROR(VLOOKUP(U472,'Коэфф для прайса 1 оч'!$E$69:$F$82,2,0),"")</f>
        <v>-1.4E-2</v>
      </c>
      <c r="AE472" s="116">
        <f>IFERROR(VLOOKUP(PriceList[[#This Row],[Корпус]],'Коэфф для прайса 1 оч'!$I$10:$J$15,2,0),"")</f>
        <v>0.12</v>
      </c>
      <c r="AF472" s="95">
        <f t="shared" si="105"/>
        <v>355043.52</v>
      </c>
      <c r="AG472" s="96">
        <f t="shared" si="106"/>
        <v>22513309.6032</v>
      </c>
      <c r="AH472" s="97">
        <v>0</v>
      </c>
      <c r="AI472" s="98">
        <f t="shared" si="107"/>
        <v>355043.52</v>
      </c>
      <c r="AJ472" s="99">
        <f t="shared" si="108"/>
        <v>22513309.6032</v>
      </c>
      <c r="AK472" s="84" t="s">
        <v>71</v>
      </c>
      <c r="AL472" s="91">
        <v>0.1</v>
      </c>
      <c r="AM472" s="287">
        <f>PriceList[[#This Row],[ИТОГ Цена за кв.м, руб]]*(1+PriceList[[#This Row],[Максимальная скидка]])</f>
        <v>390547.87200000003</v>
      </c>
      <c r="AN472" s="287">
        <f>PriceList[[#This Row],[Цена за кв.м. в CRM]]*PriceList[[#This Row],[Площадь, кв.м]]</f>
        <v>24764640.563519999</v>
      </c>
      <c r="AO472" s="287">
        <v>6000</v>
      </c>
      <c r="AP472" s="335">
        <f>PriceList[[#This Row],[Цена за кв.м. в CRM]]+PriceList[[#This Row],[Бронь]]</f>
        <v>396547.87200000003</v>
      </c>
      <c r="AQ472" s="335">
        <f>PriceList[[#This Row],[Цена за кв.м. в сайт]]*PriceList[[#This Row],[Площадь, кв.м]]</f>
        <v>25145100.563519999</v>
      </c>
      <c r="AR472" s="84" t="str">
        <f t="shared" si="109"/>
        <v>С2-228</v>
      </c>
      <c r="AS472" s="88" t="str">
        <f t="shared" si="110"/>
        <v>1К</v>
      </c>
      <c r="AT472" s="89">
        <f t="shared" si="111"/>
        <v>63.41</v>
      </c>
      <c r="AU472" s="99">
        <f>PriceList[[#This Row],[Цена за кв.м. в CRM]]</f>
        <v>390547.87200000003</v>
      </c>
      <c r="AV472" s="100" t="str">
        <f t="shared" si="112"/>
        <v>Резерв</v>
      </c>
      <c r="AW472" s="99"/>
      <c r="AX472" s="342"/>
      <c r="AZ472" s="353">
        <f>(PriceList[[#This Row],[Цена за кв.м. в сайт]])+$AZ$1</f>
        <v>397047.87200000003</v>
      </c>
      <c r="BA472" s="353">
        <f>AZ472*PriceList[[#This Row],[Площадь, кв.м]]</f>
        <v>25176805.563519999</v>
      </c>
      <c r="BB472" s="346">
        <f>BA472-PriceList[[#This Row],[Стоимость, руб для сбронированием]]</f>
        <v>31705</v>
      </c>
      <c r="BC472" s="14"/>
      <c r="BD472" s="345">
        <f t="shared" si="113"/>
        <v>397000</v>
      </c>
      <c r="BE472" s="353">
        <f>BD472*PriceList[[#This Row],[Площадь, кв.м]]</f>
        <v>25173770</v>
      </c>
      <c r="BF472" s="14"/>
      <c r="BG472" s="345">
        <f>BE472-$BG$1*PriceList[[#This Row],[Площадь, кв.м]]</f>
        <v>24793310</v>
      </c>
      <c r="BH472" s="353">
        <f t="shared" si="114"/>
        <v>380460</v>
      </c>
      <c r="BI472" s="345">
        <f>BG472/PriceList[[#This Row],[Площадь, кв.м]]</f>
        <v>391000</v>
      </c>
      <c r="BJ472" s="355">
        <f t="shared" si="115"/>
        <v>1.5345268542199489E-2</v>
      </c>
      <c r="BL472" s="345">
        <f t="shared" si="116"/>
        <v>351900</v>
      </c>
      <c r="BM472" s="353">
        <f t="shared" si="117"/>
        <v>22313979</v>
      </c>
    </row>
    <row r="473" spans="1:65" ht="14.25" customHeight="1">
      <c r="A473" s="84">
        <v>555</v>
      </c>
      <c r="B473" s="84" t="s">
        <v>650</v>
      </c>
      <c r="C473" s="85">
        <v>229</v>
      </c>
      <c r="D473" s="85" t="s">
        <v>416</v>
      </c>
      <c r="E473" s="86">
        <v>6</v>
      </c>
      <c r="F473" s="84">
        <v>37</v>
      </c>
      <c r="G473" s="87">
        <v>28.87</v>
      </c>
      <c r="H473" s="88" t="s">
        <v>1</v>
      </c>
      <c r="I473" s="88" t="s">
        <v>1</v>
      </c>
      <c r="J473" s="89">
        <v>4.13</v>
      </c>
      <c r="K473" s="89">
        <f t="shared" si="102"/>
        <v>1.24</v>
      </c>
      <c r="L473" s="89">
        <f t="shared" si="103"/>
        <v>24.740000000000002</v>
      </c>
      <c r="M473" s="89">
        <f t="shared" si="104"/>
        <v>25.98</v>
      </c>
      <c r="N473" s="90" t="s">
        <v>65</v>
      </c>
      <c r="O473" s="90" t="s">
        <v>66</v>
      </c>
      <c r="P473" s="90" t="s">
        <v>67</v>
      </c>
      <c r="Q473" s="91" t="s">
        <v>68</v>
      </c>
      <c r="R473" s="92" t="s">
        <v>493</v>
      </c>
      <c r="S473" s="92" t="s">
        <v>493</v>
      </c>
      <c r="T473" s="93" t="s">
        <v>73</v>
      </c>
      <c r="U473" s="84">
        <v>40</v>
      </c>
      <c r="V473" s="94">
        <f>IFERROR(VLOOKUP(H473,'Коэфф для прайса 1 оч'!$A$3:$C$6,3,0),"")</f>
        <v>327000</v>
      </c>
      <c r="W473" s="91">
        <f>IFERROR(VLOOKUP(E473,'Коэфф для прайса 1 оч'!$A$10:$C$23,3,0),"")</f>
        <v>1.4999999999999999E-2</v>
      </c>
      <c r="X473" s="116">
        <f>IFERROR(VLOOKUP(N473,'Коэфф для прайса 1 оч'!$E$25:$F$30,2,0),"")</f>
        <v>0.04</v>
      </c>
      <c r="Y473" s="116">
        <f>IFERROR(VLOOKUP(O473,'Коэфф для прайса 1 оч'!$E$32:$F$34,2,0),"")</f>
        <v>0</v>
      </c>
      <c r="Z473" s="116">
        <f>IFERROR(VLOOKUP(P473,'Коэфф для прайса 1 оч'!$E$36:$F$38,2,0),"")</f>
        <v>0.03</v>
      </c>
      <c r="AA473" s="116">
        <f>IFERROR(VLOOKUP(Q473,'Коэфф для прайса 1 оч'!$E$40:$F$43,2,0),"")</f>
        <v>5.0000000000000001E-3</v>
      </c>
      <c r="AB473" s="117">
        <f>IFERROR(VLOOKUP(R473,'Коэфф для прайса 1 оч'!$E$45:$F$59,2,0),"")</f>
        <v>0.03</v>
      </c>
      <c r="AC473" s="116">
        <f>IFERROR(VLOOKUP(T473,'Коэфф для прайса 1 оч'!$E$61:$F$67,2,0),"")</f>
        <v>0</v>
      </c>
      <c r="AD473" s="116">
        <f>IFERROR(VLOOKUP(U473,'Коэфф для прайса 1 оч'!$E$69:$F$82,2,0),"")</f>
        <v>-1.4E-2</v>
      </c>
      <c r="AE473" s="116">
        <f>IFERROR(VLOOKUP(PriceList[[#This Row],[Корпус]],'Коэфф для прайса 1 оч'!$I$10:$J$15,2,0),"")</f>
        <v>0.12</v>
      </c>
      <c r="AF473" s="95">
        <f t="shared" si="105"/>
        <v>400902</v>
      </c>
      <c r="AG473" s="96">
        <f t="shared" si="106"/>
        <v>11574040.74</v>
      </c>
      <c r="AH473" s="97">
        <v>0</v>
      </c>
      <c r="AI473" s="98">
        <f t="shared" si="107"/>
        <v>400902</v>
      </c>
      <c r="AJ473" s="99">
        <f t="shared" si="108"/>
        <v>11574040.74</v>
      </c>
      <c r="AK473" s="84" t="s">
        <v>71</v>
      </c>
      <c r="AL473" s="91">
        <v>0.1</v>
      </c>
      <c r="AM473" s="287">
        <f>PriceList[[#This Row],[ИТОГ Цена за кв.м, руб]]*(1+PriceList[[#This Row],[Максимальная скидка]])</f>
        <v>440992.2</v>
      </c>
      <c r="AN473" s="287">
        <f>PriceList[[#This Row],[Цена за кв.м. в CRM]]*PriceList[[#This Row],[Площадь, кв.м]]</f>
        <v>12731444.814000001</v>
      </c>
      <c r="AO473" s="287">
        <v>6000</v>
      </c>
      <c r="AP473" s="335">
        <f>PriceList[[#This Row],[Цена за кв.м. в CRM]]+PriceList[[#This Row],[Бронь]]</f>
        <v>446992.2</v>
      </c>
      <c r="AQ473" s="335">
        <f>PriceList[[#This Row],[Цена за кв.м. в сайт]]*PriceList[[#This Row],[Площадь, кв.м]]</f>
        <v>12904664.814000001</v>
      </c>
      <c r="AR473" s="84" t="str">
        <f t="shared" si="109"/>
        <v>С2-229</v>
      </c>
      <c r="AS473" s="88" t="str">
        <f t="shared" si="110"/>
        <v>Ст</v>
      </c>
      <c r="AT473" s="89">
        <f t="shared" si="111"/>
        <v>28.87</v>
      </c>
      <c r="AU473" s="99">
        <f>PriceList[[#This Row],[Цена за кв.м. в CRM]]</f>
        <v>440992.2</v>
      </c>
      <c r="AV473" s="100" t="str">
        <f t="shared" si="112"/>
        <v>Резерв</v>
      </c>
      <c r="AW473" s="99"/>
      <c r="AX473" s="342"/>
      <c r="AZ473" s="353">
        <f>(PriceList[[#This Row],[Цена за кв.м. в сайт]])+$AZ$1</f>
        <v>447492.2</v>
      </c>
      <c r="BA473" s="353">
        <f>AZ473*PriceList[[#This Row],[Площадь, кв.м]]</f>
        <v>12919099.814000001</v>
      </c>
      <c r="BB473" s="346">
        <f>BA473-PriceList[[#This Row],[Стоимость, руб для сбронированием]]</f>
        <v>14435</v>
      </c>
      <c r="BC473" s="14"/>
      <c r="BD473" s="345">
        <f t="shared" si="113"/>
        <v>447500</v>
      </c>
      <c r="BE473" s="353">
        <f>BD473*PriceList[[#This Row],[Площадь, кв.м]]</f>
        <v>12919325</v>
      </c>
      <c r="BF473" s="14"/>
      <c r="BG473" s="345">
        <f>BE473-$BG$1*PriceList[[#This Row],[Площадь, кв.м]]</f>
        <v>12746105</v>
      </c>
      <c r="BH473" s="353">
        <f t="shared" si="114"/>
        <v>173220</v>
      </c>
      <c r="BI473" s="345">
        <f>BG473/PriceList[[#This Row],[Площадь, кв.м]]</f>
        <v>441500</v>
      </c>
      <c r="BJ473" s="355">
        <f t="shared" si="115"/>
        <v>1.3590033975084938E-2</v>
      </c>
      <c r="BL473" s="345">
        <f t="shared" si="116"/>
        <v>397350</v>
      </c>
      <c r="BM473" s="353">
        <f t="shared" si="117"/>
        <v>11471494.5</v>
      </c>
    </row>
    <row r="474" spans="1:65" ht="14.25" customHeight="1">
      <c r="A474" s="84">
        <v>349</v>
      </c>
      <c r="B474" s="84" t="s">
        <v>442</v>
      </c>
      <c r="C474" s="85">
        <v>23</v>
      </c>
      <c r="D474" s="85" t="s">
        <v>416</v>
      </c>
      <c r="E474" s="86">
        <v>1</v>
      </c>
      <c r="F474" s="84">
        <v>23</v>
      </c>
      <c r="G474" s="87">
        <v>28.52</v>
      </c>
      <c r="H474" s="88" t="s">
        <v>1</v>
      </c>
      <c r="I474" s="88" t="s">
        <v>1</v>
      </c>
      <c r="J474" s="89">
        <v>4.25</v>
      </c>
      <c r="K474" s="89">
        <f t="shared" si="102"/>
        <v>1.28</v>
      </c>
      <c r="L474" s="89">
        <f t="shared" si="103"/>
        <v>24.27</v>
      </c>
      <c r="M474" s="89">
        <f t="shared" si="104"/>
        <v>25.55</v>
      </c>
      <c r="N474" s="90" t="s">
        <v>65</v>
      </c>
      <c r="O474" s="90" t="s">
        <v>66</v>
      </c>
      <c r="P474" s="90" t="s">
        <v>67</v>
      </c>
      <c r="Q474" s="91" t="s">
        <v>68</v>
      </c>
      <c r="R474" s="92" t="s">
        <v>441</v>
      </c>
      <c r="S474" s="92" t="s">
        <v>1287</v>
      </c>
      <c r="T474" s="93" t="s">
        <v>73</v>
      </c>
      <c r="U474" s="84">
        <v>34</v>
      </c>
      <c r="V474" s="94">
        <f>IFERROR(VLOOKUP(H474,'Коэфф для прайса 1 оч'!$A$3:$C$6,3,0),"")</f>
        <v>327000</v>
      </c>
      <c r="W474" s="91">
        <f>IFERROR(VLOOKUP(E474,'Коэфф для прайса 1 оч'!$A$10:$C$23,3,0),"")</f>
        <v>-4.4999999999999998E-2</v>
      </c>
      <c r="X474" s="116">
        <f>IFERROR(VLOOKUP(N474,'Коэфф для прайса 1 оч'!$E$25:$F$30,2,0),"")</f>
        <v>0.04</v>
      </c>
      <c r="Y474" s="116">
        <f>IFERROR(VLOOKUP(O474,'Коэфф для прайса 1 оч'!$E$32:$F$34,2,0),"")</f>
        <v>0</v>
      </c>
      <c r="Z474" s="116">
        <f>IFERROR(VLOOKUP(P474,'Коэфф для прайса 1 оч'!$E$36:$F$38,2,0),"")</f>
        <v>0.03</v>
      </c>
      <c r="AA474" s="116">
        <f>IFERROR(VLOOKUP(Q474,'Коэфф для прайса 1 оч'!$E$40:$F$43,2,0),"")</f>
        <v>5.0000000000000001E-3</v>
      </c>
      <c r="AB474" s="117">
        <f>IFERROR(VLOOKUP(R474,'Коэфф для прайса 1 оч'!$E$45:$F$59,2,0),"")</f>
        <v>-0.02</v>
      </c>
      <c r="AC474" s="116">
        <f>IFERROR(VLOOKUP(T474,'Коэфф для прайса 1 оч'!$E$61:$F$67,2,0),"")</f>
        <v>0</v>
      </c>
      <c r="AD474" s="116">
        <f>IFERROR(VLOOKUP(U474,'Коэфф для прайса 1 оч'!$E$69:$F$82,2,0),"")</f>
        <v>-8.0000000000000002E-3</v>
      </c>
      <c r="AE474" s="116">
        <f>IFERROR(VLOOKUP(PriceList[[#This Row],[Корпус]],'Коэфф для прайса 1 оч'!$I$10:$J$15,2,0),"")</f>
        <v>0.12</v>
      </c>
      <c r="AF474" s="95">
        <f t="shared" si="105"/>
        <v>366894</v>
      </c>
      <c r="AG474" s="96">
        <f t="shared" si="106"/>
        <v>10463816.879999999</v>
      </c>
      <c r="AH474" s="97">
        <v>0</v>
      </c>
      <c r="AI474" s="98">
        <f t="shared" si="107"/>
        <v>366894</v>
      </c>
      <c r="AJ474" s="99">
        <f t="shared" si="108"/>
        <v>10463816.879999999</v>
      </c>
      <c r="AK474" s="84" t="s">
        <v>71</v>
      </c>
      <c r="AL474" s="91">
        <v>0.1</v>
      </c>
      <c r="AM474" s="287">
        <f>PriceList[[#This Row],[ИТОГ Цена за кв.м, руб]]*(1+PriceList[[#This Row],[Максимальная скидка]])</f>
        <v>403583.4</v>
      </c>
      <c r="AN474" s="287">
        <f>PriceList[[#This Row],[Цена за кв.м. в CRM]]*PriceList[[#This Row],[Площадь, кв.м]]</f>
        <v>11510198.568</v>
      </c>
      <c r="AO474" s="287">
        <v>6000</v>
      </c>
      <c r="AP474" s="335">
        <f>PriceList[[#This Row],[Цена за кв.м. в CRM]]+PriceList[[#This Row],[Бронь]]</f>
        <v>409583.4</v>
      </c>
      <c r="AQ474" s="335">
        <f>PriceList[[#This Row],[Цена за кв.м. в сайт]]*PriceList[[#This Row],[Площадь, кв.м]]</f>
        <v>11681318.568</v>
      </c>
      <c r="AR474" s="84" t="str">
        <f t="shared" si="109"/>
        <v>С2-23</v>
      </c>
      <c r="AS474" s="88" t="str">
        <f t="shared" si="110"/>
        <v>Ст</v>
      </c>
      <c r="AT474" s="89">
        <f t="shared" si="111"/>
        <v>28.52</v>
      </c>
      <c r="AU474" s="99">
        <f>PriceList[[#This Row],[Цена за кв.м. в CRM]]</f>
        <v>403583.4</v>
      </c>
      <c r="AV474" s="100" t="str">
        <f t="shared" si="112"/>
        <v>Резерв</v>
      </c>
      <c r="AW474" s="99"/>
      <c r="AX474" s="342"/>
      <c r="AZ474" s="353">
        <f>(PriceList[[#This Row],[Цена за кв.м. в сайт]])+$AZ$1</f>
        <v>410083.4</v>
      </c>
      <c r="BA474" s="353">
        <f>AZ474*PriceList[[#This Row],[Площадь, кв.м]]</f>
        <v>11695578.568</v>
      </c>
      <c r="BB474" s="346">
        <f>BA474-PriceList[[#This Row],[Стоимость, руб для сбронированием]]</f>
        <v>14260</v>
      </c>
      <c r="BC474" s="14"/>
      <c r="BD474" s="345">
        <f t="shared" si="113"/>
        <v>410100</v>
      </c>
      <c r="BE474" s="353">
        <f>BD474*PriceList[[#This Row],[Площадь, кв.м]]</f>
        <v>11696052</v>
      </c>
      <c r="BF474" s="14"/>
      <c r="BG474" s="345">
        <f>BE474-$BG$1*PriceList[[#This Row],[Площадь, кв.м]]</f>
        <v>11524932</v>
      </c>
      <c r="BH474" s="353">
        <f t="shared" si="114"/>
        <v>171120</v>
      </c>
      <c r="BI474" s="345">
        <f>BG474/PriceList[[#This Row],[Площадь, кв.м]]</f>
        <v>404100</v>
      </c>
      <c r="BJ474" s="355">
        <f t="shared" si="115"/>
        <v>1.4847809948032665E-2</v>
      </c>
      <c r="BL474" s="345">
        <f t="shared" si="116"/>
        <v>363690</v>
      </c>
      <c r="BM474" s="353">
        <f t="shared" si="117"/>
        <v>10372438.800000001</v>
      </c>
    </row>
    <row r="475" spans="1:65" ht="14.25" customHeight="1">
      <c r="A475" s="84">
        <v>556</v>
      </c>
      <c r="B475" s="84" t="s">
        <v>651</v>
      </c>
      <c r="C475" s="85">
        <v>230</v>
      </c>
      <c r="D475" s="85" t="s">
        <v>416</v>
      </c>
      <c r="E475" s="86">
        <v>6</v>
      </c>
      <c r="F475" s="84">
        <v>38</v>
      </c>
      <c r="G475" s="87">
        <v>28.87</v>
      </c>
      <c r="H475" s="88" t="s">
        <v>1</v>
      </c>
      <c r="I475" s="88" t="s">
        <v>1</v>
      </c>
      <c r="J475" s="89">
        <v>4.13</v>
      </c>
      <c r="K475" s="89">
        <f t="shared" si="102"/>
        <v>1.24</v>
      </c>
      <c r="L475" s="89">
        <f t="shared" si="103"/>
        <v>24.740000000000002</v>
      </c>
      <c r="M475" s="89">
        <f t="shared" si="104"/>
        <v>25.98</v>
      </c>
      <c r="N475" s="90" t="s">
        <v>65</v>
      </c>
      <c r="O475" s="90" t="s">
        <v>66</v>
      </c>
      <c r="P475" s="90" t="s">
        <v>67</v>
      </c>
      <c r="Q475" s="91" t="s">
        <v>68</v>
      </c>
      <c r="R475" s="92" t="s">
        <v>493</v>
      </c>
      <c r="S475" s="92" t="s">
        <v>493</v>
      </c>
      <c r="T475" s="93" t="s">
        <v>73</v>
      </c>
      <c r="U475" s="84">
        <v>40</v>
      </c>
      <c r="V475" s="94">
        <f>IFERROR(VLOOKUP(H475,'Коэфф для прайса 1 оч'!$A$3:$C$6,3,0),"")</f>
        <v>327000</v>
      </c>
      <c r="W475" s="91">
        <f>IFERROR(VLOOKUP(E475,'Коэфф для прайса 1 оч'!$A$10:$C$23,3,0),"")</f>
        <v>1.4999999999999999E-2</v>
      </c>
      <c r="X475" s="116">
        <f>IFERROR(VLOOKUP(N475,'Коэфф для прайса 1 оч'!$E$25:$F$30,2,0),"")</f>
        <v>0.04</v>
      </c>
      <c r="Y475" s="116">
        <f>IFERROR(VLOOKUP(O475,'Коэфф для прайса 1 оч'!$E$32:$F$34,2,0),"")</f>
        <v>0</v>
      </c>
      <c r="Z475" s="116">
        <f>IFERROR(VLOOKUP(P475,'Коэфф для прайса 1 оч'!$E$36:$F$38,2,0),"")</f>
        <v>0.03</v>
      </c>
      <c r="AA475" s="116">
        <f>IFERROR(VLOOKUP(Q475,'Коэфф для прайса 1 оч'!$E$40:$F$43,2,0),"")</f>
        <v>5.0000000000000001E-3</v>
      </c>
      <c r="AB475" s="117">
        <f>IFERROR(VLOOKUP(R475,'Коэфф для прайса 1 оч'!$E$45:$F$59,2,0),"")</f>
        <v>0.03</v>
      </c>
      <c r="AC475" s="116">
        <f>IFERROR(VLOOKUP(T475,'Коэфф для прайса 1 оч'!$E$61:$F$67,2,0),"")</f>
        <v>0</v>
      </c>
      <c r="AD475" s="116">
        <f>IFERROR(VLOOKUP(U475,'Коэфф для прайса 1 оч'!$E$69:$F$82,2,0),"")</f>
        <v>-1.4E-2</v>
      </c>
      <c r="AE475" s="116">
        <f>IFERROR(VLOOKUP(PriceList[[#This Row],[Корпус]],'Коэфф для прайса 1 оч'!$I$10:$J$15,2,0),"")</f>
        <v>0.12</v>
      </c>
      <c r="AF475" s="95">
        <f t="shared" si="105"/>
        <v>400902</v>
      </c>
      <c r="AG475" s="96">
        <f t="shared" si="106"/>
        <v>11574040.74</v>
      </c>
      <c r="AH475" s="97">
        <v>0</v>
      </c>
      <c r="AI475" s="98">
        <f t="shared" si="107"/>
        <v>400902</v>
      </c>
      <c r="AJ475" s="99">
        <f t="shared" si="108"/>
        <v>11574040.74</v>
      </c>
      <c r="AK475" s="84" t="s">
        <v>71</v>
      </c>
      <c r="AL475" s="91">
        <v>0.1</v>
      </c>
      <c r="AM475" s="287">
        <f>PriceList[[#This Row],[ИТОГ Цена за кв.м, руб]]*(1+PriceList[[#This Row],[Максимальная скидка]])</f>
        <v>440992.2</v>
      </c>
      <c r="AN475" s="287">
        <f>PriceList[[#This Row],[Цена за кв.м. в CRM]]*PriceList[[#This Row],[Площадь, кв.м]]</f>
        <v>12731444.814000001</v>
      </c>
      <c r="AO475" s="287">
        <v>6000</v>
      </c>
      <c r="AP475" s="335">
        <f>PriceList[[#This Row],[Цена за кв.м. в CRM]]+PriceList[[#This Row],[Бронь]]</f>
        <v>446992.2</v>
      </c>
      <c r="AQ475" s="335">
        <f>PriceList[[#This Row],[Цена за кв.м. в сайт]]*PriceList[[#This Row],[Площадь, кв.м]]</f>
        <v>12904664.814000001</v>
      </c>
      <c r="AR475" s="84" t="str">
        <f t="shared" si="109"/>
        <v>С2-230</v>
      </c>
      <c r="AS475" s="88" t="str">
        <f t="shared" si="110"/>
        <v>Ст</v>
      </c>
      <c r="AT475" s="89">
        <f t="shared" si="111"/>
        <v>28.87</v>
      </c>
      <c r="AU475" s="99">
        <f>PriceList[[#This Row],[Цена за кв.м. в CRM]]</f>
        <v>440992.2</v>
      </c>
      <c r="AV475" s="100" t="str">
        <f t="shared" si="112"/>
        <v>Резерв</v>
      </c>
      <c r="AW475" s="99"/>
      <c r="AX475" s="342"/>
      <c r="AZ475" s="353">
        <f>(PriceList[[#This Row],[Цена за кв.м. в сайт]])+$AZ$1</f>
        <v>447492.2</v>
      </c>
      <c r="BA475" s="353">
        <f>AZ475*PriceList[[#This Row],[Площадь, кв.м]]</f>
        <v>12919099.814000001</v>
      </c>
      <c r="BB475" s="346">
        <f>BA475-PriceList[[#This Row],[Стоимость, руб для сбронированием]]</f>
        <v>14435</v>
      </c>
      <c r="BC475" s="14"/>
      <c r="BD475" s="345">
        <f t="shared" si="113"/>
        <v>447500</v>
      </c>
      <c r="BE475" s="353">
        <f>BD475*PriceList[[#This Row],[Площадь, кв.м]]</f>
        <v>12919325</v>
      </c>
      <c r="BF475" s="14"/>
      <c r="BG475" s="345">
        <f>BE475-$BG$1*PriceList[[#This Row],[Площадь, кв.м]]</f>
        <v>12746105</v>
      </c>
      <c r="BH475" s="353">
        <f t="shared" si="114"/>
        <v>173220</v>
      </c>
      <c r="BI475" s="345">
        <f>BG475/PriceList[[#This Row],[Площадь, кв.м]]</f>
        <v>441500</v>
      </c>
      <c r="BJ475" s="355">
        <f t="shared" si="115"/>
        <v>1.3590033975084938E-2</v>
      </c>
      <c r="BL475" s="345">
        <f t="shared" si="116"/>
        <v>397350</v>
      </c>
      <c r="BM475" s="353">
        <f t="shared" si="117"/>
        <v>11471494.5</v>
      </c>
    </row>
    <row r="476" spans="1:65" ht="14.25" customHeight="1">
      <c r="A476" s="84">
        <v>557</v>
      </c>
      <c r="B476" s="84" t="s">
        <v>652</v>
      </c>
      <c r="C476" s="85">
        <v>231</v>
      </c>
      <c r="D476" s="85" t="s">
        <v>416</v>
      </c>
      <c r="E476" s="86">
        <v>6</v>
      </c>
      <c r="F476" s="84">
        <v>39</v>
      </c>
      <c r="G476" s="87">
        <v>28.42</v>
      </c>
      <c r="H476" s="88" t="s">
        <v>1</v>
      </c>
      <c r="I476" s="88" t="s">
        <v>1</v>
      </c>
      <c r="J476" s="89">
        <v>3.69</v>
      </c>
      <c r="K476" s="89">
        <f t="shared" si="102"/>
        <v>1.1100000000000001</v>
      </c>
      <c r="L476" s="89">
        <f t="shared" si="103"/>
        <v>24.73</v>
      </c>
      <c r="M476" s="89">
        <f t="shared" si="104"/>
        <v>25.84</v>
      </c>
      <c r="N476" s="90" t="s">
        <v>65</v>
      </c>
      <c r="O476" s="90" t="s">
        <v>66</v>
      </c>
      <c r="P476" s="90" t="s">
        <v>67</v>
      </c>
      <c r="Q476" s="91" t="s">
        <v>68</v>
      </c>
      <c r="R476" s="92" t="s">
        <v>493</v>
      </c>
      <c r="S476" s="92" t="s">
        <v>493</v>
      </c>
      <c r="T476" s="93" t="s">
        <v>73</v>
      </c>
      <c r="U476" s="84">
        <v>40</v>
      </c>
      <c r="V476" s="94">
        <f>IFERROR(VLOOKUP(H476,'Коэфф для прайса 1 оч'!$A$3:$C$6,3,0),"")</f>
        <v>327000</v>
      </c>
      <c r="W476" s="91">
        <f>IFERROR(VLOOKUP(E476,'Коэфф для прайса 1 оч'!$A$10:$C$23,3,0),"")</f>
        <v>1.4999999999999999E-2</v>
      </c>
      <c r="X476" s="116">
        <f>IFERROR(VLOOKUP(N476,'Коэфф для прайса 1 оч'!$E$25:$F$30,2,0),"")</f>
        <v>0.04</v>
      </c>
      <c r="Y476" s="116">
        <f>IFERROR(VLOOKUP(O476,'Коэфф для прайса 1 оч'!$E$32:$F$34,2,0),"")</f>
        <v>0</v>
      </c>
      <c r="Z476" s="116">
        <f>IFERROR(VLOOKUP(P476,'Коэфф для прайса 1 оч'!$E$36:$F$38,2,0),"")</f>
        <v>0.03</v>
      </c>
      <c r="AA476" s="116">
        <f>IFERROR(VLOOKUP(Q476,'Коэфф для прайса 1 оч'!$E$40:$F$43,2,0),"")</f>
        <v>5.0000000000000001E-3</v>
      </c>
      <c r="AB476" s="117">
        <f>IFERROR(VLOOKUP(R476,'Коэфф для прайса 1 оч'!$E$45:$F$59,2,0),"")</f>
        <v>0.03</v>
      </c>
      <c r="AC476" s="116">
        <f>IFERROR(VLOOKUP(T476,'Коэфф для прайса 1 оч'!$E$61:$F$67,2,0),"")</f>
        <v>0</v>
      </c>
      <c r="AD476" s="116">
        <f>IFERROR(VLOOKUP(U476,'Коэфф для прайса 1 оч'!$E$69:$F$82,2,0),"")</f>
        <v>-1.4E-2</v>
      </c>
      <c r="AE476" s="116">
        <f>IFERROR(VLOOKUP(PriceList[[#This Row],[Корпус]],'Коэфф для прайса 1 оч'!$I$10:$J$15,2,0),"")</f>
        <v>0.12</v>
      </c>
      <c r="AF476" s="95">
        <f t="shared" si="105"/>
        <v>400902</v>
      </c>
      <c r="AG476" s="96">
        <f t="shared" si="106"/>
        <v>11393634.84</v>
      </c>
      <c r="AH476" s="97">
        <v>0</v>
      </c>
      <c r="AI476" s="98">
        <f t="shared" si="107"/>
        <v>400902</v>
      </c>
      <c r="AJ476" s="99">
        <f t="shared" si="108"/>
        <v>11393634.84</v>
      </c>
      <c r="AK476" s="84" t="s">
        <v>71</v>
      </c>
      <c r="AL476" s="91">
        <v>0.1</v>
      </c>
      <c r="AM476" s="287">
        <f>PriceList[[#This Row],[ИТОГ Цена за кв.м, руб]]*(1+PriceList[[#This Row],[Максимальная скидка]])</f>
        <v>440992.2</v>
      </c>
      <c r="AN476" s="287">
        <f>PriceList[[#This Row],[Цена за кв.м. в CRM]]*PriceList[[#This Row],[Площадь, кв.м]]</f>
        <v>12532998.324000001</v>
      </c>
      <c r="AO476" s="287">
        <v>6000</v>
      </c>
      <c r="AP476" s="335">
        <f>PriceList[[#This Row],[Цена за кв.м. в CRM]]+PriceList[[#This Row],[Бронь]]</f>
        <v>446992.2</v>
      </c>
      <c r="AQ476" s="335">
        <f>PriceList[[#This Row],[Цена за кв.м. в сайт]]*PriceList[[#This Row],[Площадь, кв.м]]</f>
        <v>12703518.324000001</v>
      </c>
      <c r="AR476" s="84" t="str">
        <f t="shared" si="109"/>
        <v>С2-231</v>
      </c>
      <c r="AS476" s="88" t="str">
        <f t="shared" si="110"/>
        <v>Ст</v>
      </c>
      <c r="AT476" s="89">
        <f t="shared" si="111"/>
        <v>28.42</v>
      </c>
      <c r="AU476" s="99">
        <f>PriceList[[#This Row],[Цена за кв.м. в CRM]]</f>
        <v>440992.2</v>
      </c>
      <c r="AV476" s="100" t="str">
        <f t="shared" si="112"/>
        <v>Резерв</v>
      </c>
      <c r="AW476" s="99"/>
      <c r="AX476" s="342"/>
      <c r="AZ476" s="353">
        <f>(PriceList[[#This Row],[Цена за кв.м. в сайт]])+$AZ$1</f>
        <v>447492.2</v>
      </c>
      <c r="BA476" s="353">
        <f>AZ476*PriceList[[#This Row],[Площадь, кв.м]]</f>
        <v>12717728.324000001</v>
      </c>
      <c r="BB476" s="346">
        <f>BA476-PriceList[[#This Row],[Стоимость, руб для сбронированием]]</f>
        <v>14210</v>
      </c>
      <c r="BC476" s="14"/>
      <c r="BD476" s="345">
        <f t="shared" si="113"/>
        <v>447500</v>
      </c>
      <c r="BE476" s="353">
        <f>BD476*PriceList[[#This Row],[Площадь, кв.м]]</f>
        <v>12717950</v>
      </c>
      <c r="BF476" s="14"/>
      <c r="BG476" s="345">
        <f>BE476-$BG$1*PriceList[[#This Row],[Площадь, кв.м]]</f>
        <v>12547430</v>
      </c>
      <c r="BH476" s="353">
        <f t="shared" si="114"/>
        <v>170520</v>
      </c>
      <c r="BI476" s="345">
        <f>BG476/PriceList[[#This Row],[Площадь, кв.м]]</f>
        <v>441500</v>
      </c>
      <c r="BJ476" s="355">
        <f t="shared" si="115"/>
        <v>1.3590033975084938E-2</v>
      </c>
      <c r="BL476" s="345">
        <f t="shared" si="116"/>
        <v>397350</v>
      </c>
      <c r="BM476" s="353">
        <f t="shared" si="117"/>
        <v>11292687</v>
      </c>
    </row>
    <row r="477" spans="1:65" ht="14.25" customHeight="1">
      <c r="A477" s="84">
        <v>558</v>
      </c>
      <c r="B477" s="84" t="s">
        <v>653</v>
      </c>
      <c r="C477" s="85">
        <v>232</v>
      </c>
      <c r="D477" s="85" t="s">
        <v>416</v>
      </c>
      <c r="E477" s="86">
        <v>6</v>
      </c>
      <c r="F477" s="84">
        <v>40</v>
      </c>
      <c r="G477" s="87">
        <v>28.72</v>
      </c>
      <c r="H477" s="88" t="s">
        <v>1</v>
      </c>
      <c r="I477" s="88" t="s">
        <v>1</v>
      </c>
      <c r="J477" s="89">
        <v>4.13</v>
      </c>
      <c r="K477" s="89">
        <f t="shared" si="102"/>
        <v>1.24</v>
      </c>
      <c r="L477" s="89">
        <f t="shared" si="103"/>
        <v>24.59</v>
      </c>
      <c r="M477" s="89">
        <f t="shared" si="104"/>
        <v>25.83</v>
      </c>
      <c r="N477" s="90" t="s">
        <v>65</v>
      </c>
      <c r="O477" s="90" t="s">
        <v>66</v>
      </c>
      <c r="P477" s="90" t="s">
        <v>67</v>
      </c>
      <c r="Q477" s="91" t="s">
        <v>68</v>
      </c>
      <c r="R477" s="92" t="s">
        <v>493</v>
      </c>
      <c r="S477" s="92" t="s">
        <v>493</v>
      </c>
      <c r="T477" s="93" t="s">
        <v>73</v>
      </c>
      <c r="U477" s="84">
        <v>40</v>
      </c>
      <c r="V477" s="94">
        <f>IFERROR(VLOOKUP(H477,'Коэфф для прайса 1 оч'!$A$3:$C$6,3,0),"")</f>
        <v>327000</v>
      </c>
      <c r="W477" s="91">
        <f>IFERROR(VLOOKUP(E477,'Коэфф для прайса 1 оч'!$A$10:$C$23,3,0),"")</f>
        <v>1.4999999999999999E-2</v>
      </c>
      <c r="X477" s="116">
        <f>IFERROR(VLOOKUP(N477,'Коэфф для прайса 1 оч'!$E$25:$F$30,2,0),"")</f>
        <v>0.04</v>
      </c>
      <c r="Y477" s="116">
        <f>IFERROR(VLOOKUP(O477,'Коэфф для прайса 1 оч'!$E$32:$F$34,2,0),"")</f>
        <v>0</v>
      </c>
      <c r="Z477" s="116">
        <f>IFERROR(VLOOKUP(P477,'Коэфф для прайса 1 оч'!$E$36:$F$38,2,0),"")</f>
        <v>0.03</v>
      </c>
      <c r="AA477" s="116">
        <f>IFERROR(VLOOKUP(Q477,'Коэфф для прайса 1 оч'!$E$40:$F$43,2,0),"")</f>
        <v>5.0000000000000001E-3</v>
      </c>
      <c r="AB477" s="117">
        <f>IFERROR(VLOOKUP(R477,'Коэфф для прайса 1 оч'!$E$45:$F$59,2,0),"")</f>
        <v>0.03</v>
      </c>
      <c r="AC477" s="116">
        <f>IFERROR(VLOOKUP(T477,'Коэфф для прайса 1 оч'!$E$61:$F$67,2,0),"")</f>
        <v>0</v>
      </c>
      <c r="AD477" s="116">
        <f>IFERROR(VLOOKUP(U477,'Коэфф для прайса 1 оч'!$E$69:$F$82,2,0),"")</f>
        <v>-1.4E-2</v>
      </c>
      <c r="AE477" s="116">
        <f>IFERROR(VLOOKUP(PriceList[[#This Row],[Корпус]],'Коэфф для прайса 1 оч'!$I$10:$J$15,2,0),"")</f>
        <v>0.12</v>
      </c>
      <c r="AF477" s="95">
        <f t="shared" si="105"/>
        <v>400902</v>
      </c>
      <c r="AG477" s="96">
        <f t="shared" si="106"/>
        <v>11513905.439999999</v>
      </c>
      <c r="AH477" s="97">
        <v>0</v>
      </c>
      <c r="AI477" s="98"/>
      <c r="AJ477" s="99"/>
      <c r="AK477" s="84" t="s">
        <v>1313</v>
      </c>
      <c r="AL477" s="91">
        <v>0.1</v>
      </c>
      <c r="AM477" s="287">
        <f>PriceList[[#This Row],[ИТОГ Цена за кв.м, руб]]*(1+PriceList[[#This Row],[Максимальная скидка]])</f>
        <v>0</v>
      </c>
      <c r="AN477" s="287">
        <f>PriceList[[#This Row],[Цена за кв.м. в CRM]]*PriceList[[#This Row],[Площадь, кв.м]]</f>
        <v>0</v>
      </c>
      <c r="AO477" s="287">
        <v>6000</v>
      </c>
      <c r="AP477" s="335">
        <f>PriceList[[#This Row],[Цена за кв.м. в CRM]]+PriceList[[#This Row],[Бронь]]</f>
        <v>6000</v>
      </c>
      <c r="AQ477" s="335">
        <f>PriceList[[#This Row],[Цена за кв.м. в сайт]]*PriceList[[#This Row],[Площадь, кв.м]]</f>
        <v>172320</v>
      </c>
      <c r="AR477" s="84" t="str">
        <f t="shared" si="109"/>
        <v>С2-232</v>
      </c>
      <c r="AS477" s="88" t="str">
        <f t="shared" si="110"/>
        <v>Ст</v>
      </c>
      <c r="AT477" s="89">
        <f t="shared" si="111"/>
        <v>28.72</v>
      </c>
      <c r="AU477" s="99">
        <f>PriceList[[#This Row],[Цена за кв.м. в CRM]]</f>
        <v>0</v>
      </c>
      <c r="AV477" s="100" t="str">
        <f t="shared" si="112"/>
        <v>Не для продажи</v>
      </c>
      <c r="AW477" s="99"/>
      <c r="AX477" s="342"/>
      <c r="AZ477" s="353"/>
      <c r="BB477" s="346"/>
      <c r="BC477" s="14"/>
      <c r="BD477" s="345">
        <f t="shared" si="113"/>
        <v>0</v>
      </c>
      <c r="BE477" s="353">
        <f>BD477*PriceList[[#This Row],[Площадь, кв.м]]</f>
        <v>0</v>
      </c>
      <c r="BF477" s="14"/>
      <c r="BG477" s="345"/>
      <c r="BH477" s="353">
        <f t="shared" si="114"/>
        <v>0</v>
      </c>
      <c r="BI477" s="345">
        <f>BG477/PriceList[[#This Row],[Площадь, кв.м]]</f>
        <v>0</v>
      </c>
      <c r="BJ477" s="355" t="e">
        <f t="shared" si="115"/>
        <v>#DIV/0!</v>
      </c>
      <c r="BL477" s="345">
        <f t="shared" si="116"/>
        <v>0</v>
      </c>
      <c r="BM477" s="353">
        <f t="shared" si="117"/>
        <v>0</v>
      </c>
    </row>
    <row r="478" spans="1:65" ht="14.25" hidden="1" customHeight="1">
      <c r="A478" s="84">
        <v>559</v>
      </c>
      <c r="B478" s="84" t="s">
        <v>654</v>
      </c>
      <c r="C478" s="85">
        <v>233</v>
      </c>
      <c r="D478" s="85" t="s">
        <v>416</v>
      </c>
      <c r="E478" s="86">
        <v>7</v>
      </c>
      <c r="F478" s="84">
        <v>1</v>
      </c>
      <c r="G478" s="87">
        <v>37.46</v>
      </c>
      <c r="H478" s="88" t="s">
        <v>1</v>
      </c>
      <c r="I478" s="88" t="s">
        <v>1</v>
      </c>
      <c r="J478" s="89">
        <v>7.24</v>
      </c>
      <c r="K478" s="89">
        <f t="shared" si="102"/>
        <v>2.17</v>
      </c>
      <c r="L478" s="89">
        <f t="shared" si="103"/>
        <v>30.22</v>
      </c>
      <c r="M478" s="89">
        <f t="shared" si="104"/>
        <v>32.39</v>
      </c>
      <c r="N478" s="90" t="s">
        <v>76</v>
      </c>
      <c r="O478" s="90" t="s">
        <v>66</v>
      </c>
      <c r="P478" s="90" t="s">
        <v>67</v>
      </c>
      <c r="Q478" s="91" t="s">
        <v>68</v>
      </c>
      <c r="R478" s="92" t="s">
        <v>493</v>
      </c>
      <c r="S478" s="92" t="s">
        <v>493</v>
      </c>
      <c r="T478" s="93" t="s">
        <v>73</v>
      </c>
      <c r="U478" s="84">
        <v>39</v>
      </c>
      <c r="V478" s="94">
        <f>IFERROR(VLOOKUP(H478,'Коэфф для прайса 1 оч'!$A$3:$C$6,3,0),"")</f>
        <v>327000</v>
      </c>
      <c r="W478" s="91">
        <f>IFERROR(VLOOKUP(E478,'Коэфф для прайса 1 оч'!$A$10:$C$23,3,0),"")</f>
        <v>0.03</v>
      </c>
      <c r="X478" s="116">
        <f>IFERROR(VLOOKUP(N478,'Коэфф для прайса 1 оч'!$E$25:$F$30,2,0),"")</f>
        <v>0</v>
      </c>
      <c r="Y478" s="116">
        <f>IFERROR(VLOOKUP(O478,'Коэфф для прайса 1 оч'!$E$32:$F$34,2,0),"")</f>
        <v>0</v>
      </c>
      <c r="Z478" s="116">
        <f>IFERROR(VLOOKUP(P478,'Коэфф для прайса 1 оч'!$E$36:$F$38,2,0),"")</f>
        <v>0.03</v>
      </c>
      <c r="AA478" s="116">
        <f>IFERROR(VLOOKUP(Q478,'Коэфф для прайса 1 оч'!$E$40:$F$43,2,0),"")</f>
        <v>5.0000000000000001E-3</v>
      </c>
      <c r="AB478" s="117">
        <f>IFERROR(VLOOKUP(R478,'Коэфф для прайса 1 оч'!$E$45:$F$59,2,0),"")</f>
        <v>0.03</v>
      </c>
      <c r="AC478" s="116">
        <f>IFERROR(VLOOKUP(T478,'Коэфф для прайса 1 оч'!$E$61:$F$67,2,0),"")</f>
        <v>0</v>
      </c>
      <c r="AD478" s="116">
        <f>IFERROR(VLOOKUP(U478,'Коэфф для прайса 1 оч'!$E$69:$F$82,2,0),"")</f>
        <v>-1.2999999999999999E-2</v>
      </c>
      <c r="AE478" s="116">
        <f>IFERROR(VLOOKUP(PriceList[[#This Row],[Корпус]],'Коэфф для прайса 1 оч'!$I$10:$J$15,2,0),"")</f>
        <v>0.12</v>
      </c>
      <c r="AF478" s="95">
        <f t="shared" si="105"/>
        <v>393054</v>
      </c>
      <c r="AG478" s="96">
        <f t="shared" si="106"/>
        <v>14723802.84</v>
      </c>
      <c r="AH478" s="97">
        <v>0</v>
      </c>
      <c r="AI478" s="98">
        <f t="shared" si="107"/>
        <v>393054</v>
      </c>
      <c r="AJ478" s="99">
        <f t="shared" si="108"/>
        <v>14723802.84</v>
      </c>
      <c r="AK478" s="84" t="s">
        <v>101</v>
      </c>
      <c r="AL478" s="91">
        <v>0.1</v>
      </c>
      <c r="AM478" s="287">
        <f>PriceList[[#This Row],[ИТОГ Цена за кв.м, руб]]*(1+PriceList[[#This Row],[Максимальная скидка]])</f>
        <v>432359.4</v>
      </c>
      <c r="AN478" s="287">
        <f>PriceList[[#This Row],[Цена за кв.м. в CRM]]*PriceList[[#This Row],[Площадь, кв.м]]</f>
        <v>16196183.124000002</v>
      </c>
      <c r="AO478" s="287">
        <v>6000</v>
      </c>
      <c r="AP478" s="335">
        <f>PriceList[[#This Row],[Цена за кв.м. в CRM]]+PriceList[[#This Row],[Бронь]]</f>
        <v>438359.4</v>
      </c>
      <c r="AQ478" s="335">
        <f>PriceList[[#This Row],[Цена за кв.м. в сайт]]*PriceList[[#This Row],[Площадь, кв.м]]</f>
        <v>16420943.124000002</v>
      </c>
      <c r="AR478" s="84" t="str">
        <f t="shared" si="109"/>
        <v>С2-233</v>
      </c>
      <c r="AS478" s="88" t="str">
        <f t="shared" si="110"/>
        <v>Ст</v>
      </c>
      <c r="AT478" s="89">
        <f t="shared" si="111"/>
        <v>37.46</v>
      </c>
      <c r="AU478" s="99">
        <f>PriceList[[#This Row],[Цена за кв.м. в CRM]]</f>
        <v>432359.4</v>
      </c>
      <c r="AV478" s="100" t="str">
        <f t="shared" si="112"/>
        <v>Свободно</v>
      </c>
      <c r="AW478" s="99"/>
      <c r="AX478" s="342"/>
      <c r="AZ478" s="353">
        <f>(PriceList[[#This Row],[Цена за кв.м. в сайт]])+$AZ$1</f>
        <v>438859.4</v>
      </c>
      <c r="BA478" s="353">
        <f>AZ478*PriceList[[#This Row],[Площадь, кв.м]]</f>
        <v>16439673.124000002</v>
      </c>
      <c r="BB478" s="346">
        <f>BA478-PriceList[[#This Row],[Стоимость, руб для сбронированием]]</f>
        <v>18730</v>
      </c>
      <c r="BC478" s="14"/>
      <c r="BD478" s="345">
        <f t="shared" si="113"/>
        <v>438900</v>
      </c>
      <c r="BE478" s="353">
        <f>BD478*PriceList[[#This Row],[Площадь, кв.м]]</f>
        <v>16441194</v>
      </c>
      <c r="BF478" s="14"/>
      <c r="BG478" s="345">
        <f>BE478-$BG$1*PriceList[[#This Row],[Площадь, кв.м]]</f>
        <v>16216434</v>
      </c>
      <c r="BH478" s="353">
        <f t="shared" si="114"/>
        <v>224760</v>
      </c>
      <c r="BI478" s="345">
        <f>BG478/PriceList[[#This Row],[Площадь, кв.м]]</f>
        <v>432900</v>
      </c>
      <c r="BJ478" s="355">
        <f t="shared" si="115"/>
        <v>1.386001386001386E-2</v>
      </c>
      <c r="BL478" s="345">
        <f t="shared" si="116"/>
        <v>389610</v>
      </c>
      <c r="BM478" s="353">
        <f t="shared" si="117"/>
        <v>14594790.6</v>
      </c>
    </row>
    <row r="479" spans="1:65" ht="14.25" customHeight="1">
      <c r="A479" s="84">
        <v>560</v>
      </c>
      <c r="B479" s="84" t="s">
        <v>655</v>
      </c>
      <c r="C479" s="85">
        <v>234</v>
      </c>
      <c r="D479" s="85" t="s">
        <v>416</v>
      </c>
      <c r="E479" s="86">
        <v>7</v>
      </c>
      <c r="F479" s="84">
        <v>2</v>
      </c>
      <c r="G479" s="87">
        <v>28.98</v>
      </c>
      <c r="H479" s="88" t="s">
        <v>1</v>
      </c>
      <c r="I479" s="88" t="s">
        <v>1</v>
      </c>
      <c r="J479" s="89">
        <v>4.25</v>
      </c>
      <c r="K479" s="89">
        <f t="shared" si="102"/>
        <v>1.28</v>
      </c>
      <c r="L479" s="89">
        <f t="shared" si="103"/>
        <v>24.73</v>
      </c>
      <c r="M479" s="89">
        <f t="shared" si="104"/>
        <v>26.01</v>
      </c>
      <c r="N479" s="90" t="s">
        <v>65</v>
      </c>
      <c r="O479" s="90" t="s">
        <v>66</v>
      </c>
      <c r="P479" s="90" t="s">
        <v>67</v>
      </c>
      <c r="Q479" s="91" t="s">
        <v>68</v>
      </c>
      <c r="R479" s="92" t="s">
        <v>493</v>
      </c>
      <c r="S479" s="92" t="s">
        <v>493</v>
      </c>
      <c r="T479" s="93" t="s">
        <v>73</v>
      </c>
      <c r="U479" s="84">
        <v>39</v>
      </c>
      <c r="V479" s="94">
        <f>IFERROR(VLOOKUP(H479,'Коэфф для прайса 1 оч'!$A$3:$C$6,3,0),"")</f>
        <v>327000</v>
      </c>
      <c r="W479" s="91">
        <f>IFERROR(VLOOKUP(E479,'Коэфф для прайса 1 оч'!$A$10:$C$23,3,0),"")</f>
        <v>0.03</v>
      </c>
      <c r="X479" s="116">
        <f>IFERROR(VLOOKUP(N479,'Коэфф для прайса 1 оч'!$E$25:$F$30,2,0),"")</f>
        <v>0.04</v>
      </c>
      <c r="Y479" s="116">
        <f>IFERROR(VLOOKUP(O479,'Коэфф для прайса 1 оч'!$E$32:$F$34,2,0),"")</f>
        <v>0</v>
      </c>
      <c r="Z479" s="116">
        <f>IFERROR(VLOOKUP(P479,'Коэфф для прайса 1 оч'!$E$36:$F$38,2,0),"")</f>
        <v>0.03</v>
      </c>
      <c r="AA479" s="116">
        <f>IFERROR(VLOOKUP(Q479,'Коэфф для прайса 1 оч'!$E$40:$F$43,2,0),"")</f>
        <v>5.0000000000000001E-3</v>
      </c>
      <c r="AB479" s="117">
        <f>IFERROR(VLOOKUP(R479,'Коэфф для прайса 1 оч'!$E$45:$F$59,2,0),"")</f>
        <v>0.03</v>
      </c>
      <c r="AC479" s="116">
        <f>IFERROR(VLOOKUP(T479,'Коэфф для прайса 1 оч'!$E$61:$F$67,2,0),"")</f>
        <v>0</v>
      </c>
      <c r="AD479" s="116">
        <f>IFERROR(VLOOKUP(U479,'Коэфф для прайса 1 оч'!$E$69:$F$82,2,0),"")</f>
        <v>-1.2999999999999999E-2</v>
      </c>
      <c r="AE479" s="116">
        <f>IFERROR(VLOOKUP(PriceList[[#This Row],[Корпус]],'Коэфф для прайса 1 оч'!$I$10:$J$15,2,0),"")</f>
        <v>0.12</v>
      </c>
      <c r="AF479" s="95">
        <f t="shared" si="105"/>
        <v>406134</v>
      </c>
      <c r="AG479" s="96">
        <f t="shared" si="106"/>
        <v>11769763.32</v>
      </c>
      <c r="AH479" s="97">
        <v>0</v>
      </c>
      <c r="AI479" s="98">
        <f t="shared" si="107"/>
        <v>406134</v>
      </c>
      <c r="AJ479" s="99">
        <f t="shared" si="108"/>
        <v>11769763.32</v>
      </c>
      <c r="AK479" s="84" t="s">
        <v>71</v>
      </c>
      <c r="AL479" s="91">
        <v>0.1</v>
      </c>
      <c r="AM479" s="287">
        <f>PriceList[[#This Row],[ИТОГ Цена за кв.м, руб]]*(1+PriceList[[#This Row],[Максимальная скидка]])</f>
        <v>446747.4</v>
      </c>
      <c r="AN479" s="287">
        <f>PriceList[[#This Row],[Цена за кв.м. в CRM]]*PriceList[[#This Row],[Площадь, кв.м]]</f>
        <v>12946739.652000001</v>
      </c>
      <c r="AO479" s="287">
        <v>6000</v>
      </c>
      <c r="AP479" s="335">
        <f>PriceList[[#This Row],[Цена за кв.м. в CRM]]+PriceList[[#This Row],[Бронь]]</f>
        <v>452747.4</v>
      </c>
      <c r="AQ479" s="335">
        <f>PriceList[[#This Row],[Цена за кв.м. в сайт]]*PriceList[[#This Row],[Площадь, кв.м]]</f>
        <v>13120619.652000001</v>
      </c>
      <c r="AR479" s="84" t="str">
        <f t="shared" si="109"/>
        <v>С2-234</v>
      </c>
      <c r="AS479" s="88" t="str">
        <f t="shared" si="110"/>
        <v>Ст</v>
      </c>
      <c r="AT479" s="89">
        <f t="shared" si="111"/>
        <v>28.98</v>
      </c>
      <c r="AU479" s="99">
        <f>PriceList[[#This Row],[Цена за кв.м. в CRM]]</f>
        <v>446747.4</v>
      </c>
      <c r="AV479" s="100" t="str">
        <f t="shared" si="112"/>
        <v>Резерв</v>
      </c>
      <c r="AW479" s="99"/>
      <c r="AX479" s="342"/>
      <c r="AZ479" s="353">
        <f>(PriceList[[#This Row],[Цена за кв.м. в сайт]])+$AZ$1</f>
        <v>453247.4</v>
      </c>
      <c r="BA479" s="353">
        <f>AZ479*PriceList[[#This Row],[Площадь, кв.м]]</f>
        <v>13135109.652000001</v>
      </c>
      <c r="BB479" s="346">
        <f>BA479-PriceList[[#This Row],[Стоимость, руб для сбронированием]]</f>
        <v>14490</v>
      </c>
      <c r="BC479" s="14"/>
      <c r="BD479" s="345">
        <f t="shared" si="113"/>
        <v>453200</v>
      </c>
      <c r="BE479" s="353">
        <f>BD479*PriceList[[#This Row],[Площадь, кв.м]]</f>
        <v>13133736</v>
      </c>
      <c r="BF479" s="14"/>
      <c r="BG479" s="345">
        <f>BE479-$BG$1*PriceList[[#This Row],[Площадь, кв.м]]</f>
        <v>12959856</v>
      </c>
      <c r="BH479" s="353">
        <f t="shared" si="114"/>
        <v>173880</v>
      </c>
      <c r="BI479" s="345">
        <f>BG479/PriceList[[#This Row],[Площадь, кв.м]]</f>
        <v>447200</v>
      </c>
      <c r="BJ479" s="355">
        <f t="shared" si="115"/>
        <v>1.3416815742397137E-2</v>
      </c>
      <c r="BL479" s="345">
        <f t="shared" si="116"/>
        <v>402480</v>
      </c>
      <c r="BM479" s="353">
        <f t="shared" si="117"/>
        <v>11663870.4</v>
      </c>
    </row>
    <row r="480" spans="1:65" ht="14.25" customHeight="1">
      <c r="A480" s="84">
        <v>561</v>
      </c>
      <c r="B480" s="84" t="s">
        <v>656</v>
      </c>
      <c r="C480" s="85">
        <v>235</v>
      </c>
      <c r="D480" s="85" t="s">
        <v>416</v>
      </c>
      <c r="E480" s="86">
        <v>7</v>
      </c>
      <c r="F480" s="84">
        <v>3</v>
      </c>
      <c r="G480" s="87">
        <v>28.52</v>
      </c>
      <c r="H480" s="88" t="s">
        <v>1</v>
      </c>
      <c r="I480" s="88" t="s">
        <v>1</v>
      </c>
      <c r="J480" s="89">
        <v>4.25</v>
      </c>
      <c r="K480" s="89">
        <f t="shared" si="102"/>
        <v>1.28</v>
      </c>
      <c r="L480" s="89">
        <f t="shared" si="103"/>
        <v>24.27</v>
      </c>
      <c r="M480" s="89">
        <f t="shared" si="104"/>
        <v>25.55</v>
      </c>
      <c r="N480" s="90" t="s">
        <v>65</v>
      </c>
      <c r="O480" s="90" t="s">
        <v>66</v>
      </c>
      <c r="P480" s="90" t="s">
        <v>67</v>
      </c>
      <c r="Q480" s="91" t="s">
        <v>68</v>
      </c>
      <c r="R480" s="92" t="s">
        <v>493</v>
      </c>
      <c r="S480" s="92" t="s">
        <v>493</v>
      </c>
      <c r="T480" s="93" t="s">
        <v>73</v>
      </c>
      <c r="U480" s="84">
        <v>39</v>
      </c>
      <c r="V480" s="94">
        <f>IFERROR(VLOOKUP(H480,'Коэфф для прайса 1 оч'!$A$3:$C$6,3,0),"")</f>
        <v>327000</v>
      </c>
      <c r="W480" s="91">
        <f>IFERROR(VLOOKUP(E480,'Коэфф для прайса 1 оч'!$A$10:$C$23,3,0),"")</f>
        <v>0.03</v>
      </c>
      <c r="X480" s="116">
        <f>IFERROR(VLOOKUP(N480,'Коэфф для прайса 1 оч'!$E$25:$F$30,2,0),"")</f>
        <v>0.04</v>
      </c>
      <c r="Y480" s="116">
        <f>IFERROR(VLOOKUP(O480,'Коэфф для прайса 1 оч'!$E$32:$F$34,2,0),"")</f>
        <v>0</v>
      </c>
      <c r="Z480" s="116">
        <f>IFERROR(VLOOKUP(P480,'Коэфф для прайса 1 оч'!$E$36:$F$38,2,0),"")</f>
        <v>0.03</v>
      </c>
      <c r="AA480" s="116">
        <f>IFERROR(VLOOKUP(Q480,'Коэфф для прайса 1 оч'!$E$40:$F$43,2,0),"")</f>
        <v>5.0000000000000001E-3</v>
      </c>
      <c r="AB480" s="117">
        <f>IFERROR(VLOOKUP(R480,'Коэфф для прайса 1 оч'!$E$45:$F$59,2,0),"")</f>
        <v>0.03</v>
      </c>
      <c r="AC480" s="116">
        <f>IFERROR(VLOOKUP(T480,'Коэфф для прайса 1 оч'!$E$61:$F$67,2,0),"")</f>
        <v>0</v>
      </c>
      <c r="AD480" s="116">
        <f>IFERROR(VLOOKUP(U480,'Коэфф для прайса 1 оч'!$E$69:$F$82,2,0),"")</f>
        <v>-1.2999999999999999E-2</v>
      </c>
      <c r="AE480" s="116">
        <f>IFERROR(VLOOKUP(PriceList[[#This Row],[Корпус]],'Коэфф для прайса 1 оч'!$I$10:$J$15,2,0),"")</f>
        <v>0.12</v>
      </c>
      <c r="AF480" s="95">
        <f t="shared" si="105"/>
        <v>406134</v>
      </c>
      <c r="AG480" s="96">
        <f t="shared" si="106"/>
        <v>11582941.68</v>
      </c>
      <c r="AH480" s="97">
        <v>0</v>
      </c>
      <c r="AI480" s="98">
        <f t="shared" si="107"/>
        <v>406134</v>
      </c>
      <c r="AJ480" s="99">
        <f t="shared" si="108"/>
        <v>11582941.68</v>
      </c>
      <c r="AK480" s="84" t="s">
        <v>71</v>
      </c>
      <c r="AL480" s="91">
        <v>0.1</v>
      </c>
      <c r="AM480" s="287">
        <f>PriceList[[#This Row],[ИТОГ Цена за кв.м, руб]]*(1+PriceList[[#This Row],[Максимальная скидка]])</f>
        <v>446747.4</v>
      </c>
      <c r="AN480" s="287">
        <f>PriceList[[#This Row],[Цена за кв.м. в CRM]]*PriceList[[#This Row],[Площадь, кв.м]]</f>
        <v>12741235.848000001</v>
      </c>
      <c r="AO480" s="287">
        <v>6000</v>
      </c>
      <c r="AP480" s="335">
        <f>PriceList[[#This Row],[Цена за кв.м. в CRM]]+PriceList[[#This Row],[Бронь]]</f>
        <v>452747.4</v>
      </c>
      <c r="AQ480" s="335">
        <f>PriceList[[#This Row],[Цена за кв.м. в сайт]]*PriceList[[#This Row],[Площадь, кв.м]]</f>
        <v>12912355.848000001</v>
      </c>
      <c r="AR480" s="84" t="str">
        <f t="shared" si="109"/>
        <v>С2-235</v>
      </c>
      <c r="AS480" s="88" t="str">
        <f t="shared" si="110"/>
        <v>Ст</v>
      </c>
      <c r="AT480" s="89">
        <f t="shared" si="111"/>
        <v>28.52</v>
      </c>
      <c r="AU480" s="99">
        <f>PriceList[[#This Row],[Цена за кв.м. в CRM]]</f>
        <v>446747.4</v>
      </c>
      <c r="AV480" s="100" t="str">
        <f t="shared" si="112"/>
        <v>Резерв</v>
      </c>
      <c r="AW480" s="99"/>
      <c r="AX480" s="342"/>
      <c r="AZ480" s="353">
        <f>(PriceList[[#This Row],[Цена за кв.м. в сайт]])+$AZ$1</f>
        <v>453247.4</v>
      </c>
      <c r="BA480" s="353">
        <f>AZ480*PriceList[[#This Row],[Площадь, кв.м]]</f>
        <v>12926615.848000001</v>
      </c>
      <c r="BB480" s="346">
        <f>BA480-PriceList[[#This Row],[Стоимость, руб для сбронированием]]</f>
        <v>14260</v>
      </c>
      <c r="BC480" s="14"/>
      <c r="BD480" s="345">
        <f t="shared" si="113"/>
        <v>453200</v>
      </c>
      <c r="BE480" s="353">
        <f>BD480*PriceList[[#This Row],[Площадь, кв.м]]</f>
        <v>12925264</v>
      </c>
      <c r="BF480" s="14"/>
      <c r="BG480" s="345">
        <f>BE480-$BG$1*PriceList[[#This Row],[Площадь, кв.м]]</f>
        <v>12754144</v>
      </c>
      <c r="BH480" s="353">
        <f t="shared" si="114"/>
        <v>171120</v>
      </c>
      <c r="BI480" s="345">
        <f>BG480/PriceList[[#This Row],[Площадь, кв.м]]</f>
        <v>447200</v>
      </c>
      <c r="BJ480" s="355">
        <f t="shared" si="115"/>
        <v>1.3416815742397137E-2</v>
      </c>
      <c r="BL480" s="345">
        <f t="shared" si="116"/>
        <v>402480</v>
      </c>
      <c r="BM480" s="353">
        <f t="shared" si="117"/>
        <v>11478729.6</v>
      </c>
    </row>
    <row r="481" spans="1:65" ht="14.25" customHeight="1">
      <c r="A481" s="84">
        <v>562</v>
      </c>
      <c r="B481" s="84" t="s">
        <v>657</v>
      </c>
      <c r="C481" s="85">
        <v>236</v>
      </c>
      <c r="D481" s="85" t="s">
        <v>416</v>
      </c>
      <c r="E481" s="86">
        <v>7</v>
      </c>
      <c r="F481" s="84">
        <v>4</v>
      </c>
      <c r="G481" s="87">
        <v>32.450000000000003</v>
      </c>
      <c r="H481" s="88" t="s">
        <v>1</v>
      </c>
      <c r="I481" s="88" t="s">
        <v>1</v>
      </c>
      <c r="J481" s="89">
        <v>4.3899999999999997</v>
      </c>
      <c r="K481" s="89">
        <f t="shared" si="102"/>
        <v>1.32</v>
      </c>
      <c r="L481" s="89">
        <f t="shared" si="103"/>
        <v>28.060000000000002</v>
      </c>
      <c r="M481" s="89">
        <f t="shared" si="104"/>
        <v>29.380000000000003</v>
      </c>
      <c r="N481" s="90" t="s">
        <v>65</v>
      </c>
      <c r="O481" s="90" t="s">
        <v>83</v>
      </c>
      <c r="P481" s="90" t="s">
        <v>67</v>
      </c>
      <c r="Q481" s="91" t="s">
        <v>68</v>
      </c>
      <c r="R481" s="92" t="s">
        <v>493</v>
      </c>
      <c r="S481" s="92" t="s">
        <v>493</v>
      </c>
      <c r="T481" s="93" t="s">
        <v>73</v>
      </c>
      <c r="U481" s="84">
        <v>39</v>
      </c>
      <c r="V481" s="94">
        <f>IFERROR(VLOOKUP(H481,'Коэфф для прайса 1 оч'!$A$3:$C$6,3,0),"")</f>
        <v>327000</v>
      </c>
      <c r="W481" s="91">
        <f>IFERROR(VLOOKUP(E481,'Коэфф для прайса 1 оч'!$A$10:$C$23,3,0),"")</f>
        <v>0.03</v>
      </c>
      <c r="X481" s="116">
        <f>IFERROR(VLOOKUP(N481,'Коэфф для прайса 1 оч'!$E$25:$F$30,2,0),"")</f>
        <v>0.04</v>
      </c>
      <c r="Y481" s="116">
        <f>IFERROR(VLOOKUP(O481,'Коэфф для прайса 1 оч'!$E$32:$F$34,2,0),"")</f>
        <v>0.03</v>
      </c>
      <c r="Z481" s="116">
        <f>IFERROR(VLOOKUP(P481,'Коэфф для прайса 1 оч'!$E$36:$F$38,2,0),"")</f>
        <v>0.03</v>
      </c>
      <c r="AA481" s="116">
        <f>IFERROR(VLOOKUP(Q481,'Коэфф для прайса 1 оч'!$E$40:$F$43,2,0),"")</f>
        <v>5.0000000000000001E-3</v>
      </c>
      <c r="AB481" s="117">
        <f>IFERROR(VLOOKUP(R481,'Коэфф для прайса 1 оч'!$E$45:$F$59,2,0),"")</f>
        <v>0.03</v>
      </c>
      <c r="AC481" s="116">
        <f>IFERROR(VLOOKUP(T481,'Коэфф для прайса 1 оч'!$E$61:$F$67,2,0),"")</f>
        <v>0</v>
      </c>
      <c r="AD481" s="116">
        <f>IFERROR(VLOOKUP(U481,'Коэфф для прайса 1 оч'!$E$69:$F$82,2,0),"")</f>
        <v>-1.2999999999999999E-2</v>
      </c>
      <c r="AE481" s="116">
        <f>IFERROR(VLOOKUP(PriceList[[#This Row],[Корпус]],'Коэфф для прайса 1 оч'!$I$10:$J$15,2,0),"")</f>
        <v>0.12</v>
      </c>
      <c r="AF481" s="95">
        <f t="shared" si="105"/>
        <v>415944</v>
      </c>
      <c r="AG481" s="96">
        <f t="shared" si="106"/>
        <v>13497382.800000001</v>
      </c>
      <c r="AH481" s="97">
        <v>0</v>
      </c>
      <c r="AI481" s="98">
        <f t="shared" si="107"/>
        <v>415944</v>
      </c>
      <c r="AJ481" s="99">
        <f t="shared" si="108"/>
        <v>13497382.800000001</v>
      </c>
      <c r="AK481" s="84" t="s">
        <v>101</v>
      </c>
      <c r="AL481" s="91">
        <v>0.1</v>
      </c>
      <c r="AM481" s="287">
        <f>PriceList[[#This Row],[ИТОГ Цена за кв.м, руб]]*(1+PriceList[[#This Row],[Максимальная скидка]])</f>
        <v>457538.4</v>
      </c>
      <c r="AN481" s="287">
        <f>PriceList[[#This Row],[Цена за кв.м. в CRM]]*PriceList[[#This Row],[Площадь, кв.м]]</f>
        <v>14847121.080000002</v>
      </c>
      <c r="AO481" s="287">
        <v>6000</v>
      </c>
      <c r="AP481" s="335">
        <f>PriceList[[#This Row],[Цена за кв.м. в CRM]]+PriceList[[#This Row],[Бронь]]</f>
        <v>463538.4</v>
      </c>
      <c r="AQ481" s="335">
        <f>PriceList[[#This Row],[Цена за кв.м. в сайт]]*PriceList[[#This Row],[Площадь, кв.м]]</f>
        <v>15041821.080000002</v>
      </c>
      <c r="AR481" s="84" t="str">
        <f t="shared" si="109"/>
        <v>С2-236</v>
      </c>
      <c r="AS481" s="88" t="str">
        <f t="shared" si="110"/>
        <v>Ст</v>
      </c>
      <c r="AT481" s="89">
        <f t="shared" si="111"/>
        <v>32.450000000000003</v>
      </c>
      <c r="AU481" s="99">
        <f>PriceList[[#This Row],[Цена за кв.м. в CRM]]</f>
        <v>457538.4</v>
      </c>
      <c r="AV481" s="100" t="str">
        <f t="shared" si="112"/>
        <v>Свободно</v>
      </c>
      <c r="AW481" s="99"/>
      <c r="AX481" s="342"/>
      <c r="AZ481" s="353">
        <f>(PriceList[[#This Row],[Цена за кв.м. в сайт]])+$AZ$1</f>
        <v>464038.40000000002</v>
      </c>
      <c r="BA481" s="353">
        <f>AZ481*PriceList[[#This Row],[Площадь, кв.м]]</f>
        <v>15058046.080000002</v>
      </c>
      <c r="BB481" s="346">
        <f>BA481-PriceList[[#This Row],[Стоимость, руб для сбронированием]]</f>
        <v>16225</v>
      </c>
      <c r="BC481" s="14"/>
      <c r="BD481" s="345">
        <f t="shared" si="113"/>
        <v>464000</v>
      </c>
      <c r="BE481" s="353">
        <f>BD481*PriceList[[#This Row],[Площадь, кв.м]]</f>
        <v>15056800.000000002</v>
      </c>
      <c r="BF481" s="14"/>
      <c r="BG481" s="345">
        <f>BE481-$BG$1*PriceList[[#This Row],[Площадь, кв.м]]</f>
        <v>14862100.000000002</v>
      </c>
      <c r="BH481" s="353">
        <f t="shared" si="114"/>
        <v>194700</v>
      </c>
      <c r="BI481" s="345">
        <f>BG481/PriceList[[#This Row],[Площадь, кв.м]]</f>
        <v>458000</v>
      </c>
      <c r="BJ481" s="355">
        <f t="shared" si="115"/>
        <v>1.3100436681222705E-2</v>
      </c>
      <c r="BL481" s="345">
        <f t="shared" si="116"/>
        <v>412200</v>
      </c>
      <c r="BM481" s="353">
        <f t="shared" si="117"/>
        <v>13375890.000000002</v>
      </c>
    </row>
    <row r="482" spans="1:65" ht="14.25" customHeight="1">
      <c r="A482" s="84">
        <v>563</v>
      </c>
      <c r="B482" s="84" t="s">
        <v>658</v>
      </c>
      <c r="C482" s="85">
        <v>237</v>
      </c>
      <c r="D482" s="85" t="s">
        <v>416</v>
      </c>
      <c r="E482" s="86">
        <v>7</v>
      </c>
      <c r="F482" s="84">
        <v>5</v>
      </c>
      <c r="G482" s="87">
        <v>32.43</v>
      </c>
      <c r="H482" s="88" t="s">
        <v>1</v>
      </c>
      <c r="I482" s="88" t="s">
        <v>1</v>
      </c>
      <c r="J482" s="89">
        <v>4.3899999999999997</v>
      </c>
      <c r="K482" s="89">
        <f t="shared" si="102"/>
        <v>1.32</v>
      </c>
      <c r="L482" s="89">
        <f t="shared" si="103"/>
        <v>28.04</v>
      </c>
      <c r="M482" s="89">
        <f t="shared" si="104"/>
        <v>29.36</v>
      </c>
      <c r="N482" s="90" t="s">
        <v>65</v>
      </c>
      <c r="O482" s="90" t="s">
        <v>83</v>
      </c>
      <c r="P482" s="90" t="s">
        <v>67</v>
      </c>
      <c r="Q482" s="91" t="s">
        <v>68</v>
      </c>
      <c r="R482" s="92" t="s">
        <v>422</v>
      </c>
      <c r="S482" s="92" t="s">
        <v>1291</v>
      </c>
      <c r="T482" s="93" t="s">
        <v>73</v>
      </c>
      <c r="U482" s="84">
        <v>39</v>
      </c>
      <c r="V482" s="94">
        <f>IFERROR(VLOOKUP(H482,'Коэфф для прайса 1 оч'!$A$3:$C$6,3,0),"")</f>
        <v>327000</v>
      </c>
      <c r="W482" s="91">
        <f>IFERROR(VLOOKUP(E482,'Коэфф для прайса 1 оч'!$A$10:$C$23,3,0),"")</f>
        <v>0.03</v>
      </c>
      <c r="X482" s="116">
        <f>IFERROR(VLOOKUP(N482,'Коэфф для прайса 1 оч'!$E$25:$F$30,2,0),"")</f>
        <v>0.04</v>
      </c>
      <c r="Y482" s="116">
        <f>IFERROR(VLOOKUP(O482,'Коэфф для прайса 1 оч'!$E$32:$F$34,2,0),"")</f>
        <v>0.03</v>
      </c>
      <c r="Z482" s="116">
        <f>IFERROR(VLOOKUP(P482,'Коэфф для прайса 1 оч'!$E$36:$F$38,2,0),"")</f>
        <v>0.03</v>
      </c>
      <c r="AA482" s="116">
        <f>IFERROR(VLOOKUP(Q482,'Коэфф для прайса 1 оч'!$E$40:$F$43,2,0),"")</f>
        <v>5.0000000000000001E-3</v>
      </c>
      <c r="AB482" s="117">
        <f>IFERROR(VLOOKUP(R482,'Коэфф для прайса 1 оч'!$E$45:$F$59,2,0),"")</f>
        <v>0</v>
      </c>
      <c r="AC482" s="116">
        <f>IFERROR(VLOOKUP(T482,'Коэфф для прайса 1 оч'!$E$61:$F$67,2,0),"")</f>
        <v>0</v>
      </c>
      <c r="AD482" s="116">
        <f>IFERROR(VLOOKUP(U482,'Коэфф для прайса 1 оч'!$E$69:$F$82,2,0),"")</f>
        <v>-1.2999999999999999E-2</v>
      </c>
      <c r="AE482" s="116">
        <f>IFERROR(VLOOKUP(PriceList[[#This Row],[Корпус]],'Коэфф для прайса 1 оч'!$I$10:$J$15,2,0),"")</f>
        <v>0.12</v>
      </c>
      <c r="AF482" s="95">
        <f t="shared" si="105"/>
        <v>406134</v>
      </c>
      <c r="AG482" s="96">
        <f t="shared" si="106"/>
        <v>13170925.619999999</v>
      </c>
      <c r="AH482" s="97">
        <v>0</v>
      </c>
      <c r="AI482" s="98">
        <f t="shared" si="107"/>
        <v>406134</v>
      </c>
      <c r="AJ482" s="99">
        <f t="shared" si="108"/>
        <v>13170925.619999999</v>
      </c>
      <c r="AK482" s="84" t="s">
        <v>71</v>
      </c>
      <c r="AL482" s="91">
        <v>0.1</v>
      </c>
      <c r="AM482" s="287">
        <f>PriceList[[#This Row],[ИТОГ Цена за кв.м, руб]]*(1+PriceList[[#This Row],[Максимальная скидка]])</f>
        <v>446747.4</v>
      </c>
      <c r="AN482" s="287">
        <f>PriceList[[#This Row],[Цена за кв.м. в CRM]]*PriceList[[#This Row],[Площадь, кв.м]]</f>
        <v>14488018.182</v>
      </c>
      <c r="AO482" s="287">
        <v>6000</v>
      </c>
      <c r="AP482" s="335">
        <f>PriceList[[#This Row],[Цена за кв.м. в CRM]]+PriceList[[#This Row],[Бронь]]</f>
        <v>452747.4</v>
      </c>
      <c r="AQ482" s="335">
        <f>PriceList[[#This Row],[Цена за кв.м. в сайт]]*PriceList[[#This Row],[Площадь, кв.м]]</f>
        <v>14682598.182</v>
      </c>
      <c r="AR482" s="84" t="str">
        <f t="shared" si="109"/>
        <v>С2-237</v>
      </c>
      <c r="AS482" s="88" t="str">
        <f t="shared" si="110"/>
        <v>Ст</v>
      </c>
      <c r="AT482" s="89">
        <f t="shared" si="111"/>
        <v>32.43</v>
      </c>
      <c r="AU482" s="99">
        <f>PriceList[[#This Row],[Цена за кв.м. в CRM]]</f>
        <v>446747.4</v>
      </c>
      <c r="AV482" s="100" t="str">
        <f t="shared" si="112"/>
        <v>Резерв</v>
      </c>
      <c r="AW482" s="99"/>
      <c r="AX482" s="342"/>
      <c r="AZ482" s="353">
        <f>(PriceList[[#This Row],[Цена за кв.м. в сайт]])+$AZ$1</f>
        <v>453247.4</v>
      </c>
      <c r="BA482" s="353">
        <f>AZ482*PriceList[[#This Row],[Площадь, кв.м]]</f>
        <v>14698813.182</v>
      </c>
      <c r="BB482" s="346">
        <f>BA482-PriceList[[#This Row],[Стоимость, руб для сбронированием]]</f>
        <v>16215</v>
      </c>
      <c r="BC482" s="14"/>
      <c r="BD482" s="345">
        <f t="shared" si="113"/>
        <v>453200</v>
      </c>
      <c r="BE482" s="353">
        <f>BD482*PriceList[[#This Row],[Площадь, кв.м]]</f>
        <v>14697276</v>
      </c>
      <c r="BF482" s="14"/>
      <c r="BG482" s="345">
        <f>BE482-$BG$1*PriceList[[#This Row],[Площадь, кв.м]]</f>
        <v>14502696</v>
      </c>
      <c r="BH482" s="353">
        <f t="shared" si="114"/>
        <v>194580</v>
      </c>
      <c r="BI482" s="345">
        <f>BG482/PriceList[[#This Row],[Площадь, кв.м]]</f>
        <v>447200</v>
      </c>
      <c r="BJ482" s="355">
        <f t="shared" si="115"/>
        <v>1.3416815742397137E-2</v>
      </c>
      <c r="BL482" s="345">
        <f t="shared" si="116"/>
        <v>402480</v>
      </c>
      <c r="BM482" s="353">
        <f t="shared" si="117"/>
        <v>13052426.4</v>
      </c>
    </row>
    <row r="483" spans="1:65" ht="14.25" customHeight="1">
      <c r="A483" s="84">
        <v>564</v>
      </c>
      <c r="B483" s="84" t="s">
        <v>659</v>
      </c>
      <c r="C483" s="85">
        <v>238</v>
      </c>
      <c r="D483" s="85" t="s">
        <v>416</v>
      </c>
      <c r="E483" s="86">
        <v>7</v>
      </c>
      <c r="F483" s="84">
        <v>6</v>
      </c>
      <c r="G483" s="87">
        <v>28.52</v>
      </c>
      <c r="H483" s="88" t="s">
        <v>1</v>
      </c>
      <c r="I483" s="88" t="s">
        <v>1</v>
      </c>
      <c r="J483" s="89">
        <v>4.25</v>
      </c>
      <c r="K483" s="89">
        <f t="shared" si="102"/>
        <v>1.28</v>
      </c>
      <c r="L483" s="89">
        <f t="shared" si="103"/>
        <v>24.27</v>
      </c>
      <c r="M483" s="89">
        <f t="shared" si="104"/>
        <v>25.55</v>
      </c>
      <c r="N483" s="90" t="s">
        <v>65</v>
      </c>
      <c r="O483" s="90" t="s">
        <v>66</v>
      </c>
      <c r="P483" s="90" t="s">
        <v>67</v>
      </c>
      <c r="Q483" s="91" t="s">
        <v>68</v>
      </c>
      <c r="R483" s="92" t="s">
        <v>424</v>
      </c>
      <c r="S483" s="92" t="s">
        <v>1291</v>
      </c>
      <c r="T483" s="93" t="s">
        <v>73</v>
      </c>
      <c r="U483" s="84">
        <v>39</v>
      </c>
      <c r="V483" s="94">
        <f>IFERROR(VLOOKUP(H483,'Коэфф для прайса 1 оч'!$A$3:$C$6,3,0),"")</f>
        <v>327000</v>
      </c>
      <c r="W483" s="91">
        <f>IFERROR(VLOOKUP(E483,'Коэфф для прайса 1 оч'!$A$10:$C$23,3,0),"")</f>
        <v>0.03</v>
      </c>
      <c r="X483" s="116">
        <f>IFERROR(VLOOKUP(N483,'Коэфф для прайса 1 оч'!$E$25:$F$30,2,0),"")</f>
        <v>0.04</v>
      </c>
      <c r="Y483" s="116">
        <f>IFERROR(VLOOKUP(O483,'Коэфф для прайса 1 оч'!$E$32:$F$34,2,0),"")</f>
        <v>0</v>
      </c>
      <c r="Z483" s="116">
        <f>IFERROR(VLOOKUP(P483,'Коэфф для прайса 1 оч'!$E$36:$F$38,2,0),"")</f>
        <v>0.03</v>
      </c>
      <c r="AA483" s="116">
        <f>IFERROR(VLOOKUP(Q483,'Коэфф для прайса 1 оч'!$E$40:$F$43,2,0),"")</f>
        <v>5.0000000000000001E-3</v>
      </c>
      <c r="AB483" s="117">
        <f>IFERROR(VLOOKUP(R483,'Коэфф для прайса 1 оч'!$E$45:$F$59,2,0),"")</f>
        <v>0.02</v>
      </c>
      <c r="AC483" s="116">
        <f>IFERROR(VLOOKUP(T483,'Коэфф для прайса 1 оч'!$E$61:$F$67,2,0),"")</f>
        <v>0</v>
      </c>
      <c r="AD483" s="116">
        <f>IFERROR(VLOOKUP(U483,'Коэфф для прайса 1 оч'!$E$69:$F$82,2,0),"")</f>
        <v>-1.2999999999999999E-2</v>
      </c>
      <c r="AE483" s="116">
        <f>IFERROR(VLOOKUP(PriceList[[#This Row],[Корпус]],'Коэфф для прайса 1 оч'!$I$10:$J$15,2,0),"")</f>
        <v>0.12</v>
      </c>
      <c r="AF483" s="95">
        <f t="shared" si="105"/>
        <v>402864</v>
      </c>
      <c r="AG483" s="96">
        <f t="shared" si="106"/>
        <v>11489681.279999999</v>
      </c>
      <c r="AH483" s="97">
        <v>0</v>
      </c>
      <c r="AI483" s="98">
        <f t="shared" si="107"/>
        <v>402864</v>
      </c>
      <c r="AJ483" s="99">
        <f t="shared" si="108"/>
        <v>11489681.279999999</v>
      </c>
      <c r="AK483" s="84" t="s">
        <v>71</v>
      </c>
      <c r="AL483" s="91">
        <v>0.1</v>
      </c>
      <c r="AM483" s="287">
        <f>PriceList[[#This Row],[ИТОГ Цена за кв.м, руб]]*(1+PriceList[[#This Row],[Максимальная скидка]])</f>
        <v>443150.4</v>
      </c>
      <c r="AN483" s="287">
        <f>PriceList[[#This Row],[Цена за кв.м. в CRM]]*PriceList[[#This Row],[Площадь, кв.м]]</f>
        <v>12638649.408</v>
      </c>
      <c r="AO483" s="287">
        <v>6000</v>
      </c>
      <c r="AP483" s="335">
        <f>PriceList[[#This Row],[Цена за кв.м. в CRM]]+PriceList[[#This Row],[Бронь]]</f>
        <v>449150.4</v>
      </c>
      <c r="AQ483" s="335">
        <f>PriceList[[#This Row],[Цена за кв.м. в сайт]]*PriceList[[#This Row],[Площадь, кв.м]]</f>
        <v>12809769.408</v>
      </c>
      <c r="AR483" s="84" t="str">
        <f t="shared" si="109"/>
        <v>С2-238</v>
      </c>
      <c r="AS483" s="88" t="str">
        <f t="shared" si="110"/>
        <v>Ст</v>
      </c>
      <c r="AT483" s="89">
        <f t="shared" si="111"/>
        <v>28.52</v>
      </c>
      <c r="AU483" s="99">
        <f>PriceList[[#This Row],[Цена за кв.м. в CRM]]</f>
        <v>443150.4</v>
      </c>
      <c r="AV483" s="100" t="str">
        <f t="shared" si="112"/>
        <v>Резерв</v>
      </c>
      <c r="AW483" s="99"/>
      <c r="AX483" s="342"/>
      <c r="AZ483" s="353">
        <f>(PriceList[[#This Row],[Цена за кв.м. в сайт]])+$AZ$1</f>
        <v>449650.4</v>
      </c>
      <c r="BA483" s="353">
        <f>AZ483*PriceList[[#This Row],[Площадь, кв.м]]</f>
        <v>12824029.408</v>
      </c>
      <c r="BB483" s="346">
        <f>BA483-PriceList[[#This Row],[Стоимость, руб для сбронированием]]</f>
        <v>14260</v>
      </c>
      <c r="BC483" s="14"/>
      <c r="BD483" s="345">
        <f t="shared" si="113"/>
        <v>449700</v>
      </c>
      <c r="BE483" s="353">
        <f>BD483*PriceList[[#This Row],[Площадь, кв.м]]</f>
        <v>12825444</v>
      </c>
      <c r="BF483" s="14"/>
      <c r="BG483" s="345">
        <f>BE483-$BG$1*PriceList[[#This Row],[Площадь, кв.м]]</f>
        <v>12654324</v>
      </c>
      <c r="BH483" s="353">
        <f t="shared" si="114"/>
        <v>171120</v>
      </c>
      <c r="BI483" s="345">
        <f>BG483/PriceList[[#This Row],[Площадь, кв.м]]</f>
        <v>443700</v>
      </c>
      <c r="BJ483" s="355">
        <f t="shared" si="115"/>
        <v>1.3522650439486139E-2</v>
      </c>
      <c r="BL483" s="345">
        <f t="shared" si="116"/>
        <v>399330</v>
      </c>
      <c r="BM483" s="353">
        <f t="shared" si="117"/>
        <v>11388891.6</v>
      </c>
    </row>
    <row r="484" spans="1:65" ht="14.25" customHeight="1">
      <c r="A484" s="84">
        <v>565</v>
      </c>
      <c r="B484" s="84" t="s">
        <v>660</v>
      </c>
      <c r="C484" s="85">
        <v>239</v>
      </c>
      <c r="D484" s="85" t="s">
        <v>416</v>
      </c>
      <c r="E484" s="86">
        <v>7</v>
      </c>
      <c r="F484" s="84">
        <v>7</v>
      </c>
      <c r="G484" s="87">
        <v>28.99</v>
      </c>
      <c r="H484" s="88" t="s">
        <v>1</v>
      </c>
      <c r="I484" s="88" t="s">
        <v>1</v>
      </c>
      <c r="J484" s="89">
        <v>4.25</v>
      </c>
      <c r="K484" s="89">
        <f t="shared" si="102"/>
        <v>1.28</v>
      </c>
      <c r="L484" s="89">
        <f t="shared" si="103"/>
        <v>24.74</v>
      </c>
      <c r="M484" s="89">
        <f t="shared" si="104"/>
        <v>26.02</v>
      </c>
      <c r="N484" s="90" t="s">
        <v>65</v>
      </c>
      <c r="O484" s="90" t="s">
        <v>66</v>
      </c>
      <c r="P484" s="90" t="s">
        <v>67</v>
      </c>
      <c r="Q484" s="91" t="s">
        <v>68</v>
      </c>
      <c r="R484" s="92" t="s">
        <v>424</v>
      </c>
      <c r="S484" s="92" t="s">
        <v>1291</v>
      </c>
      <c r="T484" s="93" t="s">
        <v>73</v>
      </c>
      <c r="U484" s="84">
        <v>39</v>
      </c>
      <c r="V484" s="94">
        <f>IFERROR(VLOOKUP(H484,'Коэфф для прайса 1 оч'!$A$3:$C$6,3,0),"")</f>
        <v>327000</v>
      </c>
      <c r="W484" s="91">
        <f>IFERROR(VLOOKUP(E484,'Коэфф для прайса 1 оч'!$A$10:$C$23,3,0),"")</f>
        <v>0.03</v>
      </c>
      <c r="X484" s="116">
        <f>IFERROR(VLOOKUP(N484,'Коэфф для прайса 1 оч'!$E$25:$F$30,2,0),"")</f>
        <v>0.04</v>
      </c>
      <c r="Y484" s="116">
        <f>IFERROR(VLOOKUP(O484,'Коэфф для прайса 1 оч'!$E$32:$F$34,2,0),"")</f>
        <v>0</v>
      </c>
      <c r="Z484" s="116">
        <f>IFERROR(VLOOKUP(P484,'Коэфф для прайса 1 оч'!$E$36:$F$38,2,0),"")</f>
        <v>0.03</v>
      </c>
      <c r="AA484" s="116">
        <f>IFERROR(VLOOKUP(Q484,'Коэфф для прайса 1 оч'!$E$40:$F$43,2,0),"")</f>
        <v>5.0000000000000001E-3</v>
      </c>
      <c r="AB484" s="117">
        <f>IFERROR(VLOOKUP(R484,'Коэфф для прайса 1 оч'!$E$45:$F$59,2,0),"")</f>
        <v>0.02</v>
      </c>
      <c r="AC484" s="116">
        <f>IFERROR(VLOOKUP(T484,'Коэфф для прайса 1 оч'!$E$61:$F$67,2,0),"")</f>
        <v>0</v>
      </c>
      <c r="AD484" s="116">
        <f>IFERROR(VLOOKUP(U484,'Коэфф для прайса 1 оч'!$E$69:$F$82,2,0),"")</f>
        <v>-1.2999999999999999E-2</v>
      </c>
      <c r="AE484" s="116">
        <f>IFERROR(VLOOKUP(PriceList[[#This Row],[Корпус]],'Коэфф для прайса 1 оч'!$I$10:$J$15,2,0),"")</f>
        <v>0.12</v>
      </c>
      <c r="AF484" s="95">
        <f t="shared" si="105"/>
        <v>402864</v>
      </c>
      <c r="AG484" s="96">
        <f t="shared" si="106"/>
        <v>11679027.359999999</v>
      </c>
      <c r="AH484" s="97">
        <v>0</v>
      </c>
      <c r="AI484" s="98">
        <f t="shared" si="107"/>
        <v>402864</v>
      </c>
      <c r="AJ484" s="99">
        <f t="shared" si="108"/>
        <v>11679027.359999999</v>
      </c>
      <c r="AK484" s="84" t="s">
        <v>71</v>
      </c>
      <c r="AL484" s="91">
        <v>0.1</v>
      </c>
      <c r="AM484" s="287">
        <f>PriceList[[#This Row],[ИТОГ Цена за кв.м, руб]]*(1+PriceList[[#This Row],[Максимальная скидка]])</f>
        <v>443150.4</v>
      </c>
      <c r="AN484" s="287">
        <f>PriceList[[#This Row],[Цена за кв.м. в CRM]]*PriceList[[#This Row],[Площадь, кв.м]]</f>
        <v>12846930.096000001</v>
      </c>
      <c r="AO484" s="287">
        <v>6000</v>
      </c>
      <c r="AP484" s="335">
        <f>PriceList[[#This Row],[Цена за кв.м. в CRM]]+PriceList[[#This Row],[Бронь]]</f>
        <v>449150.4</v>
      </c>
      <c r="AQ484" s="335">
        <f>PriceList[[#This Row],[Цена за кв.м. в сайт]]*PriceList[[#This Row],[Площадь, кв.м]]</f>
        <v>13020870.096000001</v>
      </c>
      <c r="AR484" s="84" t="str">
        <f t="shared" si="109"/>
        <v>С2-239</v>
      </c>
      <c r="AS484" s="88" t="str">
        <f t="shared" si="110"/>
        <v>Ст</v>
      </c>
      <c r="AT484" s="89">
        <f t="shared" si="111"/>
        <v>28.99</v>
      </c>
      <c r="AU484" s="99">
        <f>PriceList[[#This Row],[Цена за кв.м. в CRM]]</f>
        <v>443150.4</v>
      </c>
      <c r="AV484" s="100" t="str">
        <f t="shared" si="112"/>
        <v>Резерв</v>
      </c>
      <c r="AW484" s="99"/>
      <c r="AX484" s="342"/>
      <c r="AZ484" s="353">
        <f>(PriceList[[#This Row],[Цена за кв.м. в сайт]])+$AZ$1</f>
        <v>449650.4</v>
      </c>
      <c r="BA484" s="353">
        <f>AZ484*PriceList[[#This Row],[Площадь, кв.м]]</f>
        <v>13035365.096000001</v>
      </c>
      <c r="BB484" s="346">
        <f>BA484-PriceList[[#This Row],[Стоимость, руб для сбронированием]]</f>
        <v>14495</v>
      </c>
      <c r="BC484" s="14"/>
      <c r="BD484" s="345">
        <f t="shared" si="113"/>
        <v>449700</v>
      </c>
      <c r="BE484" s="353">
        <f>BD484*PriceList[[#This Row],[Площадь, кв.м]]</f>
        <v>13036803</v>
      </c>
      <c r="BF484" s="14"/>
      <c r="BG484" s="345">
        <f>BE484-$BG$1*PriceList[[#This Row],[Площадь, кв.м]]</f>
        <v>12862863</v>
      </c>
      <c r="BH484" s="353">
        <f t="shared" si="114"/>
        <v>173940</v>
      </c>
      <c r="BI484" s="345">
        <f>BG484/PriceList[[#This Row],[Площадь, кв.м]]</f>
        <v>443700</v>
      </c>
      <c r="BJ484" s="355">
        <f t="shared" si="115"/>
        <v>1.3522650439486139E-2</v>
      </c>
      <c r="BL484" s="345">
        <f t="shared" si="116"/>
        <v>399330</v>
      </c>
      <c r="BM484" s="353">
        <f t="shared" si="117"/>
        <v>11576576.699999999</v>
      </c>
    </row>
    <row r="485" spans="1:65" ht="14.25" customHeight="1">
      <c r="A485" s="84">
        <v>350</v>
      </c>
      <c r="B485" s="84" t="s">
        <v>443</v>
      </c>
      <c r="C485" s="85">
        <v>24</v>
      </c>
      <c r="D485" s="85" t="s">
        <v>416</v>
      </c>
      <c r="E485" s="86">
        <v>1</v>
      </c>
      <c r="F485" s="84">
        <v>24</v>
      </c>
      <c r="G485" s="87">
        <v>29.23</v>
      </c>
      <c r="H485" s="88" t="s">
        <v>1</v>
      </c>
      <c r="I485" s="88" t="s">
        <v>1</v>
      </c>
      <c r="J485" s="89">
        <v>4.25</v>
      </c>
      <c r="K485" s="89">
        <f t="shared" si="102"/>
        <v>1.28</v>
      </c>
      <c r="L485" s="89">
        <f t="shared" si="103"/>
        <v>24.98</v>
      </c>
      <c r="M485" s="89">
        <f t="shared" si="104"/>
        <v>26.26</v>
      </c>
      <c r="N485" s="90" t="s">
        <v>65</v>
      </c>
      <c r="O485" s="90" t="s">
        <v>66</v>
      </c>
      <c r="P485" s="90" t="s">
        <v>67</v>
      </c>
      <c r="Q485" s="91" t="s">
        <v>68</v>
      </c>
      <c r="R485" s="92" t="s">
        <v>441</v>
      </c>
      <c r="S485" s="92" t="s">
        <v>1287</v>
      </c>
      <c r="T485" s="93" t="s">
        <v>73</v>
      </c>
      <c r="U485" s="84">
        <v>34</v>
      </c>
      <c r="V485" s="94">
        <f>IFERROR(VLOOKUP(H485,'Коэфф для прайса 1 оч'!$A$3:$C$6,3,0),"")</f>
        <v>327000</v>
      </c>
      <c r="W485" s="91">
        <f>IFERROR(VLOOKUP(E485,'Коэфф для прайса 1 оч'!$A$10:$C$23,3,0),"")</f>
        <v>-4.4999999999999998E-2</v>
      </c>
      <c r="X485" s="116">
        <f>IFERROR(VLOOKUP(N485,'Коэфф для прайса 1 оч'!$E$25:$F$30,2,0),"")</f>
        <v>0.04</v>
      </c>
      <c r="Y485" s="116">
        <f>IFERROR(VLOOKUP(O485,'Коэфф для прайса 1 оч'!$E$32:$F$34,2,0),"")</f>
        <v>0</v>
      </c>
      <c r="Z485" s="116">
        <f>IFERROR(VLOOKUP(P485,'Коэфф для прайса 1 оч'!$E$36:$F$38,2,0),"")</f>
        <v>0.03</v>
      </c>
      <c r="AA485" s="116">
        <f>IFERROR(VLOOKUP(Q485,'Коэфф для прайса 1 оч'!$E$40:$F$43,2,0),"")</f>
        <v>5.0000000000000001E-3</v>
      </c>
      <c r="AB485" s="117">
        <f>IFERROR(VLOOKUP(R485,'Коэфф для прайса 1 оч'!$E$45:$F$59,2,0),"")</f>
        <v>-0.02</v>
      </c>
      <c r="AC485" s="116">
        <f>IFERROR(VLOOKUP(T485,'Коэфф для прайса 1 оч'!$E$61:$F$67,2,0),"")</f>
        <v>0</v>
      </c>
      <c r="AD485" s="116">
        <f>IFERROR(VLOOKUP(U485,'Коэфф для прайса 1 оч'!$E$69:$F$82,2,0),"")</f>
        <v>-8.0000000000000002E-3</v>
      </c>
      <c r="AE485" s="116">
        <f>IFERROR(VLOOKUP(PriceList[[#This Row],[Корпус]],'Коэфф для прайса 1 оч'!$I$10:$J$15,2,0),"")</f>
        <v>0.12</v>
      </c>
      <c r="AF485" s="95">
        <f t="shared" si="105"/>
        <v>366894</v>
      </c>
      <c r="AG485" s="96">
        <f t="shared" si="106"/>
        <v>10724311.620000001</v>
      </c>
      <c r="AH485" s="97">
        <v>0</v>
      </c>
      <c r="AI485" s="98">
        <f t="shared" si="107"/>
        <v>366894</v>
      </c>
      <c r="AJ485" s="99">
        <f t="shared" si="108"/>
        <v>10724311.620000001</v>
      </c>
      <c r="AK485" s="84" t="s">
        <v>71</v>
      </c>
      <c r="AL485" s="91">
        <v>0.1</v>
      </c>
      <c r="AM485" s="287">
        <f>PriceList[[#This Row],[ИТОГ Цена за кв.м, руб]]*(1+PriceList[[#This Row],[Максимальная скидка]])</f>
        <v>403583.4</v>
      </c>
      <c r="AN485" s="287">
        <f>PriceList[[#This Row],[Цена за кв.м. в CRM]]*PriceList[[#This Row],[Площадь, кв.м]]</f>
        <v>11796742.782000002</v>
      </c>
      <c r="AO485" s="287">
        <v>6000</v>
      </c>
      <c r="AP485" s="335">
        <f>PriceList[[#This Row],[Цена за кв.м. в CRM]]+PriceList[[#This Row],[Бронь]]</f>
        <v>409583.4</v>
      </c>
      <c r="AQ485" s="335">
        <f>PriceList[[#This Row],[Цена за кв.м. в сайт]]*PriceList[[#This Row],[Площадь, кв.м]]</f>
        <v>11972122.782000002</v>
      </c>
      <c r="AR485" s="84" t="str">
        <f t="shared" si="109"/>
        <v>С2-24</v>
      </c>
      <c r="AS485" s="88" t="str">
        <f t="shared" si="110"/>
        <v>Ст</v>
      </c>
      <c r="AT485" s="89">
        <f t="shared" si="111"/>
        <v>29.23</v>
      </c>
      <c r="AU485" s="99">
        <f>PriceList[[#This Row],[Цена за кв.м. в CRM]]</f>
        <v>403583.4</v>
      </c>
      <c r="AV485" s="100" t="str">
        <f t="shared" si="112"/>
        <v>Резерв</v>
      </c>
      <c r="AW485" s="99"/>
      <c r="AX485" s="342"/>
      <c r="AZ485" s="353">
        <f>(PriceList[[#This Row],[Цена за кв.м. в сайт]])+$AZ$1</f>
        <v>410083.4</v>
      </c>
      <c r="BA485" s="353">
        <f>AZ485*PriceList[[#This Row],[Площадь, кв.м]]</f>
        <v>11986737.782000002</v>
      </c>
      <c r="BB485" s="346">
        <f>BA485-PriceList[[#This Row],[Стоимость, руб для сбронированием]]</f>
        <v>14615</v>
      </c>
      <c r="BC485" s="14"/>
      <c r="BD485" s="345">
        <f t="shared" si="113"/>
        <v>410100</v>
      </c>
      <c r="BE485" s="353">
        <f>BD485*PriceList[[#This Row],[Площадь, кв.м]]</f>
        <v>11987223</v>
      </c>
      <c r="BF485" s="14"/>
      <c r="BG485" s="345">
        <f>BE485-$BG$1*PriceList[[#This Row],[Площадь, кв.м]]</f>
        <v>11811843</v>
      </c>
      <c r="BH485" s="353">
        <f t="shared" si="114"/>
        <v>175380</v>
      </c>
      <c r="BI485" s="345">
        <f>BG485/PriceList[[#This Row],[Площадь, кв.м]]</f>
        <v>404100</v>
      </c>
      <c r="BJ485" s="355">
        <f t="shared" si="115"/>
        <v>1.4847809948032665E-2</v>
      </c>
      <c r="BL485" s="345">
        <f t="shared" si="116"/>
        <v>363690</v>
      </c>
      <c r="BM485" s="353">
        <f t="shared" si="117"/>
        <v>10630658.699999999</v>
      </c>
    </row>
    <row r="486" spans="1:65" ht="14.25" customHeight="1">
      <c r="A486" s="84">
        <v>566</v>
      </c>
      <c r="B486" s="84" t="s">
        <v>661</v>
      </c>
      <c r="C486" s="85">
        <v>240</v>
      </c>
      <c r="D486" s="85" t="s">
        <v>416</v>
      </c>
      <c r="E486" s="86">
        <v>7</v>
      </c>
      <c r="F486" s="84">
        <v>8</v>
      </c>
      <c r="G486" s="87">
        <v>28.53</v>
      </c>
      <c r="H486" s="88" t="s">
        <v>1</v>
      </c>
      <c r="I486" s="88" t="s">
        <v>1</v>
      </c>
      <c r="J486" s="89">
        <v>3.79</v>
      </c>
      <c r="K486" s="89">
        <f t="shared" si="102"/>
        <v>1.1399999999999999</v>
      </c>
      <c r="L486" s="89">
        <f t="shared" si="103"/>
        <v>24.740000000000002</v>
      </c>
      <c r="M486" s="89">
        <f t="shared" si="104"/>
        <v>25.880000000000003</v>
      </c>
      <c r="N486" s="90" t="s">
        <v>65</v>
      </c>
      <c r="O486" s="90" t="s">
        <v>66</v>
      </c>
      <c r="P486" s="90" t="s">
        <v>67</v>
      </c>
      <c r="Q486" s="91" t="s">
        <v>68</v>
      </c>
      <c r="R486" s="92" t="s">
        <v>424</v>
      </c>
      <c r="S486" s="92" t="s">
        <v>1291</v>
      </c>
      <c r="T486" s="93" t="s">
        <v>73</v>
      </c>
      <c r="U486" s="84">
        <v>39</v>
      </c>
      <c r="V486" s="94">
        <f>IFERROR(VLOOKUP(H486,'Коэфф для прайса 1 оч'!$A$3:$C$6,3,0),"")</f>
        <v>327000</v>
      </c>
      <c r="W486" s="91">
        <f>IFERROR(VLOOKUP(E486,'Коэфф для прайса 1 оч'!$A$10:$C$23,3,0),"")</f>
        <v>0.03</v>
      </c>
      <c r="X486" s="116">
        <f>IFERROR(VLOOKUP(N486,'Коэфф для прайса 1 оч'!$E$25:$F$30,2,0),"")</f>
        <v>0.04</v>
      </c>
      <c r="Y486" s="116">
        <f>IFERROR(VLOOKUP(O486,'Коэфф для прайса 1 оч'!$E$32:$F$34,2,0),"")</f>
        <v>0</v>
      </c>
      <c r="Z486" s="116">
        <f>IFERROR(VLOOKUP(P486,'Коэфф для прайса 1 оч'!$E$36:$F$38,2,0),"")</f>
        <v>0.03</v>
      </c>
      <c r="AA486" s="116">
        <f>IFERROR(VLOOKUP(Q486,'Коэфф для прайса 1 оч'!$E$40:$F$43,2,0),"")</f>
        <v>5.0000000000000001E-3</v>
      </c>
      <c r="AB486" s="117">
        <f>IFERROR(VLOOKUP(R486,'Коэфф для прайса 1 оч'!$E$45:$F$59,2,0),"")</f>
        <v>0.02</v>
      </c>
      <c r="AC486" s="116">
        <f>IFERROR(VLOOKUP(T486,'Коэфф для прайса 1 оч'!$E$61:$F$67,2,0),"")</f>
        <v>0</v>
      </c>
      <c r="AD486" s="116">
        <f>IFERROR(VLOOKUP(U486,'Коэфф для прайса 1 оч'!$E$69:$F$82,2,0),"")</f>
        <v>-1.2999999999999999E-2</v>
      </c>
      <c r="AE486" s="116">
        <f>IFERROR(VLOOKUP(PriceList[[#This Row],[Корпус]],'Коэфф для прайса 1 оч'!$I$10:$J$15,2,0),"")</f>
        <v>0.12</v>
      </c>
      <c r="AF486" s="95">
        <f t="shared" si="105"/>
        <v>402864</v>
      </c>
      <c r="AG486" s="96">
        <f t="shared" si="106"/>
        <v>11493709.92</v>
      </c>
      <c r="AH486" s="97">
        <v>0</v>
      </c>
      <c r="AI486" s="98">
        <f t="shared" si="107"/>
        <v>402864</v>
      </c>
      <c r="AJ486" s="99">
        <f t="shared" si="108"/>
        <v>11493709.92</v>
      </c>
      <c r="AK486" s="84" t="s">
        <v>71</v>
      </c>
      <c r="AL486" s="91">
        <v>0.1</v>
      </c>
      <c r="AM486" s="287">
        <f>PriceList[[#This Row],[ИТОГ Цена за кв.м, руб]]*(1+PriceList[[#This Row],[Максимальная скидка]])</f>
        <v>443150.4</v>
      </c>
      <c r="AN486" s="287">
        <f>PriceList[[#This Row],[Цена за кв.м. в CRM]]*PriceList[[#This Row],[Площадь, кв.м]]</f>
        <v>12643080.912</v>
      </c>
      <c r="AO486" s="287">
        <v>6000</v>
      </c>
      <c r="AP486" s="335">
        <f>PriceList[[#This Row],[Цена за кв.м. в CRM]]+PriceList[[#This Row],[Бронь]]</f>
        <v>449150.4</v>
      </c>
      <c r="AQ486" s="335">
        <f>PriceList[[#This Row],[Цена за кв.м. в сайт]]*PriceList[[#This Row],[Площадь, кв.м]]</f>
        <v>12814260.912</v>
      </c>
      <c r="AR486" s="84" t="str">
        <f t="shared" si="109"/>
        <v>С2-240</v>
      </c>
      <c r="AS486" s="88" t="str">
        <f t="shared" si="110"/>
        <v>Ст</v>
      </c>
      <c r="AT486" s="89">
        <f t="shared" si="111"/>
        <v>28.53</v>
      </c>
      <c r="AU486" s="99">
        <f>PriceList[[#This Row],[Цена за кв.м. в CRM]]</f>
        <v>443150.4</v>
      </c>
      <c r="AV486" s="100" t="str">
        <f t="shared" si="112"/>
        <v>Резерв</v>
      </c>
      <c r="AW486" s="99"/>
      <c r="AX486" s="342"/>
      <c r="AZ486" s="353">
        <f>(PriceList[[#This Row],[Цена за кв.м. в сайт]])+$AZ$1</f>
        <v>449650.4</v>
      </c>
      <c r="BA486" s="353">
        <f>AZ486*PriceList[[#This Row],[Площадь, кв.м]]</f>
        <v>12828525.912</v>
      </c>
      <c r="BB486" s="346">
        <f>BA486-PriceList[[#This Row],[Стоимость, руб для сбронированием]]</f>
        <v>14265</v>
      </c>
      <c r="BC486" s="14"/>
      <c r="BD486" s="345">
        <f t="shared" si="113"/>
        <v>449700</v>
      </c>
      <c r="BE486" s="353">
        <f>BD486*PriceList[[#This Row],[Площадь, кв.м]]</f>
        <v>12829941</v>
      </c>
      <c r="BF486" s="14"/>
      <c r="BG486" s="345">
        <f>BE486-$BG$1*PriceList[[#This Row],[Площадь, кв.м]]</f>
        <v>12658761</v>
      </c>
      <c r="BH486" s="353">
        <f t="shared" si="114"/>
        <v>171180</v>
      </c>
      <c r="BI486" s="345">
        <f>BG486/PriceList[[#This Row],[Площадь, кв.м]]</f>
        <v>443700</v>
      </c>
      <c r="BJ486" s="355">
        <f t="shared" si="115"/>
        <v>1.3522650439486139E-2</v>
      </c>
      <c r="BL486" s="345">
        <f t="shared" si="116"/>
        <v>399330</v>
      </c>
      <c r="BM486" s="353">
        <f t="shared" si="117"/>
        <v>11392884.9</v>
      </c>
    </row>
    <row r="487" spans="1:65" ht="14.25" customHeight="1">
      <c r="A487" s="84">
        <v>567</v>
      </c>
      <c r="B487" s="84" t="s">
        <v>662</v>
      </c>
      <c r="C487" s="85">
        <v>241</v>
      </c>
      <c r="D487" s="85" t="s">
        <v>416</v>
      </c>
      <c r="E487" s="86">
        <v>7</v>
      </c>
      <c r="F487" s="84">
        <v>9</v>
      </c>
      <c r="G487" s="87">
        <v>28.99</v>
      </c>
      <c r="H487" s="88" t="s">
        <v>1</v>
      </c>
      <c r="I487" s="88" t="s">
        <v>1</v>
      </c>
      <c r="J487" s="89">
        <v>4.25</v>
      </c>
      <c r="K487" s="89">
        <f t="shared" si="102"/>
        <v>1.28</v>
      </c>
      <c r="L487" s="89">
        <f t="shared" si="103"/>
        <v>24.74</v>
      </c>
      <c r="M487" s="89">
        <f t="shared" si="104"/>
        <v>26.02</v>
      </c>
      <c r="N487" s="90" t="s">
        <v>65</v>
      </c>
      <c r="O487" s="90" t="s">
        <v>66</v>
      </c>
      <c r="P487" s="90" t="s">
        <v>67</v>
      </c>
      <c r="Q487" s="91" t="s">
        <v>68</v>
      </c>
      <c r="R487" s="92" t="s">
        <v>424</v>
      </c>
      <c r="S487" s="92" t="s">
        <v>1291</v>
      </c>
      <c r="T487" s="93" t="s">
        <v>159</v>
      </c>
      <c r="U487" s="84">
        <v>39</v>
      </c>
      <c r="V487" s="94">
        <f>IFERROR(VLOOKUP(H487,'Коэфф для прайса 1 оч'!$A$3:$C$6,3,0),"")</f>
        <v>327000</v>
      </c>
      <c r="W487" s="91">
        <f>IFERROR(VLOOKUP(E487,'Коэфф для прайса 1 оч'!$A$10:$C$23,3,0),"")</f>
        <v>0.03</v>
      </c>
      <c r="X487" s="116">
        <f>IFERROR(VLOOKUP(N487,'Коэфф для прайса 1 оч'!$E$25:$F$30,2,0),"")</f>
        <v>0.04</v>
      </c>
      <c r="Y487" s="116">
        <f>IFERROR(VLOOKUP(O487,'Коэфф для прайса 1 оч'!$E$32:$F$34,2,0),"")</f>
        <v>0</v>
      </c>
      <c r="Z487" s="116">
        <f>IFERROR(VLOOKUP(P487,'Коэфф для прайса 1 оч'!$E$36:$F$38,2,0),"")</f>
        <v>0.03</v>
      </c>
      <c r="AA487" s="116">
        <f>IFERROR(VLOOKUP(Q487,'Коэфф для прайса 1 оч'!$E$40:$F$43,2,0),"")</f>
        <v>5.0000000000000001E-3</v>
      </c>
      <c r="AB487" s="117">
        <f>IFERROR(VLOOKUP(R487,'Коэфф для прайса 1 оч'!$E$45:$F$59,2,0),"")</f>
        <v>0.02</v>
      </c>
      <c r="AC487" s="116">
        <f>IFERROR(VLOOKUP(T487,'Коэфф для прайса 1 оч'!$E$61:$F$67,2,0),"")</f>
        <v>-0.01</v>
      </c>
      <c r="AD487" s="116">
        <f>IFERROR(VLOOKUP(U487,'Коэфф для прайса 1 оч'!$E$69:$F$82,2,0),"")</f>
        <v>-1.2999999999999999E-2</v>
      </c>
      <c r="AE487" s="116">
        <f>IFERROR(VLOOKUP(PriceList[[#This Row],[Корпус]],'Коэфф для прайса 1 оч'!$I$10:$J$15,2,0),"")</f>
        <v>0.12</v>
      </c>
      <c r="AF487" s="95">
        <f t="shared" si="105"/>
        <v>399594</v>
      </c>
      <c r="AG487" s="96">
        <f t="shared" si="106"/>
        <v>11584230.059999999</v>
      </c>
      <c r="AH487" s="97">
        <v>0</v>
      </c>
      <c r="AI487" s="98">
        <f t="shared" si="107"/>
        <v>399594</v>
      </c>
      <c r="AJ487" s="99">
        <f t="shared" si="108"/>
        <v>11584230.059999999</v>
      </c>
      <c r="AK487" s="84" t="s">
        <v>101</v>
      </c>
      <c r="AL487" s="91">
        <v>0.1</v>
      </c>
      <c r="AM487" s="287">
        <f>PriceList[[#This Row],[ИТОГ Цена за кв.м, руб]]*(1+PriceList[[#This Row],[Максимальная скидка]])</f>
        <v>439553.4</v>
      </c>
      <c r="AN487" s="287">
        <f>PriceList[[#This Row],[Цена за кв.м. в CRM]]*PriceList[[#This Row],[Площадь, кв.м]]</f>
        <v>12742653.066</v>
      </c>
      <c r="AO487" s="287">
        <v>6000</v>
      </c>
      <c r="AP487" s="335">
        <f>PriceList[[#This Row],[Цена за кв.м. в CRM]]+PriceList[[#This Row],[Бронь]]</f>
        <v>445553.4</v>
      </c>
      <c r="AQ487" s="335">
        <f>PriceList[[#This Row],[Цена за кв.м. в сайт]]*PriceList[[#This Row],[Площадь, кв.м]]</f>
        <v>12916593.066</v>
      </c>
      <c r="AR487" s="84" t="str">
        <f t="shared" si="109"/>
        <v>С2-241</v>
      </c>
      <c r="AS487" s="88" t="str">
        <f t="shared" si="110"/>
        <v>Ст</v>
      </c>
      <c r="AT487" s="89">
        <f t="shared" si="111"/>
        <v>28.99</v>
      </c>
      <c r="AU487" s="99">
        <f>PriceList[[#This Row],[Цена за кв.м. в CRM]]</f>
        <v>439553.4</v>
      </c>
      <c r="AV487" s="100" t="str">
        <f t="shared" si="112"/>
        <v>Свободно</v>
      </c>
      <c r="AW487" s="99"/>
      <c r="AX487" s="342"/>
      <c r="AZ487" s="353">
        <f>(PriceList[[#This Row],[Цена за кв.м. в сайт]])+$AZ$1</f>
        <v>446053.4</v>
      </c>
      <c r="BA487" s="353">
        <f>AZ487*PriceList[[#This Row],[Площадь, кв.м]]</f>
        <v>12931088.066</v>
      </c>
      <c r="BB487" s="346">
        <f>BA487-PriceList[[#This Row],[Стоимость, руб для сбронированием]]</f>
        <v>14495</v>
      </c>
      <c r="BC487" s="14"/>
      <c r="BD487" s="345">
        <f t="shared" si="113"/>
        <v>446100</v>
      </c>
      <c r="BE487" s="353">
        <f>BD487*PriceList[[#This Row],[Площадь, кв.м]]</f>
        <v>12932439</v>
      </c>
      <c r="BF487" s="14"/>
      <c r="BG487" s="345">
        <f>BE487-$BG$1*PriceList[[#This Row],[Площадь, кв.м]]</f>
        <v>12758499</v>
      </c>
      <c r="BH487" s="353">
        <f t="shared" si="114"/>
        <v>173940</v>
      </c>
      <c r="BI487" s="345">
        <f>BG487/PriceList[[#This Row],[Площадь, кв.м]]</f>
        <v>440100</v>
      </c>
      <c r="BJ487" s="355">
        <f t="shared" si="115"/>
        <v>1.3633265167007498E-2</v>
      </c>
      <c r="BL487" s="345">
        <f t="shared" si="116"/>
        <v>396090</v>
      </c>
      <c r="BM487" s="353">
        <f t="shared" si="117"/>
        <v>11482649.1</v>
      </c>
    </row>
    <row r="488" spans="1:65" ht="14.25" customHeight="1">
      <c r="A488" s="84">
        <v>568</v>
      </c>
      <c r="B488" s="84" t="s">
        <v>663</v>
      </c>
      <c r="C488" s="85">
        <v>242</v>
      </c>
      <c r="D488" s="85" t="s">
        <v>416</v>
      </c>
      <c r="E488" s="86">
        <v>7</v>
      </c>
      <c r="F488" s="84">
        <v>10</v>
      </c>
      <c r="G488" s="87">
        <v>28.99</v>
      </c>
      <c r="H488" s="88" t="s">
        <v>1</v>
      </c>
      <c r="I488" s="88" t="s">
        <v>1</v>
      </c>
      <c r="J488" s="89">
        <v>4.25</v>
      </c>
      <c r="K488" s="89">
        <f t="shared" si="102"/>
        <v>1.28</v>
      </c>
      <c r="L488" s="89">
        <f t="shared" si="103"/>
        <v>24.74</v>
      </c>
      <c r="M488" s="89">
        <f t="shared" si="104"/>
        <v>26.02</v>
      </c>
      <c r="N488" s="90" t="s">
        <v>65</v>
      </c>
      <c r="O488" s="90" t="s">
        <v>66</v>
      </c>
      <c r="P488" s="90" t="s">
        <v>67</v>
      </c>
      <c r="Q488" s="91" t="s">
        <v>68</v>
      </c>
      <c r="R488" s="92" t="s">
        <v>424</v>
      </c>
      <c r="S488" s="92" t="s">
        <v>1291</v>
      </c>
      <c r="T488" s="93" t="s">
        <v>159</v>
      </c>
      <c r="U488" s="84">
        <v>39</v>
      </c>
      <c r="V488" s="94">
        <f>IFERROR(VLOOKUP(H488,'Коэфф для прайса 1 оч'!$A$3:$C$6,3,0),"")</f>
        <v>327000</v>
      </c>
      <c r="W488" s="91">
        <f>IFERROR(VLOOKUP(E488,'Коэфф для прайса 1 оч'!$A$10:$C$23,3,0),"")</f>
        <v>0.03</v>
      </c>
      <c r="X488" s="116">
        <f>IFERROR(VLOOKUP(N488,'Коэфф для прайса 1 оч'!$E$25:$F$30,2,0),"")</f>
        <v>0.04</v>
      </c>
      <c r="Y488" s="116">
        <f>IFERROR(VLOOKUP(O488,'Коэфф для прайса 1 оч'!$E$32:$F$34,2,0),"")</f>
        <v>0</v>
      </c>
      <c r="Z488" s="116">
        <f>IFERROR(VLOOKUP(P488,'Коэфф для прайса 1 оч'!$E$36:$F$38,2,0),"")</f>
        <v>0.03</v>
      </c>
      <c r="AA488" s="116">
        <f>IFERROR(VLOOKUP(Q488,'Коэфф для прайса 1 оч'!$E$40:$F$43,2,0),"")</f>
        <v>5.0000000000000001E-3</v>
      </c>
      <c r="AB488" s="117">
        <f>IFERROR(VLOOKUP(R488,'Коэфф для прайса 1 оч'!$E$45:$F$59,2,0),"")</f>
        <v>0.02</v>
      </c>
      <c r="AC488" s="116">
        <f>IFERROR(VLOOKUP(T488,'Коэфф для прайса 1 оч'!$E$61:$F$67,2,0),"")</f>
        <v>-0.01</v>
      </c>
      <c r="AD488" s="116">
        <f>IFERROR(VLOOKUP(U488,'Коэфф для прайса 1 оч'!$E$69:$F$82,2,0),"")</f>
        <v>-1.2999999999999999E-2</v>
      </c>
      <c r="AE488" s="116">
        <f>IFERROR(VLOOKUP(PriceList[[#This Row],[Корпус]],'Коэфф для прайса 1 оч'!$I$10:$J$15,2,0),"")</f>
        <v>0.12</v>
      </c>
      <c r="AF488" s="95">
        <f t="shared" si="105"/>
        <v>399594</v>
      </c>
      <c r="AG488" s="96">
        <f t="shared" si="106"/>
        <v>11584230.059999999</v>
      </c>
      <c r="AH488" s="97">
        <v>0</v>
      </c>
      <c r="AI488" s="98">
        <f t="shared" si="107"/>
        <v>399594</v>
      </c>
      <c r="AJ488" s="99">
        <f t="shared" si="108"/>
        <v>11584230.059999999</v>
      </c>
      <c r="AK488" s="84" t="s">
        <v>101</v>
      </c>
      <c r="AL488" s="91">
        <v>0.1</v>
      </c>
      <c r="AM488" s="287">
        <f>PriceList[[#This Row],[ИТОГ Цена за кв.м, руб]]*(1+PriceList[[#This Row],[Максимальная скидка]])</f>
        <v>439553.4</v>
      </c>
      <c r="AN488" s="287">
        <f>PriceList[[#This Row],[Цена за кв.м. в CRM]]*PriceList[[#This Row],[Площадь, кв.м]]</f>
        <v>12742653.066</v>
      </c>
      <c r="AO488" s="287">
        <v>6000</v>
      </c>
      <c r="AP488" s="335">
        <f>PriceList[[#This Row],[Цена за кв.м. в CRM]]+PriceList[[#This Row],[Бронь]]</f>
        <v>445553.4</v>
      </c>
      <c r="AQ488" s="335">
        <f>PriceList[[#This Row],[Цена за кв.м. в сайт]]*PriceList[[#This Row],[Площадь, кв.м]]</f>
        <v>12916593.066</v>
      </c>
      <c r="AR488" s="84" t="str">
        <f t="shared" si="109"/>
        <v>С2-242</v>
      </c>
      <c r="AS488" s="88" t="str">
        <f t="shared" si="110"/>
        <v>Ст</v>
      </c>
      <c r="AT488" s="89">
        <f t="shared" si="111"/>
        <v>28.99</v>
      </c>
      <c r="AU488" s="99">
        <f>PriceList[[#This Row],[Цена за кв.м. в CRM]]</f>
        <v>439553.4</v>
      </c>
      <c r="AV488" s="100" t="str">
        <f t="shared" si="112"/>
        <v>Свободно</v>
      </c>
      <c r="AW488" s="99"/>
      <c r="AX488" s="342"/>
      <c r="AZ488" s="353">
        <f>(PriceList[[#This Row],[Цена за кв.м. в сайт]])+$AZ$1</f>
        <v>446053.4</v>
      </c>
      <c r="BA488" s="353">
        <f>AZ488*PriceList[[#This Row],[Площадь, кв.м]]</f>
        <v>12931088.066</v>
      </c>
      <c r="BB488" s="346">
        <f>BA488-PriceList[[#This Row],[Стоимость, руб для сбронированием]]</f>
        <v>14495</v>
      </c>
      <c r="BC488" s="14"/>
      <c r="BD488" s="345">
        <f t="shared" si="113"/>
        <v>446100</v>
      </c>
      <c r="BE488" s="353">
        <f>BD488*PriceList[[#This Row],[Площадь, кв.м]]</f>
        <v>12932439</v>
      </c>
      <c r="BF488" s="14"/>
      <c r="BG488" s="345">
        <f>BE488-$BG$1*PriceList[[#This Row],[Площадь, кв.м]]</f>
        <v>12758499</v>
      </c>
      <c r="BH488" s="353">
        <f t="shared" si="114"/>
        <v>173940</v>
      </c>
      <c r="BI488" s="345">
        <f>BG488/PriceList[[#This Row],[Площадь, кв.м]]</f>
        <v>440100</v>
      </c>
      <c r="BJ488" s="355">
        <f t="shared" si="115"/>
        <v>1.3633265167007498E-2</v>
      </c>
      <c r="BL488" s="345">
        <f t="shared" si="116"/>
        <v>396090</v>
      </c>
      <c r="BM488" s="353">
        <f t="shared" si="117"/>
        <v>11482649.1</v>
      </c>
    </row>
    <row r="489" spans="1:65" ht="14.25" customHeight="1">
      <c r="A489" s="84">
        <v>569</v>
      </c>
      <c r="B489" s="84" t="s">
        <v>664</v>
      </c>
      <c r="C489" s="85">
        <v>243</v>
      </c>
      <c r="D489" s="85" t="s">
        <v>416</v>
      </c>
      <c r="E489" s="86">
        <v>7</v>
      </c>
      <c r="F489" s="84">
        <v>11</v>
      </c>
      <c r="G489" s="87">
        <v>28.99</v>
      </c>
      <c r="H489" s="88" t="s">
        <v>1</v>
      </c>
      <c r="I489" s="88" t="s">
        <v>1</v>
      </c>
      <c r="J489" s="89">
        <v>4.25</v>
      </c>
      <c r="K489" s="89">
        <f t="shared" si="102"/>
        <v>1.28</v>
      </c>
      <c r="L489" s="89">
        <f t="shared" si="103"/>
        <v>24.74</v>
      </c>
      <c r="M489" s="89">
        <f t="shared" si="104"/>
        <v>26.02</v>
      </c>
      <c r="N489" s="90" t="s">
        <v>65</v>
      </c>
      <c r="O489" s="90" t="s">
        <v>66</v>
      </c>
      <c r="P489" s="90" t="s">
        <v>67</v>
      </c>
      <c r="Q489" s="91" t="s">
        <v>68</v>
      </c>
      <c r="R489" s="92" t="s">
        <v>424</v>
      </c>
      <c r="S489" s="92" t="s">
        <v>1291</v>
      </c>
      <c r="T489" s="93" t="s">
        <v>73</v>
      </c>
      <c r="U489" s="84">
        <v>39</v>
      </c>
      <c r="V489" s="94">
        <f>IFERROR(VLOOKUP(H489,'Коэфф для прайса 1 оч'!$A$3:$C$6,3,0),"")</f>
        <v>327000</v>
      </c>
      <c r="W489" s="91">
        <f>IFERROR(VLOOKUP(E489,'Коэфф для прайса 1 оч'!$A$10:$C$23,3,0),"")</f>
        <v>0.03</v>
      </c>
      <c r="X489" s="116">
        <f>IFERROR(VLOOKUP(N489,'Коэфф для прайса 1 оч'!$E$25:$F$30,2,0),"")</f>
        <v>0.04</v>
      </c>
      <c r="Y489" s="116">
        <f>IFERROR(VLOOKUP(O489,'Коэфф для прайса 1 оч'!$E$32:$F$34,2,0),"")</f>
        <v>0</v>
      </c>
      <c r="Z489" s="116">
        <f>IFERROR(VLOOKUP(P489,'Коэфф для прайса 1 оч'!$E$36:$F$38,2,0),"")</f>
        <v>0.03</v>
      </c>
      <c r="AA489" s="116">
        <f>IFERROR(VLOOKUP(Q489,'Коэфф для прайса 1 оч'!$E$40:$F$43,2,0),"")</f>
        <v>5.0000000000000001E-3</v>
      </c>
      <c r="AB489" s="117">
        <f>IFERROR(VLOOKUP(R489,'Коэфф для прайса 1 оч'!$E$45:$F$59,2,0),"")</f>
        <v>0.02</v>
      </c>
      <c r="AC489" s="116">
        <f>IFERROR(VLOOKUP(T489,'Коэфф для прайса 1 оч'!$E$61:$F$67,2,0),"")</f>
        <v>0</v>
      </c>
      <c r="AD489" s="116">
        <f>IFERROR(VLOOKUP(U489,'Коэфф для прайса 1 оч'!$E$69:$F$82,2,0),"")</f>
        <v>-1.2999999999999999E-2</v>
      </c>
      <c r="AE489" s="116">
        <f>IFERROR(VLOOKUP(PriceList[[#This Row],[Корпус]],'Коэфф для прайса 1 оч'!$I$10:$J$15,2,0),"")</f>
        <v>0.12</v>
      </c>
      <c r="AF489" s="95">
        <f t="shared" si="105"/>
        <v>402864</v>
      </c>
      <c r="AG489" s="96">
        <f t="shared" si="106"/>
        <v>11679027.359999999</v>
      </c>
      <c r="AH489" s="97">
        <v>0</v>
      </c>
      <c r="AI489" s="98">
        <f t="shared" si="107"/>
        <v>402864</v>
      </c>
      <c r="AJ489" s="99">
        <f t="shared" si="108"/>
        <v>11679027.359999999</v>
      </c>
      <c r="AK489" s="84" t="s">
        <v>71</v>
      </c>
      <c r="AL489" s="91">
        <v>0.1</v>
      </c>
      <c r="AM489" s="287">
        <f>PriceList[[#This Row],[ИТОГ Цена за кв.м, руб]]*(1+PriceList[[#This Row],[Максимальная скидка]])</f>
        <v>443150.4</v>
      </c>
      <c r="AN489" s="287">
        <f>PriceList[[#This Row],[Цена за кв.м. в CRM]]*PriceList[[#This Row],[Площадь, кв.м]]</f>
        <v>12846930.096000001</v>
      </c>
      <c r="AO489" s="287">
        <v>6000</v>
      </c>
      <c r="AP489" s="335">
        <f>PriceList[[#This Row],[Цена за кв.м. в CRM]]+PriceList[[#This Row],[Бронь]]</f>
        <v>449150.4</v>
      </c>
      <c r="AQ489" s="335">
        <f>PriceList[[#This Row],[Цена за кв.м. в сайт]]*PriceList[[#This Row],[Площадь, кв.м]]</f>
        <v>13020870.096000001</v>
      </c>
      <c r="AR489" s="84" t="str">
        <f t="shared" si="109"/>
        <v>С2-243</v>
      </c>
      <c r="AS489" s="88" t="str">
        <f t="shared" si="110"/>
        <v>Ст</v>
      </c>
      <c r="AT489" s="89">
        <f t="shared" si="111"/>
        <v>28.99</v>
      </c>
      <c r="AU489" s="99">
        <f>PriceList[[#This Row],[Цена за кв.м. в CRM]]</f>
        <v>443150.4</v>
      </c>
      <c r="AV489" s="100" t="str">
        <f t="shared" si="112"/>
        <v>Резерв</v>
      </c>
      <c r="AW489" s="99"/>
      <c r="AX489" s="342"/>
      <c r="AZ489" s="353">
        <f>(PriceList[[#This Row],[Цена за кв.м. в сайт]])+$AZ$1</f>
        <v>449650.4</v>
      </c>
      <c r="BA489" s="353">
        <f>AZ489*PriceList[[#This Row],[Площадь, кв.м]]</f>
        <v>13035365.096000001</v>
      </c>
      <c r="BB489" s="346">
        <f>BA489-PriceList[[#This Row],[Стоимость, руб для сбронированием]]</f>
        <v>14495</v>
      </c>
      <c r="BC489" s="14"/>
      <c r="BD489" s="345">
        <f t="shared" si="113"/>
        <v>449700</v>
      </c>
      <c r="BE489" s="353">
        <f>BD489*PriceList[[#This Row],[Площадь, кв.м]]</f>
        <v>13036803</v>
      </c>
      <c r="BF489" s="14"/>
      <c r="BG489" s="345">
        <f>BE489-$BG$1*PriceList[[#This Row],[Площадь, кв.м]]</f>
        <v>12862863</v>
      </c>
      <c r="BH489" s="353">
        <f t="shared" si="114"/>
        <v>173940</v>
      </c>
      <c r="BI489" s="345">
        <f>BG489/PriceList[[#This Row],[Площадь, кв.м]]</f>
        <v>443700</v>
      </c>
      <c r="BJ489" s="355">
        <f t="shared" si="115"/>
        <v>1.3522650439486139E-2</v>
      </c>
      <c r="BL489" s="345">
        <f t="shared" si="116"/>
        <v>399330</v>
      </c>
      <c r="BM489" s="353">
        <f t="shared" si="117"/>
        <v>11576576.699999999</v>
      </c>
    </row>
    <row r="490" spans="1:65" ht="14.25" customHeight="1">
      <c r="A490" s="84">
        <v>570</v>
      </c>
      <c r="B490" s="84" t="s">
        <v>665</v>
      </c>
      <c r="C490" s="85">
        <v>244</v>
      </c>
      <c r="D490" s="85" t="s">
        <v>416</v>
      </c>
      <c r="E490" s="86">
        <v>7</v>
      </c>
      <c r="F490" s="84">
        <v>12</v>
      </c>
      <c r="G490" s="87">
        <v>28.99</v>
      </c>
      <c r="H490" s="88" t="s">
        <v>1</v>
      </c>
      <c r="I490" s="88" t="s">
        <v>1</v>
      </c>
      <c r="J490" s="89">
        <v>4.25</v>
      </c>
      <c r="K490" s="89">
        <f t="shared" si="102"/>
        <v>1.28</v>
      </c>
      <c r="L490" s="89">
        <f t="shared" si="103"/>
        <v>24.74</v>
      </c>
      <c r="M490" s="89">
        <f t="shared" si="104"/>
        <v>26.02</v>
      </c>
      <c r="N490" s="90" t="s">
        <v>65</v>
      </c>
      <c r="O490" s="90" t="s">
        <v>66</v>
      </c>
      <c r="P490" s="90" t="s">
        <v>67</v>
      </c>
      <c r="Q490" s="91" t="s">
        <v>68</v>
      </c>
      <c r="R490" s="92" t="s">
        <v>424</v>
      </c>
      <c r="S490" s="92" t="s">
        <v>1291</v>
      </c>
      <c r="T490" s="93" t="s">
        <v>73</v>
      </c>
      <c r="U490" s="84">
        <v>39</v>
      </c>
      <c r="V490" s="94">
        <f>IFERROR(VLOOKUP(H490,'Коэфф для прайса 1 оч'!$A$3:$C$6,3,0),"")</f>
        <v>327000</v>
      </c>
      <c r="W490" s="91">
        <f>IFERROR(VLOOKUP(E490,'Коэфф для прайса 1 оч'!$A$10:$C$23,3,0),"")</f>
        <v>0.03</v>
      </c>
      <c r="X490" s="116">
        <f>IFERROR(VLOOKUP(N490,'Коэфф для прайса 1 оч'!$E$25:$F$30,2,0),"")</f>
        <v>0.04</v>
      </c>
      <c r="Y490" s="116">
        <f>IFERROR(VLOOKUP(O490,'Коэфф для прайса 1 оч'!$E$32:$F$34,2,0),"")</f>
        <v>0</v>
      </c>
      <c r="Z490" s="116">
        <f>IFERROR(VLOOKUP(P490,'Коэфф для прайса 1 оч'!$E$36:$F$38,2,0),"")</f>
        <v>0.03</v>
      </c>
      <c r="AA490" s="116">
        <f>IFERROR(VLOOKUP(Q490,'Коэфф для прайса 1 оч'!$E$40:$F$43,2,0),"")</f>
        <v>5.0000000000000001E-3</v>
      </c>
      <c r="AB490" s="117">
        <f>IFERROR(VLOOKUP(R490,'Коэфф для прайса 1 оч'!$E$45:$F$59,2,0),"")</f>
        <v>0.02</v>
      </c>
      <c r="AC490" s="116">
        <f>IFERROR(VLOOKUP(T490,'Коэфф для прайса 1 оч'!$E$61:$F$67,2,0),"")</f>
        <v>0</v>
      </c>
      <c r="AD490" s="116">
        <f>IFERROR(VLOOKUP(U490,'Коэфф для прайса 1 оч'!$E$69:$F$82,2,0),"")</f>
        <v>-1.2999999999999999E-2</v>
      </c>
      <c r="AE490" s="116">
        <f>IFERROR(VLOOKUP(PriceList[[#This Row],[Корпус]],'Коэфф для прайса 1 оч'!$I$10:$J$15,2,0),"")</f>
        <v>0.12</v>
      </c>
      <c r="AF490" s="95">
        <f t="shared" si="105"/>
        <v>402864</v>
      </c>
      <c r="AG490" s="96">
        <f t="shared" si="106"/>
        <v>11679027.359999999</v>
      </c>
      <c r="AH490" s="97">
        <v>0</v>
      </c>
      <c r="AI490" s="98">
        <f t="shared" si="107"/>
        <v>402864</v>
      </c>
      <c r="AJ490" s="99">
        <f t="shared" si="108"/>
        <v>11679027.359999999</v>
      </c>
      <c r="AK490" s="84" t="s">
        <v>71</v>
      </c>
      <c r="AL490" s="91">
        <v>0.1</v>
      </c>
      <c r="AM490" s="287">
        <f>PriceList[[#This Row],[ИТОГ Цена за кв.м, руб]]*(1+PriceList[[#This Row],[Максимальная скидка]])</f>
        <v>443150.4</v>
      </c>
      <c r="AN490" s="287">
        <f>PriceList[[#This Row],[Цена за кв.м. в CRM]]*PriceList[[#This Row],[Площадь, кв.м]]</f>
        <v>12846930.096000001</v>
      </c>
      <c r="AO490" s="287">
        <v>6000</v>
      </c>
      <c r="AP490" s="335">
        <f>PriceList[[#This Row],[Цена за кв.м. в CRM]]+PriceList[[#This Row],[Бронь]]</f>
        <v>449150.4</v>
      </c>
      <c r="AQ490" s="335">
        <f>PriceList[[#This Row],[Цена за кв.м. в сайт]]*PriceList[[#This Row],[Площадь, кв.м]]</f>
        <v>13020870.096000001</v>
      </c>
      <c r="AR490" s="84" t="str">
        <f t="shared" si="109"/>
        <v>С2-244</v>
      </c>
      <c r="AS490" s="88" t="str">
        <f t="shared" si="110"/>
        <v>Ст</v>
      </c>
      <c r="AT490" s="89">
        <f t="shared" si="111"/>
        <v>28.99</v>
      </c>
      <c r="AU490" s="99">
        <f>PriceList[[#This Row],[Цена за кв.м. в CRM]]</f>
        <v>443150.4</v>
      </c>
      <c r="AV490" s="100" t="str">
        <f t="shared" si="112"/>
        <v>Резерв</v>
      </c>
      <c r="AW490" s="99"/>
      <c r="AX490" s="342"/>
      <c r="AZ490" s="353">
        <f>(PriceList[[#This Row],[Цена за кв.м. в сайт]])+$AZ$1</f>
        <v>449650.4</v>
      </c>
      <c r="BA490" s="353">
        <f>AZ490*PriceList[[#This Row],[Площадь, кв.м]]</f>
        <v>13035365.096000001</v>
      </c>
      <c r="BB490" s="346">
        <f>BA490-PriceList[[#This Row],[Стоимость, руб для сбронированием]]</f>
        <v>14495</v>
      </c>
      <c r="BC490" s="14"/>
      <c r="BD490" s="345">
        <f t="shared" si="113"/>
        <v>449700</v>
      </c>
      <c r="BE490" s="353">
        <f>BD490*PriceList[[#This Row],[Площадь, кв.м]]</f>
        <v>13036803</v>
      </c>
      <c r="BF490" s="14"/>
      <c r="BG490" s="345">
        <f>BE490-$BG$1*PriceList[[#This Row],[Площадь, кв.м]]</f>
        <v>12862863</v>
      </c>
      <c r="BH490" s="353">
        <f t="shared" si="114"/>
        <v>173940</v>
      </c>
      <c r="BI490" s="345">
        <f>BG490/PriceList[[#This Row],[Площадь, кв.м]]</f>
        <v>443700</v>
      </c>
      <c r="BJ490" s="355">
        <f t="shared" si="115"/>
        <v>1.3522650439486139E-2</v>
      </c>
      <c r="BL490" s="345">
        <f t="shared" si="116"/>
        <v>399330</v>
      </c>
      <c r="BM490" s="353">
        <f t="shared" si="117"/>
        <v>11576576.699999999</v>
      </c>
    </row>
    <row r="491" spans="1:65" ht="14.25" customHeight="1">
      <c r="A491" s="84">
        <v>571</v>
      </c>
      <c r="B491" s="84" t="s">
        <v>666</v>
      </c>
      <c r="C491" s="85">
        <v>245</v>
      </c>
      <c r="D491" s="85" t="s">
        <v>416</v>
      </c>
      <c r="E491" s="86">
        <v>7</v>
      </c>
      <c r="F491" s="84">
        <v>13</v>
      </c>
      <c r="G491" s="87">
        <v>28.42</v>
      </c>
      <c r="H491" s="88" t="s">
        <v>1</v>
      </c>
      <c r="I491" s="88" t="s">
        <v>1</v>
      </c>
      <c r="J491" s="89">
        <v>3.68</v>
      </c>
      <c r="K491" s="89">
        <f t="shared" si="102"/>
        <v>1.1000000000000001</v>
      </c>
      <c r="L491" s="89">
        <f t="shared" si="103"/>
        <v>24.740000000000002</v>
      </c>
      <c r="M491" s="89">
        <f t="shared" si="104"/>
        <v>25.840000000000003</v>
      </c>
      <c r="N491" s="90" t="s">
        <v>65</v>
      </c>
      <c r="O491" s="90" t="s">
        <v>66</v>
      </c>
      <c r="P491" s="90" t="s">
        <v>67</v>
      </c>
      <c r="Q491" s="91" t="s">
        <v>68</v>
      </c>
      <c r="R491" s="92" t="s">
        <v>424</v>
      </c>
      <c r="S491" s="92" t="s">
        <v>1291</v>
      </c>
      <c r="T491" s="93" t="s">
        <v>73</v>
      </c>
      <c r="U491" s="84">
        <v>39</v>
      </c>
      <c r="V491" s="94">
        <f>IFERROR(VLOOKUP(H491,'Коэфф для прайса 1 оч'!$A$3:$C$6,3,0),"")</f>
        <v>327000</v>
      </c>
      <c r="W491" s="91">
        <f>IFERROR(VLOOKUP(E491,'Коэфф для прайса 1 оч'!$A$10:$C$23,3,0),"")</f>
        <v>0.03</v>
      </c>
      <c r="X491" s="116">
        <f>IFERROR(VLOOKUP(N491,'Коэфф для прайса 1 оч'!$E$25:$F$30,2,0),"")</f>
        <v>0.04</v>
      </c>
      <c r="Y491" s="116">
        <f>IFERROR(VLOOKUP(O491,'Коэфф для прайса 1 оч'!$E$32:$F$34,2,0),"")</f>
        <v>0</v>
      </c>
      <c r="Z491" s="116">
        <f>IFERROR(VLOOKUP(P491,'Коэфф для прайса 1 оч'!$E$36:$F$38,2,0),"")</f>
        <v>0.03</v>
      </c>
      <c r="AA491" s="116">
        <f>IFERROR(VLOOKUP(Q491,'Коэфф для прайса 1 оч'!$E$40:$F$43,2,0),"")</f>
        <v>5.0000000000000001E-3</v>
      </c>
      <c r="AB491" s="117">
        <f>IFERROR(VLOOKUP(R491,'Коэфф для прайса 1 оч'!$E$45:$F$59,2,0),"")</f>
        <v>0.02</v>
      </c>
      <c r="AC491" s="116">
        <f>IFERROR(VLOOKUP(T491,'Коэфф для прайса 1 оч'!$E$61:$F$67,2,0),"")</f>
        <v>0</v>
      </c>
      <c r="AD491" s="116">
        <f>IFERROR(VLOOKUP(U491,'Коэфф для прайса 1 оч'!$E$69:$F$82,2,0),"")</f>
        <v>-1.2999999999999999E-2</v>
      </c>
      <c r="AE491" s="116">
        <f>IFERROR(VLOOKUP(PriceList[[#This Row],[Корпус]],'Коэфф для прайса 1 оч'!$I$10:$J$15,2,0),"")</f>
        <v>0.12</v>
      </c>
      <c r="AF491" s="95">
        <f t="shared" si="105"/>
        <v>402864</v>
      </c>
      <c r="AG491" s="96">
        <f t="shared" si="106"/>
        <v>11449394.880000001</v>
      </c>
      <c r="AH491" s="97">
        <v>0</v>
      </c>
      <c r="AI491" s="98">
        <f t="shared" si="107"/>
        <v>402864</v>
      </c>
      <c r="AJ491" s="99">
        <f t="shared" si="108"/>
        <v>11449394.880000001</v>
      </c>
      <c r="AK491" s="84" t="s">
        <v>71</v>
      </c>
      <c r="AL491" s="91">
        <v>0.1</v>
      </c>
      <c r="AM491" s="287">
        <f>PriceList[[#This Row],[ИТОГ Цена за кв.м, руб]]*(1+PriceList[[#This Row],[Максимальная скидка]])</f>
        <v>443150.4</v>
      </c>
      <c r="AN491" s="287">
        <f>PriceList[[#This Row],[Цена за кв.м. в CRM]]*PriceList[[#This Row],[Площадь, кв.м]]</f>
        <v>12594334.368000001</v>
      </c>
      <c r="AO491" s="287">
        <v>6000</v>
      </c>
      <c r="AP491" s="335">
        <f>PriceList[[#This Row],[Цена за кв.м. в CRM]]+PriceList[[#This Row],[Бронь]]</f>
        <v>449150.4</v>
      </c>
      <c r="AQ491" s="335">
        <f>PriceList[[#This Row],[Цена за кв.м. в сайт]]*PriceList[[#This Row],[Площадь, кв.м]]</f>
        <v>12764854.368000001</v>
      </c>
      <c r="AR491" s="84" t="str">
        <f t="shared" si="109"/>
        <v>С2-245</v>
      </c>
      <c r="AS491" s="88" t="str">
        <f t="shared" si="110"/>
        <v>Ст</v>
      </c>
      <c r="AT491" s="89">
        <f t="shared" si="111"/>
        <v>28.42</v>
      </c>
      <c r="AU491" s="99">
        <f>PriceList[[#This Row],[Цена за кв.м. в CRM]]</f>
        <v>443150.4</v>
      </c>
      <c r="AV491" s="100" t="str">
        <f t="shared" si="112"/>
        <v>Резерв</v>
      </c>
      <c r="AW491" s="99"/>
      <c r="AX491" s="342"/>
      <c r="AZ491" s="353">
        <f>(PriceList[[#This Row],[Цена за кв.м. в сайт]])+$AZ$1</f>
        <v>449650.4</v>
      </c>
      <c r="BA491" s="353">
        <f>AZ491*PriceList[[#This Row],[Площадь, кв.м]]</f>
        <v>12779064.368000001</v>
      </c>
      <c r="BB491" s="346">
        <f>BA491-PriceList[[#This Row],[Стоимость, руб для сбронированием]]</f>
        <v>14210</v>
      </c>
      <c r="BC491" s="14"/>
      <c r="BD491" s="345">
        <f t="shared" si="113"/>
        <v>449700</v>
      </c>
      <c r="BE491" s="353">
        <f>BD491*PriceList[[#This Row],[Площадь, кв.м]]</f>
        <v>12780474</v>
      </c>
      <c r="BF491" s="14"/>
      <c r="BG491" s="345">
        <f>BE491-$BG$1*PriceList[[#This Row],[Площадь, кв.м]]</f>
        <v>12609954</v>
      </c>
      <c r="BH491" s="353">
        <f t="shared" si="114"/>
        <v>170520</v>
      </c>
      <c r="BI491" s="345">
        <f>BG491/PriceList[[#This Row],[Площадь, кв.м]]</f>
        <v>443700</v>
      </c>
      <c r="BJ491" s="355">
        <f t="shared" si="115"/>
        <v>1.3522650439486139E-2</v>
      </c>
      <c r="BL491" s="345">
        <f t="shared" si="116"/>
        <v>399330</v>
      </c>
      <c r="BM491" s="353">
        <f t="shared" si="117"/>
        <v>11348958.600000001</v>
      </c>
    </row>
    <row r="492" spans="1:65" ht="14.25" customHeight="1">
      <c r="A492" s="84">
        <v>572</v>
      </c>
      <c r="B492" s="84" t="s">
        <v>667</v>
      </c>
      <c r="C492" s="85">
        <v>246</v>
      </c>
      <c r="D492" s="85" t="s">
        <v>416</v>
      </c>
      <c r="E492" s="86">
        <v>7</v>
      </c>
      <c r="F492" s="84">
        <v>14</v>
      </c>
      <c r="G492" s="87">
        <v>28.87</v>
      </c>
      <c r="H492" s="88" t="s">
        <v>1</v>
      </c>
      <c r="I492" s="88" t="s">
        <v>1</v>
      </c>
      <c r="J492" s="89">
        <v>4.13</v>
      </c>
      <c r="K492" s="89">
        <f t="shared" si="102"/>
        <v>1.24</v>
      </c>
      <c r="L492" s="89">
        <f t="shared" si="103"/>
        <v>24.740000000000002</v>
      </c>
      <c r="M492" s="89">
        <f t="shared" si="104"/>
        <v>25.98</v>
      </c>
      <c r="N492" s="90" t="s">
        <v>65</v>
      </c>
      <c r="O492" s="90" t="s">
        <v>66</v>
      </c>
      <c r="P492" s="90" t="s">
        <v>67</v>
      </c>
      <c r="Q492" s="91" t="s">
        <v>68</v>
      </c>
      <c r="R492" s="92" t="s">
        <v>424</v>
      </c>
      <c r="S492" s="92" t="s">
        <v>1291</v>
      </c>
      <c r="T492" s="93" t="s">
        <v>73</v>
      </c>
      <c r="U492" s="84">
        <v>39</v>
      </c>
      <c r="V492" s="94">
        <f>IFERROR(VLOOKUP(H492,'Коэфф для прайса 1 оч'!$A$3:$C$6,3,0),"")</f>
        <v>327000</v>
      </c>
      <c r="W492" s="91">
        <f>IFERROR(VLOOKUP(E492,'Коэфф для прайса 1 оч'!$A$10:$C$23,3,0),"")</f>
        <v>0.03</v>
      </c>
      <c r="X492" s="116">
        <f>IFERROR(VLOOKUP(N492,'Коэфф для прайса 1 оч'!$E$25:$F$30,2,0),"")</f>
        <v>0.04</v>
      </c>
      <c r="Y492" s="116">
        <f>IFERROR(VLOOKUP(O492,'Коэфф для прайса 1 оч'!$E$32:$F$34,2,0),"")</f>
        <v>0</v>
      </c>
      <c r="Z492" s="116">
        <f>IFERROR(VLOOKUP(P492,'Коэфф для прайса 1 оч'!$E$36:$F$38,2,0),"")</f>
        <v>0.03</v>
      </c>
      <c r="AA492" s="116">
        <f>IFERROR(VLOOKUP(Q492,'Коэфф для прайса 1 оч'!$E$40:$F$43,2,0),"")</f>
        <v>5.0000000000000001E-3</v>
      </c>
      <c r="AB492" s="117">
        <f>IFERROR(VLOOKUP(R492,'Коэфф для прайса 1 оч'!$E$45:$F$59,2,0),"")</f>
        <v>0.02</v>
      </c>
      <c r="AC492" s="116">
        <f>IFERROR(VLOOKUP(T492,'Коэфф для прайса 1 оч'!$E$61:$F$67,2,0),"")</f>
        <v>0</v>
      </c>
      <c r="AD492" s="116">
        <f>IFERROR(VLOOKUP(U492,'Коэфф для прайса 1 оч'!$E$69:$F$82,2,0),"")</f>
        <v>-1.2999999999999999E-2</v>
      </c>
      <c r="AE492" s="116">
        <f>IFERROR(VLOOKUP(PriceList[[#This Row],[Корпус]],'Коэфф для прайса 1 оч'!$I$10:$J$15,2,0),"")</f>
        <v>0.12</v>
      </c>
      <c r="AF492" s="95">
        <f t="shared" si="105"/>
        <v>402864</v>
      </c>
      <c r="AG492" s="96">
        <f t="shared" si="106"/>
        <v>11630683.68</v>
      </c>
      <c r="AH492" s="97">
        <v>0</v>
      </c>
      <c r="AI492" s="98">
        <f t="shared" si="107"/>
        <v>402864</v>
      </c>
      <c r="AJ492" s="99">
        <f t="shared" si="108"/>
        <v>11630683.68</v>
      </c>
      <c r="AK492" s="84" t="s">
        <v>71</v>
      </c>
      <c r="AL492" s="91">
        <v>0.1</v>
      </c>
      <c r="AM492" s="287">
        <f>PriceList[[#This Row],[ИТОГ Цена за кв.м, руб]]*(1+PriceList[[#This Row],[Максимальная скидка]])</f>
        <v>443150.4</v>
      </c>
      <c r="AN492" s="287">
        <f>PriceList[[#This Row],[Цена за кв.м. в CRM]]*PriceList[[#This Row],[Площадь, кв.м]]</f>
        <v>12793752.048</v>
      </c>
      <c r="AO492" s="287">
        <v>6000</v>
      </c>
      <c r="AP492" s="335">
        <f>PriceList[[#This Row],[Цена за кв.м. в CRM]]+PriceList[[#This Row],[Бронь]]</f>
        <v>449150.4</v>
      </c>
      <c r="AQ492" s="335">
        <f>PriceList[[#This Row],[Цена за кв.м. в сайт]]*PriceList[[#This Row],[Площадь, кв.м]]</f>
        <v>12966972.048</v>
      </c>
      <c r="AR492" s="84" t="str">
        <f t="shared" si="109"/>
        <v>С2-246</v>
      </c>
      <c r="AS492" s="88" t="str">
        <f t="shared" si="110"/>
        <v>Ст</v>
      </c>
      <c r="AT492" s="89">
        <f t="shared" si="111"/>
        <v>28.87</v>
      </c>
      <c r="AU492" s="99">
        <f>PriceList[[#This Row],[Цена за кв.м. в CRM]]</f>
        <v>443150.4</v>
      </c>
      <c r="AV492" s="100" t="str">
        <f t="shared" si="112"/>
        <v>Резерв</v>
      </c>
      <c r="AW492" s="99"/>
      <c r="AX492" s="342"/>
      <c r="AZ492" s="353">
        <f>(PriceList[[#This Row],[Цена за кв.м. в сайт]])+$AZ$1</f>
        <v>449650.4</v>
      </c>
      <c r="BA492" s="353">
        <f>AZ492*PriceList[[#This Row],[Площадь, кв.м]]</f>
        <v>12981407.048</v>
      </c>
      <c r="BB492" s="346">
        <f>BA492-PriceList[[#This Row],[Стоимость, руб для сбронированием]]</f>
        <v>14435</v>
      </c>
      <c r="BC492" s="14"/>
      <c r="BD492" s="345">
        <f t="shared" si="113"/>
        <v>449700</v>
      </c>
      <c r="BE492" s="353">
        <f>BD492*PriceList[[#This Row],[Площадь, кв.м]]</f>
        <v>12982839</v>
      </c>
      <c r="BF492" s="14"/>
      <c r="BG492" s="345">
        <f>BE492-$BG$1*PriceList[[#This Row],[Площадь, кв.м]]</f>
        <v>12809619</v>
      </c>
      <c r="BH492" s="353">
        <f t="shared" si="114"/>
        <v>173220</v>
      </c>
      <c r="BI492" s="345">
        <f>BG492/PriceList[[#This Row],[Площадь, кв.м]]</f>
        <v>443700</v>
      </c>
      <c r="BJ492" s="355">
        <f t="shared" si="115"/>
        <v>1.3522650439486139E-2</v>
      </c>
      <c r="BL492" s="345">
        <f t="shared" si="116"/>
        <v>399330</v>
      </c>
      <c r="BM492" s="353">
        <f t="shared" si="117"/>
        <v>11528657.1</v>
      </c>
    </row>
    <row r="493" spans="1:65" ht="14.25" hidden="1" customHeight="1">
      <c r="A493" s="84">
        <v>573</v>
      </c>
      <c r="B493" s="84" t="s">
        <v>668</v>
      </c>
      <c r="C493" s="85">
        <v>247</v>
      </c>
      <c r="D493" s="85" t="s">
        <v>416</v>
      </c>
      <c r="E493" s="86">
        <v>7</v>
      </c>
      <c r="F493" s="84">
        <v>15</v>
      </c>
      <c r="G493" s="87">
        <v>33.479999999999997</v>
      </c>
      <c r="H493" s="88" t="s">
        <v>1</v>
      </c>
      <c r="I493" s="88" t="s">
        <v>1</v>
      </c>
      <c r="J493" s="89">
        <v>3.32</v>
      </c>
      <c r="K493" s="89">
        <f t="shared" si="102"/>
        <v>1</v>
      </c>
      <c r="L493" s="89">
        <f t="shared" si="103"/>
        <v>30.159999999999997</v>
      </c>
      <c r="M493" s="89">
        <f t="shared" si="104"/>
        <v>31.159999999999997</v>
      </c>
      <c r="N493" s="90" t="s">
        <v>76</v>
      </c>
      <c r="O493" s="90" t="s">
        <v>66</v>
      </c>
      <c r="P493" s="90" t="s">
        <v>67</v>
      </c>
      <c r="Q493" s="91" t="s">
        <v>68</v>
      </c>
      <c r="R493" s="92" t="s">
        <v>424</v>
      </c>
      <c r="S493" s="92" t="s">
        <v>1291</v>
      </c>
      <c r="T493" s="93" t="s">
        <v>139</v>
      </c>
      <c r="U493" s="84">
        <v>39</v>
      </c>
      <c r="V493" s="94">
        <f>IFERROR(VLOOKUP(H493,'Коэфф для прайса 1 оч'!$A$3:$C$6,3,0),"")</f>
        <v>327000</v>
      </c>
      <c r="W493" s="91">
        <f>IFERROR(VLOOKUP(E493,'Коэфф для прайса 1 оч'!$A$10:$C$23,3,0),"")</f>
        <v>0.03</v>
      </c>
      <c r="X493" s="116">
        <f>IFERROR(VLOOKUP(N493,'Коэфф для прайса 1 оч'!$E$25:$F$30,2,0),"")</f>
        <v>0</v>
      </c>
      <c r="Y493" s="116">
        <f>IFERROR(VLOOKUP(O493,'Коэфф для прайса 1 оч'!$E$32:$F$34,2,0),"")</f>
        <v>0</v>
      </c>
      <c r="Z493" s="116">
        <f>IFERROR(VLOOKUP(P493,'Коэфф для прайса 1 оч'!$E$36:$F$38,2,0),"")</f>
        <v>0.03</v>
      </c>
      <c r="AA493" s="116">
        <f>IFERROR(VLOOKUP(Q493,'Коэфф для прайса 1 оч'!$E$40:$F$43,2,0),"")</f>
        <v>5.0000000000000001E-3</v>
      </c>
      <c r="AB493" s="117">
        <f>IFERROR(VLOOKUP(R493,'Коэфф для прайса 1 оч'!$E$45:$F$59,2,0),"")</f>
        <v>0.02</v>
      </c>
      <c r="AC493" s="116">
        <f>IFERROR(VLOOKUP(T493,'Коэфф для прайса 1 оч'!$E$61:$F$67,2,0),"")</f>
        <v>-0.01</v>
      </c>
      <c r="AD493" s="116">
        <f>IFERROR(VLOOKUP(U493,'Коэфф для прайса 1 оч'!$E$69:$F$82,2,0),"")</f>
        <v>-1.2999999999999999E-2</v>
      </c>
      <c r="AE493" s="116">
        <f>IFERROR(VLOOKUP(PriceList[[#This Row],[Корпус]],'Коэфф для прайса 1 оч'!$I$10:$J$15,2,0),"")</f>
        <v>0.12</v>
      </c>
      <c r="AF493" s="95">
        <f t="shared" si="105"/>
        <v>386514</v>
      </c>
      <c r="AG493" s="96">
        <f t="shared" si="106"/>
        <v>12940488.719999999</v>
      </c>
      <c r="AH493" s="97">
        <v>0</v>
      </c>
      <c r="AI493" s="98">
        <f t="shared" si="107"/>
        <v>386514</v>
      </c>
      <c r="AJ493" s="99">
        <f t="shared" si="108"/>
        <v>12940488.719999999</v>
      </c>
      <c r="AK493" s="84" t="s">
        <v>101</v>
      </c>
      <c r="AL493" s="91">
        <v>0.1</v>
      </c>
      <c r="AM493" s="287">
        <f>PriceList[[#This Row],[ИТОГ Цена за кв.м, руб]]*(1+PriceList[[#This Row],[Максимальная скидка]])</f>
        <v>425165.4</v>
      </c>
      <c r="AN493" s="287">
        <f>PriceList[[#This Row],[Цена за кв.м. в CRM]]*PriceList[[#This Row],[Площадь, кв.м]]</f>
        <v>14234537.592</v>
      </c>
      <c r="AO493" s="287">
        <v>6000</v>
      </c>
      <c r="AP493" s="335">
        <f>PriceList[[#This Row],[Цена за кв.м. в CRM]]+PriceList[[#This Row],[Бронь]]</f>
        <v>431165.4</v>
      </c>
      <c r="AQ493" s="335">
        <f>PriceList[[#This Row],[Цена за кв.м. в сайт]]*PriceList[[#This Row],[Площадь, кв.м]]</f>
        <v>14435417.592</v>
      </c>
      <c r="AR493" s="84" t="str">
        <f t="shared" si="109"/>
        <v>С2-247</v>
      </c>
      <c r="AS493" s="88" t="str">
        <f t="shared" si="110"/>
        <v>Ст</v>
      </c>
      <c r="AT493" s="89">
        <f t="shared" si="111"/>
        <v>33.479999999999997</v>
      </c>
      <c r="AU493" s="99">
        <f>PriceList[[#This Row],[Цена за кв.м. в CRM]]</f>
        <v>425165.4</v>
      </c>
      <c r="AV493" s="100" t="str">
        <f t="shared" si="112"/>
        <v>Свободно</v>
      </c>
      <c r="AW493" s="99"/>
      <c r="AX493" s="342"/>
      <c r="AZ493" s="353">
        <f>(PriceList[[#This Row],[Цена за кв.м. в сайт]])+$AZ$1</f>
        <v>431665.4</v>
      </c>
      <c r="BA493" s="353">
        <f>AZ493*PriceList[[#This Row],[Площадь, кв.м]]</f>
        <v>14452157.592</v>
      </c>
      <c r="BB493" s="346">
        <f>BA493-PriceList[[#This Row],[Стоимость, руб для сбронированием]]</f>
        <v>16740</v>
      </c>
      <c r="BC493" s="14"/>
      <c r="BD493" s="345">
        <f t="shared" si="113"/>
        <v>431700</v>
      </c>
      <c r="BE493" s="353">
        <f>BD493*PriceList[[#This Row],[Площадь, кв.м]]</f>
        <v>14453315.999999998</v>
      </c>
      <c r="BF493" s="14"/>
      <c r="BG493" s="345">
        <f>BE493-$BG$1*PriceList[[#This Row],[Площадь, кв.м]]</f>
        <v>14252435.999999998</v>
      </c>
      <c r="BH493" s="353">
        <f t="shared" si="114"/>
        <v>200880</v>
      </c>
      <c r="BI493" s="345">
        <f>BG493/PriceList[[#This Row],[Площадь, кв.м]]</f>
        <v>425700</v>
      </c>
      <c r="BJ493" s="355">
        <f t="shared" si="115"/>
        <v>1.4094432699083864E-2</v>
      </c>
      <c r="BL493" s="345">
        <f t="shared" si="116"/>
        <v>383130</v>
      </c>
      <c r="BM493" s="353">
        <f t="shared" si="117"/>
        <v>12827192.399999999</v>
      </c>
    </row>
    <row r="494" spans="1:65" ht="14.25" hidden="1" customHeight="1">
      <c r="A494" s="84">
        <v>574</v>
      </c>
      <c r="B494" s="84" t="s">
        <v>669</v>
      </c>
      <c r="C494" s="85">
        <v>248</v>
      </c>
      <c r="D494" s="85" t="s">
        <v>416</v>
      </c>
      <c r="E494" s="86">
        <v>7</v>
      </c>
      <c r="F494" s="84">
        <v>16</v>
      </c>
      <c r="G494" s="87">
        <v>41.92</v>
      </c>
      <c r="H494" s="88" t="s">
        <v>1</v>
      </c>
      <c r="I494" s="88" t="s">
        <v>1</v>
      </c>
      <c r="J494" s="89">
        <v>2.9</v>
      </c>
      <c r="K494" s="89">
        <f t="shared" si="102"/>
        <v>0.87</v>
      </c>
      <c r="L494" s="89">
        <f t="shared" si="103"/>
        <v>39.020000000000003</v>
      </c>
      <c r="M494" s="89">
        <f t="shared" si="104"/>
        <v>39.89</v>
      </c>
      <c r="N494" s="90" t="s">
        <v>78</v>
      </c>
      <c r="O494" s="90" t="s">
        <v>66</v>
      </c>
      <c r="P494" s="90" t="s">
        <v>115</v>
      </c>
      <c r="Q494" s="91" t="s">
        <v>94</v>
      </c>
      <c r="R494" s="92" t="s">
        <v>422</v>
      </c>
      <c r="S494" s="92" t="s">
        <v>1291</v>
      </c>
      <c r="T494" s="93" t="s">
        <v>139</v>
      </c>
      <c r="U494" s="84">
        <v>39</v>
      </c>
      <c r="V494" s="94">
        <f>IFERROR(VLOOKUP(H494,'Коэфф для прайса 1 оч'!$A$3:$C$6,3,0),"")</f>
        <v>327000</v>
      </c>
      <c r="W494" s="91">
        <f>IFERROR(VLOOKUP(E494,'Коэфф для прайса 1 оч'!$A$10:$C$23,3,0),"")</f>
        <v>0.03</v>
      </c>
      <c r="X494" s="116">
        <f>IFERROR(VLOOKUP(N494,'Коэфф для прайса 1 оч'!$E$25:$F$30,2,0),"")</f>
        <v>-0.02</v>
      </c>
      <c r="Y494" s="116">
        <f>IFERROR(VLOOKUP(O494,'Коэфф для прайса 1 оч'!$E$32:$F$34,2,0),"")</f>
        <v>0</v>
      </c>
      <c r="Z494" s="116">
        <f>IFERROR(VLOOKUP(P494,'Коэфф для прайса 1 оч'!$E$36:$F$38,2,0),"")</f>
        <v>0</v>
      </c>
      <c r="AA494" s="116">
        <f>IFERROR(VLOOKUP(Q494,'Коэфф для прайса 1 оч'!$E$40:$F$43,2,0),"")</f>
        <v>0</v>
      </c>
      <c r="AB494" s="117">
        <f>IFERROR(VLOOKUP(R494,'Коэфф для прайса 1 оч'!$E$45:$F$59,2,0),"")</f>
        <v>0</v>
      </c>
      <c r="AC494" s="116">
        <f>IFERROR(VLOOKUP(T494,'Коэфф для прайса 1 оч'!$E$61:$F$67,2,0),"")</f>
        <v>-0.01</v>
      </c>
      <c r="AD494" s="116">
        <f>IFERROR(VLOOKUP(U494,'Коэфф для прайса 1 оч'!$E$69:$F$82,2,0),"")</f>
        <v>-1.2999999999999999E-2</v>
      </c>
      <c r="AE494" s="116">
        <f>IFERROR(VLOOKUP(PriceList[[#This Row],[Корпус]],'Коэфф для прайса 1 оч'!$I$10:$J$15,2,0),"")</f>
        <v>0.12</v>
      </c>
      <c r="AF494" s="95">
        <f t="shared" si="105"/>
        <v>361989</v>
      </c>
      <c r="AG494" s="96">
        <f t="shared" si="106"/>
        <v>15174578.880000001</v>
      </c>
      <c r="AH494" s="97">
        <v>0</v>
      </c>
      <c r="AI494" s="98">
        <f t="shared" si="107"/>
        <v>361989</v>
      </c>
      <c r="AJ494" s="99">
        <f t="shared" si="108"/>
        <v>15174578.880000001</v>
      </c>
      <c r="AK494" s="84" t="s">
        <v>101</v>
      </c>
      <c r="AL494" s="91">
        <v>0.1</v>
      </c>
      <c r="AM494" s="287">
        <f>PriceList[[#This Row],[ИТОГ Цена за кв.м, руб]]*(1+PriceList[[#This Row],[Максимальная скидка]])</f>
        <v>398187.9</v>
      </c>
      <c r="AN494" s="287">
        <f>PriceList[[#This Row],[Цена за кв.м. в CRM]]*PriceList[[#This Row],[Площадь, кв.м]]</f>
        <v>16692036.768000001</v>
      </c>
      <c r="AO494" s="287">
        <v>6000</v>
      </c>
      <c r="AP494" s="335">
        <f>PriceList[[#This Row],[Цена за кв.м. в CRM]]+PriceList[[#This Row],[Бронь]]</f>
        <v>404187.9</v>
      </c>
      <c r="AQ494" s="335">
        <f>PriceList[[#This Row],[Цена за кв.м. в сайт]]*PriceList[[#This Row],[Площадь, кв.м]]</f>
        <v>16943556.768000003</v>
      </c>
      <c r="AR494" s="84" t="str">
        <f t="shared" si="109"/>
        <v>С2-248</v>
      </c>
      <c r="AS494" s="88" t="str">
        <f t="shared" si="110"/>
        <v>Ст</v>
      </c>
      <c r="AT494" s="89">
        <f t="shared" si="111"/>
        <v>41.92</v>
      </c>
      <c r="AU494" s="99">
        <f>PriceList[[#This Row],[Цена за кв.м. в CRM]]</f>
        <v>398187.9</v>
      </c>
      <c r="AV494" s="100" t="str">
        <f t="shared" si="112"/>
        <v>Свободно</v>
      </c>
      <c r="AW494" s="99"/>
      <c r="AX494" s="342"/>
      <c r="AZ494" s="353">
        <f>(PriceList[[#This Row],[Цена за кв.м. в сайт]])+$AZ$1</f>
        <v>404687.9</v>
      </c>
      <c r="BA494" s="353">
        <f>AZ494*PriceList[[#This Row],[Площадь, кв.м]]</f>
        <v>16964516.768000003</v>
      </c>
      <c r="BB494" s="346">
        <f>BA494-PriceList[[#This Row],[Стоимость, руб для сбронированием]]</f>
        <v>20960</v>
      </c>
      <c r="BC494" s="14"/>
      <c r="BD494" s="345">
        <f t="shared" si="113"/>
        <v>404700</v>
      </c>
      <c r="BE494" s="353">
        <f>BD494*PriceList[[#This Row],[Площадь, кв.м]]</f>
        <v>16965024</v>
      </c>
      <c r="BF494" s="14"/>
      <c r="BG494" s="345">
        <f>BE494-$BG$1*PriceList[[#This Row],[Площадь, кв.м]]</f>
        <v>16713504</v>
      </c>
      <c r="BH494" s="353">
        <f t="shared" si="114"/>
        <v>251520</v>
      </c>
      <c r="BI494" s="345">
        <f>BG494/PriceList[[#This Row],[Площадь, кв.м]]</f>
        <v>398700</v>
      </c>
      <c r="BJ494" s="355">
        <f t="shared" si="115"/>
        <v>1.5048908954100828E-2</v>
      </c>
      <c r="BL494" s="345">
        <f t="shared" si="116"/>
        <v>358830</v>
      </c>
      <c r="BM494" s="353">
        <f t="shared" si="117"/>
        <v>15042153.600000001</v>
      </c>
    </row>
    <row r="495" spans="1:65" ht="14.25" customHeight="1">
      <c r="A495" s="84">
        <v>575</v>
      </c>
      <c r="B495" s="84" t="s">
        <v>670</v>
      </c>
      <c r="C495" s="85">
        <v>249</v>
      </c>
      <c r="D495" s="85" t="s">
        <v>416</v>
      </c>
      <c r="E495" s="86">
        <v>7</v>
      </c>
      <c r="F495" s="84">
        <v>17</v>
      </c>
      <c r="G495" s="87">
        <v>29.23</v>
      </c>
      <c r="H495" s="88" t="s">
        <v>1</v>
      </c>
      <c r="I495" s="88" t="s">
        <v>1</v>
      </c>
      <c r="J495" s="89">
        <v>4.25</v>
      </c>
      <c r="K495" s="89">
        <f t="shared" si="102"/>
        <v>1.28</v>
      </c>
      <c r="L495" s="89">
        <f t="shared" si="103"/>
        <v>24.98</v>
      </c>
      <c r="M495" s="89">
        <f t="shared" si="104"/>
        <v>26.26</v>
      </c>
      <c r="N495" s="90" t="s">
        <v>65</v>
      </c>
      <c r="O495" s="90" t="s">
        <v>66</v>
      </c>
      <c r="P495" s="90" t="s">
        <v>67</v>
      </c>
      <c r="Q495" s="91" t="s">
        <v>94</v>
      </c>
      <c r="R495" s="92" t="s">
        <v>422</v>
      </c>
      <c r="S495" s="92" t="s">
        <v>1291</v>
      </c>
      <c r="T495" s="93" t="s">
        <v>73</v>
      </c>
      <c r="U495" s="84">
        <v>39</v>
      </c>
      <c r="V495" s="94">
        <f>IFERROR(VLOOKUP(H495,'Коэфф для прайса 1 оч'!$A$3:$C$6,3,0),"")</f>
        <v>327000</v>
      </c>
      <c r="W495" s="91">
        <f>IFERROR(VLOOKUP(E495,'Коэфф для прайса 1 оч'!$A$10:$C$23,3,0),"")</f>
        <v>0.03</v>
      </c>
      <c r="X495" s="116">
        <f>IFERROR(VLOOKUP(N495,'Коэфф для прайса 1 оч'!$E$25:$F$30,2,0),"")</f>
        <v>0.04</v>
      </c>
      <c r="Y495" s="116">
        <f>IFERROR(VLOOKUP(O495,'Коэфф для прайса 1 оч'!$E$32:$F$34,2,0),"")</f>
        <v>0</v>
      </c>
      <c r="Z495" s="116">
        <f>IFERROR(VLOOKUP(P495,'Коэфф для прайса 1 оч'!$E$36:$F$38,2,0),"")</f>
        <v>0.03</v>
      </c>
      <c r="AA495" s="116">
        <f>IFERROR(VLOOKUP(Q495,'Коэфф для прайса 1 оч'!$E$40:$F$43,2,0),"")</f>
        <v>0</v>
      </c>
      <c r="AB495" s="117">
        <f>IFERROR(VLOOKUP(R495,'Коэфф для прайса 1 оч'!$E$45:$F$59,2,0),"")</f>
        <v>0</v>
      </c>
      <c r="AC495" s="116">
        <f>IFERROR(VLOOKUP(T495,'Коэфф для прайса 1 оч'!$E$61:$F$67,2,0),"")</f>
        <v>0</v>
      </c>
      <c r="AD495" s="116">
        <f>IFERROR(VLOOKUP(U495,'Коэфф для прайса 1 оч'!$E$69:$F$82,2,0),"")</f>
        <v>-1.2999999999999999E-2</v>
      </c>
      <c r="AE495" s="116">
        <f>IFERROR(VLOOKUP(PriceList[[#This Row],[Корпус]],'Коэфф для прайса 1 оч'!$I$10:$J$15,2,0),"")</f>
        <v>0.12</v>
      </c>
      <c r="AF495" s="95">
        <f t="shared" si="105"/>
        <v>394689</v>
      </c>
      <c r="AG495" s="96">
        <f t="shared" si="106"/>
        <v>11536759.470000001</v>
      </c>
      <c r="AH495" s="97">
        <v>0</v>
      </c>
      <c r="AI495" s="98">
        <f t="shared" si="107"/>
        <v>394689</v>
      </c>
      <c r="AJ495" s="99">
        <f t="shared" si="108"/>
        <v>11536759.470000001</v>
      </c>
      <c r="AK495" s="84" t="s">
        <v>101</v>
      </c>
      <c r="AL495" s="91">
        <v>0.1</v>
      </c>
      <c r="AM495" s="287">
        <f>PriceList[[#This Row],[ИТОГ Цена за кв.м, руб]]*(1+PriceList[[#This Row],[Максимальная скидка]])</f>
        <v>434157.9</v>
      </c>
      <c r="AN495" s="287">
        <f>PriceList[[#This Row],[Цена за кв.м. в CRM]]*PriceList[[#This Row],[Площадь, кв.м]]</f>
        <v>12690435.417000001</v>
      </c>
      <c r="AO495" s="287">
        <v>6000</v>
      </c>
      <c r="AP495" s="335">
        <f>PriceList[[#This Row],[Цена за кв.м. в CRM]]+PriceList[[#This Row],[Бронь]]</f>
        <v>440157.9</v>
      </c>
      <c r="AQ495" s="335">
        <f>PriceList[[#This Row],[Цена за кв.м. в сайт]]*PriceList[[#This Row],[Площадь, кв.м]]</f>
        <v>12865815.417000001</v>
      </c>
      <c r="AR495" s="84" t="str">
        <f t="shared" si="109"/>
        <v>С2-249</v>
      </c>
      <c r="AS495" s="88" t="str">
        <f t="shared" si="110"/>
        <v>Ст</v>
      </c>
      <c r="AT495" s="89">
        <f t="shared" si="111"/>
        <v>29.23</v>
      </c>
      <c r="AU495" s="99">
        <f>PriceList[[#This Row],[Цена за кв.м. в CRM]]</f>
        <v>434157.9</v>
      </c>
      <c r="AV495" s="100" t="str">
        <f t="shared" si="112"/>
        <v>Свободно</v>
      </c>
      <c r="AW495" s="99"/>
      <c r="AX495" s="342"/>
      <c r="AZ495" s="353">
        <f>(PriceList[[#This Row],[Цена за кв.м. в сайт]])+$AZ$1</f>
        <v>440657.9</v>
      </c>
      <c r="BA495" s="353">
        <f>AZ495*PriceList[[#This Row],[Площадь, кв.м]]</f>
        <v>12880430.417000001</v>
      </c>
      <c r="BB495" s="346">
        <f>BA495-PriceList[[#This Row],[Стоимость, руб для сбронированием]]</f>
        <v>14615</v>
      </c>
      <c r="BC495" s="14"/>
      <c r="BD495" s="345">
        <f t="shared" si="113"/>
        <v>440700</v>
      </c>
      <c r="BE495" s="353">
        <f>BD495*PriceList[[#This Row],[Площадь, кв.м]]</f>
        <v>12881661</v>
      </c>
      <c r="BF495" s="14"/>
      <c r="BG495" s="345">
        <f>BE495-$BG$1*PriceList[[#This Row],[Площадь, кв.м]]</f>
        <v>12706281</v>
      </c>
      <c r="BH495" s="353">
        <f t="shared" si="114"/>
        <v>175380</v>
      </c>
      <c r="BI495" s="345">
        <f>BG495/PriceList[[#This Row],[Площадь, кв.м]]</f>
        <v>434700</v>
      </c>
      <c r="BJ495" s="355">
        <f t="shared" si="115"/>
        <v>1.3802622498274672E-2</v>
      </c>
      <c r="BL495" s="345">
        <f t="shared" si="116"/>
        <v>391230</v>
      </c>
      <c r="BM495" s="353">
        <f t="shared" si="117"/>
        <v>11435652.9</v>
      </c>
    </row>
    <row r="496" spans="1:65" ht="14.25" hidden="1" customHeight="1">
      <c r="A496" s="84">
        <v>351</v>
      </c>
      <c r="B496" s="84" t="s">
        <v>444</v>
      </c>
      <c r="C496" s="85">
        <v>25</v>
      </c>
      <c r="D496" s="85" t="s">
        <v>416</v>
      </c>
      <c r="E496" s="86">
        <v>1</v>
      </c>
      <c r="F496" s="84">
        <v>25</v>
      </c>
      <c r="G496" s="87">
        <v>42.2</v>
      </c>
      <c r="H496" s="88" t="s">
        <v>1</v>
      </c>
      <c r="I496" s="88" t="s">
        <v>1</v>
      </c>
      <c r="J496" s="89">
        <v>6.38</v>
      </c>
      <c r="K496" s="89">
        <f t="shared" si="102"/>
        <v>1.91</v>
      </c>
      <c r="L496" s="89">
        <f t="shared" si="103"/>
        <v>35.82</v>
      </c>
      <c r="M496" s="89">
        <f t="shared" si="104"/>
        <v>37.729999999999997</v>
      </c>
      <c r="N496" s="90" t="s">
        <v>82</v>
      </c>
      <c r="O496" s="90" t="s">
        <v>66</v>
      </c>
      <c r="P496" s="90" t="s">
        <v>67</v>
      </c>
      <c r="Q496" s="91" t="s">
        <v>68</v>
      </c>
      <c r="R496" s="92" t="s">
        <v>441</v>
      </c>
      <c r="S496" s="92" t="s">
        <v>1287</v>
      </c>
      <c r="T496" s="93" t="s">
        <v>70</v>
      </c>
      <c r="U496" s="84">
        <v>34</v>
      </c>
      <c r="V496" s="94">
        <f>IFERROR(VLOOKUP(H496,'Коэфф для прайса 1 оч'!$A$3:$C$6,3,0),"")</f>
        <v>327000</v>
      </c>
      <c r="W496" s="91">
        <f>IFERROR(VLOOKUP(E496,'Коэфф для прайса 1 оч'!$A$10:$C$23,3,0),"")</f>
        <v>-4.4999999999999998E-2</v>
      </c>
      <c r="X496" s="116">
        <f>IFERROR(VLOOKUP(N496,'Коэфф для прайса 1 оч'!$E$25:$F$30,2,0),"")</f>
        <v>-0.01</v>
      </c>
      <c r="Y496" s="116">
        <f>IFERROR(VLOOKUP(O496,'Коэфф для прайса 1 оч'!$E$32:$F$34,2,0),"")</f>
        <v>0</v>
      </c>
      <c r="Z496" s="116">
        <f>IFERROR(VLOOKUP(P496,'Коэфф для прайса 1 оч'!$E$36:$F$38,2,0),"")</f>
        <v>0.03</v>
      </c>
      <c r="AA496" s="116">
        <f>IFERROR(VLOOKUP(Q496,'Коэфф для прайса 1 оч'!$E$40:$F$43,2,0),"")</f>
        <v>5.0000000000000001E-3</v>
      </c>
      <c r="AB496" s="117">
        <f>IFERROR(VLOOKUP(R496,'Коэфф для прайса 1 оч'!$E$45:$F$59,2,0),"")</f>
        <v>-0.02</v>
      </c>
      <c r="AC496" s="116">
        <f>IFERROR(VLOOKUP(T496,'Коэфф для прайса 1 оч'!$E$61:$F$67,2,0),"")</f>
        <v>-0.01</v>
      </c>
      <c r="AD496" s="116">
        <f>IFERROR(VLOOKUP(U496,'Коэфф для прайса 1 оч'!$E$69:$F$82,2,0),"")</f>
        <v>-8.0000000000000002E-3</v>
      </c>
      <c r="AE496" s="116">
        <f>IFERROR(VLOOKUP(PriceList[[#This Row],[Корпус]],'Коэфф для прайса 1 оч'!$I$10:$J$15,2,0),"")</f>
        <v>0.12</v>
      </c>
      <c r="AF496" s="95">
        <f t="shared" si="105"/>
        <v>347274</v>
      </c>
      <c r="AG496" s="96">
        <f t="shared" si="106"/>
        <v>14654962.800000001</v>
      </c>
      <c r="AH496" s="97">
        <v>0</v>
      </c>
      <c r="AI496" s="98">
        <f t="shared" si="107"/>
        <v>347274</v>
      </c>
      <c r="AJ496" s="99">
        <f t="shared" si="108"/>
        <v>14654962.800000001</v>
      </c>
      <c r="AK496" s="84" t="s">
        <v>101</v>
      </c>
      <c r="AL496" s="91">
        <v>0.1</v>
      </c>
      <c r="AM496" s="287">
        <f>PriceList[[#This Row],[ИТОГ Цена за кв.м, руб]]*(1+PriceList[[#This Row],[Максимальная скидка]])</f>
        <v>382001.4</v>
      </c>
      <c r="AN496" s="287">
        <f>PriceList[[#This Row],[Цена за кв.м. в CRM]]*PriceList[[#This Row],[Площадь, кв.м]]</f>
        <v>16120459.080000002</v>
      </c>
      <c r="AO496" s="287">
        <v>6000</v>
      </c>
      <c r="AP496" s="335">
        <f>PriceList[[#This Row],[Цена за кв.м. в CRM]]+PriceList[[#This Row],[Бронь]]</f>
        <v>388001.4</v>
      </c>
      <c r="AQ496" s="335">
        <f>PriceList[[#This Row],[Цена за кв.м. в сайт]]*PriceList[[#This Row],[Площадь, кв.м]]</f>
        <v>16373659.080000002</v>
      </c>
      <c r="AR496" s="84" t="str">
        <f t="shared" si="109"/>
        <v>С2-25</v>
      </c>
      <c r="AS496" s="88" t="str">
        <f t="shared" si="110"/>
        <v>Ст</v>
      </c>
      <c r="AT496" s="89">
        <f t="shared" si="111"/>
        <v>42.2</v>
      </c>
      <c r="AU496" s="99">
        <f>PriceList[[#This Row],[Цена за кв.м. в CRM]]</f>
        <v>382001.4</v>
      </c>
      <c r="AV496" s="100" t="str">
        <f t="shared" si="112"/>
        <v>Свободно</v>
      </c>
      <c r="AW496" s="99"/>
      <c r="AX496" s="342"/>
      <c r="AZ496" s="353">
        <f>(PriceList[[#This Row],[Цена за кв.м. в сайт]])+$AZ$1</f>
        <v>388501.4</v>
      </c>
      <c r="BA496" s="353">
        <f>AZ496*PriceList[[#This Row],[Площадь, кв.м]]</f>
        <v>16394759.080000002</v>
      </c>
      <c r="BB496" s="346">
        <f>BA496-PriceList[[#This Row],[Стоимость, руб для сбронированием]]</f>
        <v>21100</v>
      </c>
      <c r="BC496" s="14"/>
      <c r="BD496" s="345">
        <f t="shared" si="113"/>
        <v>388500</v>
      </c>
      <c r="BE496" s="353">
        <f>BD496*PriceList[[#This Row],[Площадь, кв.м]]</f>
        <v>16394700.000000002</v>
      </c>
      <c r="BF496" s="14"/>
      <c r="BG496" s="345">
        <f>BE496-$BG$1*PriceList[[#This Row],[Площадь, кв.м]]</f>
        <v>16141500.000000002</v>
      </c>
      <c r="BH496" s="353">
        <f t="shared" si="114"/>
        <v>253200</v>
      </c>
      <c r="BI496" s="345">
        <f>BG496/PriceList[[#This Row],[Площадь, кв.м]]</f>
        <v>382500</v>
      </c>
      <c r="BJ496" s="355">
        <f t="shared" si="115"/>
        <v>1.5686274509803921E-2</v>
      </c>
      <c r="BL496" s="345">
        <f t="shared" si="116"/>
        <v>344250</v>
      </c>
      <c r="BM496" s="353">
        <f t="shared" si="117"/>
        <v>14527350.000000002</v>
      </c>
    </row>
    <row r="497" spans="1:65" ht="14.25" customHeight="1">
      <c r="A497" s="84">
        <v>576</v>
      </c>
      <c r="B497" s="84" t="s">
        <v>671</v>
      </c>
      <c r="C497" s="85">
        <v>250</v>
      </c>
      <c r="D497" s="85" t="s">
        <v>416</v>
      </c>
      <c r="E497" s="86">
        <v>7</v>
      </c>
      <c r="F497" s="84">
        <v>18</v>
      </c>
      <c r="G497" s="87">
        <v>29.23</v>
      </c>
      <c r="H497" s="88" t="s">
        <v>1</v>
      </c>
      <c r="I497" s="88" t="s">
        <v>1</v>
      </c>
      <c r="J497" s="89">
        <v>4.25</v>
      </c>
      <c r="K497" s="89">
        <f t="shared" si="102"/>
        <v>1.28</v>
      </c>
      <c r="L497" s="89">
        <f t="shared" si="103"/>
        <v>24.98</v>
      </c>
      <c r="M497" s="89">
        <f t="shared" si="104"/>
        <v>26.26</v>
      </c>
      <c r="N497" s="90" t="s">
        <v>65</v>
      </c>
      <c r="O497" s="90" t="s">
        <v>66</v>
      </c>
      <c r="P497" s="90" t="s">
        <v>67</v>
      </c>
      <c r="Q497" s="91" t="s">
        <v>97</v>
      </c>
      <c r="R497" s="92" t="s">
        <v>422</v>
      </c>
      <c r="S497" s="92" t="s">
        <v>1291</v>
      </c>
      <c r="T497" s="93" t="s">
        <v>73</v>
      </c>
      <c r="U497" s="84">
        <v>39</v>
      </c>
      <c r="V497" s="94">
        <f>IFERROR(VLOOKUP(H497,'Коэфф для прайса 1 оч'!$A$3:$C$6,3,0),"")</f>
        <v>327000</v>
      </c>
      <c r="W497" s="91">
        <f>IFERROR(VLOOKUP(E497,'Коэфф для прайса 1 оч'!$A$10:$C$23,3,0),"")</f>
        <v>0.03</v>
      </c>
      <c r="X497" s="116">
        <f>IFERROR(VLOOKUP(N497,'Коэфф для прайса 1 оч'!$E$25:$F$30,2,0),"")</f>
        <v>0.04</v>
      </c>
      <c r="Y497" s="116">
        <f>IFERROR(VLOOKUP(O497,'Коэфф для прайса 1 оч'!$E$32:$F$34,2,0),"")</f>
        <v>0</v>
      </c>
      <c r="Z497" s="116">
        <f>IFERROR(VLOOKUP(P497,'Коэфф для прайса 1 оч'!$E$36:$F$38,2,0),"")</f>
        <v>0.03</v>
      </c>
      <c r="AA497" s="116">
        <f>IFERROR(VLOOKUP(Q497,'Коэфф для прайса 1 оч'!$E$40:$F$43,2,0),"")</f>
        <v>-5.0000000000000001E-3</v>
      </c>
      <c r="AB497" s="117">
        <f>IFERROR(VLOOKUP(R497,'Коэфф для прайса 1 оч'!$E$45:$F$59,2,0),"")</f>
        <v>0</v>
      </c>
      <c r="AC497" s="116">
        <f>IFERROR(VLOOKUP(T497,'Коэфф для прайса 1 оч'!$E$61:$F$67,2,0),"")</f>
        <v>0</v>
      </c>
      <c r="AD497" s="116">
        <f>IFERROR(VLOOKUP(U497,'Коэфф для прайса 1 оч'!$E$69:$F$82,2,0),"")</f>
        <v>-1.2999999999999999E-2</v>
      </c>
      <c r="AE497" s="116">
        <f>IFERROR(VLOOKUP(PriceList[[#This Row],[Корпус]],'Коэфф для прайса 1 оч'!$I$10:$J$15,2,0),"")</f>
        <v>0.12</v>
      </c>
      <c r="AF497" s="95">
        <f t="shared" si="105"/>
        <v>393054</v>
      </c>
      <c r="AG497" s="96">
        <f t="shared" si="106"/>
        <v>11488968.42</v>
      </c>
      <c r="AH497" s="97">
        <v>0</v>
      </c>
      <c r="AI497" s="98">
        <f t="shared" si="107"/>
        <v>393054</v>
      </c>
      <c r="AJ497" s="99">
        <f t="shared" si="108"/>
        <v>11488968.42</v>
      </c>
      <c r="AK497" s="84" t="s">
        <v>101</v>
      </c>
      <c r="AL497" s="91">
        <v>0.1</v>
      </c>
      <c r="AM497" s="287">
        <f>PriceList[[#This Row],[ИТОГ Цена за кв.м, руб]]*(1+PriceList[[#This Row],[Максимальная скидка]])</f>
        <v>432359.4</v>
      </c>
      <c r="AN497" s="287">
        <f>PriceList[[#This Row],[Цена за кв.м. в CRM]]*PriceList[[#This Row],[Площадь, кв.м]]</f>
        <v>12637865.262</v>
      </c>
      <c r="AO497" s="287">
        <v>6000</v>
      </c>
      <c r="AP497" s="335">
        <f>PriceList[[#This Row],[Цена за кв.м. в CRM]]+PriceList[[#This Row],[Бронь]]</f>
        <v>438359.4</v>
      </c>
      <c r="AQ497" s="335">
        <f>PriceList[[#This Row],[Цена за кв.м. в сайт]]*PriceList[[#This Row],[Площадь, кв.м]]</f>
        <v>12813245.262</v>
      </c>
      <c r="AR497" s="84" t="str">
        <f t="shared" si="109"/>
        <v>С2-250</v>
      </c>
      <c r="AS497" s="88" t="str">
        <f t="shared" si="110"/>
        <v>Ст</v>
      </c>
      <c r="AT497" s="89">
        <f t="shared" si="111"/>
        <v>29.23</v>
      </c>
      <c r="AU497" s="99">
        <f>PriceList[[#This Row],[Цена за кв.м. в CRM]]</f>
        <v>432359.4</v>
      </c>
      <c r="AV497" s="100" t="str">
        <f t="shared" si="112"/>
        <v>Свободно</v>
      </c>
      <c r="AW497" s="99"/>
      <c r="AX497" s="342"/>
      <c r="AZ497" s="353">
        <f>(PriceList[[#This Row],[Цена за кв.м. в сайт]])+$AZ$1</f>
        <v>438859.4</v>
      </c>
      <c r="BA497" s="353">
        <f>AZ497*PriceList[[#This Row],[Площадь, кв.м]]</f>
        <v>12827860.262</v>
      </c>
      <c r="BB497" s="346">
        <f>BA497-PriceList[[#This Row],[Стоимость, руб для сбронированием]]</f>
        <v>14615</v>
      </c>
      <c r="BC497" s="14"/>
      <c r="BD497" s="345">
        <f t="shared" si="113"/>
        <v>438900</v>
      </c>
      <c r="BE497" s="353">
        <f>BD497*PriceList[[#This Row],[Площадь, кв.м]]</f>
        <v>12829047</v>
      </c>
      <c r="BF497" s="14"/>
      <c r="BG497" s="345">
        <f>BE497-$BG$1*PriceList[[#This Row],[Площадь, кв.м]]</f>
        <v>12653667</v>
      </c>
      <c r="BH497" s="353">
        <f t="shared" si="114"/>
        <v>175380</v>
      </c>
      <c r="BI497" s="345">
        <f>BG497/PriceList[[#This Row],[Площадь, кв.м]]</f>
        <v>432900</v>
      </c>
      <c r="BJ497" s="355">
        <f t="shared" si="115"/>
        <v>1.386001386001386E-2</v>
      </c>
      <c r="BL497" s="345">
        <f t="shared" si="116"/>
        <v>389610</v>
      </c>
      <c r="BM497" s="353">
        <f t="shared" si="117"/>
        <v>11388300.300000001</v>
      </c>
    </row>
    <row r="498" spans="1:65" ht="14.25" customHeight="1">
      <c r="A498" s="84">
        <v>577</v>
      </c>
      <c r="B498" s="84" t="s">
        <v>672</v>
      </c>
      <c r="C498" s="85">
        <v>251</v>
      </c>
      <c r="D498" s="85" t="s">
        <v>416</v>
      </c>
      <c r="E498" s="86">
        <v>7</v>
      </c>
      <c r="F498" s="84">
        <v>19</v>
      </c>
      <c r="G498" s="87">
        <v>29.23</v>
      </c>
      <c r="H498" s="88" t="s">
        <v>1</v>
      </c>
      <c r="I498" s="88" t="s">
        <v>1</v>
      </c>
      <c r="J498" s="89">
        <v>4.25</v>
      </c>
      <c r="K498" s="89">
        <f t="shared" si="102"/>
        <v>1.28</v>
      </c>
      <c r="L498" s="89">
        <f t="shared" si="103"/>
        <v>24.98</v>
      </c>
      <c r="M498" s="89">
        <f t="shared" si="104"/>
        <v>26.26</v>
      </c>
      <c r="N498" s="90" t="s">
        <v>65</v>
      </c>
      <c r="O498" s="90" t="s">
        <v>66</v>
      </c>
      <c r="P498" s="90" t="s">
        <v>67</v>
      </c>
      <c r="Q498" s="91" t="s">
        <v>97</v>
      </c>
      <c r="R498" s="92" t="s">
        <v>518</v>
      </c>
      <c r="S498" s="92" t="s">
        <v>116</v>
      </c>
      <c r="T498" s="93" t="s">
        <v>73</v>
      </c>
      <c r="U498" s="84">
        <v>39</v>
      </c>
      <c r="V498" s="94">
        <f>IFERROR(VLOOKUP(H498,'Коэфф для прайса 1 оч'!$A$3:$C$6,3,0),"")</f>
        <v>327000</v>
      </c>
      <c r="W498" s="91">
        <f>IFERROR(VLOOKUP(E498,'Коэфф для прайса 1 оч'!$A$10:$C$23,3,0),"")</f>
        <v>0.03</v>
      </c>
      <c r="X498" s="116">
        <f>IFERROR(VLOOKUP(N498,'Коэфф для прайса 1 оч'!$E$25:$F$30,2,0),"")</f>
        <v>0.04</v>
      </c>
      <c r="Y498" s="116">
        <f>IFERROR(VLOOKUP(O498,'Коэфф для прайса 1 оч'!$E$32:$F$34,2,0),"")</f>
        <v>0</v>
      </c>
      <c r="Z498" s="116">
        <f>IFERROR(VLOOKUP(P498,'Коэфф для прайса 1 оч'!$E$36:$F$38,2,0),"")</f>
        <v>0.03</v>
      </c>
      <c r="AA498" s="116">
        <f>IFERROR(VLOOKUP(Q498,'Коэфф для прайса 1 оч'!$E$40:$F$43,2,0),"")</f>
        <v>-5.0000000000000001E-3</v>
      </c>
      <c r="AB498" s="117">
        <f>IFERROR(VLOOKUP(R498,'Коэфф для прайса 1 оч'!$E$45:$F$59,2,0),"")</f>
        <v>0.05</v>
      </c>
      <c r="AC498" s="116">
        <f>IFERROR(VLOOKUP(T498,'Коэфф для прайса 1 оч'!$E$61:$F$67,2,0),"")</f>
        <v>0</v>
      </c>
      <c r="AD498" s="116">
        <f>IFERROR(VLOOKUP(U498,'Коэфф для прайса 1 оч'!$E$69:$F$82,2,0),"")</f>
        <v>-1.2999999999999999E-2</v>
      </c>
      <c r="AE498" s="116">
        <f>IFERROR(VLOOKUP(PriceList[[#This Row],[Корпус]],'Коэфф для прайса 1 оч'!$I$10:$J$15,2,0),"")</f>
        <v>0.12</v>
      </c>
      <c r="AF498" s="95">
        <f t="shared" si="105"/>
        <v>409404</v>
      </c>
      <c r="AG498" s="96">
        <f t="shared" si="106"/>
        <v>11966878.92</v>
      </c>
      <c r="AH498" s="97">
        <v>0</v>
      </c>
      <c r="AI498" s="98">
        <f t="shared" si="107"/>
        <v>409404</v>
      </c>
      <c r="AJ498" s="99">
        <f t="shared" si="108"/>
        <v>11966878.92</v>
      </c>
      <c r="AK498" s="84" t="s">
        <v>71</v>
      </c>
      <c r="AL498" s="91">
        <v>0.1</v>
      </c>
      <c r="AM498" s="287">
        <f>PriceList[[#This Row],[ИТОГ Цена за кв.м, руб]]*(1+PriceList[[#This Row],[Максимальная скидка]])</f>
        <v>450344.4</v>
      </c>
      <c r="AN498" s="287">
        <f>PriceList[[#This Row],[Цена за кв.м. в CRM]]*PriceList[[#This Row],[Площадь, кв.м]]</f>
        <v>13163566.812000001</v>
      </c>
      <c r="AO498" s="287">
        <v>6000</v>
      </c>
      <c r="AP498" s="335">
        <f>PriceList[[#This Row],[Цена за кв.м. в CRM]]+PriceList[[#This Row],[Бронь]]</f>
        <v>456344.4</v>
      </c>
      <c r="AQ498" s="335">
        <f>PriceList[[#This Row],[Цена за кв.м. в сайт]]*PriceList[[#This Row],[Площадь, кв.м]]</f>
        <v>13338946.812000001</v>
      </c>
      <c r="AR498" s="84" t="str">
        <f t="shared" si="109"/>
        <v>С2-251</v>
      </c>
      <c r="AS498" s="88" t="str">
        <f t="shared" si="110"/>
        <v>Ст</v>
      </c>
      <c r="AT498" s="89">
        <f t="shared" si="111"/>
        <v>29.23</v>
      </c>
      <c r="AU498" s="99">
        <f>PriceList[[#This Row],[Цена за кв.м. в CRM]]</f>
        <v>450344.4</v>
      </c>
      <c r="AV498" s="100" t="str">
        <f t="shared" si="112"/>
        <v>Резерв</v>
      </c>
      <c r="AW498" s="99"/>
      <c r="AX498" s="342"/>
      <c r="AZ498" s="353">
        <f>(PriceList[[#This Row],[Цена за кв.м. в сайт]])+$AZ$1</f>
        <v>456844.4</v>
      </c>
      <c r="BA498" s="353">
        <f>AZ498*PriceList[[#This Row],[Площадь, кв.м]]</f>
        <v>13353561.812000001</v>
      </c>
      <c r="BB498" s="346">
        <f>BA498-PriceList[[#This Row],[Стоимость, руб для сбронированием]]</f>
        <v>14615</v>
      </c>
      <c r="BC498" s="14"/>
      <c r="BD498" s="345">
        <f t="shared" si="113"/>
        <v>456800</v>
      </c>
      <c r="BE498" s="353">
        <f>BD498*PriceList[[#This Row],[Площадь, кв.м]]</f>
        <v>13352264</v>
      </c>
      <c r="BF498" s="14"/>
      <c r="BG498" s="345">
        <f>BE498-$BG$1*PriceList[[#This Row],[Площадь, кв.м]]</f>
        <v>13176884</v>
      </c>
      <c r="BH498" s="353">
        <f t="shared" si="114"/>
        <v>175380</v>
      </c>
      <c r="BI498" s="345">
        <f>BG498/PriceList[[#This Row],[Площадь, кв.м]]</f>
        <v>450800</v>
      </c>
      <c r="BJ498" s="355">
        <f t="shared" si="115"/>
        <v>1.3309671694764862E-2</v>
      </c>
      <c r="BL498" s="345">
        <f t="shared" si="116"/>
        <v>405720</v>
      </c>
      <c r="BM498" s="353">
        <f t="shared" si="117"/>
        <v>11859195.6</v>
      </c>
    </row>
    <row r="499" spans="1:65" ht="14.25" customHeight="1">
      <c r="A499" s="84">
        <v>578</v>
      </c>
      <c r="B499" s="84" t="s">
        <v>673</v>
      </c>
      <c r="C499" s="85">
        <v>252</v>
      </c>
      <c r="D499" s="85" t="s">
        <v>416</v>
      </c>
      <c r="E499" s="86">
        <v>7</v>
      </c>
      <c r="F499" s="84">
        <v>20</v>
      </c>
      <c r="G499" s="87">
        <v>29.23</v>
      </c>
      <c r="H499" s="88" t="s">
        <v>1</v>
      </c>
      <c r="I499" s="88" t="s">
        <v>1</v>
      </c>
      <c r="J499" s="89">
        <v>4.25</v>
      </c>
      <c r="K499" s="89">
        <f t="shared" si="102"/>
        <v>1.28</v>
      </c>
      <c r="L499" s="89">
        <f t="shared" si="103"/>
        <v>24.98</v>
      </c>
      <c r="M499" s="89">
        <f t="shared" si="104"/>
        <v>26.26</v>
      </c>
      <c r="N499" s="90" t="s">
        <v>65</v>
      </c>
      <c r="O499" s="90" t="s">
        <v>66</v>
      </c>
      <c r="P499" s="90" t="s">
        <v>67</v>
      </c>
      <c r="Q499" s="91" t="s">
        <v>97</v>
      </c>
      <c r="R499" s="92" t="s">
        <v>518</v>
      </c>
      <c r="S499" s="92" t="s">
        <v>116</v>
      </c>
      <c r="T499" s="93" t="s">
        <v>73</v>
      </c>
      <c r="U499" s="84">
        <v>39</v>
      </c>
      <c r="V499" s="94">
        <f>IFERROR(VLOOKUP(H499,'Коэфф для прайса 1 оч'!$A$3:$C$6,3,0),"")</f>
        <v>327000</v>
      </c>
      <c r="W499" s="91">
        <f>IFERROR(VLOOKUP(E499,'Коэфф для прайса 1 оч'!$A$10:$C$23,3,0),"")</f>
        <v>0.03</v>
      </c>
      <c r="X499" s="116">
        <f>IFERROR(VLOOKUP(N499,'Коэфф для прайса 1 оч'!$E$25:$F$30,2,0),"")</f>
        <v>0.04</v>
      </c>
      <c r="Y499" s="116">
        <f>IFERROR(VLOOKUP(O499,'Коэфф для прайса 1 оч'!$E$32:$F$34,2,0),"")</f>
        <v>0</v>
      </c>
      <c r="Z499" s="116">
        <f>IFERROR(VLOOKUP(P499,'Коэфф для прайса 1 оч'!$E$36:$F$38,2,0),"")</f>
        <v>0.03</v>
      </c>
      <c r="AA499" s="116">
        <f>IFERROR(VLOOKUP(Q499,'Коэфф для прайса 1 оч'!$E$40:$F$43,2,0),"")</f>
        <v>-5.0000000000000001E-3</v>
      </c>
      <c r="AB499" s="117">
        <f>IFERROR(VLOOKUP(R499,'Коэфф для прайса 1 оч'!$E$45:$F$59,2,0),"")</f>
        <v>0.05</v>
      </c>
      <c r="AC499" s="116">
        <f>IFERROR(VLOOKUP(T499,'Коэфф для прайса 1 оч'!$E$61:$F$67,2,0),"")</f>
        <v>0</v>
      </c>
      <c r="AD499" s="116">
        <f>IFERROR(VLOOKUP(U499,'Коэфф для прайса 1 оч'!$E$69:$F$82,2,0),"")</f>
        <v>-1.2999999999999999E-2</v>
      </c>
      <c r="AE499" s="116">
        <f>IFERROR(VLOOKUP(PriceList[[#This Row],[Корпус]],'Коэфф для прайса 1 оч'!$I$10:$J$15,2,0),"")</f>
        <v>0.12</v>
      </c>
      <c r="AF499" s="95">
        <f t="shared" si="105"/>
        <v>409404</v>
      </c>
      <c r="AG499" s="96">
        <f t="shared" si="106"/>
        <v>11966878.92</v>
      </c>
      <c r="AH499" s="97">
        <v>0</v>
      </c>
      <c r="AI499" s="98">
        <f t="shared" si="107"/>
        <v>409404</v>
      </c>
      <c r="AJ499" s="99">
        <f t="shared" si="108"/>
        <v>11966878.92</v>
      </c>
      <c r="AK499" s="84" t="s">
        <v>71</v>
      </c>
      <c r="AL499" s="91">
        <v>0.1</v>
      </c>
      <c r="AM499" s="287">
        <f>PriceList[[#This Row],[ИТОГ Цена за кв.м, руб]]*(1+PriceList[[#This Row],[Максимальная скидка]])</f>
        <v>450344.4</v>
      </c>
      <c r="AN499" s="287">
        <f>PriceList[[#This Row],[Цена за кв.м. в CRM]]*PriceList[[#This Row],[Площадь, кв.м]]</f>
        <v>13163566.812000001</v>
      </c>
      <c r="AO499" s="287">
        <v>6000</v>
      </c>
      <c r="AP499" s="335">
        <f>PriceList[[#This Row],[Цена за кв.м. в CRM]]+PriceList[[#This Row],[Бронь]]</f>
        <v>456344.4</v>
      </c>
      <c r="AQ499" s="335">
        <f>PriceList[[#This Row],[Цена за кв.м. в сайт]]*PriceList[[#This Row],[Площадь, кв.м]]</f>
        <v>13338946.812000001</v>
      </c>
      <c r="AR499" s="84" t="str">
        <f t="shared" si="109"/>
        <v>С2-252</v>
      </c>
      <c r="AS499" s="88" t="str">
        <f t="shared" si="110"/>
        <v>Ст</v>
      </c>
      <c r="AT499" s="89">
        <f t="shared" si="111"/>
        <v>29.23</v>
      </c>
      <c r="AU499" s="99">
        <f>PriceList[[#This Row],[Цена за кв.м. в CRM]]</f>
        <v>450344.4</v>
      </c>
      <c r="AV499" s="100" t="str">
        <f t="shared" si="112"/>
        <v>Резерв</v>
      </c>
      <c r="AW499" s="99"/>
      <c r="AX499" s="342"/>
      <c r="AZ499" s="353">
        <f>(PriceList[[#This Row],[Цена за кв.м. в сайт]])+$AZ$1</f>
        <v>456844.4</v>
      </c>
      <c r="BA499" s="353">
        <f>AZ499*PriceList[[#This Row],[Площадь, кв.м]]</f>
        <v>13353561.812000001</v>
      </c>
      <c r="BB499" s="346">
        <f>BA499-PriceList[[#This Row],[Стоимость, руб для сбронированием]]</f>
        <v>14615</v>
      </c>
      <c r="BC499" s="14"/>
      <c r="BD499" s="345">
        <f t="shared" si="113"/>
        <v>456800</v>
      </c>
      <c r="BE499" s="353">
        <f>BD499*PriceList[[#This Row],[Площадь, кв.м]]</f>
        <v>13352264</v>
      </c>
      <c r="BF499" s="14"/>
      <c r="BG499" s="345">
        <f>BE499-$BG$1*PriceList[[#This Row],[Площадь, кв.м]]</f>
        <v>13176884</v>
      </c>
      <c r="BH499" s="353">
        <f t="shared" si="114"/>
        <v>175380</v>
      </c>
      <c r="BI499" s="345">
        <f>BG499/PriceList[[#This Row],[Площадь, кв.м]]</f>
        <v>450800</v>
      </c>
      <c r="BJ499" s="355">
        <f t="shared" si="115"/>
        <v>1.3309671694764862E-2</v>
      </c>
      <c r="BL499" s="345">
        <f t="shared" si="116"/>
        <v>405720</v>
      </c>
      <c r="BM499" s="353">
        <f t="shared" si="117"/>
        <v>11859195.6</v>
      </c>
    </row>
    <row r="500" spans="1:65" ht="14.25" customHeight="1">
      <c r="A500" s="84">
        <v>579</v>
      </c>
      <c r="B500" s="84" t="s">
        <v>674</v>
      </c>
      <c r="C500" s="85">
        <v>253</v>
      </c>
      <c r="D500" s="85" t="s">
        <v>416</v>
      </c>
      <c r="E500" s="86">
        <v>7</v>
      </c>
      <c r="F500" s="84">
        <v>21</v>
      </c>
      <c r="G500" s="87">
        <v>29.23</v>
      </c>
      <c r="H500" s="88" t="s">
        <v>1</v>
      </c>
      <c r="I500" s="88" t="s">
        <v>1</v>
      </c>
      <c r="J500" s="89">
        <v>4.25</v>
      </c>
      <c r="K500" s="89">
        <f t="shared" si="102"/>
        <v>1.28</v>
      </c>
      <c r="L500" s="89">
        <f t="shared" si="103"/>
        <v>24.98</v>
      </c>
      <c r="M500" s="89">
        <f t="shared" si="104"/>
        <v>26.26</v>
      </c>
      <c r="N500" s="90" t="s">
        <v>65</v>
      </c>
      <c r="O500" s="90" t="s">
        <v>66</v>
      </c>
      <c r="P500" s="90" t="s">
        <v>67</v>
      </c>
      <c r="Q500" s="91" t="s">
        <v>97</v>
      </c>
      <c r="R500" s="92" t="s">
        <v>518</v>
      </c>
      <c r="S500" s="92" t="s">
        <v>116</v>
      </c>
      <c r="T500" s="93" t="s">
        <v>73</v>
      </c>
      <c r="U500" s="84">
        <v>39</v>
      </c>
      <c r="V500" s="94">
        <f>IFERROR(VLOOKUP(H500,'Коэфф для прайса 1 оч'!$A$3:$C$6,3,0),"")</f>
        <v>327000</v>
      </c>
      <c r="W500" s="91">
        <f>IFERROR(VLOOKUP(E500,'Коэфф для прайса 1 оч'!$A$10:$C$23,3,0),"")</f>
        <v>0.03</v>
      </c>
      <c r="X500" s="116">
        <f>IFERROR(VLOOKUP(N500,'Коэфф для прайса 1 оч'!$E$25:$F$30,2,0),"")</f>
        <v>0.04</v>
      </c>
      <c r="Y500" s="116">
        <f>IFERROR(VLOOKUP(O500,'Коэфф для прайса 1 оч'!$E$32:$F$34,2,0),"")</f>
        <v>0</v>
      </c>
      <c r="Z500" s="116">
        <f>IFERROR(VLOOKUP(P500,'Коэфф для прайса 1 оч'!$E$36:$F$38,2,0),"")</f>
        <v>0.03</v>
      </c>
      <c r="AA500" s="116">
        <f>IFERROR(VLOOKUP(Q500,'Коэфф для прайса 1 оч'!$E$40:$F$43,2,0),"")</f>
        <v>-5.0000000000000001E-3</v>
      </c>
      <c r="AB500" s="117">
        <f>IFERROR(VLOOKUP(R500,'Коэфф для прайса 1 оч'!$E$45:$F$59,2,0),"")</f>
        <v>0.05</v>
      </c>
      <c r="AC500" s="116">
        <f>IFERROR(VLOOKUP(T500,'Коэфф для прайса 1 оч'!$E$61:$F$67,2,0),"")</f>
        <v>0</v>
      </c>
      <c r="AD500" s="116">
        <f>IFERROR(VLOOKUP(U500,'Коэфф для прайса 1 оч'!$E$69:$F$82,2,0),"")</f>
        <v>-1.2999999999999999E-2</v>
      </c>
      <c r="AE500" s="116">
        <f>IFERROR(VLOOKUP(PriceList[[#This Row],[Корпус]],'Коэфф для прайса 1 оч'!$I$10:$J$15,2,0),"")</f>
        <v>0.12</v>
      </c>
      <c r="AF500" s="95">
        <f t="shared" si="105"/>
        <v>409404</v>
      </c>
      <c r="AG500" s="96">
        <f t="shared" si="106"/>
        <v>11966878.92</v>
      </c>
      <c r="AH500" s="97">
        <v>0</v>
      </c>
      <c r="AI500" s="98">
        <f t="shared" si="107"/>
        <v>409404</v>
      </c>
      <c r="AJ500" s="99">
        <f t="shared" si="108"/>
        <v>11966878.92</v>
      </c>
      <c r="AK500" s="84" t="s">
        <v>71</v>
      </c>
      <c r="AL500" s="91">
        <v>0.1</v>
      </c>
      <c r="AM500" s="287">
        <f>PriceList[[#This Row],[ИТОГ Цена за кв.м, руб]]*(1+PriceList[[#This Row],[Максимальная скидка]])</f>
        <v>450344.4</v>
      </c>
      <c r="AN500" s="287">
        <f>PriceList[[#This Row],[Цена за кв.м. в CRM]]*PriceList[[#This Row],[Площадь, кв.м]]</f>
        <v>13163566.812000001</v>
      </c>
      <c r="AO500" s="287">
        <v>6000</v>
      </c>
      <c r="AP500" s="335">
        <f>PriceList[[#This Row],[Цена за кв.м. в CRM]]+PriceList[[#This Row],[Бронь]]</f>
        <v>456344.4</v>
      </c>
      <c r="AQ500" s="335">
        <f>PriceList[[#This Row],[Цена за кв.м. в сайт]]*PriceList[[#This Row],[Площадь, кв.м]]</f>
        <v>13338946.812000001</v>
      </c>
      <c r="AR500" s="84" t="str">
        <f t="shared" si="109"/>
        <v>С2-253</v>
      </c>
      <c r="AS500" s="88" t="str">
        <f t="shared" si="110"/>
        <v>Ст</v>
      </c>
      <c r="AT500" s="89">
        <f t="shared" si="111"/>
        <v>29.23</v>
      </c>
      <c r="AU500" s="99">
        <f>PriceList[[#This Row],[Цена за кв.м. в CRM]]</f>
        <v>450344.4</v>
      </c>
      <c r="AV500" s="100" t="str">
        <f t="shared" si="112"/>
        <v>Резерв</v>
      </c>
      <c r="AW500" s="99"/>
      <c r="AX500" s="342"/>
      <c r="AZ500" s="353">
        <f>(PriceList[[#This Row],[Цена за кв.м. в сайт]])+$AZ$1</f>
        <v>456844.4</v>
      </c>
      <c r="BA500" s="353">
        <f>AZ500*PriceList[[#This Row],[Площадь, кв.м]]</f>
        <v>13353561.812000001</v>
      </c>
      <c r="BB500" s="346">
        <f>BA500-PriceList[[#This Row],[Стоимость, руб для сбронированием]]</f>
        <v>14615</v>
      </c>
      <c r="BC500" s="14"/>
      <c r="BD500" s="345">
        <f t="shared" si="113"/>
        <v>456800</v>
      </c>
      <c r="BE500" s="353">
        <f>BD500*PriceList[[#This Row],[Площадь, кв.м]]</f>
        <v>13352264</v>
      </c>
      <c r="BF500" s="14"/>
      <c r="BG500" s="345">
        <f>BE500-$BG$1*PriceList[[#This Row],[Площадь, кв.м]]</f>
        <v>13176884</v>
      </c>
      <c r="BH500" s="353">
        <f t="shared" si="114"/>
        <v>175380</v>
      </c>
      <c r="BI500" s="345">
        <f>BG500/PriceList[[#This Row],[Площадь, кв.м]]</f>
        <v>450800</v>
      </c>
      <c r="BJ500" s="355">
        <f t="shared" si="115"/>
        <v>1.3309671694764862E-2</v>
      </c>
      <c r="BL500" s="345">
        <f t="shared" si="116"/>
        <v>405720</v>
      </c>
      <c r="BM500" s="353">
        <f t="shared" si="117"/>
        <v>11859195.6</v>
      </c>
    </row>
    <row r="501" spans="1:65" ht="14.25" customHeight="1">
      <c r="A501" s="84">
        <v>580</v>
      </c>
      <c r="B501" s="84" t="s">
        <v>675</v>
      </c>
      <c r="C501" s="85">
        <v>254</v>
      </c>
      <c r="D501" s="85" t="s">
        <v>416</v>
      </c>
      <c r="E501" s="86">
        <v>7</v>
      </c>
      <c r="F501" s="84">
        <v>22</v>
      </c>
      <c r="G501" s="87">
        <v>29.23</v>
      </c>
      <c r="H501" s="88" t="s">
        <v>1</v>
      </c>
      <c r="I501" s="88" t="s">
        <v>1</v>
      </c>
      <c r="J501" s="89">
        <v>4.25</v>
      </c>
      <c r="K501" s="89">
        <f t="shared" si="102"/>
        <v>1.28</v>
      </c>
      <c r="L501" s="89">
        <f t="shared" si="103"/>
        <v>24.98</v>
      </c>
      <c r="M501" s="89">
        <f t="shared" si="104"/>
        <v>26.26</v>
      </c>
      <c r="N501" s="90" t="s">
        <v>65</v>
      </c>
      <c r="O501" s="90" t="s">
        <v>66</v>
      </c>
      <c r="P501" s="90" t="s">
        <v>67</v>
      </c>
      <c r="Q501" s="91" t="s">
        <v>97</v>
      </c>
      <c r="R501" s="92" t="s">
        <v>518</v>
      </c>
      <c r="S501" s="92" t="s">
        <v>116</v>
      </c>
      <c r="T501" s="93" t="s">
        <v>73</v>
      </c>
      <c r="U501" s="84">
        <v>39</v>
      </c>
      <c r="V501" s="94">
        <f>IFERROR(VLOOKUP(H501,'Коэфф для прайса 1 оч'!$A$3:$C$6,3,0),"")</f>
        <v>327000</v>
      </c>
      <c r="W501" s="91">
        <f>IFERROR(VLOOKUP(E501,'Коэфф для прайса 1 оч'!$A$10:$C$23,3,0),"")</f>
        <v>0.03</v>
      </c>
      <c r="X501" s="116">
        <f>IFERROR(VLOOKUP(N501,'Коэфф для прайса 1 оч'!$E$25:$F$30,2,0),"")</f>
        <v>0.04</v>
      </c>
      <c r="Y501" s="116">
        <f>IFERROR(VLOOKUP(O501,'Коэфф для прайса 1 оч'!$E$32:$F$34,2,0),"")</f>
        <v>0</v>
      </c>
      <c r="Z501" s="116">
        <f>IFERROR(VLOOKUP(P501,'Коэфф для прайса 1 оч'!$E$36:$F$38,2,0),"")</f>
        <v>0.03</v>
      </c>
      <c r="AA501" s="116">
        <f>IFERROR(VLOOKUP(Q501,'Коэфф для прайса 1 оч'!$E$40:$F$43,2,0),"")</f>
        <v>-5.0000000000000001E-3</v>
      </c>
      <c r="AB501" s="117">
        <f>IFERROR(VLOOKUP(R501,'Коэфф для прайса 1 оч'!$E$45:$F$59,2,0),"")</f>
        <v>0.05</v>
      </c>
      <c r="AC501" s="116">
        <f>IFERROR(VLOOKUP(T501,'Коэфф для прайса 1 оч'!$E$61:$F$67,2,0),"")</f>
        <v>0</v>
      </c>
      <c r="AD501" s="116">
        <f>IFERROR(VLOOKUP(U501,'Коэфф для прайса 1 оч'!$E$69:$F$82,2,0),"")</f>
        <v>-1.2999999999999999E-2</v>
      </c>
      <c r="AE501" s="116">
        <f>IFERROR(VLOOKUP(PriceList[[#This Row],[Корпус]],'Коэфф для прайса 1 оч'!$I$10:$J$15,2,0),"")</f>
        <v>0.12</v>
      </c>
      <c r="AF501" s="95">
        <f t="shared" si="105"/>
        <v>409404</v>
      </c>
      <c r="AG501" s="96">
        <f t="shared" si="106"/>
        <v>11966878.92</v>
      </c>
      <c r="AH501" s="97">
        <v>0</v>
      </c>
      <c r="AI501" s="98">
        <f t="shared" si="107"/>
        <v>409404</v>
      </c>
      <c r="AJ501" s="99">
        <f t="shared" si="108"/>
        <v>11966878.92</v>
      </c>
      <c r="AK501" s="84" t="s">
        <v>71</v>
      </c>
      <c r="AL501" s="91">
        <v>0.1</v>
      </c>
      <c r="AM501" s="287">
        <f>PriceList[[#This Row],[ИТОГ Цена за кв.м, руб]]*(1+PriceList[[#This Row],[Максимальная скидка]])</f>
        <v>450344.4</v>
      </c>
      <c r="AN501" s="287">
        <f>PriceList[[#This Row],[Цена за кв.м. в CRM]]*PriceList[[#This Row],[Площадь, кв.м]]</f>
        <v>13163566.812000001</v>
      </c>
      <c r="AO501" s="287">
        <v>6000</v>
      </c>
      <c r="AP501" s="335">
        <f>PriceList[[#This Row],[Цена за кв.м. в CRM]]+PriceList[[#This Row],[Бронь]]</f>
        <v>456344.4</v>
      </c>
      <c r="AQ501" s="335">
        <f>PriceList[[#This Row],[Цена за кв.м. в сайт]]*PriceList[[#This Row],[Площадь, кв.м]]</f>
        <v>13338946.812000001</v>
      </c>
      <c r="AR501" s="84" t="str">
        <f t="shared" si="109"/>
        <v>С2-254</v>
      </c>
      <c r="AS501" s="88" t="str">
        <f t="shared" si="110"/>
        <v>Ст</v>
      </c>
      <c r="AT501" s="89">
        <f t="shared" si="111"/>
        <v>29.23</v>
      </c>
      <c r="AU501" s="99">
        <f>PriceList[[#This Row],[Цена за кв.м. в CRM]]</f>
        <v>450344.4</v>
      </c>
      <c r="AV501" s="100" t="str">
        <f t="shared" si="112"/>
        <v>Резерв</v>
      </c>
      <c r="AW501" s="99"/>
      <c r="AX501" s="342"/>
      <c r="AZ501" s="353">
        <f>(PriceList[[#This Row],[Цена за кв.м. в сайт]])+$AZ$1</f>
        <v>456844.4</v>
      </c>
      <c r="BA501" s="353">
        <f>AZ501*PriceList[[#This Row],[Площадь, кв.м]]</f>
        <v>13353561.812000001</v>
      </c>
      <c r="BB501" s="346">
        <f>BA501-PriceList[[#This Row],[Стоимость, руб для сбронированием]]</f>
        <v>14615</v>
      </c>
      <c r="BC501" s="14"/>
      <c r="BD501" s="345">
        <f t="shared" si="113"/>
        <v>456800</v>
      </c>
      <c r="BE501" s="353">
        <f>BD501*PriceList[[#This Row],[Площадь, кв.м]]</f>
        <v>13352264</v>
      </c>
      <c r="BF501" s="14"/>
      <c r="BG501" s="345">
        <f>BE501-$BG$1*PriceList[[#This Row],[Площадь, кв.м]]</f>
        <v>13176884</v>
      </c>
      <c r="BH501" s="353">
        <f t="shared" si="114"/>
        <v>175380</v>
      </c>
      <c r="BI501" s="345">
        <f>BG501/PriceList[[#This Row],[Площадь, кв.м]]</f>
        <v>450800</v>
      </c>
      <c r="BJ501" s="355">
        <f t="shared" si="115"/>
        <v>1.3309671694764862E-2</v>
      </c>
      <c r="BL501" s="345">
        <f t="shared" si="116"/>
        <v>405720</v>
      </c>
      <c r="BM501" s="353">
        <f t="shared" si="117"/>
        <v>11859195.6</v>
      </c>
    </row>
    <row r="502" spans="1:65" ht="14.25" customHeight="1">
      <c r="A502" s="84">
        <v>581</v>
      </c>
      <c r="B502" s="84" t="s">
        <v>676</v>
      </c>
      <c r="C502" s="85">
        <v>255</v>
      </c>
      <c r="D502" s="85" t="s">
        <v>416</v>
      </c>
      <c r="E502" s="86">
        <v>7</v>
      </c>
      <c r="F502" s="84">
        <v>23</v>
      </c>
      <c r="G502" s="87">
        <v>29.23</v>
      </c>
      <c r="H502" s="88" t="s">
        <v>1</v>
      </c>
      <c r="I502" s="88" t="s">
        <v>1</v>
      </c>
      <c r="J502" s="89">
        <v>4.25</v>
      </c>
      <c r="K502" s="89">
        <f t="shared" si="102"/>
        <v>1.28</v>
      </c>
      <c r="L502" s="89">
        <f t="shared" si="103"/>
        <v>24.98</v>
      </c>
      <c r="M502" s="89">
        <f t="shared" si="104"/>
        <v>26.26</v>
      </c>
      <c r="N502" s="90" t="s">
        <v>65</v>
      </c>
      <c r="O502" s="90" t="s">
        <v>66</v>
      </c>
      <c r="P502" s="90" t="s">
        <v>67</v>
      </c>
      <c r="Q502" s="91" t="s">
        <v>97</v>
      </c>
      <c r="R502" s="92" t="s">
        <v>518</v>
      </c>
      <c r="S502" s="92" t="s">
        <v>116</v>
      </c>
      <c r="T502" s="93" t="s">
        <v>73</v>
      </c>
      <c r="U502" s="84">
        <v>39</v>
      </c>
      <c r="V502" s="94">
        <f>IFERROR(VLOOKUP(H502,'Коэфф для прайса 1 оч'!$A$3:$C$6,3,0),"")</f>
        <v>327000</v>
      </c>
      <c r="W502" s="91">
        <f>IFERROR(VLOOKUP(E502,'Коэфф для прайса 1 оч'!$A$10:$C$23,3,0),"")</f>
        <v>0.03</v>
      </c>
      <c r="X502" s="116">
        <f>IFERROR(VLOOKUP(N502,'Коэфф для прайса 1 оч'!$E$25:$F$30,2,0),"")</f>
        <v>0.04</v>
      </c>
      <c r="Y502" s="116">
        <f>IFERROR(VLOOKUP(O502,'Коэфф для прайса 1 оч'!$E$32:$F$34,2,0),"")</f>
        <v>0</v>
      </c>
      <c r="Z502" s="116">
        <f>IFERROR(VLOOKUP(P502,'Коэфф для прайса 1 оч'!$E$36:$F$38,2,0),"")</f>
        <v>0.03</v>
      </c>
      <c r="AA502" s="116">
        <f>IFERROR(VLOOKUP(Q502,'Коэфф для прайса 1 оч'!$E$40:$F$43,2,0),"")</f>
        <v>-5.0000000000000001E-3</v>
      </c>
      <c r="AB502" s="117">
        <f>IFERROR(VLOOKUP(R502,'Коэфф для прайса 1 оч'!$E$45:$F$59,2,0),"")</f>
        <v>0.05</v>
      </c>
      <c r="AC502" s="116">
        <f>IFERROR(VLOOKUP(T502,'Коэфф для прайса 1 оч'!$E$61:$F$67,2,0),"")</f>
        <v>0</v>
      </c>
      <c r="AD502" s="116">
        <f>IFERROR(VLOOKUP(U502,'Коэфф для прайса 1 оч'!$E$69:$F$82,2,0),"")</f>
        <v>-1.2999999999999999E-2</v>
      </c>
      <c r="AE502" s="116">
        <f>IFERROR(VLOOKUP(PriceList[[#This Row],[Корпус]],'Коэфф для прайса 1 оч'!$I$10:$J$15,2,0),"")</f>
        <v>0.12</v>
      </c>
      <c r="AF502" s="95">
        <f t="shared" si="105"/>
        <v>409404</v>
      </c>
      <c r="AG502" s="96">
        <f t="shared" si="106"/>
        <v>11966878.92</v>
      </c>
      <c r="AH502" s="97">
        <v>0</v>
      </c>
      <c r="AI502" s="98">
        <f t="shared" si="107"/>
        <v>409404</v>
      </c>
      <c r="AJ502" s="99">
        <f t="shared" si="108"/>
        <v>11966878.92</v>
      </c>
      <c r="AK502" s="84" t="s">
        <v>71</v>
      </c>
      <c r="AL502" s="91">
        <v>0.1</v>
      </c>
      <c r="AM502" s="287">
        <f>PriceList[[#This Row],[ИТОГ Цена за кв.м, руб]]*(1+PriceList[[#This Row],[Максимальная скидка]])</f>
        <v>450344.4</v>
      </c>
      <c r="AN502" s="287">
        <f>PriceList[[#This Row],[Цена за кв.м. в CRM]]*PriceList[[#This Row],[Площадь, кв.м]]</f>
        <v>13163566.812000001</v>
      </c>
      <c r="AO502" s="287">
        <v>6000</v>
      </c>
      <c r="AP502" s="335">
        <f>PriceList[[#This Row],[Цена за кв.м. в CRM]]+PriceList[[#This Row],[Бронь]]</f>
        <v>456344.4</v>
      </c>
      <c r="AQ502" s="335">
        <f>PriceList[[#This Row],[Цена за кв.м. в сайт]]*PriceList[[#This Row],[Площадь, кв.м]]</f>
        <v>13338946.812000001</v>
      </c>
      <c r="AR502" s="84" t="str">
        <f t="shared" si="109"/>
        <v>С2-255</v>
      </c>
      <c r="AS502" s="88" t="str">
        <f t="shared" si="110"/>
        <v>Ст</v>
      </c>
      <c r="AT502" s="89">
        <f t="shared" si="111"/>
        <v>29.23</v>
      </c>
      <c r="AU502" s="99">
        <f>PriceList[[#This Row],[Цена за кв.м. в CRM]]</f>
        <v>450344.4</v>
      </c>
      <c r="AV502" s="100" t="str">
        <f t="shared" si="112"/>
        <v>Резерв</v>
      </c>
      <c r="AW502" s="99"/>
      <c r="AX502" s="342"/>
      <c r="AZ502" s="353">
        <f>(PriceList[[#This Row],[Цена за кв.м. в сайт]])+$AZ$1</f>
        <v>456844.4</v>
      </c>
      <c r="BA502" s="353">
        <f>AZ502*PriceList[[#This Row],[Площадь, кв.м]]</f>
        <v>13353561.812000001</v>
      </c>
      <c r="BB502" s="346">
        <f>BA502-PriceList[[#This Row],[Стоимость, руб для сбронированием]]</f>
        <v>14615</v>
      </c>
      <c r="BC502" s="14"/>
      <c r="BD502" s="345">
        <f t="shared" si="113"/>
        <v>456800</v>
      </c>
      <c r="BE502" s="353">
        <f>BD502*PriceList[[#This Row],[Площадь, кв.м]]</f>
        <v>13352264</v>
      </c>
      <c r="BF502" s="14"/>
      <c r="BG502" s="345">
        <f>BE502-$BG$1*PriceList[[#This Row],[Площадь, кв.м]]</f>
        <v>13176884</v>
      </c>
      <c r="BH502" s="353">
        <f t="shared" si="114"/>
        <v>175380</v>
      </c>
      <c r="BI502" s="345">
        <f>BG502/PriceList[[#This Row],[Площадь, кв.м]]</f>
        <v>450800</v>
      </c>
      <c r="BJ502" s="355">
        <f t="shared" si="115"/>
        <v>1.3309671694764862E-2</v>
      </c>
      <c r="BL502" s="345">
        <f t="shared" si="116"/>
        <v>405720</v>
      </c>
      <c r="BM502" s="353">
        <f t="shared" si="117"/>
        <v>11859195.6</v>
      </c>
    </row>
    <row r="503" spans="1:65" ht="14.25" customHeight="1">
      <c r="A503" s="84">
        <v>582</v>
      </c>
      <c r="B503" s="84" t="s">
        <v>677</v>
      </c>
      <c r="C503" s="85">
        <v>256</v>
      </c>
      <c r="D503" s="85" t="s">
        <v>416</v>
      </c>
      <c r="E503" s="86">
        <v>7</v>
      </c>
      <c r="F503" s="84">
        <v>24</v>
      </c>
      <c r="G503" s="87">
        <v>28.52</v>
      </c>
      <c r="H503" s="88" t="s">
        <v>1</v>
      </c>
      <c r="I503" s="88" t="s">
        <v>1</v>
      </c>
      <c r="J503" s="89">
        <v>4.25</v>
      </c>
      <c r="K503" s="89">
        <f t="shared" si="102"/>
        <v>1.28</v>
      </c>
      <c r="L503" s="89">
        <f t="shared" si="103"/>
        <v>24.27</v>
      </c>
      <c r="M503" s="89">
        <f t="shared" si="104"/>
        <v>25.55</v>
      </c>
      <c r="N503" s="90" t="s">
        <v>65</v>
      </c>
      <c r="O503" s="90" t="s">
        <v>66</v>
      </c>
      <c r="P503" s="90" t="s">
        <v>67</v>
      </c>
      <c r="Q503" s="91" t="s">
        <v>97</v>
      </c>
      <c r="R503" s="92" t="s">
        <v>518</v>
      </c>
      <c r="S503" s="92" t="s">
        <v>116</v>
      </c>
      <c r="T503" s="93" t="s">
        <v>73</v>
      </c>
      <c r="U503" s="84">
        <v>39</v>
      </c>
      <c r="V503" s="94">
        <f>IFERROR(VLOOKUP(H503,'Коэфф для прайса 1 оч'!$A$3:$C$6,3,0),"")</f>
        <v>327000</v>
      </c>
      <c r="W503" s="91">
        <f>IFERROR(VLOOKUP(E503,'Коэфф для прайса 1 оч'!$A$10:$C$23,3,0),"")</f>
        <v>0.03</v>
      </c>
      <c r="X503" s="116">
        <f>IFERROR(VLOOKUP(N503,'Коэфф для прайса 1 оч'!$E$25:$F$30,2,0),"")</f>
        <v>0.04</v>
      </c>
      <c r="Y503" s="116">
        <f>IFERROR(VLOOKUP(O503,'Коэфф для прайса 1 оч'!$E$32:$F$34,2,0),"")</f>
        <v>0</v>
      </c>
      <c r="Z503" s="116">
        <f>IFERROR(VLOOKUP(P503,'Коэфф для прайса 1 оч'!$E$36:$F$38,2,0),"")</f>
        <v>0.03</v>
      </c>
      <c r="AA503" s="116">
        <f>IFERROR(VLOOKUP(Q503,'Коэфф для прайса 1 оч'!$E$40:$F$43,2,0),"")</f>
        <v>-5.0000000000000001E-3</v>
      </c>
      <c r="AB503" s="117">
        <f>IFERROR(VLOOKUP(R503,'Коэфф для прайса 1 оч'!$E$45:$F$59,2,0),"")</f>
        <v>0.05</v>
      </c>
      <c r="AC503" s="116">
        <f>IFERROR(VLOOKUP(T503,'Коэфф для прайса 1 оч'!$E$61:$F$67,2,0),"")</f>
        <v>0</v>
      </c>
      <c r="AD503" s="116">
        <f>IFERROR(VLOOKUP(U503,'Коэфф для прайса 1 оч'!$E$69:$F$82,2,0),"")</f>
        <v>-1.2999999999999999E-2</v>
      </c>
      <c r="AE503" s="116">
        <f>IFERROR(VLOOKUP(PriceList[[#This Row],[Корпус]],'Коэфф для прайса 1 оч'!$I$10:$J$15,2,0),"")</f>
        <v>0.12</v>
      </c>
      <c r="AF503" s="95">
        <f t="shared" si="105"/>
        <v>409404</v>
      </c>
      <c r="AG503" s="96">
        <f t="shared" si="106"/>
        <v>11676202.08</v>
      </c>
      <c r="AH503" s="97">
        <v>0</v>
      </c>
      <c r="AI503" s="98">
        <f t="shared" si="107"/>
        <v>409404</v>
      </c>
      <c r="AJ503" s="99">
        <f t="shared" si="108"/>
        <v>11676202.08</v>
      </c>
      <c r="AK503" s="84" t="s">
        <v>71</v>
      </c>
      <c r="AL503" s="91">
        <v>0.1</v>
      </c>
      <c r="AM503" s="287">
        <f>PriceList[[#This Row],[ИТОГ Цена за кв.м, руб]]*(1+PriceList[[#This Row],[Максимальная скидка]])</f>
        <v>450344.4</v>
      </c>
      <c r="AN503" s="287">
        <f>PriceList[[#This Row],[Цена за кв.м. в CRM]]*PriceList[[#This Row],[Площадь, кв.м]]</f>
        <v>12843822.288000001</v>
      </c>
      <c r="AO503" s="287">
        <v>6000</v>
      </c>
      <c r="AP503" s="335">
        <f>PriceList[[#This Row],[Цена за кв.м. в CRM]]+PriceList[[#This Row],[Бронь]]</f>
        <v>456344.4</v>
      </c>
      <c r="AQ503" s="335">
        <f>PriceList[[#This Row],[Цена за кв.м. в сайт]]*PriceList[[#This Row],[Площадь, кв.м]]</f>
        <v>13014942.288000001</v>
      </c>
      <c r="AR503" s="84" t="str">
        <f t="shared" si="109"/>
        <v>С2-256</v>
      </c>
      <c r="AS503" s="88" t="str">
        <f t="shared" si="110"/>
        <v>Ст</v>
      </c>
      <c r="AT503" s="89">
        <f t="shared" si="111"/>
        <v>28.52</v>
      </c>
      <c r="AU503" s="99">
        <f>PriceList[[#This Row],[Цена за кв.м. в CRM]]</f>
        <v>450344.4</v>
      </c>
      <c r="AV503" s="100" t="str">
        <f t="shared" si="112"/>
        <v>Резерв</v>
      </c>
      <c r="AW503" s="99"/>
      <c r="AX503" s="342"/>
      <c r="AZ503" s="353">
        <f>(PriceList[[#This Row],[Цена за кв.м. в сайт]])+$AZ$1</f>
        <v>456844.4</v>
      </c>
      <c r="BA503" s="353">
        <f>AZ503*PriceList[[#This Row],[Площадь, кв.м]]</f>
        <v>13029202.288000001</v>
      </c>
      <c r="BB503" s="346">
        <f>BA503-PriceList[[#This Row],[Стоимость, руб для сбронированием]]</f>
        <v>14260</v>
      </c>
      <c r="BC503" s="14"/>
      <c r="BD503" s="345">
        <f t="shared" si="113"/>
        <v>456800</v>
      </c>
      <c r="BE503" s="353">
        <f>BD503*PriceList[[#This Row],[Площадь, кв.м]]</f>
        <v>13027936</v>
      </c>
      <c r="BF503" s="14"/>
      <c r="BG503" s="345">
        <f>BE503-$BG$1*PriceList[[#This Row],[Площадь, кв.м]]</f>
        <v>12856816</v>
      </c>
      <c r="BH503" s="353">
        <f t="shared" si="114"/>
        <v>171120</v>
      </c>
      <c r="BI503" s="345">
        <f>BG503/PriceList[[#This Row],[Площадь, кв.м]]</f>
        <v>450800</v>
      </c>
      <c r="BJ503" s="355">
        <f t="shared" si="115"/>
        <v>1.3309671694764862E-2</v>
      </c>
      <c r="BL503" s="345">
        <f t="shared" si="116"/>
        <v>405720</v>
      </c>
      <c r="BM503" s="353">
        <f t="shared" si="117"/>
        <v>11571134.4</v>
      </c>
    </row>
    <row r="504" spans="1:65" ht="14.25" hidden="1" customHeight="1">
      <c r="A504" s="84">
        <v>583</v>
      </c>
      <c r="B504" s="84" t="s">
        <v>678</v>
      </c>
      <c r="C504" s="85">
        <v>257</v>
      </c>
      <c r="D504" s="85" t="s">
        <v>416</v>
      </c>
      <c r="E504" s="86">
        <v>7</v>
      </c>
      <c r="F504" s="84">
        <v>25</v>
      </c>
      <c r="G504" s="87">
        <v>49.71</v>
      </c>
      <c r="H504" s="88" t="s">
        <v>1</v>
      </c>
      <c r="I504" s="88" t="s">
        <v>1</v>
      </c>
      <c r="J504" s="89">
        <v>13.98</v>
      </c>
      <c r="K504" s="89">
        <f t="shared" si="102"/>
        <v>4.1900000000000004</v>
      </c>
      <c r="L504" s="89">
        <f t="shared" si="103"/>
        <v>35.730000000000004</v>
      </c>
      <c r="M504" s="89">
        <f t="shared" si="104"/>
        <v>39.92</v>
      </c>
      <c r="N504" s="90" t="s">
        <v>78</v>
      </c>
      <c r="O504" s="90" t="s">
        <v>83</v>
      </c>
      <c r="P504" s="90" t="s">
        <v>67</v>
      </c>
      <c r="Q504" s="91" t="s">
        <v>97</v>
      </c>
      <c r="R504" s="92" t="s">
        <v>518</v>
      </c>
      <c r="S504" s="92" t="s">
        <v>116</v>
      </c>
      <c r="T504" s="93" t="s">
        <v>73</v>
      </c>
      <c r="U504" s="84">
        <v>39</v>
      </c>
      <c r="V504" s="94">
        <f>IFERROR(VLOOKUP(H504,'Коэфф для прайса 1 оч'!$A$3:$C$6,3,0),"")</f>
        <v>327000</v>
      </c>
      <c r="W504" s="91">
        <f>IFERROR(VLOOKUP(E504,'Коэфф для прайса 1 оч'!$A$10:$C$23,3,0),"")</f>
        <v>0.03</v>
      </c>
      <c r="X504" s="116">
        <f>IFERROR(VLOOKUP(N504,'Коэфф для прайса 1 оч'!$E$25:$F$30,2,0),"")</f>
        <v>-0.02</v>
      </c>
      <c r="Y504" s="116">
        <f>IFERROR(VLOOKUP(O504,'Коэфф для прайса 1 оч'!$E$32:$F$34,2,0),"")</f>
        <v>0.03</v>
      </c>
      <c r="Z504" s="116">
        <f>IFERROR(VLOOKUP(P504,'Коэфф для прайса 1 оч'!$E$36:$F$38,2,0),"")</f>
        <v>0.03</v>
      </c>
      <c r="AA504" s="116">
        <f>IFERROR(VLOOKUP(Q504,'Коэфф для прайса 1 оч'!$E$40:$F$43,2,0),"")</f>
        <v>-5.0000000000000001E-3</v>
      </c>
      <c r="AB504" s="117">
        <f>IFERROR(VLOOKUP(R504,'Коэфф для прайса 1 оч'!$E$45:$F$59,2,0),"")</f>
        <v>0.05</v>
      </c>
      <c r="AC504" s="116">
        <f>IFERROR(VLOOKUP(T504,'Коэфф для прайса 1 оч'!$E$61:$F$67,2,0),"")</f>
        <v>0</v>
      </c>
      <c r="AD504" s="116">
        <f>IFERROR(VLOOKUP(U504,'Коэфф для прайса 1 оч'!$E$69:$F$82,2,0),"")</f>
        <v>-1.2999999999999999E-2</v>
      </c>
      <c r="AE504" s="116">
        <f>IFERROR(VLOOKUP(PriceList[[#This Row],[Корпус]],'Коэфф для прайса 1 оч'!$I$10:$J$15,2,0),"")</f>
        <v>0.12</v>
      </c>
      <c r="AF504" s="95">
        <f t="shared" si="105"/>
        <v>399594</v>
      </c>
      <c r="AG504" s="96">
        <f t="shared" si="106"/>
        <v>19863817.740000002</v>
      </c>
      <c r="AH504" s="97">
        <v>0</v>
      </c>
      <c r="AI504" s="98">
        <f t="shared" si="107"/>
        <v>399594</v>
      </c>
      <c r="AJ504" s="99">
        <f t="shared" si="108"/>
        <v>19863817.740000002</v>
      </c>
      <c r="AK504" s="84" t="s">
        <v>101</v>
      </c>
      <c r="AL504" s="91">
        <v>0.1</v>
      </c>
      <c r="AM504" s="287">
        <f>PriceList[[#This Row],[ИТОГ Цена за кв.м, руб]]*(1+PriceList[[#This Row],[Максимальная скидка]])</f>
        <v>439553.4</v>
      </c>
      <c r="AN504" s="287">
        <f>PriceList[[#This Row],[Цена за кв.м. в CRM]]*PriceList[[#This Row],[Площадь, кв.м]]</f>
        <v>21850199.514000002</v>
      </c>
      <c r="AO504" s="287">
        <v>6000</v>
      </c>
      <c r="AP504" s="335">
        <f>PriceList[[#This Row],[Цена за кв.м. в CRM]]+PriceList[[#This Row],[Бронь]]</f>
        <v>445553.4</v>
      </c>
      <c r="AQ504" s="335">
        <f>PriceList[[#This Row],[Цена за кв.м. в сайт]]*PriceList[[#This Row],[Площадь, кв.м]]</f>
        <v>22148459.514000002</v>
      </c>
      <c r="AR504" s="84" t="str">
        <f t="shared" si="109"/>
        <v>С2-257</v>
      </c>
      <c r="AS504" s="88" t="str">
        <f t="shared" si="110"/>
        <v>Ст</v>
      </c>
      <c r="AT504" s="89">
        <f t="shared" si="111"/>
        <v>49.71</v>
      </c>
      <c r="AU504" s="99">
        <f>PriceList[[#This Row],[Цена за кв.м. в CRM]]</f>
        <v>439553.4</v>
      </c>
      <c r="AV504" s="100" t="str">
        <f t="shared" si="112"/>
        <v>Свободно</v>
      </c>
      <c r="AW504" s="99"/>
      <c r="AX504" s="342"/>
      <c r="AZ504" s="353">
        <f>(PriceList[[#This Row],[Цена за кв.м. в сайт]])+$AZ$1</f>
        <v>446053.4</v>
      </c>
      <c r="BA504" s="353">
        <f>AZ504*PriceList[[#This Row],[Площадь, кв.м]]</f>
        <v>22173314.514000002</v>
      </c>
      <c r="BB504" s="346">
        <f>BA504-PriceList[[#This Row],[Стоимость, руб для сбронированием]]</f>
        <v>24855</v>
      </c>
      <c r="BC504" s="14"/>
      <c r="BD504" s="345">
        <f t="shared" si="113"/>
        <v>446100</v>
      </c>
      <c r="BE504" s="353">
        <f>BD504*PriceList[[#This Row],[Площадь, кв.м]]</f>
        <v>22175631</v>
      </c>
      <c r="BF504" s="14"/>
      <c r="BG504" s="345">
        <f>BE504-$BG$1*PriceList[[#This Row],[Площадь, кв.м]]</f>
        <v>21877371</v>
      </c>
      <c r="BH504" s="353">
        <f t="shared" si="114"/>
        <v>298260</v>
      </c>
      <c r="BI504" s="345">
        <f>BG504/PriceList[[#This Row],[Площадь, кв.м]]</f>
        <v>440100</v>
      </c>
      <c r="BJ504" s="355">
        <f t="shared" si="115"/>
        <v>1.3633265167007498E-2</v>
      </c>
      <c r="BL504" s="345">
        <f t="shared" si="116"/>
        <v>396090</v>
      </c>
      <c r="BM504" s="353">
        <f t="shared" si="117"/>
        <v>19689633.899999999</v>
      </c>
    </row>
    <row r="505" spans="1:65" ht="14.25" hidden="1" customHeight="1">
      <c r="A505" s="84">
        <v>584</v>
      </c>
      <c r="B505" s="84" t="s">
        <v>679</v>
      </c>
      <c r="C505" s="85">
        <v>258</v>
      </c>
      <c r="D505" s="85" t="s">
        <v>416</v>
      </c>
      <c r="E505" s="86">
        <v>7</v>
      </c>
      <c r="F505" s="84">
        <v>26</v>
      </c>
      <c r="G505" s="87">
        <v>49.71</v>
      </c>
      <c r="H505" s="88" t="s">
        <v>1</v>
      </c>
      <c r="I505" s="88" t="s">
        <v>1</v>
      </c>
      <c r="J505" s="89">
        <v>13.98</v>
      </c>
      <c r="K505" s="89">
        <f t="shared" si="102"/>
        <v>4.1900000000000004</v>
      </c>
      <c r="L505" s="89">
        <f t="shared" si="103"/>
        <v>35.730000000000004</v>
      </c>
      <c r="M505" s="89">
        <f t="shared" si="104"/>
        <v>39.92</v>
      </c>
      <c r="N505" s="90" t="s">
        <v>78</v>
      </c>
      <c r="O505" s="90" t="s">
        <v>83</v>
      </c>
      <c r="P505" s="90" t="s">
        <v>67</v>
      </c>
      <c r="Q505" s="91" t="s">
        <v>97</v>
      </c>
      <c r="R505" s="92" t="s">
        <v>493</v>
      </c>
      <c r="S505" s="92" t="s">
        <v>493</v>
      </c>
      <c r="T505" s="93" t="s">
        <v>73</v>
      </c>
      <c r="U505" s="84">
        <v>39</v>
      </c>
      <c r="V505" s="94">
        <f>IFERROR(VLOOKUP(H505,'Коэфф для прайса 1 оч'!$A$3:$C$6,3,0),"")</f>
        <v>327000</v>
      </c>
      <c r="W505" s="91">
        <f>IFERROR(VLOOKUP(E505,'Коэфф для прайса 1 оч'!$A$10:$C$23,3,0),"")</f>
        <v>0.03</v>
      </c>
      <c r="X505" s="116">
        <f>IFERROR(VLOOKUP(N505,'Коэфф для прайса 1 оч'!$E$25:$F$30,2,0),"")</f>
        <v>-0.02</v>
      </c>
      <c r="Y505" s="116">
        <f>IFERROR(VLOOKUP(O505,'Коэфф для прайса 1 оч'!$E$32:$F$34,2,0),"")</f>
        <v>0.03</v>
      </c>
      <c r="Z505" s="116">
        <f>IFERROR(VLOOKUP(P505,'Коэфф для прайса 1 оч'!$E$36:$F$38,2,0),"")</f>
        <v>0.03</v>
      </c>
      <c r="AA505" s="116">
        <f>IFERROR(VLOOKUP(Q505,'Коэфф для прайса 1 оч'!$E$40:$F$43,2,0),"")</f>
        <v>-5.0000000000000001E-3</v>
      </c>
      <c r="AB505" s="117">
        <f>IFERROR(VLOOKUP(R505,'Коэфф для прайса 1 оч'!$E$45:$F$59,2,0),"")</f>
        <v>0.03</v>
      </c>
      <c r="AC505" s="116">
        <f>IFERROR(VLOOKUP(T505,'Коэфф для прайса 1 оч'!$E$61:$F$67,2,0),"")</f>
        <v>0</v>
      </c>
      <c r="AD505" s="116">
        <f>IFERROR(VLOOKUP(U505,'Коэфф для прайса 1 оч'!$E$69:$F$82,2,0),"")</f>
        <v>-1.2999999999999999E-2</v>
      </c>
      <c r="AE505" s="116">
        <f>IFERROR(VLOOKUP(PriceList[[#This Row],[Корпус]],'Коэфф для прайса 1 оч'!$I$10:$J$15,2,0),"")</f>
        <v>0.12</v>
      </c>
      <c r="AF505" s="95">
        <f t="shared" si="105"/>
        <v>393054</v>
      </c>
      <c r="AG505" s="96">
        <f t="shared" si="106"/>
        <v>19538714.34</v>
      </c>
      <c r="AH505" s="97">
        <v>0</v>
      </c>
      <c r="AI505" s="98">
        <f t="shared" si="107"/>
        <v>393054</v>
      </c>
      <c r="AJ505" s="99">
        <f t="shared" si="108"/>
        <v>19538714.34</v>
      </c>
      <c r="AK505" s="84" t="s">
        <v>71</v>
      </c>
      <c r="AL505" s="91">
        <v>0.1</v>
      </c>
      <c r="AM505" s="287">
        <f>PriceList[[#This Row],[ИТОГ Цена за кв.м, руб]]*(1+PriceList[[#This Row],[Максимальная скидка]])</f>
        <v>432359.4</v>
      </c>
      <c r="AN505" s="287">
        <f>PriceList[[#This Row],[Цена за кв.м. в CRM]]*PriceList[[#This Row],[Площадь, кв.м]]</f>
        <v>21492585.774</v>
      </c>
      <c r="AO505" s="287">
        <v>6000</v>
      </c>
      <c r="AP505" s="335">
        <f>PriceList[[#This Row],[Цена за кв.м. в CRM]]+PriceList[[#This Row],[Бронь]]</f>
        <v>438359.4</v>
      </c>
      <c r="AQ505" s="335">
        <f>PriceList[[#This Row],[Цена за кв.м. в сайт]]*PriceList[[#This Row],[Площадь, кв.м]]</f>
        <v>21790845.774</v>
      </c>
      <c r="AR505" s="84" t="str">
        <f t="shared" si="109"/>
        <v>С2-258</v>
      </c>
      <c r="AS505" s="88" t="str">
        <f t="shared" si="110"/>
        <v>Ст</v>
      </c>
      <c r="AT505" s="89">
        <f t="shared" si="111"/>
        <v>49.71</v>
      </c>
      <c r="AU505" s="99">
        <f>PriceList[[#This Row],[Цена за кв.м. в CRM]]</f>
        <v>432359.4</v>
      </c>
      <c r="AV505" s="100" t="str">
        <f t="shared" si="112"/>
        <v>Резерв</v>
      </c>
      <c r="AW505" s="99"/>
      <c r="AX505" s="342"/>
      <c r="AZ505" s="353">
        <f>(PriceList[[#This Row],[Цена за кв.м. в сайт]])+$AZ$1</f>
        <v>438859.4</v>
      </c>
      <c r="BA505" s="353">
        <f>AZ505*PriceList[[#This Row],[Площадь, кв.м]]</f>
        <v>21815700.774</v>
      </c>
      <c r="BB505" s="346">
        <f>BA505-PriceList[[#This Row],[Стоимость, руб для сбронированием]]</f>
        <v>24855</v>
      </c>
      <c r="BC505" s="14"/>
      <c r="BD505" s="345">
        <f t="shared" si="113"/>
        <v>438900</v>
      </c>
      <c r="BE505" s="353">
        <f>BD505*PriceList[[#This Row],[Площадь, кв.м]]</f>
        <v>21817719</v>
      </c>
      <c r="BF505" s="14"/>
      <c r="BG505" s="345">
        <f>BE505-$BG$1*PriceList[[#This Row],[Площадь, кв.м]]</f>
        <v>21519459</v>
      </c>
      <c r="BH505" s="353">
        <f t="shared" si="114"/>
        <v>298260</v>
      </c>
      <c r="BI505" s="345">
        <f>BG505/PriceList[[#This Row],[Площадь, кв.м]]</f>
        <v>432900</v>
      </c>
      <c r="BJ505" s="355">
        <f t="shared" si="115"/>
        <v>1.386001386001386E-2</v>
      </c>
      <c r="BL505" s="345">
        <f t="shared" si="116"/>
        <v>389610</v>
      </c>
      <c r="BM505" s="353">
        <f t="shared" si="117"/>
        <v>19367513.100000001</v>
      </c>
    </row>
    <row r="506" spans="1:65" ht="14.25" customHeight="1">
      <c r="A506" s="84">
        <v>585</v>
      </c>
      <c r="B506" s="84" t="s">
        <v>680</v>
      </c>
      <c r="C506" s="85">
        <v>259</v>
      </c>
      <c r="D506" s="85" t="s">
        <v>416</v>
      </c>
      <c r="E506" s="86">
        <v>7</v>
      </c>
      <c r="F506" s="84">
        <v>27</v>
      </c>
      <c r="G506" s="87">
        <v>28.52</v>
      </c>
      <c r="H506" s="88" t="s">
        <v>1</v>
      </c>
      <c r="I506" s="88" t="s">
        <v>1</v>
      </c>
      <c r="J506" s="89">
        <v>4.25</v>
      </c>
      <c r="K506" s="89">
        <f t="shared" si="102"/>
        <v>1.28</v>
      </c>
      <c r="L506" s="89">
        <f t="shared" si="103"/>
        <v>24.27</v>
      </c>
      <c r="M506" s="89">
        <f t="shared" si="104"/>
        <v>25.55</v>
      </c>
      <c r="N506" s="90" t="s">
        <v>65</v>
      </c>
      <c r="O506" s="90" t="s">
        <v>66</v>
      </c>
      <c r="P506" s="90" t="s">
        <v>67</v>
      </c>
      <c r="Q506" s="91" t="s">
        <v>97</v>
      </c>
      <c r="R506" s="92" t="s">
        <v>493</v>
      </c>
      <c r="S506" s="92" t="s">
        <v>493</v>
      </c>
      <c r="T506" s="93" t="s">
        <v>73</v>
      </c>
      <c r="U506" s="84">
        <v>39</v>
      </c>
      <c r="V506" s="94">
        <f>IFERROR(VLOOKUP(H506,'Коэфф для прайса 1 оч'!$A$3:$C$6,3,0),"")</f>
        <v>327000</v>
      </c>
      <c r="W506" s="91">
        <f>IFERROR(VLOOKUP(E506,'Коэфф для прайса 1 оч'!$A$10:$C$23,3,0),"")</f>
        <v>0.03</v>
      </c>
      <c r="X506" s="116">
        <f>IFERROR(VLOOKUP(N506,'Коэфф для прайса 1 оч'!$E$25:$F$30,2,0),"")</f>
        <v>0.04</v>
      </c>
      <c r="Y506" s="116">
        <f>IFERROR(VLOOKUP(O506,'Коэфф для прайса 1 оч'!$E$32:$F$34,2,0),"")</f>
        <v>0</v>
      </c>
      <c r="Z506" s="116">
        <f>IFERROR(VLOOKUP(P506,'Коэфф для прайса 1 оч'!$E$36:$F$38,2,0),"")</f>
        <v>0.03</v>
      </c>
      <c r="AA506" s="116">
        <f>IFERROR(VLOOKUP(Q506,'Коэфф для прайса 1 оч'!$E$40:$F$43,2,0),"")</f>
        <v>-5.0000000000000001E-3</v>
      </c>
      <c r="AB506" s="117">
        <f>IFERROR(VLOOKUP(R506,'Коэфф для прайса 1 оч'!$E$45:$F$59,2,0),"")</f>
        <v>0.03</v>
      </c>
      <c r="AC506" s="116">
        <f>IFERROR(VLOOKUP(T506,'Коэфф для прайса 1 оч'!$E$61:$F$67,2,0),"")</f>
        <v>0</v>
      </c>
      <c r="AD506" s="116">
        <f>IFERROR(VLOOKUP(U506,'Коэфф для прайса 1 оч'!$E$69:$F$82,2,0),"")</f>
        <v>-1.2999999999999999E-2</v>
      </c>
      <c r="AE506" s="116">
        <f>IFERROR(VLOOKUP(PriceList[[#This Row],[Корпус]],'Коэфф для прайса 1 оч'!$I$10:$J$15,2,0),"")</f>
        <v>0.12</v>
      </c>
      <c r="AF506" s="95">
        <f t="shared" si="105"/>
        <v>402864</v>
      </c>
      <c r="AG506" s="96">
        <f t="shared" si="106"/>
        <v>11489681.279999999</v>
      </c>
      <c r="AH506" s="97">
        <v>0</v>
      </c>
      <c r="AI506" s="98">
        <f t="shared" si="107"/>
        <v>402864</v>
      </c>
      <c r="AJ506" s="99">
        <f t="shared" si="108"/>
        <v>11489681.279999999</v>
      </c>
      <c r="AK506" s="84" t="s">
        <v>71</v>
      </c>
      <c r="AL506" s="91">
        <v>0.1</v>
      </c>
      <c r="AM506" s="287">
        <f>PriceList[[#This Row],[ИТОГ Цена за кв.м, руб]]*(1+PriceList[[#This Row],[Максимальная скидка]])</f>
        <v>443150.4</v>
      </c>
      <c r="AN506" s="287">
        <f>PriceList[[#This Row],[Цена за кв.м. в CRM]]*PriceList[[#This Row],[Площадь, кв.м]]</f>
        <v>12638649.408</v>
      </c>
      <c r="AO506" s="287">
        <v>6000</v>
      </c>
      <c r="AP506" s="335">
        <f>PriceList[[#This Row],[Цена за кв.м. в CRM]]+PriceList[[#This Row],[Бронь]]</f>
        <v>449150.4</v>
      </c>
      <c r="AQ506" s="335">
        <f>PriceList[[#This Row],[Цена за кв.м. в сайт]]*PriceList[[#This Row],[Площадь, кв.м]]</f>
        <v>12809769.408</v>
      </c>
      <c r="AR506" s="84" t="str">
        <f t="shared" si="109"/>
        <v>С2-259</v>
      </c>
      <c r="AS506" s="88" t="str">
        <f t="shared" si="110"/>
        <v>Ст</v>
      </c>
      <c r="AT506" s="89">
        <f t="shared" si="111"/>
        <v>28.52</v>
      </c>
      <c r="AU506" s="99">
        <f>PriceList[[#This Row],[Цена за кв.м. в CRM]]</f>
        <v>443150.4</v>
      </c>
      <c r="AV506" s="100" t="str">
        <f t="shared" si="112"/>
        <v>Резерв</v>
      </c>
      <c r="AW506" s="99"/>
      <c r="AX506" s="342"/>
      <c r="AZ506" s="353">
        <f>(PriceList[[#This Row],[Цена за кв.м. в сайт]])+$AZ$1</f>
        <v>449650.4</v>
      </c>
      <c r="BA506" s="353">
        <f>AZ506*PriceList[[#This Row],[Площадь, кв.м]]</f>
        <v>12824029.408</v>
      </c>
      <c r="BB506" s="346">
        <f>BA506-PriceList[[#This Row],[Стоимость, руб для сбронированием]]</f>
        <v>14260</v>
      </c>
      <c r="BC506" s="14"/>
      <c r="BD506" s="345">
        <f t="shared" si="113"/>
        <v>449700</v>
      </c>
      <c r="BE506" s="353">
        <f>BD506*PriceList[[#This Row],[Площадь, кв.м]]</f>
        <v>12825444</v>
      </c>
      <c r="BF506" s="14"/>
      <c r="BG506" s="345">
        <f>BE506-$BG$1*PriceList[[#This Row],[Площадь, кв.м]]</f>
        <v>12654324</v>
      </c>
      <c r="BH506" s="353">
        <f t="shared" si="114"/>
        <v>171120</v>
      </c>
      <c r="BI506" s="345">
        <f>BG506/PriceList[[#This Row],[Площадь, кв.м]]</f>
        <v>443700</v>
      </c>
      <c r="BJ506" s="355">
        <f t="shared" si="115"/>
        <v>1.3522650439486139E-2</v>
      </c>
      <c r="BL506" s="345">
        <f t="shared" si="116"/>
        <v>399330</v>
      </c>
      <c r="BM506" s="353">
        <f t="shared" si="117"/>
        <v>11388891.6</v>
      </c>
    </row>
    <row r="507" spans="1:65" ht="14.25" hidden="1" customHeight="1">
      <c r="A507" s="84">
        <v>352</v>
      </c>
      <c r="B507" s="84" t="s">
        <v>445</v>
      </c>
      <c r="C507" s="85">
        <v>26</v>
      </c>
      <c r="D507" s="85" t="s">
        <v>416</v>
      </c>
      <c r="E507" s="86">
        <v>1</v>
      </c>
      <c r="F507" s="84">
        <v>26</v>
      </c>
      <c r="G507" s="87">
        <v>47.21</v>
      </c>
      <c r="H507" s="88" t="s">
        <v>1</v>
      </c>
      <c r="I507" s="88" t="s">
        <v>1</v>
      </c>
      <c r="J507" s="89">
        <v>7.23</v>
      </c>
      <c r="K507" s="89">
        <f t="shared" si="102"/>
        <v>2.17</v>
      </c>
      <c r="L507" s="89">
        <f t="shared" si="103"/>
        <v>39.980000000000004</v>
      </c>
      <c r="M507" s="89">
        <f t="shared" si="104"/>
        <v>42.150000000000006</v>
      </c>
      <c r="N507" s="90" t="s">
        <v>78</v>
      </c>
      <c r="O507" s="90" t="s">
        <v>66</v>
      </c>
      <c r="P507" s="90" t="s">
        <v>67</v>
      </c>
      <c r="Q507" s="91" t="s">
        <v>68</v>
      </c>
      <c r="R507" s="92" t="s">
        <v>441</v>
      </c>
      <c r="S507" s="92" t="s">
        <v>1287</v>
      </c>
      <c r="T507" s="93" t="s">
        <v>70</v>
      </c>
      <c r="U507" s="84">
        <v>34</v>
      </c>
      <c r="V507" s="94">
        <f>IFERROR(VLOOKUP(H507,'Коэфф для прайса 1 оч'!$A$3:$C$6,3,0),"")</f>
        <v>327000</v>
      </c>
      <c r="W507" s="91">
        <f>IFERROR(VLOOKUP(E507,'Коэфф для прайса 1 оч'!$A$10:$C$23,3,0),"")</f>
        <v>-4.4999999999999998E-2</v>
      </c>
      <c r="X507" s="116">
        <f>IFERROR(VLOOKUP(N507,'Коэфф для прайса 1 оч'!$E$25:$F$30,2,0),"")</f>
        <v>-0.02</v>
      </c>
      <c r="Y507" s="116">
        <f>IFERROR(VLOOKUP(O507,'Коэфф для прайса 1 оч'!$E$32:$F$34,2,0),"")</f>
        <v>0</v>
      </c>
      <c r="Z507" s="116">
        <f>IFERROR(VLOOKUP(P507,'Коэфф для прайса 1 оч'!$E$36:$F$38,2,0),"")</f>
        <v>0.03</v>
      </c>
      <c r="AA507" s="116">
        <f>IFERROR(VLOOKUP(Q507,'Коэфф для прайса 1 оч'!$E$40:$F$43,2,0),"")</f>
        <v>5.0000000000000001E-3</v>
      </c>
      <c r="AB507" s="117">
        <f>IFERROR(VLOOKUP(R507,'Коэфф для прайса 1 оч'!$E$45:$F$59,2,0),"")</f>
        <v>-0.02</v>
      </c>
      <c r="AC507" s="116">
        <f>IFERROR(VLOOKUP(T507,'Коэфф для прайса 1 оч'!$E$61:$F$67,2,0),"")</f>
        <v>-0.01</v>
      </c>
      <c r="AD507" s="116">
        <f>IFERROR(VLOOKUP(U507,'Коэфф для прайса 1 оч'!$E$69:$F$82,2,0),"")</f>
        <v>-8.0000000000000002E-3</v>
      </c>
      <c r="AE507" s="116">
        <f>IFERROR(VLOOKUP(PriceList[[#This Row],[Корпус]],'Коэфф для прайса 1 оч'!$I$10:$J$15,2,0),"")</f>
        <v>0.12</v>
      </c>
      <c r="AF507" s="95">
        <f t="shared" si="105"/>
        <v>344004</v>
      </c>
      <c r="AG507" s="96">
        <f t="shared" si="106"/>
        <v>16240428.84</v>
      </c>
      <c r="AH507" s="97">
        <v>0</v>
      </c>
      <c r="AI507" s="98">
        <f t="shared" si="107"/>
        <v>344004</v>
      </c>
      <c r="AJ507" s="99">
        <f t="shared" si="108"/>
        <v>16240428.84</v>
      </c>
      <c r="AK507" s="84" t="s">
        <v>101</v>
      </c>
      <c r="AL507" s="91">
        <v>0.1</v>
      </c>
      <c r="AM507" s="287">
        <f>PriceList[[#This Row],[ИТОГ Цена за кв.м, руб]]*(1+PriceList[[#This Row],[Максимальная скидка]])</f>
        <v>378404.4</v>
      </c>
      <c r="AN507" s="287">
        <f>PriceList[[#This Row],[Цена за кв.м. в CRM]]*PriceList[[#This Row],[Площадь, кв.м]]</f>
        <v>17864471.724000003</v>
      </c>
      <c r="AO507" s="287">
        <v>6000</v>
      </c>
      <c r="AP507" s="335">
        <f>PriceList[[#This Row],[Цена за кв.м. в CRM]]+PriceList[[#This Row],[Бронь]]</f>
        <v>384404.4</v>
      </c>
      <c r="AQ507" s="335">
        <f>PriceList[[#This Row],[Цена за кв.м. в сайт]]*PriceList[[#This Row],[Площадь, кв.м]]</f>
        <v>18147731.724000003</v>
      </c>
      <c r="AR507" s="84" t="str">
        <f t="shared" si="109"/>
        <v>С2-26</v>
      </c>
      <c r="AS507" s="88" t="str">
        <f t="shared" si="110"/>
        <v>Ст</v>
      </c>
      <c r="AT507" s="89">
        <f t="shared" si="111"/>
        <v>47.21</v>
      </c>
      <c r="AU507" s="99">
        <f>PriceList[[#This Row],[Цена за кв.м. в CRM]]</f>
        <v>378404.4</v>
      </c>
      <c r="AV507" s="100" t="str">
        <f t="shared" si="112"/>
        <v>Свободно</v>
      </c>
      <c r="AW507" s="99"/>
      <c r="AX507" s="342"/>
      <c r="AZ507" s="353">
        <f>(PriceList[[#This Row],[Цена за кв.м. в сайт]])+$AZ$1</f>
        <v>384904.4</v>
      </c>
      <c r="BA507" s="353">
        <f>AZ507*PriceList[[#This Row],[Площадь, кв.м]]</f>
        <v>18171336.724000003</v>
      </c>
      <c r="BB507" s="346">
        <f>BA507-PriceList[[#This Row],[Стоимость, руб для сбронированием]]</f>
        <v>23605</v>
      </c>
      <c r="BC507" s="14"/>
      <c r="BD507" s="345">
        <f t="shared" si="113"/>
        <v>384900</v>
      </c>
      <c r="BE507" s="353">
        <f>BD507*PriceList[[#This Row],[Площадь, кв.м]]</f>
        <v>18171129</v>
      </c>
      <c r="BF507" s="14"/>
      <c r="BG507" s="345">
        <f>BE507-$BG$1*PriceList[[#This Row],[Площадь, кв.м]]</f>
        <v>17887869</v>
      </c>
      <c r="BH507" s="353">
        <f t="shared" si="114"/>
        <v>283260</v>
      </c>
      <c r="BI507" s="345">
        <f>BG507/PriceList[[#This Row],[Площадь, кв.м]]</f>
        <v>378900</v>
      </c>
      <c r="BJ507" s="355">
        <f t="shared" si="115"/>
        <v>1.583531274742676E-2</v>
      </c>
      <c r="BL507" s="345">
        <f t="shared" si="116"/>
        <v>341010</v>
      </c>
      <c r="BM507" s="353">
        <f t="shared" si="117"/>
        <v>16099082.1</v>
      </c>
    </row>
    <row r="508" spans="1:65" ht="14.25" customHeight="1">
      <c r="A508" s="84">
        <v>586</v>
      </c>
      <c r="B508" s="84" t="s">
        <v>681</v>
      </c>
      <c r="C508" s="85">
        <v>260</v>
      </c>
      <c r="D508" s="85" t="s">
        <v>416</v>
      </c>
      <c r="E508" s="86">
        <v>7</v>
      </c>
      <c r="F508" s="84">
        <v>28</v>
      </c>
      <c r="G508" s="87">
        <v>29.23</v>
      </c>
      <c r="H508" s="88" t="s">
        <v>1</v>
      </c>
      <c r="I508" s="88" t="s">
        <v>1</v>
      </c>
      <c r="J508" s="89">
        <v>4.25</v>
      </c>
      <c r="K508" s="89">
        <f t="shared" si="102"/>
        <v>1.28</v>
      </c>
      <c r="L508" s="89">
        <f t="shared" si="103"/>
        <v>24.98</v>
      </c>
      <c r="M508" s="89">
        <f t="shared" si="104"/>
        <v>26.26</v>
      </c>
      <c r="N508" s="90" t="s">
        <v>65</v>
      </c>
      <c r="O508" s="90" t="s">
        <v>66</v>
      </c>
      <c r="P508" s="90" t="s">
        <v>67</v>
      </c>
      <c r="Q508" s="91" t="s">
        <v>97</v>
      </c>
      <c r="R508" s="92" t="s">
        <v>493</v>
      </c>
      <c r="S508" s="92" t="s">
        <v>493</v>
      </c>
      <c r="T508" s="93" t="s">
        <v>73</v>
      </c>
      <c r="U508" s="84">
        <v>39</v>
      </c>
      <c r="V508" s="94">
        <f>IFERROR(VLOOKUP(H508,'Коэфф для прайса 1 оч'!$A$3:$C$6,3,0),"")</f>
        <v>327000</v>
      </c>
      <c r="W508" s="91">
        <f>IFERROR(VLOOKUP(E508,'Коэфф для прайса 1 оч'!$A$10:$C$23,3,0),"")</f>
        <v>0.03</v>
      </c>
      <c r="X508" s="116">
        <f>IFERROR(VLOOKUP(N508,'Коэфф для прайса 1 оч'!$E$25:$F$30,2,0),"")</f>
        <v>0.04</v>
      </c>
      <c r="Y508" s="116">
        <f>IFERROR(VLOOKUP(O508,'Коэфф для прайса 1 оч'!$E$32:$F$34,2,0),"")</f>
        <v>0</v>
      </c>
      <c r="Z508" s="116">
        <f>IFERROR(VLOOKUP(P508,'Коэфф для прайса 1 оч'!$E$36:$F$38,2,0),"")</f>
        <v>0.03</v>
      </c>
      <c r="AA508" s="116">
        <f>IFERROR(VLOOKUP(Q508,'Коэфф для прайса 1 оч'!$E$40:$F$43,2,0),"")</f>
        <v>-5.0000000000000001E-3</v>
      </c>
      <c r="AB508" s="117">
        <f>IFERROR(VLOOKUP(R508,'Коэфф для прайса 1 оч'!$E$45:$F$59,2,0),"")</f>
        <v>0.03</v>
      </c>
      <c r="AC508" s="116">
        <f>IFERROR(VLOOKUP(T508,'Коэфф для прайса 1 оч'!$E$61:$F$67,2,0),"")</f>
        <v>0</v>
      </c>
      <c r="AD508" s="116">
        <f>IFERROR(VLOOKUP(U508,'Коэфф для прайса 1 оч'!$E$69:$F$82,2,0),"")</f>
        <v>-1.2999999999999999E-2</v>
      </c>
      <c r="AE508" s="116">
        <f>IFERROR(VLOOKUP(PriceList[[#This Row],[Корпус]],'Коэфф для прайса 1 оч'!$I$10:$J$15,2,0),"")</f>
        <v>0.12</v>
      </c>
      <c r="AF508" s="95">
        <f t="shared" si="105"/>
        <v>402864</v>
      </c>
      <c r="AG508" s="96">
        <f t="shared" si="106"/>
        <v>11775714.720000001</v>
      </c>
      <c r="AH508" s="97">
        <v>0</v>
      </c>
      <c r="AI508" s="98">
        <f t="shared" si="107"/>
        <v>402864</v>
      </c>
      <c r="AJ508" s="99">
        <f t="shared" si="108"/>
        <v>11775714.720000001</v>
      </c>
      <c r="AK508" s="84" t="s">
        <v>71</v>
      </c>
      <c r="AL508" s="91">
        <v>0.1</v>
      </c>
      <c r="AM508" s="287">
        <f>PriceList[[#This Row],[ИТОГ Цена за кв.м, руб]]*(1+PriceList[[#This Row],[Максимальная скидка]])</f>
        <v>443150.4</v>
      </c>
      <c r="AN508" s="287">
        <f>PriceList[[#This Row],[Цена за кв.м. в CRM]]*PriceList[[#This Row],[Площадь, кв.м]]</f>
        <v>12953286.192000002</v>
      </c>
      <c r="AO508" s="287">
        <v>6000</v>
      </c>
      <c r="AP508" s="335">
        <f>PriceList[[#This Row],[Цена за кв.м. в CRM]]+PriceList[[#This Row],[Бронь]]</f>
        <v>449150.4</v>
      </c>
      <c r="AQ508" s="335">
        <f>PriceList[[#This Row],[Цена за кв.м. в сайт]]*PriceList[[#This Row],[Площадь, кв.м]]</f>
        <v>13128666.192000002</v>
      </c>
      <c r="AR508" s="84" t="str">
        <f t="shared" si="109"/>
        <v>С2-260</v>
      </c>
      <c r="AS508" s="88" t="str">
        <f t="shared" si="110"/>
        <v>Ст</v>
      </c>
      <c r="AT508" s="89">
        <f t="shared" si="111"/>
        <v>29.23</v>
      </c>
      <c r="AU508" s="99">
        <f>PriceList[[#This Row],[Цена за кв.м. в CRM]]</f>
        <v>443150.4</v>
      </c>
      <c r="AV508" s="100" t="str">
        <f t="shared" si="112"/>
        <v>Резерв</v>
      </c>
      <c r="AW508" s="99"/>
      <c r="AX508" s="342"/>
      <c r="AZ508" s="353">
        <f>(PriceList[[#This Row],[Цена за кв.м. в сайт]])+$AZ$1</f>
        <v>449650.4</v>
      </c>
      <c r="BA508" s="353">
        <f>AZ508*PriceList[[#This Row],[Площадь, кв.м]]</f>
        <v>13143281.192000002</v>
      </c>
      <c r="BB508" s="346">
        <f>BA508-PriceList[[#This Row],[Стоимость, руб для сбронированием]]</f>
        <v>14615</v>
      </c>
      <c r="BC508" s="14"/>
      <c r="BD508" s="345">
        <f t="shared" si="113"/>
        <v>449700</v>
      </c>
      <c r="BE508" s="353">
        <f>BD508*PriceList[[#This Row],[Площадь, кв.м]]</f>
        <v>13144731</v>
      </c>
      <c r="BF508" s="14"/>
      <c r="BG508" s="345">
        <f>BE508-$BG$1*PriceList[[#This Row],[Площадь, кв.м]]</f>
        <v>12969351</v>
      </c>
      <c r="BH508" s="353">
        <f t="shared" si="114"/>
        <v>175380</v>
      </c>
      <c r="BI508" s="345">
        <f>BG508/PriceList[[#This Row],[Площадь, кв.м]]</f>
        <v>443700</v>
      </c>
      <c r="BJ508" s="355">
        <f t="shared" si="115"/>
        <v>1.3522650439486139E-2</v>
      </c>
      <c r="BL508" s="345">
        <f t="shared" si="116"/>
        <v>399330</v>
      </c>
      <c r="BM508" s="353">
        <f t="shared" si="117"/>
        <v>11672415.9</v>
      </c>
    </row>
    <row r="509" spans="1:65" ht="14.25" customHeight="1">
      <c r="A509" s="84">
        <v>587</v>
      </c>
      <c r="B509" s="84" t="s">
        <v>682</v>
      </c>
      <c r="C509" s="85">
        <v>261</v>
      </c>
      <c r="D509" s="85" t="s">
        <v>416</v>
      </c>
      <c r="E509" s="86">
        <v>7</v>
      </c>
      <c r="F509" s="84">
        <v>29</v>
      </c>
      <c r="G509" s="87">
        <v>29.23</v>
      </c>
      <c r="H509" s="88" t="s">
        <v>1</v>
      </c>
      <c r="I509" s="88" t="s">
        <v>1</v>
      </c>
      <c r="J509" s="89">
        <v>4.25</v>
      </c>
      <c r="K509" s="89">
        <f t="shared" si="102"/>
        <v>1.28</v>
      </c>
      <c r="L509" s="89">
        <f t="shared" si="103"/>
        <v>24.98</v>
      </c>
      <c r="M509" s="89">
        <f t="shared" si="104"/>
        <v>26.26</v>
      </c>
      <c r="N509" s="90" t="s">
        <v>65</v>
      </c>
      <c r="O509" s="90" t="s">
        <v>66</v>
      </c>
      <c r="P509" s="90" t="s">
        <v>67</v>
      </c>
      <c r="Q509" s="91" t="s">
        <v>97</v>
      </c>
      <c r="R509" s="92" t="s">
        <v>493</v>
      </c>
      <c r="S509" s="92" t="s">
        <v>493</v>
      </c>
      <c r="T509" s="93" t="s">
        <v>73</v>
      </c>
      <c r="U509" s="84">
        <v>39</v>
      </c>
      <c r="V509" s="94">
        <f>IFERROR(VLOOKUP(H509,'Коэфф для прайса 1 оч'!$A$3:$C$6,3,0),"")</f>
        <v>327000</v>
      </c>
      <c r="W509" s="91">
        <f>IFERROR(VLOOKUP(E509,'Коэфф для прайса 1 оч'!$A$10:$C$23,3,0),"")</f>
        <v>0.03</v>
      </c>
      <c r="X509" s="116">
        <f>IFERROR(VLOOKUP(N509,'Коэфф для прайса 1 оч'!$E$25:$F$30,2,0),"")</f>
        <v>0.04</v>
      </c>
      <c r="Y509" s="116">
        <f>IFERROR(VLOOKUP(O509,'Коэфф для прайса 1 оч'!$E$32:$F$34,2,0),"")</f>
        <v>0</v>
      </c>
      <c r="Z509" s="116">
        <f>IFERROR(VLOOKUP(P509,'Коэфф для прайса 1 оч'!$E$36:$F$38,2,0),"")</f>
        <v>0.03</v>
      </c>
      <c r="AA509" s="116">
        <f>IFERROR(VLOOKUP(Q509,'Коэфф для прайса 1 оч'!$E$40:$F$43,2,0),"")</f>
        <v>-5.0000000000000001E-3</v>
      </c>
      <c r="AB509" s="117">
        <f>IFERROR(VLOOKUP(R509,'Коэфф для прайса 1 оч'!$E$45:$F$59,2,0),"")</f>
        <v>0.03</v>
      </c>
      <c r="AC509" s="116">
        <f>IFERROR(VLOOKUP(T509,'Коэфф для прайса 1 оч'!$E$61:$F$67,2,0),"")</f>
        <v>0</v>
      </c>
      <c r="AD509" s="116">
        <f>IFERROR(VLOOKUP(U509,'Коэфф для прайса 1 оч'!$E$69:$F$82,2,0),"")</f>
        <v>-1.2999999999999999E-2</v>
      </c>
      <c r="AE509" s="116">
        <f>IFERROR(VLOOKUP(PriceList[[#This Row],[Корпус]],'Коэфф для прайса 1 оч'!$I$10:$J$15,2,0),"")</f>
        <v>0.12</v>
      </c>
      <c r="AF509" s="95">
        <f t="shared" si="105"/>
        <v>402864</v>
      </c>
      <c r="AG509" s="96">
        <f t="shared" si="106"/>
        <v>11775714.720000001</v>
      </c>
      <c r="AH509" s="97">
        <v>0</v>
      </c>
      <c r="AI509" s="98">
        <f t="shared" si="107"/>
        <v>402864</v>
      </c>
      <c r="AJ509" s="99">
        <f t="shared" si="108"/>
        <v>11775714.720000001</v>
      </c>
      <c r="AK509" s="84" t="s">
        <v>71</v>
      </c>
      <c r="AL509" s="91">
        <v>0.1</v>
      </c>
      <c r="AM509" s="287">
        <f>PriceList[[#This Row],[ИТОГ Цена за кв.м, руб]]*(1+PriceList[[#This Row],[Максимальная скидка]])</f>
        <v>443150.4</v>
      </c>
      <c r="AN509" s="287">
        <f>PriceList[[#This Row],[Цена за кв.м. в CRM]]*PriceList[[#This Row],[Площадь, кв.м]]</f>
        <v>12953286.192000002</v>
      </c>
      <c r="AO509" s="287">
        <v>6000</v>
      </c>
      <c r="AP509" s="335">
        <f>PriceList[[#This Row],[Цена за кв.м. в CRM]]+PriceList[[#This Row],[Бронь]]</f>
        <v>449150.4</v>
      </c>
      <c r="AQ509" s="335">
        <f>PriceList[[#This Row],[Цена за кв.м. в сайт]]*PriceList[[#This Row],[Площадь, кв.м]]</f>
        <v>13128666.192000002</v>
      </c>
      <c r="AR509" s="84" t="str">
        <f t="shared" si="109"/>
        <v>С2-261</v>
      </c>
      <c r="AS509" s="88" t="str">
        <f t="shared" si="110"/>
        <v>Ст</v>
      </c>
      <c r="AT509" s="89">
        <f t="shared" si="111"/>
        <v>29.23</v>
      </c>
      <c r="AU509" s="99">
        <f>PriceList[[#This Row],[Цена за кв.м. в CRM]]</f>
        <v>443150.4</v>
      </c>
      <c r="AV509" s="100" t="str">
        <f t="shared" si="112"/>
        <v>Резерв</v>
      </c>
      <c r="AW509" s="99"/>
      <c r="AX509" s="342"/>
      <c r="AZ509" s="353">
        <f>(PriceList[[#This Row],[Цена за кв.м. в сайт]])+$AZ$1</f>
        <v>449650.4</v>
      </c>
      <c r="BA509" s="353">
        <f>AZ509*PriceList[[#This Row],[Площадь, кв.м]]</f>
        <v>13143281.192000002</v>
      </c>
      <c r="BB509" s="346">
        <f>BA509-PriceList[[#This Row],[Стоимость, руб для сбронированием]]</f>
        <v>14615</v>
      </c>
      <c r="BC509" s="14"/>
      <c r="BD509" s="345">
        <f t="shared" si="113"/>
        <v>449700</v>
      </c>
      <c r="BE509" s="353">
        <f>BD509*PriceList[[#This Row],[Площадь, кв.м]]</f>
        <v>13144731</v>
      </c>
      <c r="BF509" s="14"/>
      <c r="BG509" s="345">
        <f>BE509-$BG$1*PriceList[[#This Row],[Площадь, кв.м]]</f>
        <v>12969351</v>
      </c>
      <c r="BH509" s="353">
        <f t="shared" si="114"/>
        <v>175380</v>
      </c>
      <c r="BI509" s="345">
        <f>BG509/PriceList[[#This Row],[Площадь, кв.м]]</f>
        <v>443700</v>
      </c>
      <c r="BJ509" s="355">
        <f t="shared" si="115"/>
        <v>1.3522650439486139E-2</v>
      </c>
      <c r="BL509" s="345">
        <f t="shared" si="116"/>
        <v>399330</v>
      </c>
      <c r="BM509" s="353">
        <f t="shared" si="117"/>
        <v>11672415.9</v>
      </c>
    </row>
    <row r="510" spans="1:65" ht="14.25" customHeight="1">
      <c r="A510" s="84">
        <v>588</v>
      </c>
      <c r="B510" s="84" t="s">
        <v>683</v>
      </c>
      <c r="C510" s="85">
        <v>262</v>
      </c>
      <c r="D510" s="85" t="s">
        <v>416</v>
      </c>
      <c r="E510" s="86">
        <v>7</v>
      </c>
      <c r="F510" s="84">
        <v>30</v>
      </c>
      <c r="G510" s="87">
        <v>29.43</v>
      </c>
      <c r="H510" s="88" t="s">
        <v>1</v>
      </c>
      <c r="I510" s="88" t="s">
        <v>1</v>
      </c>
      <c r="J510" s="89">
        <v>4.63</v>
      </c>
      <c r="K510" s="89">
        <f t="shared" si="102"/>
        <v>1.39</v>
      </c>
      <c r="L510" s="89">
        <f t="shared" si="103"/>
        <v>24.8</v>
      </c>
      <c r="M510" s="89">
        <f t="shared" si="104"/>
        <v>26.19</v>
      </c>
      <c r="N510" s="90" t="s">
        <v>65</v>
      </c>
      <c r="O510" s="90" t="s">
        <v>66</v>
      </c>
      <c r="P510" s="90" t="s">
        <v>67</v>
      </c>
      <c r="Q510" s="91" t="s">
        <v>97</v>
      </c>
      <c r="R510" s="92" t="s">
        <v>493</v>
      </c>
      <c r="S510" s="92" t="s">
        <v>493</v>
      </c>
      <c r="T510" s="93" t="s">
        <v>73</v>
      </c>
      <c r="U510" s="84">
        <v>39</v>
      </c>
      <c r="V510" s="94">
        <f>IFERROR(VLOOKUP(H510,'Коэфф для прайса 1 оч'!$A$3:$C$6,3,0),"")</f>
        <v>327000</v>
      </c>
      <c r="W510" s="91">
        <f>IFERROR(VLOOKUP(E510,'Коэфф для прайса 1 оч'!$A$10:$C$23,3,0),"")</f>
        <v>0.03</v>
      </c>
      <c r="X510" s="116">
        <f>IFERROR(VLOOKUP(N510,'Коэфф для прайса 1 оч'!$E$25:$F$30,2,0),"")</f>
        <v>0.04</v>
      </c>
      <c r="Y510" s="116">
        <f>IFERROR(VLOOKUP(O510,'Коэфф для прайса 1 оч'!$E$32:$F$34,2,0),"")</f>
        <v>0</v>
      </c>
      <c r="Z510" s="116">
        <f>IFERROR(VLOOKUP(P510,'Коэфф для прайса 1 оч'!$E$36:$F$38,2,0),"")</f>
        <v>0.03</v>
      </c>
      <c r="AA510" s="116">
        <f>IFERROR(VLOOKUP(Q510,'Коэфф для прайса 1 оч'!$E$40:$F$43,2,0),"")</f>
        <v>-5.0000000000000001E-3</v>
      </c>
      <c r="AB510" s="117">
        <f>IFERROR(VLOOKUP(R510,'Коэфф для прайса 1 оч'!$E$45:$F$59,2,0),"")</f>
        <v>0.03</v>
      </c>
      <c r="AC510" s="116">
        <f>IFERROR(VLOOKUP(T510,'Коэфф для прайса 1 оч'!$E$61:$F$67,2,0),"")</f>
        <v>0</v>
      </c>
      <c r="AD510" s="116">
        <f>IFERROR(VLOOKUP(U510,'Коэфф для прайса 1 оч'!$E$69:$F$82,2,0),"")</f>
        <v>-1.2999999999999999E-2</v>
      </c>
      <c r="AE510" s="116">
        <f>IFERROR(VLOOKUP(PriceList[[#This Row],[Корпус]],'Коэфф для прайса 1 оч'!$I$10:$J$15,2,0),"")</f>
        <v>0.12</v>
      </c>
      <c r="AF510" s="95">
        <f t="shared" si="105"/>
        <v>402864</v>
      </c>
      <c r="AG510" s="96">
        <f t="shared" si="106"/>
        <v>11856287.52</v>
      </c>
      <c r="AH510" s="97">
        <v>0</v>
      </c>
      <c r="AI510" s="98">
        <f t="shared" si="107"/>
        <v>402864</v>
      </c>
      <c r="AJ510" s="99">
        <f t="shared" si="108"/>
        <v>11856287.52</v>
      </c>
      <c r="AK510" s="84" t="s">
        <v>71</v>
      </c>
      <c r="AL510" s="91">
        <v>0.1</v>
      </c>
      <c r="AM510" s="287">
        <f>PriceList[[#This Row],[ИТОГ Цена за кв.м, руб]]*(1+PriceList[[#This Row],[Максимальная скидка]])</f>
        <v>443150.4</v>
      </c>
      <c r="AN510" s="287">
        <f>PriceList[[#This Row],[Цена за кв.м. в CRM]]*PriceList[[#This Row],[Площадь, кв.м]]</f>
        <v>13041916.272</v>
      </c>
      <c r="AO510" s="287">
        <v>6000</v>
      </c>
      <c r="AP510" s="335">
        <f>PriceList[[#This Row],[Цена за кв.м. в CRM]]+PriceList[[#This Row],[Бронь]]</f>
        <v>449150.4</v>
      </c>
      <c r="AQ510" s="335">
        <f>PriceList[[#This Row],[Цена за кв.м. в сайт]]*PriceList[[#This Row],[Площадь, кв.м]]</f>
        <v>13218496.272</v>
      </c>
      <c r="AR510" s="84" t="str">
        <f t="shared" si="109"/>
        <v>С2-262</v>
      </c>
      <c r="AS510" s="88" t="str">
        <f t="shared" si="110"/>
        <v>Ст</v>
      </c>
      <c r="AT510" s="89">
        <f t="shared" si="111"/>
        <v>29.43</v>
      </c>
      <c r="AU510" s="99">
        <f>PriceList[[#This Row],[Цена за кв.м. в CRM]]</f>
        <v>443150.4</v>
      </c>
      <c r="AV510" s="100" t="str">
        <f t="shared" si="112"/>
        <v>Резерв</v>
      </c>
      <c r="AW510" s="99"/>
      <c r="AX510" s="342"/>
      <c r="AZ510" s="353">
        <f>(PriceList[[#This Row],[Цена за кв.м. в сайт]])+$AZ$1</f>
        <v>449650.4</v>
      </c>
      <c r="BA510" s="353">
        <f>AZ510*PriceList[[#This Row],[Площадь, кв.м]]</f>
        <v>13233211.272</v>
      </c>
      <c r="BB510" s="346">
        <f>BA510-PriceList[[#This Row],[Стоимость, руб для сбронированием]]</f>
        <v>14715</v>
      </c>
      <c r="BC510" s="14"/>
      <c r="BD510" s="345">
        <f t="shared" si="113"/>
        <v>449700</v>
      </c>
      <c r="BE510" s="353">
        <f>BD510*PriceList[[#This Row],[Площадь, кв.м]]</f>
        <v>13234671</v>
      </c>
      <c r="BF510" s="14"/>
      <c r="BG510" s="345">
        <f>BE510-$BG$1*PriceList[[#This Row],[Площадь, кв.м]]</f>
        <v>13058091</v>
      </c>
      <c r="BH510" s="353">
        <f t="shared" si="114"/>
        <v>176580</v>
      </c>
      <c r="BI510" s="345">
        <f>BG510/PriceList[[#This Row],[Площадь, кв.м]]</f>
        <v>443700</v>
      </c>
      <c r="BJ510" s="355">
        <f t="shared" si="115"/>
        <v>1.3522650439486139E-2</v>
      </c>
      <c r="BL510" s="345">
        <f t="shared" si="116"/>
        <v>399330</v>
      </c>
      <c r="BM510" s="353">
        <f t="shared" si="117"/>
        <v>11752281.9</v>
      </c>
    </row>
    <row r="511" spans="1:65" ht="14.25" hidden="1" customHeight="1">
      <c r="A511" s="84">
        <v>589</v>
      </c>
      <c r="B511" s="84" t="s">
        <v>684</v>
      </c>
      <c r="C511" s="85">
        <v>263</v>
      </c>
      <c r="D511" s="85" t="s">
        <v>416</v>
      </c>
      <c r="E511" s="86">
        <v>7</v>
      </c>
      <c r="F511" s="84">
        <v>31</v>
      </c>
      <c r="G511" s="87">
        <v>34.4</v>
      </c>
      <c r="H511" s="88" t="s">
        <v>1</v>
      </c>
      <c r="I511" s="88" t="s">
        <v>1</v>
      </c>
      <c r="J511" s="89">
        <v>5.46</v>
      </c>
      <c r="K511" s="89">
        <f t="shared" si="102"/>
        <v>1.64</v>
      </c>
      <c r="L511" s="89">
        <f t="shared" si="103"/>
        <v>28.939999999999998</v>
      </c>
      <c r="M511" s="89">
        <f t="shared" si="104"/>
        <v>30.58</v>
      </c>
      <c r="N511" s="90" t="s">
        <v>76</v>
      </c>
      <c r="O511" s="90" t="s">
        <v>66</v>
      </c>
      <c r="P511" s="90" t="s">
        <v>67</v>
      </c>
      <c r="Q511" s="91" t="s">
        <v>97</v>
      </c>
      <c r="R511" s="92" t="s">
        <v>493</v>
      </c>
      <c r="S511" s="92" t="s">
        <v>493</v>
      </c>
      <c r="T511" s="93" t="s">
        <v>73</v>
      </c>
      <c r="U511" s="84">
        <v>39</v>
      </c>
      <c r="V511" s="94">
        <f>IFERROR(VLOOKUP(H511,'Коэфф для прайса 1 оч'!$A$3:$C$6,3,0),"")</f>
        <v>327000</v>
      </c>
      <c r="W511" s="91">
        <f>IFERROR(VLOOKUP(E511,'Коэфф для прайса 1 оч'!$A$10:$C$23,3,0),"")</f>
        <v>0.03</v>
      </c>
      <c r="X511" s="116">
        <f>IFERROR(VLOOKUP(N511,'Коэфф для прайса 1 оч'!$E$25:$F$30,2,0),"")</f>
        <v>0</v>
      </c>
      <c r="Y511" s="116">
        <f>IFERROR(VLOOKUP(O511,'Коэфф для прайса 1 оч'!$E$32:$F$34,2,0),"")</f>
        <v>0</v>
      </c>
      <c r="Z511" s="116">
        <f>IFERROR(VLOOKUP(P511,'Коэфф для прайса 1 оч'!$E$36:$F$38,2,0),"")</f>
        <v>0.03</v>
      </c>
      <c r="AA511" s="116">
        <f>IFERROR(VLOOKUP(Q511,'Коэфф для прайса 1 оч'!$E$40:$F$43,2,0),"")</f>
        <v>-5.0000000000000001E-3</v>
      </c>
      <c r="AB511" s="117">
        <f>IFERROR(VLOOKUP(R511,'Коэфф для прайса 1 оч'!$E$45:$F$59,2,0),"")</f>
        <v>0.03</v>
      </c>
      <c r="AC511" s="116">
        <f>IFERROR(VLOOKUP(T511,'Коэфф для прайса 1 оч'!$E$61:$F$67,2,0),"")</f>
        <v>0</v>
      </c>
      <c r="AD511" s="116">
        <f>IFERROR(VLOOKUP(U511,'Коэфф для прайса 1 оч'!$E$69:$F$82,2,0),"")</f>
        <v>-1.2999999999999999E-2</v>
      </c>
      <c r="AE511" s="116">
        <f>IFERROR(VLOOKUP(PriceList[[#This Row],[Корпус]],'Коэфф для прайса 1 оч'!$I$10:$J$15,2,0),"")</f>
        <v>0.12</v>
      </c>
      <c r="AF511" s="95">
        <f t="shared" si="105"/>
        <v>389784</v>
      </c>
      <c r="AG511" s="96">
        <f t="shared" si="106"/>
        <v>13408569.6</v>
      </c>
      <c r="AH511" s="97">
        <v>0</v>
      </c>
      <c r="AI511" s="98">
        <f t="shared" si="107"/>
        <v>389784</v>
      </c>
      <c r="AJ511" s="99">
        <f t="shared" si="108"/>
        <v>13408569.6</v>
      </c>
      <c r="AK511" s="84" t="s">
        <v>101</v>
      </c>
      <c r="AL511" s="91">
        <v>0.1</v>
      </c>
      <c r="AM511" s="287">
        <f>PriceList[[#This Row],[ИТОГ Цена за кв.м, руб]]*(1+PriceList[[#This Row],[Максимальная скидка]])</f>
        <v>428762.4</v>
      </c>
      <c r="AN511" s="287">
        <f>PriceList[[#This Row],[Цена за кв.м. в CRM]]*PriceList[[#This Row],[Площадь, кв.м]]</f>
        <v>14749426.560000001</v>
      </c>
      <c r="AO511" s="287">
        <v>6000</v>
      </c>
      <c r="AP511" s="335">
        <f>PriceList[[#This Row],[Цена за кв.м. в CRM]]+PriceList[[#This Row],[Бронь]]</f>
        <v>434762.4</v>
      </c>
      <c r="AQ511" s="335">
        <f>PriceList[[#This Row],[Цена за кв.м. в сайт]]*PriceList[[#This Row],[Площадь, кв.м]]</f>
        <v>14955826.560000001</v>
      </c>
      <c r="AR511" s="84" t="str">
        <f t="shared" si="109"/>
        <v>С2-263</v>
      </c>
      <c r="AS511" s="88" t="str">
        <f t="shared" si="110"/>
        <v>Ст</v>
      </c>
      <c r="AT511" s="89">
        <f t="shared" si="111"/>
        <v>34.4</v>
      </c>
      <c r="AU511" s="99">
        <f>PriceList[[#This Row],[Цена за кв.м. в CRM]]</f>
        <v>428762.4</v>
      </c>
      <c r="AV511" s="100" t="str">
        <f t="shared" si="112"/>
        <v>Свободно</v>
      </c>
      <c r="AW511" s="99"/>
      <c r="AX511" s="342"/>
      <c r="AZ511" s="353">
        <f>(PriceList[[#This Row],[Цена за кв.м. в сайт]])+$AZ$1</f>
        <v>435262.4</v>
      </c>
      <c r="BA511" s="353">
        <f>AZ511*PriceList[[#This Row],[Площадь, кв.м]]</f>
        <v>14973026.560000001</v>
      </c>
      <c r="BB511" s="346">
        <f>BA511-PriceList[[#This Row],[Стоимость, руб для сбронированием]]</f>
        <v>17200</v>
      </c>
      <c r="BC511" s="14"/>
      <c r="BD511" s="345">
        <f t="shared" si="113"/>
        <v>435300</v>
      </c>
      <c r="BE511" s="353">
        <f>BD511*PriceList[[#This Row],[Площадь, кв.м]]</f>
        <v>14974320</v>
      </c>
      <c r="BF511" s="14"/>
      <c r="BG511" s="345">
        <f>BE511-$BG$1*PriceList[[#This Row],[Площадь, кв.м]]</f>
        <v>14767920</v>
      </c>
      <c r="BH511" s="353">
        <f t="shared" si="114"/>
        <v>206400</v>
      </c>
      <c r="BI511" s="345">
        <f>BG511/PriceList[[#This Row],[Площадь, кв.м]]</f>
        <v>429300</v>
      </c>
      <c r="BJ511" s="355">
        <f t="shared" si="115"/>
        <v>1.3976240391334731E-2</v>
      </c>
      <c r="BL511" s="345">
        <f t="shared" si="116"/>
        <v>386370</v>
      </c>
      <c r="BM511" s="353">
        <f t="shared" si="117"/>
        <v>13291128</v>
      </c>
    </row>
    <row r="512" spans="1:65" ht="14.25" customHeight="1">
      <c r="A512" s="84">
        <v>590</v>
      </c>
      <c r="B512" s="84" t="s">
        <v>685</v>
      </c>
      <c r="C512" s="85">
        <v>264</v>
      </c>
      <c r="D512" s="85" t="s">
        <v>416</v>
      </c>
      <c r="E512" s="86">
        <v>7</v>
      </c>
      <c r="F512" s="84">
        <v>32</v>
      </c>
      <c r="G512" s="87">
        <v>29.23</v>
      </c>
      <c r="H512" s="88" t="s">
        <v>1</v>
      </c>
      <c r="I512" s="88" t="s">
        <v>1</v>
      </c>
      <c r="J512" s="89">
        <v>4.25</v>
      </c>
      <c r="K512" s="89">
        <f t="shared" si="102"/>
        <v>1.28</v>
      </c>
      <c r="L512" s="89">
        <f t="shared" si="103"/>
        <v>24.98</v>
      </c>
      <c r="M512" s="89">
        <f t="shared" si="104"/>
        <v>26.26</v>
      </c>
      <c r="N512" s="90" t="s">
        <v>65</v>
      </c>
      <c r="O512" s="90" t="s">
        <v>66</v>
      </c>
      <c r="P512" s="90" t="s">
        <v>67</v>
      </c>
      <c r="Q512" s="91" t="s">
        <v>97</v>
      </c>
      <c r="R512" s="92" t="s">
        <v>493</v>
      </c>
      <c r="S512" s="92" t="s">
        <v>493</v>
      </c>
      <c r="T512" s="93" t="s">
        <v>73</v>
      </c>
      <c r="U512" s="84">
        <v>39</v>
      </c>
      <c r="V512" s="94">
        <f>IFERROR(VLOOKUP(H512,'Коэфф для прайса 1 оч'!$A$3:$C$6,3,0),"")</f>
        <v>327000</v>
      </c>
      <c r="W512" s="91">
        <f>IFERROR(VLOOKUP(E512,'Коэфф для прайса 1 оч'!$A$10:$C$23,3,0),"")</f>
        <v>0.03</v>
      </c>
      <c r="X512" s="116">
        <f>IFERROR(VLOOKUP(N512,'Коэфф для прайса 1 оч'!$E$25:$F$30,2,0),"")</f>
        <v>0.04</v>
      </c>
      <c r="Y512" s="116">
        <f>IFERROR(VLOOKUP(O512,'Коэфф для прайса 1 оч'!$E$32:$F$34,2,0),"")</f>
        <v>0</v>
      </c>
      <c r="Z512" s="116">
        <f>IFERROR(VLOOKUP(P512,'Коэфф для прайса 1 оч'!$E$36:$F$38,2,0),"")</f>
        <v>0.03</v>
      </c>
      <c r="AA512" s="116">
        <f>IFERROR(VLOOKUP(Q512,'Коэфф для прайса 1 оч'!$E$40:$F$43,2,0),"")</f>
        <v>-5.0000000000000001E-3</v>
      </c>
      <c r="AB512" s="117">
        <f>IFERROR(VLOOKUP(R512,'Коэфф для прайса 1 оч'!$E$45:$F$59,2,0),"")</f>
        <v>0.03</v>
      </c>
      <c r="AC512" s="116">
        <f>IFERROR(VLOOKUP(T512,'Коэфф для прайса 1 оч'!$E$61:$F$67,2,0),"")</f>
        <v>0</v>
      </c>
      <c r="AD512" s="116">
        <f>IFERROR(VLOOKUP(U512,'Коэфф для прайса 1 оч'!$E$69:$F$82,2,0),"")</f>
        <v>-1.2999999999999999E-2</v>
      </c>
      <c r="AE512" s="116">
        <f>IFERROR(VLOOKUP(PriceList[[#This Row],[Корпус]],'Коэфф для прайса 1 оч'!$I$10:$J$15,2,0),"")</f>
        <v>0.12</v>
      </c>
      <c r="AF512" s="95">
        <f t="shared" si="105"/>
        <v>402864</v>
      </c>
      <c r="AG512" s="96">
        <f t="shared" si="106"/>
        <v>11775714.720000001</v>
      </c>
      <c r="AH512" s="97">
        <v>0</v>
      </c>
      <c r="AI512" s="98">
        <f t="shared" si="107"/>
        <v>402864</v>
      </c>
      <c r="AJ512" s="99">
        <f t="shared" si="108"/>
        <v>11775714.720000001</v>
      </c>
      <c r="AK512" s="84" t="s">
        <v>101</v>
      </c>
      <c r="AL512" s="91">
        <v>0.1</v>
      </c>
      <c r="AM512" s="287">
        <f>PriceList[[#This Row],[ИТОГ Цена за кв.м, руб]]*(1+PriceList[[#This Row],[Максимальная скидка]])</f>
        <v>443150.4</v>
      </c>
      <c r="AN512" s="287">
        <f>PriceList[[#This Row],[Цена за кв.м. в CRM]]*PriceList[[#This Row],[Площадь, кв.м]]</f>
        <v>12953286.192000002</v>
      </c>
      <c r="AO512" s="287">
        <v>6000</v>
      </c>
      <c r="AP512" s="335">
        <f>PriceList[[#This Row],[Цена за кв.м. в CRM]]+PriceList[[#This Row],[Бронь]]</f>
        <v>449150.4</v>
      </c>
      <c r="AQ512" s="335">
        <f>PriceList[[#This Row],[Цена за кв.м. в сайт]]*PriceList[[#This Row],[Площадь, кв.м]]</f>
        <v>13128666.192000002</v>
      </c>
      <c r="AR512" s="84" t="str">
        <f t="shared" si="109"/>
        <v>С2-264</v>
      </c>
      <c r="AS512" s="88" t="str">
        <f t="shared" si="110"/>
        <v>Ст</v>
      </c>
      <c r="AT512" s="89">
        <f t="shared" si="111"/>
        <v>29.23</v>
      </c>
      <c r="AU512" s="99">
        <f>PriceList[[#This Row],[Цена за кв.м. в CRM]]</f>
        <v>443150.4</v>
      </c>
      <c r="AV512" s="100" t="str">
        <f t="shared" si="112"/>
        <v>Свободно</v>
      </c>
      <c r="AW512" s="99"/>
      <c r="AX512" s="342"/>
      <c r="AZ512" s="353">
        <f>(PriceList[[#This Row],[Цена за кв.м. в сайт]])+$AZ$1</f>
        <v>449650.4</v>
      </c>
      <c r="BA512" s="353">
        <f>AZ512*PriceList[[#This Row],[Площадь, кв.м]]</f>
        <v>13143281.192000002</v>
      </c>
      <c r="BB512" s="346">
        <f>BA512-PriceList[[#This Row],[Стоимость, руб для сбронированием]]</f>
        <v>14615</v>
      </c>
      <c r="BC512" s="14"/>
      <c r="BD512" s="345">
        <f t="shared" si="113"/>
        <v>449700</v>
      </c>
      <c r="BE512" s="353">
        <f>BD512*PriceList[[#This Row],[Площадь, кв.м]]</f>
        <v>13144731</v>
      </c>
      <c r="BF512" s="14"/>
      <c r="BG512" s="345">
        <f>BE512-$BG$1*PriceList[[#This Row],[Площадь, кв.м]]</f>
        <v>12969351</v>
      </c>
      <c r="BH512" s="353">
        <f t="shared" si="114"/>
        <v>175380</v>
      </c>
      <c r="BI512" s="345">
        <f>BG512/PriceList[[#This Row],[Площадь, кв.м]]</f>
        <v>443700</v>
      </c>
      <c r="BJ512" s="355">
        <f t="shared" si="115"/>
        <v>1.3522650439486139E-2</v>
      </c>
      <c r="BL512" s="345">
        <f t="shared" si="116"/>
        <v>399330</v>
      </c>
      <c r="BM512" s="353">
        <f t="shared" si="117"/>
        <v>11672415.9</v>
      </c>
    </row>
    <row r="513" spans="1:65" ht="14.25" customHeight="1">
      <c r="A513" s="84">
        <v>591</v>
      </c>
      <c r="B513" s="84" t="s">
        <v>686</v>
      </c>
      <c r="C513" s="85">
        <v>265</v>
      </c>
      <c r="D513" s="85" t="s">
        <v>416</v>
      </c>
      <c r="E513" s="86">
        <v>7</v>
      </c>
      <c r="F513" s="84">
        <v>33</v>
      </c>
      <c r="G513" s="87">
        <v>29.23</v>
      </c>
      <c r="H513" s="88" t="s">
        <v>1</v>
      </c>
      <c r="I513" s="88" t="s">
        <v>1</v>
      </c>
      <c r="J513" s="89">
        <v>4.25</v>
      </c>
      <c r="K513" s="89">
        <f t="shared" si="102"/>
        <v>1.28</v>
      </c>
      <c r="L513" s="89">
        <f t="shared" si="103"/>
        <v>24.98</v>
      </c>
      <c r="M513" s="89">
        <f t="shared" si="104"/>
        <v>26.26</v>
      </c>
      <c r="N513" s="90" t="s">
        <v>65</v>
      </c>
      <c r="O513" s="90" t="s">
        <v>66</v>
      </c>
      <c r="P513" s="90" t="s">
        <v>67</v>
      </c>
      <c r="Q513" s="91" t="s">
        <v>94</v>
      </c>
      <c r="R513" s="92" t="s">
        <v>493</v>
      </c>
      <c r="S513" s="92" t="s">
        <v>493</v>
      </c>
      <c r="T513" s="93" t="s">
        <v>73</v>
      </c>
      <c r="U513" s="84">
        <v>39</v>
      </c>
      <c r="V513" s="94">
        <f>IFERROR(VLOOKUP(H513,'Коэфф для прайса 1 оч'!$A$3:$C$6,3,0),"")</f>
        <v>327000</v>
      </c>
      <c r="W513" s="91">
        <f>IFERROR(VLOOKUP(E513,'Коэфф для прайса 1 оч'!$A$10:$C$23,3,0),"")</f>
        <v>0.03</v>
      </c>
      <c r="X513" s="116">
        <f>IFERROR(VLOOKUP(N513,'Коэфф для прайса 1 оч'!$E$25:$F$30,2,0),"")</f>
        <v>0.04</v>
      </c>
      <c r="Y513" s="116">
        <f>IFERROR(VLOOKUP(O513,'Коэфф для прайса 1 оч'!$E$32:$F$34,2,0),"")</f>
        <v>0</v>
      </c>
      <c r="Z513" s="116">
        <f>IFERROR(VLOOKUP(P513,'Коэфф для прайса 1 оч'!$E$36:$F$38,2,0),"")</f>
        <v>0.03</v>
      </c>
      <c r="AA513" s="116">
        <f>IFERROR(VLOOKUP(Q513,'Коэфф для прайса 1 оч'!$E$40:$F$43,2,0),"")</f>
        <v>0</v>
      </c>
      <c r="AB513" s="117">
        <f>IFERROR(VLOOKUP(R513,'Коэфф для прайса 1 оч'!$E$45:$F$59,2,0),"")</f>
        <v>0.03</v>
      </c>
      <c r="AC513" s="116">
        <f>IFERROR(VLOOKUP(T513,'Коэфф для прайса 1 оч'!$E$61:$F$67,2,0),"")</f>
        <v>0</v>
      </c>
      <c r="AD513" s="116">
        <f>IFERROR(VLOOKUP(U513,'Коэфф для прайса 1 оч'!$E$69:$F$82,2,0),"")</f>
        <v>-1.2999999999999999E-2</v>
      </c>
      <c r="AE513" s="116">
        <f>IFERROR(VLOOKUP(PriceList[[#This Row],[Корпус]],'Коэфф для прайса 1 оч'!$I$10:$J$15,2,0),"")</f>
        <v>0.12</v>
      </c>
      <c r="AF513" s="95">
        <f t="shared" si="105"/>
        <v>404499</v>
      </c>
      <c r="AG513" s="96">
        <f t="shared" si="106"/>
        <v>11823505.77</v>
      </c>
      <c r="AH513" s="97">
        <v>0</v>
      </c>
      <c r="AI513" s="98">
        <f t="shared" si="107"/>
        <v>404499</v>
      </c>
      <c r="AJ513" s="99">
        <f t="shared" si="108"/>
        <v>11823505.77</v>
      </c>
      <c r="AK513" s="84" t="s">
        <v>71</v>
      </c>
      <c r="AL513" s="91">
        <v>0.1</v>
      </c>
      <c r="AM513" s="287">
        <f>PriceList[[#This Row],[ИТОГ Цена за кв.м, руб]]*(1+PriceList[[#This Row],[Максимальная скидка]])</f>
        <v>444948.9</v>
      </c>
      <c r="AN513" s="287">
        <f>PriceList[[#This Row],[Цена за кв.м. в CRM]]*PriceList[[#This Row],[Площадь, кв.м]]</f>
        <v>13005856.347000001</v>
      </c>
      <c r="AO513" s="287">
        <v>6000</v>
      </c>
      <c r="AP513" s="335">
        <f>PriceList[[#This Row],[Цена за кв.м. в CRM]]+PriceList[[#This Row],[Бронь]]</f>
        <v>450948.9</v>
      </c>
      <c r="AQ513" s="335">
        <f>PriceList[[#This Row],[Цена за кв.м. в сайт]]*PriceList[[#This Row],[Площадь, кв.м]]</f>
        <v>13181236.347000001</v>
      </c>
      <c r="AR513" s="84" t="str">
        <f t="shared" si="109"/>
        <v>С2-265</v>
      </c>
      <c r="AS513" s="88" t="str">
        <f t="shared" si="110"/>
        <v>Ст</v>
      </c>
      <c r="AT513" s="89">
        <f t="shared" si="111"/>
        <v>29.23</v>
      </c>
      <c r="AU513" s="99">
        <f>PriceList[[#This Row],[Цена за кв.м. в CRM]]</f>
        <v>444948.9</v>
      </c>
      <c r="AV513" s="100" t="str">
        <f t="shared" si="112"/>
        <v>Резерв</v>
      </c>
      <c r="AW513" s="99"/>
      <c r="AX513" s="342"/>
      <c r="AZ513" s="353">
        <f>(PriceList[[#This Row],[Цена за кв.м. в сайт]])+$AZ$1</f>
        <v>451448.9</v>
      </c>
      <c r="BA513" s="353">
        <f>AZ513*PriceList[[#This Row],[Площадь, кв.м]]</f>
        <v>13195851.347000001</v>
      </c>
      <c r="BB513" s="346">
        <f>BA513-PriceList[[#This Row],[Стоимость, руб для сбронированием]]</f>
        <v>14615</v>
      </c>
      <c r="BC513" s="14"/>
      <c r="BD513" s="345">
        <f t="shared" si="113"/>
        <v>451400</v>
      </c>
      <c r="BE513" s="353">
        <f>BD513*PriceList[[#This Row],[Площадь, кв.м]]</f>
        <v>13194422</v>
      </c>
      <c r="BF513" s="14"/>
      <c r="BG513" s="345">
        <f>BE513-$BG$1*PriceList[[#This Row],[Площадь, кв.м]]</f>
        <v>13019042</v>
      </c>
      <c r="BH513" s="353">
        <f t="shared" si="114"/>
        <v>175380</v>
      </c>
      <c r="BI513" s="345">
        <f>BG513/PriceList[[#This Row],[Площадь, кв.м]]</f>
        <v>445400</v>
      </c>
      <c r="BJ513" s="355">
        <f t="shared" si="115"/>
        <v>1.3471037269869779E-2</v>
      </c>
      <c r="BL513" s="345">
        <f t="shared" si="116"/>
        <v>400860</v>
      </c>
      <c r="BM513" s="353">
        <f t="shared" si="117"/>
        <v>11717137.800000001</v>
      </c>
    </row>
    <row r="514" spans="1:65" ht="14.25" customHeight="1">
      <c r="A514" s="84">
        <v>592</v>
      </c>
      <c r="B514" s="84" t="s">
        <v>687</v>
      </c>
      <c r="C514" s="85">
        <v>266</v>
      </c>
      <c r="D514" s="85" t="s">
        <v>416</v>
      </c>
      <c r="E514" s="86">
        <v>7</v>
      </c>
      <c r="F514" s="84">
        <v>34</v>
      </c>
      <c r="G514" s="87">
        <v>29.23</v>
      </c>
      <c r="H514" s="88" t="s">
        <v>1</v>
      </c>
      <c r="I514" s="88" t="s">
        <v>1</v>
      </c>
      <c r="J514" s="89">
        <v>4.25</v>
      </c>
      <c r="K514" s="89">
        <f t="shared" si="102"/>
        <v>1.28</v>
      </c>
      <c r="L514" s="89">
        <f t="shared" si="103"/>
        <v>24.98</v>
      </c>
      <c r="M514" s="89">
        <f t="shared" si="104"/>
        <v>26.26</v>
      </c>
      <c r="N514" s="90" t="s">
        <v>65</v>
      </c>
      <c r="O514" s="90" t="s">
        <v>66</v>
      </c>
      <c r="P514" s="90" t="s">
        <v>67</v>
      </c>
      <c r="Q514" s="91" t="s">
        <v>94</v>
      </c>
      <c r="R514" s="92" t="s">
        <v>493</v>
      </c>
      <c r="S514" s="92" t="s">
        <v>493</v>
      </c>
      <c r="T514" s="93" t="s">
        <v>73</v>
      </c>
      <c r="U514" s="84">
        <v>39</v>
      </c>
      <c r="V514" s="94">
        <f>IFERROR(VLOOKUP(H514,'Коэфф для прайса 1 оч'!$A$3:$C$6,3,0),"")</f>
        <v>327000</v>
      </c>
      <c r="W514" s="91">
        <f>IFERROR(VLOOKUP(E514,'Коэфф для прайса 1 оч'!$A$10:$C$23,3,0),"")</f>
        <v>0.03</v>
      </c>
      <c r="X514" s="116">
        <f>IFERROR(VLOOKUP(N514,'Коэфф для прайса 1 оч'!$E$25:$F$30,2,0),"")</f>
        <v>0.04</v>
      </c>
      <c r="Y514" s="116">
        <f>IFERROR(VLOOKUP(O514,'Коэфф для прайса 1 оч'!$E$32:$F$34,2,0),"")</f>
        <v>0</v>
      </c>
      <c r="Z514" s="116">
        <f>IFERROR(VLOOKUP(P514,'Коэфф для прайса 1 оч'!$E$36:$F$38,2,0),"")</f>
        <v>0.03</v>
      </c>
      <c r="AA514" s="116">
        <f>IFERROR(VLOOKUP(Q514,'Коэфф для прайса 1 оч'!$E$40:$F$43,2,0),"")</f>
        <v>0</v>
      </c>
      <c r="AB514" s="117">
        <f>IFERROR(VLOOKUP(R514,'Коэфф для прайса 1 оч'!$E$45:$F$59,2,0),"")</f>
        <v>0.03</v>
      </c>
      <c r="AC514" s="116">
        <f>IFERROR(VLOOKUP(T514,'Коэфф для прайса 1 оч'!$E$61:$F$67,2,0),"")</f>
        <v>0</v>
      </c>
      <c r="AD514" s="116">
        <f>IFERROR(VLOOKUP(U514,'Коэфф для прайса 1 оч'!$E$69:$F$82,2,0),"")</f>
        <v>-1.2999999999999999E-2</v>
      </c>
      <c r="AE514" s="116">
        <f>IFERROR(VLOOKUP(PriceList[[#This Row],[Корпус]],'Коэфф для прайса 1 оч'!$I$10:$J$15,2,0),"")</f>
        <v>0.12</v>
      </c>
      <c r="AF514" s="95">
        <f t="shared" si="105"/>
        <v>404499</v>
      </c>
      <c r="AG514" s="96">
        <f t="shared" si="106"/>
        <v>11823505.77</v>
      </c>
      <c r="AH514" s="97">
        <v>0</v>
      </c>
      <c r="AI514" s="98">
        <f t="shared" si="107"/>
        <v>404499</v>
      </c>
      <c r="AJ514" s="99">
        <f t="shared" si="108"/>
        <v>11823505.77</v>
      </c>
      <c r="AK514" s="84" t="s">
        <v>71</v>
      </c>
      <c r="AL514" s="91">
        <v>0.1</v>
      </c>
      <c r="AM514" s="287">
        <f>PriceList[[#This Row],[ИТОГ Цена за кв.м, руб]]*(1+PriceList[[#This Row],[Максимальная скидка]])</f>
        <v>444948.9</v>
      </c>
      <c r="AN514" s="287">
        <f>PriceList[[#This Row],[Цена за кв.м. в CRM]]*PriceList[[#This Row],[Площадь, кв.м]]</f>
        <v>13005856.347000001</v>
      </c>
      <c r="AO514" s="287">
        <v>6000</v>
      </c>
      <c r="AP514" s="335">
        <f>PriceList[[#This Row],[Цена за кв.м. в CRM]]+PriceList[[#This Row],[Бронь]]</f>
        <v>450948.9</v>
      </c>
      <c r="AQ514" s="335">
        <f>PriceList[[#This Row],[Цена за кв.м. в сайт]]*PriceList[[#This Row],[Площадь, кв.м]]</f>
        <v>13181236.347000001</v>
      </c>
      <c r="AR514" s="84" t="str">
        <f t="shared" si="109"/>
        <v>С2-266</v>
      </c>
      <c r="AS514" s="88" t="str">
        <f t="shared" si="110"/>
        <v>Ст</v>
      </c>
      <c r="AT514" s="89">
        <f t="shared" si="111"/>
        <v>29.23</v>
      </c>
      <c r="AU514" s="99">
        <f>PriceList[[#This Row],[Цена за кв.м. в CRM]]</f>
        <v>444948.9</v>
      </c>
      <c r="AV514" s="100" t="str">
        <f t="shared" si="112"/>
        <v>Резерв</v>
      </c>
      <c r="AW514" s="99"/>
      <c r="AX514" s="342"/>
      <c r="AZ514" s="353">
        <f>(PriceList[[#This Row],[Цена за кв.м. в сайт]])+$AZ$1</f>
        <v>451448.9</v>
      </c>
      <c r="BA514" s="353">
        <f>AZ514*PriceList[[#This Row],[Площадь, кв.м]]</f>
        <v>13195851.347000001</v>
      </c>
      <c r="BB514" s="346">
        <f>BA514-PriceList[[#This Row],[Стоимость, руб для сбронированием]]</f>
        <v>14615</v>
      </c>
      <c r="BC514" s="14"/>
      <c r="BD514" s="345">
        <f t="shared" si="113"/>
        <v>451400</v>
      </c>
      <c r="BE514" s="353">
        <f>BD514*PriceList[[#This Row],[Площадь, кв.м]]</f>
        <v>13194422</v>
      </c>
      <c r="BF514" s="14"/>
      <c r="BG514" s="345">
        <f>BE514-$BG$1*PriceList[[#This Row],[Площадь, кв.м]]</f>
        <v>13019042</v>
      </c>
      <c r="BH514" s="353">
        <f t="shared" si="114"/>
        <v>175380</v>
      </c>
      <c r="BI514" s="345">
        <f>BG514/PriceList[[#This Row],[Площадь, кв.м]]</f>
        <v>445400</v>
      </c>
      <c r="BJ514" s="355">
        <f t="shared" si="115"/>
        <v>1.3471037269869779E-2</v>
      </c>
      <c r="BL514" s="345">
        <f t="shared" si="116"/>
        <v>400860</v>
      </c>
      <c r="BM514" s="353">
        <f t="shared" si="117"/>
        <v>11717137.800000001</v>
      </c>
    </row>
    <row r="515" spans="1:65" ht="14.25" customHeight="1">
      <c r="A515" s="84">
        <v>593</v>
      </c>
      <c r="B515" s="84" t="s">
        <v>688</v>
      </c>
      <c r="C515" s="85">
        <v>267</v>
      </c>
      <c r="D515" s="85" t="s">
        <v>416</v>
      </c>
      <c r="E515" s="86">
        <v>7</v>
      </c>
      <c r="F515" s="84">
        <v>35</v>
      </c>
      <c r="G515" s="87">
        <v>29.23</v>
      </c>
      <c r="H515" s="88" t="s">
        <v>1</v>
      </c>
      <c r="I515" s="88" t="s">
        <v>1</v>
      </c>
      <c r="J515" s="89">
        <v>4.25</v>
      </c>
      <c r="K515" s="89">
        <f t="shared" ref="K515:K578" si="118">ROUND(J515*0.3,2)</f>
        <v>1.28</v>
      </c>
      <c r="L515" s="89">
        <f t="shared" ref="L515:L578" si="119">G515-J515</f>
        <v>24.98</v>
      </c>
      <c r="M515" s="89">
        <f t="shared" ref="M515:M578" si="120">L515+K515</f>
        <v>26.26</v>
      </c>
      <c r="N515" s="90" t="s">
        <v>65</v>
      </c>
      <c r="O515" s="90" t="s">
        <v>66</v>
      </c>
      <c r="P515" s="90" t="s">
        <v>67</v>
      </c>
      <c r="Q515" s="91" t="s">
        <v>94</v>
      </c>
      <c r="R515" s="92" t="s">
        <v>493</v>
      </c>
      <c r="S515" s="92" t="s">
        <v>493</v>
      </c>
      <c r="T515" s="93" t="s">
        <v>73</v>
      </c>
      <c r="U515" s="84">
        <v>39</v>
      </c>
      <c r="V515" s="94">
        <f>IFERROR(VLOOKUP(H515,'Коэфф для прайса 1 оч'!$A$3:$C$6,3,0),"")</f>
        <v>327000</v>
      </c>
      <c r="W515" s="91">
        <f>IFERROR(VLOOKUP(E515,'Коэфф для прайса 1 оч'!$A$10:$C$23,3,0),"")</f>
        <v>0.03</v>
      </c>
      <c r="X515" s="116">
        <f>IFERROR(VLOOKUP(N515,'Коэфф для прайса 1 оч'!$E$25:$F$30,2,0),"")</f>
        <v>0.04</v>
      </c>
      <c r="Y515" s="116">
        <f>IFERROR(VLOOKUP(O515,'Коэфф для прайса 1 оч'!$E$32:$F$34,2,0),"")</f>
        <v>0</v>
      </c>
      <c r="Z515" s="116">
        <f>IFERROR(VLOOKUP(P515,'Коэфф для прайса 1 оч'!$E$36:$F$38,2,0),"")</f>
        <v>0.03</v>
      </c>
      <c r="AA515" s="116">
        <f>IFERROR(VLOOKUP(Q515,'Коэфф для прайса 1 оч'!$E$40:$F$43,2,0),"")</f>
        <v>0</v>
      </c>
      <c r="AB515" s="117">
        <f>IFERROR(VLOOKUP(R515,'Коэфф для прайса 1 оч'!$E$45:$F$59,2,0),"")</f>
        <v>0.03</v>
      </c>
      <c r="AC515" s="116">
        <f>IFERROR(VLOOKUP(T515,'Коэфф для прайса 1 оч'!$E$61:$F$67,2,0),"")</f>
        <v>0</v>
      </c>
      <c r="AD515" s="116">
        <f>IFERROR(VLOOKUP(U515,'Коэфф для прайса 1 оч'!$E$69:$F$82,2,0),"")</f>
        <v>-1.2999999999999999E-2</v>
      </c>
      <c r="AE515" s="116">
        <f>IFERROR(VLOOKUP(PriceList[[#This Row],[Корпус]],'Коэфф для прайса 1 оч'!$I$10:$J$15,2,0),"")</f>
        <v>0.12</v>
      </c>
      <c r="AF515" s="95">
        <f t="shared" ref="AF515:AF578" si="121">ROUND(V515+(V515*SUM(W515:AE515)),2)</f>
        <v>404499</v>
      </c>
      <c r="AG515" s="96">
        <f t="shared" ref="AG515:AG578" si="122">AF515*G515</f>
        <v>11823505.77</v>
      </c>
      <c r="AH515" s="97">
        <v>0</v>
      </c>
      <c r="AI515" s="98">
        <f t="shared" ref="AI515:AI578" si="123">AF515+AF515*AH515</f>
        <v>404499</v>
      </c>
      <c r="AJ515" s="99">
        <f t="shared" ref="AJ515:AJ578" si="124">AI515*G515</f>
        <v>11823505.77</v>
      </c>
      <c r="AK515" s="84" t="s">
        <v>71</v>
      </c>
      <c r="AL515" s="91">
        <v>0.1</v>
      </c>
      <c r="AM515" s="287">
        <f>PriceList[[#This Row],[ИТОГ Цена за кв.м, руб]]*(1+PriceList[[#This Row],[Максимальная скидка]])</f>
        <v>444948.9</v>
      </c>
      <c r="AN515" s="287">
        <f>PriceList[[#This Row],[Цена за кв.м. в CRM]]*PriceList[[#This Row],[Площадь, кв.м]]</f>
        <v>13005856.347000001</v>
      </c>
      <c r="AO515" s="287">
        <v>6000</v>
      </c>
      <c r="AP515" s="335">
        <f>PriceList[[#This Row],[Цена за кв.м. в CRM]]+PriceList[[#This Row],[Бронь]]</f>
        <v>450948.9</v>
      </c>
      <c r="AQ515" s="335">
        <f>PriceList[[#This Row],[Цена за кв.м. в сайт]]*PriceList[[#This Row],[Площадь, кв.м]]</f>
        <v>13181236.347000001</v>
      </c>
      <c r="AR515" s="84" t="str">
        <f t="shared" ref="AR515:AR578" si="125">B515</f>
        <v>С2-267</v>
      </c>
      <c r="AS515" s="88" t="str">
        <f t="shared" ref="AS515:AS578" si="126">H515</f>
        <v>Ст</v>
      </c>
      <c r="AT515" s="89">
        <f t="shared" ref="AT515:AT578" si="127">G515</f>
        <v>29.23</v>
      </c>
      <c r="AU515" s="99">
        <f>PriceList[[#This Row],[Цена за кв.м. в CRM]]</f>
        <v>444948.9</v>
      </c>
      <c r="AV515" s="100" t="str">
        <f t="shared" ref="AV515:AV578" si="128">AK515</f>
        <v>Резерв</v>
      </c>
      <c r="AW515" s="99"/>
      <c r="AX515" s="342"/>
      <c r="AZ515" s="353">
        <f>(PriceList[[#This Row],[Цена за кв.м. в сайт]])+$AZ$1</f>
        <v>451448.9</v>
      </c>
      <c r="BA515" s="353">
        <f>AZ515*PriceList[[#This Row],[Площадь, кв.м]]</f>
        <v>13195851.347000001</v>
      </c>
      <c r="BB515" s="346">
        <f>BA515-PriceList[[#This Row],[Стоимость, руб для сбронированием]]</f>
        <v>14615</v>
      </c>
      <c r="BC515" s="14"/>
      <c r="BD515" s="345">
        <f t="shared" si="113"/>
        <v>451400</v>
      </c>
      <c r="BE515" s="353">
        <f>BD515*PriceList[[#This Row],[Площадь, кв.м]]</f>
        <v>13194422</v>
      </c>
      <c r="BF515" s="14"/>
      <c r="BG515" s="345">
        <f>BE515-$BG$1*PriceList[[#This Row],[Площадь, кв.м]]</f>
        <v>13019042</v>
      </c>
      <c r="BH515" s="353">
        <f t="shared" si="114"/>
        <v>175380</v>
      </c>
      <c r="BI515" s="345">
        <f>BG515/PriceList[[#This Row],[Площадь, кв.м]]</f>
        <v>445400</v>
      </c>
      <c r="BJ515" s="355">
        <f t="shared" si="115"/>
        <v>1.3471037269869779E-2</v>
      </c>
      <c r="BL515" s="345">
        <f t="shared" si="116"/>
        <v>400860</v>
      </c>
      <c r="BM515" s="353">
        <f t="shared" si="117"/>
        <v>11717137.800000001</v>
      </c>
    </row>
    <row r="516" spans="1:65" ht="14.25" hidden="1" customHeight="1">
      <c r="A516" s="84">
        <v>594</v>
      </c>
      <c r="B516" s="84" t="s">
        <v>689</v>
      </c>
      <c r="C516" s="85">
        <v>268</v>
      </c>
      <c r="D516" s="85" t="s">
        <v>416</v>
      </c>
      <c r="E516" s="86">
        <v>7</v>
      </c>
      <c r="F516" s="84">
        <v>36</v>
      </c>
      <c r="G516" s="87">
        <v>63.38</v>
      </c>
      <c r="H516" s="88" t="s">
        <v>2</v>
      </c>
      <c r="I516" s="88" t="s">
        <v>19</v>
      </c>
      <c r="J516" s="89">
        <v>12.82</v>
      </c>
      <c r="K516" s="89">
        <f t="shared" si="118"/>
        <v>3.85</v>
      </c>
      <c r="L516" s="89">
        <f t="shared" si="119"/>
        <v>50.56</v>
      </c>
      <c r="M516" s="89">
        <f t="shared" si="120"/>
        <v>54.410000000000004</v>
      </c>
      <c r="N516" s="90" t="s">
        <v>78</v>
      </c>
      <c r="O516" s="90" t="s">
        <v>66</v>
      </c>
      <c r="P516" s="90" t="s">
        <v>115</v>
      </c>
      <c r="Q516" s="91" t="s">
        <v>94</v>
      </c>
      <c r="R516" s="92" t="s">
        <v>493</v>
      </c>
      <c r="S516" s="92" t="s">
        <v>493</v>
      </c>
      <c r="T516" s="93" t="s">
        <v>73</v>
      </c>
      <c r="U516" s="84">
        <v>39</v>
      </c>
      <c r="V516" s="94">
        <f>IFERROR(VLOOKUP(H516,'Коэфф для прайса 1 оч'!$A$3:$C$6,3,0),"")</f>
        <v>313920</v>
      </c>
      <c r="W516" s="91">
        <f>IFERROR(VLOOKUP(E516,'Коэфф для прайса 1 оч'!$A$10:$C$23,3,0),"")</f>
        <v>0.03</v>
      </c>
      <c r="X516" s="116">
        <f>IFERROR(VLOOKUP(N516,'Коэфф для прайса 1 оч'!$E$25:$F$30,2,0),"")</f>
        <v>-0.02</v>
      </c>
      <c r="Y516" s="116">
        <f>IFERROR(VLOOKUP(O516,'Коэфф для прайса 1 оч'!$E$32:$F$34,2,0),"")</f>
        <v>0</v>
      </c>
      <c r="Z516" s="116">
        <f>IFERROR(VLOOKUP(P516,'Коэфф для прайса 1 оч'!$E$36:$F$38,2,0),"")</f>
        <v>0</v>
      </c>
      <c r="AA516" s="116">
        <f>IFERROR(VLOOKUP(Q516,'Коэфф для прайса 1 оч'!$E$40:$F$43,2,0),"")</f>
        <v>0</v>
      </c>
      <c r="AB516" s="117">
        <f>IFERROR(VLOOKUP(R516,'Коэфф для прайса 1 оч'!$E$45:$F$59,2,0),"")</f>
        <v>0.03</v>
      </c>
      <c r="AC516" s="116">
        <f>IFERROR(VLOOKUP(T516,'Коэфф для прайса 1 оч'!$E$61:$F$67,2,0),"")</f>
        <v>0</v>
      </c>
      <c r="AD516" s="116">
        <f>IFERROR(VLOOKUP(U516,'Коэфф для прайса 1 оч'!$E$69:$F$82,2,0),"")</f>
        <v>-1.2999999999999999E-2</v>
      </c>
      <c r="AE516" s="116">
        <f>IFERROR(VLOOKUP(PriceList[[#This Row],[Корпус]],'Коэфф для прайса 1 оч'!$I$10:$J$15,2,0),"")</f>
        <v>0.12</v>
      </c>
      <c r="AF516" s="95">
        <f t="shared" si="121"/>
        <v>360066.24</v>
      </c>
      <c r="AG516" s="96">
        <f t="shared" si="122"/>
        <v>22820998.291200001</v>
      </c>
      <c r="AH516" s="97">
        <v>0</v>
      </c>
      <c r="AI516" s="98">
        <f t="shared" si="123"/>
        <v>360066.24</v>
      </c>
      <c r="AJ516" s="99">
        <f t="shared" si="124"/>
        <v>22820998.291200001</v>
      </c>
      <c r="AK516" s="84" t="s">
        <v>101</v>
      </c>
      <c r="AL516" s="91">
        <v>0.1</v>
      </c>
      <c r="AM516" s="287">
        <f>PriceList[[#This Row],[ИТОГ Цена за кв.м, руб]]*(1+PriceList[[#This Row],[Максимальная скидка]])</f>
        <v>396072.864</v>
      </c>
      <c r="AN516" s="287">
        <f>PriceList[[#This Row],[Цена за кв.м. в CRM]]*PriceList[[#This Row],[Площадь, кв.м]]</f>
        <v>25103098.12032</v>
      </c>
      <c r="AO516" s="287">
        <v>6000</v>
      </c>
      <c r="AP516" s="335">
        <f>PriceList[[#This Row],[Цена за кв.м. в CRM]]+PriceList[[#This Row],[Бронь]]</f>
        <v>402072.864</v>
      </c>
      <c r="AQ516" s="335">
        <f>PriceList[[#This Row],[Цена за кв.м. в сайт]]*PriceList[[#This Row],[Площадь, кв.м]]</f>
        <v>25483378.12032</v>
      </c>
      <c r="AR516" s="84" t="str">
        <f t="shared" si="125"/>
        <v>С2-268</v>
      </c>
      <c r="AS516" s="88" t="str">
        <f t="shared" si="126"/>
        <v>1К</v>
      </c>
      <c r="AT516" s="89">
        <f t="shared" si="127"/>
        <v>63.38</v>
      </c>
      <c r="AU516" s="99">
        <f>PriceList[[#This Row],[Цена за кв.м. в CRM]]</f>
        <v>396072.864</v>
      </c>
      <c r="AV516" s="100" t="str">
        <f t="shared" si="128"/>
        <v>Свободно</v>
      </c>
      <c r="AW516" s="99"/>
      <c r="AX516" s="342"/>
      <c r="AZ516" s="353">
        <f>(PriceList[[#This Row],[Цена за кв.м. в сайт]])+$AZ$1</f>
        <v>402572.864</v>
      </c>
      <c r="BA516" s="353">
        <f>AZ516*PriceList[[#This Row],[Площадь, кв.м]]</f>
        <v>25515068.12032</v>
      </c>
      <c r="BB516" s="346">
        <f>BA516-PriceList[[#This Row],[Стоимость, руб для сбронированием]]</f>
        <v>31690</v>
      </c>
      <c r="BC516" s="14"/>
      <c r="BD516" s="345">
        <f t="shared" ref="BD516:BD579" si="129">MROUND(AZ516,100)</f>
        <v>402600</v>
      </c>
      <c r="BE516" s="353">
        <f>BD516*PriceList[[#This Row],[Площадь, кв.м]]</f>
        <v>25516788</v>
      </c>
      <c r="BF516" s="14"/>
      <c r="BG516" s="345">
        <f>BE516-$BG$1*PriceList[[#This Row],[Площадь, кв.м]]</f>
        <v>25136508</v>
      </c>
      <c r="BH516" s="353">
        <f t="shared" ref="BH516:BH579" si="130">BE516-BG516</f>
        <v>380280</v>
      </c>
      <c r="BI516" s="345">
        <f>BG516/PriceList[[#This Row],[Площадь, кв.м]]</f>
        <v>396600</v>
      </c>
      <c r="BJ516" s="355">
        <f t="shared" ref="BJ516:BJ579" si="131">BH516/BG516</f>
        <v>1.5128593040847202E-2</v>
      </c>
      <c r="BL516" s="345">
        <f t="shared" si="116"/>
        <v>356940</v>
      </c>
      <c r="BM516" s="353">
        <f t="shared" si="117"/>
        <v>22622857.199999999</v>
      </c>
    </row>
    <row r="517" spans="1:65" ht="14.25" customHeight="1">
      <c r="A517" s="84">
        <v>595</v>
      </c>
      <c r="B517" s="84" t="s">
        <v>690</v>
      </c>
      <c r="C517" s="85">
        <v>269</v>
      </c>
      <c r="D517" s="85" t="s">
        <v>416</v>
      </c>
      <c r="E517" s="86">
        <v>7</v>
      </c>
      <c r="F517" s="84">
        <v>37</v>
      </c>
      <c r="G517" s="87">
        <v>28.87</v>
      </c>
      <c r="H517" s="88" t="s">
        <v>1</v>
      </c>
      <c r="I517" s="88" t="s">
        <v>1</v>
      </c>
      <c r="J517" s="89">
        <v>4.13</v>
      </c>
      <c r="K517" s="89">
        <f t="shared" si="118"/>
        <v>1.24</v>
      </c>
      <c r="L517" s="89">
        <f t="shared" si="119"/>
        <v>24.740000000000002</v>
      </c>
      <c r="M517" s="89">
        <f t="shared" si="120"/>
        <v>25.98</v>
      </c>
      <c r="N517" s="90" t="s">
        <v>65</v>
      </c>
      <c r="O517" s="90" t="s">
        <v>66</v>
      </c>
      <c r="P517" s="90" t="s">
        <v>67</v>
      </c>
      <c r="Q517" s="91" t="s">
        <v>68</v>
      </c>
      <c r="R517" s="92" t="s">
        <v>493</v>
      </c>
      <c r="S517" s="92" t="s">
        <v>493</v>
      </c>
      <c r="T517" s="93" t="s">
        <v>73</v>
      </c>
      <c r="U517" s="84">
        <v>39</v>
      </c>
      <c r="V517" s="94">
        <f>IFERROR(VLOOKUP(H517,'Коэфф для прайса 1 оч'!$A$3:$C$6,3,0),"")</f>
        <v>327000</v>
      </c>
      <c r="W517" s="91">
        <f>IFERROR(VLOOKUP(E517,'Коэфф для прайса 1 оч'!$A$10:$C$23,3,0),"")</f>
        <v>0.03</v>
      </c>
      <c r="X517" s="116">
        <f>IFERROR(VLOOKUP(N517,'Коэфф для прайса 1 оч'!$E$25:$F$30,2,0),"")</f>
        <v>0.04</v>
      </c>
      <c r="Y517" s="116">
        <f>IFERROR(VLOOKUP(O517,'Коэфф для прайса 1 оч'!$E$32:$F$34,2,0),"")</f>
        <v>0</v>
      </c>
      <c r="Z517" s="116">
        <f>IFERROR(VLOOKUP(P517,'Коэфф для прайса 1 оч'!$E$36:$F$38,2,0),"")</f>
        <v>0.03</v>
      </c>
      <c r="AA517" s="116">
        <f>IFERROR(VLOOKUP(Q517,'Коэфф для прайса 1 оч'!$E$40:$F$43,2,0),"")</f>
        <v>5.0000000000000001E-3</v>
      </c>
      <c r="AB517" s="117">
        <f>IFERROR(VLOOKUP(R517,'Коэфф для прайса 1 оч'!$E$45:$F$59,2,0),"")</f>
        <v>0.03</v>
      </c>
      <c r="AC517" s="116">
        <f>IFERROR(VLOOKUP(T517,'Коэфф для прайса 1 оч'!$E$61:$F$67,2,0),"")</f>
        <v>0</v>
      </c>
      <c r="AD517" s="116">
        <f>IFERROR(VLOOKUP(U517,'Коэфф для прайса 1 оч'!$E$69:$F$82,2,0),"")</f>
        <v>-1.2999999999999999E-2</v>
      </c>
      <c r="AE517" s="116">
        <f>IFERROR(VLOOKUP(PriceList[[#This Row],[Корпус]],'Коэфф для прайса 1 оч'!$I$10:$J$15,2,0),"")</f>
        <v>0.12</v>
      </c>
      <c r="AF517" s="95">
        <f t="shared" si="121"/>
        <v>406134</v>
      </c>
      <c r="AG517" s="96">
        <f t="shared" si="122"/>
        <v>11725088.58</v>
      </c>
      <c r="AH517" s="97">
        <v>0</v>
      </c>
      <c r="AI517" s="98">
        <f t="shared" si="123"/>
        <v>406134</v>
      </c>
      <c r="AJ517" s="99">
        <f t="shared" si="124"/>
        <v>11725088.58</v>
      </c>
      <c r="AK517" s="84" t="s">
        <v>101</v>
      </c>
      <c r="AL517" s="91">
        <v>0.1</v>
      </c>
      <c r="AM517" s="287">
        <f>PriceList[[#This Row],[ИТОГ Цена за кв.м, руб]]*(1+PriceList[[#This Row],[Максимальная скидка]])</f>
        <v>446747.4</v>
      </c>
      <c r="AN517" s="287">
        <f>PriceList[[#This Row],[Цена за кв.м. в CRM]]*PriceList[[#This Row],[Площадь, кв.м]]</f>
        <v>12897597.438000001</v>
      </c>
      <c r="AO517" s="287">
        <v>6000</v>
      </c>
      <c r="AP517" s="335">
        <f>PriceList[[#This Row],[Цена за кв.м. в CRM]]+PriceList[[#This Row],[Бронь]]</f>
        <v>452747.4</v>
      </c>
      <c r="AQ517" s="335">
        <f>PriceList[[#This Row],[Цена за кв.м. в сайт]]*PriceList[[#This Row],[Площадь, кв.м]]</f>
        <v>13070817.438000001</v>
      </c>
      <c r="AR517" s="84" t="str">
        <f t="shared" si="125"/>
        <v>С2-269</v>
      </c>
      <c r="AS517" s="88" t="str">
        <f t="shared" si="126"/>
        <v>Ст</v>
      </c>
      <c r="AT517" s="89">
        <f t="shared" si="127"/>
        <v>28.87</v>
      </c>
      <c r="AU517" s="99">
        <f>PriceList[[#This Row],[Цена за кв.м. в CRM]]</f>
        <v>446747.4</v>
      </c>
      <c r="AV517" s="100" t="str">
        <f t="shared" si="128"/>
        <v>Свободно</v>
      </c>
      <c r="AW517" s="99"/>
      <c r="AX517" s="342"/>
      <c r="AZ517" s="353">
        <f>(PriceList[[#This Row],[Цена за кв.м. в сайт]])+$AZ$1</f>
        <v>453247.4</v>
      </c>
      <c r="BA517" s="353">
        <f>AZ517*PriceList[[#This Row],[Площадь, кв.м]]</f>
        <v>13085252.438000001</v>
      </c>
      <c r="BB517" s="346">
        <f>BA517-PriceList[[#This Row],[Стоимость, руб для сбронированием]]</f>
        <v>14435</v>
      </c>
      <c r="BC517" s="14"/>
      <c r="BD517" s="345">
        <f t="shared" si="129"/>
        <v>453200</v>
      </c>
      <c r="BE517" s="353">
        <f>BD517*PriceList[[#This Row],[Площадь, кв.м]]</f>
        <v>13083884</v>
      </c>
      <c r="BF517" s="14"/>
      <c r="BG517" s="345">
        <f>BE517-$BG$1*PriceList[[#This Row],[Площадь, кв.м]]</f>
        <v>12910664</v>
      </c>
      <c r="BH517" s="353">
        <f t="shared" si="130"/>
        <v>173220</v>
      </c>
      <c r="BI517" s="345">
        <f>BG517/PriceList[[#This Row],[Площадь, кв.м]]</f>
        <v>447200</v>
      </c>
      <c r="BJ517" s="355">
        <f t="shared" si="131"/>
        <v>1.3416815742397137E-2</v>
      </c>
      <c r="BL517" s="345">
        <f t="shared" si="116"/>
        <v>402480</v>
      </c>
      <c r="BM517" s="353">
        <f t="shared" si="117"/>
        <v>11619597.6</v>
      </c>
    </row>
    <row r="518" spans="1:65" ht="14.25" customHeight="1">
      <c r="A518" s="84">
        <v>353</v>
      </c>
      <c r="B518" s="84" t="s">
        <v>446</v>
      </c>
      <c r="C518" s="85">
        <v>27</v>
      </c>
      <c r="D518" s="85" t="s">
        <v>416</v>
      </c>
      <c r="E518" s="86">
        <v>1</v>
      </c>
      <c r="F518" s="84">
        <v>27</v>
      </c>
      <c r="G518" s="87">
        <v>29.23</v>
      </c>
      <c r="H518" s="88" t="s">
        <v>1</v>
      </c>
      <c r="I518" s="88" t="s">
        <v>1</v>
      </c>
      <c r="J518" s="89">
        <v>4.25</v>
      </c>
      <c r="K518" s="89">
        <f t="shared" si="118"/>
        <v>1.28</v>
      </c>
      <c r="L518" s="89">
        <f t="shared" si="119"/>
        <v>24.98</v>
      </c>
      <c r="M518" s="89">
        <f t="shared" si="120"/>
        <v>26.26</v>
      </c>
      <c r="N518" s="90" t="s">
        <v>65</v>
      </c>
      <c r="O518" s="90" t="s">
        <v>66</v>
      </c>
      <c r="P518" s="90" t="s">
        <v>67</v>
      </c>
      <c r="Q518" s="91" t="s">
        <v>68</v>
      </c>
      <c r="R518" s="92" t="s">
        <v>441</v>
      </c>
      <c r="S518" s="92" t="s">
        <v>1287</v>
      </c>
      <c r="T518" s="93" t="s">
        <v>73</v>
      </c>
      <c r="U518" s="84">
        <v>34</v>
      </c>
      <c r="V518" s="94">
        <f>IFERROR(VLOOKUP(H518,'Коэфф для прайса 1 оч'!$A$3:$C$6,3,0),"")</f>
        <v>327000</v>
      </c>
      <c r="W518" s="91">
        <f>IFERROR(VLOOKUP(E518,'Коэфф для прайса 1 оч'!$A$10:$C$23,3,0),"")</f>
        <v>-4.4999999999999998E-2</v>
      </c>
      <c r="X518" s="116">
        <f>IFERROR(VLOOKUP(N518,'Коэфф для прайса 1 оч'!$E$25:$F$30,2,0),"")</f>
        <v>0.04</v>
      </c>
      <c r="Y518" s="116">
        <f>IFERROR(VLOOKUP(O518,'Коэфф для прайса 1 оч'!$E$32:$F$34,2,0),"")</f>
        <v>0</v>
      </c>
      <c r="Z518" s="116">
        <f>IFERROR(VLOOKUP(P518,'Коэфф для прайса 1 оч'!$E$36:$F$38,2,0),"")</f>
        <v>0.03</v>
      </c>
      <c r="AA518" s="116">
        <f>IFERROR(VLOOKUP(Q518,'Коэфф для прайса 1 оч'!$E$40:$F$43,2,0),"")</f>
        <v>5.0000000000000001E-3</v>
      </c>
      <c r="AB518" s="117">
        <f>IFERROR(VLOOKUP(R518,'Коэфф для прайса 1 оч'!$E$45:$F$59,2,0),"")</f>
        <v>-0.02</v>
      </c>
      <c r="AC518" s="116">
        <f>IFERROR(VLOOKUP(T518,'Коэфф для прайса 1 оч'!$E$61:$F$67,2,0),"")</f>
        <v>0</v>
      </c>
      <c r="AD518" s="116">
        <f>IFERROR(VLOOKUP(U518,'Коэфф для прайса 1 оч'!$E$69:$F$82,2,0),"")</f>
        <v>-8.0000000000000002E-3</v>
      </c>
      <c r="AE518" s="116">
        <f>IFERROR(VLOOKUP(PriceList[[#This Row],[Корпус]],'Коэфф для прайса 1 оч'!$I$10:$J$15,2,0),"")</f>
        <v>0.12</v>
      </c>
      <c r="AF518" s="95">
        <f t="shared" si="121"/>
        <v>366894</v>
      </c>
      <c r="AG518" s="96">
        <f t="shared" si="122"/>
        <v>10724311.620000001</v>
      </c>
      <c r="AH518" s="97">
        <v>0</v>
      </c>
      <c r="AI518" s="98">
        <f t="shared" si="123"/>
        <v>366894</v>
      </c>
      <c r="AJ518" s="99">
        <f t="shared" si="124"/>
        <v>10724311.620000001</v>
      </c>
      <c r="AK518" s="84" t="s">
        <v>71</v>
      </c>
      <c r="AL518" s="91">
        <v>0.1</v>
      </c>
      <c r="AM518" s="287">
        <f>PriceList[[#This Row],[ИТОГ Цена за кв.м, руб]]*(1+PriceList[[#This Row],[Максимальная скидка]])</f>
        <v>403583.4</v>
      </c>
      <c r="AN518" s="287">
        <f>PriceList[[#This Row],[Цена за кв.м. в CRM]]*PriceList[[#This Row],[Площадь, кв.м]]</f>
        <v>11796742.782000002</v>
      </c>
      <c r="AO518" s="287">
        <v>6000</v>
      </c>
      <c r="AP518" s="335">
        <f>PriceList[[#This Row],[Цена за кв.м. в CRM]]+PriceList[[#This Row],[Бронь]]</f>
        <v>409583.4</v>
      </c>
      <c r="AQ518" s="335">
        <f>PriceList[[#This Row],[Цена за кв.м. в сайт]]*PriceList[[#This Row],[Площадь, кв.м]]</f>
        <v>11972122.782000002</v>
      </c>
      <c r="AR518" s="84" t="str">
        <f t="shared" si="125"/>
        <v>С2-27</v>
      </c>
      <c r="AS518" s="88" t="str">
        <f t="shared" si="126"/>
        <v>Ст</v>
      </c>
      <c r="AT518" s="89">
        <f t="shared" si="127"/>
        <v>29.23</v>
      </c>
      <c r="AU518" s="99">
        <f>PriceList[[#This Row],[Цена за кв.м. в CRM]]</f>
        <v>403583.4</v>
      </c>
      <c r="AV518" s="100" t="str">
        <f t="shared" si="128"/>
        <v>Резерв</v>
      </c>
      <c r="AW518" s="99"/>
      <c r="AX518" s="342"/>
      <c r="AZ518" s="353">
        <f>(PriceList[[#This Row],[Цена за кв.м. в сайт]])+$AZ$1</f>
        <v>410083.4</v>
      </c>
      <c r="BA518" s="353">
        <f>AZ518*PriceList[[#This Row],[Площадь, кв.м]]</f>
        <v>11986737.782000002</v>
      </c>
      <c r="BB518" s="346">
        <f>BA518-PriceList[[#This Row],[Стоимость, руб для сбронированием]]</f>
        <v>14615</v>
      </c>
      <c r="BC518" s="14"/>
      <c r="BD518" s="345">
        <f t="shared" si="129"/>
        <v>410100</v>
      </c>
      <c r="BE518" s="353">
        <f>BD518*PriceList[[#This Row],[Площадь, кв.м]]</f>
        <v>11987223</v>
      </c>
      <c r="BF518" s="14"/>
      <c r="BG518" s="345">
        <f>BE518-$BG$1*PriceList[[#This Row],[Площадь, кв.м]]</f>
        <v>11811843</v>
      </c>
      <c r="BH518" s="353">
        <f t="shared" si="130"/>
        <v>175380</v>
      </c>
      <c r="BI518" s="345">
        <f>BG518/PriceList[[#This Row],[Площадь, кв.м]]</f>
        <v>404100</v>
      </c>
      <c r="BJ518" s="355">
        <f t="shared" si="131"/>
        <v>1.4847809948032665E-2</v>
      </c>
      <c r="BL518" s="345">
        <f t="shared" si="116"/>
        <v>363690</v>
      </c>
      <c r="BM518" s="353">
        <f t="shared" si="117"/>
        <v>10630658.699999999</v>
      </c>
    </row>
    <row r="519" spans="1:65" ht="14.25" customHeight="1">
      <c r="A519" s="84">
        <v>596</v>
      </c>
      <c r="B519" s="84" t="s">
        <v>691</v>
      </c>
      <c r="C519" s="85">
        <v>270</v>
      </c>
      <c r="D519" s="85" t="s">
        <v>416</v>
      </c>
      <c r="E519" s="86">
        <v>7</v>
      </c>
      <c r="F519" s="84">
        <v>38</v>
      </c>
      <c r="G519" s="87">
        <v>28.87</v>
      </c>
      <c r="H519" s="88" t="s">
        <v>1</v>
      </c>
      <c r="I519" s="88" t="s">
        <v>1</v>
      </c>
      <c r="J519" s="89">
        <v>4.13</v>
      </c>
      <c r="K519" s="89">
        <f t="shared" si="118"/>
        <v>1.24</v>
      </c>
      <c r="L519" s="89">
        <f t="shared" si="119"/>
        <v>24.740000000000002</v>
      </c>
      <c r="M519" s="89">
        <f t="shared" si="120"/>
        <v>25.98</v>
      </c>
      <c r="N519" s="90" t="s">
        <v>65</v>
      </c>
      <c r="O519" s="90" t="s">
        <v>66</v>
      </c>
      <c r="P519" s="90" t="s">
        <v>67</v>
      </c>
      <c r="Q519" s="91" t="s">
        <v>68</v>
      </c>
      <c r="R519" s="92" t="s">
        <v>493</v>
      </c>
      <c r="S519" s="92" t="s">
        <v>493</v>
      </c>
      <c r="T519" s="93" t="s">
        <v>73</v>
      </c>
      <c r="U519" s="84">
        <v>39</v>
      </c>
      <c r="V519" s="94">
        <f>IFERROR(VLOOKUP(H519,'Коэфф для прайса 1 оч'!$A$3:$C$6,3,0),"")</f>
        <v>327000</v>
      </c>
      <c r="W519" s="91">
        <f>IFERROR(VLOOKUP(E519,'Коэфф для прайса 1 оч'!$A$10:$C$23,3,0),"")</f>
        <v>0.03</v>
      </c>
      <c r="X519" s="116">
        <f>IFERROR(VLOOKUP(N519,'Коэфф для прайса 1 оч'!$E$25:$F$30,2,0),"")</f>
        <v>0.04</v>
      </c>
      <c r="Y519" s="116">
        <f>IFERROR(VLOOKUP(O519,'Коэфф для прайса 1 оч'!$E$32:$F$34,2,0),"")</f>
        <v>0</v>
      </c>
      <c r="Z519" s="116">
        <f>IFERROR(VLOOKUP(P519,'Коэфф для прайса 1 оч'!$E$36:$F$38,2,0),"")</f>
        <v>0.03</v>
      </c>
      <c r="AA519" s="116">
        <f>IFERROR(VLOOKUP(Q519,'Коэфф для прайса 1 оч'!$E$40:$F$43,2,0),"")</f>
        <v>5.0000000000000001E-3</v>
      </c>
      <c r="AB519" s="117">
        <f>IFERROR(VLOOKUP(R519,'Коэфф для прайса 1 оч'!$E$45:$F$59,2,0),"")</f>
        <v>0.03</v>
      </c>
      <c r="AC519" s="116">
        <f>IFERROR(VLOOKUP(T519,'Коэфф для прайса 1 оч'!$E$61:$F$67,2,0),"")</f>
        <v>0</v>
      </c>
      <c r="AD519" s="116">
        <f>IFERROR(VLOOKUP(U519,'Коэфф для прайса 1 оч'!$E$69:$F$82,2,0),"")</f>
        <v>-1.2999999999999999E-2</v>
      </c>
      <c r="AE519" s="116">
        <f>IFERROR(VLOOKUP(PriceList[[#This Row],[Корпус]],'Коэфф для прайса 1 оч'!$I$10:$J$15,2,0),"")</f>
        <v>0.12</v>
      </c>
      <c r="AF519" s="95">
        <f t="shared" si="121"/>
        <v>406134</v>
      </c>
      <c r="AG519" s="96">
        <f t="shared" si="122"/>
        <v>11725088.58</v>
      </c>
      <c r="AH519" s="97">
        <v>0</v>
      </c>
      <c r="AI519" s="98">
        <f t="shared" si="123"/>
        <v>406134</v>
      </c>
      <c r="AJ519" s="99">
        <f t="shared" si="124"/>
        <v>11725088.58</v>
      </c>
      <c r="AK519" s="84" t="s">
        <v>71</v>
      </c>
      <c r="AL519" s="91">
        <v>0.1</v>
      </c>
      <c r="AM519" s="287">
        <f>PriceList[[#This Row],[ИТОГ Цена за кв.м, руб]]*(1+PriceList[[#This Row],[Максимальная скидка]])</f>
        <v>446747.4</v>
      </c>
      <c r="AN519" s="287">
        <f>PriceList[[#This Row],[Цена за кв.м. в CRM]]*PriceList[[#This Row],[Площадь, кв.м]]</f>
        <v>12897597.438000001</v>
      </c>
      <c r="AO519" s="287">
        <v>6000</v>
      </c>
      <c r="AP519" s="335">
        <f>PriceList[[#This Row],[Цена за кв.м. в CRM]]+PriceList[[#This Row],[Бронь]]</f>
        <v>452747.4</v>
      </c>
      <c r="AQ519" s="335">
        <f>PriceList[[#This Row],[Цена за кв.м. в сайт]]*PriceList[[#This Row],[Площадь, кв.м]]</f>
        <v>13070817.438000001</v>
      </c>
      <c r="AR519" s="84" t="str">
        <f t="shared" si="125"/>
        <v>С2-270</v>
      </c>
      <c r="AS519" s="88" t="str">
        <f t="shared" si="126"/>
        <v>Ст</v>
      </c>
      <c r="AT519" s="89">
        <f t="shared" si="127"/>
        <v>28.87</v>
      </c>
      <c r="AU519" s="99">
        <f>PriceList[[#This Row],[Цена за кв.м. в CRM]]</f>
        <v>446747.4</v>
      </c>
      <c r="AV519" s="100" t="str">
        <f t="shared" si="128"/>
        <v>Резерв</v>
      </c>
      <c r="AW519" s="99"/>
      <c r="AX519" s="342"/>
      <c r="AZ519" s="353">
        <f>(PriceList[[#This Row],[Цена за кв.м. в сайт]])+$AZ$1</f>
        <v>453247.4</v>
      </c>
      <c r="BA519" s="353">
        <f>AZ519*PriceList[[#This Row],[Площадь, кв.м]]</f>
        <v>13085252.438000001</v>
      </c>
      <c r="BB519" s="346">
        <f>BA519-PriceList[[#This Row],[Стоимость, руб для сбронированием]]</f>
        <v>14435</v>
      </c>
      <c r="BC519" s="14"/>
      <c r="BD519" s="345">
        <f t="shared" si="129"/>
        <v>453200</v>
      </c>
      <c r="BE519" s="353">
        <f>BD519*PriceList[[#This Row],[Площадь, кв.м]]</f>
        <v>13083884</v>
      </c>
      <c r="BF519" s="14"/>
      <c r="BG519" s="345">
        <f>BE519-$BG$1*PriceList[[#This Row],[Площадь, кв.м]]</f>
        <v>12910664</v>
      </c>
      <c r="BH519" s="353">
        <f t="shared" si="130"/>
        <v>173220</v>
      </c>
      <c r="BI519" s="345">
        <f>BG519/PriceList[[#This Row],[Площадь, кв.м]]</f>
        <v>447200</v>
      </c>
      <c r="BJ519" s="355">
        <f t="shared" si="131"/>
        <v>1.3416815742397137E-2</v>
      </c>
      <c r="BL519" s="345">
        <f t="shared" si="116"/>
        <v>402480</v>
      </c>
      <c r="BM519" s="353">
        <f t="shared" si="117"/>
        <v>11619597.6</v>
      </c>
    </row>
    <row r="520" spans="1:65" ht="14.25" customHeight="1">
      <c r="A520" s="84">
        <v>597</v>
      </c>
      <c r="B520" s="84" t="s">
        <v>692</v>
      </c>
      <c r="C520" s="85">
        <v>271</v>
      </c>
      <c r="D520" s="85" t="s">
        <v>416</v>
      </c>
      <c r="E520" s="86">
        <v>7</v>
      </c>
      <c r="F520" s="84">
        <v>39</v>
      </c>
      <c r="G520" s="87">
        <v>28.42</v>
      </c>
      <c r="H520" s="88" t="s">
        <v>1</v>
      </c>
      <c r="I520" s="88" t="s">
        <v>1</v>
      </c>
      <c r="J520" s="89">
        <v>3.68</v>
      </c>
      <c r="K520" s="89">
        <f t="shared" si="118"/>
        <v>1.1000000000000001</v>
      </c>
      <c r="L520" s="89">
        <f t="shared" si="119"/>
        <v>24.740000000000002</v>
      </c>
      <c r="M520" s="89">
        <f t="shared" si="120"/>
        <v>25.840000000000003</v>
      </c>
      <c r="N520" s="90" t="s">
        <v>65</v>
      </c>
      <c r="O520" s="90" t="s">
        <v>66</v>
      </c>
      <c r="P520" s="90" t="s">
        <v>67</v>
      </c>
      <c r="Q520" s="91" t="s">
        <v>68</v>
      </c>
      <c r="R520" s="92" t="s">
        <v>493</v>
      </c>
      <c r="S520" s="92" t="s">
        <v>493</v>
      </c>
      <c r="T520" s="93" t="s">
        <v>73</v>
      </c>
      <c r="U520" s="84">
        <v>39</v>
      </c>
      <c r="V520" s="94">
        <f>IFERROR(VLOOKUP(H520,'Коэфф для прайса 1 оч'!$A$3:$C$6,3,0),"")</f>
        <v>327000</v>
      </c>
      <c r="W520" s="91">
        <f>IFERROR(VLOOKUP(E520,'Коэфф для прайса 1 оч'!$A$10:$C$23,3,0),"")</f>
        <v>0.03</v>
      </c>
      <c r="X520" s="116">
        <f>IFERROR(VLOOKUP(N520,'Коэфф для прайса 1 оч'!$E$25:$F$30,2,0),"")</f>
        <v>0.04</v>
      </c>
      <c r="Y520" s="116">
        <f>IFERROR(VLOOKUP(O520,'Коэфф для прайса 1 оч'!$E$32:$F$34,2,0),"")</f>
        <v>0</v>
      </c>
      <c r="Z520" s="116">
        <f>IFERROR(VLOOKUP(P520,'Коэфф для прайса 1 оч'!$E$36:$F$38,2,0),"")</f>
        <v>0.03</v>
      </c>
      <c r="AA520" s="116">
        <f>IFERROR(VLOOKUP(Q520,'Коэфф для прайса 1 оч'!$E$40:$F$43,2,0),"")</f>
        <v>5.0000000000000001E-3</v>
      </c>
      <c r="AB520" s="117">
        <f>IFERROR(VLOOKUP(R520,'Коэфф для прайса 1 оч'!$E$45:$F$59,2,0),"")</f>
        <v>0.03</v>
      </c>
      <c r="AC520" s="116">
        <f>IFERROR(VLOOKUP(T520,'Коэфф для прайса 1 оч'!$E$61:$F$67,2,0),"")</f>
        <v>0</v>
      </c>
      <c r="AD520" s="116">
        <f>IFERROR(VLOOKUP(U520,'Коэфф для прайса 1 оч'!$E$69:$F$82,2,0),"")</f>
        <v>-1.2999999999999999E-2</v>
      </c>
      <c r="AE520" s="116">
        <f>IFERROR(VLOOKUP(PriceList[[#This Row],[Корпус]],'Коэфф для прайса 1 оч'!$I$10:$J$15,2,0),"")</f>
        <v>0.12</v>
      </c>
      <c r="AF520" s="95">
        <f t="shared" si="121"/>
        <v>406134</v>
      </c>
      <c r="AG520" s="96">
        <f t="shared" si="122"/>
        <v>11542328.280000001</v>
      </c>
      <c r="AH520" s="97">
        <v>0</v>
      </c>
      <c r="AI520" s="98"/>
      <c r="AJ520" s="99"/>
      <c r="AK520" s="84" t="s">
        <v>1313</v>
      </c>
      <c r="AL520" s="91">
        <v>0.1</v>
      </c>
      <c r="AM520" s="287">
        <f>PriceList[[#This Row],[ИТОГ Цена за кв.м, руб]]*(1+PriceList[[#This Row],[Максимальная скидка]])</f>
        <v>0</v>
      </c>
      <c r="AN520" s="287">
        <f>PriceList[[#This Row],[Цена за кв.м. в CRM]]*PriceList[[#This Row],[Площадь, кв.м]]</f>
        <v>0</v>
      </c>
      <c r="AO520" s="287">
        <v>6000</v>
      </c>
      <c r="AP520" s="335">
        <f>PriceList[[#This Row],[Цена за кв.м. в CRM]]+PriceList[[#This Row],[Бронь]]</f>
        <v>6000</v>
      </c>
      <c r="AQ520" s="335">
        <f>PriceList[[#This Row],[Цена за кв.м. в сайт]]*PriceList[[#This Row],[Площадь, кв.м]]</f>
        <v>170520</v>
      </c>
      <c r="AR520" s="84" t="str">
        <f t="shared" si="125"/>
        <v>С2-271</v>
      </c>
      <c r="AS520" s="88" t="str">
        <f t="shared" si="126"/>
        <v>Ст</v>
      </c>
      <c r="AT520" s="89">
        <f t="shared" si="127"/>
        <v>28.42</v>
      </c>
      <c r="AU520" s="99">
        <f>PriceList[[#This Row],[Цена за кв.м. в CRM]]</f>
        <v>0</v>
      </c>
      <c r="AV520" s="100" t="str">
        <f t="shared" si="128"/>
        <v>Не для продажи</v>
      </c>
      <c r="AW520" s="99"/>
      <c r="AX520" s="342"/>
      <c r="AZ520" s="353"/>
      <c r="BB520" s="346"/>
      <c r="BC520" s="14"/>
      <c r="BD520" s="345">
        <f t="shared" si="129"/>
        <v>0</v>
      </c>
      <c r="BE520" s="353">
        <f>BD520*PriceList[[#This Row],[Площадь, кв.м]]</f>
        <v>0</v>
      </c>
      <c r="BF520" s="14"/>
      <c r="BG520" s="345"/>
      <c r="BH520" s="353">
        <f t="shared" si="130"/>
        <v>0</v>
      </c>
      <c r="BI520" s="345">
        <f>BG520/PriceList[[#This Row],[Площадь, кв.м]]</f>
        <v>0</v>
      </c>
      <c r="BJ520" s="355" t="e">
        <f t="shared" si="131"/>
        <v>#DIV/0!</v>
      </c>
      <c r="BL520" s="345">
        <f t="shared" si="116"/>
        <v>0</v>
      </c>
      <c r="BM520" s="353">
        <f t="shared" si="117"/>
        <v>0</v>
      </c>
    </row>
    <row r="521" spans="1:65" ht="14.25" hidden="1" customHeight="1">
      <c r="A521" s="84">
        <v>598</v>
      </c>
      <c r="B521" s="84" t="s">
        <v>693</v>
      </c>
      <c r="C521" s="85">
        <v>272</v>
      </c>
      <c r="D521" s="85" t="s">
        <v>416</v>
      </c>
      <c r="E521" s="86">
        <v>8</v>
      </c>
      <c r="F521" s="84">
        <v>1</v>
      </c>
      <c r="G521" s="87">
        <v>37.479999999999997</v>
      </c>
      <c r="H521" s="88" t="s">
        <v>1</v>
      </c>
      <c r="I521" s="88" t="s">
        <v>1</v>
      </c>
      <c r="J521" s="89">
        <v>7.24</v>
      </c>
      <c r="K521" s="89">
        <f t="shared" si="118"/>
        <v>2.17</v>
      </c>
      <c r="L521" s="89">
        <f t="shared" si="119"/>
        <v>30.239999999999995</v>
      </c>
      <c r="M521" s="89">
        <f t="shared" si="120"/>
        <v>32.409999999999997</v>
      </c>
      <c r="N521" s="90" t="s">
        <v>76</v>
      </c>
      <c r="O521" s="90" t="s">
        <v>66</v>
      </c>
      <c r="P521" s="90" t="s">
        <v>67</v>
      </c>
      <c r="Q521" s="91" t="s">
        <v>68</v>
      </c>
      <c r="R521" s="92" t="s">
        <v>493</v>
      </c>
      <c r="S521" s="92" t="s">
        <v>493</v>
      </c>
      <c r="T521" s="93" t="s">
        <v>73</v>
      </c>
      <c r="U521" s="84">
        <v>12</v>
      </c>
      <c r="V521" s="94">
        <f>IFERROR(VLOOKUP(H521,'Коэфф для прайса 1 оч'!$A$3:$C$6,3,0),"")</f>
        <v>327000</v>
      </c>
      <c r="W521" s="91">
        <f>IFERROR(VLOOKUP(E521,'Коэфф для прайса 1 оч'!$A$10:$C$23,3,0),"")</f>
        <v>5.5E-2</v>
      </c>
      <c r="X521" s="116">
        <f>IFERROR(VLOOKUP(N521,'Коэфф для прайса 1 оч'!$E$25:$F$30,2,0),"")</f>
        <v>0</v>
      </c>
      <c r="Y521" s="116">
        <f>IFERROR(VLOOKUP(O521,'Коэфф для прайса 1 оч'!$E$32:$F$34,2,0),"")</f>
        <v>0</v>
      </c>
      <c r="Z521" s="116">
        <f>IFERROR(VLOOKUP(P521,'Коэфф для прайса 1 оч'!$E$36:$F$38,2,0),"")</f>
        <v>0.03</v>
      </c>
      <c r="AA521" s="116">
        <f>IFERROR(VLOOKUP(Q521,'Коэфф для прайса 1 оч'!$E$40:$F$43,2,0),"")</f>
        <v>5.0000000000000001E-3</v>
      </c>
      <c r="AB521" s="117">
        <f>IFERROR(VLOOKUP(R521,'Коэфф для прайса 1 оч'!$E$45:$F$59,2,0),"")</f>
        <v>0.03</v>
      </c>
      <c r="AC521" s="116">
        <f>IFERROR(VLOOKUP(T521,'Коэфф для прайса 1 оч'!$E$61:$F$67,2,0),"")</f>
        <v>0</v>
      </c>
      <c r="AD521" s="116">
        <f>IFERROR(VLOOKUP(U521,'Коэфф для прайса 1 оч'!$E$69:$F$82,2,0),"")</f>
        <v>1.4E-2</v>
      </c>
      <c r="AE521" s="116">
        <f>IFERROR(VLOOKUP(PriceList[[#This Row],[Корпус]],'Коэфф для прайса 1 оч'!$I$10:$J$15,2,0),"")</f>
        <v>0.12</v>
      </c>
      <c r="AF521" s="95">
        <f t="shared" si="121"/>
        <v>410058</v>
      </c>
      <c r="AG521" s="96">
        <f t="shared" si="122"/>
        <v>15368973.839999998</v>
      </c>
      <c r="AH521" s="97">
        <v>0</v>
      </c>
      <c r="AI521" s="98">
        <f t="shared" si="123"/>
        <v>410058</v>
      </c>
      <c r="AJ521" s="99">
        <f t="shared" si="124"/>
        <v>15368973.839999998</v>
      </c>
      <c r="AK521" s="84" t="s">
        <v>71</v>
      </c>
      <c r="AL521" s="91">
        <v>0.1</v>
      </c>
      <c r="AM521" s="287">
        <f>PriceList[[#This Row],[ИТОГ Цена за кв.м, руб]]*(1+PriceList[[#This Row],[Максимальная скидка]])</f>
        <v>451063.80000000005</v>
      </c>
      <c r="AN521" s="287">
        <f>PriceList[[#This Row],[Цена за кв.м. в CRM]]*PriceList[[#This Row],[Площадь, кв.м]]</f>
        <v>16905871.223999999</v>
      </c>
      <c r="AO521" s="287">
        <v>6000</v>
      </c>
      <c r="AP521" s="335">
        <f>PriceList[[#This Row],[Цена за кв.м. в CRM]]+PriceList[[#This Row],[Бронь]]</f>
        <v>457063.80000000005</v>
      </c>
      <c r="AQ521" s="335">
        <f>PriceList[[#This Row],[Цена за кв.м. в сайт]]*PriceList[[#This Row],[Площадь, кв.м]]</f>
        <v>17130751.223999999</v>
      </c>
      <c r="AR521" s="84" t="str">
        <f t="shared" si="125"/>
        <v>С2-272</v>
      </c>
      <c r="AS521" s="88" t="str">
        <f t="shared" si="126"/>
        <v>Ст</v>
      </c>
      <c r="AT521" s="89">
        <f t="shared" si="127"/>
        <v>37.479999999999997</v>
      </c>
      <c r="AU521" s="99">
        <f>PriceList[[#This Row],[Цена за кв.м. в CRM]]</f>
        <v>451063.80000000005</v>
      </c>
      <c r="AV521" s="100" t="str">
        <f t="shared" si="128"/>
        <v>Резерв</v>
      </c>
      <c r="AW521" s="99"/>
      <c r="AX521" s="342"/>
      <c r="AZ521" s="353">
        <f>(PriceList[[#This Row],[Цена за кв.м. в сайт]])+$AZ$1</f>
        <v>457563.80000000005</v>
      </c>
      <c r="BA521" s="353">
        <f>AZ521*PriceList[[#This Row],[Площадь, кв.м]]</f>
        <v>17149491.223999999</v>
      </c>
      <c r="BB521" s="346">
        <f>BA521-PriceList[[#This Row],[Стоимость, руб для сбронированием]]</f>
        <v>18740</v>
      </c>
      <c r="BC521" s="14"/>
      <c r="BD521" s="345">
        <f t="shared" si="129"/>
        <v>457600</v>
      </c>
      <c r="BE521" s="353">
        <f>BD521*PriceList[[#This Row],[Площадь, кв.м]]</f>
        <v>17150848</v>
      </c>
      <c r="BF521" s="14"/>
      <c r="BG521" s="345">
        <f>BE521-$BG$1*PriceList[[#This Row],[Площадь, кв.м]]</f>
        <v>16925968</v>
      </c>
      <c r="BH521" s="353">
        <f t="shared" si="130"/>
        <v>224880</v>
      </c>
      <c r="BI521" s="345">
        <f>BG521/PriceList[[#This Row],[Площадь, кв.м]]</f>
        <v>451600.00000000006</v>
      </c>
      <c r="BJ521" s="355">
        <f t="shared" si="131"/>
        <v>1.3286093888396812E-2</v>
      </c>
      <c r="BL521" s="345">
        <f t="shared" si="116"/>
        <v>406440.00000000006</v>
      </c>
      <c r="BM521" s="353">
        <f t="shared" si="117"/>
        <v>15233371.200000001</v>
      </c>
    </row>
    <row r="522" spans="1:65" ht="14.25" customHeight="1">
      <c r="A522" s="84">
        <v>599</v>
      </c>
      <c r="B522" s="84" t="s">
        <v>694</v>
      </c>
      <c r="C522" s="85">
        <v>273</v>
      </c>
      <c r="D522" s="85" t="s">
        <v>416</v>
      </c>
      <c r="E522" s="86">
        <v>8</v>
      </c>
      <c r="F522" s="84">
        <v>2</v>
      </c>
      <c r="G522" s="87">
        <v>28.99</v>
      </c>
      <c r="H522" s="88" t="s">
        <v>1</v>
      </c>
      <c r="I522" s="88" t="s">
        <v>1</v>
      </c>
      <c r="J522" s="89">
        <v>4.25</v>
      </c>
      <c r="K522" s="89">
        <f t="shared" si="118"/>
        <v>1.28</v>
      </c>
      <c r="L522" s="89">
        <f t="shared" si="119"/>
        <v>24.74</v>
      </c>
      <c r="M522" s="89">
        <f t="shared" si="120"/>
        <v>26.02</v>
      </c>
      <c r="N522" s="90" t="s">
        <v>65</v>
      </c>
      <c r="O522" s="90" t="s">
        <v>66</v>
      </c>
      <c r="P522" s="90" t="s">
        <v>67</v>
      </c>
      <c r="Q522" s="91" t="s">
        <v>68</v>
      </c>
      <c r="R522" s="92" t="s">
        <v>493</v>
      </c>
      <c r="S522" s="92" t="s">
        <v>493</v>
      </c>
      <c r="T522" s="93" t="s">
        <v>73</v>
      </c>
      <c r="U522" s="84">
        <v>12</v>
      </c>
      <c r="V522" s="94">
        <f>IFERROR(VLOOKUP(H522,'Коэфф для прайса 1 оч'!$A$3:$C$6,3,0),"")</f>
        <v>327000</v>
      </c>
      <c r="W522" s="91">
        <f>IFERROR(VLOOKUP(E522,'Коэфф для прайса 1 оч'!$A$10:$C$23,3,0),"")</f>
        <v>5.5E-2</v>
      </c>
      <c r="X522" s="116">
        <f>IFERROR(VLOOKUP(N522,'Коэфф для прайса 1 оч'!$E$25:$F$30,2,0),"")</f>
        <v>0.04</v>
      </c>
      <c r="Y522" s="116">
        <f>IFERROR(VLOOKUP(O522,'Коэфф для прайса 1 оч'!$E$32:$F$34,2,0),"")</f>
        <v>0</v>
      </c>
      <c r="Z522" s="116">
        <f>IFERROR(VLOOKUP(P522,'Коэфф для прайса 1 оч'!$E$36:$F$38,2,0),"")</f>
        <v>0.03</v>
      </c>
      <c r="AA522" s="116">
        <f>IFERROR(VLOOKUP(Q522,'Коэфф для прайса 1 оч'!$E$40:$F$43,2,0),"")</f>
        <v>5.0000000000000001E-3</v>
      </c>
      <c r="AB522" s="117">
        <f>IFERROR(VLOOKUP(R522,'Коэфф для прайса 1 оч'!$E$45:$F$59,2,0),"")</f>
        <v>0.03</v>
      </c>
      <c r="AC522" s="116">
        <f>IFERROR(VLOOKUP(T522,'Коэфф для прайса 1 оч'!$E$61:$F$67,2,0),"")</f>
        <v>0</v>
      </c>
      <c r="AD522" s="116">
        <f>IFERROR(VLOOKUP(U522,'Коэфф для прайса 1 оч'!$E$69:$F$82,2,0),"")</f>
        <v>1.4E-2</v>
      </c>
      <c r="AE522" s="116">
        <f>IFERROR(VLOOKUP(PriceList[[#This Row],[Корпус]],'Коэфф для прайса 1 оч'!$I$10:$J$15,2,0),"")</f>
        <v>0.12</v>
      </c>
      <c r="AF522" s="95">
        <f t="shared" si="121"/>
        <v>423138</v>
      </c>
      <c r="AG522" s="96">
        <f t="shared" si="122"/>
        <v>12266770.619999999</v>
      </c>
      <c r="AH522" s="97">
        <v>0</v>
      </c>
      <c r="AI522" s="98">
        <f t="shared" si="123"/>
        <v>423138</v>
      </c>
      <c r="AJ522" s="99">
        <f t="shared" si="124"/>
        <v>12266770.619999999</v>
      </c>
      <c r="AK522" s="84" t="s">
        <v>71</v>
      </c>
      <c r="AL522" s="91">
        <v>0.1</v>
      </c>
      <c r="AM522" s="287">
        <f>PriceList[[#This Row],[ИТОГ Цена за кв.м, руб]]*(1+PriceList[[#This Row],[Максимальная скидка]])</f>
        <v>465451.80000000005</v>
      </c>
      <c r="AN522" s="287">
        <f>PriceList[[#This Row],[Цена за кв.м. в CRM]]*PriceList[[#This Row],[Площадь, кв.м]]</f>
        <v>13493447.682</v>
      </c>
      <c r="AO522" s="287">
        <v>6000</v>
      </c>
      <c r="AP522" s="335">
        <f>PriceList[[#This Row],[Цена за кв.м. в CRM]]+PriceList[[#This Row],[Бронь]]</f>
        <v>471451.80000000005</v>
      </c>
      <c r="AQ522" s="335">
        <f>PriceList[[#This Row],[Цена за кв.м. в сайт]]*PriceList[[#This Row],[Площадь, кв.м]]</f>
        <v>13667387.682</v>
      </c>
      <c r="AR522" s="84" t="str">
        <f t="shared" si="125"/>
        <v>С2-273</v>
      </c>
      <c r="AS522" s="88" t="str">
        <f t="shared" si="126"/>
        <v>Ст</v>
      </c>
      <c r="AT522" s="89">
        <f t="shared" si="127"/>
        <v>28.99</v>
      </c>
      <c r="AU522" s="99">
        <f>PriceList[[#This Row],[Цена за кв.м. в CRM]]</f>
        <v>465451.80000000005</v>
      </c>
      <c r="AV522" s="100" t="str">
        <f t="shared" si="128"/>
        <v>Резерв</v>
      </c>
      <c r="AW522" s="99"/>
      <c r="AX522" s="342"/>
      <c r="AZ522" s="353">
        <f>(PriceList[[#This Row],[Цена за кв.м. в сайт]])+$AZ$1</f>
        <v>471951.80000000005</v>
      </c>
      <c r="BA522" s="353">
        <f>AZ522*PriceList[[#This Row],[Площадь, кв.м]]</f>
        <v>13681882.682</v>
      </c>
      <c r="BB522" s="346">
        <f>BA522-PriceList[[#This Row],[Стоимость, руб для сбронированием]]</f>
        <v>14495</v>
      </c>
      <c r="BC522" s="14"/>
      <c r="BD522" s="345">
        <f t="shared" si="129"/>
        <v>472000</v>
      </c>
      <c r="BE522" s="353">
        <f>BD522*PriceList[[#This Row],[Площадь, кв.м]]</f>
        <v>13683280</v>
      </c>
      <c r="BF522" s="14"/>
      <c r="BG522" s="345">
        <f>BE522-$BG$1*PriceList[[#This Row],[Площадь, кв.м]]</f>
        <v>13509340</v>
      </c>
      <c r="BH522" s="353">
        <f t="shared" si="130"/>
        <v>173940</v>
      </c>
      <c r="BI522" s="345">
        <f>BG522/PriceList[[#This Row],[Площадь, кв.м]]</f>
        <v>466000</v>
      </c>
      <c r="BJ522" s="355">
        <f t="shared" si="131"/>
        <v>1.2875536480686695E-2</v>
      </c>
      <c r="BL522" s="345">
        <f t="shared" si="116"/>
        <v>419400</v>
      </c>
      <c r="BM522" s="353">
        <f t="shared" si="117"/>
        <v>12158406</v>
      </c>
    </row>
    <row r="523" spans="1:65" ht="14.25" customHeight="1">
      <c r="A523" s="84">
        <v>600</v>
      </c>
      <c r="B523" s="84" t="s">
        <v>695</v>
      </c>
      <c r="C523" s="85">
        <v>274</v>
      </c>
      <c r="D523" s="85" t="s">
        <v>416</v>
      </c>
      <c r="E523" s="86">
        <v>8</v>
      </c>
      <c r="F523" s="84">
        <v>3</v>
      </c>
      <c r="G523" s="87">
        <v>28.52</v>
      </c>
      <c r="H523" s="88" t="s">
        <v>1</v>
      </c>
      <c r="I523" s="88" t="s">
        <v>1</v>
      </c>
      <c r="J523" s="89">
        <v>4.25</v>
      </c>
      <c r="K523" s="89">
        <f t="shared" si="118"/>
        <v>1.28</v>
      </c>
      <c r="L523" s="89">
        <f t="shared" si="119"/>
        <v>24.27</v>
      </c>
      <c r="M523" s="89">
        <f t="shared" si="120"/>
        <v>25.55</v>
      </c>
      <c r="N523" s="90" t="s">
        <v>65</v>
      </c>
      <c r="O523" s="90" t="s">
        <v>66</v>
      </c>
      <c r="P523" s="90" t="s">
        <v>67</v>
      </c>
      <c r="Q523" s="91" t="s">
        <v>68</v>
      </c>
      <c r="R523" s="92" t="s">
        <v>493</v>
      </c>
      <c r="S523" s="92" t="s">
        <v>493</v>
      </c>
      <c r="T523" s="93" t="s">
        <v>73</v>
      </c>
      <c r="U523" s="84">
        <v>12</v>
      </c>
      <c r="V523" s="94">
        <f>IFERROR(VLOOKUP(H523,'Коэфф для прайса 1 оч'!$A$3:$C$6,3,0),"")</f>
        <v>327000</v>
      </c>
      <c r="W523" s="91">
        <f>IFERROR(VLOOKUP(E523,'Коэфф для прайса 1 оч'!$A$10:$C$23,3,0),"")</f>
        <v>5.5E-2</v>
      </c>
      <c r="X523" s="116">
        <f>IFERROR(VLOOKUP(N523,'Коэфф для прайса 1 оч'!$E$25:$F$30,2,0),"")</f>
        <v>0.04</v>
      </c>
      <c r="Y523" s="116">
        <f>IFERROR(VLOOKUP(O523,'Коэфф для прайса 1 оч'!$E$32:$F$34,2,0),"")</f>
        <v>0</v>
      </c>
      <c r="Z523" s="116">
        <f>IFERROR(VLOOKUP(P523,'Коэфф для прайса 1 оч'!$E$36:$F$38,2,0),"")</f>
        <v>0.03</v>
      </c>
      <c r="AA523" s="116">
        <f>IFERROR(VLOOKUP(Q523,'Коэфф для прайса 1 оч'!$E$40:$F$43,2,0),"")</f>
        <v>5.0000000000000001E-3</v>
      </c>
      <c r="AB523" s="117">
        <f>IFERROR(VLOOKUP(R523,'Коэфф для прайса 1 оч'!$E$45:$F$59,2,0),"")</f>
        <v>0.03</v>
      </c>
      <c r="AC523" s="116">
        <f>IFERROR(VLOOKUP(T523,'Коэфф для прайса 1 оч'!$E$61:$F$67,2,0),"")</f>
        <v>0</v>
      </c>
      <c r="AD523" s="116">
        <f>IFERROR(VLOOKUP(U523,'Коэфф для прайса 1 оч'!$E$69:$F$82,2,0),"")</f>
        <v>1.4E-2</v>
      </c>
      <c r="AE523" s="116">
        <f>IFERROR(VLOOKUP(PriceList[[#This Row],[Корпус]],'Коэфф для прайса 1 оч'!$I$10:$J$15,2,0),"")</f>
        <v>0.12</v>
      </c>
      <c r="AF523" s="95">
        <f t="shared" si="121"/>
        <v>423138</v>
      </c>
      <c r="AG523" s="96">
        <f t="shared" si="122"/>
        <v>12067895.76</v>
      </c>
      <c r="AH523" s="97">
        <v>0</v>
      </c>
      <c r="AI523" s="98">
        <f t="shared" si="123"/>
        <v>423138</v>
      </c>
      <c r="AJ523" s="99">
        <f t="shared" si="124"/>
        <v>12067895.76</v>
      </c>
      <c r="AK523" s="84" t="s">
        <v>71</v>
      </c>
      <c r="AL523" s="91">
        <v>0.1</v>
      </c>
      <c r="AM523" s="287">
        <f>PriceList[[#This Row],[ИТОГ Цена за кв.м, руб]]*(1+PriceList[[#This Row],[Максимальная скидка]])</f>
        <v>465451.80000000005</v>
      </c>
      <c r="AN523" s="287">
        <f>PriceList[[#This Row],[Цена за кв.м. в CRM]]*PriceList[[#This Row],[Площадь, кв.м]]</f>
        <v>13274685.336000001</v>
      </c>
      <c r="AO523" s="287">
        <v>6000</v>
      </c>
      <c r="AP523" s="335">
        <f>PriceList[[#This Row],[Цена за кв.м. в CRM]]+PriceList[[#This Row],[Бронь]]</f>
        <v>471451.80000000005</v>
      </c>
      <c r="AQ523" s="335">
        <f>PriceList[[#This Row],[Цена за кв.м. в сайт]]*PriceList[[#This Row],[Площадь, кв.м]]</f>
        <v>13445805.336000001</v>
      </c>
      <c r="AR523" s="84" t="str">
        <f t="shared" si="125"/>
        <v>С2-274</v>
      </c>
      <c r="AS523" s="88" t="str">
        <f t="shared" si="126"/>
        <v>Ст</v>
      </c>
      <c r="AT523" s="89">
        <f t="shared" si="127"/>
        <v>28.52</v>
      </c>
      <c r="AU523" s="99">
        <f>PriceList[[#This Row],[Цена за кв.м. в CRM]]</f>
        <v>465451.80000000005</v>
      </c>
      <c r="AV523" s="100" t="str">
        <f t="shared" si="128"/>
        <v>Резерв</v>
      </c>
      <c r="AW523" s="99"/>
      <c r="AX523" s="342"/>
      <c r="AZ523" s="353">
        <f>(PriceList[[#This Row],[Цена за кв.м. в сайт]])+$AZ$1</f>
        <v>471951.80000000005</v>
      </c>
      <c r="BA523" s="353">
        <f>AZ523*PriceList[[#This Row],[Площадь, кв.м]]</f>
        <v>13460065.336000001</v>
      </c>
      <c r="BB523" s="346">
        <f>BA523-PriceList[[#This Row],[Стоимость, руб для сбронированием]]</f>
        <v>14260</v>
      </c>
      <c r="BC523" s="14"/>
      <c r="BD523" s="345">
        <f t="shared" si="129"/>
        <v>472000</v>
      </c>
      <c r="BE523" s="353">
        <f>BD523*PriceList[[#This Row],[Площадь, кв.м]]</f>
        <v>13461440</v>
      </c>
      <c r="BF523" s="14"/>
      <c r="BG523" s="345">
        <f>BE523-$BG$1*PriceList[[#This Row],[Площадь, кв.м]]</f>
        <v>13290320</v>
      </c>
      <c r="BH523" s="353">
        <f t="shared" si="130"/>
        <v>171120</v>
      </c>
      <c r="BI523" s="345">
        <f>BG523/PriceList[[#This Row],[Площадь, кв.м]]</f>
        <v>466000</v>
      </c>
      <c r="BJ523" s="355">
        <f t="shared" si="131"/>
        <v>1.2875536480686695E-2</v>
      </c>
      <c r="BL523" s="345">
        <f t="shared" ref="BL523:BL586" si="132">BI523-10%*BI523</f>
        <v>419400</v>
      </c>
      <c r="BM523" s="353">
        <f t="shared" ref="BM523:BM586" si="133">BL523*G523</f>
        <v>11961288</v>
      </c>
    </row>
    <row r="524" spans="1:65" ht="14.25" customHeight="1">
      <c r="A524" s="84">
        <v>601</v>
      </c>
      <c r="B524" s="84" t="s">
        <v>696</v>
      </c>
      <c r="C524" s="85">
        <v>275</v>
      </c>
      <c r="D524" s="85" t="s">
        <v>416</v>
      </c>
      <c r="E524" s="86">
        <v>8</v>
      </c>
      <c r="F524" s="84">
        <v>4</v>
      </c>
      <c r="G524" s="87">
        <v>32.43</v>
      </c>
      <c r="H524" s="88" t="s">
        <v>1</v>
      </c>
      <c r="I524" s="88" t="s">
        <v>1</v>
      </c>
      <c r="J524" s="89">
        <v>4.3899999999999997</v>
      </c>
      <c r="K524" s="89">
        <f t="shared" si="118"/>
        <v>1.32</v>
      </c>
      <c r="L524" s="89">
        <f t="shared" si="119"/>
        <v>28.04</v>
      </c>
      <c r="M524" s="89">
        <f t="shared" si="120"/>
        <v>29.36</v>
      </c>
      <c r="N524" s="90" t="s">
        <v>65</v>
      </c>
      <c r="O524" s="90" t="s">
        <v>83</v>
      </c>
      <c r="P524" s="90" t="s">
        <v>67</v>
      </c>
      <c r="Q524" s="91" t="s">
        <v>68</v>
      </c>
      <c r="R524" s="92" t="s">
        <v>493</v>
      </c>
      <c r="S524" s="92" t="s">
        <v>493</v>
      </c>
      <c r="T524" s="93" t="s">
        <v>73</v>
      </c>
      <c r="U524" s="84">
        <v>12</v>
      </c>
      <c r="V524" s="94">
        <f>IFERROR(VLOOKUP(H524,'Коэфф для прайса 1 оч'!$A$3:$C$6,3,0),"")</f>
        <v>327000</v>
      </c>
      <c r="W524" s="91">
        <f>IFERROR(VLOOKUP(E524,'Коэфф для прайса 1 оч'!$A$10:$C$23,3,0),"")</f>
        <v>5.5E-2</v>
      </c>
      <c r="X524" s="116">
        <f>IFERROR(VLOOKUP(N524,'Коэфф для прайса 1 оч'!$E$25:$F$30,2,0),"")</f>
        <v>0.04</v>
      </c>
      <c r="Y524" s="116">
        <f>IFERROR(VLOOKUP(O524,'Коэфф для прайса 1 оч'!$E$32:$F$34,2,0),"")</f>
        <v>0.03</v>
      </c>
      <c r="Z524" s="116">
        <f>IFERROR(VLOOKUP(P524,'Коэфф для прайса 1 оч'!$E$36:$F$38,2,0),"")</f>
        <v>0.03</v>
      </c>
      <c r="AA524" s="116">
        <f>IFERROR(VLOOKUP(Q524,'Коэфф для прайса 1 оч'!$E$40:$F$43,2,0),"")</f>
        <v>5.0000000000000001E-3</v>
      </c>
      <c r="AB524" s="117">
        <f>IFERROR(VLOOKUP(R524,'Коэфф для прайса 1 оч'!$E$45:$F$59,2,0),"")</f>
        <v>0.03</v>
      </c>
      <c r="AC524" s="116">
        <f>IFERROR(VLOOKUP(T524,'Коэфф для прайса 1 оч'!$E$61:$F$67,2,0),"")</f>
        <v>0</v>
      </c>
      <c r="AD524" s="116">
        <f>IFERROR(VLOOKUP(U524,'Коэфф для прайса 1 оч'!$E$69:$F$82,2,0),"")</f>
        <v>1.4E-2</v>
      </c>
      <c r="AE524" s="116">
        <f>IFERROR(VLOOKUP(PriceList[[#This Row],[Корпус]],'Коэфф для прайса 1 оч'!$I$10:$J$15,2,0),"")</f>
        <v>0.12</v>
      </c>
      <c r="AF524" s="95">
        <f t="shared" si="121"/>
        <v>432948</v>
      </c>
      <c r="AG524" s="96">
        <f t="shared" si="122"/>
        <v>14040503.640000001</v>
      </c>
      <c r="AH524" s="97">
        <v>0</v>
      </c>
      <c r="AI524" s="98">
        <f t="shared" si="123"/>
        <v>432948</v>
      </c>
      <c r="AJ524" s="99">
        <f t="shared" si="124"/>
        <v>14040503.640000001</v>
      </c>
      <c r="AK524" s="84" t="s">
        <v>71</v>
      </c>
      <c r="AL524" s="91">
        <v>0.1</v>
      </c>
      <c r="AM524" s="287">
        <f>PriceList[[#This Row],[ИТОГ Цена за кв.м, руб]]*(1+PriceList[[#This Row],[Максимальная скидка]])</f>
        <v>476242.80000000005</v>
      </c>
      <c r="AN524" s="287">
        <f>PriceList[[#This Row],[Цена за кв.м. в CRM]]*PriceList[[#This Row],[Площадь, кв.м]]</f>
        <v>15444554.004000001</v>
      </c>
      <c r="AO524" s="287">
        <v>6000</v>
      </c>
      <c r="AP524" s="335">
        <f>PriceList[[#This Row],[Цена за кв.м. в CRM]]+PriceList[[#This Row],[Бронь]]</f>
        <v>482242.80000000005</v>
      </c>
      <c r="AQ524" s="335">
        <f>PriceList[[#This Row],[Цена за кв.м. в сайт]]*PriceList[[#This Row],[Площадь, кв.м]]</f>
        <v>15639134.004000001</v>
      </c>
      <c r="AR524" s="84" t="str">
        <f t="shared" si="125"/>
        <v>С2-275</v>
      </c>
      <c r="AS524" s="88" t="str">
        <f t="shared" si="126"/>
        <v>Ст</v>
      </c>
      <c r="AT524" s="89">
        <f t="shared" si="127"/>
        <v>32.43</v>
      </c>
      <c r="AU524" s="99">
        <f>PriceList[[#This Row],[Цена за кв.м. в CRM]]</f>
        <v>476242.80000000005</v>
      </c>
      <c r="AV524" s="100" t="str">
        <f t="shared" si="128"/>
        <v>Резерв</v>
      </c>
      <c r="AW524" s="99"/>
      <c r="AX524" s="342"/>
      <c r="AZ524" s="353">
        <f>(PriceList[[#This Row],[Цена за кв.м. в сайт]])+$AZ$1</f>
        <v>482742.80000000005</v>
      </c>
      <c r="BA524" s="353">
        <f>AZ524*PriceList[[#This Row],[Площадь, кв.м]]</f>
        <v>15655349.004000001</v>
      </c>
      <c r="BB524" s="346">
        <f>BA524-PriceList[[#This Row],[Стоимость, руб для сбронированием]]</f>
        <v>16215</v>
      </c>
      <c r="BC524" s="14"/>
      <c r="BD524" s="345">
        <f t="shared" si="129"/>
        <v>482700</v>
      </c>
      <c r="BE524" s="353">
        <f>BD524*PriceList[[#This Row],[Площадь, кв.м]]</f>
        <v>15653961</v>
      </c>
      <c r="BF524" s="14"/>
      <c r="BG524" s="345">
        <f>BE524-$BG$1*PriceList[[#This Row],[Площадь, кв.м]]</f>
        <v>15459381</v>
      </c>
      <c r="BH524" s="353">
        <f t="shared" si="130"/>
        <v>194580</v>
      </c>
      <c r="BI524" s="345">
        <f>BG524/PriceList[[#This Row],[Площадь, кв.м]]</f>
        <v>476700</v>
      </c>
      <c r="BJ524" s="355">
        <f t="shared" si="131"/>
        <v>1.2586532410320957E-2</v>
      </c>
      <c r="BL524" s="345">
        <f t="shared" si="132"/>
        <v>429030</v>
      </c>
      <c r="BM524" s="353">
        <f t="shared" si="133"/>
        <v>13913442.9</v>
      </c>
    </row>
    <row r="525" spans="1:65" ht="14.25" hidden="1" customHeight="1">
      <c r="A525" s="84">
        <v>602</v>
      </c>
      <c r="B525" s="84" t="s">
        <v>697</v>
      </c>
      <c r="C525" s="85">
        <v>276</v>
      </c>
      <c r="D525" s="85" t="s">
        <v>416</v>
      </c>
      <c r="E525" s="86">
        <v>8</v>
      </c>
      <c r="F525" s="84">
        <v>5</v>
      </c>
      <c r="G525" s="87">
        <v>61.89</v>
      </c>
      <c r="H525" s="88" t="s">
        <v>2</v>
      </c>
      <c r="I525" s="88" t="s">
        <v>19</v>
      </c>
      <c r="J525" s="89">
        <v>8.73</v>
      </c>
      <c r="K525" s="89">
        <f t="shared" si="118"/>
        <v>2.62</v>
      </c>
      <c r="L525" s="89">
        <f t="shared" si="119"/>
        <v>53.16</v>
      </c>
      <c r="M525" s="89">
        <f t="shared" si="120"/>
        <v>55.779999999999994</v>
      </c>
      <c r="N525" s="90" t="s">
        <v>78</v>
      </c>
      <c r="O525" s="90" t="s">
        <v>83</v>
      </c>
      <c r="P525" s="90" t="s">
        <v>67</v>
      </c>
      <c r="Q525" s="91" t="s">
        <v>68</v>
      </c>
      <c r="R525" s="92" t="s">
        <v>518</v>
      </c>
      <c r="S525" s="92" t="s">
        <v>116</v>
      </c>
      <c r="T525" s="93" t="s">
        <v>73</v>
      </c>
      <c r="U525" s="84">
        <v>12</v>
      </c>
      <c r="V525" s="94">
        <f>IFERROR(VLOOKUP(H525,'Коэфф для прайса 1 оч'!$A$3:$C$6,3,0),"")</f>
        <v>313920</v>
      </c>
      <c r="W525" s="91">
        <f>IFERROR(VLOOKUP(E525,'Коэфф для прайса 1 оч'!$A$10:$C$23,3,0),"")</f>
        <v>5.5E-2</v>
      </c>
      <c r="X525" s="116">
        <f>IFERROR(VLOOKUP(N525,'Коэфф для прайса 1 оч'!$E$25:$F$30,2,0),"")</f>
        <v>-0.02</v>
      </c>
      <c r="Y525" s="116">
        <f>IFERROR(VLOOKUP(O525,'Коэфф для прайса 1 оч'!$E$32:$F$34,2,0),"")</f>
        <v>0.03</v>
      </c>
      <c r="Z525" s="116">
        <f>IFERROR(VLOOKUP(P525,'Коэфф для прайса 1 оч'!$E$36:$F$38,2,0),"")</f>
        <v>0.03</v>
      </c>
      <c r="AA525" s="116">
        <f>IFERROR(VLOOKUP(Q525,'Коэфф для прайса 1 оч'!$E$40:$F$43,2,0),"")</f>
        <v>5.0000000000000001E-3</v>
      </c>
      <c r="AB525" s="117">
        <f>IFERROR(VLOOKUP(R525,'Коэфф для прайса 1 оч'!$E$45:$F$59,2,0),"")</f>
        <v>0.05</v>
      </c>
      <c r="AC525" s="116">
        <f>IFERROR(VLOOKUP(T525,'Коэфф для прайса 1 оч'!$E$61:$F$67,2,0),"")</f>
        <v>0</v>
      </c>
      <c r="AD525" s="116">
        <f>IFERROR(VLOOKUP(U525,'Коэфф для прайса 1 оч'!$E$69:$F$82,2,0),"")</f>
        <v>1.4E-2</v>
      </c>
      <c r="AE525" s="116">
        <f>IFERROR(VLOOKUP(PriceList[[#This Row],[Корпус]],'Коэфф для прайса 1 оч'!$I$10:$J$15,2,0),"")</f>
        <v>0.12</v>
      </c>
      <c r="AF525" s="95">
        <f t="shared" si="121"/>
        <v>403073.28000000003</v>
      </c>
      <c r="AG525" s="96">
        <f t="shared" si="122"/>
        <v>24946205.299200002</v>
      </c>
      <c r="AH525" s="97">
        <v>0</v>
      </c>
      <c r="AI525" s="98">
        <f t="shared" si="123"/>
        <v>403073.28000000003</v>
      </c>
      <c r="AJ525" s="99">
        <f t="shared" si="124"/>
        <v>24946205.299200002</v>
      </c>
      <c r="AK525" s="84" t="s">
        <v>101</v>
      </c>
      <c r="AL525" s="91">
        <v>0.1</v>
      </c>
      <c r="AM525" s="287">
        <f>PriceList[[#This Row],[ИТОГ Цена за кв.м, руб]]*(1+PriceList[[#This Row],[Максимальная скидка]])</f>
        <v>443380.60800000007</v>
      </c>
      <c r="AN525" s="287">
        <f>PriceList[[#This Row],[Цена за кв.м. в CRM]]*PriceList[[#This Row],[Площадь, кв.м]]</f>
        <v>27440825.829120003</v>
      </c>
      <c r="AO525" s="287">
        <v>6000</v>
      </c>
      <c r="AP525" s="335">
        <f>PriceList[[#This Row],[Цена за кв.м. в CRM]]+PriceList[[#This Row],[Бронь]]</f>
        <v>449380.60800000007</v>
      </c>
      <c r="AQ525" s="335">
        <f>PriceList[[#This Row],[Цена за кв.м. в сайт]]*PriceList[[#This Row],[Площадь, кв.м]]</f>
        <v>27812165.829120003</v>
      </c>
      <c r="AR525" s="84" t="str">
        <f t="shared" si="125"/>
        <v>С2-276</v>
      </c>
      <c r="AS525" s="88" t="str">
        <f t="shared" si="126"/>
        <v>1К</v>
      </c>
      <c r="AT525" s="89">
        <f t="shared" si="127"/>
        <v>61.89</v>
      </c>
      <c r="AU525" s="99">
        <f>PriceList[[#This Row],[Цена за кв.м. в CRM]]</f>
        <v>443380.60800000007</v>
      </c>
      <c r="AV525" s="100" t="str">
        <f t="shared" si="128"/>
        <v>Свободно</v>
      </c>
      <c r="AW525" s="99"/>
      <c r="AX525" s="342"/>
      <c r="AZ525" s="353">
        <f>(PriceList[[#This Row],[Цена за кв.м. в сайт]])+$AZ$1</f>
        <v>449880.60800000007</v>
      </c>
      <c r="BA525" s="353">
        <f>AZ525*PriceList[[#This Row],[Площадь, кв.м]]</f>
        <v>27843110.829120003</v>
      </c>
      <c r="BB525" s="346">
        <f>BA525-PriceList[[#This Row],[Стоимость, руб для сбронированием]]</f>
        <v>30945</v>
      </c>
      <c r="BC525" s="14"/>
      <c r="BD525" s="345">
        <f t="shared" si="129"/>
        <v>449900</v>
      </c>
      <c r="BE525" s="353">
        <f>BD525*PriceList[[#This Row],[Площадь, кв.м]]</f>
        <v>27844311</v>
      </c>
      <c r="BF525" s="14"/>
      <c r="BG525" s="345">
        <f>BE525-$BG$1*PriceList[[#This Row],[Площадь, кв.м]]</f>
        <v>27472971</v>
      </c>
      <c r="BH525" s="353">
        <f t="shared" si="130"/>
        <v>371340</v>
      </c>
      <c r="BI525" s="345">
        <f>BG525/PriceList[[#This Row],[Площадь, кв.м]]</f>
        <v>443900</v>
      </c>
      <c r="BJ525" s="355">
        <f t="shared" si="131"/>
        <v>1.3516557783284524E-2</v>
      </c>
      <c r="BL525" s="345">
        <f t="shared" si="132"/>
        <v>399510</v>
      </c>
      <c r="BM525" s="353">
        <f t="shared" si="133"/>
        <v>24725673.899999999</v>
      </c>
    </row>
    <row r="526" spans="1:65" ht="14.25" customHeight="1">
      <c r="A526" s="84">
        <v>603</v>
      </c>
      <c r="B526" s="84" t="s">
        <v>698</v>
      </c>
      <c r="C526" s="85">
        <v>277</v>
      </c>
      <c r="D526" s="85" t="s">
        <v>416</v>
      </c>
      <c r="E526" s="86">
        <v>8</v>
      </c>
      <c r="F526" s="84">
        <v>6</v>
      </c>
      <c r="G526" s="87">
        <v>28.99</v>
      </c>
      <c r="H526" s="88" t="s">
        <v>1</v>
      </c>
      <c r="I526" s="88" t="s">
        <v>1</v>
      </c>
      <c r="J526" s="89">
        <v>4.25</v>
      </c>
      <c r="K526" s="89">
        <f t="shared" si="118"/>
        <v>1.28</v>
      </c>
      <c r="L526" s="89">
        <f t="shared" si="119"/>
        <v>24.74</v>
      </c>
      <c r="M526" s="89">
        <f t="shared" si="120"/>
        <v>26.02</v>
      </c>
      <c r="N526" s="90" t="s">
        <v>65</v>
      </c>
      <c r="O526" s="90" t="s">
        <v>66</v>
      </c>
      <c r="P526" s="90" t="s">
        <v>67</v>
      </c>
      <c r="Q526" s="91" t="s">
        <v>68</v>
      </c>
      <c r="R526" s="92" t="s">
        <v>518</v>
      </c>
      <c r="S526" s="92" t="s">
        <v>116</v>
      </c>
      <c r="T526" s="93" t="s">
        <v>73</v>
      </c>
      <c r="U526" s="84">
        <v>12</v>
      </c>
      <c r="V526" s="94">
        <f>IFERROR(VLOOKUP(H526,'Коэфф для прайса 1 оч'!$A$3:$C$6,3,0),"")</f>
        <v>327000</v>
      </c>
      <c r="W526" s="91">
        <f>IFERROR(VLOOKUP(E526,'Коэфф для прайса 1 оч'!$A$10:$C$23,3,0),"")</f>
        <v>5.5E-2</v>
      </c>
      <c r="X526" s="116">
        <f>IFERROR(VLOOKUP(N526,'Коэфф для прайса 1 оч'!$E$25:$F$30,2,0),"")</f>
        <v>0.04</v>
      </c>
      <c r="Y526" s="116">
        <f>IFERROR(VLOOKUP(O526,'Коэфф для прайса 1 оч'!$E$32:$F$34,2,0),"")</f>
        <v>0</v>
      </c>
      <c r="Z526" s="116">
        <f>IFERROR(VLOOKUP(P526,'Коэфф для прайса 1 оч'!$E$36:$F$38,2,0),"")</f>
        <v>0.03</v>
      </c>
      <c r="AA526" s="116">
        <f>IFERROR(VLOOKUP(Q526,'Коэфф для прайса 1 оч'!$E$40:$F$43,2,0),"")</f>
        <v>5.0000000000000001E-3</v>
      </c>
      <c r="AB526" s="117">
        <f>IFERROR(VLOOKUP(R526,'Коэфф для прайса 1 оч'!$E$45:$F$59,2,0),"")</f>
        <v>0.05</v>
      </c>
      <c r="AC526" s="116">
        <f>IFERROR(VLOOKUP(T526,'Коэфф для прайса 1 оч'!$E$61:$F$67,2,0),"")</f>
        <v>0</v>
      </c>
      <c r="AD526" s="116">
        <f>IFERROR(VLOOKUP(U526,'Коэфф для прайса 1 оч'!$E$69:$F$82,2,0),"")</f>
        <v>1.4E-2</v>
      </c>
      <c r="AE526" s="116">
        <f>IFERROR(VLOOKUP(PriceList[[#This Row],[Корпус]],'Коэфф для прайса 1 оч'!$I$10:$J$15,2,0),"")</f>
        <v>0.12</v>
      </c>
      <c r="AF526" s="95">
        <f t="shared" si="121"/>
        <v>429678</v>
      </c>
      <c r="AG526" s="96">
        <f t="shared" si="122"/>
        <v>12456365.219999999</v>
      </c>
      <c r="AH526" s="97">
        <v>0</v>
      </c>
      <c r="AI526" s="98">
        <f t="shared" si="123"/>
        <v>429678</v>
      </c>
      <c r="AJ526" s="99">
        <f t="shared" si="124"/>
        <v>12456365.219999999</v>
      </c>
      <c r="AK526" s="84" t="s">
        <v>71</v>
      </c>
      <c r="AL526" s="91">
        <v>0.1</v>
      </c>
      <c r="AM526" s="287">
        <f>PriceList[[#This Row],[ИТОГ Цена за кв.м, руб]]*(1+PriceList[[#This Row],[Максимальная скидка]])</f>
        <v>472645.80000000005</v>
      </c>
      <c r="AN526" s="287">
        <f>PriceList[[#This Row],[Цена за кв.м. в CRM]]*PriceList[[#This Row],[Площадь, кв.м]]</f>
        <v>13702001.742000001</v>
      </c>
      <c r="AO526" s="287">
        <v>6000</v>
      </c>
      <c r="AP526" s="335">
        <f>PriceList[[#This Row],[Цена за кв.м. в CRM]]+PriceList[[#This Row],[Бронь]]</f>
        <v>478645.80000000005</v>
      </c>
      <c r="AQ526" s="335">
        <f>PriceList[[#This Row],[Цена за кв.м. в сайт]]*PriceList[[#This Row],[Площадь, кв.м]]</f>
        <v>13875941.742000001</v>
      </c>
      <c r="AR526" s="84" t="str">
        <f t="shared" si="125"/>
        <v>С2-277</v>
      </c>
      <c r="AS526" s="88" t="str">
        <f t="shared" si="126"/>
        <v>Ст</v>
      </c>
      <c r="AT526" s="89">
        <f t="shared" si="127"/>
        <v>28.99</v>
      </c>
      <c r="AU526" s="99">
        <f>PriceList[[#This Row],[Цена за кв.м. в CRM]]</f>
        <v>472645.80000000005</v>
      </c>
      <c r="AV526" s="100" t="str">
        <f t="shared" si="128"/>
        <v>Резерв</v>
      </c>
      <c r="AW526" s="99"/>
      <c r="AX526" s="342"/>
      <c r="AZ526" s="353">
        <f>(PriceList[[#This Row],[Цена за кв.м. в сайт]])+$AZ$1</f>
        <v>479145.80000000005</v>
      </c>
      <c r="BA526" s="353">
        <f>AZ526*PriceList[[#This Row],[Площадь, кв.м]]</f>
        <v>13890436.742000001</v>
      </c>
      <c r="BB526" s="346">
        <f>BA526-PriceList[[#This Row],[Стоимость, руб для сбронированием]]</f>
        <v>14495</v>
      </c>
      <c r="BC526" s="14"/>
      <c r="BD526" s="345">
        <f t="shared" si="129"/>
        <v>479100</v>
      </c>
      <c r="BE526" s="353">
        <f>BD526*PriceList[[#This Row],[Площадь, кв.м]]</f>
        <v>13889109</v>
      </c>
      <c r="BF526" s="14"/>
      <c r="BG526" s="345">
        <f>BE526-$BG$1*PriceList[[#This Row],[Площадь, кв.м]]</f>
        <v>13715169</v>
      </c>
      <c r="BH526" s="353">
        <f t="shared" si="130"/>
        <v>173940</v>
      </c>
      <c r="BI526" s="345">
        <f>BG526/PriceList[[#This Row],[Площадь, кв.м]]</f>
        <v>473100</v>
      </c>
      <c r="BJ526" s="355">
        <f t="shared" si="131"/>
        <v>1.2682308180088777E-2</v>
      </c>
      <c r="BL526" s="345">
        <f t="shared" si="132"/>
        <v>425790</v>
      </c>
      <c r="BM526" s="353">
        <f t="shared" si="133"/>
        <v>12343652.1</v>
      </c>
    </row>
    <row r="527" spans="1:65" ht="14.25" customHeight="1">
      <c r="A527" s="84">
        <v>604</v>
      </c>
      <c r="B527" s="84" t="s">
        <v>699</v>
      </c>
      <c r="C527" s="85">
        <v>278</v>
      </c>
      <c r="D527" s="85" t="s">
        <v>416</v>
      </c>
      <c r="E527" s="86">
        <v>8</v>
      </c>
      <c r="F527" s="84">
        <v>7</v>
      </c>
      <c r="G527" s="87">
        <v>28.53</v>
      </c>
      <c r="H527" s="88" t="s">
        <v>1</v>
      </c>
      <c r="I527" s="88" t="s">
        <v>1</v>
      </c>
      <c r="J527" s="89">
        <v>3.79</v>
      </c>
      <c r="K527" s="89">
        <f t="shared" si="118"/>
        <v>1.1399999999999999</v>
      </c>
      <c r="L527" s="89">
        <f t="shared" si="119"/>
        <v>24.740000000000002</v>
      </c>
      <c r="M527" s="89">
        <f t="shared" si="120"/>
        <v>25.880000000000003</v>
      </c>
      <c r="N527" s="90" t="s">
        <v>65</v>
      </c>
      <c r="O527" s="90" t="s">
        <v>66</v>
      </c>
      <c r="P527" s="90" t="s">
        <v>67</v>
      </c>
      <c r="Q527" s="91" t="s">
        <v>68</v>
      </c>
      <c r="R527" s="92" t="s">
        <v>518</v>
      </c>
      <c r="S527" s="92" t="s">
        <v>116</v>
      </c>
      <c r="T527" s="93" t="s">
        <v>73</v>
      </c>
      <c r="U527" s="84">
        <v>12</v>
      </c>
      <c r="V527" s="94">
        <f>IFERROR(VLOOKUP(H527,'Коэфф для прайса 1 оч'!$A$3:$C$6,3,0),"")</f>
        <v>327000</v>
      </c>
      <c r="W527" s="91">
        <f>IFERROR(VLOOKUP(E527,'Коэфф для прайса 1 оч'!$A$10:$C$23,3,0),"")</f>
        <v>5.5E-2</v>
      </c>
      <c r="X527" s="116">
        <f>IFERROR(VLOOKUP(N527,'Коэфф для прайса 1 оч'!$E$25:$F$30,2,0),"")</f>
        <v>0.04</v>
      </c>
      <c r="Y527" s="116">
        <f>IFERROR(VLOOKUP(O527,'Коэфф для прайса 1 оч'!$E$32:$F$34,2,0),"")</f>
        <v>0</v>
      </c>
      <c r="Z527" s="116">
        <f>IFERROR(VLOOKUP(P527,'Коэфф для прайса 1 оч'!$E$36:$F$38,2,0),"")</f>
        <v>0.03</v>
      </c>
      <c r="AA527" s="116">
        <f>IFERROR(VLOOKUP(Q527,'Коэфф для прайса 1 оч'!$E$40:$F$43,2,0),"")</f>
        <v>5.0000000000000001E-3</v>
      </c>
      <c r="AB527" s="117">
        <f>IFERROR(VLOOKUP(R527,'Коэфф для прайса 1 оч'!$E$45:$F$59,2,0),"")</f>
        <v>0.05</v>
      </c>
      <c r="AC527" s="116">
        <f>IFERROR(VLOOKUP(T527,'Коэфф для прайса 1 оч'!$E$61:$F$67,2,0),"")</f>
        <v>0</v>
      </c>
      <c r="AD527" s="116">
        <f>IFERROR(VLOOKUP(U527,'Коэфф для прайса 1 оч'!$E$69:$F$82,2,0),"")</f>
        <v>1.4E-2</v>
      </c>
      <c r="AE527" s="116">
        <f>IFERROR(VLOOKUP(PriceList[[#This Row],[Корпус]],'Коэфф для прайса 1 оч'!$I$10:$J$15,2,0),"")</f>
        <v>0.12</v>
      </c>
      <c r="AF527" s="95">
        <f t="shared" si="121"/>
        <v>429678</v>
      </c>
      <c r="AG527" s="96">
        <f t="shared" si="122"/>
        <v>12258713.34</v>
      </c>
      <c r="AH527" s="97">
        <v>0</v>
      </c>
      <c r="AI527" s="98">
        <f t="shared" si="123"/>
        <v>429678</v>
      </c>
      <c r="AJ527" s="99">
        <f t="shared" si="124"/>
        <v>12258713.34</v>
      </c>
      <c r="AK527" s="84" t="s">
        <v>71</v>
      </c>
      <c r="AL527" s="91">
        <v>0.1</v>
      </c>
      <c r="AM527" s="287">
        <f>PriceList[[#This Row],[ИТОГ Цена за кв.м, руб]]*(1+PriceList[[#This Row],[Максимальная скидка]])</f>
        <v>472645.80000000005</v>
      </c>
      <c r="AN527" s="287">
        <f>PriceList[[#This Row],[Цена за кв.м. в CRM]]*PriceList[[#This Row],[Площадь, кв.м]]</f>
        <v>13484584.674000002</v>
      </c>
      <c r="AO527" s="287">
        <v>6000</v>
      </c>
      <c r="AP527" s="335">
        <f>PriceList[[#This Row],[Цена за кв.м. в CRM]]+PriceList[[#This Row],[Бронь]]</f>
        <v>478645.80000000005</v>
      </c>
      <c r="AQ527" s="335">
        <f>PriceList[[#This Row],[Цена за кв.м. в сайт]]*PriceList[[#This Row],[Площадь, кв.м]]</f>
        <v>13655764.674000002</v>
      </c>
      <c r="AR527" s="84" t="str">
        <f t="shared" si="125"/>
        <v>С2-278</v>
      </c>
      <c r="AS527" s="88" t="str">
        <f t="shared" si="126"/>
        <v>Ст</v>
      </c>
      <c r="AT527" s="89">
        <f t="shared" si="127"/>
        <v>28.53</v>
      </c>
      <c r="AU527" s="99">
        <f>PriceList[[#This Row],[Цена за кв.м. в CRM]]</f>
        <v>472645.80000000005</v>
      </c>
      <c r="AV527" s="100" t="str">
        <f t="shared" si="128"/>
        <v>Резерв</v>
      </c>
      <c r="AW527" s="99"/>
      <c r="AX527" s="342"/>
      <c r="AZ527" s="353">
        <f>(PriceList[[#This Row],[Цена за кв.м. в сайт]])+$AZ$1</f>
        <v>479145.80000000005</v>
      </c>
      <c r="BA527" s="353">
        <f>AZ527*PriceList[[#This Row],[Площадь, кв.м]]</f>
        <v>13670029.674000002</v>
      </c>
      <c r="BB527" s="346">
        <f>BA527-PriceList[[#This Row],[Стоимость, руб для сбронированием]]</f>
        <v>14265</v>
      </c>
      <c r="BC527" s="14"/>
      <c r="BD527" s="345">
        <f t="shared" si="129"/>
        <v>479100</v>
      </c>
      <c r="BE527" s="353">
        <f>BD527*PriceList[[#This Row],[Площадь, кв.м]]</f>
        <v>13668723</v>
      </c>
      <c r="BF527" s="14"/>
      <c r="BG527" s="345">
        <f>BE527-$BG$1*PriceList[[#This Row],[Площадь, кв.м]]</f>
        <v>13497543</v>
      </c>
      <c r="BH527" s="353">
        <f t="shared" si="130"/>
        <v>171180</v>
      </c>
      <c r="BI527" s="345">
        <f>BG527/PriceList[[#This Row],[Площадь, кв.м]]</f>
        <v>473100</v>
      </c>
      <c r="BJ527" s="355">
        <f t="shared" si="131"/>
        <v>1.2682308180088777E-2</v>
      </c>
      <c r="BL527" s="345">
        <f t="shared" si="132"/>
        <v>425790</v>
      </c>
      <c r="BM527" s="353">
        <f t="shared" si="133"/>
        <v>12147788.700000001</v>
      </c>
    </row>
    <row r="528" spans="1:65" ht="14.25" customHeight="1">
      <c r="A528" s="84">
        <v>605</v>
      </c>
      <c r="B528" s="84" t="s">
        <v>700</v>
      </c>
      <c r="C528" s="85">
        <v>279</v>
      </c>
      <c r="D528" s="85" t="s">
        <v>416</v>
      </c>
      <c r="E528" s="86">
        <v>8</v>
      </c>
      <c r="F528" s="84">
        <v>8</v>
      </c>
      <c r="G528" s="87">
        <v>28.99</v>
      </c>
      <c r="H528" s="88" t="s">
        <v>1</v>
      </c>
      <c r="I528" s="88" t="s">
        <v>1</v>
      </c>
      <c r="J528" s="89">
        <v>4.25</v>
      </c>
      <c r="K528" s="89">
        <f t="shared" si="118"/>
        <v>1.28</v>
      </c>
      <c r="L528" s="89">
        <f t="shared" si="119"/>
        <v>24.74</v>
      </c>
      <c r="M528" s="89">
        <f t="shared" si="120"/>
        <v>26.02</v>
      </c>
      <c r="N528" s="90" t="s">
        <v>65</v>
      </c>
      <c r="O528" s="90" t="s">
        <v>66</v>
      </c>
      <c r="P528" s="90" t="s">
        <v>67</v>
      </c>
      <c r="Q528" s="91" t="s">
        <v>68</v>
      </c>
      <c r="R528" s="92" t="s">
        <v>424</v>
      </c>
      <c r="S528" s="92" t="s">
        <v>1291</v>
      </c>
      <c r="T528" s="93" t="s">
        <v>159</v>
      </c>
      <c r="U528" s="84">
        <v>12</v>
      </c>
      <c r="V528" s="94">
        <f>IFERROR(VLOOKUP(H528,'Коэфф для прайса 1 оч'!$A$3:$C$6,3,0),"")</f>
        <v>327000</v>
      </c>
      <c r="W528" s="91">
        <f>IFERROR(VLOOKUP(E528,'Коэфф для прайса 1 оч'!$A$10:$C$23,3,0),"")</f>
        <v>5.5E-2</v>
      </c>
      <c r="X528" s="116">
        <f>IFERROR(VLOOKUP(N528,'Коэфф для прайса 1 оч'!$E$25:$F$30,2,0),"")</f>
        <v>0.04</v>
      </c>
      <c r="Y528" s="116">
        <f>IFERROR(VLOOKUP(O528,'Коэфф для прайса 1 оч'!$E$32:$F$34,2,0),"")</f>
        <v>0</v>
      </c>
      <c r="Z528" s="116">
        <f>IFERROR(VLOOKUP(P528,'Коэфф для прайса 1 оч'!$E$36:$F$38,2,0),"")</f>
        <v>0.03</v>
      </c>
      <c r="AA528" s="116">
        <f>IFERROR(VLOOKUP(Q528,'Коэфф для прайса 1 оч'!$E$40:$F$43,2,0),"")</f>
        <v>5.0000000000000001E-3</v>
      </c>
      <c r="AB528" s="117">
        <f>IFERROR(VLOOKUP(R528,'Коэфф для прайса 1 оч'!$E$45:$F$59,2,0),"")</f>
        <v>0.02</v>
      </c>
      <c r="AC528" s="116">
        <f>IFERROR(VLOOKUP(T528,'Коэфф для прайса 1 оч'!$E$61:$F$67,2,0),"")</f>
        <v>-0.01</v>
      </c>
      <c r="AD528" s="116">
        <f>IFERROR(VLOOKUP(U528,'Коэфф для прайса 1 оч'!$E$69:$F$82,2,0),"")</f>
        <v>1.4E-2</v>
      </c>
      <c r="AE528" s="116">
        <f>IFERROR(VLOOKUP(PriceList[[#This Row],[Корпус]],'Коэфф для прайса 1 оч'!$I$10:$J$15,2,0),"")</f>
        <v>0.12</v>
      </c>
      <c r="AF528" s="95">
        <f t="shared" si="121"/>
        <v>416598</v>
      </c>
      <c r="AG528" s="96">
        <f t="shared" si="122"/>
        <v>12077176.02</v>
      </c>
      <c r="AH528" s="97">
        <v>0</v>
      </c>
      <c r="AI528" s="98">
        <f t="shared" si="123"/>
        <v>416598</v>
      </c>
      <c r="AJ528" s="99">
        <f t="shared" si="124"/>
        <v>12077176.02</v>
      </c>
      <c r="AK528" s="84" t="s">
        <v>101</v>
      </c>
      <c r="AL528" s="91">
        <v>0.1</v>
      </c>
      <c r="AM528" s="287">
        <f>PriceList[[#This Row],[ИТОГ Цена за кв.м, руб]]*(1+PriceList[[#This Row],[Максимальная скидка]])</f>
        <v>458257.80000000005</v>
      </c>
      <c r="AN528" s="287">
        <f>PriceList[[#This Row],[Цена за кв.м. в CRM]]*PriceList[[#This Row],[Площадь, кв.м]]</f>
        <v>13284893.622000001</v>
      </c>
      <c r="AO528" s="287">
        <v>6000</v>
      </c>
      <c r="AP528" s="335">
        <f>PriceList[[#This Row],[Цена за кв.м. в CRM]]+PriceList[[#This Row],[Бронь]]</f>
        <v>464257.80000000005</v>
      </c>
      <c r="AQ528" s="335">
        <f>PriceList[[#This Row],[Цена за кв.м. в сайт]]*PriceList[[#This Row],[Площадь, кв.м]]</f>
        <v>13458833.622000001</v>
      </c>
      <c r="AR528" s="84" t="str">
        <f t="shared" si="125"/>
        <v>С2-279</v>
      </c>
      <c r="AS528" s="88" t="str">
        <f t="shared" si="126"/>
        <v>Ст</v>
      </c>
      <c r="AT528" s="89">
        <f t="shared" si="127"/>
        <v>28.99</v>
      </c>
      <c r="AU528" s="99">
        <f>PriceList[[#This Row],[Цена за кв.м. в CRM]]</f>
        <v>458257.80000000005</v>
      </c>
      <c r="AV528" s="100" t="str">
        <f t="shared" si="128"/>
        <v>Свободно</v>
      </c>
      <c r="AW528" s="99"/>
      <c r="AX528" s="342"/>
      <c r="AZ528" s="353">
        <f>(PriceList[[#This Row],[Цена за кв.м. в сайт]])+$AZ$1</f>
        <v>464757.80000000005</v>
      </c>
      <c r="BA528" s="353">
        <f>AZ528*PriceList[[#This Row],[Площадь, кв.м]]</f>
        <v>13473328.622000001</v>
      </c>
      <c r="BB528" s="346">
        <f>BA528-PriceList[[#This Row],[Стоимость, руб для сбронированием]]</f>
        <v>14495</v>
      </c>
      <c r="BC528" s="14"/>
      <c r="BD528" s="345">
        <f t="shared" si="129"/>
        <v>464800</v>
      </c>
      <c r="BE528" s="353">
        <f>BD528*PriceList[[#This Row],[Площадь, кв.м]]</f>
        <v>13474552</v>
      </c>
      <c r="BF528" s="14"/>
      <c r="BG528" s="345">
        <f>BE528-$BG$1*PriceList[[#This Row],[Площадь, кв.м]]</f>
        <v>13300612</v>
      </c>
      <c r="BH528" s="353">
        <f t="shared" si="130"/>
        <v>173940</v>
      </c>
      <c r="BI528" s="345">
        <f>BG528/PriceList[[#This Row],[Площадь, кв.м]]</f>
        <v>458800</v>
      </c>
      <c r="BJ528" s="355">
        <f t="shared" si="131"/>
        <v>1.3077593722755012E-2</v>
      </c>
      <c r="BL528" s="345">
        <f t="shared" si="132"/>
        <v>412920</v>
      </c>
      <c r="BM528" s="353">
        <f t="shared" si="133"/>
        <v>11970550.799999999</v>
      </c>
    </row>
    <row r="529" spans="1:65" ht="14.25" customHeight="1">
      <c r="A529" s="84">
        <v>354</v>
      </c>
      <c r="B529" s="84" t="s">
        <v>447</v>
      </c>
      <c r="C529" s="85">
        <v>28</v>
      </c>
      <c r="D529" s="85" t="s">
        <v>416</v>
      </c>
      <c r="E529" s="86">
        <v>1</v>
      </c>
      <c r="F529" s="84">
        <v>28</v>
      </c>
      <c r="G529" s="87">
        <v>29.24</v>
      </c>
      <c r="H529" s="88" t="s">
        <v>1</v>
      </c>
      <c r="I529" s="88" t="s">
        <v>1</v>
      </c>
      <c r="J529" s="89">
        <v>4.25</v>
      </c>
      <c r="K529" s="89">
        <f t="shared" si="118"/>
        <v>1.28</v>
      </c>
      <c r="L529" s="89">
        <f t="shared" si="119"/>
        <v>24.99</v>
      </c>
      <c r="M529" s="89">
        <f t="shared" si="120"/>
        <v>26.27</v>
      </c>
      <c r="N529" s="90" t="s">
        <v>65</v>
      </c>
      <c r="O529" s="90" t="s">
        <v>66</v>
      </c>
      <c r="P529" s="90" t="s">
        <v>67</v>
      </c>
      <c r="Q529" s="91" t="s">
        <v>68</v>
      </c>
      <c r="R529" s="92" t="s">
        <v>441</v>
      </c>
      <c r="S529" s="92" t="s">
        <v>1287</v>
      </c>
      <c r="T529" s="93" t="s">
        <v>73</v>
      </c>
      <c r="U529" s="84">
        <v>34</v>
      </c>
      <c r="V529" s="94">
        <f>IFERROR(VLOOKUP(H529,'Коэфф для прайса 1 оч'!$A$3:$C$6,3,0),"")</f>
        <v>327000</v>
      </c>
      <c r="W529" s="91">
        <f>IFERROR(VLOOKUP(E529,'Коэфф для прайса 1 оч'!$A$10:$C$23,3,0),"")</f>
        <v>-4.4999999999999998E-2</v>
      </c>
      <c r="X529" s="116">
        <f>IFERROR(VLOOKUP(N529,'Коэфф для прайса 1 оч'!$E$25:$F$30,2,0),"")</f>
        <v>0.04</v>
      </c>
      <c r="Y529" s="116">
        <f>IFERROR(VLOOKUP(O529,'Коэфф для прайса 1 оч'!$E$32:$F$34,2,0),"")</f>
        <v>0</v>
      </c>
      <c r="Z529" s="116">
        <f>IFERROR(VLOOKUP(P529,'Коэфф для прайса 1 оч'!$E$36:$F$38,2,0),"")</f>
        <v>0.03</v>
      </c>
      <c r="AA529" s="116">
        <f>IFERROR(VLOOKUP(Q529,'Коэфф для прайса 1 оч'!$E$40:$F$43,2,0),"")</f>
        <v>5.0000000000000001E-3</v>
      </c>
      <c r="AB529" s="117">
        <f>IFERROR(VLOOKUP(R529,'Коэфф для прайса 1 оч'!$E$45:$F$59,2,0),"")</f>
        <v>-0.02</v>
      </c>
      <c r="AC529" s="116">
        <f>IFERROR(VLOOKUP(T529,'Коэфф для прайса 1 оч'!$E$61:$F$67,2,0),"")</f>
        <v>0</v>
      </c>
      <c r="AD529" s="116">
        <f>IFERROR(VLOOKUP(U529,'Коэфф для прайса 1 оч'!$E$69:$F$82,2,0),"")</f>
        <v>-8.0000000000000002E-3</v>
      </c>
      <c r="AE529" s="116">
        <f>IFERROR(VLOOKUP(PriceList[[#This Row],[Корпус]],'Коэфф для прайса 1 оч'!$I$10:$J$15,2,0),"")</f>
        <v>0.12</v>
      </c>
      <c r="AF529" s="95">
        <f t="shared" si="121"/>
        <v>366894</v>
      </c>
      <c r="AG529" s="96">
        <f t="shared" si="122"/>
        <v>10727980.559999999</v>
      </c>
      <c r="AH529" s="97">
        <v>0</v>
      </c>
      <c r="AI529" s="98">
        <f t="shared" si="123"/>
        <v>366894</v>
      </c>
      <c r="AJ529" s="99">
        <f t="shared" si="124"/>
        <v>10727980.559999999</v>
      </c>
      <c r="AK529" s="84" t="s">
        <v>71</v>
      </c>
      <c r="AL529" s="91">
        <v>0.1</v>
      </c>
      <c r="AM529" s="287">
        <f>PriceList[[#This Row],[ИТОГ Цена за кв.м, руб]]*(1+PriceList[[#This Row],[Максимальная скидка]])</f>
        <v>403583.4</v>
      </c>
      <c r="AN529" s="287">
        <f>PriceList[[#This Row],[Цена за кв.м. в CRM]]*PriceList[[#This Row],[Площадь, кв.м]]</f>
        <v>11800778.616</v>
      </c>
      <c r="AO529" s="287">
        <v>6000</v>
      </c>
      <c r="AP529" s="335">
        <f>PriceList[[#This Row],[Цена за кв.м. в CRM]]+PriceList[[#This Row],[Бронь]]</f>
        <v>409583.4</v>
      </c>
      <c r="AQ529" s="335">
        <f>PriceList[[#This Row],[Цена за кв.м. в сайт]]*PriceList[[#This Row],[Площадь, кв.м]]</f>
        <v>11976218.616</v>
      </c>
      <c r="AR529" s="84" t="str">
        <f t="shared" si="125"/>
        <v>С2-28</v>
      </c>
      <c r="AS529" s="88" t="str">
        <f t="shared" si="126"/>
        <v>Ст</v>
      </c>
      <c r="AT529" s="89">
        <f t="shared" si="127"/>
        <v>29.24</v>
      </c>
      <c r="AU529" s="99">
        <f>PriceList[[#This Row],[Цена за кв.м. в CRM]]</f>
        <v>403583.4</v>
      </c>
      <c r="AV529" s="100" t="str">
        <f t="shared" si="128"/>
        <v>Резерв</v>
      </c>
      <c r="AW529" s="99"/>
      <c r="AX529" s="342"/>
      <c r="AZ529" s="353">
        <f>(PriceList[[#This Row],[Цена за кв.м. в сайт]])+$AZ$1</f>
        <v>410083.4</v>
      </c>
      <c r="BA529" s="353">
        <f>AZ529*PriceList[[#This Row],[Площадь, кв.м]]</f>
        <v>11990838.616</v>
      </c>
      <c r="BB529" s="346">
        <f>BA529-PriceList[[#This Row],[Стоимость, руб для сбронированием]]</f>
        <v>14620</v>
      </c>
      <c r="BC529" s="14"/>
      <c r="BD529" s="345">
        <f t="shared" si="129"/>
        <v>410100</v>
      </c>
      <c r="BE529" s="353">
        <f>BD529*PriceList[[#This Row],[Площадь, кв.м]]</f>
        <v>11991324</v>
      </c>
      <c r="BF529" s="14"/>
      <c r="BG529" s="345">
        <f>BE529-$BG$1*PriceList[[#This Row],[Площадь, кв.м]]</f>
        <v>11815884</v>
      </c>
      <c r="BH529" s="353">
        <f t="shared" si="130"/>
        <v>175440</v>
      </c>
      <c r="BI529" s="345">
        <f>BG529/PriceList[[#This Row],[Площадь, кв.м]]</f>
        <v>404100</v>
      </c>
      <c r="BJ529" s="355">
        <f t="shared" si="131"/>
        <v>1.4847809948032665E-2</v>
      </c>
      <c r="BL529" s="345">
        <f t="shared" si="132"/>
        <v>363690</v>
      </c>
      <c r="BM529" s="353">
        <f t="shared" si="133"/>
        <v>10634295.6</v>
      </c>
    </row>
    <row r="530" spans="1:65" ht="14.25" customHeight="1">
      <c r="A530" s="84">
        <v>606</v>
      </c>
      <c r="B530" s="84" t="s">
        <v>701</v>
      </c>
      <c r="C530" s="85">
        <v>280</v>
      </c>
      <c r="D530" s="85" t="s">
        <v>416</v>
      </c>
      <c r="E530" s="86">
        <v>8</v>
      </c>
      <c r="F530" s="84">
        <v>9</v>
      </c>
      <c r="G530" s="87">
        <v>28.99</v>
      </c>
      <c r="H530" s="88" t="s">
        <v>1</v>
      </c>
      <c r="I530" s="88" t="s">
        <v>1</v>
      </c>
      <c r="J530" s="89">
        <v>4.25</v>
      </c>
      <c r="K530" s="89">
        <f t="shared" si="118"/>
        <v>1.28</v>
      </c>
      <c r="L530" s="89">
        <f t="shared" si="119"/>
        <v>24.74</v>
      </c>
      <c r="M530" s="89">
        <f t="shared" si="120"/>
        <v>26.02</v>
      </c>
      <c r="N530" s="90" t="s">
        <v>65</v>
      </c>
      <c r="O530" s="90" t="s">
        <v>66</v>
      </c>
      <c r="P530" s="90" t="s">
        <v>67</v>
      </c>
      <c r="Q530" s="91" t="s">
        <v>68</v>
      </c>
      <c r="R530" s="92" t="s">
        <v>424</v>
      </c>
      <c r="S530" s="92" t="s">
        <v>1291</v>
      </c>
      <c r="T530" s="93" t="s">
        <v>159</v>
      </c>
      <c r="U530" s="84">
        <v>12</v>
      </c>
      <c r="V530" s="94">
        <f>IFERROR(VLOOKUP(H530,'Коэфф для прайса 1 оч'!$A$3:$C$6,3,0),"")</f>
        <v>327000</v>
      </c>
      <c r="W530" s="91">
        <f>IFERROR(VLOOKUP(E530,'Коэфф для прайса 1 оч'!$A$10:$C$23,3,0),"")</f>
        <v>5.5E-2</v>
      </c>
      <c r="X530" s="116">
        <f>IFERROR(VLOOKUP(N530,'Коэфф для прайса 1 оч'!$E$25:$F$30,2,0),"")</f>
        <v>0.04</v>
      </c>
      <c r="Y530" s="116">
        <f>IFERROR(VLOOKUP(O530,'Коэфф для прайса 1 оч'!$E$32:$F$34,2,0),"")</f>
        <v>0</v>
      </c>
      <c r="Z530" s="116">
        <f>IFERROR(VLOOKUP(P530,'Коэфф для прайса 1 оч'!$E$36:$F$38,2,0),"")</f>
        <v>0.03</v>
      </c>
      <c r="AA530" s="116">
        <f>IFERROR(VLOOKUP(Q530,'Коэфф для прайса 1 оч'!$E$40:$F$43,2,0),"")</f>
        <v>5.0000000000000001E-3</v>
      </c>
      <c r="AB530" s="117">
        <f>IFERROR(VLOOKUP(R530,'Коэфф для прайса 1 оч'!$E$45:$F$59,2,0),"")</f>
        <v>0.02</v>
      </c>
      <c r="AC530" s="116">
        <f>IFERROR(VLOOKUP(T530,'Коэфф для прайса 1 оч'!$E$61:$F$67,2,0),"")</f>
        <v>-0.01</v>
      </c>
      <c r="AD530" s="116">
        <f>IFERROR(VLOOKUP(U530,'Коэфф для прайса 1 оч'!$E$69:$F$82,2,0),"")</f>
        <v>1.4E-2</v>
      </c>
      <c r="AE530" s="116">
        <f>IFERROR(VLOOKUP(PriceList[[#This Row],[Корпус]],'Коэфф для прайса 1 оч'!$I$10:$J$15,2,0),"")</f>
        <v>0.12</v>
      </c>
      <c r="AF530" s="95">
        <f t="shared" si="121"/>
        <v>416598</v>
      </c>
      <c r="AG530" s="96">
        <f t="shared" si="122"/>
        <v>12077176.02</v>
      </c>
      <c r="AH530" s="97">
        <v>0</v>
      </c>
      <c r="AI530" s="98">
        <f t="shared" si="123"/>
        <v>416598</v>
      </c>
      <c r="AJ530" s="99">
        <f t="shared" si="124"/>
        <v>12077176.02</v>
      </c>
      <c r="AK530" s="84" t="s">
        <v>71</v>
      </c>
      <c r="AL530" s="91">
        <v>0.1</v>
      </c>
      <c r="AM530" s="287">
        <f>PriceList[[#This Row],[ИТОГ Цена за кв.м, руб]]*(1+PriceList[[#This Row],[Максимальная скидка]])</f>
        <v>458257.80000000005</v>
      </c>
      <c r="AN530" s="287">
        <f>PriceList[[#This Row],[Цена за кв.м. в CRM]]*PriceList[[#This Row],[Площадь, кв.м]]</f>
        <v>13284893.622000001</v>
      </c>
      <c r="AO530" s="287">
        <v>6000</v>
      </c>
      <c r="AP530" s="335">
        <f>PriceList[[#This Row],[Цена за кв.м. в CRM]]+PriceList[[#This Row],[Бронь]]</f>
        <v>464257.80000000005</v>
      </c>
      <c r="AQ530" s="335">
        <f>PriceList[[#This Row],[Цена за кв.м. в сайт]]*PriceList[[#This Row],[Площадь, кв.м]]</f>
        <v>13458833.622000001</v>
      </c>
      <c r="AR530" s="84" t="str">
        <f t="shared" si="125"/>
        <v>С2-280</v>
      </c>
      <c r="AS530" s="88" t="str">
        <f t="shared" si="126"/>
        <v>Ст</v>
      </c>
      <c r="AT530" s="89">
        <f t="shared" si="127"/>
        <v>28.99</v>
      </c>
      <c r="AU530" s="99">
        <f>PriceList[[#This Row],[Цена за кв.м. в CRM]]</f>
        <v>458257.80000000005</v>
      </c>
      <c r="AV530" s="100" t="str">
        <f t="shared" si="128"/>
        <v>Резерв</v>
      </c>
      <c r="AW530" s="99"/>
      <c r="AX530" s="342"/>
      <c r="AZ530" s="353">
        <f>(PriceList[[#This Row],[Цена за кв.м. в сайт]])+$AZ$1</f>
        <v>464757.80000000005</v>
      </c>
      <c r="BA530" s="353">
        <f>AZ530*PriceList[[#This Row],[Площадь, кв.м]]</f>
        <v>13473328.622000001</v>
      </c>
      <c r="BB530" s="346">
        <f>BA530-PriceList[[#This Row],[Стоимость, руб для сбронированием]]</f>
        <v>14495</v>
      </c>
      <c r="BC530" s="14"/>
      <c r="BD530" s="345">
        <f t="shared" si="129"/>
        <v>464800</v>
      </c>
      <c r="BE530" s="353">
        <f>BD530*PriceList[[#This Row],[Площадь, кв.м]]</f>
        <v>13474552</v>
      </c>
      <c r="BF530" s="14"/>
      <c r="BG530" s="345">
        <f>BE530-$BG$1*PriceList[[#This Row],[Площадь, кв.м]]</f>
        <v>13300612</v>
      </c>
      <c r="BH530" s="353">
        <f t="shared" si="130"/>
        <v>173940</v>
      </c>
      <c r="BI530" s="345">
        <f>BG530/PriceList[[#This Row],[Площадь, кв.м]]</f>
        <v>458800</v>
      </c>
      <c r="BJ530" s="355">
        <f t="shared" si="131"/>
        <v>1.3077593722755012E-2</v>
      </c>
      <c r="BL530" s="345">
        <f t="shared" si="132"/>
        <v>412920</v>
      </c>
      <c r="BM530" s="353">
        <f t="shared" si="133"/>
        <v>11970550.799999999</v>
      </c>
    </row>
    <row r="531" spans="1:65" ht="14.25" customHeight="1">
      <c r="A531" s="84">
        <v>607</v>
      </c>
      <c r="B531" s="84" t="s">
        <v>702</v>
      </c>
      <c r="C531" s="85">
        <v>281</v>
      </c>
      <c r="D531" s="85" t="s">
        <v>416</v>
      </c>
      <c r="E531" s="86">
        <v>8</v>
      </c>
      <c r="F531" s="84">
        <v>10</v>
      </c>
      <c r="G531" s="87">
        <v>28.99</v>
      </c>
      <c r="H531" s="88" t="s">
        <v>1</v>
      </c>
      <c r="I531" s="88" t="s">
        <v>1</v>
      </c>
      <c r="J531" s="89">
        <v>4.25</v>
      </c>
      <c r="K531" s="89">
        <f t="shared" si="118"/>
        <v>1.28</v>
      </c>
      <c r="L531" s="89">
        <f t="shared" si="119"/>
        <v>24.74</v>
      </c>
      <c r="M531" s="89">
        <f t="shared" si="120"/>
        <v>26.02</v>
      </c>
      <c r="N531" s="90" t="s">
        <v>65</v>
      </c>
      <c r="O531" s="90" t="s">
        <v>66</v>
      </c>
      <c r="P531" s="90" t="s">
        <v>67</v>
      </c>
      <c r="Q531" s="91" t="s">
        <v>68</v>
      </c>
      <c r="R531" s="92" t="s">
        <v>424</v>
      </c>
      <c r="S531" s="92" t="s">
        <v>1291</v>
      </c>
      <c r="T531" s="93" t="s">
        <v>73</v>
      </c>
      <c r="U531" s="84">
        <v>12</v>
      </c>
      <c r="V531" s="94">
        <f>IFERROR(VLOOKUP(H531,'Коэфф для прайса 1 оч'!$A$3:$C$6,3,0),"")</f>
        <v>327000</v>
      </c>
      <c r="W531" s="91">
        <f>IFERROR(VLOOKUP(E531,'Коэфф для прайса 1 оч'!$A$10:$C$23,3,0),"")</f>
        <v>5.5E-2</v>
      </c>
      <c r="X531" s="116">
        <f>IFERROR(VLOOKUP(N531,'Коэфф для прайса 1 оч'!$E$25:$F$30,2,0),"")</f>
        <v>0.04</v>
      </c>
      <c r="Y531" s="116">
        <f>IFERROR(VLOOKUP(O531,'Коэфф для прайса 1 оч'!$E$32:$F$34,2,0),"")</f>
        <v>0</v>
      </c>
      <c r="Z531" s="116">
        <f>IFERROR(VLOOKUP(P531,'Коэфф для прайса 1 оч'!$E$36:$F$38,2,0),"")</f>
        <v>0.03</v>
      </c>
      <c r="AA531" s="116">
        <f>IFERROR(VLOOKUP(Q531,'Коэфф для прайса 1 оч'!$E$40:$F$43,2,0),"")</f>
        <v>5.0000000000000001E-3</v>
      </c>
      <c r="AB531" s="117">
        <f>IFERROR(VLOOKUP(R531,'Коэфф для прайса 1 оч'!$E$45:$F$59,2,0),"")</f>
        <v>0.02</v>
      </c>
      <c r="AC531" s="116">
        <f>IFERROR(VLOOKUP(T531,'Коэфф для прайса 1 оч'!$E$61:$F$67,2,0),"")</f>
        <v>0</v>
      </c>
      <c r="AD531" s="116">
        <f>IFERROR(VLOOKUP(U531,'Коэфф для прайса 1 оч'!$E$69:$F$82,2,0),"")</f>
        <v>1.4E-2</v>
      </c>
      <c r="AE531" s="116">
        <f>IFERROR(VLOOKUP(PriceList[[#This Row],[Корпус]],'Коэфф для прайса 1 оч'!$I$10:$J$15,2,0),"")</f>
        <v>0.12</v>
      </c>
      <c r="AF531" s="95">
        <f t="shared" si="121"/>
        <v>419868</v>
      </c>
      <c r="AG531" s="96">
        <f t="shared" si="122"/>
        <v>12171973.319999998</v>
      </c>
      <c r="AH531" s="97">
        <v>0</v>
      </c>
      <c r="AI531" s="98">
        <f t="shared" si="123"/>
        <v>419868</v>
      </c>
      <c r="AJ531" s="99">
        <f t="shared" si="124"/>
        <v>12171973.319999998</v>
      </c>
      <c r="AK531" s="84" t="s">
        <v>71</v>
      </c>
      <c r="AL531" s="91">
        <v>0.1</v>
      </c>
      <c r="AM531" s="287">
        <f>PriceList[[#This Row],[ИТОГ Цена за кв.м, руб]]*(1+PriceList[[#This Row],[Максимальная скидка]])</f>
        <v>461854.80000000005</v>
      </c>
      <c r="AN531" s="287">
        <f>PriceList[[#This Row],[Цена за кв.м. в CRM]]*PriceList[[#This Row],[Площадь, кв.м]]</f>
        <v>13389170.652000001</v>
      </c>
      <c r="AO531" s="287">
        <v>6000</v>
      </c>
      <c r="AP531" s="335">
        <f>PriceList[[#This Row],[Цена за кв.м. в CRM]]+PriceList[[#This Row],[Бронь]]</f>
        <v>467854.80000000005</v>
      </c>
      <c r="AQ531" s="335">
        <f>PriceList[[#This Row],[Цена за кв.м. в сайт]]*PriceList[[#This Row],[Площадь, кв.м]]</f>
        <v>13563110.652000001</v>
      </c>
      <c r="AR531" s="84" t="str">
        <f t="shared" si="125"/>
        <v>С2-281</v>
      </c>
      <c r="AS531" s="88" t="str">
        <f t="shared" si="126"/>
        <v>Ст</v>
      </c>
      <c r="AT531" s="89">
        <f t="shared" si="127"/>
        <v>28.99</v>
      </c>
      <c r="AU531" s="99">
        <f>PriceList[[#This Row],[Цена за кв.м. в CRM]]</f>
        <v>461854.80000000005</v>
      </c>
      <c r="AV531" s="100" t="str">
        <f t="shared" si="128"/>
        <v>Резерв</v>
      </c>
      <c r="AW531" s="99"/>
      <c r="AX531" s="342"/>
      <c r="AZ531" s="353">
        <f>(PriceList[[#This Row],[Цена за кв.м. в сайт]])+$AZ$1</f>
        <v>468354.80000000005</v>
      </c>
      <c r="BA531" s="353">
        <f>AZ531*PriceList[[#This Row],[Площадь, кв.м]]</f>
        <v>13577605.652000001</v>
      </c>
      <c r="BB531" s="346">
        <f>BA531-PriceList[[#This Row],[Стоимость, руб для сбронированием]]</f>
        <v>14495</v>
      </c>
      <c r="BC531" s="14"/>
      <c r="BD531" s="345">
        <f t="shared" si="129"/>
        <v>468400</v>
      </c>
      <c r="BE531" s="353">
        <f>BD531*PriceList[[#This Row],[Площадь, кв.м]]</f>
        <v>13578916</v>
      </c>
      <c r="BF531" s="14"/>
      <c r="BG531" s="345">
        <f>BE531-$BG$1*PriceList[[#This Row],[Площадь, кв.м]]</f>
        <v>13404976</v>
      </c>
      <c r="BH531" s="353">
        <f t="shared" si="130"/>
        <v>173940</v>
      </c>
      <c r="BI531" s="345">
        <f>BG531/PriceList[[#This Row],[Площадь, кв.м]]</f>
        <v>462400</v>
      </c>
      <c r="BJ531" s="355">
        <f t="shared" si="131"/>
        <v>1.2975778546712802E-2</v>
      </c>
      <c r="BL531" s="345">
        <f t="shared" si="132"/>
        <v>416160</v>
      </c>
      <c r="BM531" s="353">
        <f t="shared" si="133"/>
        <v>12064478.399999999</v>
      </c>
    </row>
    <row r="532" spans="1:65" ht="14.25" hidden="1" customHeight="1">
      <c r="A532" s="84">
        <v>608</v>
      </c>
      <c r="B532" s="84" t="s">
        <v>703</v>
      </c>
      <c r="C532" s="85">
        <v>282</v>
      </c>
      <c r="D532" s="85" t="s">
        <v>416</v>
      </c>
      <c r="E532" s="86">
        <v>8</v>
      </c>
      <c r="F532" s="84">
        <v>11</v>
      </c>
      <c r="G532" s="87">
        <v>57.55</v>
      </c>
      <c r="H532" s="88" t="s">
        <v>2</v>
      </c>
      <c r="I532" s="88" t="s">
        <v>19</v>
      </c>
      <c r="J532" s="89">
        <v>8.02</v>
      </c>
      <c r="K532" s="89">
        <f t="shared" si="118"/>
        <v>2.41</v>
      </c>
      <c r="L532" s="89">
        <f t="shared" si="119"/>
        <v>49.53</v>
      </c>
      <c r="M532" s="89">
        <f t="shared" si="120"/>
        <v>51.94</v>
      </c>
      <c r="N532" s="90" t="s">
        <v>82</v>
      </c>
      <c r="O532" s="90" t="s">
        <v>66</v>
      </c>
      <c r="P532" s="90" t="s">
        <v>67</v>
      </c>
      <c r="Q532" s="91" t="s">
        <v>68</v>
      </c>
      <c r="R532" s="92" t="s">
        <v>424</v>
      </c>
      <c r="S532" s="92" t="s">
        <v>1291</v>
      </c>
      <c r="T532" s="93" t="s">
        <v>73</v>
      </c>
      <c r="U532" s="84">
        <v>12</v>
      </c>
      <c r="V532" s="94">
        <f>IFERROR(VLOOKUP(H532,'Коэфф для прайса 1 оч'!$A$3:$C$6,3,0),"")</f>
        <v>313920</v>
      </c>
      <c r="W532" s="91">
        <f>IFERROR(VLOOKUP(E532,'Коэфф для прайса 1 оч'!$A$10:$C$23,3,0),"")</f>
        <v>5.5E-2</v>
      </c>
      <c r="X532" s="116">
        <f>IFERROR(VLOOKUP(N532,'Коэфф для прайса 1 оч'!$E$25:$F$30,2,0),"")</f>
        <v>-0.01</v>
      </c>
      <c r="Y532" s="116">
        <f>IFERROR(VLOOKUP(O532,'Коэфф для прайса 1 оч'!$E$32:$F$34,2,0),"")</f>
        <v>0</v>
      </c>
      <c r="Z532" s="116">
        <f>IFERROR(VLOOKUP(P532,'Коэфф для прайса 1 оч'!$E$36:$F$38,2,0),"")</f>
        <v>0.03</v>
      </c>
      <c r="AA532" s="116">
        <f>IFERROR(VLOOKUP(Q532,'Коэфф для прайса 1 оч'!$E$40:$F$43,2,0),"")</f>
        <v>5.0000000000000001E-3</v>
      </c>
      <c r="AB532" s="117">
        <f>IFERROR(VLOOKUP(R532,'Коэфф для прайса 1 оч'!$E$45:$F$59,2,0),"")</f>
        <v>0.02</v>
      </c>
      <c r="AC532" s="116">
        <f>IFERROR(VLOOKUP(T532,'Коэфф для прайса 1 оч'!$E$61:$F$67,2,0),"")</f>
        <v>0</v>
      </c>
      <c r="AD532" s="116">
        <f>IFERROR(VLOOKUP(U532,'Коэфф для прайса 1 оч'!$E$69:$F$82,2,0),"")</f>
        <v>1.4E-2</v>
      </c>
      <c r="AE532" s="116">
        <f>IFERROR(VLOOKUP(PriceList[[#This Row],[Корпус]],'Коэфф для прайса 1 оч'!$I$10:$J$15,2,0),"")</f>
        <v>0.12</v>
      </c>
      <c r="AF532" s="95">
        <f t="shared" si="121"/>
        <v>387377.28</v>
      </c>
      <c r="AG532" s="96">
        <f t="shared" si="122"/>
        <v>22293562.464000002</v>
      </c>
      <c r="AH532" s="97">
        <v>0</v>
      </c>
      <c r="AI532" s="98">
        <f t="shared" si="123"/>
        <v>387377.28</v>
      </c>
      <c r="AJ532" s="99">
        <f t="shared" si="124"/>
        <v>22293562.464000002</v>
      </c>
      <c r="AK532" s="84" t="s">
        <v>101</v>
      </c>
      <c r="AL532" s="91">
        <v>0.1</v>
      </c>
      <c r="AM532" s="287">
        <f>PriceList[[#This Row],[ИТОГ Цена за кв.м, руб]]*(1+PriceList[[#This Row],[Максимальная скидка]])</f>
        <v>426115.00800000009</v>
      </c>
      <c r="AN532" s="287">
        <f>PriceList[[#This Row],[Цена за кв.м. в CRM]]*PriceList[[#This Row],[Площадь, кв.м]]</f>
        <v>24522918.710400004</v>
      </c>
      <c r="AO532" s="287">
        <v>6000</v>
      </c>
      <c r="AP532" s="335">
        <f>PriceList[[#This Row],[Цена за кв.м. в CRM]]+PriceList[[#This Row],[Бронь]]</f>
        <v>432115.00800000009</v>
      </c>
      <c r="AQ532" s="335">
        <f>PriceList[[#This Row],[Цена за кв.м. в сайт]]*PriceList[[#This Row],[Площадь, кв.м]]</f>
        <v>24868218.710400004</v>
      </c>
      <c r="AR532" s="84" t="str">
        <f t="shared" si="125"/>
        <v>С2-282</v>
      </c>
      <c r="AS532" s="88" t="str">
        <f t="shared" si="126"/>
        <v>1К</v>
      </c>
      <c r="AT532" s="89">
        <f t="shared" si="127"/>
        <v>57.55</v>
      </c>
      <c r="AU532" s="99">
        <f>PriceList[[#This Row],[Цена за кв.м. в CRM]]</f>
        <v>426115.00800000009</v>
      </c>
      <c r="AV532" s="100" t="str">
        <f t="shared" si="128"/>
        <v>Свободно</v>
      </c>
      <c r="AW532" s="99"/>
      <c r="AX532" s="342"/>
      <c r="AZ532" s="353">
        <f>(PriceList[[#This Row],[Цена за кв.м. в сайт]])+$AZ$1</f>
        <v>432615.00800000009</v>
      </c>
      <c r="BA532" s="353">
        <f>AZ532*PriceList[[#This Row],[Площадь, кв.м]]</f>
        <v>24896993.710400004</v>
      </c>
      <c r="BB532" s="346">
        <f>BA532-PriceList[[#This Row],[Стоимость, руб для сбронированием]]</f>
        <v>28775</v>
      </c>
      <c r="BC532" s="14"/>
      <c r="BD532" s="345">
        <f t="shared" si="129"/>
        <v>432600</v>
      </c>
      <c r="BE532" s="353">
        <f>BD532*PriceList[[#This Row],[Площадь, кв.м]]</f>
        <v>24896130</v>
      </c>
      <c r="BF532" s="14"/>
      <c r="BG532" s="345">
        <f>BE532-$BG$1*PriceList[[#This Row],[Площадь, кв.м]]</f>
        <v>24550830</v>
      </c>
      <c r="BH532" s="353">
        <f t="shared" si="130"/>
        <v>345300</v>
      </c>
      <c r="BI532" s="345">
        <f>BG532/PriceList[[#This Row],[Площадь, кв.м]]</f>
        <v>426600</v>
      </c>
      <c r="BJ532" s="355">
        <f t="shared" si="131"/>
        <v>1.4064697609001406E-2</v>
      </c>
      <c r="BL532" s="345">
        <f t="shared" si="132"/>
        <v>383940</v>
      </c>
      <c r="BM532" s="353">
        <f t="shared" si="133"/>
        <v>22095747</v>
      </c>
    </row>
    <row r="533" spans="1:65" ht="14.25" hidden="1" customHeight="1">
      <c r="A533" s="84">
        <v>609</v>
      </c>
      <c r="B533" s="84" t="s">
        <v>704</v>
      </c>
      <c r="C533" s="85">
        <v>283</v>
      </c>
      <c r="D533" s="85" t="s">
        <v>416</v>
      </c>
      <c r="E533" s="86">
        <v>8</v>
      </c>
      <c r="F533" s="84">
        <v>12</v>
      </c>
      <c r="G533" s="87">
        <v>35.380000000000003</v>
      </c>
      <c r="H533" s="88" t="s">
        <v>1</v>
      </c>
      <c r="I533" s="88" t="s">
        <v>1</v>
      </c>
      <c r="J533" s="89">
        <v>3.68</v>
      </c>
      <c r="K533" s="89">
        <f t="shared" si="118"/>
        <v>1.1000000000000001</v>
      </c>
      <c r="L533" s="89">
        <f t="shared" si="119"/>
        <v>31.700000000000003</v>
      </c>
      <c r="M533" s="89">
        <f t="shared" si="120"/>
        <v>32.800000000000004</v>
      </c>
      <c r="N533" s="90" t="s">
        <v>76</v>
      </c>
      <c r="O533" s="90" t="s">
        <v>66</v>
      </c>
      <c r="P533" s="90" t="s">
        <v>67</v>
      </c>
      <c r="Q533" s="91" t="s">
        <v>68</v>
      </c>
      <c r="R533" s="92" t="s">
        <v>493</v>
      </c>
      <c r="S533" s="92" t="s">
        <v>493</v>
      </c>
      <c r="T533" s="93" t="s">
        <v>73</v>
      </c>
      <c r="U533" s="84">
        <v>12</v>
      </c>
      <c r="V533" s="94">
        <f>IFERROR(VLOOKUP(H533,'Коэфф для прайса 1 оч'!$A$3:$C$6,3,0),"")</f>
        <v>327000</v>
      </c>
      <c r="W533" s="91">
        <f>IFERROR(VLOOKUP(E533,'Коэфф для прайса 1 оч'!$A$10:$C$23,3,0),"")</f>
        <v>5.5E-2</v>
      </c>
      <c r="X533" s="116">
        <f>IFERROR(VLOOKUP(N533,'Коэфф для прайса 1 оч'!$E$25:$F$30,2,0),"")</f>
        <v>0</v>
      </c>
      <c r="Y533" s="116">
        <f>IFERROR(VLOOKUP(O533,'Коэфф для прайса 1 оч'!$E$32:$F$34,2,0),"")</f>
        <v>0</v>
      </c>
      <c r="Z533" s="116">
        <f>IFERROR(VLOOKUP(P533,'Коэфф для прайса 1 оч'!$E$36:$F$38,2,0),"")</f>
        <v>0.03</v>
      </c>
      <c r="AA533" s="116">
        <f>IFERROR(VLOOKUP(Q533,'Коэфф для прайса 1 оч'!$E$40:$F$43,2,0),"")</f>
        <v>5.0000000000000001E-3</v>
      </c>
      <c r="AB533" s="117">
        <f>IFERROR(VLOOKUP(R533,'Коэфф для прайса 1 оч'!$E$45:$F$59,2,0),"")</f>
        <v>0.03</v>
      </c>
      <c r="AC533" s="116">
        <f>IFERROR(VLOOKUP(T533,'Коэфф для прайса 1 оч'!$E$61:$F$67,2,0),"")</f>
        <v>0</v>
      </c>
      <c r="AD533" s="116">
        <f>IFERROR(VLOOKUP(U533,'Коэфф для прайса 1 оч'!$E$69:$F$82,2,0),"")</f>
        <v>1.4E-2</v>
      </c>
      <c r="AE533" s="116">
        <f>IFERROR(VLOOKUP(PriceList[[#This Row],[Корпус]],'Коэфф для прайса 1 оч'!$I$10:$J$15,2,0),"")</f>
        <v>0.12</v>
      </c>
      <c r="AF533" s="95">
        <f t="shared" si="121"/>
        <v>410058</v>
      </c>
      <c r="AG533" s="96">
        <f t="shared" si="122"/>
        <v>14507852.040000001</v>
      </c>
      <c r="AH533" s="97">
        <v>0</v>
      </c>
      <c r="AI533" s="98"/>
      <c r="AJ533" s="99"/>
      <c r="AK533" s="84" t="s">
        <v>1313</v>
      </c>
      <c r="AL533" s="91">
        <v>0.1</v>
      </c>
      <c r="AM533" s="287">
        <f>PriceList[[#This Row],[ИТОГ Цена за кв.м, руб]]*(1+PriceList[[#This Row],[Максимальная скидка]])</f>
        <v>0</v>
      </c>
      <c r="AN533" s="287">
        <f>PriceList[[#This Row],[Цена за кв.м. в CRM]]*PriceList[[#This Row],[Площадь, кв.м]]</f>
        <v>0</v>
      </c>
      <c r="AO533" s="287">
        <v>6000</v>
      </c>
      <c r="AP533" s="335">
        <f>PriceList[[#This Row],[Цена за кв.м. в CRM]]+PriceList[[#This Row],[Бронь]]</f>
        <v>6000</v>
      </c>
      <c r="AQ533" s="335">
        <f>PriceList[[#This Row],[Цена за кв.м. в сайт]]*PriceList[[#This Row],[Площадь, кв.м]]</f>
        <v>212280.00000000003</v>
      </c>
      <c r="AR533" s="84" t="str">
        <f t="shared" si="125"/>
        <v>С2-283</v>
      </c>
      <c r="AS533" s="88" t="str">
        <f t="shared" si="126"/>
        <v>Ст</v>
      </c>
      <c r="AT533" s="89">
        <f t="shared" si="127"/>
        <v>35.380000000000003</v>
      </c>
      <c r="AU533" s="99">
        <f>PriceList[[#This Row],[Цена за кв.м. в CRM]]</f>
        <v>0</v>
      </c>
      <c r="AV533" s="100" t="str">
        <f t="shared" si="128"/>
        <v>Не для продажи</v>
      </c>
      <c r="AW533" s="99"/>
      <c r="AX533" s="342"/>
      <c r="AZ533" s="353"/>
      <c r="BB533" s="346"/>
      <c r="BC533" s="14"/>
      <c r="BD533" s="345">
        <f t="shared" si="129"/>
        <v>0</v>
      </c>
      <c r="BE533" s="353">
        <f>BD533*PriceList[[#This Row],[Площадь, кв.м]]</f>
        <v>0</v>
      </c>
      <c r="BF533" s="14"/>
      <c r="BG533" s="345"/>
      <c r="BH533" s="353">
        <f t="shared" si="130"/>
        <v>0</v>
      </c>
      <c r="BI533" s="345">
        <f>BG533/PriceList[[#This Row],[Площадь, кв.м]]</f>
        <v>0</v>
      </c>
      <c r="BJ533" s="355" t="e">
        <f t="shared" si="131"/>
        <v>#DIV/0!</v>
      </c>
      <c r="BL533" s="345">
        <f t="shared" si="132"/>
        <v>0</v>
      </c>
      <c r="BM533" s="353">
        <f t="shared" si="133"/>
        <v>0</v>
      </c>
    </row>
    <row r="534" spans="1:65" ht="14.25" hidden="1" customHeight="1">
      <c r="A534" s="84">
        <v>610</v>
      </c>
      <c r="B534" s="84" t="s">
        <v>705</v>
      </c>
      <c r="C534" s="85">
        <v>284</v>
      </c>
      <c r="D534" s="85" t="s">
        <v>416</v>
      </c>
      <c r="E534" s="86">
        <v>9</v>
      </c>
      <c r="F534" s="84">
        <v>1</v>
      </c>
      <c r="G534" s="87">
        <v>42.57</v>
      </c>
      <c r="H534" s="88" t="s">
        <v>1</v>
      </c>
      <c r="I534" s="88" t="s">
        <v>1</v>
      </c>
      <c r="J534" s="89">
        <v>7.26</v>
      </c>
      <c r="K534" s="89">
        <f t="shared" si="118"/>
        <v>2.1800000000000002</v>
      </c>
      <c r="L534" s="89">
        <f t="shared" si="119"/>
        <v>35.31</v>
      </c>
      <c r="M534" s="89">
        <f t="shared" si="120"/>
        <v>37.49</v>
      </c>
      <c r="N534" s="90" t="s">
        <v>82</v>
      </c>
      <c r="O534" s="90" t="s">
        <v>66</v>
      </c>
      <c r="P534" s="90" t="s">
        <v>67</v>
      </c>
      <c r="Q534" s="91" t="s">
        <v>68</v>
      </c>
      <c r="R534" s="92" t="s">
        <v>493</v>
      </c>
      <c r="S534" s="92" t="s">
        <v>493</v>
      </c>
      <c r="T534" s="93" t="s">
        <v>73</v>
      </c>
      <c r="U534" s="84">
        <v>12</v>
      </c>
      <c r="V534" s="94">
        <f>IFERROR(VLOOKUP(H534,'Коэфф для прайса 1 оч'!$A$3:$C$6,3,0),"")</f>
        <v>327000</v>
      </c>
      <c r="W534" s="91">
        <f>IFERROR(VLOOKUP(E534,'Коэфф для прайса 1 оч'!$A$10:$C$23,3,0),"")</f>
        <v>8.4999999999999992E-2</v>
      </c>
      <c r="X534" s="116">
        <f>IFERROR(VLOOKUP(N534,'Коэфф для прайса 1 оч'!$E$25:$F$30,2,0),"")</f>
        <v>-0.01</v>
      </c>
      <c r="Y534" s="116">
        <f>IFERROR(VLOOKUP(O534,'Коэфф для прайса 1 оч'!$E$32:$F$34,2,0),"")</f>
        <v>0</v>
      </c>
      <c r="Z534" s="116">
        <f>IFERROR(VLOOKUP(P534,'Коэфф для прайса 1 оч'!$E$36:$F$38,2,0),"")</f>
        <v>0.03</v>
      </c>
      <c r="AA534" s="116">
        <f>IFERROR(VLOOKUP(Q534,'Коэфф для прайса 1 оч'!$E$40:$F$43,2,0),"")</f>
        <v>5.0000000000000001E-3</v>
      </c>
      <c r="AB534" s="117">
        <f>IFERROR(VLOOKUP(R534,'Коэфф для прайса 1 оч'!$E$45:$F$59,2,0),"")</f>
        <v>0.03</v>
      </c>
      <c r="AC534" s="116">
        <f>IFERROR(VLOOKUP(T534,'Коэфф для прайса 1 оч'!$E$61:$F$67,2,0),"")</f>
        <v>0</v>
      </c>
      <c r="AD534" s="116">
        <f>IFERROR(VLOOKUP(U534,'Коэфф для прайса 1 оч'!$E$69:$F$82,2,0),"")</f>
        <v>1.4E-2</v>
      </c>
      <c r="AE534" s="116">
        <f>IFERROR(VLOOKUP(PriceList[[#This Row],[Корпус]],'Коэфф для прайса 1 оч'!$I$10:$J$15,2,0),"")</f>
        <v>0.12</v>
      </c>
      <c r="AF534" s="95">
        <f t="shared" si="121"/>
        <v>416598</v>
      </c>
      <c r="AG534" s="96">
        <f t="shared" si="122"/>
        <v>17734576.859999999</v>
      </c>
      <c r="AH534" s="97">
        <v>0</v>
      </c>
      <c r="AI534" s="98">
        <f t="shared" si="123"/>
        <v>416598</v>
      </c>
      <c r="AJ534" s="99">
        <f t="shared" si="124"/>
        <v>17734576.859999999</v>
      </c>
      <c r="AK534" s="84" t="s">
        <v>101</v>
      </c>
      <c r="AL534" s="91">
        <v>0.1</v>
      </c>
      <c r="AM534" s="287">
        <f>PriceList[[#This Row],[ИТОГ Цена за кв.м, руб]]*(1+PriceList[[#This Row],[Максимальная скидка]])</f>
        <v>458257.80000000005</v>
      </c>
      <c r="AN534" s="287">
        <f>PriceList[[#This Row],[Цена за кв.м. в CRM]]*PriceList[[#This Row],[Площадь, кв.м]]</f>
        <v>19508034.546000004</v>
      </c>
      <c r="AO534" s="287">
        <v>6000</v>
      </c>
      <c r="AP534" s="335">
        <f>PriceList[[#This Row],[Цена за кв.м. в CRM]]+PriceList[[#This Row],[Бронь]]</f>
        <v>464257.80000000005</v>
      </c>
      <c r="AQ534" s="335">
        <f>PriceList[[#This Row],[Цена за кв.м. в сайт]]*PriceList[[#This Row],[Площадь, кв.м]]</f>
        <v>19763454.546000004</v>
      </c>
      <c r="AR534" s="84" t="str">
        <f t="shared" si="125"/>
        <v>С2-284</v>
      </c>
      <c r="AS534" s="88" t="str">
        <f t="shared" si="126"/>
        <v>Ст</v>
      </c>
      <c r="AT534" s="89">
        <f t="shared" si="127"/>
        <v>42.57</v>
      </c>
      <c r="AU534" s="99">
        <f>PriceList[[#This Row],[Цена за кв.м. в CRM]]</f>
        <v>458257.80000000005</v>
      </c>
      <c r="AV534" s="100" t="str">
        <f t="shared" si="128"/>
        <v>Свободно</v>
      </c>
      <c r="AW534" s="99"/>
      <c r="AX534" s="342"/>
      <c r="AZ534" s="353">
        <f>(PriceList[[#This Row],[Цена за кв.м. в сайт]])+$AZ$1</f>
        <v>464757.80000000005</v>
      </c>
      <c r="BA534" s="353">
        <f>AZ534*PriceList[[#This Row],[Площадь, кв.м]]</f>
        <v>19784739.546000004</v>
      </c>
      <c r="BB534" s="346">
        <f>BA534-PriceList[[#This Row],[Стоимость, руб для сбронированием]]</f>
        <v>21285</v>
      </c>
      <c r="BC534" s="14"/>
      <c r="BD534" s="345">
        <f t="shared" si="129"/>
        <v>464800</v>
      </c>
      <c r="BE534" s="353">
        <f>BD534*PriceList[[#This Row],[Площадь, кв.м]]</f>
        <v>19786536</v>
      </c>
      <c r="BF534" s="14"/>
      <c r="BG534" s="345">
        <f>BE534-$BG$1*PriceList[[#This Row],[Площадь, кв.м]]</f>
        <v>19531116</v>
      </c>
      <c r="BH534" s="353">
        <f t="shared" si="130"/>
        <v>255420</v>
      </c>
      <c r="BI534" s="345">
        <f>BG534/PriceList[[#This Row],[Площадь, кв.м]]</f>
        <v>458800</v>
      </c>
      <c r="BJ534" s="355">
        <f t="shared" si="131"/>
        <v>1.3077593722755012E-2</v>
      </c>
      <c r="BL534" s="345">
        <f t="shared" si="132"/>
        <v>412920</v>
      </c>
      <c r="BM534" s="353">
        <f t="shared" si="133"/>
        <v>17578004.399999999</v>
      </c>
    </row>
    <row r="535" spans="1:65" ht="14.25" customHeight="1">
      <c r="A535" s="84">
        <v>611</v>
      </c>
      <c r="B535" s="84" t="s">
        <v>706</v>
      </c>
      <c r="C535" s="85">
        <v>285</v>
      </c>
      <c r="D535" s="85" t="s">
        <v>416</v>
      </c>
      <c r="E535" s="86">
        <v>9</v>
      </c>
      <c r="F535" s="84">
        <v>2</v>
      </c>
      <c r="G535" s="87">
        <v>29.01</v>
      </c>
      <c r="H535" s="88" t="s">
        <v>1</v>
      </c>
      <c r="I535" s="88" t="s">
        <v>1</v>
      </c>
      <c r="J535" s="89">
        <v>4.29</v>
      </c>
      <c r="K535" s="89">
        <f t="shared" si="118"/>
        <v>1.29</v>
      </c>
      <c r="L535" s="89">
        <f t="shared" si="119"/>
        <v>24.720000000000002</v>
      </c>
      <c r="M535" s="89">
        <f t="shared" si="120"/>
        <v>26.01</v>
      </c>
      <c r="N535" s="90" t="s">
        <v>65</v>
      </c>
      <c r="O535" s="90" t="s">
        <v>66</v>
      </c>
      <c r="P535" s="90" t="s">
        <v>67</v>
      </c>
      <c r="Q535" s="91" t="s">
        <v>68</v>
      </c>
      <c r="R535" s="92" t="s">
        <v>493</v>
      </c>
      <c r="S535" s="92" t="s">
        <v>493</v>
      </c>
      <c r="T535" s="93" t="s">
        <v>73</v>
      </c>
      <c r="U535" s="84">
        <v>12</v>
      </c>
      <c r="V535" s="94">
        <f>IFERROR(VLOOKUP(H535,'Коэфф для прайса 1 оч'!$A$3:$C$6,3,0),"")</f>
        <v>327000</v>
      </c>
      <c r="W535" s="91">
        <f>IFERROR(VLOOKUP(E535,'Коэфф для прайса 1 оч'!$A$10:$C$23,3,0),"")</f>
        <v>8.4999999999999992E-2</v>
      </c>
      <c r="X535" s="116">
        <f>IFERROR(VLOOKUP(N535,'Коэфф для прайса 1 оч'!$E$25:$F$30,2,0),"")</f>
        <v>0.04</v>
      </c>
      <c r="Y535" s="116">
        <f>IFERROR(VLOOKUP(O535,'Коэфф для прайса 1 оч'!$E$32:$F$34,2,0),"")</f>
        <v>0</v>
      </c>
      <c r="Z535" s="116">
        <f>IFERROR(VLOOKUP(P535,'Коэфф для прайса 1 оч'!$E$36:$F$38,2,0),"")</f>
        <v>0.03</v>
      </c>
      <c r="AA535" s="116">
        <f>IFERROR(VLOOKUP(Q535,'Коэфф для прайса 1 оч'!$E$40:$F$43,2,0),"")</f>
        <v>5.0000000000000001E-3</v>
      </c>
      <c r="AB535" s="117">
        <f>IFERROR(VLOOKUP(R535,'Коэфф для прайса 1 оч'!$E$45:$F$59,2,0),"")</f>
        <v>0.03</v>
      </c>
      <c r="AC535" s="116">
        <f>IFERROR(VLOOKUP(T535,'Коэфф для прайса 1 оч'!$E$61:$F$67,2,0),"")</f>
        <v>0</v>
      </c>
      <c r="AD535" s="116">
        <f>IFERROR(VLOOKUP(U535,'Коэфф для прайса 1 оч'!$E$69:$F$82,2,0),"")</f>
        <v>1.4E-2</v>
      </c>
      <c r="AE535" s="116">
        <f>IFERROR(VLOOKUP(PriceList[[#This Row],[Корпус]],'Коэфф для прайса 1 оч'!$I$10:$J$15,2,0),"")</f>
        <v>0.12</v>
      </c>
      <c r="AF535" s="95">
        <f t="shared" si="121"/>
        <v>432948</v>
      </c>
      <c r="AG535" s="96">
        <f t="shared" si="122"/>
        <v>12559821.48</v>
      </c>
      <c r="AH535" s="97">
        <v>0</v>
      </c>
      <c r="AI535" s="98">
        <f t="shared" si="123"/>
        <v>432948</v>
      </c>
      <c r="AJ535" s="99">
        <f t="shared" si="124"/>
        <v>12559821.48</v>
      </c>
      <c r="AK535" s="84" t="s">
        <v>71</v>
      </c>
      <c r="AL535" s="91">
        <v>0.1</v>
      </c>
      <c r="AM535" s="287">
        <f>PriceList[[#This Row],[ИТОГ Цена за кв.м, руб]]*(1+PriceList[[#This Row],[Максимальная скидка]])</f>
        <v>476242.80000000005</v>
      </c>
      <c r="AN535" s="287">
        <f>PriceList[[#This Row],[Цена за кв.м. в CRM]]*PriceList[[#This Row],[Площадь, кв.м]]</f>
        <v>13815803.628000002</v>
      </c>
      <c r="AO535" s="287">
        <v>6000</v>
      </c>
      <c r="AP535" s="335">
        <f>PriceList[[#This Row],[Цена за кв.м. в CRM]]+PriceList[[#This Row],[Бронь]]</f>
        <v>482242.80000000005</v>
      </c>
      <c r="AQ535" s="335">
        <f>PriceList[[#This Row],[Цена за кв.м. в сайт]]*PriceList[[#This Row],[Площадь, кв.м]]</f>
        <v>13989863.628000002</v>
      </c>
      <c r="AR535" s="84" t="str">
        <f t="shared" si="125"/>
        <v>С2-285</v>
      </c>
      <c r="AS535" s="88" t="str">
        <f t="shared" si="126"/>
        <v>Ст</v>
      </c>
      <c r="AT535" s="89">
        <f t="shared" si="127"/>
        <v>29.01</v>
      </c>
      <c r="AU535" s="99">
        <f>PriceList[[#This Row],[Цена за кв.м. в CRM]]</f>
        <v>476242.80000000005</v>
      </c>
      <c r="AV535" s="100" t="str">
        <f t="shared" si="128"/>
        <v>Резерв</v>
      </c>
      <c r="AW535" s="99"/>
      <c r="AX535" s="342"/>
      <c r="AZ535" s="353">
        <f>(PriceList[[#This Row],[Цена за кв.м. в сайт]])+$AZ$1</f>
        <v>482742.80000000005</v>
      </c>
      <c r="BA535" s="353">
        <f>AZ535*PriceList[[#This Row],[Площадь, кв.м]]</f>
        <v>14004368.628000002</v>
      </c>
      <c r="BB535" s="346">
        <f>BA535-PriceList[[#This Row],[Стоимость, руб для сбронированием]]</f>
        <v>14505</v>
      </c>
      <c r="BC535" s="14"/>
      <c r="BD535" s="345">
        <f t="shared" si="129"/>
        <v>482700</v>
      </c>
      <c r="BE535" s="353">
        <f>BD535*PriceList[[#This Row],[Площадь, кв.м]]</f>
        <v>14003127</v>
      </c>
      <c r="BF535" s="14"/>
      <c r="BG535" s="345">
        <f>BE535-$BG$1*PriceList[[#This Row],[Площадь, кв.м]]</f>
        <v>13829067</v>
      </c>
      <c r="BH535" s="353">
        <f t="shared" si="130"/>
        <v>174060</v>
      </c>
      <c r="BI535" s="345">
        <f>BG535/PriceList[[#This Row],[Площадь, кв.м]]</f>
        <v>476700</v>
      </c>
      <c r="BJ535" s="355">
        <f t="shared" si="131"/>
        <v>1.2586532410320957E-2</v>
      </c>
      <c r="BL535" s="345">
        <f t="shared" si="132"/>
        <v>429030</v>
      </c>
      <c r="BM535" s="353">
        <f t="shared" si="133"/>
        <v>12446160.300000001</v>
      </c>
    </row>
    <row r="536" spans="1:65" ht="14.25" customHeight="1">
      <c r="A536" s="84">
        <v>612</v>
      </c>
      <c r="B536" s="84" t="s">
        <v>707</v>
      </c>
      <c r="C536" s="85">
        <v>286</v>
      </c>
      <c r="D536" s="85" t="s">
        <v>416</v>
      </c>
      <c r="E536" s="86">
        <v>9</v>
      </c>
      <c r="F536" s="84">
        <v>3</v>
      </c>
      <c r="G536" s="87">
        <v>28.56</v>
      </c>
      <c r="H536" s="88" t="s">
        <v>1</v>
      </c>
      <c r="I536" s="88" t="s">
        <v>1</v>
      </c>
      <c r="J536" s="89">
        <v>4.29</v>
      </c>
      <c r="K536" s="89">
        <f t="shared" si="118"/>
        <v>1.29</v>
      </c>
      <c r="L536" s="89">
        <f t="shared" si="119"/>
        <v>24.27</v>
      </c>
      <c r="M536" s="89">
        <f t="shared" si="120"/>
        <v>25.56</v>
      </c>
      <c r="N536" s="90" t="s">
        <v>65</v>
      </c>
      <c r="O536" s="90" t="s">
        <v>66</v>
      </c>
      <c r="P536" s="90" t="s">
        <v>67</v>
      </c>
      <c r="Q536" s="91" t="s">
        <v>68</v>
      </c>
      <c r="R536" s="92" t="s">
        <v>493</v>
      </c>
      <c r="S536" s="92" t="s">
        <v>493</v>
      </c>
      <c r="T536" s="93" t="s">
        <v>73</v>
      </c>
      <c r="U536" s="84">
        <v>12</v>
      </c>
      <c r="V536" s="94">
        <f>IFERROR(VLOOKUP(H536,'Коэфф для прайса 1 оч'!$A$3:$C$6,3,0),"")</f>
        <v>327000</v>
      </c>
      <c r="W536" s="91">
        <f>IFERROR(VLOOKUP(E536,'Коэфф для прайса 1 оч'!$A$10:$C$23,3,0),"")</f>
        <v>8.4999999999999992E-2</v>
      </c>
      <c r="X536" s="116">
        <f>IFERROR(VLOOKUP(N536,'Коэфф для прайса 1 оч'!$E$25:$F$30,2,0),"")</f>
        <v>0.04</v>
      </c>
      <c r="Y536" s="116">
        <f>IFERROR(VLOOKUP(O536,'Коэфф для прайса 1 оч'!$E$32:$F$34,2,0),"")</f>
        <v>0</v>
      </c>
      <c r="Z536" s="116">
        <f>IFERROR(VLOOKUP(P536,'Коэфф для прайса 1 оч'!$E$36:$F$38,2,0),"")</f>
        <v>0.03</v>
      </c>
      <c r="AA536" s="116">
        <f>IFERROR(VLOOKUP(Q536,'Коэфф для прайса 1 оч'!$E$40:$F$43,2,0),"")</f>
        <v>5.0000000000000001E-3</v>
      </c>
      <c r="AB536" s="117">
        <f>IFERROR(VLOOKUP(R536,'Коэфф для прайса 1 оч'!$E$45:$F$59,2,0),"")</f>
        <v>0.03</v>
      </c>
      <c r="AC536" s="116">
        <f>IFERROR(VLOOKUP(T536,'Коэфф для прайса 1 оч'!$E$61:$F$67,2,0),"")</f>
        <v>0</v>
      </c>
      <c r="AD536" s="116">
        <f>IFERROR(VLOOKUP(U536,'Коэфф для прайса 1 оч'!$E$69:$F$82,2,0),"")</f>
        <v>1.4E-2</v>
      </c>
      <c r="AE536" s="116">
        <f>IFERROR(VLOOKUP(PriceList[[#This Row],[Корпус]],'Коэфф для прайса 1 оч'!$I$10:$J$15,2,0),"")</f>
        <v>0.12</v>
      </c>
      <c r="AF536" s="95">
        <f t="shared" si="121"/>
        <v>432948</v>
      </c>
      <c r="AG536" s="96">
        <f t="shared" si="122"/>
        <v>12364994.879999999</v>
      </c>
      <c r="AH536" s="97">
        <v>0</v>
      </c>
      <c r="AI536" s="98">
        <f t="shared" si="123"/>
        <v>432948</v>
      </c>
      <c r="AJ536" s="99">
        <f t="shared" si="124"/>
        <v>12364994.879999999</v>
      </c>
      <c r="AK536" s="84" t="s">
        <v>71</v>
      </c>
      <c r="AL536" s="91">
        <v>0.1</v>
      </c>
      <c r="AM536" s="287">
        <f>PriceList[[#This Row],[ИТОГ Цена за кв.м, руб]]*(1+PriceList[[#This Row],[Максимальная скидка]])</f>
        <v>476242.80000000005</v>
      </c>
      <c r="AN536" s="287">
        <f>PriceList[[#This Row],[Цена за кв.м. в CRM]]*PriceList[[#This Row],[Площадь, кв.м]]</f>
        <v>13601494.368000001</v>
      </c>
      <c r="AO536" s="287">
        <v>6000</v>
      </c>
      <c r="AP536" s="335">
        <f>PriceList[[#This Row],[Цена за кв.м. в CRM]]+PriceList[[#This Row],[Бронь]]</f>
        <v>482242.80000000005</v>
      </c>
      <c r="AQ536" s="335">
        <f>PriceList[[#This Row],[Цена за кв.м. в сайт]]*PriceList[[#This Row],[Площадь, кв.м]]</f>
        <v>13772854.368000001</v>
      </c>
      <c r="AR536" s="84" t="str">
        <f t="shared" si="125"/>
        <v>С2-286</v>
      </c>
      <c r="AS536" s="88" t="str">
        <f t="shared" si="126"/>
        <v>Ст</v>
      </c>
      <c r="AT536" s="89">
        <f t="shared" si="127"/>
        <v>28.56</v>
      </c>
      <c r="AU536" s="99">
        <f>PriceList[[#This Row],[Цена за кв.м. в CRM]]</f>
        <v>476242.80000000005</v>
      </c>
      <c r="AV536" s="100" t="str">
        <f t="shared" si="128"/>
        <v>Резерв</v>
      </c>
      <c r="AW536" s="99"/>
      <c r="AX536" s="342"/>
      <c r="AZ536" s="353">
        <f>(PriceList[[#This Row],[Цена за кв.м. в сайт]])+$AZ$1</f>
        <v>482742.80000000005</v>
      </c>
      <c r="BA536" s="353">
        <f>AZ536*PriceList[[#This Row],[Площадь, кв.м]]</f>
        <v>13787134.368000001</v>
      </c>
      <c r="BB536" s="346">
        <f>BA536-PriceList[[#This Row],[Стоимость, руб для сбронированием]]</f>
        <v>14280</v>
      </c>
      <c r="BC536" s="14"/>
      <c r="BD536" s="345">
        <f t="shared" si="129"/>
        <v>482700</v>
      </c>
      <c r="BE536" s="353">
        <f>BD536*PriceList[[#This Row],[Площадь, кв.м]]</f>
        <v>13785912</v>
      </c>
      <c r="BF536" s="14"/>
      <c r="BG536" s="345">
        <f>BE536-$BG$1*PriceList[[#This Row],[Площадь, кв.м]]</f>
        <v>13614552</v>
      </c>
      <c r="BH536" s="353">
        <f t="shared" si="130"/>
        <v>171360</v>
      </c>
      <c r="BI536" s="345">
        <f>BG536/PriceList[[#This Row],[Площадь, кв.м]]</f>
        <v>476700</v>
      </c>
      <c r="BJ536" s="355">
        <f t="shared" si="131"/>
        <v>1.2586532410320957E-2</v>
      </c>
      <c r="BL536" s="345">
        <f t="shared" si="132"/>
        <v>429030</v>
      </c>
      <c r="BM536" s="353">
        <f t="shared" si="133"/>
        <v>12253096.799999999</v>
      </c>
    </row>
    <row r="537" spans="1:65" ht="14.25" customHeight="1">
      <c r="A537" s="84">
        <v>613</v>
      </c>
      <c r="B537" s="84" t="s">
        <v>708</v>
      </c>
      <c r="C537" s="85">
        <v>287</v>
      </c>
      <c r="D537" s="85" t="s">
        <v>416</v>
      </c>
      <c r="E537" s="86">
        <v>9</v>
      </c>
      <c r="F537" s="84">
        <v>4</v>
      </c>
      <c r="G537" s="87">
        <v>32.44</v>
      </c>
      <c r="H537" s="88" t="s">
        <v>1</v>
      </c>
      <c r="I537" s="88" t="s">
        <v>1</v>
      </c>
      <c r="J537" s="89">
        <v>4.4000000000000004</v>
      </c>
      <c r="K537" s="89">
        <f t="shared" si="118"/>
        <v>1.32</v>
      </c>
      <c r="L537" s="89">
        <f t="shared" si="119"/>
        <v>28.04</v>
      </c>
      <c r="M537" s="89">
        <f t="shared" si="120"/>
        <v>29.36</v>
      </c>
      <c r="N537" s="90" t="s">
        <v>65</v>
      </c>
      <c r="O537" s="90" t="s">
        <v>83</v>
      </c>
      <c r="P537" s="90" t="s">
        <v>67</v>
      </c>
      <c r="Q537" s="91" t="s">
        <v>68</v>
      </c>
      <c r="R537" s="92" t="s">
        <v>493</v>
      </c>
      <c r="S537" s="92" t="s">
        <v>493</v>
      </c>
      <c r="T537" s="93" t="s">
        <v>73</v>
      </c>
      <c r="U537" s="84">
        <v>12</v>
      </c>
      <c r="V537" s="94">
        <f>IFERROR(VLOOKUP(H537,'Коэфф для прайса 1 оч'!$A$3:$C$6,3,0),"")</f>
        <v>327000</v>
      </c>
      <c r="W537" s="91">
        <f>IFERROR(VLOOKUP(E537,'Коэфф для прайса 1 оч'!$A$10:$C$23,3,0),"")</f>
        <v>8.4999999999999992E-2</v>
      </c>
      <c r="X537" s="116">
        <f>IFERROR(VLOOKUP(N537,'Коэфф для прайса 1 оч'!$E$25:$F$30,2,0),"")</f>
        <v>0.04</v>
      </c>
      <c r="Y537" s="116">
        <f>IFERROR(VLOOKUP(O537,'Коэфф для прайса 1 оч'!$E$32:$F$34,2,0),"")</f>
        <v>0.03</v>
      </c>
      <c r="Z537" s="116">
        <f>IFERROR(VLOOKUP(P537,'Коэфф для прайса 1 оч'!$E$36:$F$38,2,0),"")</f>
        <v>0.03</v>
      </c>
      <c r="AA537" s="116">
        <f>IFERROR(VLOOKUP(Q537,'Коэфф для прайса 1 оч'!$E$40:$F$43,2,0),"")</f>
        <v>5.0000000000000001E-3</v>
      </c>
      <c r="AB537" s="117">
        <f>IFERROR(VLOOKUP(R537,'Коэфф для прайса 1 оч'!$E$45:$F$59,2,0),"")</f>
        <v>0.03</v>
      </c>
      <c r="AC537" s="116">
        <f>IFERROR(VLOOKUP(T537,'Коэфф для прайса 1 оч'!$E$61:$F$67,2,0),"")</f>
        <v>0</v>
      </c>
      <c r="AD537" s="116">
        <f>IFERROR(VLOOKUP(U537,'Коэфф для прайса 1 оч'!$E$69:$F$82,2,0),"")</f>
        <v>1.4E-2</v>
      </c>
      <c r="AE537" s="116">
        <f>IFERROR(VLOOKUP(PriceList[[#This Row],[Корпус]],'Коэфф для прайса 1 оч'!$I$10:$J$15,2,0),"")</f>
        <v>0.12</v>
      </c>
      <c r="AF537" s="95">
        <f t="shared" si="121"/>
        <v>442758</v>
      </c>
      <c r="AG537" s="96">
        <f t="shared" si="122"/>
        <v>14363069.52</v>
      </c>
      <c r="AH537" s="97">
        <v>0</v>
      </c>
      <c r="AI537" s="98">
        <f t="shared" si="123"/>
        <v>442758</v>
      </c>
      <c r="AJ537" s="99">
        <f t="shared" si="124"/>
        <v>14363069.52</v>
      </c>
      <c r="AK537" s="84" t="s">
        <v>71</v>
      </c>
      <c r="AL537" s="91">
        <v>0.1</v>
      </c>
      <c r="AM537" s="287">
        <f>PriceList[[#This Row],[ИТОГ Цена за кв.м, руб]]*(1+PriceList[[#This Row],[Максимальная скидка]])</f>
        <v>487033.80000000005</v>
      </c>
      <c r="AN537" s="287">
        <f>PriceList[[#This Row],[Цена за кв.м. в CRM]]*PriceList[[#This Row],[Площадь, кв.м]]</f>
        <v>15799376.472000001</v>
      </c>
      <c r="AO537" s="287">
        <v>6000</v>
      </c>
      <c r="AP537" s="335">
        <f>PriceList[[#This Row],[Цена за кв.м. в CRM]]+PriceList[[#This Row],[Бронь]]</f>
        <v>493033.80000000005</v>
      </c>
      <c r="AQ537" s="335">
        <f>PriceList[[#This Row],[Цена за кв.м. в сайт]]*PriceList[[#This Row],[Площадь, кв.м]]</f>
        <v>15994016.472000001</v>
      </c>
      <c r="AR537" s="84" t="str">
        <f t="shared" si="125"/>
        <v>С2-287</v>
      </c>
      <c r="AS537" s="88" t="str">
        <f t="shared" si="126"/>
        <v>Ст</v>
      </c>
      <c r="AT537" s="89">
        <f t="shared" si="127"/>
        <v>32.44</v>
      </c>
      <c r="AU537" s="99">
        <f>PriceList[[#This Row],[Цена за кв.м. в CRM]]</f>
        <v>487033.80000000005</v>
      </c>
      <c r="AV537" s="100" t="str">
        <f t="shared" si="128"/>
        <v>Резерв</v>
      </c>
      <c r="AW537" s="99"/>
      <c r="AX537" s="342"/>
      <c r="AZ537" s="353">
        <f>(PriceList[[#This Row],[Цена за кв.м. в сайт]])+$AZ$1</f>
        <v>493533.80000000005</v>
      </c>
      <c r="BA537" s="353">
        <f>AZ537*PriceList[[#This Row],[Площадь, кв.м]]</f>
        <v>16010236.472000001</v>
      </c>
      <c r="BB537" s="346">
        <f>BA537-PriceList[[#This Row],[Стоимость, руб для сбронированием]]</f>
        <v>16220</v>
      </c>
      <c r="BC537" s="14"/>
      <c r="BD537" s="345">
        <f t="shared" si="129"/>
        <v>493500</v>
      </c>
      <c r="BE537" s="353">
        <f>BD537*PriceList[[#This Row],[Площадь, кв.м]]</f>
        <v>16009139.999999998</v>
      </c>
      <c r="BF537" s="14"/>
      <c r="BG537" s="345">
        <f>BE537-$BG$1*PriceList[[#This Row],[Площадь, кв.м]]</f>
        <v>15814499.999999998</v>
      </c>
      <c r="BH537" s="353">
        <f t="shared" si="130"/>
        <v>194640</v>
      </c>
      <c r="BI537" s="345">
        <f>BG537/PriceList[[#This Row],[Площадь, кв.м]]</f>
        <v>487500</v>
      </c>
      <c r="BJ537" s="355">
        <f t="shared" si="131"/>
        <v>1.2307692307692309E-2</v>
      </c>
      <c r="BL537" s="345">
        <f t="shared" si="132"/>
        <v>438750</v>
      </c>
      <c r="BM537" s="353">
        <f t="shared" si="133"/>
        <v>14233049.999999998</v>
      </c>
    </row>
    <row r="538" spans="1:65" ht="14.25" hidden="1" customHeight="1">
      <c r="A538" s="84">
        <v>614</v>
      </c>
      <c r="B538" s="84" t="s">
        <v>709</v>
      </c>
      <c r="C538" s="85">
        <v>288</v>
      </c>
      <c r="D538" s="85" t="s">
        <v>416</v>
      </c>
      <c r="E538" s="86">
        <v>9</v>
      </c>
      <c r="F538" s="84">
        <v>5</v>
      </c>
      <c r="G538" s="87">
        <v>61.92</v>
      </c>
      <c r="H538" s="88" t="s">
        <v>2</v>
      </c>
      <c r="I538" s="88" t="s">
        <v>19</v>
      </c>
      <c r="J538" s="89">
        <v>8.75</v>
      </c>
      <c r="K538" s="89">
        <f t="shared" si="118"/>
        <v>2.63</v>
      </c>
      <c r="L538" s="89">
        <f t="shared" si="119"/>
        <v>53.17</v>
      </c>
      <c r="M538" s="89">
        <f t="shared" si="120"/>
        <v>55.800000000000004</v>
      </c>
      <c r="N538" s="90" t="s">
        <v>78</v>
      </c>
      <c r="O538" s="90" t="s">
        <v>83</v>
      </c>
      <c r="P538" s="90" t="s">
        <v>67</v>
      </c>
      <c r="Q538" s="91" t="s">
        <v>68</v>
      </c>
      <c r="R538" s="92" t="s">
        <v>518</v>
      </c>
      <c r="S538" s="92" t="s">
        <v>116</v>
      </c>
      <c r="T538" s="93" t="s">
        <v>73</v>
      </c>
      <c r="U538" s="84">
        <v>12</v>
      </c>
      <c r="V538" s="94">
        <f>IFERROR(VLOOKUP(H538,'Коэфф для прайса 1 оч'!$A$3:$C$6,3,0),"")</f>
        <v>313920</v>
      </c>
      <c r="W538" s="91">
        <f>IFERROR(VLOOKUP(E538,'Коэфф для прайса 1 оч'!$A$10:$C$23,3,0),"")</f>
        <v>8.4999999999999992E-2</v>
      </c>
      <c r="X538" s="116">
        <f>IFERROR(VLOOKUP(N538,'Коэфф для прайса 1 оч'!$E$25:$F$30,2,0),"")</f>
        <v>-0.02</v>
      </c>
      <c r="Y538" s="116">
        <f>IFERROR(VLOOKUP(O538,'Коэфф для прайса 1 оч'!$E$32:$F$34,2,0),"")</f>
        <v>0.03</v>
      </c>
      <c r="Z538" s="116">
        <f>IFERROR(VLOOKUP(P538,'Коэфф для прайса 1 оч'!$E$36:$F$38,2,0),"")</f>
        <v>0.03</v>
      </c>
      <c r="AA538" s="116">
        <f>IFERROR(VLOOKUP(Q538,'Коэфф для прайса 1 оч'!$E$40:$F$43,2,0),"")</f>
        <v>5.0000000000000001E-3</v>
      </c>
      <c r="AB538" s="117">
        <f>IFERROR(VLOOKUP(R538,'Коэфф для прайса 1 оч'!$E$45:$F$59,2,0),"")</f>
        <v>0.05</v>
      </c>
      <c r="AC538" s="116">
        <f>IFERROR(VLOOKUP(T538,'Коэфф для прайса 1 оч'!$E$61:$F$67,2,0),"")</f>
        <v>0</v>
      </c>
      <c r="AD538" s="116">
        <f>IFERROR(VLOOKUP(U538,'Коэфф для прайса 1 оч'!$E$69:$F$82,2,0),"")</f>
        <v>1.4E-2</v>
      </c>
      <c r="AE538" s="116">
        <f>IFERROR(VLOOKUP(PriceList[[#This Row],[Корпус]],'Коэфф для прайса 1 оч'!$I$10:$J$15,2,0),"")</f>
        <v>0.12</v>
      </c>
      <c r="AF538" s="95">
        <f t="shared" si="121"/>
        <v>412490.88</v>
      </c>
      <c r="AG538" s="96">
        <f t="shared" si="122"/>
        <v>25541435.2896</v>
      </c>
      <c r="AH538" s="97">
        <v>0</v>
      </c>
      <c r="AI538" s="98">
        <f t="shared" si="123"/>
        <v>412490.88</v>
      </c>
      <c r="AJ538" s="99">
        <f t="shared" si="124"/>
        <v>25541435.2896</v>
      </c>
      <c r="AK538" s="84" t="s">
        <v>101</v>
      </c>
      <c r="AL538" s="91">
        <v>0.1</v>
      </c>
      <c r="AM538" s="287">
        <f>PriceList[[#This Row],[ИТОГ Цена за кв.м, руб]]*(1+PriceList[[#This Row],[Максимальная скидка]])</f>
        <v>453739.96800000005</v>
      </c>
      <c r="AN538" s="287">
        <f>PriceList[[#This Row],[Цена за кв.м. в CRM]]*PriceList[[#This Row],[Площадь, кв.м]]</f>
        <v>28095578.818560004</v>
      </c>
      <c r="AO538" s="287">
        <v>6000</v>
      </c>
      <c r="AP538" s="335">
        <f>PriceList[[#This Row],[Цена за кв.м. в CRM]]+PriceList[[#This Row],[Бронь]]</f>
        <v>459739.96800000005</v>
      </c>
      <c r="AQ538" s="335">
        <f>PriceList[[#This Row],[Цена за кв.м. в сайт]]*PriceList[[#This Row],[Площадь, кв.м]]</f>
        <v>28467098.818560004</v>
      </c>
      <c r="AR538" s="84" t="str">
        <f t="shared" si="125"/>
        <v>С2-288</v>
      </c>
      <c r="AS538" s="88" t="str">
        <f t="shared" si="126"/>
        <v>1К</v>
      </c>
      <c r="AT538" s="89">
        <f t="shared" si="127"/>
        <v>61.92</v>
      </c>
      <c r="AU538" s="99">
        <f>PriceList[[#This Row],[Цена за кв.м. в CRM]]</f>
        <v>453739.96800000005</v>
      </c>
      <c r="AV538" s="100" t="str">
        <f t="shared" si="128"/>
        <v>Свободно</v>
      </c>
      <c r="AW538" s="99"/>
      <c r="AX538" s="342"/>
      <c r="AZ538" s="353">
        <f>(PriceList[[#This Row],[Цена за кв.м. в сайт]])+$AZ$1</f>
        <v>460239.96800000005</v>
      </c>
      <c r="BA538" s="353">
        <f>AZ538*PriceList[[#This Row],[Площадь, кв.м]]</f>
        <v>28498058.818560004</v>
      </c>
      <c r="BB538" s="346">
        <f>BA538-PriceList[[#This Row],[Стоимость, руб для сбронированием]]</f>
        <v>30960</v>
      </c>
      <c r="BC538" s="14"/>
      <c r="BD538" s="345">
        <f t="shared" si="129"/>
        <v>460200</v>
      </c>
      <c r="BE538" s="353">
        <f>BD538*PriceList[[#This Row],[Площадь, кв.м]]</f>
        <v>28495584</v>
      </c>
      <c r="BF538" s="14"/>
      <c r="BG538" s="345">
        <f>BE538-$BG$1*PriceList[[#This Row],[Площадь, кв.м]]</f>
        <v>28124064</v>
      </c>
      <c r="BH538" s="353">
        <f t="shared" si="130"/>
        <v>371520</v>
      </c>
      <c r="BI538" s="345">
        <f>BG538/PriceList[[#This Row],[Площадь, кв.м]]</f>
        <v>454200</v>
      </c>
      <c r="BJ538" s="355">
        <f t="shared" si="131"/>
        <v>1.3210039630118891E-2</v>
      </c>
      <c r="BL538" s="345">
        <f t="shared" si="132"/>
        <v>408780</v>
      </c>
      <c r="BM538" s="353">
        <f t="shared" si="133"/>
        <v>25311657.600000001</v>
      </c>
    </row>
    <row r="539" spans="1:65" ht="14.25" customHeight="1">
      <c r="A539" s="84">
        <v>615</v>
      </c>
      <c r="B539" s="84" t="s">
        <v>710</v>
      </c>
      <c r="C539" s="85">
        <v>289</v>
      </c>
      <c r="D539" s="85" t="s">
        <v>416</v>
      </c>
      <c r="E539" s="86">
        <v>9</v>
      </c>
      <c r="F539" s="84">
        <v>6</v>
      </c>
      <c r="G539" s="87">
        <v>29.02</v>
      </c>
      <c r="H539" s="88" t="s">
        <v>1</v>
      </c>
      <c r="I539" s="88" t="s">
        <v>1</v>
      </c>
      <c r="J539" s="89">
        <v>4.29</v>
      </c>
      <c r="K539" s="89">
        <f t="shared" si="118"/>
        <v>1.29</v>
      </c>
      <c r="L539" s="89">
        <f t="shared" si="119"/>
        <v>24.73</v>
      </c>
      <c r="M539" s="89">
        <f t="shared" si="120"/>
        <v>26.02</v>
      </c>
      <c r="N539" s="90" t="s">
        <v>65</v>
      </c>
      <c r="O539" s="90" t="s">
        <v>66</v>
      </c>
      <c r="P539" s="90" t="s">
        <v>67</v>
      </c>
      <c r="Q539" s="91" t="s">
        <v>68</v>
      </c>
      <c r="R539" s="92" t="s">
        <v>518</v>
      </c>
      <c r="S539" s="92" t="s">
        <v>116</v>
      </c>
      <c r="T539" s="93" t="s">
        <v>73</v>
      </c>
      <c r="U539" s="84">
        <v>12</v>
      </c>
      <c r="V539" s="94">
        <f>IFERROR(VLOOKUP(H539,'Коэфф для прайса 1 оч'!$A$3:$C$6,3,0),"")</f>
        <v>327000</v>
      </c>
      <c r="W539" s="91">
        <f>IFERROR(VLOOKUP(E539,'Коэфф для прайса 1 оч'!$A$10:$C$23,3,0),"")</f>
        <v>8.4999999999999992E-2</v>
      </c>
      <c r="X539" s="116">
        <f>IFERROR(VLOOKUP(N539,'Коэфф для прайса 1 оч'!$E$25:$F$30,2,0),"")</f>
        <v>0.04</v>
      </c>
      <c r="Y539" s="116">
        <f>IFERROR(VLOOKUP(O539,'Коэфф для прайса 1 оч'!$E$32:$F$34,2,0),"")</f>
        <v>0</v>
      </c>
      <c r="Z539" s="116">
        <f>IFERROR(VLOOKUP(P539,'Коэфф для прайса 1 оч'!$E$36:$F$38,2,0),"")</f>
        <v>0.03</v>
      </c>
      <c r="AA539" s="116">
        <f>IFERROR(VLOOKUP(Q539,'Коэфф для прайса 1 оч'!$E$40:$F$43,2,0),"")</f>
        <v>5.0000000000000001E-3</v>
      </c>
      <c r="AB539" s="117">
        <f>IFERROR(VLOOKUP(R539,'Коэфф для прайса 1 оч'!$E$45:$F$59,2,0),"")</f>
        <v>0.05</v>
      </c>
      <c r="AC539" s="116">
        <f>IFERROR(VLOOKUP(T539,'Коэфф для прайса 1 оч'!$E$61:$F$67,2,0),"")</f>
        <v>0</v>
      </c>
      <c r="AD539" s="116">
        <f>IFERROR(VLOOKUP(U539,'Коэфф для прайса 1 оч'!$E$69:$F$82,2,0),"")</f>
        <v>1.4E-2</v>
      </c>
      <c r="AE539" s="116">
        <f>IFERROR(VLOOKUP(PriceList[[#This Row],[Корпус]],'Коэфф для прайса 1 оч'!$I$10:$J$15,2,0),"")</f>
        <v>0.12</v>
      </c>
      <c r="AF539" s="95">
        <f t="shared" si="121"/>
        <v>439488</v>
      </c>
      <c r="AG539" s="96">
        <f t="shared" si="122"/>
        <v>12753941.76</v>
      </c>
      <c r="AH539" s="97">
        <v>0</v>
      </c>
      <c r="AI539" s="98">
        <f t="shared" si="123"/>
        <v>439488</v>
      </c>
      <c r="AJ539" s="99">
        <f t="shared" si="124"/>
        <v>12753941.76</v>
      </c>
      <c r="AK539" s="84" t="s">
        <v>71</v>
      </c>
      <c r="AL539" s="91">
        <v>0.1</v>
      </c>
      <c r="AM539" s="287">
        <f>PriceList[[#This Row],[ИТОГ Цена за кв.м, руб]]*(1+PriceList[[#This Row],[Максимальная скидка]])</f>
        <v>483436.80000000005</v>
      </c>
      <c r="AN539" s="287">
        <f>PriceList[[#This Row],[Цена за кв.м. в CRM]]*PriceList[[#This Row],[Площадь, кв.м]]</f>
        <v>14029335.936000001</v>
      </c>
      <c r="AO539" s="287">
        <v>6000</v>
      </c>
      <c r="AP539" s="335">
        <f>PriceList[[#This Row],[Цена за кв.м. в CRM]]+PriceList[[#This Row],[Бронь]]</f>
        <v>489436.80000000005</v>
      </c>
      <c r="AQ539" s="335">
        <f>PriceList[[#This Row],[Цена за кв.м. в сайт]]*PriceList[[#This Row],[Площадь, кв.м]]</f>
        <v>14203455.936000001</v>
      </c>
      <c r="AR539" s="84" t="str">
        <f t="shared" si="125"/>
        <v>С2-289</v>
      </c>
      <c r="AS539" s="88" t="str">
        <f t="shared" si="126"/>
        <v>Ст</v>
      </c>
      <c r="AT539" s="89">
        <f t="shared" si="127"/>
        <v>29.02</v>
      </c>
      <c r="AU539" s="99">
        <f>PriceList[[#This Row],[Цена за кв.м. в CRM]]</f>
        <v>483436.80000000005</v>
      </c>
      <c r="AV539" s="100" t="str">
        <f t="shared" si="128"/>
        <v>Резерв</v>
      </c>
      <c r="AW539" s="99"/>
      <c r="AX539" s="342"/>
      <c r="AZ539" s="353">
        <f>(PriceList[[#This Row],[Цена за кв.м. в сайт]])+$AZ$1</f>
        <v>489936.80000000005</v>
      </c>
      <c r="BA539" s="353">
        <f>AZ539*PriceList[[#This Row],[Площадь, кв.м]]</f>
        <v>14217965.936000001</v>
      </c>
      <c r="BB539" s="346">
        <f>BA539-PriceList[[#This Row],[Стоимость, руб для сбронированием]]</f>
        <v>14510</v>
      </c>
      <c r="BC539" s="14"/>
      <c r="BD539" s="345">
        <f t="shared" si="129"/>
        <v>489900</v>
      </c>
      <c r="BE539" s="353">
        <f>BD539*PriceList[[#This Row],[Площадь, кв.м]]</f>
        <v>14216898</v>
      </c>
      <c r="BF539" s="14"/>
      <c r="BG539" s="345">
        <f>BE539-$BG$1*PriceList[[#This Row],[Площадь, кв.м]]</f>
        <v>14042778</v>
      </c>
      <c r="BH539" s="353">
        <f t="shared" si="130"/>
        <v>174120</v>
      </c>
      <c r="BI539" s="345">
        <f>BG539/PriceList[[#This Row],[Площадь, кв.м]]</f>
        <v>483900</v>
      </c>
      <c r="BJ539" s="355">
        <f t="shared" si="131"/>
        <v>1.2399256044637322E-2</v>
      </c>
      <c r="BL539" s="345">
        <f t="shared" si="132"/>
        <v>435510</v>
      </c>
      <c r="BM539" s="353">
        <f t="shared" si="133"/>
        <v>12638500.199999999</v>
      </c>
    </row>
    <row r="540" spans="1:65" ht="14.25" customHeight="1">
      <c r="A540" s="84">
        <v>355</v>
      </c>
      <c r="B540" s="84" t="s">
        <v>448</v>
      </c>
      <c r="C540" s="85">
        <v>29</v>
      </c>
      <c r="D540" s="85" t="s">
        <v>416</v>
      </c>
      <c r="E540" s="86">
        <v>1</v>
      </c>
      <c r="F540" s="84">
        <v>29</v>
      </c>
      <c r="G540" s="87">
        <v>29.23</v>
      </c>
      <c r="H540" s="88" t="s">
        <v>1</v>
      </c>
      <c r="I540" s="88" t="s">
        <v>1</v>
      </c>
      <c r="J540" s="89">
        <v>4.25</v>
      </c>
      <c r="K540" s="89">
        <f t="shared" si="118"/>
        <v>1.28</v>
      </c>
      <c r="L540" s="89">
        <f t="shared" si="119"/>
        <v>24.98</v>
      </c>
      <c r="M540" s="89">
        <f t="shared" si="120"/>
        <v>26.26</v>
      </c>
      <c r="N540" s="90" t="s">
        <v>65</v>
      </c>
      <c r="O540" s="90" t="s">
        <v>66</v>
      </c>
      <c r="P540" s="90" t="s">
        <v>67</v>
      </c>
      <c r="Q540" s="91" t="s">
        <v>68</v>
      </c>
      <c r="R540" s="92" t="s">
        <v>441</v>
      </c>
      <c r="S540" s="92" t="s">
        <v>1287</v>
      </c>
      <c r="T540" s="93" t="s">
        <v>73</v>
      </c>
      <c r="U540" s="84">
        <v>34</v>
      </c>
      <c r="V540" s="94">
        <f>IFERROR(VLOOKUP(H540,'Коэфф для прайса 1 оч'!$A$3:$C$6,3,0),"")</f>
        <v>327000</v>
      </c>
      <c r="W540" s="91">
        <f>IFERROR(VLOOKUP(E540,'Коэфф для прайса 1 оч'!$A$10:$C$23,3,0),"")</f>
        <v>-4.4999999999999998E-2</v>
      </c>
      <c r="X540" s="116">
        <f>IFERROR(VLOOKUP(N540,'Коэфф для прайса 1 оч'!$E$25:$F$30,2,0),"")</f>
        <v>0.04</v>
      </c>
      <c r="Y540" s="116">
        <f>IFERROR(VLOOKUP(O540,'Коэфф для прайса 1 оч'!$E$32:$F$34,2,0),"")</f>
        <v>0</v>
      </c>
      <c r="Z540" s="116">
        <f>IFERROR(VLOOKUP(P540,'Коэфф для прайса 1 оч'!$E$36:$F$38,2,0),"")</f>
        <v>0.03</v>
      </c>
      <c r="AA540" s="116">
        <f>IFERROR(VLOOKUP(Q540,'Коэфф для прайса 1 оч'!$E$40:$F$43,2,0),"")</f>
        <v>5.0000000000000001E-3</v>
      </c>
      <c r="AB540" s="117">
        <f>IFERROR(VLOOKUP(R540,'Коэфф для прайса 1 оч'!$E$45:$F$59,2,0),"")</f>
        <v>-0.02</v>
      </c>
      <c r="AC540" s="116">
        <f>IFERROR(VLOOKUP(T540,'Коэфф для прайса 1 оч'!$E$61:$F$67,2,0),"")</f>
        <v>0</v>
      </c>
      <c r="AD540" s="116">
        <f>IFERROR(VLOOKUP(U540,'Коэфф для прайса 1 оч'!$E$69:$F$82,2,0),"")</f>
        <v>-8.0000000000000002E-3</v>
      </c>
      <c r="AE540" s="116">
        <f>IFERROR(VLOOKUP(PriceList[[#This Row],[Корпус]],'Коэфф для прайса 1 оч'!$I$10:$J$15,2,0),"")</f>
        <v>0.12</v>
      </c>
      <c r="AF540" s="95">
        <f t="shared" si="121"/>
        <v>366894</v>
      </c>
      <c r="AG540" s="96">
        <f t="shared" si="122"/>
        <v>10724311.620000001</v>
      </c>
      <c r="AH540" s="97">
        <v>0</v>
      </c>
      <c r="AI540" s="98">
        <f t="shared" si="123"/>
        <v>366894</v>
      </c>
      <c r="AJ540" s="99">
        <f t="shared" si="124"/>
        <v>10724311.620000001</v>
      </c>
      <c r="AK540" s="84" t="s">
        <v>71</v>
      </c>
      <c r="AL540" s="91">
        <v>0.1</v>
      </c>
      <c r="AM540" s="287">
        <f>PriceList[[#This Row],[ИТОГ Цена за кв.м, руб]]*(1+PriceList[[#This Row],[Максимальная скидка]])</f>
        <v>403583.4</v>
      </c>
      <c r="AN540" s="287">
        <f>PriceList[[#This Row],[Цена за кв.м. в CRM]]*PriceList[[#This Row],[Площадь, кв.м]]</f>
        <v>11796742.782000002</v>
      </c>
      <c r="AO540" s="287">
        <v>6000</v>
      </c>
      <c r="AP540" s="335">
        <f>PriceList[[#This Row],[Цена за кв.м. в CRM]]+PriceList[[#This Row],[Бронь]]</f>
        <v>409583.4</v>
      </c>
      <c r="AQ540" s="335">
        <f>PriceList[[#This Row],[Цена за кв.м. в сайт]]*PriceList[[#This Row],[Площадь, кв.м]]</f>
        <v>11972122.782000002</v>
      </c>
      <c r="AR540" s="84" t="str">
        <f t="shared" si="125"/>
        <v>С2-29</v>
      </c>
      <c r="AS540" s="88" t="str">
        <f t="shared" si="126"/>
        <v>Ст</v>
      </c>
      <c r="AT540" s="89">
        <f t="shared" si="127"/>
        <v>29.23</v>
      </c>
      <c r="AU540" s="99">
        <f>PriceList[[#This Row],[Цена за кв.м. в CRM]]</f>
        <v>403583.4</v>
      </c>
      <c r="AV540" s="100" t="str">
        <f t="shared" si="128"/>
        <v>Резерв</v>
      </c>
      <c r="AW540" s="99"/>
      <c r="AX540" s="342"/>
      <c r="AZ540" s="353">
        <f>(PriceList[[#This Row],[Цена за кв.м. в сайт]])+$AZ$1</f>
        <v>410083.4</v>
      </c>
      <c r="BA540" s="353">
        <f>AZ540*PriceList[[#This Row],[Площадь, кв.м]]</f>
        <v>11986737.782000002</v>
      </c>
      <c r="BB540" s="346">
        <f>BA540-PriceList[[#This Row],[Стоимость, руб для сбронированием]]</f>
        <v>14615</v>
      </c>
      <c r="BC540" s="14"/>
      <c r="BD540" s="345">
        <f t="shared" si="129"/>
        <v>410100</v>
      </c>
      <c r="BE540" s="353">
        <f>BD540*PriceList[[#This Row],[Площадь, кв.м]]</f>
        <v>11987223</v>
      </c>
      <c r="BF540" s="14"/>
      <c r="BG540" s="345">
        <f>BE540-$BG$1*PriceList[[#This Row],[Площадь, кв.м]]</f>
        <v>11811843</v>
      </c>
      <c r="BH540" s="353">
        <f t="shared" si="130"/>
        <v>175380</v>
      </c>
      <c r="BI540" s="345">
        <f>BG540/PriceList[[#This Row],[Площадь, кв.м]]</f>
        <v>404100</v>
      </c>
      <c r="BJ540" s="355">
        <f t="shared" si="131"/>
        <v>1.4847809948032665E-2</v>
      </c>
      <c r="BL540" s="345">
        <f t="shared" si="132"/>
        <v>363690</v>
      </c>
      <c r="BM540" s="353">
        <f t="shared" si="133"/>
        <v>10630658.699999999</v>
      </c>
    </row>
    <row r="541" spans="1:65" ht="14.25" customHeight="1">
      <c r="A541" s="84">
        <v>616</v>
      </c>
      <c r="B541" s="84" t="s">
        <v>711</v>
      </c>
      <c r="C541" s="85">
        <v>290</v>
      </c>
      <c r="D541" s="85" t="s">
        <v>416</v>
      </c>
      <c r="E541" s="86">
        <v>9</v>
      </c>
      <c r="F541" s="84">
        <v>7</v>
      </c>
      <c r="G541" s="87">
        <v>28.54</v>
      </c>
      <c r="H541" s="88" t="s">
        <v>1</v>
      </c>
      <c r="I541" s="88" t="s">
        <v>1</v>
      </c>
      <c r="J541" s="89">
        <v>3.81</v>
      </c>
      <c r="K541" s="89">
        <f t="shared" si="118"/>
        <v>1.1399999999999999</v>
      </c>
      <c r="L541" s="89">
        <f t="shared" si="119"/>
        <v>24.73</v>
      </c>
      <c r="M541" s="89">
        <f t="shared" si="120"/>
        <v>25.87</v>
      </c>
      <c r="N541" s="90" t="s">
        <v>65</v>
      </c>
      <c r="O541" s="90" t="s">
        <v>66</v>
      </c>
      <c r="P541" s="90" t="s">
        <v>67</v>
      </c>
      <c r="Q541" s="91" t="s">
        <v>68</v>
      </c>
      <c r="R541" s="92" t="s">
        <v>518</v>
      </c>
      <c r="S541" s="92" t="s">
        <v>116</v>
      </c>
      <c r="T541" s="93" t="s">
        <v>73</v>
      </c>
      <c r="U541" s="84">
        <v>12</v>
      </c>
      <c r="V541" s="94">
        <f>IFERROR(VLOOKUP(H541,'Коэфф для прайса 1 оч'!$A$3:$C$6,3,0),"")</f>
        <v>327000</v>
      </c>
      <c r="W541" s="91">
        <f>IFERROR(VLOOKUP(E541,'Коэфф для прайса 1 оч'!$A$10:$C$23,3,0),"")</f>
        <v>8.4999999999999992E-2</v>
      </c>
      <c r="X541" s="116">
        <f>IFERROR(VLOOKUP(N541,'Коэфф для прайса 1 оч'!$E$25:$F$30,2,0),"")</f>
        <v>0.04</v>
      </c>
      <c r="Y541" s="116">
        <f>IFERROR(VLOOKUP(O541,'Коэфф для прайса 1 оч'!$E$32:$F$34,2,0),"")</f>
        <v>0</v>
      </c>
      <c r="Z541" s="116">
        <f>IFERROR(VLOOKUP(P541,'Коэфф для прайса 1 оч'!$E$36:$F$38,2,0),"")</f>
        <v>0.03</v>
      </c>
      <c r="AA541" s="116">
        <f>IFERROR(VLOOKUP(Q541,'Коэфф для прайса 1 оч'!$E$40:$F$43,2,0),"")</f>
        <v>5.0000000000000001E-3</v>
      </c>
      <c r="AB541" s="117">
        <f>IFERROR(VLOOKUP(R541,'Коэфф для прайса 1 оч'!$E$45:$F$59,2,0),"")</f>
        <v>0.05</v>
      </c>
      <c r="AC541" s="116">
        <f>IFERROR(VLOOKUP(T541,'Коэфф для прайса 1 оч'!$E$61:$F$67,2,0),"")</f>
        <v>0</v>
      </c>
      <c r="AD541" s="116">
        <f>IFERROR(VLOOKUP(U541,'Коэфф для прайса 1 оч'!$E$69:$F$82,2,0),"")</f>
        <v>1.4E-2</v>
      </c>
      <c r="AE541" s="116">
        <f>IFERROR(VLOOKUP(PriceList[[#This Row],[Корпус]],'Коэфф для прайса 1 оч'!$I$10:$J$15,2,0),"")</f>
        <v>0.12</v>
      </c>
      <c r="AF541" s="95">
        <f t="shared" si="121"/>
        <v>439488</v>
      </c>
      <c r="AG541" s="96">
        <f t="shared" si="122"/>
        <v>12542987.52</v>
      </c>
      <c r="AH541" s="97">
        <v>0</v>
      </c>
      <c r="AI541" s="98">
        <f t="shared" si="123"/>
        <v>439488</v>
      </c>
      <c r="AJ541" s="99">
        <f t="shared" si="124"/>
        <v>12542987.52</v>
      </c>
      <c r="AK541" s="84" t="s">
        <v>71</v>
      </c>
      <c r="AL541" s="91">
        <v>0.1</v>
      </c>
      <c r="AM541" s="287">
        <f>PriceList[[#This Row],[ИТОГ Цена за кв.м, руб]]*(1+PriceList[[#This Row],[Максимальная скидка]])</f>
        <v>483436.80000000005</v>
      </c>
      <c r="AN541" s="287">
        <f>PriceList[[#This Row],[Цена за кв.м. в CRM]]*PriceList[[#This Row],[Площадь, кв.м]]</f>
        <v>13797286.272000002</v>
      </c>
      <c r="AO541" s="287">
        <v>6000</v>
      </c>
      <c r="AP541" s="335">
        <f>PriceList[[#This Row],[Цена за кв.м. в CRM]]+PriceList[[#This Row],[Бронь]]</f>
        <v>489436.80000000005</v>
      </c>
      <c r="AQ541" s="335">
        <f>PriceList[[#This Row],[Цена за кв.м. в сайт]]*PriceList[[#This Row],[Площадь, кв.м]]</f>
        <v>13968526.272000002</v>
      </c>
      <c r="AR541" s="84" t="str">
        <f t="shared" si="125"/>
        <v>С2-290</v>
      </c>
      <c r="AS541" s="88" t="str">
        <f t="shared" si="126"/>
        <v>Ст</v>
      </c>
      <c r="AT541" s="89">
        <f t="shared" si="127"/>
        <v>28.54</v>
      </c>
      <c r="AU541" s="99">
        <f>PriceList[[#This Row],[Цена за кв.м. в CRM]]</f>
        <v>483436.80000000005</v>
      </c>
      <c r="AV541" s="100" t="str">
        <f t="shared" si="128"/>
        <v>Резерв</v>
      </c>
      <c r="AW541" s="99"/>
      <c r="AX541" s="342"/>
      <c r="AZ541" s="353">
        <f>(PriceList[[#This Row],[Цена за кв.м. в сайт]])+$AZ$1</f>
        <v>489936.80000000005</v>
      </c>
      <c r="BA541" s="353">
        <f>AZ541*PriceList[[#This Row],[Площадь, кв.м]]</f>
        <v>13982796.272000002</v>
      </c>
      <c r="BB541" s="346">
        <f>BA541-PriceList[[#This Row],[Стоимость, руб для сбронированием]]</f>
        <v>14270</v>
      </c>
      <c r="BC541" s="14"/>
      <c r="BD541" s="345">
        <f t="shared" si="129"/>
        <v>489900</v>
      </c>
      <c r="BE541" s="353">
        <f>BD541*PriceList[[#This Row],[Площадь, кв.м]]</f>
        <v>13981746</v>
      </c>
      <c r="BF541" s="14"/>
      <c r="BG541" s="345">
        <f>BE541-$BG$1*PriceList[[#This Row],[Площадь, кв.м]]</f>
        <v>13810506</v>
      </c>
      <c r="BH541" s="353">
        <f t="shared" si="130"/>
        <v>171240</v>
      </c>
      <c r="BI541" s="345">
        <f>BG541/PriceList[[#This Row],[Площадь, кв.м]]</f>
        <v>483900</v>
      </c>
      <c r="BJ541" s="355">
        <f t="shared" si="131"/>
        <v>1.2399256044637322E-2</v>
      </c>
      <c r="BL541" s="345">
        <f t="shared" si="132"/>
        <v>435510</v>
      </c>
      <c r="BM541" s="353">
        <f t="shared" si="133"/>
        <v>12429455.4</v>
      </c>
    </row>
    <row r="542" spans="1:65" ht="14.25" customHeight="1">
      <c r="A542" s="84">
        <v>617</v>
      </c>
      <c r="B542" s="84" t="s">
        <v>712</v>
      </c>
      <c r="C542" s="85">
        <v>291</v>
      </c>
      <c r="D542" s="85" t="s">
        <v>416</v>
      </c>
      <c r="E542" s="86">
        <v>9</v>
      </c>
      <c r="F542" s="84">
        <v>8</v>
      </c>
      <c r="G542" s="87">
        <v>29.03</v>
      </c>
      <c r="H542" s="88" t="s">
        <v>1</v>
      </c>
      <c r="I542" s="88" t="s">
        <v>1</v>
      </c>
      <c r="J542" s="89">
        <v>4.29</v>
      </c>
      <c r="K542" s="89">
        <f t="shared" si="118"/>
        <v>1.29</v>
      </c>
      <c r="L542" s="89">
        <f t="shared" si="119"/>
        <v>24.740000000000002</v>
      </c>
      <c r="M542" s="89">
        <f t="shared" si="120"/>
        <v>26.03</v>
      </c>
      <c r="N542" s="90" t="s">
        <v>65</v>
      </c>
      <c r="O542" s="90" t="s">
        <v>66</v>
      </c>
      <c r="P542" s="90" t="s">
        <v>67</v>
      </c>
      <c r="Q542" s="91" t="s">
        <v>68</v>
      </c>
      <c r="R542" s="92" t="s">
        <v>424</v>
      </c>
      <c r="S542" s="92" t="s">
        <v>1291</v>
      </c>
      <c r="T542" s="93" t="s">
        <v>159</v>
      </c>
      <c r="U542" s="84">
        <v>12</v>
      </c>
      <c r="V542" s="94">
        <f>IFERROR(VLOOKUP(H542,'Коэфф для прайса 1 оч'!$A$3:$C$6,3,0),"")</f>
        <v>327000</v>
      </c>
      <c r="W542" s="91">
        <f>IFERROR(VLOOKUP(E542,'Коэфф для прайса 1 оч'!$A$10:$C$23,3,0),"")</f>
        <v>8.4999999999999992E-2</v>
      </c>
      <c r="X542" s="116">
        <f>IFERROR(VLOOKUP(N542,'Коэфф для прайса 1 оч'!$E$25:$F$30,2,0),"")</f>
        <v>0.04</v>
      </c>
      <c r="Y542" s="116">
        <f>IFERROR(VLOOKUP(O542,'Коэфф для прайса 1 оч'!$E$32:$F$34,2,0),"")</f>
        <v>0</v>
      </c>
      <c r="Z542" s="116">
        <f>IFERROR(VLOOKUP(P542,'Коэфф для прайса 1 оч'!$E$36:$F$38,2,0),"")</f>
        <v>0.03</v>
      </c>
      <c r="AA542" s="116">
        <f>IFERROR(VLOOKUP(Q542,'Коэфф для прайса 1 оч'!$E$40:$F$43,2,0),"")</f>
        <v>5.0000000000000001E-3</v>
      </c>
      <c r="AB542" s="117">
        <f>IFERROR(VLOOKUP(R542,'Коэфф для прайса 1 оч'!$E$45:$F$59,2,0),"")</f>
        <v>0.02</v>
      </c>
      <c r="AC542" s="116">
        <f>IFERROR(VLOOKUP(T542,'Коэфф для прайса 1 оч'!$E$61:$F$67,2,0),"")</f>
        <v>-0.01</v>
      </c>
      <c r="AD542" s="116">
        <f>IFERROR(VLOOKUP(U542,'Коэфф для прайса 1 оч'!$E$69:$F$82,2,0),"")</f>
        <v>1.4E-2</v>
      </c>
      <c r="AE542" s="116">
        <f>IFERROR(VLOOKUP(PriceList[[#This Row],[Корпус]],'Коэфф для прайса 1 оч'!$I$10:$J$15,2,0),"")</f>
        <v>0.12</v>
      </c>
      <c r="AF542" s="95">
        <f t="shared" si="121"/>
        <v>426408</v>
      </c>
      <c r="AG542" s="96">
        <f t="shared" si="122"/>
        <v>12378624.24</v>
      </c>
      <c r="AH542" s="97">
        <v>0</v>
      </c>
      <c r="AI542" s="98">
        <f t="shared" si="123"/>
        <v>426408</v>
      </c>
      <c r="AJ542" s="99">
        <f t="shared" si="124"/>
        <v>12378624.24</v>
      </c>
      <c r="AK542" s="84" t="s">
        <v>71</v>
      </c>
      <c r="AL542" s="91">
        <v>0.1</v>
      </c>
      <c r="AM542" s="287">
        <f>PriceList[[#This Row],[ИТОГ Цена за кв.м, руб]]*(1+PriceList[[#This Row],[Максимальная скидка]])</f>
        <v>469048.80000000005</v>
      </c>
      <c r="AN542" s="287">
        <f>PriceList[[#This Row],[Цена за кв.м. в CRM]]*PriceList[[#This Row],[Площадь, кв.м]]</f>
        <v>13616486.664000003</v>
      </c>
      <c r="AO542" s="287">
        <v>6000</v>
      </c>
      <c r="AP542" s="335">
        <f>PriceList[[#This Row],[Цена за кв.м. в CRM]]+PriceList[[#This Row],[Бронь]]</f>
        <v>475048.80000000005</v>
      </c>
      <c r="AQ542" s="335">
        <f>PriceList[[#This Row],[Цена за кв.м. в сайт]]*PriceList[[#This Row],[Площадь, кв.м]]</f>
        <v>13790666.664000003</v>
      </c>
      <c r="AR542" s="84" t="str">
        <f t="shared" si="125"/>
        <v>С2-291</v>
      </c>
      <c r="AS542" s="88" t="str">
        <f t="shared" si="126"/>
        <v>Ст</v>
      </c>
      <c r="AT542" s="89">
        <f t="shared" si="127"/>
        <v>29.03</v>
      </c>
      <c r="AU542" s="99">
        <f>PriceList[[#This Row],[Цена за кв.м. в CRM]]</f>
        <v>469048.80000000005</v>
      </c>
      <c r="AV542" s="100" t="str">
        <f t="shared" si="128"/>
        <v>Резерв</v>
      </c>
      <c r="AW542" s="99"/>
      <c r="AX542" s="342"/>
      <c r="AZ542" s="353">
        <f>(PriceList[[#This Row],[Цена за кв.м. в сайт]])+$AZ$1</f>
        <v>475548.80000000005</v>
      </c>
      <c r="BA542" s="353">
        <f>AZ542*PriceList[[#This Row],[Площадь, кв.м]]</f>
        <v>13805181.664000003</v>
      </c>
      <c r="BB542" s="346">
        <f>BA542-PriceList[[#This Row],[Стоимость, руб для сбронированием]]</f>
        <v>14515</v>
      </c>
      <c r="BC542" s="14"/>
      <c r="BD542" s="345">
        <f t="shared" si="129"/>
        <v>475500</v>
      </c>
      <c r="BE542" s="353">
        <f>BD542*PriceList[[#This Row],[Площадь, кв.м]]</f>
        <v>13803765</v>
      </c>
      <c r="BF542" s="14"/>
      <c r="BG542" s="345">
        <f>BE542-$BG$1*PriceList[[#This Row],[Площадь, кв.м]]</f>
        <v>13629585</v>
      </c>
      <c r="BH542" s="353">
        <f t="shared" si="130"/>
        <v>174180</v>
      </c>
      <c r="BI542" s="345">
        <f>BG542/PriceList[[#This Row],[Площадь, кв.м]]</f>
        <v>469500</v>
      </c>
      <c r="BJ542" s="355">
        <f t="shared" si="131"/>
        <v>1.2779552715654952E-2</v>
      </c>
      <c r="BL542" s="345">
        <f t="shared" si="132"/>
        <v>422550</v>
      </c>
      <c r="BM542" s="353">
        <f t="shared" si="133"/>
        <v>12266626.5</v>
      </c>
    </row>
    <row r="543" spans="1:65" ht="14.25" customHeight="1">
      <c r="A543" s="84">
        <v>618</v>
      </c>
      <c r="B543" s="84" t="s">
        <v>713</v>
      </c>
      <c r="C543" s="85">
        <v>292</v>
      </c>
      <c r="D543" s="85" t="s">
        <v>416</v>
      </c>
      <c r="E543" s="86">
        <v>9</v>
      </c>
      <c r="F543" s="84">
        <v>9</v>
      </c>
      <c r="G543" s="87">
        <v>29.02</v>
      </c>
      <c r="H543" s="88" t="s">
        <v>1</v>
      </c>
      <c r="I543" s="88" t="s">
        <v>1</v>
      </c>
      <c r="J543" s="89">
        <v>4.29</v>
      </c>
      <c r="K543" s="89">
        <f t="shared" si="118"/>
        <v>1.29</v>
      </c>
      <c r="L543" s="89">
        <f t="shared" si="119"/>
        <v>24.73</v>
      </c>
      <c r="M543" s="89">
        <f t="shared" si="120"/>
        <v>26.02</v>
      </c>
      <c r="N543" s="90" t="s">
        <v>65</v>
      </c>
      <c r="O543" s="90" t="s">
        <v>66</v>
      </c>
      <c r="P543" s="90" t="s">
        <v>67</v>
      </c>
      <c r="Q543" s="91" t="s">
        <v>68</v>
      </c>
      <c r="R543" s="92" t="s">
        <v>424</v>
      </c>
      <c r="S543" s="92" t="s">
        <v>1291</v>
      </c>
      <c r="T543" s="93" t="s">
        <v>159</v>
      </c>
      <c r="U543" s="84">
        <v>12</v>
      </c>
      <c r="V543" s="94">
        <f>IFERROR(VLOOKUP(H543,'Коэфф для прайса 1 оч'!$A$3:$C$6,3,0),"")</f>
        <v>327000</v>
      </c>
      <c r="W543" s="91">
        <f>IFERROR(VLOOKUP(E543,'Коэфф для прайса 1 оч'!$A$10:$C$23,3,0),"")</f>
        <v>8.4999999999999992E-2</v>
      </c>
      <c r="X543" s="116">
        <f>IFERROR(VLOOKUP(N543,'Коэфф для прайса 1 оч'!$E$25:$F$30,2,0),"")</f>
        <v>0.04</v>
      </c>
      <c r="Y543" s="116">
        <f>IFERROR(VLOOKUP(O543,'Коэфф для прайса 1 оч'!$E$32:$F$34,2,0),"")</f>
        <v>0</v>
      </c>
      <c r="Z543" s="116">
        <f>IFERROR(VLOOKUP(P543,'Коэфф для прайса 1 оч'!$E$36:$F$38,2,0),"")</f>
        <v>0.03</v>
      </c>
      <c r="AA543" s="116">
        <f>IFERROR(VLOOKUP(Q543,'Коэфф для прайса 1 оч'!$E$40:$F$43,2,0),"")</f>
        <v>5.0000000000000001E-3</v>
      </c>
      <c r="AB543" s="117">
        <f>IFERROR(VLOOKUP(R543,'Коэфф для прайса 1 оч'!$E$45:$F$59,2,0),"")</f>
        <v>0.02</v>
      </c>
      <c r="AC543" s="116">
        <f>IFERROR(VLOOKUP(T543,'Коэфф для прайса 1 оч'!$E$61:$F$67,2,0),"")</f>
        <v>-0.01</v>
      </c>
      <c r="AD543" s="116">
        <f>IFERROR(VLOOKUP(U543,'Коэфф для прайса 1 оч'!$E$69:$F$82,2,0),"")</f>
        <v>1.4E-2</v>
      </c>
      <c r="AE543" s="116">
        <f>IFERROR(VLOOKUP(PriceList[[#This Row],[Корпус]],'Коэфф для прайса 1 оч'!$I$10:$J$15,2,0),"")</f>
        <v>0.12</v>
      </c>
      <c r="AF543" s="95">
        <f t="shared" si="121"/>
        <v>426408</v>
      </c>
      <c r="AG543" s="96">
        <f t="shared" si="122"/>
        <v>12374360.16</v>
      </c>
      <c r="AH543" s="97">
        <v>0</v>
      </c>
      <c r="AI543" s="98">
        <f t="shared" si="123"/>
        <v>426408</v>
      </c>
      <c r="AJ543" s="99">
        <f t="shared" si="124"/>
        <v>12374360.16</v>
      </c>
      <c r="AK543" s="84" t="s">
        <v>71</v>
      </c>
      <c r="AL543" s="91">
        <v>0.1</v>
      </c>
      <c r="AM543" s="287">
        <f>PriceList[[#This Row],[ИТОГ Цена за кв.м, руб]]*(1+PriceList[[#This Row],[Максимальная скидка]])</f>
        <v>469048.80000000005</v>
      </c>
      <c r="AN543" s="287">
        <f>PriceList[[#This Row],[Цена за кв.м. в CRM]]*PriceList[[#This Row],[Площадь, кв.м]]</f>
        <v>13611796.176000001</v>
      </c>
      <c r="AO543" s="287">
        <v>6000</v>
      </c>
      <c r="AP543" s="335">
        <f>PriceList[[#This Row],[Цена за кв.м. в CRM]]+PriceList[[#This Row],[Бронь]]</f>
        <v>475048.80000000005</v>
      </c>
      <c r="AQ543" s="335">
        <f>PriceList[[#This Row],[Цена за кв.м. в сайт]]*PriceList[[#This Row],[Площадь, кв.м]]</f>
        <v>13785916.176000001</v>
      </c>
      <c r="AR543" s="84" t="str">
        <f t="shared" si="125"/>
        <v>С2-292</v>
      </c>
      <c r="AS543" s="88" t="str">
        <f t="shared" si="126"/>
        <v>Ст</v>
      </c>
      <c r="AT543" s="89">
        <f t="shared" si="127"/>
        <v>29.02</v>
      </c>
      <c r="AU543" s="99">
        <f>PriceList[[#This Row],[Цена за кв.м. в CRM]]</f>
        <v>469048.80000000005</v>
      </c>
      <c r="AV543" s="100" t="str">
        <f t="shared" si="128"/>
        <v>Резерв</v>
      </c>
      <c r="AW543" s="99"/>
      <c r="AX543" s="342"/>
      <c r="AZ543" s="353">
        <f>(PriceList[[#This Row],[Цена за кв.м. в сайт]])+$AZ$1</f>
        <v>475548.80000000005</v>
      </c>
      <c r="BA543" s="353">
        <f>AZ543*PriceList[[#This Row],[Площадь, кв.м]]</f>
        <v>13800426.176000001</v>
      </c>
      <c r="BB543" s="346">
        <f>BA543-PriceList[[#This Row],[Стоимость, руб для сбронированием]]</f>
        <v>14510</v>
      </c>
      <c r="BC543" s="14"/>
      <c r="BD543" s="345">
        <f t="shared" si="129"/>
        <v>475500</v>
      </c>
      <c r="BE543" s="353">
        <f>BD543*PriceList[[#This Row],[Площадь, кв.м]]</f>
        <v>13799010</v>
      </c>
      <c r="BF543" s="14"/>
      <c r="BG543" s="345">
        <f>BE543-$BG$1*PriceList[[#This Row],[Площадь, кв.м]]</f>
        <v>13624890</v>
      </c>
      <c r="BH543" s="353">
        <f t="shared" si="130"/>
        <v>174120</v>
      </c>
      <c r="BI543" s="345">
        <f>BG543/PriceList[[#This Row],[Площадь, кв.м]]</f>
        <v>469500</v>
      </c>
      <c r="BJ543" s="355">
        <f t="shared" si="131"/>
        <v>1.2779552715654952E-2</v>
      </c>
      <c r="BL543" s="345">
        <f t="shared" si="132"/>
        <v>422550</v>
      </c>
      <c r="BM543" s="353">
        <f t="shared" si="133"/>
        <v>12262401</v>
      </c>
    </row>
    <row r="544" spans="1:65" ht="14.25" customHeight="1">
      <c r="A544" s="84">
        <v>619</v>
      </c>
      <c r="B544" s="84" t="s">
        <v>714</v>
      </c>
      <c r="C544" s="85">
        <v>293</v>
      </c>
      <c r="D544" s="85" t="s">
        <v>416</v>
      </c>
      <c r="E544" s="86">
        <v>9</v>
      </c>
      <c r="F544" s="84">
        <v>10</v>
      </c>
      <c r="G544" s="87">
        <v>29.02</v>
      </c>
      <c r="H544" s="88" t="s">
        <v>1</v>
      </c>
      <c r="I544" s="88" t="s">
        <v>1</v>
      </c>
      <c r="J544" s="89">
        <v>4.29</v>
      </c>
      <c r="K544" s="89">
        <f t="shared" si="118"/>
        <v>1.29</v>
      </c>
      <c r="L544" s="89">
        <f t="shared" si="119"/>
        <v>24.73</v>
      </c>
      <c r="M544" s="89">
        <f t="shared" si="120"/>
        <v>26.02</v>
      </c>
      <c r="N544" s="90" t="s">
        <v>65</v>
      </c>
      <c r="O544" s="90" t="s">
        <v>66</v>
      </c>
      <c r="P544" s="90" t="s">
        <v>67</v>
      </c>
      <c r="Q544" s="91" t="s">
        <v>68</v>
      </c>
      <c r="R544" s="92" t="s">
        <v>424</v>
      </c>
      <c r="S544" s="92" t="s">
        <v>1291</v>
      </c>
      <c r="T544" s="93" t="s">
        <v>73</v>
      </c>
      <c r="U544" s="84">
        <v>12</v>
      </c>
      <c r="V544" s="94">
        <f>IFERROR(VLOOKUP(H544,'Коэфф для прайса 1 оч'!$A$3:$C$6,3,0),"")</f>
        <v>327000</v>
      </c>
      <c r="W544" s="91">
        <f>IFERROR(VLOOKUP(E544,'Коэфф для прайса 1 оч'!$A$10:$C$23,3,0),"")</f>
        <v>8.4999999999999992E-2</v>
      </c>
      <c r="X544" s="116">
        <f>IFERROR(VLOOKUP(N544,'Коэфф для прайса 1 оч'!$E$25:$F$30,2,0),"")</f>
        <v>0.04</v>
      </c>
      <c r="Y544" s="116">
        <f>IFERROR(VLOOKUP(O544,'Коэфф для прайса 1 оч'!$E$32:$F$34,2,0),"")</f>
        <v>0</v>
      </c>
      <c r="Z544" s="116">
        <f>IFERROR(VLOOKUP(P544,'Коэфф для прайса 1 оч'!$E$36:$F$38,2,0),"")</f>
        <v>0.03</v>
      </c>
      <c r="AA544" s="116">
        <f>IFERROR(VLOOKUP(Q544,'Коэфф для прайса 1 оч'!$E$40:$F$43,2,0),"")</f>
        <v>5.0000000000000001E-3</v>
      </c>
      <c r="AB544" s="117">
        <f>IFERROR(VLOOKUP(R544,'Коэфф для прайса 1 оч'!$E$45:$F$59,2,0),"")</f>
        <v>0.02</v>
      </c>
      <c r="AC544" s="116">
        <f>IFERROR(VLOOKUP(T544,'Коэфф для прайса 1 оч'!$E$61:$F$67,2,0),"")</f>
        <v>0</v>
      </c>
      <c r="AD544" s="116">
        <f>IFERROR(VLOOKUP(U544,'Коэфф для прайса 1 оч'!$E$69:$F$82,2,0),"")</f>
        <v>1.4E-2</v>
      </c>
      <c r="AE544" s="116">
        <f>IFERROR(VLOOKUP(PriceList[[#This Row],[Корпус]],'Коэфф для прайса 1 оч'!$I$10:$J$15,2,0),"")</f>
        <v>0.12</v>
      </c>
      <c r="AF544" s="95">
        <f t="shared" si="121"/>
        <v>429678</v>
      </c>
      <c r="AG544" s="96">
        <f t="shared" si="122"/>
        <v>12469255.560000001</v>
      </c>
      <c r="AH544" s="97">
        <v>0</v>
      </c>
      <c r="AI544" s="98">
        <f t="shared" si="123"/>
        <v>429678</v>
      </c>
      <c r="AJ544" s="99">
        <f t="shared" si="124"/>
        <v>12469255.560000001</v>
      </c>
      <c r="AK544" s="84" t="s">
        <v>71</v>
      </c>
      <c r="AL544" s="91">
        <v>0.1</v>
      </c>
      <c r="AM544" s="287">
        <f>PriceList[[#This Row],[ИТОГ Цена за кв.м, руб]]*(1+PriceList[[#This Row],[Максимальная скидка]])</f>
        <v>472645.80000000005</v>
      </c>
      <c r="AN544" s="287">
        <f>PriceList[[#This Row],[Цена за кв.м. в CRM]]*PriceList[[#This Row],[Площадь, кв.м]]</f>
        <v>13716181.116</v>
      </c>
      <c r="AO544" s="287">
        <v>6000</v>
      </c>
      <c r="AP544" s="335">
        <f>PriceList[[#This Row],[Цена за кв.м. в CRM]]+PriceList[[#This Row],[Бронь]]</f>
        <v>478645.80000000005</v>
      </c>
      <c r="AQ544" s="335">
        <f>PriceList[[#This Row],[Цена за кв.м. в сайт]]*PriceList[[#This Row],[Площадь, кв.м]]</f>
        <v>13890301.116</v>
      </c>
      <c r="AR544" s="84" t="str">
        <f t="shared" si="125"/>
        <v>С2-293</v>
      </c>
      <c r="AS544" s="88" t="str">
        <f t="shared" si="126"/>
        <v>Ст</v>
      </c>
      <c r="AT544" s="89">
        <f t="shared" si="127"/>
        <v>29.02</v>
      </c>
      <c r="AU544" s="99">
        <f>PriceList[[#This Row],[Цена за кв.м. в CRM]]</f>
        <v>472645.80000000005</v>
      </c>
      <c r="AV544" s="100" t="str">
        <f t="shared" si="128"/>
        <v>Резерв</v>
      </c>
      <c r="AW544" s="99"/>
      <c r="AX544" s="342"/>
      <c r="AZ544" s="353">
        <f>(PriceList[[#This Row],[Цена за кв.м. в сайт]])+$AZ$1</f>
        <v>479145.80000000005</v>
      </c>
      <c r="BA544" s="353">
        <f>AZ544*PriceList[[#This Row],[Площадь, кв.м]]</f>
        <v>13904811.116</v>
      </c>
      <c r="BB544" s="346">
        <f>BA544-PriceList[[#This Row],[Стоимость, руб для сбронированием]]</f>
        <v>14510</v>
      </c>
      <c r="BC544" s="14"/>
      <c r="BD544" s="345">
        <f t="shared" si="129"/>
        <v>479100</v>
      </c>
      <c r="BE544" s="353">
        <f>BD544*PriceList[[#This Row],[Площадь, кв.м]]</f>
        <v>13903482</v>
      </c>
      <c r="BF544" s="14"/>
      <c r="BG544" s="345">
        <f>BE544-$BG$1*PriceList[[#This Row],[Площадь, кв.м]]</f>
        <v>13729362</v>
      </c>
      <c r="BH544" s="353">
        <f t="shared" si="130"/>
        <v>174120</v>
      </c>
      <c r="BI544" s="345">
        <f>BG544/PriceList[[#This Row],[Площадь, кв.м]]</f>
        <v>473100</v>
      </c>
      <c r="BJ544" s="355">
        <f t="shared" si="131"/>
        <v>1.2682308180088777E-2</v>
      </c>
      <c r="BL544" s="345">
        <f t="shared" si="132"/>
        <v>425790</v>
      </c>
      <c r="BM544" s="353">
        <f t="shared" si="133"/>
        <v>12356425.800000001</v>
      </c>
    </row>
    <row r="545" spans="1:65" ht="14.25" hidden="1" customHeight="1">
      <c r="A545" s="84">
        <v>620</v>
      </c>
      <c r="B545" s="84" t="s">
        <v>715</v>
      </c>
      <c r="C545" s="85">
        <v>294</v>
      </c>
      <c r="D545" s="85" t="s">
        <v>416</v>
      </c>
      <c r="E545" s="86">
        <v>9</v>
      </c>
      <c r="F545" s="84">
        <v>11</v>
      </c>
      <c r="G545" s="87">
        <v>57.59</v>
      </c>
      <c r="H545" s="88" t="s">
        <v>2</v>
      </c>
      <c r="I545" s="88" t="s">
        <v>19</v>
      </c>
      <c r="J545" s="89">
        <v>8.0500000000000007</v>
      </c>
      <c r="K545" s="89">
        <f t="shared" si="118"/>
        <v>2.42</v>
      </c>
      <c r="L545" s="89">
        <f t="shared" si="119"/>
        <v>49.540000000000006</v>
      </c>
      <c r="M545" s="89">
        <f t="shared" si="120"/>
        <v>51.960000000000008</v>
      </c>
      <c r="N545" s="90" t="s">
        <v>82</v>
      </c>
      <c r="O545" s="90" t="s">
        <v>83</v>
      </c>
      <c r="P545" s="90" t="s">
        <v>67</v>
      </c>
      <c r="Q545" s="91" t="s">
        <v>68</v>
      </c>
      <c r="R545" s="92" t="s">
        <v>424</v>
      </c>
      <c r="S545" s="92" t="s">
        <v>1291</v>
      </c>
      <c r="T545" s="93" t="s">
        <v>365</v>
      </c>
      <c r="U545" s="84">
        <v>12</v>
      </c>
      <c r="V545" s="94">
        <f>IFERROR(VLOOKUP(H545,'Коэфф для прайса 1 оч'!$A$3:$C$6,3,0),"")</f>
        <v>313920</v>
      </c>
      <c r="W545" s="91">
        <f>IFERROR(VLOOKUP(E545,'Коэфф для прайса 1 оч'!$A$10:$C$23,3,0),"")</f>
        <v>8.4999999999999992E-2</v>
      </c>
      <c r="X545" s="116">
        <f>IFERROR(VLOOKUP(N545,'Коэфф для прайса 1 оч'!$E$25:$F$30,2,0),"")</f>
        <v>-0.01</v>
      </c>
      <c r="Y545" s="116">
        <f>IFERROR(VLOOKUP(O545,'Коэфф для прайса 1 оч'!$E$32:$F$34,2,0),"")</f>
        <v>0.03</v>
      </c>
      <c r="Z545" s="116">
        <f>IFERROR(VLOOKUP(P545,'Коэфф для прайса 1 оч'!$E$36:$F$38,2,0),"")</f>
        <v>0.03</v>
      </c>
      <c r="AA545" s="116">
        <f>IFERROR(VLOOKUP(Q545,'Коэфф для прайса 1 оч'!$E$40:$F$43,2,0),"")</f>
        <v>5.0000000000000001E-3</v>
      </c>
      <c r="AB545" s="117">
        <f>IFERROR(VLOOKUP(R545,'Коэфф для прайса 1 оч'!$E$45:$F$59,2,0),"")</f>
        <v>0.02</v>
      </c>
      <c r="AC545" s="116">
        <f>IFERROR(VLOOKUP(T545,'Коэфф для прайса 1 оч'!$E$61:$F$67,2,0),"")</f>
        <v>-5.0000000000000001E-3</v>
      </c>
      <c r="AD545" s="116">
        <f>IFERROR(VLOOKUP(U545,'Коэфф для прайса 1 оч'!$E$69:$F$82,2,0),"")</f>
        <v>1.4E-2</v>
      </c>
      <c r="AE545" s="116">
        <f>IFERROR(VLOOKUP(PriceList[[#This Row],[Корпус]],'Коэфф для прайса 1 оч'!$I$10:$J$15,2,0),"")</f>
        <v>0.12</v>
      </c>
      <c r="AF545" s="95">
        <f t="shared" si="121"/>
        <v>404642.88</v>
      </c>
      <c r="AG545" s="96">
        <f t="shared" si="122"/>
        <v>23303383.459200002</v>
      </c>
      <c r="AH545" s="97">
        <v>0</v>
      </c>
      <c r="AI545" s="98">
        <f t="shared" si="123"/>
        <v>404642.88</v>
      </c>
      <c r="AJ545" s="99">
        <f t="shared" si="124"/>
        <v>23303383.459200002</v>
      </c>
      <c r="AK545" s="84" t="s">
        <v>101</v>
      </c>
      <c r="AL545" s="91">
        <v>0.1</v>
      </c>
      <c r="AM545" s="287">
        <f>PriceList[[#This Row],[ИТОГ Цена за кв.м, руб]]*(1+PriceList[[#This Row],[Максимальная скидка]])</f>
        <v>445107.16800000006</v>
      </c>
      <c r="AN545" s="287">
        <f>PriceList[[#This Row],[Цена за кв.м. в CRM]]*PriceList[[#This Row],[Площадь, кв.м]]</f>
        <v>25633721.805120006</v>
      </c>
      <c r="AO545" s="287">
        <v>6000</v>
      </c>
      <c r="AP545" s="335">
        <f>PriceList[[#This Row],[Цена за кв.м. в CRM]]+PriceList[[#This Row],[Бронь]]</f>
        <v>451107.16800000006</v>
      </c>
      <c r="AQ545" s="335">
        <f>PriceList[[#This Row],[Цена за кв.м. в сайт]]*PriceList[[#This Row],[Площадь, кв.м]]</f>
        <v>25979261.805120006</v>
      </c>
      <c r="AR545" s="84" t="str">
        <f t="shared" si="125"/>
        <v>С2-294</v>
      </c>
      <c r="AS545" s="88" t="str">
        <f t="shared" si="126"/>
        <v>1К</v>
      </c>
      <c r="AT545" s="89">
        <f t="shared" si="127"/>
        <v>57.59</v>
      </c>
      <c r="AU545" s="99">
        <f>PriceList[[#This Row],[Цена за кв.м. в CRM]]</f>
        <v>445107.16800000006</v>
      </c>
      <c r="AV545" s="100" t="str">
        <f t="shared" si="128"/>
        <v>Свободно</v>
      </c>
      <c r="AW545" s="99"/>
      <c r="AX545" s="342"/>
      <c r="AZ545" s="353">
        <f>(PriceList[[#This Row],[Цена за кв.м. в сайт]])+$AZ$1</f>
        <v>451607.16800000006</v>
      </c>
      <c r="BA545" s="353">
        <f>AZ545*PriceList[[#This Row],[Площадь, кв.м]]</f>
        <v>26008056.805120006</v>
      </c>
      <c r="BB545" s="346">
        <f>BA545-PriceList[[#This Row],[Стоимость, руб для сбронированием]]</f>
        <v>28795</v>
      </c>
      <c r="BC545" s="14"/>
      <c r="BD545" s="345">
        <f t="shared" si="129"/>
        <v>451600</v>
      </c>
      <c r="BE545" s="353">
        <f>BD545*PriceList[[#This Row],[Площадь, кв.м]]</f>
        <v>26007644</v>
      </c>
      <c r="BF545" s="14"/>
      <c r="BG545" s="345">
        <f>BE545-$BG$1*PriceList[[#This Row],[Площадь, кв.м]]</f>
        <v>25662104</v>
      </c>
      <c r="BH545" s="353">
        <f t="shared" si="130"/>
        <v>345540</v>
      </c>
      <c r="BI545" s="345">
        <f>BG545/PriceList[[#This Row],[Площадь, кв.м]]</f>
        <v>445600</v>
      </c>
      <c r="BJ545" s="355">
        <f t="shared" si="131"/>
        <v>1.3464991023339317E-2</v>
      </c>
      <c r="BL545" s="345">
        <f t="shared" si="132"/>
        <v>401040</v>
      </c>
      <c r="BM545" s="353">
        <f t="shared" si="133"/>
        <v>23095893.600000001</v>
      </c>
    </row>
    <row r="546" spans="1:65" ht="14.25" hidden="1" customHeight="1">
      <c r="A546" s="84">
        <v>621</v>
      </c>
      <c r="B546" s="84" t="s">
        <v>716</v>
      </c>
      <c r="C546" s="85">
        <v>295</v>
      </c>
      <c r="D546" s="85" t="s">
        <v>416</v>
      </c>
      <c r="E546" s="86">
        <v>9</v>
      </c>
      <c r="F546" s="84">
        <v>12</v>
      </c>
      <c r="G546" s="87">
        <v>35.39</v>
      </c>
      <c r="H546" s="88" t="s">
        <v>1</v>
      </c>
      <c r="I546" s="88" t="s">
        <v>1</v>
      </c>
      <c r="J546" s="89">
        <v>3.69</v>
      </c>
      <c r="K546" s="89">
        <f t="shared" si="118"/>
        <v>1.1100000000000001</v>
      </c>
      <c r="L546" s="89">
        <f t="shared" si="119"/>
        <v>31.7</v>
      </c>
      <c r="M546" s="89">
        <f t="shared" si="120"/>
        <v>32.81</v>
      </c>
      <c r="N546" s="90" t="s">
        <v>76</v>
      </c>
      <c r="O546" s="90" t="s">
        <v>83</v>
      </c>
      <c r="P546" s="90" t="s">
        <v>67</v>
      </c>
      <c r="Q546" s="91" t="s">
        <v>68</v>
      </c>
      <c r="R546" s="92" t="s">
        <v>493</v>
      </c>
      <c r="S546" s="92" t="s">
        <v>493</v>
      </c>
      <c r="T546" s="93" t="s">
        <v>365</v>
      </c>
      <c r="U546" s="84">
        <v>12</v>
      </c>
      <c r="V546" s="94">
        <f>IFERROR(VLOOKUP(H546,'Коэфф для прайса 1 оч'!$A$3:$C$6,3,0),"")</f>
        <v>327000</v>
      </c>
      <c r="W546" s="91">
        <f>IFERROR(VLOOKUP(E546,'Коэфф для прайса 1 оч'!$A$10:$C$23,3,0),"")</f>
        <v>8.4999999999999992E-2</v>
      </c>
      <c r="X546" s="116">
        <f>IFERROR(VLOOKUP(N546,'Коэфф для прайса 1 оч'!$E$25:$F$30,2,0),"")</f>
        <v>0</v>
      </c>
      <c r="Y546" s="116">
        <f>IFERROR(VLOOKUP(O546,'Коэфф для прайса 1 оч'!$E$32:$F$34,2,0),"")</f>
        <v>0.03</v>
      </c>
      <c r="Z546" s="116">
        <f>IFERROR(VLOOKUP(P546,'Коэфф для прайса 1 оч'!$E$36:$F$38,2,0),"")</f>
        <v>0.03</v>
      </c>
      <c r="AA546" s="116">
        <f>IFERROR(VLOOKUP(Q546,'Коэфф для прайса 1 оч'!$E$40:$F$43,2,0),"")</f>
        <v>5.0000000000000001E-3</v>
      </c>
      <c r="AB546" s="117">
        <f>IFERROR(VLOOKUP(R546,'Коэфф для прайса 1 оч'!$E$45:$F$59,2,0),"")</f>
        <v>0.03</v>
      </c>
      <c r="AC546" s="116">
        <f>IFERROR(VLOOKUP(T546,'Коэфф для прайса 1 оч'!$E$61:$F$67,2,0),"")</f>
        <v>-5.0000000000000001E-3</v>
      </c>
      <c r="AD546" s="116">
        <f>IFERROR(VLOOKUP(U546,'Коэфф для прайса 1 оч'!$E$69:$F$82,2,0),"")</f>
        <v>1.4E-2</v>
      </c>
      <c r="AE546" s="116">
        <f>IFERROR(VLOOKUP(PriceList[[#This Row],[Корпус]],'Коэфф для прайса 1 оч'!$I$10:$J$15,2,0),"")</f>
        <v>0.12</v>
      </c>
      <c r="AF546" s="95">
        <f t="shared" si="121"/>
        <v>428043</v>
      </c>
      <c r="AG546" s="96">
        <f t="shared" si="122"/>
        <v>15148441.77</v>
      </c>
      <c r="AH546" s="97">
        <v>0</v>
      </c>
      <c r="AI546" s="98"/>
      <c r="AJ546" s="99"/>
      <c r="AK546" s="84" t="s">
        <v>1313</v>
      </c>
      <c r="AL546" s="91">
        <v>0.1</v>
      </c>
      <c r="AM546" s="287">
        <f>PriceList[[#This Row],[ИТОГ Цена за кв.м, руб]]*(1+PriceList[[#This Row],[Максимальная скидка]])</f>
        <v>0</v>
      </c>
      <c r="AN546" s="287">
        <f>PriceList[[#This Row],[Цена за кв.м. в CRM]]*PriceList[[#This Row],[Площадь, кв.м]]</f>
        <v>0</v>
      </c>
      <c r="AO546" s="287">
        <v>6000</v>
      </c>
      <c r="AP546" s="335">
        <f>PriceList[[#This Row],[Цена за кв.м. в CRM]]+PriceList[[#This Row],[Бронь]]</f>
        <v>6000</v>
      </c>
      <c r="AQ546" s="335">
        <f>PriceList[[#This Row],[Цена за кв.м. в сайт]]*PriceList[[#This Row],[Площадь, кв.м]]</f>
        <v>212340</v>
      </c>
      <c r="AR546" s="84" t="str">
        <f t="shared" si="125"/>
        <v>С2-295</v>
      </c>
      <c r="AS546" s="88" t="str">
        <f t="shared" si="126"/>
        <v>Ст</v>
      </c>
      <c r="AT546" s="89">
        <f t="shared" si="127"/>
        <v>35.39</v>
      </c>
      <c r="AU546" s="99">
        <f>PriceList[[#This Row],[Цена за кв.м. в CRM]]</f>
        <v>0</v>
      </c>
      <c r="AV546" s="100" t="str">
        <f t="shared" si="128"/>
        <v>Не для продажи</v>
      </c>
      <c r="AW546" s="99"/>
      <c r="AX546" s="342"/>
      <c r="AZ546" s="353"/>
      <c r="BB546" s="346"/>
      <c r="BC546" s="14"/>
      <c r="BD546" s="345">
        <f t="shared" si="129"/>
        <v>0</v>
      </c>
      <c r="BE546" s="353">
        <f>BD546*PriceList[[#This Row],[Площадь, кв.м]]</f>
        <v>0</v>
      </c>
      <c r="BF546" s="14"/>
      <c r="BG546" s="345"/>
      <c r="BH546" s="353">
        <f t="shared" si="130"/>
        <v>0</v>
      </c>
      <c r="BI546" s="345">
        <f>BG546/PriceList[[#This Row],[Площадь, кв.м]]</f>
        <v>0</v>
      </c>
      <c r="BJ546" s="355" t="e">
        <f t="shared" si="131"/>
        <v>#DIV/0!</v>
      </c>
      <c r="BL546" s="345">
        <f t="shared" si="132"/>
        <v>0</v>
      </c>
      <c r="BM546" s="353">
        <f t="shared" si="133"/>
        <v>0</v>
      </c>
    </row>
    <row r="547" spans="1:65" ht="14.25" hidden="1" customHeight="1">
      <c r="A547" s="84">
        <v>622</v>
      </c>
      <c r="B547" s="84" t="s">
        <v>717</v>
      </c>
      <c r="C547" s="85">
        <v>296</v>
      </c>
      <c r="D547" s="85" t="s">
        <v>416</v>
      </c>
      <c r="E547" s="86">
        <v>10</v>
      </c>
      <c r="F547" s="84">
        <v>1</v>
      </c>
      <c r="G547" s="87">
        <v>42.55</v>
      </c>
      <c r="H547" s="88" t="s">
        <v>1</v>
      </c>
      <c r="I547" s="88" t="s">
        <v>1</v>
      </c>
      <c r="J547" s="89">
        <v>7.24</v>
      </c>
      <c r="K547" s="89">
        <f t="shared" si="118"/>
        <v>2.17</v>
      </c>
      <c r="L547" s="89">
        <f t="shared" si="119"/>
        <v>35.309999999999995</v>
      </c>
      <c r="M547" s="89">
        <f t="shared" si="120"/>
        <v>37.479999999999997</v>
      </c>
      <c r="N547" s="90" t="s">
        <v>82</v>
      </c>
      <c r="O547" s="90" t="s">
        <v>66</v>
      </c>
      <c r="P547" s="90" t="s">
        <v>67</v>
      </c>
      <c r="Q547" s="91" t="s">
        <v>68</v>
      </c>
      <c r="R547" s="92" t="s">
        <v>493</v>
      </c>
      <c r="S547" s="92" t="s">
        <v>493</v>
      </c>
      <c r="T547" s="93" t="s">
        <v>73</v>
      </c>
      <c r="U547" s="84">
        <v>12</v>
      </c>
      <c r="V547" s="94">
        <f>IFERROR(VLOOKUP(H547,'Коэфф для прайса 1 оч'!$A$3:$C$6,3,0),"")</f>
        <v>327000</v>
      </c>
      <c r="W547" s="91">
        <f>IFERROR(VLOOKUP(E547,'Коэфф для прайса 1 оч'!$A$10:$C$23,3,0),"")</f>
        <v>0.12</v>
      </c>
      <c r="X547" s="116">
        <f>IFERROR(VLOOKUP(N547,'Коэфф для прайса 1 оч'!$E$25:$F$30,2,0),"")</f>
        <v>-0.01</v>
      </c>
      <c r="Y547" s="116">
        <f>IFERROR(VLOOKUP(O547,'Коэфф для прайса 1 оч'!$E$32:$F$34,2,0),"")</f>
        <v>0</v>
      </c>
      <c r="Z547" s="116">
        <f>IFERROR(VLOOKUP(P547,'Коэфф для прайса 1 оч'!$E$36:$F$38,2,0),"")</f>
        <v>0.03</v>
      </c>
      <c r="AA547" s="116">
        <f>IFERROR(VLOOKUP(Q547,'Коэфф для прайса 1 оч'!$E$40:$F$43,2,0),"")</f>
        <v>5.0000000000000001E-3</v>
      </c>
      <c r="AB547" s="117">
        <f>IFERROR(VLOOKUP(R547,'Коэфф для прайса 1 оч'!$E$45:$F$59,2,0),"")</f>
        <v>0.03</v>
      </c>
      <c r="AC547" s="116">
        <f>IFERROR(VLOOKUP(T547,'Коэфф для прайса 1 оч'!$E$61:$F$67,2,0),"")</f>
        <v>0</v>
      </c>
      <c r="AD547" s="116">
        <f>IFERROR(VLOOKUP(U547,'Коэфф для прайса 1 оч'!$E$69:$F$82,2,0),"")</f>
        <v>1.4E-2</v>
      </c>
      <c r="AE547" s="116">
        <f>IFERROR(VLOOKUP(PriceList[[#This Row],[Корпус]],'Коэфф для прайса 1 оч'!$I$10:$J$15,2,0),"")</f>
        <v>0.12</v>
      </c>
      <c r="AF547" s="95">
        <f t="shared" si="121"/>
        <v>428043</v>
      </c>
      <c r="AG547" s="96">
        <f t="shared" si="122"/>
        <v>18213229.649999999</v>
      </c>
      <c r="AH547" s="97">
        <v>0</v>
      </c>
      <c r="AI547" s="98">
        <f t="shared" si="123"/>
        <v>428043</v>
      </c>
      <c r="AJ547" s="99">
        <f t="shared" si="124"/>
        <v>18213229.649999999</v>
      </c>
      <c r="AK547" s="84" t="s">
        <v>71</v>
      </c>
      <c r="AL547" s="91">
        <v>0.1</v>
      </c>
      <c r="AM547" s="287">
        <f>PriceList[[#This Row],[ИТОГ Цена за кв.м, руб]]*(1+PriceList[[#This Row],[Максимальная скидка]])</f>
        <v>470847.30000000005</v>
      </c>
      <c r="AN547" s="287">
        <f>PriceList[[#This Row],[Цена за кв.м. в CRM]]*PriceList[[#This Row],[Площадь, кв.м]]</f>
        <v>20034552.615000002</v>
      </c>
      <c r="AO547" s="287">
        <v>6000</v>
      </c>
      <c r="AP547" s="335">
        <f>PriceList[[#This Row],[Цена за кв.м. в CRM]]+PriceList[[#This Row],[Бронь]]</f>
        <v>476847.30000000005</v>
      </c>
      <c r="AQ547" s="335">
        <f>PriceList[[#This Row],[Цена за кв.м. в сайт]]*PriceList[[#This Row],[Площадь, кв.м]]</f>
        <v>20289852.615000002</v>
      </c>
      <c r="AR547" s="84" t="str">
        <f t="shared" si="125"/>
        <v>С2-296</v>
      </c>
      <c r="AS547" s="88" t="str">
        <f t="shared" si="126"/>
        <v>Ст</v>
      </c>
      <c r="AT547" s="89">
        <f t="shared" si="127"/>
        <v>42.55</v>
      </c>
      <c r="AU547" s="99">
        <f>PriceList[[#This Row],[Цена за кв.м. в CRM]]</f>
        <v>470847.30000000005</v>
      </c>
      <c r="AV547" s="100" t="str">
        <f t="shared" si="128"/>
        <v>Резерв</v>
      </c>
      <c r="AW547" s="99"/>
      <c r="AX547" s="342"/>
      <c r="AZ547" s="353">
        <f>(PriceList[[#This Row],[Цена за кв.м. в сайт]])+$AZ$1</f>
        <v>477347.30000000005</v>
      </c>
      <c r="BA547" s="353">
        <f>AZ547*PriceList[[#This Row],[Площадь, кв.м]]</f>
        <v>20311127.615000002</v>
      </c>
      <c r="BB547" s="346">
        <f>BA547-PriceList[[#This Row],[Стоимость, руб для сбронированием]]</f>
        <v>21275</v>
      </c>
      <c r="BC547" s="14"/>
      <c r="BD547" s="345">
        <f t="shared" si="129"/>
        <v>477300</v>
      </c>
      <c r="BE547" s="353">
        <f>BD547*PriceList[[#This Row],[Площадь, кв.м]]</f>
        <v>20309115</v>
      </c>
      <c r="BF547" s="14"/>
      <c r="BG547" s="345">
        <f>BE547-$BG$1*PriceList[[#This Row],[Площадь, кв.м]]</f>
        <v>20053815</v>
      </c>
      <c r="BH547" s="353">
        <f t="shared" si="130"/>
        <v>255300</v>
      </c>
      <c r="BI547" s="345">
        <f>BG547/PriceList[[#This Row],[Площадь, кв.м]]</f>
        <v>471300.00000000006</v>
      </c>
      <c r="BJ547" s="355">
        <f t="shared" si="131"/>
        <v>1.2730744748567792E-2</v>
      </c>
      <c r="BL547" s="345">
        <f t="shared" si="132"/>
        <v>424170.00000000006</v>
      </c>
      <c r="BM547" s="353">
        <f t="shared" si="133"/>
        <v>18048433.5</v>
      </c>
    </row>
    <row r="548" spans="1:65" ht="14.25" customHeight="1">
      <c r="A548" s="84">
        <v>623</v>
      </c>
      <c r="B548" s="84" t="s">
        <v>718</v>
      </c>
      <c r="C548" s="85">
        <v>297</v>
      </c>
      <c r="D548" s="85" t="s">
        <v>416</v>
      </c>
      <c r="E548" s="86">
        <v>10</v>
      </c>
      <c r="F548" s="84">
        <v>2</v>
      </c>
      <c r="G548" s="87">
        <v>28.97</v>
      </c>
      <c r="H548" s="88" t="s">
        <v>1</v>
      </c>
      <c r="I548" s="88" t="s">
        <v>1</v>
      </c>
      <c r="J548" s="89">
        <v>4.25</v>
      </c>
      <c r="K548" s="89">
        <f t="shared" si="118"/>
        <v>1.28</v>
      </c>
      <c r="L548" s="89">
        <f t="shared" si="119"/>
        <v>24.72</v>
      </c>
      <c r="M548" s="89">
        <f t="shared" si="120"/>
        <v>26</v>
      </c>
      <c r="N548" s="90" t="s">
        <v>65</v>
      </c>
      <c r="O548" s="90" t="s">
        <v>66</v>
      </c>
      <c r="P548" s="90" t="s">
        <v>67</v>
      </c>
      <c r="Q548" s="91" t="s">
        <v>68</v>
      </c>
      <c r="R548" s="92" t="s">
        <v>493</v>
      </c>
      <c r="S548" s="92" t="s">
        <v>493</v>
      </c>
      <c r="T548" s="93" t="s">
        <v>73</v>
      </c>
      <c r="U548" s="84">
        <v>12</v>
      </c>
      <c r="V548" s="94">
        <f>IFERROR(VLOOKUP(H548,'Коэфф для прайса 1 оч'!$A$3:$C$6,3,0),"")</f>
        <v>327000</v>
      </c>
      <c r="W548" s="91">
        <f>IFERROR(VLOOKUP(E548,'Коэфф для прайса 1 оч'!$A$10:$C$23,3,0),"")</f>
        <v>0.12</v>
      </c>
      <c r="X548" s="116">
        <f>IFERROR(VLOOKUP(N548,'Коэфф для прайса 1 оч'!$E$25:$F$30,2,0),"")</f>
        <v>0.04</v>
      </c>
      <c r="Y548" s="116">
        <f>IFERROR(VLOOKUP(O548,'Коэфф для прайса 1 оч'!$E$32:$F$34,2,0),"")</f>
        <v>0</v>
      </c>
      <c r="Z548" s="116">
        <f>IFERROR(VLOOKUP(P548,'Коэфф для прайса 1 оч'!$E$36:$F$38,2,0),"")</f>
        <v>0.03</v>
      </c>
      <c r="AA548" s="116">
        <f>IFERROR(VLOOKUP(Q548,'Коэфф для прайса 1 оч'!$E$40:$F$43,2,0),"")</f>
        <v>5.0000000000000001E-3</v>
      </c>
      <c r="AB548" s="117">
        <f>IFERROR(VLOOKUP(R548,'Коэфф для прайса 1 оч'!$E$45:$F$59,2,0),"")</f>
        <v>0.03</v>
      </c>
      <c r="AC548" s="116">
        <f>IFERROR(VLOOKUP(T548,'Коэфф для прайса 1 оч'!$E$61:$F$67,2,0),"")</f>
        <v>0</v>
      </c>
      <c r="AD548" s="116">
        <f>IFERROR(VLOOKUP(U548,'Коэфф для прайса 1 оч'!$E$69:$F$82,2,0),"")</f>
        <v>1.4E-2</v>
      </c>
      <c r="AE548" s="116">
        <f>IFERROR(VLOOKUP(PriceList[[#This Row],[Корпус]],'Коэфф для прайса 1 оч'!$I$10:$J$15,2,0),"")</f>
        <v>0.12</v>
      </c>
      <c r="AF548" s="95">
        <f t="shared" si="121"/>
        <v>444393</v>
      </c>
      <c r="AG548" s="96">
        <f t="shared" si="122"/>
        <v>12874065.209999999</v>
      </c>
      <c r="AH548" s="97">
        <v>0</v>
      </c>
      <c r="AI548" s="98">
        <f t="shared" si="123"/>
        <v>444393</v>
      </c>
      <c r="AJ548" s="99">
        <f t="shared" si="124"/>
        <v>12874065.209999999</v>
      </c>
      <c r="AK548" s="84" t="s">
        <v>71</v>
      </c>
      <c r="AL548" s="91">
        <v>0.1</v>
      </c>
      <c r="AM548" s="287">
        <f>PriceList[[#This Row],[ИТОГ Цена за кв.м, руб]]*(1+PriceList[[#This Row],[Максимальная скидка]])</f>
        <v>488832.30000000005</v>
      </c>
      <c r="AN548" s="287">
        <f>PriceList[[#This Row],[Цена за кв.м. в CRM]]*PriceList[[#This Row],[Площадь, кв.м]]</f>
        <v>14161471.731000001</v>
      </c>
      <c r="AO548" s="287">
        <v>6000</v>
      </c>
      <c r="AP548" s="335">
        <f>PriceList[[#This Row],[Цена за кв.м. в CRM]]+PriceList[[#This Row],[Бронь]]</f>
        <v>494832.30000000005</v>
      </c>
      <c r="AQ548" s="335">
        <f>PriceList[[#This Row],[Цена за кв.м. в сайт]]*PriceList[[#This Row],[Площадь, кв.м]]</f>
        <v>14335291.731000001</v>
      </c>
      <c r="AR548" s="84" t="str">
        <f t="shared" si="125"/>
        <v>С2-297</v>
      </c>
      <c r="AS548" s="88" t="str">
        <f t="shared" si="126"/>
        <v>Ст</v>
      </c>
      <c r="AT548" s="89">
        <f t="shared" si="127"/>
        <v>28.97</v>
      </c>
      <c r="AU548" s="99">
        <f>PriceList[[#This Row],[Цена за кв.м. в CRM]]</f>
        <v>488832.30000000005</v>
      </c>
      <c r="AV548" s="100" t="str">
        <f t="shared" si="128"/>
        <v>Резерв</v>
      </c>
      <c r="AW548" s="99"/>
      <c r="AX548" s="342"/>
      <c r="AZ548" s="353">
        <f>(PriceList[[#This Row],[Цена за кв.м. в сайт]])+$AZ$1</f>
        <v>495332.30000000005</v>
      </c>
      <c r="BA548" s="353">
        <f>AZ548*PriceList[[#This Row],[Площадь, кв.м]]</f>
        <v>14349776.731000001</v>
      </c>
      <c r="BB548" s="346">
        <f>BA548-PriceList[[#This Row],[Стоимость, руб для сбронированием]]</f>
        <v>14485</v>
      </c>
      <c r="BC548" s="14"/>
      <c r="BD548" s="345">
        <f t="shared" si="129"/>
        <v>495300</v>
      </c>
      <c r="BE548" s="353">
        <f>BD548*PriceList[[#This Row],[Площадь, кв.м]]</f>
        <v>14348841</v>
      </c>
      <c r="BF548" s="14"/>
      <c r="BG548" s="345">
        <f>BE548-$BG$1*PriceList[[#This Row],[Площадь, кв.м]]</f>
        <v>14175021</v>
      </c>
      <c r="BH548" s="353">
        <f t="shared" si="130"/>
        <v>173820</v>
      </c>
      <c r="BI548" s="345">
        <f>BG548/PriceList[[#This Row],[Площадь, кв.м]]</f>
        <v>489300</v>
      </c>
      <c r="BJ548" s="355">
        <f t="shared" si="131"/>
        <v>1.2262415695892091E-2</v>
      </c>
      <c r="BL548" s="345">
        <f t="shared" si="132"/>
        <v>440370</v>
      </c>
      <c r="BM548" s="353">
        <f t="shared" si="133"/>
        <v>12757518.9</v>
      </c>
    </row>
    <row r="549" spans="1:65" ht="14.25" customHeight="1">
      <c r="A549" s="84">
        <v>624</v>
      </c>
      <c r="B549" s="84" t="s">
        <v>719</v>
      </c>
      <c r="C549" s="85">
        <v>298</v>
      </c>
      <c r="D549" s="85" t="s">
        <v>416</v>
      </c>
      <c r="E549" s="86">
        <v>10</v>
      </c>
      <c r="F549" s="84">
        <v>3</v>
      </c>
      <c r="G549" s="87">
        <v>28.52</v>
      </c>
      <c r="H549" s="88" t="s">
        <v>1</v>
      </c>
      <c r="I549" s="88" t="s">
        <v>1</v>
      </c>
      <c r="J549" s="89">
        <v>4.25</v>
      </c>
      <c r="K549" s="89">
        <f t="shared" si="118"/>
        <v>1.28</v>
      </c>
      <c r="L549" s="89">
        <f t="shared" si="119"/>
        <v>24.27</v>
      </c>
      <c r="M549" s="89">
        <f t="shared" si="120"/>
        <v>25.55</v>
      </c>
      <c r="N549" s="90" t="s">
        <v>65</v>
      </c>
      <c r="O549" s="90" t="s">
        <v>66</v>
      </c>
      <c r="P549" s="90" t="s">
        <v>67</v>
      </c>
      <c r="Q549" s="91" t="s">
        <v>68</v>
      </c>
      <c r="R549" s="92" t="s">
        <v>493</v>
      </c>
      <c r="S549" s="92" t="s">
        <v>493</v>
      </c>
      <c r="T549" s="93" t="s">
        <v>73</v>
      </c>
      <c r="U549" s="84">
        <v>12</v>
      </c>
      <c r="V549" s="94">
        <f>IFERROR(VLOOKUP(H549,'Коэфф для прайса 1 оч'!$A$3:$C$6,3,0),"")</f>
        <v>327000</v>
      </c>
      <c r="W549" s="91">
        <f>IFERROR(VLOOKUP(E549,'Коэфф для прайса 1 оч'!$A$10:$C$23,3,0),"")</f>
        <v>0.12</v>
      </c>
      <c r="X549" s="116">
        <f>IFERROR(VLOOKUP(N549,'Коэфф для прайса 1 оч'!$E$25:$F$30,2,0),"")</f>
        <v>0.04</v>
      </c>
      <c r="Y549" s="116">
        <f>IFERROR(VLOOKUP(O549,'Коэфф для прайса 1 оч'!$E$32:$F$34,2,0),"")</f>
        <v>0</v>
      </c>
      <c r="Z549" s="116">
        <f>IFERROR(VLOOKUP(P549,'Коэфф для прайса 1 оч'!$E$36:$F$38,2,0),"")</f>
        <v>0.03</v>
      </c>
      <c r="AA549" s="116">
        <f>IFERROR(VLOOKUP(Q549,'Коэфф для прайса 1 оч'!$E$40:$F$43,2,0),"")</f>
        <v>5.0000000000000001E-3</v>
      </c>
      <c r="AB549" s="117">
        <f>IFERROR(VLOOKUP(R549,'Коэфф для прайса 1 оч'!$E$45:$F$59,2,0),"")</f>
        <v>0.03</v>
      </c>
      <c r="AC549" s="116">
        <f>IFERROR(VLOOKUP(T549,'Коэфф для прайса 1 оч'!$E$61:$F$67,2,0),"")</f>
        <v>0</v>
      </c>
      <c r="AD549" s="116">
        <f>IFERROR(VLOOKUP(U549,'Коэфф для прайса 1 оч'!$E$69:$F$82,2,0),"")</f>
        <v>1.4E-2</v>
      </c>
      <c r="AE549" s="116">
        <f>IFERROR(VLOOKUP(PriceList[[#This Row],[Корпус]],'Коэфф для прайса 1 оч'!$I$10:$J$15,2,0),"")</f>
        <v>0.12</v>
      </c>
      <c r="AF549" s="95">
        <f t="shared" si="121"/>
        <v>444393</v>
      </c>
      <c r="AG549" s="96">
        <f t="shared" si="122"/>
        <v>12674088.359999999</v>
      </c>
      <c r="AH549" s="97">
        <v>0</v>
      </c>
      <c r="AI549" s="98">
        <f t="shared" si="123"/>
        <v>444393</v>
      </c>
      <c r="AJ549" s="99">
        <f t="shared" si="124"/>
        <v>12674088.359999999</v>
      </c>
      <c r="AK549" s="84" t="s">
        <v>71</v>
      </c>
      <c r="AL549" s="91">
        <v>0.1</v>
      </c>
      <c r="AM549" s="287">
        <f>PriceList[[#This Row],[ИТОГ Цена за кв.м, руб]]*(1+PriceList[[#This Row],[Максимальная скидка]])</f>
        <v>488832.30000000005</v>
      </c>
      <c r="AN549" s="287">
        <f>PriceList[[#This Row],[Цена за кв.м. в CRM]]*PriceList[[#This Row],[Площадь, кв.м]]</f>
        <v>13941497.196</v>
      </c>
      <c r="AO549" s="287">
        <v>6000</v>
      </c>
      <c r="AP549" s="335">
        <f>PriceList[[#This Row],[Цена за кв.м. в CRM]]+PriceList[[#This Row],[Бронь]]</f>
        <v>494832.30000000005</v>
      </c>
      <c r="AQ549" s="335">
        <f>PriceList[[#This Row],[Цена за кв.м. в сайт]]*PriceList[[#This Row],[Площадь, кв.м]]</f>
        <v>14112617.196</v>
      </c>
      <c r="AR549" s="84" t="str">
        <f t="shared" si="125"/>
        <v>С2-298</v>
      </c>
      <c r="AS549" s="88" t="str">
        <f t="shared" si="126"/>
        <v>Ст</v>
      </c>
      <c r="AT549" s="89">
        <f t="shared" si="127"/>
        <v>28.52</v>
      </c>
      <c r="AU549" s="99">
        <f>PriceList[[#This Row],[Цена за кв.м. в CRM]]</f>
        <v>488832.30000000005</v>
      </c>
      <c r="AV549" s="100" t="str">
        <f t="shared" si="128"/>
        <v>Резерв</v>
      </c>
      <c r="AW549" s="99"/>
      <c r="AX549" s="342"/>
      <c r="AZ549" s="353">
        <f>(PriceList[[#This Row],[Цена за кв.м. в сайт]])+$AZ$1</f>
        <v>495332.30000000005</v>
      </c>
      <c r="BA549" s="353">
        <f>AZ549*PriceList[[#This Row],[Площадь, кв.м]]</f>
        <v>14126877.196</v>
      </c>
      <c r="BB549" s="346">
        <f>BA549-PriceList[[#This Row],[Стоимость, руб для сбронированием]]</f>
        <v>14260</v>
      </c>
      <c r="BC549" s="14"/>
      <c r="BD549" s="345">
        <f t="shared" si="129"/>
        <v>495300</v>
      </c>
      <c r="BE549" s="353">
        <f>BD549*PriceList[[#This Row],[Площадь, кв.м]]</f>
        <v>14125956</v>
      </c>
      <c r="BF549" s="14"/>
      <c r="BG549" s="345">
        <f>BE549-$BG$1*PriceList[[#This Row],[Площадь, кв.м]]</f>
        <v>13954836</v>
      </c>
      <c r="BH549" s="353">
        <f t="shared" si="130"/>
        <v>171120</v>
      </c>
      <c r="BI549" s="345">
        <f>BG549/PriceList[[#This Row],[Площадь, кв.м]]</f>
        <v>489300</v>
      </c>
      <c r="BJ549" s="355">
        <f t="shared" si="131"/>
        <v>1.2262415695892091E-2</v>
      </c>
      <c r="BL549" s="345">
        <f t="shared" si="132"/>
        <v>440370</v>
      </c>
      <c r="BM549" s="353">
        <f t="shared" si="133"/>
        <v>12559352.4</v>
      </c>
    </row>
    <row r="550" spans="1:65" ht="14.25" customHeight="1">
      <c r="A550" s="84">
        <v>625</v>
      </c>
      <c r="B550" s="84" t="s">
        <v>720</v>
      </c>
      <c r="C550" s="85">
        <v>299</v>
      </c>
      <c r="D550" s="85" t="s">
        <v>416</v>
      </c>
      <c r="E550" s="86">
        <v>10</v>
      </c>
      <c r="F550" s="84">
        <v>4</v>
      </c>
      <c r="G550" s="87">
        <v>32.43</v>
      </c>
      <c r="H550" s="88" t="s">
        <v>1</v>
      </c>
      <c r="I550" s="88" t="s">
        <v>1</v>
      </c>
      <c r="J550" s="89">
        <v>4.3899999999999997</v>
      </c>
      <c r="K550" s="89">
        <f t="shared" si="118"/>
        <v>1.32</v>
      </c>
      <c r="L550" s="89">
        <f t="shared" si="119"/>
        <v>28.04</v>
      </c>
      <c r="M550" s="89">
        <f t="shared" si="120"/>
        <v>29.36</v>
      </c>
      <c r="N550" s="90" t="s">
        <v>65</v>
      </c>
      <c r="O550" s="90" t="s">
        <v>83</v>
      </c>
      <c r="P550" s="90" t="s">
        <v>67</v>
      </c>
      <c r="Q550" s="91" t="s">
        <v>68</v>
      </c>
      <c r="R550" s="92" t="s">
        <v>493</v>
      </c>
      <c r="S550" s="92" t="s">
        <v>493</v>
      </c>
      <c r="T550" s="93" t="s">
        <v>73</v>
      </c>
      <c r="U550" s="84">
        <v>12</v>
      </c>
      <c r="V550" s="94">
        <f>IFERROR(VLOOKUP(H550,'Коэфф для прайса 1 оч'!$A$3:$C$6,3,0),"")</f>
        <v>327000</v>
      </c>
      <c r="W550" s="91">
        <f>IFERROR(VLOOKUP(E550,'Коэфф для прайса 1 оч'!$A$10:$C$23,3,0),"")</f>
        <v>0.12</v>
      </c>
      <c r="X550" s="116">
        <f>IFERROR(VLOOKUP(N550,'Коэфф для прайса 1 оч'!$E$25:$F$30,2,0),"")</f>
        <v>0.04</v>
      </c>
      <c r="Y550" s="116">
        <f>IFERROR(VLOOKUP(O550,'Коэфф для прайса 1 оч'!$E$32:$F$34,2,0),"")</f>
        <v>0.03</v>
      </c>
      <c r="Z550" s="116">
        <f>IFERROR(VLOOKUP(P550,'Коэфф для прайса 1 оч'!$E$36:$F$38,2,0),"")</f>
        <v>0.03</v>
      </c>
      <c r="AA550" s="116">
        <f>IFERROR(VLOOKUP(Q550,'Коэфф для прайса 1 оч'!$E$40:$F$43,2,0),"")</f>
        <v>5.0000000000000001E-3</v>
      </c>
      <c r="AB550" s="117">
        <f>IFERROR(VLOOKUP(R550,'Коэфф для прайса 1 оч'!$E$45:$F$59,2,0),"")</f>
        <v>0.03</v>
      </c>
      <c r="AC550" s="116">
        <f>IFERROR(VLOOKUP(T550,'Коэфф для прайса 1 оч'!$E$61:$F$67,2,0),"")</f>
        <v>0</v>
      </c>
      <c r="AD550" s="116">
        <f>IFERROR(VLOOKUP(U550,'Коэфф для прайса 1 оч'!$E$69:$F$82,2,0),"")</f>
        <v>1.4E-2</v>
      </c>
      <c r="AE550" s="116">
        <f>IFERROR(VLOOKUP(PriceList[[#This Row],[Корпус]],'Коэфф для прайса 1 оч'!$I$10:$J$15,2,0),"")</f>
        <v>0.12</v>
      </c>
      <c r="AF550" s="95">
        <f t="shared" si="121"/>
        <v>454203</v>
      </c>
      <c r="AG550" s="96">
        <f t="shared" si="122"/>
        <v>14729803.289999999</v>
      </c>
      <c r="AH550" s="97">
        <v>0</v>
      </c>
      <c r="AI550" s="98">
        <f t="shared" si="123"/>
        <v>454203</v>
      </c>
      <c r="AJ550" s="99">
        <f t="shared" si="124"/>
        <v>14729803.289999999</v>
      </c>
      <c r="AK550" s="84" t="s">
        <v>71</v>
      </c>
      <c r="AL550" s="91">
        <v>0.1</v>
      </c>
      <c r="AM550" s="287">
        <f>PriceList[[#This Row],[ИТОГ Цена за кв.м, руб]]*(1+PriceList[[#This Row],[Максимальная скидка]])</f>
        <v>499623.30000000005</v>
      </c>
      <c r="AN550" s="287">
        <f>PriceList[[#This Row],[Цена за кв.м. в CRM]]*PriceList[[#This Row],[Площадь, кв.м]]</f>
        <v>16202783.619000001</v>
      </c>
      <c r="AO550" s="287">
        <v>6000</v>
      </c>
      <c r="AP550" s="335">
        <f>PriceList[[#This Row],[Цена за кв.м. в CRM]]+PriceList[[#This Row],[Бронь]]</f>
        <v>505623.30000000005</v>
      </c>
      <c r="AQ550" s="335">
        <f>PriceList[[#This Row],[Цена за кв.м. в сайт]]*PriceList[[#This Row],[Площадь, кв.м]]</f>
        <v>16397363.619000001</v>
      </c>
      <c r="AR550" s="84" t="str">
        <f t="shared" si="125"/>
        <v>С2-299</v>
      </c>
      <c r="AS550" s="88" t="str">
        <f t="shared" si="126"/>
        <v>Ст</v>
      </c>
      <c r="AT550" s="89">
        <f t="shared" si="127"/>
        <v>32.43</v>
      </c>
      <c r="AU550" s="99">
        <f>PriceList[[#This Row],[Цена за кв.м. в CRM]]</f>
        <v>499623.30000000005</v>
      </c>
      <c r="AV550" s="100" t="str">
        <f t="shared" si="128"/>
        <v>Резерв</v>
      </c>
      <c r="AW550" s="99"/>
      <c r="AX550" s="342"/>
      <c r="AZ550" s="353">
        <f>(PriceList[[#This Row],[Цена за кв.м. в сайт]])+$AZ$1</f>
        <v>506123.30000000005</v>
      </c>
      <c r="BA550" s="353">
        <f>AZ550*PriceList[[#This Row],[Площадь, кв.м]]</f>
        <v>16413578.619000001</v>
      </c>
      <c r="BB550" s="346">
        <f>BA550-PriceList[[#This Row],[Стоимость, руб для сбронированием]]</f>
        <v>16215</v>
      </c>
      <c r="BC550" s="14"/>
      <c r="BD550" s="345">
        <f t="shared" si="129"/>
        <v>506100</v>
      </c>
      <c r="BE550" s="353">
        <f>BD550*PriceList[[#This Row],[Площадь, кв.м]]</f>
        <v>16412823</v>
      </c>
      <c r="BF550" s="14"/>
      <c r="BG550" s="345">
        <f>BE550-$BG$1*PriceList[[#This Row],[Площадь, кв.м]]</f>
        <v>16218243</v>
      </c>
      <c r="BH550" s="353">
        <f t="shared" si="130"/>
        <v>194580</v>
      </c>
      <c r="BI550" s="345">
        <f>BG550/PriceList[[#This Row],[Площадь, кв.м]]</f>
        <v>500100</v>
      </c>
      <c r="BJ550" s="355">
        <f t="shared" si="131"/>
        <v>1.199760047990402E-2</v>
      </c>
      <c r="BL550" s="345">
        <f t="shared" si="132"/>
        <v>450090</v>
      </c>
      <c r="BM550" s="353">
        <f t="shared" si="133"/>
        <v>14596418.699999999</v>
      </c>
    </row>
    <row r="551" spans="1:65" ht="14.25" customHeight="1">
      <c r="A551" s="84">
        <v>329</v>
      </c>
      <c r="B551" s="84" t="s">
        <v>419</v>
      </c>
      <c r="C551" s="85">
        <v>3</v>
      </c>
      <c r="D551" s="85" t="s">
        <v>416</v>
      </c>
      <c r="E551" s="86">
        <v>1</v>
      </c>
      <c r="F551" s="84">
        <v>3</v>
      </c>
      <c r="G551" s="87">
        <v>28.52</v>
      </c>
      <c r="H551" s="88" t="s">
        <v>1</v>
      </c>
      <c r="I551" s="88" t="s">
        <v>1</v>
      </c>
      <c r="J551" s="89">
        <v>4.25</v>
      </c>
      <c r="K551" s="89">
        <f t="shared" si="118"/>
        <v>1.28</v>
      </c>
      <c r="L551" s="89">
        <f t="shared" si="119"/>
        <v>24.27</v>
      </c>
      <c r="M551" s="89">
        <f t="shared" si="120"/>
        <v>25.55</v>
      </c>
      <c r="N551" s="90" t="s">
        <v>65</v>
      </c>
      <c r="O551" s="90" t="s">
        <v>66</v>
      </c>
      <c r="P551" s="90" t="s">
        <v>67</v>
      </c>
      <c r="Q551" s="91" t="s">
        <v>68</v>
      </c>
      <c r="R551" s="92" t="s">
        <v>417</v>
      </c>
      <c r="S551" s="92" t="s">
        <v>1287</v>
      </c>
      <c r="T551" s="93" t="s">
        <v>73</v>
      </c>
      <c r="U551" s="84">
        <v>34</v>
      </c>
      <c r="V551" s="94">
        <f>IFERROR(VLOOKUP(H551,'Коэфф для прайса 1 оч'!$A$3:$C$6,3,0),"")</f>
        <v>327000</v>
      </c>
      <c r="W551" s="91">
        <f>IFERROR(VLOOKUP(E551,'Коэфф для прайса 1 оч'!$A$10:$C$23,3,0),"")</f>
        <v>-4.4999999999999998E-2</v>
      </c>
      <c r="X551" s="116">
        <f>IFERROR(VLOOKUP(N551,'Коэфф для прайса 1 оч'!$E$25:$F$30,2,0),"")</f>
        <v>0.04</v>
      </c>
      <c r="Y551" s="116">
        <f>IFERROR(VLOOKUP(O551,'Коэфф для прайса 1 оч'!$E$32:$F$34,2,0),"")</f>
        <v>0</v>
      </c>
      <c r="Z551" s="116">
        <f>IFERROR(VLOOKUP(P551,'Коэфф для прайса 1 оч'!$E$36:$F$38,2,0),"")</f>
        <v>0.03</v>
      </c>
      <c r="AA551" s="116">
        <f>IFERROR(VLOOKUP(Q551,'Коэфф для прайса 1 оч'!$E$40:$F$43,2,0),"")</f>
        <v>5.0000000000000001E-3</v>
      </c>
      <c r="AB551" s="117">
        <f>IFERROR(VLOOKUP(R551,'Коэфф для прайса 1 оч'!$E$45:$F$59,2,0),"")</f>
        <v>-0.02</v>
      </c>
      <c r="AC551" s="116">
        <f>IFERROR(VLOOKUP(T551,'Коэфф для прайса 1 оч'!$E$61:$F$67,2,0),"")</f>
        <v>0</v>
      </c>
      <c r="AD551" s="116">
        <f>IFERROR(VLOOKUP(U551,'Коэфф для прайса 1 оч'!$E$69:$F$82,2,0),"")</f>
        <v>-8.0000000000000002E-3</v>
      </c>
      <c r="AE551" s="116">
        <f>IFERROR(VLOOKUP(PriceList[[#This Row],[Корпус]],'Коэфф для прайса 1 оч'!$I$10:$J$15,2,0),"")</f>
        <v>0.12</v>
      </c>
      <c r="AF551" s="95">
        <f t="shared" si="121"/>
        <v>366894</v>
      </c>
      <c r="AG551" s="96">
        <f t="shared" si="122"/>
        <v>10463816.879999999</v>
      </c>
      <c r="AH551" s="97">
        <v>0</v>
      </c>
      <c r="AI551" s="98">
        <f t="shared" si="123"/>
        <v>366894</v>
      </c>
      <c r="AJ551" s="99">
        <f t="shared" si="124"/>
        <v>10463816.879999999</v>
      </c>
      <c r="AK551" s="84" t="s">
        <v>101</v>
      </c>
      <c r="AL551" s="91">
        <v>0.1</v>
      </c>
      <c r="AM551" s="287">
        <f>PriceList[[#This Row],[ИТОГ Цена за кв.м, руб]]*(1+PriceList[[#This Row],[Максимальная скидка]])</f>
        <v>403583.4</v>
      </c>
      <c r="AN551" s="287">
        <f>PriceList[[#This Row],[Цена за кв.м. в CRM]]*PriceList[[#This Row],[Площадь, кв.м]]</f>
        <v>11510198.568</v>
      </c>
      <c r="AO551" s="287">
        <v>6000</v>
      </c>
      <c r="AP551" s="335">
        <f>PriceList[[#This Row],[Цена за кв.м. в CRM]]+PriceList[[#This Row],[Бронь]]</f>
        <v>409583.4</v>
      </c>
      <c r="AQ551" s="335">
        <f>PriceList[[#This Row],[Цена за кв.м. в сайт]]*PriceList[[#This Row],[Площадь, кв.м]]</f>
        <v>11681318.568</v>
      </c>
      <c r="AR551" s="84" t="str">
        <f t="shared" si="125"/>
        <v>С2-3</v>
      </c>
      <c r="AS551" s="88" t="str">
        <f t="shared" si="126"/>
        <v>Ст</v>
      </c>
      <c r="AT551" s="89">
        <f t="shared" si="127"/>
        <v>28.52</v>
      </c>
      <c r="AU551" s="99">
        <f>PriceList[[#This Row],[Цена за кв.м. в CRM]]</f>
        <v>403583.4</v>
      </c>
      <c r="AV551" s="100" t="str">
        <f t="shared" si="128"/>
        <v>Свободно</v>
      </c>
      <c r="AW551" s="99"/>
      <c r="AX551" s="342"/>
      <c r="AZ551" s="353">
        <f>(PriceList[[#This Row],[Цена за кв.м. в сайт]])+$AZ$1</f>
        <v>410083.4</v>
      </c>
      <c r="BA551" s="353">
        <f>AZ551*PriceList[[#This Row],[Площадь, кв.м]]</f>
        <v>11695578.568</v>
      </c>
      <c r="BB551" s="346">
        <f>BA551-PriceList[[#This Row],[Стоимость, руб для сбронированием]]</f>
        <v>14260</v>
      </c>
      <c r="BC551" s="14"/>
      <c r="BD551" s="345">
        <f t="shared" si="129"/>
        <v>410100</v>
      </c>
      <c r="BE551" s="353">
        <f>BD551*PriceList[[#This Row],[Площадь, кв.м]]</f>
        <v>11696052</v>
      </c>
      <c r="BF551" s="14"/>
      <c r="BG551" s="345">
        <f>BE551-$BG$1*PriceList[[#This Row],[Площадь, кв.м]]</f>
        <v>11524932</v>
      </c>
      <c r="BH551" s="353">
        <f t="shared" si="130"/>
        <v>171120</v>
      </c>
      <c r="BI551" s="345">
        <f>BG551/PriceList[[#This Row],[Площадь, кв.м]]</f>
        <v>404100</v>
      </c>
      <c r="BJ551" s="355">
        <f t="shared" si="131"/>
        <v>1.4847809948032665E-2</v>
      </c>
      <c r="BL551" s="345">
        <f t="shared" si="132"/>
        <v>363690</v>
      </c>
      <c r="BM551" s="353">
        <f t="shared" si="133"/>
        <v>10372438.800000001</v>
      </c>
    </row>
    <row r="552" spans="1:65" ht="14.25" hidden="1" customHeight="1">
      <c r="A552" s="84">
        <v>356</v>
      </c>
      <c r="B552" s="84" t="s">
        <v>449</v>
      </c>
      <c r="C552" s="85">
        <v>30</v>
      </c>
      <c r="D552" s="85" t="s">
        <v>416</v>
      </c>
      <c r="E552" s="86">
        <v>1</v>
      </c>
      <c r="F552" s="84">
        <v>30</v>
      </c>
      <c r="G552" s="87">
        <v>63.38</v>
      </c>
      <c r="H552" s="88" t="s">
        <v>2</v>
      </c>
      <c r="I552" s="88" t="s">
        <v>19</v>
      </c>
      <c r="J552" s="89">
        <v>12.82</v>
      </c>
      <c r="K552" s="89">
        <f t="shared" si="118"/>
        <v>3.85</v>
      </c>
      <c r="L552" s="89">
        <f t="shared" si="119"/>
        <v>50.56</v>
      </c>
      <c r="M552" s="89">
        <f t="shared" si="120"/>
        <v>54.410000000000004</v>
      </c>
      <c r="N552" s="90" t="s">
        <v>78</v>
      </c>
      <c r="O552" s="90" t="s">
        <v>66</v>
      </c>
      <c r="P552" s="90" t="s">
        <v>115</v>
      </c>
      <c r="Q552" s="91" t="s">
        <v>68</v>
      </c>
      <c r="R552" s="92" t="s">
        <v>417</v>
      </c>
      <c r="S552" s="92" t="s">
        <v>1287</v>
      </c>
      <c r="T552" s="93" t="s">
        <v>73</v>
      </c>
      <c r="U552" s="84">
        <v>34</v>
      </c>
      <c r="V552" s="94">
        <f>IFERROR(VLOOKUP(H552,'Коэфф для прайса 1 оч'!$A$3:$C$6,3,0),"")</f>
        <v>313920</v>
      </c>
      <c r="W552" s="91">
        <f>IFERROR(VLOOKUP(E552,'Коэфф для прайса 1 оч'!$A$10:$C$23,3,0),"")</f>
        <v>-4.4999999999999998E-2</v>
      </c>
      <c r="X552" s="116">
        <f>IFERROR(VLOOKUP(N552,'Коэфф для прайса 1 оч'!$E$25:$F$30,2,0),"")</f>
        <v>-0.02</v>
      </c>
      <c r="Y552" s="116">
        <f>IFERROR(VLOOKUP(O552,'Коэфф для прайса 1 оч'!$E$32:$F$34,2,0),"")</f>
        <v>0</v>
      </c>
      <c r="Z552" s="116">
        <f>IFERROR(VLOOKUP(P552,'Коэфф для прайса 1 оч'!$E$36:$F$38,2,0),"")</f>
        <v>0</v>
      </c>
      <c r="AA552" s="116">
        <f>IFERROR(VLOOKUP(Q552,'Коэфф для прайса 1 оч'!$E$40:$F$43,2,0),"")</f>
        <v>5.0000000000000001E-3</v>
      </c>
      <c r="AB552" s="117">
        <f>IFERROR(VLOOKUP(R552,'Коэфф для прайса 1 оч'!$E$45:$F$59,2,0),"")</f>
        <v>-0.02</v>
      </c>
      <c r="AC552" s="116">
        <f>IFERROR(VLOOKUP(T552,'Коэфф для прайса 1 оч'!$E$61:$F$67,2,0),"")</f>
        <v>0</v>
      </c>
      <c r="AD552" s="116">
        <f>IFERROR(VLOOKUP(U552,'Коэфф для прайса 1 оч'!$E$69:$F$82,2,0),"")</f>
        <v>-8.0000000000000002E-3</v>
      </c>
      <c r="AE552" s="116">
        <f>IFERROR(VLOOKUP(PriceList[[#This Row],[Корпус]],'Коэфф для прайса 1 оч'!$I$10:$J$15,2,0),"")</f>
        <v>0.12</v>
      </c>
      <c r="AF552" s="95">
        <f t="shared" si="121"/>
        <v>323965.44</v>
      </c>
      <c r="AG552" s="96">
        <f t="shared" si="122"/>
        <v>20532929.587200001</v>
      </c>
      <c r="AH552" s="97">
        <v>0</v>
      </c>
      <c r="AI552" s="98">
        <f t="shared" si="123"/>
        <v>323965.44</v>
      </c>
      <c r="AJ552" s="99">
        <f t="shared" si="124"/>
        <v>20532929.587200001</v>
      </c>
      <c r="AK552" s="84" t="s">
        <v>71</v>
      </c>
      <c r="AL552" s="91">
        <v>0.1</v>
      </c>
      <c r="AM552" s="287">
        <f>PriceList[[#This Row],[ИТОГ Цена за кв.м, руб]]*(1+PriceList[[#This Row],[Максимальная скидка]])</f>
        <v>356361.98400000005</v>
      </c>
      <c r="AN552" s="287">
        <f>PriceList[[#This Row],[Цена за кв.м. в CRM]]*PriceList[[#This Row],[Площадь, кв.м]]</f>
        <v>22586222.545920003</v>
      </c>
      <c r="AO552" s="287">
        <v>6000</v>
      </c>
      <c r="AP552" s="335">
        <f>PriceList[[#This Row],[Цена за кв.м. в CRM]]+PriceList[[#This Row],[Бронь]]</f>
        <v>362361.98400000005</v>
      </c>
      <c r="AQ552" s="335">
        <f>PriceList[[#This Row],[Цена за кв.м. в сайт]]*PriceList[[#This Row],[Площадь, кв.м]]</f>
        <v>22966502.545920003</v>
      </c>
      <c r="AR552" s="84" t="str">
        <f t="shared" si="125"/>
        <v>С2-30</v>
      </c>
      <c r="AS552" s="88" t="str">
        <f t="shared" si="126"/>
        <v>1К</v>
      </c>
      <c r="AT552" s="89">
        <f t="shared" si="127"/>
        <v>63.38</v>
      </c>
      <c r="AU552" s="99">
        <f>PriceList[[#This Row],[Цена за кв.м. в CRM]]</f>
        <v>356361.98400000005</v>
      </c>
      <c r="AV552" s="100" t="str">
        <f t="shared" si="128"/>
        <v>Резерв</v>
      </c>
      <c r="AW552" s="99"/>
      <c r="AX552" s="342"/>
      <c r="AZ552" s="353">
        <f>(PriceList[[#This Row],[Цена за кв.м. в сайт]])+$AZ$1</f>
        <v>362861.98400000005</v>
      </c>
      <c r="BA552" s="353">
        <f>AZ552*PriceList[[#This Row],[Площадь, кв.м]]</f>
        <v>22998192.545920003</v>
      </c>
      <c r="BB552" s="346">
        <f>BA552-PriceList[[#This Row],[Стоимость, руб для сбронированием]]</f>
        <v>31690</v>
      </c>
      <c r="BC552" s="14"/>
      <c r="BD552" s="345">
        <f t="shared" si="129"/>
        <v>362900</v>
      </c>
      <c r="BE552" s="353">
        <f>BD552*PriceList[[#This Row],[Площадь, кв.м]]</f>
        <v>23000602</v>
      </c>
      <c r="BF552" s="14"/>
      <c r="BG552" s="345">
        <f>BE552-$BG$1*PriceList[[#This Row],[Площадь, кв.м]]</f>
        <v>22620322</v>
      </c>
      <c r="BH552" s="353">
        <f t="shared" si="130"/>
        <v>380280</v>
      </c>
      <c r="BI552" s="345">
        <f>BG552/PriceList[[#This Row],[Площадь, кв.м]]</f>
        <v>356900</v>
      </c>
      <c r="BJ552" s="355">
        <f t="shared" si="131"/>
        <v>1.6811431773606052E-2</v>
      </c>
      <c r="BL552" s="345">
        <f t="shared" si="132"/>
        <v>321210</v>
      </c>
      <c r="BM552" s="353">
        <f t="shared" si="133"/>
        <v>20358289.800000001</v>
      </c>
    </row>
    <row r="553" spans="1:65" ht="14.25" hidden="1" customHeight="1">
      <c r="A553" s="84">
        <v>626</v>
      </c>
      <c r="B553" s="84" t="s">
        <v>721</v>
      </c>
      <c r="C553" s="85">
        <v>300</v>
      </c>
      <c r="D553" s="85" t="s">
        <v>416</v>
      </c>
      <c r="E553" s="86">
        <v>10</v>
      </c>
      <c r="F553" s="84">
        <v>5</v>
      </c>
      <c r="G553" s="87">
        <v>61.9</v>
      </c>
      <c r="H553" s="88" t="s">
        <v>2</v>
      </c>
      <c r="I553" s="88" t="s">
        <v>19</v>
      </c>
      <c r="J553" s="89">
        <v>8.73</v>
      </c>
      <c r="K553" s="89">
        <f t="shared" si="118"/>
        <v>2.62</v>
      </c>
      <c r="L553" s="89">
        <f t="shared" si="119"/>
        <v>53.17</v>
      </c>
      <c r="M553" s="89">
        <f t="shared" si="120"/>
        <v>55.79</v>
      </c>
      <c r="N553" s="90" t="s">
        <v>78</v>
      </c>
      <c r="O553" s="90" t="s">
        <v>83</v>
      </c>
      <c r="P553" s="90" t="s">
        <v>67</v>
      </c>
      <c r="Q553" s="91" t="s">
        <v>68</v>
      </c>
      <c r="R553" s="92" t="s">
        <v>518</v>
      </c>
      <c r="S553" s="92" t="s">
        <v>116</v>
      </c>
      <c r="T553" s="93" t="s">
        <v>73</v>
      </c>
      <c r="U553" s="84">
        <v>12</v>
      </c>
      <c r="V553" s="94">
        <f>IFERROR(VLOOKUP(H553,'Коэфф для прайса 1 оч'!$A$3:$C$6,3,0),"")</f>
        <v>313920</v>
      </c>
      <c r="W553" s="91">
        <f>IFERROR(VLOOKUP(E553,'Коэфф для прайса 1 оч'!$A$10:$C$23,3,0),"")</f>
        <v>0.12</v>
      </c>
      <c r="X553" s="116">
        <f>IFERROR(VLOOKUP(N553,'Коэфф для прайса 1 оч'!$E$25:$F$30,2,0),"")</f>
        <v>-0.02</v>
      </c>
      <c r="Y553" s="116">
        <f>IFERROR(VLOOKUP(O553,'Коэфф для прайса 1 оч'!$E$32:$F$34,2,0),"")</f>
        <v>0.03</v>
      </c>
      <c r="Z553" s="116">
        <f>IFERROR(VLOOKUP(P553,'Коэфф для прайса 1 оч'!$E$36:$F$38,2,0),"")</f>
        <v>0.03</v>
      </c>
      <c r="AA553" s="116">
        <f>IFERROR(VLOOKUP(Q553,'Коэфф для прайса 1 оч'!$E$40:$F$43,2,0),"")</f>
        <v>5.0000000000000001E-3</v>
      </c>
      <c r="AB553" s="117">
        <f>IFERROR(VLOOKUP(R553,'Коэфф для прайса 1 оч'!$E$45:$F$59,2,0),"")</f>
        <v>0.05</v>
      </c>
      <c r="AC553" s="116">
        <f>IFERROR(VLOOKUP(T553,'Коэфф для прайса 1 оч'!$E$61:$F$67,2,0),"")</f>
        <v>0</v>
      </c>
      <c r="AD553" s="116">
        <f>IFERROR(VLOOKUP(U553,'Коэфф для прайса 1 оч'!$E$69:$F$82,2,0),"")</f>
        <v>1.4E-2</v>
      </c>
      <c r="AE553" s="116">
        <f>IFERROR(VLOOKUP(PriceList[[#This Row],[Корпус]],'Коэфф для прайса 1 оч'!$I$10:$J$15,2,0),"")</f>
        <v>0.12</v>
      </c>
      <c r="AF553" s="95">
        <f t="shared" si="121"/>
        <v>423478.08</v>
      </c>
      <c r="AG553" s="96">
        <f t="shared" si="122"/>
        <v>26213293.151999999</v>
      </c>
      <c r="AH553" s="97">
        <v>0</v>
      </c>
      <c r="AI553" s="98">
        <f t="shared" si="123"/>
        <v>423478.08</v>
      </c>
      <c r="AJ553" s="99">
        <f t="shared" si="124"/>
        <v>26213293.151999999</v>
      </c>
      <c r="AK553" s="84" t="s">
        <v>101</v>
      </c>
      <c r="AL553" s="91">
        <v>0.1</v>
      </c>
      <c r="AM553" s="287">
        <f>PriceList[[#This Row],[ИТОГ Цена за кв.м, руб]]*(1+PriceList[[#This Row],[Максимальная скидка]])</f>
        <v>465825.88800000004</v>
      </c>
      <c r="AN553" s="287">
        <f>PriceList[[#This Row],[Цена за кв.м. в CRM]]*PriceList[[#This Row],[Площадь, кв.м]]</f>
        <v>28834622.4672</v>
      </c>
      <c r="AO553" s="287">
        <v>6000</v>
      </c>
      <c r="AP553" s="335">
        <f>PriceList[[#This Row],[Цена за кв.м. в CRM]]+PriceList[[#This Row],[Бронь]]</f>
        <v>471825.88800000004</v>
      </c>
      <c r="AQ553" s="335">
        <f>PriceList[[#This Row],[Цена за кв.м. в сайт]]*PriceList[[#This Row],[Площадь, кв.м]]</f>
        <v>29206022.4672</v>
      </c>
      <c r="AR553" s="84" t="str">
        <f t="shared" si="125"/>
        <v>С2-300</v>
      </c>
      <c r="AS553" s="88" t="str">
        <f t="shared" si="126"/>
        <v>1К</v>
      </c>
      <c r="AT553" s="89">
        <f t="shared" si="127"/>
        <v>61.9</v>
      </c>
      <c r="AU553" s="99">
        <f>PriceList[[#This Row],[Цена за кв.м. в CRM]]</f>
        <v>465825.88800000004</v>
      </c>
      <c r="AV553" s="100" t="str">
        <f t="shared" si="128"/>
        <v>Свободно</v>
      </c>
      <c r="AW553" s="99"/>
      <c r="AX553" s="342"/>
      <c r="AZ553" s="353">
        <f>(PriceList[[#This Row],[Цена за кв.м. в сайт]])+$AZ$1</f>
        <v>472325.88800000004</v>
      </c>
      <c r="BA553" s="353">
        <f>AZ553*PriceList[[#This Row],[Площадь, кв.м]]</f>
        <v>29236972.4672</v>
      </c>
      <c r="BB553" s="346">
        <f>BA553-PriceList[[#This Row],[Стоимость, руб для сбронированием]]</f>
        <v>30950</v>
      </c>
      <c r="BC553" s="14"/>
      <c r="BD553" s="345">
        <f t="shared" si="129"/>
        <v>472300</v>
      </c>
      <c r="BE553" s="353">
        <f>BD553*PriceList[[#This Row],[Площадь, кв.м]]</f>
        <v>29235370</v>
      </c>
      <c r="BF553" s="14"/>
      <c r="BG553" s="345">
        <f>BE553-$BG$1*PriceList[[#This Row],[Площадь, кв.м]]</f>
        <v>28863970</v>
      </c>
      <c r="BH553" s="353">
        <f t="shared" si="130"/>
        <v>371400</v>
      </c>
      <c r="BI553" s="345">
        <f>BG553/PriceList[[#This Row],[Площадь, кв.м]]</f>
        <v>466300</v>
      </c>
      <c r="BJ553" s="355">
        <f t="shared" si="131"/>
        <v>1.2867252841518335E-2</v>
      </c>
      <c r="BL553" s="345">
        <f t="shared" si="132"/>
        <v>419670</v>
      </c>
      <c r="BM553" s="353">
        <f t="shared" si="133"/>
        <v>25977573</v>
      </c>
    </row>
    <row r="554" spans="1:65" ht="14.25" customHeight="1">
      <c r="A554" s="84">
        <v>627</v>
      </c>
      <c r="B554" s="84" t="s">
        <v>722</v>
      </c>
      <c r="C554" s="85">
        <v>301</v>
      </c>
      <c r="D554" s="85" t="s">
        <v>416</v>
      </c>
      <c r="E554" s="86">
        <v>10</v>
      </c>
      <c r="F554" s="84">
        <v>6</v>
      </c>
      <c r="G554" s="87">
        <v>28.98</v>
      </c>
      <c r="H554" s="88" t="s">
        <v>1</v>
      </c>
      <c r="I554" s="88" t="s">
        <v>1</v>
      </c>
      <c r="J554" s="89">
        <v>4.25</v>
      </c>
      <c r="K554" s="89">
        <f t="shared" si="118"/>
        <v>1.28</v>
      </c>
      <c r="L554" s="89">
        <f t="shared" si="119"/>
        <v>24.73</v>
      </c>
      <c r="M554" s="89">
        <f t="shared" si="120"/>
        <v>26.01</v>
      </c>
      <c r="N554" s="90" t="s">
        <v>65</v>
      </c>
      <c r="O554" s="90" t="s">
        <v>66</v>
      </c>
      <c r="P554" s="90" t="s">
        <v>67</v>
      </c>
      <c r="Q554" s="91" t="s">
        <v>68</v>
      </c>
      <c r="R554" s="92" t="s">
        <v>518</v>
      </c>
      <c r="S554" s="92" t="s">
        <v>116</v>
      </c>
      <c r="T554" s="93" t="s">
        <v>73</v>
      </c>
      <c r="U554" s="84">
        <v>12</v>
      </c>
      <c r="V554" s="94">
        <f>IFERROR(VLOOKUP(H554,'Коэфф для прайса 1 оч'!$A$3:$C$6,3,0),"")</f>
        <v>327000</v>
      </c>
      <c r="W554" s="91">
        <f>IFERROR(VLOOKUP(E554,'Коэфф для прайса 1 оч'!$A$10:$C$23,3,0),"")</f>
        <v>0.12</v>
      </c>
      <c r="X554" s="116">
        <f>IFERROR(VLOOKUP(N554,'Коэфф для прайса 1 оч'!$E$25:$F$30,2,0),"")</f>
        <v>0.04</v>
      </c>
      <c r="Y554" s="116">
        <f>IFERROR(VLOOKUP(O554,'Коэфф для прайса 1 оч'!$E$32:$F$34,2,0),"")</f>
        <v>0</v>
      </c>
      <c r="Z554" s="116">
        <f>IFERROR(VLOOKUP(P554,'Коэфф для прайса 1 оч'!$E$36:$F$38,2,0),"")</f>
        <v>0.03</v>
      </c>
      <c r="AA554" s="116">
        <f>IFERROR(VLOOKUP(Q554,'Коэфф для прайса 1 оч'!$E$40:$F$43,2,0),"")</f>
        <v>5.0000000000000001E-3</v>
      </c>
      <c r="AB554" s="117">
        <f>IFERROR(VLOOKUP(R554,'Коэфф для прайса 1 оч'!$E$45:$F$59,2,0),"")</f>
        <v>0.05</v>
      </c>
      <c r="AC554" s="116">
        <f>IFERROR(VLOOKUP(T554,'Коэфф для прайса 1 оч'!$E$61:$F$67,2,0),"")</f>
        <v>0</v>
      </c>
      <c r="AD554" s="116">
        <f>IFERROR(VLOOKUP(U554,'Коэфф для прайса 1 оч'!$E$69:$F$82,2,0),"")</f>
        <v>1.4E-2</v>
      </c>
      <c r="AE554" s="116">
        <f>IFERROR(VLOOKUP(PriceList[[#This Row],[Корпус]],'Коэфф для прайса 1 оч'!$I$10:$J$15,2,0),"")</f>
        <v>0.12</v>
      </c>
      <c r="AF554" s="95">
        <f t="shared" si="121"/>
        <v>450933</v>
      </c>
      <c r="AG554" s="96">
        <f t="shared" si="122"/>
        <v>13068038.34</v>
      </c>
      <c r="AH554" s="97">
        <v>0</v>
      </c>
      <c r="AI554" s="98">
        <f t="shared" si="123"/>
        <v>450933</v>
      </c>
      <c r="AJ554" s="99">
        <f t="shared" si="124"/>
        <v>13068038.34</v>
      </c>
      <c r="AK554" s="84" t="s">
        <v>71</v>
      </c>
      <c r="AL554" s="91">
        <v>0.1</v>
      </c>
      <c r="AM554" s="287">
        <f>PriceList[[#This Row],[ИТОГ Цена за кв.м, руб]]*(1+PriceList[[#This Row],[Максимальная скидка]])</f>
        <v>496026.30000000005</v>
      </c>
      <c r="AN554" s="287">
        <f>PriceList[[#This Row],[Цена за кв.м. в CRM]]*PriceList[[#This Row],[Площадь, кв.м]]</f>
        <v>14374842.174000002</v>
      </c>
      <c r="AO554" s="287">
        <v>6000</v>
      </c>
      <c r="AP554" s="335">
        <f>PriceList[[#This Row],[Цена за кв.м. в CRM]]+PriceList[[#This Row],[Бронь]]</f>
        <v>502026.30000000005</v>
      </c>
      <c r="AQ554" s="335">
        <f>PriceList[[#This Row],[Цена за кв.м. в сайт]]*PriceList[[#This Row],[Площадь, кв.м]]</f>
        <v>14548722.174000002</v>
      </c>
      <c r="AR554" s="84" t="str">
        <f t="shared" si="125"/>
        <v>С2-301</v>
      </c>
      <c r="AS554" s="88" t="str">
        <f t="shared" si="126"/>
        <v>Ст</v>
      </c>
      <c r="AT554" s="89">
        <f t="shared" si="127"/>
        <v>28.98</v>
      </c>
      <c r="AU554" s="99">
        <f>PriceList[[#This Row],[Цена за кв.м. в CRM]]</f>
        <v>496026.30000000005</v>
      </c>
      <c r="AV554" s="100" t="str">
        <f t="shared" si="128"/>
        <v>Резерв</v>
      </c>
      <c r="AW554" s="99"/>
      <c r="AX554" s="342"/>
      <c r="AZ554" s="353">
        <f>(PriceList[[#This Row],[Цена за кв.м. в сайт]])+$AZ$1</f>
        <v>502526.30000000005</v>
      </c>
      <c r="BA554" s="353">
        <f>AZ554*PriceList[[#This Row],[Площадь, кв.м]]</f>
        <v>14563212.174000002</v>
      </c>
      <c r="BB554" s="346">
        <f>BA554-PriceList[[#This Row],[Стоимость, руб для сбронированием]]</f>
        <v>14490</v>
      </c>
      <c r="BC554" s="14"/>
      <c r="BD554" s="345">
        <f t="shared" si="129"/>
        <v>502500</v>
      </c>
      <c r="BE554" s="353">
        <f>BD554*PriceList[[#This Row],[Площадь, кв.м]]</f>
        <v>14562450</v>
      </c>
      <c r="BF554" s="14"/>
      <c r="BG554" s="345">
        <f>BE554-$BG$1*PriceList[[#This Row],[Площадь, кв.м]]</f>
        <v>14388570</v>
      </c>
      <c r="BH554" s="353">
        <f t="shared" si="130"/>
        <v>173880</v>
      </c>
      <c r="BI554" s="345">
        <f>BG554/PriceList[[#This Row],[Площадь, кв.м]]</f>
        <v>496500</v>
      </c>
      <c r="BJ554" s="355">
        <f t="shared" si="131"/>
        <v>1.2084592145015106E-2</v>
      </c>
      <c r="BL554" s="345">
        <f t="shared" si="132"/>
        <v>446850</v>
      </c>
      <c r="BM554" s="353">
        <f t="shared" si="133"/>
        <v>12949713</v>
      </c>
    </row>
    <row r="555" spans="1:65" ht="14.25" customHeight="1">
      <c r="A555" s="84">
        <v>628</v>
      </c>
      <c r="B555" s="84" t="s">
        <v>723</v>
      </c>
      <c r="C555" s="85">
        <v>302</v>
      </c>
      <c r="D555" s="85" t="s">
        <v>416</v>
      </c>
      <c r="E555" s="86">
        <v>10</v>
      </c>
      <c r="F555" s="84">
        <v>7</v>
      </c>
      <c r="G555" s="87">
        <v>28.52</v>
      </c>
      <c r="H555" s="88" t="s">
        <v>1</v>
      </c>
      <c r="I555" s="88" t="s">
        <v>1</v>
      </c>
      <c r="J555" s="89">
        <v>3.79</v>
      </c>
      <c r="K555" s="89">
        <f t="shared" si="118"/>
        <v>1.1399999999999999</v>
      </c>
      <c r="L555" s="89">
        <f t="shared" si="119"/>
        <v>24.73</v>
      </c>
      <c r="M555" s="89">
        <f t="shared" si="120"/>
        <v>25.87</v>
      </c>
      <c r="N555" s="90" t="s">
        <v>65</v>
      </c>
      <c r="O555" s="90" t="s">
        <v>66</v>
      </c>
      <c r="P555" s="90" t="s">
        <v>67</v>
      </c>
      <c r="Q555" s="91" t="s">
        <v>68</v>
      </c>
      <c r="R555" s="92" t="s">
        <v>518</v>
      </c>
      <c r="S555" s="92" t="s">
        <v>116</v>
      </c>
      <c r="T555" s="93" t="s">
        <v>73</v>
      </c>
      <c r="U555" s="84">
        <v>12</v>
      </c>
      <c r="V555" s="94">
        <f>IFERROR(VLOOKUP(H555,'Коэфф для прайса 1 оч'!$A$3:$C$6,3,0),"")</f>
        <v>327000</v>
      </c>
      <c r="W555" s="91">
        <f>IFERROR(VLOOKUP(E555,'Коэфф для прайса 1 оч'!$A$10:$C$23,3,0),"")</f>
        <v>0.12</v>
      </c>
      <c r="X555" s="116">
        <f>IFERROR(VLOOKUP(N555,'Коэфф для прайса 1 оч'!$E$25:$F$30,2,0),"")</f>
        <v>0.04</v>
      </c>
      <c r="Y555" s="116">
        <f>IFERROR(VLOOKUP(O555,'Коэфф для прайса 1 оч'!$E$32:$F$34,2,0),"")</f>
        <v>0</v>
      </c>
      <c r="Z555" s="116">
        <f>IFERROR(VLOOKUP(P555,'Коэфф для прайса 1 оч'!$E$36:$F$38,2,0),"")</f>
        <v>0.03</v>
      </c>
      <c r="AA555" s="116">
        <f>IFERROR(VLOOKUP(Q555,'Коэфф для прайса 1 оч'!$E$40:$F$43,2,0),"")</f>
        <v>5.0000000000000001E-3</v>
      </c>
      <c r="AB555" s="117">
        <f>IFERROR(VLOOKUP(R555,'Коэфф для прайса 1 оч'!$E$45:$F$59,2,0),"")</f>
        <v>0.05</v>
      </c>
      <c r="AC555" s="116">
        <f>IFERROR(VLOOKUP(T555,'Коэфф для прайса 1 оч'!$E$61:$F$67,2,0),"")</f>
        <v>0</v>
      </c>
      <c r="AD555" s="116">
        <f>IFERROR(VLOOKUP(U555,'Коэфф для прайса 1 оч'!$E$69:$F$82,2,0),"")</f>
        <v>1.4E-2</v>
      </c>
      <c r="AE555" s="116">
        <f>IFERROR(VLOOKUP(PriceList[[#This Row],[Корпус]],'Коэфф для прайса 1 оч'!$I$10:$J$15,2,0),"")</f>
        <v>0.12</v>
      </c>
      <c r="AF555" s="95">
        <f t="shared" si="121"/>
        <v>450933</v>
      </c>
      <c r="AG555" s="96">
        <f t="shared" si="122"/>
        <v>12860609.16</v>
      </c>
      <c r="AH555" s="97">
        <v>0</v>
      </c>
      <c r="AI555" s="98">
        <f t="shared" si="123"/>
        <v>450933</v>
      </c>
      <c r="AJ555" s="99">
        <f t="shared" si="124"/>
        <v>12860609.16</v>
      </c>
      <c r="AK555" s="84" t="s">
        <v>71</v>
      </c>
      <c r="AL555" s="91">
        <v>0.1</v>
      </c>
      <c r="AM555" s="287">
        <f>PriceList[[#This Row],[ИТОГ Цена за кв.м, руб]]*(1+PriceList[[#This Row],[Максимальная скидка]])</f>
        <v>496026.30000000005</v>
      </c>
      <c r="AN555" s="287">
        <f>PriceList[[#This Row],[Цена за кв.м. в CRM]]*PriceList[[#This Row],[Площадь, кв.м]]</f>
        <v>14146670.076000001</v>
      </c>
      <c r="AO555" s="287">
        <v>6000</v>
      </c>
      <c r="AP555" s="335">
        <f>PriceList[[#This Row],[Цена за кв.м. в CRM]]+PriceList[[#This Row],[Бронь]]</f>
        <v>502026.30000000005</v>
      </c>
      <c r="AQ555" s="335">
        <f>PriceList[[#This Row],[Цена за кв.м. в сайт]]*PriceList[[#This Row],[Площадь, кв.м]]</f>
        <v>14317790.076000001</v>
      </c>
      <c r="AR555" s="84" t="str">
        <f t="shared" si="125"/>
        <v>С2-302</v>
      </c>
      <c r="AS555" s="88" t="str">
        <f t="shared" si="126"/>
        <v>Ст</v>
      </c>
      <c r="AT555" s="89">
        <f t="shared" si="127"/>
        <v>28.52</v>
      </c>
      <c r="AU555" s="99">
        <f>PriceList[[#This Row],[Цена за кв.м. в CRM]]</f>
        <v>496026.30000000005</v>
      </c>
      <c r="AV555" s="100" t="str">
        <f t="shared" si="128"/>
        <v>Резерв</v>
      </c>
      <c r="AW555" s="99"/>
      <c r="AX555" s="342"/>
      <c r="AZ555" s="353">
        <f>(PriceList[[#This Row],[Цена за кв.м. в сайт]])+$AZ$1</f>
        <v>502526.30000000005</v>
      </c>
      <c r="BA555" s="353">
        <f>AZ555*PriceList[[#This Row],[Площадь, кв.м]]</f>
        <v>14332050.076000001</v>
      </c>
      <c r="BB555" s="346">
        <f>BA555-PriceList[[#This Row],[Стоимость, руб для сбронированием]]</f>
        <v>14260</v>
      </c>
      <c r="BC555" s="14"/>
      <c r="BD555" s="345">
        <f t="shared" si="129"/>
        <v>502500</v>
      </c>
      <c r="BE555" s="353">
        <f>BD555*PriceList[[#This Row],[Площадь, кв.м]]</f>
        <v>14331300</v>
      </c>
      <c r="BF555" s="14"/>
      <c r="BG555" s="345">
        <f>BE555-$BG$1*PriceList[[#This Row],[Площадь, кв.м]]</f>
        <v>14160180</v>
      </c>
      <c r="BH555" s="353">
        <f t="shared" si="130"/>
        <v>171120</v>
      </c>
      <c r="BI555" s="345">
        <f>BG555/PriceList[[#This Row],[Площадь, кв.м]]</f>
        <v>496500</v>
      </c>
      <c r="BJ555" s="355">
        <f t="shared" si="131"/>
        <v>1.2084592145015106E-2</v>
      </c>
      <c r="BL555" s="345">
        <f t="shared" si="132"/>
        <v>446850</v>
      </c>
      <c r="BM555" s="353">
        <f t="shared" si="133"/>
        <v>12744162</v>
      </c>
    </row>
    <row r="556" spans="1:65" ht="14.25" customHeight="1">
      <c r="A556" s="84">
        <v>629</v>
      </c>
      <c r="B556" s="84" t="s">
        <v>724</v>
      </c>
      <c r="C556" s="85">
        <v>303</v>
      </c>
      <c r="D556" s="85" t="s">
        <v>416</v>
      </c>
      <c r="E556" s="86">
        <v>10</v>
      </c>
      <c r="F556" s="84">
        <v>8</v>
      </c>
      <c r="G556" s="87">
        <v>28.99</v>
      </c>
      <c r="H556" s="88" t="s">
        <v>1</v>
      </c>
      <c r="I556" s="88" t="s">
        <v>1</v>
      </c>
      <c r="J556" s="89">
        <v>4.25</v>
      </c>
      <c r="K556" s="89">
        <f t="shared" si="118"/>
        <v>1.28</v>
      </c>
      <c r="L556" s="89">
        <f t="shared" si="119"/>
        <v>24.74</v>
      </c>
      <c r="M556" s="89">
        <f t="shared" si="120"/>
        <v>26.02</v>
      </c>
      <c r="N556" s="90" t="s">
        <v>65</v>
      </c>
      <c r="O556" s="90" t="s">
        <v>66</v>
      </c>
      <c r="P556" s="90" t="s">
        <v>67</v>
      </c>
      <c r="Q556" s="91" t="s">
        <v>68</v>
      </c>
      <c r="R556" s="92" t="s">
        <v>424</v>
      </c>
      <c r="S556" s="92" t="s">
        <v>1291</v>
      </c>
      <c r="T556" s="93" t="s">
        <v>159</v>
      </c>
      <c r="U556" s="84">
        <v>12</v>
      </c>
      <c r="V556" s="94">
        <f>IFERROR(VLOOKUP(H556,'Коэфф для прайса 1 оч'!$A$3:$C$6,3,0),"")</f>
        <v>327000</v>
      </c>
      <c r="W556" s="91">
        <f>IFERROR(VLOOKUP(E556,'Коэфф для прайса 1 оч'!$A$10:$C$23,3,0),"")</f>
        <v>0.12</v>
      </c>
      <c r="X556" s="116">
        <f>IFERROR(VLOOKUP(N556,'Коэфф для прайса 1 оч'!$E$25:$F$30,2,0),"")</f>
        <v>0.04</v>
      </c>
      <c r="Y556" s="116">
        <f>IFERROR(VLOOKUP(O556,'Коэфф для прайса 1 оч'!$E$32:$F$34,2,0),"")</f>
        <v>0</v>
      </c>
      <c r="Z556" s="116">
        <f>IFERROR(VLOOKUP(P556,'Коэфф для прайса 1 оч'!$E$36:$F$38,2,0),"")</f>
        <v>0.03</v>
      </c>
      <c r="AA556" s="116">
        <f>IFERROR(VLOOKUP(Q556,'Коэфф для прайса 1 оч'!$E$40:$F$43,2,0),"")</f>
        <v>5.0000000000000001E-3</v>
      </c>
      <c r="AB556" s="117">
        <f>IFERROR(VLOOKUP(R556,'Коэфф для прайса 1 оч'!$E$45:$F$59,2,0),"")</f>
        <v>0.02</v>
      </c>
      <c r="AC556" s="116">
        <f>IFERROR(VLOOKUP(T556,'Коэфф для прайса 1 оч'!$E$61:$F$67,2,0),"")</f>
        <v>-0.01</v>
      </c>
      <c r="AD556" s="116">
        <f>IFERROR(VLOOKUP(U556,'Коэфф для прайса 1 оч'!$E$69:$F$82,2,0),"")</f>
        <v>1.4E-2</v>
      </c>
      <c r="AE556" s="116">
        <f>IFERROR(VLOOKUP(PriceList[[#This Row],[Корпус]],'Коэфф для прайса 1 оч'!$I$10:$J$15,2,0),"")</f>
        <v>0.12</v>
      </c>
      <c r="AF556" s="95">
        <f t="shared" si="121"/>
        <v>437853</v>
      </c>
      <c r="AG556" s="96">
        <f t="shared" si="122"/>
        <v>12693358.469999999</v>
      </c>
      <c r="AH556" s="97">
        <v>0</v>
      </c>
      <c r="AI556" s="98">
        <f t="shared" si="123"/>
        <v>437853</v>
      </c>
      <c r="AJ556" s="99">
        <f t="shared" si="124"/>
        <v>12693358.469999999</v>
      </c>
      <c r="AK556" s="84" t="s">
        <v>101</v>
      </c>
      <c r="AL556" s="91">
        <v>0.1</v>
      </c>
      <c r="AM556" s="287">
        <f>PriceList[[#This Row],[ИТОГ Цена за кв.м, руб]]*(1+PriceList[[#This Row],[Максимальная скидка]])</f>
        <v>481638.30000000005</v>
      </c>
      <c r="AN556" s="287">
        <f>PriceList[[#This Row],[Цена за кв.м. в CRM]]*PriceList[[#This Row],[Площадь, кв.м]]</f>
        <v>13962694.317</v>
      </c>
      <c r="AO556" s="287">
        <v>6000</v>
      </c>
      <c r="AP556" s="335">
        <f>PriceList[[#This Row],[Цена за кв.м. в CRM]]+PriceList[[#This Row],[Бронь]]</f>
        <v>487638.30000000005</v>
      </c>
      <c r="AQ556" s="335">
        <f>PriceList[[#This Row],[Цена за кв.м. в сайт]]*PriceList[[#This Row],[Площадь, кв.м]]</f>
        <v>14136634.317</v>
      </c>
      <c r="AR556" s="84" t="str">
        <f t="shared" si="125"/>
        <v>С2-303</v>
      </c>
      <c r="AS556" s="88" t="str">
        <f t="shared" si="126"/>
        <v>Ст</v>
      </c>
      <c r="AT556" s="89">
        <f t="shared" si="127"/>
        <v>28.99</v>
      </c>
      <c r="AU556" s="99">
        <f>PriceList[[#This Row],[Цена за кв.м. в CRM]]</f>
        <v>481638.30000000005</v>
      </c>
      <c r="AV556" s="100" t="str">
        <f t="shared" si="128"/>
        <v>Свободно</v>
      </c>
      <c r="AW556" s="99"/>
      <c r="AX556" s="342"/>
      <c r="AZ556" s="353">
        <f>(PriceList[[#This Row],[Цена за кв.м. в сайт]])+$AZ$1</f>
        <v>488138.30000000005</v>
      </c>
      <c r="BA556" s="353">
        <f>AZ556*PriceList[[#This Row],[Площадь, кв.м]]</f>
        <v>14151129.317</v>
      </c>
      <c r="BB556" s="346">
        <f>BA556-PriceList[[#This Row],[Стоимость, руб для сбронированием]]</f>
        <v>14495</v>
      </c>
      <c r="BC556" s="14"/>
      <c r="BD556" s="345">
        <f t="shared" si="129"/>
        <v>488100</v>
      </c>
      <c r="BE556" s="353">
        <f>BD556*PriceList[[#This Row],[Площадь, кв.м]]</f>
        <v>14150019</v>
      </c>
      <c r="BF556" s="14"/>
      <c r="BG556" s="345">
        <f>BE556-$BG$1*PriceList[[#This Row],[Площадь, кв.м]]</f>
        <v>13976079</v>
      </c>
      <c r="BH556" s="353">
        <f t="shared" si="130"/>
        <v>173940</v>
      </c>
      <c r="BI556" s="345">
        <f>BG556/PriceList[[#This Row],[Площадь, кв.м]]</f>
        <v>482100</v>
      </c>
      <c r="BJ556" s="355">
        <f t="shared" si="131"/>
        <v>1.2445550715619166E-2</v>
      </c>
      <c r="BL556" s="345">
        <f t="shared" si="132"/>
        <v>433890</v>
      </c>
      <c r="BM556" s="353">
        <f t="shared" si="133"/>
        <v>12578471.1</v>
      </c>
    </row>
    <row r="557" spans="1:65" ht="14.25" customHeight="1">
      <c r="A557" s="84">
        <v>630</v>
      </c>
      <c r="B557" s="84" t="s">
        <v>725</v>
      </c>
      <c r="C557" s="85">
        <v>304</v>
      </c>
      <c r="D557" s="85" t="s">
        <v>416</v>
      </c>
      <c r="E557" s="86">
        <v>10</v>
      </c>
      <c r="F557" s="84">
        <v>9</v>
      </c>
      <c r="G557" s="87">
        <v>28.98</v>
      </c>
      <c r="H557" s="88" t="s">
        <v>1</v>
      </c>
      <c r="I557" s="88" t="s">
        <v>1</v>
      </c>
      <c r="J557" s="89">
        <v>4.25</v>
      </c>
      <c r="K557" s="89">
        <f t="shared" si="118"/>
        <v>1.28</v>
      </c>
      <c r="L557" s="89">
        <f t="shared" si="119"/>
        <v>24.73</v>
      </c>
      <c r="M557" s="89">
        <f t="shared" si="120"/>
        <v>26.01</v>
      </c>
      <c r="N557" s="90" t="s">
        <v>65</v>
      </c>
      <c r="O557" s="90" t="s">
        <v>66</v>
      </c>
      <c r="P557" s="90" t="s">
        <v>67</v>
      </c>
      <c r="Q557" s="91" t="s">
        <v>68</v>
      </c>
      <c r="R557" s="92" t="s">
        <v>424</v>
      </c>
      <c r="S557" s="92" t="s">
        <v>1291</v>
      </c>
      <c r="T557" s="93" t="s">
        <v>159</v>
      </c>
      <c r="U557" s="84">
        <v>12</v>
      </c>
      <c r="V557" s="94">
        <f>IFERROR(VLOOKUP(H557,'Коэфф для прайса 1 оч'!$A$3:$C$6,3,0),"")</f>
        <v>327000</v>
      </c>
      <c r="W557" s="91">
        <f>IFERROR(VLOOKUP(E557,'Коэфф для прайса 1 оч'!$A$10:$C$23,3,0),"")</f>
        <v>0.12</v>
      </c>
      <c r="X557" s="116">
        <f>IFERROR(VLOOKUP(N557,'Коэфф для прайса 1 оч'!$E$25:$F$30,2,0),"")</f>
        <v>0.04</v>
      </c>
      <c r="Y557" s="116">
        <f>IFERROR(VLOOKUP(O557,'Коэфф для прайса 1 оч'!$E$32:$F$34,2,0),"")</f>
        <v>0</v>
      </c>
      <c r="Z557" s="116">
        <f>IFERROR(VLOOKUP(P557,'Коэфф для прайса 1 оч'!$E$36:$F$38,2,0),"")</f>
        <v>0.03</v>
      </c>
      <c r="AA557" s="116">
        <f>IFERROR(VLOOKUP(Q557,'Коэфф для прайса 1 оч'!$E$40:$F$43,2,0),"")</f>
        <v>5.0000000000000001E-3</v>
      </c>
      <c r="AB557" s="117">
        <f>IFERROR(VLOOKUP(R557,'Коэфф для прайса 1 оч'!$E$45:$F$59,2,0),"")</f>
        <v>0.02</v>
      </c>
      <c r="AC557" s="116">
        <f>IFERROR(VLOOKUP(T557,'Коэфф для прайса 1 оч'!$E$61:$F$67,2,0),"")</f>
        <v>-0.01</v>
      </c>
      <c r="AD557" s="116">
        <f>IFERROR(VLOOKUP(U557,'Коэфф для прайса 1 оч'!$E$69:$F$82,2,0),"")</f>
        <v>1.4E-2</v>
      </c>
      <c r="AE557" s="116">
        <f>IFERROR(VLOOKUP(PriceList[[#This Row],[Корпус]],'Коэфф для прайса 1 оч'!$I$10:$J$15,2,0),"")</f>
        <v>0.12</v>
      </c>
      <c r="AF557" s="95">
        <f t="shared" si="121"/>
        <v>437853</v>
      </c>
      <c r="AG557" s="96">
        <f t="shared" si="122"/>
        <v>12688979.939999999</v>
      </c>
      <c r="AH557" s="97">
        <v>0</v>
      </c>
      <c r="AI557" s="98">
        <f t="shared" si="123"/>
        <v>437853</v>
      </c>
      <c r="AJ557" s="99">
        <f t="shared" si="124"/>
        <v>12688979.939999999</v>
      </c>
      <c r="AK557" s="84" t="s">
        <v>101</v>
      </c>
      <c r="AL557" s="91">
        <v>0.1</v>
      </c>
      <c r="AM557" s="287">
        <f>PriceList[[#This Row],[ИТОГ Цена за кв.м, руб]]*(1+PriceList[[#This Row],[Максимальная скидка]])</f>
        <v>481638.30000000005</v>
      </c>
      <c r="AN557" s="287">
        <f>PriceList[[#This Row],[Цена за кв.м. в CRM]]*PriceList[[#This Row],[Площадь, кв.м]]</f>
        <v>13957877.934000002</v>
      </c>
      <c r="AO557" s="287">
        <v>6000</v>
      </c>
      <c r="AP557" s="335">
        <f>PriceList[[#This Row],[Цена за кв.м. в CRM]]+PriceList[[#This Row],[Бронь]]</f>
        <v>487638.30000000005</v>
      </c>
      <c r="AQ557" s="335">
        <f>PriceList[[#This Row],[Цена за кв.м. в сайт]]*PriceList[[#This Row],[Площадь, кв.м]]</f>
        <v>14131757.934000002</v>
      </c>
      <c r="AR557" s="84" t="str">
        <f t="shared" si="125"/>
        <v>С2-304</v>
      </c>
      <c r="AS557" s="88" t="str">
        <f t="shared" si="126"/>
        <v>Ст</v>
      </c>
      <c r="AT557" s="89">
        <f t="shared" si="127"/>
        <v>28.98</v>
      </c>
      <c r="AU557" s="99">
        <f>PriceList[[#This Row],[Цена за кв.м. в CRM]]</f>
        <v>481638.30000000005</v>
      </c>
      <c r="AV557" s="100" t="str">
        <f t="shared" si="128"/>
        <v>Свободно</v>
      </c>
      <c r="AW557" s="99"/>
      <c r="AX557" s="342"/>
      <c r="AZ557" s="353">
        <f>(PriceList[[#This Row],[Цена за кв.м. в сайт]])+$AZ$1</f>
        <v>488138.30000000005</v>
      </c>
      <c r="BA557" s="353">
        <f>AZ557*PriceList[[#This Row],[Площадь, кв.м]]</f>
        <v>14146247.934000002</v>
      </c>
      <c r="BB557" s="346">
        <f>BA557-PriceList[[#This Row],[Стоимость, руб для сбронированием]]</f>
        <v>14490</v>
      </c>
      <c r="BC557" s="14"/>
      <c r="BD557" s="345">
        <f t="shared" si="129"/>
        <v>488100</v>
      </c>
      <c r="BE557" s="353">
        <f>BD557*PriceList[[#This Row],[Площадь, кв.м]]</f>
        <v>14145138</v>
      </c>
      <c r="BF557" s="14"/>
      <c r="BG557" s="345">
        <f>BE557-$BG$1*PriceList[[#This Row],[Площадь, кв.м]]</f>
        <v>13971258</v>
      </c>
      <c r="BH557" s="353">
        <f t="shared" si="130"/>
        <v>173880</v>
      </c>
      <c r="BI557" s="345">
        <f>BG557/PriceList[[#This Row],[Площадь, кв.м]]</f>
        <v>482100</v>
      </c>
      <c r="BJ557" s="355">
        <f t="shared" si="131"/>
        <v>1.2445550715619166E-2</v>
      </c>
      <c r="BL557" s="345">
        <f t="shared" si="132"/>
        <v>433890</v>
      </c>
      <c r="BM557" s="353">
        <f t="shared" si="133"/>
        <v>12574132.199999999</v>
      </c>
    </row>
    <row r="558" spans="1:65" ht="14.25" customHeight="1">
      <c r="A558" s="84">
        <v>631</v>
      </c>
      <c r="B558" s="84" t="s">
        <v>726</v>
      </c>
      <c r="C558" s="85">
        <v>305</v>
      </c>
      <c r="D558" s="85" t="s">
        <v>416</v>
      </c>
      <c r="E558" s="86">
        <v>10</v>
      </c>
      <c r="F558" s="84">
        <v>10</v>
      </c>
      <c r="G558" s="87">
        <v>28.98</v>
      </c>
      <c r="H558" s="88" t="s">
        <v>1</v>
      </c>
      <c r="I558" s="88" t="s">
        <v>1</v>
      </c>
      <c r="J558" s="89">
        <v>4.25</v>
      </c>
      <c r="K558" s="89">
        <f t="shared" si="118"/>
        <v>1.28</v>
      </c>
      <c r="L558" s="89">
        <f t="shared" si="119"/>
        <v>24.73</v>
      </c>
      <c r="M558" s="89">
        <f t="shared" si="120"/>
        <v>26.01</v>
      </c>
      <c r="N558" s="90" t="s">
        <v>65</v>
      </c>
      <c r="O558" s="90" t="s">
        <v>66</v>
      </c>
      <c r="P558" s="90" t="s">
        <v>67</v>
      </c>
      <c r="Q558" s="91" t="s">
        <v>68</v>
      </c>
      <c r="R558" s="92" t="s">
        <v>424</v>
      </c>
      <c r="S558" s="92" t="s">
        <v>1291</v>
      </c>
      <c r="T558" s="93" t="s">
        <v>73</v>
      </c>
      <c r="U558" s="84">
        <v>12</v>
      </c>
      <c r="V558" s="94">
        <f>IFERROR(VLOOKUP(H558,'Коэфф для прайса 1 оч'!$A$3:$C$6,3,0),"")</f>
        <v>327000</v>
      </c>
      <c r="W558" s="91">
        <f>IFERROR(VLOOKUP(E558,'Коэфф для прайса 1 оч'!$A$10:$C$23,3,0),"")</f>
        <v>0.12</v>
      </c>
      <c r="X558" s="116">
        <f>IFERROR(VLOOKUP(N558,'Коэфф для прайса 1 оч'!$E$25:$F$30,2,0),"")</f>
        <v>0.04</v>
      </c>
      <c r="Y558" s="116">
        <f>IFERROR(VLOOKUP(O558,'Коэфф для прайса 1 оч'!$E$32:$F$34,2,0),"")</f>
        <v>0</v>
      </c>
      <c r="Z558" s="116">
        <f>IFERROR(VLOOKUP(P558,'Коэфф для прайса 1 оч'!$E$36:$F$38,2,0),"")</f>
        <v>0.03</v>
      </c>
      <c r="AA558" s="116">
        <f>IFERROR(VLOOKUP(Q558,'Коэфф для прайса 1 оч'!$E$40:$F$43,2,0),"")</f>
        <v>5.0000000000000001E-3</v>
      </c>
      <c r="AB558" s="117">
        <f>IFERROR(VLOOKUP(R558,'Коэфф для прайса 1 оч'!$E$45:$F$59,2,0),"")</f>
        <v>0.02</v>
      </c>
      <c r="AC558" s="116">
        <f>IFERROR(VLOOKUP(T558,'Коэфф для прайса 1 оч'!$E$61:$F$67,2,0),"")</f>
        <v>0</v>
      </c>
      <c r="AD558" s="116">
        <f>IFERROR(VLOOKUP(U558,'Коэфф для прайса 1 оч'!$E$69:$F$82,2,0),"")</f>
        <v>1.4E-2</v>
      </c>
      <c r="AE558" s="116">
        <f>IFERROR(VLOOKUP(PriceList[[#This Row],[Корпус]],'Коэфф для прайса 1 оч'!$I$10:$J$15,2,0),"")</f>
        <v>0.12</v>
      </c>
      <c r="AF558" s="95">
        <f t="shared" si="121"/>
        <v>441123</v>
      </c>
      <c r="AG558" s="96">
        <f t="shared" si="122"/>
        <v>12783744.540000001</v>
      </c>
      <c r="AH558" s="97">
        <v>0</v>
      </c>
      <c r="AI558" s="98">
        <f t="shared" si="123"/>
        <v>441123</v>
      </c>
      <c r="AJ558" s="99">
        <f t="shared" si="124"/>
        <v>12783744.540000001</v>
      </c>
      <c r="AK558" s="84" t="s">
        <v>101</v>
      </c>
      <c r="AL558" s="91">
        <v>0.1</v>
      </c>
      <c r="AM558" s="287">
        <f>PriceList[[#This Row],[ИТОГ Цена за кв.м, руб]]*(1+PriceList[[#This Row],[Максимальная скидка]])</f>
        <v>485235.30000000005</v>
      </c>
      <c r="AN558" s="287">
        <f>PriceList[[#This Row],[Цена за кв.м. в CRM]]*PriceList[[#This Row],[Площадь, кв.м]]</f>
        <v>14062118.994000001</v>
      </c>
      <c r="AO558" s="287">
        <v>6000</v>
      </c>
      <c r="AP558" s="335">
        <f>PriceList[[#This Row],[Цена за кв.м. в CRM]]+PriceList[[#This Row],[Бронь]]</f>
        <v>491235.30000000005</v>
      </c>
      <c r="AQ558" s="335">
        <f>PriceList[[#This Row],[Цена за кв.м. в сайт]]*PriceList[[#This Row],[Площадь, кв.м]]</f>
        <v>14235998.994000001</v>
      </c>
      <c r="AR558" s="84" t="str">
        <f t="shared" si="125"/>
        <v>С2-305</v>
      </c>
      <c r="AS558" s="88" t="str">
        <f t="shared" si="126"/>
        <v>Ст</v>
      </c>
      <c r="AT558" s="89">
        <f t="shared" si="127"/>
        <v>28.98</v>
      </c>
      <c r="AU558" s="99">
        <f>PriceList[[#This Row],[Цена за кв.м. в CRM]]</f>
        <v>485235.30000000005</v>
      </c>
      <c r="AV558" s="100" t="str">
        <f t="shared" si="128"/>
        <v>Свободно</v>
      </c>
      <c r="AW558" s="99"/>
      <c r="AX558" s="342"/>
      <c r="AZ558" s="353">
        <f>(PriceList[[#This Row],[Цена за кв.м. в сайт]])+$AZ$1</f>
        <v>491735.30000000005</v>
      </c>
      <c r="BA558" s="353">
        <f>AZ558*PriceList[[#This Row],[Площадь, кв.м]]</f>
        <v>14250488.994000001</v>
      </c>
      <c r="BB558" s="346">
        <f>BA558-PriceList[[#This Row],[Стоимость, руб для сбронированием]]</f>
        <v>14490</v>
      </c>
      <c r="BC558" s="14"/>
      <c r="BD558" s="345">
        <f t="shared" si="129"/>
        <v>491700</v>
      </c>
      <c r="BE558" s="353">
        <f>BD558*PriceList[[#This Row],[Площадь, кв.м]]</f>
        <v>14249466</v>
      </c>
      <c r="BF558" s="14"/>
      <c r="BG558" s="345">
        <f>BE558-$BG$1*PriceList[[#This Row],[Площадь, кв.м]]</f>
        <v>14075586</v>
      </c>
      <c r="BH558" s="353">
        <f t="shared" si="130"/>
        <v>173880</v>
      </c>
      <c r="BI558" s="345">
        <f>BG558/PriceList[[#This Row],[Площадь, кв.м]]</f>
        <v>485700</v>
      </c>
      <c r="BJ558" s="355">
        <f t="shared" si="131"/>
        <v>1.2353304508956145E-2</v>
      </c>
      <c r="BL558" s="345">
        <f t="shared" si="132"/>
        <v>437130</v>
      </c>
      <c r="BM558" s="353">
        <f t="shared" si="133"/>
        <v>12668027.4</v>
      </c>
    </row>
    <row r="559" spans="1:65" ht="14.25" hidden="1" customHeight="1">
      <c r="A559" s="84">
        <v>632</v>
      </c>
      <c r="B559" s="84" t="s">
        <v>727</v>
      </c>
      <c r="C559" s="85">
        <v>306</v>
      </c>
      <c r="D559" s="85" t="s">
        <v>416</v>
      </c>
      <c r="E559" s="86">
        <v>10</v>
      </c>
      <c r="F559" s="84">
        <v>11</v>
      </c>
      <c r="G559" s="87">
        <v>58.27</v>
      </c>
      <c r="H559" s="88" t="s">
        <v>2</v>
      </c>
      <c r="I559" s="88" t="s">
        <v>19</v>
      </c>
      <c r="J559" s="89">
        <v>8.73</v>
      </c>
      <c r="K559" s="89">
        <f t="shared" si="118"/>
        <v>2.62</v>
      </c>
      <c r="L559" s="89">
        <f t="shared" si="119"/>
        <v>49.540000000000006</v>
      </c>
      <c r="M559" s="89">
        <f t="shared" si="120"/>
        <v>52.160000000000004</v>
      </c>
      <c r="N559" s="90" t="s">
        <v>82</v>
      </c>
      <c r="O559" s="90" t="s">
        <v>83</v>
      </c>
      <c r="P559" s="90" t="s">
        <v>67</v>
      </c>
      <c r="Q559" s="91" t="s">
        <v>68</v>
      </c>
      <c r="R559" s="92" t="s">
        <v>424</v>
      </c>
      <c r="S559" s="92" t="s">
        <v>1291</v>
      </c>
      <c r="T559" s="93" t="s">
        <v>73</v>
      </c>
      <c r="U559" s="84">
        <v>12</v>
      </c>
      <c r="V559" s="94">
        <f>IFERROR(VLOOKUP(H559,'Коэфф для прайса 1 оч'!$A$3:$C$6,3,0),"")</f>
        <v>313920</v>
      </c>
      <c r="W559" s="91">
        <f>IFERROR(VLOOKUP(E559,'Коэфф для прайса 1 оч'!$A$10:$C$23,3,0),"")</f>
        <v>0.12</v>
      </c>
      <c r="X559" s="116">
        <f>IFERROR(VLOOKUP(N559,'Коэфф для прайса 1 оч'!$E$25:$F$30,2,0),"")</f>
        <v>-0.01</v>
      </c>
      <c r="Y559" s="116">
        <f>IFERROR(VLOOKUP(O559,'Коэфф для прайса 1 оч'!$E$32:$F$34,2,0),"")</f>
        <v>0.03</v>
      </c>
      <c r="Z559" s="116">
        <f>IFERROR(VLOOKUP(P559,'Коэфф для прайса 1 оч'!$E$36:$F$38,2,0),"")</f>
        <v>0.03</v>
      </c>
      <c r="AA559" s="116">
        <f>IFERROR(VLOOKUP(Q559,'Коэфф для прайса 1 оч'!$E$40:$F$43,2,0),"")</f>
        <v>5.0000000000000001E-3</v>
      </c>
      <c r="AB559" s="117">
        <f>IFERROR(VLOOKUP(R559,'Коэфф для прайса 1 оч'!$E$45:$F$59,2,0),"")</f>
        <v>0.02</v>
      </c>
      <c r="AC559" s="116">
        <f>IFERROR(VLOOKUP(T559,'Коэфф для прайса 1 оч'!$E$61:$F$67,2,0),"")</f>
        <v>0</v>
      </c>
      <c r="AD559" s="116">
        <f>IFERROR(VLOOKUP(U559,'Коэфф для прайса 1 оч'!$E$69:$F$82,2,0),"")</f>
        <v>1.4E-2</v>
      </c>
      <c r="AE559" s="116">
        <f>IFERROR(VLOOKUP(PriceList[[#This Row],[Корпус]],'Коэфф для прайса 1 оч'!$I$10:$J$15,2,0),"")</f>
        <v>0.12</v>
      </c>
      <c r="AF559" s="95">
        <f t="shared" si="121"/>
        <v>417199.68</v>
      </c>
      <c r="AG559" s="96">
        <f t="shared" si="122"/>
        <v>24310225.353599999</v>
      </c>
      <c r="AH559" s="97">
        <v>0</v>
      </c>
      <c r="AI559" s="98">
        <f t="shared" si="123"/>
        <v>417199.68</v>
      </c>
      <c r="AJ559" s="99">
        <f t="shared" si="124"/>
        <v>24310225.353599999</v>
      </c>
      <c r="AK559" s="84" t="s">
        <v>71</v>
      </c>
      <c r="AL559" s="91">
        <v>0.1</v>
      </c>
      <c r="AM559" s="287">
        <f>PriceList[[#This Row],[ИТОГ Цена за кв.м, руб]]*(1+PriceList[[#This Row],[Максимальная скидка]])</f>
        <v>458919.64800000004</v>
      </c>
      <c r="AN559" s="287">
        <f>PriceList[[#This Row],[Цена за кв.м. в CRM]]*PriceList[[#This Row],[Площадь, кв.м]]</f>
        <v>26741247.888960004</v>
      </c>
      <c r="AO559" s="287">
        <v>6000</v>
      </c>
      <c r="AP559" s="335">
        <f>PriceList[[#This Row],[Цена за кв.м. в CRM]]+PriceList[[#This Row],[Бронь]]</f>
        <v>464919.64800000004</v>
      </c>
      <c r="AQ559" s="335">
        <f>PriceList[[#This Row],[Цена за кв.м. в сайт]]*PriceList[[#This Row],[Площадь, кв.м]]</f>
        <v>27090867.888960004</v>
      </c>
      <c r="AR559" s="84" t="str">
        <f t="shared" si="125"/>
        <v>С2-306</v>
      </c>
      <c r="AS559" s="88" t="str">
        <f t="shared" si="126"/>
        <v>1К</v>
      </c>
      <c r="AT559" s="89">
        <f t="shared" si="127"/>
        <v>58.27</v>
      </c>
      <c r="AU559" s="99">
        <f>PriceList[[#This Row],[Цена за кв.м. в CRM]]</f>
        <v>458919.64800000004</v>
      </c>
      <c r="AV559" s="100" t="str">
        <f t="shared" si="128"/>
        <v>Резерв</v>
      </c>
      <c r="AW559" s="99"/>
      <c r="AX559" s="342"/>
      <c r="AZ559" s="353">
        <f>(PriceList[[#This Row],[Цена за кв.м. в сайт]])+$AZ$1</f>
        <v>465419.64800000004</v>
      </c>
      <c r="BA559" s="353">
        <f>AZ559*PriceList[[#This Row],[Площадь, кв.м]]</f>
        <v>27120002.888960004</v>
      </c>
      <c r="BB559" s="346">
        <f>BA559-PriceList[[#This Row],[Стоимость, руб для сбронированием]]</f>
        <v>29135</v>
      </c>
      <c r="BC559" s="14"/>
      <c r="BD559" s="345">
        <f t="shared" si="129"/>
        <v>465400</v>
      </c>
      <c r="BE559" s="353">
        <f>BD559*PriceList[[#This Row],[Площадь, кв.м]]</f>
        <v>27118858</v>
      </c>
      <c r="BF559" s="14"/>
      <c r="BG559" s="345">
        <f>BE559-$BG$1*PriceList[[#This Row],[Площадь, кв.м]]</f>
        <v>26769238</v>
      </c>
      <c r="BH559" s="353">
        <f t="shared" si="130"/>
        <v>349620</v>
      </c>
      <c r="BI559" s="345">
        <f>BG559/PriceList[[#This Row],[Площадь, кв.м]]</f>
        <v>459400</v>
      </c>
      <c r="BJ559" s="355">
        <f t="shared" si="131"/>
        <v>1.3060513713539399E-2</v>
      </c>
      <c r="BL559" s="345">
        <f t="shared" si="132"/>
        <v>413460</v>
      </c>
      <c r="BM559" s="353">
        <f t="shared" si="133"/>
        <v>24092314.200000003</v>
      </c>
    </row>
    <row r="560" spans="1:65" ht="14.25" hidden="1" customHeight="1">
      <c r="A560" s="84">
        <v>633</v>
      </c>
      <c r="B560" s="84" t="s">
        <v>728</v>
      </c>
      <c r="C560" s="85">
        <v>307</v>
      </c>
      <c r="D560" s="85" t="s">
        <v>416</v>
      </c>
      <c r="E560" s="86">
        <v>10</v>
      </c>
      <c r="F560" s="84">
        <v>12</v>
      </c>
      <c r="G560" s="87">
        <v>36.090000000000003</v>
      </c>
      <c r="H560" s="88" t="s">
        <v>1</v>
      </c>
      <c r="I560" s="88" t="s">
        <v>1</v>
      </c>
      <c r="J560" s="89">
        <v>4.3899999999999997</v>
      </c>
      <c r="K560" s="89">
        <f t="shared" si="118"/>
        <v>1.32</v>
      </c>
      <c r="L560" s="89">
        <f t="shared" si="119"/>
        <v>31.700000000000003</v>
      </c>
      <c r="M560" s="89">
        <f t="shared" si="120"/>
        <v>33.020000000000003</v>
      </c>
      <c r="N560" s="90" t="s">
        <v>76</v>
      </c>
      <c r="O560" s="90" t="s">
        <v>83</v>
      </c>
      <c r="P560" s="90" t="s">
        <v>67</v>
      </c>
      <c r="Q560" s="91" t="s">
        <v>68</v>
      </c>
      <c r="R560" s="92" t="s">
        <v>493</v>
      </c>
      <c r="S560" s="92" t="s">
        <v>493</v>
      </c>
      <c r="T560" s="93" t="s">
        <v>73</v>
      </c>
      <c r="U560" s="84">
        <v>12</v>
      </c>
      <c r="V560" s="94">
        <f>IFERROR(VLOOKUP(H560,'Коэфф для прайса 1 оч'!$A$3:$C$6,3,0),"")</f>
        <v>327000</v>
      </c>
      <c r="W560" s="91">
        <f>IFERROR(VLOOKUP(E560,'Коэфф для прайса 1 оч'!$A$10:$C$23,3,0),"")</f>
        <v>0.12</v>
      </c>
      <c r="X560" s="116">
        <f>IFERROR(VLOOKUP(N560,'Коэфф для прайса 1 оч'!$E$25:$F$30,2,0),"")</f>
        <v>0</v>
      </c>
      <c r="Y560" s="116">
        <f>IFERROR(VLOOKUP(O560,'Коэфф для прайса 1 оч'!$E$32:$F$34,2,0),"")</f>
        <v>0.03</v>
      </c>
      <c r="Z560" s="116">
        <f>IFERROR(VLOOKUP(P560,'Коэфф для прайса 1 оч'!$E$36:$F$38,2,0),"")</f>
        <v>0.03</v>
      </c>
      <c r="AA560" s="116">
        <f>IFERROR(VLOOKUP(Q560,'Коэфф для прайса 1 оч'!$E$40:$F$43,2,0),"")</f>
        <v>5.0000000000000001E-3</v>
      </c>
      <c r="AB560" s="117">
        <f>IFERROR(VLOOKUP(R560,'Коэфф для прайса 1 оч'!$E$45:$F$59,2,0),"")</f>
        <v>0.03</v>
      </c>
      <c r="AC560" s="116">
        <f>IFERROR(VLOOKUP(T560,'Коэфф для прайса 1 оч'!$E$61:$F$67,2,0),"")</f>
        <v>0</v>
      </c>
      <c r="AD560" s="116">
        <f>IFERROR(VLOOKUP(U560,'Коэфф для прайса 1 оч'!$E$69:$F$82,2,0),"")</f>
        <v>1.4E-2</v>
      </c>
      <c r="AE560" s="116">
        <f>IFERROR(VLOOKUP(PriceList[[#This Row],[Корпус]],'Коэфф для прайса 1 оч'!$I$10:$J$15,2,0),"")</f>
        <v>0.12</v>
      </c>
      <c r="AF560" s="95">
        <f t="shared" si="121"/>
        <v>441123</v>
      </c>
      <c r="AG560" s="96">
        <f t="shared" si="122"/>
        <v>15920129.070000002</v>
      </c>
      <c r="AH560" s="97">
        <v>0</v>
      </c>
      <c r="AI560" s="98"/>
      <c r="AJ560" s="99"/>
      <c r="AK560" s="84" t="s">
        <v>1313</v>
      </c>
      <c r="AL560" s="91">
        <v>0.1</v>
      </c>
      <c r="AM560" s="287">
        <f>PriceList[[#This Row],[ИТОГ Цена за кв.м, руб]]*(1+PriceList[[#This Row],[Максимальная скидка]])</f>
        <v>0</v>
      </c>
      <c r="AN560" s="287">
        <f>PriceList[[#This Row],[Цена за кв.м. в CRM]]*PriceList[[#This Row],[Площадь, кв.м]]</f>
        <v>0</v>
      </c>
      <c r="AO560" s="287">
        <v>6000</v>
      </c>
      <c r="AP560" s="335">
        <f>PriceList[[#This Row],[Цена за кв.м. в CRM]]+PriceList[[#This Row],[Бронь]]</f>
        <v>6000</v>
      </c>
      <c r="AQ560" s="335">
        <f>PriceList[[#This Row],[Цена за кв.м. в сайт]]*PriceList[[#This Row],[Площадь, кв.м]]</f>
        <v>216540.00000000003</v>
      </c>
      <c r="AR560" s="84" t="str">
        <f t="shared" si="125"/>
        <v>С2-307</v>
      </c>
      <c r="AS560" s="88" t="str">
        <f t="shared" si="126"/>
        <v>Ст</v>
      </c>
      <c r="AT560" s="89">
        <f t="shared" si="127"/>
        <v>36.090000000000003</v>
      </c>
      <c r="AU560" s="99">
        <f>PriceList[[#This Row],[Цена за кв.м. в CRM]]</f>
        <v>0</v>
      </c>
      <c r="AV560" s="100" t="str">
        <f t="shared" si="128"/>
        <v>Не для продажи</v>
      </c>
      <c r="AW560" s="99"/>
      <c r="AX560" s="342"/>
      <c r="AZ560" s="353"/>
      <c r="BB560" s="346"/>
      <c r="BC560" s="14"/>
      <c r="BD560" s="345">
        <f t="shared" si="129"/>
        <v>0</v>
      </c>
      <c r="BE560" s="353">
        <f>BD560*PriceList[[#This Row],[Площадь, кв.м]]</f>
        <v>0</v>
      </c>
      <c r="BF560" s="14"/>
      <c r="BG560" s="345"/>
      <c r="BH560" s="353">
        <f t="shared" si="130"/>
        <v>0</v>
      </c>
      <c r="BI560" s="345">
        <f>BG560/PriceList[[#This Row],[Площадь, кв.м]]</f>
        <v>0</v>
      </c>
      <c r="BJ560" s="355" t="e">
        <f t="shared" si="131"/>
        <v>#DIV/0!</v>
      </c>
      <c r="BL560" s="345">
        <f t="shared" si="132"/>
        <v>0</v>
      </c>
      <c r="BM560" s="353">
        <f t="shared" si="133"/>
        <v>0</v>
      </c>
    </row>
    <row r="561" spans="1:65" ht="14.25" hidden="1" customHeight="1">
      <c r="A561" s="84">
        <v>634</v>
      </c>
      <c r="B561" s="84" t="s">
        <v>729</v>
      </c>
      <c r="C561" s="85">
        <v>308</v>
      </c>
      <c r="D561" s="85" t="s">
        <v>416</v>
      </c>
      <c r="E561" s="86">
        <v>11</v>
      </c>
      <c r="F561" s="84">
        <v>1</v>
      </c>
      <c r="G561" s="87">
        <v>42.55</v>
      </c>
      <c r="H561" s="88" t="s">
        <v>1</v>
      </c>
      <c r="I561" s="88" t="s">
        <v>1</v>
      </c>
      <c r="J561" s="89">
        <v>7.24</v>
      </c>
      <c r="K561" s="89">
        <f t="shared" si="118"/>
        <v>2.17</v>
      </c>
      <c r="L561" s="89">
        <f t="shared" si="119"/>
        <v>35.309999999999995</v>
      </c>
      <c r="M561" s="89">
        <f t="shared" si="120"/>
        <v>37.479999999999997</v>
      </c>
      <c r="N561" s="90" t="s">
        <v>82</v>
      </c>
      <c r="O561" s="90" t="s">
        <v>66</v>
      </c>
      <c r="P561" s="90" t="s">
        <v>67</v>
      </c>
      <c r="Q561" s="91" t="s">
        <v>68</v>
      </c>
      <c r="R561" s="92" t="s">
        <v>493</v>
      </c>
      <c r="S561" s="92" t="s">
        <v>493</v>
      </c>
      <c r="T561" s="93" t="s">
        <v>73</v>
      </c>
      <c r="U561" s="84">
        <v>12</v>
      </c>
      <c r="V561" s="94">
        <f>IFERROR(VLOOKUP(H561,'Коэфф для прайса 1 оч'!$A$3:$C$6,3,0),"")</f>
        <v>327000</v>
      </c>
      <c r="W561" s="91">
        <f>IFERROR(VLOOKUP(E561,'Коэфф для прайса 1 оч'!$A$10:$C$23,3,0),"")</f>
        <v>0.16</v>
      </c>
      <c r="X561" s="116">
        <f>IFERROR(VLOOKUP(N561,'Коэфф для прайса 1 оч'!$E$25:$F$30,2,0),"")</f>
        <v>-0.01</v>
      </c>
      <c r="Y561" s="116">
        <f>IFERROR(VLOOKUP(O561,'Коэфф для прайса 1 оч'!$E$32:$F$34,2,0),"")</f>
        <v>0</v>
      </c>
      <c r="Z561" s="116">
        <f>IFERROR(VLOOKUP(P561,'Коэфф для прайса 1 оч'!$E$36:$F$38,2,0),"")</f>
        <v>0.03</v>
      </c>
      <c r="AA561" s="116">
        <f>IFERROR(VLOOKUP(Q561,'Коэфф для прайса 1 оч'!$E$40:$F$43,2,0),"")</f>
        <v>5.0000000000000001E-3</v>
      </c>
      <c r="AB561" s="117">
        <f>IFERROR(VLOOKUP(R561,'Коэфф для прайса 1 оч'!$E$45:$F$59,2,0),"")</f>
        <v>0.03</v>
      </c>
      <c r="AC561" s="116">
        <f>IFERROR(VLOOKUP(T561,'Коэфф для прайса 1 оч'!$E$61:$F$67,2,0),"")</f>
        <v>0</v>
      </c>
      <c r="AD561" s="116">
        <f>IFERROR(VLOOKUP(U561,'Коэфф для прайса 1 оч'!$E$69:$F$82,2,0),"")</f>
        <v>1.4E-2</v>
      </c>
      <c r="AE561" s="116">
        <f>IFERROR(VLOOKUP(PriceList[[#This Row],[Корпус]],'Коэфф для прайса 1 оч'!$I$10:$J$15,2,0),"")</f>
        <v>0.12</v>
      </c>
      <c r="AF561" s="95">
        <f t="shared" si="121"/>
        <v>441123</v>
      </c>
      <c r="AG561" s="96">
        <f t="shared" si="122"/>
        <v>18769783.649999999</v>
      </c>
      <c r="AH561" s="97">
        <v>0</v>
      </c>
      <c r="AI561" s="98">
        <f t="shared" si="123"/>
        <v>441123</v>
      </c>
      <c r="AJ561" s="99">
        <f t="shared" si="124"/>
        <v>18769783.649999999</v>
      </c>
      <c r="AK561" s="84" t="s">
        <v>101</v>
      </c>
      <c r="AL561" s="91">
        <v>0.1</v>
      </c>
      <c r="AM561" s="287">
        <f>PriceList[[#This Row],[ИТОГ Цена за кв.м, руб]]*(1+PriceList[[#This Row],[Максимальная скидка]])</f>
        <v>485235.30000000005</v>
      </c>
      <c r="AN561" s="287">
        <f>PriceList[[#This Row],[Цена за кв.м. в CRM]]*PriceList[[#This Row],[Площадь, кв.м]]</f>
        <v>20646762.015000001</v>
      </c>
      <c r="AO561" s="287">
        <v>6000</v>
      </c>
      <c r="AP561" s="335">
        <f>PriceList[[#This Row],[Цена за кв.м. в CRM]]+PriceList[[#This Row],[Бронь]]</f>
        <v>491235.30000000005</v>
      </c>
      <c r="AQ561" s="335">
        <f>PriceList[[#This Row],[Цена за кв.м. в сайт]]*PriceList[[#This Row],[Площадь, кв.м]]</f>
        <v>20902062.015000001</v>
      </c>
      <c r="AR561" s="84" t="str">
        <f t="shared" si="125"/>
        <v>С2-308</v>
      </c>
      <c r="AS561" s="88" t="str">
        <f t="shared" si="126"/>
        <v>Ст</v>
      </c>
      <c r="AT561" s="89">
        <f t="shared" si="127"/>
        <v>42.55</v>
      </c>
      <c r="AU561" s="99">
        <f>PriceList[[#This Row],[Цена за кв.м. в CRM]]</f>
        <v>485235.30000000005</v>
      </c>
      <c r="AV561" s="100" t="str">
        <f t="shared" si="128"/>
        <v>Свободно</v>
      </c>
      <c r="AW561" s="99"/>
      <c r="AX561" s="342"/>
      <c r="AZ561" s="353">
        <f>(PriceList[[#This Row],[Цена за кв.м. в сайт]])+$AZ$1</f>
        <v>491735.30000000005</v>
      </c>
      <c r="BA561" s="353">
        <f>AZ561*PriceList[[#This Row],[Площадь, кв.м]]</f>
        <v>20923337.015000001</v>
      </c>
      <c r="BB561" s="346">
        <f>BA561-PriceList[[#This Row],[Стоимость, руб для сбронированием]]</f>
        <v>21275</v>
      </c>
      <c r="BC561" s="14"/>
      <c r="BD561" s="345">
        <f t="shared" si="129"/>
        <v>491700</v>
      </c>
      <c r="BE561" s="353">
        <f>BD561*PriceList[[#This Row],[Площадь, кв.м]]</f>
        <v>20921835</v>
      </c>
      <c r="BF561" s="14"/>
      <c r="BG561" s="345">
        <f>BE561-$BG$1*PriceList[[#This Row],[Площадь, кв.м]]</f>
        <v>20666535</v>
      </c>
      <c r="BH561" s="353">
        <f t="shared" si="130"/>
        <v>255300</v>
      </c>
      <c r="BI561" s="345">
        <f>BG561/PriceList[[#This Row],[Площадь, кв.м]]</f>
        <v>485700.00000000006</v>
      </c>
      <c r="BJ561" s="355">
        <f t="shared" si="131"/>
        <v>1.2353304508956145E-2</v>
      </c>
      <c r="BL561" s="345">
        <f t="shared" si="132"/>
        <v>437130.00000000006</v>
      </c>
      <c r="BM561" s="353">
        <f t="shared" si="133"/>
        <v>18599881.5</v>
      </c>
    </row>
    <row r="562" spans="1:65" ht="14.25" customHeight="1">
      <c r="A562" s="84">
        <v>635</v>
      </c>
      <c r="B562" s="84" t="s">
        <v>730</v>
      </c>
      <c r="C562" s="85">
        <v>309</v>
      </c>
      <c r="D562" s="85" t="s">
        <v>416</v>
      </c>
      <c r="E562" s="86">
        <v>11</v>
      </c>
      <c r="F562" s="84">
        <v>2</v>
      </c>
      <c r="G562" s="87">
        <v>28.97</v>
      </c>
      <c r="H562" s="88" t="s">
        <v>1</v>
      </c>
      <c r="I562" s="88" t="s">
        <v>1</v>
      </c>
      <c r="J562" s="89">
        <v>4.25</v>
      </c>
      <c r="K562" s="89">
        <f t="shared" si="118"/>
        <v>1.28</v>
      </c>
      <c r="L562" s="89">
        <f t="shared" si="119"/>
        <v>24.72</v>
      </c>
      <c r="M562" s="89">
        <f t="shared" si="120"/>
        <v>26</v>
      </c>
      <c r="N562" s="90" t="s">
        <v>65</v>
      </c>
      <c r="O562" s="90" t="s">
        <v>66</v>
      </c>
      <c r="P562" s="90" t="s">
        <v>67</v>
      </c>
      <c r="Q562" s="91" t="s">
        <v>68</v>
      </c>
      <c r="R562" s="92" t="s">
        <v>493</v>
      </c>
      <c r="S562" s="92" t="s">
        <v>493</v>
      </c>
      <c r="T562" s="93" t="s">
        <v>73</v>
      </c>
      <c r="U562" s="84">
        <v>12</v>
      </c>
      <c r="V562" s="94">
        <f>IFERROR(VLOOKUP(H562,'Коэфф для прайса 1 оч'!$A$3:$C$6,3,0),"")</f>
        <v>327000</v>
      </c>
      <c r="W562" s="91">
        <f>IFERROR(VLOOKUP(E562,'Коэфф для прайса 1 оч'!$A$10:$C$23,3,0),"")</f>
        <v>0.16</v>
      </c>
      <c r="X562" s="116">
        <f>IFERROR(VLOOKUP(N562,'Коэфф для прайса 1 оч'!$E$25:$F$30,2,0),"")</f>
        <v>0.04</v>
      </c>
      <c r="Y562" s="116">
        <f>IFERROR(VLOOKUP(O562,'Коэфф для прайса 1 оч'!$E$32:$F$34,2,0),"")</f>
        <v>0</v>
      </c>
      <c r="Z562" s="116">
        <f>IFERROR(VLOOKUP(P562,'Коэфф для прайса 1 оч'!$E$36:$F$38,2,0),"")</f>
        <v>0.03</v>
      </c>
      <c r="AA562" s="116">
        <f>IFERROR(VLOOKUP(Q562,'Коэфф для прайса 1 оч'!$E$40:$F$43,2,0),"")</f>
        <v>5.0000000000000001E-3</v>
      </c>
      <c r="AB562" s="117">
        <f>IFERROR(VLOOKUP(R562,'Коэфф для прайса 1 оч'!$E$45:$F$59,2,0),"")</f>
        <v>0.03</v>
      </c>
      <c r="AC562" s="116">
        <f>IFERROR(VLOOKUP(T562,'Коэфф для прайса 1 оч'!$E$61:$F$67,2,0),"")</f>
        <v>0</v>
      </c>
      <c r="AD562" s="116">
        <f>IFERROR(VLOOKUP(U562,'Коэфф для прайса 1 оч'!$E$69:$F$82,2,0),"")</f>
        <v>1.4E-2</v>
      </c>
      <c r="AE562" s="116">
        <f>IFERROR(VLOOKUP(PriceList[[#This Row],[Корпус]],'Коэфф для прайса 1 оч'!$I$10:$J$15,2,0),"")</f>
        <v>0.12</v>
      </c>
      <c r="AF562" s="95">
        <f t="shared" si="121"/>
        <v>457473</v>
      </c>
      <c r="AG562" s="96">
        <f t="shared" si="122"/>
        <v>13252992.809999999</v>
      </c>
      <c r="AH562" s="97">
        <v>0</v>
      </c>
      <c r="AI562" s="98">
        <f t="shared" si="123"/>
        <v>457473</v>
      </c>
      <c r="AJ562" s="99">
        <f t="shared" si="124"/>
        <v>13252992.809999999</v>
      </c>
      <c r="AK562" s="84" t="s">
        <v>71</v>
      </c>
      <c r="AL562" s="91">
        <v>0.1</v>
      </c>
      <c r="AM562" s="287">
        <f>PriceList[[#This Row],[ИТОГ Цена за кв.м, руб]]*(1+PriceList[[#This Row],[Максимальная скидка]])</f>
        <v>503220.30000000005</v>
      </c>
      <c r="AN562" s="287">
        <f>PriceList[[#This Row],[Цена за кв.м. в CRM]]*PriceList[[#This Row],[Площадь, кв.м]]</f>
        <v>14578292.091</v>
      </c>
      <c r="AO562" s="287">
        <v>6000</v>
      </c>
      <c r="AP562" s="335">
        <f>PriceList[[#This Row],[Цена за кв.м. в CRM]]+PriceList[[#This Row],[Бронь]]</f>
        <v>509220.30000000005</v>
      </c>
      <c r="AQ562" s="335">
        <f>PriceList[[#This Row],[Цена за кв.м. в сайт]]*PriceList[[#This Row],[Площадь, кв.м]]</f>
        <v>14752112.091</v>
      </c>
      <c r="AR562" s="84" t="str">
        <f t="shared" si="125"/>
        <v>С2-309</v>
      </c>
      <c r="AS562" s="88" t="str">
        <f t="shared" si="126"/>
        <v>Ст</v>
      </c>
      <c r="AT562" s="89">
        <f t="shared" si="127"/>
        <v>28.97</v>
      </c>
      <c r="AU562" s="99">
        <f>PriceList[[#This Row],[Цена за кв.м. в CRM]]</f>
        <v>503220.30000000005</v>
      </c>
      <c r="AV562" s="100" t="str">
        <f t="shared" si="128"/>
        <v>Резерв</v>
      </c>
      <c r="AW562" s="99"/>
      <c r="AX562" s="342"/>
      <c r="AZ562" s="353">
        <f>(PriceList[[#This Row],[Цена за кв.м. в сайт]])+$AZ$1</f>
        <v>509720.30000000005</v>
      </c>
      <c r="BA562" s="353">
        <f>AZ562*PriceList[[#This Row],[Площадь, кв.м]]</f>
        <v>14766597.091</v>
      </c>
      <c r="BB562" s="346">
        <f>BA562-PriceList[[#This Row],[Стоимость, руб для сбронированием]]</f>
        <v>14485</v>
      </c>
      <c r="BC562" s="14"/>
      <c r="BD562" s="345">
        <f t="shared" si="129"/>
        <v>509700</v>
      </c>
      <c r="BE562" s="353">
        <f>BD562*PriceList[[#This Row],[Площадь, кв.м]]</f>
        <v>14766009</v>
      </c>
      <c r="BF562" s="14"/>
      <c r="BG562" s="345">
        <f>BE562-$BG$1*PriceList[[#This Row],[Площадь, кв.м]]</f>
        <v>14592189</v>
      </c>
      <c r="BH562" s="353">
        <f t="shared" si="130"/>
        <v>173820</v>
      </c>
      <c r="BI562" s="345">
        <f>BG562/PriceList[[#This Row],[Площадь, кв.м]]</f>
        <v>503700</v>
      </c>
      <c r="BJ562" s="355">
        <f t="shared" si="131"/>
        <v>1.1911852293031567E-2</v>
      </c>
      <c r="BL562" s="345">
        <f t="shared" si="132"/>
        <v>453330</v>
      </c>
      <c r="BM562" s="353">
        <f t="shared" si="133"/>
        <v>13132970.1</v>
      </c>
    </row>
    <row r="563" spans="1:65" ht="14.25" customHeight="1">
      <c r="A563" s="84">
        <v>357</v>
      </c>
      <c r="B563" s="84" t="s">
        <v>450</v>
      </c>
      <c r="C563" s="85">
        <v>31</v>
      </c>
      <c r="D563" s="85" t="s">
        <v>416</v>
      </c>
      <c r="E563" s="86">
        <v>1</v>
      </c>
      <c r="F563" s="84">
        <v>31</v>
      </c>
      <c r="G563" s="87">
        <v>28.85</v>
      </c>
      <c r="H563" s="88" t="s">
        <v>1</v>
      </c>
      <c r="I563" s="88" t="s">
        <v>1</v>
      </c>
      <c r="J563" s="89">
        <v>4.1100000000000003</v>
      </c>
      <c r="K563" s="89">
        <f t="shared" si="118"/>
        <v>1.23</v>
      </c>
      <c r="L563" s="89">
        <f t="shared" si="119"/>
        <v>24.740000000000002</v>
      </c>
      <c r="M563" s="89">
        <f t="shared" si="120"/>
        <v>25.970000000000002</v>
      </c>
      <c r="N563" s="90" t="s">
        <v>65</v>
      </c>
      <c r="O563" s="90" t="s">
        <v>66</v>
      </c>
      <c r="P563" s="90" t="s">
        <v>67</v>
      </c>
      <c r="Q563" s="91" t="s">
        <v>68</v>
      </c>
      <c r="R563" s="92" t="s">
        <v>417</v>
      </c>
      <c r="S563" s="92" t="s">
        <v>1287</v>
      </c>
      <c r="T563" s="93" t="s">
        <v>73</v>
      </c>
      <c r="U563" s="84">
        <v>34</v>
      </c>
      <c r="V563" s="94">
        <f>IFERROR(VLOOKUP(H563,'Коэфф для прайса 1 оч'!$A$3:$C$6,3,0),"")</f>
        <v>327000</v>
      </c>
      <c r="W563" s="91">
        <f>IFERROR(VLOOKUP(E563,'Коэфф для прайса 1 оч'!$A$10:$C$23,3,0),"")</f>
        <v>-4.4999999999999998E-2</v>
      </c>
      <c r="X563" s="116">
        <f>IFERROR(VLOOKUP(N563,'Коэфф для прайса 1 оч'!$E$25:$F$30,2,0),"")</f>
        <v>0.04</v>
      </c>
      <c r="Y563" s="116">
        <f>IFERROR(VLOOKUP(O563,'Коэфф для прайса 1 оч'!$E$32:$F$34,2,0),"")</f>
        <v>0</v>
      </c>
      <c r="Z563" s="116">
        <f>IFERROR(VLOOKUP(P563,'Коэфф для прайса 1 оч'!$E$36:$F$38,2,0),"")</f>
        <v>0.03</v>
      </c>
      <c r="AA563" s="116">
        <f>IFERROR(VLOOKUP(Q563,'Коэфф для прайса 1 оч'!$E$40:$F$43,2,0),"")</f>
        <v>5.0000000000000001E-3</v>
      </c>
      <c r="AB563" s="117">
        <f>IFERROR(VLOOKUP(R563,'Коэфф для прайса 1 оч'!$E$45:$F$59,2,0),"")</f>
        <v>-0.02</v>
      </c>
      <c r="AC563" s="116">
        <f>IFERROR(VLOOKUP(T563,'Коэфф для прайса 1 оч'!$E$61:$F$67,2,0),"")</f>
        <v>0</v>
      </c>
      <c r="AD563" s="116">
        <f>IFERROR(VLOOKUP(U563,'Коэфф для прайса 1 оч'!$E$69:$F$82,2,0),"")</f>
        <v>-8.0000000000000002E-3</v>
      </c>
      <c r="AE563" s="116">
        <f>IFERROR(VLOOKUP(PriceList[[#This Row],[Корпус]],'Коэфф для прайса 1 оч'!$I$10:$J$15,2,0),"")</f>
        <v>0.12</v>
      </c>
      <c r="AF563" s="95">
        <f t="shared" si="121"/>
        <v>366894</v>
      </c>
      <c r="AG563" s="96">
        <f t="shared" si="122"/>
        <v>10584891.9</v>
      </c>
      <c r="AH563" s="97">
        <v>0</v>
      </c>
      <c r="AI563" s="98">
        <f t="shared" si="123"/>
        <v>366894</v>
      </c>
      <c r="AJ563" s="99">
        <f t="shared" si="124"/>
        <v>10584891.9</v>
      </c>
      <c r="AK563" s="84" t="s">
        <v>71</v>
      </c>
      <c r="AL563" s="91">
        <v>0.1</v>
      </c>
      <c r="AM563" s="287">
        <f>PriceList[[#This Row],[ИТОГ Цена за кв.м, руб]]*(1+PriceList[[#This Row],[Максимальная скидка]])</f>
        <v>403583.4</v>
      </c>
      <c r="AN563" s="287">
        <f>PriceList[[#This Row],[Цена за кв.м. в CRM]]*PriceList[[#This Row],[Площадь, кв.м]]</f>
        <v>11643381.090000002</v>
      </c>
      <c r="AO563" s="287">
        <v>6000</v>
      </c>
      <c r="AP563" s="335">
        <f>PriceList[[#This Row],[Цена за кв.м. в CRM]]+PriceList[[#This Row],[Бронь]]</f>
        <v>409583.4</v>
      </c>
      <c r="AQ563" s="335">
        <f>PriceList[[#This Row],[Цена за кв.м. в сайт]]*PriceList[[#This Row],[Площадь, кв.м]]</f>
        <v>11816481.090000002</v>
      </c>
      <c r="AR563" s="84" t="str">
        <f t="shared" si="125"/>
        <v>С2-31</v>
      </c>
      <c r="AS563" s="88" t="str">
        <f t="shared" si="126"/>
        <v>Ст</v>
      </c>
      <c r="AT563" s="89">
        <f t="shared" si="127"/>
        <v>28.85</v>
      </c>
      <c r="AU563" s="99">
        <f>PriceList[[#This Row],[Цена за кв.м. в CRM]]</f>
        <v>403583.4</v>
      </c>
      <c r="AV563" s="100" t="str">
        <f t="shared" si="128"/>
        <v>Резерв</v>
      </c>
      <c r="AW563" s="99"/>
      <c r="AX563" s="342"/>
      <c r="AZ563" s="353">
        <f>(PriceList[[#This Row],[Цена за кв.м. в сайт]])+$AZ$1</f>
        <v>410083.4</v>
      </c>
      <c r="BA563" s="353">
        <f>AZ563*PriceList[[#This Row],[Площадь, кв.м]]</f>
        <v>11830906.090000002</v>
      </c>
      <c r="BB563" s="346">
        <f>BA563-PriceList[[#This Row],[Стоимость, руб для сбронированием]]</f>
        <v>14425</v>
      </c>
      <c r="BC563" s="14"/>
      <c r="BD563" s="345">
        <f t="shared" si="129"/>
        <v>410100</v>
      </c>
      <c r="BE563" s="353">
        <f>BD563*PriceList[[#This Row],[Площадь, кв.м]]</f>
        <v>11831385</v>
      </c>
      <c r="BF563" s="14"/>
      <c r="BG563" s="345">
        <f>BE563-$BG$1*PriceList[[#This Row],[Площадь, кв.м]]</f>
        <v>11658285</v>
      </c>
      <c r="BH563" s="353">
        <f t="shared" si="130"/>
        <v>173100</v>
      </c>
      <c r="BI563" s="345">
        <f>BG563/PriceList[[#This Row],[Площадь, кв.м]]</f>
        <v>404100</v>
      </c>
      <c r="BJ563" s="355">
        <f t="shared" si="131"/>
        <v>1.4847809948032665E-2</v>
      </c>
      <c r="BL563" s="345">
        <f t="shared" si="132"/>
        <v>363690</v>
      </c>
      <c r="BM563" s="353">
        <f t="shared" si="133"/>
        <v>10492456.5</v>
      </c>
    </row>
    <row r="564" spans="1:65" ht="14.25" customHeight="1">
      <c r="A564" s="84">
        <v>636</v>
      </c>
      <c r="B564" s="84" t="s">
        <v>731</v>
      </c>
      <c r="C564" s="85">
        <v>310</v>
      </c>
      <c r="D564" s="85" t="s">
        <v>416</v>
      </c>
      <c r="E564" s="86">
        <v>11</v>
      </c>
      <c r="F564" s="84">
        <v>3</v>
      </c>
      <c r="G564" s="87">
        <v>28.52</v>
      </c>
      <c r="H564" s="88" t="s">
        <v>1</v>
      </c>
      <c r="I564" s="88" t="s">
        <v>1</v>
      </c>
      <c r="J564" s="89">
        <v>4.25</v>
      </c>
      <c r="K564" s="89">
        <f t="shared" si="118"/>
        <v>1.28</v>
      </c>
      <c r="L564" s="89">
        <f t="shared" si="119"/>
        <v>24.27</v>
      </c>
      <c r="M564" s="89">
        <f t="shared" si="120"/>
        <v>25.55</v>
      </c>
      <c r="N564" s="90" t="s">
        <v>65</v>
      </c>
      <c r="O564" s="90" t="s">
        <v>66</v>
      </c>
      <c r="P564" s="90" t="s">
        <v>67</v>
      </c>
      <c r="Q564" s="91" t="s">
        <v>68</v>
      </c>
      <c r="R564" s="92" t="s">
        <v>493</v>
      </c>
      <c r="S564" s="92" t="s">
        <v>493</v>
      </c>
      <c r="T564" s="93" t="s">
        <v>73</v>
      </c>
      <c r="U564" s="84">
        <v>12</v>
      </c>
      <c r="V564" s="94">
        <f>IFERROR(VLOOKUP(H564,'Коэфф для прайса 1 оч'!$A$3:$C$6,3,0),"")</f>
        <v>327000</v>
      </c>
      <c r="W564" s="91">
        <f>IFERROR(VLOOKUP(E564,'Коэфф для прайса 1 оч'!$A$10:$C$23,3,0),"")</f>
        <v>0.16</v>
      </c>
      <c r="X564" s="116">
        <f>IFERROR(VLOOKUP(N564,'Коэфф для прайса 1 оч'!$E$25:$F$30,2,0),"")</f>
        <v>0.04</v>
      </c>
      <c r="Y564" s="116">
        <f>IFERROR(VLOOKUP(O564,'Коэфф для прайса 1 оч'!$E$32:$F$34,2,0),"")</f>
        <v>0</v>
      </c>
      <c r="Z564" s="116">
        <f>IFERROR(VLOOKUP(P564,'Коэфф для прайса 1 оч'!$E$36:$F$38,2,0),"")</f>
        <v>0.03</v>
      </c>
      <c r="AA564" s="116">
        <f>IFERROR(VLOOKUP(Q564,'Коэфф для прайса 1 оч'!$E$40:$F$43,2,0),"")</f>
        <v>5.0000000000000001E-3</v>
      </c>
      <c r="AB564" s="117">
        <f>IFERROR(VLOOKUP(R564,'Коэфф для прайса 1 оч'!$E$45:$F$59,2,0),"")</f>
        <v>0.03</v>
      </c>
      <c r="AC564" s="116">
        <f>IFERROR(VLOOKUP(T564,'Коэфф для прайса 1 оч'!$E$61:$F$67,2,0),"")</f>
        <v>0</v>
      </c>
      <c r="AD564" s="116">
        <f>IFERROR(VLOOKUP(U564,'Коэфф для прайса 1 оч'!$E$69:$F$82,2,0),"")</f>
        <v>1.4E-2</v>
      </c>
      <c r="AE564" s="116">
        <f>IFERROR(VLOOKUP(PriceList[[#This Row],[Корпус]],'Коэфф для прайса 1 оч'!$I$10:$J$15,2,0),"")</f>
        <v>0.12</v>
      </c>
      <c r="AF564" s="95">
        <f t="shared" si="121"/>
        <v>457473</v>
      </c>
      <c r="AG564" s="96">
        <f t="shared" si="122"/>
        <v>13047129.959999999</v>
      </c>
      <c r="AH564" s="97">
        <v>0</v>
      </c>
      <c r="AI564" s="98">
        <f t="shared" si="123"/>
        <v>457473</v>
      </c>
      <c r="AJ564" s="99">
        <f t="shared" si="124"/>
        <v>13047129.959999999</v>
      </c>
      <c r="AK564" s="84" t="s">
        <v>71</v>
      </c>
      <c r="AL564" s="91">
        <v>0.1</v>
      </c>
      <c r="AM564" s="287">
        <f>PriceList[[#This Row],[ИТОГ Цена за кв.м, руб]]*(1+PriceList[[#This Row],[Максимальная скидка]])</f>
        <v>503220.30000000005</v>
      </c>
      <c r="AN564" s="287">
        <f>PriceList[[#This Row],[Цена за кв.м. в CRM]]*PriceList[[#This Row],[Площадь, кв.м]]</f>
        <v>14351842.956</v>
      </c>
      <c r="AO564" s="287">
        <v>6000</v>
      </c>
      <c r="AP564" s="335">
        <f>PriceList[[#This Row],[Цена за кв.м. в CRM]]+PriceList[[#This Row],[Бронь]]</f>
        <v>509220.30000000005</v>
      </c>
      <c r="AQ564" s="335">
        <f>PriceList[[#This Row],[Цена за кв.м. в сайт]]*PriceList[[#This Row],[Площадь, кв.м]]</f>
        <v>14522962.956</v>
      </c>
      <c r="AR564" s="84" t="str">
        <f t="shared" si="125"/>
        <v>С2-310</v>
      </c>
      <c r="AS564" s="88" t="str">
        <f t="shared" si="126"/>
        <v>Ст</v>
      </c>
      <c r="AT564" s="89">
        <f t="shared" si="127"/>
        <v>28.52</v>
      </c>
      <c r="AU564" s="99">
        <f>PriceList[[#This Row],[Цена за кв.м. в CRM]]</f>
        <v>503220.30000000005</v>
      </c>
      <c r="AV564" s="100" t="str">
        <f t="shared" si="128"/>
        <v>Резерв</v>
      </c>
      <c r="AW564" s="99"/>
      <c r="AX564" s="342"/>
      <c r="AZ564" s="353">
        <f>(PriceList[[#This Row],[Цена за кв.м. в сайт]])+$AZ$1</f>
        <v>509720.30000000005</v>
      </c>
      <c r="BA564" s="353">
        <f>AZ564*PriceList[[#This Row],[Площадь, кв.м]]</f>
        <v>14537222.956</v>
      </c>
      <c r="BB564" s="346">
        <f>BA564-PriceList[[#This Row],[Стоимость, руб для сбронированием]]</f>
        <v>14260</v>
      </c>
      <c r="BC564" s="14"/>
      <c r="BD564" s="345">
        <f t="shared" si="129"/>
        <v>509700</v>
      </c>
      <c r="BE564" s="353">
        <f>BD564*PriceList[[#This Row],[Площадь, кв.м]]</f>
        <v>14536644</v>
      </c>
      <c r="BF564" s="14"/>
      <c r="BG564" s="345">
        <f>BE564-$BG$1*PriceList[[#This Row],[Площадь, кв.м]]</f>
        <v>14365524</v>
      </c>
      <c r="BH564" s="353">
        <f t="shared" si="130"/>
        <v>171120</v>
      </c>
      <c r="BI564" s="345">
        <f>BG564/PriceList[[#This Row],[Площадь, кв.м]]</f>
        <v>503700</v>
      </c>
      <c r="BJ564" s="355">
        <f t="shared" si="131"/>
        <v>1.1911852293031567E-2</v>
      </c>
      <c r="BL564" s="345">
        <f t="shared" si="132"/>
        <v>453330</v>
      </c>
      <c r="BM564" s="353">
        <f t="shared" si="133"/>
        <v>12928971.6</v>
      </c>
    </row>
    <row r="565" spans="1:65" ht="14.25" customHeight="1">
      <c r="A565" s="84">
        <v>637</v>
      </c>
      <c r="B565" s="84" t="s">
        <v>732</v>
      </c>
      <c r="C565" s="85">
        <v>311</v>
      </c>
      <c r="D565" s="85" t="s">
        <v>416</v>
      </c>
      <c r="E565" s="86">
        <v>11</v>
      </c>
      <c r="F565" s="84">
        <v>4</v>
      </c>
      <c r="G565" s="87">
        <v>32.43</v>
      </c>
      <c r="H565" s="88" t="s">
        <v>1</v>
      </c>
      <c r="I565" s="88" t="s">
        <v>1</v>
      </c>
      <c r="J565" s="89">
        <v>4.3899999999999997</v>
      </c>
      <c r="K565" s="89">
        <f t="shared" si="118"/>
        <v>1.32</v>
      </c>
      <c r="L565" s="89">
        <f t="shared" si="119"/>
        <v>28.04</v>
      </c>
      <c r="M565" s="89">
        <f t="shared" si="120"/>
        <v>29.36</v>
      </c>
      <c r="N565" s="90" t="s">
        <v>65</v>
      </c>
      <c r="O565" s="90" t="s">
        <v>83</v>
      </c>
      <c r="P565" s="90" t="s">
        <v>67</v>
      </c>
      <c r="Q565" s="91" t="s">
        <v>68</v>
      </c>
      <c r="R565" s="92" t="s">
        <v>493</v>
      </c>
      <c r="S565" s="92" t="s">
        <v>493</v>
      </c>
      <c r="T565" s="93" t="s">
        <v>73</v>
      </c>
      <c r="U565" s="84">
        <v>12</v>
      </c>
      <c r="V565" s="94">
        <f>IFERROR(VLOOKUP(H565,'Коэфф для прайса 1 оч'!$A$3:$C$6,3,0),"")</f>
        <v>327000</v>
      </c>
      <c r="W565" s="91">
        <f>IFERROR(VLOOKUP(E565,'Коэфф для прайса 1 оч'!$A$10:$C$23,3,0),"")</f>
        <v>0.16</v>
      </c>
      <c r="X565" s="116">
        <f>IFERROR(VLOOKUP(N565,'Коэфф для прайса 1 оч'!$E$25:$F$30,2,0),"")</f>
        <v>0.04</v>
      </c>
      <c r="Y565" s="116">
        <f>IFERROR(VLOOKUP(O565,'Коэфф для прайса 1 оч'!$E$32:$F$34,2,0),"")</f>
        <v>0.03</v>
      </c>
      <c r="Z565" s="116">
        <f>IFERROR(VLOOKUP(P565,'Коэфф для прайса 1 оч'!$E$36:$F$38,2,0),"")</f>
        <v>0.03</v>
      </c>
      <c r="AA565" s="116">
        <f>IFERROR(VLOOKUP(Q565,'Коэфф для прайса 1 оч'!$E$40:$F$43,2,0),"")</f>
        <v>5.0000000000000001E-3</v>
      </c>
      <c r="AB565" s="117">
        <f>IFERROR(VLOOKUP(R565,'Коэфф для прайса 1 оч'!$E$45:$F$59,2,0),"")</f>
        <v>0.03</v>
      </c>
      <c r="AC565" s="116">
        <f>IFERROR(VLOOKUP(T565,'Коэфф для прайса 1 оч'!$E$61:$F$67,2,0),"")</f>
        <v>0</v>
      </c>
      <c r="AD565" s="116">
        <f>IFERROR(VLOOKUP(U565,'Коэфф для прайса 1 оч'!$E$69:$F$82,2,0),"")</f>
        <v>1.4E-2</v>
      </c>
      <c r="AE565" s="116">
        <f>IFERROR(VLOOKUP(PriceList[[#This Row],[Корпус]],'Коэфф для прайса 1 оч'!$I$10:$J$15,2,0),"")</f>
        <v>0.12</v>
      </c>
      <c r="AF565" s="95">
        <f t="shared" si="121"/>
        <v>467283</v>
      </c>
      <c r="AG565" s="96">
        <f t="shared" si="122"/>
        <v>15153987.689999999</v>
      </c>
      <c r="AH565" s="97">
        <v>0</v>
      </c>
      <c r="AI565" s="98">
        <f t="shared" si="123"/>
        <v>467283</v>
      </c>
      <c r="AJ565" s="99">
        <f t="shared" si="124"/>
        <v>15153987.689999999</v>
      </c>
      <c r="AK565" s="84" t="s">
        <v>101</v>
      </c>
      <c r="AL565" s="91">
        <v>0.1</v>
      </c>
      <c r="AM565" s="287">
        <f>PriceList[[#This Row],[ИТОГ Цена за кв.м, руб]]*(1+PriceList[[#This Row],[Максимальная скидка]])</f>
        <v>514011.30000000005</v>
      </c>
      <c r="AN565" s="287">
        <f>PriceList[[#This Row],[Цена за кв.м. в CRM]]*PriceList[[#This Row],[Площадь, кв.м]]</f>
        <v>16669386.459000001</v>
      </c>
      <c r="AO565" s="287">
        <v>6000</v>
      </c>
      <c r="AP565" s="335">
        <f>PriceList[[#This Row],[Цена за кв.м. в CRM]]+PriceList[[#This Row],[Бронь]]</f>
        <v>520011.30000000005</v>
      </c>
      <c r="AQ565" s="335">
        <f>PriceList[[#This Row],[Цена за кв.м. в сайт]]*PriceList[[#This Row],[Площадь, кв.м]]</f>
        <v>16863966.459000003</v>
      </c>
      <c r="AR565" s="84" t="str">
        <f t="shared" si="125"/>
        <v>С2-311</v>
      </c>
      <c r="AS565" s="88" t="str">
        <f t="shared" si="126"/>
        <v>Ст</v>
      </c>
      <c r="AT565" s="89">
        <f t="shared" si="127"/>
        <v>32.43</v>
      </c>
      <c r="AU565" s="99">
        <f>PriceList[[#This Row],[Цена за кв.м. в CRM]]</f>
        <v>514011.30000000005</v>
      </c>
      <c r="AV565" s="100" t="str">
        <f t="shared" si="128"/>
        <v>Свободно</v>
      </c>
      <c r="AW565" s="99"/>
      <c r="AX565" s="342"/>
      <c r="AZ565" s="353">
        <f>(PriceList[[#This Row],[Цена за кв.м. в сайт]])+$AZ$1</f>
        <v>520511.30000000005</v>
      </c>
      <c r="BA565" s="353">
        <f>AZ565*PriceList[[#This Row],[Площадь, кв.м]]</f>
        <v>16880181.459000003</v>
      </c>
      <c r="BB565" s="346">
        <f>BA565-PriceList[[#This Row],[Стоимость, руб для сбронированием]]</f>
        <v>16215</v>
      </c>
      <c r="BC565" s="14"/>
      <c r="BD565" s="345">
        <f t="shared" si="129"/>
        <v>520500</v>
      </c>
      <c r="BE565" s="353">
        <f>BD565*PriceList[[#This Row],[Площадь, кв.м]]</f>
        <v>16879815</v>
      </c>
      <c r="BF565" s="14"/>
      <c r="BG565" s="345">
        <f>BE565-$BG$1*PriceList[[#This Row],[Площадь, кв.м]]</f>
        <v>16685235</v>
      </c>
      <c r="BH565" s="353">
        <f t="shared" si="130"/>
        <v>194580</v>
      </c>
      <c r="BI565" s="345">
        <f>BG565/PriceList[[#This Row],[Площадь, кв.м]]</f>
        <v>514500</v>
      </c>
      <c r="BJ565" s="355">
        <f t="shared" si="131"/>
        <v>1.1661807580174927E-2</v>
      </c>
      <c r="BL565" s="345">
        <f t="shared" si="132"/>
        <v>463050</v>
      </c>
      <c r="BM565" s="353">
        <f t="shared" si="133"/>
        <v>15016711.5</v>
      </c>
    </row>
    <row r="566" spans="1:65" ht="14.25" hidden="1" customHeight="1">
      <c r="A566" s="84">
        <v>638</v>
      </c>
      <c r="B566" s="84" t="s">
        <v>733</v>
      </c>
      <c r="C566" s="85">
        <v>312</v>
      </c>
      <c r="D566" s="85" t="s">
        <v>416</v>
      </c>
      <c r="E566" s="86">
        <v>11</v>
      </c>
      <c r="F566" s="84">
        <v>5</v>
      </c>
      <c r="G566" s="87">
        <v>61.9</v>
      </c>
      <c r="H566" s="88" t="s">
        <v>2</v>
      </c>
      <c r="I566" s="88" t="s">
        <v>19</v>
      </c>
      <c r="J566" s="89">
        <v>8.73</v>
      </c>
      <c r="K566" s="89">
        <f t="shared" si="118"/>
        <v>2.62</v>
      </c>
      <c r="L566" s="89">
        <f t="shared" si="119"/>
        <v>53.17</v>
      </c>
      <c r="M566" s="89">
        <f t="shared" si="120"/>
        <v>55.79</v>
      </c>
      <c r="N566" s="90" t="s">
        <v>78</v>
      </c>
      <c r="O566" s="90" t="s">
        <v>83</v>
      </c>
      <c r="P566" s="90" t="s">
        <v>67</v>
      </c>
      <c r="Q566" s="91" t="s">
        <v>68</v>
      </c>
      <c r="R566" s="92" t="s">
        <v>518</v>
      </c>
      <c r="S566" s="92" t="s">
        <v>116</v>
      </c>
      <c r="T566" s="93" t="s">
        <v>73</v>
      </c>
      <c r="U566" s="84">
        <v>12</v>
      </c>
      <c r="V566" s="94">
        <f>IFERROR(VLOOKUP(H566,'Коэфф для прайса 1 оч'!$A$3:$C$6,3,0),"")</f>
        <v>313920</v>
      </c>
      <c r="W566" s="91">
        <f>IFERROR(VLOOKUP(E566,'Коэфф для прайса 1 оч'!$A$10:$C$23,3,0),"")</f>
        <v>0.16</v>
      </c>
      <c r="X566" s="116">
        <f>IFERROR(VLOOKUP(N566,'Коэфф для прайса 1 оч'!$E$25:$F$30,2,0),"")</f>
        <v>-0.02</v>
      </c>
      <c r="Y566" s="116">
        <f>IFERROR(VLOOKUP(O566,'Коэфф для прайса 1 оч'!$E$32:$F$34,2,0),"")</f>
        <v>0.03</v>
      </c>
      <c r="Z566" s="116">
        <f>IFERROR(VLOOKUP(P566,'Коэфф для прайса 1 оч'!$E$36:$F$38,2,0),"")</f>
        <v>0.03</v>
      </c>
      <c r="AA566" s="116">
        <f>IFERROR(VLOOKUP(Q566,'Коэфф для прайса 1 оч'!$E$40:$F$43,2,0),"")</f>
        <v>5.0000000000000001E-3</v>
      </c>
      <c r="AB566" s="117">
        <f>IFERROR(VLOOKUP(R566,'Коэфф для прайса 1 оч'!$E$45:$F$59,2,0),"")</f>
        <v>0.05</v>
      </c>
      <c r="AC566" s="116">
        <f>IFERROR(VLOOKUP(T566,'Коэфф для прайса 1 оч'!$E$61:$F$67,2,0),"")</f>
        <v>0</v>
      </c>
      <c r="AD566" s="116">
        <f>IFERROR(VLOOKUP(U566,'Коэфф для прайса 1 оч'!$E$69:$F$82,2,0),"")</f>
        <v>1.4E-2</v>
      </c>
      <c r="AE566" s="116">
        <f>IFERROR(VLOOKUP(PriceList[[#This Row],[Корпус]],'Коэфф для прайса 1 оч'!$I$10:$J$15,2,0),"")</f>
        <v>0.12</v>
      </c>
      <c r="AF566" s="95">
        <f t="shared" si="121"/>
        <v>436034.88</v>
      </c>
      <c r="AG566" s="96">
        <f t="shared" si="122"/>
        <v>26990559.072000001</v>
      </c>
      <c r="AH566" s="97">
        <v>0</v>
      </c>
      <c r="AI566" s="98">
        <f t="shared" si="123"/>
        <v>436034.88</v>
      </c>
      <c r="AJ566" s="99">
        <f t="shared" si="124"/>
        <v>26990559.072000001</v>
      </c>
      <c r="AK566" s="84" t="s">
        <v>71</v>
      </c>
      <c r="AL566" s="91">
        <v>0.1</v>
      </c>
      <c r="AM566" s="287">
        <f>PriceList[[#This Row],[ИТОГ Цена за кв.м, руб]]*(1+PriceList[[#This Row],[Максимальная скидка]])</f>
        <v>479638.36800000002</v>
      </c>
      <c r="AN566" s="287">
        <f>PriceList[[#This Row],[Цена за кв.м. в CRM]]*PriceList[[#This Row],[Площадь, кв.м]]</f>
        <v>29689614.979200002</v>
      </c>
      <c r="AO566" s="287">
        <v>6000</v>
      </c>
      <c r="AP566" s="335">
        <f>PriceList[[#This Row],[Цена за кв.м. в CRM]]+PriceList[[#This Row],[Бронь]]</f>
        <v>485638.36800000002</v>
      </c>
      <c r="AQ566" s="335">
        <f>PriceList[[#This Row],[Цена за кв.м. в сайт]]*PriceList[[#This Row],[Площадь, кв.м]]</f>
        <v>30061014.979200002</v>
      </c>
      <c r="AR566" s="84" t="str">
        <f t="shared" si="125"/>
        <v>С2-312</v>
      </c>
      <c r="AS566" s="88" t="str">
        <f t="shared" si="126"/>
        <v>1К</v>
      </c>
      <c r="AT566" s="89">
        <f t="shared" si="127"/>
        <v>61.9</v>
      </c>
      <c r="AU566" s="99">
        <f>PriceList[[#This Row],[Цена за кв.м. в CRM]]</f>
        <v>479638.36800000002</v>
      </c>
      <c r="AV566" s="100" t="str">
        <f t="shared" si="128"/>
        <v>Резерв</v>
      </c>
      <c r="AW566" s="99"/>
      <c r="AX566" s="342"/>
      <c r="AZ566" s="353">
        <f>(PriceList[[#This Row],[Цена за кв.м. в сайт]])+$AZ$1</f>
        <v>486138.36800000002</v>
      </c>
      <c r="BA566" s="353">
        <f>AZ566*PriceList[[#This Row],[Площадь, кв.м]]</f>
        <v>30091964.979200002</v>
      </c>
      <c r="BB566" s="346">
        <f>BA566-PriceList[[#This Row],[Стоимость, руб для сбронированием]]</f>
        <v>30950</v>
      </c>
      <c r="BC566" s="14"/>
      <c r="BD566" s="345">
        <f t="shared" si="129"/>
        <v>486100</v>
      </c>
      <c r="BE566" s="353">
        <f>BD566*PriceList[[#This Row],[Площадь, кв.м]]</f>
        <v>30089590</v>
      </c>
      <c r="BF566" s="14"/>
      <c r="BG566" s="345">
        <f>BE566-$BG$1*PriceList[[#This Row],[Площадь, кв.м]]</f>
        <v>29718190</v>
      </c>
      <c r="BH566" s="353">
        <f t="shared" si="130"/>
        <v>371400</v>
      </c>
      <c r="BI566" s="345">
        <f>BG566/PriceList[[#This Row],[Площадь, кв.м]]</f>
        <v>480100</v>
      </c>
      <c r="BJ566" s="355">
        <f t="shared" si="131"/>
        <v>1.2497396375755051E-2</v>
      </c>
      <c r="BL566" s="345">
        <f t="shared" si="132"/>
        <v>432090</v>
      </c>
      <c r="BM566" s="353">
        <f t="shared" si="133"/>
        <v>26746371</v>
      </c>
    </row>
    <row r="567" spans="1:65" ht="14.25" customHeight="1">
      <c r="A567" s="84">
        <v>639</v>
      </c>
      <c r="B567" s="84" t="s">
        <v>734</v>
      </c>
      <c r="C567" s="85">
        <v>313</v>
      </c>
      <c r="D567" s="85" t="s">
        <v>416</v>
      </c>
      <c r="E567" s="86">
        <v>11</v>
      </c>
      <c r="F567" s="84">
        <v>6</v>
      </c>
      <c r="G567" s="87">
        <v>28.98</v>
      </c>
      <c r="H567" s="88" t="s">
        <v>1</v>
      </c>
      <c r="I567" s="88" t="s">
        <v>1</v>
      </c>
      <c r="J567" s="89">
        <v>4.25</v>
      </c>
      <c r="K567" s="89">
        <f t="shared" si="118"/>
        <v>1.28</v>
      </c>
      <c r="L567" s="89">
        <f t="shared" si="119"/>
        <v>24.73</v>
      </c>
      <c r="M567" s="89">
        <f t="shared" si="120"/>
        <v>26.01</v>
      </c>
      <c r="N567" s="90" t="s">
        <v>65</v>
      </c>
      <c r="O567" s="90" t="s">
        <v>66</v>
      </c>
      <c r="P567" s="90" t="s">
        <v>67</v>
      </c>
      <c r="Q567" s="91" t="s">
        <v>68</v>
      </c>
      <c r="R567" s="92" t="s">
        <v>518</v>
      </c>
      <c r="S567" s="92" t="s">
        <v>116</v>
      </c>
      <c r="T567" s="93" t="s">
        <v>73</v>
      </c>
      <c r="U567" s="84">
        <v>12</v>
      </c>
      <c r="V567" s="94">
        <f>IFERROR(VLOOKUP(H567,'Коэфф для прайса 1 оч'!$A$3:$C$6,3,0),"")</f>
        <v>327000</v>
      </c>
      <c r="W567" s="91">
        <f>IFERROR(VLOOKUP(E567,'Коэфф для прайса 1 оч'!$A$10:$C$23,3,0),"")</f>
        <v>0.16</v>
      </c>
      <c r="X567" s="116">
        <f>IFERROR(VLOOKUP(N567,'Коэфф для прайса 1 оч'!$E$25:$F$30,2,0),"")</f>
        <v>0.04</v>
      </c>
      <c r="Y567" s="116">
        <f>IFERROR(VLOOKUP(O567,'Коэфф для прайса 1 оч'!$E$32:$F$34,2,0),"")</f>
        <v>0</v>
      </c>
      <c r="Z567" s="116">
        <f>IFERROR(VLOOKUP(P567,'Коэфф для прайса 1 оч'!$E$36:$F$38,2,0),"")</f>
        <v>0.03</v>
      </c>
      <c r="AA567" s="116">
        <f>IFERROR(VLOOKUP(Q567,'Коэфф для прайса 1 оч'!$E$40:$F$43,2,0),"")</f>
        <v>5.0000000000000001E-3</v>
      </c>
      <c r="AB567" s="117">
        <f>IFERROR(VLOOKUP(R567,'Коэфф для прайса 1 оч'!$E$45:$F$59,2,0),"")</f>
        <v>0.05</v>
      </c>
      <c r="AC567" s="116">
        <f>IFERROR(VLOOKUP(T567,'Коэфф для прайса 1 оч'!$E$61:$F$67,2,0),"")</f>
        <v>0</v>
      </c>
      <c r="AD567" s="116">
        <f>IFERROR(VLOOKUP(U567,'Коэфф для прайса 1 оч'!$E$69:$F$82,2,0),"")</f>
        <v>1.4E-2</v>
      </c>
      <c r="AE567" s="116">
        <f>IFERROR(VLOOKUP(PriceList[[#This Row],[Корпус]],'Коэфф для прайса 1 оч'!$I$10:$J$15,2,0),"")</f>
        <v>0.12</v>
      </c>
      <c r="AF567" s="95">
        <f t="shared" si="121"/>
        <v>464013</v>
      </c>
      <c r="AG567" s="96">
        <f t="shared" si="122"/>
        <v>13447096.74</v>
      </c>
      <c r="AH567" s="97">
        <v>0</v>
      </c>
      <c r="AI567" s="98">
        <f t="shared" si="123"/>
        <v>464013</v>
      </c>
      <c r="AJ567" s="99">
        <f t="shared" si="124"/>
        <v>13447096.74</v>
      </c>
      <c r="AK567" s="84" t="s">
        <v>101</v>
      </c>
      <c r="AL567" s="91">
        <v>0.1</v>
      </c>
      <c r="AM567" s="287">
        <f>PriceList[[#This Row],[ИТОГ Цена за кв.м, руб]]*(1+PriceList[[#This Row],[Максимальная скидка]])</f>
        <v>510414.30000000005</v>
      </c>
      <c r="AN567" s="287">
        <f>PriceList[[#This Row],[Цена за кв.м. в CRM]]*PriceList[[#This Row],[Площадь, кв.м]]</f>
        <v>14791806.414000001</v>
      </c>
      <c r="AO567" s="287">
        <v>6000</v>
      </c>
      <c r="AP567" s="335">
        <f>PriceList[[#This Row],[Цена за кв.м. в CRM]]+PriceList[[#This Row],[Бронь]]</f>
        <v>516414.30000000005</v>
      </c>
      <c r="AQ567" s="335">
        <f>PriceList[[#This Row],[Цена за кв.м. в сайт]]*PriceList[[#This Row],[Площадь, кв.м]]</f>
        <v>14965686.414000001</v>
      </c>
      <c r="AR567" s="84" t="str">
        <f t="shared" si="125"/>
        <v>С2-313</v>
      </c>
      <c r="AS567" s="88" t="str">
        <f t="shared" si="126"/>
        <v>Ст</v>
      </c>
      <c r="AT567" s="89">
        <f t="shared" si="127"/>
        <v>28.98</v>
      </c>
      <c r="AU567" s="99">
        <f>PriceList[[#This Row],[Цена за кв.м. в CRM]]</f>
        <v>510414.30000000005</v>
      </c>
      <c r="AV567" s="100" t="str">
        <f t="shared" si="128"/>
        <v>Свободно</v>
      </c>
      <c r="AW567" s="99"/>
      <c r="AX567" s="342"/>
      <c r="AZ567" s="353">
        <f>(PriceList[[#This Row],[Цена за кв.м. в сайт]])+$AZ$1</f>
        <v>516914.30000000005</v>
      </c>
      <c r="BA567" s="353">
        <f>AZ567*PriceList[[#This Row],[Площадь, кв.м]]</f>
        <v>14980176.414000001</v>
      </c>
      <c r="BB567" s="346">
        <f>BA567-PriceList[[#This Row],[Стоимость, руб для сбронированием]]</f>
        <v>14490</v>
      </c>
      <c r="BC567" s="14"/>
      <c r="BD567" s="345">
        <f t="shared" si="129"/>
        <v>516900</v>
      </c>
      <c r="BE567" s="353">
        <f>BD567*PriceList[[#This Row],[Площадь, кв.м]]</f>
        <v>14979762</v>
      </c>
      <c r="BF567" s="14"/>
      <c r="BG567" s="345">
        <f>BE567-$BG$1*PriceList[[#This Row],[Площадь, кв.м]]</f>
        <v>14805882</v>
      </c>
      <c r="BH567" s="353">
        <f t="shared" si="130"/>
        <v>173880</v>
      </c>
      <c r="BI567" s="345">
        <f>BG567/PriceList[[#This Row],[Площадь, кв.м]]</f>
        <v>510900</v>
      </c>
      <c r="BJ567" s="355">
        <f t="shared" si="131"/>
        <v>1.1743981209630064E-2</v>
      </c>
      <c r="BL567" s="345">
        <f t="shared" si="132"/>
        <v>459810</v>
      </c>
      <c r="BM567" s="353">
        <f t="shared" si="133"/>
        <v>13325293.800000001</v>
      </c>
    </row>
    <row r="568" spans="1:65" ht="14.25" customHeight="1">
      <c r="A568" s="84">
        <v>640</v>
      </c>
      <c r="B568" s="84" t="s">
        <v>735</v>
      </c>
      <c r="C568" s="85">
        <v>314</v>
      </c>
      <c r="D568" s="85" t="s">
        <v>416</v>
      </c>
      <c r="E568" s="86">
        <v>11</v>
      </c>
      <c r="F568" s="84">
        <v>7</v>
      </c>
      <c r="G568" s="87">
        <v>28.52</v>
      </c>
      <c r="H568" s="88" t="s">
        <v>1</v>
      </c>
      <c r="I568" s="88" t="s">
        <v>1</v>
      </c>
      <c r="J568" s="89">
        <v>3.79</v>
      </c>
      <c r="K568" s="89">
        <f t="shared" si="118"/>
        <v>1.1399999999999999</v>
      </c>
      <c r="L568" s="89">
        <f t="shared" si="119"/>
        <v>24.73</v>
      </c>
      <c r="M568" s="89">
        <f t="shared" si="120"/>
        <v>25.87</v>
      </c>
      <c r="N568" s="90" t="s">
        <v>65</v>
      </c>
      <c r="O568" s="90" t="s">
        <v>66</v>
      </c>
      <c r="P568" s="90" t="s">
        <v>67</v>
      </c>
      <c r="Q568" s="91" t="s">
        <v>68</v>
      </c>
      <c r="R568" s="92" t="s">
        <v>518</v>
      </c>
      <c r="S568" s="92" t="s">
        <v>116</v>
      </c>
      <c r="T568" s="93" t="s">
        <v>73</v>
      </c>
      <c r="U568" s="84">
        <v>12</v>
      </c>
      <c r="V568" s="94">
        <f>IFERROR(VLOOKUP(H568,'Коэфф для прайса 1 оч'!$A$3:$C$6,3,0),"")</f>
        <v>327000</v>
      </c>
      <c r="W568" s="91">
        <f>IFERROR(VLOOKUP(E568,'Коэфф для прайса 1 оч'!$A$10:$C$23,3,0),"")</f>
        <v>0.16</v>
      </c>
      <c r="X568" s="116">
        <f>IFERROR(VLOOKUP(N568,'Коэфф для прайса 1 оч'!$E$25:$F$30,2,0),"")</f>
        <v>0.04</v>
      </c>
      <c r="Y568" s="116">
        <f>IFERROR(VLOOKUP(O568,'Коэфф для прайса 1 оч'!$E$32:$F$34,2,0),"")</f>
        <v>0</v>
      </c>
      <c r="Z568" s="116">
        <f>IFERROR(VLOOKUP(P568,'Коэфф для прайса 1 оч'!$E$36:$F$38,2,0),"")</f>
        <v>0.03</v>
      </c>
      <c r="AA568" s="116">
        <f>IFERROR(VLOOKUP(Q568,'Коэфф для прайса 1 оч'!$E$40:$F$43,2,0),"")</f>
        <v>5.0000000000000001E-3</v>
      </c>
      <c r="AB568" s="117">
        <f>IFERROR(VLOOKUP(R568,'Коэфф для прайса 1 оч'!$E$45:$F$59,2,0),"")</f>
        <v>0.05</v>
      </c>
      <c r="AC568" s="116">
        <f>IFERROR(VLOOKUP(T568,'Коэфф для прайса 1 оч'!$E$61:$F$67,2,0),"")</f>
        <v>0</v>
      </c>
      <c r="AD568" s="116">
        <f>IFERROR(VLOOKUP(U568,'Коэфф для прайса 1 оч'!$E$69:$F$82,2,0),"")</f>
        <v>1.4E-2</v>
      </c>
      <c r="AE568" s="116">
        <f>IFERROR(VLOOKUP(PriceList[[#This Row],[Корпус]],'Коэфф для прайса 1 оч'!$I$10:$J$15,2,0),"")</f>
        <v>0.12</v>
      </c>
      <c r="AF568" s="95">
        <f t="shared" si="121"/>
        <v>464013</v>
      </c>
      <c r="AG568" s="96">
        <f t="shared" si="122"/>
        <v>13233650.76</v>
      </c>
      <c r="AH568" s="97">
        <v>0</v>
      </c>
      <c r="AI568" s="98">
        <f t="shared" si="123"/>
        <v>464013</v>
      </c>
      <c r="AJ568" s="99">
        <f t="shared" si="124"/>
        <v>13233650.76</v>
      </c>
      <c r="AK568" s="84" t="s">
        <v>71</v>
      </c>
      <c r="AL568" s="91">
        <v>0.1</v>
      </c>
      <c r="AM568" s="287">
        <f>PriceList[[#This Row],[ИТОГ Цена за кв.м, руб]]*(1+PriceList[[#This Row],[Максимальная скидка]])</f>
        <v>510414.30000000005</v>
      </c>
      <c r="AN568" s="287">
        <f>PriceList[[#This Row],[Цена за кв.м. в CRM]]*PriceList[[#This Row],[Площадь, кв.м]]</f>
        <v>14557015.836000001</v>
      </c>
      <c r="AO568" s="287">
        <v>6000</v>
      </c>
      <c r="AP568" s="335">
        <f>PriceList[[#This Row],[Цена за кв.м. в CRM]]+PriceList[[#This Row],[Бронь]]</f>
        <v>516414.30000000005</v>
      </c>
      <c r="AQ568" s="335">
        <f>PriceList[[#This Row],[Цена за кв.м. в сайт]]*PriceList[[#This Row],[Площадь, кв.м]]</f>
        <v>14728135.836000001</v>
      </c>
      <c r="AR568" s="84" t="str">
        <f t="shared" si="125"/>
        <v>С2-314</v>
      </c>
      <c r="AS568" s="88" t="str">
        <f t="shared" si="126"/>
        <v>Ст</v>
      </c>
      <c r="AT568" s="89">
        <f t="shared" si="127"/>
        <v>28.52</v>
      </c>
      <c r="AU568" s="99">
        <f>PriceList[[#This Row],[Цена за кв.м. в CRM]]</f>
        <v>510414.30000000005</v>
      </c>
      <c r="AV568" s="100" t="str">
        <f t="shared" si="128"/>
        <v>Резерв</v>
      </c>
      <c r="AW568" s="99"/>
      <c r="AX568" s="342"/>
      <c r="AZ568" s="353">
        <f>(PriceList[[#This Row],[Цена за кв.м. в сайт]])+$AZ$1</f>
        <v>516914.30000000005</v>
      </c>
      <c r="BA568" s="353">
        <f>AZ568*PriceList[[#This Row],[Площадь, кв.м]]</f>
        <v>14742395.836000001</v>
      </c>
      <c r="BB568" s="346">
        <f>BA568-PriceList[[#This Row],[Стоимость, руб для сбронированием]]</f>
        <v>14260</v>
      </c>
      <c r="BC568" s="14"/>
      <c r="BD568" s="345">
        <f t="shared" si="129"/>
        <v>516900</v>
      </c>
      <c r="BE568" s="353">
        <f>BD568*PriceList[[#This Row],[Площадь, кв.м]]</f>
        <v>14741988</v>
      </c>
      <c r="BF568" s="14"/>
      <c r="BG568" s="345">
        <f>BE568-$BG$1*PriceList[[#This Row],[Площадь, кв.м]]</f>
        <v>14570868</v>
      </c>
      <c r="BH568" s="353">
        <f t="shared" si="130"/>
        <v>171120</v>
      </c>
      <c r="BI568" s="345">
        <f>BG568/PriceList[[#This Row],[Площадь, кв.м]]</f>
        <v>510900</v>
      </c>
      <c r="BJ568" s="355">
        <f t="shared" si="131"/>
        <v>1.1743981209630064E-2</v>
      </c>
      <c r="BL568" s="345">
        <f t="shared" si="132"/>
        <v>459810</v>
      </c>
      <c r="BM568" s="353">
        <f t="shared" si="133"/>
        <v>13113781.199999999</v>
      </c>
    </row>
    <row r="569" spans="1:65" ht="14.25" customHeight="1">
      <c r="A569" s="84">
        <v>641</v>
      </c>
      <c r="B569" s="84" t="s">
        <v>736</v>
      </c>
      <c r="C569" s="85">
        <v>315</v>
      </c>
      <c r="D569" s="85" t="s">
        <v>416</v>
      </c>
      <c r="E569" s="86">
        <v>11</v>
      </c>
      <c r="F569" s="84">
        <v>8</v>
      </c>
      <c r="G569" s="87">
        <v>28.99</v>
      </c>
      <c r="H569" s="88" t="s">
        <v>1</v>
      </c>
      <c r="I569" s="88" t="s">
        <v>1</v>
      </c>
      <c r="J569" s="89">
        <v>4.25</v>
      </c>
      <c r="K569" s="89">
        <f t="shared" si="118"/>
        <v>1.28</v>
      </c>
      <c r="L569" s="89">
        <f t="shared" si="119"/>
        <v>24.74</v>
      </c>
      <c r="M569" s="89">
        <f t="shared" si="120"/>
        <v>26.02</v>
      </c>
      <c r="N569" s="90" t="s">
        <v>65</v>
      </c>
      <c r="O569" s="90" t="s">
        <v>66</v>
      </c>
      <c r="P569" s="90" t="s">
        <v>67</v>
      </c>
      <c r="Q569" s="91" t="s">
        <v>68</v>
      </c>
      <c r="R569" s="92" t="s">
        <v>424</v>
      </c>
      <c r="S569" s="92" t="s">
        <v>1291</v>
      </c>
      <c r="T569" s="93" t="s">
        <v>159</v>
      </c>
      <c r="U569" s="84">
        <v>12</v>
      </c>
      <c r="V569" s="94">
        <f>IFERROR(VLOOKUP(H569,'Коэфф для прайса 1 оч'!$A$3:$C$6,3,0),"")</f>
        <v>327000</v>
      </c>
      <c r="W569" s="91">
        <f>IFERROR(VLOOKUP(E569,'Коэфф для прайса 1 оч'!$A$10:$C$23,3,0),"")</f>
        <v>0.16</v>
      </c>
      <c r="X569" s="116">
        <f>IFERROR(VLOOKUP(N569,'Коэфф для прайса 1 оч'!$E$25:$F$30,2,0),"")</f>
        <v>0.04</v>
      </c>
      <c r="Y569" s="116">
        <f>IFERROR(VLOOKUP(O569,'Коэфф для прайса 1 оч'!$E$32:$F$34,2,0),"")</f>
        <v>0</v>
      </c>
      <c r="Z569" s="116">
        <f>IFERROR(VLOOKUP(P569,'Коэфф для прайса 1 оч'!$E$36:$F$38,2,0),"")</f>
        <v>0.03</v>
      </c>
      <c r="AA569" s="116">
        <f>IFERROR(VLOOKUP(Q569,'Коэфф для прайса 1 оч'!$E$40:$F$43,2,0),"")</f>
        <v>5.0000000000000001E-3</v>
      </c>
      <c r="AB569" s="117">
        <f>IFERROR(VLOOKUP(R569,'Коэфф для прайса 1 оч'!$E$45:$F$59,2,0),"")</f>
        <v>0.02</v>
      </c>
      <c r="AC569" s="116">
        <f>IFERROR(VLOOKUP(T569,'Коэфф для прайса 1 оч'!$E$61:$F$67,2,0),"")</f>
        <v>-0.01</v>
      </c>
      <c r="AD569" s="116">
        <f>IFERROR(VLOOKUP(U569,'Коэфф для прайса 1 оч'!$E$69:$F$82,2,0),"")</f>
        <v>1.4E-2</v>
      </c>
      <c r="AE569" s="116">
        <f>IFERROR(VLOOKUP(PriceList[[#This Row],[Корпус]],'Коэфф для прайса 1 оч'!$I$10:$J$15,2,0),"")</f>
        <v>0.12</v>
      </c>
      <c r="AF569" s="95">
        <f t="shared" si="121"/>
        <v>450933</v>
      </c>
      <c r="AG569" s="96">
        <f t="shared" si="122"/>
        <v>13072547.67</v>
      </c>
      <c r="AH569" s="97">
        <v>0</v>
      </c>
      <c r="AI569" s="98">
        <f t="shared" si="123"/>
        <v>450933</v>
      </c>
      <c r="AJ569" s="99">
        <f t="shared" si="124"/>
        <v>13072547.67</v>
      </c>
      <c r="AK569" s="84" t="s">
        <v>101</v>
      </c>
      <c r="AL569" s="91">
        <v>0.1</v>
      </c>
      <c r="AM569" s="287">
        <f>PriceList[[#This Row],[ИТОГ Цена за кв.м, руб]]*(1+PriceList[[#This Row],[Максимальная скидка]])</f>
        <v>496026.30000000005</v>
      </c>
      <c r="AN569" s="287">
        <f>PriceList[[#This Row],[Цена за кв.м. в CRM]]*PriceList[[#This Row],[Площадь, кв.м]]</f>
        <v>14379802.437000001</v>
      </c>
      <c r="AO569" s="287">
        <v>6000</v>
      </c>
      <c r="AP569" s="335">
        <f>PriceList[[#This Row],[Цена за кв.м. в CRM]]+PriceList[[#This Row],[Бронь]]</f>
        <v>502026.30000000005</v>
      </c>
      <c r="AQ569" s="335">
        <f>PriceList[[#This Row],[Цена за кв.м. в сайт]]*PriceList[[#This Row],[Площадь, кв.м]]</f>
        <v>14553742.437000001</v>
      </c>
      <c r="AR569" s="84" t="str">
        <f t="shared" si="125"/>
        <v>С2-315</v>
      </c>
      <c r="AS569" s="88" t="str">
        <f t="shared" si="126"/>
        <v>Ст</v>
      </c>
      <c r="AT569" s="89">
        <f t="shared" si="127"/>
        <v>28.99</v>
      </c>
      <c r="AU569" s="99">
        <f>PriceList[[#This Row],[Цена за кв.м. в CRM]]</f>
        <v>496026.30000000005</v>
      </c>
      <c r="AV569" s="100" t="str">
        <f t="shared" si="128"/>
        <v>Свободно</v>
      </c>
      <c r="AW569" s="99"/>
      <c r="AX569" s="342"/>
      <c r="AZ569" s="353">
        <f>(PriceList[[#This Row],[Цена за кв.м. в сайт]])+$AZ$1</f>
        <v>502526.30000000005</v>
      </c>
      <c r="BA569" s="353">
        <f>AZ569*PriceList[[#This Row],[Площадь, кв.м]]</f>
        <v>14568237.437000001</v>
      </c>
      <c r="BB569" s="346">
        <f>BA569-PriceList[[#This Row],[Стоимость, руб для сбронированием]]</f>
        <v>14495</v>
      </c>
      <c r="BC569" s="14"/>
      <c r="BD569" s="345">
        <f t="shared" si="129"/>
        <v>502500</v>
      </c>
      <c r="BE569" s="353">
        <f>BD569*PriceList[[#This Row],[Площадь, кв.м]]</f>
        <v>14567475</v>
      </c>
      <c r="BF569" s="14"/>
      <c r="BG569" s="345">
        <f>BE569-$BG$1*PriceList[[#This Row],[Площадь, кв.м]]</f>
        <v>14393535</v>
      </c>
      <c r="BH569" s="353">
        <f t="shared" si="130"/>
        <v>173940</v>
      </c>
      <c r="BI569" s="345">
        <f>BG569/PriceList[[#This Row],[Площадь, кв.м]]</f>
        <v>496500</v>
      </c>
      <c r="BJ569" s="355">
        <f t="shared" si="131"/>
        <v>1.2084592145015106E-2</v>
      </c>
      <c r="BL569" s="345">
        <f t="shared" si="132"/>
        <v>446850</v>
      </c>
      <c r="BM569" s="353">
        <f t="shared" si="133"/>
        <v>12954181.5</v>
      </c>
    </row>
    <row r="570" spans="1:65" ht="14.25" customHeight="1">
      <c r="A570" s="84">
        <v>642</v>
      </c>
      <c r="B570" s="84" t="s">
        <v>737</v>
      </c>
      <c r="C570" s="85">
        <v>316</v>
      </c>
      <c r="D570" s="85" t="s">
        <v>416</v>
      </c>
      <c r="E570" s="86">
        <v>11</v>
      </c>
      <c r="F570" s="84">
        <v>9</v>
      </c>
      <c r="G570" s="87">
        <v>28.98</v>
      </c>
      <c r="H570" s="88" t="s">
        <v>1</v>
      </c>
      <c r="I570" s="88" t="s">
        <v>1</v>
      </c>
      <c r="J570" s="89">
        <v>4.25</v>
      </c>
      <c r="K570" s="89">
        <f t="shared" si="118"/>
        <v>1.28</v>
      </c>
      <c r="L570" s="89">
        <f t="shared" si="119"/>
        <v>24.73</v>
      </c>
      <c r="M570" s="89">
        <f t="shared" si="120"/>
        <v>26.01</v>
      </c>
      <c r="N570" s="90" t="s">
        <v>65</v>
      </c>
      <c r="O570" s="90" t="s">
        <v>66</v>
      </c>
      <c r="P570" s="90" t="s">
        <v>67</v>
      </c>
      <c r="Q570" s="91" t="s">
        <v>68</v>
      </c>
      <c r="R570" s="92" t="s">
        <v>424</v>
      </c>
      <c r="S570" s="92" t="s">
        <v>1291</v>
      </c>
      <c r="T570" s="93" t="s">
        <v>159</v>
      </c>
      <c r="U570" s="84">
        <v>12</v>
      </c>
      <c r="V570" s="94">
        <f>IFERROR(VLOOKUP(H570,'Коэфф для прайса 1 оч'!$A$3:$C$6,3,0),"")</f>
        <v>327000</v>
      </c>
      <c r="W570" s="91">
        <f>IFERROR(VLOOKUP(E570,'Коэфф для прайса 1 оч'!$A$10:$C$23,3,0),"")</f>
        <v>0.16</v>
      </c>
      <c r="X570" s="116">
        <f>IFERROR(VLOOKUP(N570,'Коэфф для прайса 1 оч'!$E$25:$F$30,2,0),"")</f>
        <v>0.04</v>
      </c>
      <c r="Y570" s="116">
        <f>IFERROR(VLOOKUP(O570,'Коэфф для прайса 1 оч'!$E$32:$F$34,2,0),"")</f>
        <v>0</v>
      </c>
      <c r="Z570" s="116">
        <f>IFERROR(VLOOKUP(P570,'Коэфф для прайса 1 оч'!$E$36:$F$38,2,0),"")</f>
        <v>0.03</v>
      </c>
      <c r="AA570" s="116">
        <f>IFERROR(VLOOKUP(Q570,'Коэфф для прайса 1 оч'!$E$40:$F$43,2,0),"")</f>
        <v>5.0000000000000001E-3</v>
      </c>
      <c r="AB570" s="117">
        <f>IFERROR(VLOOKUP(R570,'Коэфф для прайса 1 оч'!$E$45:$F$59,2,0),"")</f>
        <v>0.02</v>
      </c>
      <c r="AC570" s="116">
        <f>IFERROR(VLOOKUP(T570,'Коэфф для прайса 1 оч'!$E$61:$F$67,2,0),"")</f>
        <v>-0.01</v>
      </c>
      <c r="AD570" s="116">
        <f>IFERROR(VLOOKUP(U570,'Коэфф для прайса 1 оч'!$E$69:$F$82,2,0),"")</f>
        <v>1.4E-2</v>
      </c>
      <c r="AE570" s="116">
        <f>IFERROR(VLOOKUP(PriceList[[#This Row],[Корпус]],'Коэфф для прайса 1 оч'!$I$10:$J$15,2,0),"")</f>
        <v>0.12</v>
      </c>
      <c r="AF570" s="95">
        <f t="shared" si="121"/>
        <v>450933</v>
      </c>
      <c r="AG570" s="96">
        <f t="shared" si="122"/>
        <v>13068038.34</v>
      </c>
      <c r="AH570" s="97">
        <v>0</v>
      </c>
      <c r="AI570" s="98">
        <f t="shared" si="123"/>
        <v>450933</v>
      </c>
      <c r="AJ570" s="99">
        <f t="shared" si="124"/>
        <v>13068038.34</v>
      </c>
      <c r="AK570" s="84" t="s">
        <v>71</v>
      </c>
      <c r="AL570" s="91">
        <v>0.1</v>
      </c>
      <c r="AM570" s="287">
        <f>PriceList[[#This Row],[ИТОГ Цена за кв.м, руб]]*(1+PriceList[[#This Row],[Максимальная скидка]])</f>
        <v>496026.30000000005</v>
      </c>
      <c r="AN570" s="287">
        <f>PriceList[[#This Row],[Цена за кв.м. в CRM]]*PriceList[[#This Row],[Площадь, кв.м]]</f>
        <v>14374842.174000002</v>
      </c>
      <c r="AO570" s="287">
        <v>6000</v>
      </c>
      <c r="AP570" s="335">
        <f>PriceList[[#This Row],[Цена за кв.м. в CRM]]+PriceList[[#This Row],[Бронь]]</f>
        <v>502026.30000000005</v>
      </c>
      <c r="AQ570" s="335">
        <f>PriceList[[#This Row],[Цена за кв.м. в сайт]]*PriceList[[#This Row],[Площадь, кв.м]]</f>
        <v>14548722.174000002</v>
      </c>
      <c r="AR570" s="84" t="str">
        <f t="shared" si="125"/>
        <v>С2-316</v>
      </c>
      <c r="AS570" s="88" t="str">
        <f t="shared" si="126"/>
        <v>Ст</v>
      </c>
      <c r="AT570" s="89">
        <f t="shared" si="127"/>
        <v>28.98</v>
      </c>
      <c r="AU570" s="99">
        <f>PriceList[[#This Row],[Цена за кв.м. в CRM]]</f>
        <v>496026.30000000005</v>
      </c>
      <c r="AV570" s="100" t="str">
        <f t="shared" si="128"/>
        <v>Резерв</v>
      </c>
      <c r="AW570" s="99"/>
      <c r="AX570" s="342"/>
      <c r="AZ570" s="353">
        <f>(PriceList[[#This Row],[Цена за кв.м. в сайт]])+$AZ$1</f>
        <v>502526.30000000005</v>
      </c>
      <c r="BA570" s="353">
        <f>AZ570*PriceList[[#This Row],[Площадь, кв.м]]</f>
        <v>14563212.174000002</v>
      </c>
      <c r="BB570" s="346">
        <f>BA570-PriceList[[#This Row],[Стоимость, руб для сбронированием]]</f>
        <v>14490</v>
      </c>
      <c r="BC570" s="14"/>
      <c r="BD570" s="345">
        <f t="shared" si="129"/>
        <v>502500</v>
      </c>
      <c r="BE570" s="353">
        <f>BD570*PriceList[[#This Row],[Площадь, кв.м]]</f>
        <v>14562450</v>
      </c>
      <c r="BF570" s="14"/>
      <c r="BG570" s="345">
        <f>BE570-$BG$1*PriceList[[#This Row],[Площадь, кв.м]]</f>
        <v>14388570</v>
      </c>
      <c r="BH570" s="353">
        <f t="shared" si="130"/>
        <v>173880</v>
      </c>
      <c r="BI570" s="345">
        <f>BG570/PriceList[[#This Row],[Площадь, кв.м]]</f>
        <v>496500</v>
      </c>
      <c r="BJ570" s="355">
        <f t="shared" si="131"/>
        <v>1.2084592145015106E-2</v>
      </c>
      <c r="BL570" s="345">
        <f t="shared" si="132"/>
        <v>446850</v>
      </c>
      <c r="BM570" s="353">
        <f t="shared" si="133"/>
        <v>12949713</v>
      </c>
    </row>
    <row r="571" spans="1:65" ht="14.25" customHeight="1">
      <c r="A571" s="84">
        <v>643</v>
      </c>
      <c r="B571" s="84" t="s">
        <v>738</v>
      </c>
      <c r="C571" s="85">
        <v>317</v>
      </c>
      <c r="D571" s="85" t="s">
        <v>416</v>
      </c>
      <c r="E571" s="86">
        <v>11</v>
      </c>
      <c r="F571" s="84">
        <v>10</v>
      </c>
      <c r="G571" s="87">
        <v>28.98</v>
      </c>
      <c r="H571" s="88" t="s">
        <v>1</v>
      </c>
      <c r="I571" s="88" t="s">
        <v>1</v>
      </c>
      <c r="J571" s="89">
        <v>4.25</v>
      </c>
      <c r="K571" s="89">
        <f t="shared" si="118"/>
        <v>1.28</v>
      </c>
      <c r="L571" s="89">
        <f t="shared" si="119"/>
        <v>24.73</v>
      </c>
      <c r="M571" s="89">
        <f t="shared" si="120"/>
        <v>26.01</v>
      </c>
      <c r="N571" s="90" t="s">
        <v>65</v>
      </c>
      <c r="O571" s="90" t="s">
        <v>66</v>
      </c>
      <c r="P571" s="90" t="s">
        <v>67</v>
      </c>
      <c r="Q571" s="91" t="s">
        <v>68</v>
      </c>
      <c r="R571" s="92" t="s">
        <v>424</v>
      </c>
      <c r="S571" s="92" t="s">
        <v>1291</v>
      </c>
      <c r="T571" s="93" t="s">
        <v>73</v>
      </c>
      <c r="U571" s="84">
        <v>12</v>
      </c>
      <c r="V571" s="94">
        <f>IFERROR(VLOOKUP(H571,'Коэфф для прайса 1 оч'!$A$3:$C$6,3,0),"")</f>
        <v>327000</v>
      </c>
      <c r="W571" s="91">
        <f>IFERROR(VLOOKUP(E571,'Коэфф для прайса 1 оч'!$A$10:$C$23,3,0),"")</f>
        <v>0.16</v>
      </c>
      <c r="X571" s="116">
        <f>IFERROR(VLOOKUP(N571,'Коэфф для прайса 1 оч'!$E$25:$F$30,2,0),"")</f>
        <v>0.04</v>
      </c>
      <c r="Y571" s="116">
        <f>IFERROR(VLOOKUP(O571,'Коэфф для прайса 1 оч'!$E$32:$F$34,2,0),"")</f>
        <v>0</v>
      </c>
      <c r="Z571" s="116">
        <f>IFERROR(VLOOKUP(P571,'Коэфф для прайса 1 оч'!$E$36:$F$38,2,0),"")</f>
        <v>0.03</v>
      </c>
      <c r="AA571" s="116">
        <f>IFERROR(VLOOKUP(Q571,'Коэфф для прайса 1 оч'!$E$40:$F$43,2,0),"")</f>
        <v>5.0000000000000001E-3</v>
      </c>
      <c r="AB571" s="117">
        <f>IFERROR(VLOOKUP(R571,'Коэфф для прайса 1 оч'!$E$45:$F$59,2,0),"")</f>
        <v>0.02</v>
      </c>
      <c r="AC571" s="116">
        <f>IFERROR(VLOOKUP(T571,'Коэфф для прайса 1 оч'!$E$61:$F$67,2,0),"")</f>
        <v>0</v>
      </c>
      <c r="AD571" s="116">
        <f>IFERROR(VLOOKUP(U571,'Коэфф для прайса 1 оч'!$E$69:$F$82,2,0),"")</f>
        <v>1.4E-2</v>
      </c>
      <c r="AE571" s="116">
        <f>IFERROR(VLOOKUP(PriceList[[#This Row],[Корпус]],'Коэфф для прайса 1 оч'!$I$10:$J$15,2,0),"")</f>
        <v>0.12</v>
      </c>
      <c r="AF571" s="95">
        <f t="shared" si="121"/>
        <v>454203</v>
      </c>
      <c r="AG571" s="96">
        <f t="shared" si="122"/>
        <v>13162802.939999999</v>
      </c>
      <c r="AH571" s="97">
        <v>0</v>
      </c>
      <c r="AI571" s="98">
        <f t="shared" si="123"/>
        <v>454203</v>
      </c>
      <c r="AJ571" s="99">
        <f t="shared" si="124"/>
        <v>13162802.939999999</v>
      </c>
      <c r="AK571" s="84" t="s">
        <v>71</v>
      </c>
      <c r="AL571" s="91">
        <v>0.1</v>
      </c>
      <c r="AM571" s="287">
        <f>PriceList[[#This Row],[ИТОГ Цена за кв.м, руб]]*(1+PriceList[[#This Row],[Максимальная скидка]])</f>
        <v>499623.30000000005</v>
      </c>
      <c r="AN571" s="287">
        <f>PriceList[[#This Row],[Цена за кв.м. в CRM]]*PriceList[[#This Row],[Площадь, кв.м]]</f>
        <v>14479083.234000001</v>
      </c>
      <c r="AO571" s="287">
        <v>6000</v>
      </c>
      <c r="AP571" s="335">
        <f>PriceList[[#This Row],[Цена за кв.м. в CRM]]+PriceList[[#This Row],[Бронь]]</f>
        <v>505623.30000000005</v>
      </c>
      <c r="AQ571" s="335">
        <f>PriceList[[#This Row],[Цена за кв.м. в сайт]]*PriceList[[#This Row],[Площадь, кв.м]]</f>
        <v>14652963.234000001</v>
      </c>
      <c r="AR571" s="84" t="str">
        <f t="shared" si="125"/>
        <v>С2-317</v>
      </c>
      <c r="AS571" s="88" t="str">
        <f t="shared" si="126"/>
        <v>Ст</v>
      </c>
      <c r="AT571" s="89">
        <f t="shared" si="127"/>
        <v>28.98</v>
      </c>
      <c r="AU571" s="99">
        <f>PriceList[[#This Row],[Цена за кв.м. в CRM]]</f>
        <v>499623.30000000005</v>
      </c>
      <c r="AV571" s="100" t="str">
        <f t="shared" si="128"/>
        <v>Резерв</v>
      </c>
      <c r="AW571" s="99"/>
      <c r="AX571" s="342"/>
      <c r="AZ571" s="353">
        <f>(PriceList[[#This Row],[Цена за кв.м. в сайт]])+$AZ$1</f>
        <v>506123.30000000005</v>
      </c>
      <c r="BA571" s="353">
        <f>AZ571*PriceList[[#This Row],[Площадь, кв.м]]</f>
        <v>14667453.234000001</v>
      </c>
      <c r="BB571" s="346">
        <f>BA571-PriceList[[#This Row],[Стоимость, руб для сбронированием]]</f>
        <v>14490</v>
      </c>
      <c r="BC571" s="14"/>
      <c r="BD571" s="345">
        <f t="shared" si="129"/>
        <v>506100</v>
      </c>
      <c r="BE571" s="353">
        <f>BD571*PriceList[[#This Row],[Площадь, кв.м]]</f>
        <v>14666778</v>
      </c>
      <c r="BF571" s="14"/>
      <c r="BG571" s="345">
        <f>BE571-$BG$1*PriceList[[#This Row],[Площадь, кв.м]]</f>
        <v>14492898</v>
      </c>
      <c r="BH571" s="353">
        <f t="shared" si="130"/>
        <v>173880</v>
      </c>
      <c r="BI571" s="345">
        <f>BG571/PriceList[[#This Row],[Площадь, кв.м]]</f>
        <v>500100</v>
      </c>
      <c r="BJ571" s="355">
        <f t="shared" si="131"/>
        <v>1.199760047990402E-2</v>
      </c>
      <c r="BL571" s="345">
        <f t="shared" si="132"/>
        <v>450090</v>
      </c>
      <c r="BM571" s="353">
        <f t="shared" si="133"/>
        <v>13043608.200000001</v>
      </c>
    </row>
    <row r="572" spans="1:65" ht="14.25" hidden="1" customHeight="1">
      <c r="A572" s="84">
        <v>644</v>
      </c>
      <c r="B572" s="84" t="s">
        <v>739</v>
      </c>
      <c r="C572" s="85">
        <v>318</v>
      </c>
      <c r="D572" s="85" t="s">
        <v>416</v>
      </c>
      <c r="E572" s="86">
        <v>11</v>
      </c>
      <c r="F572" s="84">
        <v>11</v>
      </c>
      <c r="G572" s="87">
        <v>58.27</v>
      </c>
      <c r="H572" s="88" t="s">
        <v>2</v>
      </c>
      <c r="I572" s="88" t="s">
        <v>19</v>
      </c>
      <c r="J572" s="89">
        <v>8.73</v>
      </c>
      <c r="K572" s="89">
        <f t="shared" si="118"/>
        <v>2.62</v>
      </c>
      <c r="L572" s="89">
        <f t="shared" si="119"/>
        <v>49.540000000000006</v>
      </c>
      <c r="M572" s="89">
        <f t="shared" si="120"/>
        <v>52.160000000000004</v>
      </c>
      <c r="N572" s="90" t="s">
        <v>82</v>
      </c>
      <c r="O572" s="90" t="s">
        <v>83</v>
      </c>
      <c r="P572" s="90" t="s">
        <v>67</v>
      </c>
      <c r="Q572" s="91" t="s">
        <v>68</v>
      </c>
      <c r="R572" s="92" t="s">
        <v>424</v>
      </c>
      <c r="S572" s="92" t="s">
        <v>1291</v>
      </c>
      <c r="T572" s="93" t="s">
        <v>73</v>
      </c>
      <c r="U572" s="84">
        <v>12</v>
      </c>
      <c r="V572" s="94">
        <f>IFERROR(VLOOKUP(H572,'Коэфф для прайса 1 оч'!$A$3:$C$6,3,0),"")</f>
        <v>313920</v>
      </c>
      <c r="W572" s="91">
        <f>IFERROR(VLOOKUP(E572,'Коэфф для прайса 1 оч'!$A$10:$C$23,3,0),"")</f>
        <v>0.16</v>
      </c>
      <c r="X572" s="116">
        <f>IFERROR(VLOOKUP(N572,'Коэфф для прайса 1 оч'!$E$25:$F$30,2,0),"")</f>
        <v>-0.01</v>
      </c>
      <c r="Y572" s="116">
        <f>IFERROR(VLOOKUP(O572,'Коэфф для прайса 1 оч'!$E$32:$F$34,2,0),"")</f>
        <v>0.03</v>
      </c>
      <c r="Z572" s="116">
        <f>IFERROR(VLOOKUP(P572,'Коэфф для прайса 1 оч'!$E$36:$F$38,2,0),"")</f>
        <v>0.03</v>
      </c>
      <c r="AA572" s="116">
        <f>IFERROR(VLOOKUP(Q572,'Коэфф для прайса 1 оч'!$E$40:$F$43,2,0),"")</f>
        <v>5.0000000000000001E-3</v>
      </c>
      <c r="AB572" s="117">
        <f>IFERROR(VLOOKUP(R572,'Коэфф для прайса 1 оч'!$E$45:$F$59,2,0),"")</f>
        <v>0.02</v>
      </c>
      <c r="AC572" s="116">
        <f>IFERROR(VLOOKUP(T572,'Коэфф для прайса 1 оч'!$E$61:$F$67,2,0),"")</f>
        <v>0</v>
      </c>
      <c r="AD572" s="116">
        <f>IFERROR(VLOOKUP(U572,'Коэфф для прайса 1 оч'!$E$69:$F$82,2,0),"")</f>
        <v>1.4E-2</v>
      </c>
      <c r="AE572" s="116">
        <f>IFERROR(VLOOKUP(PriceList[[#This Row],[Корпус]],'Коэфф для прайса 1 оч'!$I$10:$J$15,2,0),"")</f>
        <v>0.12</v>
      </c>
      <c r="AF572" s="95">
        <f t="shared" si="121"/>
        <v>429756.48</v>
      </c>
      <c r="AG572" s="96">
        <f t="shared" si="122"/>
        <v>25041910.089600001</v>
      </c>
      <c r="AH572" s="97">
        <v>0</v>
      </c>
      <c r="AI572" s="98">
        <f t="shared" si="123"/>
        <v>429756.48</v>
      </c>
      <c r="AJ572" s="99">
        <f t="shared" si="124"/>
        <v>25041910.089600001</v>
      </c>
      <c r="AK572" s="84" t="s">
        <v>71</v>
      </c>
      <c r="AL572" s="91">
        <v>0.1</v>
      </c>
      <c r="AM572" s="287">
        <f>PriceList[[#This Row],[ИТОГ Цена за кв.м, руб]]*(1+PriceList[[#This Row],[Максимальная скидка]])</f>
        <v>472732.12800000003</v>
      </c>
      <c r="AN572" s="287">
        <f>PriceList[[#This Row],[Цена за кв.м. в CRM]]*PriceList[[#This Row],[Площадь, кв.м]]</f>
        <v>27546101.098560002</v>
      </c>
      <c r="AO572" s="287">
        <v>6000</v>
      </c>
      <c r="AP572" s="335">
        <f>PriceList[[#This Row],[Цена за кв.м. в CRM]]+PriceList[[#This Row],[Бронь]]</f>
        <v>478732.12800000003</v>
      </c>
      <c r="AQ572" s="335">
        <f>PriceList[[#This Row],[Цена за кв.м. в сайт]]*PriceList[[#This Row],[Площадь, кв.м]]</f>
        <v>27895721.098560002</v>
      </c>
      <c r="AR572" s="84" t="str">
        <f t="shared" si="125"/>
        <v>С2-318</v>
      </c>
      <c r="AS572" s="88" t="str">
        <f t="shared" si="126"/>
        <v>1К</v>
      </c>
      <c r="AT572" s="89">
        <f t="shared" si="127"/>
        <v>58.27</v>
      </c>
      <c r="AU572" s="99">
        <f>PriceList[[#This Row],[Цена за кв.м. в CRM]]</f>
        <v>472732.12800000003</v>
      </c>
      <c r="AV572" s="100" t="str">
        <f t="shared" si="128"/>
        <v>Резерв</v>
      </c>
      <c r="AW572" s="99"/>
      <c r="AX572" s="342"/>
      <c r="AZ572" s="353">
        <f>(PriceList[[#This Row],[Цена за кв.м. в сайт]])+$AZ$1</f>
        <v>479232.12800000003</v>
      </c>
      <c r="BA572" s="353">
        <f>AZ572*PriceList[[#This Row],[Площадь, кв.м]]</f>
        <v>27924856.098560002</v>
      </c>
      <c r="BB572" s="346">
        <f>BA572-PriceList[[#This Row],[Стоимость, руб для сбронированием]]</f>
        <v>29135</v>
      </c>
      <c r="BC572" s="14"/>
      <c r="BD572" s="345">
        <f t="shared" si="129"/>
        <v>479200</v>
      </c>
      <c r="BE572" s="353">
        <f>BD572*PriceList[[#This Row],[Площадь, кв.м]]</f>
        <v>27922984</v>
      </c>
      <c r="BF572" s="14"/>
      <c r="BG572" s="345">
        <f>BE572-$BG$1*PriceList[[#This Row],[Площадь, кв.м]]</f>
        <v>27573364</v>
      </c>
      <c r="BH572" s="353">
        <f t="shared" si="130"/>
        <v>349620</v>
      </c>
      <c r="BI572" s="345">
        <f>BG572/PriceList[[#This Row],[Площадь, кв.м]]</f>
        <v>473200</v>
      </c>
      <c r="BJ572" s="355">
        <f t="shared" si="131"/>
        <v>1.2679628064243449E-2</v>
      </c>
      <c r="BL572" s="345">
        <f t="shared" si="132"/>
        <v>425880</v>
      </c>
      <c r="BM572" s="353">
        <f t="shared" si="133"/>
        <v>24816027.600000001</v>
      </c>
    </row>
    <row r="573" spans="1:65" ht="14.25" hidden="1" customHeight="1">
      <c r="A573" s="84">
        <v>645</v>
      </c>
      <c r="B573" s="84" t="s">
        <v>740</v>
      </c>
      <c r="C573" s="85">
        <v>319</v>
      </c>
      <c r="D573" s="85" t="s">
        <v>416</v>
      </c>
      <c r="E573" s="86">
        <v>11</v>
      </c>
      <c r="F573" s="84">
        <v>12</v>
      </c>
      <c r="G573" s="87">
        <v>36.090000000000003</v>
      </c>
      <c r="H573" s="88" t="s">
        <v>1</v>
      </c>
      <c r="I573" s="88" t="s">
        <v>1</v>
      </c>
      <c r="J573" s="89">
        <v>4.3899999999999997</v>
      </c>
      <c r="K573" s="89">
        <f t="shared" si="118"/>
        <v>1.32</v>
      </c>
      <c r="L573" s="89">
        <f t="shared" si="119"/>
        <v>31.700000000000003</v>
      </c>
      <c r="M573" s="89">
        <f t="shared" si="120"/>
        <v>33.020000000000003</v>
      </c>
      <c r="N573" s="90" t="s">
        <v>76</v>
      </c>
      <c r="O573" s="90" t="s">
        <v>83</v>
      </c>
      <c r="P573" s="90" t="s">
        <v>67</v>
      </c>
      <c r="Q573" s="91" t="s">
        <v>68</v>
      </c>
      <c r="R573" s="92" t="s">
        <v>493</v>
      </c>
      <c r="S573" s="92" t="s">
        <v>493</v>
      </c>
      <c r="T573" s="93" t="s">
        <v>73</v>
      </c>
      <c r="U573" s="84">
        <v>12</v>
      </c>
      <c r="V573" s="94">
        <f>IFERROR(VLOOKUP(H573,'Коэфф для прайса 1 оч'!$A$3:$C$6,3,0),"")</f>
        <v>327000</v>
      </c>
      <c r="W573" s="91">
        <f>IFERROR(VLOOKUP(E573,'Коэфф для прайса 1 оч'!$A$10:$C$23,3,0),"")</f>
        <v>0.16</v>
      </c>
      <c r="X573" s="116">
        <f>IFERROR(VLOOKUP(N573,'Коэфф для прайса 1 оч'!$E$25:$F$30,2,0),"")</f>
        <v>0</v>
      </c>
      <c r="Y573" s="116">
        <f>IFERROR(VLOOKUP(O573,'Коэфф для прайса 1 оч'!$E$32:$F$34,2,0),"")</f>
        <v>0.03</v>
      </c>
      <c r="Z573" s="116">
        <f>IFERROR(VLOOKUP(P573,'Коэфф для прайса 1 оч'!$E$36:$F$38,2,0),"")</f>
        <v>0.03</v>
      </c>
      <c r="AA573" s="116">
        <f>IFERROR(VLOOKUP(Q573,'Коэфф для прайса 1 оч'!$E$40:$F$43,2,0),"")</f>
        <v>5.0000000000000001E-3</v>
      </c>
      <c r="AB573" s="117">
        <f>IFERROR(VLOOKUP(R573,'Коэфф для прайса 1 оч'!$E$45:$F$59,2,0),"")</f>
        <v>0.03</v>
      </c>
      <c r="AC573" s="116">
        <f>IFERROR(VLOOKUP(T573,'Коэфф для прайса 1 оч'!$E$61:$F$67,2,0),"")</f>
        <v>0</v>
      </c>
      <c r="AD573" s="116">
        <f>IFERROR(VLOOKUP(U573,'Коэфф для прайса 1 оч'!$E$69:$F$82,2,0),"")</f>
        <v>1.4E-2</v>
      </c>
      <c r="AE573" s="116">
        <f>IFERROR(VLOOKUP(PriceList[[#This Row],[Корпус]],'Коэфф для прайса 1 оч'!$I$10:$J$15,2,0),"")</f>
        <v>0.12</v>
      </c>
      <c r="AF573" s="95">
        <f t="shared" si="121"/>
        <v>454203</v>
      </c>
      <c r="AG573" s="96">
        <f t="shared" si="122"/>
        <v>16392186.270000001</v>
      </c>
      <c r="AH573" s="97">
        <v>0</v>
      </c>
      <c r="AI573" s="98"/>
      <c r="AJ573" s="99"/>
      <c r="AK573" s="84" t="s">
        <v>1313</v>
      </c>
      <c r="AL573" s="91">
        <v>0.1</v>
      </c>
      <c r="AM573" s="287">
        <f>PriceList[[#This Row],[ИТОГ Цена за кв.м, руб]]*(1+PriceList[[#This Row],[Максимальная скидка]])</f>
        <v>0</v>
      </c>
      <c r="AN573" s="287">
        <f>PriceList[[#This Row],[Цена за кв.м. в CRM]]*PriceList[[#This Row],[Площадь, кв.м]]</f>
        <v>0</v>
      </c>
      <c r="AO573" s="287">
        <v>6000</v>
      </c>
      <c r="AP573" s="335">
        <f>PriceList[[#This Row],[Цена за кв.м. в CRM]]+PriceList[[#This Row],[Бронь]]</f>
        <v>6000</v>
      </c>
      <c r="AQ573" s="335">
        <f>PriceList[[#This Row],[Цена за кв.м. в сайт]]*PriceList[[#This Row],[Площадь, кв.м]]</f>
        <v>216540.00000000003</v>
      </c>
      <c r="AR573" s="84" t="str">
        <f t="shared" si="125"/>
        <v>С2-319</v>
      </c>
      <c r="AS573" s="88" t="str">
        <f t="shared" si="126"/>
        <v>Ст</v>
      </c>
      <c r="AT573" s="89">
        <f t="shared" si="127"/>
        <v>36.090000000000003</v>
      </c>
      <c r="AU573" s="99">
        <f>PriceList[[#This Row],[Цена за кв.м. в CRM]]</f>
        <v>0</v>
      </c>
      <c r="AV573" s="100" t="str">
        <f t="shared" si="128"/>
        <v>Не для продажи</v>
      </c>
      <c r="AW573" s="99"/>
      <c r="AX573" s="342"/>
      <c r="AZ573" s="353"/>
      <c r="BB573" s="346"/>
      <c r="BC573" s="14"/>
      <c r="BD573" s="345">
        <f t="shared" si="129"/>
        <v>0</v>
      </c>
      <c r="BE573" s="353">
        <f>BD573*PriceList[[#This Row],[Площадь, кв.м]]</f>
        <v>0</v>
      </c>
      <c r="BF573" s="14"/>
      <c r="BG573" s="345"/>
      <c r="BH573" s="353">
        <f t="shared" si="130"/>
        <v>0</v>
      </c>
      <c r="BI573" s="345">
        <f>BG573/PriceList[[#This Row],[Площадь, кв.м]]</f>
        <v>0</v>
      </c>
      <c r="BJ573" s="355" t="e">
        <f t="shared" si="131"/>
        <v>#DIV/0!</v>
      </c>
      <c r="BL573" s="345">
        <f t="shared" si="132"/>
        <v>0</v>
      </c>
      <c r="BM573" s="353">
        <f t="shared" si="133"/>
        <v>0</v>
      </c>
    </row>
    <row r="574" spans="1:65" ht="14.25" customHeight="1">
      <c r="A574" s="84">
        <v>358</v>
      </c>
      <c r="B574" s="84" t="s">
        <v>451</v>
      </c>
      <c r="C574" s="85">
        <v>32</v>
      </c>
      <c r="D574" s="85" t="s">
        <v>416</v>
      </c>
      <c r="E574" s="86">
        <v>1</v>
      </c>
      <c r="F574" s="84">
        <v>32</v>
      </c>
      <c r="G574" s="87">
        <v>28.85</v>
      </c>
      <c r="H574" s="88" t="s">
        <v>1</v>
      </c>
      <c r="I574" s="88" t="s">
        <v>1</v>
      </c>
      <c r="J574" s="89">
        <v>4.1100000000000003</v>
      </c>
      <c r="K574" s="89">
        <f t="shared" si="118"/>
        <v>1.23</v>
      </c>
      <c r="L574" s="89">
        <f t="shared" si="119"/>
        <v>24.740000000000002</v>
      </c>
      <c r="M574" s="89">
        <f t="shared" si="120"/>
        <v>25.970000000000002</v>
      </c>
      <c r="N574" s="90" t="s">
        <v>65</v>
      </c>
      <c r="O574" s="90" t="s">
        <v>66</v>
      </c>
      <c r="P574" s="90" t="s">
        <v>67</v>
      </c>
      <c r="Q574" s="91" t="s">
        <v>68</v>
      </c>
      <c r="R574" s="92" t="s">
        <v>417</v>
      </c>
      <c r="S574" s="92" t="s">
        <v>1287</v>
      </c>
      <c r="T574" s="93" t="s">
        <v>73</v>
      </c>
      <c r="U574" s="84">
        <v>34</v>
      </c>
      <c r="V574" s="94">
        <f>IFERROR(VLOOKUP(H574,'Коэфф для прайса 1 оч'!$A$3:$C$6,3,0),"")</f>
        <v>327000</v>
      </c>
      <c r="W574" s="91">
        <f>IFERROR(VLOOKUP(E574,'Коэфф для прайса 1 оч'!$A$10:$C$23,3,0),"")</f>
        <v>-4.4999999999999998E-2</v>
      </c>
      <c r="X574" s="116">
        <f>IFERROR(VLOOKUP(N574,'Коэфф для прайса 1 оч'!$E$25:$F$30,2,0),"")</f>
        <v>0.04</v>
      </c>
      <c r="Y574" s="116">
        <f>IFERROR(VLOOKUP(O574,'Коэфф для прайса 1 оч'!$E$32:$F$34,2,0),"")</f>
        <v>0</v>
      </c>
      <c r="Z574" s="116">
        <f>IFERROR(VLOOKUP(P574,'Коэфф для прайса 1 оч'!$E$36:$F$38,2,0),"")</f>
        <v>0.03</v>
      </c>
      <c r="AA574" s="116">
        <f>IFERROR(VLOOKUP(Q574,'Коэфф для прайса 1 оч'!$E$40:$F$43,2,0),"")</f>
        <v>5.0000000000000001E-3</v>
      </c>
      <c r="AB574" s="117">
        <f>IFERROR(VLOOKUP(R574,'Коэфф для прайса 1 оч'!$E$45:$F$59,2,0),"")</f>
        <v>-0.02</v>
      </c>
      <c r="AC574" s="116">
        <f>IFERROR(VLOOKUP(T574,'Коэфф для прайса 1 оч'!$E$61:$F$67,2,0),"")</f>
        <v>0</v>
      </c>
      <c r="AD574" s="116">
        <f>IFERROR(VLOOKUP(U574,'Коэфф для прайса 1 оч'!$E$69:$F$82,2,0),"")</f>
        <v>-8.0000000000000002E-3</v>
      </c>
      <c r="AE574" s="116">
        <f>IFERROR(VLOOKUP(PriceList[[#This Row],[Корпус]],'Коэфф для прайса 1 оч'!$I$10:$J$15,2,0),"")</f>
        <v>0.12</v>
      </c>
      <c r="AF574" s="95">
        <f t="shared" si="121"/>
        <v>366894</v>
      </c>
      <c r="AG574" s="96">
        <f t="shared" si="122"/>
        <v>10584891.9</v>
      </c>
      <c r="AH574" s="97">
        <v>0</v>
      </c>
      <c r="AI574" s="98">
        <f t="shared" si="123"/>
        <v>366894</v>
      </c>
      <c r="AJ574" s="99">
        <f t="shared" si="124"/>
        <v>10584891.9</v>
      </c>
      <c r="AK574" s="84" t="s">
        <v>71</v>
      </c>
      <c r="AL574" s="91">
        <v>0.1</v>
      </c>
      <c r="AM574" s="287">
        <f>PriceList[[#This Row],[ИТОГ Цена за кв.м, руб]]*(1+PriceList[[#This Row],[Максимальная скидка]])</f>
        <v>403583.4</v>
      </c>
      <c r="AN574" s="287">
        <f>PriceList[[#This Row],[Цена за кв.м. в CRM]]*PriceList[[#This Row],[Площадь, кв.м]]</f>
        <v>11643381.090000002</v>
      </c>
      <c r="AO574" s="287">
        <v>6000</v>
      </c>
      <c r="AP574" s="335">
        <f>PriceList[[#This Row],[Цена за кв.м. в CRM]]+PriceList[[#This Row],[Бронь]]</f>
        <v>409583.4</v>
      </c>
      <c r="AQ574" s="335">
        <f>PriceList[[#This Row],[Цена за кв.м. в сайт]]*PriceList[[#This Row],[Площадь, кв.м]]</f>
        <v>11816481.090000002</v>
      </c>
      <c r="AR574" s="84" t="str">
        <f t="shared" si="125"/>
        <v>С2-32</v>
      </c>
      <c r="AS574" s="88" t="str">
        <f t="shared" si="126"/>
        <v>Ст</v>
      </c>
      <c r="AT574" s="89">
        <f t="shared" si="127"/>
        <v>28.85</v>
      </c>
      <c r="AU574" s="99">
        <f>PriceList[[#This Row],[Цена за кв.м. в CRM]]</f>
        <v>403583.4</v>
      </c>
      <c r="AV574" s="100" t="str">
        <f t="shared" si="128"/>
        <v>Резерв</v>
      </c>
      <c r="AW574" s="99"/>
      <c r="AX574" s="342"/>
      <c r="AZ574" s="353">
        <f>(PriceList[[#This Row],[Цена за кв.м. в сайт]])+$AZ$1</f>
        <v>410083.4</v>
      </c>
      <c r="BA574" s="353">
        <f>AZ574*PriceList[[#This Row],[Площадь, кв.м]]</f>
        <v>11830906.090000002</v>
      </c>
      <c r="BB574" s="346">
        <f>BA574-PriceList[[#This Row],[Стоимость, руб для сбронированием]]</f>
        <v>14425</v>
      </c>
      <c r="BC574" s="14"/>
      <c r="BD574" s="345">
        <f t="shared" si="129"/>
        <v>410100</v>
      </c>
      <c r="BE574" s="353">
        <f>BD574*PriceList[[#This Row],[Площадь, кв.м]]</f>
        <v>11831385</v>
      </c>
      <c r="BF574" s="14"/>
      <c r="BG574" s="345">
        <f>BE574-$BG$1*PriceList[[#This Row],[Площадь, кв.м]]</f>
        <v>11658285</v>
      </c>
      <c r="BH574" s="353">
        <f t="shared" si="130"/>
        <v>173100</v>
      </c>
      <c r="BI574" s="345">
        <f>BG574/PriceList[[#This Row],[Площадь, кв.м]]</f>
        <v>404100</v>
      </c>
      <c r="BJ574" s="355">
        <f t="shared" si="131"/>
        <v>1.4847809948032665E-2</v>
      </c>
      <c r="BL574" s="345">
        <f t="shared" si="132"/>
        <v>363690</v>
      </c>
      <c r="BM574" s="353">
        <f t="shared" si="133"/>
        <v>10492456.5</v>
      </c>
    </row>
    <row r="575" spans="1:65" ht="14.25" hidden="1" customHeight="1">
      <c r="A575" s="84">
        <v>646</v>
      </c>
      <c r="B575" s="84" t="s">
        <v>741</v>
      </c>
      <c r="C575" s="85">
        <v>320</v>
      </c>
      <c r="D575" s="85" t="s">
        <v>416</v>
      </c>
      <c r="E575" s="86">
        <v>12</v>
      </c>
      <c r="F575" s="84">
        <v>1</v>
      </c>
      <c r="G575" s="87">
        <v>42.56</v>
      </c>
      <c r="H575" s="88" t="s">
        <v>1</v>
      </c>
      <c r="I575" s="88" t="s">
        <v>1</v>
      </c>
      <c r="J575" s="89">
        <v>7.24</v>
      </c>
      <c r="K575" s="89">
        <f t="shared" si="118"/>
        <v>2.17</v>
      </c>
      <c r="L575" s="89">
        <f t="shared" si="119"/>
        <v>35.32</v>
      </c>
      <c r="M575" s="89">
        <f t="shared" si="120"/>
        <v>37.49</v>
      </c>
      <c r="N575" s="90" t="s">
        <v>82</v>
      </c>
      <c r="O575" s="90" t="s">
        <v>66</v>
      </c>
      <c r="P575" s="90" t="s">
        <v>67</v>
      </c>
      <c r="Q575" s="91" t="s">
        <v>68</v>
      </c>
      <c r="R575" s="92" t="s">
        <v>493</v>
      </c>
      <c r="S575" s="92" t="s">
        <v>493</v>
      </c>
      <c r="T575" s="93" t="s">
        <v>73</v>
      </c>
      <c r="U575" s="84">
        <v>12</v>
      </c>
      <c r="V575" s="94">
        <f>IFERROR(VLOOKUP(H575,'Коэфф для прайса 1 оч'!$A$3:$C$6,3,0),"")</f>
        <v>327000</v>
      </c>
      <c r="W575" s="91">
        <f>IFERROR(VLOOKUP(E575,'Коэфф для прайса 1 оч'!$A$10:$C$23,3,0),"")</f>
        <v>0.215</v>
      </c>
      <c r="X575" s="116">
        <f>IFERROR(VLOOKUP(N575,'Коэфф для прайса 1 оч'!$E$25:$F$30,2,0),"")</f>
        <v>-0.01</v>
      </c>
      <c r="Y575" s="116">
        <f>IFERROR(VLOOKUP(O575,'Коэфф для прайса 1 оч'!$E$32:$F$34,2,0),"")</f>
        <v>0</v>
      </c>
      <c r="Z575" s="116">
        <f>IFERROR(VLOOKUP(P575,'Коэфф для прайса 1 оч'!$E$36:$F$38,2,0),"")</f>
        <v>0.03</v>
      </c>
      <c r="AA575" s="116">
        <f>IFERROR(VLOOKUP(Q575,'Коэфф для прайса 1 оч'!$E$40:$F$43,2,0),"")</f>
        <v>5.0000000000000001E-3</v>
      </c>
      <c r="AB575" s="117">
        <f>IFERROR(VLOOKUP(R575,'Коэфф для прайса 1 оч'!$E$45:$F$59,2,0),"")</f>
        <v>0.03</v>
      </c>
      <c r="AC575" s="116">
        <f>IFERROR(VLOOKUP(T575,'Коэфф для прайса 1 оч'!$E$61:$F$67,2,0),"")</f>
        <v>0</v>
      </c>
      <c r="AD575" s="116">
        <f>IFERROR(VLOOKUP(U575,'Коэфф для прайса 1 оч'!$E$69:$F$82,2,0),"")</f>
        <v>1.4E-2</v>
      </c>
      <c r="AE575" s="116">
        <f>IFERROR(VLOOKUP(PriceList[[#This Row],[Корпус]],'Коэфф для прайса 1 оч'!$I$10:$J$15,2,0),"")</f>
        <v>0.12</v>
      </c>
      <c r="AF575" s="95">
        <f t="shared" si="121"/>
        <v>459108</v>
      </c>
      <c r="AG575" s="96">
        <f t="shared" si="122"/>
        <v>19539636.48</v>
      </c>
      <c r="AH575" s="97">
        <v>0</v>
      </c>
      <c r="AI575" s="98">
        <f t="shared" si="123"/>
        <v>459108</v>
      </c>
      <c r="AJ575" s="99">
        <f t="shared" si="124"/>
        <v>19539636.48</v>
      </c>
      <c r="AK575" s="84" t="s">
        <v>101</v>
      </c>
      <c r="AL575" s="91">
        <v>0.1</v>
      </c>
      <c r="AM575" s="287">
        <f>PriceList[[#This Row],[ИТОГ Цена за кв.м, руб]]*(1+PriceList[[#This Row],[Максимальная скидка]])</f>
        <v>505018.80000000005</v>
      </c>
      <c r="AN575" s="287">
        <f>PriceList[[#This Row],[Цена за кв.м. в CRM]]*PriceList[[#This Row],[Площадь, кв.м]]</f>
        <v>21493600.128000002</v>
      </c>
      <c r="AO575" s="287">
        <v>6000</v>
      </c>
      <c r="AP575" s="335">
        <f>PriceList[[#This Row],[Цена за кв.м. в CRM]]+PriceList[[#This Row],[Бронь]]</f>
        <v>511018.80000000005</v>
      </c>
      <c r="AQ575" s="335">
        <f>PriceList[[#This Row],[Цена за кв.м. в сайт]]*PriceList[[#This Row],[Площадь, кв.м]]</f>
        <v>21748960.128000002</v>
      </c>
      <c r="AR575" s="84" t="str">
        <f t="shared" si="125"/>
        <v>С2-320</v>
      </c>
      <c r="AS575" s="88" t="str">
        <f t="shared" si="126"/>
        <v>Ст</v>
      </c>
      <c r="AT575" s="89">
        <f t="shared" si="127"/>
        <v>42.56</v>
      </c>
      <c r="AU575" s="99">
        <f>PriceList[[#This Row],[Цена за кв.м. в CRM]]</f>
        <v>505018.80000000005</v>
      </c>
      <c r="AV575" s="100" t="str">
        <f t="shared" si="128"/>
        <v>Свободно</v>
      </c>
      <c r="AW575" s="99"/>
      <c r="AX575" s="342"/>
      <c r="AZ575" s="353">
        <f>(PriceList[[#This Row],[Цена за кв.м. в сайт]])+$AZ$1</f>
        <v>511518.80000000005</v>
      </c>
      <c r="BA575" s="353">
        <f>AZ575*PriceList[[#This Row],[Площадь, кв.м]]</f>
        <v>21770240.128000002</v>
      </c>
      <c r="BB575" s="346">
        <f>BA575-PriceList[[#This Row],[Стоимость, руб для сбронированием]]</f>
        <v>21280</v>
      </c>
      <c r="BC575" s="14"/>
      <c r="BD575" s="345">
        <f t="shared" si="129"/>
        <v>511500</v>
      </c>
      <c r="BE575" s="353">
        <f>BD575*PriceList[[#This Row],[Площадь, кв.м]]</f>
        <v>21769440</v>
      </c>
      <c r="BF575" s="14"/>
      <c r="BG575" s="345">
        <f>BE575-$BG$1*PriceList[[#This Row],[Площадь, кв.м]]</f>
        <v>21514080</v>
      </c>
      <c r="BH575" s="353">
        <f t="shared" si="130"/>
        <v>255360</v>
      </c>
      <c r="BI575" s="345">
        <f>BG575/PriceList[[#This Row],[Площадь, кв.м]]</f>
        <v>505500</v>
      </c>
      <c r="BJ575" s="355">
        <f t="shared" si="131"/>
        <v>1.1869436201780416E-2</v>
      </c>
      <c r="BL575" s="345">
        <f t="shared" si="132"/>
        <v>454950</v>
      </c>
      <c r="BM575" s="353">
        <f t="shared" si="133"/>
        <v>19362672</v>
      </c>
    </row>
    <row r="576" spans="1:65" ht="14.25" customHeight="1">
      <c r="A576" s="84">
        <v>647</v>
      </c>
      <c r="B576" s="84" t="s">
        <v>742</v>
      </c>
      <c r="C576" s="85">
        <v>321</v>
      </c>
      <c r="D576" s="85" t="s">
        <v>416</v>
      </c>
      <c r="E576" s="86">
        <v>12</v>
      </c>
      <c r="F576" s="84">
        <v>2</v>
      </c>
      <c r="G576" s="87">
        <v>28.99</v>
      </c>
      <c r="H576" s="88" t="s">
        <v>1</v>
      </c>
      <c r="I576" s="88" t="s">
        <v>1</v>
      </c>
      <c r="J576" s="89">
        <v>4.25</v>
      </c>
      <c r="K576" s="89">
        <f t="shared" si="118"/>
        <v>1.28</v>
      </c>
      <c r="L576" s="89">
        <f t="shared" si="119"/>
        <v>24.74</v>
      </c>
      <c r="M576" s="89">
        <f t="shared" si="120"/>
        <v>26.02</v>
      </c>
      <c r="N576" s="90" t="s">
        <v>65</v>
      </c>
      <c r="O576" s="90" t="s">
        <v>66</v>
      </c>
      <c r="P576" s="90" t="s">
        <v>67</v>
      </c>
      <c r="Q576" s="91" t="s">
        <v>68</v>
      </c>
      <c r="R576" s="92" t="s">
        <v>493</v>
      </c>
      <c r="S576" s="92" t="s">
        <v>493</v>
      </c>
      <c r="T576" s="93" t="s">
        <v>73</v>
      </c>
      <c r="U576" s="84">
        <v>12</v>
      </c>
      <c r="V576" s="94">
        <f>IFERROR(VLOOKUP(H576,'Коэфф для прайса 1 оч'!$A$3:$C$6,3,0),"")</f>
        <v>327000</v>
      </c>
      <c r="W576" s="91">
        <f>IFERROR(VLOOKUP(E576,'Коэфф для прайса 1 оч'!$A$10:$C$23,3,0),"")</f>
        <v>0.215</v>
      </c>
      <c r="X576" s="116">
        <f>IFERROR(VLOOKUP(N576,'Коэфф для прайса 1 оч'!$E$25:$F$30,2,0),"")</f>
        <v>0.04</v>
      </c>
      <c r="Y576" s="116">
        <f>IFERROR(VLOOKUP(O576,'Коэфф для прайса 1 оч'!$E$32:$F$34,2,0),"")</f>
        <v>0</v>
      </c>
      <c r="Z576" s="116">
        <f>IFERROR(VLOOKUP(P576,'Коэфф для прайса 1 оч'!$E$36:$F$38,2,0),"")</f>
        <v>0.03</v>
      </c>
      <c r="AA576" s="116">
        <f>IFERROR(VLOOKUP(Q576,'Коэфф для прайса 1 оч'!$E$40:$F$43,2,0),"")</f>
        <v>5.0000000000000001E-3</v>
      </c>
      <c r="AB576" s="117">
        <f>IFERROR(VLOOKUP(R576,'Коэфф для прайса 1 оч'!$E$45:$F$59,2,0),"")</f>
        <v>0.03</v>
      </c>
      <c r="AC576" s="116">
        <f>IFERROR(VLOOKUP(T576,'Коэфф для прайса 1 оч'!$E$61:$F$67,2,0),"")</f>
        <v>0</v>
      </c>
      <c r="AD576" s="116">
        <f>IFERROR(VLOOKUP(U576,'Коэфф для прайса 1 оч'!$E$69:$F$82,2,0),"")</f>
        <v>1.4E-2</v>
      </c>
      <c r="AE576" s="116">
        <f>IFERROR(VLOOKUP(PriceList[[#This Row],[Корпус]],'Коэфф для прайса 1 оч'!$I$10:$J$15,2,0),"")</f>
        <v>0.12</v>
      </c>
      <c r="AF576" s="95">
        <f t="shared" si="121"/>
        <v>475458</v>
      </c>
      <c r="AG576" s="96">
        <f t="shared" si="122"/>
        <v>13783527.42</v>
      </c>
      <c r="AH576" s="97">
        <v>0</v>
      </c>
      <c r="AI576" s="98">
        <f t="shared" si="123"/>
        <v>475458</v>
      </c>
      <c r="AJ576" s="99">
        <f t="shared" si="124"/>
        <v>13783527.42</v>
      </c>
      <c r="AK576" s="84" t="s">
        <v>101</v>
      </c>
      <c r="AL576" s="91">
        <v>0.1</v>
      </c>
      <c r="AM576" s="287">
        <f>PriceList[[#This Row],[ИТОГ Цена за кв.м, руб]]*(1+PriceList[[#This Row],[Максимальная скидка]])</f>
        <v>523003.80000000005</v>
      </c>
      <c r="AN576" s="287">
        <f>PriceList[[#This Row],[Цена за кв.м. в CRM]]*PriceList[[#This Row],[Площадь, кв.м]]</f>
        <v>15161880.162</v>
      </c>
      <c r="AO576" s="287">
        <v>6000</v>
      </c>
      <c r="AP576" s="335">
        <f>PriceList[[#This Row],[Цена за кв.м. в CRM]]+PriceList[[#This Row],[Бронь]]</f>
        <v>529003.80000000005</v>
      </c>
      <c r="AQ576" s="335">
        <f>PriceList[[#This Row],[Цена за кв.м. в сайт]]*PriceList[[#This Row],[Площадь, кв.м]]</f>
        <v>15335820.162</v>
      </c>
      <c r="AR576" s="84" t="str">
        <f t="shared" si="125"/>
        <v>С2-321</v>
      </c>
      <c r="AS576" s="88" t="str">
        <f t="shared" si="126"/>
        <v>Ст</v>
      </c>
      <c r="AT576" s="89">
        <f t="shared" si="127"/>
        <v>28.99</v>
      </c>
      <c r="AU576" s="99">
        <f>PriceList[[#This Row],[Цена за кв.м. в CRM]]</f>
        <v>523003.80000000005</v>
      </c>
      <c r="AV576" s="100" t="str">
        <f t="shared" si="128"/>
        <v>Свободно</v>
      </c>
      <c r="AW576" s="99"/>
      <c r="AX576" s="342"/>
      <c r="AZ576" s="353">
        <f>(PriceList[[#This Row],[Цена за кв.м. в сайт]])+$AZ$1</f>
        <v>529503.80000000005</v>
      </c>
      <c r="BA576" s="353">
        <f>AZ576*PriceList[[#This Row],[Площадь, кв.м]]</f>
        <v>15350315.162</v>
      </c>
      <c r="BB576" s="346">
        <f>BA576-PriceList[[#This Row],[Стоимость, руб для сбронированием]]</f>
        <v>14495</v>
      </c>
      <c r="BC576" s="14"/>
      <c r="BD576" s="345">
        <f t="shared" si="129"/>
        <v>529500</v>
      </c>
      <c r="BE576" s="353">
        <f>BD576*PriceList[[#This Row],[Площадь, кв.м]]</f>
        <v>15350205</v>
      </c>
      <c r="BF576" s="14"/>
      <c r="BG576" s="345">
        <f>BE576-$BG$1*PriceList[[#This Row],[Площадь, кв.м]]</f>
        <v>15176265</v>
      </c>
      <c r="BH576" s="353">
        <f t="shared" si="130"/>
        <v>173940</v>
      </c>
      <c r="BI576" s="345">
        <f>BG576/PriceList[[#This Row],[Площадь, кв.м]]</f>
        <v>523500</v>
      </c>
      <c r="BJ576" s="355">
        <f t="shared" si="131"/>
        <v>1.1461318051575931E-2</v>
      </c>
      <c r="BL576" s="345">
        <f t="shared" si="132"/>
        <v>471150</v>
      </c>
      <c r="BM576" s="353">
        <f t="shared" si="133"/>
        <v>13658638.5</v>
      </c>
    </row>
    <row r="577" spans="1:65" ht="14.25" customHeight="1">
      <c r="A577" s="84">
        <v>648</v>
      </c>
      <c r="B577" s="84" t="s">
        <v>743</v>
      </c>
      <c r="C577" s="85">
        <v>322</v>
      </c>
      <c r="D577" s="85" t="s">
        <v>416</v>
      </c>
      <c r="E577" s="86">
        <v>12</v>
      </c>
      <c r="F577" s="84">
        <v>3</v>
      </c>
      <c r="G577" s="87">
        <v>28.52</v>
      </c>
      <c r="H577" s="88" t="s">
        <v>1</v>
      </c>
      <c r="I577" s="88" t="s">
        <v>1</v>
      </c>
      <c r="J577" s="89">
        <v>4.25</v>
      </c>
      <c r="K577" s="89">
        <f t="shared" si="118"/>
        <v>1.28</v>
      </c>
      <c r="L577" s="89">
        <f t="shared" si="119"/>
        <v>24.27</v>
      </c>
      <c r="M577" s="89">
        <f t="shared" si="120"/>
        <v>25.55</v>
      </c>
      <c r="N577" s="90" t="s">
        <v>65</v>
      </c>
      <c r="O577" s="90" t="s">
        <v>66</v>
      </c>
      <c r="P577" s="90" t="s">
        <v>67</v>
      </c>
      <c r="Q577" s="91" t="s">
        <v>68</v>
      </c>
      <c r="R577" s="92" t="s">
        <v>493</v>
      </c>
      <c r="S577" s="92" t="s">
        <v>493</v>
      </c>
      <c r="T577" s="93" t="s">
        <v>73</v>
      </c>
      <c r="U577" s="84">
        <v>12</v>
      </c>
      <c r="V577" s="94">
        <f>IFERROR(VLOOKUP(H577,'Коэфф для прайса 1 оч'!$A$3:$C$6,3,0),"")</f>
        <v>327000</v>
      </c>
      <c r="W577" s="91">
        <f>IFERROR(VLOOKUP(E577,'Коэфф для прайса 1 оч'!$A$10:$C$23,3,0),"")</f>
        <v>0.215</v>
      </c>
      <c r="X577" s="116">
        <f>IFERROR(VLOOKUP(N577,'Коэфф для прайса 1 оч'!$E$25:$F$30,2,0),"")</f>
        <v>0.04</v>
      </c>
      <c r="Y577" s="116">
        <f>IFERROR(VLOOKUP(O577,'Коэфф для прайса 1 оч'!$E$32:$F$34,2,0),"")</f>
        <v>0</v>
      </c>
      <c r="Z577" s="116">
        <f>IFERROR(VLOOKUP(P577,'Коэфф для прайса 1 оч'!$E$36:$F$38,2,0),"")</f>
        <v>0.03</v>
      </c>
      <c r="AA577" s="116">
        <f>IFERROR(VLOOKUP(Q577,'Коэфф для прайса 1 оч'!$E$40:$F$43,2,0),"")</f>
        <v>5.0000000000000001E-3</v>
      </c>
      <c r="AB577" s="117">
        <f>IFERROR(VLOOKUP(R577,'Коэфф для прайса 1 оч'!$E$45:$F$59,2,0),"")</f>
        <v>0.03</v>
      </c>
      <c r="AC577" s="116">
        <f>IFERROR(VLOOKUP(T577,'Коэфф для прайса 1 оч'!$E$61:$F$67,2,0),"")</f>
        <v>0</v>
      </c>
      <c r="AD577" s="116">
        <f>IFERROR(VLOOKUP(U577,'Коэфф для прайса 1 оч'!$E$69:$F$82,2,0),"")</f>
        <v>1.4E-2</v>
      </c>
      <c r="AE577" s="116">
        <f>IFERROR(VLOOKUP(PriceList[[#This Row],[Корпус]],'Коэфф для прайса 1 оч'!$I$10:$J$15,2,0),"")</f>
        <v>0.12</v>
      </c>
      <c r="AF577" s="95">
        <f t="shared" si="121"/>
        <v>475458</v>
      </c>
      <c r="AG577" s="96">
        <f t="shared" si="122"/>
        <v>13560062.16</v>
      </c>
      <c r="AH577" s="97">
        <v>0</v>
      </c>
      <c r="AI577" s="98">
        <f t="shared" si="123"/>
        <v>475458</v>
      </c>
      <c r="AJ577" s="99">
        <f t="shared" si="124"/>
        <v>13560062.16</v>
      </c>
      <c r="AK577" s="84" t="s">
        <v>71</v>
      </c>
      <c r="AL577" s="91">
        <v>0.1</v>
      </c>
      <c r="AM577" s="287">
        <f>PriceList[[#This Row],[ИТОГ Цена за кв.м, руб]]*(1+PriceList[[#This Row],[Максимальная скидка]])</f>
        <v>523003.80000000005</v>
      </c>
      <c r="AN577" s="287">
        <f>PriceList[[#This Row],[Цена за кв.м. в CRM]]*PriceList[[#This Row],[Площадь, кв.м]]</f>
        <v>14916068.376000002</v>
      </c>
      <c r="AO577" s="287">
        <v>6000</v>
      </c>
      <c r="AP577" s="335">
        <f>PriceList[[#This Row],[Цена за кв.м. в CRM]]+PriceList[[#This Row],[Бронь]]</f>
        <v>529003.80000000005</v>
      </c>
      <c r="AQ577" s="335">
        <f>PriceList[[#This Row],[Цена за кв.м. в сайт]]*PriceList[[#This Row],[Площадь, кв.м]]</f>
        <v>15087188.376000002</v>
      </c>
      <c r="AR577" s="84" t="str">
        <f t="shared" si="125"/>
        <v>С2-322</v>
      </c>
      <c r="AS577" s="88" t="str">
        <f t="shared" si="126"/>
        <v>Ст</v>
      </c>
      <c r="AT577" s="89">
        <f t="shared" si="127"/>
        <v>28.52</v>
      </c>
      <c r="AU577" s="99">
        <f>PriceList[[#This Row],[Цена за кв.м. в CRM]]</f>
        <v>523003.80000000005</v>
      </c>
      <c r="AV577" s="100" t="str">
        <f t="shared" si="128"/>
        <v>Резерв</v>
      </c>
      <c r="AW577" s="99"/>
      <c r="AX577" s="342"/>
      <c r="AZ577" s="353">
        <f>(PriceList[[#This Row],[Цена за кв.м. в сайт]])+$AZ$1</f>
        <v>529503.80000000005</v>
      </c>
      <c r="BA577" s="353">
        <f>AZ577*PriceList[[#This Row],[Площадь, кв.м]]</f>
        <v>15101448.376000002</v>
      </c>
      <c r="BB577" s="346">
        <f>BA577-PriceList[[#This Row],[Стоимость, руб для сбронированием]]</f>
        <v>14260</v>
      </c>
      <c r="BC577" s="14"/>
      <c r="BD577" s="345">
        <f t="shared" si="129"/>
        <v>529500</v>
      </c>
      <c r="BE577" s="353">
        <f>BD577*PriceList[[#This Row],[Площадь, кв.м]]</f>
        <v>15101340</v>
      </c>
      <c r="BF577" s="14"/>
      <c r="BG577" s="345">
        <f>BE577-$BG$1*PriceList[[#This Row],[Площадь, кв.м]]</f>
        <v>14930220</v>
      </c>
      <c r="BH577" s="353">
        <f t="shared" si="130"/>
        <v>171120</v>
      </c>
      <c r="BI577" s="345">
        <f>BG577/PriceList[[#This Row],[Площадь, кв.м]]</f>
        <v>523500</v>
      </c>
      <c r="BJ577" s="355">
        <f t="shared" si="131"/>
        <v>1.1461318051575931E-2</v>
      </c>
      <c r="BL577" s="345">
        <f t="shared" si="132"/>
        <v>471150</v>
      </c>
      <c r="BM577" s="353">
        <f t="shared" si="133"/>
        <v>13437198</v>
      </c>
    </row>
    <row r="578" spans="1:65" ht="14.25" customHeight="1">
      <c r="A578" s="84">
        <v>649</v>
      </c>
      <c r="B578" s="84" t="s">
        <v>744</v>
      </c>
      <c r="C578" s="85">
        <v>323</v>
      </c>
      <c r="D578" s="85" t="s">
        <v>416</v>
      </c>
      <c r="E578" s="86">
        <v>12</v>
      </c>
      <c r="F578" s="84">
        <v>4</v>
      </c>
      <c r="G578" s="87">
        <v>32.43</v>
      </c>
      <c r="H578" s="88" t="s">
        <v>1</v>
      </c>
      <c r="I578" s="88" t="s">
        <v>1</v>
      </c>
      <c r="J578" s="89">
        <v>4.3899999999999997</v>
      </c>
      <c r="K578" s="89">
        <f t="shared" si="118"/>
        <v>1.32</v>
      </c>
      <c r="L578" s="89">
        <f t="shared" si="119"/>
        <v>28.04</v>
      </c>
      <c r="M578" s="89">
        <f t="shared" si="120"/>
        <v>29.36</v>
      </c>
      <c r="N578" s="90" t="s">
        <v>65</v>
      </c>
      <c r="O578" s="90" t="s">
        <v>83</v>
      </c>
      <c r="P578" s="90" t="s">
        <v>67</v>
      </c>
      <c r="Q578" s="91" t="s">
        <v>68</v>
      </c>
      <c r="R578" s="92" t="s">
        <v>493</v>
      </c>
      <c r="S578" s="92" t="s">
        <v>493</v>
      </c>
      <c r="T578" s="93" t="s">
        <v>73</v>
      </c>
      <c r="U578" s="84">
        <v>12</v>
      </c>
      <c r="V578" s="94">
        <f>IFERROR(VLOOKUP(H578,'Коэфф для прайса 1 оч'!$A$3:$C$6,3,0),"")</f>
        <v>327000</v>
      </c>
      <c r="W578" s="91">
        <f>IFERROR(VLOOKUP(E578,'Коэфф для прайса 1 оч'!$A$10:$C$23,3,0),"")</f>
        <v>0.215</v>
      </c>
      <c r="X578" s="116">
        <f>IFERROR(VLOOKUP(N578,'Коэфф для прайса 1 оч'!$E$25:$F$30,2,0),"")</f>
        <v>0.04</v>
      </c>
      <c r="Y578" s="116">
        <f>IFERROR(VLOOKUP(O578,'Коэфф для прайса 1 оч'!$E$32:$F$34,2,0),"")</f>
        <v>0.03</v>
      </c>
      <c r="Z578" s="116">
        <f>IFERROR(VLOOKUP(P578,'Коэфф для прайса 1 оч'!$E$36:$F$38,2,0),"")</f>
        <v>0.03</v>
      </c>
      <c r="AA578" s="116">
        <f>IFERROR(VLOOKUP(Q578,'Коэфф для прайса 1 оч'!$E$40:$F$43,2,0),"")</f>
        <v>5.0000000000000001E-3</v>
      </c>
      <c r="AB578" s="117">
        <f>IFERROR(VLOOKUP(R578,'Коэфф для прайса 1 оч'!$E$45:$F$59,2,0),"")</f>
        <v>0.03</v>
      </c>
      <c r="AC578" s="116">
        <f>IFERROR(VLOOKUP(T578,'Коэфф для прайса 1 оч'!$E$61:$F$67,2,0),"")</f>
        <v>0</v>
      </c>
      <c r="AD578" s="116">
        <f>IFERROR(VLOOKUP(U578,'Коэфф для прайса 1 оч'!$E$69:$F$82,2,0),"")</f>
        <v>1.4E-2</v>
      </c>
      <c r="AE578" s="116">
        <f>IFERROR(VLOOKUP(PriceList[[#This Row],[Корпус]],'Коэфф для прайса 1 оч'!$I$10:$J$15,2,0),"")</f>
        <v>0.12</v>
      </c>
      <c r="AF578" s="95">
        <f t="shared" si="121"/>
        <v>485268</v>
      </c>
      <c r="AG578" s="96">
        <f t="shared" si="122"/>
        <v>15737241.24</v>
      </c>
      <c r="AH578" s="97">
        <v>0</v>
      </c>
      <c r="AI578" s="98">
        <f t="shared" si="123"/>
        <v>485268</v>
      </c>
      <c r="AJ578" s="99">
        <f t="shared" si="124"/>
        <v>15737241.24</v>
      </c>
      <c r="AK578" s="84" t="s">
        <v>101</v>
      </c>
      <c r="AL578" s="91">
        <v>0.1</v>
      </c>
      <c r="AM578" s="287">
        <f>PriceList[[#This Row],[ИТОГ Цена за кв.м, руб]]*(1+PriceList[[#This Row],[Максимальная скидка]])</f>
        <v>533794.80000000005</v>
      </c>
      <c r="AN578" s="287">
        <f>PriceList[[#This Row],[Цена за кв.м. в CRM]]*PriceList[[#This Row],[Площадь, кв.м]]</f>
        <v>17310965.364</v>
      </c>
      <c r="AO578" s="287">
        <v>6000</v>
      </c>
      <c r="AP578" s="335">
        <f>PriceList[[#This Row],[Цена за кв.м. в CRM]]+PriceList[[#This Row],[Бронь]]</f>
        <v>539794.80000000005</v>
      </c>
      <c r="AQ578" s="335">
        <f>PriceList[[#This Row],[Цена за кв.м. в сайт]]*PriceList[[#This Row],[Площадь, кв.м]]</f>
        <v>17505545.364</v>
      </c>
      <c r="AR578" s="84" t="str">
        <f t="shared" si="125"/>
        <v>С2-323</v>
      </c>
      <c r="AS578" s="88" t="str">
        <f t="shared" si="126"/>
        <v>Ст</v>
      </c>
      <c r="AT578" s="89">
        <f t="shared" si="127"/>
        <v>32.43</v>
      </c>
      <c r="AU578" s="99">
        <f>PriceList[[#This Row],[Цена за кв.м. в CRM]]</f>
        <v>533794.80000000005</v>
      </c>
      <c r="AV578" s="100" t="str">
        <f t="shared" si="128"/>
        <v>Свободно</v>
      </c>
      <c r="AW578" s="99"/>
      <c r="AX578" s="342"/>
      <c r="AZ578" s="353">
        <f>(PriceList[[#This Row],[Цена за кв.м. в сайт]])+$AZ$1</f>
        <v>540294.80000000005</v>
      </c>
      <c r="BA578" s="353">
        <f>AZ578*PriceList[[#This Row],[Площадь, кв.м]]</f>
        <v>17521760.364</v>
      </c>
      <c r="BB578" s="346">
        <f>BA578-PriceList[[#This Row],[Стоимость, руб для сбронированием]]</f>
        <v>16215</v>
      </c>
      <c r="BC578" s="14"/>
      <c r="BD578" s="345">
        <f t="shared" si="129"/>
        <v>540300</v>
      </c>
      <c r="BE578" s="353">
        <f>BD578*PriceList[[#This Row],[Площадь, кв.м]]</f>
        <v>17521929</v>
      </c>
      <c r="BF578" s="14"/>
      <c r="BG578" s="345">
        <f>BE578-$BG$1*PriceList[[#This Row],[Площадь, кв.м]]</f>
        <v>17327349</v>
      </c>
      <c r="BH578" s="353">
        <f t="shared" si="130"/>
        <v>194580</v>
      </c>
      <c r="BI578" s="345">
        <f>BG578/PriceList[[#This Row],[Площадь, кв.м]]</f>
        <v>534300</v>
      </c>
      <c r="BJ578" s="355">
        <f t="shared" si="131"/>
        <v>1.1229646266142616E-2</v>
      </c>
      <c r="BL578" s="345">
        <f t="shared" si="132"/>
        <v>480870</v>
      </c>
      <c r="BM578" s="353">
        <f t="shared" si="133"/>
        <v>15594614.1</v>
      </c>
    </row>
    <row r="579" spans="1:65" ht="14.25" hidden="1" customHeight="1">
      <c r="A579" s="84">
        <v>650</v>
      </c>
      <c r="B579" s="84" t="s">
        <v>745</v>
      </c>
      <c r="C579" s="85">
        <v>324</v>
      </c>
      <c r="D579" s="85" t="s">
        <v>416</v>
      </c>
      <c r="E579" s="86">
        <v>12</v>
      </c>
      <c r="F579" s="84">
        <v>5</v>
      </c>
      <c r="G579" s="87">
        <v>61.89</v>
      </c>
      <c r="H579" s="88" t="s">
        <v>2</v>
      </c>
      <c r="I579" s="88" t="s">
        <v>19</v>
      </c>
      <c r="J579" s="89">
        <v>8.73</v>
      </c>
      <c r="K579" s="89">
        <f t="shared" ref="K579:K642" si="134">ROUND(J579*0.3,2)</f>
        <v>2.62</v>
      </c>
      <c r="L579" s="89">
        <f t="shared" ref="L579:L642" si="135">G579-J579</f>
        <v>53.16</v>
      </c>
      <c r="M579" s="89">
        <f t="shared" ref="M579:M642" si="136">L579+K579</f>
        <v>55.779999999999994</v>
      </c>
      <c r="N579" s="90" t="s">
        <v>78</v>
      </c>
      <c r="O579" s="90" t="s">
        <v>83</v>
      </c>
      <c r="P579" s="90" t="s">
        <v>67</v>
      </c>
      <c r="Q579" s="91" t="s">
        <v>68</v>
      </c>
      <c r="R579" s="92" t="s">
        <v>518</v>
      </c>
      <c r="S579" s="92" t="s">
        <v>116</v>
      </c>
      <c r="T579" s="93" t="s">
        <v>73</v>
      </c>
      <c r="U579" s="84">
        <v>12</v>
      </c>
      <c r="V579" s="94">
        <f>IFERROR(VLOOKUP(H579,'Коэфф для прайса 1 оч'!$A$3:$C$6,3,0),"")</f>
        <v>313920</v>
      </c>
      <c r="W579" s="91">
        <f>IFERROR(VLOOKUP(E579,'Коэфф для прайса 1 оч'!$A$10:$C$23,3,0),"")</f>
        <v>0.215</v>
      </c>
      <c r="X579" s="116">
        <f>IFERROR(VLOOKUP(N579,'Коэфф для прайса 1 оч'!$E$25:$F$30,2,0),"")</f>
        <v>-0.02</v>
      </c>
      <c r="Y579" s="116">
        <f>IFERROR(VLOOKUP(O579,'Коэфф для прайса 1 оч'!$E$32:$F$34,2,0),"")</f>
        <v>0.03</v>
      </c>
      <c r="Z579" s="116">
        <f>IFERROR(VLOOKUP(P579,'Коэфф для прайса 1 оч'!$E$36:$F$38,2,0),"")</f>
        <v>0.03</v>
      </c>
      <c r="AA579" s="116">
        <f>IFERROR(VLOOKUP(Q579,'Коэфф для прайса 1 оч'!$E$40:$F$43,2,0),"")</f>
        <v>5.0000000000000001E-3</v>
      </c>
      <c r="AB579" s="117">
        <f>IFERROR(VLOOKUP(R579,'Коэфф для прайса 1 оч'!$E$45:$F$59,2,0),"")</f>
        <v>0.05</v>
      </c>
      <c r="AC579" s="116">
        <f>IFERROR(VLOOKUP(T579,'Коэфф для прайса 1 оч'!$E$61:$F$67,2,0),"")</f>
        <v>0</v>
      </c>
      <c r="AD579" s="116">
        <f>IFERROR(VLOOKUP(U579,'Коэфф для прайса 1 оч'!$E$69:$F$82,2,0),"")</f>
        <v>1.4E-2</v>
      </c>
      <c r="AE579" s="116">
        <f>IFERROR(VLOOKUP(PriceList[[#This Row],[Корпус]],'Коэфф для прайса 1 оч'!$I$10:$J$15,2,0),"")</f>
        <v>0.12</v>
      </c>
      <c r="AF579" s="95">
        <f t="shared" ref="AF579:AF642" si="137">ROUND(V579+(V579*SUM(W579:AE579)),2)</f>
        <v>453300.47999999998</v>
      </c>
      <c r="AG579" s="96">
        <f t="shared" ref="AG579:AG642" si="138">AF579*G579</f>
        <v>28054766.707199998</v>
      </c>
      <c r="AH579" s="97">
        <v>0</v>
      </c>
      <c r="AI579" s="98">
        <f t="shared" ref="AI579:AI642" si="139">AF579+AF579*AH579</f>
        <v>453300.47999999998</v>
      </c>
      <c r="AJ579" s="99">
        <f t="shared" ref="AJ579:AJ642" si="140">AI579*G579</f>
        <v>28054766.707199998</v>
      </c>
      <c r="AK579" s="84" t="s">
        <v>71</v>
      </c>
      <c r="AL579" s="91">
        <v>0.1</v>
      </c>
      <c r="AM579" s="287">
        <f>PriceList[[#This Row],[ИТОГ Цена за кв.м, руб]]*(1+PriceList[[#This Row],[Максимальная скидка]])</f>
        <v>498630.52799999999</v>
      </c>
      <c r="AN579" s="287">
        <f>PriceList[[#This Row],[Цена за кв.м. в CRM]]*PriceList[[#This Row],[Площадь, кв.м]]</f>
        <v>30860243.377919998</v>
      </c>
      <c r="AO579" s="287">
        <v>6000</v>
      </c>
      <c r="AP579" s="335">
        <f>PriceList[[#This Row],[Цена за кв.м. в CRM]]+PriceList[[#This Row],[Бронь]]</f>
        <v>504630.52799999999</v>
      </c>
      <c r="AQ579" s="335">
        <f>PriceList[[#This Row],[Цена за кв.м. в сайт]]*PriceList[[#This Row],[Площадь, кв.м]]</f>
        <v>31231583.377919998</v>
      </c>
      <c r="AR579" s="84" t="str">
        <f t="shared" ref="AR579:AR642" si="141">B579</f>
        <v>С2-324</v>
      </c>
      <c r="AS579" s="88" t="str">
        <f t="shared" ref="AS579:AS642" si="142">H579</f>
        <v>1К</v>
      </c>
      <c r="AT579" s="89">
        <f t="shared" ref="AT579:AT642" si="143">G579</f>
        <v>61.89</v>
      </c>
      <c r="AU579" s="99">
        <f>PriceList[[#This Row],[Цена за кв.м. в CRM]]</f>
        <v>498630.52799999999</v>
      </c>
      <c r="AV579" s="100" t="str">
        <f t="shared" ref="AV579:AV642" si="144">AK579</f>
        <v>Резерв</v>
      </c>
      <c r="AW579" s="99"/>
      <c r="AX579" s="342"/>
      <c r="AZ579" s="353">
        <f>(PriceList[[#This Row],[Цена за кв.м. в сайт]])+$AZ$1</f>
        <v>505130.52799999999</v>
      </c>
      <c r="BA579" s="353">
        <f>AZ579*PriceList[[#This Row],[Площадь, кв.м]]</f>
        <v>31262528.377919998</v>
      </c>
      <c r="BB579" s="346">
        <f>BA579-PriceList[[#This Row],[Стоимость, руб для сбронированием]]</f>
        <v>30945</v>
      </c>
      <c r="BC579" s="14"/>
      <c r="BD579" s="345">
        <f t="shared" si="129"/>
        <v>505100</v>
      </c>
      <c r="BE579" s="353">
        <f>BD579*PriceList[[#This Row],[Площадь, кв.м]]</f>
        <v>31260639</v>
      </c>
      <c r="BF579" s="14"/>
      <c r="BG579" s="345">
        <f>BE579-$BG$1*PriceList[[#This Row],[Площадь, кв.м]]</f>
        <v>30889299</v>
      </c>
      <c r="BH579" s="353">
        <f t="shared" si="130"/>
        <v>371340</v>
      </c>
      <c r="BI579" s="345">
        <f>BG579/PriceList[[#This Row],[Площадь, кв.м]]</f>
        <v>499100</v>
      </c>
      <c r="BJ579" s="355">
        <f t="shared" si="131"/>
        <v>1.2021638950110198E-2</v>
      </c>
      <c r="BL579" s="345">
        <f t="shared" si="132"/>
        <v>449190</v>
      </c>
      <c r="BM579" s="353">
        <f t="shared" si="133"/>
        <v>27800369.100000001</v>
      </c>
    </row>
    <row r="580" spans="1:65" ht="14.25" customHeight="1">
      <c r="A580" s="84">
        <v>651</v>
      </c>
      <c r="B580" s="84" t="s">
        <v>746</v>
      </c>
      <c r="C580" s="85">
        <v>325</v>
      </c>
      <c r="D580" s="85" t="s">
        <v>416</v>
      </c>
      <c r="E580" s="86">
        <v>12</v>
      </c>
      <c r="F580" s="84">
        <v>6</v>
      </c>
      <c r="G580" s="87">
        <v>28.99</v>
      </c>
      <c r="H580" s="88" t="s">
        <v>1</v>
      </c>
      <c r="I580" s="88" t="s">
        <v>1</v>
      </c>
      <c r="J580" s="89">
        <v>4.25</v>
      </c>
      <c r="K580" s="89">
        <f t="shared" si="134"/>
        <v>1.28</v>
      </c>
      <c r="L580" s="89">
        <f t="shared" si="135"/>
        <v>24.74</v>
      </c>
      <c r="M580" s="89">
        <f t="shared" si="136"/>
        <v>26.02</v>
      </c>
      <c r="N580" s="90" t="s">
        <v>65</v>
      </c>
      <c r="O580" s="90" t="s">
        <v>66</v>
      </c>
      <c r="P580" s="90" t="s">
        <v>67</v>
      </c>
      <c r="Q580" s="91" t="s">
        <v>68</v>
      </c>
      <c r="R580" s="92" t="s">
        <v>518</v>
      </c>
      <c r="S580" s="92" t="s">
        <v>116</v>
      </c>
      <c r="T580" s="93" t="s">
        <v>73</v>
      </c>
      <c r="U580" s="84">
        <v>12</v>
      </c>
      <c r="V580" s="94">
        <f>IFERROR(VLOOKUP(H580,'Коэфф для прайса 1 оч'!$A$3:$C$6,3,0),"")</f>
        <v>327000</v>
      </c>
      <c r="W580" s="91">
        <f>IFERROR(VLOOKUP(E580,'Коэфф для прайса 1 оч'!$A$10:$C$23,3,0),"")</f>
        <v>0.215</v>
      </c>
      <c r="X580" s="116">
        <f>IFERROR(VLOOKUP(N580,'Коэфф для прайса 1 оч'!$E$25:$F$30,2,0),"")</f>
        <v>0.04</v>
      </c>
      <c r="Y580" s="116">
        <f>IFERROR(VLOOKUP(O580,'Коэфф для прайса 1 оч'!$E$32:$F$34,2,0),"")</f>
        <v>0</v>
      </c>
      <c r="Z580" s="116">
        <f>IFERROR(VLOOKUP(P580,'Коэфф для прайса 1 оч'!$E$36:$F$38,2,0),"")</f>
        <v>0.03</v>
      </c>
      <c r="AA580" s="116">
        <f>IFERROR(VLOOKUP(Q580,'Коэфф для прайса 1 оч'!$E$40:$F$43,2,0),"")</f>
        <v>5.0000000000000001E-3</v>
      </c>
      <c r="AB580" s="117">
        <f>IFERROR(VLOOKUP(R580,'Коэфф для прайса 1 оч'!$E$45:$F$59,2,0),"")</f>
        <v>0.05</v>
      </c>
      <c r="AC580" s="116">
        <f>IFERROR(VLOOKUP(T580,'Коэфф для прайса 1 оч'!$E$61:$F$67,2,0),"")</f>
        <v>0</v>
      </c>
      <c r="AD580" s="116">
        <f>IFERROR(VLOOKUP(U580,'Коэфф для прайса 1 оч'!$E$69:$F$82,2,0),"")</f>
        <v>1.4E-2</v>
      </c>
      <c r="AE580" s="116">
        <f>IFERROR(VLOOKUP(PriceList[[#This Row],[Корпус]],'Коэфф для прайса 1 оч'!$I$10:$J$15,2,0),"")</f>
        <v>0.12</v>
      </c>
      <c r="AF580" s="95">
        <f t="shared" si="137"/>
        <v>481998</v>
      </c>
      <c r="AG580" s="96">
        <f t="shared" si="138"/>
        <v>13973122.02</v>
      </c>
      <c r="AH580" s="97">
        <v>0</v>
      </c>
      <c r="AI580" s="98">
        <f t="shared" si="139"/>
        <v>481998</v>
      </c>
      <c r="AJ580" s="99">
        <f t="shared" si="140"/>
        <v>13973122.02</v>
      </c>
      <c r="AK580" s="84" t="s">
        <v>71</v>
      </c>
      <c r="AL580" s="91">
        <v>0.1</v>
      </c>
      <c r="AM580" s="287">
        <f>PriceList[[#This Row],[ИТОГ Цена за кв.м, руб]]*(1+PriceList[[#This Row],[Максимальная скидка]])</f>
        <v>530197.80000000005</v>
      </c>
      <c r="AN580" s="287">
        <f>PriceList[[#This Row],[Цена за кв.м. в CRM]]*PriceList[[#This Row],[Площадь, кв.м]]</f>
        <v>15370434.222000001</v>
      </c>
      <c r="AO580" s="287">
        <v>6000</v>
      </c>
      <c r="AP580" s="335">
        <f>PriceList[[#This Row],[Цена за кв.м. в CRM]]+PriceList[[#This Row],[Бронь]]</f>
        <v>536197.80000000005</v>
      </c>
      <c r="AQ580" s="335">
        <f>PriceList[[#This Row],[Цена за кв.м. в сайт]]*PriceList[[#This Row],[Площадь, кв.м]]</f>
        <v>15544374.222000001</v>
      </c>
      <c r="AR580" s="84" t="str">
        <f t="shared" si="141"/>
        <v>С2-325</v>
      </c>
      <c r="AS580" s="88" t="str">
        <f t="shared" si="142"/>
        <v>Ст</v>
      </c>
      <c r="AT580" s="89">
        <f t="shared" si="143"/>
        <v>28.99</v>
      </c>
      <c r="AU580" s="99">
        <f>PriceList[[#This Row],[Цена за кв.м. в CRM]]</f>
        <v>530197.80000000005</v>
      </c>
      <c r="AV580" s="100" t="str">
        <f t="shared" si="144"/>
        <v>Резерв</v>
      </c>
      <c r="AW580" s="99"/>
      <c r="AX580" s="342"/>
      <c r="AZ580" s="353">
        <f>(PriceList[[#This Row],[Цена за кв.м. в сайт]])+$AZ$1</f>
        <v>536697.80000000005</v>
      </c>
      <c r="BA580" s="353">
        <f>AZ580*PriceList[[#This Row],[Площадь, кв.м]]</f>
        <v>15558869.222000001</v>
      </c>
      <c r="BB580" s="346">
        <f>BA580-PriceList[[#This Row],[Стоимость, руб для сбронированием]]</f>
        <v>14495</v>
      </c>
      <c r="BC580" s="14"/>
      <c r="BD580" s="345">
        <f t="shared" ref="BD580:BD643" si="145">MROUND(AZ580,100)</f>
        <v>536700</v>
      </c>
      <c r="BE580" s="353">
        <f>BD580*PriceList[[#This Row],[Площадь, кв.м]]</f>
        <v>15558933</v>
      </c>
      <c r="BF580" s="14"/>
      <c r="BG580" s="345">
        <f>BE580-$BG$1*PriceList[[#This Row],[Площадь, кв.м]]</f>
        <v>15384993</v>
      </c>
      <c r="BH580" s="353">
        <f t="shared" ref="BH580:BH643" si="146">BE580-BG580</f>
        <v>173940</v>
      </c>
      <c r="BI580" s="345">
        <f>BG580/PriceList[[#This Row],[Площадь, кв.м]]</f>
        <v>530700</v>
      </c>
      <c r="BJ580" s="355">
        <f t="shared" ref="BJ580:BJ643" si="147">BH580/BG580</f>
        <v>1.1305822498586773E-2</v>
      </c>
      <c r="BL580" s="345">
        <f t="shared" si="132"/>
        <v>477630</v>
      </c>
      <c r="BM580" s="353">
        <f t="shared" si="133"/>
        <v>13846493.699999999</v>
      </c>
    </row>
    <row r="581" spans="1:65" ht="14.25" customHeight="1">
      <c r="A581" s="84">
        <v>652</v>
      </c>
      <c r="B581" s="84" t="s">
        <v>747</v>
      </c>
      <c r="C581" s="85">
        <v>326</v>
      </c>
      <c r="D581" s="85" t="s">
        <v>416</v>
      </c>
      <c r="E581" s="86">
        <v>12</v>
      </c>
      <c r="F581" s="84">
        <v>7</v>
      </c>
      <c r="G581" s="87">
        <v>28.53</v>
      </c>
      <c r="H581" s="88" t="s">
        <v>1</v>
      </c>
      <c r="I581" s="88" t="s">
        <v>1</v>
      </c>
      <c r="J581" s="89">
        <v>3.79</v>
      </c>
      <c r="K581" s="89">
        <f t="shared" si="134"/>
        <v>1.1399999999999999</v>
      </c>
      <c r="L581" s="89">
        <f t="shared" si="135"/>
        <v>24.740000000000002</v>
      </c>
      <c r="M581" s="89">
        <f t="shared" si="136"/>
        <v>25.880000000000003</v>
      </c>
      <c r="N581" s="90" t="s">
        <v>65</v>
      </c>
      <c r="O581" s="90" t="s">
        <v>66</v>
      </c>
      <c r="P581" s="90" t="s">
        <v>67</v>
      </c>
      <c r="Q581" s="91" t="s">
        <v>68</v>
      </c>
      <c r="R581" s="92" t="s">
        <v>518</v>
      </c>
      <c r="S581" s="92" t="s">
        <v>116</v>
      </c>
      <c r="T581" s="93" t="s">
        <v>73</v>
      </c>
      <c r="U581" s="84">
        <v>12</v>
      </c>
      <c r="V581" s="94">
        <f>IFERROR(VLOOKUP(H581,'Коэфф для прайса 1 оч'!$A$3:$C$6,3,0),"")</f>
        <v>327000</v>
      </c>
      <c r="W581" s="91">
        <f>IFERROR(VLOOKUP(E581,'Коэфф для прайса 1 оч'!$A$10:$C$23,3,0),"")</f>
        <v>0.215</v>
      </c>
      <c r="X581" s="116">
        <f>IFERROR(VLOOKUP(N581,'Коэфф для прайса 1 оч'!$E$25:$F$30,2,0),"")</f>
        <v>0.04</v>
      </c>
      <c r="Y581" s="116">
        <f>IFERROR(VLOOKUP(O581,'Коэфф для прайса 1 оч'!$E$32:$F$34,2,0),"")</f>
        <v>0</v>
      </c>
      <c r="Z581" s="116">
        <f>IFERROR(VLOOKUP(P581,'Коэфф для прайса 1 оч'!$E$36:$F$38,2,0),"")</f>
        <v>0.03</v>
      </c>
      <c r="AA581" s="116">
        <f>IFERROR(VLOOKUP(Q581,'Коэфф для прайса 1 оч'!$E$40:$F$43,2,0),"")</f>
        <v>5.0000000000000001E-3</v>
      </c>
      <c r="AB581" s="117">
        <f>IFERROR(VLOOKUP(R581,'Коэфф для прайса 1 оч'!$E$45:$F$59,2,0),"")</f>
        <v>0.05</v>
      </c>
      <c r="AC581" s="116">
        <f>IFERROR(VLOOKUP(T581,'Коэфф для прайса 1 оч'!$E$61:$F$67,2,0),"")</f>
        <v>0</v>
      </c>
      <c r="AD581" s="116">
        <f>IFERROR(VLOOKUP(U581,'Коэфф для прайса 1 оч'!$E$69:$F$82,2,0),"")</f>
        <v>1.4E-2</v>
      </c>
      <c r="AE581" s="116">
        <f>IFERROR(VLOOKUP(PriceList[[#This Row],[Корпус]],'Коэфф для прайса 1 оч'!$I$10:$J$15,2,0),"")</f>
        <v>0.12</v>
      </c>
      <c r="AF581" s="95">
        <f t="shared" si="137"/>
        <v>481998</v>
      </c>
      <c r="AG581" s="96">
        <f t="shared" si="138"/>
        <v>13751402.940000001</v>
      </c>
      <c r="AH581" s="97">
        <v>0</v>
      </c>
      <c r="AI581" s="98">
        <f t="shared" si="139"/>
        <v>481998</v>
      </c>
      <c r="AJ581" s="99">
        <f t="shared" si="140"/>
        <v>13751402.940000001</v>
      </c>
      <c r="AK581" s="84" t="s">
        <v>71</v>
      </c>
      <c r="AL581" s="91">
        <v>0.1</v>
      </c>
      <c r="AM581" s="287">
        <f>PriceList[[#This Row],[ИТОГ Цена за кв.м, руб]]*(1+PriceList[[#This Row],[Максимальная скидка]])</f>
        <v>530197.80000000005</v>
      </c>
      <c r="AN581" s="287">
        <f>PriceList[[#This Row],[Цена за кв.м. в CRM]]*PriceList[[#This Row],[Площадь, кв.м]]</f>
        <v>15126543.234000001</v>
      </c>
      <c r="AO581" s="287">
        <v>6000</v>
      </c>
      <c r="AP581" s="335">
        <f>PriceList[[#This Row],[Цена за кв.м. в CRM]]+PriceList[[#This Row],[Бронь]]</f>
        <v>536197.80000000005</v>
      </c>
      <c r="AQ581" s="335">
        <f>PriceList[[#This Row],[Цена за кв.м. в сайт]]*PriceList[[#This Row],[Площадь, кв.м]]</f>
        <v>15297723.234000001</v>
      </c>
      <c r="AR581" s="84" t="str">
        <f t="shared" si="141"/>
        <v>С2-326</v>
      </c>
      <c r="AS581" s="88" t="str">
        <f t="shared" si="142"/>
        <v>Ст</v>
      </c>
      <c r="AT581" s="89">
        <f t="shared" si="143"/>
        <v>28.53</v>
      </c>
      <c r="AU581" s="99">
        <f>PriceList[[#This Row],[Цена за кв.м. в CRM]]</f>
        <v>530197.80000000005</v>
      </c>
      <c r="AV581" s="100" t="str">
        <f t="shared" si="144"/>
        <v>Резерв</v>
      </c>
      <c r="AW581" s="99"/>
      <c r="AX581" s="342"/>
      <c r="AZ581" s="353">
        <f>(PriceList[[#This Row],[Цена за кв.м. в сайт]])+$AZ$1</f>
        <v>536697.80000000005</v>
      </c>
      <c r="BA581" s="353">
        <f>AZ581*PriceList[[#This Row],[Площадь, кв.м]]</f>
        <v>15311988.234000001</v>
      </c>
      <c r="BB581" s="346">
        <f>BA581-PriceList[[#This Row],[Стоимость, руб для сбронированием]]</f>
        <v>14265</v>
      </c>
      <c r="BC581" s="14"/>
      <c r="BD581" s="345">
        <f t="shared" si="145"/>
        <v>536700</v>
      </c>
      <c r="BE581" s="353">
        <f>BD581*PriceList[[#This Row],[Площадь, кв.м]]</f>
        <v>15312051</v>
      </c>
      <c r="BF581" s="14"/>
      <c r="BG581" s="345">
        <f>BE581-$BG$1*PriceList[[#This Row],[Площадь, кв.м]]</f>
        <v>15140871</v>
      </c>
      <c r="BH581" s="353">
        <f t="shared" si="146"/>
        <v>171180</v>
      </c>
      <c r="BI581" s="345">
        <f>BG581/PriceList[[#This Row],[Площадь, кв.м]]</f>
        <v>530700</v>
      </c>
      <c r="BJ581" s="355">
        <f t="shared" si="147"/>
        <v>1.1305822498586773E-2</v>
      </c>
      <c r="BL581" s="345">
        <f t="shared" si="132"/>
        <v>477630</v>
      </c>
      <c r="BM581" s="353">
        <f t="shared" si="133"/>
        <v>13626783.9</v>
      </c>
    </row>
    <row r="582" spans="1:65" ht="14.25" customHeight="1">
      <c r="A582" s="84">
        <v>653</v>
      </c>
      <c r="B582" s="84" t="s">
        <v>748</v>
      </c>
      <c r="C582" s="85">
        <v>327</v>
      </c>
      <c r="D582" s="85" t="s">
        <v>416</v>
      </c>
      <c r="E582" s="86">
        <v>12</v>
      </c>
      <c r="F582" s="84">
        <v>8</v>
      </c>
      <c r="G582" s="87">
        <v>28.99</v>
      </c>
      <c r="H582" s="88" t="s">
        <v>1</v>
      </c>
      <c r="I582" s="88" t="s">
        <v>1</v>
      </c>
      <c r="J582" s="89">
        <v>4.25</v>
      </c>
      <c r="K582" s="89">
        <f t="shared" si="134"/>
        <v>1.28</v>
      </c>
      <c r="L582" s="89">
        <f t="shared" si="135"/>
        <v>24.74</v>
      </c>
      <c r="M582" s="89">
        <f t="shared" si="136"/>
        <v>26.02</v>
      </c>
      <c r="N582" s="90" t="s">
        <v>65</v>
      </c>
      <c r="O582" s="90" t="s">
        <v>66</v>
      </c>
      <c r="P582" s="90" t="s">
        <v>67</v>
      </c>
      <c r="Q582" s="91" t="s">
        <v>68</v>
      </c>
      <c r="R582" s="92" t="s">
        <v>424</v>
      </c>
      <c r="S582" s="92" t="s">
        <v>1291</v>
      </c>
      <c r="T582" s="93" t="s">
        <v>159</v>
      </c>
      <c r="U582" s="84">
        <v>12</v>
      </c>
      <c r="V582" s="94">
        <f>IFERROR(VLOOKUP(H582,'Коэфф для прайса 1 оч'!$A$3:$C$6,3,0),"")</f>
        <v>327000</v>
      </c>
      <c r="W582" s="91">
        <f>IFERROR(VLOOKUP(E582,'Коэфф для прайса 1 оч'!$A$10:$C$23,3,0),"")</f>
        <v>0.215</v>
      </c>
      <c r="X582" s="116">
        <f>IFERROR(VLOOKUP(N582,'Коэфф для прайса 1 оч'!$E$25:$F$30,2,0),"")</f>
        <v>0.04</v>
      </c>
      <c r="Y582" s="116">
        <f>IFERROR(VLOOKUP(O582,'Коэфф для прайса 1 оч'!$E$32:$F$34,2,0),"")</f>
        <v>0</v>
      </c>
      <c r="Z582" s="116">
        <f>IFERROR(VLOOKUP(P582,'Коэфф для прайса 1 оч'!$E$36:$F$38,2,0),"")</f>
        <v>0.03</v>
      </c>
      <c r="AA582" s="116">
        <f>IFERROR(VLOOKUP(Q582,'Коэфф для прайса 1 оч'!$E$40:$F$43,2,0),"")</f>
        <v>5.0000000000000001E-3</v>
      </c>
      <c r="AB582" s="117">
        <f>IFERROR(VLOOKUP(R582,'Коэфф для прайса 1 оч'!$E$45:$F$59,2,0),"")</f>
        <v>0.02</v>
      </c>
      <c r="AC582" s="116">
        <f>IFERROR(VLOOKUP(T582,'Коэфф для прайса 1 оч'!$E$61:$F$67,2,0),"")</f>
        <v>-0.01</v>
      </c>
      <c r="AD582" s="116">
        <f>IFERROR(VLOOKUP(U582,'Коэфф для прайса 1 оч'!$E$69:$F$82,2,0),"")</f>
        <v>1.4E-2</v>
      </c>
      <c r="AE582" s="116">
        <f>IFERROR(VLOOKUP(PriceList[[#This Row],[Корпус]],'Коэфф для прайса 1 оч'!$I$10:$J$15,2,0),"")</f>
        <v>0.12</v>
      </c>
      <c r="AF582" s="95">
        <f t="shared" si="137"/>
        <v>468918</v>
      </c>
      <c r="AG582" s="96">
        <f t="shared" si="138"/>
        <v>13593932.819999998</v>
      </c>
      <c r="AH582" s="97">
        <v>0</v>
      </c>
      <c r="AI582" s="98">
        <f t="shared" si="139"/>
        <v>468918</v>
      </c>
      <c r="AJ582" s="99">
        <f t="shared" si="140"/>
        <v>13593932.819999998</v>
      </c>
      <c r="AK582" s="84" t="s">
        <v>101</v>
      </c>
      <c r="AL582" s="91">
        <v>0.1</v>
      </c>
      <c r="AM582" s="287">
        <f>PriceList[[#This Row],[ИТОГ Цена за кв.м, руб]]*(1+PriceList[[#This Row],[Максимальная скидка]])</f>
        <v>515809.80000000005</v>
      </c>
      <c r="AN582" s="287">
        <f>PriceList[[#This Row],[Цена за кв.м. в CRM]]*PriceList[[#This Row],[Площадь, кв.м]]</f>
        <v>14953326.102</v>
      </c>
      <c r="AO582" s="287">
        <v>6000</v>
      </c>
      <c r="AP582" s="335">
        <f>PriceList[[#This Row],[Цена за кв.м. в CRM]]+PriceList[[#This Row],[Бронь]]</f>
        <v>521809.80000000005</v>
      </c>
      <c r="AQ582" s="335">
        <f>PriceList[[#This Row],[Цена за кв.м. в сайт]]*PriceList[[#This Row],[Площадь, кв.м]]</f>
        <v>15127266.102</v>
      </c>
      <c r="AR582" s="84" t="str">
        <f t="shared" si="141"/>
        <v>С2-327</v>
      </c>
      <c r="AS582" s="88" t="str">
        <f t="shared" si="142"/>
        <v>Ст</v>
      </c>
      <c r="AT582" s="89">
        <f t="shared" si="143"/>
        <v>28.99</v>
      </c>
      <c r="AU582" s="99">
        <f>PriceList[[#This Row],[Цена за кв.м. в CRM]]</f>
        <v>515809.80000000005</v>
      </c>
      <c r="AV582" s="100" t="str">
        <f t="shared" si="144"/>
        <v>Свободно</v>
      </c>
      <c r="AW582" s="99"/>
      <c r="AX582" s="342"/>
      <c r="AZ582" s="353">
        <f>(PriceList[[#This Row],[Цена за кв.м. в сайт]])+$AZ$1</f>
        <v>522309.80000000005</v>
      </c>
      <c r="BA582" s="353">
        <f>AZ582*PriceList[[#This Row],[Площадь, кв.м]]</f>
        <v>15141761.102</v>
      </c>
      <c r="BB582" s="346">
        <f>BA582-PriceList[[#This Row],[Стоимость, руб для сбронированием]]</f>
        <v>14495</v>
      </c>
      <c r="BC582" s="14"/>
      <c r="BD582" s="345">
        <f t="shared" si="145"/>
        <v>522300</v>
      </c>
      <c r="BE582" s="353">
        <f>BD582*PriceList[[#This Row],[Площадь, кв.м]]</f>
        <v>15141477</v>
      </c>
      <c r="BF582" s="14"/>
      <c r="BG582" s="345">
        <f>BE582-$BG$1*PriceList[[#This Row],[Площадь, кв.м]]</f>
        <v>14967537</v>
      </c>
      <c r="BH582" s="353">
        <f t="shared" si="146"/>
        <v>173940</v>
      </c>
      <c r="BI582" s="345">
        <f>BG582/PriceList[[#This Row],[Площадь, кв.м]]</f>
        <v>516300</v>
      </c>
      <c r="BJ582" s="355">
        <f t="shared" si="147"/>
        <v>1.1621150493898896E-2</v>
      </c>
      <c r="BL582" s="345">
        <f t="shared" si="132"/>
        <v>464670</v>
      </c>
      <c r="BM582" s="353">
        <f t="shared" si="133"/>
        <v>13470783.299999999</v>
      </c>
    </row>
    <row r="583" spans="1:65" ht="14.25" customHeight="1">
      <c r="A583" s="84">
        <v>654</v>
      </c>
      <c r="B583" s="84" t="s">
        <v>749</v>
      </c>
      <c r="C583" s="85">
        <v>328</v>
      </c>
      <c r="D583" s="85" t="s">
        <v>416</v>
      </c>
      <c r="E583" s="86">
        <v>12</v>
      </c>
      <c r="F583" s="84">
        <v>9</v>
      </c>
      <c r="G583" s="87">
        <v>28.99</v>
      </c>
      <c r="H583" s="88" t="s">
        <v>1</v>
      </c>
      <c r="I583" s="88" t="s">
        <v>1</v>
      </c>
      <c r="J583" s="89">
        <v>4.25</v>
      </c>
      <c r="K583" s="89">
        <f t="shared" si="134"/>
        <v>1.28</v>
      </c>
      <c r="L583" s="89">
        <f t="shared" si="135"/>
        <v>24.74</v>
      </c>
      <c r="M583" s="89">
        <f t="shared" si="136"/>
        <v>26.02</v>
      </c>
      <c r="N583" s="90" t="s">
        <v>65</v>
      </c>
      <c r="O583" s="90" t="s">
        <v>66</v>
      </c>
      <c r="P583" s="90" t="s">
        <v>67</v>
      </c>
      <c r="Q583" s="91" t="s">
        <v>68</v>
      </c>
      <c r="R583" s="92" t="s">
        <v>424</v>
      </c>
      <c r="S583" s="92" t="s">
        <v>1291</v>
      </c>
      <c r="T583" s="93" t="s">
        <v>159</v>
      </c>
      <c r="U583" s="84">
        <v>12</v>
      </c>
      <c r="V583" s="94">
        <f>IFERROR(VLOOKUP(H583,'Коэфф для прайса 1 оч'!$A$3:$C$6,3,0),"")</f>
        <v>327000</v>
      </c>
      <c r="W583" s="91">
        <f>IFERROR(VLOOKUP(E583,'Коэфф для прайса 1 оч'!$A$10:$C$23,3,0),"")</f>
        <v>0.215</v>
      </c>
      <c r="X583" s="116">
        <f>IFERROR(VLOOKUP(N583,'Коэфф для прайса 1 оч'!$E$25:$F$30,2,0),"")</f>
        <v>0.04</v>
      </c>
      <c r="Y583" s="116">
        <f>IFERROR(VLOOKUP(O583,'Коэфф для прайса 1 оч'!$E$32:$F$34,2,0),"")</f>
        <v>0</v>
      </c>
      <c r="Z583" s="116">
        <f>IFERROR(VLOOKUP(P583,'Коэфф для прайса 1 оч'!$E$36:$F$38,2,0),"")</f>
        <v>0.03</v>
      </c>
      <c r="AA583" s="116">
        <f>IFERROR(VLOOKUP(Q583,'Коэфф для прайса 1 оч'!$E$40:$F$43,2,0),"")</f>
        <v>5.0000000000000001E-3</v>
      </c>
      <c r="AB583" s="117">
        <f>IFERROR(VLOOKUP(R583,'Коэфф для прайса 1 оч'!$E$45:$F$59,2,0),"")</f>
        <v>0.02</v>
      </c>
      <c r="AC583" s="116">
        <f>IFERROR(VLOOKUP(T583,'Коэфф для прайса 1 оч'!$E$61:$F$67,2,0),"")</f>
        <v>-0.01</v>
      </c>
      <c r="AD583" s="116">
        <f>IFERROR(VLOOKUP(U583,'Коэфф для прайса 1 оч'!$E$69:$F$82,2,0),"")</f>
        <v>1.4E-2</v>
      </c>
      <c r="AE583" s="116">
        <f>IFERROR(VLOOKUP(PriceList[[#This Row],[Корпус]],'Коэфф для прайса 1 оч'!$I$10:$J$15,2,0),"")</f>
        <v>0.12</v>
      </c>
      <c r="AF583" s="95">
        <f t="shared" si="137"/>
        <v>468918</v>
      </c>
      <c r="AG583" s="96">
        <f t="shared" si="138"/>
        <v>13593932.819999998</v>
      </c>
      <c r="AH583" s="97">
        <v>0</v>
      </c>
      <c r="AI583" s="98">
        <f t="shared" si="139"/>
        <v>468918</v>
      </c>
      <c r="AJ583" s="99">
        <f t="shared" si="140"/>
        <v>13593932.819999998</v>
      </c>
      <c r="AK583" s="84" t="s">
        <v>101</v>
      </c>
      <c r="AL583" s="91">
        <v>0.1</v>
      </c>
      <c r="AM583" s="287">
        <f>PriceList[[#This Row],[ИТОГ Цена за кв.м, руб]]*(1+PriceList[[#This Row],[Максимальная скидка]])</f>
        <v>515809.80000000005</v>
      </c>
      <c r="AN583" s="287">
        <f>PriceList[[#This Row],[Цена за кв.м. в CRM]]*PriceList[[#This Row],[Площадь, кв.м]]</f>
        <v>14953326.102</v>
      </c>
      <c r="AO583" s="287">
        <v>6000</v>
      </c>
      <c r="AP583" s="335">
        <f>PriceList[[#This Row],[Цена за кв.м. в CRM]]+PriceList[[#This Row],[Бронь]]</f>
        <v>521809.80000000005</v>
      </c>
      <c r="AQ583" s="335">
        <f>PriceList[[#This Row],[Цена за кв.м. в сайт]]*PriceList[[#This Row],[Площадь, кв.м]]</f>
        <v>15127266.102</v>
      </c>
      <c r="AR583" s="84" t="str">
        <f t="shared" si="141"/>
        <v>С2-328</v>
      </c>
      <c r="AS583" s="88" t="str">
        <f t="shared" si="142"/>
        <v>Ст</v>
      </c>
      <c r="AT583" s="89">
        <f t="shared" si="143"/>
        <v>28.99</v>
      </c>
      <c r="AU583" s="99">
        <f>PriceList[[#This Row],[Цена за кв.м. в CRM]]</f>
        <v>515809.80000000005</v>
      </c>
      <c r="AV583" s="100" t="str">
        <f t="shared" si="144"/>
        <v>Свободно</v>
      </c>
      <c r="AW583" s="99"/>
      <c r="AX583" s="342"/>
      <c r="AZ583" s="353">
        <f>(PriceList[[#This Row],[Цена за кв.м. в сайт]])+$AZ$1</f>
        <v>522309.80000000005</v>
      </c>
      <c r="BA583" s="353">
        <f>AZ583*PriceList[[#This Row],[Площадь, кв.м]]</f>
        <v>15141761.102</v>
      </c>
      <c r="BB583" s="346">
        <f>BA583-PriceList[[#This Row],[Стоимость, руб для сбронированием]]</f>
        <v>14495</v>
      </c>
      <c r="BC583" s="14"/>
      <c r="BD583" s="345">
        <f t="shared" si="145"/>
        <v>522300</v>
      </c>
      <c r="BE583" s="353">
        <f>BD583*PriceList[[#This Row],[Площадь, кв.м]]</f>
        <v>15141477</v>
      </c>
      <c r="BF583" s="14"/>
      <c r="BG583" s="345">
        <f>BE583-$BG$1*PriceList[[#This Row],[Площадь, кв.м]]</f>
        <v>14967537</v>
      </c>
      <c r="BH583" s="353">
        <f t="shared" si="146"/>
        <v>173940</v>
      </c>
      <c r="BI583" s="345">
        <f>BG583/PriceList[[#This Row],[Площадь, кв.м]]</f>
        <v>516300</v>
      </c>
      <c r="BJ583" s="355">
        <f t="shared" si="147"/>
        <v>1.1621150493898896E-2</v>
      </c>
      <c r="BL583" s="345">
        <f t="shared" si="132"/>
        <v>464670</v>
      </c>
      <c r="BM583" s="353">
        <f t="shared" si="133"/>
        <v>13470783.299999999</v>
      </c>
    </row>
    <row r="584" spans="1:65" ht="14.25" customHeight="1">
      <c r="A584" s="84">
        <v>655</v>
      </c>
      <c r="B584" s="84" t="s">
        <v>750</v>
      </c>
      <c r="C584" s="85">
        <v>329</v>
      </c>
      <c r="D584" s="85" t="s">
        <v>416</v>
      </c>
      <c r="E584" s="86">
        <v>12</v>
      </c>
      <c r="F584" s="84">
        <v>10</v>
      </c>
      <c r="G584" s="87">
        <v>28.99</v>
      </c>
      <c r="H584" s="88" t="s">
        <v>1</v>
      </c>
      <c r="I584" s="88" t="s">
        <v>1</v>
      </c>
      <c r="J584" s="89">
        <v>4.25</v>
      </c>
      <c r="K584" s="89">
        <f t="shared" si="134"/>
        <v>1.28</v>
      </c>
      <c r="L584" s="89">
        <f t="shared" si="135"/>
        <v>24.74</v>
      </c>
      <c r="M584" s="89">
        <f t="shared" si="136"/>
        <v>26.02</v>
      </c>
      <c r="N584" s="90" t="s">
        <v>65</v>
      </c>
      <c r="O584" s="90" t="s">
        <v>66</v>
      </c>
      <c r="P584" s="90" t="s">
        <v>67</v>
      </c>
      <c r="Q584" s="91" t="s">
        <v>68</v>
      </c>
      <c r="R584" s="92" t="s">
        <v>424</v>
      </c>
      <c r="S584" s="92" t="s">
        <v>1291</v>
      </c>
      <c r="T584" s="93" t="s">
        <v>73</v>
      </c>
      <c r="U584" s="84">
        <v>12</v>
      </c>
      <c r="V584" s="94">
        <f>IFERROR(VLOOKUP(H584,'Коэфф для прайса 1 оч'!$A$3:$C$6,3,0),"")</f>
        <v>327000</v>
      </c>
      <c r="W584" s="91">
        <f>IFERROR(VLOOKUP(E584,'Коэфф для прайса 1 оч'!$A$10:$C$23,3,0),"")</f>
        <v>0.215</v>
      </c>
      <c r="X584" s="116">
        <f>IFERROR(VLOOKUP(N584,'Коэфф для прайса 1 оч'!$E$25:$F$30,2,0),"")</f>
        <v>0.04</v>
      </c>
      <c r="Y584" s="116">
        <f>IFERROR(VLOOKUP(O584,'Коэфф для прайса 1 оч'!$E$32:$F$34,2,0),"")</f>
        <v>0</v>
      </c>
      <c r="Z584" s="116">
        <f>IFERROR(VLOOKUP(P584,'Коэфф для прайса 1 оч'!$E$36:$F$38,2,0),"")</f>
        <v>0.03</v>
      </c>
      <c r="AA584" s="116">
        <f>IFERROR(VLOOKUP(Q584,'Коэфф для прайса 1 оч'!$E$40:$F$43,2,0),"")</f>
        <v>5.0000000000000001E-3</v>
      </c>
      <c r="AB584" s="117">
        <f>IFERROR(VLOOKUP(R584,'Коэфф для прайса 1 оч'!$E$45:$F$59,2,0),"")</f>
        <v>0.02</v>
      </c>
      <c r="AC584" s="116">
        <f>IFERROR(VLOOKUP(T584,'Коэфф для прайса 1 оч'!$E$61:$F$67,2,0),"")</f>
        <v>0</v>
      </c>
      <c r="AD584" s="116">
        <f>IFERROR(VLOOKUP(U584,'Коэфф для прайса 1 оч'!$E$69:$F$82,2,0),"")</f>
        <v>1.4E-2</v>
      </c>
      <c r="AE584" s="116">
        <f>IFERROR(VLOOKUP(PriceList[[#This Row],[Корпус]],'Коэфф для прайса 1 оч'!$I$10:$J$15,2,0),"")</f>
        <v>0.12</v>
      </c>
      <c r="AF584" s="95">
        <f t="shared" si="137"/>
        <v>472188</v>
      </c>
      <c r="AG584" s="96">
        <f t="shared" si="138"/>
        <v>13688730.119999999</v>
      </c>
      <c r="AH584" s="97">
        <v>0</v>
      </c>
      <c r="AI584" s="98">
        <f t="shared" si="139"/>
        <v>472188</v>
      </c>
      <c r="AJ584" s="99">
        <f t="shared" si="140"/>
        <v>13688730.119999999</v>
      </c>
      <c r="AK584" s="84" t="s">
        <v>101</v>
      </c>
      <c r="AL584" s="91">
        <v>0.1</v>
      </c>
      <c r="AM584" s="287">
        <f>PriceList[[#This Row],[ИТОГ Цена за кв.м, руб]]*(1+PriceList[[#This Row],[Максимальная скидка]])</f>
        <v>519406.80000000005</v>
      </c>
      <c r="AN584" s="287">
        <f>PriceList[[#This Row],[Цена за кв.м. в CRM]]*PriceList[[#This Row],[Площадь, кв.м]]</f>
        <v>15057603.132000001</v>
      </c>
      <c r="AO584" s="287">
        <v>6000</v>
      </c>
      <c r="AP584" s="335">
        <f>PriceList[[#This Row],[Цена за кв.м. в CRM]]+PriceList[[#This Row],[Бронь]]</f>
        <v>525406.80000000005</v>
      </c>
      <c r="AQ584" s="335">
        <f>PriceList[[#This Row],[Цена за кв.м. в сайт]]*PriceList[[#This Row],[Площадь, кв.м]]</f>
        <v>15231543.132000001</v>
      </c>
      <c r="AR584" s="84" t="str">
        <f t="shared" si="141"/>
        <v>С2-329</v>
      </c>
      <c r="AS584" s="88" t="str">
        <f t="shared" si="142"/>
        <v>Ст</v>
      </c>
      <c r="AT584" s="89">
        <f t="shared" si="143"/>
        <v>28.99</v>
      </c>
      <c r="AU584" s="99">
        <f>PriceList[[#This Row],[Цена за кв.м. в CRM]]</f>
        <v>519406.80000000005</v>
      </c>
      <c r="AV584" s="100" t="str">
        <f t="shared" si="144"/>
        <v>Свободно</v>
      </c>
      <c r="AW584" s="99"/>
      <c r="AX584" s="342"/>
      <c r="AZ584" s="353">
        <f>(PriceList[[#This Row],[Цена за кв.м. в сайт]])+$AZ$1</f>
        <v>525906.80000000005</v>
      </c>
      <c r="BA584" s="353">
        <f>AZ584*PriceList[[#This Row],[Площадь, кв.м]]</f>
        <v>15246038.132000001</v>
      </c>
      <c r="BB584" s="346">
        <f>BA584-PriceList[[#This Row],[Стоимость, руб для сбронированием]]</f>
        <v>14495</v>
      </c>
      <c r="BC584" s="14"/>
      <c r="BD584" s="345">
        <f t="shared" si="145"/>
        <v>525900</v>
      </c>
      <c r="BE584" s="353">
        <f>BD584*PriceList[[#This Row],[Площадь, кв.м]]</f>
        <v>15245841</v>
      </c>
      <c r="BF584" s="14"/>
      <c r="BG584" s="345">
        <f>BE584-$BG$1*PriceList[[#This Row],[Площадь, кв.м]]</f>
        <v>15071901</v>
      </c>
      <c r="BH584" s="353">
        <f t="shared" si="146"/>
        <v>173940</v>
      </c>
      <c r="BI584" s="345">
        <f>BG584/PriceList[[#This Row],[Площадь, кв.м]]</f>
        <v>519900</v>
      </c>
      <c r="BJ584" s="355">
        <f t="shared" si="147"/>
        <v>1.1540680900173111E-2</v>
      </c>
      <c r="BL584" s="345">
        <f t="shared" si="132"/>
        <v>467910</v>
      </c>
      <c r="BM584" s="353">
        <f t="shared" si="133"/>
        <v>13564710.899999999</v>
      </c>
    </row>
    <row r="585" spans="1:65" ht="14.25" customHeight="1">
      <c r="A585" s="84">
        <v>359</v>
      </c>
      <c r="B585" s="84" t="s">
        <v>452</v>
      </c>
      <c r="C585" s="85">
        <v>33</v>
      </c>
      <c r="D585" s="85" t="s">
        <v>416</v>
      </c>
      <c r="E585" s="86">
        <v>1</v>
      </c>
      <c r="F585" s="84">
        <v>33</v>
      </c>
      <c r="G585" s="87">
        <v>28.42</v>
      </c>
      <c r="H585" s="88" t="s">
        <v>1</v>
      </c>
      <c r="I585" s="88" t="s">
        <v>1</v>
      </c>
      <c r="J585" s="89">
        <v>3.68</v>
      </c>
      <c r="K585" s="89">
        <f t="shared" si="134"/>
        <v>1.1000000000000001</v>
      </c>
      <c r="L585" s="89">
        <f t="shared" si="135"/>
        <v>24.740000000000002</v>
      </c>
      <c r="M585" s="89">
        <f t="shared" si="136"/>
        <v>25.840000000000003</v>
      </c>
      <c r="N585" s="90" t="s">
        <v>65</v>
      </c>
      <c r="O585" s="90" t="s">
        <v>66</v>
      </c>
      <c r="P585" s="90" t="s">
        <v>67</v>
      </c>
      <c r="Q585" s="91" t="s">
        <v>68</v>
      </c>
      <c r="R585" s="92" t="s">
        <v>417</v>
      </c>
      <c r="S585" s="92" t="s">
        <v>1287</v>
      </c>
      <c r="T585" s="93" t="s">
        <v>73</v>
      </c>
      <c r="U585" s="84">
        <v>34</v>
      </c>
      <c r="V585" s="94">
        <f>IFERROR(VLOOKUP(H585,'Коэфф для прайса 1 оч'!$A$3:$C$6,3,0),"")</f>
        <v>327000</v>
      </c>
      <c r="W585" s="91">
        <f>IFERROR(VLOOKUP(E585,'Коэфф для прайса 1 оч'!$A$10:$C$23,3,0),"")</f>
        <v>-4.4999999999999998E-2</v>
      </c>
      <c r="X585" s="116">
        <f>IFERROR(VLOOKUP(N585,'Коэфф для прайса 1 оч'!$E$25:$F$30,2,0),"")</f>
        <v>0.04</v>
      </c>
      <c r="Y585" s="116">
        <f>IFERROR(VLOOKUP(O585,'Коэфф для прайса 1 оч'!$E$32:$F$34,2,0),"")</f>
        <v>0</v>
      </c>
      <c r="Z585" s="116">
        <f>IFERROR(VLOOKUP(P585,'Коэфф для прайса 1 оч'!$E$36:$F$38,2,0),"")</f>
        <v>0.03</v>
      </c>
      <c r="AA585" s="116">
        <f>IFERROR(VLOOKUP(Q585,'Коэфф для прайса 1 оч'!$E$40:$F$43,2,0),"")</f>
        <v>5.0000000000000001E-3</v>
      </c>
      <c r="AB585" s="117">
        <f>IFERROR(VLOOKUP(R585,'Коэфф для прайса 1 оч'!$E$45:$F$59,2,0),"")</f>
        <v>-0.02</v>
      </c>
      <c r="AC585" s="116">
        <f>IFERROR(VLOOKUP(T585,'Коэфф для прайса 1 оч'!$E$61:$F$67,2,0),"")</f>
        <v>0</v>
      </c>
      <c r="AD585" s="116">
        <f>IFERROR(VLOOKUP(U585,'Коэфф для прайса 1 оч'!$E$69:$F$82,2,0),"")</f>
        <v>-8.0000000000000002E-3</v>
      </c>
      <c r="AE585" s="116">
        <f>IFERROR(VLOOKUP(PriceList[[#This Row],[Корпус]],'Коэфф для прайса 1 оч'!$I$10:$J$15,2,0),"")</f>
        <v>0.12</v>
      </c>
      <c r="AF585" s="95">
        <f t="shared" si="137"/>
        <v>366894</v>
      </c>
      <c r="AG585" s="96">
        <f t="shared" si="138"/>
        <v>10427127.48</v>
      </c>
      <c r="AH585" s="97">
        <v>0</v>
      </c>
      <c r="AI585" s="98">
        <f t="shared" si="139"/>
        <v>366894</v>
      </c>
      <c r="AJ585" s="99">
        <f t="shared" si="140"/>
        <v>10427127.48</v>
      </c>
      <c r="AK585" s="84" t="s">
        <v>71</v>
      </c>
      <c r="AL585" s="91">
        <v>0.1</v>
      </c>
      <c r="AM585" s="287">
        <f>PriceList[[#This Row],[ИТОГ Цена за кв.м, руб]]*(1+PriceList[[#This Row],[Максимальная скидка]])</f>
        <v>403583.4</v>
      </c>
      <c r="AN585" s="287">
        <f>PriceList[[#This Row],[Цена за кв.м. в CRM]]*PriceList[[#This Row],[Площадь, кв.м]]</f>
        <v>11469840.228000002</v>
      </c>
      <c r="AO585" s="287">
        <v>6000</v>
      </c>
      <c r="AP585" s="335">
        <f>PriceList[[#This Row],[Цена за кв.м. в CRM]]+PriceList[[#This Row],[Бронь]]</f>
        <v>409583.4</v>
      </c>
      <c r="AQ585" s="335">
        <f>PriceList[[#This Row],[Цена за кв.м. в сайт]]*PriceList[[#This Row],[Площадь, кв.м]]</f>
        <v>11640360.228000002</v>
      </c>
      <c r="AR585" s="84" t="str">
        <f t="shared" si="141"/>
        <v>С2-33</v>
      </c>
      <c r="AS585" s="88" t="str">
        <f t="shared" si="142"/>
        <v>Ст</v>
      </c>
      <c r="AT585" s="89">
        <f t="shared" si="143"/>
        <v>28.42</v>
      </c>
      <c r="AU585" s="99">
        <f>PriceList[[#This Row],[Цена за кв.м. в CRM]]</f>
        <v>403583.4</v>
      </c>
      <c r="AV585" s="100" t="str">
        <f t="shared" si="144"/>
        <v>Резерв</v>
      </c>
      <c r="AW585" s="99"/>
      <c r="AX585" s="342"/>
      <c r="AZ585" s="353">
        <f>(PriceList[[#This Row],[Цена за кв.м. в сайт]])+$AZ$1</f>
        <v>410083.4</v>
      </c>
      <c r="BA585" s="353">
        <f>AZ585*PriceList[[#This Row],[Площадь, кв.м]]</f>
        <v>11654570.228000002</v>
      </c>
      <c r="BB585" s="346">
        <f>BA585-PriceList[[#This Row],[Стоимость, руб для сбронированием]]</f>
        <v>14210</v>
      </c>
      <c r="BC585" s="14"/>
      <c r="BD585" s="345">
        <f t="shared" si="145"/>
        <v>410100</v>
      </c>
      <c r="BE585" s="353">
        <f>BD585*PriceList[[#This Row],[Площадь, кв.м]]</f>
        <v>11655042</v>
      </c>
      <c r="BF585" s="14"/>
      <c r="BG585" s="345">
        <f>BE585-$BG$1*PriceList[[#This Row],[Площадь, кв.м]]</f>
        <v>11484522</v>
      </c>
      <c r="BH585" s="353">
        <f t="shared" si="146"/>
        <v>170520</v>
      </c>
      <c r="BI585" s="345">
        <f>BG585/PriceList[[#This Row],[Площадь, кв.м]]</f>
        <v>404100</v>
      </c>
      <c r="BJ585" s="355">
        <f t="shared" si="147"/>
        <v>1.4847809948032665E-2</v>
      </c>
      <c r="BL585" s="345">
        <f t="shared" si="132"/>
        <v>363690</v>
      </c>
      <c r="BM585" s="353">
        <f t="shared" si="133"/>
        <v>10336069.800000001</v>
      </c>
    </row>
    <row r="586" spans="1:65" ht="14.25" hidden="1" customHeight="1">
      <c r="A586" s="84">
        <v>656</v>
      </c>
      <c r="B586" s="84" t="s">
        <v>751</v>
      </c>
      <c r="C586" s="85">
        <v>330</v>
      </c>
      <c r="D586" s="85" t="s">
        <v>416</v>
      </c>
      <c r="E586" s="86">
        <v>12</v>
      </c>
      <c r="F586" s="84">
        <v>11</v>
      </c>
      <c r="G586" s="87">
        <v>58.26</v>
      </c>
      <c r="H586" s="88" t="s">
        <v>2</v>
      </c>
      <c r="I586" s="88" t="s">
        <v>19</v>
      </c>
      <c r="J586" s="89">
        <v>8.73</v>
      </c>
      <c r="K586" s="89">
        <f t="shared" si="134"/>
        <v>2.62</v>
      </c>
      <c r="L586" s="89">
        <f t="shared" si="135"/>
        <v>49.53</v>
      </c>
      <c r="M586" s="89">
        <f t="shared" si="136"/>
        <v>52.15</v>
      </c>
      <c r="N586" s="90" t="s">
        <v>82</v>
      </c>
      <c r="O586" s="90" t="s">
        <v>83</v>
      </c>
      <c r="P586" s="90" t="s">
        <v>67</v>
      </c>
      <c r="Q586" s="91" t="s">
        <v>68</v>
      </c>
      <c r="R586" s="92" t="s">
        <v>424</v>
      </c>
      <c r="S586" s="92" t="s">
        <v>1291</v>
      </c>
      <c r="T586" s="93" t="s">
        <v>73</v>
      </c>
      <c r="U586" s="84">
        <v>12</v>
      </c>
      <c r="V586" s="94">
        <f>IFERROR(VLOOKUP(H586,'Коэфф для прайса 1 оч'!$A$3:$C$6,3,0),"")</f>
        <v>313920</v>
      </c>
      <c r="W586" s="91">
        <f>IFERROR(VLOOKUP(E586,'Коэфф для прайса 1 оч'!$A$10:$C$23,3,0),"")</f>
        <v>0.215</v>
      </c>
      <c r="X586" s="116">
        <f>IFERROR(VLOOKUP(N586,'Коэфф для прайса 1 оч'!$E$25:$F$30,2,0),"")</f>
        <v>-0.01</v>
      </c>
      <c r="Y586" s="116">
        <f>IFERROR(VLOOKUP(O586,'Коэфф для прайса 1 оч'!$E$32:$F$34,2,0),"")</f>
        <v>0.03</v>
      </c>
      <c r="Z586" s="116">
        <f>IFERROR(VLOOKUP(P586,'Коэфф для прайса 1 оч'!$E$36:$F$38,2,0),"")</f>
        <v>0.03</v>
      </c>
      <c r="AA586" s="116">
        <f>IFERROR(VLOOKUP(Q586,'Коэфф для прайса 1 оч'!$E$40:$F$43,2,0),"")</f>
        <v>5.0000000000000001E-3</v>
      </c>
      <c r="AB586" s="117">
        <f>IFERROR(VLOOKUP(R586,'Коэфф для прайса 1 оч'!$E$45:$F$59,2,0),"")</f>
        <v>0.02</v>
      </c>
      <c r="AC586" s="116">
        <f>IFERROR(VLOOKUP(T586,'Коэфф для прайса 1 оч'!$E$61:$F$67,2,0),"")</f>
        <v>0</v>
      </c>
      <c r="AD586" s="116">
        <f>IFERROR(VLOOKUP(U586,'Коэфф для прайса 1 оч'!$E$69:$F$82,2,0),"")</f>
        <v>1.4E-2</v>
      </c>
      <c r="AE586" s="116">
        <f>IFERROR(VLOOKUP(PriceList[[#This Row],[Корпус]],'Коэфф для прайса 1 оч'!$I$10:$J$15,2,0),"")</f>
        <v>0.12</v>
      </c>
      <c r="AF586" s="95">
        <f t="shared" si="137"/>
        <v>447022.08000000002</v>
      </c>
      <c r="AG586" s="96">
        <f t="shared" si="138"/>
        <v>26043506.380800001</v>
      </c>
      <c r="AH586" s="97">
        <v>0</v>
      </c>
      <c r="AI586" s="98">
        <f t="shared" si="139"/>
        <v>447022.08000000002</v>
      </c>
      <c r="AJ586" s="99">
        <f t="shared" si="140"/>
        <v>26043506.380800001</v>
      </c>
      <c r="AK586" s="84" t="s">
        <v>71</v>
      </c>
      <c r="AL586" s="91">
        <v>0.1</v>
      </c>
      <c r="AM586" s="287">
        <f>PriceList[[#This Row],[ИТОГ Цена за кв.м, руб]]*(1+PriceList[[#This Row],[Максимальная скидка]])</f>
        <v>491724.28800000006</v>
      </c>
      <c r="AN586" s="287">
        <f>PriceList[[#This Row],[Цена за кв.м. в CRM]]*PriceList[[#This Row],[Площадь, кв.м]]</f>
        <v>28647857.018880002</v>
      </c>
      <c r="AO586" s="287">
        <v>6000</v>
      </c>
      <c r="AP586" s="335">
        <f>PriceList[[#This Row],[Цена за кв.м. в CRM]]+PriceList[[#This Row],[Бронь]]</f>
        <v>497724.28800000006</v>
      </c>
      <c r="AQ586" s="335">
        <f>PriceList[[#This Row],[Цена за кв.м. в сайт]]*PriceList[[#This Row],[Площадь, кв.м]]</f>
        <v>28997417.018880002</v>
      </c>
      <c r="AR586" s="84" t="str">
        <f t="shared" si="141"/>
        <v>С2-330</v>
      </c>
      <c r="AS586" s="88" t="str">
        <f t="shared" si="142"/>
        <v>1К</v>
      </c>
      <c r="AT586" s="89">
        <f t="shared" si="143"/>
        <v>58.26</v>
      </c>
      <c r="AU586" s="99">
        <f>PriceList[[#This Row],[Цена за кв.м. в CRM]]</f>
        <v>491724.28800000006</v>
      </c>
      <c r="AV586" s="100" t="str">
        <f t="shared" si="144"/>
        <v>Резерв</v>
      </c>
      <c r="AW586" s="99"/>
      <c r="AX586" s="342"/>
      <c r="AZ586" s="353">
        <f>(PriceList[[#This Row],[Цена за кв.м. в сайт]])+$AZ$1</f>
        <v>498224.28800000006</v>
      </c>
      <c r="BA586" s="353">
        <f>AZ586*PriceList[[#This Row],[Площадь, кв.м]]</f>
        <v>29026547.018880002</v>
      </c>
      <c r="BB586" s="346">
        <f>BA586-PriceList[[#This Row],[Стоимость, руб для сбронированием]]</f>
        <v>29130</v>
      </c>
      <c r="BC586" s="14"/>
      <c r="BD586" s="345">
        <f t="shared" si="145"/>
        <v>498200</v>
      </c>
      <c r="BE586" s="353">
        <f>BD586*PriceList[[#This Row],[Площадь, кв.м]]</f>
        <v>29025132</v>
      </c>
      <c r="BF586" s="14"/>
      <c r="BG586" s="345">
        <f>BE586-$BG$1*PriceList[[#This Row],[Площадь, кв.м]]</f>
        <v>28675572</v>
      </c>
      <c r="BH586" s="353">
        <f t="shared" si="146"/>
        <v>349560</v>
      </c>
      <c r="BI586" s="345">
        <f>BG586/PriceList[[#This Row],[Площадь, кв.м]]</f>
        <v>492200</v>
      </c>
      <c r="BJ586" s="355">
        <f t="shared" si="147"/>
        <v>1.2190166598943519E-2</v>
      </c>
      <c r="BL586" s="345">
        <f t="shared" si="132"/>
        <v>442980</v>
      </c>
      <c r="BM586" s="353">
        <f t="shared" si="133"/>
        <v>25808014.800000001</v>
      </c>
    </row>
    <row r="587" spans="1:65" ht="14.25" hidden="1" customHeight="1">
      <c r="A587" s="84">
        <v>657</v>
      </c>
      <c r="B587" s="84" t="s">
        <v>752</v>
      </c>
      <c r="C587" s="85">
        <v>331</v>
      </c>
      <c r="D587" s="85" t="s">
        <v>416</v>
      </c>
      <c r="E587" s="86">
        <v>12</v>
      </c>
      <c r="F587" s="84">
        <v>12</v>
      </c>
      <c r="G587" s="87">
        <v>36.090000000000003</v>
      </c>
      <c r="H587" s="88" t="s">
        <v>1</v>
      </c>
      <c r="I587" s="88" t="s">
        <v>1</v>
      </c>
      <c r="J587" s="89">
        <v>4.3899999999999997</v>
      </c>
      <c r="K587" s="89">
        <f t="shared" si="134"/>
        <v>1.32</v>
      </c>
      <c r="L587" s="89">
        <f t="shared" si="135"/>
        <v>31.700000000000003</v>
      </c>
      <c r="M587" s="89">
        <f t="shared" si="136"/>
        <v>33.020000000000003</v>
      </c>
      <c r="N587" s="90" t="s">
        <v>76</v>
      </c>
      <c r="O587" s="90" t="s">
        <v>83</v>
      </c>
      <c r="P587" s="90" t="s">
        <v>67</v>
      </c>
      <c r="Q587" s="91" t="s">
        <v>68</v>
      </c>
      <c r="R587" s="92" t="s">
        <v>493</v>
      </c>
      <c r="S587" s="92" t="s">
        <v>493</v>
      </c>
      <c r="T587" s="93" t="s">
        <v>73</v>
      </c>
      <c r="U587" s="84">
        <v>12</v>
      </c>
      <c r="V587" s="94">
        <f>IFERROR(VLOOKUP(H587,'Коэфф для прайса 1 оч'!$A$3:$C$6,3,0),"")</f>
        <v>327000</v>
      </c>
      <c r="W587" s="91">
        <f>IFERROR(VLOOKUP(E587,'Коэфф для прайса 1 оч'!$A$10:$C$23,3,0),"")</f>
        <v>0.215</v>
      </c>
      <c r="X587" s="116">
        <f>IFERROR(VLOOKUP(N587,'Коэфф для прайса 1 оч'!$E$25:$F$30,2,0),"")</f>
        <v>0</v>
      </c>
      <c r="Y587" s="116">
        <f>IFERROR(VLOOKUP(O587,'Коэфф для прайса 1 оч'!$E$32:$F$34,2,0),"")</f>
        <v>0.03</v>
      </c>
      <c r="Z587" s="116">
        <f>IFERROR(VLOOKUP(P587,'Коэфф для прайса 1 оч'!$E$36:$F$38,2,0),"")</f>
        <v>0.03</v>
      </c>
      <c r="AA587" s="116">
        <f>IFERROR(VLOOKUP(Q587,'Коэфф для прайса 1 оч'!$E$40:$F$43,2,0),"")</f>
        <v>5.0000000000000001E-3</v>
      </c>
      <c r="AB587" s="117">
        <f>IFERROR(VLOOKUP(R587,'Коэфф для прайса 1 оч'!$E$45:$F$59,2,0),"")</f>
        <v>0.03</v>
      </c>
      <c r="AC587" s="116">
        <f>IFERROR(VLOOKUP(T587,'Коэфф для прайса 1 оч'!$E$61:$F$67,2,0),"")</f>
        <v>0</v>
      </c>
      <c r="AD587" s="116">
        <f>IFERROR(VLOOKUP(U587,'Коэфф для прайса 1 оч'!$E$69:$F$82,2,0),"")</f>
        <v>1.4E-2</v>
      </c>
      <c r="AE587" s="116">
        <f>IFERROR(VLOOKUP(PriceList[[#This Row],[Корпус]],'Коэфф для прайса 1 оч'!$I$10:$J$15,2,0),"")</f>
        <v>0.12</v>
      </c>
      <c r="AF587" s="95">
        <f t="shared" si="137"/>
        <v>472188</v>
      </c>
      <c r="AG587" s="96">
        <f t="shared" si="138"/>
        <v>17041264.920000002</v>
      </c>
      <c r="AH587" s="97">
        <v>0</v>
      </c>
      <c r="AI587" s="98"/>
      <c r="AJ587" s="99"/>
      <c r="AK587" s="84" t="s">
        <v>1313</v>
      </c>
      <c r="AL587" s="91">
        <v>0.1</v>
      </c>
      <c r="AM587" s="287">
        <f>PriceList[[#This Row],[ИТОГ Цена за кв.м, руб]]*(1+PriceList[[#This Row],[Максимальная скидка]])</f>
        <v>0</v>
      </c>
      <c r="AN587" s="287">
        <f>PriceList[[#This Row],[Цена за кв.м. в CRM]]*PriceList[[#This Row],[Площадь, кв.м]]</f>
        <v>0</v>
      </c>
      <c r="AO587" s="287">
        <v>6000</v>
      </c>
      <c r="AP587" s="335">
        <f>PriceList[[#This Row],[Цена за кв.м. в CRM]]+PriceList[[#This Row],[Бронь]]</f>
        <v>6000</v>
      </c>
      <c r="AQ587" s="335">
        <f>PriceList[[#This Row],[Цена за кв.м. в сайт]]*PriceList[[#This Row],[Площадь, кв.м]]</f>
        <v>216540.00000000003</v>
      </c>
      <c r="AR587" s="84" t="str">
        <f t="shared" si="141"/>
        <v>С2-331</v>
      </c>
      <c r="AS587" s="88" t="str">
        <f t="shared" si="142"/>
        <v>Ст</v>
      </c>
      <c r="AT587" s="89">
        <f t="shared" si="143"/>
        <v>36.090000000000003</v>
      </c>
      <c r="AU587" s="99">
        <f>PriceList[[#This Row],[Цена за кв.м. в CRM]]</f>
        <v>0</v>
      </c>
      <c r="AV587" s="100" t="str">
        <f t="shared" si="144"/>
        <v>Не для продажи</v>
      </c>
      <c r="AW587" s="99"/>
      <c r="AX587" s="342"/>
      <c r="AZ587" s="353"/>
      <c r="BB587" s="346"/>
      <c r="BC587" s="14"/>
      <c r="BD587" s="345">
        <f t="shared" si="145"/>
        <v>0</v>
      </c>
      <c r="BE587" s="353">
        <f>BD587*PriceList[[#This Row],[Площадь, кв.м]]</f>
        <v>0</v>
      </c>
      <c r="BF587" s="14"/>
      <c r="BG587" s="345"/>
      <c r="BH587" s="353">
        <f t="shared" si="146"/>
        <v>0</v>
      </c>
      <c r="BI587" s="345">
        <f>BG587/PriceList[[#This Row],[Площадь, кв.м]]</f>
        <v>0</v>
      </c>
      <c r="BJ587" s="355" t="e">
        <f t="shared" si="147"/>
        <v>#DIV/0!</v>
      </c>
      <c r="BL587" s="345">
        <f t="shared" ref="BL587:BL650" si="148">BI587-10%*BI587</f>
        <v>0</v>
      </c>
      <c r="BM587" s="353">
        <f t="shared" ref="BM587:BM650" si="149">BL587*G587</f>
        <v>0</v>
      </c>
    </row>
    <row r="588" spans="1:65" ht="14.25" customHeight="1">
      <c r="A588" s="84">
        <v>360</v>
      </c>
      <c r="B588" s="84" t="s">
        <v>453</v>
      </c>
      <c r="C588" s="85">
        <v>34</v>
      </c>
      <c r="D588" s="85" t="s">
        <v>416</v>
      </c>
      <c r="E588" s="86">
        <v>1</v>
      </c>
      <c r="F588" s="84">
        <v>34</v>
      </c>
      <c r="G588" s="87">
        <v>28.94</v>
      </c>
      <c r="H588" s="88" t="s">
        <v>1</v>
      </c>
      <c r="I588" s="88" t="s">
        <v>1</v>
      </c>
      <c r="J588" s="89">
        <v>4.3499999999999996</v>
      </c>
      <c r="K588" s="89">
        <f t="shared" si="134"/>
        <v>1.31</v>
      </c>
      <c r="L588" s="89">
        <f t="shared" si="135"/>
        <v>24.590000000000003</v>
      </c>
      <c r="M588" s="89">
        <f t="shared" si="136"/>
        <v>25.900000000000002</v>
      </c>
      <c r="N588" s="90" t="s">
        <v>65</v>
      </c>
      <c r="O588" s="90" t="s">
        <v>66</v>
      </c>
      <c r="P588" s="90" t="s">
        <v>67</v>
      </c>
      <c r="Q588" s="91" t="s">
        <v>68</v>
      </c>
      <c r="R588" s="92" t="s">
        <v>417</v>
      </c>
      <c r="S588" s="92" t="s">
        <v>1287</v>
      </c>
      <c r="T588" s="93" t="s">
        <v>70</v>
      </c>
      <c r="U588" s="84">
        <v>34</v>
      </c>
      <c r="V588" s="94">
        <f>IFERROR(VLOOKUP(H588,'Коэфф для прайса 1 оч'!$A$3:$C$6,3,0),"")</f>
        <v>327000</v>
      </c>
      <c r="W588" s="91">
        <f>IFERROR(VLOOKUP(E588,'Коэфф для прайса 1 оч'!$A$10:$C$23,3,0),"")</f>
        <v>-4.4999999999999998E-2</v>
      </c>
      <c r="X588" s="116">
        <f>IFERROR(VLOOKUP(N588,'Коэфф для прайса 1 оч'!$E$25:$F$30,2,0),"")</f>
        <v>0.04</v>
      </c>
      <c r="Y588" s="116">
        <f>IFERROR(VLOOKUP(O588,'Коэфф для прайса 1 оч'!$E$32:$F$34,2,0),"")</f>
        <v>0</v>
      </c>
      <c r="Z588" s="116">
        <f>IFERROR(VLOOKUP(P588,'Коэфф для прайса 1 оч'!$E$36:$F$38,2,0),"")</f>
        <v>0.03</v>
      </c>
      <c r="AA588" s="116">
        <f>IFERROR(VLOOKUP(Q588,'Коэфф для прайса 1 оч'!$E$40:$F$43,2,0),"")</f>
        <v>5.0000000000000001E-3</v>
      </c>
      <c r="AB588" s="117">
        <f>IFERROR(VLOOKUP(R588,'Коэфф для прайса 1 оч'!$E$45:$F$59,2,0),"")</f>
        <v>-0.02</v>
      </c>
      <c r="AC588" s="116">
        <f>IFERROR(VLOOKUP(T588,'Коэфф для прайса 1 оч'!$E$61:$F$67,2,0),"")</f>
        <v>-0.01</v>
      </c>
      <c r="AD588" s="116">
        <f>IFERROR(VLOOKUP(U588,'Коэфф для прайса 1 оч'!$E$69:$F$82,2,0),"")</f>
        <v>-8.0000000000000002E-3</v>
      </c>
      <c r="AE588" s="116">
        <f>IFERROR(VLOOKUP(PriceList[[#This Row],[Корпус]],'Коэфф для прайса 1 оч'!$I$10:$J$15,2,0),"")</f>
        <v>0.12</v>
      </c>
      <c r="AF588" s="95">
        <f t="shared" si="137"/>
        <v>363624</v>
      </c>
      <c r="AG588" s="96">
        <f t="shared" si="138"/>
        <v>10523278.560000001</v>
      </c>
      <c r="AH588" s="97">
        <v>0</v>
      </c>
      <c r="AI588" s="98"/>
      <c r="AJ588" s="99"/>
      <c r="AK588" s="84" t="s">
        <v>1313</v>
      </c>
      <c r="AL588" s="91">
        <v>0.1</v>
      </c>
      <c r="AM588" s="287">
        <f>PriceList[[#This Row],[ИТОГ Цена за кв.м, руб]]*(1+PriceList[[#This Row],[Максимальная скидка]])</f>
        <v>0</v>
      </c>
      <c r="AN588" s="287">
        <f>PriceList[[#This Row],[Цена за кв.м. в CRM]]*PriceList[[#This Row],[Площадь, кв.м]]</f>
        <v>0</v>
      </c>
      <c r="AO588" s="287">
        <v>6000</v>
      </c>
      <c r="AP588" s="335">
        <f>PriceList[[#This Row],[Цена за кв.м. в CRM]]+PriceList[[#This Row],[Бронь]]</f>
        <v>6000</v>
      </c>
      <c r="AQ588" s="335">
        <f>PriceList[[#This Row],[Цена за кв.м. в сайт]]*PriceList[[#This Row],[Площадь, кв.м]]</f>
        <v>173640</v>
      </c>
      <c r="AR588" s="84" t="str">
        <f t="shared" si="141"/>
        <v>С2-34</v>
      </c>
      <c r="AS588" s="88" t="str">
        <f t="shared" si="142"/>
        <v>Ст</v>
      </c>
      <c r="AT588" s="89">
        <f t="shared" si="143"/>
        <v>28.94</v>
      </c>
      <c r="AU588" s="99">
        <f>PriceList[[#This Row],[Цена за кв.м. в CRM]]</f>
        <v>0</v>
      </c>
      <c r="AV588" s="100" t="str">
        <f t="shared" si="144"/>
        <v>Не для продажи</v>
      </c>
      <c r="AW588" s="99"/>
      <c r="AX588" s="342"/>
      <c r="AZ588" s="353"/>
      <c r="BB588" s="346"/>
      <c r="BC588" s="14"/>
      <c r="BD588" s="345">
        <f t="shared" si="145"/>
        <v>0</v>
      </c>
      <c r="BE588" s="353">
        <f>BD588*PriceList[[#This Row],[Площадь, кв.м]]</f>
        <v>0</v>
      </c>
      <c r="BF588" s="14"/>
      <c r="BG588" s="345"/>
      <c r="BH588" s="353">
        <f t="shared" si="146"/>
        <v>0</v>
      </c>
      <c r="BI588" s="345">
        <f>BG588/PriceList[[#This Row],[Площадь, кв.м]]</f>
        <v>0</v>
      </c>
      <c r="BJ588" s="355" t="e">
        <f t="shared" si="147"/>
        <v>#DIV/0!</v>
      </c>
      <c r="BL588" s="345">
        <f t="shared" si="148"/>
        <v>0</v>
      </c>
      <c r="BM588" s="353">
        <f t="shared" si="149"/>
        <v>0</v>
      </c>
    </row>
    <row r="589" spans="1:65" ht="14.25" hidden="1" customHeight="1">
      <c r="A589" s="84">
        <v>361</v>
      </c>
      <c r="B589" s="84" t="s">
        <v>454</v>
      </c>
      <c r="C589" s="85">
        <v>35</v>
      </c>
      <c r="D589" s="85" t="s">
        <v>416</v>
      </c>
      <c r="E589" s="86">
        <v>2</v>
      </c>
      <c r="F589" s="84">
        <v>1</v>
      </c>
      <c r="G589" s="87">
        <v>37.479999999999997</v>
      </c>
      <c r="H589" s="88" t="s">
        <v>1</v>
      </c>
      <c r="I589" s="88" t="s">
        <v>1</v>
      </c>
      <c r="J589" s="89">
        <v>7.24</v>
      </c>
      <c r="K589" s="89">
        <f t="shared" si="134"/>
        <v>2.17</v>
      </c>
      <c r="L589" s="89">
        <f t="shared" si="135"/>
        <v>30.239999999999995</v>
      </c>
      <c r="M589" s="89">
        <f t="shared" si="136"/>
        <v>32.409999999999997</v>
      </c>
      <c r="N589" s="90" t="s">
        <v>76</v>
      </c>
      <c r="O589" s="90" t="s">
        <v>66</v>
      </c>
      <c r="P589" s="90" t="s">
        <v>67</v>
      </c>
      <c r="Q589" s="91" t="s">
        <v>68</v>
      </c>
      <c r="R589" s="92" t="s">
        <v>417</v>
      </c>
      <c r="S589" s="92" t="s">
        <v>1287</v>
      </c>
      <c r="T589" s="93" t="s">
        <v>70</v>
      </c>
      <c r="U589" s="84">
        <v>38</v>
      </c>
      <c r="V589" s="94">
        <f>IFERROR(VLOOKUP(H589,'Коэфф для прайса 1 оч'!$A$3:$C$6,3,0),"")</f>
        <v>327000</v>
      </c>
      <c r="W589" s="91">
        <f>IFERROR(VLOOKUP(E589,'Коэфф для прайса 1 оч'!$A$10:$C$23,3,0),"")</f>
        <v>-1.4999999999999999E-2</v>
      </c>
      <c r="X589" s="116">
        <f>IFERROR(VLOOKUP(N589,'Коэфф для прайса 1 оч'!$E$25:$F$30,2,0),"")</f>
        <v>0</v>
      </c>
      <c r="Y589" s="116">
        <f>IFERROR(VLOOKUP(O589,'Коэфф для прайса 1 оч'!$E$32:$F$34,2,0),"")</f>
        <v>0</v>
      </c>
      <c r="Z589" s="116">
        <f>IFERROR(VLOOKUP(P589,'Коэфф для прайса 1 оч'!$E$36:$F$38,2,0),"")</f>
        <v>0.03</v>
      </c>
      <c r="AA589" s="116">
        <f>IFERROR(VLOOKUP(Q589,'Коэфф для прайса 1 оч'!$E$40:$F$43,2,0),"")</f>
        <v>5.0000000000000001E-3</v>
      </c>
      <c r="AB589" s="117">
        <f>IFERROR(VLOOKUP(R589,'Коэфф для прайса 1 оч'!$E$45:$F$59,2,0),"")</f>
        <v>-0.02</v>
      </c>
      <c r="AC589" s="116">
        <f>IFERROR(VLOOKUP(T589,'Коэфф для прайса 1 оч'!$E$61:$F$67,2,0),"")</f>
        <v>-0.01</v>
      </c>
      <c r="AD589" s="116">
        <f>IFERROR(VLOOKUP(U589,'Коэфф для прайса 1 оч'!$E$69:$F$82,2,0),"")</f>
        <v>-1.2E-2</v>
      </c>
      <c r="AE589" s="116">
        <f>IFERROR(VLOOKUP(PriceList[[#This Row],[Корпус]],'Коэфф для прайса 1 оч'!$I$10:$J$15,2,0),"")</f>
        <v>0.12</v>
      </c>
      <c r="AF589" s="95">
        <f t="shared" si="137"/>
        <v>359046</v>
      </c>
      <c r="AG589" s="96">
        <f t="shared" si="138"/>
        <v>13457044.079999998</v>
      </c>
      <c r="AH589" s="97">
        <v>0</v>
      </c>
      <c r="AI589" s="98">
        <f t="shared" si="139"/>
        <v>359046</v>
      </c>
      <c r="AJ589" s="99">
        <f t="shared" si="140"/>
        <v>13457044.079999998</v>
      </c>
      <c r="AK589" s="84" t="s">
        <v>71</v>
      </c>
      <c r="AL589" s="91">
        <v>0.1</v>
      </c>
      <c r="AM589" s="287">
        <f>PriceList[[#This Row],[ИТОГ Цена за кв.м, руб]]*(1+PriceList[[#This Row],[Максимальная скидка]])</f>
        <v>394950.60000000003</v>
      </c>
      <c r="AN589" s="287">
        <f>PriceList[[#This Row],[Цена за кв.м. в CRM]]*PriceList[[#This Row],[Площадь, кв.м]]</f>
        <v>14802748.488</v>
      </c>
      <c r="AO589" s="287">
        <v>6000</v>
      </c>
      <c r="AP589" s="335">
        <f>PriceList[[#This Row],[Цена за кв.м. в CRM]]+PriceList[[#This Row],[Бронь]]</f>
        <v>400950.60000000003</v>
      </c>
      <c r="AQ589" s="335">
        <f>PriceList[[#This Row],[Цена за кв.м. в сайт]]*PriceList[[#This Row],[Площадь, кв.м]]</f>
        <v>15027628.488</v>
      </c>
      <c r="AR589" s="84" t="str">
        <f t="shared" si="141"/>
        <v>С2-35</v>
      </c>
      <c r="AS589" s="88" t="str">
        <f t="shared" si="142"/>
        <v>Ст</v>
      </c>
      <c r="AT589" s="89">
        <f t="shared" si="143"/>
        <v>37.479999999999997</v>
      </c>
      <c r="AU589" s="99">
        <f>PriceList[[#This Row],[Цена за кв.м. в CRM]]</f>
        <v>394950.60000000003</v>
      </c>
      <c r="AV589" s="100" t="str">
        <f t="shared" si="144"/>
        <v>Резерв</v>
      </c>
      <c r="AW589" s="99"/>
      <c r="AX589" s="342"/>
      <c r="AZ589" s="353">
        <f>(PriceList[[#This Row],[Цена за кв.м. в сайт]])+$AZ$1</f>
        <v>401450.60000000003</v>
      </c>
      <c r="BA589" s="353">
        <f>AZ589*PriceList[[#This Row],[Площадь, кв.м]]</f>
        <v>15046368.488</v>
      </c>
      <c r="BB589" s="346">
        <f>BA589-PriceList[[#This Row],[Стоимость, руб для сбронированием]]</f>
        <v>18740</v>
      </c>
      <c r="BC589" s="14"/>
      <c r="BD589" s="345">
        <f t="shared" si="145"/>
        <v>401500</v>
      </c>
      <c r="BE589" s="353">
        <f>BD589*PriceList[[#This Row],[Площадь, кв.м]]</f>
        <v>15048219.999999998</v>
      </c>
      <c r="BF589" s="14"/>
      <c r="BG589" s="345">
        <f>BE589-$BG$1*PriceList[[#This Row],[Площадь, кв.м]]</f>
        <v>14823339.999999998</v>
      </c>
      <c r="BH589" s="353">
        <f t="shared" si="146"/>
        <v>224880</v>
      </c>
      <c r="BI589" s="345">
        <f>BG589/PriceList[[#This Row],[Площадь, кв.м]]</f>
        <v>395500</v>
      </c>
      <c r="BJ589" s="355">
        <f t="shared" si="147"/>
        <v>1.5170670037926676E-2</v>
      </c>
      <c r="BL589" s="345">
        <f t="shared" si="148"/>
        <v>355950</v>
      </c>
      <c r="BM589" s="353">
        <f t="shared" si="149"/>
        <v>13341005.999999998</v>
      </c>
    </row>
    <row r="590" spans="1:65" ht="14.25" customHeight="1">
      <c r="A590" s="84">
        <v>362</v>
      </c>
      <c r="B590" s="84" t="s">
        <v>455</v>
      </c>
      <c r="C590" s="85">
        <v>36</v>
      </c>
      <c r="D590" s="85" t="s">
        <v>416</v>
      </c>
      <c r="E590" s="86">
        <v>2</v>
      </c>
      <c r="F590" s="84">
        <v>2</v>
      </c>
      <c r="G590" s="87">
        <v>28.99</v>
      </c>
      <c r="H590" s="88" t="s">
        <v>1</v>
      </c>
      <c r="I590" s="88" t="s">
        <v>1</v>
      </c>
      <c r="J590" s="89">
        <v>4.25</v>
      </c>
      <c r="K590" s="89">
        <f t="shared" si="134"/>
        <v>1.28</v>
      </c>
      <c r="L590" s="89">
        <f t="shared" si="135"/>
        <v>24.74</v>
      </c>
      <c r="M590" s="89">
        <f t="shared" si="136"/>
        <v>26.02</v>
      </c>
      <c r="N590" s="90" t="s">
        <v>65</v>
      </c>
      <c r="O590" s="90" t="s">
        <v>66</v>
      </c>
      <c r="P590" s="90" t="s">
        <v>67</v>
      </c>
      <c r="Q590" s="91" t="s">
        <v>68</v>
      </c>
      <c r="R590" s="92" t="s">
        <v>417</v>
      </c>
      <c r="S590" s="92" t="s">
        <v>1287</v>
      </c>
      <c r="T590" s="93" t="s">
        <v>73</v>
      </c>
      <c r="U590" s="84">
        <v>38</v>
      </c>
      <c r="V590" s="94">
        <f>IFERROR(VLOOKUP(H590,'Коэфф для прайса 1 оч'!$A$3:$C$6,3,0),"")</f>
        <v>327000</v>
      </c>
      <c r="W590" s="91">
        <f>IFERROR(VLOOKUP(E590,'Коэфф для прайса 1 оч'!$A$10:$C$23,3,0),"")</f>
        <v>-1.4999999999999999E-2</v>
      </c>
      <c r="X590" s="116">
        <f>IFERROR(VLOOKUP(N590,'Коэфф для прайса 1 оч'!$E$25:$F$30,2,0),"")</f>
        <v>0.04</v>
      </c>
      <c r="Y590" s="116">
        <f>IFERROR(VLOOKUP(O590,'Коэфф для прайса 1 оч'!$E$32:$F$34,2,0),"")</f>
        <v>0</v>
      </c>
      <c r="Z590" s="116">
        <f>IFERROR(VLOOKUP(P590,'Коэфф для прайса 1 оч'!$E$36:$F$38,2,0),"")</f>
        <v>0.03</v>
      </c>
      <c r="AA590" s="116">
        <f>IFERROR(VLOOKUP(Q590,'Коэфф для прайса 1 оч'!$E$40:$F$43,2,0),"")</f>
        <v>5.0000000000000001E-3</v>
      </c>
      <c r="AB590" s="117">
        <f>IFERROR(VLOOKUP(R590,'Коэфф для прайса 1 оч'!$E$45:$F$59,2,0),"")</f>
        <v>-0.02</v>
      </c>
      <c r="AC590" s="116">
        <f>IFERROR(VLOOKUP(T590,'Коэфф для прайса 1 оч'!$E$61:$F$67,2,0),"")</f>
        <v>0</v>
      </c>
      <c r="AD590" s="116">
        <f>IFERROR(VLOOKUP(U590,'Коэфф для прайса 1 оч'!$E$69:$F$82,2,0),"")</f>
        <v>-1.2E-2</v>
      </c>
      <c r="AE590" s="116">
        <f>IFERROR(VLOOKUP(PriceList[[#This Row],[Корпус]],'Коэфф для прайса 1 оч'!$I$10:$J$15,2,0),"")</f>
        <v>0.12</v>
      </c>
      <c r="AF590" s="95">
        <f t="shared" si="137"/>
        <v>375396</v>
      </c>
      <c r="AG590" s="96">
        <f t="shared" si="138"/>
        <v>10882730.039999999</v>
      </c>
      <c r="AH590" s="97">
        <v>0</v>
      </c>
      <c r="AI590" s="98">
        <f t="shared" si="139"/>
        <v>375396</v>
      </c>
      <c r="AJ590" s="99">
        <f t="shared" si="140"/>
        <v>10882730.039999999</v>
      </c>
      <c r="AK590" s="84" t="s">
        <v>101</v>
      </c>
      <c r="AL590" s="91">
        <v>0.1</v>
      </c>
      <c r="AM590" s="287">
        <f>PriceList[[#This Row],[ИТОГ Цена за кв.м, руб]]*(1+PriceList[[#This Row],[Максимальная скидка]])</f>
        <v>412935.60000000003</v>
      </c>
      <c r="AN590" s="287">
        <f>PriceList[[#This Row],[Цена за кв.м. в CRM]]*PriceList[[#This Row],[Площадь, кв.м]]</f>
        <v>11971003.044</v>
      </c>
      <c r="AO590" s="287">
        <v>6000</v>
      </c>
      <c r="AP590" s="335">
        <f>PriceList[[#This Row],[Цена за кв.м. в CRM]]+PriceList[[#This Row],[Бронь]]</f>
        <v>418935.60000000003</v>
      </c>
      <c r="AQ590" s="335">
        <f>PriceList[[#This Row],[Цена за кв.м. в сайт]]*PriceList[[#This Row],[Площадь, кв.м]]</f>
        <v>12144943.044</v>
      </c>
      <c r="AR590" s="84" t="str">
        <f t="shared" si="141"/>
        <v>С2-36</v>
      </c>
      <c r="AS590" s="88" t="str">
        <f t="shared" si="142"/>
        <v>Ст</v>
      </c>
      <c r="AT590" s="89">
        <f t="shared" si="143"/>
        <v>28.99</v>
      </c>
      <c r="AU590" s="99">
        <f>PriceList[[#This Row],[Цена за кв.м. в CRM]]</f>
        <v>412935.60000000003</v>
      </c>
      <c r="AV590" s="100" t="str">
        <f t="shared" si="144"/>
        <v>Свободно</v>
      </c>
      <c r="AW590" s="99"/>
      <c r="AX590" s="342"/>
      <c r="AZ590" s="353">
        <f>(PriceList[[#This Row],[Цена за кв.м. в сайт]])+$AZ$1</f>
        <v>419435.60000000003</v>
      </c>
      <c r="BA590" s="353">
        <f>AZ590*PriceList[[#This Row],[Площадь, кв.м]]</f>
        <v>12159438.044</v>
      </c>
      <c r="BB590" s="346">
        <f>BA590-PriceList[[#This Row],[Стоимость, руб для сбронированием]]</f>
        <v>14495</v>
      </c>
      <c r="BC590" s="14"/>
      <c r="BD590" s="345">
        <f t="shared" si="145"/>
        <v>419400</v>
      </c>
      <c r="BE590" s="353">
        <f>BD590*PriceList[[#This Row],[Площадь, кв.м]]</f>
        <v>12158406</v>
      </c>
      <c r="BF590" s="14"/>
      <c r="BG590" s="345">
        <f>BE590-$BG$1*PriceList[[#This Row],[Площадь, кв.м]]</f>
        <v>11984466</v>
      </c>
      <c r="BH590" s="353">
        <f t="shared" si="146"/>
        <v>173940</v>
      </c>
      <c r="BI590" s="345">
        <f>BG590/PriceList[[#This Row],[Площадь, кв.м]]</f>
        <v>413400</v>
      </c>
      <c r="BJ590" s="355">
        <f t="shared" si="147"/>
        <v>1.4513788098693759E-2</v>
      </c>
      <c r="BL590" s="345">
        <f t="shared" si="148"/>
        <v>372060</v>
      </c>
      <c r="BM590" s="353">
        <f t="shared" si="149"/>
        <v>10786019.399999999</v>
      </c>
    </row>
    <row r="591" spans="1:65" ht="14.25" customHeight="1">
      <c r="A591" s="84">
        <v>363</v>
      </c>
      <c r="B591" s="84" t="s">
        <v>456</v>
      </c>
      <c r="C591" s="85">
        <v>37</v>
      </c>
      <c r="D591" s="85" t="s">
        <v>416</v>
      </c>
      <c r="E591" s="86">
        <v>2</v>
      </c>
      <c r="F591" s="84">
        <v>3</v>
      </c>
      <c r="G591" s="87">
        <v>28.52</v>
      </c>
      <c r="H591" s="88" t="s">
        <v>1</v>
      </c>
      <c r="I591" s="88" t="s">
        <v>1</v>
      </c>
      <c r="J591" s="89">
        <v>4.25</v>
      </c>
      <c r="K591" s="89">
        <f t="shared" si="134"/>
        <v>1.28</v>
      </c>
      <c r="L591" s="89">
        <f t="shared" si="135"/>
        <v>24.27</v>
      </c>
      <c r="M591" s="89">
        <f t="shared" si="136"/>
        <v>25.55</v>
      </c>
      <c r="N591" s="90" t="s">
        <v>65</v>
      </c>
      <c r="O591" s="90" t="s">
        <v>66</v>
      </c>
      <c r="P591" s="90" t="s">
        <v>67</v>
      </c>
      <c r="Q591" s="91" t="s">
        <v>68</v>
      </c>
      <c r="R591" s="92" t="s">
        <v>417</v>
      </c>
      <c r="S591" s="92" t="s">
        <v>1287</v>
      </c>
      <c r="T591" s="93" t="s">
        <v>73</v>
      </c>
      <c r="U591" s="84">
        <v>38</v>
      </c>
      <c r="V591" s="94">
        <f>IFERROR(VLOOKUP(H591,'Коэфф для прайса 1 оч'!$A$3:$C$6,3,0),"")</f>
        <v>327000</v>
      </c>
      <c r="W591" s="91">
        <f>IFERROR(VLOOKUP(E591,'Коэфф для прайса 1 оч'!$A$10:$C$23,3,0),"")</f>
        <v>-1.4999999999999999E-2</v>
      </c>
      <c r="X591" s="116">
        <f>IFERROR(VLOOKUP(N591,'Коэфф для прайса 1 оч'!$E$25:$F$30,2,0),"")</f>
        <v>0.04</v>
      </c>
      <c r="Y591" s="116">
        <f>IFERROR(VLOOKUP(O591,'Коэфф для прайса 1 оч'!$E$32:$F$34,2,0),"")</f>
        <v>0</v>
      </c>
      <c r="Z591" s="116">
        <f>IFERROR(VLOOKUP(P591,'Коэфф для прайса 1 оч'!$E$36:$F$38,2,0),"")</f>
        <v>0.03</v>
      </c>
      <c r="AA591" s="116">
        <f>IFERROR(VLOOKUP(Q591,'Коэфф для прайса 1 оч'!$E$40:$F$43,2,0),"")</f>
        <v>5.0000000000000001E-3</v>
      </c>
      <c r="AB591" s="117">
        <f>IFERROR(VLOOKUP(R591,'Коэфф для прайса 1 оч'!$E$45:$F$59,2,0),"")</f>
        <v>-0.02</v>
      </c>
      <c r="AC591" s="116">
        <f>IFERROR(VLOOKUP(T591,'Коэфф для прайса 1 оч'!$E$61:$F$67,2,0),"")</f>
        <v>0</v>
      </c>
      <c r="AD591" s="116">
        <f>IFERROR(VLOOKUP(U591,'Коэфф для прайса 1 оч'!$E$69:$F$82,2,0),"")</f>
        <v>-1.2E-2</v>
      </c>
      <c r="AE591" s="116">
        <f>IFERROR(VLOOKUP(PriceList[[#This Row],[Корпус]],'Коэфф для прайса 1 оч'!$I$10:$J$15,2,0),"")</f>
        <v>0.12</v>
      </c>
      <c r="AF591" s="95">
        <f t="shared" si="137"/>
        <v>375396</v>
      </c>
      <c r="AG591" s="96">
        <f t="shared" si="138"/>
        <v>10706293.92</v>
      </c>
      <c r="AH591" s="97">
        <v>0</v>
      </c>
      <c r="AI591" s="98">
        <f t="shared" si="139"/>
        <v>375396</v>
      </c>
      <c r="AJ591" s="99">
        <f t="shared" si="140"/>
        <v>10706293.92</v>
      </c>
      <c r="AK591" s="84" t="s">
        <v>71</v>
      </c>
      <c r="AL591" s="91">
        <v>0.1</v>
      </c>
      <c r="AM591" s="287">
        <f>PriceList[[#This Row],[ИТОГ Цена за кв.м, руб]]*(1+PriceList[[#This Row],[Максимальная скидка]])</f>
        <v>412935.60000000003</v>
      </c>
      <c r="AN591" s="287">
        <f>PriceList[[#This Row],[Цена за кв.м. в CRM]]*PriceList[[#This Row],[Площадь, кв.м]]</f>
        <v>11776923.312000001</v>
      </c>
      <c r="AO591" s="287">
        <v>6000</v>
      </c>
      <c r="AP591" s="335">
        <f>PriceList[[#This Row],[Цена за кв.м. в CRM]]+PriceList[[#This Row],[Бронь]]</f>
        <v>418935.60000000003</v>
      </c>
      <c r="AQ591" s="335">
        <f>PriceList[[#This Row],[Цена за кв.м. в сайт]]*PriceList[[#This Row],[Площадь, кв.м]]</f>
        <v>11948043.312000001</v>
      </c>
      <c r="AR591" s="84" t="str">
        <f t="shared" si="141"/>
        <v>С2-37</v>
      </c>
      <c r="AS591" s="88" t="str">
        <f t="shared" si="142"/>
        <v>Ст</v>
      </c>
      <c r="AT591" s="89">
        <f t="shared" si="143"/>
        <v>28.52</v>
      </c>
      <c r="AU591" s="99">
        <f>PriceList[[#This Row],[Цена за кв.м. в CRM]]</f>
        <v>412935.60000000003</v>
      </c>
      <c r="AV591" s="100" t="str">
        <f t="shared" si="144"/>
        <v>Резерв</v>
      </c>
      <c r="AW591" s="99"/>
      <c r="AX591" s="342"/>
      <c r="AZ591" s="353">
        <f>(PriceList[[#This Row],[Цена за кв.м. в сайт]])+$AZ$1</f>
        <v>419435.60000000003</v>
      </c>
      <c r="BA591" s="353">
        <f>AZ591*PriceList[[#This Row],[Площадь, кв.м]]</f>
        <v>11962303.312000001</v>
      </c>
      <c r="BB591" s="346">
        <f>BA591-PriceList[[#This Row],[Стоимость, руб для сбронированием]]</f>
        <v>14260</v>
      </c>
      <c r="BC591" s="14"/>
      <c r="BD591" s="345">
        <f t="shared" si="145"/>
        <v>419400</v>
      </c>
      <c r="BE591" s="353">
        <f>BD591*PriceList[[#This Row],[Площадь, кв.м]]</f>
        <v>11961288</v>
      </c>
      <c r="BF591" s="14"/>
      <c r="BG591" s="345">
        <f>BE591-$BG$1*PriceList[[#This Row],[Площадь, кв.м]]</f>
        <v>11790168</v>
      </c>
      <c r="BH591" s="353">
        <f t="shared" si="146"/>
        <v>171120</v>
      </c>
      <c r="BI591" s="345">
        <f>BG591/PriceList[[#This Row],[Площадь, кв.м]]</f>
        <v>413400</v>
      </c>
      <c r="BJ591" s="355">
        <f t="shared" si="147"/>
        <v>1.4513788098693759E-2</v>
      </c>
      <c r="BL591" s="345">
        <f t="shared" si="148"/>
        <v>372060</v>
      </c>
      <c r="BM591" s="353">
        <f t="shared" si="149"/>
        <v>10611151.199999999</v>
      </c>
    </row>
    <row r="592" spans="1:65" ht="14.25" customHeight="1">
      <c r="A592" s="84">
        <v>364</v>
      </c>
      <c r="B592" s="84" t="s">
        <v>457</v>
      </c>
      <c r="C592" s="85">
        <v>38</v>
      </c>
      <c r="D592" s="85" t="s">
        <v>416</v>
      </c>
      <c r="E592" s="86">
        <v>2</v>
      </c>
      <c r="F592" s="84">
        <v>4</v>
      </c>
      <c r="G592" s="87">
        <v>32.43</v>
      </c>
      <c r="H592" s="88" t="s">
        <v>1</v>
      </c>
      <c r="I592" s="88" t="s">
        <v>1</v>
      </c>
      <c r="J592" s="89">
        <v>4.3899999999999997</v>
      </c>
      <c r="K592" s="89">
        <f t="shared" si="134"/>
        <v>1.32</v>
      </c>
      <c r="L592" s="89">
        <f t="shared" si="135"/>
        <v>28.04</v>
      </c>
      <c r="M592" s="89">
        <f t="shared" si="136"/>
        <v>29.36</v>
      </c>
      <c r="N592" s="90" t="s">
        <v>65</v>
      </c>
      <c r="O592" s="90" t="s">
        <v>83</v>
      </c>
      <c r="P592" s="90" t="s">
        <v>67</v>
      </c>
      <c r="Q592" s="91" t="s">
        <v>68</v>
      </c>
      <c r="R592" s="92" t="s">
        <v>417</v>
      </c>
      <c r="S592" s="92" t="s">
        <v>1287</v>
      </c>
      <c r="T592" s="93" t="s">
        <v>73</v>
      </c>
      <c r="U592" s="84">
        <v>38</v>
      </c>
      <c r="V592" s="94">
        <f>IFERROR(VLOOKUP(H592,'Коэфф для прайса 1 оч'!$A$3:$C$6,3,0),"")</f>
        <v>327000</v>
      </c>
      <c r="W592" s="91">
        <f>IFERROR(VLOOKUP(E592,'Коэфф для прайса 1 оч'!$A$10:$C$23,3,0),"")</f>
        <v>-1.4999999999999999E-2</v>
      </c>
      <c r="X592" s="116">
        <f>IFERROR(VLOOKUP(N592,'Коэфф для прайса 1 оч'!$E$25:$F$30,2,0),"")</f>
        <v>0.04</v>
      </c>
      <c r="Y592" s="116">
        <f>IFERROR(VLOOKUP(O592,'Коэфф для прайса 1 оч'!$E$32:$F$34,2,0),"")</f>
        <v>0.03</v>
      </c>
      <c r="Z592" s="116">
        <f>IFERROR(VLOOKUP(P592,'Коэфф для прайса 1 оч'!$E$36:$F$38,2,0),"")</f>
        <v>0.03</v>
      </c>
      <c r="AA592" s="116">
        <f>IFERROR(VLOOKUP(Q592,'Коэфф для прайса 1 оч'!$E$40:$F$43,2,0),"")</f>
        <v>5.0000000000000001E-3</v>
      </c>
      <c r="AB592" s="117">
        <f>IFERROR(VLOOKUP(R592,'Коэфф для прайса 1 оч'!$E$45:$F$59,2,0),"")</f>
        <v>-0.02</v>
      </c>
      <c r="AC592" s="116">
        <f>IFERROR(VLOOKUP(T592,'Коэфф для прайса 1 оч'!$E$61:$F$67,2,0),"")</f>
        <v>0</v>
      </c>
      <c r="AD592" s="116">
        <f>IFERROR(VLOOKUP(U592,'Коэфф для прайса 1 оч'!$E$69:$F$82,2,0),"")</f>
        <v>-1.2E-2</v>
      </c>
      <c r="AE592" s="116">
        <f>IFERROR(VLOOKUP(PriceList[[#This Row],[Корпус]],'Коэфф для прайса 1 оч'!$I$10:$J$15,2,0),"")</f>
        <v>0.12</v>
      </c>
      <c r="AF592" s="95">
        <f t="shared" si="137"/>
        <v>385206</v>
      </c>
      <c r="AG592" s="96">
        <f t="shared" si="138"/>
        <v>12492230.58</v>
      </c>
      <c r="AH592" s="97">
        <v>0</v>
      </c>
      <c r="AI592" s="98">
        <f t="shared" si="139"/>
        <v>385206</v>
      </c>
      <c r="AJ592" s="99">
        <f t="shared" si="140"/>
        <v>12492230.58</v>
      </c>
      <c r="AK592" s="84" t="s">
        <v>101</v>
      </c>
      <c r="AL592" s="91">
        <v>0.1</v>
      </c>
      <c r="AM592" s="287">
        <f>PriceList[[#This Row],[ИТОГ Цена за кв.м, руб]]*(1+PriceList[[#This Row],[Максимальная скидка]])</f>
        <v>423726.60000000003</v>
      </c>
      <c r="AN592" s="287">
        <f>PriceList[[#This Row],[Цена за кв.м. в CRM]]*PriceList[[#This Row],[Площадь, кв.м]]</f>
        <v>13741453.638</v>
      </c>
      <c r="AO592" s="287">
        <v>6000</v>
      </c>
      <c r="AP592" s="335">
        <f>PriceList[[#This Row],[Цена за кв.м. в CRM]]+PriceList[[#This Row],[Бронь]]</f>
        <v>429726.60000000003</v>
      </c>
      <c r="AQ592" s="335">
        <f>PriceList[[#This Row],[Цена за кв.м. в сайт]]*PriceList[[#This Row],[Площадь, кв.м]]</f>
        <v>13936033.638</v>
      </c>
      <c r="AR592" s="84" t="str">
        <f t="shared" si="141"/>
        <v>С2-38</v>
      </c>
      <c r="AS592" s="88" t="str">
        <f t="shared" si="142"/>
        <v>Ст</v>
      </c>
      <c r="AT592" s="89">
        <f t="shared" si="143"/>
        <v>32.43</v>
      </c>
      <c r="AU592" s="99">
        <f>PriceList[[#This Row],[Цена за кв.м. в CRM]]</f>
        <v>423726.60000000003</v>
      </c>
      <c r="AV592" s="100" t="str">
        <f t="shared" si="144"/>
        <v>Свободно</v>
      </c>
      <c r="AW592" s="99"/>
      <c r="AX592" s="342"/>
      <c r="AZ592" s="353">
        <f>(PriceList[[#This Row],[Цена за кв.м. в сайт]])+$AZ$1</f>
        <v>430226.60000000003</v>
      </c>
      <c r="BA592" s="353">
        <f>AZ592*PriceList[[#This Row],[Площадь, кв.м]]</f>
        <v>13952248.638</v>
      </c>
      <c r="BB592" s="346">
        <f>BA592-PriceList[[#This Row],[Стоимость, руб для сбронированием]]</f>
        <v>16215</v>
      </c>
      <c r="BC592" s="14"/>
      <c r="BD592" s="345">
        <f t="shared" si="145"/>
        <v>430200</v>
      </c>
      <c r="BE592" s="353">
        <f>BD592*PriceList[[#This Row],[Площадь, кв.м]]</f>
        <v>13951386</v>
      </c>
      <c r="BF592" s="14"/>
      <c r="BG592" s="345">
        <f>BE592-$BG$1*PriceList[[#This Row],[Площадь, кв.м]]</f>
        <v>13756806</v>
      </c>
      <c r="BH592" s="353">
        <f t="shared" si="146"/>
        <v>194580</v>
      </c>
      <c r="BI592" s="345">
        <f>BG592/PriceList[[#This Row],[Площадь, кв.м]]</f>
        <v>424200</v>
      </c>
      <c r="BJ592" s="355">
        <f t="shared" si="147"/>
        <v>1.4144271570014143E-2</v>
      </c>
      <c r="BL592" s="345">
        <f t="shared" si="148"/>
        <v>381780</v>
      </c>
      <c r="BM592" s="353">
        <f t="shared" si="149"/>
        <v>12381125.4</v>
      </c>
    </row>
    <row r="593" spans="1:65" ht="14.25" customHeight="1">
      <c r="A593" s="84">
        <v>365</v>
      </c>
      <c r="B593" s="84" t="s">
        <v>458</v>
      </c>
      <c r="C593" s="85">
        <v>39</v>
      </c>
      <c r="D593" s="85" t="s">
        <v>416</v>
      </c>
      <c r="E593" s="86">
        <v>2</v>
      </c>
      <c r="F593" s="84">
        <v>5</v>
      </c>
      <c r="G593" s="87">
        <v>32.43</v>
      </c>
      <c r="H593" s="88" t="s">
        <v>1</v>
      </c>
      <c r="I593" s="88" t="s">
        <v>1</v>
      </c>
      <c r="J593" s="89">
        <v>4.3899999999999997</v>
      </c>
      <c r="K593" s="89">
        <f t="shared" si="134"/>
        <v>1.32</v>
      </c>
      <c r="L593" s="89">
        <f t="shared" si="135"/>
        <v>28.04</v>
      </c>
      <c r="M593" s="89">
        <f t="shared" si="136"/>
        <v>29.36</v>
      </c>
      <c r="N593" s="90" t="s">
        <v>65</v>
      </c>
      <c r="O593" s="90" t="s">
        <v>83</v>
      </c>
      <c r="P593" s="90" t="s">
        <v>67</v>
      </c>
      <c r="Q593" s="91" t="s">
        <v>68</v>
      </c>
      <c r="R593" s="92" t="s">
        <v>422</v>
      </c>
      <c r="S593" s="92" t="s">
        <v>1291</v>
      </c>
      <c r="T593" s="93" t="s">
        <v>73</v>
      </c>
      <c r="U593" s="84">
        <v>38</v>
      </c>
      <c r="V593" s="94">
        <f>IFERROR(VLOOKUP(H593,'Коэфф для прайса 1 оч'!$A$3:$C$6,3,0),"")</f>
        <v>327000</v>
      </c>
      <c r="W593" s="91">
        <f>IFERROR(VLOOKUP(E593,'Коэфф для прайса 1 оч'!$A$10:$C$23,3,0),"")</f>
        <v>-1.4999999999999999E-2</v>
      </c>
      <c r="X593" s="116">
        <f>IFERROR(VLOOKUP(N593,'Коэфф для прайса 1 оч'!$E$25:$F$30,2,0),"")</f>
        <v>0.04</v>
      </c>
      <c r="Y593" s="116">
        <f>IFERROR(VLOOKUP(O593,'Коэфф для прайса 1 оч'!$E$32:$F$34,2,0),"")</f>
        <v>0.03</v>
      </c>
      <c r="Z593" s="116">
        <f>IFERROR(VLOOKUP(P593,'Коэфф для прайса 1 оч'!$E$36:$F$38,2,0),"")</f>
        <v>0.03</v>
      </c>
      <c r="AA593" s="116">
        <f>IFERROR(VLOOKUP(Q593,'Коэфф для прайса 1 оч'!$E$40:$F$43,2,0),"")</f>
        <v>5.0000000000000001E-3</v>
      </c>
      <c r="AB593" s="117">
        <f>IFERROR(VLOOKUP(R593,'Коэфф для прайса 1 оч'!$E$45:$F$59,2,0),"")</f>
        <v>0</v>
      </c>
      <c r="AC593" s="116">
        <f>IFERROR(VLOOKUP(T593,'Коэфф для прайса 1 оч'!$E$61:$F$67,2,0),"")</f>
        <v>0</v>
      </c>
      <c r="AD593" s="116">
        <f>IFERROR(VLOOKUP(U593,'Коэфф для прайса 1 оч'!$E$69:$F$82,2,0),"")</f>
        <v>-1.2E-2</v>
      </c>
      <c r="AE593" s="116">
        <f>IFERROR(VLOOKUP(PriceList[[#This Row],[Корпус]],'Коэфф для прайса 1 оч'!$I$10:$J$15,2,0),"")</f>
        <v>0.12</v>
      </c>
      <c r="AF593" s="95">
        <f t="shared" si="137"/>
        <v>391746</v>
      </c>
      <c r="AG593" s="96">
        <f t="shared" si="138"/>
        <v>12704322.779999999</v>
      </c>
      <c r="AH593" s="97">
        <v>0</v>
      </c>
      <c r="AI593" s="98">
        <f t="shared" si="139"/>
        <v>391746</v>
      </c>
      <c r="AJ593" s="99">
        <f t="shared" si="140"/>
        <v>12704322.779999999</v>
      </c>
      <c r="AK593" s="84" t="s">
        <v>71</v>
      </c>
      <c r="AL593" s="91">
        <v>0.1</v>
      </c>
      <c r="AM593" s="287">
        <f>PriceList[[#This Row],[ИТОГ Цена за кв.м, руб]]*(1+PriceList[[#This Row],[Максимальная скидка]])</f>
        <v>430920.60000000003</v>
      </c>
      <c r="AN593" s="287">
        <f>PriceList[[#This Row],[Цена за кв.м. в CRM]]*PriceList[[#This Row],[Площадь, кв.м]]</f>
        <v>13974755.058</v>
      </c>
      <c r="AO593" s="287">
        <v>6000</v>
      </c>
      <c r="AP593" s="335">
        <f>PriceList[[#This Row],[Цена за кв.м. в CRM]]+PriceList[[#This Row],[Бронь]]</f>
        <v>436920.60000000003</v>
      </c>
      <c r="AQ593" s="335">
        <f>PriceList[[#This Row],[Цена за кв.м. в сайт]]*PriceList[[#This Row],[Площадь, кв.м]]</f>
        <v>14169335.058</v>
      </c>
      <c r="AR593" s="84" t="str">
        <f t="shared" si="141"/>
        <v>С2-39</v>
      </c>
      <c r="AS593" s="88" t="str">
        <f t="shared" si="142"/>
        <v>Ст</v>
      </c>
      <c r="AT593" s="89">
        <f t="shared" si="143"/>
        <v>32.43</v>
      </c>
      <c r="AU593" s="99">
        <f>PriceList[[#This Row],[Цена за кв.м. в CRM]]</f>
        <v>430920.60000000003</v>
      </c>
      <c r="AV593" s="100" t="str">
        <f t="shared" si="144"/>
        <v>Резерв</v>
      </c>
      <c r="AW593" s="99"/>
      <c r="AX593" s="342"/>
      <c r="AZ593" s="353">
        <f>(PriceList[[#This Row],[Цена за кв.м. в сайт]])+$AZ$1</f>
        <v>437420.60000000003</v>
      </c>
      <c r="BA593" s="353">
        <f>AZ593*PriceList[[#This Row],[Площадь, кв.м]]</f>
        <v>14185550.058</v>
      </c>
      <c r="BB593" s="346">
        <f>BA593-PriceList[[#This Row],[Стоимость, руб для сбронированием]]</f>
        <v>16215</v>
      </c>
      <c r="BC593" s="14"/>
      <c r="BD593" s="345">
        <f t="shared" si="145"/>
        <v>437400</v>
      </c>
      <c r="BE593" s="353">
        <f>BD593*PriceList[[#This Row],[Площадь, кв.м]]</f>
        <v>14184882</v>
      </c>
      <c r="BF593" s="14"/>
      <c r="BG593" s="345">
        <f>BE593-$BG$1*PriceList[[#This Row],[Площадь, кв.м]]</f>
        <v>13990302</v>
      </c>
      <c r="BH593" s="353">
        <f t="shared" si="146"/>
        <v>194580</v>
      </c>
      <c r="BI593" s="345">
        <f>BG593/PriceList[[#This Row],[Площадь, кв.м]]</f>
        <v>431400</v>
      </c>
      <c r="BJ593" s="355">
        <f t="shared" si="147"/>
        <v>1.3908205841446454E-2</v>
      </c>
      <c r="BL593" s="345">
        <f t="shared" si="148"/>
        <v>388260</v>
      </c>
      <c r="BM593" s="353">
        <f t="shared" si="149"/>
        <v>12591271.800000001</v>
      </c>
    </row>
    <row r="594" spans="1:65" ht="14.25" customHeight="1">
      <c r="A594" s="84">
        <v>330</v>
      </c>
      <c r="B594" s="84" t="s">
        <v>420</v>
      </c>
      <c r="C594" s="85">
        <v>4</v>
      </c>
      <c r="D594" s="85" t="s">
        <v>416</v>
      </c>
      <c r="E594" s="86">
        <v>1</v>
      </c>
      <c r="F594" s="84">
        <v>4</v>
      </c>
      <c r="G594" s="87">
        <v>32.43</v>
      </c>
      <c r="H594" s="88" t="s">
        <v>1</v>
      </c>
      <c r="I594" s="88" t="s">
        <v>1</v>
      </c>
      <c r="J594" s="89">
        <v>4.3899999999999997</v>
      </c>
      <c r="K594" s="89">
        <f t="shared" si="134"/>
        <v>1.32</v>
      </c>
      <c r="L594" s="89">
        <f t="shared" si="135"/>
        <v>28.04</v>
      </c>
      <c r="M594" s="89">
        <f t="shared" si="136"/>
        <v>29.36</v>
      </c>
      <c r="N594" s="90" t="s">
        <v>65</v>
      </c>
      <c r="O594" s="90" t="s">
        <v>83</v>
      </c>
      <c r="P594" s="90" t="s">
        <v>67</v>
      </c>
      <c r="Q594" s="91" t="s">
        <v>68</v>
      </c>
      <c r="R594" s="92" t="s">
        <v>417</v>
      </c>
      <c r="S594" s="92" t="s">
        <v>1287</v>
      </c>
      <c r="T594" s="93" t="s">
        <v>73</v>
      </c>
      <c r="U594" s="84">
        <v>34</v>
      </c>
      <c r="V594" s="94">
        <f>IFERROR(VLOOKUP(H594,'Коэфф для прайса 1 оч'!$A$3:$C$6,3,0),"")</f>
        <v>327000</v>
      </c>
      <c r="W594" s="91">
        <f>IFERROR(VLOOKUP(E594,'Коэфф для прайса 1 оч'!$A$10:$C$23,3,0),"")</f>
        <v>-4.4999999999999998E-2</v>
      </c>
      <c r="X594" s="116">
        <f>IFERROR(VLOOKUP(N594,'Коэфф для прайса 1 оч'!$E$25:$F$30,2,0),"")</f>
        <v>0.04</v>
      </c>
      <c r="Y594" s="116">
        <f>IFERROR(VLOOKUP(O594,'Коэфф для прайса 1 оч'!$E$32:$F$34,2,0),"")</f>
        <v>0.03</v>
      </c>
      <c r="Z594" s="116">
        <f>IFERROR(VLOOKUP(P594,'Коэфф для прайса 1 оч'!$E$36:$F$38,2,0),"")</f>
        <v>0.03</v>
      </c>
      <c r="AA594" s="116">
        <f>IFERROR(VLOOKUP(Q594,'Коэфф для прайса 1 оч'!$E$40:$F$43,2,0),"")</f>
        <v>5.0000000000000001E-3</v>
      </c>
      <c r="AB594" s="117">
        <f>IFERROR(VLOOKUP(R594,'Коэфф для прайса 1 оч'!$E$45:$F$59,2,0),"")</f>
        <v>-0.02</v>
      </c>
      <c r="AC594" s="116">
        <f>IFERROR(VLOOKUP(T594,'Коэфф для прайса 1 оч'!$E$61:$F$67,2,0),"")</f>
        <v>0</v>
      </c>
      <c r="AD594" s="116">
        <f>IFERROR(VLOOKUP(U594,'Коэфф для прайса 1 оч'!$E$69:$F$82,2,0),"")</f>
        <v>-8.0000000000000002E-3</v>
      </c>
      <c r="AE594" s="116">
        <f>IFERROR(VLOOKUP(PriceList[[#This Row],[Корпус]],'Коэфф для прайса 1 оч'!$I$10:$J$15,2,0),"")</f>
        <v>0.12</v>
      </c>
      <c r="AF594" s="95">
        <f t="shared" si="137"/>
        <v>376704</v>
      </c>
      <c r="AG594" s="96">
        <f t="shared" si="138"/>
        <v>12216510.720000001</v>
      </c>
      <c r="AH594" s="97">
        <v>0</v>
      </c>
      <c r="AI594" s="98">
        <f t="shared" si="139"/>
        <v>376704</v>
      </c>
      <c r="AJ594" s="99">
        <f t="shared" si="140"/>
        <v>12216510.720000001</v>
      </c>
      <c r="AK594" s="84" t="s">
        <v>101</v>
      </c>
      <c r="AL594" s="91">
        <v>0.1</v>
      </c>
      <c r="AM594" s="287">
        <f>PriceList[[#This Row],[ИТОГ Цена за кв.м, руб]]*(1+PriceList[[#This Row],[Максимальная скидка]])</f>
        <v>414374.40000000002</v>
      </c>
      <c r="AN594" s="287">
        <f>PriceList[[#This Row],[Цена за кв.м. в CRM]]*PriceList[[#This Row],[Площадь, кв.м]]</f>
        <v>13438161.792000001</v>
      </c>
      <c r="AO594" s="287">
        <v>6000</v>
      </c>
      <c r="AP594" s="335">
        <f>PriceList[[#This Row],[Цена за кв.м. в CRM]]+PriceList[[#This Row],[Бронь]]</f>
        <v>420374.4</v>
      </c>
      <c r="AQ594" s="335">
        <f>PriceList[[#This Row],[Цена за кв.м. в сайт]]*PriceList[[#This Row],[Площадь, кв.м]]</f>
        <v>13632741.792000001</v>
      </c>
      <c r="AR594" s="84" t="str">
        <f t="shared" si="141"/>
        <v>С2-4</v>
      </c>
      <c r="AS594" s="88" t="str">
        <f t="shared" si="142"/>
        <v>Ст</v>
      </c>
      <c r="AT594" s="89">
        <f t="shared" si="143"/>
        <v>32.43</v>
      </c>
      <c r="AU594" s="99">
        <f>PriceList[[#This Row],[Цена за кв.м. в CRM]]</f>
        <v>414374.40000000002</v>
      </c>
      <c r="AV594" s="100" t="str">
        <f t="shared" si="144"/>
        <v>Свободно</v>
      </c>
      <c r="AW594" s="99"/>
      <c r="AX594" s="342"/>
      <c r="AZ594" s="353">
        <f>(PriceList[[#This Row],[Цена за кв.м. в сайт]])+$AZ$1</f>
        <v>420874.4</v>
      </c>
      <c r="BA594" s="353">
        <f>AZ594*PriceList[[#This Row],[Площадь, кв.м]]</f>
        <v>13648956.792000001</v>
      </c>
      <c r="BB594" s="346">
        <f>BA594-PriceList[[#This Row],[Стоимость, руб для сбронированием]]</f>
        <v>16215</v>
      </c>
      <c r="BC594" s="14"/>
      <c r="BD594" s="345">
        <f t="shared" si="145"/>
        <v>420900</v>
      </c>
      <c r="BE594" s="353">
        <f>BD594*PriceList[[#This Row],[Площадь, кв.м]]</f>
        <v>13649787</v>
      </c>
      <c r="BF594" s="14"/>
      <c r="BG594" s="345">
        <f>BE594-$BG$1*PriceList[[#This Row],[Площадь, кв.м]]</f>
        <v>13455207</v>
      </c>
      <c r="BH594" s="353">
        <f t="shared" si="146"/>
        <v>194580</v>
      </c>
      <c r="BI594" s="345">
        <f>BG594/PriceList[[#This Row],[Площадь, кв.м]]</f>
        <v>414900</v>
      </c>
      <c r="BJ594" s="355">
        <f t="shared" si="147"/>
        <v>1.4461315979754157E-2</v>
      </c>
      <c r="BL594" s="345">
        <f t="shared" si="148"/>
        <v>373410</v>
      </c>
      <c r="BM594" s="353">
        <f t="shared" si="149"/>
        <v>12109686.300000001</v>
      </c>
    </row>
    <row r="595" spans="1:65" ht="14.25" customHeight="1">
      <c r="A595" s="84">
        <v>366</v>
      </c>
      <c r="B595" s="84" t="s">
        <v>459</v>
      </c>
      <c r="C595" s="85">
        <v>40</v>
      </c>
      <c r="D595" s="85" t="s">
        <v>416</v>
      </c>
      <c r="E595" s="86">
        <v>2</v>
      </c>
      <c r="F595" s="84">
        <v>6</v>
      </c>
      <c r="G595" s="87">
        <v>28.52</v>
      </c>
      <c r="H595" s="88" t="s">
        <v>1</v>
      </c>
      <c r="I595" s="88" t="s">
        <v>1</v>
      </c>
      <c r="J595" s="89">
        <v>4.25</v>
      </c>
      <c r="K595" s="89">
        <f t="shared" si="134"/>
        <v>1.28</v>
      </c>
      <c r="L595" s="89">
        <f t="shared" si="135"/>
        <v>24.27</v>
      </c>
      <c r="M595" s="89">
        <f t="shared" si="136"/>
        <v>25.55</v>
      </c>
      <c r="N595" s="90" t="s">
        <v>65</v>
      </c>
      <c r="O595" s="90" t="s">
        <v>66</v>
      </c>
      <c r="P595" s="90" t="s">
        <v>67</v>
      </c>
      <c r="Q595" s="91" t="s">
        <v>68</v>
      </c>
      <c r="R595" s="92" t="s">
        <v>424</v>
      </c>
      <c r="S595" s="92" t="s">
        <v>1291</v>
      </c>
      <c r="T595" s="93" t="s">
        <v>73</v>
      </c>
      <c r="U595" s="84">
        <v>38</v>
      </c>
      <c r="V595" s="94">
        <f>IFERROR(VLOOKUP(H595,'Коэфф для прайса 1 оч'!$A$3:$C$6,3,0),"")</f>
        <v>327000</v>
      </c>
      <c r="W595" s="91">
        <f>IFERROR(VLOOKUP(E595,'Коэфф для прайса 1 оч'!$A$10:$C$23,3,0),"")</f>
        <v>-1.4999999999999999E-2</v>
      </c>
      <c r="X595" s="116">
        <f>IFERROR(VLOOKUP(N595,'Коэфф для прайса 1 оч'!$E$25:$F$30,2,0),"")</f>
        <v>0.04</v>
      </c>
      <c r="Y595" s="116">
        <f>IFERROR(VLOOKUP(O595,'Коэфф для прайса 1 оч'!$E$32:$F$34,2,0),"")</f>
        <v>0</v>
      </c>
      <c r="Z595" s="116">
        <f>IFERROR(VLOOKUP(P595,'Коэфф для прайса 1 оч'!$E$36:$F$38,2,0),"")</f>
        <v>0.03</v>
      </c>
      <c r="AA595" s="116">
        <f>IFERROR(VLOOKUP(Q595,'Коэфф для прайса 1 оч'!$E$40:$F$43,2,0),"")</f>
        <v>5.0000000000000001E-3</v>
      </c>
      <c r="AB595" s="117">
        <f>IFERROR(VLOOKUP(R595,'Коэфф для прайса 1 оч'!$E$45:$F$59,2,0),"")</f>
        <v>0.02</v>
      </c>
      <c r="AC595" s="116">
        <f>IFERROR(VLOOKUP(T595,'Коэфф для прайса 1 оч'!$E$61:$F$67,2,0),"")</f>
        <v>0</v>
      </c>
      <c r="AD595" s="116">
        <f>IFERROR(VLOOKUP(U595,'Коэфф для прайса 1 оч'!$E$69:$F$82,2,0),"")</f>
        <v>-1.2E-2</v>
      </c>
      <c r="AE595" s="116">
        <f>IFERROR(VLOOKUP(PriceList[[#This Row],[Корпус]],'Коэфф для прайса 1 оч'!$I$10:$J$15,2,0),"")</f>
        <v>0.12</v>
      </c>
      <c r="AF595" s="95">
        <f t="shared" si="137"/>
        <v>388476</v>
      </c>
      <c r="AG595" s="96">
        <f t="shared" si="138"/>
        <v>11079335.52</v>
      </c>
      <c r="AH595" s="97">
        <v>0</v>
      </c>
      <c r="AI595" s="98">
        <f t="shared" si="139"/>
        <v>388476</v>
      </c>
      <c r="AJ595" s="99">
        <f t="shared" si="140"/>
        <v>11079335.52</v>
      </c>
      <c r="AK595" s="84" t="s">
        <v>71</v>
      </c>
      <c r="AL595" s="91">
        <v>0.1</v>
      </c>
      <c r="AM595" s="287">
        <f>PriceList[[#This Row],[ИТОГ Цена за кв.м, руб]]*(1+PriceList[[#This Row],[Максимальная скидка]])</f>
        <v>427323.60000000003</v>
      </c>
      <c r="AN595" s="287">
        <f>PriceList[[#This Row],[Цена за кв.м. в CRM]]*PriceList[[#This Row],[Площадь, кв.м]]</f>
        <v>12187269.072000001</v>
      </c>
      <c r="AO595" s="287">
        <v>6000</v>
      </c>
      <c r="AP595" s="335">
        <f>PriceList[[#This Row],[Цена за кв.м. в CRM]]+PriceList[[#This Row],[Бронь]]</f>
        <v>433323.60000000003</v>
      </c>
      <c r="AQ595" s="335">
        <f>PriceList[[#This Row],[Цена за кв.м. в сайт]]*PriceList[[#This Row],[Площадь, кв.м]]</f>
        <v>12358389.072000001</v>
      </c>
      <c r="AR595" s="84" t="str">
        <f t="shared" si="141"/>
        <v>С2-40</v>
      </c>
      <c r="AS595" s="88" t="str">
        <f t="shared" si="142"/>
        <v>Ст</v>
      </c>
      <c r="AT595" s="89">
        <f t="shared" si="143"/>
        <v>28.52</v>
      </c>
      <c r="AU595" s="99">
        <f>PriceList[[#This Row],[Цена за кв.м. в CRM]]</f>
        <v>427323.60000000003</v>
      </c>
      <c r="AV595" s="100" t="str">
        <f t="shared" si="144"/>
        <v>Резерв</v>
      </c>
      <c r="AW595" s="99"/>
      <c r="AX595" s="342"/>
      <c r="AZ595" s="353">
        <f>(PriceList[[#This Row],[Цена за кв.м. в сайт]])+$AZ$1</f>
        <v>433823.60000000003</v>
      </c>
      <c r="BA595" s="353">
        <f>AZ595*PriceList[[#This Row],[Площадь, кв.м]]</f>
        <v>12372649.072000001</v>
      </c>
      <c r="BB595" s="346">
        <f>BA595-PriceList[[#This Row],[Стоимость, руб для сбронированием]]</f>
        <v>14260</v>
      </c>
      <c r="BC595" s="14"/>
      <c r="BD595" s="345">
        <f t="shared" si="145"/>
        <v>433800</v>
      </c>
      <c r="BE595" s="353">
        <f>BD595*PriceList[[#This Row],[Площадь, кв.м]]</f>
        <v>12371976</v>
      </c>
      <c r="BF595" s="14"/>
      <c r="BG595" s="345">
        <f>BE595-$BG$1*PriceList[[#This Row],[Площадь, кв.м]]</f>
        <v>12200856</v>
      </c>
      <c r="BH595" s="353">
        <f t="shared" si="146"/>
        <v>171120</v>
      </c>
      <c r="BI595" s="345">
        <f>BG595/PriceList[[#This Row],[Площадь, кв.м]]</f>
        <v>427800</v>
      </c>
      <c r="BJ595" s="355">
        <f t="shared" si="147"/>
        <v>1.4025245441795231E-2</v>
      </c>
      <c r="BL595" s="345">
        <f t="shared" si="148"/>
        <v>385020</v>
      </c>
      <c r="BM595" s="353">
        <f t="shared" si="149"/>
        <v>10980770.4</v>
      </c>
    </row>
    <row r="596" spans="1:65" ht="14.25" customHeight="1">
      <c r="A596" s="84">
        <v>367</v>
      </c>
      <c r="B596" s="84" t="s">
        <v>460</v>
      </c>
      <c r="C596" s="85">
        <v>41</v>
      </c>
      <c r="D596" s="85" t="s">
        <v>416</v>
      </c>
      <c r="E596" s="86">
        <v>2</v>
      </c>
      <c r="F596" s="84">
        <v>7</v>
      </c>
      <c r="G596" s="87">
        <v>28.99</v>
      </c>
      <c r="H596" s="88" t="s">
        <v>1</v>
      </c>
      <c r="I596" s="88" t="s">
        <v>1</v>
      </c>
      <c r="J596" s="89">
        <v>4.25</v>
      </c>
      <c r="K596" s="89">
        <f t="shared" si="134"/>
        <v>1.28</v>
      </c>
      <c r="L596" s="89">
        <f t="shared" si="135"/>
        <v>24.74</v>
      </c>
      <c r="M596" s="89">
        <f t="shared" si="136"/>
        <v>26.02</v>
      </c>
      <c r="N596" s="90" t="s">
        <v>65</v>
      </c>
      <c r="O596" s="90" t="s">
        <v>66</v>
      </c>
      <c r="P596" s="90" t="s">
        <v>67</v>
      </c>
      <c r="Q596" s="91" t="s">
        <v>68</v>
      </c>
      <c r="R596" s="92" t="s">
        <v>424</v>
      </c>
      <c r="S596" s="92" t="s">
        <v>1291</v>
      </c>
      <c r="T596" s="93" t="s">
        <v>73</v>
      </c>
      <c r="U596" s="84">
        <v>38</v>
      </c>
      <c r="V596" s="94">
        <f>IFERROR(VLOOKUP(H596,'Коэфф для прайса 1 оч'!$A$3:$C$6,3,0),"")</f>
        <v>327000</v>
      </c>
      <c r="W596" s="91">
        <f>IFERROR(VLOOKUP(E596,'Коэфф для прайса 1 оч'!$A$10:$C$23,3,0),"")</f>
        <v>-1.4999999999999999E-2</v>
      </c>
      <c r="X596" s="116">
        <f>IFERROR(VLOOKUP(N596,'Коэфф для прайса 1 оч'!$E$25:$F$30,2,0),"")</f>
        <v>0.04</v>
      </c>
      <c r="Y596" s="116">
        <f>IFERROR(VLOOKUP(O596,'Коэфф для прайса 1 оч'!$E$32:$F$34,2,0),"")</f>
        <v>0</v>
      </c>
      <c r="Z596" s="116">
        <f>IFERROR(VLOOKUP(P596,'Коэфф для прайса 1 оч'!$E$36:$F$38,2,0),"")</f>
        <v>0.03</v>
      </c>
      <c r="AA596" s="116">
        <f>IFERROR(VLOOKUP(Q596,'Коэфф для прайса 1 оч'!$E$40:$F$43,2,0),"")</f>
        <v>5.0000000000000001E-3</v>
      </c>
      <c r="AB596" s="117">
        <f>IFERROR(VLOOKUP(R596,'Коэфф для прайса 1 оч'!$E$45:$F$59,2,0),"")</f>
        <v>0.02</v>
      </c>
      <c r="AC596" s="116">
        <f>IFERROR(VLOOKUP(T596,'Коэфф для прайса 1 оч'!$E$61:$F$67,2,0),"")</f>
        <v>0</v>
      </c>
      <c r="AD596" s="116">
        <f>IFERROR(VLOOKUP(U596,'Коэфф для прайса 1 оч'!$E$69:$F$82,2,0),"")</f>
        <v>-1.2E-2</v>
      </c>
      <c r="AE596" s="116">
        <f>IFERROR(VLOOKUP(PriceList[[#This Row],[Корпус]],'Коэфф для прайса 1 оч'!$I$10:$J$15,2,0),"")</f>
        <v>0.12</v>
      </c>
      <c r="AF596" s="95">
        <f t="shared" si="137"/>
        <v>388476</v>
      </c>
      <c r="AG596" s="96">
        <f t="shared" si="138"/>
        <v>11261919.24</v>
      </c>
      <c r="AH596" s="97">
        <v>0</v>
      </c>
      <c r="AI596" s="98">
        <f t="shared" si="139"/>
        <v>388476</v>
      </c>
      <c r="AJ596" s="99">
        <f t="shared" si="140"/>
        <v>11261919.24</v>
      </c>
      <c r="AK596" s="84" t="s">
        <v>71</v>
      </c>
      <c r="AL596" s="91">
        <v>0.1</v>
      </c>
      <c r="AM596" s="287">
        <f>PriceList[[#This Row],[ИТОГ Цена за кв.м, руб]]*(1+PriceList[[#This Row],[Максимальная скидка]])</f>
        <v>427323.60000000003</v>
      </c>
      <c r="AN596" s="287">
        <f>PriceList[[#This Row],[Цена за кв.м. в CRM]]*PriceList[[#This Row],[Площадь, кв.м]]</f>
        <v>12388111.164000001</v>
      </c>
      <c r="AO596" s="287">
        <v>6000</v>
      </c>
      <c r="AP596" s="335">
        <f>PriceList[[#This Row],[Цена за кв.м. в CRM]]+PriceList[[#This Row],[Бронь]]</f>
        <v>433323.60000000003</v>
      </c>
      <c r="AQ596" s="335">
        <f>PriceList[[#This Row],[Цена за кв.м. в сайт]]*PriceList[[#This Row],[Площадь, кв.м]]</f>
        <v>12562051.164000001</v>
      </c>
      <c r="AR596" s="84" t="str">
        <f t="shared" si="141"/>
        <v>С2-41</v>
      </c>
      <c r="AS596" s="88" t="str">
        <f t="shared" si="142"/>
        <v>Ст</v>
      </c>
      <c r="AT596" s="89">
        <f t="shared" si="143"/>
        <v>28.99</v>
      </c>
      <c r="AU596" s="99">
        <f>PriceList[[#This Row],[Цена за кв.м. в CRM]]</f>
        <v>427323.60000000003</v>
      </c>
      <c r="AV596" s="100" t="str">
        <f t="shared" si="144"/>
        <v>Резерв</v>
      </c>
      <c r="AW596" s="99"/>
      <c r="AX596" s="342"/>
      <c r="AZ596" s="353">
        <f>(PriceList[[#This Row],[Цена за кв.м. в сайт]])+$AZ$1</f>
        <v>433823.60000000003</v>
      </c>
      <c r="BA596" s="353">
        <f>AZ596*PriceList[[#This Row],[Площадь, кв.м]]</f>
        <v>12576546.164000001</v>
      </c>
      <c r="BB596" s="346">
        <f>BA596-PriceList[[#This Row],[Стоимость, руб для сбронированием]]</f>
        <v>14495</v>
      </c>
      <c r="BC596" s="14"/>
      <c r="BD596" s="345">
        <f t="shared" si="145"/>
        <v>433800</v>
      </c>
      <c r="BE596" s="353">
        <f>BD596*PriceList[[#This Row],[Площадь, кв.м]]</f>
        <v>12575862</v>
      </c>
      <c r="BF596" s="14"/>
      <c r="BG596" s="345">
        <f>BE596-$BG$1*PriceList[[#This Row],[Площадь, кв.м]]</f>
        <v>12401922</v>
      </c>
      <c r="BH596" s="353">
        <f t="shared" si="146"/>
        <v>173940</v>
      </c>
      <c r="BI596" s="345">
        <f>BG596/PriceList[[#This Row],[Площадь, кв.м]]</f>
        <v>427800</v>
      </c>
      <c r="BJ596" s="355">
        <f t="shared" si="147"/>
        <v>1.4025245441795231E-2</v>
      </c>
      <c r="BL596" s="345">
        <f t="shared" si="148"/>
        <v>385020</v>
      </c>
      <c r="BM596" s="353">
        <f t="shared" si="149"/>
        <v>11161729.799999999</v>
      </c>
    </row>
    <row r="597" spans="1:65" ht="14.25" customHeight="1">
      <c r="A597" s="84">
        <v>368</v>
      </c>
      <c r="B597" s="84" t="s">
        <v>461</v>
      </c>
      <c r="C597" s="85">
        <v>42</v>
      </c>
      <c r="D597" s="85" t="s">
        <v>416</v>
      </c>
      <c r="E597" s="86">
        <v>2</v>
      </c>
      <c r="F597" s="84">
        <v>8</v>
      </c>
      <c r="G597" s="87">
        <v>28.53</v>
      </c>
      <c r="H597" s="88" t="s">
        <v>1</v>
      </c>
      <c r="I597" s="88" t="s">
        <v>1</v>
      </c>
      <c r="J597" s="89">
        <v>3.79</v>
      </c>
      <c r="K597" s="89">
        <f t="shared" si="134"/>
        <v>1.1399999999999999</v>
      </c>
      <c r="L597" s="89">
        <f t="shared" si="135"/>
        <v>24.740000000000002</v>
      </c>
      <c r="M597" s="89">
        <f t="shared" si="136"/>
        <v>25.880000000000003</v>
      </c>
      <c r="N597" s="90" t="s">
        <v>65</v>
      </c>
      <c r="O597" s="90" t="s">
        <v>66</v>
      </c>
      <c r="P597" s="90" t="s">
        <v>67</v>
      </c>
      <c r="Q597" s="91" t="s">
        <v>68</v>
      </c>
      <c r="R597" s="92" t="s">
        <v>424</v>
      </c>
      <c r="S597" s="92" t="s">
        <v>1291</v>
      </c>
      <c r="T597" s="93" t="s">
        <v>73</v>
      </c>
      <c r="U597" s="84">
        <v>38</v>
      </c>
      <c r="V597" s="94">
        <f>IFERROR(VLOOKUP(H597,'Коэфф для прайса 1 оч'!$A$3:$C$6,3,0),"")</f>
        <v>327000</v>
      </c>
      <c r="W597" s="91">
        <f>IFERROR(VLOOKUP(E597,'Коэфф для прайса 1 оч'!$A$10:$C$23,3,0),"")</f>
        <v>-1.4999999999999999E-2</v>
      </c>
      <c r="X597" s="116">
        <f>IFERROR(VLOOKUP(N597,'Коэфф для прайса 1 оч'!$E$25:$F$30,2,0),"")</f>
        <v>0.04</v>
      </c>
      <c r="Y597" s="116">
        <f>IFERROR(VLOOKUP(O597,'Коэфф для прайса 1 оч'!$E$32:$F$34,2,0),"")</f>
        <v>0</v>
      </c>
      <c r="Z597" s="116">
        <f>IFERROR(VLOOKUP(P597,'Коэфф для прайса 1 оч'!$E$36:$F$38,2,0),"")</f>
        <v>0.03</v>
      </c>
      <c r="AA597" s="116">
        <f>IFERROR(VLOOKUP(Q597,'Коэфф для прайса 1 оч'!$E$40:$F$43,2,0),"")</f>
        <v>5.0000000000000001E-3</v>
      </c>
      <c r="AB597" s="117">
        <f>IFERROR(VLOOKUP(R597,'Коэфф для прайса 1 оч'!$E$45:$F$59,2,0),"")</f>
        <v>0.02</v>
      </c>
      <c r="AC597" s="116">
        <f>IFERROR(VLOOKUP(T597,'Коэфф для прайса 1 оч'!$E$61:$F$67,2,0),"")</f>
        <v>0</v>
      </c>
      <c r="AD597" s="116">
        <f>IFERROR(VLOOKUP(U597,'Коэфф для прайса 1 оч'!$E$69:$F$82,2,0),"")</f>
        <v>-1.2E-2</v>
      </c>
      <c r="AE597" s="116">
        <f>IFERROR(VLOOKUP(PriceList[[#This Row],[Корпус]],'Коэфф для прайса 1 оч'!$I$10:$J$15,2,0),"")</f>
        <v>0.12</v>
      </c>
      <c r="AF597" s="95">
        <f t="shared" si="137"/>
        <v>388476</v>
      </c>
      <c r="AG597" s="96">
        <f t="shared" si="138"/>
        <v>11083220.280000001</v>
      </c>
      <c r="AH597" s="97">
        <v>0</v>
      </c>
      <c r="AI597" s="98">
        <f t="shared" si="139"/>
        <v>388476</v>
      </c>
      <c r="AJ597" s="99">
        <f t="shared" si="140"/>
        <v>11083220.280000001</v>
      </c>
      <c r="AK597" s="84" t="s">
        <v>71</v>
      </c>
      <c r="AL597" s="91">
        <v>0.1</v>
      </c>
      <c r="AM597" s="287">
        <f>PriceList[[#This Row],[ИТОГ Цена за кв.м, руб]]*(1+PriceList[[#This Row],[Максимальная скидка]])</f>
        <v>427323.60000000003</v>
      </c>
      <c r="AN597" s="287">
        <f>PriceList[[#This Row],[Цена за кв.м. в CRM]]*PriceList[[#This Row],[Площадь, кв.м]]</f>
        <v>12191542.308000002</v>
      </c>
      <c r="AO597" s="287">
        <v>6000</v>
      </c>
      <c r="AP597" s="335">
        <f>PriceList[[#This Row],[Цена за кв.м. в CRM]]+PriceList[[#This Row],[Бронь]]</f>
        <v>433323.60000000003</v>
      </c>
      <c r="AQ597" s="335">
        <f>PriceList[[#This Row],[Цена за кв.м. в сайт]]*PriceList[[#This Row],[Площадь, кв.м]]</f>
        <v>12362722.308000002</v>
      </c>
      <c r="AR597" s="84" t="str">
        <f t="shared" si="141"/>
        <v>С2-42</v>
      </c>
      <c r="AS597" s="88" t="str">
        <f t="shared" si="142"/>
        <v>Ст</v>
      </c>
      <c r="AT597" s="89">
        <f t="shared" si="143"/>
        <v>28.53</v>
      </c>
      <c r="AU597" s="99">
        <f>PriceList[[#This Row],[Цена за кв.м. в CRM]]</f>
        <v>427323.60000000003</v>
      </c>
      <c r="AV597" s="100" t="str">
        <f t="shared" si="144"/>
        <v>Резерв</v>
      </c>
      <c r="AW597" s="99"/>
      <c r="AX597" s="342"/>
      <c r="AZ597" s="353">
        <f>(PriceList[[#This Row],[Цена за кв.м. в сайт]])+$AZ$1</f>
        <v>433823.60000000003</v>
      </c>
      <c r="BA597" s="353">
        <f>AZ597*PriceList[[#This Row],[Площадь, кв.м]]</f>
        <v>12376987.308000002</v>
      </c>
      <c r="BB597" s="346">
        <f>BA597-PriceList[[#This Row],[Стоимость, руб для сбронированием]]</f>
        <v>14265</v>
      </c>
      <c r="BC597" s="14"/>
      <c r="BD597" s="345">
        <f t="shared" si="145"/>
        <v>433800</v>
      </c>
      <c r="BE597" s="353">
        <f>BD597*PriceList[[#This Row],[Площадь, кв.м]]</f>
        <v>12376314</v>
      </c>
      <c r="BF597" s="14"/>
      <c r="BG597" s="345">
        <f>BE597-$BG$1*PriceList[[#This Row],[Площадь, кв.м]]</f>
        <v>12205134</v>
      </c>
      <c r="BH597" s="353">
        <f t="shared" si="146"/>
        <v>171180</v>
      </c>
      <c r="BI597" s="345">
        <f>BG597/PriceList[[#This Row],[Площадь, кв.м]]</f>
        <v>427800</v>
      </c>
      <c r="BJ597" s="355">
        <f t="shared" si="147"/>
        <v>1.4025245441795231E-2</v>
      </c>
      <c r="BL597" s="345">
        <f t="shared" si="148"/>
        <v>385020</v>
      </c>
      <c r="BM597" s="353">
        <f t="shared" si="149"/>
        <v>10984620.6</v>
      </c>
    </row>
    <row r="598" spans="1:65" ht="14.25" customHeight="1">
      <c r="A598" s="84">
        <v>369</v>
      </c>
      <c r="B598" s="84" t="s">
        <v>462</v>
      </c>
      <c r="C598" s="85">
        <v>43</v>
      </c>
      <c r="D598" s="85" t="s">
        <v>416</v>
      </c>
      <c r="E598" s="86">
        <v>2</v>
      </c>
      <c r="F598" s="84">
        <v>9</v>
      </c>
      <c r="G598" s="87">
        <v>28.85</v>
      </c>
      <c r="H598" s="88" t="s">
        <v>1</v>
      </c>
      <c r="I598" s="88" t="s">
        <v>1</v>
      </c>
      <c r="J598" s="89">
        <v>4.1100000000000003</v>
      </c>
      <c r="K598" s="89">
        <f t="shared" si="134"/>
        <v>1.23</v>
      </c>
      <c r="L598" s="89">
        <f t="shared" si="135"/>
        <v>24.740000000000002</v>
      </c>
      <c r="M598" s="89">
        <f t="shared" si="136"/>
        <v>25.970000000000002</v>
      </c>
      <c r="N598" s="90" t="s">
        <v>65</v>
      </c>
      <c r="O598" s="90" t="s">
        <v>66</v>
      </c>
      <c r="P598" s="90" t="s">
        <v>67</v>
      </c>
      <c r="Q598" s="91" t="s">
        <v>68</v>
      </c>
      <c r="R598" s="92" t="s">
        <v>424</v>
      </c>
      <c r="S598" s="92" t="s">
        <v>1291</v>
      </c>
      <c r="T598" s="93" t="s">
        <v>70</v>
      </c>
      <c r="U598" s="84">
        <v>38</v>
      </c>
      <c r="V598" s="94">
        <f>IFERROR(VLOOKUP(H598,'Коэфф для прайса 1 оч'!$A$3:$C$6,3,0),"")</f>
        <v>327000</v>
      </c>
      <c r="W598" s="91">
        <f>IFERROR(VLOOKUP(E598,'Коэфф для прайса 1 оч'!$A$10:$C$23,3,0),"")</f>
        <v>-1.4999999999999999E-2</v>
      </c>
      <c r="X598" s="116">
        <f>IFERROR(VLOOKUP(N598,'Коэфф для прайса 1 оч'!$E$25:$F$30,2,0),"")</f>
        <v>0.04</v>
      </c>
      <c r="Y598" s="116">
        <f>IFERROR(VLOOKUP(O598,'Коэфф для прайса 1 оч'!$E$32:$F$34,2,0),"")</f>
        <v>0</v>
      </c>
      <c r="Z598" s="116">
        <f>IFERROR(VLOOKUP(P598,'Коэфф для прайса 1 оч'!$E$36:$F$38,2,0),"")</f>
        <v>0.03</v>
      </c>
      <c r="AA598" s="116">
        <f>IFERROR(VLOOKUP(Q598,'Коэфф для прайса 1 оч'!$E$40:$F$43,2,0),"")</f>
        <v>5.0000000000000001E-3</v>
      </c>
      <c r="AB598" s="117">
        <f>IFERROR(VLOOKUP(R598,'Коэфф для прайса 1 оч'!$E$45:$F$59,2,0),"")</f>
        <v>0.02</v>
      </c>
      <c r="AC598" s="116">
        <f>IFERROR(VLOOKUP(T598,'Коэфф для прайса 1 оч'!$E$61:$F$67,2,0),"")</f>
        <v>-0.01</v>
      </c>
      <c r="AD598" s="116">
        <f>IFERROR(VLOOKUP(U598,'Коэфф для прайса 1 оч'!$E$69:$F$82,2,0),"")</f>
        <v>-1.2E-2</v>
      </c>
      <c r="AE598" s="116">
        <f>IFERROR(VLOOKUP(PriceList[[#This Row],[Корпус]],'Коэфф для прайса 1 оч'!$I$10:$J$15,2,0),"")</f>
        <v>0.12</v>
      </c>
      <c r="AF598" s="95">
        <f t="shared" si="137"/>
        <v>385206</v>
      </c>
      <c r="AG598" s="96">
        <f t="shared" si="138"/>
        <v>11113193.1</v>
      </c>
      <c r="AH598" s="97">
        <v>0</v>
      </c>
      <c r="AI598" s="98">
        <f t="shared" si="139"/>
        <v>385206</v>
      </c>
      <c r="AJ598" s="99">
        <f t="shared" si="140"/>
        <v>11113193.1</v>
      </c>
      <c r="AK598" s="84" t="s">
        <v>71</v>
      </c>
      <c r="AL598" s="91">
        <v>0.1</v>
      </c>
      <c r="AM598" s="287">
        <f>PriceList[[#This Row],[ИТОГ Цена за кв.м, руб]]*(1+PriceList[[#This Row],[Максимальная скидка]])</f>
        <v>423726.60000000003</v>
      </c>
      <c r="AN598" s="287">
        <f>PriceList[[#This Row],[Цена за кв.м. в CRM]]*PriceList[[#This Row],[Площадь, кв.м]]</f>
        <v>12224512.410000002</v>
      </c>
      <c r="AO598" s="287">
        <v>6000</v>
      </c>
      <c r="AP598" s="335">
        <f>PriceList[[#This Row],[Цена за кв.м. в CRM]]+PriceList[[#This Row],[Бронь]]</f>
        <v>429726.60000000003</v>
      </c>
      <c r="AQ598" s="335">
        <f>PriceList[[#This Row],[Цена за кв.м. в сайт]]*PriceList[[#This Row],[Площадь, кв.м]]</f>
        <v>12397612.410000002</v>
      </c>
      <c r="AR598" s="84" t="str">
        <f t="shared" si="141"/>
        <v>С2-43</v>
      </c>
      <c r="AS598" s="88" t="str">
        <f t="shared" si="142"/>
        <v>Ст</v>
      </c>
      <c r="AT598" s="89">
        <f t="shared" si="143"/>
        <v>28.85</v>
      </c>
      <c r="AU598" s="99">
        <f>PriceList[[#This Row],[Цена за кв.м. в CRM]]</f>
        <v>423726.60000000003</v>
      </c>
      <c r="AV598" s="100" t="str">
        <f t="shared" si="144"/>
        <v>Резерв</v>
      </c>
      <c r="AW598" s="99"/>
      <c r="AX598" s="342"/>
      <c r="AZ598" s="353">
        <f>(PriceList[[#This Row],[Цена за кв.м. в сайт]])+$AZ$1</f>
        <v>430226.60000000003</v>
      </c>
      <c r="BA598" s="353">
        <f>AZ598*PriceList[[#This Row],[Площадь, кв.м]]</f>
        <v>12412037.410000002</v>
      </c>
      <c r="BB598" s="346">
        <f>BA598-PriceList[[#This Row],[Стоимость, руб для сбронированием]]</f>
        <v>14425</v>
      </c>
      <c r="BC598" s="14"/>
      <c r="BD598" s="345">
        <f t="shared" si="145"/>
        <v>430200</v>
      </c>
      <c r="BE598" s="353">
        <f>BD598*PriceList[[#This Row],[Площадь, кв.м]]</f>
        <v>12411270</v>
      </c>
      <c r="BF598" s="14"/>
      <c r="BG598" s="345">
        <f>BE598-$BG$1*PriceList[[#This Row],[Площадь, кв.м]]</f>
        <v>12238170</v>
      </c>
      <c r="BH598" s="353">
        <f t="shared" si="146"/>
        <v>173100</v>
      </c>
      <c r="BI598" s="345">
        <f>BG598/PriceList[[#This Row],[Площадь, кв.м]]</f>
        <v>424200</v>
      </c>
      <c r="BJ598" s="355">
        <f t="shared" si="147"/>
        <v>1.4144271570014143E-2</v>
      </c>
      <c r="BL598" s="345">
        <f t="shared" si="148"/>
        <v>381780</v>
      </c>
      <c r="BM598" s="353">
        <f t="shared" si="149"/>
        <v>11014353</v>
      </c>
    </row>
    <row r="599" spans="1:65" ht="14.25" customHeight="1">
      <c r="A599" s="84">
        <v>370</v>
      </c>
      <c r="B599" s="84" t="s">
        <v>463</v>
      </c>
      <c r="C599" s="85">
        <v>44</v>
      </c>
      <c r="D599" s="85" t="s">
        <v>416</v>
      </c>
      <c r="E599" s="86">
        <v>2</v>
      </c>
      <c r="F599" s="84">
        <v>10</v>
      </c>
      <c r="G599" s="87">
        <v>28.85</v>
      </c>
      <c r="H599" s="88" t="s">
        <v>1</v>
      </c>
      <c r="I599" s="88" t="s">
        <v>1</v>
      </c>
      <c r="J599" s="89">
        <v>4.1100000000000003</v>
      </c>
      <c r="K599" s="89">
        <f t="shared" si="134"/>
        <v>1.23</v>
      </c>
      <c r="L599" s="89">
        <f t="shared" si="135"/>
        <v>24.740000000000002</v>
      </c>
      <c r="M599" s="89">
        <f t="shared" si="136"/>
        <v>25.970000000000002</v>
      </c>
      <c r="N599" s="90" t="s">
        <v>65</v>
      </c>
      <c r="O599" s="90" t="s">
        <v>66</v>
      </c>
      <c r="P599" s="90" t="s">
        <v>67</v>
      </c>
      <c r="Q599" s="91" t="s">
        <v>68</v>
      </c>
      <c r="R599" s="92" t="s">
        <v>424</v>
      </c>
      <c r="S599" s="92" t="s">
        <v>1291</v>
      </c>
      <c r="T599" s="93" t="s">
        <v>70</v>
      </c>
      <c r="U599" s="84">
        <v>38</v>
      </c>
      <c r="V599" s="94">
        <f>IFERROR(VLOOKUP(H599,'Коэфф для прайса 1 оч'!$A$3:$C$6,3,0),"")</f>
        <v>327000</v>
      </c>
      <c r="W599" s="91">
        <f>IFERROR(VLOOKUP(E599,'Коэфф для прайса 1 оч'!$A$10:$C$23,3,0),"")</f>
        <v>-1.4999999999999999E-2</v>
      </c>
      <c r="X599" s="116">
        <f>IFERROR(VLOOKUP(N599,'Коэфф для прайса 1 оч'!$E$25:$F$30,2,0),"")</f>
        <v>0.04</v>
      </c>
      <c r="Y599" s="116">
        <f>IFERROR(VLOOKUP(O599,'Коэфф для прайса 1 оч'!$E$32:$F$34,2,0),"")</f>
        <v>0</v>
      </c>
      <c r="Z599" s="116">
        <f>IFERROR(VLOOKUP(P599,'Коэфф для прайса 1 оч'!$E$36:$F$38,2,0),"")</f>
        <v>0.03</v>
      </c>
      <c r="AA599" s="116">
        <f>IFERROR(VLOOKUP(Q599,'Коэфф для прайса 1 оч'!$E$40:$F$43,2,0),"")</f>
        <v>5.0000000000000001E-3</v>
      </c>
      <c r="AB599" s="117">
        <f>IFERROR(VLOOKUP(R599,'Коэфф для прайса 1 оч'!$E$45:$F$59,2,0),"")</f>
        <v>0.02</v>
      </c>
      <c r="AC599" s="116">
        <f>IFERROR(VLOOKUP(T599,'Коэфф для прайса 1 оч'!$E$61:$F$67,2,0),"")</f>
        <v>-0.01</v>
      </c>
      <c r="AD599" s="116">
        <f>IFERROR(VLOOKUP(U599,'Коэфф для прайса 1 оч'!$E$69:$F$82,2,0),"")</f>
        <v>-1.2E-2</v>
      </c>
      <c r="AE599" s="116">
        <f>IFERROR(VLOOKUP(PriceList[[#This Row],[Корпус]],'Коэфф для прайса 1 оч'!$I$10:$J$15,2,0),"")</f>
        <v>0.12</v>
      </c>
      <c r="AF599" s="95">
        <f t="shared" si="137"/>
        <v>385206</v>
      </c>
      <c r="AG599" s="96">
        <f t="shared" si="138"/>
        <v>11113193.1</v>
      </c>
      <c r="AH599" s="97">
        <v>0</v>
      </c>
      <c r="AI599" s="98">
        <f t="shared" si="139"/>
        <v>385206</v>
      </c>
      <c r="AJ599" s="99">
        <f t="shared" si="140"/>
        <v>11113193.1</v>
      </c>
      <c r="AK599" s="84" t="s">
        <v>101</v>
      </c>
      <c r="AL599" s="91">
        <v>0.1</v>
      </c>
      <c r="AM599" s="287">
        <f>PriceList[[#This Row],[ИТОГ Цена за кв.м, руб]]*(1+PriceList[[#This Row],[Максимальная скидка]])</f>
        <v>423726.60000000003</v>
      </c>
      <c r="AN599" s="287">
        <f>PriceList[[#This Row],[Цена за кв.м. в CRM]]*PriceList[[#This Row],[Площадь, кв.м]]</f>
        <v>12224512.410000002</v>
      </c>
      <c r="AO599" s="287">
        <v>6000</v>
      </c>
      <c r="AP599" s="335">
        <f>PriceList[[#This Row],[Цена за кв.м. в CRM]]+PriceList[[#This Row],[Бронь]]</f>
        <v>429726.60000000003</v>
      </c>
      <c r="AQ599" s="335">
        <f>PriceList[[#This Row],[Цена за кв.м. в сайт]]*PriceList[[#This Row],[Площадь, кв.м]]</f>
        <v>12397612.410000002</v>
      </c>
      <c r="AR599" s="84" t="str">
        <f t="shared" si="141"/>
        <v>С2-44</v>
      </c>
      <c r="AS599" s="88" t="str">
        <f t="shared" si="142"/>
        <v>Ст</v>
      </c>
      <c r="AT599" s="89">
        <f t="shared" si="143"/>
        <v>28.85</v>
      </c>
      <c r="AU599" s="99">
        <f>PriceList[[#This Row],[Цена за кв.м. в CRM]]</f>
        <v>423726.60000000003</v>
      </c>
      <c r="AV599" s="100" t="str">
        <f t="shared" si="144"/>
        <v>Свободно</v>
      </c>
      <c r="AW599" s="99"/>
      <c r="AX599" s="342"/>
      <c r="AZ599" s="353">
        <f>(PriceList[[#This Row],[Цена за кв.м. в сайт]])+$AZ$1</f>
        <v>430226.60000000003</v>
      </c>
      <c r="BA599" s="353">
        <f>AZ599*PriceList[[#This Row],[Площадь, кв.м]]</f>
        <v>12412037.410000002</v>
      </c>
      <c r="BB599" s="346">
        <f>BA599-PriceList[[#This Row],[Стоимость, руб для сбронированием]]</f>
        <v>14425</v>
      </c>
      <c r="BC599" s="14"/>
      <c r="BD599" s="345">
        <f t="shared" si="145"/>
        <v>430200</v>
      </c>
      <c r="BE599" s="353">
        <f>BD599*PriceList[[#This Row],[Площадь, кв.м]]</f>
        <v>12411270</v>
      </c>
      <c r="BF599" s="14"/>
      <c r="BG599" s="345">
        <f>BE599-$BG$1*PriceList[[#This Row],[Площадь, кв.м]]</f>
        <v>12238170</v>
      </c>
      <c r="BH599" s="353">
        <f t="shared" si="146"/>
        <v>173100</v>
      </c>
      <c r="BI599" s="345">
        <f>BG599/PriceList[[#This Row],[Площадь, кв.м]]</f>
        <v>424200</v>
      </c>
      <c r="BJ599" s="355">
        <f t="shared" si="147"/>
        <v>1.4144271570014143E-2</v>
      </c>
      <c r="BL599" s="345">
        <f t="shared" si="148"/>
        <v>381780</v>
      </c>
      <c r="BM599" s="353">
        <f t="shared" si="149"/>
        <v>11014353</v>
      </c>
    </row>
    <row r="600" spans="1:65" ht="14.25" customHeight="1">
      <c r="A600" s="84">
        <v>371</v>
      </c>
      <c r="B600" s="84" t="s">
        <v>464</v>
      </c>
      <c r="C600" s="85">
        <v>45</v>
      </c>
      <c r="D600" s="85" t="s">
        <v>416</v>
      </c>
      <c r="E600" s="86">
        <v>2</v>
      </c>
      <c r="F600" s="84">
        <v>11</v>
      </c>
      <c r="G600" s="87">
        <v>28.42</v>
      </c>
      <c r="H600" s="88" t="s">
        <v>1</v>
      </c>
      <c r="I600" s="88" t="s">
        <v>1</v>
      </c>
      <c r="J600" s="89">
        <v>3.68</v>
      </c>
      <c r="K600" s="89">
        <f t="shared" si="134"/>
        <v>1.1000000000000001</v>
      </c>
      <c r="L600" s="89">
        <f t="shared" si="135"/>
        <v>24.740000000000002</v>
      </c>
      <c r="M600" s="89">
        <f t="shared" si="136"/>
        <v>25.840000000000003</v>
      </c>
      <c r="N600" s="90" t="s">
        <v>65</v>
      </c>
      <c r="O600" s="90" t="s">
        <v>66</v>
      </c>
      <c r="P600" s="90" t="s">
        <v>67</v>
      </c>
      <c r="Q600" s="91" t="s">
        <v>68</v>
      </c>
      <c r="R600" s="92" t="s">
        <v>424</v>
      </c>
      <c r="S600" s="92" t="s">
        <v>1291</v>
      </c>
      <c r="T600" s="93" t="s">
        <v>73</v>
      </c>
      <c r="U600" s="84">
        <v>38</v>
      </c>
      <c r="V600" s="94">
        <f>IFERROR(VLOOKUP(H600,'Коэфф для прайса 1 оч'!$A$3:$C$6,3,0),"")</f>
        <v>327000</v>
      </c>
      <c r="W600" s="91">
        <f>IFERROR(VLOOKUP(E600,'Коэфф для прайса 1 оч'!$A$10:$C$23,3,0),"")</f>
        <v>-1.4999999999999999E-2</v>
      </c>
      <c r="X600" s="116">
        <f>IFERROR(VLOOKUP(N600,'Коэфф для прайса 1 оч'!$E$25:$F$30,2,0),"")</f>
        <v>0.04</v>
      </c>
      <c r="Y600" s="116">
        <f>IFERROR(VLOOKUP(O600,'Коэфф для прайса 1 оч'!$E$32:$F$34,2,0),"")</f>
        <v>0</v>
      </c>
      <c r="Z600" s="116">
        <f>IFERROR(VLOOKUP(P600,'Коэфф для прайса 1 оч'!$E$36:$F$38,2,0),"")</f>
        <v>0.03</v>
      </c>
      <c r="AA600" s="116">
        <f>IFERROR(VLOOKUP(Q600,'Коэфф для прайса 1 оч'!$E$40:$F$43,2,0),"")</f>
        <v>5.0000000000000001E-3</v>
      </c>
      <c r="AB600" s="117">
        <f>IFERROR(VLOOKUP(R600,'Коэфф для прайса 1 оч'!$E$45:$F$59,2,0),"")</f>
        <v>0.02</v>
      </c>
      <c r="AC600" s="116">
        <f>IFERROR(VLOOKUP(T600,'Коэфф для прайса 1 оч'!$E$61:$F$67,2,0),"")</f>
        <v>0</v>
      </c>
      <c r="AD600" s="116">
        <f>IFERROR(VLOOKUP(U600,'Коэфф для прайса 1 оч'!$E$69:$F$82,2,0),"")</f>
        <v>-1.2E-2</v>
      </c>
      <c r="AE600" s="116">
        <f>IFERROR(VLOOKUP(PriceList[[#This Row],[Корпус]],'Коэфф для прайса 1 оч'!$I$10:$J$15,2,0),"")</f>
        <v>0.12</v>
      </c>
      <c r="AF600" s="95">
        <f t="shared" si="137"/>
        <v>388476</v>
      </c>
      <c r="AG600" s="96">
        <f t="shared" si="138"/>
        <v>11040487.92</v>
      </c>
      <c r="AH600" s="97">
        <v>0</v>
      </c>
      <c r="AI600" s="98">
        <f t="shared" si="139"/>
        <v>388476</v>
      </c>
      <c r="AJ600" s="99">
        <f t="shared" si="140"/>
        <v>11040487.92</v>
      </c>
      <c r="AK600" s="84" t="s">
        <v>71</v>
      </c>
      <c r="AL600" s="91">
        <v>0.1</v>
      </c>
      <c r="AM600" s="287">
        <f>PriceList[[#This Row],[ИТОГ Цена за кв.м, руб]]*(1+PriceList[[#This Row],[Максимальная скидка]])</f>
        <v>427323.60000000003</v>
      </c>
      <c r="AN600" s="287">
        <f>PriceList[[#This Row],[Цена за кв.м. в CRM]]*PriceList[[#This Row],[Площадь, кв.м]]</f>
        <v>12144536.712000001</v>
      </c>
      <c r="AO600" s="287">
        <v>6000</v>
      </c>
      <c r="AP600" s="335">
        <f>PriceList[[#This Row],[Цена за кв.м. в CRM]]+PriceList[[#This Row],[Бронь]]</f>
        <v>433323.60000000003</v>
      </c>
      <c r="AQ600" s="335">
        <f>PriceList[[#This Row],[Цена за кв.м. в сайт]]*PriceList[[#This Row],[Площадь, кв.м]]</f>
        <v>12315056.712000001</v>
      </c>
      <c r="AR600" s="84" t="str">
        <f t="shared" si="141"/>
        <v>С2-45</v>
      </c>
      <c r="AS600" s="88" t="str">
        <f t="shared" si="142"/>
        <v>Ст</v>
      </c>
      <c r="AT600" s="89">
        <f t="shared" si="143"/>
        <v>28.42</v>
      </c>
      <c r="AU600" s="99">
        <f>PriceList[[#This Row],[Цена за кв.м. в CRM]]</f>
        <v>427323.60000000003</v>
      </c>
      <c r="AV600" s="100" t="str">
        <f t="shared" si="144"/>
        <v>Резерв</v>
      </c>
      <c r="AW600" s="99"/>
      <c r="AX600" s="342"/>
      <c r="AZ600" s="353">
        <f>(PriceList[[#This Row],[Цена за кв.м. в сайт]])+$AZ$1</f>
        <v>433823.60000000003</v>
      </c>
      <c r="BA600" s="353">
        <f>AZ600*PriceList[[#This Row],[Площадь, кв.м]]</f>
        <v>12329266.712000001</v>
      </c>
      <c r="BB600" s="346">
        <f>BA600-PriceList[[#This Row],[Стоимость, руб для сбронированием]]</f>
        <v>14210</v>
      </c>
      <c r="BC600" s="14"/>
      <c r="BD600" s="345">
        <f t="shared" si="145"/>
        <v>433800</v>
      </c>
      <c r="BE600" s="353">
        <f>BD600*PriceList[[#This Row],[Площадь, кв.м]]</f>
        <v>12328596</v>
      </c>
      <c r="BF600" s="14"/>
      <c r="BG600" s="345">
        <f>BE600-$BG$1*PriceList[[#This Row],[Площадь, кв.м]]</f>
        <v>12158076</v>
      </c>
      <c r="BH600" s="353">
        <f t="shared" si="146"/>
        <v>170520</v>
      </c>
      <c r="BI600" s="345">
        <f>BG600/PriceList[[#This Row],[Площадь, кв.м]]</f>
        <v>427800</v>
      </c>
      <c r="BJ600" s="355">
        <f t="shared" si="147"/>
        <v>1.4025245441795231E-2</v>
      </c>
      <c r="BL600" s="345">
        <f t="shared" si="148"/>
        <v>385020</v>
      </c>
      <c r="BM600" s="353">
        <f t="shared" si="149"/>
        <v>10942268.4</v>
      </c>
    </row>
    <row r="601" spans="1:65" ht="14.25" customHeight="1">
      <c r="A601" s="84">
        <v>372</v>
      </c>
      <c r="B601" s="84" t="s">
        <v>465</v>
      </c>
      <c r="C601" s="85">
        <v>46</v>
      </c>
      <c r="D601" s="85" t="s">
        <v>416</v>
      </c>
      <c r="E601" s="86">
        <v>2</v>
      </c>
      <c r="F601" s="84">
        <v>12</v>
      </c>
      <c r="G601" s="87">
        <v>28.87</v>
      </c>
      <c r="H601" s="88" t="s">
        <v>1</v>
      </c>
      <c r="I601" s="88" t="s">
        <v>1</v>
      </c>
      <c r="J601" s="89">
        <v>4.13</v>
      </c>
      <c r="K601" s="89">
        <f t="shared" si="134"/>
        <v>1.24</v>
      </c>
      <c r="L601" s="89">
        <f t="shared" si="135"/>
        <v>24.740000000000002</v>
      </c>
      <c r="M601" s="89">
        <f t="shared" si="136"/>
        <v>25.98</v>
      </c>
      <c r="N601" s="90" t="s">
        <v>65</v>
      </c>
      <c r="O601" s="90" t="s">
        <v>66</v>
      </c>
      <c r="P601" s="90" t="s">
        <v>67</v>
      </c>
      <c r="Q601" s="91" t="s">
        <v>68</v>
      </c>
      <c r="R601" s="92" t="s">
        <v>424</v>
      </c>
      <c r="S601" s="92" t="s">
        <v>1291</v>
      </c>
      <c r="T601" s="93" t="s">
        <v>73</v>
      </c>
      <c r="U601" s="84">
        <v>38</v>
      </c>
      <c r="V601" s="94">
        <f>IFERROR(VLOOKUP(H601,'Коэфф для прайса 1 оч'!$A$3:$C$6,3,0),"")</f>
        <v>327000</v>
      </c>
      <c r="W601" s="91">
        <f>IFERROR(VLOOKUP(E601,'Коэфф для прайса 1 оч'!$A$10:$C$23,3,0),"")</f>
        <v>-1.4999999999999999E-2</v>
      </c>
      <c r="X601" s="116">
        <f>IFERROR(VLOOKUP(N601,'Коэфф для прайса 1 оч'!$E$25:$F$30,2,0),"")</f>
        <v>0.04</v>
      </c>
      <c r="Y601" s="116">
        <f>IFERROR(VLOOKUP(O601,'Коэфф для прайса 1 оч'!$E$32:$F$34,2,0),"")</f>
        <v>0</v>
      </c>
      <c r="Z601" s="116">
        <f>IFERROR(VLOOKUP(P601,'Коэфф для прайса 1 оч'!$E$36:$F$38,2,0),"")</f>
        <v>0.03</v>
      </c>
      <c r="AA601" s="116">
        <f>IFERROR(VLOOKUP(Q601,'Коэфф для прайса 1 оч'!$E$40:$F$43,2,0),"")</f>
        <v>5.0000000000000001E-3</v>
      </c>
      <c r="AB601" s="117">
        <f>IFERROR(VLOOKUP(R601,'Коэфф для прайса 1 оч'!$E$45:$F$59,2,0),"")</f>
        <v>0.02</v>
      </c>
      <c r="AC601" s="116">
        <f>IFERROR(VLOOKUP(T601,'Коэфф для прайса 1 оч'!$E$61:$F$67,2,0),"")</f>
        <v>0</v>
      </c>
      <c r="AD601" s="116">
        <f>IFERROR(VLOOKUP(U601,'Коэфф для прайса 1 оч'!$E$69:$F$82,2,0),"")</f>
        <v>-1.2E-2</v>
      </c>
      <c r="AE601" s="116">
        <f>IFERROR(VLOOKUP(PriceList[[#This Row],[Корпус]],'Коэфф для прайса 1 оч'!$I$10:$J$15,2,0),"")</f>
        <v>0.12</v>
      </c>
      <c r="AF601" s="95">
        <f t="shared" si="137"/>
        <v>388476</v>
      </c>
      <c r="AG601" s="96">
        <f t="shared" si="138"/>
        <v>11215302.120000001</v>
      </c>
      <c r="AH601" s="97">
        <v>0</v>
      </c>
      <c r="AI601" s="98">
        <f t="shared" si="139"/>
        <v>388476</v>
      </c>
      <c r="AJ601" s="99">
        <f t="shared" si="140"/>
        <v>11215302.120000001</v>
      </c>
      <c r="AK601" s="84" t="s">
        <v>71</v>
      </c>
      <c r="AL601" s="91">
        <v>0.1</v>
      </c>
      <c r="AM601" s="287">
        <f>PriceList[[#This Row],[ИТОГ Цена за кв.м, руб]]*(1+PriceList[[#This Row],[Максимальная скидка]])</f>
        <v>427323.60000000003</v>
      </c>
      <c r="AN601" s="287">
        <f>PriceList[[#This Row],[Цена за кв.м. в CRM]]*PriceList[[#This Row],[Площадь, кв.м]]</f>
        <v>12336832.332000002</v>
      </c>
      <c r="AO601" s="287">
        <v>6000</v>
      </c>
      <c r="AP601" s="335">
        <f>PriceList[[#This Row],[Цена за кв.м. в CRM]]+PriceList[[#This Row],[Бронь]]</f>
        <v>433323.60000000003</v>
      </c>
      <c r="AQ601" s="335">
        <f>PriceList[[#This Row],[Цена за кв.м. в сайт]]*PriceList[[#This Row],[Площадь, кв.м]]</f>
        <v>12510052.332000002</v>
      </c>
      <c r="AR601" s="84" t="str">
        <f t="shared" si="141"/>
        <v>С2-46</v>
      </c>
      <c r="AS601" s="88" t="str">
        <f t="shared" si="142"/>
        <v>Ст</v>
      </c>
      <c r="AT601" s="89">
        <f t="shared" si="143"/>
        <v>28.87</v>
      </c>
      <c r="AU601" s="99">
        <f>PriceList[[#This Row],[Цена за кв.м. в CRM]]</f>
        <v>427323.60000000003</v>
      </c>
      <c r="AV601" s="100" t="str">
        <f t="shared" si="144"/>
        <v>Резерв</v>
      </c>
      <c r="AW601" s="99"/>
      <c r="AX601" s="342"/>
      <c r="AZ601" s="353">
        <f>(PriceList[[#This Row],[Цена за кв.м. в сайт]])+$AZ$1</f>
        <v>433823.60000000003</v>
      </c>
      <c r="BA601" s="353">
        <f>AZ601*PriceList[[#This Row],[Площадь, кв.м]]</f>
        <v>12524487.332000002</v>
      </c>
      <c r="BB601" s="346">
        <f>BA601-PriceList[[#This Row],[Стоимость, руб для сбронированием]]</f>
        <v>14435</v>
      </c>
      <c r="BC601" s="14"/>
      <c r="BD601" s="345">
        <f t="shared" si="145"/>
        <v>433800</v>
      </c>
      <c r="BE601" s="353">
        <f>BD601*PriceList[[#This Row],[Площадь, кв.м]]</f>
        <v>12523806</v>
      </c>
      <c r="BF601" s="14"/>
      <c r="BG601" s="345">
        <f>BE601-$BG$1*PriceList[[#This Row],[Площадь, кв.м]]</f>
        <v>12350586</v>
      </c>
      <c r="BH601" s="353">
        <f t="shared" si="146"/>
        <v>173220</v>
      </c>
      <c r="BI601" s="345">
        <f>BG601/PriceList[[#This Row],[Площадь, кв.м]]</f>
        <v>427800</v>
      </c>
      <c r="BJ601" s="355">
        <f t="shared" si="147"/>
        <v>1.4025245441795231E-2</v>
      </c>
      <c r="BL601" s="345">
        <f t="shared" si="148"/>
        <v>385020</v>
      </c>
      <c r="BM601" s="353">
        <f t="shared" si="149"/>
        <v>11115527.4</v>
      </c>
    </row>
    <row r="602" spans="1:65" ht="14.25" hidden="1" customHeight="1">
      <c r="A602" s="84">
        <v>373</v>
      </c>
      <c r="B602" s="84" t="s">
        <v>466</v>
      </c>
      <c r="C602" s="85">
        <v>47</v>
      </c>
      <c r="D602" s="85" t="s">
        <v>416</v>
      </c>
      <c r="E602" s="86">
        <v>2</v>
      </c>
      <c r="F602" s="84">
        <v>13</v>
      </c>
      <c r="G602" s="87">
        <v>40.049999999999997</v>
      </c>
      <c r="H602" s="88" t="s">
        <v>1</v>
      </c>
      <c r="I602" s="88" t="s">
        <v>1</v>
      </c>
      <c r="J602" s="89">
        <v>3.32</v>
      </c>
      <c r="K602" s="89">
        <f t="shared" si="134"/>
        <v>1</v>
      </c>
      <c r="L602" s="89">
        <f t="shared" si="135"/>
        <v>36.729999999999997</v>
      </c>
      <c r="M602" s="89">
        <f t="shared" si="136"/>
        <v>37.729999999999997</v>
      </c>
      <c r="N602" s="90" t="s">
        <v>76</v>
      </c>
      <c r="O602" s="90" t="s">
        <v>66</v>
      </c>
      <c r="P602" s="90" t="s">
        <v>67</v>
      </c>
      <c r="Q602" s="91" t="s">
        <v>68</v>
      </c>
      <c r="R602" s="92" t="s">
        <v>424</v>
      </c>
      <c r="S602" s="92" t="s">
        <v>1291</v>
      </c>
      <c r="T602" s="93" t="s">
        <v>139</v>
      </c>
      <c r="U602" s="84">
        <v>38</v>
      </c>
      <c r="V602" s="94">
        <f>IFERROR(VLOOKUP(H602,'Коэфф для прайса 1 оч'!$A$3:$C$6,3,0),"")</f>
        <v>327000</v>
      </c>
      <c r="W602" s="91">
        <f>IFERROR(VLOOKUP(E602,'Коэфф для прайса 1 оч'!$A$10:$C$23,3,0),"")</f>
        <v>-1.4999999999999999E-2</v>
      </c>
      <c r="X602" s="116">
        <f>IFERROR(VLOOKUP(N602,'Коэфф для прайса 1 оч'!$E$25:$F$30,2,0),"")</f>
        <v>0</v>
      </c>
      <c r="Y602" s="116">
        <f>IFERROR(VLOOKUP(O602,'Коэфф для прайса 1 оч'!$E$32:$F$34,2,0),"")</f>
        <v>0</v>
      </c>
      <c r="Z602" s="116">
        <f>IFERROR(VLOOKUP(P602,'Коэфф для прайса 1 оч'!$E$36:$F$38,2,0),"")</f>
        <v>0.03</v>
      </c>
      <c r="AA602" s="116">
        <f>IFERROR(VLOOKUP(Q602,'Коэфф для прайса 1 оч'!$E$40:$F$43,2,0),"")</f>
        <v>5.0000000000000001E-3</v>
      </c>
      <c r="AB602" s="117">
        <f>IFERROR(VLOOKUP(R602,'Коэфф для прайса 1 оч'!$E$45:$F$59,2,0),"")</f>
        <v>0.02</v>
      </c>
      <c r="AC602" s="116">
        <f>IFERROR(VLOOKUP(T602,'Коэфф для прайса 1 оч'!$E$61:$F$67,2,0),"")</f>
        <v>-0.01</v>
      </c>
      <c r="AD602" s="116">
        <f>IFERROR(VLOOKUP(U602,'Коэфф для прайса 1 оч'!$E$69:$F$82,2,0),"")</f>
        <v>-1.2E-2</v>
      </c>
      <c r="AE602" s="116">
        <f>IFERROR(VLOOKUP(PriceList[[#This Row],[Корпус]],'Коэфф для прайса 1 оч'!$I$10:$J$15,2,0),"")</f>
        <v>0.12</v>
      </c>
      <c r="AF602" s="95">
        <f t="shared" si="137"/>
        <v>372126</v>
      </c>
      <c r="AG602" s="96">
        <f t="shared" si="138"/>
        <v>14903646.299999999</v>
      </c>
      <c r="AH602" s="97">
        <v>0</v>
      </c>
      <c r="AI602" s="98">
        <f t="shared" si="139"/>
        <v>372126</v>
      </c>
      <c r="AJ602" s="99">
        <f t="shared" si="140"/>
        <v>14903646.299999999</v>
      </c>
      <c r="AK602" s="84" t="s">
        <v>71</v>
      </c>
      <c r="AL602" s="91">
        <v>0.1</v>
      </c>
      <c r="AM602" s="287">
        <f>PriceList[[#This Row],[ИТОГ Цена за кв.м, руб]]*(1+PriceList[[#This Row],[Максимальная скидка]])</f>
        <v>409338.60000000003</v>
      </c>
      <c r="AN602" s="287">
        <f>PriceList[[#This Row],[Цена за кв.м. в CRM]]*PriceList[[#This Row],[Площадь, кв.м]]</f>
        <v>16394010.93</v>
      </c>
      <c r="AO602" s="287">
        <v>6000</v>
      </c>
      <c r="AP602" s="335">
        <f>PriceList[[#This Row],[Цена за кв.м. в CRM]]+PriceList[[#This Row],[Бронь]]</f>
        <v>415338.60000000003</v>
      </c>
      <c r="AQ602" s="335">
        <f>PriceList[[#This Row],[Цена за кв.м. в сайт]]*PriceList[[#This Row],[Площадь, кв.м]]</f>
        <v>16634310.93</v>
      </c>
      <c r="AR602" s="84" t="str">
        <f t="shared" si="141"/>
        <v>С2-47</v>
      </c>
      <c r="AS602" s="88" t="str">
        <f t="shared" si="142"/>
        <v>Ст</v>
      </c>
      <c r="AT602" s="89">
        <f t="shared" si="143"/>
        <v>40.049999999999997</v>
      </c>
      <c r="AU602" s="99">
        <f>PriceList[[#This Row],[Цена за кв.м. в CRM]]</f>
        <v>409338.60000000003</v>
      </c>
      <c r="AV602" s="100" t="str">
        <f t="shared" si="144"/>
        <v>Резерв</v>
      </c>
      <c r="AW602" s="99"/>
      <c r="AX602" s="342"/>
      <c r="AZ602" s="353">
        <f>(PriceList[[#This Row],[Цена за кв.м. в сайт]])+$AZ$1</f>
        <v>415838.60000000003</v>
      </c>
      <c r="BA602" s="353">
        <f>AZ602*PriceList[[#This Row],[Площадь, кв.м]]</f>
        <v>16654335.93</v>
      </c>
      <c r="BB602" s="346">
        <f>BA602-PriceList[[#This Row],[Стоимость, руб для сбронированием]]</f>
        <v>20025</v>
      </c>
      <c r="BC602" s="14"/>
      <c r="BD602" s="345">
        <f t="shared" si="145"/>
        <v>415800</v>
      </c>
      <c r="BE602" s="353">
        <f>BD602*PriceList[[#This Row],[Площадь, кв.м]]</f>
        <v>16652789.999999998</v>
      </c>
      <c r="BF602" s="14"/>
      <c r="BG602" s="345">
        <f>BE602-$BG$1*PriceList[[#This Row],[Площадь, кв.м]]</f>
        <v>16412489.999999998</v>
      </c>
      <c r="BH602" s="353">
        <f t="shared" si="146"/>
        <v>240300</v>
      </c>
      <c r="BI602" s="345">
        <f>BG602/PriceList[[#This Row],[Площадь, кв.м]]</f>
        <v>409800</v>
      </c>
      <c r="BJ602" s="355">
        <f t="shared" si="147"/>
        <v>1.464128843338214E-2</v>
      </c>
      <c r="BL602" s="345">
        <f t="shared" si="148"/>
        <v>368820</v>
      </c>
      <c r="BM602" s="353">
        <f t="shared" si="149"/>
        <v>14771240.999999998</v>
      </c>
    </row>
    <row r="603" spans="1:65" ht="14.25" hidden="1" customHeight="1">
      <c r="A603" s="84">
        <v>374</v>
      </c>
      <c r="B603" s="84" t="s">
        <v>467</v>
      </c>
      <c r="C603" s="85">
        <v>48</v>
      </c>
      <c r="D603" s="85" t="s">
        <v>416</v>
      </c>
      <c r="E603" s="86">
        <v>2</v>
      </c>
      <c r="F603" s="84">
        <v>14</v>
      </c>
      <c r="G603" s="87">
        <v>35.35</v>
      </c>
      <c r="H603" s="88" t="s">
        <v>1</v>
      </c>
      <c r="I603" s="88" t="s">
        <v>1</v>
      </c>
      <c r="J603" s="89">
        <v>2.9</v>
      </c>
      <c r="K603" s="89">
        <f t="shared" si="134"/>
        <v>0.87</v>
      </c>
      <c r="L603" s="89">
        <f t="shared" si="135"/>
        <v>32.450000000000003</v>
      </c>
      <c r="M603" s="89">
        <f t="shared" si="136"/>
        <v>33.32</v>
      </c>
      <c r="N603" s="90" t="s">
        <v>78</v>
      </c>
      <c r="O603" s="90" t="s">
        <v>66</v>
      </c>
      <c r="P603" s="90" t="s">
        <v>115</v>
      </c>
      <c r="Q603" s="91" t="s">
        <v>94</v>
      </c>
      <c r="R603" s="92" t="s">
        <v>422</v>
      </c>
      <c r="S603" s="92" t="s">
        <v>1291</v>
      </c>
      <c r="T603" s="93" t="s">
        <v>139</v>
      </c>
      <c r="U603" s="84">
        <v>38</v>
      </c>
      <c r="V603" s="94">
        <f>IFERROR(VLOOKUP(H603,'Коэфф для прайса 1 оч'!$A$3:$C$6,3,0),"")</f>
        <v>327000</v>
      </c>
      <c r="W603" s="91">
        <f>IFERROR(VLOOKUP(E603,'Коэфф для прайса 1 оч'!$A$10:$C$23,3,0),"")</f>
        <v>-1.4999999999999999E-2</v>
      </c>
      <c r="X603" s="116">
        <f>IFERROR(VLOOKUP(N603,'Коэфф для прайса 1 оч'!$E$25:$F$30,2,0),"")</f>
        <v>-0.02</v>
      </c>
      <c r="Y603" s="116">
        <f>IFERROR(VLOOKUP(O603,'Коэфф для прайса 1 оч'!$E$32:$F$34,2,0),"")</f>
        <v>0</v>
      </c>
      <c r="Z603" s="116">
        <f>IFERROR(VLOOKUP(P603,'Коэфф для прайса 1 оч'!$E$36:$F$38,2,0),"")</f>
        <v>0</v>
      </c>
      <c r="AA603" s="116">
        <f>IFERROR(VLOOKUP(Q603,'Коэфф для прайса 1 оч'!$E$40:$F$43,2,0),"")</f>
        <v>0</v>
      </c>
      <c r="AB603" s="117">
        <f>IFERROR(VLOOKUP(R603,'Коэфф для прайса 1 оч'!$E$45:$F$59,2,0),"")</f>
        <v>0</v>
      </c>
      <c r="AC603" s="116">
        <f>IFERROR(VLOOKUP(T603,'Коэфф для прайса 1 оч'!$E$61:$F$67,2,0),"")</f>
        <v>-0.01</v>
      </c>
      <c r="AD603" s="116">
        <f>IFERROR(VLOOKUP(U603,'Коэфф для прайса 1 оч'!$E$69:$F$82,2,0),"")</f>
        <v>-1.2E-2</v>
      </c>
      <c r="AE603" s="116">
        <f>IFERROR(VLOOKUP(PriceList[[#This Row],[Корпус]],'Коэфф для прайса 1 оч'!$I$10:$J$15,2,0),"")</f>
        <v>0.12</v>
      </c>
      <c r="AF603" s="95">
        <f t="shared" si="137"/>
        <v>347601</v>
      </c>
      <c r="AG603" s="96">
        <f t="shared" si="138"/>
        <v>12287695.35</v>
      </c>
      <c r="AH603" s="97">
        <v>0</v>
      </c>
      <c r="AI603" s="98">
        <f t="shared" si="139"/>
        <v>347601</v>
      </c>
      <c r="AJ603" s="99">
        <f t="shared" si="140"/>
        <v>12287695.35</v>
      </c>
      <c r="AK603" s="84" t="s">
        <v>101</v>
      </c>
      <c r="AL603" s="91">
        <v>0.1</v>
      </c>
      <c r="AM603" s="287">
        <f>PriceList[[#This Row],[ИТОГ Цена за кв.м, руб]]*(1+PriceList[[#This Row],[Максимальная скидка]])</f>
        <v>382361.10000000003</v>
      </c>
      <c r="AN603" s="287">
        <f>PriceList[[#This Row],[Цена за кв.м. в CRM]]*PriceList[[#This Row],[Площадь, кв.м]]</f>
        <v>13516464.885000002</v>
      </c>
      <c r="AO603" s="287">
        <v>6000</v>
      </c>
      <c r="AP603" s="335">
        <f>PriceList[[#This Row],[Цена за кв.м. в CRM]]+PriceList[[#This Row],[Бронь]]</f>
        <v>388361.10000000003</v>
      </c>
      <c r="AQ603" s="335">
        <f>PriceList[[#This Row],[Цена за кв.м. в сайт]]*PriceList[[#This Row],[Площадь, кв.м]]</f>
        <v>13728564.885000002</v>
      </c>
      <c r="AR603" s="84" t="str">
        <f t="shared" si="141"/>
        <v>С2-48</v>
      </c>
      <c r="AS603" s="88" t="str">
        <f t="shared" si="142"/>
        <v>Ст</v>
      </c>
      <c r="AT603" s="89">
        <f t="shared" si="143"/>
        <v>35.35</v>
      </c>
      <c r="AU603" s="99">
        <f>PriceList[[#This Row],[Цена за кв.м. в CRM]]</f>
        <v>382361.10000000003</v>
      </c>
      <c r="AV603" s="100" t="str">
        <f t="shared" si="144"/>
        <v>Свободно</v>
      </c>
      <c r="AW603" s="99"/>
      <c r="AX603" s="342"/>
      <c r="AZ603" s="353">
        <f>(PriceList[[#This Row],[Цена за кв.м. в сайт]])+$AZ$1</f>
        <v>388861.10000000003</v>
      </c>
      <c r="BA603" s="353">
        <f>AZ603*PriceList[[#This Row],[Площадь, кв.м]]</f>
        <v>13746239.885000002</v>
      </c>
      <c r="BB603" s="346">
        <f>BA603-PriceList[[#This Row],[Стоимость, руб для сбронированием]]</f>
        <v>17675</v>
      </c>
      <c r="BC603" s="14"/>
      <c r="BD603" s="345">
        <f t="shared" si="145"/>
        <v>388900</v>
      </c>
      <c r="BE603" s="353">
        <f>BD603*PriceList[[#This Row],[Площадь, кв.м]]</f>
        <v>13747615</v>
      </c>
      <c r="BF603" s="14"/>
      <c r="BG603" s="345">
        <f>BE603-$BG$1*PriceList[[#This Row],[Площадь, кв.м]]</f>
        <v>13535515</v>
      </c>
      <c r="BH603" s="353">
        <f t="shared" si="146"/>
        <v>212100</v>
      </c>
      <c r="BI603" s="345">
        <f>BG603/PriceList[[#This Row],[Площадь, кв.м]]</f>
        <v>382900</v>
      </c>
      <c r="BJ603" s="355">
        <f t="shared" si="147"/>
        <v>1.5669887699138157E-2</v>
      </c>
      <c r="BL603" s="345">
        <f t="shared" si="148"/>
        <v>344610</v>
      </c>
      <c r="BM603" s="353">
        <f t="shared" si="149"/>
        <v>12181963.5</v>
      </c>
    </row>
    <row r="604" spans="1:65" ht="14.25" customHeight="1">
      <c r="A604" s="84">
        <v>375</v>
      </c>
      <c r="B604" s="84" t="s">
        <v>468</v>
      </c>
      <c r="C604" s="85">
        <v>49</v>
      </c>
      <c r="D604" s="85" t="s">
        <v>416</v>
      </c>
      <c r="E604" s="86">
        <v>2</v>
      </c>
      <c r="F604" s="84">
        <v>15</v>
      </c>
      <c r="G604" s="87">
        <v>29.23</v>
      </c>
      <c r="H604" s="88" t="s">
        <v>1</v>
      </c>
      <c r="I604" s="88" t="s">
        <v>1</v>
      </c>
      <c r="J604" s="89">
        <v>4.25</v>
      </c>
      <c r="K604" s="89">
        <f t="shared" si="134"/>
        <v>1.28</v>
      </c>
      <c r="L604" s="89">
        <f t="shared" si="135"/>
        <v>24.98</v>
      </c>
      <c r="M604" s="89">
        <f t="shared" si="136"/>
        <v>26.26</v>
      </c>
      <c r="N604" s="90" t="s">
        <v>65</v>
      </c>
      <c r="O604" s="90" t="s">
        <v>66</v>
      </c>
      <c r="P604" s="90" t="s">
        <v>67</v>
      </c>
      <c r="Q604" s="91" t="s">
        <v>94</v>
      </c>
      <c r="R604" s="92" t="s">
        <v>422</v>
      </c>
      <c r="S604" s="92" t="s">
        <v>1291</v>
      </c>
      <c r="T604" s="93" t="s">
        <v>73</v>
      </c>
      <c r="U604" s="84">
        <v>38</v>
      </c>
      <c r="V604" s="94">
        <f>IFERROR(VLOOKUP(H604,'Коэфф для прайса 1 оч'!$A$3:$C$6,3,0),"")</f>
        <v>327000</v>
      </c>
      <c r="W604" s="91">
        <f>IFERROR(VLOOKUP(E604,'Коэфф для прайса 1 оч'!$A$10:$C$23,3,0),"")</f>
        <v>-1.4999999999999999E-2</v>
      </c>
      <c r="X604" s="116">
        <f>IFERROR(VLOOKUP(N604,'Коэфф для прайса 1 оч'!$E$25:$F$30,2,0),"")</f>
        <v>0.04</v>
      </c>
      <c r="Y604" s="116">
        <f>IFERROR(VLOOKUP(O604,'Коэфф для прайса 1 оч'!$E$32:$F$34,2,0),"")</f>
        <v>0</v>
      </c>
      <c r="Z604" s="116">
        <f>IFERROR(VLOOKUP(P604,'Коэфф для прайса 1 оч'!$E$36:$F$38,2,0),"")</f>
        <v>0.03</v>
      </c>
      <c r="AA604" s="116">
        <f>IFERROR(VLOOKUP(Q604,'Коэфф для прайса 1 оч'!$E$40:$F$43,2,0),"")</f>
        <v>0</v>
      </c>
      <c r="AB604" s="117">
        <f>IFERROR(VLOOKUP(R604,'Коэфф для прайса 1 оч'!$E$45:$F$59,2,0),"")</f>
        <v>0</v>
      </c>
      <c r="AC604" s="116">
        <f>IFERROR(VLOOKUP(T604,'Коэфф для прайса 1 оч'!$E$61:$F$67,2,0),"")</f>
        <v>0</v>
      </c>
      <c r="AD604" s="116">
        <f>IFERROR(VLOOKUP(U604,'Коэфф для прайса 1 оч'!$E$69:$F$82,2,0),"")</f>
        <v>-1.2E-2</v>
      </c>
      <c r="AE604" s="116">
        <f>IFERROR(VLOOKUP(PriceList[[#This Row],[Корпус]],'Коэфф для прайса 1 оч'!$I$10:$J$15,2,0),"")</f>
        <v>0.12</v>
      </c>
      <c r="AF604" s="95">
        <f t="shared" si="137"/>
        <v>380301</v>
      </c>
      <c r="AG604" s="96">
        <f t="shared" si="138"/>
        <v>11116198.23</v>
      </c>
      <c r="AH604" s="97">
        <v>0</v>
      </c>
      <c r="AI604" s="98">
        <f t="shared" si="139"/>
        <v>380301</v>
      </c>
      <c r="AJ604" s="99">
        <f t="shared" si="140"/>
        <v>11116198.23</v>
      </c>
      <c r="AK604" s="84" t="s">
        <v>71</v>
      </c>
      <c r="AL604" s="91">
        <v>0.1</v>
      </c>
      <c r="AM604" s="287">
        <f>PriceList[[#This Row],[ИТОГ Цена за кв.м, руб]]*(1+PriceList[[#This Row],[Максимальная скидка]])</f>
        <v>418331.10000000003</v>
      </c>
      <c r="AN604" s="287">
        <f>PriceList[[#This Row],[Цена за кв.м. в CRM]]*PriceList[[#This Row],[Площадь, кв.м]]</f>
        <v>12227818.053000001</v>
      </c>
      <c r="AO604" s="287">
        <v>6000</v>
      </c>
      <c r="AP604" s="335">
        <f>PriceList[[#This Row],[Цена за кв.м. в CRM]]+PriceList[[#This Row],[Бронь]]</f>
        <v>424331.10000000003</v>
      </c>
      <c r="AQ604" s="335">
        <f>PriceList[[#This Row],[Цена за кв.м. в сайт]]*PriceList[[#This Row],[Площадь, кв.м]]</f>
        <v>12403198.053000001</v>
      </c>
      <c r="AR604" s="84" t="str">
        <f t="shared" si="141"/>
        <v>С2-49</v>
      </c>
      <c r="AS604" s="88" t="str">
        <f t="shared" si="142"/>
        <v>Ст</v>
      </c>
      <c r="AT604" s="89">
        <f t="shared" si="143"/>
        <v>29.23</v>
      </c>
      <c r="AU604" s="99">
        <f>PriceList[[#This Row],[Цена за кв.м. в CRM]]</f>
        <v>418331.10000000003</v>
      </c>
      <c r="AV604" s="100" t="str">
        <f t="shared" si="144"/>
        <v>Резерв</v>
      </c>
      <c r="AW604" s="99"/>
      <c r="AX604" s="342"/>
      <c r="AZ604" s="353">
        <f>(PriceList[[#This Row],[Цена за кв.м. в сайт]])+$AZ$1</f>
        <v>424831.10000000003</v>
      </c>
      <c r="BA604" s="353">
        <f>AZ604*PriceList[[#This Row],[Площадь, кв.м]]</f>
        <v>12417813.053000001</v>
      </c>
      <c r="BB604" s="346">
        <f>BA604-PriceList[[#This Row],[Стоимость, руб для сбронированием]]</f>
        <v>14615</v>
      </c>
      <c r="BC604" s="14"/>
      <c r="BD604" s="345">
        <f t="shared" si="145"/>
        <v>424800</v>
      </c>
      <c r="BE604" s="353">
        <f>BD604*PriceList[[#This Row],[Площадь, кв.м]]</f>
        <v>12416904</v>
      </c>
      <c r="BF604" s="14"/>
      <c r="BG604" s="345">
        <f>BE604-$BG$1*PriceList[[#This Row],[Площадь, кв.м]]</f>
        <v>12241524</v>
      </c>
      <c r="BH604" s="353">
        <f t="shared" si="146"/>
        <v>175380</v>
      </c>
      <c r="BI604" s="345">
        <f>BG604/PriceList[[#This Row],[Площадь, кв.м]]</f>
        <v>418800</v>
      </c>
      <c r="BJ604" s="355">
        <f t="shared" si="147"/>
        <v>1.4326647564469915E-2</v>
      </c>
      <c r="BL604" s="345">
        <f t="shared" si="148"/>
        <v>376920</v>
      </c>
      <c r="BM604" s="353">
        <f t="shared" si="149"/>
        <v>11017371.6</v>
      </c>
    </row>
    <row r="605" spans="1:65" ht="14.25" hidden="1" customHeight="1">
      <c r="A605" s="84">
        <v>331</v>
      </c>
      <c r="B605" s="84" t="s">
        <v>421</v>
      </c>
      <c r="C605" s="85">
        <v>5</v>
      </c>
      <c r="D605" s="85" t="s">
        <v>416</v>
      </c>
      <c r="E605" s="86">
        <v>1</v>
      </c>
      <c r="F605" s="84">
        <v>5</v>
      </c>
      <c r="G605" s="87">
        <v>35.979999999999997</v>
      </c>
      <c r="H605" s="88" t="s">
        <v>1</v>
      </c>
      <c r="I605" s="88" t="s">
        <v>1</v>
      </c>
      <c r="J605" s="89">
        <v>7.94</v>
      </c>
      <c r="K605" s="89">
        <f t="shared" si="134"/>
        <v>2.38</v>
      </c>
      <c r="L605" s="89">
        <f t="shared" si="135"/>
        <v>28.039999999999996</v>
      </c>
      <c r="M605" s="89">
        <f t="shared" si="136"/>
        <v>30.419999999999995</v>
      </c>
      <c r="N605" s="90" t="s">
        <v>76</v>
      </c>
      <c r="O605" s="90" t="s">
        <v>83</v>
      </c>
      <c r="P605" s="90" t="s">
        <v>67</v>
      </c>
      <c r="Q605" s="91" t="s">
        <v>68</v>
      </c>
      <c r="R605" s="92" t="s">
        <v>422</v>
      </c>
      <c r="S605" s="92" t="s">
        <v>1291</v>
      </c>
      <c r="T605" s="93" t="s">
        <v>73</v>
      </c>
      <c r="U605" s="84">
        <v>34</v>
      </c>
      <c r="V605" s="94">
        <f>IFERROR(VLOOKUP(H605,'Коэфф для прайса 1 оч'!$A$3:$C$6,3,0),"")</f>
        <v>327000</v>
      </c>
      <c r="W605" s="91">
        <f>IFERROR(VLOOKUP(E605,'Коэфф для прайса 1 оч'!$A$10:$C$23,3,0),"")</f>
        <v>-4.4999999999999998E-2</v>
      </c>
      <c r="X605" s="116">
        <f>IFERROR(VLOOKUP(N605,'Коэфф для прайса 1 оч'!$E$25:$F$30,2,0),"")</f>
        <v>0</v>
      </c>
      <c r="Y605" s="116">
        <f>IFERROR(VLOOKUP(O605,'Коэфф для прайса 1 оч'!$E$32:$F$34,2,0),"")</f>
        <v>0.03</v>
      </c>
      <c r="Z605" s="116">
        <f>IFERROR(VLOOKUP(P605,'Коэфф для прайса 1 оч'!$E$36:$F$38,2,0),"")</f>
        <v>0.03</v>
      </c>
      <c r="AA605" s="116">
        <f>IFERROR(VLOOKUP(Q605,'Коэфф для прайса 1 оч'!$E$40:$F$43,2,0),"")</f>
        <v>5.0000000000000001E-3</v>
      </c>
      <c r="AB605" s="117">
        <f>IFERROR(VLOOKUP(R605,'Коэфф для прайса 1 оч'!$E$45:$F$59,2,0),"")</f>
        <v>0</v>
      </c>
      <c r="AC605" s="116">
        <f>IFERROR(VLOOKUP(T605,'Коэфф для прайса 1 оч'!$E$61:$F$67,2,0),"")</f>
        <v>0</v>
      </c>
      <c r="AD605" s="116">
        <f>IFERROR(VLOOKUP(U605,'Коэфф для прайса 1 оч'!$E$69:$F$82,2,0),"")</f>
        <v>-8.0000000000000002E-3</v>
      </c>
      <c r="AE605" s="116">
        <f>IFERROR(VLOOKUP(PriceList[[#This Row],[Корпус]],'Коэфф для прайса 1 оч'!$I$10:$J$15,2,0),"")</f>
        <v>0.12</v>
      </c>
      <c r="AF605" s="95">
        <f t="shared" si="137"/>
        <v>370164</v>
      </c>
      <c r="AG605" s="96">
        <f t="shared" si="138"/>
        <v>13318500.719999999</v>
      </c>
      <c r="AH605" s="97">
        <v>0</v>
      </c>
      <c r="AI605" s="98">
        <f t="shared" si="139"/>
        <v>370164</v>
      </c>
      <c r="AJ605" s="99">
        <f t="shared" si="140"/>
        <v>13318500.719999999</v>
      </c>
      <c r="AK605" s="84" t="s">
        <v>71</v>
      </c>
      <c r="AL605" s="91">
        <v>0.1</v>
      </c>
      <c r="AM605" s="287">
        <f>PriceList[[#This Row],[ИТОГ Цена за кв.м, руб]]*(1+PriceList[[#This Row],[Максимальная скидка]])</f>
        <v>407180.4</v>
      </c>
      <c r="AN605" s="287">
        <f>PriceList[[#This Row],[Цена за кв.м. в CRM]]*PriceList[[#This Row],[Площадь, кв.м]]</f>
        <v>14650350.791999999</v>
      </c>
      <c r="AO605" s="287">
        <v>6000</v>
      </c>
      <c r="AP605" s="335">
        <f>PriceList[[#This Row],[Цена за кв.м. в CRM]]+PriceList[[#This Row],[Бронь]]</f>
        <v>413180.4</v>
      </c>
      <c r="AQ605" s="335">
        <f>PriceList[[#This Row],[Цена за кв.м. в сайт]]*PriceList[[#This Row],[Площадь, кв.м]]</f>
        <v>14866230.791999999</v>
      </c>
      <c r="AR605" s="84" t="str">
        <f t="shared" si="141"/>
        <v>С2-5</v>
      </c>
      <c r="AS605" s="88" t="str">
        <f t="shared" si="142"/>
        <v>Ст</v>
      </c>
      <c r="AT605" s="89">
        <f t="shared" si="143"/>
        <v>35.979999999999997</v>
      </c>
      <c r="AU605" s="99">
        <f>PriceList[[#This Row],[Цена за кв.м. в CRM]]</f>
        <v>407180.4</v>
      </c>
      <c r="AV605" s="100" t="str">
        <f t="shared" si="144"/>
        <v>Резерв</v>
      </c>
      <c r="AW605" s="99"/>
      <c r="AX605" s="342"/>
      <c r="AZ605" s="353">
        <f>(PriceList[[#This Row],[Цена за кв.м. в сайт]])+$AZ$1</f>
        <v>413680.4</v>
      </c>
      <c r="BA605" s="353">
        <f>AZ605*PriceList[[#This Row],[Площадь, кв.м]]</f>
        <v>14884220.791999999</v>
      </c>
      <c r="BB605" s="346">
        <f>BA605-PriceList[[#This Row],[Стоимость, руб для сбронированием]]</f>
        <v>17990</v>
      </c>
      <c r="BC605" s="14"/>
      <c r="BD605" s="345">
        <f t="shared" si="145"/>
        <v>413700</v>
      </c>
      <c r="BE605" s="353">
        <f>BD605*PriceList[[#This Row],[Площадь, кв.м]]</f>
        <v>14884925.999999998</v>
      </c>
      <c r="BF605" s="14"/>
      <c r="BG605" s="345">
        <f>BE605-$BG$1*PriceList[[#This Row],[Площадь, кв.м]]</f>
        <v>14669045.999999998</v>
      </c>
      <c r="BH605" s="353">
        <f t="shared" si="146"/>
        <v>215880</v>
      </c>
      <c r="BI605" s="345">
        <f>BG605/PriceList[[#This Row],[Площадь, кв.м]]</f>
        <v>407700</v>
      </c>
      <c r="BJ605" s="355">
        <f t="shared" si="147"/>
        <v>1.4716703458425314E-2</v>
      </c>
      <c r="BL605" s="345">
        <f t="shared" si="148"/>
        <v>366930</v>
      </c>
      <c r="BM605" s="353">
        <f t="shared" si="149"/>
        <v>13202141.399999999</v>
      </c>
    </row>
    <row r="606" spans="1:65" ht="14.25" customHeight="1">
      <c r="A606" s="84">
        <v>376</v>
      </c>
      <c r="B606" s="84" t="s">
        <v>469</v>
      </c>
      <c r="C606" s="85">
        <v>50</v>
      </c>
      <c r="D606" s="85" t="s">
        <v>416</v>
      </c>
      <c r="E606" s="86">
        <v>2</v>
      </c>
      <c r="F606" s="84">
        <v>16</v>
      </c>
      <c r="G606" s="87">
        <v>29.23</v>
      </c>
      <c r="H606" s="88" t="s">
        <v>1</v>
      </c>
      <c r="I606" s="88" t="s">
        <v>1</v>
      </c>
      <c r="J606" s="89">
        <v>4.25</v>
      </c>
      <c r="K606" s="89">
        <f t="shared" si="134"/>
        <v>1.28</v>
      </c>
      <c r="L606" s="89">
        <f t="shared" si="135"/>
        <v>24.98</v>
      </c>
      <c r="M606" s="89">
        <f t="shared" si="136"/>
        <v>26.26</v>
      </c>
      <c r="N606" s="90" t="s">
        <v>65</v>
      </c>
      <c r="O606" s="90" t="s">
        <v>66</v>
      </c>
      <c r="P606" s="90" t="s">
        <v>67</v>
      </c>
      <c r="Q606" s="91" t="s">
        <v>97</v>
      </c>
      <c r="R606" s="92" t="s">
        <v>422</v>
      </c>
      <c r="S606" s="92" t="s">
        <v>1291</v>
      </c>
      <c r="T606" s="93" t="s">
        <v>73</v>
      </c>
      <c r="U606" s="84">
        <v>38</v>
      </c>
      <c r="V606" s="94">
        <f>IFERROR(VLOOKUP(H606,'Коэфф для прайса 1 оч'!$A$3:$C$6,3,0),"")</f>
        <v>327000</v>
      </c>
      <c r="W606" s="91">
        <f>IFERROR(VLOOKUP(E606,'Коэфф для прайса 1 оч'!$A$10:$C$23,3,0),"")</f>
        <v>-1.4999999999999999E-2</v>
      </c>
      <c r="X606" s="116">
        <f>IFERROR(VLOOKUP(N606,'Коэфф для прайса 1 оч'!$E$25:$F$30,2,0),"")</f>
        <v>0.04</v>
      </c>
      <c r="Y606" s="116">
        <f>IFERROR(VLOOKUP(O606,'Коэфф для прайса 1 оч'!$E$32:$F$34,2,0),"")</f>
        <v>0</v>
      </c>
      <c r="Z606" s="116">
        <f>IFERROR(VLOOKUP(P606,'Коэфф для прайса 1 оч'!$E$36:$F$38,2,0),"")</f>
        <v>0.03</v>
      </c>
      <c r="AA606" s="116">
        <f>IFERROR(VLOOKUP(Q606,'Коэфф для прайса 1 оч'!$E$40:$F$43,2,0),"")</f>
        <v>-5.0000000000000001E-3</v>
      </c>
      <c r="AB606" s="117">
        <f>IFERROR(VLOOKUP(R606,'Коэфф для прайса 1 оч'!$E$45:$F$59,2,0),"")</f>
        <v>0</v>
      </c>
      <c r="AC606" s="116">
        <f>IFERROR(VLOOKUP(T606,'Коэфф для прайса 1 оч'!$E$61:$F$67,2,0),"")</f>
        <v>0</v>
      </c>
      <c r="AD606" s="116">
        <f>IFERROR(VLOOKUP(U606,'Коэфф для прайса 1 оч'!$E$69:$F$82,2,0),"")</f>
        <v>-1.2E-2</v>
      </c>
      <c r="AE606" s="116">
        <f>IFERROR(VLOOKUP(PriceList[[#This Row],[Корпус]],'Коэфф для прайса 1 оч'!$I$10:$J$15,2,0),"")</f>
        <v>0.12</v>
      </c>
      <c r="AF606" s="95">
        <f t="shared" si="137"/>
        <v>378666</v>
      </c>
      <c r="AG606" s="96">
        <f t="shared" si="138"/>
        <v>11068407.18</v>
      </c>
      <c r="AH606" s="97">
        <v>0</v>
      </c>
      <c r="AI606" s="98">
        <f t="shared" si="139"/>
        <v>378666</v>
      </c>
      <c r="AJ606" s="99">
        <f t="shared" si="140"/>
        <v>11068407.18</v>
      </c>
      <c r="AK606" s="84" t="s">
        <v>71</v>
      </c>
      <c r="AL606" s="91">
        <v>0.1</v>
      </c>
      <c r="AM606" s="287">
        <f>PriceList[[#This Row],[ИТОГ Цена за кв.м, руб]]*(1+PriceList[[#This Row],[Максимальная скидка]])</f>
        <v>416532.60000000003</v>
      </c>
      <c r="AN606" s="287">
        <f>PriceList[[#This Row],[Цена за кв.м. в CRM]]*PriceList[[#This Row],[Площадь, кв.м]]</f>
        <v>12175247.898000002</v>
      </c>
      <c r="AO606" s="287">
        <v>6000</v>
      </c>
      <c r="AP606" s="335">
        <f>PriceList[[#This Row],[Цена за кв.м. в CRM]]+PriceList[[#This Row],[Бронь]]</f>
        <v>422532.60000000003</v>
      </c>
      <c r="AQ606" s="335">
        <f>PriceList[[#This Row],[Цена за кв.м. в сайт]]*PriceList[[#This Row],[Площадь, кв.м]]</f>
        <v>12350627.898000002</v>
      </c>
      <c r="AR606" s="84" t="str">
        <f t="shared" si="141"/>
        <v>С2-50</v>
      </c>
      <c r="AS606" s="88" t="str">
        <f t="shared" si="142"/>
        <v>Ст</v>
      </c>
      <c r="AT606" s="89">
        <f t="shared" si="143"/>
        <v>29.23</v>
      </c>
      <c r="AU606" s="99">
        <f>PriceList[[#This Row],[Цена за кв.м. в CRM]]</f>
        <v>416532.60000000003</v>
      </c>
      <c r="AV606" s="100" t="str">
        <f t="shared" si="144"/>
        <v>Резерв</v>
      </c>
      <c r="AW606" s="99"/>
      <c r="AX606" s="342"/>
      <c r="AZ606" s="353">
        <f>(PriceList[[#This Row],[Цена за кв.м. в сайт]])+$AZ$1</f>
        <v>423032.60000000003</v>
      </c>
      <c r="BA606" s="353">
        <f>AZ606*PriceList[[#This Row],[Площадь, кв.м]]</f>
        <v>12365242.898000002</v>
      </c>
      <c r="BB606" s="346">
        <f>BA606-PriceList[[#This Row],[Стоимость, руб для сбронированием]]</f>
        <v>14615</v>
      </c>
      <c r="BC606" s="14"/>
      <c r="BD606" s="345">
        <f t="shared" si="145"/>
        <v>423000</v>
      </c>
      <c r="BE606" s="353">
        <f>BD606*PriceList[[#This Row],[Площадь, кв.м]]</f>
        <v>12364290</v>
      </c>
      <c r="BF606" s="14"/>
      <c r="BG606" s="345">
        <f>BE606-$BG$1*PriceList[[#This Row],[Площадь, кв.м]]</f>
        <v>12188910</v>
      </c>
      <c r="BH606" s="353">
        <f t="shared" si="146"/>
        <v>175380</v>
      </c>
      <c r="BI606" s="345">
        <f>BG606/PriceList[[#This Row],[Площадь, кв.м]]</f>
        <v>417000</v>
      </c>
      <c r="BJ606" s="355">
        <f t="shared" si="147"/>
        <v>1.4388489208633094E-2</v>
      </c>
      <c r="BL606" s="345">
        <f t="shared" si="148"/>
        <v>375300</v>
      </c>
      <c r="BM606" s="353">
        <f t="shared" si="149"/>
        <v>10970019</v>
      </c>
    </row>
    <row r="607" spans="1:65" ht="14.25" customHeight="1">
      <c r="A607" s="84">
        <v>377</v>
      </c>
      <c r="B607" s="84" t="s">
        <v>470</v>
      </c>
      <c r="C607" s="85">
        <v>51</v>
      </c>
      <c r="D607" s="85" t="s">
        <v>416</v>
      </c>
      <c r="E607" s="86">
        <v>2</v>
      </c>
      <c r="F607" s="84">
        <v>17</v>
      </c>
      <c r="G607" s="87">
        <v>29.23</v>
      </c>
      <c r="H607" s="88" t="s">
        <v>1</v>
      </c>
      <c r="I607" s="88" t="s">
        <v>1</v>
      </c>
      <c r="J607" s="89">
        <v>4.25</v>
      </c>
      <c r="K607" s="89">
        <f t="shared" si="134"/>
        <v>1.28</v>
      </c>
      <c r="L607" s="89">
        <f t="shared" si="135"/>
        <v>24.98</v>
      </c>
      <c r="M607" s="89">
        <f t="shared" si="136"/>
        <v>26.26</v>
      </c>
      <c r="N607" s="90" t="s">
        <v>65</v>
      </c>
      <c r="O607" s="90" t="s">
        <v>66</v>
      </c>
      <c r="P607" s="90" t="s">
        <v>67</v>
      </c>
      <c r="Q607" s="91" t="s">
        <v>97</v>
      </c>
      <c r="R607" s="92" t="s">
        <v>422</v>
      </c>
      <c r="S607" s="92" t="s">
        <v>1291</v>
      </c>
      <c r="T607" s="93" t="s">
        <v>73</v>
      </c>
      <c r="U607" s="84">
        <v>38</v>
      </c>
      <c r="V607" s="94">
        <f>IFERROR(VLOOKUP(H607,'Коэфф для прайса 1 оч'!$A$3:$C$6,3,0),"")</f>
        <v>327000</v>
      </c>
      <c r="W607" s="91">
        <f>IFERROR(VLOOKUP(E607,'Коэфф для прайса 1 оч'!$A$10:$C$23,3,0),"")</f>
        <v>-1.4999999999999999E-2</v>
      </c>
      <c r="X607" s="116">
        <f>IFERROR(VLOOKUP(N607,'Коэфф для прайса 1 оч'!$E$25:$F$30,2,0),"")</f>
        <v>0.04</v>
      </c>
      <c r="Y607" s="116">
        <f>IFERROR(VLOOKUP(O607,'Коэфф для прайса 1 оч'!$E$32:$F$34,2,0),"")</f>
        <v>0</v>
      </c>
      <c r="Z607" s="116">
        <f>IFERROR(VLOOKUP(P607,'Коэфф для прайса 1 оч'!$E$36:$F$38,2,0),"")</f>
        <v>0.03</v>
      </c>
      <c r="AA607" s="116">
        <f>IFERROR(VLOOKUP(Q607,'Коэфф для прайса 1 оч'!$E$40:$F$43,2,0),"")</f>
        <v>-5.0000000000000001E-3</v>
      </c>
      <c r="AB607" s="117">
        <f>IFERROR(VLOOKUP(R607,'Коэфф для прайса 1 оч'!$E$45:$F$59,2,0),"")</f>
        <v>0</v>
      </c>
      <c r="AC607" s="116">
        <f>IFERROR(VLOOKUP(T607,'Коэфф для прайса 1 оч'!$E$61:$F$67,2,0),"")</f>
        <v>0</v>
      </c>
      <c r="AD607" s="116">
        <f>IFERROR(VLOOKUP(U607,'Коэфф для прайса 1 оч'!$E$69:$F$82,2,0),"")</f>
        <v>-1.2E-2</v>
      </c>
      <c r="AE607" s="116">
        <f>IFERROR(VLOOKUP(PriceList[[#This Row],[Корпус]],'Коэфф для прайса 1 оч'!$I$10:$J$15,2,0),"")</f>
        <v>0.12</v>
      </c>
      <c r="AF607" s="95">
        <f t="shared" si="137"/>
        <v>378666</v>
      </c>
      <c r="AG607" s="96">
        <f t="shared" si="138"/>
        <v>11068407.18</v>
      </c>
      <c r="AH607" s="97">
        <v>0</v>
      </c>
      <c r="AI607" s="98">
        <f t="shared" si="139"/>
        <v>378666</v>
      </c>
      <c r="AJ607" s="99">
        <f t="shared" si="140"/>
        <v>11068407.18</v>
      </c>
      <c r="AK607" s="84" t="s">
        <v>71</v>
      </c>
      <c r="AL607" s="91">
        <v>0.1</v>
      </c>
      <c r="AM607" s="287">
        <f>PriceList[[#This Row],[ИТОГ Цена за кв.м, руб]]*(1+PriceList[[#This Row],[Максимальная скидка]])</f>
        <v>416532.60000000003</v>
      </c>
      <c r="AN607" s="287">
        <f>PriceList[[#This Row],[Цена за кв.м. в CRM]]*PriceList[[#This Row],[Площадь, кв.м]]</f>
        <v>12175247.898000002</v>
      </c>
      <c r="AO607" s="287">
        <v>6000</v>
      </c>
      <c r="AP607" s="335">
        <f>PriceList[[#This Row],[Цена за кв.м. в CRM]]+PriceList[[#This Row],[Бронь]]</f>
        <v>422532.60000000003</v>
      </c>
      <c r="AQ607" s="335">
        <f>PriceList[[#This Row],[Цена за кв.м. в сайт]]*PriceList[[#This Row],[Площадь, кв.м]]</f>
        <v>12350627.898000002</v>
      </c>
      <c r="AR607" s="84" t="str">
        <f t="shared" si="141"/>
        <v>С2-51</v>
      </c>
      <c r="AS607" s="88" t="str">
        <f t="shared" si="142"/>
        <v>Ст</v>
      </c>
      <c r="AT607" s="89">
        <f t="shared" si="143"/>
        <v>29.23</v>
      </c>
      <c r="AU607" s="99">
        <f>PriceList[[#This Row],[Цена за кв.м. в CRM]]</f>
        <v>416532.60000000003</v>
      </c>
      <c r="AV607" s="100" t="str">
        <f t="shared" si="144"/>
        <v>Резерв</v>
      </c>
      <c r="AW607" s="99"/>
      <c r="AX607" s="342"/>
      <c r="AZ607" s="353">
        <f>(PriceList[[#This Row],[Цена за кв.м. в сайт]])+$AZ$1</f>
        <v>423032.60000000003</v>
      </c>
      <c r="BA607" s="353">
        <f>AZ607*PriceList[[#This Row],[Площадь, кв.м]]</f>
        <v>12365242.898000002</v>
      </c>
      <c r="BB607" s="346">
        <f>BA607-PriceList[[#This Row],[Стоимость, руб для сбронированием]]</f>
        <v>14615</v>
      </c>
      <c r="BC607" s="14"/>
      <c r="BD607" s="345">
        <f t="shared" si="145"/>
        <v>423000</v>
      </c>
      <c r="BE607" s="353">
        <f>BD607*PriceList[[#This Row],[Площадь, кв.м]]</f>
        <v>12364290</v>
      </c>
      <c r="BF607" s="14"/>
      <c r="BG607" s="345">
        <f>BE607-$BG$1*PriceList[[#This Row],[Площадь, кв.м]]</f>
        <v>12188910</v>
      </c>
      <c r="BH607" s="353">
        <f t="shared" si="146"/>
        <v>175380</v>
      </c>
      <c r="BI607" s="345">
        <f>BG607/PriceList[[#This Row],[Площадь, кв.м]]</f>
        <v>417000</v>
      </c>
      <c r="BJ607" s="355">
        <f t="shared" si="147"/>
        <v>1.4388489208633094E-2</v>
      </c>
      <c r="BL607" s="345">
        <f t="shared" si="148"/>
        <v>375300</v>
      </c>
      <c r="BM607" s="353">
        <f t="shared" si="149"/>
        <v>10970019</v>
      </c>
    </row>
    <row r="608" spans="1:65" ht="14.25" customHeight="1">
      <c r="A608" s="84">
        <v>378</v>
      </c>
      <c r="B608" s="84" t="s">
        <v>471</v>
      </c>
      <c r="C608" s="85">
        <v>52</v>
      </c>
      <c r="D608" s="85" t="s">
        <v>416</v>
      </c>
      <c r="E608" s="86">
        <v>2</v>
      </c>
      <c r="F608" s="84">
        <v>18</v>
      </c>
      <c r="G608" s="87">
        <v>29.23</v>
      </c>
      <c r="H608" s="88" t="s">
        <v>1</v>
      </c>
      <c r="I608" s="88" t="s">
        <v>1</v>
      </c>
      <c r="J608" s="89">
        <v>4.25</v>
      </c>
      <c r="K608" s="89">
        <f t="shared" si="134"/>
        <v>1.28</v>
      </c>
      <c r="L608" s="89">
        <f t="shared" si="135"/>
        <v>24.98</v>
      </c>
      <c r="M608" s="89">
        <f t="shared" si="136"/>
        <v>26.26</v>
      </c>
      <c r="N608" s="90" t="s">
        <v>65</v>
      </c>
      <c r="O608" s="90" t="s">
        <v>66</v>
      </c>
      <c r="P608" s="90" t="s">
        <v>67</v>
      </c>
      <c r="Q608" s="91" t="s">
        <v>97</v>
      </c>
      <c r="R608" s="92" t="s">
        <v>422</v>
      </c>
      <c r="S608" s="92" t="s">
        <v>1291</v>
      </c>
      <c r="T608" s="93" t="s">
        <v>159</v>
      </c>
      <c r="U608" s="84">
        <v>38</v>
      </c>
      <c r="V608" s="94">
        <f>IFERROR(VLOOKUP(H608,'Коэфф для прайса 1 оч'!$A$3:$C$6,3,0),"")</f>
        <v>327000</v>
      </c>
      <c r="W608" s="91">
        <f>IFERROR(VLOOKUP(E608,'Коэфф для прайса 1 оч'!$A$10:$C$23,3,0),"")</f>
        <v>-1.4999999999999999E-2</v>
      </c>
      <c r="X608" s="116">
        <f>IFERROR(VLOOKUP(N608,'Коэфф для прайса 1 оч'!$E$25:$F$30,2,0),"")</f>
        <v>0.04</v>
      </c>
      <c r="Y608" s="116">
        <f>IFERROR(VLOOKUP(O608,'Коэфф для прайса 1 оч'!$E$32:$F$34,2,0),"")</f>
        <v>0</v>
      </c>
      <c r="Z608" s="116">
        <f>IFERROR(VLOOKUP(P608,'Коэфф для прайса 1 оч'!$E$36:$F$38,2,0),"")</f>
        <v>0.03</v>
      </c>
      <c r="AA608" s="116">
        <f>IFERROR(VLOOKUP(Q608,'Коэфф для прайса 1 оч'!$E$40:$F$43,2,0),"")</f>
        <v>-5.0000000000000001E-3</v>
      </c>
      <c r="AB608" s="117">
        <f>IFERROR(VLOOKUP(R608,'Коэфф для прайса 1 оч'!$E$45:$F$59,2,0),"")</f>
        <v>0</v>
      </c>
      <c r="AC608" s="116">
        <f>IFERROR(VLOOKUP(T608,'Коэфф для прайса 1 оч'!$E$61:$F$67,2,0),"")</f>
        <v>-0.01</v>
      </c>
      <c r="AD608" s="116">
        <f>IFERROR(VLOOKUP(U608,'Коэфф для прайса 1 оч'!$E$69:$F$82,2,0),"")</f>
        <v>-1.2E-2</v>
      </c>
      <c r="AE608" s="116">
        <f>IFERROR(VLOOKUP(PriceList[[#This Row],[Корпус]],'Коэфф для прайса 1 оч'!$I$10:$J$15,2,0),"")</f>
        <v>0.12</v>
      </c>
      <c r="AF608" s="95">
        <f t="shared" si="137"/>
        <v>375396</v>
      </c>
      <c r="AG608" s="96">
        <f t="shared" si="138"/>
        <v>10972825.08</v>
      </c>
      <c r="AH608" s="97">
        <v>0</v>
      </c>
      <c r="AI608" s="98">
        <f t="shared" si="139"/>
        <v>375396</v>
      </c>
      <c r="AJ608" s="99">
        <f t="shared" si="140"/>
        <v>10972825.08</v>
      </c>
      <c r="AK608" s="84" t="s">
        <v>71</v>
      </c>
      <c r="AL608" s="91">
        <v>0.1</v>
      </c>
      <c r="AM608" s="287">
        <f>PriceList[[#This Row],[ИТОГ Цена за кв.м, руб]]*(1+PriceList[[#This Row],[Максимальная скидка]])</f>
        <v>412935.60000000003</v>
      </c>
      <c r="AN608" s="287">
        <f>PriceList[[#This Row],[Цена за кв.м. в CRM]]*PriceList[[#This Row],[Площадь, кв.м]]</f>
        <v>12070107.588000001</v>
      </c>
      <c r="AO608" s="287">
        <v>6000</v>
      </c>
      <c r="AP608" s="335">
        <f>PriceList[[#This Row],[Цена за кв.м. в CRM]]+PriceList[[#This Row],[Бронь]]</f>
        <v>418935.60000000003</v>
      </c>
      <c r="AQ608" s="335">
        <f>PriceList[[#This Row],[Цена за кв.м. в сайт]]*PriceList[[#This Row],[Площадь, кв.м]]</f>
        <v>12245487.588000001</v>
      </c>
      <c r="AR608" s="84" t="str">
        <f t="shared" si="141"/>
        <v>С2-52</v>
      </c>
      <c r="AS608" s="88" t="str">
        <f t="shared" si="142"/>
        <v>Ст</v>
      </c>
      <c r="AT608" s="89">
        <f t="shared" si="143"/>
        <v>29.23</v>
      </c>
      <c r="AU608" s="99">
        <f>PriceList[[#This Row],[Цена за кв.м. в CRM]]</f>
        <v>412935.60000000003</v>
      </c>
      <c r="AV608" s="100" t="str">
        <f t="shared" si="144"/>
        <v>Резерв</v>
      </c>
      <c r="AW608" s="99"/>
      <c r="AX608" s="342"/>
      <c r="AZ608" s="353">
        <f>(PriceList[[#This Row],[Цена за кв.м. в сайт]])+$AZ$1</f>
        <v>419435.60000000003</v>
      </c>
      <c r="BA608" s="353">
        <f>AZ608*PriceList[[#This Row],[Площадь, кв.м]]</f>
        <v>12260102.588000001</v>
      </c>
      <c r="BB608" s="346">
        <f>BA608-PriceList[[#This Row],[Стоимость, руб для сбронированием]]</f>
        <v>14615</v>
      </c>
      <c r="BC608" s="14"/>
      <c r="BD608" s="345">
        <f t="shared" si="145"/>
        <v>419400</v>
      </c>
      <c r="BE608" s="353">
        <f>BD608*PriceList[[#This Row],[Площадь, кв.м]]</f>
        <v>12259062</v>
      </c>
      <c r="BF608" s="14"/>
      <c r="BG608" s="345">
        <f>BE608-$BG$1*PriceList[[#This Row],[Площадь, кв.м]]</f>
        <v>12083682</v>
      </c>
      <c r="BH608" s="353">
        <f t="shared" si="146"/>
        <v>175380</v>
      </c>
      <c r="BI608" s="345">
        <f>BG608/PriceList[[#This Row],[Площадь, кв.м]]</f>
        <v>413400</v>
      </c>
      <c r="BJ608" s="355">
        <f t="shared" si="147"/>
        <v>1.4513788098693759E-2</v>
      </c>
      <c r="BL608" s="345">
        <f t="shared" si="148"/>
        <v>372060</v>
      </c>
      <c r="BM608" s="353">
        <f t="shared" si="149"/>
        <v>10875313.800000001</v>
      </c>
    </row>
    <row r="609" spans="1:65" ht="14.25" customHeight="1">
      <c r="A609" s="84">
        <v>379</v>
      </c>
      <c r="B609" s="84" t="s">
        <v>472</v>
      </c>
      <c r="C609" s="85">
        <v>53</v>
      </c>
      <c r="D609" s="85" t="s">
        <v>416</v>
      </c>
      <c r="E609" s="86">
        <v>2</v>
      </c>
      <c r="F609" s="84">
        <v>19</v>
      </c>
      <c r="G609" s="87">
        <v>29.23</v>
      </c>
      <c r="H609" s="88" t="s">
        <v>1</v>
      </c>
      <c r="I609" s="88" t="s">
        <v>1</v>
      </c>
      <c r="J609" s="89">
        <v>4.25</v>
      </c>
      <c r="K609" s="89">
        <f t="shared" si="134"/>
        <v>1.28</v>
      </c>
      <c r="L609" s="89">
        <f t="shared" si="135"/>
        <v>24.98</v>
      </c>
      <c r="M609" s="89">
        <f t="shared" si="136"/>
        <v>26.26</v>
      </c>
      <c r="N609" s="90" t="s">
        <v>65</v>
      </c>
      <c r="O609" s="90" t="s">
        <v>66</v>
      </c>
      <c r="P609" s="90" t="s">
        <v>67</v>
      </c>
      <c r="Q609" s="91" t="s">
        <v>97</v>
      </c>
      <c r="R609" s="92" t="s">
        <v>422</v>
      </c>
      <c r="S609" s="92" t="s">
        <v>1291</v>
      </c>
      <c r="T609" s="93" t="s">
        <v>73</v>
      </c>
      <c r="U609" s="84">
        <v>38</v>
      </c>
      <c r="V609" s="94">
        <f>IFERROR(VLOOKUP(H609,'Коэфф для прайса 1 оч'!$A$3:$C$6,3,0),"")</f>
        <v>327000</v>
      </c>
      <c r="W609" s="91">
        <f>IFERROR(VLOOKUP(E609,'Коэфф для прайса 1 оч'!$A$10:$C$23,3,0),"")</f>
        <v>-1.4999999999999999E-2</v>
      </c>
      <c r="X609" s="116">
        <f>IFERROR(VLOOKUP(N609,'Коэфф для прайса 1 оч'!$E$25:$F$30,2,0),"")</f>
        <v>0.04</v>
      </c>
      <c r="Y609" s="116">
        <f>IFERROR(VLOOKUP(O609,'Коэфф для прайса 1 оч'!$E$32:$F$34,2,0),"")</f>
        <v>0</v>
      </c>
      <c r="Z609" s="116">
        <f>IFERROR(VLOOKUP(P609,'Коэфф для прайса 1 оч'!$E$36:$F$38,2,0),"")</f>
        <v>0.03</v>
      </c>
      <c r="AA609" s="116">
        <f>IFERROR(VLOOKUP(Q609,'Коэфф для прайса 1 оч'!$E$40:$F$43,2,0),"")</f>
        <v>-5.0000000000000001E-3</v>
      </c>
      <c r="AB609" s="117">
        <f>IFERROR(VLOOKUP(R609,'Коэфф для прайса 1 оч'!$E$45:$F$59,2,0),"")</f>
        <v>0</v>
      </c>
      <c r="AC609" s="116">
        <f>IFERROR(VLOOKUP(T609,'Коэфф для прайса 1 оч'!$E$61:$F$67,2,0),"")</f>
        <v>0</v>
      </c>
      <c r="AD609" s="116">
        <f>IFERROR(VLOOKUP(U609,'Коэфф для прайса 1 оч'!$E$69:$F$82,2,0),"")</f>
        <v>-1.2E-2</v>
      </c>
      <c r="AE609" s="116">
        <f>IFERROR(VLOOKUP(PriceList[[#This Row],[Корпус]],'Коэфф для прайса 1 оч'!$I$10:$J$15,2,0),"")</f>
        <v>0.12</v>
      </c>
      <c r="AF609" s="95">
        <f t="shared" si="137"/>
        <v>378666</v>
      </c>
      <c r="AG609" s="96">
        <f t="shared" si="138"/>
        <v>11068407.18</v>
      </c>
      <c r="AH609" s="97">
        <v>0</v>
      </c>
      <c r="AI609" s="98">
        <f t="shared" si="139"/>
        <v>378666</v>
      </c>
      <c r="AJ609" s="99">
        <f t="shared" si="140"/>
        <v>11068407.18</v>
      </c>
      <c r="AK609" s="84" t="s">
        <v>101</v>
      </c>
      <c r="AL609" s="91">
        <v>0.1</v>
      </c>
      <c r="AM609" s="287">
        <f>PriceList[[#This Row],[ИТОГ Цена за кв.м, руб]]*(1+PriceList[[#This Row],[Максимальная скидка]])</f>
        <v>416532.60000000003</v>
      </c>
      <c r="AN609" s="287">
        <f>PriceList[[#This Row],[Цена за кв.м. в CRM]]*PriceList[[#This Row],[Площадь, кв.м]]</f>
        <v>12175247.898000002</v>
      </c>
      <c r="AO609" s="287">
        <v>6000</v>
      </c>
      <c r="AP609" s="335">
        <f>PriceList[[#This Row],[Цена за кв.м. в CRM]]+PriceList[[#This Row],[Бронь]]</f>
        <v>422532.60000000003</v>
      </c>
      <c r="AQ609" s="335">
        <f>PriceList[[#This Row],[Цена за кв.м. в сайт]]*PriceList[[#This Row],[Площадь, кв.м]]</f>
        <v>12350627.898000002</v>
      </c>
      <c r="AR609" s="84" t="str">
        <f t="shared" si="141"/>
        <v>С2-53</v>
      </c>
      <c r="AS609" s="88" t="str">
        <f t="shared" si="142"/>
        <v>Ст</v>
      </c>
      <c r="AT609" s="89">
        <f t="shared" si="143"/>
        <v>29.23</v>
      </c>
      <c r="AU609" s="99">
        <f>PriceList[[#This Row],[Цена за кв.м. в CRM]]</f>
        <v>416532.60000000003</v>
      </c>
      <c r="AV609" s="100" t="str">
        <f t="shared" si="144"/>
        <v>Свободно</v>
      </c>
      <c r="AW609" s="99"/>
      <c r="AX609" s="342"/>
      <c r="AZ609" s="353">
        <f>(PriceList[[#This Row],[Цена за кв.м. в сайт]])+$AZ$1</f>
        <v>423032.60000000003</v>
      </c>
      <c r="BA609" s="353">
        <f>AZ609*PriceList[[#This Row],[Площадь, кв.м]]</f>
        <v>12365242.898000002</v>
      </c>
      <c r="BB609" s="346">
        <f>BA609-PriceList[[#This Row],[Стоимость, руб для сбронированием]]</f>
        <v>14615</v>
      </c>
      <c r="BC609" s="14"/>
      <c r="BD609" s="345">
        <f t="shared" si="145"/>
        <v>423000</v>
      </c>
      <c r="BE609" s="353">
        <f>BD609*PriceList[[#This Row],[Площадь, кв.м]]</f>
        <v>12364290</v>
      </c>
      <c r="BF609" s="14"/>
      <c r="BG609" s="345">
        <f>BE609-$BG$1*PriceList[[#This Row],[Площадь, кв.м]]</f>
        <v>12188910</v>
      </c>
      <c r="BH609" s="353">
        <f t="shared" si="146"/>
        <v>175380</v>
      </c>
      <c r="BI609" s="345">
        <f>BG609/PriceList[[#This Row],[Площадь, кв.м]]</f>
        <v>417000</v>
      </c>
      <c r="BJ609" s="355">
        <f t="shared" si="147"/>
        <v>1.4388489208633094E-2</v>
      </c>
      <c r="BL609" s="345">
        <f t="shared" si="148"/>
        <v>375300</v>
      </c>
      <c r="BM609" s="353">
        <f t="shared" si="149"/>
        <v>10970019</v>
      </c>
    </row>
    <row r="610" spans="1:65" ht="14.25" customHeight="1">
      <c r="A610" s="84">
        <v>380</v>
      </c>
      <c r="B610" s="84" t="s">
        <v>473</v>
      </c>
      <c r="C610" s="85">
        <v>54</v>
      </c>
      <c r="D610" s="85" t="s">
        <v>416</v>
      </c>
      <c r="E610" s="86">
        <v>2</v>
      </c>
      <c r="F610" s="84">
        <v>20</v>
      </c>
      <c r="G610" s="87">
        <v>29.23</v>
      </c>
      <c r="H610" s="88" t="s">
        <v>1</v>
      </c>
      <c r="I610" s="88" t="s">
        <v>1</v>
      </c>
      <c r="J610" s="89">
        <v>4.25</v>
      </c>
      <c r="K610" s="89">
        <f t="shared" si="134"/>
        <v>1.28</v>
      </c>
      <c r="L610" s="89">
        <f t="shared" si="135"/>
        <v>24.98</v>
      </c>
      <c r="M610" s="89">
        <f t="shared" si="136"/>
        <v>26.26</v>
      </c>
      <c r="N610" s="90" t="s">
        <v>65</v>
      </c>
      <c r="O610" s="90" t="s">
        <v>66</v>
      </c>
      <c r="P610" s="90" t="s">
        <v>67</v>
      </c>
      <c r="Q610" s="91" t="s">
        <v>97</v>
      </c>
      <c r="R610" s="92" t="s">
        <v>422</v>
      </c>
      <c r="S610" s="92" t="s">
        <v>1291</v>
      </c>
      <c r="T610" s="93" t="s">
        <v>73</v>
      </c>
      <c r="U610" s="84">
        <v>38</v>
      </c>
      <c r="V610" s="94">
        <f>IFERROR(VLOOKUP(H610,'Коэфф для прайса 1 оч'!$A$3:$C$6,3,0),"")</f>
        <v>327000</v>
      </c>
      <c r="W610" s="91">
        <f>IFERROR(VLOOKUP(E610,'Коэфф для прайса 1 оч'!$A$10:$C$23,3,0),"")</f>
        <v>-1.4999999999999999E-2</v>
      </c>
      <c r="X610" s="116">
        <f>IFERROR(VLOOKUP(N610,'Коэфф для прайса 1 оч'!$E$25:$F$30,2,0),"")</f>
        <v>0.04</v>
      </c>
      <c r="Y610" s="116">
        <f>IFERROR(VLOOKUP(O610,'Коэфф для прайса 1 оч'!$E$32:$F$34,2,0),"")</f>
        <v>0</v>
      </c>
      <c r="Z610" s="116">
        <f>IFERROR(VLOOKUP(P610,'Коэфф для прайса 1 оч'!$E$36:$F$38,2,0),"")</f>
        <v>0.03</v>
      </c>
      <c r="AA610" s="116">
        <f>IFERROR(VLOOKUP(Q610,'Коэфф для прайса 1 оч'!$E$40:$F$43,2,0),"")</f>
        <v>-5.0000000000000001E-3</v>
      </c>
      <c r="AB610" s="117">
        <f>IFERROR(VLOOKUP(R610,'Коэфф для прайса 1 оч'!$E$45:$F$59,2,0),"")</f>
        <v>0</v>
      </c>
      <c r="AC610" s="116">
        <f>IFERROR(VLOOKUP(T610,'Коэфф для прайса 1 оч'!$E$61:$F$67,2,0),"")</f>
        <v>0</v>
      </c>
      <c r="AD610" s="116">
        <f>IFERROR(VLOOKUP(U610,'Коэфф для прайса 1 оч'!$E$69:$F$82,2,0),"")</f>
        <v>-1.2E-2</v>
      </c>
      <c r="AE610" s="116">
        <f>IFERROR(VLOOKUP(PriceList[[#This Row],[Корпус]],'Коэфф для прайса 1 оч'!$I$10:$J$15,2,0),"")</f>
        <v>0.12</v>
      </c>
      <c r="AF610" s="95">
        <f t="shared" si="137"/>
        <v>378666</v>
      </c>
      <c r="AG610" s="96">
        <f t="shared" si="138"/>
        <v>11068407.18</v>
      </c>
      <c r="AH610" s="97">
        <v>0</v>
      </c>
      <c r="AI610" s="98">
        <f t="shared" si="139"/>
        <v>378666</v>
      </c>
      <c r="AJ610" s="99">
        <f t="shared" si="140"/>
        <v>11068407.18</v>
      </c>
      <c r="AK610" s="84" t="s">
        <v>71</v>
      </c>
      <c r="AL610" s="91">
        <v>0.1</v>
      </c>
      <c r="AM610" s="287">
        <f>PriceList[[#This Row],[ИТОГ Цена за кв.м, руб]]*(1+PriceList[[#This Row],[Максимальная скидка]])</f>
        <v>416532.60000000003</v>
      </c>
      <c r="AN610" s="287">
        <f>PriceList[[#This Row],[Цена за кв.м. в CRM]]*PriceList[[#This Row],[Площадь, кв.м]]</f>
        <v>12175247.898000002</v>
      </c>
      <c r="AO610" s="287">
        <v>6000</v>
      </c>
      <c r="AP610" s="335">
        <f>PriceList[[#This Row],[Цена за кв.м. в CRM]]+PriceList[[#This Row],[Бронь]]</f>
        <v>422532.60000000003</v>
      </c>
      <c r="AQ610" s="335">
        <f>PriceList[[#This Row],[Цена за кв.м. в сайт]]*PriceList[[#This Row],[Площадь, кв.м]]</f>
        <v>12350627.898000002</v>
      </c>
      <c r="AR610" s="84" t="str">
        <f t="shared" si="141"/>
        <v>С2-54</v>
      </c>
      <c r="AS610" s="88" t="str">
        <f t="shared" si="142"/>
        <v>Ст</v>
      </c>
      <c r="AT610" s="89">
        <f t="shared" si="143"/>
        <v>29.23</v>
      </c>
      <c r="AU610" s="99">
        <f>PriceList[[#This Row],[Цена за кв.м. в CRM]]</f>
        <v>416532.60000000003</v>
      </c>
      <c r="AV610" s="100" t="str">
        <f t="shared" si="144"/>
        <v>Резерв</v>
      </c>
      <c r="AW610" s="99"/>
      <c r="AX610" s="342"/>
      <c r="AZ610" s="353">
        <f>(PriceList[[#This Row],[Цена за кв.м. в сайт]])+$AZ$1</f>
        <v>423032.60000000003</v>
      </c>
      <c r="BA610" s="353">
        <f>AZ610*PriceList[[#This Row],[Площадь, кв.м]]</f>
        <v>12365242.898000002</v>
      </c>
      <c r="BB610" s="346">
        <f>BA610-PriceList[[#This Row],[Стоимость, руб для сбронированием]]</f>
        <v>14615</v>
      </c>
      <c r="BC610" s="14"/>
      <c r="BD610" s="345">
        <f t="shared" si="145"/>
        <v>423000</v>
      </c>
      <c r="BE610" s="353">
        <f>BD610*PriceList[[#This Row],[Площадь, кв.м]]</f>
        <v>12364290</v>
      </c>
      <c r="BF610" s="14"/>
      <c r="BG610" s="345">
        <f>BE610-$BG$1*PriceList[[#This Row],[Площадь, кв.м]]</f>
        <v>12188910</v>
      </c>
      <c r="BH610" s="353">
        <f t="shared" si="146"/>
        <v>175380</v>
      </c>
      <c r="BI610" s="345">
        <f>BG610/PriceList[[#This Row],[Площадь, кв.м]]</f>
        <v>417000</v>
      </c>
      <c r="BJ610" s="355">
        <f t="shared" si="147"/>
        <v>1.4388489208633094E-2</v>
      </c>
      <c r="BL610" s="345">
        <f t="shared" si="148"/>
        <v>375300</v>
      </c>
      <c r="BM610" s="353">
        <f t="shared" si="149"/>
        <v>10970019</v>
      </c>
    </row>
    <row r="611" spans="1:65" ht="14.25" customHeight="1">
      <c r="A611" s="84">
        <v>381</v>
      </c>
      <c r="B611" s="84" t="s">
        <v>474</v>
      </c>
      <c r="C611" s="85">
        <v>55</v>
      </c>
      <c r="D611" s="85" t="s">
        <v>416</v>
      </c>
      <c r="E611" s="86">
        <v>2</v>
      </c>
      <c r="F611" s="84">
        <v>21</v>
      </c>
      <c r="G611" s="87">
        <v>29.23</v>
      </c>
      <c r="H611" s="88" t="s">
        <v>1</v>
      </c>
      <c r="I611" s="88" t="s">
        <v>1</v>
      </c>
      <c r="J611" s="89">
        <v>4.25</v>
      </c>
      <c r="K611" s="89">
        <f t="shared" si="134"/>
        <v>1.28</v>
      </c>
      <c r="L611" s="89">
        <f t="shared" si="135"/>
        <v>24.98</v>
      </c>
      <c r="M611" s="89">
        <f t="shared" si="136"/>
        <v>26.26</v>
      </c>
      <c r="N611" s="90" t="s">
        <v>65</v>
      </c>
      <c r="O611" s="90" t="s">
        <v>66</v>
      </c>
      <c r="P611" s="90" t="s">
        <v>67</v>
      </c>
      <c r="Q611" s="91" t="s">
        <v>97</v>
      </c>
      <c r="R611" s="92" t="s">
        <v>422</v>
      </c>
      <c r="S611" s="92" t="s">
        <v>1291</v>
      </c>
      <c r="T611" s="93" t="s">
        <v>73</v>
      </c>
      <c r="U611" s="84">
        <v>38</v>
      </c>
      <c r="V611" s="94">
        <f>IFERROR(VLOOKUP(H611,'Коэфф для прайса 1 оч'!$A$3:$C$6,3,0),"")</f>
        <v>327000</v>
      </c>
      <c r="W611" s="91">
        <f>IFERROR(VLOOKUP(E611,'Коэфф для прайса 1 оч'!$A$10:$C$23,3,0),"")</f>
        <v>-1.4999999999999999E-2</v>
      </c>
      <c r="X611" s="116">
        <f>IFERROR(VLOOKUP(N611,'Коэфф для прайса 1 оч'!$E$25:$F$30,2,0),"")</f>
        <v>0.04</v>
      </c>
      <c r="Y611" s="116">
        <f>IFERROR(VLOOKUP(O611,'Коэфф для прайса 1 оч'!$E$32:$F$34,2,0),"")</f>
        <v>0</v>
      </c>
      <c r="Z611" s="116">
        <f>IFERROR(VLOOKUP(P611,'Коэфф для прайса 1 оч'!$E$36:$F$38,2,0),"")</f>
        <v>0.03</v>
      </c>
      <c r="AA611" s="116">
        <f>IFERROR(VLOOKUP(Q611,'Коэфф для прайса 1 оч'!$E$40:$F$43,2,0),"")</f>
        <v>-5.0000000000000001E-3</v>
      </c>
      <c r="AB611" s="117">
        <f>IFERROR(VLOOKUP(R611,'Коэфф для прайса 1 оч'!$E$45:$F$59,2,0),"")</f>
        <v>0</v>
      </c>
      <c r="AC611" s="116">
        <f>IFERROR(VLOOKUP(T611,'Коэфф для прайса 1 оч'!$E$61:$F$67,2,0),"")</f>
        <v>0</v>
      </c>
      <c r="AD611" s="116">
        <f>IFERROR(VLOOKUP(U611,'Коэфф для прайса 1 оч'!$E$69:$F$82,2,0),"")</f>
        <v>-1.2E-2</v>
      </c>
      <c r="AE611" s="116">
        <f>IFERROR(VLOOKUP(PriceList[[#This Row],[Корпус]],'Коэфф для прайса 1 оч'!$I$10:$J$15,2,0),"")</f>
        <v>0.12</v>
      </c>
      <c r="AF611" s="95">
        <f t="shared" si="137"/>
        <v>378666</v>
      </c>
      <c r="AG611" s="96">
        <f t="shared" si="138"/>
        <v>11068407.18</v>
      </c>
      <c r="AH611" s="97">
        <v>0</v>
      </c>
      <c r="AI611" s="98">
        <f t="shared" si="139"/>
        <v>378666</v>
      </c>
      <c r="AJ611" s="99">
        <f t="shared" si="140"/>
        <v>11068407.18</v>
      </c>
      <c r="AK611" s="84" t="s">
        <v>71</v>
      </c>
      <c r="AL611" s="91">
        <v>0.1</v>
      </c>
      <c r="AM611" s="287">
        <f>PriceList[[#This Row],[ИТОГ Цена за кв.м, руб]]*(1+PriceList[[#This Row],[Максимальная скидка]])</f>
        <v>416532.60000000003</v>
      </c>
      <c r="AN611" s="287">
        <f>PriceList[[#This Row],[Цена за кв.м. в CRM]]*PriceList[[#This Row],[Площадь, кв.м]]</f>
        <v>12175247.898000002</v>
      </c>
      <c r="AO611" s="287">
        <v>6000</v>
      </c>
      <c r="AP611" s="335">
        <f>PriceList[[#This Row],[Цена за кв.м. в CRM]]+PriceList[[#This Row],[Бронь]]</f>
        <v>422532.60000000003</v>
      </c>
      <c r="AQ611" s="335">
        <f>PriceList[[#This Row],[Цена за кв.м. в сайт]]*PriceList[[#This Row],[Площадь, кв.м]]</f>
        <v>12350627.898000002</v>
      </c>
      <c r="AR611" s="84" t="str">
        <f t="shared" si="141"/>
        <v>С2-55</v>
      </c>
      <c r="AS611" s="88" t="str">
        <f t="shared" si="142"/>
        <v>Ст</v>
      </c>
      <c r="AT611" s="89">
        <f t="shared" si="143"/>
        <v>29.23</v>
      </c>
      <c r="AU611" s="99">
        <f>PriceList[[#This Row],[Цена за кв.м. в CRM]]</f>
        <v>416532.60000000003</v>
      </c>
      <c r="AV611" s="100" t="str">
        <f t="shared" si="144"/>
        <v>Резерв</v>
      </c>
      <c r="AW611" s="99"/>
      <c r="AX611" s="342"/>
      <c r="AZ611" s="353">
        <f>(PriceList[[#This Row],[Цена за кв.м. в сайт]])+$AZ$1</f>
        <v>423032.60000000003</v>
      </c>
      <c r="BA611" s="353">
        <f>AZ611*PriceList[[#This Row],[Площадь, кв.м]]</f>
        <v>12365242.898000002</v>
      </c>
      <c r="BB611" s="346">
        <f>BA611-PriceList[[#This Row],[Стоимость, руб для сбронированием]]</f>
        <v>14615</v>
      </c>
      <c r="BC611" s="14"/>
      <c r="BD611" s="345">
        <f t="shared" si="145"/>
        <v>423000</v>
      </c>
      <c r="BE611" s="353">
        <f>BD611*PriceList[[#This Row],[Площадь, кв.м]]</f>
        <v>12364290</v>
      </c>
      <c r="BF611" s="14"/>
      <c r="BG611" s="345">
        <f>BE611-$BG$1*PriceList[[#This Row],[Площадь, кв.м]]</f>
        <v>12188910</v>
      </c>
      <c r="BH611" s="353">
        <f t="shared" si="146"/>
        <v>175380</v>
      </c>
      <c r="BI611" s="345">
        <f>BG611/PriceList[[#This Row],[Площадь, кв.м]]</f>
        <v>417000</v>
      </c>
      <c r="BJ611" s="355">
        <f t="shared" si="147"/>
        <v>1.4388489208633094E-2</v>
      </c>
      <c r="BL611" s="345">
        <f t="shared" si="148"/>
        <v>375300</v>
      </c>
      <c r="BM611" s="353">
        <f t="shared" si="149"/>
        <v>10970019</v>
      </c>
    </row>
    <row r="612" spans="1:65" ht="14.25" customHeight="1">
      <c r="A612" s="84">
        <v>382</v>
      </c>
      <c r="B612" s="84" t="s">
        <v>475</v>
      </c>
      <c r="C612" s="85">
        <v>56</v>
      </c>
      <c r="D612" s="85" t="s">
        <v>416</v>
      </c>
      <c r="E612" s="86">
        <v>2</v>
      </c>
      <c r="F612" s="84">
        <v>22</v>
      </c>
      <c r="G612" s="87">
        <v>28.52</v>
      </c>
      <c r="H612" s="88" t="s">
        <v>1</v>
      </c>
      <c r="I612" s="88" t="s">
        <v>1</v>
      </c>
      <c r="J612" s="89">
        <v>4.25</v>
      </c>
      <c r="K612" s="89">
        <f t="shared" si="134"/>
        <v>1.28</v>
      </c>
      <c r="L612" s="89">
        <f t="shared" si="135"/>
        <v>24.27</v>
      </c>
      <c r="M612" s="89">
        <f t="shared" si="136"/>
        <v>25.55</v>
      </c>
      <c r="N612" s="90" t="s">
        <v>65</v>
      </c>
      <c r="O612" s="90" t="s">
        <v>66</v>
      </c>
      <c r="P612" s="90" t="s">
        <v>67</v>
      </c>
      <c r="Q612" s="91" t="s">
        <v>97</v>
      </c>
      <c r="R612" s="92" t="s">
        <v>422</v>
      </c>
      <c r="S612" s="92" t="s">
        <v>1291</v>
      </c>
      <c r="T612" s="93" t="s">
        <v>73</v>
      </c>
      <c r="U612" s="84">
        <v>38</v>
      </c>
      <c r="V612" s="94">
        <f>IFERROR(VLOOKUP(H612,'Коэфф для прайса 1 оч'!$A$3:$C$6,3,0),"")</f>
        <v>327000</v>
      </c>
      <c r="W612" s="91">
        <f>IFERROR(VLOOKUP(E612,'Коэфф для прайса 1 оч'!$A$10:$C$23,3,0),"")</f>
        <v>-1.4999999999999999E-2</v>
      </c>
      <c r="X612" s="116">
        <f>IFERROR(VLOOKUP(N612,'Коэфф для прайса 1 оч'!$E$25:$F$30,2,0),"")</f>
        <v>0.04</v>
      </c>
      <c r="Y612" s="116">
        <f>IFERROR(VLOOKUP(O612,'Коэфф для прайса 1 оч'!$E$32:$F$34,2,0),"")</f>
        <v>0</v>
      </c>
      <c r="Z612" s="116">
        <f>IFERROR(VLOOKUP(P612,'Коэфф для прайса 1 оч'!$E$36:$F$38,2,0),"")</f>
        <v>0.03</v>
      </c>
      <c r="AA612" s="116">
        <f>IFERROR(VLOOKUP(Q612,'Коэфф для прайса 1 оч'!$E$40:$F$43,2,0),"")</f>
        <v>-5.0000000000000001E-3</v>
      </c>
      <c r="AB612" s="117">
        <f>IFERROR(VLOOKUP(R612,'Коэфф для прайса 1 оч'!$E$45:$F$59,2,0),"")</f>
        <v>0</v>
      </c>
      <c r="AC612" s="116">
        <f>IFERROR(VLOOKUP(T612,'Коэфф для прайса 1 оч'!$E$61:$F$67,2,0),"")</f>
        <v>0</v>
      </c>
      <c r="AD612" s="116">
        <f>IFERROR(VLOOKUP(U612,'Коэфф для прайса 1 оч'!$E$69:$F$82,2,0),"")</f>
        <v>-1.2E-2</v>
      </c>
      <c r="AE612" s="116">
        <f>IFERROR(VLOOKUP(PriceList[[#This Row],[Корпус]],'Коэфф для прайса 1 оч'!$I$10:$J$15,2,0),"")</f>
        <v>0.12</v>
      </c>
      <c r="AF612" s="95">
        <f t="shared" si="137"/>
        <v>378666</v>
      </c>
      <c r="AG612" s="96">
        <f t="shared" si="138"/>
        <v>10799554.32</v>
      </c>
      <c r="AH612" s="97">
        <v>0</v>
      </c>
      <c r="AI612" s="98">
        <f t="shared" si="139"/>
        <v>378666</v>
      </c>
      <c r="AJ612" s="99">
        <f t="shared" si="140"/>
        <v>10799554.32</v>
      </c>
      <c r="AK612" s="84" t="s">
        <v>101</v>
      </c>
      <c r="AL612" s="91">
        <v>0.1</v>
      </c>
      <c r="AM612" s="287">
        <f>PriceList[[#This Row],[ИТОГ Цена за кв.м, руб]]*(1+PriceList[[#This Row],[Максимальная скидка]])</f>
        <v>416532.60000000003</v>
      </c>
      <c r="AN612" s="287">
        <f>PriceList[[#This Row],[Цена за кв.м. в CRM]]*PriceList[[#This Row],[Площадь, кв.м]]</f>
        <v>11879509.752</v>
      </c>
      <c r="AO612" s="287">
        <v>6000</v>
      </c>
      <c r="AP612" s="335">
        <f>PriceList[[#This Row],[Цена за кв.м. в CRM]]+PriceList[[#This Row],[Бронь]]</f>
        <v>422532.60000000003</v>
      </c>
      <c r="AQ612" s="335">
        <f>PriceList[[#This Row],[Цена за кв.м. в сайт]]*PriceList[[#This Row],[Площадь, кв.м]]</f>
        <v>12050629.752</v>
      </c>
      <c r="AR612" s="84" t="str">
        <f t="shared" si="141"/>
        <v>С2-56</v>
      </c>
      <c r="AS612" s="88" t="str">
        <f t="shared" si="142"/>
        <v>Ст</v>
      </c>
      <c r="AT612" s="89">
        <f t="shared" si="143"/>
        <v>28.52</v>
      </c>
      <c r="AU612" s="99">
        <f>PriceList[[#This Row],[Цена за кв.м. в CRM]]</f>
        <v>416532.60000000003</v>
      </c>
      <c r="AV612" s="100" t="str">
        <f t="shared" si="144"/>
        <v>Свободно</v>
      </c>
      <c r="AW612" s="99"/>
      <c r="AX612" s="342"/>
      <c r="AZ612" s="353">
        <f>(PriceList[[#This Row],[Цена за кв.м. в сайт]])+$AZ$1</f>
        <v>423032.60000000003</v>
      </c>
      <c r="BA612" s="353">
        <f>AZ612*PriceList[[#This Row],[Площадь, кв.м]]</f>
        <v>12064889.752</v>
      </c>
      <c r="BB612" s="346">
        <f>BA612-PriceList[[#This Row],[Стоимость, руб для сбронированием]]</f>
        <v>14260</v>
      </c>
      <c r="BC612" s="14"/>
      <c r="BD612" s="345">
        <f t="shared" si="145"/>
        <v>423000</v>
      </c>
      <c r="BE612" s="353">
        <f>BD612*PriceList[[#This Row],[Площадь, кв.м]]</f>
        <v>12063960</v>
      </c>
      <c r="BF612" s="14"/>
      <c r="BG612" s="345">
        <f>BE612-$BG$1*PriceList[[#This Row],[Площадь, кв.м]]</f>
        <v>11892840</v>
      </c>
      <c r="BH612" s="353">
        <f t="shared" si="146"/>
        <v>171120</v>
      </c>
      <c r="BI612" s="345">
        <f>BG612/PriceList[[#This Row],[Площадь, кв.м]]</f>
        <v>417000</v>
      </c>
      <c r="BJ612" s="355">
        <f t="shared" si="147"/>
        <v>1.4388489208633094E-2</v>
      </c>
      <c r="BL612" s="345">
        <f t="shared" si="148"/>
        <v>375300</v>
      </c>
      <c r="BM612" s="353">
        <f t="shared" si="149"/>
        <v>10703556</v>
      </c>
    </row>
    <row r="613" spans="1:65" ht="14.25" hidden="1" customHeight="1">
      <c r="A613" s="84">
        <v>383</v>
      </c>
      <c r="B613" s="84" t="s">
        <v>476</v>
      </c>
      <c r="C613" s="85">
        <v>57</v>
      </c>
      <c r="D613" s="85" t="s">
        <v>416</v>
      </c>
      <c r="E613" s="86">
        <v>2</v>
      </c>
      <c r="F613" s="84">
        <v>23</v>
      </c>
      <c r="G613" s="87">
        <v>49.71</v>
      </c>
      <c r="H613" s="88" t="s">
        <v>1</v>
      </c>
      <c r="I613" s="88" t="s">
        <v>1</v>
      </c>
      <c r="J613" s="89">
        <v>13.98</v>
      </c>
      <c r="K613" s="89">
        <f t="shared" si="134"/>
        <v>4.1900000000000004</v>
      </c>
      <c r="L613" s="89">
        <f t="shared" si="135"/>
        <v>35.730000000000004</v>
      </c>
      <c r="M613" s="89">
        <f t="shared" si="136"/>
        <v>39.92</v>
      </c>
      <c r="N613" s="90" t="s">
        <v>78</v>
      </c>
      <c r="O613" s="90" t="s">
        <v>83</v>
      </c>
      <c r="P613" s="90" t="s">
        <v>67</v>
      </c>
      <c r="Q613" s="91" t="s">
        <v>97</v>
      </c>
      <c r="R613" s="92" t="s">
        <v>424</v>
      </c>
      <c r="S613" s="92" t="s">
        <v>1291</v>
      </c>
      <c r="T613" s="93" t="s">
        <v>73</v>
      </c>
      <c r="U613" s="84">
        <v>38</v>
      </c>
      <c r="V613" s="94">
        <f>IFERROR(VLOOKUP(H613,'Коэфф для прайса 1 оч'!$A$3:$C$6,3,0),"")</f>
        <v>327000</v>
      </c>
      <c r="W613" s="91">
        <f>IFERROR(VLOOKUP(E613,'Коэфф для прайса 1 оч'!$A$10:$C$23,3,0),"")</f>
        <v>-1.4999999999999999E-2</v>
      </c>
      <c r="X613" s="116">
        <f>IFERROR(VLOOKUP(N613,'Коэфф для прайса 1 оч'!$E$25:$F$30,2,0),"")</f>
        <v>-0.02</v>
      </c>
      <c r="Y613" s="116">
        <f>IFERROR(VLOOKUP(O613,'Коэфф для прайса 1 оч'!$E$32:$F$34,2,0),"")</f>
        <v>0.03</v>
      </c>
      <c r="Z613" s="116">
        <f>IFERROR(VLOOKUP(P613,'Коэфф для прайса 1 оч'!$E$36:$F$38,2,0),"")</f>
        <v>0.03</v>
      </c>
      <c r="AA613" s="116">
        <f>IFERROR(VLOOKUP(Q613,'Коэфф для прайса 1 оч'!$E$40:$F$43,2,0),"")</f>
        <v>-5.0000000000000001E-3</v>
      </c>
      <c r="AB613" s="117">
        <f>IFERROR(VLOOKUP(R613,'Коэфф для прайса 1 оч'!$E$45:$F$59,2,0),"")</f>
        <v>0.02</v>
      </c>
      <c r="AC613" s="116">
        <f>IFERROR(VLOOKUP(T613,'Коэфф для прайса 1 оч'!$E$61:$F$67,2,0),"")</f>
        <v>0</v>
      </c>
      <c r="AD613" s="116">
        <f>IFERROR(VLOOKUP(U613,'Коэфф для прайса 1 оч'!$E$69:$F$82,2,0),"")</f>
        <v>-1.2E-2</v>
      </c>
      <c r="AE613" s="116">
        <f>IFERROR(VLOOKUP(PriceList[[#This Row],[Корпус]],'Коэфф для прайса 1 оч'!$I$10:$J$15,2,0),"")</f>
        <v>0.12</v>
      </c>
      <c r="AF613" s="95">
        <f t="shared" si="137"/>
        <v>375396</v>
      </c>
      <c r="AG613" s="96">
        <f t="shared" si="138"/>
        <v>18660935.16</v>
      </c>
      <c r="AH613" s="97">
        <v>0</v>
      </c>
      <c r="AI613" s="98">
        <f t="shared" si="139"/>
        <v>375396</v>
      </c>
      <c r="AJ613" s="99">
        <f t="shared" si="140"/>
        <v>18660935.16</v>
      </c>
      <c r="AK613" s="84" t="s">
        <v>71</v>
      </c>
      <c r="AL613" s="91">
        <v>0.1</v>
      </c>
      <c r="AM613" s="287">
        <f>PriceList[[#This Row],[ИТОГ Цена за кв.м, руб]]*(1+PriceList[[#This Row],[Максимальная скидка]])</f>
        <v>412935.60000000003</v>
      </c>
      <c r="AN613" s="287">
        <f>PriceList[[#This Row],[Цена за кв.м. в CRM]]*PriceList[[#This Row],[Площадь, кв.м]]</f>
        <v>20527028.676000003</v>
      </c>
      <c r="AO613" s="287">
        <v>6000</v>
      </c>
      <c r="AP613" s="335">
        <f>PriceList[[#This Row],[Цена за кв.м. в CRM]]+PriceList[[#This Row],[Бронь]]</f>
        <v>418935.60000000003</v>
      </c>
      <c r="AQ613" s="335">
        <f>PriceList[[#This Row],[Цена за кв.м. в сайт]]*PriceList[[#This Row],[Площадь, кв.м]]</f>
        <v>20825288.676000003</v>
      </c>
      <c r="AR613" s="84" t="str">
        <f t="shared" si="141"/>
        <v>С2-57</v>
      </c>
      <c r="AS613" s="88" t="str">
        <f t="shared" si="142"/>
        <v>Ст</v>
      </c>
      <c r="AT613" s="89">
        <f t="shared" si="143"/>
        <v>49.71</v>
      </c>
      <c r="AU613" s="99">
        <f>PriceList[[#This Row],[Цена за кв.м. в CRM]]</f>
        <v>412935.60000000003</v>
      </c>
      <c r="AV613" s="100" t="str">
        <f t="shared" si="144"/>
        <v>Резерв</v>
      </c>
      <c r="AW613" s="99"/>
      <c r="AX613" s="342"/>
      <c r="AZ613" s="353">
        <f>(PriceList[[#This Row],[Цена за кв.м. в сайт]])+$AZ$1</f>
        <v>419435.60000000003</v>
      </c>
      <c r="BA613" s="353">
        <f>AZ613*PriceList[[#This Row],[Площадь, кв.м]]</f>
        <v>20850143.676000003</v>
      </c>
      <c r="BB613" s="346">
        <f>BA613-PriceList[[#This Row],[Стоимость, руб для сбронированием]]</f>
        <v>24855</v>
      </c>
      <c r="BC613" s="14"/>
      <c r="BD613" s="345">
        <f t="shared" si="145"/>
        <v>419400</v>
      </c>
      <c r="BE613" s="353">
        <f>BD613*PriceList[[#This Row],[Площадь, кв.м]]</f>
        <v>20848374</v>
      </c>
      <c r="BF613" s="14"/>
      <c r="BG613" s="345">
        <f>BE613-$BG$1*PriceList[[#This Row],[Площадь, кв.м]]</f>
        <v>20550114</v>
      </c>
      <c r="BH613" s="353">
        <f t="shared" si="146"/>
        <v>298260</v>
      </c>
      <c r="BI613" s="345">
        <f>BG613/PriceList[[#This Row],[Площадь, кв.м]]</f>
        <v>413400</v>
      </c>
      <c r="BJ613" s="355">
        <f t="shared" si="147"/>
        <v>1.4513788098693759E-2</v>
      </c>
      <c r="BL613" s="345">
        <f t="shared" si="148"/>
        <v>372060</v>
      </c>
      <c r="BM613" s="353">
        <f t="shared" si="149"/>
        <v>18495102.600000001</v>
      </c>
    </row>
    <row r="614" spans="1:65" ht="14.25" hidden="1" customHeight="1">
      <c r="A614" s="84">
        <v>384</v>
      </c>
      <c r="B614" s="84" t="s">
        <v>477</v>
      </c>
      <c r="C614" s="85">
        <v>58</v>
      </c>
      <c r="D614" s="85" t="s">
        <v>416</v>
      </c>
      <c r="E614" s="86">
        <v>2</v>
      </c>
      <c r="F614" s="84">
        <v>24</v>
      </c>
      <c r="G614" s="87">
        <v>49.71</v>
      </c>
      <c r="H614" s="88" t="s">
        <v>1</v>
      </c>
      <c r="I614" s="88" t="s">
        <v>1</v>
      </c>
      <c r="J614" s="89">
        <v>13.98</v>
      </c>
      <c r="K614" s="89">
        <f t="shared" si="134"/>
        <v>4.1900000000000004</v>
      </c>
      <c r="L614" s="89">
        <f t="shared" si="135"/>
        <v>35.730000000000004</v>
      </c>
      <c r="M614" s="89">
        <f t="shared" si="136"/>
        <v>39.92</v>
      </c>
      <c r="N614" s="90" t="s">
        <v>78</v>
      </c>
      <c r="O614" s="90" t="s">
        <v>83</v>
      </c>
      <c r="P614" s="90" t="s">
        <v>67</v>
      </c>
      <c r="Q614" s="91" t="s">
        <v>97</v>
      </c>
      <c r="R614" s="92" t="s">
        <v>441</v>
      </c>
      <c r="S614" s="92" t="s">
        <v>1287</v>
      </c>
      <c r="T614" s="93" t="s">
        <v>73</v>
      </c>
      <c r="U614" s="84">
        <v>38</v>
      </c>
      <c r="V614" s="94">
        <f>IFERROR(VLOOKUP(H614,'Коэфф для прайса 1 оч'!$A$3:$C$6,3,0),"")</f>
        <v>327000</v>
      </c>
      <c r="W614" s="91">
        <f>IFERROR(VLOOKUP(E614,'Коэфф для прайса 1 оч'!$A$10:$C$23,3,0),"")</f>
        <v>-1.4999999999999999E-2</v>
      </c>
      <c r="X614" s="116">
        <f>IFERROR(VLOOKUP(N614,'Коэфф для прайса 1 оч'!$E$25:$F$30,2,0),"")</f>
        <v>-0.02</v>
      </c>
      <c r="Y614" s="116">
        <f>IFERROR(VLOOKUP(O614,'Коэфф для прайса 1 оч'!$E$32:$F$34,2,0),"")</f>
        <v>0.03</v>
      </c>
      <c r="Z614" s="116">
        <f>IFERROR(VLOOKUP(P614,'Коэфф для прайса 1 оч'!$E$36:$F$38,2,0),"")</f>
        <v>0.03</v>
      </c>
      <c r="AA614" s="116">
        <f>IFERROR(VLOOKUP(Q614,'Коэфф для прайса 1 оч'!$E$40:$F$43,2,0),"")</f>
        <v>-5.0000000000000001E-3</v>
      </c>
      <c r="AB614" s="117">
        <f>IFERROR(VLOOKUP(R614,'Коэфф для прайса 1 оч'!$E$45:$F$59,2,0),"")</f>
        <v>-0.02</v>
      </c>
      <c r="AC614" s="116">
        <f>IFERROR(VLOOKUP(T614,'Коэфф для прайса 1 оч'!$E$61:$F$67,2,0),"")</f>
        <v>0</v>
      </c>
      <c r="AD614" s="116">
        <f>IFERROR(VLOOKUP(U614,'Коэфф для прайса 1 оч'!$E$69:$F$82,2,0),"")</f>
        <v>-1.2E-2</v>
      </c>
      <c r="AE614" s="116">
        <f>IFERROR(VLOOKUP(PriceList[[#This Row],[Корпус]],'Коэфф для прайса 1 оч'!$I$10:$J$15,2,0),"")</f>
        <v>0.12</v>
      </c>
      <c r="AF614" s="95">
        <f t="shared" si="137"/>
        <v>362316</v>
      </c>
      <c r="AG614" s="96">
        <f t="shared" si="138"/>
        <v>18010728.359999999</v>
      </c>
      <c r="AH614" s="97">
        <v>0</v>
      </c>
      <c r="AI614" s="98">
        <f t="shared" si="139"/>
        <v>362316</v>
      </c>
      <c r="AJ614" s="99">
        <f t="shared" si="140"/>
        <v>18010728.359999999</v>
      </c>
      <c r="AK614" s="84" t="s">
        <v>71</v>
      </c>
      <c r="AL614" s="91">
        <v>0.1</v>
      </c>
      <c r="AM614" s="287">
        <f>PriceList[[#This Row],[ИТОГ Цена за кв.м, руб]]*(1+PriceList[[#This Row],[Максимальная скидка]])</f>
        <v>398547.60000000003</v>
      </c>
      <c r="AN614" s="287">
        <f>PriceList[[#This Row],[Цена за кв.м. в CRM]]*PriceList[[#This Row],[Площадь, кв.м]]</f>
        <v>19811801.196000002</v>
      </c>
      <c r="AO614" s="287">
        <v>6000</v>
      </c>
      <c r="AP614" s="335">
        <f>PriceList[[#This Row],[Цена за кв.м. в CRM]]+PriceList[[#This Row],[Бронь]]</f>
        <v>404547.60000000003</v>
      </c>
      <c r="AQ614" s="335">
        <f>PriceList[[#This Row],[Цена за кв.м. в сайт]]*PriceList[[#This Row],[Площадь, кв.м]]</f>
        <v>20110061.196000002</v>
      </c>
      <c r="AR614" s="84" t="str">
        <f t="shared" si="141"/>
        <v>С2-58</v>
      </c>
      <c r="AS614" s="88" t="str">
        <f t="shared" si="142"/>
        <v>Ст</v>
      </c>
      <c r="AT614" s="89">
        <f t="shared" si="143"/>
        <v>49.71</v>
      </c>
      <c r="AU614" s="99">
        <f>PriceList[[#This Row],[Цена за кв.м. в CRM]]</f>
        <v>398547.60000000003</v>
      </c>
      <c r="AV614" s="100" t="str">
        <f t="shared" si="144"/>
        <v>Резерв</v>
      </c>
      <c r="AW614" s="99"/>
      <c r="AX614" s="342"/>
      <c r="AZ614" s="353">
        <f>(PriceList[[#This Row],[Цена за кв.м. в сайт]])+$AZ$1</f>
        <v>405047.60000000003</v>
      </c>
      <c r="BA614" s="353">
        <f>AZ614*PriceList[[#This Row],[Площадь, кв.м]]</f>
        <v>20134916.196000002</v>
      </c>
      <c r="BB614" s="346">
        <f>BA614-PriceList[[#This Row],[Стоимость, руб для сбронированием]]</f>
        <v>24855</v>
      </c>
      <c r="BC614" s="14"/>
      <c r="BD614" s="345">
        <f t="shared" si="145"/>
        <v>405000</v>
      </c>
      <c r="BE614" s="353">
        <f>BD614*PriceList[[#This Row],[Площадь, кв.м]]</f>
        <v>20132550</v>
      </c>
      <c r="BF614" s="14"/>
      <c r="BG614" s="345">
        <f>BE614-$BG$1*PriceList[[#This Row],[Площадь, кв.м]]</f>
        <v>19834290</v>
      </c>
      <c r="BH614" s="353">
        <f t="shared" si="146"/>
        <v>298260</v>
      </c>
      <c r="BI614" s="345">
        <f>BG614/PriceList[[#This Row],[Площадь, кв.м]]</f>
        <v>399000</v>
      </c>
      <c r="BJ614" s="355">
        <f t="shared" si="147"/>
        <v>1.5037593984962405E-2</v>
      </c>
      <c r="BL614" s="345">
        <f t="shared" si="148"/>
        <v>359100</v>
      </c>
      <c r="BM614" s="353">
        <f t="shared" si="149"/>
        <v>17850861</v>
      </c>
    </row>
    <row r="615" spans="1:65" ht="14.25" customHeight="1">
      <c r="A615" s="84">
        <v>385</v>
      </c>
      <c r="B615" s="84" t="s">
        <v>478</v>
      </c>
      <c r="C615" s="85">
        <v>59</v>
      </c>
      <c r="D615" s="85" t="s">
        <v>416</v>
      </c>
      <c r="E615" s="86">
        <v>2</v>
      </c>
      <c r="F615" s="84">
        <v>25</v>
      </c>
      <c r="G615" s="87">
        <v>28.52</v>
      </c>
      <c r="H615" s="88" t="s">
        <v>1</v>
      </c>
      <c r="I615" s="88" t="s">
        <v>1</v>
      </c>
      <c r="J615" s="89">
        <v>4.25</v>
      </c>
      <c r="K615" s="89">
        <f t="shared" si="134"/>
        <v>1.28</v>
      </c>
      <c r="L615" s="89">
        <f t="shared" si="135"/>
        <v>24.27</v>
      </c>
      <c r="M615" s="89">
        <f t="shared" si="136"/>
        <v>25.55</v>
      </c>
      <c r="N615" s="90" t="s">
        <v>65</v>
      </c>
      <c r="O615" s="90" t="s">
        <v>66</v>
      </c>
      <c r="P615" s="90" t="s">
        <v>67</v>
      </c>
      <c r="Q615" s="91" t="s">
        <v>97</v>
      </c>
      <c r="R615" s="92" t="s">
        <v>441</v>
      </c>
      <c r="S615" s="92" t="s">
        <v>1287</v>
      </c>
      <c r="T615" s="93" t="s">
        <v>73</v>
      </c>
      <c r="U615" s="84">
        <v>38</v>
      </c>
      <c r="V615" s="94">
        <f>IFERROR(VLOOKUP(H615,'Коэфф для прайса 1 оч'!$A$3:$C$6,3,0),"")</f>
        <v>327000</v>
      </c>
      <c r="W615" s="91">
        <f>IFERROR(VLOOKUP(E615,'Коэфф для прайса 1 оч'!$A$10:$C$23,3,0),"")</f>
        <v>-1.4999999999999999E-2</v>
      </c>
      <c r="X615" s="116">
        <f>IFERROR(VLOOKUP(N615,'Коэфф для прайса 1 оч'!$E$25:$F$30,2,0),"")</f>
        <v>0.04</v>
      </c>
      <c r="Y615" s="116">
        <f>IFERROR(VLOOKUP(O615,'Коэфф для прайса 1 оч'!$E$32:$F$34,2,0),"")</f>
        <v>0</v>
      </c>
      <c r="Z615" s="116">
        <f>IFERROR(VLOOKUP(P615,'Коэфф для прайса 1 оч'!$E$36:$F$38,2,0),"")</f>
        <v>0.03</v>
      </c>
      <c r="AA615" s="116">
        <f>IFERROR(VLOOKUP(Q615,'Коэфф для прайса 1 оч'!$E$40:$F$43,2,0),"")</f>
        <v>-5.0000000000000001E-3</v>
      </c>
      <c r="AB615" s="117">
        <f>IFERROR(VLOOKUP(R615,'Коэфф для прайса 1 оч'!$E$45:$F$59,2,0),"")</f>
        <v>-0.02</v>
      </c>
      <c r="AC615" s="116">
        <f>IFERROR(VLOOKUP(T615,'Коэфф для прайса 1 оч'!$E$61:$F$67,2,0),"")</f>
        <v>0</v>
      </c>
      <c r="AD615" s="116">
        <f>IFERROR(VLOOKUP(U615,'Коэфф для прайса 1 оч'!$E$69:$F$82,2,0),"")</f>
        <v>-1.2E-2</v>
      </c>
      <c r="AE615" s="116">
        <f>IFERROR(VLOOKUP(PriceList[[#This Row],[Корпус]],'Коэфф для прайса 1 оч'!$I$10:$J$15,2,0),"")</f>
        <v>0.12</v>
      </c>
      <c r="AF615" s="95">
        <f t="shared" si="137"/>
        <v>372126</v>
      </c>
      <c r="AG615" s="96">
        <f t="shared" si="138"/>
        <v>10613033.52</v>
      </c>
      <c r="AH615" s="97">
        <v>0</v>
      </c>
      <c r="AI615" s="98">
        <f t="shared" si="139"/>
        <v>372126</v>
      </c>
      <c r="AJ615" s="99">
        <f t="shared" si="140"/>
        <v>10613033.52</v>
      </c>
      <c r="AK615" s="84" t="s">
        <v>101</v>
      </c>
      <c r="AL615" s="91">
        <v>0.1</v>
      </c>
      <c r="AM615" s="287">
        <f>PriceList[[#This Row],[ИТОГ Цена за кв.м, руб]]*(1+PriceList[[#This Row],[Максимальная скидка]])</f>
        <v>409338.60000000003</v>
      </c>
      <c r="AN615" s="287">
        <f>PriceList[[#This Row],[Цена за кв.м. в CRM]]*PriceList[[#This Row],[Площадь, кв.м]]</f>
        <v>11674336.872000001</v>
      </c>
      <c r="AO615" s="287">
        <v>6000</v>
      </c>
      <c r="AP615" s="335">
        <f>PriceList[[#This Row],[Цена за кв.м. в CRM]]+PriceList[[#This Row],[Бронь]]</f>
        <v>415338.60000000003</v>
      </c>
      <c r="AQ615" s="335">
        <f>PriceList[[#This Row],[Цена за кв.м. в сайт]]*PriceList[[#This Row],[Площадь, кв.м]]</f>
        <v>11845456.872000001</v>
      </c>
      <c r="AR615" s="84" t="str">
        <f t="shared" si="141"/>
        <v>С2-59</v>
      </c>
      <c r="AS615" s="88" t="str">
        <f t="shared" si="142"/>
        <v>Ст</v>
      </c>
      <c r="AT615" s="89">
        <f t="shared" si="143"/>
        <v>28.52</v>
      </c>
      <c r="AU615" s="99">
        <f>PriceList[[#This Row],[Цена за кв.м. в CRM]]</f>
        <v>409338.60000000003</v>
      </c>
      <c r="AV615" s="100" t="str">
        <f t="shared" si="144"/>
        <v>Свободно</v>
      </c>
      <c r="AW615" s="99"/>
      <c r="AX615" s="342"/>
      <c r="AZ615" s="353">
        <f>(PriceList[[#This Row],[Цена за кв.м. в сайт]])+$AZ$1</f>
        <v>415838.60000000003</v>
      </c>
      <c r="BA615" s="353">
        <f>AZ615*PriceList[[#This Row],[Площадь, кв.м]]</f>
        <v>11859716.872000001</v>
      </c>
      <c r="BB615" s="346">
        <f>BA615-PriceList[[#This Row],[Стоимость, руб для сбронированием]]</f>
        <v>14260</v>
      </c>
      <c r="BC615" s="14"/>
      <c r="BD615" s="345">
        <f t="shared" si="145"/>
        <v>415800</v>
      </c>
      <c r="BE615" s="353">
        <f>BD615*PriceList[[#This Row],[Площадь, кв.м]]</f>
        <v>11858616</v>
      </c>
      <c r="BF615" s="14"/>
      <c r="BG615" s="345">
        <f>BE615-$BG$1*PriceList[[#This Row],[Площадь, кв.м]]</f>
        <v>11687496</v>
      </c>
      <c r="BH615" s="353">
        <f t="shared" si="146"/>
        <v>171120</v>
      </c>
      <c r="BI615" s="345">
        <f>BG615/PriceList[[#This Row],[Площадь, кв.м]]</f>
        <v>409800</v>
      </c>
      <c r="BJ615" s="355">
        <f t="shared" si="147"/>
        <v>1.4641288433382138E-2</v>
      </c>
      <c r="BL615" s="345">
        <f t="shared" si="148"/>
        <v>368820</v>
      </c>
      <c r="BM615" s="353">
        <f t="shared" si="149"/>
        <v>10518746.4</v>
      </c>
    </row>
    <row r="616" spans="1:65" ht="14.25" customHeight="1">
      <c r="A616" s="84">
        <v>332</v>
      </c>
      <c r="B616" s="84" t="s">
        <v>423</v>
      </c>
      <c r="C616" s="85">
        <v>6</v>
      </c>
      <c r="D616" s="85" t="s">
        <v>416</v>
      </c>
      <c r="E616" s="86">
        <v>1</v>
      </c>
      <c r="F616" s="84">
        <v>6</v>
      </c>
      <c r="G616" s="87">
        <v>31.95</v>
      </c>
      <c r="H616" s="88" t="s">
        <v>1</v>
      </c>
      <c r="I616" s="88" t="s">
        <v>1</v>
      </c>
      <c r="J616" s="89">
        <v>7.68</v>
      </c>
      <c r="K616" s="89">
        <f t="shared" si="134"/>
        <v>2.2999999999999998</v>
      </c>
      <c r="L616" s="89">
        <f t="shared" si="135"/>
        <v>24.27</v>
      </c>
      <c r="M616" s="89">
        <f t="shared" si="136"/>
        <v>26.57</v>
      </c>
      <c r="N616" s="90" t="s">
        <v>65</v>
      </c>
      <c r="O616" s="90" t="s">
        <v>66</v>
      </c>
      <c r="P616" s="90" t="s">
        <v>67</v>
      </c>
      <c r="Q616" s="91" t="s">
        <v>68</v>
      </c>
      <c r="R616" s="92" t="s">
        <v>424</v>
      </c>
      <c r="S616" s="92" t="s">
        <v>1291</v>
      </c>
      <c r="T616" s="93" t="s">
        <v>73</v>
      </c>
      <c r="U616" s="84">
        <v>34</v>
      </c>
      <c r="V616" s="94">
        <f>IFERROR(VLOOKUP(H616,'Коэфф для прайса 1 оч'!$A$3:$C$6,3,0),"")</f>
        <v>327000</v>
      </c>
      <c r="W616" s="91">
        <f>IFERROR(VLOOKUP(E616,'Коэфф для прайса 1 оч'!$A$10:$C$23,3,0),"")</f>
        <v>-4.4999999999999998E-2</v>
      </c>
      <c r="X616" s="116">
        <f>IFERROR(VLOOKUP(N616,'Коэфф для прайса 1 оч'!$E$25:$F$30,2,0),"")</f>
        <v>0.04</v>
      </c>
      <c r="Y616" s="116">
        <f>IFERROR(VLOOKUP(O616,'Коэфф для прайса 1 оч'!$E$32:$F$34,2,0),"")</f>
        <v>0</v>
      </c>
      <c r="Z616" s="116">
        <f>IFERROR(VLOOKUP(P616,'Коэфф для прайса 1 оч'!$E$36:$F$38,2,0),"")</f>
        <v>0.03</v>
      </c>
      <c r="AA616" s="116">
        <f>IFERROR(VLOOKUP(Q616,'Коэфф для прайса 1 оч'!$E$40:$F$43,2,0),"")</f>
        <v>5.0000000000000001E-3</v>
      </c>
      <c r="AB616" s="117">
        <f>IFERROR(VLOOKUP(R616,'Коэфф для прайса 1 оч'!$E$45:$F$59,2,0),"")</f>
        <v>0.02</v>
      </c>
      <c r="AC616" s="116">
        <f>IFERROR(VLOOKUP(T616,'Коэфф для прайса 1 оч'!$E$61:$F$67,2,0),"")</f>
        <v>0</v>
      </c>
      <c r="AD616" s="116">
        <f>IFERROR(VLOOKUP(U616,'Коэфф для прайса 1 оч'!$E$69:$F$82,2,0),"")</f>
        <v>-8.0000000000000002E-3</v>
      </c>
      <c r="AE616" s="116">
        <f>IFERROR(VLOOKUP(PriceList[[#This Row],[Корпус]],'Коэфф для прайса 1 оч'!$I$10:$J$15,2,0),"")</f>
        <v>0.12</v>
      </c>
      <c r="AF616" s="95">
        <f t="shared" si="137"/>
        <v>379974</v>
      </c>
      <c r="AG616" s="96">
        <f t="shared" si="138"/>
        <v>12140169.299999999</v>
      </c>
      <c r="AH616" s="97">
        <v>0</v>
      </c>
      <c r="AI616" s="98">
        <f t="shared" si="139"/>
        <v>379974</v>
      </c>
      <c r="AJ616" s="99">
        <f t="shared" si="140"/>
        <v>12140169.299999999</v>
      </c>
      <c r="AK616" s="84" t="s">
        <v>71</v>
      </c>
      <c r="AL616" s="91">
        <v>0.1</v>
      </c>
      <c r="AM616" s="287">
        <f>PriceList[[#This Row],[ИТОГ Цена за кв.м, руб]]*(1+PriceList[[#This Row],[Максимальная скидка]])</f>
        <v>417971.4</v>
      </c>
      <c r="AN616" s="287">
        <f>PriceList[[#This Row],[Цена за кв.м. в CRM]]*PriceList[[#This Row],[Площадь, кв.м]]</f>
        <v>13354186.23</v>
      </c>
      <c r="AO616" s="287">
        <v>6000</v>
      </c>
      <c r="AP616" s="335">
        <f>PriceList[[#This Row],[Цена за кв.м. в CRM]]+PriceList[[#This Row],[Бронь]]</f>
        <v>423971.4</v>
      </c>
      <c r="AQ616" s="335">
        <f>PriceList[[#This Row],[Цена за кв.м. в сайт]]*PriceList[[#This Row],[Площадь, кв.м]]</f>
        <v>13545886.23</v>
      </c>
      <c r="AR616" s="84" t="str">
        <f t="shared" si="141"/>
        <v>С2-6</v>
      </c>
      <c r="AS616" s="88" t="str">
        <f t="shared" si="142"/>
        <v>Ст</v>
      </c>
      <c r="AT616" s="89">
        <f t="shared" si="143"/>
        <v>31.95</v>
      </c>
      <c r="AU616" s="99">
        <f>PriceList[[#This Row],[Цена за кв.м. в CRM]]</f>
        <v>417971.4</v>
      </c>
      <c r="AV616" s="100" t="str">
        <f t="shared" si="144"/>
        <v>Резерв</v>
      </c>
      <c r="AW616" s="99"/>
      <c r="AX616" s="342"/>
      <c r="AZ616" s="353">
        <f>(PriceList[[#This Row],[Цена за кв.м. в сайт]])+$AZ$1</f>
        <v>424471.4</v>
      </c>
      <c r="BA616" s="353">
        <f>AZ616*PriceList[[#This Row],[Площадь, кв.м]]</f>
        <v>13561861.23</v>
      </c>
      <c r="BB616" s="346">
        <f>BA616-PriceList[[#This Row],[Стоимость, руб для сбронированием]]</f>
        <v>15975</v>
      </c>
      <c r="BC616" s="14"/>
      <c r="BD616" s="345">
        <f t="shared" si="145"/>
        <v>424500</v>
      </c>
      <c r="BE616" s="353">
        <f>BD616*PriceList[[#This Row],[Площадь, кв.м]]</f>
        <v>13562775</v>
      </c>
      <c r="BF616" s="14"/>
      <c r="BG616" s="345">
        <f>BE616-$BG$1*PriceList[[#This Row],[Площадь, кв.м]]</f>
        <v>13371075</v>
      </c>
      <c r="BH616" s="353">
        <f t="shared" si="146"/>
        <v>191700</v>
      </c>
      <c r="BI616" s="345">
        <f>BG616/PriceList[[#This Row],[Площадь, кв.м]]</f>
        <v>418500</v>
      </c>
      <c r="BJ616" s="355">
        <f t="shared" si="147"/>
        <v>1.4336917562724014E-2</v>
      </c>
      <c r="BL616" s="345">
        <f t="shared" si="148"/>
        <v>376650</v>
      </c>
      <c r="BM616" s="353">
        <f t="shared" si="149"/>
        <v>12033967.5</v>
      </c>
    </row>
    <row r="617" spans="1:65" ht="14.25" customHeight="1">
      <c r="A617" s="84">
        <v>386</v>
      </c>
      <c r="B617" s="84" t="s">
        <v>479</v>
      </c>
      <c r="C617" s="85">
        <v>60</v>
      </c>
      <c r="D617" s="85" t="s">
        <v>416</v>
      </c>
      <c r="E617" s="86">
        <v>2</v>
      </c>
      <c r="F617" s="84">
        <v>26</v>
      </c>
      <c r="G617" s="87">
        <v>29.23</v>
      </c>
      <c r="H617" s="88" t="s">
        <v>1</v>
      </c>
      <c r="I617" s="88" t="s">
        <v>1</v>
      </c>
      <c r="J617" s="89">
        <v>4.25</v>
      </c>
      <c r="K617" s="89">
        <f t="shared" si="134"/>
        <v>1.28</v>
      </c>
      <c r="L617" s="89">
        <f t="shared" si="135"/>
        <v>24.98</v>
      </c>
      <c r="M617" s="89">
        <f t="shared" si="136"/>
        <v>26.26</v>
      </c>
      <c r="N617" s="90" t="s">
        <v>65</v>
      </c>
      <c r="O617" s="90" t="s">
        <v>66</v>
      </c>
      <c r="P617" s="90" t="s">
        <v>67</v>
      </c>
      <c r="Q617" s="91" t="s">
        <v>97</v>
      </c>
      <c r="R617" s="92" t="s">
        <v>441</v>
      </c>
      <c r="S617" s="92" t="s">
        <v>1287</v>
      </c>
      <c r="T617" s="93" t="s">
        <v>73</v>
      </c>
      <c r="U617" s="84">
        <v>38</v>
      </c>
      <c r="V617" s="94">
        <f>IFERROR(VLOOKUP(H617,'Коэфф для прайса 1 оч'!$A$3:$C$6,3,0),"")</f>
        <v>327000</v>
      </c>
      <c r="W617" s="91">
        <f>IFERROR(VLOOKUP(E617,'Коэфф для прайса 1 оч'!$A$10:$C$23,3,0),"")</f>
        <v>-1.4999999999999999E-2</v>
      </c>
      <c r="X617" s="116">
        <f>IFERROR(VLOOKUP(N617,'Коэфф для прайса 1 оч'!$E$25:$F$30,2,0),"")</f>
        <v>0.04</v>
      </c>
      <c r="Y617" s="116">
        <f>IFERROR(VLOOKUP(O617,'Коэфф для прайса 1 оч'!$E$32:$F$34,2,0),"")</f>
        <v>0</v>
      </c>
      <c r="Z617" s="116">
        <f>IFERROR(VLOOKUP(P617,'Коэфф для прайса 1 оч'!$E$36:$F$38,2,0),"")</f>
        <v>0.03</v>
      </c>
      <c r="AA617" s="116">
        <f>IFERROR(VLOOKUP(Q617,'Коэфф для прайса 1 оч'!$E$40:$F$43,2,0),"")</f>
        <v>-5.0000000000000001E-3</v>
      </c>
      <c r="AB617" s="117">
        <f>IFERROR(VLOOKUP(R617,'Коэфф для прайса 1 оч'!$E$45:$F$59,2,0),"")</f>
        <v>-0.02</v>
      </c>
      <c r="AC617" s="116">
        <f>IFERROR(VLOOKUP(T617,'Коэфф для прайса 1 оч'!$E$61:$F$67,2,0),"")</f>
        <v>0</v>
      </c>
      <c r="AD617" s="116">
        <f>IFERROR(VLOOKUP(U617,'Коэфф для прайса 1 оч'!$E$69:$F$82,2,0),"")</f>
        <v>-1.2E-2</v>
      </c>
      <c r="AE617" s="116">
        <f>IFERROR(VLOOKUP(PriceList[[#This Row],[Корпус]],'Коэфф для прайса 1 оч'!$I$10:$J$15,2,0),"")</f>
        <v>0.12</v>
      </c>
      <c r="AF617" s="95">
        <f t="shared" si="137"/>
        <v>372126</v>
      </c>
      <c r="AG617" s="96">
        <f t="shared" si="138"/>
        <v>10877242.98</v>
      </c>
      <c r="AH617" s="97">
        <v>0</v>
      </c>
      <c r="AI617" s="98">
        <f t="shared" si="139"/>
        <v>372126</v>
      </c>
      <c r="AJ617" s="99">
        <f t="shared" si="140"/>
        <v>10877242.98</v>
      </c>
      <c r="AK617" s="84" t="s">
        <v>71</v>
      </c>
      <c r="AL617" s="91">
        <v>0.1</v>
      </c>
      <c r="AM617" s="287">
        <f>PriceList[[#This Row],[ИТОГ Цена за кв.м, руб]]*(1+PriceList[[#This Row],[Максимальная скидка]])</f>
        <v>409338.60000000003</v>
      </c>
      <c r="AN617" s="287">
        <f>PriceList[[#This Row],[Цена за кв.м. в CRM]]*PriceList[[#This Row],[Площадь, кв.м]]</f>
        <v>11964967.278000001</v>
      </c>
      <c r="AO617" s="287">
        <v>6000</v>
      </c>
      <c r="AP617" s="335">
        <f>PriceList[[#This Row],[Цена за кв.м. в CRM]]+PriceList[[#This Row],[Бронь]]</f>
        <v>415338.60000000003</v>
      </c>
      <c r="AQ617" s="335">
        <f>PriceList[[#This Row],[Цена за кв.м. в сайт]]*PriceList[[#This Row],[Площадь, кв.м]]</f>
        <v>12140347.278000001</v>
      </c>
      <c r="AR617" s="84" t="str">
        <f t="shared" si="141"/>
        <v>С2-60</v>
      </c>
      <c r="AS617" s="88" t="str">
        <f t="shared" si="142"/>
        <v>Ст</v>
      </c>
      <c r="AT617" s="89">
        <f t="shared" si="143"/>
        <v>29.23</v>
      </c>
      <c r="AU617" s="99">
        <f>PriceList[[#This Row],[Цена за кв.м. в CRM]]</f>
        <v>409338.60000000003</v>
      </c>
      <c r="AV617" s="100" t="str">
        <f t="shared" si="144"/>
        <v>Резерв</v>
      </c>
      <c r="AW617" s="99"/>
      <c r="AX617" s="342"/>
      <c r="AZ617" s="353">
        <f>(PriceList[[#This Row],[Цена за кв.м. в сайт]])+$AZ$1</f>
        <v>415838.60000000003</v>
      </c>
      <c r="BA617" s="353">
        <f>AZ617*PriceList[[#This Row],[Площадь, кв.м]]</f>
        <v>12154962.278000001</v>
      </c>
      <c r="BB617" s="346">
        <f>BA617-PriceList[[#This Row],[Стоимость, руб для сбронированием]]</f>
        <v>14615</v>
      </c>
      <c r="BC617" s="14"/>
      <c r="BD617" s="345">
        <f t="shared" si="145"/>
        <v>415800</v>
      </c>
      <c r="BE617" s="353">
        <f>BD617*PriceList[[#This Row],[Площадь, кв.м]]</f>
        <v>12153834</v>
      </c>
      <c r="BF617" s="14"/>
      <c r="BG617" s="345">
        <f>BE617-$BG$1*PriceList[[#This Row],[Площадь, кв.м]]</f>
        <v>11978454</v>
      </c>
      <c r="BH617" s="353">
        <f t="shared" si="146"/>
        <v>175380</v>
      </c>
      <c r="BI617" s="345">
        <f>BG617/PriceList[[#This Row],[Площадь, кв.м]]</f>
        <v>409800</v>
      </c>
      <c r="BJ617" s="355">
        <f t="shared" si="147"/>
        <v>1.4641288433382138E-2</v>
      </c>
      <c r="BL617" s="345">
        <f t="shared" si="148"/>
        <v>368820</v>
      </c>
      <c r="BM617" s="353">
        <f t="shared" si="149"/>
        <v>10780608.6</v>
      </c>
    </row>
    <row r="618" spans="1:65" ht="14.25" customHeight="1">
      <c r="A618" s="84">
        <v>387</v>
      </c>
      <c r="B618" s="84" t="s">
        <v>480</v>
      </c>
      <c r="C618" s="85">
        <v>61</v>
      </c>
      <c r="D618" s="85" t="s">
        <v>416</v>
      </c>
      <c r="E618" s="86">
        <v>2</v>
      </c>
      <c r="F618" s="84">
        <v>27</v>
      </c>
      <c r="G618" s="87">
        <v>29.23</v>
      </c>
      <c r="H618" s="88" t="s">
        <v>1</v>
      </c>
      <c r="I618" s="88" t="s">
        <v>1</v>
      </c>
      <c r="J618" s="89">
        <v>4.25</v>
      </c>
      <c r="K618" s="89">
        <f t="shared" si="134"/>
        <v>1.28</v>
      </c>
      <c r="L618" s="89">
        <f t="shared" si="135"/>
        <v>24.98</v>
      </c>
      <c r="M618" s="89">
        <f t="shared" si="136"/>
        <v>26.26</v>
      </c>
      <c r="N618" s="90" t="s">
        <v>65</v>
      </c>
      <c r="O618" s="90" t="s">
        <v>66</v>
      </c>
      <c r="P618" s="90" t="s">
        <v>67</v>
      </c>
      <c r="Q618" s="91" t="s">
        <v>97</v>
      </c>
      <c r="R618" s="92" t="s">
        <v>441</v>
      </c>
      <c r="S618" s="92" t="s">
        <v>1287</v>
      </c>
      <c r="T618" s="93" t="s">
        <v>73</v>
      </c>
      <c r="U618" s="84">
        <v>38</v>
      </c>
      <c r="V618" s="94">
        <f>IFERROR(VLOOKUP(H618,'Коэфф для прайса 1 оч'!$A$3:$C$6,3,0),"")</f>
        <v>327000</v>
      </c>
      <c r="W618" s="91">
        <f>IFERROR(VLOOKUP(E618,'Коэфф для прайса 1 оч'!$A$10:$C$23,3,0),"")</f>
        <v>-1.4999999999999999E-2</v>
      </c>
      <c r="X618" s="116">
        <f>IFERROR(VLOOKUP(N618,'Коэфф для прайса 1 оч'!$E$25:$F$30,2,0),"")</f>
        <v>0.04</v>
      </c>
      <c r="Y618" s="116">
        <f>IFERROR(VLOOKUP(O618,'Коэфф для прайса 1 оч'!$E$32:$F$34,2,0),"")</f>
        <v>0</v>
      </c>
      <c r="Z618" s="116">
        <f>IFERROR(VLOOKUP(P618,'Коэфф для прайса 1 оч'!$E$36:$F$38,2,0),"")</f>
        <v>0.03</v>
      </c>
      <c r="AA618" s="116">
        <f>IFERROR(VLOOKUP(Q618,'Коэфф для прайса 1 оч'!$E$40:$F$43,2,0),"")</f>
        <v>-5.0000000000000001E-3</v>
      </c>
      <c r="AB618" s="117">
        <f>IFERROR(VLOOKUP(R618,'Коэфф для прайса 1 оч'!$E$45:$F$59,2,0),"")</f>
        <v>-0.02</v>
      </c>
      <c r="AC618" s="116">
        <f>IFERROR(VLOOKUP(T618,'Коэфф для прайса 1 оч'!$E$61:$F$67,2,0),"")</f>
        <v>0</v>
      </c>
      <c r="AD618" s="116">
        <f>IFERROR(VLOOKUP(U618,'Коэфф для прайса 1 оч'!$E$69:$F$82,2,0),"")</f>
        <v>-1.2E-2</v>
      </c>
      <c r="AE618" s="116">
        <f>IFERROR(VLOOKUP(PriceList[[#This Row],[Корпус]],'Коэфф для прайса 1 оч'!$I$10:$J$15,2,0),"")</f>
        <v>0.12</v>
      </c>
      <c r="AF618" s="95">
        <f t="shared" si="137"/>
        <v>372126</v>
      </c>
      <c r="AG618" s="96">
        <f t="shared" si="138"/>
        <v>10877242.98</v>
      </c>
      <c r="AH618" s="97">
        <v>0</v>
      </c>
      <c r="AI618" s="98">
        <f t="shared" si="139"/>
        <v>372126</v>
      </c>
      <c r="AJ618" s="99">
        <f t="shared" si="140"/>
        <v>10877242.98</v>
      </c>
      <c r="AK618" s="84" t="s">
        <v>71</v>
      </c>
      <c r="AL618" s="91">
        <v>0.1</v>
      </c>
      <c r="AM618" s="287">
        <f>PriceList[[#This Row],[ИТОГ Цена за кв.м, руб]]*(1+PriceList[[#This Row],[Максимальная скидка]])</f>
        <v>409338.60000000003</v>
      </c>
      <c r="AN618" s="287">
        <f>PriceList[[#This Row],[Цена за кв.м. в CRM]]*PriceList[[#This Row],[Площадь, кв.м]]</f>
        <v>11964967.278000001</v>
      </c>
      <c r="AO618" s="287">
        <v>6000</v>
      </c>
      <c r="AP618" s="335">
        <f>PriceList[[#This Row],[Цена за кв.м. в CRM]]+PriceList[[#This Row],[Бронь]]</f>
        <v>415338.60000000003</v>
      </c>
      <c r="AQ618" s="335">
        <f>PriceList[[#This Row],[Цена за кв.м. в сайт]]*PriceList[[#This Row],[Площадь, кв.м]]</f>
        <v>12140347.278000001</v>
      </c>
      <c r="AR618" s="84" t="str">
        <f t="shared" si="141"/>
        <v>С2-61</v>
      </c>
      <c r="AS618" s="88" t="str">
        <f t="shared" si="142"/>
        <v>Ст</v>
      </c>
      <c r="AT618" s="89">
        <f t="shared" si="143"/>
        <v>29.23</v>
      </c>
      <c r="AU618" s="99">
        <f>PriceList[[#This Row],[Цена за кв.м. в CRM]]</f>
        <v>409338.60000000003</v>
      </c>
      <c r="AV618" s="100" t="str">
        <f t="shared" si="144"/>
        <v>Резерв</v>
      </c>
      <c r="AW618" s="99"/>
      <c r="AX618" s="342"/>
      <c r="AZ618" s="353">
        <f>(PriceList[[#This Row],[Цена за кв.м. в сайт]])+$AZ$1</f>
        <v>415838.60000000003</v>
      </c>
      <c r="BA618" s="353">
        <f>AZ618*PriceList[[#This Row],[Площадь, кв.м]]</f>
        <v>12154962.278000001</v>
      </c>
      <c r="BB618" s="346">
        <f>BA618-PriceList[[#This Row],[Стоимость, руб для сбронированием]]</f>
        <v>14615</v>
      </c>
      <c r="BC618" s="14"/>
      <c r="BD618" s="345">
        <f t="shared" si="145"/>
        <v>415800</v>
      </c>
      <c r="BE618" s="353">
        <f>BD618*PriceList[[#This Row],[Площадь, кв.м]]</f>
        <v>12153834</v>
      </c>
      <c r="BF618" s="14"/>
      <c r="BG618" s="345">
        <f>BE618-$BG$1*PriceList[[#This Row],[Площадь, кв.м]]</f>
        <v>11978454</v>
      </c>
      <c r="BH618" s="353">
        <f t="shared" si="146"/>
        <v>175380</v>
      </c>
      <c r="BI618" s="345">
        <f>BG618/PriceList[[#This Row],[Площадь, кв.м]]</f>
        <v>409800</v>
      </c>
      <c r="BJ618" s="355">
        <f t="shared" si="147"/>
        <v>1.4641288433382138E-2</v>
      </c>
      <c r="BL618" s="345">
        <f t="shared" si="148"/>
        <v>368820</v>
      </c>
      <c r="BM618" s="353">
        <f t="shared" si="149"/>
        <v>10780608.6</v>
      </c>
    </row>
    <row r="619" spans="1:65" ht="14.25" customHeight="1">
      <c r="A619" s="84">
        <v>388</v>
      </c>
      <c r="B619" s="84" t="s">
        <v>481</v>
      </c>
      <c r="C619" s="85">
        <v>62</v>
      </c>
      <c r="D619" s="85" t="s">
        <v>416</v>
      </c>
      <c r="E619" s="86">
        <v>2</v>
      </c>
      <c r="F619" s="84">
        <v>28</v>
      </c>
      <c r="G619" s="87">
        <v>29.43</v>
      </c>
      <c r="H619" s="88" t="s">
        <v>1</v>
      </c>
      <c r="I619" s="88" t="s">
        <v>1</v>
      </c>
      <c r="J619" s="89">
        <v>4.63</v>
      </c>
      <c r="K619" s="89">
        <f t="shared" si="134"/>
        <v>1.39</v>
      </c>
      <c r="L619" s="89">
        <f t="shared" si="135"/>
        <v>24.8</v>
      </c>
      <c r="M619" s="89">
        <f t="shared" si="136"/>
        <v>26.19</v>
      </c>
      <c r="N619" s="90" t="s">
        <v>65</v>
      </c>
      <c r="O619" s="90" t="s">
        <v>66</v>
      </c>
      <c r="P619" s="90" t="s">
        <v>67</v>
      </c>
      <c r="Q619" s="91" t="s">
        <v>97</v>
      </c>
      <c r="R619" s="92" t="s">
        <v>441</v>
      </c>
      <c r="S619" s="92" t="s">
        <v>1287</v>
      </c>
      <c r="T619" s="93" t="s">
        <v>70</v>
      </c>
      <c r="U619" s="84">
        <v>38</v>
      </c>
      <c r="V619" s="94">
        <f>IFERROR(VLOOKUP(H619,'Коэфф для прайса 1 оч'!$A$3:$C$6,3,0),"")</f>
        <v>327000</v>
      </c>
      <c r="W619" s="91">
        <f>IFERROR(VLOOKUP(E619,'Коэфф для прайса 1 оч'!$A$10:$C$23,3,0),"")</f>
        <v>-1.4999999999999999E-2</v>
      </c>
      <c r="X619" s="116">
        <f>IFERROR(VLOOKUP(N619,'Коэфф для прайса 1 оч'!$E$25:$F$30,2,0),"")</f>
        <v>0.04</v>
      </c>
      <c r="Y619" s="116">
        <f>IFERROR(VLOOKUP(O619,'Коэфф для прайса 1 оч'!$E$32:$F$34,2,0),"")</f>
        <v>0</v>
      </c>
      <c r="Z619" s="116">
        <f>IFERROR(VLOOKUP(P619,'Коэфф для прайса 1 оч'!$E$36:$F$38,2,0),"")</f>
        <v>0.03</v>
      </c>
      <c r="AA619" s="116">
        <f>IFERROR(VLOOKUP(Q619,'Коэфф для прайса 1 оч'!$E$40:$F$43,2,0),"")</f>
        <v>-5.0000000000000001E-3</v>
      </c>
      <c r="AB619" s="117">
        <f>IFERROR(VLOOKUP(R619,'Коэфф для прайса 1 оч'!$E$45:$F$59,2,0),"")</f>
        <v>-0.02</v>
      </c>
      <c r="AC619" s="116">
        <f>IFERROR(VLOOKUP(T619,'Коэфф для прайса 1 оч'!$E$61:$F$67,2,0),"")</f>
        <v>-0.01</v>
      </c>
      <c r="AD619" s="116">
        <f>IFERROR(VLOOKUP(U619,'Коэфф для прайса 1 оч'!$E$69:$F$82,2,0),"")</f>
        <v>-1.2E-2</v>
      </c>
      <c r="AE619" s="116">
        <f>IFERROR(VLOOKUP(PriceList[[#This Row],[Корпус]],'Коэфф для прайса 1 оч'!$I$10:$J$15,2,0),"")</f>
        <v>0.12</v>
      </c>
      <c r="AF619" s="95">
        <f t="shared" si="137"/>
        <v>368856</v>
      </c>
      <c r="AG619" s="96">
        <f t="shared" si="138"/>
        <v>10855432.08</v>
      </c>
      <c r="AH619" s="97">
        <v>0</v>
      </c>
      <c r="AI619" s="98">
        <f t="shared" si="139"/>
        <v>368856</v>
      </c>
      <c r="AJ619" s="99">
        <f t="shared" si="140"/>
        <v>10855432.08</v>
      </c>
      <c r="AK619" s="84" t="s">
        <v>71</v>
      </c>
      <c r="AL619" s="91">
        <v>0.1</v>
      </c>
      <c r="AM619" s="287">
        <f>PriceList[[#This Row],[ИТОГ Цена за кв.м, руб]]*(1+PriceList[[#This Row],[Максимальная скидка]])</f>
        <v>405741.60000000003</v>
      </c>
      <c r="AN619" s="287">
        <f>PriceList[[#This Row],[Цена за кв.м. в CRM]]*PriceList[[#This Row],[Площадь, кв.м]]</f>
        <v>11940975.288000001</v>
      </c>
      <c r="AO619" s="287">
        <v>6000</v>
      </c>
      <c r="AP619" s="335">
        <f>PriceList[[#This Row],[Цена за кв.м. в CRM]]+PriceList[[#This Row],[Бронь]]</f>
        <v>411741.60000000003</v>
      </c>
      <c r="AQ619" s="335">
        <f>PriceList[[#This Row],[Цена за кв.м. в сайт]]*PriceList[[#This Row],[Площадь, кв.м]]</f>
        <v>12117555.288000001</v>
      </c>
      <c r="AR619" s="84" t="str">
        <f t="shared" si="141"/>
        <v>С2-62</v>
      </c>
      <c r="AS619" s="88" t="str">
        <f t="shared" si="142"/>
        <v>Ст</v>
      </c>
      <c r="AT619" s="89">
        <f t="shared" si="143"/>
        <v>29.43</v>
      </c>
      <c r="AU619" s="99">
        <f>PriceList[[#This Row],[Цена за кв.м. в CRM]]</f>
        <v>405741.60000000003</v>
      </c>
      <c r="AV619" s="100" t="str">
        <f t="shared" si="144"/>
        <v>Резерв</v>
      </c>
      <c r="AW619" s="99"/>
      <c r="AX619" s="342"/>
      <c r="AZ619" s="353">
        <f>(PriceList[[#This Row],[Цена за кв.м. в сайт]])+$AZ$1</f>
        <v>412241.60000000003</v>
      </c>
      <c r="BA619" s="353">
        <f>AZ619*PriceList[[#This Row],[Площадь, кв.м]]</f>
        <v>12132270.288000001</v>
      </c>
      <c r="BB619" s="346">
        <f>BA619-PriceList[[#This Row],[Стоимость, руб для сбронированием]]</f>
        <v>14715</v>
      </c>
      <c r="BC619" s="14"/>
      <c r="BD619" s="345">
        <f t="shared" si="145"/>
        <v>412200</v>
      </c>
      <c r="BE619" s="353">
        <f>BD619*PriceList[[#This Row],[Площадь, кв.м]]</f>
        <v>12131046</v>
      </c>
      <c r="BF619" s="14"/>
      <c r="BG619" s="345">
        <f>BE619-$BG$1*PriceList[[#This Row],[Площадь, кв.м]]</f>
        <v>11954466</v>
      </c>
      <c r="BH619" s="353">
        <f t="shared" si="146"/>
        <v>176580</v>
      </c>
      <c r="BI619" s="345">
        <f>BG619/PriceList[[#This Row],[Площадь, кв.м]]</f>
        <v>406200</v>
      </c>
      <c r="BJ619" s="355">
        <f t="shared" si="147"/>
        <v>1.4771048744460856E-2</v>
      </c>
      <c r="BL619" s="345">
        <f t="shared" si="148"/>
        <v>365580</v>
      </c>
      <c r="BM619" s="353">
        <f t="shared" si="149"/>
        <v>10759019.4</v>
      </c>
    </row>
    <row r="620" spans="1:65" ht="14.25" hidden="1" customHeight="1">
      <c r="A620" s="84">
        <v>389</v>
      </c>
      <c r="B620" s="84" t="s">
        <v>482</v>
      </c>
      <c r="C620" s="85">
        <v>63</v>
      </c>
      <c r="D620" s="85" t="s">
        <v>416</v>
      </c>
      <c r="E620" s="86">
        <v>2</v>
      </c>
      <c r="F620" s="84">
        <v>29</v>
      </c>
      <c r="G620" s="87">
        <v>34.4</v>
      </c>
      <c r="H620" s="88" t="s">
        <v>1</v>
      </c>
      <c r="I620" s="88" t="s">
        <v>1</v>
      </c>
      <c r="J620" s="89">
        <v>5.46</v>
      </c>
      <c r="K620" s="89">
        <f t="shared" si="134"/>
        <v>1.64</v>
      </c>
      <c r="L620" s="89">
        <f t="shared" si="135"/>
        <v>28.939999999999998</v>
      </c>
      <c r="M620" s="89">
        <f t="shared" si="136"/>
        <v>30.58</v>
      </c>
      <c r="N620" s="90" t="s">
        <v>76</v>
      </c>
      <c r="O620" s="90" t="s">
        <v>66</v>
      </c>
      <c r="P620" s="90" t="s">
        <v>67</v>
      </c>
      <c r="Q620" s="91" t="s">
        <v>97</v>
      </c>
      <c r="R620" s="92" t="s">
        <v>441</v>
      </c>
      <c r="S620" s="92" t="s">
        <v>1287</v>
      </c>
      <c r="T620" s="93" t="s">
        <v>70</v>
      </c>
      <c r="U620" s="84">
        <v>38</v>
      </c>
      <c r="V620" s="94">
        <f>IFERROR(VLOOKUP(H620,'Коэфф для прайса 1 оч'!$A$3:$C$6,3,0),"")</f>
        <v>327000</v>
      </c>
      <c r="W620" s="91">
        <f>IFERROR(VLOOKUP(E620,'Коэфф для прайса 1 оч'!$A$10:$C$23,3,0),"")</f>
        <v>-1.4999999999999999E-2</v>
      </c>
      <c r="X620" s="116">
        <f>IFERROR(VLOOKUP(N620,'Коэфф для прайса 1 оч'!$E$25:$F$30,2,0),"")</f>
        <v>0</v>
      </c>
      <c r="Y620" s="116">
        <f>IFERROR(VLOOKUP(O620,'Коэфф для прайса 1 оч'!$E$32:$F$34,2,0),"")</f>
        <v>0</v>
      </c>
      <c r="Z620" s="116">
        <f>IFERROR(VLOOKUP(P620,'Коэфф для прайса 1 оч'!$E$36:$F$38,2,0),"")</f>
        <v>0.03</v>
      </c>
      <c r="AA620" s="116">
        <f>IFERROR(VLOOKUP(Q620,'Коэфф для прайса 1 оч'!$E$40:$F$43,2,0),"")</f>
        <v>-5.0000000000000001E-3</v>
      </c>
      <c r="AB620" s="117">
        <f>IFERROR(VLOOKUP(R620,'Коэфф для прайса 1 оч'!$E$45:$F$59,2,0),"")</f>
        <v>-0.02</v>
      </c>
      <c r="AC620" s="116">
        <f>IFERROR(VLOOKUP(T620,'Коэфф для прайса 1 оч'!$E$61:$F$67,2,0),"")</f>
        <v>-0.01</v>
      </c>
      <c r="AD620" s="116">
        <f>IFERROR(VLOOKUP(U620,'Коэфф для прайса 1 оч'!$E$69:$F$82,2,0),"")</f>
        <v>-1.2E-2</v>
      </c>
      <c r="AE620" s="116">
        <f>IFERROR(VLOOKUP(PriceList[[#This Row],[Корпус]],'Коэфф для прайса 1 оч'!$I$10:$J$15,2,0),"")</f>
        <v>0.12</v>
      </c>
      <c r="AF620" s="95">
        <f t="shared" si="137"/>
        <v>355776</v>
      </c>
      <c r="AG620" s="96">
        <f t="shared" si="138"/>
        <v>12238694.4</v>
      </c>
      <c r="AH620" s="97">
        <v>0</v>
      </c>
      <c r="AI620" s="98">
        <f t="shared" si="139"/>
        <v>355776</v>
      </c>
      <c r="AJ620" s="99">
        <f t="shared" si="140"/>
        <v>12238694.4</v>
      </c>
      <c r="AK620" s="84" t="s">
        <v>101</v>
      </c>
      <c r="AL620" s="91">
        <v>0.1</v>
      </c>
      <c r="AM620" s="287">
        <f>PriceList[[#This Row],[ИТОГ Цена за кв.м, руб]]*(1+PriceList[[#This Row],[Максимальная скидка]])</f>
        <v>391353.60000000003</v>
      </c>
      <c r="AN620" s="287">
        <f>PriceList[[#This Row],[Цена за кв.м. в CRM]]*PriceList[[#This Row],[Площадь, кв.м]]</f>
        <v>13462563.84</v>
      </c>
      <c r="AO620" s="287">
        <v>6000</v>
      </c>
      <c r="AP620" s="335">
        <f>PriceList[[#This Row],[Цена за кв.м. в CRM]]+PriceList[[#This Row],[Бронь]]</f>
        <v>397353.60000000003</v>
      </c>
      <c r="AQ620" s="335">
        <f>PriceList[[#This Row],[Цена за кв.м. в сайт]]*PriceList[[#This Row],[Площадь, кв.м]]</f>
        <v>13668963.84</v>
      </c>
      <c r="AR620" s="84" t="str">
        <f t="shared" si="141"/>
        <v>С2-63</v>
      </c>
      <c r="AS620" s="88" t="str">
        <f t="shared" si="142"/>
        <v>Ст</v>
      </c>
      <c r="AT620" s="89">
        <f t="shared" si="143"/>
        <v>34.4</v>
      </c>
      <c r="AU620" s="99">
        <f>PriceList[[#This Row],[Цена за кв.м. в CRM]]</f>
        <v>391353.60000000003</v>
      </c>
      <c r="AV620" s="100" t="str">
        <f t="shared" si="144"/>
        <v>Свободно</v>
      </c>
      <c r="AW620" s="99"/>
      <c r="AX620" s="342"/>
      <c r="AZ620" s="353">
        <f>(PriceList[[#This Row],[Цена за кв.м. в сайт]])+$AZ$1</f>
        <v>397853.60000000003</v>
      </c>
      <c r="BA620" s="353">
        <f>AZ620*PriceList[[#This Row],[Площадь, кв.м]]</f>
        <v>13686163.84</v>
      </c>
      <c r="BB620" s="346">
        <f>BA620-PriceList[[#This Row],[Стоимость, руб для сбронированием]]</f>
        <v>17200</v>
      </c>
      <c r="BC620" s="14"/>
      <c r="BD620" s="345">
        <f t="shared" si="145"/>
        <v>397900</v>
      </c>
      <c r="BE620" s="353">
        <f>BD620*PriceList[[#This Row],[Площадь, кв.м]]</f>
        <v>13687760</v>
      </c>
      <c r="BF620" s="14"/>
      <c r="BG620" s="345">
        <f>BE620-$BG$1*PriceList[[#This Row],[Площадь, кв.м]]</f>
        <v>13481360</v>
      </c>
      <c r="BH620" s="353">
        <f t="shared" si="146"/>
        <v>206400</v>
      </c>
      <c r="BI620" s="345">
        <f>BG620/PriceList[[#This Row],[Площадь, кв.м]]</f>
        <v>391900</v>
      </c>
      <c r="BJ620" s="355">
        <f t="shared" si="147"/>
        <v>1.5310028068384792E-2</v>
      </c>
      <c r="BL620" s="345">
        <f t="shared" si="148"/>
        <v>352710</v>
      </c>
      <c r="BM620" s="353">
        <f t="shared" si="149"/>
        <v>12133224</v>
      </c>
    </row>
    <row r="621" spans="1:65" ht="14.25" customHeight="1">
      <c r="A621" s="84">
        <v>390</v>
      </c>
      <c r="B621" s="84" t="s">
        <v>483</v>
      </c>
      <c r="C621" s="85">
        <v>64</v>
      </c>
      <c r="D621" s="85" t="s">
        <v>416</v>
      </c>
      <c r="E621" s="86">
        <v>2</v>
      </c>
      <c r="F621" s="84">
        <v>30</v>
      </c>
      <c r="G621" s="87">
        <v>29.23</v>
      </c>
      <c r="H621" s="88" t="s">
        <v>1</v>
      </c>
      <c r="I621" s="88" t="s">
        <v>1</v>
      </c>
      <c r="J621" s="89">
        <v>4.25</v>
      </c>
      <c r="K621" s="89">
        <f t="shared" si="134"/>
        <v>1.28</v>
      </c>
      <c r="L621" s="89">
        <f t="shared" si="135"/>
        <v>24.98</v>
      </c>
      <c r="M621" s="89">
        <f t="shared" si="136"/>
        <v>26.26</v>
      </c>
      <c r="N621" s="90" t="s">
        <v>65</v>
      </c>
      <c r="O621" s="90" t="s">
        <v>66</v>
      </c>
      <c r="P621" s="90" t="s">
        <v>67</v>
      </c>
      <c r="Q621" s="91" t="s">
        <v>97</v>
      </c>
      <c r="R621" s="92" t="s">
        <v>441</v>
      </c>
      <c r="S621" s="92" t="s">
        <v>1287</v>
      </c>
      <c r="T621" s="93" t="s">
        <v>73</v>
      </c>
      <c r="U621" s="84">
        <v>38</v>
      </c>
      <c r="V621" s="94">
        <f>IFERROR(VLOOKUP(H621,'Коэфф для прайса 1 оч'!$A$3:$C$6,3,0),"")</f>
        <v>327000</v>
      </c>
      <c r="W621" s="91">
        <f>IFERROR(VLOOKUP(E621,'Коэфф для прайса 1 оч'!$A$10:$C$23,3,0),"")</f>
        <v>-1.4999999999999999E-2</v>
      </c>
      <c r="X621" s="116">
        <f>IFERROR(VLOOKUP(N621,'Коэфф для прайса 1 оч'!$E$25:$F$30,2,0),"")</f>
        <v>0.04</v>
      </c>
      <c r="Y621" s="116">
        <f>IFERROR(VLOOKUP(O621,'Коэфф для прайса 1 оч'!$E$32:$F$34,2,0),"")</f>
        <v>0</v>
      </c>
      <c r="Z621" s="116">
        <f>IFERROR(VLOOKUP(P621,'Коэфф для прайса 1 оч'!$E$36:$F$38,2,0),"")</f>
        <v>0.03</v>
      </c>
      <c r="AA621" s="116">
        <f>IFERROR(VLOOKUP(Q621,'Коэфф для прайса 1 оч'!$E$40:$F$43,2,0),"")</f>
        <v>-5.0000000000000001E-3</v>
      </c>
      <c r="AB621" s="117">
        <f>IFERROR(VLOOKUP(R621,'Коэфф для прайса 1 оч'!$E$45:$F$59,2,0),"")</f>
        <v>-0.02</v>
      </c>
      <c r="AC621" s="116">
        <f>IFERROR(VLOOKUP(T621,'Коэфф для прайса 1 оч'!$E$61:$F$67,2,0),"")</f>
        <v>0</v>
      </c>
      <c r="AD621" s="116">
        <f>IFERROR(VLOOKUP(U621,'Коэфф для прайса 1 оч'!$E$69:$F$82,2,0),"")</f>
        <v>-1.2E-2</v>
      </c>
      <c r="AE621" s="116">
        <f>IFERROR(VLOOKUP(PriceList[[#This Row],[Корпус]],'Коэфф для прайса 1 оч'!$I$10:$J$15,2,0),"")</f>
        <v>0.12</v>
      </c>
      <c r="AF621" s="95">
        <f t="shared" si="137"/>
        <v>372126</v>
      </c>
      <c r="AG621" s="96">
        <f t="shared" si="138"/>
        <v>10877242.98</v>
      </c>
      <c r="AH621" s="97">
        <v>0</v>
      </c>
      <c r="AI621" s="98">
        <f t="shared" si="139"/>
        <v>372126</v>
      </c>
      <c r="AJ621" s="99">
        <f t="shared" si="140"/>
        <v>10877242.98</v>
      </c>
      <c r="AK621" s="84" t="s">
        <v>71</v>
      </c>
      <c r="AL621" s="91">
        <v>0.1</v>
      </c>
      <c r="AM621" s="287">
        <f>PriceList[[#This Row],[ИТОГ Цена за кв.м, руб]]*(1+PriceList[[#This Row],[Максимальная скидка]])</f>
        <v>409338.60000000003</v>
      </c>
      <c r="AN621" s="287">
        <f>PriceList[[#This Row],[Цена за кв.м. в CRM]]*PriceList[[#This Row],[Площадь, кв.м]]</f>
        <v>11964967.278000001</v>
      </c>
      <c r="AO621" s="287">
        <v>6000</v>
      </c>
      <c r="AP621" s="335">
        <f>PriceList[[#This Row],[Цена за кв.м. в CRM]]+PriceList[[#This Row],[Бронь]]</f>
        <v>415338.60000000003</v>
      </c>
      <c r="AQ621" s="335">
        <f>PriceList[[#This Row],[Цена за кв.м. в сайт]]*PriceList[[#This Row],[Площадь, кв.м]]</f>
        <v>12140347.278000001</v>
      </c>
      <c r="AR621" s="84" t="str">
        <f t="shared" si="141"/>
        <v>С2-64</v>
      </c>
      <c r="AS621" s="88" t="str">
        <f t="shared" si="142"/>
        <v>Ст</v>
      </c>
      <c r="AT621" s="89">
        <f t="shared" si="143"/>
        <v>29.23</v>
      </c>
      <c r="AU621" s="99">
        <f>PriceList[[#This Row],[Цена за кв.м. в CRM]]</f>
        <v>409338.60000000003</v>
      </c>
      <c r="AV621" s="100" t="str">
        <f t="shared" si="144"/>
        <v>Резерв</v>
      </c>
      <c r="AW621" s="99"/>
      <c r="AX621" s="342"/>
      <c r="AZ621" s="353">
        <f>(PriceList[[#This Row],[Цена за кв.м. в сайт]])+$AZ$1</f>
        <v>415838.60000000003</v>
      </c>
      <c r="BA621" s="353">
        <f>AZ621*PriceList[[#This Row],[Площадь, кв.м]]</f>
        <v>12154962.278000001</v>
      </c>
      <c r="BB621" s="346">
        <f>BA621-PriceList[[#This Row],[Стоимость, руб для сбронированием]]</f>
        <v>14615</v>
      </c>
      <c r="BC621" s="14"/>
      <c r="BD621" s="345">
        <f t="shared" si="145"/>
        <v>415800</v>
      </c>
      <c r="BE621" s="353">
        <f>BD621*PriceList[[#This Row],[Площадь, кв.м]]</f>
        <v>12153834</v>
      </c>
      <c r="BF621" s="14"/>
      <c r="BG621" s="345">
        <f>BE621-$BG$1*PriceList[[#This Row],[Площадь, кв.м]]</f>
        <v>11978454</v>
      </c>
      <c r="BH621" s="353">
        <f t="shared" si="146"/>
        <v>175380</v>
      </c>
      <c r="BI621" s="345">
        <f>BG621/PriceList[[#This Row],[Площадь, кв.м]]</f>
        <v>409800</v>
      </c>
      <c r="BJ621" s="355">
        <f t="shared" si="147"/>
        <v>1.4641288433382138E-2</v>
      </c>
      <c r="BL621" s="345">
        <f t="shared" si="148"/>
        <v>368820</v>
      </c>
      <c r="BM621" s="353">
        <f t="shared" si="149"/>
        <v>10780608.6</v>
      </c>
    </row>
    <row r="622" spans="1:65" ht="14.25" customHeight="1">
      <c r="A622" s="84">
        <v>391</v>
      </c>
      <c r="B622" s="84" t="s">
        <v>484</v>
      </c>
      <c r="C622" s="85">
        <v>65</v>
      </c>
      <c r="D622" s="85" t="s">
        <v>416</v>
      </c>
      <c r="E622" s="86">
        <v>2</v>
      </c>
      <c r="F622" s="84">
        <v>31</v>
      </c>
      <c r="G622" s="87">
        <v>29.23</v>
      </c>
      <c r="H622" s="88" t="s">
        <v>1</v>
      </c>
      <c r="I622" s="88" t="s">
        <v>1</v>
      </c>
      <c r="J622" s="89">
        <v>4.25</v>
      </c>
      <c r="K622" s="89">
        <f t="shared" si="134"/>
        <v>1.28</v>
      </c>
      <c r="L622" s="89">
        <f t="shared" si="135"/>
        <v>24.98</v>
      </c>
      <c r="M622" s="89">
        <f t="shared" si="136"/>
        <v>26.26</v>
      </c>
      <c r="N622" s="90" t="s">
        <v>65</v>
      </c>
      <c r="O622" s="90" t="s">
        <v>66</v>
      </c>
      <c r="P622" s="90" t="s">
        <v>67</v>
      </c>
      <c r="Q622" s="91" t="s">
        <v>94</v>
      </c>
      <c r="R622" s="92" t="s">
        <v>441</v>
      </c>
      <c r="S622" s="92" t="s">
        <v>1287</v>
      </c>
      <c r="T622" s="93" t="s">
        <v>73</v>
      </c>
      <c r="U622" s="84">
        <v>38</v>
      </c>
      <c r="V622" s="94">
        <f>IFERROR(VLOOKUP(H622,'Коэфф для прайса 1 оч'!$A$3:$C$6,3,0),"")</f>
        <v>327000</v>
      </c>
      <c r="W622" s="91">
        <f>IFERROR(VLOOKUP(E622,'Коэфф для прайса 1 оч'!$A$10:$C$23,3,0),"")</f>
        <v>-1.4999999999999999E-2</v>
      </c>
      <c r="X622" s="116">
        <f>IFERROR(VLOOKUP(N622,'Коэфф для прайса 1 оч'!$E$25:$F$30,2,0),"")</f>
        <v>0.04</v>
      </c>
      <c r="Y622" s="116">
        <f>IFERROR(VLOOKUP(O622,'Коэфф для прайса 1 оч'!$E$32:$F$34,2,0),"")</f>
        <v>0</v>
      </c>
      <c r="Z622" s="116">
        <f>IFERROR(VLOOKUP(P622,'Коэфф для прайса 1 оч'!$E$36:$F$38,2,0),"")</f>
        <v>0.03</v>
      </c>
      <c r="AA622" s="116">
        <f>IFERROR(VLOOKUP(Q622,'Коэфф для прайса 1 оч'!$E$40:$F$43,2,0),"")</f>
        <v>0</v>
      </c>
      <c r="AB622" s="117">
        <f>IFERROR(VLOOKUP(R622,'Коэфф для прайса 1 оч'!$E$45:$F$59,2,0),"")</f>
        <v>-0.02</v>
      </c>
      <c r="AC622" s="116">
        <f>IFERROR(VLOOKUP(T622,'Коэфф для прайса 1 оч'!$E$61:$F$67,2,0),"")</f>
        <v>0</v>
      </c>
      <c r="AD622" s="116">
        <f>IFERROR(VLOOKUP(U622,'Коэфф для прайса 1 оч'!$E$69:$F$82,2,0),"")</f>
        <v>-1.2E-2</v>
      </c>
      <c r="AE622" s="116">
        <f>IFERROR(VLOOKUP(PriceList[[#This Row],[Корпус]],'Коэфф для прайса 1 оч'!$I$10:$J$15,2,0),"")</f>
        <v>0.12</v>
      </c>
      <c r="AF622" s="95">
        <f t="shared" si="137"/>
        <v>373761</v>
      </c>
      <c r="AG622" s="96">
        <f t="shared" si="138"/>
        <v>10925034.029999999</v>
      </c>
      <c r="AH622" s="97">
        <v>0</v>
      </c>
      <c r="AI622" s="98">
        <f t="shared" si="139"/>
        <v>373761</v>
      </c>
      <c r="AJ622" s="99">
        <f t="shared" si="140"/>
        <v>10925034.029999999</v>
      </c>
      <c r="AK622" s="84" t="s">
        <v>101</v>
      </c>
      <c r="AL622" s="91">
        <v>0.1</v>
      </c>
      <c r="AM622" s="287">
        <f>PriceList[[#This Row],[ИТОГ Цена за кв.м, руб]]*(1+PriceList[[#This Row],[Максимальная скидка]])</f>
        <v>411137.10000000003</v>
      </c>
      <c r="AN622" s="287">
        <f>PriceList[[#This Row],[Цена за кв.м. в CRM]]*PriceList[[#This Row],[Площадь, кв.м]]</f>
        <v>12017537.433000002</v>
      </c>
      <c r="AO622" s="287">
        <v>6000</v>
      </c>
      <c r="AP622" s="335">
        <f>PriceList[[#This Row],[Цена за кв.м. в CRM]]+PriceList[[#This Row],[Бронь]]</f>
        <v>417137.10000000003</v>
      </c>
      <c r="AQ622" s="335">
        <f>PriceList[[#This Row],[Цена за кв.м. в сайт]]*PriceList[[#This Row],[Площадь, кв.м]]</f>
        <v>12192917.433000002</v>
      </c>
      <c r="AR622" s="84" t="str">
        <f t="shared" si="141"/>
        <v>С2-65</v>
      </c>
      <c r="AS622" s="88" t="str">
        <f t="shared" si="142"/>
        <v>Ст</v>
      </c>
      <c r="AT622" s="89">
        <f t="shared" si="143"/>
        <v>29.23</v>
      </c>
      <c r="AU622" s="99">
        <f>PriceList[[#This Row],[Цена за кв.м. в CRM]]</f>
        <v>411137.10000000003</v>
      </c>
      <c r="AV622" s="100" t="str">
        <f t="shared" si="144"/>
        <v>Свободно</v>
      </c>
      <c r="AW622" s="99"/>
      <c r="AX622" s="342"/>
      <c r="AZ622" s="353">
        <f>(PriceList[[#This Row],[Цена за кв.м. в сайт]])+$AZ$1</f>
        <v>417637.10000000003</v>
      </c>
      <c r="BA622" s="353">
        <f>AZ622*PriceList[[#This Row],[Площадь, кв.м]]</f>
        <v>12207532.433000002</v>
      </c>
      <c r="BB622" s="346">
        <f>BA622-PriceList[[#This Row],[Стоимость, руб для сбронированием]]</f>
        <v>14615</v>
      </c>
      <c r="BC622" s="14"/>
      <c r="BD622" s="345">
        <f t="shared" si="145"/>
        <v>417600</v>
      </c>
      <c r="BE622" s="353">
        <f>BD622*PriceList[[#This Row],[Площадь, кв.м]]</f>
        <v>12206448</v>
      </c>
      <c r="BF622" s="14"/>
      <c r="BG622" s="345">
        <f>BE622-$BG$1*PriceList[[#This Row],[Площадь, кв.м]]</f>
        <v>12031068</v>
      </c>
      <c r="BH622" s="353">
        <f t="shared" si="146"/>
        <v>175380</v>
      </c>
      <c r="BI622" s="345">
        <f>BG622/PriceList[[#This Row],[Площадь, кв.м]]</f>
        <v>411600</v>
      </c>
      <c r="BJ622" s="355">
        <f t="shared" si="147"/>
        <v>1.4577259475218658E-2</v>
      </c>
      <c r="BL622" s="345">
        <f t="shared" si="148"/>
        <v>370440</v>
      </c>
      <c r="BM622" s="353">
        <f t="shared" si="149"/>
        <v>10827961.199999999</v>
      </c>
    </row>
    <row r="623" spans="1:65" ht="14.25" customHeight="1">
      <c r="A623" s="84">
        <v>392</v>
      </c>
      <c r="B623" s="84" t="s">
        <v>485</v>
      </c>
      <c r="C623" s="85">
        <v>66</v>
      </c>
      <c r="D623" s="85" t="s">
        <v>416</v>
      </c>
      <c r="E623" s="86">
        <v>2</v>
      </c>
      <c r="F623" s="84">
        <v>32</v>
      </c>
      <c r="G623" s="87">
        <v>29.23</v>
      </c>
      <c r="H623" s="88" t="s">
        <v>1</v>
      </c>
      <c r="I623" s="88" t="s">
        <v>1</v>
      </c>
      <c r="J623" s="89">
        <v>4.25</v>
      </c>
      <c r="K623" s="89">
        <f t="shared" si="134"/>
        <v>1.28</v>
      </c>
      <c r="L623" s="89">
        <f t="shared" si="135"/>
        <v>24.98</v>
      </c>
      <c r="M623" s="89">
        <f t="shared" si="136"/>
        <v>26.26</v>
      </c>
      <c r="N623" s="90" t="s">
        <v>65</v>
      </c>
      <c r="O623" s="90" t="s">
        <v>66</v>
      </c>
      <c r="P623" s="90" t="s">
        <v>67</v>
      </c>
      <c r="Q623" s="91" t="s">
        <v>94</v>
      </c>
      <c r="R623" s="92" t="s">
        <v>441</v>
      </c>
      <c r="S623" s="92" t="s">
        <v>1287</v>
      </c>
      <c r="T623" s="93" t="s">
        <v>73</v>
      </c>
      <c r="U623" s="84">
        <v>38</v>
      </c>
      <c r="V623" s="94">
        <f>IFERROR(VLOOKUP(H623,'Коэфф для прайса 1 оч'!$A$3:$C$6,3,0),"")</f>
        <v>327000</v>
      </c>
      <c r="W623" s="91">
        <f>IFERROR(VLOOKUP(E623,'Коэфф для прайса 1 оч'!$A$10:$C$23,3,0),"")</f>
        <v>-1.4999999999999999E-2</v>
      </c>
      <c r="X623" s="116">
        <f>IFERROR(VLOOKUP(N623,'Коэфф для прайса 1 оч'!$E$25:$F$30,2,0),"")</f>
        <v>0.04</v>
      </c>
      <c r="Y623" s="116">
        <f>IFERROR(VLOOKUP(O623,'Коэфф для прайса 1 оч'!$E$32:$F$34,2,0),"")</f>
        <v>0</v>
      </c>
      <c r="Z623" s="116">
        <f>IFERROR(VLOOKUP(P623,'Коэфф для прайса 1 оч'!$E$36:$F$38,2,0),"")</f>
        <v>0.03</v>
      </c>
      <c r="AA623" s="116">
        <f>IFERROR(VLOOKUP(Q623,'Коэфф для прайса 1 оч'!$E$40:$F$43,2,0),"")</f>
        <v>0</v>
      </c>
      <c r="AB623" s="117">
        <f>IFERROR(VLOOKUP(R623,'Коэфф для прайса 1 оч'!$E$45:$F$59,2,0),"")</f>
        <v>-0.02</v>
      </c>
      <c r="AC623" s="116">
        <f>IFERROR(VLOOKUP(T623,'Коэфф для прайса 1 оч'!$E$61:$F$67,2,0),"")</f>
        <v>0</v>
      </c>
      <c r="AD623" s="116">
        <f>IFERROR(VLOOKUP(U623,'Коэфф для прайса 1 оч'!$E$69:$F$82,2,0),"")</f>
        <v>-1.2E-2</v>
      </c>
      <c r="AE623" s="116">
        <f>IFERROR(VLOOKUP(PriceList[[#This Row],[Корпус]],'Коэфф для прайса 1 оч'!$I$10:$J$15,2,0),"")</f>
        <v>0.12</v>
      </c>
      <c r="AF623" s="95">
        <f t="shared" si="137"/>
        <v>373761</v>
      </c>
      <c r="AG623" s="96">
        <f t="shared" si="138"/>
        <v>10925034.029999999</v>
      </c>
      <c r="AH623" s="97">
        <v>0</v>
      </c>
      <c r="AI623" s="98">
        <f t="shared" si="139"/>
        <v>373761</v>
      </c>
      <c r="AJ623" s="99">
        <f t="shared" si="140"/>
        <v>10925034.029999999</v>
      </c>
      <c r="AK623" s="84" t="s">
        <v>71</v>
      </c>
      <c r="AL623" s="91">
        <v>0.1</v>
      </c>
      <c r="AM623" s="287">
        <f>PriceList[[#This Row],[ИТОГ Цена за кв.м, руб]]*(1+PriceList[[#This Row],[Максимальная скидка]])</f>
        <v>411137.10000000003</v>
      </c>
      <c r="AN623" s="287">
        <f>PriceList[[#This Row],[Цена за кв.м. в CRM]]*PriceList[[#This Row],[Площадь, кв.м]]</f>
        <v>12017537.433000002</v>
      </c>
      <c r="AO623" s="287">
        <v>6000</v>
      </c>
      <c r="AP623" s="335">
        <f>PriceList[[#This Row],[Цена за кв.м. в CRM]]+PriceList[[#This Row],[Бронь]]</f>
        <v>417137.10000000003</v>
      </c>
      <c r="AQ623" s="335">
        <f>PriceList[[#This Row],[Цена за кв.м. в сайт]]*PriceList[[#This Row],[Площадь, кв.м]]</f>
        <v>12192917.433000002</v>
      </c>
      <c r="AR623" s="84" t="str">
        <f t="shared" si="141"/>
        <v>С2-66</v>
      </c>
      <c r="AS623" s="88" t="str">
        <f t="shared" si="142"/>
        <v>Ст</v>
      </c>
      <c r="AT623" s="89">
        <f t="shared" si="143"/>
        <v>29.23</v>
      </c>
      <c r="AU623" s="99">
        <f>PriceList[[#This Row],[Цена за кв.м. в CRM]]</f>
        <v>411137.10000000003</v>
      </c>
      <c r="AV623" s="100" t="str">
        <f t="shared" si="144"/>
        <v>Резерв</v>
      </c>
      <c r="AW623" s="99"/>
      <c r="AX623" s="342"/>
      <c r="AZ623" s="353">
        <f>(PriceList[[#This Row],[Цена за кв.м. в сайт]])+$AZ$1</f>
        <v>417637.10000000003</v>
      </c>
      <c r="BA623" s="353">
        <f>AZ623*PriceList[[#This Row],[Площадь, кв.м]]</f>
        <v>12207532.433000002</v>
      </c>
      <c r="BB623" s="346">
        <f>BA623-PriceList[[#This Row],[Стоимость, руб для сбронированием]]</f>
        <v>14615</v>
      </c>
      <c r="BC623" s="14"/>
      <c r="BD623" s="345">
        <f t="shared" si="145"/>
        <v>417600</v>
      </c>
      <c r="BE623" s="353">
        <f>BD623*PriceList[[#This Row],[Площадь, кв.м]]</f>
        <v>12206448</v>
      </c>
      <c r="BF623" s="14"/>
      <c r="BG623" s="345">
        <f>BE623-$BG$1*PriceList[[#This Row],[Площадь, кв.м]]</f>
        <v>12031068</v>
      </c>
      <c r="BH623" s="353">
        <f t="shared" si="146"/>
        <v>175380</v>
      </c>
      <c r="BI623" s="345">
        <f>BG623/PriceList[[#This Row],[Площадь, кв.м]]</f>
        <v>411600</v>
      </c>
      <c r="BJ623" s="355">
        <f t="shared" si="147"/>
        <v>1.4577259475218658E-2</v>
      </c>
      <c r="BL623" s="345">
        <f t="shared" si="148"/>
        <v>370440</v>
      </c>
      <c r="BM623" s="353">
        <f t="shared" si="149"/>
        <v>10827961.199999999</v>
      </c>
    </row>
    <row r="624" spans="1:65" ht="14.25" customHeight="1">
      <c r="A624" s="84">
        <v>393</v>
      </c>
      <c r="B624" s="84" t="s">
        <v>486</v>
      </c>
      <c r="C624" s="85">
        <v>67</v>
      </c>
      <c r="D624" s="85" t="s">
        <v>416</v>
      </c>
      <c r="E624" s="86">
        <v>2</v>
      </c>
      <c r="F624" s="84">
        <v>33</v>
      </c>
      <c r="G624" s="87">
        <v>29.23</v>
      </c>
      <c r="H624" s="88" t="s">
        <v>1</v>
      </c>
      <c r="I624" s="88" t="s">
        <v>1</v>
      </c>
      <c r="J624" s="89">
        <v>4.25</v>
      </c>
      <c r="K624" s="89">
        <f t="shared" si="134"/>
        <v>1.28</v>
      </c>
      <c r="L624" s="89">
        <f t="shared" si="135"/>
        <v>24.98</v>
      </c>
      <c r="M624" s="89">
        <f t="shared" si="136"/>
        <v>26.26</v>
      </c>
      <c r="N624" s="90" t="s">
        <v>65</v>
      </c>
      <c r="O624" s="90" t="s">
        <v>66</v>
      </c>
      <c r="P624" s="90" t="s">
        <v>67</v>
      </c>
      <c r="Q624" s="91" t="s">
        <v>94</v>
      </c>
      <c r="R624" s="92" t="s">
        <v>441</v>
      </c>
      <c r="S624" s="92" t="s">
        <v>1287</v>
      </c>
      <c r="T624" s="93" t="s">
        <v>73</v>
      </c>
      <c r="U624" s="84">
        <v>38</v>
      </c>
      <c r="V624" s="94">
        <f>IFERROR(VLOOKUP(H624,'Коэфф для прайса 1 оч'!$A$3:$C$6,3,0),"")</f>
        <v>327000</v>
      </c>
      <c r="W624" s="91">
        <f>IFERROR(VLOOKUP(E624,'Коэфф для прайса 1 оч'!$A$10:$C$23,3,0),"")</f>
        <v>-1.4999999999999999E-2</v>
      </c>
      <c r="X624" s="116">
        <f>IFERROR(VLOOKUP(N624,'Коэфф для прайса 1 оч'!$E$25:$F$30,2,0),"")</f>
        <v>0.04</v>
      </c>
      <c r="Y624" s="116">
        <f>IFERROR(VLOOKUP(O624,'Коэфф для прайса 1 оч'!$E$32:$F$34,2,0),"")</f>
        <v>0</v>
      </c>
      <c r="Z624" s="116">
        <f>IFERROR(VLOOKUP(P624,'Коэфф для прайса 1 оч'!$E$36:$F$38,2,0),"")</f>
        <v>0.03</v>
      </c>
      <c r="AA624" s="116">
        <f>IFERROR(VLOOKUP(Q624,'Коэфф для прайса 1 оч'!$E$40:$F$43,2,0),"")</f>
        <v>0</v>
      </c>
      <c r="AB624" s="117">
        <f>IFERROR(VLOOKUP(R624,'Коэфф для прайса 1 оч'!$E$45:$F$59,2,0),"")</f>
        <v>-0.02</v>
      </c>
      <c r="AC624" s="116">
        <f>IFERROR(VLOOKUP(T624,'Коэфф для прайса 1 оч'!$E$61:$F$67,2,0),"")</f>
        <v>0</v>
      </c>
      <c r="AD624" s="116">
        <f>IFERROR(VLOOKUP(U624,'Коэфф для прайса 1 оч'!$E$69:$F$82,2,0),"")</f>
        <v>-1.2E-2</v>
      </c>
      <c r="AE624" s="116">
        <f>IFERROR(VLOOKUP(PriceList[[#This Row],[Корпус]],'Коэфф для прайса 1 оч'!$I$10:$J$15,2,0),"")</f>
        <v>0.12</v>
      </c>
      <c r="AF624" s="95">
        <f t="shared" si="137"/>
        <v>373761</v>
      </c>
      <c r="AG624" s="96">
        <f t="shared" si="138"/>
        <v>10925034.029999999</v>
      </c>
      <c r="AH624" s="97">
        <v>0</v>
      </c>
      <c r="AI624" s="98">
        <f t="shared" si="139"/>
        <v>373761</v>
      </c>
      <c r="AJ624" s="99">
        <f t="shared" si="140"/>
        <v>10925034.029999999</v>
      </c>
      <c r="AK624" s="84" t="s">
        <v>71</v>
      </c>
      <c r="AL624" s="91">
        <v>0.1</v>
      </c>
      <c r="AM624" s="287">
        <f>PriceList[[#This Row],[ИТОГ Цена за кв.м, руб]]*(1+PriceList[[#This Row],[Максимальная скидка]])</f>
        <v>411137.10000000003</v>
      </c>
      <c r="AN624" s="287">
        <f>PriceList[[#This Row],[Цена за кв.м. в CRM]]*PriceList[[#This Row],[Площадь, кв.м]]</f>
        <v>12017537.433000002</v>
      </c>
      <c r="AO624" s="287">
        <v>6000</v>
      </c>
      <c r="AP624" s="335">
        <f>PriceList[[#This Row],[Цена за кв.м. в CRM]]+PriceList[[#This Row],[Бронь]]</f>
        <v>417137.10000000003</v>
      </c>
      <c r="AQ624" s="335">
        <f>PriceList[[#This Row],[Цена за кв.м. в сайт]]*PriceList[[#This Row],[Площадь, кв.м]]</f>
        <v>12192917.433000002</v>
      </c>
      <c r="AR624" s="84" t="str">
        <f t="shared" si="141"/>
        <v>С2-67</v>
      </c>
      <c r="AS624" s="88" t="str">
        <f t="shared" si="142"/>
        <v>Ст</v>
      </c>
      <c r="AT624" s="89">
        <f t="shared" si="143"/>
        <v>29.23</v>
      </c>
      <c r="AU624" s="99">
        <f>PriceList[[#This Row],[Цена за кв.м. в CRM]]</f>
        <v>411137.10000000003</v>
      </c>
      <c r="AV624" s="100" t="str">
        <f t="shared" si="144"/>
        <v>Резерв</v>
      </c>
      <c r="AW624" s="99"/>
      <c r="AX624" s="342"/>
      <c r="AZ624" s="353">
        <f>(PriceList[[#This Row],[Цена за кв.м. в сайт]])+$AZ$1</f>
        <v>417637.10000000003</v>
      </c>
      <c r="BA624" s="353">
        <f>AZ624*PriceList[[#This Row],[Площадь, кв.м]]</f>
        <v>12207532.433000002</v>
      </c>
      <c r="BB624" s="346">
        <f>BA624-PriceList[[#This Row],[Стоимость, руб для сбронированием]]</f>
        <v>14615</v>
      </c>
      <c r="BC624" s="14"/>
      <c r="BD624" s="345">
        <f t="shared" si="145"/>
        <v>417600</v>
      </c>
      <c r="BE624" s="353">
        <f>BD624*PriceList[[#This Row],[Площадь, кв.м]]</f>
        <v>12206448</v>
      </c>
      <c r="BF624" s="14"/>
      <c r="BG624" s="345">
        <f>BE624-$BG$1*PriceList[[#This Row],[Площадь, кв.м]]</f>
        <v>12031068</v>
      </c>
      <c r="BH624" s="353">
        <f t="shared" si="146"/>
        <v>175380</v>
      </c>
      <c r="BI624" s="345">
        <f>BG624/PriceList[[#This Row],[Площадь, кв.м]]</f>
        <v>411600</v>
      </c>
      <c r="BJ624" s="355">
        <f t="shared" si="147"/>
        <v>1.4577259475218658E-2</v>
      </c>
      <c r="BL624" s="345">
        <f t="shared" si="148"/>
        <v>370440</v>
      </c>
      <c r="BM624" s="353">
        <f t="shared" si="149"/>
        <v>10827961.199999999</v>
      </c>
    </row>
    <row r="625" spans="1:65" ht="14.25" hidden="1" customHeight="1">
      <c r="A625" s="84">
        <v>394</v>
      </c>
      <c r="B625" s="84" t="s">
        <v>487</v>
      </c>
      <c r="C625" s="85">
        <v>68</v>
      </c>
      <c r="D625" s="85" t="s">
        <v>416</v>
      </c>
      <c r="E625" s="86">
        <v>2</v>
      </c>
      <c r="F625" s="84">
        <v>34</v>
      </c>
      <c r="G625" s="87">
        <v>63.38</v>
      </c>
      <c r="H625" s="88" t="s">
        <v>2</v>
      </c>
      <c r="I625" s="88" t="s">
        <v>19</v>
      </c>
      <c r="J625" s="89">
        <v>12.82</v>
      </c>
      <c r="K625" s="89">
        <f t="shared" si="134"/>
        <v>3.85</v>
      </c>
      <c r="L625" s="89">
        <f t="shared" si="135"/>
        <v>50.56</v>
      </c>
      <c r="M625" s="89">
        <f t="shared" si="136"/>
        <v>54.410000000000004</v>
      </c>
      <c r="N625" s="90" t="s">
        <v>78</v>
      </c>
      <c r="O625" s="90" t="s">
        <v>66</v>
      </c>
      <c r="P625" s="90" t="s">
        <v>115</v>
      </c>
      <c r="Q625" s="91" t="s">
        <v>94</v>
      </c>
      <c r="R625" s="92" t="s">
        <v>417</v>
      </c>
      <c r="S625" s="92" t="s">
        <v>1287</v>
      </c>
      <c r="T625" s="93" t="s">
        <v>73</v>
      </c>
      <c r="U625" s="84">
        <v>38</v>
      </c>
      <c r="V625" s="94">
        <f>IFERROR(VLOOKUP(H625,'Коэфф для прайса 1 оч'!$A$3:$C$6,3,0),"")</f>
        <v>313920</v>
      </c>
      <c r="W625" s="91">
        <f>IFERROR(VLOOKUP(E625,'Коэфф для прайса 1 оч'!$A$10:$C$23,3,0),"")</f>
        <v>-1.4999999999999999E-2</v>
      </c>
      <c r="X625" s="116">
        <f>IFERROR(VLOOKUP(N625,'Коэфф для прайса 1 оч'!$E$25:$F$30,2,0),"")</f>
        <v>-0.02</v>
      </c>
      <c r="Y625" s="116">
        <f>IFERROR(VLOOKUP(O625,'Коэфф для прайса 1 оч'!$E$32:$F$34,2,0),"")</f>
        <v>0</v>
      </c>
      <c r="Z625" s="116">
        <f>IFERROR(VLOOKUP(P625,'Коэфф для прайса 1 оч'!$E$36:$F$38,2,0),"")</f>
        <v>0</v>
      </c>
      <c r="AA625" s="116">
        <f>IFERROR(VLOOKUP(Q625,'Коэфф для прайса 1 оч'!$E$40:$F$43,2,0),"")</f>
        <v>0</v>
      </c>
      <c r="AB625" s="117">
        <f>IFERROR(VLOOKUP(R625,'Коэфф для прайса 1 оч'!$E$45:$F$59,2,0),"")</f>
        <v>-0.02</v>
      </c>
      <c r="AC625" s="116">
        <f>IFERROR(VLOOKUP(T625,'Коэфф для прайса 1 оч'!$E$61:$F$67,2,0),"")</f>
        <v>0</v>
      </c>
      <c r="AD625" s="116">
        <f>IFERROR(VLOOKUP(U625,'Коэфф для прайса 1 оч'!$E$69:$F$82,2,0),"")</f>
        <v>-1.2E-2</v>
      </c>
      <c r="AE625" s="116">
        <f>IFERROR(VLOOKUP(PriceList[[#This Row],[Корпус]],'Коэфф для прайса 1 оч'!$I$10:$J$15,2,0),"")</f>
        <v>0.12</v>
      </c>
      <c r="AF625" s="95">
        <f t="shared" si="137"/>
        <v>330557.76</v>
      </c>
      <c r="AG625" s="96">
        <f t="shared" si="138"/>
        <v>20950750.8288</v>
      </c>
      <c r="AH625" s="97">
        <v>0</v>
      </c>
      <c r="AI625" s="98">
        <f t="shared" si="139"/>
        <v>330557.76</v>
      </c>
      <c r="AJ625" s="99">
        <f t="shared" si="140"/>
        <v>20950750.8288</v>
      </c>
      <c r="AK625" s="84" t="s">
        <v>101</v>
      </c>
      <c r="AL625" s="91">
        <v>0.1</v>
      </c>
      <c r="AM625" s="287">
        <f>PriceList[[#This Row],[ИТОГ Цена за кв.м, руб]]*(1+PriceList[[#This Row],[Максимальная скидка]])</f>
        <v>363613.53600000002</v>
      </c>
      <c r="AN625" s="287">
        <f>PriceList[[#This Row],[Цена за кв.м. в CRM]]*PriceList[[#This Row],[Площадь, кв.м]]</f>
        <v>23045825.911680002</v>
      </c>
      <c r="AO625" s="287">
        <v>6000</v>
      </c>
      <c r="AP625" s="335">
        <f>PriceList[[#This Row],[Цена за кв.м. в CRM]]+PriceList[[#This Row],[Бронь]]</f>
        <v>369613.53600000002</v>
      </c>
      <c r="AQ625" s="335">
        <f>PriceList[[#This Row],[Цена за кв.м. в сайт]]*PriceList[[#This Row],[Площадь, кв.м]]</f>
        <v>23426105.911680002</v>
      </c>
      <c r="AR625" s="84" t="str">
        <f t="shared" si="141"/>
        <v>С2-68</v>
      </c>
      <c r="AS625" s="88" t="str">
        <f t="shared" si="142"/>
        <v>1К</v>
      </c>
      <c r="AT625" s="89">
        <f t="shared" si="143"/>
        <v>63.38</v>
      </c>
      <c r="AU625" s="99">
        <f>PriceList[[#This Row],[Цена за кв.м. в CRM]]</f>
        <v>363613.53600000002</v>
      </c>
      <c r="AV625" s="100" t="str">
        <f t="shared" si="144"/>
        <v>Свободно</v>
      </c>
      <c r="AW625" s="99"/>
      <c r="AX625" s="342"/>
      <c r="AZ625" s="353">
        <f>(PriceList[[#This Row],[Цена за кв.м. в сайт]])+$AZ$1</f>
        <v>370113.53600000002</v>
      </c>
      <c r="BA625" s="353">
        <f>AZ625*PriceList[[#This Row],[Площадь, кв.м]]</f>
        <v>23457795.911680002</v>
      </c>
      <c r="BB625" s="346">
        <f>BA625-PriceList[[#This Row],[Стоимость, руб для сбронированием]]</f>
        <v>31690</v>
      </c>
      <c r="BC625" s="14"/>
      <c r="BD625" s="345">
        <f t="shared" si="145"/>
        <v>370100</v>
      </c>
      <c r="BE625" s="353">
        <f>BD625*PriceList[[#This Row],[Площадь, кв.м]]</f>
        <v>23456938</v>
      </c>
      <c r="BF625" s="14"/>
      <c r="BG625" s="345">
        <f>BE625-$BG$1*PriceList[[#This Row],[Площадь, кв.м]]</f>
        <v>23076658</v>
      </c>
      <c r="BH625" s="353">
        <f t="shared" si="146"/>
        <v>380280</v>
      </c>
      <c r="BI625" s="345">
        <f>BG625/PriceList[[#This Row],[Площадь, кв.м]]</f>
        <v>364100</v>
      </c>
      <c r="BJ625" s="355">
        <f t="shared" si="147"/>
        <v>1.6478989288656962E-2</v>
      </c>
      <c r="BL625" s="345">
        <f t="shared" si="148"/>
        <v>327690</v>
      </c>
      <c r="BM625" s="353">
        <f t="shared" si="149"/>
        <v>20768992.199999999</v>
      </c>
    </row>
    <row r="626" spans="1:65" ht="14.25" customHeight="1">
      <c r="A626" s="84">
        <v>395</v>
      </c>
      <c r="B626" s="84" t="s">
        <v>488</v>
      </c>
      <c r="C626" s="85">
        <v>69</v>
      </c>
      <c r="D626" s="85" t="s">
        <v>416</v>
      </c>
      <c r="E626" s="86">
        <v>2</v>
      </c>
      <c r="F626" s="84">
        <v>35</v>
      </c>
      <c r="G626" s="87">
        <v>28.87</v>
      </c>
      <c r="H626" s="88" t="s">
        <v>1</v>
      </c>
      <c r="I626" s="88" t="s">
        <v>1</v>
      </c>
      <c r="J626" s="89">
        <v>4.13</v>
      </c>
      <c r="K626" s="89">
        <f t="shared" si="134"/>
        <v>1.24</v>
      </c>
      <c r="L626" s="89">
        <f t="shared" si="135"/>
        <v>24.740000000000002</v>
      </c>
      <c r="M626" s="89">
        <f t="shared" si="136"/>
        <v>25.98</v>
      </c>
      <c r="N626" s="90" t="s">
        <v>65</v>
      </c>
      <c r="O626" s="90" t="s">
        <v>66</v>
      </c>
      <c r="P626" s="90" t="s">
        <v>67</v>
      </c>
      <c r="Q626" s="91" t="s">
        <v>68</v>
      </c>
      <c r="R626" s="92" t="s">
        <v>417</v>
      </c>
      <c r="S626" s="92" t="s">
        <v>1287</v>
      </c>
      <c r="T626" s="93" t="s">
        <v>73</v>
      </c>
      <c r="U626" s="84">
        <v>38</v>
      </c>
      <c r="V626" s="94">
        <f>IFERROR(VLOOKUP(H626,'Коэфф для прайса 1 оч'!$A$3:$C$6,3,0),"")</f>
        <v>327000</v>
      </c>
      <c r="W626" s="91">
        <f>IFERROR(VLOOKUP(E626,'Коэфф для прайса 1 оч'!$A$10:$C$23,3,0),"")</f>
        <v>-1.4999999999999999E-2</v>
      </c>
      <c r="X626" s="116">
        <f>IFERROR(VLOOKUP(N626,'Коэфф для прайса 1 оч'!$E$25:$F$30,2,0),"")</f>
        <v>0.04</v>
      </c>
      <c r="Y626" s="116">
        <f>IFERROR(VLOOKUP(O626,'Коэфф для прайса 1 оч'!$E$32:$F$34,2,0),"")</f>
        <v>0</v>
      </c>
      <c r="Z626" s="116">
        <f>IFERROR(VLOOKUP(P626,'Коэфф для прайса 1 оч'!$E$36:$F$38,2,0),"")</f>
        <v>0.03</v>
      </c>
      <c r="AA626" s="116">
        <f>IFERROR(VLOOKUP(Q626,'Коэфф для прайса 1 оч'!$E$40:$F$43,2,0),"")</f>
        <v>5.0000000000000001E-3</v>
      </c>
      <c r="AB626" s="117">
        <f>IFERROR(VLOOKUP(R626,'Коэфф для прайса 1 оч'!$E$45:$F$59,2,0),"")</f>
        <v>-0.02</v>
      </c>
      <c r="AC626" s="116">
        <f>IFERROR(VLOOKUP(T626,'Коэфф для прайса 1 оч'!$E$61:$F$67,2,0),"")</f>
        <v>0</v>
      </c>
      <c r="AD626" s="116">
        <f>IFERROR(VLOOKUP(U626,'Коэфф для прайса 1 оч'!$E$69:$F$82,2,0),"")</f>
        <v>-1.2E-2</v>
      </c>
      <c r="AE626" s="116">
        <f>IFERROR(VLOOKUP(PriceList[[#This Row],[Корпус]],'Коэфф для прайса 1 оч'!$I$10:$J$15,2,0),"")</f>
        <v>0.12</v>
      </c>
      <c r="AF626" s="95">
        <f t="shared" si="137"/>
        <v>375396</v>
      </c>
      <c r="AG626" s="96">
        <f t="shared" si="138"/>
        <v>10837682.52</v>
      </c>
      <c r="AH626" s="97">
        <v>0</v>
      </c>
      <c r="AI626" s="98">
        <f t="shared" si="139"/>
        <v>375396</v>
      </c>
      <c r="AJ626" s="99">
        <f t="shared" si="140"/>
        <v>10837682.52</v>
      </c>
      <c r="AK626" s="84" t="s">
        <v>71</v>
      </c>
      <c r="AL626" s="91">
        <v>0.1</v>
      </c>
      <c r="AM626" s="287">
        <f>PriceList[[#This Row],[ИТОГ Цена за кв.м, руб]]*(1+PriceList[[#This Row],[Максимальная скидка]])</f>
        <v>412935.60000000003</v>
      </c>
      <c r="AN626" s="287">
        <f>PriceList[[#This Row],[Цена за кв.м. в CRM]]*PriceList[[#This Row],[Площадь, кв.м]]</f>
        <v>11921450.772000002</v>
      </c>
      <c r="AO626" s="287">
        <v>6000</v>
      </c>
      <c r="AP626" s="335">
        <f>PriceList[[#This Row],[Цена за кв.м. в CRM]]+PriceList[[#This Row],[Бронь]]</f>
        <v>418935.60000000003</v>
      </c>
      <c r="AQ626" s="335">
        <f>PriceList[[#This Row],[Цена за кв.м. в сайт]]*PriceList[[#This Row],[Площадь, кв.м]]</f>
        <v>12094670.772000002</v>
      </c>
      <c r="AR626" s="84" t="str">
        <f t="shared" si="141"/>
        <v>С2-69</v>
      </c>
      <c r="AS626" s="88" t="str">
        <f t="shared" si="142"/>
        <v>Ст</v>
      </c>
      <c r="AT626" s="89">
        <f t="shared" si="143"/>
        <v>28.87</v>
      </c>
      <c r="AU626" s="99">
        <f>PriceList[[#This Row],[Цена за кв.м. в CRM]]</f>
        <v>412935.60000000003</v>
      </c>
      <c r="AV626" s="100" t="str">
        <f t="shared" si="144"/>
        <v>Резерв</v>
      </c>
      <c r="AW626" s="99"/>
      <c r="AX626" s="342"/>
      <c r="AZ626" s="353">
        <f>(PriceList[[#This Row],[Цена за кв.м. в сайт]])+$AZ$1</f>
        <v>419435.60000000003</v>
      </c>
      <c r="BA626" s="353">
        <f>AZ626*PriceList[[#This Row],[Площадь, кв.м]]</f>
        <v>12109105.772000002</v>
      </c>
      <c r="BB626" s="346">
        <f>BA626-PriceList[[#This Row],[Стоимость, руб для сбронированием]]</f>
        <v>14435</v>
      </c>
      <c r="BC626" s="14"/>
      <c r="BD626" s="345">
        <f t="shared" si="145"/>
        <v>419400</v>
      </c>
      <c r="BE626" s="353">
        <f>BD626*PriceList[[#This Row],[Площадь, кв.м]]</f>
        <v>12108078</v>
      </c>
      <c r="BF626" s="14"/>
      <c r="BG626" s="345">
        <f>BE626-$BG$1*PriceList[[#This Row],[Площадь, кв.м]]</f>
        <v>11934858</v>
      </c>
      <c r="BH626" s="353">
        <f t="shared" si="146"/>
        <v>173220</v>
      </c>
      <c r="BI626" s="345">
        <f>BG626/PriceList[[#This Row],[Площадь, кв.м]]</f>
        <v>413400</v>
      </c>
      <c r="BJ626" s="355">
        <f t="shared" si="147"/>
        <v>1.4513788098693759E-2</v>
      </c>
      <c r="BL626" s="345">
        <f t="shared" si="148"/>
        <v>372060</v>
      </c>
      <c r="BM626" s="353">
        <f t="shared" si="149"/>
        <v>10741372.200000001</v>
      </c>
    </row>
    <row r="627" spans="1:65" ht="14.25" customHeight="1">
      <c r="A627" s="84">
        <v>333</v>
      </c>
      <c r="B627" s="84" t="s">
        <v>425</v>
      </c>
      <c r="C627" s="85">
        <v>7</v>
      </c>
      <c r="D627" s="85" t="s">
        <v>416</v>
      </c>
      <c r="E627" s="86">
        <v>1</v>
      </c>
      <c r="F627" s="84">
        <v>7</v>
      </c>
      <c r="G627" s="87">
        <v>32.42</v>
      </c>
      <c r="H627" s="88" t="s">
        <v>1</v>
      </c>
      <c r="I627" s="88" t="s">
        <v>1</v>
      </c>
      <c r="J627" s="89">
        <v>7.68</v>
      </c>
      <c r="K627" s="89">
        <f t="shared" si="134"/>
        <v>2.2999999999999998</v>
      </c>
      <c r="L627" s="89">
        <f t="shared" si="135"/>
        <v>24.740000000000002</v>
      </c>
      <c r="M627" s="89">
        <f t="shared" si="136"/>
        <v>27.040000000000003</v>
      </c>
      <c r="N627" s="90" t="s">
        <v>65</v>
      </c>
      <c r="O627" s="90" t="s">
        <v>66</v>
      </c>
      <c r="P627" s="90" t="s">
        <v>67</v>
      </c>
      <c r="Q627" s="91" t="s">
        <v>68</v>
      </c>
      <c r="R627" s="92" t="s">
        <v>424</v>
      </c>
      <c r="S627" s="92" t="s">
        <v>1291</v>
      </c>
      <c r="T627" s="93" t="s">
        <v>73</v>
      </c>
      <c r="U627" s="84">
        <v>34</v>
      </c>
      <c r="V627" s="94">
        <f>IFERROR(VLOOKUP(H627,'Коэфф для прайса 1 оч'!$A$3:$C$6,3,0),"")</f>
        <v>327000</v>
      </c>
      <c r="W627" s="91">
        <f>IFERROR(VLOOKUP(E627,'Коэфф для прайса 1 оч'!$A$10:$C$23,3,0),"")</f>
        <v>-4.4999999999999998E-2</v>
      </c>
      <c r="X627" s="116">
        <f>IFERROR(VLOOKUP(N627,'Коэфф для прайса 1 оч'!$E$25:$F$30,2,0),"")</f>
        <v>0.04</v>
      </c>
      <c r="Y627" s="116">
        <f>IFERROR(VLOOKUP(O627,'Коэфф для прайса 1 оч'!$E$32:$F$34,2,0),"")</f>
        <v>0</v>
      </c>
      <c r="Z627" s="116">
        <f>IFERROR(VLOOKUP(P627,'Коэфф для прайса 1 оч'!$E$36:$F$38,2,0),"")</f>
        <v>0.03</v>
      </c>
      <c r="AA627" s="116">
        <f>IFERROR(VLOOKUP(Q627,'Коэфф для прайса 1 оч'!$E$40:$F$43,2,0),"")</f>
        <v>5.0000000000000001E-3</v>
      </c>
      <c r="AB627" s="117">
        <f>IFERROR(VLOOKUP(R627,'Коэфф для прайса 1 оч'!$E$45:$F$59,2,0),"")</f>
        <v>0.02</v>
      </c>
      <c r="AC627" s="116">
        <f>IFERROR(VLOOKUP(T627,'Коэфф для прайса 1 оч'!$E$61:$F$67,2,0),"")</f>
        <v>0</v>
      </c>
      <c r="AD627" s="116">
        <f>IFERROR(VLOOKUP(U627,'Коэфф для прайса 1 оч'!$E$69:$F$82,2,0),"")</f>
        <v>-8.0000000000000002E-3</v>
      </c>
      <c r="AE627" s="116">
        <f>IFERROR(VLOOKUP(PriceList[[#This Row],[Корпус]],'Коэфф для прайса 1 оч'!$I$10:$J$15,2,0),"")</f>
        <v>0.12</v>
      </c>
      <c r="AF627" s="95">
        <f t="shared" si="137"/>
        <v>379974</v>
      </c>
      <c r="AG627" s="96">
        <f t="shared" si="138"/>
        <v>12318757.08</v>
      </c>
      <c r="AH627" s="97">
        <v>0</v>
      </c>
      <c r="AI627" s="98"/>
      <c r="AJ627" s="99"/>
      <c r="AK627" s="84" t="s">
        <v>1313</v>
      </c>
      <c r="AL627" s="91">
        <v>0.1</v>
      </c>
      <c r="AM627" s="287">
        <f>PriceList[[#This Row],[ИТОГ Цена за кв.м, руб]]*(1+PriceList[[#This Row],[Максимальная скидка]])</f>
        <v>0</v>
      </c>
      <c r="AN627" s="287">
        <f>PriceList[[#This Row],[Цена за кв.м. в CRM]]*PriceList[[#This Row],[Площадь, кв.м]]</f>
        <v>0</v>
      </c>
      <c r="AO627" s="287">
        <v>6000</v>
      </c>
      <c r="AP627" s="335">
        <f>PriceList[[#This Row],[Цена за кв.м. в CRM]]+PriceList[[#This Row],[Бронь]]</f>
        <v>6000</v>
      </c>
      <c r="AQ627" s="335">
        <f>PriceList[[#This Row],[Цена за кв.м. в сайт]]*PriceList[[#This Row],[Площадь, кв.м]]</f>
        <v>194520</v>
      </c>
      <c r="AR627" s="84" t="str">
        <f t="shared" si="141"/>
        <v>С2-7</v>
      </c>
      <c r="AS627" s="88" t="str">
        <f t="shared" si="142"/>
        <v>Ст</v>
      </c>
      <c r="AT627" s="89">
        <f t="shared" si="143"/>
        <v>32.42</v>
      </c>
      <c r="AU627" s="99">
        <f>PriceList[[#This Row],[Цена за кв.м. в CRM]]</f>
        <v>0</v>
      </c>
      <c r="AV627" s="100" t="str">
        <f t="shared" si="144"/>
        <v>Не для продажи</v>
      </c>
      <c r="AW627" s="99" t="s">
        <v>1827</v>
      </c>
      <c r="AX627" s="342"/>
      <c r="AZ627" s="353"/>
      <c r="BB627" s="346"/>
      <c r="BC627" s="14"/>
      <c r="BD627" s="345">
        <f t="shared" si="145"/>
        <v>0</v>
      </c>
      <c r="BE627" s="353">
        <f>BD627*PriceList[[#This Row],[Площадь, кв.м]]</f>
        <v>0</v>
      </c>
      <c r="BF627" s="14"/>
      <c r="BG627" s="345"/>
      <c r="BH627" s="353">
        <f t="shared" si="146"/>
        <v>0</v>
      </c>
      <c r="BI627" s="345">
        <f>BG627/PriceList[[#This Row],[Площадь, кв.м]]</f>
        <v>0</v>
      </c>
      <c r="BJ627" s="355" t="e">
        <f t="shared" si="147"/>
        <v>#DIV/0!</v>
      </c>
      <c r="BL627" s="345">
        <f t="shared" si="148"/>
        <v>0</v>
      </c>
      <c r="BM627" s="353">
        <f t="shared" si="149"/>
        <v>0</v>
      </c>
    </row>
    <row r="628" spans="1:65" ht="14.25" customHeight="1">
      <c r="A628" s="84">
        <v>396</v>
      </c>
      <c r="B628" s="84" t="s">
        <v>489</v>
      </c>
      <c r="C628" s="85">
        <v>70</v>
      </c>
      <c r="D628" s="85" t="s">
        <v>416</v>
      </c>
      <c r="E628" s="86">
        <v>2</v>
      </c>
      <c r="F628" s="84">
        <v>36</v>
      </c>
      <c r="G628" s="87">
        <v>28.87</v>
      </c>
      <c r="H628" s="88" t="s">
        <v>1</v>
      </c>
      <c r="I628" s="88" t="s">
        <v>1</v>
      </c>
      <c r="J628" s="89">
        <v>4.13</v>
      </c>
      <c r="K628" s="89">
        <f t="shared" si="134"/>
        <v>1.24</v>
      </c>
      <c r="L628" s="89">
        <f t="shared" si="135"/>
        <v>24.740000000000002</v>
      </c>
      <c r="M628" s="89">
        <f t="shared" si="136"/>
        <v>25.98</v>
      </c>
      <c r="N628" s="90" t="s">
        <v>65</v>
      </c>
      <c r="O628" s="90" t="s">
        <v>66</v>
      </c>
      <c r="P628" s="90" t="s">
        <v>67</v>
      </c>
      <c r="Q628" s="91" t="s">
        <v>68</v>
      </c>
      <c r="R628" s="92" t="s">
        <v>417</v>
      </c>
      <c r="S628" s="92" t="s">
        <v>1287</v>
      </c>
      <c r="T628" s="93" t="s">
        <v>73</v>
      </c>
      <c r="U628" s="84">
        <v>38</v>
      </c>
      <c r="V628" s="94">
        <f>IFERROR(VLOOKUP(H628,'Коэфф для прайса 1 оч'!$A$3:$C$6,3,0),"")</f>
        <v>327000</v>
      </c>
      <c r="W628" s="91">
        <f>IFERROR(VLOOKUP(E628,'Коэфф для прайса 1 оч'!$A$10:$C$23,3,0),"")</f>
        <v>-1.4999999999999999E-2</v>
      </c>
      <c r="X628" s="116">
        <f>IFERROR(VLOOKUP(N628,'Коэфф для прайса 1 оч'!$E$25:$F$30,2,0),"")</f>
        <v>0.04</v>
      </c>
      <c r="Y628" s="116">
        <f>IFERROR(VLOOKUP(O628,'Коэфф для прайса 1 оч'!$E$32:$F$34,2,0),"")</f>
        <v>0</v>
      </c>
      <c r="Z628" s="116">
        <f>IFERROR(VLOOKUP(P628,'Коэфф для прайса 1 оч'!$E$36:$F$38,2,0),"")</f>
        <v>0.03</v>
      </c>
      <c r="AA628" s="116">
        <f>IFERROR(VLOOKUP(Q628,'Коэфф для прайса 1 оч'!$E$40:$F$43,2,0),"")</f>
        <v>5.0000000000000001E-3</v>
      </c>
      <c r="AB628" s="117">
        <f>IFERROR(VLOOKUP(R628,'Коэфф для прайса 1 оч'!$E$45:$F$59,2,0),"")</f>
        <v>-0.02</v>
      </c>
      <c r="AC628" s="116">
        <f>IFERROR(VLOOKUP(T628,'Коэфф для прайса 1 оч'!$E$61:$F$67,2,0),"")</f>
        <v>0</v>
      </c>
      <c r="AD628" s="116">
        <f>IFERROR(VLOOKUP(U628,'Коэфф для прайса 1 оч'!$E$69:$F$82,2,0),"")</f>
        <v>-1.2E-2</v>
      </c>
      <c r="AE628" s="116">
        <f>IFERROR(VLOOKUP(PriceList[[#This Row],[Корпус]],'Коэфф для прайса 1 оч'!$I$10:$J$15,2,0),"")</f>
        <v>0.12</v>
      </c>
      <c r="AF628" s="95">
        <f t="shared" si="137"/>
        <v>375396</v>
      </c>
      <c r="AG628" s="96">
        <f t="shared" si="138"/>
        <v>10837682.52</v>
      </c>
      <c r="AH628" s="97">
        <v>0</v>
      </c>
      <c r="AI628" s="98">
        <f t="shared" si="139"/>
        <v>375396</v>
      </c>
      <c r="AJ628" s="99">
        <f t="shared" si="140"/>
        <v>10837682.52</v>
      </c>
      <c r="AK628" s="84" t="s">
        <v>71</v>
      </c>
      <c r="AL628" s="91">
        <v>0.1</v>
      </c>
      <c r="AM628" s="287">
        <f>PriceList[[#This Row],[ИТОГ Цена за кв.м, руб]]*(1+PriceList[[#This Row],[Максимальная скидка]])</f>
        <v>412935.60000000003</v>
      </c>
      <c r="AN628" s="287">
        <f>PriceList[[#This Row],[Цена за кв.м. в CRM]]*PriceList[[#This Row],[Площадь, кв.м]]</f>
        <v>11921450.772000002</v>
      </c>
      <c r="AO628" s="287">
        <v>6000</v>
      </c>
      <c r="AP628" s="335">
        <f>PriceList[[#This Row],[Цена за кв.м. в CRM]]+PriceList[[#This Row],[Бронь]]</f>
        <v>418935.60000000003</v>
      </c>
      <c r="AQ628" s="335">
        <f>PriceList[[#This Row],[Цена за кв.м. в сайт]]*PriceList[[#This Row],[Площадь, кв.м]]</f>
        <v>12094670.772000002</v>
      </c>
      <c r="AR628" s="84" t="str">
        <f t="shared" si="141"/>
        <v>С2-70</v>
      </c>
      <c r="AS628" s="88" t="str">
        <f t="shared" si="142"/>
        <v>Ст</v>
      </c>
      <c r="AT628" s="89">
        <f t="shared" si="143"/>
        <v>28.87</v>
      </c>
      <c r="AU628" s="99">
        <f>PriceList[[#This Row],[Цена за кв.м. в CRM]]</f>
        <v>412935.60000000003</v>
      </c>
      <c r="AV628" s="100" t="str">
        <f t="shared" si="144"/>
        <v>Резерв</v>
      </c>
      <c r="AW628" s="99"/>
      <c r="AX628" s="342"/>
      <c r="AZ628" s="353">
        <f>(PriceList[[#This Row],[Цена за кв.м. в сайт]])+$AZ$1</f>
        <v>419435.60000000003</v>
      </c>
      <c r="BA628" s="353">
        <f>AZ628*PriceList[[#This Row],[Площадь, кв.м]]</f>
        <v>12109105.772000002</v>
      </c>
      <c r="BB628" s="346">
        <f>BA628-PriceList[[#This Row],[Стоимость, руб для сбронированием]]</f>
        <v>14435</v>
      </c>
      <c r="BC628" s="14"/>
      <c r="BD628" s="345">
        <f t="shared" si="145"/>
        <v>419400</v>
      </c>
      <c r="BE628" s="353">
        <f>BD628*PriceList[[#This Row],[Площадь, кв.м]]</f>
        <v>12108078</v>
      </c>
      <c r="BF628" s="14"/>
      <c r="BG628" s="345">
        <f>BE628-$BG$1*PriceList[[#This Row],[Площадь, кв.м]]</f>
        <v>11934858</v>
      </c>
      <c r="BH628" s="353">
        <f t="shared" si="146"/>
        <v>173220</v>
      </c>
      <c r="BI628" s="345">
        <f>BG628/PriceList[[#This Row],[Площадь, кв.м]]</f>
        <v>413400</v>
      </c>
      <c r="BJ628" s="355">
        <f t="shared" si="147"/>
        <v>1.4513788098693759E-2</v>
      </c>
      <c r="BL628" s="345">
        <f t="shared" si="148"/>
        <v>372060</v>
      </c>
      <c r="BM628" s="353">
        <f t="shared" si="149"/>
        <v>10741372.200000001</v>
      </c>
    </row>
    <row r="629" spans="1:65" ht="14.25" customHeight="1">
      <c r="A629" s="84">
        <v>397</v>
      </c>
      <c r="B629" s="84" t="s">
        <v>490</v>
      </c>
      <c r="C629" s="85">
        <v>71</v>
      </c>
      <c r="D629" s="85" t="s">
        <v>416</v>
      </c>
      <c r="E629" s="86">
        <v>2</v>
      </c>
      <c r="F629" s="84">
        <v>37</v>
      </c>
      <c r="G629" s="87">
        <v>28.42</v>
      </c>
      <c r="H629" s="88" t="s">
        <v>1</v>
      </c>
      <c r="I629" s="88" t="s">
        <v>1</v>
      </c>
      <c r="J629" s="89">
        <v>3.68</v>
      </c>
      <c r="K629" s="89">
        <f t="shared" si="134"/>
        <v>1.1000000000000001</v>
      </c>
      <c r="L629" s="89">
        <f t="shared" si="135"/>
        <v>24.740000000000002</v>
      </c>
      <c r="M629" s="89">
        <f t="shared" si="136"/>
        <v>25.840000000000003</v>
      </c>
      <c r="N629" s="90" t="s">
        <v>65</v>
      </c>
      <c r="O629" s="90" t="s">
        <v>66</v>
      </c>
      <c r="P629" s="90" t="s">
        <v>67</v>
      </c>
      <c r="Q629" s="91" t="s">
        <v>68</v>
      </c>
      <c r="R629" s="92" t="s">
        <v>417</v>
      </c>
      <c r="S629" s="92" t="s">
        <v>1287</v>
      </c>
      <c r="T629" s="93" t="s">
        <v>73</v>
      </c>
      <c r="U629" s="84">
        <v>38</v>
      </c>
      <c r="V629" s="94">
        <f>IFERROR(VLOOKUP(H629,'Коэфф для прайса 1 оч'!$A$3:$C$6,3,0),"")</f>
        <v>327000</v>
      </c>
      <c r="W629" s="91">
        <f>IFERROR(VLOOKUP(E629,'Коэфф для прайса 1 оч'!$A$10:$C$23,3,0),"")</f>
        <v>-1.4999999999999999E-2</v>
      </c>
      <c r="X629" s="116">
        <f>IFERROR(VLOOKUP(N629,'Коэфф для прайса 1 оч'!$E$25:$F$30,2,0),"")</f>
        <v>0.04</v>
      </c>
      <c r="Y629" s="116">
        <f>IFERROR(VLOOKUP(O629,'Коэфф для прайса 1 оч'!$E$32:$F$34,2,0),"")</f>
        <v>0</v>
      </c>
      <c r="Z629" s="116">
        <f>IFERROR(VLOOKUP(P629,'Коэфф для прайса 1 оч'!$E$36:$F$38,2,0),"")</f>
        <v>0.03</v>
      </c>
      <c r="AA629" s="116">
        <f>IFERROR(VLOOKUP(Q629,'Коэфф для прайса 1 оч'!$E$40:$F$43,2,0),"")</f>
        <v>5.0000000000000001E-3</v>
      </c>
      <c r="AB629" s="117">
        <f>IFERROR(VLOOKUP(R629,'Коэфф для прайса 1 оч'!$E$45:$F$59,2,0),"")</f>
        <v>-0.02</v>
      </c>
      <c r="AC629" s="116">
        <f>IFERROR(VLOOKUP(T629,'Коэфф для прайса 1 оч'!$E$61:$F$67,2,0),"")</f>
        <v>0</v>
      </c>
      <c r="AD629" s="116">
        <f>IFERROR(VLOOKUP(U629,'Коэфф для прайса 1 оч'!$E$69:$F$82,2,0),"")</f>
        <v>-1.2E-2</v>
      </c>
      <c r="AE629" s="116">
        <f>IFERROR(VLOOKUP(PriceList[[#This Row],[Корпус]],'Коэфф для прайса 1 оч'!$I$10:$J$15,2,0),"")</f>
        <v>0.12</v>
      </c>
      <c r="AF629" s="95">
        <f t="shared" si="137"/>
        <v>375396</v>
      </c>
      <c r="AG629" s="96">
        <f t="shared" si="138"/>
        <v>10668754.32</v>
      </c>
      <c r="AH629" s="97">
        <v>0</v>
      </c>
      <c r="AI629" s="98">
        <f t="shared" si="139"/>
        <v>375396</v>
      </c>
      <c r="AJ629" s="99">
        <f t="shared" si="140"/>
        <v>10668754.32</v>
      </c>
      <c r="AK629" s="84" t="s">
        <v>101</v>
      </c>
      <c r="AL629" s="91">
        <v>0.1</v>
      </c>
      <c r="AM629" s="287">
        <f>PriceList[[#This Row],[ИТОГ Цена за кв.м, руб]]*(1+PriceList[[#This Row],[Максимальная скидка]])</f>
        <v>412935.60000000003</v>
      </c>
      <c r="AN629" s="287">
        <f>PriceList[[#This Row],[Цена за кв.м. в CRM]]*PriceList[[#This Row],[Площадь, кв.м]]</f>
        <v>11735629.752000002</v>
      </c>
      <c r="AO629" s="287">
        <v>6000</v>
      </c>
      <c r="AP629" s="335">
        <f>PriceList[[#This Row],[Цена за кв.м. в CRM]]+PriceList[[#This Row],[Бронь]]</f>
        <v>418935.60000000003</v>
      </c>
      <c r="AQ629" s="335">
        <f>PriceList[[#This Row],[Цена за кв.м. в сайт]]*PriceList[[#This Row],[Площадь, кв.м]]</f>
        <v>11906149.752000002</v>
      </c>
      <c r="AR629" s="84" t="str">
        <f t="shared" si="141"/>
        <v>С2-71</v>
      </c>
      <c r="AS629" s="88" t="str">
        <f t="shared" si="142"/>
        <v>Ст</v>
      </c>
      <c r="AT629" s="89">
        <f t="shared" si="143"/>
        <v>28.42</v>
      </c>
      <c r="AU629" s="99">
        <f>PriceList[[#This Row],[Цена за кв.м. в CRM]]</f>
        <v>412935.60000000003</v>
      </c>
      <c r="AV629" s="100" t="str">
        <f t="shared" si="144"/>
        <v>Свободно</v>
      </c>
      <c r="AW629" s="99"/>
      <c r="AX629" s="342"/>
      <c r="AZ629" s="353">
        <f>(PriceList[[#This Row],[Цена за кв.м. в сайт]])+$AZ$1</f>
        <v>419435.60000000003</v>
      </c>
      <c r="BA629" s="353">
        <f>AZ629*PriceList[[#This Row],[Площадь, кв.м]]</f>
        <v>11920359.752000002</v>
      </c>
      <c r="BB629" s="346">
        <f>BA629-PriceList[[#This Row],[Стоимость, руб для сбронированием]]</f>
        <v>14210</v>
      </c>
      <c r="BC629" s="14"/>
      <c r="BD629" s="345">
        <f t="shared" si="145"/>
        <v>419400</v>
      </c>
      <c r="BE629" s="353">
        <f>BD629*PriceList[[#This Row],[Площадь, кв.м]]</f>
        <v>11919348</v>
      </c>
      <c r="BF629" s="14"/>
      <c r="BG629" s="345">
        <f>BE629-$BG$1*PriceList[[#This Row],[Площадь, кв.м]]</f>
        <v>11748828</v>
      </c>
      <c r="BH629" s="353">
        <f t="shared" si="146"/>
        <v>170520</v>
      </c>
      <c r="BI629" s="345">
        <f>BG629/PriceList[[#This Row],[Площадь, кв.м]]</f>
        <v>413400</v>
      </c>
      <c r="BJ629" s="355">
        <f t="shared" si="147"/>
        <v>1.4513788098693759E-2</v>
      </c>
      <c r="BL629" s="345">
        <f t="shared" si="148"/>
        <v>372060</v>
      </c>
      <c r="BM629" s="353">
        <f t="shared" si="149"/>
        <v>10573945.200000001</v>
      </c>
    </row>
    <row r="630" spans="1:65" ht="14.25" customHeight="1">
      <c r="A630" s="84">
        <v>398</v>
      </c>
      <c r="B630" s="84" t="s">
        <v>491</v>
      </c>
      <c r="C630" s="85">
        <v>72</v>
      </c>
      <c r="D630" s="85" t="s">
        <v>416</v>
      </c>
      <c r="E630" s="86">
        <v>2</v>
      </c>
      <c r="F630" s="84">
        <v>38</v>
      </c>
      <c r="G630" s="87">
        <v>28.7</v>
      </c>
      <c r="H630" s="88" t="s">
        <v>1</v>
      </c>
      <c r="I630" s="88" t="s">
        <v>1</v>
      </c>
      <c r="J630" s="89">
        <v>4.1100000000000003</v>
      </c>
      <c r="K630" s="89">
        <f t="shared" si="134"/>
        <v>1.23</v>
      </c>
      <c r="L630" s="89">
        <f t="shared" si="135"/>
        <v>24.59</v>
      </c>
      <c r="M630" s="89">
        <f t="shared" si="136"/>
        <v>25.82</v>
      </c>
      <c r="N630" s="90" t="s">
        <v>65</v>
      </c>
      <c r="O630" s="90" t="s">
        <v>66</v>
      </c>
      <c r="P630" s="90" t="s">
        <v>67</v>
      </c>
      <c r="Q630" s="91" t="s">
        <v>68</v>
      </c>
      <c r="R630" s="92" t="s">
        <v>417</v>
      </c>
      <c r="S630" s="92" t="s">
        <v>1287</v>
      </c>
      <c r="T630" s="93" t="s">
        <v>70</v>
      </c>
      <c r="U630" s="84">
        <v>38</v>
      </c>
      <c r="V630" s="94">
        <f>IFERROR(VLOOKUP(H630,'Коэфф для прайса 1 оч'!$A$3:$C$6,3,0),"")</f>
        <v>327000</v>
      </c>
      <c r="W630" s="91">
        <f>IFERROR(VLOOKUP(E630,'Коэфф для прайса 1 оч'!$A$10:$C$23,3,0),"")</f>
        <v>-1.4999999999999999E-2</v>
      </c>
      <c r="X630" s="116">
        <f>IFERROR(VLOOKUP(N630,'Коэфф для прайса 1 оч'!$E$25:$F$30,2,0),"")</f>
        <v>0.04</v>
      </c>
      <c r="Y630" s="116">
        <f>IFERROR(VLOOKUP(O630,'Коэфф для прайса 1 оч'!$E$32:$F$34,2,0),"")</f>
        <v>0</v>
      </c>
      <c r="Z630" s="116">
        <f>IFERROR(VLOOKUP(P630,'Коэфф для прайса 1 оч'!$E$36:$F$38,2,0),"")</f>
        <v>0.03</v>
      </c>
      <c r="AA630" s="116">
        <f>IFERROR(VLOOKUP(Q630,'Коэфф для прайса 1 оч'!$E$40:$F$43,2,0),"")</f>
        <v>5.0000000000000001E-3</v>
      </c>
      <c r="AB630" s="117">
        <f>IFERROR(VLOOKUP(R630,'Коэфф для прайса 1 оч'!$E$45:$F$59,2,0),"")</f>
        <v>-0.02</v>
      </c>
      <c r="AC630" s="116">
        <f>IFERROR(VLOOKUP(T630,'Коэфф для прайса 1 оч'!$E$61:$F$67,2,0),"")</f>
        <v>-0.01</v>
      </c>
      <c r="AD630" s="116">
        <f>IFERROR(VLOOKUP(U630,'Коэфф для прайса 1 оч'!$E$69:$F$82,2,0),"")</f>
        <v>-1.2E-2</v>
      </c>
      <c r="AE630" s="116">
        <f>IFERROR(VLOOKUP(PriceList[[#This Row],[Корпус]],'Коэфф для прайса 1 оч'!$I$10:$J$15,2,0),"")</f>
        <v>0.12</v>
      </c>
      <c r="AF630" s="95">
        <f t="shared" si="137"/>
        <v>372126</v>
      </c>
      <c r="AG630" s="96">
        <f t="shared" si="138"/>
        <v>10680016.199999999</v>
      </c>
      <c r="AH630" s="97">
        <v>0</v>
      </c>
      <c r="AI630" s="98"/>
      <c r="AJ630" s="99"/>
      <c r="AK630" s="84" t="s">
        <v>1313</v>
      </c>
      <c r="AL630" s="91">
        <v>0.1</v>
      </c>
      <c r="AM630" s="287">
        <f>PriceList[[#This Row],[ИТОГ Цена за кв.м, руб]]*(1+PriceList[[#This Row],[Максимальная скидка]])</f>
        <v>0</v>
      </c>
      <c r="AN630" s="287">
        <f>PriceList[[#This Row],[Цена за кв.м. в CRM]]*PriceList[[#This Row],[Площадь, кв.м]]</f>
        <v>0</v>
      </c>
      <c r="AO630" s="287">
        <v>6000</v>
      </c>
      <c r="AP630" s="335">
        <f>PriceList[[#This Row],[Цена за кв.м. в CRM]]+PriceList[[#This Row],[Бронь]]</f>
        <v>6000</v>
      </c>
      <c r="AQ630" s="335">
        <f>PriceList[[#This Row],[Цена за кв.м. в сайт]]*PriceList[[#This Row],[Площадь, кв.м]]</f>
        <v>172200</v>
      </c>
      <c r="AR630" s="84" t="str">
        <f t="shared" si="141"/>
        <v>С2-72</v>
      </c>
      <c r="AS630" s="88" t="str">
        <f t="shared" si="142"/>
        <v>Ст</v>
      </c>
      <c r="AT630" s="89">
        <f t="shared" si="143"/>
        <v>28.7</v>
      </c>
      <c r="AU630" s="99">
        <f>PriceList[[#This Row],[Цена за кв.м. в CRM]]</f>
        <v>0</v>
      </c>
      <c r="AV630" s="100" t="str">
        <f t="shared" si="144"/>
        <v>Не для продажи</v>
      </c>
      <c r="AW630" s="99"/>
      <c r="AX630" s="342"/>
      <c r="AZ630" s="353"/>
      <c r="BB630" s="346"/>
      <c r="BC630" s="14"/>
      <c r="BD630" s="345">
        <f t="shared" si="145"/>
        <v>0</v>
      </c>
      <c r="BE630" s="353">
        <f>BD630*PriceList[[#This Row],[Площадь, кв.м]]</f>
        <v>0</v>
      </c>
      <c r="BF630" s="14"/>
      <c r="BG630" s="345"/>
      <c r="BH630" s="353">
        <f t="shared" si="146"/>
        <v>0</v>
      </c>
      <c r="BI630" s="345">
        <f>BG630/PriceList[[#This Row],[Площадь, кв.м]]</f>
        <v>0</v>
      </c>
      <c r="BJ630" s="355" t="e">
        <f t="shared" si="147"/>
        <v>#DIV/0!</v>
      </c>
      <c r="BL630" s="345">
        <f t="shared" si="148"/>
        <v>0</v>
      </c>
      <c r="BM630" s="353">
        <f t="shared" si="149"/>
        <v>0</v>
      </c>
    </row>
    <row r="631" spans="1:65" ht="14.25" hidden="1" customHeight="1">
      <c r="A631" s="84">
        <v>399</v>
      </c>
      <c r="B631" s="84" t="s">
        <v>492</v>
      </c>
      <c r="C631" s="85">
        <v>73</v>
      </c>
      <c r="D631" s="85" t="s">
        <v>416</v>
      </c>
      <c r="E631" s="86">
        <v>3</v>
      </c>
      <c r="F631" s="84">
        <v>1</v>
      </c>
      <c r="G631" s="87">
        <v>37.479999999999997</v>
      </c>
      <c r="H631" s="88" t="s">
        <v>1</v>
      </c>
      <c r="I631" s="88" t="s">
        <v>1</v>
      </c>
      <c r="J631" s="89">
        <v>7.26</v>
      </c>
      <c r="K631" s="89">
        <f t="shared" si="134"/>
        <v>2.1800000000000002</v>
      </c>
      <c r="L631" s="89">
        <f t="shared" si="135"/>
        <v>30.22</v>
      </c>
      <c r="M631" s="89">
        <f t="shared" si="136"/>
        <v>32.4</v>
      </c>
      <c r="N631" s="90" t="s">
        <v>76</v>
      </c>
      <c r="O631" s="90" t="s">
        <v>66</v>
      </c>
      <c r="P631" s="90" t="s">
        <v>67</v>
      </c>
      <c r="Q631" s="91" t="s">
        <v>68</v>
      </c>
      <c r="R631" s="92" t="s">
        <v>493</v>
      </c>
      <c r="S631" s="92" t="s">
        <v>493</v>
      </c>
      <c r="T631" s="93" t="s">
        <v>73</v>
      </c>
      <c r="U631" s="84">
        <v>40</v>
      </c>
      <c r="V631" s="94">
        <f>IFERROR(VLOOKUP(H631,'Коэфф для прайса 1 оч'!$A$3:$C$6,3,0),"")</f>
        <v>327000</v>
      </c>
      <c r="W631" s="91">
        <f>IFERROR(VLOOKUP(E631,'Коэфф для прайса 1 оч'!$A$10:$C$23,3,0),"")</f>
        <v>-5.0000000000000001E-3</v>
      </c>
      <c r="X631" s="116">
        <f>IFERROR(VLOOKUP(N631,'Коэфф для прайса 1 оч'!$E$25:$F$30,2,0),"")</f>
        <v>0</v>
      </c>
      <c r="Y631" s="116">
        <f>IFERROR(VLOOKUP(O631,'Коэфф для прайса 1 оч'!$E$32:$F$34,2,0),"")</f>
        <v>0</v>
      </c>
      <c r="Z631" s="116">
        <f>IFERROR(VLOOKUP(P631,'Коэфф для прайса 1 оч'!$E$36:$F$38,2,0),"")</f>
        <v>0.03</v>
      </c>
      <c r="AA631" s="116">
        <f>IFERROR(VLOOKUP(Q631,'Коэфф для прайса 1 оч'!$E$40:$F$43,2,0),"")</f>
        <v>5.0000000000000001E-3</v>
      </c>
      <c r="AB631" s="117">
        <f>IFERROR(VLOOKUP(R631,'Коэфф для прайса 1 оч'!$E$45:$F$59,2,0),"")</f>
        <v>0.03</v>
      </c>
      <c r="AC631" s="116">
        <f>IFERROR(VLOOKUP(T631,'Коэфф для прайса 1 оч'!$E$61:$F$67,2,0),"")</f>
        <v>0</v>
      </c>
      <c r="AD631" s="116">
        <f>IFERROR(VLOOKUP(U631,'Коэфф для прайса 1 оч'!$E$69:$F$82,2,0),"")</f>
        <v>-1.4E-2</v>
      </c>
      <c r="AE631" s="116">
        <f>IFERROR(VLOOKUP(PriceList[[#This Row],[Корпус]],'Коэфф для прайса 1 оч'!$I$10:$J$15,2,0),"")</f>
        <v>0.12</v>
      </c>
      <c r="AF631" s="95">
        <f t="shared" si="137"/>
        <v>381282</v>
      </c>
      <c r="AG631" s="96">
        <f t="shared" si="138"/>
        <v>14290449.359999999</v>
      </c>
      <c r="AH631" s="97">
        <v>0</v>
      </c>
      <c r="AI631" s="98">
        <f t="shared" si="139"/>
        <v>381282</v>
      </c>
      <c r="AJ631" s="99">
        <f t="shared" si="140"/>
        <v>14290449.359999999</v>
      </c>
      <c r="AK631" s="84" t="s">
        <v>71</v>
      </c>
      <c r="AL631" s="91">
        <v>0.1</v>
      </c>
      <c r="AM631" s="287">
        <f>PriceList[[#This Row],[ИТОГ Цена за кв.м, руб]]*(1+PriceList[[#This Row],[Максимальная скидка]])</f>
        <v>419410.2</v>
      </c>
      <c r="AN631" s="287">
        <f>PriceList[[#This Row],[Цена за кв.м. в CRM]]*PriceList[[#This Row],[Площадь, кв.м]]</f>
        <v>15719494.295999998</v>
      </c>
      <c r="AO631" s="287">
        <v>6000</v>
      </c>
      <c r="AP631" s="335">
        <f>PriceList[[#This Row],[Цена за кв.м. в CRM]]+PriceList[[#This Row],[Бронь]]</f>
        <v>425410.2</v>
      </c>
      <c r="AQ631" s="335">
        <f>PriceList[[#This Row],[Цена за кв.м. в сайт]]*PriceList[[#This Row],[Площадь, кв.м]]</f>
        <v>15944374.295999998</v>
      </c>
      <c r="AR631" s="84" t="str">
        <f t="shared" si="141"/>
        <v>С2-73</v>
      </c>
      <c r="AS631" s="88" t="str">
        <f t="shared" si="142"/>
        <v>Ст</v>
      </c>
      <c r="AT631" s="89">
        <f t="shared" si="143"/>
        <v>37.479999999999997</v>
      </c>
      <c r="AU631" s="99">
        <f>PriceList[[#This Row],[Цена за кв.м. в CRM]]</f>
        <v>419410.2</v>
      </c>
      <c r="AV631" s="100" t="str">
        <f t="shared" si="144"/>
        <v>Резерв</v>
      </c>
      <c r="AW631" s="99"/>
      <c r="AX631" s="342"/>
      <c r="AZ631" s="353">
        <f>(PriceList[[#This Row],[Цена за кв.м. в сайт]])+$AZ$1</f>
        <v>425910.2</v>
      </c>
      <c r="BA631" s="353">
        <f>AZ631*PriceList[[#This Row],[Площадь, кв.м]]</f>
        <v>15963114.295999998</v>
      </c>
      <c r="BB631" s="346">
        <f>BA631-PriceList[[#This Row],[Стоимость, руб для сбронированием]]</f>
        <v>18740</v>
      </c>
      <c r="BC631" s="14"/>
      <c r="BD631" s="345">
        <f t="shared" si="145"/>
        <v>425900</v>
      </c>
      <c r="BE631" s="353">
        <f>BD631*PriceList[[#This Row],[Площадь, кв.м]]</f>
        <v>15962731.999999998</v>
      </c>
      <c r="BF631" s="14"/>
      <c r="BG631" s="345">
        <f>BE631-$BG$1*PriceList[[#This Row],[Площадь, кв.м]]</f>
        <v>15737851.999999998</v>
      </c>
      <c r="BH631" s="353">
        <f t="shared" si="146"/>
        <v>224880</v>
      </c>
      <c r="BI631" s="345">
        <f>BG631/PriceList[[#This Row],[Площадь, кв.м]]</f>
        <v>419900</v>
      </c>
      <c r="BJ631" s="355">
        <f t="shared" si="147"/>
        <v>1.4289116456299121E-2</v>
      </c>
      <c r="BL631" s="345">
        <f t="shared" si="148"/>
        <v>377910</v>
      </c>
      <c r="BM631" s="353">
        <f t="shared" si="149"/>
        <v>14164066.799999999</v>
      </c>
    </row>
    <row r="632" spans="1:65" ht="14.25" customHeight="1">
      <c r="A632" s="84">
        <v>400</v>
      </c>
      <c r="B632" s="84" t="s">
        <v>494</v>
      </c>
      <c r="C632" s="85">
        <v>74</v>
      </c>
      <c r="D632" s="85" t="s">
        <v>416</v>
      </c>
      <c r="E632" s="86">
        <v>3</v>
      </c>
      <c r="F632" s="84">
        <v>2</v>
      </c>
      <c r="G632" s="87">
        <v>29.02</v>
      </c>
      <c r="H632" s="88" t="s">
        <v>1</v>
      </c>
      <c r="I632" s="88" t="s">
        <v>1</v>
      </c>
      <c r="J632" s="89">
        <v>4.29</v>
      </c>
      <c r="K632" s="89">
        <f t="shared" si="134"/>
        <v>1.29</v>
      </c>
      <c r="L632" s="89">
        <f t="shared" si="135"/>
        <v>24.73</v>
      </c>
      <c r="M632" s="89">
        <f t="shared" si="136"/>
        <v>26.02</v>
      </c>
      <c r="N632" s="90" t="s">
        <v>65</v>
      </c>
      <c r="O632" s="90" t="s">
        <v>66</v>
      </c>
      <c r="P632" s="90" t="s">
        <v>67</v>
      </c>
      <c r="Q632" s="91" t="s">
        <v>68</v>
      </c>
      <c r="R632" s="92" t="s">
        <v>493</v>
      </c>
      <c r="S632" s="92" t="s">
        <v>493</v>
      </c>
      <c r="T632" s="93" t="s">
        <v>73</v>
      </c>
      <c r="U632" s="84">
        <v>40</v>
      </c>
      <c r="V632" s="94">
        <f>IFERROR(VLOOKUP(H632,'Коэфф для прайса 1 оч'!$A$3:$C$6,3,0),"")</f>
        <v>327000</v>
      </c>
      <c r="W632" s="91">
        <f>IFERROR(VLOOKUP(E632,'Коэфф для прайса 1 оч'!$A$10:$C$23,3,0),"")</f>
        <v>-5.0000000000000001E-3</v>
      </c>
      <c r="X632" s="116">
        <f>IFERROR(VLOOKUP(N632,'Коэфф для прайса 1 оч'!$E$25:$F$30,2,0),"")</f>
        <v>0.04</v>
      </c>
      <c r="Y632" s="116">
        <f>IFERROR(VLOOKUP(O632,'Коэфф для прайса 1 оч'!$E$32:$F$34,2,0),"")</f>
        <v>0</v>
      </c>
      <c r="Z632" s="116">
        <f>IFERROR(VLOOKUP(P632,'Коэфф для прайса 1 оч'!$E$36:$F$38,2,0),"")</f>
        <v>0.03</v>
      </c>
      <c r="AA632" s="116">
        <f>IFERROR(VLOOKUP(Q632,'Коэфф для прайса 1 оч'!$E$40:$F$43,2,0),"")</f>
        <v>5.0000000000000001E-3</v>
      </c>
      <c r="AB632" s="117">
        <f>IFERROR(VLOOKUP(R632,'Коэфф для прайса 1 оч'!$E$45:$F$59,2,0),"")</f>
        <v>0.03</v>
      </c>
      <c r="AC632" s="116">
        <f>IFERROR(VLOOKUP(T632,'Коэфф для прайса 1 оч'!$E$61:$F$67,2,0),"")</f>
        <v>0</v>
      </c>
      <c r="AD632" s="116">
        <f>IFERROR(VLOOKUP(U632,'Коэфф для прайса 1 оч'!$E$69:$F$82,2,0),"")</f>
        <v>-1.4E-2</v>
      </c>
      <c r="AE632" s="116">
        <f>IFERROR(VLOOKUP(PriceList[[#This Row],[Корпус]],'Коэфф для прайса 1 оч'!$I$10:$J$15,2,0),"")</f>
        <v>0.12</v>
      </c>
      <c r="AF632" s="95">
        <f t="shared" si="137"/>
        <v>394362</v>
      </c>
      <c r="AG632" s="96">
        <f t="shared" si="138"/>
        <v>11444385.24</v>
      </c>
      <c r="AH632" s="97">
        <v>0</v>
      </c>
      <c r="AI632" s="98">
        <f t="shared" si="139"/>
        <v>394362</v>
      </c>
      <c r="AJ632" s="99">
        <f t="shared" si="140"/>
        <v>11444385.24</v>
      </c>
      <c r="AK632" s="84" t="s">
        <v>101</v>
      </c>
      <c r="AL632" s="91">
        <v>0.1</v>
      </c>
      <c r="AM632" s="287">
        <f>PriceList[[#This Row],[ИТОГ Цена за кв.м, руб]]*(1+PriceList[[#This Row],[Максимальная скидка]])</f>
        <v>433798.2</v>
      </c>
      <c r="AN632" s="287">
        <f>PriceList[[#This Row],[Цена за кв.м. в CRM]]*PriceList[[#This Row],[Площадь, кв.м]]</f>
        <v>12588823.764</v>
      </c>
      <c r="AO632" s="287">
        <v>6000</v>
      </c>
      <c r="AP632" s="335">
        <f>PriceList[[#This Row],[Цена за кв.м. в CRM]]+PriceList[[#This Row],[Бронь]]</f>
        <v>439798.2</v>
      </c>
      <c r="AQ632" s="335">
        <f>PriceList[[#This Row],[Цена за кв.м. в сайт]]*PriceList[[#This Row],[Площадь, кв.м]]</f>
        <v>12762943.764</v>
      </c>
      <c r="AR632" s="84" t="str">
        <f t="shared" si="141"/>
        <v>С2-74</v>
      </c>
      <c r="AS632" s="88" t="str">
        <f t="shared" si="142"/>
        <v>Ст</v>
      </c>
      <c r="AT632" s="89">
        <f t="shared" si="143"/>
        <v>29.02</v>
      </c>
      <c r="AU632" s="99">
        <f>PriceList[[#This Row],[Цена за кв.м. в CRM]]</f>
        <v>433798.2</v>
      </c>
      <c r="AV632" s="100" t="str">
        <f t="shared" si="144"/>
        <v>Свободно</v>
      </c>
      <c r="AW632" s="99"/>
      <c r="AX632" s="342"/>
      <c r="AZ632" s="353">
        <f>(PriceList[[#This Row],[Цена за кв.м. в сайт]])+$AZ$1</f>
        <v>440298.2</v>
      </c>
      <c r="BA632" s="353">
        <f>AZ632*PriceList[[#This Row],[Площадь, кв.м]]</f>
        <v>12777453.764</v>
      </c>
      <c r="BB632" s="346">
        <f>BA632-PriceList[[#This Row],[Стоимость, руб для сбронированием]]</f>
        <v>14510</v>
      </c>
      <c r="BC632" s="14"/>
      <c r="BD632" s="345">
        <f t="shared" si="145"/>
        <v>440300</v>
      </c>
      <c r="BE632" s="353">
        <f>BD632*PriceList[[#This Row],[Площадь, кв.м]]</f>
        <v>12777506</v>
      </c>
      <c r="BF632" s="14"/>
      <c r="BG632" s="345">
        <f>BE632-$BG$1*PriceList[[#This Row],[Площадь, кв.м]]</f>
        <v>12603386</v>
      </c>
      <c r="BH632" s="353">
        <f t="shared" si="146"/>
        <v>174120</v>
      </c>
      <c r="BI632" s="345">
        <f>BG632/PriceList[[#This Row],[Площадь, кв.м]]</f>
        <v>434300</v>
      </c>
      <c r="BJ632" s="355">
        <f t="shared" si="147"/>
        <v>1.381533502187428E-2</v>
      </c>
      <c r="BL632" s="345">
        <f t="shared" si="148"/>
        <v>390870</v>
      </c>
      <c r="BM632" s="353">
        <f t="shared" si="149"/>
        <v>11343047.4</v>
      </c>
    </row>
    <row r="633" spans="1:65" ht="14.25" customHeight="1">
      <c r="A633" s="84">
        <v>401</v>
      </c>
      <c r="B633" s="84" t="s">
        <v>495</v>
      </c>
      <c r="C633" s="85">
        <v>75</v>
      </c>
      <c r="D633" s="85" t="s">
        <v>416</v>
      </c>
      <c r="E633" s="86">
        <v>3</v>
      </c>
      <c r="F633" s="84">
        <v>3</v>
      </c>
      <c r="G633" s="87">
        <v>28.56</v>
      </c>
      <c r="H633" s="88" t="s">
        <v>1</v>
      </c>
      <c r="I633" s="88" t="s">
        <v>1</v>
      </c>
      <c r="J633" s="89">
        <v>4.29</v>
      </c>
      <c r="K633" s="89">
        <f t="shared" si="134"/>
        <v>1.29</v>
      </c>
      <c r="L633" s="89">
        <f t="shared" si="135"/>
        <v>24.27</v>
      </c>
      <c r="M633" s="89">
        <f t="shared" si="136"/>
        <v>25.56</v>
      </c>
      <c r="N633" s="90" t="s">
        <v>65</v>
      </c>
      <c r="O633" s="90" t="s">
        <v>66</v>
      </c>
      <c r="P633" s="90" t="s">
        <v>67</v>
      </c>
      <c r="Q633" s="91" t="s">
        <v>68</v>
      </c>
      <c r="R633" s="92" t="s">
        <v>493</v>
      </c>
      <c r="S633" s="92" t="s">
        <v>493</v>
      </c>
      <c r="T633" s="93" t="s">
        <v>73</v>
      </c>
      <c r="U633" s="84">
        <v>40</v>
      </c>
      <c r="V633" s="94">
        <f>IFERROR(VLOOKUP(H633,'Коэфф для прайса 1 оч'!$A$3:$C$6,3,0),"")</f>
        <v>327000</v>
      </c>
      <c r="W633" s="91">
        <f>IFERROR(VLOOKUP(E633,'Коэфф для прайса 1 оч'!$A$10:$C$23,3,0),"")</f>
        <v>-5.0000000000000001E-3</v>
      </c>
      <c r="X633" s="116">
        <f>IFERROR(VLOOKUP(N633,'Коэфф для прайса 1 оч'!$E$25:$F$30,2,0),"")</f>
        <v>0.04</v>
      </c>
      <c r="Y633" s="116">
        <f>IFERROR(VLOOKUP(O633,'Коэфф для прайса 1 оч'!$E$32:$F$34,2,0),"")</f>
        <v>0</v>
      </c>
      <c r="Z633" s="116">
        <f>IFERROR(VLOOKUP(P633,'Коэфф для прайса 1 оч'!$E$36:$F$38,2,0),"")</f>
        <v>0.03</v>
      </c>
      <c r="AA633" s="116">
        <f>IFERROR(VLOOKUP(Q633,'Коэфф для прайса 1 оч'!$E$40:$F$43,2,0),"")</f>
        <v>5.0000000000000001E-3</v>
      </c>
      <c r="AB633" s="117">
        <f>IFERROR(VLOOKUP(R633,'Коэфф для прайса 1 оч'!$E$45:$F$59,2,0),"")</f>
        <v>0.03</v>
      </c>
      <c r="AC633" s="116">
        <f>IFERROR(VLOOKUP(T633,'Коэфф для прайса 1 оч'!$E$61:$F$67,2,0),"")</f>
        <v>0</v>
      </c>
      <c r="AD633" s="116">
        <f>IFERROR(VLOOKUP(U633,'Коэфф для прайса 1 оч'!$E$69:$F$82,2,0),"")</f>
        <v>-1.4E-2</v>
      </c>
      <c r="AE633" s="116">
        <f>IFERROR(VLOOKUP(PriceList[[#This Row],[Корпус]],'Коэфф для прайса 1 оч'!$I$10:$J$15,2,0),"")</f>
        <v>0.12</v>
      </c>
      <c r="AF633" s="95">
        <f t="shared" si="137"/>
        <v>394362</v>
      </c>
      <c r="AG633" s="96">
        <f t="shared" si="138"/>
        <v>11262978.719999999</v>
      </c>
      <c r="AH633" s="97">
        <v>0</v>
      </c>
      <c r="AI633" s="98">
        <f t="shared" si="139"/>
        <v>394362</v>
      </c>
      <c r="AJ633" s="99">
        <f t="shared" si="140"/>
        <v>11262978.719999999</v>
      </c>
      <c r="AK633" s="84" t="s">
        <v>71</v>
      </c>
      <c r="AL633" s="91">
        <v>0.1</v>
      </c>
      <c r="AM633" s="287">
        <f>PriceList[[#This Row],[ИТОГ Цена за кв.м, руб]]*(1+PriceList[[#This Row],[Максимальная скидка]])</f>
        <v>433798.2</v>
      </c>
      <c r="AN633" s="287">
        <f>PriceList[[#This Row],[Цена за кв.м. в CRM]]*PriceList[[#This Row],[Площадь, кв.м]]</f>
        <v>12389276.592</v>
      </c>
      <c r="AO633" s="287">
        <v>6000</v>
      </c>
      <c r="AP633" s="335">
        <f>PriceList[[#This Row],[Цена за кв.м. в CRM]]+PriceList[[#This Row],[Бронь]]</f>
        <v>439798.2</v>
      </c>
      <c r="AQ633" s="335">
        <f>PriceList[[#This Row],[Цена за кв.м. в сайт]]*PriceList[[#This Row],[Площадь, кв.м]]</f>
        <v>12560636.592</v>
      </c>
      <c r="AR633" s="84" t="str">
        <f t="shared" si="141"/>
        <v>С2-75</v>
      </c>
      <c r="AS633" s="88" t="str">
        <f t="shared" si="142"/>
        <v>Ст</v>
      </c>
      <c r="AT633" s="89">
        <f t="shared" si="143"/>
        <v>28.56</v>
      </c>
      <c r="AU633" s="99">
        <f>PriceList[[#This Row],[Цена за кв.м. в CRM]]</f>
        <v>433798.2</v>
      </c>
      <c r="AV633" s="100" t="str">
        <f t="shared" si="144"/>
        <v>Резерв</v>
      </c>
      <c r="AW633" s="99"/>
      <c r="AX633" s="342"/>
      <c r="AZ633" s="353">
        <f>(PriceList[[#This Row],[Цена за кв.м. в сайт]])+$AZ$1</f>
        <v>440298.2</v>
      </c>
      <c r="BA633" s="353">
        <f>AZ633*PriceList[[#This Row],[Площадь, кв.м]]</f>
        <v>12574916.592</v>
      </c>
      <c r="BB633" s="346">
        <f>BA633-PriceList[[#This Row],[Стоимость, руб для сбронированием]]</f>
        <v>14280</v>
      </c>
      <c r="BC633" s="14"/>
      <c r="BD633" s="345">
        <f t="shared" si="145"/>
        <v>440300</v>
      </c>
      <c r="BE633" s="353">
        <f>BD633*PriceList[[#This Row],[Площадь, кв.м]]</f>
        <v>12574968</v>
      </c>
      <c r="BF633" s="14"/>
      <c r="BG633" s="345">
        <f>BE633-$BG$1*PriceList[[#This Row],[Площадь, кв.м]]</f>
        <v>12403608</v>
      </c>
      <c r="BH633" s="353">
        <f t="shared" si="146"/>
        <v>171360</v>
      </c>
      <c r="BI633" s="345">
        <f>BG633/PriceList[[#This Row],[Площадь, кв.м]]</f>
        <v>434300</v>
      </c>
      <c r="BJ633" s="355">
        <f t="shared" si="147"/>
        <v>1.381533502187428E-2</v>
      </c>
      <c r="BL633" s="345">
        <f t="shared" si="148"/>
        <v>390870</v>
      </c>
      <c r="BM633" s="353">
        <f t="shared" si="149"/>
        <v>11163247.199999999</v>
      </c>
    </row>
    <row r="634" spans="1:65" ht="14.25" customHeight="1">
      <c r="A634" s="84">
        <v>402</v>
      </c>
      <c r="B634" s="84" t="s">
        <v>496</v>
      </c>
      <c r="C634" s="85">
        <v>76</v>
      </c>
      <c r="D634" s="85" t="s">
        <v>416</v>
      </c>
      <c r="E634" s="86">
        <v>3</v>
      </c>
      <c r="F634" s="84">
        <v>4</v>
      </c>
      <c r="G634" s="87">
        <v>32.46</v>
      </c>
      <c r="H634" s="88" t="s">
        <v>1</v>
      </c>
      <c r="I634" s="88" t="s">
        <v>1</v>
      </c>
      <c r="J634" s="89">
        <v>4.4000000000000004</v>
      </c>
      <c r="K634" s="89">
        <f t="shared" si="134"/>
        <v>1.32</v>
      </c>
      <c r="L634" s="89">
        <f t="shared" si="135"/>
        <v>28.060000000000002</v>
      </c>
      <c r="M634" s="89">
        <f t="shared" si="136"/>
        <v>29.380000000000003</v>
      </c>
      <c r="N634" s="90" t="s">
        <v>65</v>
      </c>
      <c r="O634" s="90" t="s">
        <v>83</v>
      </c>
      <c r="P634" s="90" t="s">
        <v>67</v>
      </c>
      <c r="Q634" s="91" t="s">
        <v>68</v>
      </c>
      <c r="R634" s="92" t="s">
        <v>493</v>
      </c>
      <c r="S634" s="92" t="s">
        <v>493</v>
      </c>
      <c r="T634" s="93" t="s">
        <v>73</v>
      </c>
      <c r="U634" s="84">
        <v>40</v>
      </c>
      <c r="V634" s="94">
        <f>IFERROR(VLOOKUP(H634,'Коэфф для прайса 1 оч'!$A$3:$C$6,3,0),"")</f>
        <v>327000</v>
      </c>
      <c r="W634" s="91">
        <f>IFERROR(VLOOKUP(E634,'Коэфф для прайса 1 оч'!$A$10:$C$23,3,0),"")</f>
        <v>-5.0000000000000001E-3</v>
      </c>
      <c r="X634" s="116">
        <f>IFERROR(VLOOKUP(N634,'Коэфф для прайса 1 оч'!$E$25:$F$30,2,0),"")</f>
        <v>0.04</v>
      </c>
      <c r="Y634" s="116">
        <f>IFERROR(VLOOKUP(O634,'Коэфф для прайса 1 оч'!$E$32:$F$34,2,0),"")</f>
        <v>0.03</v>
      </c>
      <c r="Z634" s="116">
        <f>IFERROR(VLOOKUP(P634,'Коэфф для прайса 1 оч'!$E$36:$F$38,2,0),"")</f>
        <v>0.03</v>
      </c>
      <c r="AA634" s="116">
        <f>IFERROR(VLOOKUP(Q634,'Коэфф для прайса 1 оч'!$E$40:$F$43,2,0),"")</f>
        <v>5.0000000000000001E-3</v>
      </c>
      <c r="AB634" s="117">
        <f>IFERROR(VLOOKUP(R634,'Коэфф для прайса 1 оч'!$E$45:$F$59,2,0),"")</f>
        <v>0.03</v>
      </c>
      <c r="AC634" s="116">
        <f>IFERROR(VLOOKUP(T634,'Коэфф для прайса 1 оч'!$E$61:$F$67,2,0),"")</f>
        <v>0</v>
      </c>
      <c r="AD634" s="116">
        <f>IFERROR(VLOOKUP(U634,'Коэфф для прайса 1 оч'!$E$69:$F$82,2,0),"")</f>
        <v>-1.4E-2</v>
      </c>
      <c r="AE634" s="116">
        <f>IFERROR(VLOOKUP(PriceList[[#This Row],[Корпус]],'Коэфф для прайса 1 оч'!$I$10:$J$15,2,0),"")</f>
        <v>0.12</v>
      </c>
      <c r="AF634" s="95">
        <f t="shared" si="137"/>
        <v>404172</v>
      </c>
      <c r="AG634" s="96">
        <f t="shared" si="138"/>
        <v>13119423.120000001</v>
      </c>
      <c r="AH634" s="97">
        <v>0</v>
      </c>
      <c r="AI634" s="98">
        <f t="shared" si="139"/>
        <v>404172</v>
      </c>
      <c r="AJ634" s="99">
        <f t="shared" si="140"/>
        <v>13119423.120000001</v>
      </c>
      <c r="AK634" s="84" t="s">
        <v>71</v>
      </c>
      <c r="AL634" s="91">
        <v>0.1</v>
      </c>
      <c r="AM634" s="287">
        <f>PriceList[[#This Row],[ИТОГ Цена за кв.м, руб]]*(1+PriceList[[#This Row],[Максимальная скидка]])</f>
        <v>444589.2</v>
      </c>
      <c r="AN634" s="287">
        <f>PriceList[[#This Row],[Цена за кв.м. в CRM]]*PriceList[[#This Row],[Площадь, кв.м]]</f>
        <v>14431365.432</v>
      </c>
      <c r="AO634" s="287">
        <v>6000</v>
      </c>
      <c r="AP634" s="335">
        <f>PriceList[[#This Row],[Цена за кв.м. в CRM]]+PriceList[[#This Row],[Бронь]]</f>
        <v>450589.2</v>
      </c>
      <c r="AQ634" s="335">
        <f>PriceList[[#This Row],[Цена за кв.м. в сайт]]*PriceList[[#This Row],[Площадь, кв.м]]</f>
        <v>14626125.432</v>
      </c>
      <c r="AR634" s="84" t="str">
        <f t="shared" si="141"/>
        <v>С2-76</v>
      </c>
      <c r="AS634" s="88" t="str">
        <f t="shared" si="142"/>
        <v>Ст</v>
      </c>
      <c r="AT634" s="89">
        <f t="shared" si="143"/>
        <v>32.46</v>
      </c>
      <c r="AU634" s="99">
        <f>PriceList[[#This Row],[Цена за кв.м. в CRM]]</f>
        <v>444589.2</v>
      </c>
      <c r="AV634" s="100" t="str">
        <f t="shared" si="144"/>
        <v>Резерв</v>
      </c>
      <c r="AW634" s="99"/>
      <c r="AX634" s="342"/>
      <c r="AZ634" s="353">
        <f>(PriceList[[#This Row],[Цена за кв.м. в сайт]])+$AZ$1</f>
        <v>451089.2</v>
      </c>
      <c r="BA634" s="353">
        <f>AZ634*PriceList[[#This Row],[Площадь, кв.м]]</f>
        <v>14642355.432</v>
      </c>
      <c r="BB634" s="346">
        <f>BA634-PriceList[[#This Row],[Стоимость, руб для сбронированием]]</f>
        <v>16230</v>
      </c>
      <c r="BC634" s="14"/>
      <c r="BD634" s="345">
        <f t="shared" si="145"/>
        <v>451100</v>
      </c>
      <c r="BE634" s="353">
        <f>BD634*PriceList[[#This Row],[Площадь, кв.м]]</f>
        <v>14642706</v>
      </c>
      <c r="BF634" s="14"/>
      <c r="BG634" s="345">
        <f>BE634-$BG$1*PriceList[[#This Row],[Площадь, кв.м]]</f>
        <v>14447946</v>
      </c>
      <c r="BH634" s="353">
        <f t="shared" si="146"/>
        <v>194760</v>
      </c>
      <c r="BI634" s="345">
        <f>BG634/PriceList[[#This Row],[Площадь, кв.м]]</f>
        <v>445100</v>
      </c>
      <c r="BJ634" s="355">
        <f t="shared" si="147"/>
        <v>1.3480116827679174E-2</v>
      </c>
      <c r="BL634" s="345">
        <f t="shared" si="148"/>
        <v>400590</v>
      </c>
      <c r="BM634" s="353">
        <f t="shared" si="149"/>
        <v>13003151.4</v>
      </c>
    </row>
    <row r="635" spans="1:65" ht="14.25" customHeight="1">
      <c r="A635" s="84">
        <v>403</v>
      </c>
      <c r="B635" s="84" t="s">
        <v>497</v>
      </c>
      <c r="C635" s="85">
        <v>77</v>
      </c>
      <c r="D635" s="85" t="s">
        <v>416</v>
      </c>
      <c r="E635" s="86">
        <v>3</v>
      </c>
      <c r="F635" s="84">
        <v>5</v>
      </c>
      <c r="G635" s="87">
        <v>32.44</v>
      </c>
      <c r="H635" s="88" t="s">
        <v>1</v>
      </c>
      <c r="I635" s="88" t="s">
        <v>1</v>
      </c>
      <c r="J635" s="89">
        <v>4.4000000000000004</v>
      </c>
      <c r="K635" s="89">
        <f t="shared" si="134"/>
        <v>1.32</v>
      </c>
      <c r="L635" s="89">
        <f t="shared" si="135"/>
        <v>28.04</v>
      </c>
      <c r="M635" s="89">
        <f t="shared" si="136"/>
        <v>29.36</v>
      </c>
      <c r="N635" s="90" t="s">
        <v>65</v>
      </c>
      <c r="O635" s="90" t="s">
        <v>83</v>
      </c>
      <c r="P635" s="90" t="s">
        <v>67</v>
      </c>
      <c r="Q635" s="91" t="s">
        <v>68</v>
      </c>
      <c r="R635" s="92" t="s">
        <v>422</v>
      </c>
      <c r="S635" s="92" t="s">
        <v>1291</v>
      </c>
      <c r="T635" s="93" t="s">
        <v>73</v>
      </c>
      <c r="U635" s="84">
        <v>40</v>
      </c>
      <c r="V635" s="94">
        <f>IFERROR(VLOOKUP(H635,'Коэфф для прайса 1 оч'!$A$3:$C$6,3,0),"")</f>
        <v>327000</v>
      </c>
      <c r="W635" s="91">
        <f>IFERROR(VLOOKUP(E635,'Коэфф для прайса 1 оч'!$A$10:$C$23,3,0),"")</f>
        <v>-5.0000000000000001E-3</v>
      </c>
      <c r="X635" s="116">
        <f>IFERROR(VLOOKUP(N635,'Коэфф для прайса 1 оч'!$E$25:$F$30,2,0),"")</f>
        <v>0.04</v>
      </c>
      <c r="Y635" s="116">
        <f>IFERROR(VLOOKUP(O635,'Коэфф для прайса 1 оч'!$E$32:$F$34,2,0),"")</f>
        <v>0.03</v>
      </c>
      <c r="Z635" s="116">
        <f>IFERROR(VLOOKUP(P635,'Коэфф для прайса 1 оч'!$E$36:$F$38,2,0),"")</f>
        <v>0.03</v>
      </c>
      <c r="AA635" s="116">
        <f>IFERROR(VLOOKUP(Q635,'Коэфф для прайса 1 оч'!$E$40:$F$43,2,0),"")</f>
        <v>5.0000000000000001E-3</v>
      </c>
      <c r="AB635" s="117">
        <f>IFERROR(VLOOKUP(R635,'Коэфф для прайса 1 оч'!$E$45:$F$59,2,0),"")</f>
        <v>0</v>
      </c>
      <c r="AC635" s="116">
        <f>IFERROR(VLOOKUP(T635,'Коэфф для прайса 1 оч'!$E$61:$F$67,2,0),"")</f>
        <v>0</v>
      </c>
      <c r="AD635" s="116">
        <f>IFERROR(VLOOKUP(U635,'Коэфф для прайса 1 оч'!$E$69:$F$82,2,0),"")</f>
        <v>-1.4E-2</v>
      </c>
      <c r="AE635" s="116">
        <f>IFERROR(VLOOKUP(PriceList[[#This Row],[Корпус]],'Коэфф для прайса 1 оч'!$I$10:$J$15,2,0),"")</f>
        <v>0.12</v>
      </c>
      <c r="AF635" s="95">
        <f t="shared" si="137"/>
        <v>394362</v>
      </c>
      <c r="AG635" s="96">
        <f t="shared" si="138"/>
        <v>12793103.279999999</v>
      </c>
      <c r="AH635" s="97">
        <v>0</v>
      </c>
      <c r="AI635" s="98">
        <f t="shared" si="139"/>
        <v>394362</v>
      </c>
      <c r="AJ635" s="99">
        <f t="shared" si="140"/>
        <v>12793103.279999999</v>
      </c>
      <c r="AK635" s="84" t="s">
        <v>101</v>
      </c>
      <c r="AL635" s="91">
        <v>0.1</v>
      </c>
      <c r="AM635" s="287">
        <f>PriceList[[#This Row],[ИТОГ Цена за кв.м, руб]]*(1+PriceList[[#This Row],[Максимальная скидка]])</f>
        <v>433798.2</v>
      </c>
      <c r="AN635" s="287">
        <f>PriceList[[#This Row],[Цена за кв.м. в CRM]]*PriceList[[#This Row],[Площадь, кв.м]]</f>
        <v>14072413.607999999</v>
      </c>
      <c r="AO635" s="287">
        <v>6000</v>
      </c>
      <c r="AP635" s="335">
        <f>PriceList[[#This Row],[Цена за кв.м. в CRM]]+PriceList[[#This Row],[Бронь]]</f>
        <v>439798.2</v>
      </c>
      <c r="AQ635" s="335">
        <f>PriceList[[#This Row],[Цена за кв.м. в сайт]]*PriceList[[#This Row],[Площадь, кв.м]]</f>
        <v>14267053.607999999</v>
      </c>
      <c r="AR635" s="84" t="str">
        <f t="shared" si="141"/>
        <v>С2-77</v>
      </c>
      <c r="AS635" s="88" t="str">
        <f t="shared" si="142"/>
        <v>Ст</v>
      </c>
      <c r="AT635" s="89">
        <f t="shared" si="143"/>
        <v>32.44</v>
      </c>
      <c r="AU635" s="99">
        <f>PriceList[[#This Row],[Цена за кв.м. в CRM]]</f>
        <v>433798.2</v>
      </c>
      <c r="AV635" s="100" t="str">
        <f t="shared" si="144"/>
        <v>Свободно</v>
      </c>
      <c r="AW635" s="99"/>
      <c r="AX635" s="342"/>
      <c r="AZ635" s="353">
        <f>(PriceList[[#This Row],[Цена за кв.м. в сайт]])+$AZ$1</f>
        <v>440298.2</v>
      </c>
      <c r="BA635" s="353">
        <f>AZ635*PriceList[[#This Row],[Площадь, кв.м]]</f>
        <v>14283273.607999999</v>
      </c>
      <c r="BB635" s="346">
        <f>BA635-PriceList[[#This Row],[Стоимость, руб для сбронированием]]</f>
        <v>16220</v>
      </c>
      <c r="BC635" s="14"/>
      <c r="BD635" s="345">
        <f t="shared" si="145"/>
        <v>440300</v>
      </c>
      <c r="BE635" s="353">
        <f>BD635*PriceList[[#This Row],[Площадь, кв.м]]</f>
        <v>14283331.999999998</v>
      </c>
      <c r="BF635" s="14"/>
      <c r="BG635" s="345">
        <f>BE635-$BG$1*PriceList[[#This Row],[Площадь, кв.м]]</f>
        <v>14088691.999999998</v>
      </c>
      <c r="BH635" s="353">
        <f t="shared" si="146"/>
        <v>194640</v>
      </c>
      <c r="BI635" s="345">
        <f>BG635/PriceList[[#This Row],[Площадь, кв.м]]</f>
        <v>434300</v>
      </c>
      <c r="BJ635" s="355">
        <f t="shared" si="147"/>
        <v>1.3815335021874282E-2</v>
      </c>
      <c r="BL635" s="345">
        <f t="shared" si="148"/>
        <v>390870</v>
      </c>
      <c r="BM635" s="353">
        <f t="shared" si="149"/>
        <v>12679822.799999999</v>
      </c>
    </row>
    <row r="636" spans="1:65" ht="14.25" customHeight="1">
      <c r="A636" s="84">
        <v>404</v>
      </c>
      <c r="B636" s="84" t="s">
        <v>498</v>
      </c>
      <c r="C636" s="85">
        <v>78</v>
      </c>
      <c r="D636" s="85" t="s">
        <v>416</v>
      </c>
      <c r="E636" s="86">
        <v>3</v>
      </c>
      <c r="F636" s="84">
        <v>6</v>
      </c>
      <c r="G636" s="87">
        <v>28.56</v>
      </c>
      <c r="H636" s="88" t="s">
        <v>1</v>
      </c>
      <c r="I636" s="88" t="s">
        <v>1</v>
      </c>
      <c r="J636" s="89">
        <v>4.29</v>
      </c>
      <c r="K636" s="89">
        <f t="shared" si="134"/>
        <v>1.29</v>
      </c>
      <c r="L636" s="89">
        <f t="shared" si="135"/>
        <v>24.27</v>
      </c>
      <c r="M636" s="89">
        <f t="shared" si="136"/>
        <v>25.56</v>
      </c>
      <c r="N636" s="90" t="s">
        <v>65</v>
      </c>
      <c r="O636" s="90" t="s">
        <v>66</v>
      </c>
      <c r="P636" s="90" t="s">
        <v>67</v>
      </c>
      <c r="Q636" s="91" t="s">
        <v>68</v>
      </c>
      <c r="R636" s="92" t="s">
        <v>424</v>
      </c>
      <c r="S636" s="92" t="s">
        <v>1291</v>
      </c>
      <c r="T636" s="93" t="s">
        <v>73</v>
      </c>
      <c r="U636" s="84">
        <v>40</v>
      </c>
      <c r="V636" s="94">
        <f>IFERROR(VLOOKUP(H636,'Коэфф для прайса 1 оч'!$A$3:$C$6,3,0),"")</f>
        <v>327000</v>
      </c>
      <c r="W636" s="91">
        <f>IFERROR(VLOOKUP(E636,'Коэфф для прайса 1 оч'!$A$10:$C$23,3,0),"")</f>
        <v>-5.0000000000000001E-3</v>
      </c>
      <c r="X636" s="116">
        <f>IFERROR(VLOOKUP(N636,'Коэфф для прайса 1 оч'!$E$25:$F$30,2,0),"")</f>
        <v>0.04</v>
      </c>
      <c r="Y636" s="116">
        <f>IFERROR(VLOOKUP(O636,'Коэфф для прайса 1 оч'!$E$32:$F$34,2,0),"")</f>
        <v>0</v>
      </c>
      <c r="Z636" s="116">
        <f>IFERROR(VLOOKUP(P636,'Коэфф для прайса 1 оч'!$E$36:$F$38,2,0),"")</f>
        <v>0.03</v>
      </c>
      <c r="AA636" s="116">
        <f>IFERROR(VLOOKUP(Q636,'Коэфф для прайса 1 оч'!$E$40:$F$43,2,0),"")</f>
        <v>5.0000000000000001E-3</v>
      </c>
      <c r="AB636" s="117">
        <f>IFERROR(VLOOKUP(R636,'Коэфф для прайса 1 оч'!$E$45:$F$59,2,0),"")</f>
        <v>0.02</v>
      </c>
      <c r="AC636" s="116">
        <f>IFERROR(VLOOKUP(T636,'Коэфф для прайса 1 оч'!$E$61:$F$67,2,0),"")</f>
        <v>0</v>
      </c>
      <c r="AD636" s="116">
        <f>IFERROR(VLOOKUP(U636,'Коэфф для прайса 1 оч'!$E$69:$F$82,2,0),"")</f>
        <v>-1.4E-2</v>
      </c>
      <c r="AE636" s="116">
        <f>IFERROR(VLOOKUP(PriceList[[#This Row],[Корпус]],'Коэфф для прайса 1 оч'!$I$10:$J$15,2,0),"")</f>
        <v>0.12</v>
      </c>
      <c r="AF636" s="95">
        <f t="shared" si="137"/>
        <v>391092</v>
      </c>
      <c r="AG636" s="96">
        <f t="shared" si="138"/>
        <v>11169587.52</v>
      </c>
      <c r="AH636" s="97">
        <v>0</v>
      </c>
      <c r="AI636" s="98">
        <f t="shared" si="139"/>
        <v>391092</v>
      </c>
      <c r="AJ636" s="99">
        <f t="shared" si="140"/>
        <v>11169587.52</v>
      </c>
      <c r="AK636" s="84" t="s">
        <v>71</v>
      </c>
      <c r="AL636" s="91">
        <v>0.1</v>
      </c>
      <c r="AM636" s="287">
        <f>PriceList[[#This Row],[ИТОГ Цена за кв.м, руб]]*(1+PriceList[[#This Row],[Максимальная скидка]])</f>
        <v>430201.2</v>
      </c>
      <c r="AN636" s="287">
        <f>PriceList[[#This Row],[Цена за кв.м. в CRM]]*PriceList[[#This Row],[Площадь, кв.м]]</f>
        <v>12286546.272</v>
      </c>
      <c r="AO636" s="287">
        <v>6000</v>
      </c>
      <c r="AP636" s="335">
        <f>PriceList[[#This Row],[Цена за кв.м. в CRM]]+PriceList[[#This Row],[Бронь]]</f>
        <v>436201.2</v>
      </c>
      <c r="AQ636" s="335">
        <f>PriceList[[#This Row],[Цена за кв.м. в сайт]]*PriceList[[#This Row],[Площадь, кв.м]]</f>
        <v>12457906.272</v>
      </c>
      <c r="AR636" s="84" t="str">
        <f t="shared" si="141"/>
        <v>С2-78</v>
      </c>
      <c r="AS636" s="88" t="str">
        <f t="shared" si="142"/>
        <v>Ст</v>
      </c>
      <c r="AT636" s="89">
        <f t="shared" si="143"/>
        <v>28.56</v>
      </c>
      <c r="AU636" s="99">
        <f>PriceList[[#This Row],[Цена за кв.м. в CRM]]</f>
        <v>430201.2</v>
      </c>
      <c r="AV636" s="100" t="str">
        <f t="shared" si="144"/>
        <v>Резерв</v>
      </c>
      <c r="AW636" s="99"/>
      <c r="AX636" s="342"/>
      <c r="AZ636" s="353">
        <f>(PriceList[[#This Row],[Цена за кв.м. в сайт]])+$AZ$1</f>
        <v>436701.2</v>
      </c>
      <c r="BA636" s="353">
        <f>AZ636*PriceList[[#This Row],[Площадь, кв.м]]</f>
        <v>12472186.272</v>
      </c>
      <c r="BB636" s="346">
        <f>BA636-PriceList[[#This Row],[Стоимость, руб для сбронированием]]</f>
        <v>14280</v>
      </c>
      <c r="BC636" s="14"/>
      <c r="BD636" s="345">
        <f t="shared" si="145"/>
        <v>436700</v>
      </c>
      <c r="BE636" s="353">
        <f>BD636*PriceList[[#This Row],[Площадь, кв.м]]</f>
        <v>12472152</v>
      </c>
      <c r="BF636" s="14"/>
      <c r="BG636" s="345">
        <f>BE636-$BG$1*PriceList[[#This Row],[Площадь, кв.м]]</f>
        <v>12300792</v>
      </c>
      <c r="BH636" s="353">
        <f t="shared" si="146"/>
        <v>171360</v>
      </c>
      <c r="BI636" s="345">
        <f>BG636/PriceList[[#This Row],[Площадь, кв.м]]</f>
        <v>430700</v>
      </c>
      <c r="BJ636" s="355">
        <f t="shared" si="147"/>
        <v>1.3930810308799628E-2</v>
      </c>
      <c r="BL636" s="345">
        <f t="shared" si="148"/>
        <v>387630</v>
      </c>
      <c r="BM636" s="353">
        <f t="shared" si="149"/>
        <v>11070712.799999999</v>
      </c>
    </row>
    <row r="637" spans="1:65" ht="14.25" customHeight="1">
      <c r="A637" s="84">
        <v>405</v>
      </c>
      <c r="B637" s="84" t="s">
        <v>499</v>
      </c>
      <c r="C637" s="85">
        <v>79</v>
      </c>
      <c r="D637" s="85" t="s">
        <v>416</v>
      </c>
      <c r="E637" s="86">
        <v>3</v>
      </c>
      <c r="F637" s="84">
        <v>7</v>
      </c>
      <c r="G637" s="87">
        <v>29.03</v>
      </c>
      <c r="H637" s="88" t="s">
        <v>1</v>
      </c>
      <c r="I637" s="88" t="s">
        <v>1</v>
      </c>
      <c r="J637" s="89">
        <v>4.29</v>
      </c>
      <c r="K637" s="89">
        <f t="shared" si="134"/>
        <v>1.29</v>
      </c>
      <c r="L637" s="89">
        <f t="shared" si="135"/>
        <v>24.740000000000002</v>
      </c>
      <c r="M637" s="89">
        <f t="shared" si="136"/>
        <v>26.03</v>
      </c>
      <c r="N637" s="90" t="s">
        <v>65</v>
      </c>
      <c r="O637" s="90" t="s">
        <v>66</v>
      </c>
      <c r="P637" s="90" t="s">
        <v>67</v>
      </c>
      <c r="Q637" s="91" t="s">
        <v>68</v>
      </c>
      <c r="R637" s="92" t="s">
        <v>424</v>
      </c>
      <c r="S637" s="92" t="s">
        <v>1291</v>
      </c>
      <c r="T637" s="93" t="s">
        <v>73</v>
      </c>
      <c r="U637" s="84">
        <v>40</v>
      </c>
      <c r="V637" s="94">
        <f>IFERROR(VLOOKUP(H637,'Коэфф для прайса 1 оч'!$A$3:$C$6,3,0),"")</f>
        <v>327000</v>
      </c>
      <c r="W637" s="91">
        <f>IFERROR(VLOOKUP(E637,'Коэфф для прайса 1 оч'!$A$10:$C$23,3,0),"")</f>
        <v>-5.0000000000000001E-3</v>
      </c>
      <c r="X637" s="116">
        <f>IFERROR(VLOOKUP(N637,'Коэфф для прайса 1 оч'!$E$25:$F$30,2,0),"")</f>
        <v>0.04</v>
      </c>
      <c r="Y637" s="116">
        <f>IFERROR(VLOOKUP(O637,'Коэфф для прайса 1 оч'!$E$32:$F$34,2,0),"")</f>
        <v>0</v>
      </c>
      <c r="Z637" s="116">
        <f>IFERROR(VLOOKUP(P637,'Коэфф для прайса 1 оч'!$E$36:$F$38,2,0),"")</f>
        <v>0.03</v>
      </c>
      <c r="AA637" s="116">
        <f>IFERROR(VLOOKUP(Q637,'Коэфф для прайса 1 оч'!$E$40:$F$43,2,0),"")</f>
        <v>5.0000000000000001E-3</v>
      </c>
      <c r="AB637" s="117">
        <f>IFERROR(VLOOKUP(R637,'Коэфф для прайса 1 оч'!$E$45:$F$59,2,0),"")</f>
        <v>0.02</v>
      </c>
      <c r="AC637" s="116">
        <f>IFERROR(VLOOKUP(T637,'Коэфф для прайса 1 оч'!$E$61:$F$67,2,0),"")</f>
        <v>0</v>
      </c>
      <c r="AD637" s="116">
        <f>IFERROR(VLOOKUP(U637,'Коэфф для прайса 1 оч'!$E$69:$F$82,2,0),"")</f>
        <v>-1.4E-2</v>
      </c>
      <c r="AE637" s="116">
        <f>IFERROR(VLOOKUP(PriceList[[#This Row],[Корпус]],'Коэфф для прайса 1 оч'!$I$10:$J$15,2,0),"")</f>
        <v>0.12</v>
      </c>
      <c r="AF637" s="95">
        <f t="shared" si="137"/>
        <v>391092</v>
      </c>
      <c r="AG637" s="96">
        <f t="shared" si="138"/>
        <v>11353400.76</v>
      </c>
      <c r="AH637" s="97">
        <v>0</v>
      </c>
      <c r="AI637" s="98">
        <f t="shared" si="139"/>
        <v>391092</v>
      </c>
      <c r="AJ637" s="99">
        <f t="shared" si="140"/>
        <v>11353400.76</v>
      </c>
      <c r="AK637" s="84" t="s">
        <v>71</v>
      </c>
      <c r="AL637" s="91">
        <v>0.1</v>
      </c>
      <c r="AM637" s="287">
        <f>PriceList[[#This Row],[ИТОГ Цена за кв.м, руб]]*(1+PriceList[[#This Row],[Максимальная скидка]])</f>
        <v>430201.2</v>
      </c>
      <c r="AN637" s="287">
        <f>PriceList[[#This Row],[Цена за кв.м. в CRM]]*PriceList[[#This Row],[Площадь, кв.м]]</f>
        <v>12488740.836000001</v>
      </c>
      <c r="AO637" s="287">
        <v>6000</v>
      </c>
      <c r="AP637" s="335">
        <f>PriceList[[#This Row],[Цена за кв.м. в CRM]]+PriceList[[#This Row],[Бронь]]</f>
        <v>436201.2</v>
      </c>
      <c r="AQ637" s="335">
        <f>PriceList[[#This Row],[Цена за кв.м. в сайт]]*PriceList[[#This Row],[Площадь, кв.м]]</f>
        <v>12662920.836000001</v>
      </c>
      <c r="AR637" s="84" t="str">
        <f t="shared" si="141"/>
        <v>С2-79</v>
      </c>
      <c r="AS637" s="88" t="str">
        <f t="shared" si="142"/>
        <v>Ст</v>
      </c>
      <c r="AT637" s="89">
        <f t="shared" si="143"/>
        <v>29.03</v>
      </c>
      <c r="AU637" s="99">
        <f>PriceList[[#This Row],[Цена за кв.м. в CRM]]</f>
        <v>430201.2</v>
      </c>
      <c r="AV637" s="100" t="str">
        <f t="shared" si="144"/>
        <v>Резерв</v>
      </c>
      <c r="AW637" s="99"/>
      <c r="AX637" s="342"/>
      <c r="AZ637" s="353">
        <f>(PriceList[[#This Row],[Цена за кв.м. в сайт]])+$AZ$1</f>
        <v>436701.2</v>
      </c>
      <c r="BA637" s="353">
        <f>AZ637*PriceList[[#This Row],[Площадь, кв.м]]</f>
        <v>12677435.836000001</v>
      </c>
      <c r="BB637" s="346">
        <f>BA637-PriceList[[#This Row],[Стоимость, руб для сбронированием]]</f>
        <v>14515</v>
      </c>
      <c r="BC637" s="14"/>
      <c r="BD637" s="345">
        <f t="shared" si="145"/>
        <v>436700</v>
      </c>
      <c r="BE637" s="353">
        <f>BD637*PriceList[[#This Row],[Площадь, кв.м]]</f>
        <v>12677401</v>
      </c>
      <c r="BF637" s="14"/>
      <c r="BG637" s="345">
        <f>BE637-$BG$1*PriceList[[#This Row],[Площадь, кв.м]]</f>
        <v>12503221</v>
      </c>
      <c r="BH637" s="353">
        <f t="shared" si="146"/>
        <v>174180</v>
      </c>
      <c r="BI637" s="345">
        <f>BG637/PriceList[[#This Row],[Площадь, кв.м]]</f>
        <v>430700</v>
      </c>
      <c r="BJ637" s="355">
        <f t="shared" si="147"/>
        <v>1.3930810308799628E-2</v>
      </c>
      <c r="BL637" s="345">
        <f t="shared" si="148"/>
        <v>387630</v>
      </c>
      <c r="BM637" s="353">
        <f t="shared" si="149"/>
        <v>11252898.9</v>
      </c>
    </row>
    <row r="638" spans="1:65" ht="14.25" customHeight="1">
      <c r="A638" s="84">
        <v>334</v>
      </c>
      <c r="B638" s="84" t="s">
        <v>426</v>
      </c>
      <c r="C638" s="85">
        <v>8</v>
      </c>
      <c r="D638" s="85" t="s">
        <v>416</v>
      </c>
      <c r="E638" s="86">
        <v>1</v>
      </c>
      <c r="F638" s="84">
        <v>8</v>
      </c>
      <c r="G638" s="87">
        <v>31.96</v>
      </c>
      <c r="H638" s="88" t="s">
        <v>1</v>
      </c>
      <c r="I638" s="88" t="s">
        <v>1</v>
      </c>
      <c r="J638" s="89">
        <v>7.22</v>
      </c>
      <c r="K638" s="89">
        <f t="shared" si="134"/>
        <v>2.17</v>
      </c>
      <c r="L638" s="89">
        <f t="shared" si="135"/>
        <v>24.740000000000002</v>
      </c>
      <c r="M638" s="89">
        <f t="shared" si="136"/>
        <v>26.910000000000004</v>
      </c>
      <c r="N638" s="90" t="s">
        <v>65</v>
      </c>
      <c r="O638" s="90" t="s">
        <v>66</v>
      </c>
      <c r="P638" s="90" t="s">
        <v>67</v>
      </c>
      <c r="Q638" s="91" t="s">
        <v>68</v>
      </c>
      <c r="R638" s="92" t="s">
        <v>424</v>
      </c>
      <c r="S638" s="92" t="s">
        <v>1291</v>
      </c>
      <c r="T638" s="93" t="s">
        <v>70</v>
      </c>
      <c r="U638" s="84">
        <v>34</v>
      </c>
      <c r="V638" s="94">
        <f>IFERROR(VLOOKUP(H638,'Коэфф для прайса 1 оч'!$A$3:$C$6,3,0),"")</f>
        <v>327000</v>
      </c>
      <c r="W638" s="91">
        <f>IFERROR(VLOOKUP(E638,'Коэфф для прайса 1 оч'!$A$10:$C$23,3,0),"")</f>
        <v>-4.4999999999999998E-2</v>
      </c>
      <c r="X638" s="116">
        <f>IFERROR(VLOOKUP(N638,'Коэфф для прайса 1 оч'!$E$25:$F$30,2,0),"")</f>
        <v>0.04</v>
      </c>
      <c r="Y638" s="116">
        <f>IFERROR(VLOOKUP(O638,'Коэфф для прайса 1 оч'!$E$32:$F$34,2,0),"")</f>
        <v>0</v>
      </c>
      <c r="Z638" s="116">
        <f>IFERROR(VLOOKUP(P638,'Коэфф для прайса 1 оч'!$E$36:$F$38,2,0),"")</f>
        <v>0.03</v>
      </c>
      <c r="AA638" s="116">
        <f>IFERROR(VLOOKUP(Q638,'Коэфф для прайса 1 оч'!$E$40:$F$43,2,0),"")</f>
        <v>5.0000000000000001E-3</v>
      </c>
      <c r="AB638" s="117">
        <f>IFERROR(VLOOKUP(R638,'Коэфф для прайса 1 оч'!$E$45:$F$59,2,0),"")</f>
        <v>0.02</v>
      </c>
      <c r="AC638" s="116">
        <f>IFERROR(VLOOKUP(T638,'Коэфф для прайса 1 оч'!$E$61:$F$67,2,0),"")</f>
        <v>-0.01</v>
      </c>
      <c r="AD638" s="116">
        <f>IFERROR(VLOOKUP(U638,'Коэфф для прайса 1 оч'!$E$69:$F$82,2,0),"")</f>
        <v>-8.0000000000000002E-3</v>
      </c>
      <c r="AE638" s="116">
        <f>IFERROR(VLOOKUP(PriceList[[#This Row],[Корпус]],'Коэфф для прайса 1 оч'!$I$10:$J$15,2,0),"")</f>
        <v>0.12</v>
      </c>
      <c r="AF638" s="95">
        <f t="shared" si="137"/>
        <v>376704</v>
      </c>
      <c r="AG638" s="96">
        <f t="shared" si="138"/>
        <v>12039459.84</v>
      </c>
      <c r="AH638" s="97">
        <v>0</v>
      </c>
      <c r="AI638" s="98"/>
      <c r="AJ638" s="99"/>
      <c r="AK638" s="84" t="s">
        <v>1313</v>
      </c>
      <c r="AL638" s="91">
        <v>0.1</v>
      </c>
      <c r="AM638" s="287">
        <f>PriceList[[#This Row],[ИТОГ Цена за кв.м, руб]]*(1+PriceList[[#This Row],[Максимальная скидка]])</f>
        <v>0</v>
      </c>
      <c r="AN638" s="287">
        <f>PriceList[[#This Row],[Цена за кв.м. в CRM]]*PriceList[[#This Row],[Площадь, кв.м]]</f>
        <v>0</v>
      </c>
      <c r="AO638" s="287">
        <v>6000</v>
      </c>
      <c r="AP638" s="335">
        <f>PriceList[[#This Row],[Цена за кв.м. в CRM]]+PriceList[[#This Row],[Бронь]]</f>
        <v>6000</v>
      </c>
      <c r="AQ638" s="335">
        <f>PriceList[[#This Row],[Цена за кв.м. в сайт]]*PriceList[[#This Row],[Площадь, кв.м]]</f>
        <v>191760</v>
      </c>
      <c r="AR638" s="84" t="str">
        <f t="shared" si="141"/>
        <v>С2-8</v>
      </c>
      <c r="AS638" s="88" t="str">
        <f t="shared" si="142"/>
        <v>Ст</v>
      </c>
      <c r="AT638" s="89">
        <f t="shared" si="143"/>
        <v>31.96</v>
      </c>
      <c r="AU638" s="99">
        <f>PriceList[[#This Row],[Цена за кв.м. в CRM]]</f>
        <v>0</v>
      </c>
      <c r="AV638" s="100" t="str">
        <f t="shared" si="144"/>
        <v>Не для продажи</v>
      </c>
      <c r="AW638" s="99" t="s">
        <v>1828</v>
      </c>
      <c r="AX638" s="342"/>
      <c r="AZ638" s="353"/>
      <c r="BB638" s="346"/>
      <c r="BC638" s="14"/>
      <c r="BD638" s="345">
        <f t="shared" si="145"/>
        <v>0</v>
      </c>
      <c r="BE638" s="353">
        <f>BD638*PriceList[[#This Row],[Площадь, кв.м]]</f>
        <v>0</v>
      </c>
      <c r="BF638" s="14"/>
      <c r="BG638" s="345"/>
      <c r="BH638" s="353">
        <f t="shared" si="146"/>
        <v>0</v>
      </c>
      <c r="BI638" s="345">
        <f>BG638/PriceList[[#This Row],[Площадь, кв.м]]</f>
        <v>0</v>
      </c>
      <c r="BJ638" s="355" t="e">
        <f t="shared" si="147"/>
        <v>#DIV/0!</v>
      </c>
      <c r="BL638" s="345">
        <f t="shared" si="148"/>
        <v>0</v>
      </c>
      <c r="BM638" s="353">
        <f t="shared" si="149"/>
        <v>0</v>
      </c>
    </row>
    <row r="639" spans="1:65" ht="14.25" customHeight="1">
      <c r="A639" s="84">
        <v>406</v>
      </c>
      <c r="B639" s="84" t="s">
        <v>500</v>
      </c>
      <c r="C639" s="85">
        <v>80</v>
      </c>
      <c r="D639" s="85" t="s">
        <v>416</v>
      </c>
      <c r="E639" s="86">
        <v>3</v>
      </c>
      <c r="F639" s="84">
        <v>8</v>
      </c>
      <c r="G639" s="87">
        <v>28.55</v>
      </c>
      <c r="H639" s="88" t="s">
        <v>1</v>
      </c>
      <c r="I639" s="88" t="s">
        <v>1</v>
      </c>
      <c r="J639" s="89">
        <v>3.81</v>
      </c>
      <c r="K639" s="89">
        <f t="shared" si="134"/>
        <v>1.1399999999999999</v>
      </c>
      <c r="L639" s="89">
        <f t="shared" si="135"/>
        <v>24.740000000000002</v>
      </c>
      <c r="M639" s="89">
        <f t="shared" si="136"/>
        <v>25.880000000000003</v>
      </c>
      <c r="N639" s="90" t="s">
        <v>65</v>
      </c>
      <c r="O639" s="90" t="s">
        <v>66</v>
      </c>
      <c r="P639" s="90" t="s">
        <v>67</v>
      </c>
      <c r="Q639" s="91" t="s">
        <v>68</v>
      </c>
      <c r="R639" s="92" t="s">
        <v>424</v>
      </c>
      <c r="S639" s="92" t="s">
        <v>1291</v>
      </c>
      <c r="T639" s="93" t="s">
        <v>73</v>
      </c>
      <c r="U639" s="84">
        <v>40</v>
      </c>
      <c r="V639" s="94">
        <f>IFERROR(VLOOKUP(H639,'Коэфф для прайса 1 оч'!$A$3:$C$6,3,0),"")</f>
        <v>327000</v>
      </c>
      <c r="W639" s="91">
        <f>IFERROR(VLOOKUP(E639,'Коэфф для прайса 1 оч'!$A$10:$C$23,3,0),"")</f>
        <v>-5.0000000000000001E-3</v>
      </c>
      <c r="X639" s="116">
        <f>IFERROR(VLOOKUP(N639,'Коэфф для прайса 1 оч'!$E$25:$F$30,2,0),"")</f>
        <v>0.04</v>
      </c>
      <c r="Y639" s="116">
        <f>IFERROR(VLOOKUP(O639,'Коэфф для прайса 1 оч'!$E$32:$F$34,2,0),"")</f>
        <v>0</v>
      </c>
      <c r="Z639" s="116">
        <f>IFERROR(VLOOKUP(P639,'Коэфф для прайса 1 оч'!$E$36:$F$38,2,0),"")</f>
        <v>0.03</v>
      </c>
      <c r="AA639" s="116">
        <f>IFERROR(VLOOKUP(Q639,'Коэфф для прайса 1 оч'!$E$40:$F$43,2,0),"")</f>
        <v>5.0000000000000001E-3</v>
      </c>
      <c r="AB639" s="117">
        <f>IFERROR(VLOOKUP(R639,'Коэфф для прайса 1 оч'!$E$45:$F$59,2,0),"")</f>
        <v>0.02</v>
      </c>
      <c r="AC639" s="116">
        <f>IFERROR(VLOOKUP(T639,'Коэфф для прайса 1 оч'!$E$61:$F$67,2,0),"")</f>
        <v>0</v>
      </c>
      <c r="AD639" s="116">
        <f>IFERROR(VLOOKUP(U639,'Коэфф для прайса 1 оч'!$E$69:$F$82,2,0),"")</f>
        <v>-1.4E-2</v>
      </c>
      <c r="AE639" s="116">
        <f>IFERROR(VLOOKUP(PriceList[[#This Row],[Корпус]],'Коэфф для прайса 1 оч'!$I$10:$J$15,2,0),"")</f>
        <v>0.12</v>
      </c>
      <c r="AF639" s="95">
        <f t="shared" si="137"/>
        <v>391092</v>
      </c>
      <c r="AG639" s="96">
        <f t="shared" si="138"/>
        <v>11165676.6</v>
      </c>
      <c r="AH639" s="97">
        <v>0</v>
      </c>
      <c r="AI639" s="98">
        <f t="shared" si="139"/>
        <v>391092</v>
      </c>
      <c r="AJ639" s="99">
        <f t="shared" si="140"/>
        <v>11165676.6</v>
      </c>
      <c r="AK639" s="84" t="s">
        <v>71</v>
      </c>
      <c r="AL639" s="91">
        <v>0.1</v>
      </c>
      <c r="AM639" s="287">
        <f>PriceList[[#This Row],[ИТОГ Цена за кв.м, руб]]*(1+PriceList[[#This Row],[Максимальная скидка]])</f>
        <v>430201.2</v>
      </c>
      <c r="AN639" s="287">
        <f>PriceList[[#This Row],[Цена за кв.м. в CRM]]*PriceList[[#This Row],[Площадь, кв.м]]</f>
        <v>12282244.26</v>
      </c>
      <c r="AO639" s="287">
        <v>6000</v>
      </c>
      <c r="AP639" s="335">
        <f>PriceList[[#This Row],[Цена за кв.м. в CRM]]+PriceList[[#This Row],[Бронь]]</f>
        <v>436201.2</v>
      </c>
      <c r="AQ639" s="335">
        <f>PriceList[[#This Row],[Цена за кв.м. в сайт]]*PriceList[[#This Row],[Площадь, кв.м]]</f>
        <v>12453544.26</v>
      </c>
      <c r="AR639" s="84" t="str">
        <f t="shared" si="141"/>
        <v>С2-80</v>
      </c>
      <c r="AS639" s="88" t="str">
        <f t="shared" si="142"/>
        <v>Ст</v>
      </c>
      <c r="AT639" s="89">
        <f t="shared" si="143"/>
        <v>28.55</v>
      </c>
      <c r="AU639" s="99">
        <f>PriceList[[#This Row],[Цена за кв.м. в CRM]]</f>
        <v>430201.2</v>
      </c>
      <c r="AV639" s="100" t="str">
        <f t="shared" si="144"/>
        <v>Резерв</v>
      </c>
      <c r="AW639" s="99"/>
      <c r="AX639" s="342"/>
      <c r="AZ639" s="353">
        <f>(PriceList[[#This Row],[Цена за кв.м. в сайт]])+$AZ$1</f>
        <v>436701.2</v>
      </c>
      <c r="BA639" s="353">
        <f>AZ639*PriceList[[#This Row],[Площадь, кв.м]]</f>
        <v>12467819.26</v>
      </c>
      <c r="BB639" s="346">
        <f>BA639-PriceList[[#This Row],[Стоимость, руб для сбронированием]]</f>
        <v>14275</v>
      </c>
      <c r="BC639" s="14"/>
      <c r="BD639" s="345">
        <f t="shared" si="145"/>
        <v>436700</v>
      </c>
      <c r="BE639" s="353">
        <f>BD639*PriceList[[#This Row],[Площадь, кв.м]]</f>
        <v>12467785</v>
      </c>
      <c r="BF639" s="14"/>
      <c r="BG639" s="345">
        <f>BE639-$BG$1*PriceList[[#This Row],[Площадь, кв.м]]</f>
        <v>12296485</v>
      </c>
      <c r="BH639" s="353">
        <f t="shared" si="146"/>
        <v>171300</v>
      </c>
      <c r="BI639" s="345">
        <f>BG639/PriceList[[#This Row],[Площадь, кв.м]]</f>
        <v>430700</v>
      </c>
      <c r="BJ639" s="355">
        <f t="shared" si="147"/>
        <v>1.3930810308799628E-2</v>
      </c>
      <c r="BL639" s="345">
        <f t="shared" si="148"/>
        <v>387630</v>
      </c>
      <c r="BM639" s="353">
        <f t="shared" si="149"/>
        <v>11066836.5</v>
      </c>
    </row>
    <row r="640" spans="1:65" ht="14.25" customHeight="1">
      <c r="A640" s="84">
        <v>407</v>
      </c>
      <c r="B640" s="84" t="s">
        <v>501</v>
      </c>
      <c r="C640" s="85">
        <v>81</v>
      </c>
      <c r="D640" s="85" t="s">
        <v>416</v>
      </c>
      <c r="E640" s="86">
        <v>3</v>
      </c>
      <c r="F640" s="84">
        <v>9</v>
      </c>
      <c r="G640" s="87">
        <v>29.03</v>
      </c>
      <c r="H640" s="88" t="s">
        <v>1</v>
      </c>
      <c r="I640" s="88" t="s">
        <v>1</v>
      </c>
      <c r="J640" s="89">
        <v>4.29</v>
      </c>
      <c r="K640" s="89">
        <f t="shared" si="134"/>
        <v>1.29</v>
      </c>
      <c r="L640" s="89">
        <f t="shared" si="135"/>
        <v>24.740000000000002</v>
      </c>
      <c r="M640" s="89">
        <f t="shared" si="136"/>
        <v>26.03</v>
      </c>
      <c r="N640" s="90" t="s">
        <v>65</v>
      </c>
      <c r="O640" s="90" t="s">
        <v>66</v>
      </c>
      <c r="P640" s="90" t="s">
        <v>67</v>
      </c>
      <c r="Q640" s="91" t="s">
        <v>68</v>
      </c>
      <c r="R640" s="92" t="s">
        <v>424</v>
      </c>
      <c r="S640" s="92" t="s">
        <v>1291</v>
      </c>
      <c r="T640" s="93" t="s">
        <v>159</v>
      </c>
      <c r="U640" s="84">
        <v>40</v>
      </c>
      <c r="V640" s="94">
        <f>IFERROR(VLOOKUP(H640,'Коэфф для прайса 1 оч'!$A$3:$C$6,3,0),"")</f>
        <v>327000</v>
      </c>
      <c r="W640" s="91">
        <f>IFERROR(VLOOKUP(E640,'Коэфф для прайса 1 оч'!$A$10:$C$23,3,0),"")</f>
        <v>-5.0000000000000001E-3</v>
      </c>
      <c r="X640" s="116">
        <f>IFERROR(VLOOKUP(N640,'Коэфф для прайса 1 оч'!$E$25:$F$30,2,0),"")</f>
        <v>0.04</v>
      </c>
      <c r="Y640" s="116">
        <f>IFERROR(VLOOKUP(O640,'Коэфф для прайса 1 оч'!$E$32:$F$34,2,0),"")</f>
        <v>0</v>
      </c>
      <c r="Z640" s="116">
        <f>IFERROR(VLOOKUP(P640,'Коэфф для прайса 1 оч'!$E$36:$F$38,2,0),"")</f>
        <v>0.03</v>
      </c>
      <c r="AA640" s="116">
        <f>IFERROR(VLOOKUP(Q640,'Коэфф для прайса 1 оч'!$E$40:$F$43,2,0),"")</f>
        <v>5.0000000000000001E-3</v>
      </c>
      <c r="AB640" s="117">
        <f>IFERROR(VLOOKUP(R640,'Коэфф для прайса 1 оч'!$E$45:$F$59,2,0),"")</f>
        <v>0.02</v>
      </c>
      <c r="AC640" s="116">
        <f>IFERROR(VLOOKUP(T640,'Коэфф для прайса 1 оч'!$E$61:$F$67,2,0),"")</f>
        <v>-0.01</v>
      </c>
      <c r="AD640" s="116">
        <f>IFERROR(VLOOKUP(U640,'Коэфф для прайса 1 оч'!$E$69:$F$82,2,0),"")</f>
        <v>-1.4E-2</v>
      </c>
      <c r="AE640" s="116">
        <f>IFERROR(VLOOKUP(PriceList[[#This Row],[Корпус]],'Коэфф для прайса 1 оч'!$I$10:$J$15,2,0),"")</f>
        <v>0.12</v>
      </c>
      <c r="AF640" s="95">
        <f t="shared" si="137"/>
        <v>387822</v>
      </c>
      <c r="AG640" s="96">
        <f t="shared" si="138"/>
        <v>11258472.66</v>
      </c>
      <c r="AH640" s="97">
        <v>0</v>
      </c>
      <c r="AI640" s="98">
        <f t="shared" si="139"/>
        <v>387822</v>
      </c>
      <c r="AJ640" s="99">
        <f t="shared" si="140"/>
        <v>11258472.66</v>
      </c>
      <c r="AK640" s="84" t="s">
        <v>71</v>
      </c>
      <c r="AL640" s="91">
        <v>0.1</v>
      </c>
      <c r="AM640" s="287">
        <f>PriceList[[#This Row],[ИТОГ Цена за кв.м, руб]]*(1+PriceList[[#This Row],[Максимальная скидка]])</f>
        <v>426604.2</v>
      </c>
      <c r="AN640" s="287">
        <f>PriceList[[#This Row],[Цена за кв.м. в CRM]]*PriceList[[#This Row],[Площадь, кв.м]]</f>
        <v>12384319.926000001</v>
      </c>
      <c r="AO640" s="287">
        <v>6000</v>
      </c>
      <c r="AP640" s="335">
        <f>PriceList[[#This Row],[Цена за кв.м. в CRM]]+PriceList[[#This Row],[Бронь]]</f>
        <v>432604.2</v>
      </c>
      <c r="AQ640" s="335">
        <f>PriceList[[#This Row],[Цена за кв.м. в сайт]]*PriceList[[#This Row],[Площадь, кв.м]]</f>
        <v>12558499.926000001</v>
      </c>
      <c r="AR640" s="84" t="str">
        <f t="shared" si="141"/>
        <v>С2-81</v>
      </c>
      <c r="AS640" s="88" t="str">
        <f t="shared" si="142"/>
        <v>Ст</v>
      </c>
      <c r="AT640" s="89">
        <f t="shared" si="143"/>
        <v>29.03</v>
      </c>
      <c r="AU640" s="99">
        <f>PriceList[[#This Row],[Цена за кв.м. в CRM]]</f>
        <v>426604.2</v>
      </c>
      <c r="AV640" s="100" t="str">
        <f t="shared" si="144"/>
        <v>Резерв</v>
      </c>
      <c r="AW640" s="99"/>
      <c r="AX640" s="342"/>
      <c r="AZ640" s="353">
        <f>(PriceList[[#This Row],[Цена за кв.м. в сайт]])+$AZ$1</f>
        <v>433104.2</v>
      </c>
      <c r="BA640" s="353">
        <f>AZ640*PriceList[[#This Row],[Площадь, кв.м]]</f>
        <v>12573014.926000001</v>
      </c>
      <c r="BB640" s="346">
        <f>BA640-PriceList[[#This Row],[Стоимость, руб для сбронированием]]</f>
        <v>14515</v>
      </c>
      <c r="BC640" s="14"/>
      <c r="BD640" s="345">
        <f t="shared" si="145"/>
        <v>433100</v>
      </c>
      <c r="BE640" s="353">
        <f>BD640*PriceList[[#This Row],[Площадь, кв.м]]</f>
        <v>12572893</v>
      </c>
      <c r="BF640" s="14"/>
      <c r="BG640" s="345">
        <f>BE640-$BG$1*PriceList[[#This Row],[Площадь, кв.м]]</f>
        <v>12398713</v>
      </c>
      <c r="BH640" s="353">
        <f t="shared" si="146"/>
        <v>174180</v>
      </c>
      <c r="BI640" s="345">
        <f>BG640/PriceList[[#This Row],[Площадь, кв.м]]</f>
        <v>427100</v>
      </c>
      <c r="BJ640" s="355">
        <f t="shared" si="147"/>
        <v>1.4048232264106767E-2</v>
      </c>
      <c r="BL640" s="345">
        <f t="shared" si="148"/>
        <v>384390</v>
      </c>
      <c r="BM640" s="353">
        <f t="shared" si="149"/>
        <v>11158841.700000001</v>
      </c>
    </row>
    <row r="641" spans="1:65" ht="14.25" customHeight="1">
      <c r="A641" s="84">
        <v>408</v>
      </c>
      <c r="B641" s="84" t="s">
        <v>502</v>
      </c>
      <c r="C641" s="85">
        <v>82</v>
      </c>
      <c r="D641" s="85" t="s">
        <v>416</v>
      </c>
      <c r="E641" s="86">
        <v>3</v>
      </c>
      <c r="F641" s="84">
        <v>10</v>
      </c>
      <c r="G641" s="87">
        <v>29.03</v>
      </c>
      <c r="H641" s="88" t="s">
        <v>1</v>
      </c>
      <c r="I641" s="88" t="s">
        <v>1</v>
      </c>
      <c r="J641" s="89">
        <v>4.29</v>
      </c>
      <c r="K641" s="89">
        <f t="shared" si="134"/>
        <v>1.29</v>
      </c>
      <c r="L641" s="89">
        <f t="shared" si="135"/>
        <v>24.740000000000002</v>
      </c>
      <c r="M641" s="89">
        <f t="shared" si="136"/>
        <v>26.03</v>
      </c>
      <c r="N641" s="90" t="s">
        <v>65</v>
      </c>
      <c r="O641" s="90" t="s">
        <v>66</v>
      </c>
      <c r="P641" s="90" t="s">
        <v>67</v>
      </c>
      <c r="Q641" s="91" t="s">
        <v>68</v>
      </c>
      <c r="R641" s="92" t="s">
        <v>424</v>
      </c>
      <c r="S641" s="92" t="s">
        <v>1291</v>
      </c>
      <c r="T641" s="93" t="s">
        <v>70</v>
      </c>
      <c r="U641" s="84">
        <v>40</v>
      </c>
      <c r="V641" s="94">
        <f>IFERROR(VLOOKUP(H641,'Коэфф для прайса 1 оч'!$A$3:$C$6,3,0),"")</f>
        <v>327000</v>
      </c>
      <c r="W641" s="91">
        <f>IFERROR(VLOOKUP(E641,'Коэфф для прайса 1 оч'!$A$10:$C$23,3,0),"")</f>
        <v>-5.0000000000000001E-3</v>
      </c>
      <c r="X641" s="116">
        <f>IFERROR(VLOOKUP(N641,'Коэфф для прайса 1 оч'!$E$25:$F$30,2,0),"")</f>
        <v>0.04</v>
      </c>
      <c r="Y641" s="116">
        <f>IFERROR(VLOOKUP(O641,'Коэфф для прайса 1 оч'!$E$32:$F$34,2,0),"")</f>
        <v>0</v>
      </c>
      <c r="Z641" s="116">
        <f>IFERROR(VLOOKUP(P641,'Коэфф для прайса 1 оч'!$E$36:$F$38,2,0),"")</f>
        <v>0.03</v>
      </c>
      <c r="AA641" s="116">
        <f>IFERROR(VLOOKUP(Q641,'Коэфф для прайса 1 оч'!$E$40:$F$43,2,0),"")</f>
        <v>5.0000000000000001E-3</v>
      </c>
      <c r="AB641" s="117">
        <f>IFERROR(VLOOKUP(R641,'Коэфф для прайса 1 оч'!$E$45:$F$59,2,0),"")</f>
        <v>0.02</v>
      </c>
      <c r="AC641" s="116">
        <f>IFERROR(VLOOKUP(T641,'Коэфф для прайса 1 оч'!$E$61:$F$67,2,0),"")</f>
        <v>-0.01</v>
      </c>
      <c r="AD641" s="116">
        <f>IFERROR(VLOOKUP(U641,'Коэфф для прайса 1 оч'!$E$69:$F$82,2,0),"")</f>
        <v>-1.4E-2</v>
      </c>
      <c r="AE641" s="116">
        <f>IFERROR(VLOOKUP(PriceList[[#This Row],[Корпус]],'Коэфф для прайса 1 оч'!$I$10:$J$15,2,0),"")</f>
        <v>0.12</v>
      </c>
      <c r="AF641" s="95">
        <f t="shared" si="137"/>
        <v>387822</v>
      </c>
      <c r="AG641" s="96">
        <f t="shared" si="138"/>
        <v>11258472.66</v>
      </c>
      <c r="AH641" s="97">
        <v>0</v>
      </c>
      <c r="AI641" s="98">
        <f t="shared" si="139"/>
        <v>387822</v>
      </c>
      <c r="AJ641" s="99">
        <f t="shared" si="140"/>
        <v>11258472.66</v>
      </c>
      <c r="AK641" s="84" t="s">
        <v>71</v>
      </c>
      <c r="AL641" s="91">
        <v>0.1</v>
      </c>
      <c r="AM641" s="287">
        <f>PriceList[[#This Row],[ИТОГ Цена за кв.м, руб]]*(1+PriceList[[#This Row],[Максимальная скидка]])</f>
        <v>426604.2</v>
      </c>
      <c r="AN641" s="287">
        <f>PriceList[[#This Row],[Цена за кв.м. в CRM]]*PriceList[[#This Row],[Площадь, кв.м]]</f>
        <v>12384319.926000001</v>
      </c>
      <c r="AO641" s="287">
        <v>6000</v>
      </c>
      <c r="AP641" s="335">
        <f>PriceList[[#This Row],[Цена за кв.м. в CRM]]+PriceList[[#This Row],[Бронь]]</f>
        <v>432604.2</v>
      </c>
      <c r="AQ641" s="335">
        <f>PriceList[[#This Row],[Цена за кв.м. в сайт]]*PriceList[[#This Row],[Площадь, кв.м]]</f>
        <v>12558499.926000001</v>
      </c>
      <c r="AR641" s="84" t="str">
        <f t="shared" si="141"/>
        <v>С2-82</v>
      </c>
      <c r="AS641" s="88" t="str">
        <f t="shared" si="142"/>
        <v>Ст</v>
      </c>
      <c r="AT641" s="89">
        <f t="shared" si="143"/>
        <v>29.03</v>
      </c>
      <c r="AU641" s="99">
        <f>PriceList[[#This Row],[Цена за кв.м. в CRM]]</f>
        <v>426604.2</v>
      </c>
      <c r="AV641" s="100" t="str">
        <f t="shared" si="144"/>
        <v>Резерв</v>
      </c>
      <c r="AW641" s="99"/>
      <c r="AX641" s="342"/>
      <c r="AZ641" s="353">
        <f>(PriceList[[#This Row],[Цена за кв.м. в сайт]])+$AZ$1</f>
        <v>433104.2</v>
      </c>
      <c r="BA641" s="353">
        <f>AZ641*PriceList[[#This Row],[Площадь, кв.м]]</f>
        <v>12573014.926000001</v>
      </c>
      <c r="BB641" s="346">
        <f>BA641-PriceList[[#This Row],[Стоимость, руб для сбронированием]]</f>
        <v>14515</v>
      </c>
      <c r="BC641" s="14"/>
      <c r="BD641" s="345">
        <f t="shared" si="145"/>
        <v>433100</v>
      </c>
      <c r="BE641" s="353">
        <f>BD641*PriceList[[#This Row],[Площадь, кв.м]]</f>
        <v>12572893</v>
      </c>
      <c r="BF641" s="14"/>
      <c r="BG641" s="345">
        <f>BE641-$BG$1*PriceList[[#This Row],[Площадь, кв.м]]</f>
        <v>12398713</v>
      </c>
      <c r="BH641" s="353">
        <f t="shared" si="146"/>
        <v>174180</v>
      </c>
      <c r="BI641" s="345">
        <f>BG641/PriceList[[#This Row],[Площадь, кв.м]]</f>
        <v>427100</v>
      </c>
      <c r="BJ641" s="355">
        <f t="shared" si="147"/>
        <v>1.4048232264106767E-2</v>
      </c>
      <c r="BL641" s="345">
        <f t="shared" si="148"/>
        <v>384390</v>
      </c>
      <c r="BM641" s="353">
        <f t="shared" si="149"/>
        <v>11158841.700000001</v>
      </c>
    </row>
    <row r="642" spans="1:65" ht="14.25" customHeight="1">
      <c r="A642" s="84">
        <v>409</v>
      </c>
      <c r="B642" s="84" t="s">
        <v>503</v>
      </c>
      <c r="C642" s="85">
        <v>83</v>
      </c>
      <c r="D642" s="85" t="s">
        <v>416</v>
      </c>
      <c r="E642" s="86">
        <v>3</v>
      </c>
      <c r="F642" s="84">
        <v>11</v>
      </c>
      <c r="G642" s="87">
        <v>29.03</v>
      </c>
      <c r="H642" s="88" t="s">
        <v>1</v>
      </c>
      <c r="I642" s="88" t="s">
        <v>1</v>
      </c>
      <c r="J642" s="89">
        <v>4.29</v>
      </c>
      <c r="K642" s="89">
        <f t="shared" si="134"/>
        <v>1.29</v>
      </c>
      <c r="L642" s="89">
        <f t="shared" si="135"/>
        <v>24.740000000000002</v>
      </c>
      <c r="M642" s="89">
        <f t="shared" si="136"/>
        <v>26.03</v>
      </c>
      <c r="N642" s="90" t="s">
        <v>65</v>
      </c>
      <c r="O642" s="90" t="s">
        <v>66</v>
      </c>
      <c r="P642" s="90" t="s">
        <v>67</v>
      </c>
      <c r="Q642" s="91" t="s">
        <v>68</v>
      </c>
      <c r="R642" s="92" t="s">
        <v>424</v>
      </c>
      <c r="S642" s="92" t="s">
        <v>1291</v>
      </c>
      <c r="T642" s="93" t="s">
        <v>70</v>
      </c>
      <c r="U642" s="84">
        <v>40</v>
      </c>
      <c r="V642" s="94">
        <f>IFERROR(VLOOKUP(H642,'Коэфф для прайса 1 оч'!$A$3:$C$6,3,0),"")</f>
        <v>327000</v>
      </c>
      <c r="W642" s="91">
        <f>IFERROR(VLOOKUP(E642,'Коэфф для прайса 1 оч'!$A$10:$C$23,3,0),"")</f>
        <v>-5.0000000000000001E-3</v>
      </c>
      <c r="X642" s="116">
        <f>IFERROR(VLOOKUP(N642,'Коэфф для прайса 1 оч'!$E$25:$F$30,2,0),"")</f>
        <v>0.04</v>
      </c>
      <c r="Y642" s="116">
        <f>IFERROR(VLOOKUP(O642,'Коэфф для прайса 1 оч'!$E$32:$F$34,2,0),"")</f>
        <v>0</v>
      </c>
      <c r="Z642" s="116">
        <f>IFERROR(VLOOKUP(P642,'Коэфф для прайса 1 оч'!$E$36:$F$38,2,0),"")</f>
        <v>0.03</v>
      </c>
      <c r="AA642" s="116">
        <f>IFERROR(VLOOKUP(Q642,'Коэфф для прайса 1 оч'!$E$40:$F$43,2,0),"")</f>
        <v>5.0000000000000001E-3</v>
      </c>
      <c r="AB642" s="117">
        <f>IFERROR(VLOOKUP(R642,'Коэфф для прайса 1 оч'!$E$45:$F$59,2,0),"")</f>
        <v>0.02</v>
      </c>
      <c r="AC642" s="116">
        <f>IFERROR(VLOOKUP(T642,'Коэфф для прайса 1 оч'!$E$61:$F$67,2,0),"")</f>
        <v>-0.01</v>
      </c>
      <c r="AD642" s="116">
        <f>IFERROR(VLOOKUP(U642,'Коэфф для прайса 1 оч'!$E$69:$F$82,2,0),"")</f>
        <v>-1.4E-2</v>
      </c>
      <c r="AE642" s="116">
        <f>IFERROR(VLOOKUP(PriceList[[#This Row],[Корпус]],'Коэфф для прайса 1 оч'!$I$10:$J$15,2,0),"")</f>
        <v>0.12</v>
      </c>
      <c r="AF642" s="95">
        <f t="shared" si="137"/>
        <v>387822</v>
      </c>
      <c r="AG642" s="96">
        <f t="shared" si="138"/>
        <v>11258472.66</v>
      </c>
      <c r="AH642" s="97">
        <v>0</v>
      </c>
      <c r="AI642" s="98">
        <f t="shared" si="139"/>
        <v>387822</v>
      </c>
      <c r="AJ642" s="99">
        <f t="shared" si="140"/>
        <v>11258472.66</v>
      </c>
      <c r="AK642" s="84" t="s">
        <v>101</v>
      </c>
      <c r="AL642" s="91">
        <v>0.1</v>
      </c>
      <c r="AM642" s="287">
        <f>PriceList[[#This Row],[ИТОГ Цена за кв.м, руб]]*(1+PriceList[[#This Row],[Максимальная скидка]])</f>
        <v>426604.2</v>
      </c>
      <c r="AN642" s="287">
        <f>PriceList[[#This Row],[Цена за кв.м. в CRM]]*PriceList[[#This Row],[Площадь, кв.м]]</f>
        <v>12384319.926000001</v>
      </c>
      <c r="AO642" s="287">
        <v>6000</v>
      </c>
      <c r="AP642" s="335">
        <f>PriceList[[#This Row],[Цена за кв.м. в CRM]]+PriceList[[#This Row],[Бронь]]</f>
        <v>432604.2</v>
      </c>
      <c r="AQ642" s="335">
        <f>PriceList[[#This Row],[Цена за кв.м. в сайт]]*PriceList[[#This Row],[Площадь, кв.м]]</f>
        <v>12558499.926000001</v>
      </c>
      <c r="AR642" s="84" t="str">
        <f t="shared" si="141"/>
        <v>С2-83</v>
      </c>
      <c r="AS642" s="88" t="str">
        <f t="shared" si="142"/>
        <v>Ст</v>
      </c>
      <c r="AT642" s="89">
        <f t="shared" si="143"/>
        <v>29.03</v>
      </c>
      <c r="AU642" s="99">
        <f>PriceList[[#This Row],[Цена за кв.м. в CRM]]</f>
        <v>426604.2</v>
      </c>
      <c r="AV642" s="100" t="str">
        <f t="shared" si="144"/>
        <v>Свободно</v>
      </c>
      <c r="AW642" s="99"/>
      <c r="AX642" s="342"/>
      <c r="AZ642" s="353">
        <f>(PriceList[[#This Row],[Цена за кв.м. в сайт]])+$AZ$1</f>
        <v>433104.2</v>
      </c>
      <c r="BA642" s="353">
        <f>AZ642*PriceList[[#This Row],[Площадь, кв.м]]</f>
        <v>12573014.926000001</v>
      </c>
      <c r="BB642" s="346">
        <f>BA642-PriceList[[#This Row],[Стоимость, руб для сбронированием]]</f>
        <v>14515</v>
      </c>
      <c r="BC642" s="14"/>
      <c r="BD642" s="345">
        <f t="shared" si="145"/>
        <v>433100</v>
      </c>
      <c r="BE642" s="353">
        <f>BD642*PriceList[[#This Row],[Площадь, кв.м]]</f>
        <v>12572893</v>
      </c>
      <c r="BF642" s="14"/>
      <c r="BG642" s="345">
        <f>BE642-$BG$1*PriceList[[#This Row],[Площадь, кв.м]]</f>
        <v>12398713</v>
      </c>
      <c r="BH642" s="353">
        <f t="shared" si="146"/>
        <v>174180</v>
      </c>
      <c r="BI642" s="345">
        <f>BG642/PriceList[[#This Row],[Площадь, кв.м]]</f>
        <v>427100</v>
      </c>
      <c r="BJ642" s="355">
        <f t="shared" si="147"/>
        <v>1.4048232264106767E-2</v>
      </c>
      <c r="BL642" s="345">
        <f t="shared" si="148"/>
        <v>384390</v>
      </c>
      <c r="BM642" s="353">
        <f t="shared" si="149"/>
        <v>11158841.700000001</v>
      </c>
    </row>
    <row r="643" spans="1:65" ht="14.25" customHeight="1">
      <c r="A643" s="84">
        <v>410</v>
      </c>
      <c r="B643" s="84" t="s">
        <v>504</v>
      </c>
      <c r="C643" s="85">
        <v>84</v>
      </c>
      <c r="D643" s="85" t="s">
        <v>416</v>
      </c>
      <c r="E643" s="86">
        <v>3</v>
      </c>
      <c r="F643" s="84">
        <v>12</v>
      </c>
      <c r="G643" s="87">
        <v>29.03</v>
      </c>
      <c r="H643" s="88" t="s">
        <v>1</v>
      </c>
      <c r="I643" s="88" t="s">
        <v>1</v>
      </c>
      <c r="J643" s="89">
        <v>4.29</v>
      </c>
      <c r="K643" s="89">
        <f t="shared" ref="K643:K706" si="150">ROUND(J643*0.3,2)</f>
        <v>1.29</v>
      </c>
      <c r="L643" s="89">
        <f t="shared" ref="L643:L706" si="151">G643-J643</f>
        <v>24.740000000000002</v>
      </c>
      <c r="M643" s="89">
        <f t="shared" ref="M643:M706" si="152">L643+K643</f>
        <v>26.03</v>
      </c>
      <c r="N643" s="90" t="s">
        <v>65</v>
      </c>
      <c r="O643" s="90" t="s">
        <v>66</v>
      </c>
      <c r="P643" s="90" t="s">
        <v>67</v>
      </c>
      <c r="Q643" s="91" t="s">
        <v>68</v>
      </c>
      <c r="R643" s="92" t="s">
        <v>424</v>
      </c>
      <c r="S643" s="92" t="s">
        <v>1291</v>
      </c>
      <c r="T643" s="93" t="s">
        <v>73</v>
      </c>
      <c r="U643" s="84">
        <v>40</v>
      </c>
      <c r="V643" s="94">
        <f>IFERROR(VLOOKUP(H643,'Коэфф для прайса 1 оч'!$A$3:$C$6,3,0),"")</f>
        <v>327000</v>
      </c>
      <c r="W643" s="91">
        <f>IFERROR(VLOOKUP(E643,'Коэфф для прайса 1 оч'!$A$10:$C$23,3,0),"")</f>
        <v>-5.0000000000000001E-3</v>
      </c>
      <c r="X643" s="116">
        <f>IFERROR(VLOOKUP(N643,'Коэфф для прайса 1 оч'!$E$25:$F$30,2,0),"")</f>
        <v>0.04</v>
      </c>
      <c r="Y643" s="116">
        <f>IFERROR(VLOOKUP(O643,'Коэфф для прайса 1 оч'!$E$32:$F$34,2,0),"")</f>
        <v>0</v>
      </c>
      <c r="Z643" s="116">
        <f>IFERROR(VLOOKUP(P643,'Коэфф для прайса 1 оч'!$E$36:$F$38,2,0),"")</f>
        <v>0.03</v>
      </c>
      <c r="AA643" s="116">
        <f>IFERROR(VLOOKUP(Q643,'Коэфф для прайса 1 оч'!$E$40:$F$43,2,0),"")</f>
        <v>5.0000000000000001E-3</v>
      </c>
      <c r="AB643" s="117">
        <f>IFERROR(VLOOKUP(R643,'Коэфф для прайса 1 оч'!$E$45:$F$59,2,0),"")</f>
        <v>0.02</v>
      </c>
      <c r="AC643" s="116">
        <f>IFERROR(VLOOKUP(T643,'Коэфф для прайса 1 оч'!$E$61:$F$67,2,0),"")</f>
        <v>0</v>
      </c>
      <c r="AD643" s="116">
        <f>IFERROR(VLOOKUP(U643,'Коэфф для прайса 1 оч'!$E$69:$F$82,2,0),"")</f>
        <v>-1.4E-2</v>
      </c>
      <c r="AE643" s="116">
        <f>IFERROR(VLOOKUP(PriceList[[#This Row],[Корпус]],'Коэфф для прайса 1 оч'!$I$10:$J$15,2,0),"")</f>
        <v>0.12</v>
      </c>
      <c r="AF643" s="95">
        <f t="shared" ref="AF643:AF706" si="153">ROUND(V643+(V643*SUM(W643:AE643)),2)</f>
        <v>391092</v>
      </c>
      <c r="AG643" s="96">
        <f t="shared" ref="AG643:AG706" si="154">AF643*G643</f>
        <v>11353400.76</v>
      </c>
      <c r="AH643" s="97">
        <v>0</v>
      </c>
      <c r="AI643" s="98">
        <f t="shared" ref="AI643:AI706" si="155">AF643+AF643*AH643</f>
        <v>391092</v>
      </c>
      <c r="AJ643" s="99">
        <f t="shared" ref="AJ643:AJ706" si="156">AI643*G643</f>
        <v>11353400.76</v>
      </c>
      <c r="AK643" s="84" t="s">
        <v>71</v>
      </c>
      <c r="AL643" s="91">
        <v>0.1</v>
      </c>
      <c r="AM643" s="287">
        <f>PriceList[[#This Row],[ИТОГ Цена за кв.м, руб]]*(1+PriceList[[#This Row],[Максимальная скидка]])</f>
        <v>430201.2</v>
      </c>
      <c r="AN643" s="287">
        <f>PriceList[[#This Row],[Цена за кв.м. в CRM]]*PriceList[[#This Row],[Площадь, кв.м]]</f>
        <v>12488740.836000001</v>
      </c>
      <c r="AO643" s="287">
        <v>6000</v>
      </c>
      <c r="AP643" s="335">
        <f>PriceList[[#This Row],[Цена за кв.м. в CRM]]+PriceList[[#This Row],[Бронь]]</f>
        <v>436201.2</v>
      </c>
      <c r="AQ643" s="335">
        <f>PriceList[[#This Row],[Цена за кв.м. в сайт]]*PriceList[[#This Row],[Площадь, кв.м]]</f>
        <v>12662920.836000001</v>
      </c>
      <c r="AR643" s="84" t="str">
        <f t="shared" ref="AR643:AR706" si="157">B643</f>
        <v>С2-84</v>
      </c>
      <c r="AS643" s="88" t="str">
        <f t="shared" ref="AS643:AS706" si="158">H643</f>
        <v>Ст</v>
      </c>
      <c r="AT643" s="89">
        <f t="shared" ref="AT643:AT706" si="159">G643</f>
        <v>29.03</v>
      </c>
      <c r="AU643" s="99">
        <f>PriceList[[#This Row],[Цена за кв.м. в CRM]]</f>
        <v>430201.2</v>
      </c>
      <c r="AV643" s="100" t="str">
        <f t="shared" ref="AV643:AV706" si="160">AK643</f>
        <v>Резерв</v>
      </c>
      <c r="AW643" s="99"/>
      <c r="AX643" s="342"/>
      <c r="AZ643" s="353">
        <f>(PriceList[[#This Row],[Цена за кв.м. в сайт]])+$AZ$1</f>
        <v>436701.2</v>
      </c>
      <c r="BA643" s="353">
        <f>AZ643*PriceList[[#This Row],[Площадь, кв.м]]</f>
        <v>12677435.836000001</v>
      </c>
      <c r="BB643" s="346">
        <f>BA643-PriceList[[#This Row],[Стоимость, руб для сбронированием]]</f>
        <v>14515</v>
      </c>
      <c r="BC643" s="14"/>
      <c r="BD643" s="345">
        <f t="shared" si="145"/>
        <v>436700</v>
      </c>
      <c r="BE643" s="353">
        <f>BD643*PriceList[[#This Row],[Площадь, кв.м]]</f>
        <v>12677401</v>
      </c>
      <c r="BF643" s="14"/>
      <c r="BG643" s="345">
        <f>BE643-$BG$1*PriceList[[#This Row],[Площадь, кв.м]]</f>
        <v>12503221</v>
      </c>
      <c r="BH643" s="353">
        <f t="shared" si="146"/>
        <v>174180</v>
      </c>
      <c r="BI643" s="345">
        <f>BG643/PriceList[[#This Row],[Площадь, кв.м]]</f>
        <v>430700</v>
      </c>
      <c r="BJ643" s="355">
        <f t="shared" si="147"/>
        <v>1.3930810308799628E-2</v>
      </c>
      <c r="BL643" s="345">
        <f t="shared" si="148"/>
        <v>387630</v>
      </c>
      <c r="BM643" s="353">
        <f t="shared" si="149"/>
        <v>11252898.9</v>
      </c>
    </row>
    <row r="644" spans="1:65" ht="14.25" customHeight="1">
      <c r="A644" s="84">
        <v>411</v>
      </c>
      <c r="B644" s="84" t="s">
        <v>505</v>
      </c>
      <c r="C644" s="85">
        <v>85</v>
      </c>
      <c r="D644" s="85" t="s">
        <v>416</v>
      </c>
      <c r="E644" s="86">
        <v>3</v>
      </c>
      <c r="F644" s="84">
        <v>13</v>
      </c>
      <c r="G644" s="87">
        <v>28.43</v>
      </c>
      <c r="H644" s="88" t="s">
        <v>1</v>
      </c>
      <c r="I644" s="88" t="s">
        <v>1</v>
      </c>
      <c r="J644" s="89">
        <v>3.69</v>
      </c>
      <c r="K644" s="89">
        <f t="shared" si="150"/>
        <v>1.1100000000000001</v>
      </c>
      <c r="L644" s="89">
        <f t="shared" si="151"/>
        <v>24.74</v>
      </c>
      <c r="M644" s="89">
        <f t="shared" si="152"/>
        <v>25.849999999999998</v>
      </c>
      <c r="N644" s="90" t="s">
        <v>65</v>
      </c>
      <c r="O644" s="90" t="s">
        <v>66</v>
      </c>
      <c r="P644" s="90" t="s">
        <v>67</v>
      </c>
      <c r="Q644" s="91" t="s">
        <v>68</v>
      </c>
      <c r="R644" s="92" t="s">
        <v>424</v>
      </c>
      <c r="S644" s="92" t="s">
        <v>1291</v>
      </c>
      <c r="T644" s="93" t="s">
        <v>73</v>
      </c>
      <c r="U644" s="84">
        <v>40</v>
      </c>
      <c r="V644" s="94">
        <f>IFERROR(VLOOKUP(H644,'Коэфф для прайса 1 оч'!$A$3:$C$6,3,0),"")</f>
        <v>327000</v>
      </c>
      <c r="W644" s="91">
        <f>IFERROR(VLOOKUP(E644,'Коэфф для прайса 1 оч'!$A$10:$C$23,3,0),"")</f>
        <v>-5.0000000000000001E-3</v>
      </c>
      <c r="X644" s="116">
        <f>IFERROR(VLOOKUP(N644,'Коэфф для прайса 1 оч'!$E$25:$F$30,2,0),"")</f>
        <v>0.04</v>
      </c>
      <c r="Y644" s="116">
        <f>IFERROR(VLOOKUP(O644,'Коэфф для прайса 1 оч'!$E$32:$F$34,2,0),"")</f>
        <v>0</v>
      </c>
      <c r="Z644" s="116">
        <f>IFERROR(VLOOKUP(P644,'Коэфф для прайса 1 оч'!$E$36:$F$38,2,0),"")</f>
        <v>0.03</v>
      </c>
      <c r="AA644" s="116">
        <f>IFERROR(VLOOKUP(Q644,'Коэфф для прайса 1 оч'!$E$40:$F$43,2,0),"")</f>
        <v>5.0000000000000001E-3</v>
      </c>
      <c r="AB644" s="117">
        <f>IFERROR(VLOOKUP(R644,'Коэфф для прайса 1 оч'!$E$45:$F$59,2,0),"")</f>
        <v>0.02</v>
      </c>
      <c r="AC644" s="116">
        <f>IFERROR(VLOOKUP(T644,'Коэфф для прайса 1 оч'!$E$61:$F$67,2,0),"")</f>
        <v>0</v>
      </c>
      <c r="AD644" s="116">
        <f>IFERROR(VLOOKUP(U644,'Коэфф для прайса 1 оч'!$E$69:$F$82,2,0),"")</f>
        <v>-1.4E-2</v>
      </c>
      <c r="AE644" s="116">
        <f>IFERROR(VLOOKUP(PriceList[[#This Row],[Корпус]],'Коэфф для прайса 1 оч'!$I$10:$J$15,2,0),"")</f>
        <v>0.12</v>
      </c>
      <c r="AF644" s="95">
        <f t="shared" si="153"/>
        <v>391092</v>
      </c>
      <c r="AG644" s="96">
        <f t="shared" si="154"/>
        <v>11118745.560000001</v>
      </c>
      <c r="AH644" s="97">
        <v>0</v>
      </c>
      <c r="AI644" s="98">
        <f t="shared" si="155"/>
        <v>391092</v>
      </c>
      <c r="AJ644" s="99">
        <f t="shared" si="156"/>
        <v>11118745.560000001</v>
      </c>
      <c r="AK644" s="84" t="s">
        <v>71</v>
      </c>
      <c r="AL644" s="91">
        <v>0.1</v>
      </c>
      <c r="AM644" s="287">
        <f>PriceList[[#This Row],[ИТОГ Цена за кв.м, руб]]*(1+PriceList[[#This Row],[Максимальная скидка]])</f>
        <v>430201.2</v>
      </c>
      <c r="AN644" s="287">
        <f>PriceList[[#This Row],[Цена за кв.м. в CRM]]*PriceList[[#This Row],[Площадь, кв.м]]</f>
        <v>12230620.116</v>
      </c>
      <c r="AO644" s="287">
        <v>6000</v>
      </c>
      <c r="AP644" s="335">
        <f>PriceList[[#This Row],[Цена за кв.м. в CRM]]+PriceList[[#This Row],[Бронь]]</f>
        <v>436201.2</v>
      </c>
      <c r="AQ644" s="335">
        <f>PriceList[[#This Row],[Цена за кв.м. в сайт]]*PriceList[[#This Row],[Площадь, кв.м]]</f>
        <v>12401200.116</v>
      </c>
      <c r="AR644" s="84" t="str">
        <f t="shared" si="157"/>
        <v>С2-85</v>
      </c>
      <c r="AS644" s="88" t="str">
        <f t="shared" si="158"/>
        <v>Ст</v>
      </c>
      <c r="AT644" s="89">
        <f t="shared" si="159"/>
        <v>28.43</v>
      </c>
      <c r="AU644" s="99">
        <f>PriceList[[#This Row],[Цена за кв.м. в CRM]]</f>
        <v>430201.2</v>
      </c>
      <c r="AV644" s="100" t="str">
        <f t="shared" si="160"/>
        <v>Резерв</v>
      </c>
      <c r="AW644" s="99"/>
      <c r="AX644" s="342"/>
      <c r="AZ644" s="353">
        <f>(PriceList[[#This Row],[Цена за кв.м. в сайт]])+$AZ$1</f>
        <v>436701.2</v>
      </c>
      <c r="BA644" s="353">
        <f>AZ644*PriceList[[#This Row],[Площадь, кв.м]]</f>
        <v>12415415.116</v>
      </c>
      <c r="BB644" s="346">
        <f>BA644-PriceList[[#This Row],[Стоимость, руб для сбронированием]]</f>
        <v>14215</v>
      </c>
      <c r="BC644" s="14"/>
      <c r="BD644" s="345">
        <f t="shared" ref="BD644:BD707" si="161">MROUND(AZ644,100)</f>
        <v>436700</v>
      </c>
      <c r="BE644" s="353">
        <f>BD644*PriceList[[#This Row],[Площадь, кв.м]]</f>
        <v>12415381</v>
      </c>
      <c r="BF644" s="14"/>
      <c r="BG644" s="345">
        <f>BE644-$BG$1*PriceList[[#This Row],[Площадь, кв.м]]</f>
        <v>12244801</v>
      </c>
      <c r="BH644" s="353">
        <f t="shared" ref="BH644:BH707" si="162">BE644-BG644</f>
        <v>170580</v>
      </c>
      <c r="BI644" s="345">
        <f>BG644/PriceList[[#This Row],[Площадь, кв.м]]</f>
        <v>430700</v>
      </c>
      <c r="BJ644" s="355">
        <f t="shared" ref="BJ644:BJ707" si="163">BH644/BG644</f>
        <v>1.3930810308799628E-2</v>
      </c>
      <c r="BL644" s="345">
        <f t="shared" si="148"/>
        <v>387630</v>
      </c>
      <c r="BM644" s="353">
        <f t="shared" si="149"/>
        <v>11020320.9</v>
      </c>
    </row>
    <row r="645" spans="1:65" ht="14.25" customHeight="1">
      <c r="A645" s="84">
        <v>412</v>
      </c>
      <c r="B645" s="84" t="s">
        <v>506</v>
      </c>
      <c r="C645" s="85">
        <v>86</v>
      </c>
      <c r="D645" s="85" t="s">
        <v>416</v>
      </c>
      <c r="E645" s="86">
        <v>3</v>
      </c>
      <c r="F645" s="84">
        <v>14</v>
      </c>
      <c r="G645" s="87">
        <v>28.87</v>
      </c>
      <c r="H645" s="88" t="s">
        <v>1</v>
      </c>
      <c r="I645" s="88" t="s">
        <v>1</v>
      </c>
      <c r="J645" s="89">
        <v>4.13</v>
      </c>
      <c r="K645" s="89">
        <f t="shared" si="150"/>
        <v>1.24</v>
      </c>
      <c r="L645" s="89">
        <f t="shared" si="151"/>
        <v>24.740000000000002</v>
      </c>
      <c r="M645" s="89">
        <f t="shared" si="152"/>
        <v>25.98</v>
      </c>
      <c r="N645" s="90" t="s">
        <v>65</v>
      </c>
      <c r="O645" s="90" t="s">
        <v>66</v>
      </c>
      <c r="P645" s="90" t="s">
        <v>67</v>
      </c>
      <c r="Q645" s="91" t="s">
        <v>68</v>
      </c>
      <c r="R645" s="92" t="s">
        <v>424</v>
      </c>
      <c r="S645" s="92" t="s">
        <v>1291</v>
      </c>
      <c r="T645" s="93" t="s">
        <v>73</v>
      </c>
      <c r="U645" s="84">
        <v>40</v>
      </c>
      <c r="V645" s="94">
        <f>IFERROR(VLOOKUP(H645,'Коэфф для прайса 1 оч'!$A$3:$C$6,3,0),"")</f>
        <v>327000</v>
      </c>
      <c r="W645" s="91">
        <f>IFERROR(VLOOKUP(E645,'Коэфф для прайса 1 оч'!$A$10:$C$23,3,0),"")</f>
        <v>-5.0000000000000001E-3</v>
      </c>
      <c r="X645" s="116">
        <f>IFERROR(VLOOKUP(N645,'Коэфф для прайса 1 оч'!$E$25:$F$30,2,0),"")</f>
        <v>0.04</v>
      </c>
      <c r="Y645" s="116">
        <f>IFERROR(VLOOKUP(O645,'Коэфф для прайса 1 оч'!$E$32:$F$34,2,0),"")</f>
        <v>0</v>
      </c>
      <c r="Z645" s="116">
        <f>IFERROR(VLOOKUP(P645,'Коэфф для прайса 1 оч'!$E$36:$F$38,2,0),"")</f>
        <v>0.03</v>
      </c>
      <c r="AA645" s="116">
        <f>IFERROR(VLOOKUP(Q645,'Коэфф для прайса 1 оч'!$E$40:$F$43,2,0),"")</f>
        <v>5.0000000000000001E-3</v>
      </c>
      <c r="AB645" s="117">
        <f>IFERROR(VLOOKUP(R645,'Коэфф для прайса 1 оч'!$E$45:$F$59,2,0),"")</f>
        <v>0.02</v>
      </c>
      <c r="AC645" s="116">
        <f>IFERROR(VLOOKUP(T645,'Коэфф для прайса 1 оч'!$E$61:$F$67,2,0),"")</f>
        <v>0</v>
      </c>
      <c r="AD645" s="116">
        <f>IFERROR(VLOOKUP(U645,'Коэфф для прайса 1 оч'!$E$69:$F$82,2,0),"")</f>
        <v>-1.4E-2</v>
      </c>
      <c r="AE645" s="116">
        <f>IFERROR(VLOOKUP(PriceList[[#This Row],[Корпус]],'Коэфф для прайса 1 оч'!$I$10:$J$15,2,0),"")</f>
        <v>0.12</v>
      </c>
      <c r="AF645" s="95">
        <f t="shared" si="153"/>
        <v>391092</v>
      </c>
      <c r="AG645" s="96">
        <f t="shared" si="154"/>
        <v>11290826.040000001</v>
      </c>
      <c r="AH645" s="97">
        <v>0</v>
      </c>
      <c r="AI645" s="98">
        <f t="shared" si="155"/>
        <v>391092</v>
      </c>
      <c r="AJ645" s="99">
        <f t="shared" si="156"/>
        <v>11290826.040000001</v>
      </c>
      <c r="AK645" s="84" t="s">
        <v>71</v>
      </c>
      <c r="AL645" s="91">
        <v>0.1</v>
      </c>
      <c r="AM645" s="287">
        <f>PriceList[[#This Row],[ИТОГ Цена за кв.м, руб]]*(1+PriceList[[#This Row],[Максимальная скидка]])</f>
        <v>430201.2</v>
      </c>
      <c r="AN645" s="287">
        <f>PriceList[[#This Row],[Цена за кв.м. в CRM]]*PriceList[[#This Row],[Площадь, кв.м]]</f>
        <v>12419908.644000001</v>
      </c>
      <c r="AO645" s="287">
        <v>6000</v>
      </c>
      <c r="AP645" s="335">
        <f>PriceList[[#This Row],[Цена за кв.м. в CRM]]+PriceList[[#This Row],[Бронь]]</f>
        <v>436201.2</v>
      </c>
      <c r="AQ645" s="335">
        <f>PriceList[[#This Row],[Цена за кв.м. в сайт]]*PriceList[[#This Row],[Площадь, кв.м]]</f>
        <v>12593128.644000001</v>
      </c>
      <c r="AR645" s="84" t="str">
        <f t="shared" si="157"/>
        <v>С2-86</v>
      </c>
      <c r="AS645" s="88" t="str">
        <f t="shared" si="158"/>
        <v>Ст</v>
      </c>
      <c r="AT645" s="89">
        <f t="shared" si="159"/>
        <v>28.87</v>
      </c>
      <c r="AU645" s="99">
        <f>PriceList[[#This Row],[Цена за кв.м. в CRM]]</f>
        <v>430201.2</v>
      </c>
      <c r="AV645" s="100" t="str">
        <f t="shared" si="160"/>
        <v>Резерв</v>
      </c>
      <c r="AW645" s="99"/>
      <c r="AX645" s="342"/>
      <c r="AZ645" s="353">
        <f>(PriceList[[#This Row],[Цена за кв.м. в сайт]])+$AZ$1</f>
        <v>436701.2</v>
      </c>
      <c r="BA645" s="353">
        <f>AZ645*PriceList[[#This Row],[Площадь, кв.м]]</f>
        <v>12607563.644000001</v>
      </c>
      <c r="BB645" s="346">
        <f>BA645-PriceList[[#This Row],[Стоимость, руб для сбронированием]]</f>
        <v>14435</v>
      </c>
      <c r="BC645" s="14"/>
      <c r="BD645" s="345">
        <f t="shared" si="161"/>
        <v>436700</v>
      </c>
      <c r="BE645" s="353">
        <f>BD645*PriceList[[#This Row],[Площадь, кв.м]]</f>
        <v>12607529</v>
      </c>
      <c r="BF645" s="14"/>
      <c r="BG645" s="345">
        <f>BE645-$BG$1*PriceList[[#This Row],[Площадь, кв.м]]</f>
        <v>12434309</v>
      </c>
      <c r="BH645" s="353">
        <f t="shared" si="162"/>
        <v>173220</v>
      </c>
      <c r="BI645" s="345">
        <f>BG645/PriceList[[#This Row],[Площадь, кв.м]]</f>
        <v>430700</v>
      </c>
      <c r="BJ645" s="355">
        <f t="shared" si="163"/>
        <v>1.3930810308799628E-2</v>
      </c>
      <c r="BL645" s="345">
        <f t="shared" si="148"/>
        <v>387630</v>
      </c>
      <c r="BM645" s="353">
        <f t="shared" si="149"/>
        <v>11190878.1</v>
      </c>
    </row>
    <row r="646" spans="1:65" ht="14.25" hidden="1" customHeight="1">
      <c r="A646" s="84">
        <v>413</v>
      </c>
      <c r="B646" s="84" t="s">
        <v>507</v>
      </c>
      <c r="C646" s="85">
        <v>87</v>
      </c>
      <c r="D646" s="85" t="s">
        <v>416</v>
      </c>
      <c r="E646" s="86">
        <v>3</v>
      </c>
      <c r="F646" s="84">
        <v>15</v>
      </c>
      <c r="G646" s="87">
        <v>33.479999999999997</v>
      </c>
      <c r="H646" s="88" t="s">
        <v>1</v>
      </c>
      <c r="I646" s="88" t="s">
        <v>1</v>
      </c>
      <c r="J646" s="89">
        <v>3.32</v>
      </c>
      <c r="K646" s="89">
        <f t="shared" si="150"/>
        <v>1</v>
      </c>
      <c r="L646" s="89">
        <f t="shared" si="151"/>
        <v>30.159999999999997</v>
      </c>
      <c r="M646" s="89">
        <f t="shared" si="152"/>
        <v>31.159999999999997</v>
      </c>
      <c r="N646" s="90" t="s">
        <v>76</v>
      </c>
      <c r="O646" s="90" t="s">
        <v>66</v>
      </c>
      <c r="P646" s="90" t="s">
        <v>67</v>
      </c>
      <c r="Q646" s="91" t="s">
        <v>68</v>
      </c>
      <c r="R646" s="92" t="s">
        <v>424</v>
      </c>
      <c r="S646" s="92" t="s">
        <v>1291</v>
      </c>
      <c r="T646" s="93" t="s">
        <v>139</v>
      </c>
      <c r="U646" s="84">
        <v>40</v>
      </c>
      <c r="V646" s="94">
        <f>IFERROR(VLOOKUP(H646,'Коэфф для прайса 1 оч'!$A$3:$C$6,3,0),"")</f>
        <v>327000</v>
      </c>
      <c r="W646" s="91">
        <f>IFERROR(VLOOKUP(E646,'Коэфф для прайса 1 оч'!$A$10:$C$23,3,0),"")</f>
        <v>-5.0000000000000001E-3</v>
      </c>
      <c r="X646" s="116">
        <f>IFERROR(VLOOKUP(N646,'Коэфф для прайса 1 оч'!$E$25:$F$30,2,0),"")</f>
        <v>0</v>
      </c>
      <c r="Y646" s="116">
        <f>IFERROR(VLOOKUP(O646,'Коэфф для прайса 1 оч'!$E$32:$F$34,2,0),"")</f>
        <v>0</v>
      </c>
      <c r="Z646" s="116">
        <f>IFERROR(VLOOKUP(P646,'Коэфф для прайса 1 оч'!$E$36:$F$38,2,0),"")</f>
        <v>0.03</v>
      </c>
      <c r="AA646" s="116">
        <f>IFERROR(VLOOKUP(Q646,'Коэфф для прайса 1 оч'!$E$40:$F$43,2,0),"")</f>
        <v>5.0000000000000001E-3</v>
      </c>
      <c r="AB646" s="117">
        <f>IFERROR(VLOOKUP(R646,'Коэфф для прайса 1 оч'!$E$45:$F$59,2,0),"")</f>
        <v>0.02</v>
      </c>
      <c r="AC646" s="116">
        <f>IFERROR(VLOOKUP(T646,'Коэфф для прайса 1 оч'!$E$61:$F$67,2,0),"")</f>
        <v>-0.01</v>
      </c>
      <c r="AD646" s="116">
        <f>IFERROR(VLOOKUP(U646,'Коэфф для прайса 1 оч'!$E$69:$F$82,2,0),"")</f>
        <v>-1.4E-2</v>
      </c>
      <c r="AE646" s="116">
        <f>IFERROR(VLOOKUP(PriceList[[#This Row],[Корпус]],'Коэфф для прайса 1 оч'!$I$10:$J$15,2,0),"")</f>
        <v>0.12</v>
      </c>
      <c r="AF646" s="95">
        <f t="shared" si="153"/>
        <v>374742</v>
      </c>
      <c r="AG646" s="96">
        <f t="shared" si="154"/>
        <v>12546362.159999998</v>
      </c>
      <c r="AH646" s="97">
        <v>0</v>
      </c>
      <c r="AI646" s="98">
        <f t="shared" si="155"/>
        <v>374742</v>
      </c>
      <c r="AJ646" s="99">
        <f t="shared" si="156"/>
        <v>12546362.159999998</v>
      </c>
      <c r="AK646" s="84" t="s">
        <v>71</v>
      </c>
      <c r="AL646" s="91">
        <v>0.1</v>
      </c>
      <c r="AM646" s="287">
        <f>PriceList[[#This Row],[ИТОГ Цена за кв.м, руб]]*(1+PriceList[[#This Row],[Максимальная скидка]])</f>
        <v>412216.2</v>
      </c>
      <c r="AN646" s="287">
        <f>PriceList[[#This Row],[Цена за кв.м. в CRM]]*PriceList[[#This Row],[Площадь, кв.м]]</f>
        <v>13800998.375999998</v>
      </c>
      <c r="AO646" s="287">
        <v>6000</v>
      </c>
      <c r="AP646" s="335">
        <f>PriceList[[#This Row],[Цена за кв.м. в CRM]]+PriceList[[#This Row],[Бронь]]</f>
        <v>418216.2</v>
      </c>
      <c r="AQ646" s="335">
        <f>PriceList[[#This Row],[Цена за кв.м. в сайт]]*PriceList[[#This Row],[Площадь, кв.м]]</f>
        <v>14001878.375999998</v>
      </c>
      <c r="AR646" s="84" t="str">
        <f t="shared" si="157"/>
        <v>С2-87</v>
      </c>
      <c r="AS646" s="88" t="str">
        <f t="shared" si="158"/>
        <v>Ст</v>
      </c>
      <c r="AT646" s="89">
        <f t="shared" si="159"/>
        <v>33.479999999999997</v>
      </c>
      <c r="AU646" s="99">
        <f>PriceList[[#This Row],[Цена за кв.м. в CRM]]</f>
        <v>412216.2</v>
      </c>
      <c r="AV646" s="100" t="str">
        <f t="shared" si="160"/>
        <v>Резерв</v>
      </c>
      <c r="AW646" s="99"/>
      <c r="AX646" s="342"/>
      <c r="AZ646" s="353">
        <f>(PriceList[[#This Row],[Цена за кв.м. в сайт]])+$AZ$1</f>
        <v>418716.2</v>
      </c>
      <c r="BA646" s="353">
        <f>AZ646*PriceList[[#This Row],[Площадь, кв.м]]</f>
        <v>14018618.375999998</v>
      </c>
      <c r="BB646" s="346">
        <f>BA646-PriceList[[#This Row],[Стоимость, руб для сбронированием]]</f>
        <v>16740</v>
      </c>
      <c r="BC646" s="14"/>
      <c r="BD646" s="345">
        <f t="shared" si="161"/>
        <v>418700</v>
      </c>
      <c r="BE646" s="353">
        <f>BD646*PriceList[[#This Row],[Площадь, кв.м]]</f>
        <v>14018075.999999998</v>
      </c>
      <c r="BF646" s="14"/>
      <c r="BG646" s="345">
        <f>BE646-$BG$1*PriceList[[#This Row],[Площадь, кв.м]]</f>
        <v>13817195.999999998</v>
      </c>
      <c r="BH646" s="353">
        <f t="shared" si="162"/>
        <v>200880</v>
      </c>
      <c r="BI646" s="345">
        <f>BG646/PriceList[[#This Row],[Площадь, кв.м]]</f>
        <v>412700</v>
      </c>
      <c r="BJ646" s="355">
        <f t="shared" si="163"/>
        <v>1.4538405621516842E-2</v>
      </c>
      <c r="BL646" s="345">
        <f t="shared" si="148"/>
        <v>371430</v>
      </c>
      <c r="BM646" s="353">
        <f t="shared" si="149"/>
        <v>12435476.399999999</v>
      </c>
    </row>
    <row r="647" spans="1:65" ht="14.25" hidden="1" customHeight="1">
      <c r="A647" s="84">
        <v>414</v>
      </c>
      <c r="B647" s="84" t="s">
        <v>508</v>
      </c>
      <c r="C647" s="85">
        <v>88</v>
      </c>
      <c r="D647" s="85" t="s">
        <v>416</v>
      </c>
      <c r="E647" s="86">
        <v>3</v>
      </c>
      <c r="F647" s="84">
        <v>16</v>
      </c>
      <c r="G647" s="87">
        <v>41.93</v>
      </c>
      <c r="H647" s="88" t="s">
        <v>1</v>
      </c>
      <c r="I647" s="88" t="s">
        <v>1</v>
      </c>
      <c r="J647" s="89">
        <v>2.91</v>
      </c>
      <c r="K647" s="89">
        <f t="shared" si="150"/>
        <v>0.87</v>
      </c>
      <c r="L647" s="89">
        <f t="shared" si="151"/>
        <v>39.019999999999996</v>
      </c>
      <c r="M647" s="89">
        <f t="shared" si="152"/>
        <v>39.889999999999993</v>
      </c>
      <c r="N647" s="90" t="s">
        <v>78</v>
      </c>
      <c r="O647" s="90" t="s">
        <v>66</v>
      </c>
      <c r="P647" s="90" t="s">
        <v>115</v>
      </c>
      <c r="Q647" s="91" t="s">
        <v>94</v>
      </c>
      <c r="R647" s="92" t="s">
        <v>422</v>
      </c>
      <c r="S647" s="92" t="s">
        <v>1291</v>
      </c>
      <c r="T647" s="93" t="s">
        <v>139</v>
      </c>
      <c r="U647" s="84">
        <v>40</v>
      </c>
      <c r="V647" s="94">
        <f>IFERROR(VLOOKUP(H647,'Коэфф для прайса 1 оч'!$A$3:$C$6,3,0),"")</f>
        <v>327000</v>
      </c>
      <c r="W647" s="91">
        <f>IFERROR(VLOOKUP(E647,'Коэфф для прайса 1 оч'!$A$10:$C$23,3,0),"")</f>
        <v>-5.0000000000000001E-3</v>
      </c>
      <c r="X647" s="116">
        <f>IFERROR(VLOOKUP(N647,'Коэфф для прайса 1 оч'!$E$25:$F$30,2,0),"")</f>
        <v>-0.02</v>
      </c>
      <c r="Y647" s="116">
        <f>IFERROR(VLOOKUP(O647,'Коэфф для прайса 1 оч'!$E$32:$F$34,2,0),"")</f>
        <v>0</v>
      </c>
      <c r="Z647" s="116">
        <f>IFERROR(VLOOKUP(P647,'Коэфф для прайса 1 оч'!$E$36:$F$38,2,0),"")</f>
        <v>0</v>
      </c>
      <c r="AA647" s="116">
        <f>IFERROR(VLOOKUP(Q647,'Коэфф для прайса 1 оч'!$E$40:$F$43,2,0),"")</f>
        <v>0</v>
      </c>
      <c r="AB647" s="117">
        <f>IFERROR(VLOOKUP(R647,'Коэфф для прайса 1 оч'!$E$45:$F$59,2,0),"")</f>
        <v>0</v>
      </c>
      <c r="AC647" s="116">
        <f>IFERROR(VLOOKUP(T647,'Коэфф для прайса 1 оч'!$E$61:$F$67,2,0),"")</f>
        <v>-0.01</v>
      </c>
      <c r="AD647" s="116">
        <f>IFERROR(VLOOKUP(U647,'Коэфф для прайса 1 оч'!$E$69:$F$82,2,0),"")</f>
        <v>-1.4E-2</v>
      </c>
      <c r="AE647" s="116">
        <f>IFERROR(VLOOKUP(PriceList[[#This Row],[Корпус]],'Коэфф для прайса 1 оч'!$I$10:$J$15,2,0),"")</f>
        <v>0.12</v>
      </c>
      <c r="AF647" s="95">
        <f t="shared" si="153"/>
        <v>350217</v>
      </c>
      <c r="AG647" s="96">
        <f t="shared" si="154"/>
        <v>14684598.810000001</v>
      </c>
      <c r="AH647" s="97">
        <v>0</v>
      </c>
      <c r="AI647" s="98">
        <f t="shared" si="155"/>
        <v>350217</v>
      </c>
      <c r="AJ647" s="99">
        <f t="shared" si="156"/>
        <v>14684598.810000001</v>
      </c>
      <c r="AK647" s="84" t="s">
        <v>71</v>
      </c>
      <c r="AL647" s="91">
        <v>0.1</v>
      </c>
      <c r="AM647" s="287">
        <f>PriceList[[#This Row],[ИТОГ Цена за кв.м, руб]]*(1+PriceList[[#This Row],[Максимальная скидка]])</f>
        <v>385238.7</v>
      </c>
      <c r="AN647" s="287">
        <f>PriceList[[#This Row],[Цена за кв.м. в CRM]]*PriceList[[#This Row],[Площадь, кв.м]]</f>
        <v>16153058.691</v>
      </c>
      <c r="AO647" s="287">
        <v>6000</v>
      </c>
      <c r="AP647" s="335">
        <f>PriceList[[#This Row],[Цена за кв.м. в CRM]]+PriceList[[#This Row],[Бронь]]</f>
        <v>391238.7</v>
      </c>
      <c r="AQ647" s="335">
        <f>PriceList[[#This Row],[Цена за кв.м. в сайт]]*PriceList[[#This Row],[Площадь, кв.м]]</f>
        <v>16404638.691</v>
      </c>
      <c r="AR647" s="84" t="str">
        <f t="shared" si="157"/>
        <v>С2-88</v>
      </c>
      <c r="AS647" s="88" t="str">
        <f t="shared" si="158"/>
        <v>Ст</v>
      </c>
      <c r="AT647" s="89">
        <f t="shared" si="159"/>
        <v>41.93</v>
      </c>
      <c r="AU647" s="99">
        <f>PriceList[[#This Row],[Цена за кв.м. в CRM]]</f>
        <v>385238.7</v>
      </c>
      <c r="AV647" s="100" t="str">
        <f t="shared" si="160"/>
        <v>Резерв</v>
      </c>
      <c r="AW647" s="99"/>
      <c r="AX647" s="342"/>
      <c r="AZ647" s="353">
        <f>(PriceList[[#This Row],[Цена за кв.м. в сайт]])+$AZ$1</f>
        <v>391738.7</v>
      </c>
      <c r="BA647" s="353">
        <f>AZ647*PriceList[[#This Row],[Площадь, кв.м]]</f>
        <v>16425603.691</v>
      </c>
      <c r="BB647" s="346">
        <f>BA647-PriceList[[#This Row],[Стоимость, руб для сбронированием]]</f>
        <v>20965</v>
      </c>
      <c r="BC647" s="14"/>
      <c r="BD647" s="345">
        <f t="shared" si="161"/>
        <v>391700</v>
      </c>
      <c r="BE647" s="353">
        <f>BD647*PriceList[[#This Row],[Площадь, кв.м]]</f>
        <v>16423981</v>
      </c>
      <c r="BF647" s="14"/>
      <c r="BG647" s="345">
        <f>BE647-$BG$1*PriceList[[#This Row],[Площадь, кв.м]]</f>
        <v>16172401</v>
      </c>
      <c r="BH647" s="353">
        <f t="shared" si="162"/>
        <v>251580</v>
      </c>
      <c r="BI647" s="345">
        <f>BG647/PriceList[[#This Row],[Площадь, кв.м]]</f>
        <v>385700</v>
      </c>
      <c r="BJ647" s="355">
        <f t="shared" si="163"/>
        <v>1.55561317085818E-2</v>
      </c>
      <c r="BL647" s="345">
        <f t="shared" si="148"/>
        <v>347130</v>
      </c>
      <c r="BM647" s="353">
        <f t="shared" si="149"/>
        <v>14555160.9</v>
      </c>
    </row>
    <row r="648" spans="1:65" ht="14.25" customHeight="1">
      <c r="A648" s="84">
        <v>415</v>
      </c>
      <c r="B648" s="84" t="s">
        <v>509</v>
      </c>
      <c r="C648" s="85">
        <v>89</v>
      </c>
      <c r="D648" s="85" t="s">
        <v>416</v>
      </c>
      <c r="E648" s="86">
        <v>3</v>
      </c>
      <c r="F648" s="84">
        <v>17</v>
      </c>
      <c r="G648" s="87">
        <v>29.27</v>
      </c>
      <c r="H648" s="88" t="s">
        <v>1</v>
      </c>
      <c r="I648" s="88" t="s">
        <v>1</v>
      </c>
      <c r="J648" s="89">
        <v>4.29</v>
      </c>
      <c r="K648" s="89">
        <f t="shared" si="150"/>
        <v>1.29</v>
      </c>
      <c r="L648" s="89">
        <f t="shared" si="151"/>
        <v>24.98</v>
      </c>
      <c r="M648" s="89">
        <f t="shared" si="152"/>
        <v>26.27</v>
      </c>
      <c r="N648" s="90" t="s">
        <v>65</v>
      </c>
      <c r="O648" s="90" t="s">
        <v>66</v>
      </c>
      <c r="P648" s="90" t="s">
        <v>67</v>
      </c>
      <c r="Q648" s="91" t="s">
        <v>94</v>
      </c>
      <c r="R648" s="92" t="s">
        <v>422</v>
      </c>
      <c r="S648" s="92" t="s">
        <v>1291</v>
      </c>
      <c r="T648" s="93" t="s">
        <v>73</v>
      </c>
      <c r="U648" s="84">
        <v>40</v>
      </c>
      <c r="V648" s="94">
        <f>IFERROR(VLOOKUP(H648,'Коэфф для прайса 1 оч'!$A$3:$C$6,3,0),"")</f>
        <v>327000</v>
      </c>
      <c r="W648" s="91">
        <f>IFERROR(VLOOKUP(E648,'Коэфф для прайса 1 оч'!$A$10:$C$23,3,0),"")</f>
        <v>-5.0000000000000001E-3</v>
      </c>
      <c r="X648" s="116">
        <f>IFERROR(VLOOKUP(N648,'Коэфф для прайса 1 оч'!$E$25:$F$30,2,0),"")</f>
        <v>0.04</v>
      </c>
      <c r="Y648" s="116">
        <f>IFERROR(VLOOKUP(O648,'Коэфф для прайса 1 оч'!$E$32:$F$34,2,0),"")</f>
        <v>0</v>
      </c>
      <c r="Z648" s="116">
        <f>IFERROR(VLOOKUP(P648,'Коэфф для прайса 1 оч'!$E$36:$F$38,2,0),"")</f>
        <v>0.03</v>
      </c>
      <c r="AA648" s="116">
        <f>IFERROR(VLOOKUP(Q648,'Коэфф для прайса 1 оч'!$E$40:$F$43,2,0),"")</f>
        <v>0</v>
      </c>
      <c r="AB648" s="117">
        <f>IFERROR(VLOOKUP(R648,'Коэфф для прайса 1 оч'!$E$45:$F$59,2,0),"")</f>
        <v>0</v>
      </c>
      <c r="AC648" s="116">
        <f>IFERROR(VLOOKUP(T648,'Коэфф для прайса 1 оч'!$E$61:$F$67,2,0),"")</f>
        <v>0</v>
      </c>
      <c r="AD648" s="116">
        <f>IFERROR(VLOOKUP(U648,'Коэфф для прайса 1 оч'!$E$69:$F$82,2,0),"")</f>
        <v>-1.4E-2</v>
      </c>
      <c r="AE648" s="116">
        <f>IFERROR(VLOOKUP(PriceList[[#This Row],[Корпус]],'Коэфф для прайса 1 оч'!$I$10:$J$15,2,0),"")</f>
        <v>0.12</v>
      </c>
      <c r="AF648" s="95">
        <f t="shared" si="153"/>
        <v>382917</v>
      </c>
      <c r="AG648" s="96">
        <f t="shared" si="154"/>
        <v>11207980.59</v>
      </c>
      <c r="AH648" s="97">
        <v>0</v>
      </c>
      <c r="AI648" s="98">
        <f t="shared" si="155"/>
        <v>382917</v>
      </c>
      <c r="AJ648" s="99">
        <f t="shared" si="156"/>
        <v>11207980.59</v>
      </c>
      <c r="AK648" s="84" t="s">
        <v>71</v>
      </c>
      <c r="AL648" s="91">
        <v>0.1</v>
      </c>
      <c r="AM648" s="287">
        <f>PriceList[[#This Row],[ИТОГ Цена за кв.м, руб]]*(1+PriceList[[#This Row],[Максимальная скидка]])</f>
        <v>421208.7</v>
      </c>
      <c r="AN648" s="287">
        <f>PriceList[[#This Row],[Цена за кв.м. в CRM]]*PriceList[[#This Row],[Площадь, кв.м]]</f>
        <v>12328778.649</v>
      </c>
      <c r="AO648" s="287">
        <v>6000</v>
      </c>
      <c r="AP648" s="335">
        <f>PriceList[[#This Row],[Цена за кв.м. в CRM]]+PriceList[[#This Row],[Бронь]]</f>
        <v>427208.7</v>
      </c>
      <c r="AQ648" s="335">
        <f>PriceList[[#This Row],[Цена за кв.м. в сайт]]*PriceList[[#This Row],[Площадь, кв.м]]</f>
        <v>12504398.649</v>
      </c>
      <c r="AR648" s="84" t="str">
        <f t="shared" si="157"/>
        <v>С2-89</v>
      </c>
      <c r="AS648" s="88" t="str">
        <f t="shared" si="158"/>
        <v>Ст</v>
      </c>
      <c r="AT648" s="89">
        <f t="shared" si="159"/>
        <v>29.27</v>
      </c>
      <c r="AU648" s="99">
        <f>PriceList[[#This Row],[Цена за кв.м. в CRM]]</f>
        <v>421208.7</v>
      </c>
      <c r="AV648" s="100" t="str">
        <f t="shared" si="160"/>
        <v>Резерв</v>
      </c>
      <c r="AW648" s="99"/>
      <c r="AX648" s="342"/>
      <c r="AZ648" s="353">
        <f>(PriceList[[#This Row],[Цена за кв.м. в сайт]])+$AZ$1</f>
        <v>427708.7</v>
      </c>
      <c r="BA648" s="353">
        <f>AZ648*PriceList[[#This Row],[Площадь, кв.м]]</f>
        <v>12519033.649</v>
      </c>
      <c r="BB648" s="346">
        <f>BA648-PriceList[[#This Row],[Стоимость, руб для сбронированием]]</f>
        <v>14635</v>
      </c>
      <c r="BC648" s="14"/>
      <c r="BD648" s="345">
        <f t="shared" si="161"/>
        <v>427700</v>
      </c>
      <c r="BE648" s="353">
        <f>BD648*PriceList[[#This Row],[Площадь, кв.м]]</f>
        <v>12518779</v>
      </c>
      <c r="BF648" s="14"/>
      <c r="BG648" s="345">
        <f>BE648-$BG$1*PriceList[[#This Row],[Площадь, кв.м]]</f>
        <v>12343159</v>
      </c>
      <c r="BH648" s="353">
        <f t="shared" si="162"/>
        <v>175620</v>
      </c>
      <c r="BI648" s="345">
        <f>BG648/PriceList[[#This Row],[Площадь, кв.м]]</f>
        <v>421700</v>
      </c>
      <c r="BJ648" s="355">
        <f t="shared" si="163"/>
        <v>1.4228124258951862E-2</v>
      </c>
      <c r="BL648" s="345">
        <f t="shared" si="148"/>
        <v>379530</v>
      </c>
      <c r="BM648" s="353">
        <f t="shared" si="149"/>
        <v>11108843.1</v>
      </c>
    </row>
    <row r="649" spans="1:65" ht="14.25" customHeight="1">
      <c r="A649" s="84">
        <v>335</v>
      </c>
      <c r="B649" s="84" t="s">
        <v>427</v>
      </c>
      <c r="C649" s="85">
        <v>9</v>
      </c>
      <c r="D649" s="85" t="s">
        <v>416</v>
      </c>
      <c r="E649" s="86">
        <v>1</v>
      </c>
      <c r="F649" s="84">
        <v>9</v>
      </c>
      <c r="G649" s="87">
        <v>31.44</v>
      </c>
      <c r="H649" s="88" t="s">
        <v>1</v>
      </c>
      <c r="I649" s="88" t="s">
        <v>1</v>
      </c>
      <c r="J649" s="89">
        <v>6.7</v>
      </c>
      <c r="K649" s="89">
        <f t="shared" si="150"/>
        <v>2.0099999999999998</v>
      </c>
      <c r="L649" s="89">
        <f t="shared" si="151"/>
        <v>24.740000000000002</v>
      </c>
      <c r="M649" s="89">
        <f t="shared" si="152"/>
        <v>26.75</v>
      </c>
      <c r="N649" s="90" t="s">
        <v>65</v>
      </c>
      <c r="O649" s="90" t="s">
        <v>66</v>
      </c>
      <c r="P649" s="90" t="s">
        <v>67</v>
      </c>
      <c r="Q649" s="91" t="s">
        <v>68</v>
      </c>
      <c r="R649" s="92" t="s">
        <v>424</v>
      </c>
      <c r="S649" s="92" t="s">
        <v>1291</v>
      </c>
      <c r="T649" s="93" t="s">
        <v>70</v>
      </c>
      <c r="U649" s="84">
        <v>34</v>
      </c>
      <c r="V649" s="94">
        <f>IFERROR(VLOOKUP(H649,'Коэфф для прайса 1 оч'!$A$3:$C$6,3,0),"")</f>
        <v>327000</v>
      </c>
      <c r="W649" s="91">
        <f>IFERROR(VLOOKUP(E649,'Коэфф для прайса 1 оч'!$A$10:$C$23,3,0),"")</f>
        <v>-4.4999999999999998E-2</v>
      </c>
      <c r="X649" s="116">
        <f>IFERROR(VLOOKUP(N649,'Коэфф для прайса 1 оч'!$E$25:$F$30,2,0),"")</f>
        <v>0.04</v>
      </c>
      <c r="Y649" s="116">
        <f>IFERROR(VLOOKUP(O649,'Коэфф для прайса 1 оч'!$E$32:$F$34,2,0),"")</f>
        <v>0</v>
      </c>
      <c r="Z649" s="116">
        <f>IFERROR(VLOOKUP(P649,'Коэфф для прайса 1 оч'!$E$36:$F$38,2,0),"")</f>
        <v>0.03</v>
      </c>
      <c r="AA649" s="116">
        <f>IFERROR(VLOOKUP(Q649,'Коэфф для прайса 1 оч'!$E$40:$F$43,2,0),"")</f>
        <v>5.0000000000000001E-3</v>
      </c>
      <c r="AB649" s="117">
        <f>IFERROR(VLOOKUP(R649,'Коэфф для прайса 1 оч'!$E$45:$F$59,2,0),"")</f>
        <v>0.02</v>
      </c>
      <c r="AC649" s="116">
        <f>IFERROR(VLOOKUP(T649,'Коэфф для прайса 1 оч'!$E$61:$F$67,2,0),"")</f>
        <v>-0.01</v>
      </c>
      <c r="AD649" s="116">
        <f>IFERROR(VLOOKUP(U649,'Коэфф для прайса 1 оч'!$E$69:$F$82,2,0),"")</f>
        <v>-8.0000000000000002E-3</v>
      </c>
      <c r="AE649" s="116">
        <f>IFERROR(VLOOKUP(PriceList[[#This Row],[Корпус]],'Коэфф для прайса 1 оч'!$I$10:$J$15,2,0),"")</f>
        <v>0.12</v>
      </c>
      <c r="AF649" s="95">
        <f t="shared" si="153"/>
        <v>376704</v>
      </c>
      <c r="AG649" s="96">
        <f t="shared" si="154"/>
        <v>11843573.76</v>
      </c>
      <c r="AH649" s="97">
        <v>0</v>
      </c>
      <c r="AI649" s="98">
        <f t="shared" si="155"/>
        <v>376704</v>
      </c>
      <c r="AJ649" s="99">
        <f t="shared" si="156"/>
        <v>11843573.76</v>
      </c>
      <c r="AK649" s="84" t="s">
        <v>71</v>
      </c>
      <c r="AL649" s="91">
        <v>0.1</v>
      </c>
      <c r="AM649" s="287">
        <f>PriceList[[#This Row],[ИТОГ Цена за кв.м, руб]]*(1+PriceList[[#This Row],[Максимальная скидка]])</f>
        <v>414374.40000000002</v>
      </c>
      <c r="AN649" s="287">
        <f>PriceList[[#This Row],[Цена за кв.м. в CRM]]*PriceList[[#This Row],[Площадь, кв.м]]</f>
        <v>13027931.136000002</v>
      </c>
      <c r="AO649" s="287">
        <v>6000</v>
      </c>
      <c r="AP649" s="335">
        <f>PriceList[[#This Row],[Цена за кв.м. в CRM]]+PriceList[[#This Row],[Бронь]]</f>
        <v>420374.4</v>
      </c>
      <c r="AQ649" s="335">
        <f>PriceList[[#This Row],[Цена за кв.м. в сайт]]*PriceList[[#This Row],[Площадь, кв.м]]</f>
        <v>13216571.136000002</v>
      </c>
      <c r="AR649" s="84" t="str">
        <f t="shared" si="157"/>
        <v>С2-9</v>
      </c>
      <c r="AS649" s="88" t="str">
        <f t="shared" si="158"/>
        <v>Ст</v>
      </c>
      <c r="AT649" s="89">
        <f t="shared" si="159"/>
        <v>31.44</v>
      </c>
      <c r="AU649" s="99">
        <f>PriceList[[#This Row],[Цена за кв.м. в CRM]]</f>
        <v>414374.40000000002</v>
      </c>
      <c r="AV649" s="100" t="str">
        <f t="shared" si="160"/>
        <v>Резерв</v>
      </c>
      <c r="AW649" s="99"/>
      <c r="AX649" s="342"/>
      <c r="AZ649" s="353">
        <f>(PriceList[[#This Row],[Цена за кв.м. в сайт]])+$AZ$1</f>
        <v>420874.4</v>
      </c>
      <c r="BA649" s="353">
        <f>AZ649*PriceList[[#This Row],[Площадь, кв.м]]</f>
        <v>13232291.136000002</v>
      </c>
      <c r="BB649" s="346">
        <f>BA649-PriceList[[#This Row],[Стоимость, руб для сбронированием]]</f>
        <v>15720</v>
      </c>
      <c r="BC649" s="14"/>
      <c r="BD649" s="345">
        <f t="shared" si="161"/>
        <v>420900</v>
      </c>
      <c r="BE649" s="353">
        <f>BD649*PriceList[[#This Row],[Площадь, кв.м]]</f>
        <v>13233096</v>
      </c>
      <c r="BF649" s="14"/>
      <c r="BG649" s="345">
        <f>BE649-$BG$1*PriceList[[#This Row],[Площадь, кв.м]]</f>
        <v>13044456</v>
      </c>
      <c r="BH649" s="353">
        <f t="shared" si="162"/>
        <v>188640</v>
      </c>
      <c r="BI649" s="345">
        <f>BG649/PriceList[[#This Row],[Площадь, кв.м]]</f>
        <v>414900</v>
      </c>
      <c r="BJ649" s="355">
        <f t="shared" si="163"/>
        <v>1.4461315979754157E-2</v>
      </c>
      <c r="BL649" s="345">
        <f t="shared" si="148"/>
        <v>373410</v>
      </c>
      <c r="BM649" s="353">
        <f t="shared" si="149"/>
        <v>11740010.4</v>
      </c>
    </row>
    <row r="650" spans="1:65" ht="14.25" customHeight="1">
      <c r="A650" s="84">
        <v>416</v>
      </c>
      <c r="B650" s="84" t="s">
        <v>510</v>
      </c>
      <c r="C650" s="85">
        <v>90</v>
      </c>
      <c r="D650" s="85" t="s">
        <v>416</v>
      </c>
      <c r="E650" s="86">
        <v>3</v>
      </c>
      <c r="F650" s="84">
        <v>18</v>
      </c>
      <c r="G650" s="87">
        <v>29.27</v>
      </c>
      <c r="H650" s="88" t="s">
        <v>1</v>
      </c>
      <c r="I650" s="88" t="s">
        <v>1</v>
      </c>
      <c r="J650" s="89">
        <v>4.29</v>
      </c>
      <c r="K650" s="89">
        <f t="shared" si="150"/>
        <v>1.29</v>
      </c>
      <c r="L650" s="89">
        <f t="shared" si="151"/>
        <v>24.98</v>
      </c>
      <c r="M650" s="89">
        <f t="shared" si="152"/>
        <v>26.27</v>
      </c>
      <c r="N650" s="90" t="s">
        <v>65</v>
      </c>
      <c r="O650" s="90" t="s">
        <v>66</v>
      </c>
      <c r="P650" s="90" t="s">
        <v>67</v>
      </c>
      <c r="Q650" s="91" t="s">
        <v>97</v>
      </c>
      <c r="R650" s="92" t="s">
        <v>422</v>
      </c>
      <c r="S650" s="92" t="s">
        <v>1291</v>
      </c>
      <c r="T650" s="93" t="s">
        <v>73</v>
      </c>
      <c r="U650" s="84">
        <v>40</v>
      </c>
      <c r="V650" s="94">
        <f>IFERROR(VLOOKUP(H650,'Коэфф для прайса 1 оч'!$A$3:$C$6,3,0),"")</f>
        <v>327000</v>
      </c>
      <c r="W650" s="91">
        <f>IFERROR(VLOOKUP(E650,'Коэфф для прайса 1 оч'!$A$10:$C$23,3,0),"")</f>
        <v>-5.0000000000000001E-3</v>
      </c>
      <c r="X650" s="116">
        <f>IFERROR(VLOOKUP(N650,'Коэфф для прайса 1 оч'!$E$25:$F$30,2,0),"")</f>
        <v>0.04</v>
      </c>
      <c r="Y650" s="116">
        <f>IFERROR(VLOOKUP(O650,'Коэфф для прайса 1 оч'!$E$32:$F$34,2,0),"")</f>
        <v>0</v>
      </c>
      <c r="Z650" s="116">
        <f>IFERROR(VLOOKUP(P650,'Коэфф для прайса 1 оч'!$E$36:$F$38,2,0),"")</f>
        <v>0.03</v>
      </c>
      <c r="AA650" s="116">
        <f>IFERROR(VLOOKUP(Q650,'Коэфф для прайса 1 оч'!$E$40:$F$43,2,0),"")</f>
        <v>-5.0000000000000001E-3</v>
      </c>
      <c r="AB650" s="117">
        <f>IFERROR(VLOOKUP(R650,'Коэфф для прайса 1 оч'!$E$45:$F$59,2,0),"")</f>
        <v>0</v>
      </c>
      <c r="AC650" s="116">
        <f>IFERROR(VLOOKUP(T650,'Коэфф для прайса 1 оч'!$E$61:$F$67,2,0),"")</f>
        <v>0</v>
      </c>
      <c r="AD650" s="116">
        <f>IFERROR(VLOOKUP(U650,'Коэфф для прайса 1 оч'!$E$69:$F$82,2,0),"")</f>
        <v>-1.4E-2</v>
      </c>
      <c r="AE650" s="116">
        <f>IFERROR(VLOOKUP(PriceList[[#This Row],[Корпус]],'Коэфф для прайса 1 оч'!$I$10:$J$15,2,0),"")</f>
        <v>0.12</v>
      </c>
      <c r="AF650" s="95">
        <f t="shared" si="153"/>
        <v>381282</v>
      </c>
      <c r="AG650" s="96">
        <f t="shared" si="154"/>
        <v>11160124.140000001</v>
      </c>
      <c r="AH650" s="97">
        <v>0</v>
      </c>
      <c r="AI650" s="98">
        <f t="shared" si="155"/>
        <v>381282</v>
      </c>
      <c r="AJ650" s="99">
        <f t="shared" si="156"/>
        <v>11160124.140000001</v>
      </c>
      <c r="AK650" s="84" t="s">
        <v>101</v>
      </c>
      <c r="AL650" s="91">
        <v>0.1</v>
      </c>
      <c r="AM650" s="287">
        <f>PriceList[[#This Row],[ИТОГ Цена за кв.м, руб]]*(1+PriceList[[#This Row],[Максимальная скидка]])</f>
        <v>419410.2</v>
      </c>
      <c r="AN650" s="287">
        <f>PriceList[[#This Row],[Цена за кв.м. в CRM]]*PriceList[[#This Row],[Площадь, кв.м]]</f>
        <v>12276136.554</v>
      </c>
      <c r="AO650" s="287">
        <v>6000</v>
      </c>
      <c r="AP650" s="335">
        <f>PriceList[[#This Row],[Цена за кв.м. в CRM]]+PriceList[[#This Row],[Бронь]]</f>
        <v>425410.2</v>
      </c>
      <c r="AQ650" s="335">
        <f>PriceList[[#This Row],[Цена за кв.м. в сайт]]*PriceList[[#This Row],[Площадь, кв.м]]</f>
        <v>12451756.554</v>
      </c>
      <c r="AR650" s="84" t="str">
        <f t="shared" si="157"/>
        <v>С2-90</v>
      </c>
      <c r="AS650" s="88" t="str">
        <f t="shared" si="158"/>
        <v>Ст</v>
      </c>
      <c r="AT650" s="89">
        <f t="shared" si="159"/>
        <v>29.27</v>
      </c>
      <c r="AU650" s="99">
        <f>PriceList[[#This Row],[Цена за кв.м. в CRM]]</f>
        <v>419410.2</v>
      </c>
      <c r="AV650" s="100" t="str">
        <f t="shared" si="160"/>
        <v>Свободно</v>
      </c>
      <c r="AW650" s="99"/>
      <c r="AX650" s="342"/>
      <c r="AZ650" s="353">
        <f>(PriceList[[#This Row],[Цена за кв.м. в сайт]])+$AZ$1</f>
        <v>425910.2</v>
      </c>
      <c r="BA650" s="353">
        <f>AZ650*PriceList[[#This Row],[Площадь, кв.м]]</f>
        <v>12466391.554</v>
      </c>
      <c r="BB650" s="346">
        <f>BA650-PriceList[[#This Row],[Стоимость, руб для сбронированием]]</f>
        <v>14635</v>
      </c>
      <c r="BC650" s="14"/>
      <c r="BD650" s="345">
        <f t="shared" si="161"/>
        <v>425900</v>
      </c>
      <c r="BE650" s="353">
        <f>BD650*PriceList[[#This Row],[Площадь, кв.м]]</f>
        <v>12466093</v>
      </c>
      <c r="BF650" s="14"/>
      <c r="BG650" s="345">
        <f>BE650-$BG$1*PriceList[[#This Row],[Площадь, кв.м]]</f>
        <v>12290473</v>
      </c>
      <c r="BH650" s="353">
        <f t="shared" si="162"/>
        <v>175620</v>
      </c>
      <c r="BI650" s="345">
        <f>BG650/PriceList[[#This Row],[Площадь, кв.м]]</f>
        <v>419900</v>
      </c>
      <c r="BJ650" s="355">
        <f t="shared" si="163"/>
        <v>1.4289116456299119E-2</v>
      </c>
      <c r="BL650" s="345">
        <f t="shared" si="148"/>
        <v>377910</v>
      </c>
      <c r="BM650" s="353">
        <f t="shared" si="149"/>
        <v>11061425.699999999</v>
      </c>
    </row>
    <row r="651" spans="1:65" ht="14.25" customHeight="1">
      <c r="A651" s="84">
        <v>417</v>
      </c>
      <c r="B651" s="84" t="s">
        <v>511</v>
      </c>
      <c r="C651" s="85">
        <v>91</v>
      </c>
      <c r="D651" s="85" t="s">
        <v>416</v>
      </c>
      <c r="E651" s="86">
        <v>3</v>
      </c>
      <c r="F651" s="84">
        <v>19</v>
      </c>
      <c r="G651" s="87">
        <v>29.27</v>
      </c>
      <c r="H651" s="88" t="s">
        <v>1</v>
      </c>
      <c r="I651" s="88" t="s">
        <v>1</v>
      </c>
      <c r="J651" s="89">
        <v>4.29</v>
      </c>
      <c r="K651" s="89">
        <f t="shared" si="150"/>
        <v>1.29</v>
      </c>
      <c r="L651" s="89">
        <f t="shared" si="151"/>
        <v>24.98</v>
      </c>
      <c r="M651" s="89">
        <f t="shared" si="152"/>
        <v>26.27</v>
      </c>
      <c r="N651" s="90" t="s">
        <v>65</v>
      </c>
      <c r="O651" s="90" t="s">
        <v>66</v>
      </c>
      <c r="P651" s="90" t="s">
        <v>67</v>
      </c>
      <c r="Q651" s="91" t="s">
        <v>97</v>
      </c>
      <c r="R651" s="92" t="s">
        <v>422</v>
      </c>
      <c r="S651" s="92" t="s">
        <v>1291</v>
      </c>
      <c r="T651" s="93" t="s">
        <v>73</v>
      </c>
      <c r="U651" s="84">
        <v>40</v>
      </c>
      <c r="V651" s="94">
        <f>IFERROR(VLOOKUP(H651,'Коэфф для прайса 1 оч'!$A$3:$C$6,3,0),"")</f>
        <v>327000</v>
      </c>
      <c r="W651" s="91">
        <f>IFERROR(VLOOKUP(E651,'Коэфф для прайса 1 оч'!$A$10:$C$23,3,0),"")</f>
        <v>-5.0000000000000001E-3</v>
      </c>
      <c r="X651" s="116">
        <f>IFERROR(VLOOKUP(N651,'Коэфф для прайса 1 оч'!$E$25:$F$30,2,0),"")</f>
        <v>0.04</v>
      </c>
      <c r="Y651" s="116">
        <f>IFERROR(VLOOKUP(O651,'Коэфф для прайса 1 оч'!$E$32:$F$34,2,0),"")</f>
        <v>0</v>
      </c>
      <c r="Z651" s="116">
        <f>IFERROR(VLOOKUP(P651,'Коэфф для прайса 1 оч'!$E$36:$F$38,2,0),"")</f>
        <v>0.03</v>
      </c>
      <c r="AA651" s="116">
        <f>IFERROR(VLOOKUP(Q651,'Коэфф для прайса 1 оч'!$E$40:$F$43,2,0),"")</f>
        <v>-5.0000000000000001E-3</v>
      </c>
      <c r="AB651" s="117">
        <f>IFERROR(VLOOKUP(R651,'Коэфф для прайса 1 оч'!$E$45:$F$59,2,0),"")</f>
        <v>0</v>
      </c>
      <c r="AC651" s="116">
        <f>IFERROR(VLOOKUP(T651,'Коэфф для прайса 1 оч'!$E$61:$F$67,2,0),"")</f>
        <v>0</v>
      </c>
      <c r="AD651" s="116">
        <f>IFERROR(VLOOKUP(U651,'Коэфф для прайса 1 оч'!$E$69:$F$82,2,0),"")</f>
        <v>-1.4E-2</v>
      </c>
      <c r="AE651" s="116">
        <f>IFERROR(VLOOKUP(PriceList[[#This Row],[Корпус]],'Коэфф для прайса 1 оч'!$I$10:$J$15,2,0),"")</f>
        <v>0.12</v>
      </c>
      <c r="AF651" s="95">
        <f t="shared" si="153"/>
        <v>381282</v>
      </c>
      <c r="AG651" s="96">
        <f t="shared" si="154"/>
        <v>11160124.140000001</v>
      </c>
      <c r="AH651" s="97">
        <v>0</v>
      </c>
      <c r="AI651" s="98">
        <f t="shared" si="155"/>
        <v>381282</v>
      </c>
      <c r="AJ651" s="99">
        <f t="shared" si="156"/>
        <v>11160124.140000001</v>
      </c>
      <c r="AK651" s="84" t="s">
        <v>71</v>
      </c>
      <c r="AL651" s="91">
        <v>0.1</v>
      </c>
      <c r="AM651" s="287">
        <f>PriceList[[#This Row],[ИТОГ Цена за кв.м, руб]]*(1+PriceList[[#This Row],[Максимальная скидка]])</f>
        <v>419410.2</v>
      </c>
      <c r="AN651" s="287">
        <f>PriceList[[#This Row],[Цена за кв.м. в CRM]]*PriceList[[#This Row],[Площадь, кв.м]]</f>
        <v>12276136.554</v>
      </c>
      <c r="AO651" s="287">
        <v>6000</v>
      </c>
      <c r="AP651" s="335">
        <f>PriceList[[#This Row],[Цена за кв.м. в CRM]]+PriceList[[#This Row],[Бронь]]</f>
        <v>425410.2</v>
      </c>
      <c r="AQ651" s="335">
        <f>PriceList[[#This Row],[Цена за кв.м. в сайт]]*PriceList[[#This Row],[Площадь, кв.м]]</f>
        <v>12451756.554</v>
      </c>
      <c r="AR651" s="84" t="str">
        <f t="shared" si="157"/>
        <v>С2-91</v>
      </c>
      <c r="AS651" s="88" t="str">
        <f t="shared" si="158"/>
        <v>Ст</v>
      </c>
      <c r="AT651" s="89">
        <f t="shared" si="159"/>
        <v>29.27</v>
      </c>
      <c r="AU651" s="99">
        <f>PriceList[[#This Row],[Цена за кв.м. в CRM]]</f>
        <v>419410.2</v>
      </c>
      <c r="AV651" s="100" t="str">
        <f t="shared" si="160"/>
        <v>Резерв</v>
      </c>
      <c r="AW651" s="99"/>
      <c r="AX651" s="342"/>
      <c r="AZ651" s="353">
        <f>(PriceList[[#This Row],[Цена за кв.м. в сайт]])+$AZ$1</f>
        <v>425910.2</v>
      </c>
      <c r="BA651" s="353">
        <f>AZ651*PriceList[[#This Row],[Площадь, кв.м]]</f>
        <v>12466391.554</v>
      </c>
      <c r="BB651" s="346">
        <f>BA651-PriceList[[#This Row],[Стоимость, руб для сбронированием]]</f>
        <v>14635</v>
      </c>
      <c r="BC651" s="14"/>
      <c r="BD651" s="345">
        <f t="shared" si="161"/>
        <v>425900</v>
      </c>
      <c r="BE651" s="353">
        <f>BD651*PriceList[[#This Row],[Площадь, кв.м]]</f>
        <v>12466093</v>
      </c>
      <c r="BF651" s="14"/>
      <c r="BG651" s="345">
        <f>BE651-$BG$1*PriceList[[#This Row],[Площадь, кв.м]]</f>
        <v>12290473</v>
      </c>
      <c r="BH651" s="353">
        <f t="shared" si="162"/>
        <v>175620</v>
      </c>
      <c r="BI651" s="345">
        <f>BG651/PriceList[[#This Row],[Площадь, кв.м]]</f>
        <v>419900</v>
      </c>
      <c r="BJ651" s="355">
        <f t="shared" si="163"/>
        <v>1.4289116456299119E-2</v>
      </c>
      <c r="BL651" s="345">
        <f t="shared" ref="BL651:BL659" si="164">BI651-10%*BI651</f>
        <v>377910</v>
      </c>
      <c r="BM651" s="353">
        <f t="shared" ref="BM651:BM659" si="165">BL651*G651</f>
        <v>11061425.699999999</v>
      </c>
    </row>
    <row r="652" spans="1:65" ht="14.25" customHeight="1">
      <c r="A652" s="84">
        <v>418</v>
      </c>
      <c r="B652" s="84" t="s">
        <v>512</v>
      </c>
      <c r="C652" s="85">
        <v>92</v>
      </c>
      <c r="D652" s="85" t="s">
        <v>416</v>
      </c>
      <c r="E652" s="86">
        <v>3</v>
      </c>
      <c r="F652" s="84">
        <v>20</v>
      </c>
      <c r="G652" s="87">
        <v>29.27</v>
      </c>
      <c r="H652" s="88" t="s">
        <v>1</v>
      </c>
      <c r="I652" s="88" t="s">
        <v>1</v>
      </c>
      <c r="J652" s="89">
        <v>4.29</v>
      </c>
      <c r="K652" s="89">
        <f t="shared" si="150"/>
        <v>1.29</v>
      </c>
      <c r="L652" s="89">
        <f t="shared" si="151"/>
        <v>24.98</v>
      </c>
      <c r="M652" s="89">
        <f t="shared" si="152"/>
        <v>26.27</v>
      </c>
      <c r="N652" s="90" t="s">
        <v>65</v>
      </c>
      <c r="O652" s="90" t="s">
        <v>66</v>
      </c>
      <c r="P652" s="90" t="s">
        <v>67</v>
      </c>
      <c r="Q652" s="91" t="s">
        <v>97</v>
      </c>
      <c r="R652" s="92" t="s">
        <v>422</v>
      </c>
      <c r="S652" s="92" t="s">
        <v>1291</v>
      </c>
      <c r="T652" s="93" t="s">
        <v>73</v>
      </c>
      <c r="U652" s="84">
        <v>40</v>
      </c>
      <c r="V652" s="94">
        <f>IFERROR(VLOOKUP(H652,'Коэфф для прайса 1 оч'!$A$3:$C$6,3,0),"")</f>
        <v>327000</v>
      </c>
      <c r="W652" s="91">
        <f>IFERROR(VLOOKUP(E652,'Коэфф для прайса 1 оч'!$A$10:$C$23,3,0),"")</f>
        <v>-5.0000000000000001E-3</v>
      </c>
      <c r="X652" s="116">
        <f>IFERROR(VLOOKUP(N652,'Коэфф для прайса 1 оч'!$E$25:$F$30,2,0),"")</f>
        <v>0.04</v>
      </c>
      <c r="Y652" s="116">
        <f>IFERROR(VLOOKUP(O652,'Коэфф для прайса 1 оч'!$E$32:$F$34,2,0),"")</f>
        <v>0</v>
      </c>
      <c r="Z652" s="116">
        <f>IFERROR(VLOOKUP(P652,'Коэфф для прайса 1 оч'!$E$36:$F$38,2,0),"")</f>
        <v>0.03</v>
      </c>
      <c r="AA652" s="116">
        <f>IFERROR(VLOOKUP(Q652,'Коэфф для прайса 1 оч'!$E$40:$F$43,2,0),"")</f>
        <v>-5.0000000000000001E-3</v>
      </c>
      <c r="AB652" s="117">
        <f>IFERROR(VLOOKUP(R652,'Коэфф для прайса 1 оч'!$E$45:$F$59,2,0),"")</f>
        <v>0</v>
      </c>
      <c r="AC652" s="116">
        <f>IFERROR(VLOOKUP(T652,'Коэфф для прайса 1 оч'!$E$61:$F$67,2,0),"")</f>
        <v>0</v>
      </c>
      <c r="AD652" s="116">
        <f>IFERROR(VLOOKUP(U652,'Коэфф для прайса 1 оч'!$E$69:$F$82,2,0),"")</f>
        <v>-1.4E-2</v>
      </c>
      <c r="AE652" s="116">
        <f>IFERROR(VLOOKUP(PriceList[[#This Row],[Корпус]],'Коэфф для прайса 1 оч'!$I$10:$J$15,2,0),"")</f>
        <v>0.12</v>
      </c>
      <c r="AF652" s="95">
        <f t="shared" si="153"/>
        <v>381282</v>
      </c>
      <c r="AG652" s="96">
        <f t="shared" si="154"/>
        <v>11160124.140000001</v>
      </c>
      <c r="AH652" s="97">
        <v>0</v>
      </c>
      <c r="AI652" s="98">
        <f t="shared" si="155"/>
        <v>381282</v>
      </c>
      <c r="AJ652" s="99">
        <f t="shared" si="156"/>
        <v>11160124.140000001</v>
      </c>
      <c r="AK652" s="84" t="s">
        <v>71</v>
      </c>
      <c r="AL652" s="91">
        <v>0.1</v>
      </c>
      <c r="AM652" s="287">
        <f>PriceList[[#This Row],[ИТОГ Цена за кв.м, руб]]*(1+PriceList[[#This Row],[Максимальная скидка]])</f>
        <v>419410.2</v>
      </c>
      <c r="AN652" s="287">
        <f>PriceList[[#This Row],[Цена за кв.м. в CRM]]*PriceList[[#This Row],[Площадь, кв.м]]</f>
        <v>12276136.554</v>
      </c>
      <c r="AO652" s="287">
        <v>6000</v>
      </c>
      <c r="AP652" s="335">
        <f>PriceList[[#This Row],[Цена за кв.м. в CRM]]+PriceList[[#This Row],[Бронь]]</f>
        <v>425410.2</v>
      </c>
      <c r="AQ652" s="335">
        <f>PriceList[[#This Row],[Цена за кв.м. в сайт]]*PriceList[[#This Row],[Площадь, кв.м]]</f>
        <v>12451756.554</v>
      </c>
      <c r="AR652" s="84" t="str">
        <f t="shared" si="157"/>
        <v>С2-92</v>
      </c>
      <c r="AS652" s="88" t="str">
        <f t="shared" si="158"/>
        <v>Ст</v>
      </c>
      <c r="AT652" s="89">
        <f t="shared" si="159"/>
        <v>29.27</v>
      </c>
      <c r="AU652" s="99">
        <f>PriceList[[#This Row],[Цена за кв.м. в CRM]]</f>
        <v>419410.2</v>
      </c>
      <c r="AV652" s="100" t="str">
        <f t="shared" si="160"/>
        <v>Резерв</v>
      </c>
      <c r="AW652" s="99"/>
      <c r="AX652" s="342"/>
      <c r="AZ652" s="353">
        <f>(PriceList[[#This Row],[Цена за кв.м. в сайт]])+$AZ$1</f>
        <v>425910.2</v>
      </c>
      <c r="BA652" s="353">
        <f>AZ652*PriceList[[#This Row],[Площадь, кв.м]]</f>
        <v>12466391.554</v>
      </c>
      <c r="BB652" s="346">
        <f>BA652-PriceList[[#This Row],[Стоимость, руб для сбронированием]]</f>
        <v>14635</v>
      </c>
      <c r="BC652" s="14"/>
      <c r="BD652" s="345">
        <f t="shared" si="161"/>
        <v>425900</v>
      </c>
      <c r="BE652" s="353">
        <f>BD652*PriceList[[#This Row],[Площадь, кв.м]]</f>
        <v>12466093</v>
      </c>
      <c r="BF652" s="14"/>
      <c r="BG652" s="345">
        <f>BE652-$BG$1*PriceList[[#This Row],[Площадь, кв.м]]</f>
        <v>12290473</v>
      </c>
      <c r="BH652" s="353">
        <f t="shared" si="162"/>
        <v>175620</v>
      </c>
      <c r="BI652" s="345">
        <f>BG652/PriceList[[#This Row],[Площадь, кв.м]]</f>
        <v>419900</v>
      </c>
      <c r="BJ652" s="355">
        <f t="shared" si="163"/>
        <v>1.4289116456299119E-2</v>
      </c>
      <c r="BL652" s="345">
        <f t="shared" si="164"/>
        <v>377910</v>
      </c>
      <c r="BM652" s="353">
        <f t="shared" si="165"/>
        <v>11061425.699999999</v>
      </c>
    </row>
    <row r="653" spans="1:65" ht="14.25" customHeight="1">
      <c r="A653" s="84">
        <v>419</v>
      </c>
      <c r="B653" s="84" t="s">
        <v>513</v>
      </c>
      <c r="C653" s="85">
        <v>93</v>
      </c>
      <c r="D653" s="85" t="s">
        <v>416</v>
      </c>
      <c r="E653" s="86">
        <v>3</v>
      </c>
      <c r="F653" s="84">
        <v>21</v>
      </c>
      <c r="G653" s="87">
        <v>29.27</v>
      </c>
      <c r="H653" s="88" t="s">
        <v>1</v>
      </c>
      <c r="I653" s="88" t="s">
        <v>1</v>
      </c>
      <c r="J653" s="89">
        <v>4.29</v>
      </c>
      <c r="K653" s="89">
        <f t="shared" si="150"/>
        <v>1.29</v>
      </c>
      <c r="L653" s="89">
        <f t="shared" si="151"/>
        <v>24.98</v>
      </c>
      <c r="M653" s="89">
        <f t="shared" si="152"/>
        <v>26.27</v>
      </c>
      <c r="N653" s="90" t="s">
        <v>65</v>
      </c>
      <c r="O653" s="90" t="s">
        <v>66</v>
      </c>
      <c r="P653" s="90" t="s">
        <v>67</v>
      </c>
      <c r="Q653" s="91" t="s">
        <v>97</v>
      </c>
      <c r="R653" s="92" t="s">
        <v>422</v>
      </c>
      <c r="S653" s="92" t="s">
        <v>1291</v>
      </c>
      <c r="T653" s="93" t="s">
        <v>73</v>
      </c>
      <c r="U653" s="84">
        <v>40</v>
      </c>
      <c r="V653" s="94">
        <f>IFERROR(VLOOKUP(H653,'Коэфф для прайса 1 оч'!$A$3:$C$6,3,0),"")</f>
        <v>327000</v>
      </c>
      <c r="W653" s="91">
        <f>IFERROR(VLOOKUP(E653,'Коэфф для прайса 1 оч'!$A$10:$C$23,3,0),"")</f>
        <v>-5.0000000000000001E-3</v>
      </c>
      <c r="X653" s="116">
        <f>IFERROR(VLOOKUP(N653,'Коэфф для прайса 1 оч'!$E$25:$F$30,2,0),"")</f>
        <v>0.04</v>
      </c>
      <c r="Y653" s="116">
        <f>IFERROR(VLOOKUP(O653,'Коэфф для прайса 1 оч'!$E$32:$F$34,2,0),"")</f>
        <v>0</v>
      </c>
      <c r="Z653" s="116">
        <f>IFERROR(VLOOKUP(P653,'Коэфф для прайса 1 оч'!$E$36:$F$38,2,0),"")</f>
        <v>0.03</v>
      </c>
      <c r="AA653" s="116">
        <f>IFERROR(VLOOKUP(Q653,'Коэфф для прайса 1 оч'!$E$40:$F$43,2,0),"")</f>
        <v>-5.0000000000000001E-3</v>
      </c>
      <c r="AB653" s="117">
        <f>IFERROR(VLOOKUP(R653,'Коэфф для прайса 1 оч'!$E$45:$F$59,2,0),"")</f>
        <v>0</v>
      </c>
      <c r="AC653" s="116">
        <f>IFERROR(VLOOKUP(T653,'Коэфф для прайса 1 оч'!$E$61:$F$67,2,0),"")</f>
        <v>0</v>
      </c>
      <c r="AD653" s="116">
        <f>IFERROR(VLOOKUP(U653,'Коэфф для прайса 1 оч'!$E$69:$F$82,2,0),"")</f>
        <v>-1.4E-2</v>
      </c>
      <c r="AE653" s="116">
        <f>IFERROR(VLOOKUP(PriceList[[#This Row],[Корпус]],'Коэфф для прайса 1 оч'!$I$10:$J$15,2,0),"")</f>
        <v>0.12</v>
      </c>
      <c r="AF653" s="95">
        <f t="shared" si="153"/>
        <v>381282</v>
      </c>
      <c r="AG653" s="96">
        <f t="shared" si="154"/>
        <v>11160124.140000001</v>
      </c>
      <c r="AH653" s="97">
        <v>0</v>
      </c>
      <c r="AI653" s="98">
        <f t="shared" si="155"/>
        <v>381282</v>
      </c>
      <c r="AJ653" s="99">
        <f t="shared" si="156"/>
        <v>11160124.140000001</v>
      </c>
      <c r="AK653" s="84" t="s">
        <v>71</v>
      </c>
      <c r="AL653" s="91">
        <v>0.1</v>
      </c>
      <c r="AM653" s="287">
        <f>PriceList[[#This Row],[ИТОГ Цена за кв.м, руб]]*(1+PriceList[[#This Row],[Максимальная скидка]])</f>
        <v>419410.2</v>
      </c>
      <c r="AN653" s="287">
        <f>PriceList[[#This Row],[Цена за кв.м. в CRM]]*PriceList[[#This Row],[Площадь, кв.м]]</f>
        <v>12276136.554</v>
      </c>
      <c r="AO653" s="287">
        <v>6000</v>
      </c>
      <c r="AP653" s="335">
        <f>PriceList[[#This Row],[Цена за кв.м. в CRM]]+PriceList[[#This Row],[Бронь]]</f>
        <v>425410.2</v>
      </c>
      <c r="AQ653" s="335">
        <f>PriceList[[#This Row],[Цена за кв.м. в сайт]]*PriceList[[#This Row],[Площадь, кв.м]]</f>
        <v>12451756.554</v>
      </c>
      <c r="AR653" s="84" t="str">
        <f t="shared" si="157"/>
        <v>С2-93</v>
      </c>
      <c r="AS653" s="88" t="str">
        <f t="shared" si="158"/>
        <v>Ст</v>
      </c>
      <c r="AT653" s="89">
        <f t="shared" si="159"/>
        <v>29.27</v>
      </c>
      <c r="AU653" s="99">
        <f>PriceList[[#This Row],[Цена за кв.м. в CRM]]</f>
        <v>419410.2</v>
      </c>
      <c r="AV653" s="100" t="str">
        <f t="shared" si="160"/>
        <v>Резерв</v>
      </c>
      <c r="AW653" s="99"/>
      <c r="AX653" s="342"/>
      <c r="AZ653" s="353">
        <f>(PriceList[[#This Row],[Цена за кв.м. в сайт]])+$AZ$1</f>
        <v>425910.2</v>
      </c>
      <c r="BA653" s="353">
        <f>AZ653*PriceList[[#This Row],[Площадь, кв.м]]</f>
        <v>12466391.554</v>
      </c>
      <c r="BB653" s="346">
        <f>BA653-PriceList[[#This Row],[Стоимость, руб для сбронированием]]</f>
        <v>14635</v>
      </c>
      <c r="BC653" s="14"/>
      <c r="BD653" s="345">
        <f t="shared" si="161"/>
        <v>425900</v>
      </c>
      <c r="BE653" s="353">
        <f>BD653*PriceList[[#This Row],[Площадь, кв.м]]</f>
        <v>12466093</v>
      </c>
      <c r="BF653" s="14"/>
      <c r="BG653" s="345">
        <f>BE653-$BG$1*PriceList[[#This Row],[Площадь, кв.м]]</f>
        <v>12290473</v>
      </c>
      <c r="BH653" s="353">
        <f t="shared" si="162"/>
        <v>175620</v>
      </c>
      <c r="BI653" s="345">
        <f>BG653/PriceList[[#This Row],[Площадь, кв.м]]</f>
        <v>419900</v>
      </c>
      <c r="BJ653" s="355">
        <f t="shared" si="163"/>
        <v>1.4289116456299119E-2</v>
      </c>
      <c r="BL653" s="345">
        <f t="shared" si="164"/>
        <v>377910</v>
      </c>
      <c r="BM653" s="353">
        <f t="shared" si="165"/>
        <v>11061425.699999999</v>
      </c>
    </row>
    <row r="654" spans="1:65" ht="14.25" customHeight="1">
      <c r="A654" s="84">
        <v>420</v>
      </c>
      <c r="B654" s="84" t="s">
        <v>514</v>
      </c>
      <c r="C654" s="85">
        <v>94</v>
      </c>
      <c r="D654" s="85" t="s">
        <v>416</v>
      </c>
      <c r="E654" s="86">
        <v>3</v>
      </c>
      <c r="F654" s="84">
        <v>22</v>
      </c>
      <c r="G654" s="87">
        <v>29.27</v>
      </c>
      <c r="H654" s="88" t="s">
        <v>1</v>
      </c>
      <c r="I654" s="88" t="s">
        <v>1</v>
      </c>
      <c r="J654" s="89">
        <v>4.29</v>
      </c>
      <c r="K654" s="89">
        <f t="shared" si="150"/>
        <v>1.29</v>
      </c>
      <c r="L654" s="89">
        <f t="shared" si="151"/>
        <v>24.98</v>
      </c>
      <c r="M654" s="89">
        <f t="shared" si="152"/>
        <v>26.27</v>
      </c>
      <c r="N654" s="90" t="s">
        <v>65</v>
      </c>
      <c r="O654" s="90" t="s">
        <v>66</v>
      </c>
      <c r="P654" s="90" t="s">
        <v>67</v>
      </c>
      <c r="Q654" s="91" t="s">
        <v>97</v>
      </c>
      <c r="R654" s="92" t="s">
        <v>422</v>
      </c>
      <c r="S654" s="92" t="s">
        <v>1291</v>
      </c>
      <c r="T654" s="93" t="s">
        <v>73</v>
      </c>
      <c r="U654" s="84">
        <v>40</v>
      </c>
      <c r="V654" s="94">
        <f>IFERROR(VLOOKUP(H654,'Коэфф для прайса 1 оч'!$A$3:$C$6,3,0),"")</f>
        <v>327000</v>
      </c>
      <c r="W654" s="91">
        <f>IFERROR(VLOOKUP(E654,'Коэфф для прайса 1 оч'!$A$10:$C$23,3,0),"")</f>
        <v>-5.0000000000000001E-3</v>
      </c>
      <c r="X654" s="116">
        <f>IFERROR(VLOOKUP(N654,'Коэфф для прайса 1 оч'!$E$25:$F$30,2,0),"")</f>
        <v>0.04</v>
      </c>
      <c r="Y654" s="116">
        <f>IFERROR(VLOOKUP(O654,'Коэфф для прайса 1 оч'!$E$32:$F$34,2,0),"")</f>
        <v>0</v>
      </c>
      <c r="Z654" s="116">
        <f>IFERROR(VLOOKUP(P654,'Коэфф для прайса 1 оч'!$E$36:$F$38,2,0),"")</f>
        <v>0.03</v>
      </c>
      <c r="AA654" s="116">
        <f>IFERROR(VLOOKUP(Q654,'Коэфф для прайса 1 оч'!$E$40:$F$43,2,0),"")</f>
        <v>-5.0000000000000001E-3</v>
      </c>
      <c r="AB654" s="117">
        <f>IFERROR(VLOOKUP(R654,'Коэфф для прайса 1 оч'!$E$45:$F$59,2,0),"")</f>
        <v>0</v>
      </c>
      <c r="AC654" s="116">
        <f>IFERROR(VLOOKUP(T654,'Коэфф для прайса 1 оч'!$E$61:$F$67,2,0),"")</f>
        <v>0</v>
      </c>
      <c r="AD654" s="116">
        <f>IFERROR(VLOOKUP(U654,'Коэфф для прайса 1 оч'!$E$69:$F$82,2,0),"")</f>
        <v>-1.4E-2</v>
      </c>
      <c r="AE654" s="116">
        <f>IFERROR(VLOOKUP(PriceList[[#This Row],[Корпус]],'Коэфф для прайса 1 оч'!$I$10:$J$15,2,0),"")</f>
        <v>0.12</v>
      </c>
      <c r="AF654" s="95">
        <f t="shared" si="153"/>
        <v>381282</v>
      </c>
      <c r="AG654" s="96">
        <f t="shared" si="154"/>
        <v>11160124.140000001</v>
      </c>
      <c r="AH654" s="97">
        <v>0</v>
      </c>
      <c r="AI654" s="98">
        <f t="shared" si="155"/>
        <v>381282</v>
      </c>
      <c r="AJ654" s="99">
        <f t="shared" si="156"/>
        <v>11160124.140000001</v>
      </c>
      <c r="AK654" s="84" t="s">
        <v>71</v>
      </c>
      <c r="AL654" s="91">
        <v>0.1</v>
      </c>
      <c r="AM654" s="287">
        <f>PriceList[[#This Row],[ИТОГ Цена за кв.м, руб]]*(1+PriceList[[#This Row],[Максимальная скидка]])</f>
        <v>419410.2</v>
      </c>
      <c r="AN654" s="287">
        <f>PriceList[[#This Row],[Цена за кв.м. в CRM]]*PriceList[[#This Row],[Площадь, кв.м]]</f>
        <v>12276136.554</v>
      </c>
      <c r="AO654" s="287">
        <v>6000</v>
      </c>
      <c r="AP654" s="335">
        <f>PriceList[[#This Row],[Цена за кв.м. в CRM]]+PriceList[[#This Row],[Бронь]]</f>
        <v>425410.2</v>
      </c>
      <c r="AQ654" s="335">
        <f>PriceList[[#This Row],[Цена за кв.м. в сайт]]*PriceList[[#This Row],[Площадь, кв.м]]</f>
        <v>12451756.554</v>
      </c>
      <c r="AR654" s="84" t="str">
        <f t="shared" si="157"/>
        <v>С2-94</v>
      </c>
      <c r="AS654" s="88" t="str">
        <f t="shared" si="158"/>
        <v>Ст</v>
      </c>
      <c r="AT654" s="89">
        <f t="shared" si="159"/>
        <v>29.27</v>
      </c>
      <c r="AU654" s="99">
        <f>PriceList[[#This Row],[Цена за кв.м. в CRM]]</f>
        <v>419410.2</v>
      </c>
      <c r="AV654" s="100" t="str">
        <f t="shared" si="160"/>
        <v>Резерв</v>
      </c>
      <c r="AW654" s="99"/>
      <c r="AX654" s="342"/>
      <c r="AZ654" s="353">
        <f>(PriceList[[#This Row],[Цена за кв.м. в сайт]])+$AZ$1</f>
        <v>425910.2</v>
      </c>
      <c r="BA654" s="353">
        <f>AZ654*PriceList[[#This Row],[Площадь, кв.м]]</f>
        <v>12466391.554</v>
      </c>
      <c r="BB654" s="346">
        <f>BA654-PriceList[[#This Row],[Стоимость, руб для сбронированием]]</f>
        <v>14635</v>
      </c>
      <c r="BC654" s="14"/>
      <c r="BD654" s="345">
        <f t="shared" si="161"/>
        <v>425900</v>
      </c>
      <c r="BE654" s="353">
        <f>BD654*PriceList[[#This Row],[Площадь, кв.м]]</f>
        <v>12466093</v>
      </c>
      <c r="BF654" s="14"/>
      <c r="BG654" s="345">
        <f>BE654-$BG$1*PriceList[[#This Row],[Площадь, кв.м]]</f>
        <v>12290473</v>
      </c>
      <c r="BH654" s="353">
        <f t="shared" si="162"/>
        <v>175620</v>
      </c>
      <c r="BI654" s="345">
        <f>BG654/PriceList[[#This Row],[Площадь, кв.м]]</f>
        <v>419900</v>
      </c>
      <c r="BJ654" s="355">
        <f t="shared" si="163"/>
        <v>1.4289116456299119E-2</v>
      </c>
      <c r="BL654" s="345">
        <f t="shared" si="164"/>
        <v>377910</v>
      </c>
      <c r="BM654" s="353">
        <f t="shared" si="165"/>
        <v>11061425.699999999</v>
      </c>
    </row>
    <row r="655" spans="1:65" ht="14.25" customHeight="1">
      <c r="A655" s="84">
        <v>421</v>
      </c>
      <c r="B655" s="84" t="s">
        <v>515</v>
      </c>
      <c r="C655" s="85">
        <v>95</v>
      </c>
      <c r="D655" s="85" t="s">
        <v>416</v>
      </c>
      <c r="E655" s="86">
        <v>3</v>
      </c>
      <c r="F655" s="84">
        <v>23</v>
      </c>
      <c r="G655" s="87">
        <v>29.27</v>
      </c>
      <c r="H655" s="88" t="s">
        <v>1</v>
      </c>
      <c r="I655" s="88" t="s">
        <v>1</v>
      </c>
      <c r="J655" s="89">
        <v>4.29</v>
      </c>
      <c r="K655" s="89">
        <f t="shared" si="150"/>
        <v>1.29</v>
      </c>
      <c r="L655" s="89">
        <f t="shared" si="151"/>
        <v>24.98</v>
      </c>
      <c r="M655" s="89">
        <f t="shared" si="152"/>
        <v>26.27</v>
      </c>
      <c r="N655" s="90" t="s">
        <v>65</v>
      </c>
      <c r="O655" s="90" t="s">
        <v>66</v>
      </c>
      <c r="P655" s="90" t="s">
        <v>67</v>
      </c>
      <c r="Q655" s="91" t="s">
        <v>97</v>
      </c>
      <c r="R655" s="92" t="s">
        <v>422</v>
      </c>
      <c r="S655" s="92" t="s">
        <v>1291</v>
      </c>
      <c r="T655" s="93" t="s">
        <v>73</v>
      </c>
      <c r="U655" s="84">
        <v>40</v>
      </c>
      <c r="V655" s="94">
        <f>IFERROR(VLOOKUP(H655,'Коэфф для прайса 1 оч'!$A$3:$C$6,3,0),"")</f>
        <v>327000</v>
      </c>
      <c r="W655" s="91">
        <f>IFERROR(VLOOKUP(E655,'Коэфф для прайса 1 оч'!$A$10:$C$23,3,0),"")</f>
        <v>-5.0000000000000001E-3</v>
      </c>
      <c r="X655" s="116">
        <f>IFERROR(VLOOKUP(N655,'Коэфф для прайса 1 оч'!$E$25:$F$30,2,0),"")</f>
        <v>0.04</v>
      </c>
      <c r="Y655" s="116">
        <f>IFERROR(VLOOKUP(O655,'Коэфф для прайса 1 оч'!$E$32:$F$34,2,0),"")</f>
        <v>0</v>
      </c>
      <c r="Z655" s="116">
        <f>IFERROR(VLOOKUP(P655,'Коэфф для прайса 1 оч'!$E$36:$F$38,2,0),"")</f>
        <v>0.03</v>
      </c>
      <c r="AA655" s="116">
        <f>IFERROR(VLOOKUP(Q655,'Коэфф для прайса 1 оч'!$E$40:$F$43,2,0),"")</f>
        <v>-5.0000000000000001E-3</v>
      </c>
      <c r="AB655" s="117">
        <f>IFERROR(VLOOKUP(R655,'Коэфф для прайса 1 оч'!$E$45:$F$59,2,0),"")</f>
        <v>0</v>
      </c>
      <c r="AC655" s="116">
        <f>IFERROR(VLOOKUP(T655,'Коэфф для прайса 1 оч'!$E$61:$F$67,2,0),"")</f>
        <v>0</v>
      </c>
      <c r="AD655" s="116">
        <f>IFERROR(VLOOKUP(U655,'Коэфф для прайса 1 оч'!$E$69:$F$82,2,0),"")</f>
        <v>-1.4E-2</v>
      </c>
      <c r="AE655" s="116">
        <f>IFERROR(VLOOKUP(PriceList[[#This Row],[Корпус]],'Коэфф для прайса 1 оч'!$I$10:$J$15,2,0),"")</f>
        <v>0.12</v>
      </c>
      <c r="AF655" s="95">
        <f t="shared" si="153"/>
        <v>381282</v>
      </c>
      <c r="AG655" s="96">
        <f t="shared" si="154"/>
        <v>11160124.140000001</v>
      </c>
      <c r="AH655" s="97">
        <v>0</v>
      </c>
      <c r="AI655" s="98">
        <f t="shared" si="155"/>
        <v>381282</v>
      </c>
      <c r="AJ655" s="99">
        <f t="shared" si="156"/>
        <v>11160124.140000001</v>
      </c>
      <c r="AK655" s="84" t="s">
        <v>71</v>
      </c>
      <c r="AL655" s="91">
        <v>0.1</v>
      </c>
      <c r="AM655" s="287">
        <f>PriceList[[#This Row],[ИТОГ Цена за кв.м, руб]]*(1+PriceList[[#This Row],[Максимальная скидка]])</f>
        <v>419410.2</v>
      </c>
      <c r="AN655" s="287">
        <f>PriceList[[#This Row],[Цена за кв.м. в CRM]]*PriceList[[#This Row],[Площадь, кв.м]]</f>
        <v>12276136.554</v>
      </c>
      <c r="AO655" s="287">
        <v>6000</v>
      </c>
      <c r="AP655" s="335">
        <f>PriceList[[#This Row],[Цена за кв.м. в CRM]]+PriceList[[#This Row],[Бронь]]</f>
        <v>425410.2</v>
      </c>
      <c r="AQ655" s="335">
        <f>PriceList[[#This Row],[Цена за кв.м. в сайт]]*PriceList[[#This Row],[Площадь, кв.м]]</f>
        <v>12451756.554</v>
      </c>
      <c r="AR655" s="84" t="str">
        <f t="shared" si="157"/>
        <v>С2-95</v>
      </c>
      <c r="AS655" s="88" t="str">
        <f t="shared" si="158"/>
        <v>Ст</v>
      </c>
      <c r="AT655" s="89">
        <f t="shared" si="159"/>
        <v>29.27</v>
      </c>
      <c r="AU655" s="99">
        <f>PriceList[[#This Row],[Цена за кв.м. в CRM]]</f>
        <v>419410.2</v>
      </c>
      <c r="AV655" s="100" t="str">
        <f t="shared" si="160"/>
        <v>Резерв</v>
      </c>
      <c r="AW655" s="99"/>
      <c r="AX655" s="342"/>
      <c r="AZ655" s="353">
        <f>(PriceList[[#This Row],[Цена за кв.м. в сайт]])+$AZ$1</f>
        <v>425910.2</v>
      </c>
      <c r="BA655" s="353">
        <f>AZ655*PriceList[[#This Row],[Площадь, кв.м]]</f>
        <v>12466391.554</v>
      </c>
      <c r="BB655" s="346">
        <f>BA655-PriceList[[#This Row],[Стоимость, руб для сбронированием]]</f>
        <v>14635</v>
      </c>
      <c r="BC655" s="14"/>
      <c r="BD655" s="345">
        <f t="shared" si="161"/>
        <v>425900</v>
      </c>
      <c r="BE655" s="353">
        <f>BD655*PriceList[[#This Row],[Площадь, кв.м]]</f>
        <v>12466093</v>
      </c>
      <c r="BF655" s="14"/>
      <c r="BG655" s="345">
        <f>BE655-$BG$1*PriceList[[#This Row],[Площадь, кв.м]]</f>
        <v>12290473</v>
      </c>
      <c r="BH655" s="353">
        <f t="shared" si="162"/>
        <v>175620</v>
      </c>
      <c r="BI655" s="345">
        <f>BG655/PriceList[[#This Row],[Площадь, кв.м]]</f>
        <v>419900</v>
      </c>
      <c r="BJ655" s="355">
        <f t="shared" si="163"/>
        <v>1.4289116456299119E-2</v>
      </c>
      <c r="BL655" s="345">
        <f t="shared" si="164"/>
        <v>377910</v>
      </c>
      <c r="BM655" s="353">
        <f t="shared" si="165"/>
        <v>11061425.699999999</v>
      </c>
    </row>
    <row r="656" spans="1:65" ht="14.25" customHeight="1">
      <c r="A656" s="84">
        <v>422</v>
      </c>
      <c r="B656" s="84" t="s">
        <v>516</v>
      </c>
      <c r="C656" s="85">
        <v>96</v>
      </c>
      <c r="D656" s="85" t="s">
        <v>416</v>
      </c>
      <c r="E656" s="86">
        <v>3</v>
      </c>
      <c r="F656" s="84">
        <v>24</v>
      </c>
      <c r="G656" s="87">
        <v>28.56</v>
      </c>
      <c r="H656" s="88" t="s">
        <v>1</v>
      </c>
      <c r="I656" s="88" t="s">
        <v>1</v>
      </c>
      <c r="J656" s="89">
        <v>4.29</v>
      </c>
      <c r="K656" s="89">
        <f t="shared" si="150"/>
        <v>1.29</v>
      </c>
      <c r="L656" s="89">
        <f t="shared" si="151"/>
        <v>24.27</v>
      </c>
      <c r="M656" s="89">
        <f t="shared" si="152"/>
        <v>25.56</v>
      </c>
      <c r="N656" s="90" t="s">
        <v>65</v>
      </c>
      <c r="O656" s="90" t="s">
        <v>66</v>
      </c>
      <c r="P656" s="90" t="s">
        <v>67</v>
      </c>
      <c r="Q656" s="91" t="s">
        <v>97</v>
      </c>
      <c r="R656" s="92" t="s">
        <v>422</v>
      </c>
      <c r="S656" s="92" t="s">
        <v>1291</v>
      </c>
      <c r="T656" s="93" t="s">
        <v>73</v>
      </c>
      <c r="U656" s="84">
        <v>40</v>
      </c>
      <c r="V656" s="94">
        <f>IFERROR(VLOOKUP(H656,'Коэфф для прайса 1 оч'!$A$3:$C$6,3,0),"")</f>
        <v>327000</v>
      </c>
      <c r="W656" s="91">
        <f>IFERROR(VLOOKUP(E656,'Коэфф для прайса 1 оч'!$A$10:$C$23,3,0),"")</f>
        <v>-5.0000000000000001E-3</v>
      </c>
      <c r="X656" s="116">
        <f>IFERROR(VLOOKUP(N656,'Коэфф для прайса 1 оч'!$E$25:$F$30,2,0),"")</f>
        <v>0.04</v>
      </c>
      <c r="Y656" s="116">
        <f>IFERROR(VLOOKUP(O656,'Коэфф для прайса 1 оч'!$E$32:$F$34,2,0),"")</f>
        <v>0</v>
      </c>
      <c r="Z656" s="116">
        <f>IFERROR(VLOOKUP(P656,'Коэфф для прайса 1 оч'!$E$36:$F$38,2,0),"")</f>
        <v>0.03</v>
      </c>
      <c r="AA656" s="116">
        <f>IFERROR(VLOOKUP(Q656,'Коэфф для прайса 1 оч'!$E$40:$F$43,2,0),"")</f>
        <v>-5.0000000000000001E-3</v>
      </c>
      <c r="AB656" s="117">
        <f>IFERROR(VLOOKUP(R656,'Коэфф для прайса 1 оч'!$E$45:$F$59,2,0),"")</f>
        <v>0</v>
      </c>
      <c r="AC656" s="116">
        <f>IFERROR(VLOOKUP(T656,'Коэфф для прайса 1 оч'!$E$61:$F$67,2,0),"")</f>
        <v>0</v>
      </c>
      <c r="AD656" s="116">
        <f>IFERROR(VLOOKUP(U656,'Коэфф для прайса 1 оч'!$E$69:$F$82,2,0),"")</f>
        <v>-1.4E-2</v>
      </c>
      <c r="AE656" s="116">
        <f>IFERROR(VLOOKUP(PriceList[[#This Row],[Корпус]],'Коэфф для прайса 1 оч'!$I$10:$J$15,2,0),"")</f>
        <v>0.12</v>
      </c>
      <c r="AF656" s="95">
        <f t="shared" si="153"/>
        <v>381282</v>
      </c>
      <c r="AG656" s="96">
        <f t="shared" si="154"/>
        <v>10889413.92</v>
      </c>
      <c r="AH656" s="97">
        <v>0</v>
      </c>
      <c r="AI656" s="98">
        <f t="shared" si="155"/>
        <v>381282</v>
      </c>
      <c r="AJ656" s="99">
        <f t="shared" si="156"/>
        <v>10889413.92</v>
      </c>
      <c r="AK656" s="84" t="s">
        <v>101</v>
      </c>
      <c r="AL656" s="91">
        <v>0.1</v>
      </c>
      <c r="AM656" s="287">
        <f>PriceList[[#This Row],[ИТОГ Цена за кв.м, руб]]*(1+PriceList[[#This Row],[Максимальная скидка]])</f>
        <v>419410.2</v>
      </c>
      <c r="AN656" s="287">
        <f>PriceList[[#This Row],[Цена за кв.м. в CRM]]*PriceList[[#This Row],[Площадь, кв.м]]</f>
        <v>11978355.311999999</v>
      </c>
      <c r="AO656" s="287">
        <v>6000</v>
      </c>
      <c r="AP656" s="335">
        <f>PriceList[[#This Row],[Цена за кв.м. в CRM]]+PriceList[[#This Row],[Бронь]]</f>
        <v>425410.2</v>
      </c>
      <c r="AQ656" s="335">
        <f>PriceList[[#This Row],[Цена за кв.м. в сайт]]*PriceList[[#This Row],[Площадь, кв.м]]</f>
        <v>12149715.311999999</v>
      </c>
      <c r="AR656" s="84" t="str">
        <f t="shared" si="157"/>
        <v>С2-96</v>
      </c>
      <c r="AS656" s="88" t="str">
        <f t="shared" si="158"/>
        <v>Ст</v>
      </c>
      <c r="AT656" s="89">
        <f t="shared" si="159"/>
        <v>28.56</v>
      </c>
      <c r="AU656" s="99">
        <f>PriceList[[#This Row],[Цена за кв.м. в CRM]]</f>
        <v>419410.2</v>
      </c>
      <c r="AV656" s="100" t="str">
        <f t="shared" si="160"/>
        <v>Свободно</v>
      </c>
      <c r="AW656" s="99"/>
      <c r="AX656" s="342"/>
      <c r="AZ656" s="353">
        <f>(PriceList[[#This Row],[Цена за кв.м. в сайт]])+$AZ$1</f>
        <v>425910.2</v>
      </c>
      <c r="BA656" s="353">
        <f>AZ656*PriceList[[#This Row],[Площадь, кв.м]]</f>
        <v>12163995.311999999</v>
      </c>
      <c r="BB656" s="346">
        <f>BA656-PriceList[[#This Row],[Стоимость, руб для сбронированием]]</f>
        <v>14280</v>
      </c>
      <c r="BC656" s="14"/>
      <c r="BD656" s="345">
        <f t="shared" si="161"/>
        <v>425900</v>
      </c>
      <c r="BE656" s="353">
        <f>BD656*PriceList[[#This Row],[Площадь, кв.м]]</f>
        <v>12163704</v>
      </c>
      <c r="BF656" s="14"/>
      <c r="BG656" s="345">
        <f>BE656-$BG$1*PriceList[[#This Row],[Площадь, кв.м]]</f>
        <v>11992344</v>
      </c>
      <c r="BH656" s="353">
        <f t="shared" si="162"/>
        <v>171360</v>
      </c>
      <c r="BI656" s="345">
        <f>BG656/PriceList[[#This Row],[Площадь, кв.м]]</f>
        <v>419900</v>
      </c>
      <c r="BJ656" s="355">
        <f t="shared" si="163"/>
        <v>1.4289116456299119E-2</v>
      </c>
      <c r="BL656" s="345">
        <f t="shared" si="164"/>
        <v>377910</v>
      </c>
      <c r="BM656" s="353">
        <f t="shared" si="165"/>
        <v>10793109.6</v>
      </c>
    </row>
    <row r="657" spans="1:65" ht="14.25" hidden="1" customHeight="1">
      <c r="A657" s="84">
        <v>423</v>
      </c>
      <c r="B657" s="84" t="s">
        <v>517</v>
      </c>
      <c r="C657" s="85">
        <v>97</v>
      </c>
      <c r="D657" s="85" t="s">
        <v>416</v>
      </c>
      <c r="E657" s="86">
        <v>3</v>
      </c>
      <c r="F657" s="84">
        <v>25</v>
      </c>
      <c r="G657" s="87">
        <v>49.72</v>
      </c>
      <c r="H657" s="88" t="s">
        <v>1</v>
      </c>
      <c r="I657" s="88" t="s">
        <v>1</v>
      </c>
      <c r="J657" s="89">
        <v>13.99</v>
      </c>
      <c r="K657" s="89">
        <f t="shared" si="150"/>
        <v>4.2</v>
      </c>
      <c r="L657" s="89">
        <f t="shared" si="151"/>
        <v>35.729999999999997</v>
      </c>
      <c r="M657" s="89">
        <f t="shared" si="152"/>
        <v>39.93</v>
      </c>
      <c r="N657" s="90" t="s">
        <v>78</v>
      </c>
      <c r="O657" s="90" t="s">
        <v>83</v>
      </c>
      <c r="P657" s="90" t="s">
        <v>67</v>
      </c>
      <c r="Q657" s="91" t="s">
        <v>97</v>
      </c>
      <c r="R657" s="92" t="s">
        <v>518</v>
      </c>
      <c r="S657" s="92" t="s">
        <v>116</v>
      </c>
      <c r="T657" s="93" t="s">
        <v>73</v>
      </c>
      <c r="U657" s="84">
        <v>40</v>
      </c>
      <c r="V657" s="94">
        <f>IFERROR(VLOOKUP(H657,'Коэфф для прайса 1 оч'!$A$3:$C$6,3,0),"")</f>
        <v>327000</v>
      </c>
      <c r="W657" s="91">
        <f>IFERROR(VLOOKUP(E657,'Коэфф для прайса 1 оч'!$A$10:$C$23,3,0),"")</f>
        <v>-5.0000000000000001E-3</v>
      </c>
      <c r="X657" s="116">
        <f>IFERROR(VLOOKUP(N657,'Коэфф для прайса 1 оч'!$E$25:$F$30,2,0),"")</f>
        <v>-0.02</v>
      </c>
      <c r="Y657" s="116">
        <f>IFERROR(VLOOKUP(O657,'Коэфф для прайса 1 оч'!$E$32:$F$34,2,0),"")</f>
        <v>0.03</v>
      </c>
      <c r="Z657" s="116">
        <f>IFERROR(VLOOKUP(P657,'Коэфф для прайса 1 оч'!$E$36:$F$38,2,0),"")</f>
        <v>0.03</v>
      </c>
      <c r="AA657" s="116">
        <f>IFERROR(VLOOKUP(Q657,'Коэфф для прайса 1 оч'!$E$40:$F$43,2,0),"")</f>
        <v>-5.0000000000000001E-3</v>
      </c>
      <c r="AB657" s="117">
        <f>IFERROR(VLOOKUP(R657,'Коэфф для прайса 1 оч'!$E$45:$F$59,2,0),"")</f>
        <v>0.05</v>
      </c>
      <c r="AC657" s="116">
        <f>IFERROR(VLOOKUP(T657,'Коэфф для прайса 1 оч'!$E$61:$F$67,2,0),"")</f>
        <v>0</v>
      </c>
      <c r="AD657" s="116">
        <f>IFERROR(VLOOKUP(U657,'Коэфф для прайса 1 оч'!$E$69:$F$82,2,0),"")</f>
        <v>-1.4E-2</v>
      </c>
      <c r="AE657" s="116">
        <f>IFERROR(VLOOKUP(PriceList[[#This Row],[Корпус]],'Коэфф для прайса 1 оч'!$I$10:$J$15,2,0),"")</f>
        <v>0.12</v>
      </c>
      <c r="AF657" s="95">
        <f t="shared" si="153"/>
        <v>387822</v>
      </c>
      <c r="AG657" s="96">
        <f t="shared" si="154"/>
        <v>19282509.84</v>
      </c>
      <c r="AH657" s="97">
        <v>0</v>
      </c>
      <c r="AI657" s="98">
        <f t="shared" si="155"/>
        <v>387822</v>
      </c>
      <c r="AJ657" s="99">
        <f t="shared" si="156"/>
        <v>19282509.84</v>
      </c>
      <c r="AK657" s="84" t="s">
        <v>71</v>
      </c>
      <c r="AL657" s="91">
        <v>0.1</v>
      </c>
      <c r="AM657" s="287">
        <f>PriceList[[#This Row],[ИТОГ Цена за кв.м, руб]]*(1+PriceList[[#This Row],[Максимальная скидка]])</f>
        <v>426604.2</v>
      </c>
      <c r="AN657" s="287">
        <f>PriceList[[#This Row],[Цена за кв.м. в CRM]]*PriceList[[#This Row],[Площадь, кв.м]]</f>
        <v>21210760.824000001</v>
      </c>
      <c r="AO657" s="287">
        <v>6000</v>
      </c>
      <c r="AP657" s="335">
        <f>PriceList[[#This Row],[Цена за кв.м. в CRM]]+PriceList[[#This Row],[Бронь]]</f>
        <v>432604.2</v>
      </c>
      <c r="AQ657" s="335">
        <f>PriceList[[#This Row],[Цена за кв.м. в сайт]]*PriceList[[#This Row],[Площадь, кв.м]]</f>
        <v>21509080.824000001</v>
      </c>
      <c r="AR657" s="84" t="str">
        <f t="shared" si="157"/>
        <v>С2-97</v>
      </c>
      <c r="AS657" s="88" t="str">
        <f t="shared" si="158"/>
        <v>Ст</v>
      </c>
      <c r="AT657" s="89">
        <f t="shared" si="159"/>
        <v>49.72</v>
      </c>
      <c r="AU657" s="99">
        <f>PriceList[[#This Row],[Цена за кв.м. в CRM]]</f>
        <v>426604.2</v>
      </c>
      <c r="AV657" s="100" t="str">
        <f t="shared" si="160"/>
        <v>Резерв</v>
      </c>
      <c r="AW657" s="99"/>
      <c r="AX657" s="342"/>
      <c r="AZ657" s="353">
        <f>(PriceList[[#This Row],[Цена за кв.м. в сайт]])+$AZ$1</f>
        <v>433104.2</v>
      </c>
      <c r="BA657" s="353">
        <f>AZ657*PriceList[[#This Row],[Площадь, кв.м]]</f>
        <v>21533940.824000001</v>
      </c>
      <c r="BB657" s="346">
        <f>BA657-PriceList[[#This Row],[Стоимость, руб для сбронированием]]</f>
        <v>24860</v>
      </c>
      <c r="BC657" s="14"/>
      <c r="BD657" s="345">
        <f t="shared" si="161"/>
        <v>433100</v>
      </c>
      <c r="BE657" s="353">
        <f>BD657*PriceList[[#This Row],[Площадь, кв.м]]</f>
        <v>21533732</v>
      </c>
      <c r="BF657" s="14"/>
      <c r="BG657" s="345">
        <f>BE657-$BG$1*PriceList[[#This Row],[Площадь, кв.м]]</f>
        <v>21235412</v>
      </c>
      <c r="BH657" s="353">
        <f t="shared" si="162"/>
        <v>298320</v>
      </c>
      <c r="BI657" s="345">
        <f>BG657/PriceList[[#This Row],[Площадь, кв.м]]</f>
        <v>427100</v>
      </c>
      <c r="BJ657" s="355">
        <f t="shared" si="163"/>
        <v>1.4048232264106767E-2</v>
      </c>
      <c r="BL657" s="345">
        <f t="shared" si="164"/>
        <v>384390</v>
      </c>
      <c r="BM657" s="353">
        <f t="shared" si="165"/>
        <v>19111870.800000001</v>
      </c>
    </row>
    <row r="658" spans="1:65" ht="14.25" hidden="1" customHeight="1">
      <c r="A658" s="84">
        <v>424</v>
      </c>
      <c r="B658" s="84" t="s">
        <v>519</v>
      </c>
      <c r="C658" s="85">
        <v>98</v>
      </c>
      <c r="D658" s="85" t="s">
        <v>416</v>
      </c>
      <c r="E658" s="86">
        <v>3</v>
      </c>
      <c r="F658" s="84">
        <v>26</v>
      </c>
      <c r="G658" s="87">
        <v>49.72</v>
      </c>
      <c r="H658" s="88" t="s">
        <v>1</v>
      </c>
      <c r="I658" s="88" t="s">
        <v>1</v>
      </c>
      <c r="J658" s="89">
        <v>13.99</v>
      </c>
      <c r="K658" s="89">
        <f t="shared" si="150"/>
        <v>4.2</v>
      </c>
      <c r="L658" s="89">
        <f t="shared" si="151"/>
        <v>35.729999999999997</v>
      </c>
      <c r="M658" s="89">
        <f t="shared" si="152"/>
        <v>39.93</v>
      </c>
      <c r="N658" s="90" t="s">
        <v>78</v>
      </c>
      <c r="O658" s="90" t="s">
        <v>83</v>
      </c>
      <c r="P658" s="90" t="s">
        <v>67</v>
      </c>
      <c r="Q658" s="91" t="s">
        <v>97</v>
      </c>
      <c r="R658" s="92" t="s">
        <v>493</v>
      </c>
      <c r="S658" s="92" t="s">
        <v>493</v>
      </c>
      <c r="T658" s="93" t="s">
        <v>73</v>
      </c>
      <c r="U658" s="84">
        <v>40</v>
      </c>
      <c r="V658" s="94">
        <f>IFERROR(VLOOKUP(H658,'Коэфф для прайса 1 оч'!$A$3:$C$6,3,0),"")</f>
        <v>327000</v>
      </c>
      <c r="W658" s="91">
        <f>IFERROR(VLOOKUP(E658,'Коэфф для прайса 1 оч'!$A$10:$C$23,3,0),"")</f>
        <v>-5.0000000000000001E-3</v>
      </c>
      <c r="X658" s="116">
        <f>IFERROR(VLOOKUP(N658,'Коэфф для прайса 1 оч'!$E$25:$F$30,2,0),"")</f>
        <v>-0.02</v>
      </c>
      <c r="Y658" s="116">
        <f>IFERROR(VLOOKUP(O658,'Коэфф для прайса 1 оч'!$E$32:$F$34,2,0),"")</f>
        <v>0.03</v>
      </c>
      <c r="Z658" s="116">
        <f>IFERROR(VLOOKUP(P658,'Коэфф для прайса 1 оч'!$E$36:$F$38,2,0),"")</f>
        <v>0.03</v>
      </c>
      <c r="AA658" s="116">
        <f>IFERROR(VLOOKUP(Q658,'Коэфф для прайса 1 оч'!$E$40:$F$43,2,0),"")</f>
        <v>-5.0000000000000001E-3</v>
      </c>
      <c r="AB658" s="117">
        <f>IFERROR(VLOOKUP(R658,'Коэфф для прайса 1 оч'!$E$45:$F$59,2,0),"")</f>
        <v>0.03</v>
      </c>
      <c r="AC658" s="116">
        <f>IFERROR(VLOOKUP(T658,'Коэфф для прайса 1 оч'!$E$61:$F$67,2,0),"")</f>
        <v>0</v>
      </c>
      <c r="AD658" s="116">
        <f>IFERROR(VLOOKUP(U658,'Коэфф для прайса 1 оч'!$E$69:$F$82,2,0),"")</f>
        <v>-1.4E-2</v>
      </c>
      <c r="AE658" s="116">
        <f>IFERROR(VLOOKUP(PriceList[[#This Row],[Корпус]],'Коэфф для прайса 1 оч'!$I$10:$J$15,2,0),"")</f>
        <v>0.12</v>
      </c>
      <c r="AF658" s="95">
        <f t="shared" si="153"/>
        <v>381282</v>
      </c>
      <c r="AG658" s="96">
        <f t="shared" si="154"/>
        <v>18957341.039999999</v>
      </c>
      <c r="AH658" s="97">
        <v>0</v>
      </c>
      <c r="AI658" s="98">
        <f t="shared" si="155"/>
        <v>381282</v>
      </c>
      <c r="AJ658" s="99">
        <f t="shared" si="156"/>
        <v>18957341.039999999</v>
      </c>
      <c r="AK658" s="84" t="s">
        <v>71</v>
      </c>
      <c r="AL658" s="91">
        <v>0.1</v>
      </c>
      <c r="AM658" s="287">
        <f>PriceList[[#This Row],[ИТОГ Цена за кв.м, руб]]*(1+PriceList[[#This Row],[Максимальная скидка]])</f>
        <v>419410.2</v>
      </c>
      <c r="AN658" s="287">
        <f>PriceList[[#This Row],[Цена за кв.м. в CRM]]*PriceList[[#This Row],[Площадь, кв.м]]</f>
        <v>20853075.144000001</v>
      </c>
      <c r="AO658" s="287">
        <v>6000</v>
      </c>
      <c r="AP658" s="335">
        <f>PriceList[[#This Row],[Цена за кв.м. в CRM]]+PriceList[[#This Row],[Бронь]]</f>
        <v>425410.2</v>
      </c>
      <c r="AQ658" s="335">
        <f>PriceList[[#This Row],[Цена за кв.м. в сайт]]*PriceList[[#This Row],[Площадь, кв.м]]</f>
        <v>21151395.144000001</v>
      </c>
      <c r="AR658" s="84" t="str">
        <f t="shared" si="157"/>
        <v>С2-98</v>
      </c>
      <c r="AS658" s="88" t="str">
        <f t="shared" si="158"/>
        <v>Ст</v>
      </c>
      <c r="AT658" s="89">
        <f t="shared" si="159"/>
        <v>49.72</v>
      </c>
      <c r="AU658" s="99">
        <f>PriceList[[#This Row],[Цена за кв.м. в CRM]]</f>
        <v>419410.2</v>
      </c>
      <c r="AV658" s="100" t="str">
        <f t="shared" si="160"/>
        <v>Резерв</v>
      </c>
      <c r="AW658" s="99"/>
      <c r="AX658" s="342"/>
      <c r="AZ658" s="353">
        <f>(PriceList[[#This Row],[Цена за кв.м. в сайт]])+$AZ$1</f>
        <v>425910.2</v>
      </c>
      <c r="BA658" s="353">
        <f>AZ658*PriceList[[#This Row],[Площадь, кв.м]]</f>
        <v>21176255.144000001</v>
      </c>
      <c r="BB658" s="346">
        <f>BA658-PriceList[[#This Row],[Стоимость, руб для сбронированием]]</f>
        <v>24860</v>
      </c>
      <c r="BC658" s="14"/>
      <c r="BD658" s="345">
        <f t="shared" si="161"/>
        <v>425900</v>
      </c>
      <c r="BE658" s="353">
        <f>BD658*PriceList[[#This Row],[Площадь, кв.м]]</f>
        <v>21175748</v>
      </c>
      <c r="BF658" s="14"/>
      <c r="BG658" s="345">
        <f>BE658-$BG$1*PriceList[[#This Row],[Площадь, кв.м]]</f>
        <v>20877428</v>
      </c>
      <c r="BH658" s="353">
        <f t="shared" si="162"/>
        <v>298320</v>
      </c>
      <c r="BI658" s="345">
        <f>BG658/PriceList[[#This Row],[Площадь, кв.м]]</f>
        <v>419900</v>
      </c>
      <c r="BJ658" s="355">
        <f t="shared" si="163"/>
        <v>1.4289116456299119E-2</v>
      </c>
      <c r="BL658" s="345">
        <f t="shared" si="164"/>
        <v>377910</v>
      </c>
      <c r="BM658" s="353">
        <f t="shared" si="165"/>
        <v>18789685.199999999</v>
      </c>
    </row>
    <row r="659" spans="1:65" ht="14.25" customHeight="1">
      <c r="A659" s="84">
        <v>425</v>
      </c>
      <c r="B659" s="84" t="s">
        <v>520</v>
      </c>
      <c r="C659" s="85">
        <v>99</v>
      </c>
      <c r="D659" s="85" t="s">
        <v>416</v>
      </c>
      <c r="E659" s="86">
        <v>3</v>
      </c>
      <c r="F659" s="84">
        <v>27</v>
      </c>
      <c r="G659" s="87">
        <v>28.56</v>
      </c>
      <c r="H659" s="88" t="s">
        <v>1</v>
      </c>
      <c r="I659" s="88" t="s">
        <v>1</v>
      </c>
      <c r="J659" s="89">
        <v>4.29</v>
      </c>
      <c r="K659" s="89">
        <f t="shared" si="150"/>
        <v>1.29</v>
      </c>
      <c r="L659" s="89">
        <f t="shared" si="151"/>
        <v>24.27</v>
      </c>
      <c r="M659" s="89">
        <f t="shared" si="152"/>
        <v>25.56</v>
      </c>
      <c r="N659" s="90" t="s">
        <v>65</v>
      </c>
      <c r="O659" s="90" t="s">
        <v>66</v>
      </c>
      <c r="P659" s="90" t="s">
        <v>67</v>
      </c>
      <c r="Q659" s="91" t="s">
        <v>97</v>
      </c>
      <c r="R659" s="92" t="s">
        <v>493</v>
      </c>
      <c r="S659" s="92" t="s">
        <v>493</v>
      </c>
      <c r="T659" s="93" t="s">
        <v>73</v>
      </c>
      <c r="U659" s="84">
        <v>40</v>
      </c>
      <c r="V659" s="94">
        <f>IFERROR(VLOOKUP(H659,'Коэфф для прайса 1 оч'!$A$3:$C$6,3,0),"")</f>
        <v>327000</v>
      </c>
      <c r="W659" s="91">
        <f>IFERROR(VLOOKUP(E659,'Коэфф для прайса 1 оч'!$A$10:$C$23,3,0),"")</f>
        <v>-5.0000000000000001E-3</v>
      </c>
      <c r="X659" s="116">
        <f>IFERROR(VLOOKUP(N659,'Коэфф для прайса 1 оч'!$E$25:$F$30,2,0),"")</f>
        <v>0.04</v>
      </c>
      <c r="Y659" s="116">
        <f>IFERROR(VLOOKUP(O659,'Коэфф для прайса 1 оч'!$E$32:$F$34,2,0),"")</f>
        <v>0</v>
      </c>
      <c r="Z659" s="116">
        <f>IFERROR(VLOOKUP(P659,'Коэфф для прайса 1 оч'!$E$36:$F$38,2,0),"")</f>
        <v>0.03</v>
      </c>
      <c r="AA659" s="116">
        <f>IFERROR(VLOOKUP(Q659,'Коэфф для прайса 1 оч'!$E$40:$F$43,2,0),"")</f>
        <v>-5.0000000000000001E-3</v>
      </c>
      <c r="AB659" s="117">
        <f>IFERROR(VLOOKUP(R659,'Коэфф для прайса 1 оч'!$E$45:$F$59,2,0),"")</f>
        <v>0.03</v>
      </c>
      <c r="AC659" s="116">
        <f>IFERROR(VLOOKUP(T659,'Коэфф для прайса 1 оч'!$E$61:$F$67,2,0),"")</f>
        <v>0</v>
      </c>
      <c r="AD659" s="116">
        <f>IFERROR(VLOOKUP(U659,'Коэфф для прайса 1 оч'!$E$69:$F$82,2,0),"")</f>
        <v>-1.4E-2</v>
      </c>
      <c r="AE659" s="116">
        <f>IFERROR(VLOOKUP(PriceList[[#This Row],[Корпус]],'Коэфф для прайса 1 оч'!$I$10:$J$15,2,0),"")</f>
        <v>0.12</v>
      </c>
      <c r="AF659" s="95">
        <f t="shared" si="153"/>
        <v>391092</v>
      </c>
      <c r="AG659" s="96">
        <f t="shared" si="154"/>
        <v>11169587.52</v>
      </c>
      <c r="AH659" s="97">
        <v>0</v>
      </c>
      <c r="AI659" s="98">
        <f t="shared" si="155"/>
        <v>391092</v>
      </c>
      <c r="AJ659" s="99">
        <f t="shared" si="156"/>
        <v>11169587.52</v>
      </c>
      <c r="AK659" s="84" t="s">
        <v>101</v>
      </c>
      <c r="AL659" s="91">
        <v>0.1</v>
      </c>
      <c r="AM659" s="287">
        <f>PriceList[[#This Row],[ИТОГ Цена за кв.м, руб]]*(1+PriceList[[#This Row],[Максимальная скидка]])</f>
        <v>430201.2</v>
      </c>
      <c r="AN659" s="287">
        <f>PriceList[[#This Row],[Цена за кв.м. в CRM]]*PriceList[[#This Row],[Площадь, кв.м]]</f>
        <v>12286546.272</v>
      </c>
      <c r="AO659" s="287">
        <v>6000</v>
      </c>
      <c r="AP659" s="335">
        <f>PriceList[[#This Row],[Цена за кв.м. в CRM]]+PriceList[[#This Row],[Бронь]]</f>
        <v>436201.2</v>
      </c>
      <c r="AQ659" s="335">
        <f>PriceList[[#This Row],[Цена за кв.м. в сайт]]*PriceList[[#This Row],[Площадь, кв.м]]</f>
        <v>12457906.272</v>
      </c>
      <c r="AR659" s="84" t="str">
        <f t="shared" si="157"/>
        <v>С2-99</v>
      </c>
      <c r="AS659" s="88" t="str">
        <f t="shared" si="158"/>
        <v>Ст</v>
      </c>
      <c r="AT659" s="89">
        <f t="shared" si="159"/>
        <v>28.56</v>
      </c>
      <c r="AU659" s="99">
        <f>PriceList[[#This Row],[Цена за кв.м. в CRM]]</f>
        <v>430201.2</v>
      </c>
      <c r="AV659" s="100" t="str">
        <f t="shared" si="160"/>
        <v>Свободно</v>
      </c>
      <c r="AW659" s="99"/>
      <c r="AX659" s="342"/>
      <c r="AZ659" s="353">
        <f>(PriceList[[#This Row],[Цена за кв.м. в сайт]])+$AZ$1</f>
        <v>436701.2</v>
      </c>
      <c r="BA659" s="353">
        <f>AZ659*PriceList[[#This Row],[Площадь, кв.м]]</f>
        <v>12472186.272</v>
      </c>
      <c r="BB659" s="346">
        <f>BA659-PriceList[[#This Row],[Стоимость, руб для сбронированием]]</f>
        <v>14280</v>
      </c>
      <c r="BC659" s="14"/>
      <c r="BD659" s="345">
        <f t="shared" si="161"/>
        <v>436700</v>
      </c>
      <c r="BE659" s="353">
        <f>BD659*PriceList[[#This Row],[Площадь, кв.м]]</f>
        <v>12472152</v>
      </c>
      <c r="BF659" s="14"/>
      <c r="BG659" s="345">
        <f>BE659-$BG$1*PriceList[[#This Row],[Площадь, кв.м]]</f>
        <v>12300792</v>
      </c>
      <c r="BH659" s="353">
        <f t="shared" si="162"/>
        <v>171360</v>
      </c>
      <c r="BI659" s="345">
        <f>BG659/PriceList[[#This Row],[Площадь, кв.м]]</f>
        <v>430700</v>
      </c>
      <c r="BJ659" s="355">
        <f t="shared" si="163"/>
        <v>1.3930810308799628E-2</v>
      </c>
      <c r="BL659" s="345">
        <f t="shared" si="164"/>
        <v>387630</v>
      </c>
      <c r="BM659" s="353">
        <f t="shared" si="165"/>
        <v>11070712.799999999</v>
      </c>
    </row>
    <row r="660" spans="1:65" ht="14.25" hidden="1" customHeight="1">
      <c r="A660" s="84">
        <v>658</v>
      </c>
      <c r="B660" s="84" t="s">
        <v>753</v>
      </c>
      <c r="C660" s="85">
        <v>1</v>
      </c>
      <c r="D660" s="85" t="s">
        <v>754</v>
      </c>
      <c r="E660" s="86">
        <v>1</v>
      </c>
      <c r="F660" s="84">
        <v>1</v>
      </c>
      <c r="G660" s="87">
        <v>32.53</v>
      </c>
      <c r="H660" s="88" t="s">
        <v>1</v>
      </c>
      <c r="I660" s="88" t="s">
        <v>1</v>
      </c>
      <c r="J660" s="89">
        <v>7.55</v>
      </c>
      <c r="K660" s="89">
        <f t="shared" si="150"/>
        <v>2.27</v>
      </c>
      <c r="L660" s="89">
        <f t="shared" si="151"/>
        <v>24.98</v>
      </c>
      <c r="M660" s="89">
        <f t="shared" si="152"/>
        <v>27.25</v>
      </c>
      <c r="N660" s="90" t="s">
        <v>65</v>
      </c>
      <c r="O660" s="90" t="s">
        <v>66</v>
      </c>
      <c r="P660" s="90" t="s">
        <v>67</v>
      </c>
      <c r="Q660" s="91" t="s">
        <v>68</v>
      </c>
      <c r="R660" s="92" t="s">
        <v>755</v>
      </c>
      <c r="S660" s="92" t="s">
        <v>1287</v>
      </c>
      <c r="T660" s="93" t="s">
        <v>70</v>
      </c>
      <c r="U660" s="84">
        <v>26</v>
      </c>
      <c r="V660" s="94">
        <f>IFERROR(VLOOKUP(H660,'Коэфф для прайса 1 оч'!$A$3:$C$6,3,0),"")</f>
        <v>327000</v>
      </c>
      <c r="W660" s="91">
        <f>IFERROR(VLOOKUP(E660,'Коэфф для прайса 1 оч'!$A$10:$C$23,3,0),"")</f>
        <v>-4.4999999999999998E-2</v>
      </c>
      <c r="X660" s="116">
        <f>IFERROR(VLOOKUP(N660,'Коэфф для прайса 1 оч'!$E$25:$F$30,2,0),"")</f>
        <v>0.04</v>
      </c>
      <c r="Y660" s="116">
        <f>IFERROR(VLOOKUP(O660,'Коэфф для прайса 1 оч'!$E$32:$F$34,2,0),"")</f>
        <v>0</v>
      </c>
      <c r="Z660" s="116">
        <f>IFERROR(VLOOKUP(P660,'Коэфф для прайса 1 оч'!$E$36:$F$38,2,0),"")</f>
        <v>0.03</v>
      </c>
      <c r="AA660" s="116">
        <f>IFERROR(VLOOKUP(Q660,'Коэфф для прайса 1 оч'!$E$40:$F$43,2,0),"")</f>
        <v>5.0000000000000001E-3</v>
      </c>
      <c r="AB660" s="117">
        <f>IFERROR(VLOOKUP(R660,'Коэфф для прайса 1 оч'!$E$45:$F$59,2,0),"")</f>
        <v>-0.02</v>
      </c>
      <c r="AC660" s="116">
        <f>IFERROR(VLOOKUP(T660,'Коэфф для прайса 1 оч'!$E$61:$F$67,2,0),"")</f>
        <v>-0.01</v>
      </c>
      <c r="AD660" s="116">
        <f>IFERROR(VLOOKUP(U660,'Коэфф для прайса 1 оч'!$E$69:$F$82,2,0),"")</f>
        <v>0</v>
      </c>
      <c r="AE660" s="116">
        <f>IFERROR(VLOOKUP(PriceList[[#This Row],[Корпус]],'Коэфф для прайса 1 оч'!$I$10:$J$15,2,0),"")</f>
        <v>0</v>
      </c>
      <c r="AF660" s="95">
        <f t="shared" si="153"/>
        <v>327000</v>
      </c>
      <c r="AG660" s="96">
        <f t="shared" si="154"/>
        <v>10637310</v>
      </c>
      <c r="AH660" s="97">
        <v>0</v>
      </c>
      <c r="AI660" s="98">
        <f t="shared" si="155"/>
        <v>327000</v>
      </c>
      <c r="AJ660" s="99">
        <f t="shared" si="156"/>
        <v>10637310</v>
      </c>
      <c r="AK660" s="84" t="s">
        <v>101</v>
      </c>
      <c r="AL660" s="91">
        <v>0.1</v>
      </c>
      <c r="AM660" s="287">
        <f>PriceList[[#This Row],[ИТОГ Цена за кв.м, руб]]*(1+PriceList[[#This Row],[Максимальная скидка]])</f>
        <v>359700</v>
      </c>
      <c r="AN660" s="287">
        <f>PriceList[[#This Row],[Цена за кв.м. в CRM]]*PriceList[[#This Row],[Площадь, кв.м]]</f>
        <v>11701041</v>
      </c>
      <c r="AO660" s="287">
        <v>6000</v>
      </c>
      <c r="AP660" s="335">
        <f>PriceList[[#This Row],[Цена за кв.м. в CRM]]+PriceList[[#This Row],[Бронь]]</f>
        <v>365700</v>
      </c>
      <c r="AQ660" s="335">
        <f>PriceList[[#This Row],[Цена за кв.м. в сайт]]*PriceList[[#This Row],[Площадь, кв.м]]</f>
        <v>11896221</v>
      </c>
      <c r="AR660" s="84" t="str">
        <f t="shared" si="157"/>
        <v>С3-1-1</v>
      </c>
      <c r="AS660" s="88" t="str">
        <f t="shared" si="158"/>
        <v>Ст</v>
      </c>
      <c r="AT660" s="89">
        <f t="shared" si="159"/>
        <v>32.53</v>
      </c>
      <c r="AU660" s="99">
        <f>PriceList[[#This Row],[Цена за кв.м. в CRM]]</f>
        <v>359700</v>
      </c>
      <c r="AV660" s="100" t="str">
        <f t="shared" si="160"/>
        <v>Свободно</v>
      </c>
      <c r="AW660" s="99"/>
      <c r="AX660" s="342"/>
      <c r="AZ660" s="353">
        <f>(PriceList[[#This Row],[Цена за кв.м. в сайт]])+$AZ$1</f>
        <v>366200</v>
      </c>
      <c r="BA660" s="353">
        <f>AZ660*PriceList[[#This Row],[Площадь, кв.м]]</f>
        <v>11912486</v>
      </c>
      <c r="BB660" s="346">
        <f>BA660-PriceList[[#This Row],[Стоимость, руб для сбронированием]]</f>
        <v>16265</v>
      </c>
      <c r="BC660" s="14"/>
      <c r="BD660" s="345">
        <f t="shared" si="161"/>
        <v>366200</v>
      </c>
      <c r="BE660" s="353">
        <f>BD660*PriceList[[#This Row],[Площадь, кв.м]]</f>
        <v>11912486</v>
      </c>
      <c r="BF660" s="14"/>
      <c r="BG660" s="345">
        <f>BE660-$BG$1*PriceList[[#This Row],[Площадь, кв.м]]</f>
        <v>11717306</v>
      </c>
      <c r="BH660" s="353">
        <f t="shared" si="162"/>
        <v>195180</v>
      </c>
      <c r="BI660" s="345">
        <f>BG660/PriceList[[#This Row],[Площадь, кв.м]]</f>
        <v>360200</v>
      </c>
      <c r="BJ660" s="355">
        <f t="shared" si="163"/>
        <v>1.6657412548584119E-2</v>
      </c>
      <c r="BL660" s="345"/>
      <c r="BM660" s="353"/>
    </row>
    <row r="661" spans="1:65" ht="14.25" hidden="1" customHeight="1">
      <c r="A661" s="84">
        <v>676</v>
      </c>
      <c r="B661" s="84" t="s">
        <v>765</v>
      </c>
      <c r="C661" s="85">
        <v>10</v>
      </c>
      <c r="D661" s="85" t="s">
        <v>754</v>
      </c>
      <c r="E661" s="86">
        <v>1</v>
      </c>
      <c r="F661" s="84">
        <v>10</v>
      </c>
      <c r="G661" s="87">
        <v>32.49</v>
      </c>
      <c r="H661" s="88" t="s">
        <v>1</v>
      </c>
      <c r="I661" s="88" t="s">
        <v>1</v>
      </c>
      <c r="J661" s="89">
        <v>7.71</v>
      </c>
      <c r="K661" s="89">
        <f t="shared" si="150"/>
        <v>2.31</v>
      </c>
      <c r="L661" s="89">
        <f t="shared" si="151"/>
        <v>24.78</v>
      </c>
      <c r="M661" s="89">
        <f t="shared" si="152"/>
        <v>27.09</v>
      </c>
      <c r="N661" s="90" t="s">
        <v>65</v>
      </c>
      <c r="O661" s="90" t="s">
        <v>66</v>
      </c>
      <c r="P661" s="90" t="s">
        <v>67</v>
      </c>
      <c r="Q661" s="91" t="s">
        <v>68</v>
      </c>
      <c r="R661" s="92" t="s">
        <v>422</v>
      </c>
      <c r="S661" s="92" t="s">
        <v>1291</v>
      </c>
      <c r="T661" s="93" t="s">
        <v>73</v>
      </c>
      <c r="U661" s="84">
        <v>26</v>
      </c>
      <c r="V661" s="94">
        <f>IFERROR(VLOOKUP(H661,'Коэфф для прайса 1 оч'!$A$3:$C$6,3,0),"")</f>
        <v>327000</v>
      </c>
      <c r="W661" s="91">
        <f>IFERROR(VLOOKUP(E661,'Коэфф для прайса 1 оч'!$A$10:$C$23,3,0),"")</f>
        <v>-4.4999999999999998E-2</v>
      </c>
      <c r="X661" s="116">
        <f>IFERROR(VLOOKUP(N661,'Коэфф для прайса 1 оч'!$E$25:$F$30,2,0),"")</f>
        <v>0.04</v>
      </c>
      <c r="Y661" s="116">
        <f>IFERROR(VLOOKUP(O661,'Коэфф для прайса 1 оч'!$E$32:$F$34,2,0),"")</f>
        <v>0</v>
      </c>
      <c r="Z661" s="116">
        <f>IFERROR(VLOOKUP(P661,'Коэфф для прайса 1 оч'!$E$36:$F$38,2,0),"")</f>
        <v>0.03</v>
      </c>
      <c r="AA661" s="116">
        <f>IFERROR(VLOOKUP(Q661,'Коэфф для прайса 1 оч'!$E$40:$F$43,2,0),"")</f>
        <v>5.0000000000000001E-3</v>
      </c>
      <c r="AB661" s="117">
        <f>IFERROR(VLOOKUP(R661,'Коэфф для прайса 1 оч'!$E$45:$F$59,2,0),"")</f>
        <v>0</v>
      </c>
      <c r="AC661" s="116">
        <f>IFERROR(VLOOKUP(T661,'Коэфф для прайса 1 оч'!$E$61:$F$67,2,0),"")</f>
        <v>0</v>
      </c>
      <c r="AD661" s="116">
        <f>IFERROR(VLOOKUP(U661,'Коэфф для прайса 1 оч'!$E$69:$F$82,2,0),"")</f>
        <v>0</v>
      </c>
      <c r="AE661" s="116">
        <f>IFERROR(VLOOKUP(PriceList[[#This Row],[Корпус]],'Коэфф для прайса 1 оч'!$I$10:$J$15,2,0),"")</f>
        <v>0</v>
      </c>
      <c r="AF661" s="95">
        <f t="shared" si="153"/>
        <v>336810</v>
      </c>
      <c r="AG661" s="96">
        <f t="shared" si="154"/>
        <v>10942956.9</v>
      </c>
      <c r="AH661" s="97">
        <v>0</v>
      </c>
      <c r="AI661" s="98">
        <f t="shared" si="155"/>
        <v>336810</v>
      </c>
      <c r="AJ661" s="99">
        <f t="shared" si="156"/>
        <v>10942956.9</v>
      </c>
      <c r="AK661" s="84" t="s">
        <v>71</v>
      </c>
      <c r="AL661" s="91">
        <v>0.1</v>
      </c>
      <c r="AM661" s="287">
        <f>PriceList[[#This Row],[ИТОГ Цена за кв.м, руб]]*(1+PriceList[[#This Row],[Максимальная скидка]])</f>
        <v>370491.00000000006</v>
      </c>
      <c r="AN661" s="287">
        <f>PriceList[[#This Row],[Цена за кв.м. в CRM]]*PriceList[[#This Row],[Площадь, кв.м]]</f>
        <v>12037252.590000002</v>
      </c>
      <c r="AO661" s="287">
        <v>6000</v>
      </c>
      <c r="AP661" s="335">
        <f>PriceList[[#This Row],[Цена за кв.м. в CRM]]+PriceList[[#This Row],[Бронь]]</f>
        <v>376491.00000000006</v>
      </c>
      <c r="AQ661" s="335">
        <f>PriceList[[#This Row],[Цена за кв.м. в сайт]]*PriceList[[#This Row],[Площадь, кв.м]]</f>
        <v>12232192.590000002</v>
      </c>
      <c r="AR661" s="84" t="str">
        <f t="shared" si="157"/>
        <v>С3-1-10</v>
      </c>
      <c r="AS661" s="88" t="str">
        <f t="shared" si="158"/>
        <v>Ст</v>
      </c>
      <c r="AT661" s="89">
        <f t="shared" si="159"/>
        <v>32.49</v>
      </c>
      <c r="AU661" s="99">
        <f>PriceList[[#This Row],[Цена за кв.м. в CRM]]</f>
        <v>370491.00000000006</v>
      </c>
      <c r="AV661" s="100" t="str">
        <f t="shared" si="160"/>
        <v>Резерв</v>
      </c>
      <c r="AW661" s="99"/>
      <c r="AX661" s="342"/>
      <c r="AZ661" s="353">
        <f>(PriceList[[#This Row],[Цена за кв.м. в сайт]])+$AZ$1</f>
        <v>376991.00000000006</v>
      </c>
      <c r="BA661" s="353">
        <f>AZ661*PriceList[[#This Row],[Площадь, кв.м]]</f>
        <v>12248437.590000002</v>
      </c>
      <c r="BB661" s="346">
        <f>BA661-PriceList[[#This Row],[Стоимость, руб для сбронированием]]</f>
        <v>16245</v>
      </c>
      <c r="BC661" s="14"/>
      <c r="BD661" s="345">
        <f t="shared" si="161"/>
        <v>377000</v>
      </c>
      <c r="BE661" s="353">
        <f>BD661*PriceList[[#This Row],[Площадь, кв.м]]</f>
        <v>12248730</v>
      </c>
      <c r="BF661" s="14"/>
      <c r="BG661" s="345">
        <f>BE661-$BG$1*PriceList[[#This Row],[Площадь, кв.м]]</f>
        <v>12053790</v>
      </c>
      <c r="BH661" s="353">
        <f t="shared" si="162"/>
        <v>194940</v>
      </c>
      <c r="BI661" s="345">
        <f>BG661/PriceList[[#This Row],[Площадь, кв.м]]</f>
        <v>371000</v>
      </c>
      <c r="BJ661" s="355">
        <f t="shared" si="163"/>
        <v>1.6172506738544475E-2</v>
      </c>
      <c r="BL661" s="345"/>
      <c r="BM661" s="353"/>
    </row>
    <row r="662" spans="1:65" ht="14.25" hidden="1" customHeight="1">
      <c r="A662" s="84">
        <v>820</v>
      </c>
      <c r="B662" s="84" t="s">
        <v>856</v>
      </c>
      <c r="C662" s="85">
        <v>100</v>
      </c>
      <c r="D662" s="85" t="s">
        <v>754</v>
      </c>
      <c r="E662" s="86">
        <v>5</v>
      </c>
      <c r="F662" s="84">
        <v>16</v>
      </c>
      <c r="G662" s="87">
        <v>30.91</v>
      </c>
      <c r="H662" s="88" t="s">
        <v>1</v>
      </c>
      <c r="I662" s="88" t="s">
        <v>1</v>
      </c>
      <c r="J662" s="89">
        <v>6.13</v>
      </c>
      <c r="K662" s="89">
        <f t="shared" si="150"/>
        <v>1.84</v>
      </c>
      <c r="L662" s="89">
        <f t="shared" si="151"/>
        <v>24.78</v>
      </c>
      <c r="M662" s="89">
        <f t="shared" si="152"/>
        <v>26.62</v>
      </c>
      <c r="N662" s="90" t="s">
        <v>65</v>
      </c>
      <c r="O662" s="90" t="s">
        <v>66</v>
      </c>
      <c r="P662" s="90" t="s">
        <v>67</v>
      </c>
      <c r="Q662" s="91" t="s">
        <v>68</v>
      </c>
      <c r="R662" s="92" t="s">
        <v>518</v>
      </c>
      <c r="S662" s="92" t="s">
        <v>116</v>
      </c>
      <c r="T662" s="93" t="s">
        <v>73</v>
      </c>
      <c r="U662" s="84">
        <v>37</v>
      </c>
      <c r="V662" s="94">
        <f>IFERROR(VLOOKUP(H662,'Коэфф для прайса 1 оч'!$A$3:$C$6,3,0),"")</f>
        <v>327000</v>
      </c>
      <c r="W662" s="91">
        <f>IFERROR(VLOOKUP(E662,'Коэфф для прайса 1 оч'!$A$10:$C$23,3,0),"")</f>
        <v>5.0000000000000001E-3</v>
      </c>
      <c r="X662" s="116">
        <f>IFERROR(VLOOKUP(N662,'Коэфф для прайса 1 оч'!$E$25:$F$30,2,0),"")</f>
        <v>0.04</v>
      </c>
      <c r="Y662" s="116">
        <f>IFERROR(VLOOKUP(O662,'Коэфф для прайса 1 оч'!$E$32:$F$34,2,0),"")</f>
        <v>0</v>
      </c>
      <c r="Z662" s="116">
        <f>IFERROR(VLOOKUP(P662,'Коэфф для прайса 1 оч'!$E$36:$F$38,2,0),"")</f>
        <v>0.03</v>
      </c>
      <c r="AA662" s="116">
        <f>IFERROR(VLOOKUP(Q662,'Коэфф для прайса 1 оч'!$E$40:$F$43,2,0),"")</f>
        <v>5.0000000000000001E-3</v>
      </c>
      <c r="AB662" s="117">
        <f>IFERROR(VLOOKUP(R662,'Коэфф для прайса 1 оч'!$E$45:$F$59,2,0),"")</f>
        <v>0.05</v>
      </c>
      <c r="AC662" s="116">
        <f>IFERROR(VLOOKUP(T662,'Коэфф для прайса 1 оч'!$E$61:$F$67,2,0),"")</f>
        <v>0</v>
      </c>
      <c r="AD662" s="116">
        <f>IFERROR(VLOOKUP(U662,'Коэфф для прайса 1 оч'!$E$69:$F$82,2,0),"")</f>
        <v>-1.0999999999999999E-2</v>
      </c>
      <c r="AE662" s="116">
        <f>IFERROR(VLOOKUP(PriceList[[#This Row],[Корпус]],'Коэфф для прайса 1 оч'!$I$10:$J$15,2,0),"")</f>
        <v>0</v>
      </c>
      <c r="AF662" s="95">
        <f t="shared" si="153"/>
        <v>365913</v>
      </c>
      <c r="AG662" s="96">
        <f t="shared" si="154"/>
        <v>11310370.83</v>
      </c>
      <c r="AH662" s="97">
        <v>0</v>
      </c>
      <c r="AI662" s="98">
        <f t="shared" si="155"/>
        <v>365913</v>
      </c>
      <c r="AJ662" s="99">
        <f t="shared" si="156"/>
        <v>11310370.83</v>
      </c>
      <c r="AK662" s="84" t="s">
        <v>71</v>
      </c>
      <c r="AL662" s="91">
        <v>0.1</v>
      </c>
      <c r="AM662" s="287">
        <f>PriceList[[#This Row],[ИТОГ Цена за кв.м, руб]]*(1+PriceList[[#This Row],[Максимальная скидка]])</f>
        <v>402504.30000000005</v>
      </c>
      <c r="AN662" s="287">
        <f>PriceList[[#This Row],[Цена за кв.м. в CRM]]*PriceList[[#This Row],[Площадь, кв.м]]</f>
        <v>12441407.913000001</v>
      </c>
      <c r="AO662" s="287">
        <v>6000</v>
      </c>
      <c r="AP662" s="335">
        <f>PriceList[[#This Row],[Цена за кв.м. в CRM]]+PriceList[[#This Row],[Бронь]]</f>
        <v>408504.30000000005</v>
      </c>
      <c r="AQ662" s="335">
        <f>PriceList[[#This Row],[Цена за кв.м. в сайт]]*PriceList[[#This Row],[Площадь, кв.м]]</f>
        <v>12626867.913000001</v>
      </c>
      <c r="AR662" s="84" t="str">
        <f t="shared" si="157"/>
        <v>С3-1-100</v>
      </c>
      <c r="AS662" s="88" t="str">
        <f t="shared" si="158"/>
        <v>Ст</v>
      </c>
      <c r="AT662" s="89">
        <f t="shared" si="159"/>
        <v>30.91</v>
      </c>
      <c r="AU662" s="99">
        <f>PriceList[[#This Row],[Цена за кв.м. в CRM]]</f>
        <v>402504.30000000005</v>
      </c>
      <c r="AV662" s="100" t="str">
        <f t="shared" si="160"/>
        <v>Резерв</v>
      </c>
      <c r="AW662" s="99"/>
      <c r="AX662" s="342"/>
      <c r="AZ662" s="353">
        <f>(PriceList[[#This Row],[Цена за кв.м. в сайт]])+$AZ$1</f>
        <v>409004.30000000005</v>
      </c>
      <c r="BA662" s="353">
        <f>AZ662*PriceList[[#This Row],[Площадь, кв.м]]</f>
        <v>12642322.913000001</v>
      </c>
      <c r="BB662" s="346">
        <f>BA662-PriceList[[#This Row],[Стоимость, руб для сбронированием]]</f>
        <v>15455</v>
      </c>
      <c r="BC662" s="14"/>
      <c r="BD662" s="345">
        <f t="shared" si="161"/>
        <v>409000</v>
      </c>
      <c r="BE662" s="353">
        <f>BD662*PriceList[[#This Row],[Площадь, кв.м]]</f>
        <v>12642190</v>
      </c>
      <c r="BF662" s="14"/>
      <c r="BG662" s="345">
        <f>BE662-$BG$1*PriceList[[#This Row],[Площадь, кв.м]]</f>
        <v>12456730</v>
      </c>
      <c r="BH662" s="353">
        <f t="shared" si="162"/>
        <v>185460</v>
      </c>
      <c r="BI662" s="345">
        <f>BG662/PriceList[[#This Row],[Площадь, кв.м]]</f>
        <v>403000</v>
      </c>
      <c r="BJ662" s="355">
        <f t="shared" si="163"/>
        <v>1.488833746898263E-2</v>
      </c>
      <c r="BL662" s="345"/>
      <c r="BM662" s="353"/>
    </row>
    <row r="663" spans="1:65" ht="14.25" hidden="1" customHeight="1">
      <c r="A663" s="84">
        <v>821</v>
      </c>
      <c r="B663" s="84" t="s">
        <v>857</v>
      </c>
      <c r="C663" s="85">
        <v>101</v>
      </c>
      <c r="D663" s="85" t="s">
        <v>754</v>
      </c>
      <c r="E663" s="86">
        <v>5</v>
      </c>
      <c r="F663" s="84">
        <v>17</v>
      </c>
      <c r="G663" s="87">
        <v>30.39</v>
      </c>
      <c r="H663" s="88" t="s">
        <v>1</v>
      </c>
      <c r="I663" s="88" t="s">
        <v>1</v>
      </c>
      <c r="J663" s="89">
        <v>5.61</v>
      </c>
      <c r="K663" s="89">
        <f t="shared" si="150"/>
        <v>1.68</v>
      </c>
      <c r="L663" s="89">
        <f t="shared" si="151"/>
        <v>24.78</v>
      </c>
      <c r="M663" s="89">
        <f t="shared" si="152"/>
        <v>26.46</v>
      </c>
      <c r="N663" s="90" t="s">
        <v>65</v>
      </c>
      <c r="O663" s="90" t="s">
        <v>66</v>
      </c>
      <c r="P663" s="90" t="s">
        <v>67</v>
      </c>
      <c r="Q663" s="91" t="s">
        <v>68</v>
      </c>
      <c r="R663" s="92" t="s">
        <v>518</v>
      </c>
      <c r="S663" s="92" t="s">
        <v>116</v>
      </c>
      <c r="T663" s="93" t="s">
        <v>73</v>
      </c>
      <c r="U663" s="84">
        <v>37</v>
      </c>
      <c r="V663" s="94">
        <f>IFERROR(VLOOKUP(H663,'Коэфф для прайса 1 оч'!$A$3:$C$6,3,0),"")</f>
        <v>327000</v>
      </c>
      <c r="W663" s="91">
        <f>IFERROR(VLOOKUP(E663,'Коэфф для прайса 1 оч'!$A$10:$C$23,3,0),"")</f>
        <v>5.0000000000000001E-3</v>
      </c>
      <c r="X663" s="116">
        <f>IFERROR(VLOOKUP(N663,'Коэфф для прайса 1 оч'!$E$25:$F$30,2,0),"")</f>
        <v>0.04</v>
      </c>
      <c r="Y663" s="116">
        <f>IFERROR(VLOOKUP(O663,'Коэфф для прайса 1 оч'!$E$32:$F$34,2,0),"")</f>
        <v>0</v>
      </c>
      <c r="Z663" s="116">
        <f>IFERROR(VLOOKUP(P663,'Коэфф для прайса 1 оч'!$E$36:$F$38,2,0),"")</f>
        <v>0.03</v>
      </c>
      <c r="AA663" s="116">
        <f>IFERROR(VLOOKUP(Q663,'Коэфф для прайса 1 оч'!$E$40:$F$43,2,0),"")</f>
        <v>5.0000000000000001E-3</v>
      </c>
      <c r="AB663" s="117">
        <f>IFERROR(VLOOKUP(R663,'Коэфф для прайса 1 оч'!$E$45:$F$59,2,0),"")</f>
        <v>0.05</v>
      </c>
      <c r="AC663" s="116">
        <f>IFERROR(VLOOKUP(T663,'Коэфф для прайса 1 оч'!$E$61:$F$67,2,0),"")</f>
        <v>0</v>
      </c>
      <c r="AD663" s="116">
        <f>IFERROR(VLOOKUP(U663,'Коэфф для прайса 1 оч'!$E$69:$F$82,2,0),"")</f>
        <v>-1.0999999999999999E-2</v>
      </c>
      <c r="AE663" s="116">
        <f>IFERROR(VLOOKUP(PriceList[[#This Row],[Корпус]],'Коэфф для прайса 1 оч'!$I$10:$J$15,2,0),"")</f>
        <v>0</v>
      </c>
      <c r="AF663" s="95">
        <f t="shared" si="153"/>
        <v>365913</v>
      </c>
      <c r="AG663" s="96">
        <f t="shared" si="154"/>
        <v>11120096.07</v>
      </c>
      <c r="AH663" s="97">
        <v>0</v>
      </c>
      <c r="AI663" s="98">
        <f t="shared" si="155"/>
        <v>365913</v>
      </c>
      <c r="AJ663" s="99">
        <f t="shared" si="156"/>
        <v>11120096.07</v>
      </c>
      <c r="AK663" s="84" t="s">
        <v>71</v>
      </c>
      <c r="AL663" s="91">
        <v>0.1</v>
      </c>
      <c r="AM663" s="287">
        <f>PriceList[[#This Row],[ИТОГ Цена за кв.м, руб]]*(1+PriceList[[#This Row],[Максимальная скидка]])</f>
        <v>402504.30000000005</v>
      </c>
      <c r="AN663" s="287">
        <f>PriceList[[#This Row],[Цена за кв.м. в CRM]]*PriceList[[#This Row],[Площадь, кв.м]]</f>
        <v>12232105.677000001</v>
      </c>
      <c r="AO663" s="287">
        <v>6000</v>
      </c>
      <c r="AP663" s="335">
        <f>PriceList[[#This Row],[Цена за кв.м. в CRM]]+PriceList[[#This Row],[Бронь]]</f>
        <v>408504.30000000005</v>
      </c>
      <c r="AQ663" s="335">
        <f>PriceList[[#This Row],[Цена за кв.м. в сайт]]*PriceList[[#This Row],[Площадь, кв.м]]</f>
        <v>12414445.677000001</v>
      </c>
      <c r="AR663" s="84" t="str">
        <f t="shared" si="157"/>
        <v>С3-1-101</v>
      </c>
      <c r="AS663" s="88" t="str">
        <f t="shared" si="158"/>
        <v>Ст</v>
      </c>
      <c r="AT663" s="89">
        <f t="shared" si="159"/>
        <v>30.39</v>
      </c>
      <c r="AU663" s="99">
        <f>PriceList[[#This Row],[Цена за кв.м. в CRM]]</f>
        <v>402504.30000000005</v>
      </c>
      <c r="AV663" s="100" t="str">
        <f t="shared" si="160"/>
        <v>Резерв</v>
      </c>
      <c r="AW663" s="99"/>
      <c r="AX663" s="342"/>
      <c r="AZ663" s="353">
        <f>(PriceList[[#This Row],[Цена за кв.м. в сайт]])+$AZ$1</f>
        <v>409004.30000000005</v>
      </c>
      <c r="BA663" s="353">
        <f>AZ663*PriceList[[#This Row],[Площадь, кв.м]]</f>
        <v>12429640.677000001</v>
      </c>
      <c r="BB663" s="346">
        <f>BA663-PriceList[[#This Row],[Стоимость, руб для сбронированием]]</f>
        <v>15195</v>
      </c>
      <c r="BC663" s="14"/>
      <c r="BD663" s="345">
        <f t="shared" si="161"/>
        <v>409000</v>
      </c>
      <c r="BE663" s="353">
        <f>BD663*PriceList[[#This Row],[Площадь, кв.м]]</f>
        <v>12429510</v>
      </c>
      <c r="BF663" s="14"/>
      <c r="BG663" s="345">
        <f>BE663-$BG$1*PriceList[[#This Row],[Площадь, кв.м]]</f>
        <v>12247170</v>
      </c>
      <c r="BH663" s="353">
        <f t="shared" si="162"/>
        <v>182340</v>
      </c>
      <c r="BI663" s="345">
        <f>BG663/PriceList[[#This Row],[Площадь, кв.м]]</f>
        <v>403000</v>
      </c>
      <c r="BJ663" s="355">
        <f t="shared" si="163"/>
        <v>1.488833746898263E-2</v>
      </c>
      <c r="BL663" s="345"/>
      <c r="BM663" s="353"/>
    </row>
    <row r="664" spans="1:65" ht="14.25" hidden="1" customHeight="1">
      <c r="A664" s="84">
        <v>822</v>
      </c>
      <c r="B664" s="84" t="s">
        <v>858</v>
      </c>
      <c r="C664" s="85">
        <v>102</v>
      </c>
      <c r="D664" s="85" t="s">
        <v>754</v>
      </c>
      <c r="E664" s="86">
        <v>5</v>
      </c>
      <c r="F664" s="84">
        <v>18</v>
      </c>
      <c r="G664" s="87">
        <v>29.36</v>
      </c>
      <c r="H664" s="88" t="s">
        <v>1</v>
      </c>
      <c r="I664" s="88" t="s">
        <v>1</v>
      </c>
      <c r="J664" s="89">
        <v>5.09</v>
      </c>
      <c r="K664" s="89">
        <f t="shared" si="150"/>
        <v>1.53</v>
      </c>
      <c r="L664" s="89">
        <f t="shared" si="151"/>
        <v>24.27</v>
      </c>
      <c r="M664" s="89">
        <f t="shared" si="152"/>
        <v>25.8</v>
      </c>
      <c r="N664" s="90" t="s">
        <v>65</v>
      </c>
      <c r="O664" s="90" t="s">
        <v>66</v>
      </c>
      <c r="P664" s="90" t="s">
        <v>67</v>
      </c>
      <c r="Q664" s="91" t="s">
        <v>68</v>
      </c>
      <c r="R664" s="92" t="s">
        <v>518</v>
      </c>
      <c r="S664" s="92" t="s">
        <v>116</v>
      </c>
      <c r="T664" s="93" t="s">
        <v>73</v>
      </c>
      <c r="U664" s="84">
        <v>37</v>
      </c>
      <c r="V664" s="94">
        <f>IFERROR(VLOOKUP(H664,'Коэфф для прайса 1 оч'!$A$3:$C$6,3,0),"")</f>
        <v>327000</v>
      </c>
      <c r="W664" s="91">
        <f>IFERROR(VLOOKUP(E664,'Коэфф для прайса 1 оч'!$A$10:$C$23,3,0),"")</f>
        <v>5.0000000000000001E-3</v>
      </c>
      <c r="X664" s="116">
        <f>IFERROR(VLOOKUP(N664,'Коэфф для прайса 1 оч'!$E$25:$F$30,2,0),"")</f>
        <v>0.04</v>
      </c>
      <c r="Y664" s="116">
        <f>IFERROR(VLOOKUP(O664,'Коэфф для прайса 1 оч'!$E$32:$F$34,2,0),"")</f>
        <v>0</v>
      </c>
      <c r="Z664" s="116">
        <f>IFERROR(VLOOKUP(P664,'Коэфф для прайса 1 оч'!$E$36:$F$38,2,0),"")</f>
        <v>0.03</v>
      </c>
      <c r="AA664" s="116">
        <f>IFERROR(VLOOKUP(Q664,'Коэфф для прайса 1 оч'!$E$40:$F$43,2,0),"")</f>
        <v>5.0000000000000001E-3</v>
      </c>
      <c r="AB664" s="117">
        <f>IFERROR(VLOOKUP(R664,'Коэфф для прайса 1 оч'!$E$45:$F$59,2,0),"")</f>
        <v>0.05</v>
      </c>
      <c r="AC664" s="116">
        <f>IFERROR(VLOOKUP(T664,'Коэфф для прайса 1 оч'!$E$61:$F$67,2,0),"")</f>
        <v>0</v>
      </c>
      <c r="AD664" s="116">
        <f>IFERROR(VLOOKUP(U664,'Коэфф для прайса 1 оч'!$E$69:$F$82,2,0),"")</f>
        <v>-1.0999999999999999E-2</v>
      </c>
      <c r="AE664" s="116">
        <f>IFERROR(VLOOKUP(PriceList[[#This Row],[Корпус]],'Коэфф для прайса 1 оч'!$I$10:$J$15,2,0),"")</f>
        <v>0</v>
      </c>
      <c r="AF664" s="95">
        <f t="shared" si="153"/>
        <v>365913</v>
      </c>
      <c r="AG664" s="96">
        <f t="shared" si="154"/>
        <v>10743205.68</v>
      </c>
      <c r="AH664" s="97">
        <v>0</v>
      </c>
      <c r="AI664" s="98">
        <f t="shared" si="155"/>
        <v>365913</v>
      </c>
      <c r="AJ664" s="99">
        <f t="shared" si="156"/>
        <v>10743205.68</v>
      </c>
      <c r="AK664" s="84" t="s">
        <v>71</v>
      </c>
      <c r="AL664" s="91">
        <v>0.1</v>
      </c>
      <c r="AM664" s="287">
        <f>PriceList[[#This Row],[ИТОГ Цена за кв.м, руб]]*(1+PriceList[[#This Row],[Максимальная скидка]])</f>
        <v>402504.30000000005</v>
      </c>
      <c r="AN664" s="287">
        <f>PriceList[[#This Row],[Цена за кв.м. в CRM]]*PriceList[[#This Row],[Площадь, кв.м]]</f>
        <v>11817526.248000002</v>
      </c>
      <c r="AO664" s="287">
        <v>6000</v>
      </c>
      <c r="AP664" s="335">
        <f>PriceList[[#This Row],[Цена за кв.м. в CRM]]+PriceList[[#This Row],[Бронь]]</f>
        <v>408504.30000000005</v>
      </c>
      <c r="AQ664" s="335">
        <f>PriceList[[#This Row],[Цена за кв.м. в сайт]]*PriceList[[#This Row],[Площадь, кв.м]]</f>
        <v>11993686.248000002</v>
      </c>
      <c r="AR664" s="84" t="str">
        <f t="shared" si="157"/>
        <v>С3-1-102</v>
      </c>
      <c r="AS664" s="88" t="str">
        <f t="shared" si="158"/>
        <v>Ст</v>
      </c>
      <c r="AT664" s="89">
        <f t="shared" si="159"/>
        <v>29.36</v>
      </c>
      <c r="AU664" s="99">
        <f>PriceList[[#This Row],[Цена за кв.м. в CRM]]</f>
        <v>402504.30000000005</v>
      </c>
      <c r="AV664" s="100" t="str">
        <f t="shared" si="160"/>
        <v>Резерв</v>
      </c>
      <c r="AW664" s="99"/>
      <c r="AX664" s="342"/>
      <c r="AZ664" s="353">
        <f>(PriceList[[#This Row],[Цена за кв.м. в сайт]])+$AZ$1</f>
        <v>409004.30000000005</v>
      </c>
      <c r="BA664" s="353">
        <f>AZ664*PriceList[[#This Row],[Площадь, кв.м]]</f>
        <v>12008366.248000002</v>
      </c>
      <c r="BB664" s="346">
        <f>BA664-PriceList[[#This Row],[Стоимость, руб для сбронированием]]</f>
        <v>14680</v>
      </c>
      <c r="BC664" s="14"/>
      <c r="BD664" s="345">
        <f t="shared" si="161"/>
        <v>409000</v>
      </c>
      <c r="BE664" s="353">
        <f>BD664*PriceList[[#This Row],[Площадь, кв.м]]</f>
        <v>12008240</v>
      </c>
      <c r="BF664" s="14"/>
      <c r="BG664" s="345">
        <f>BE664-$BG$1*PriceList[[#This Row],[Площадь, кв.м]]</f>
        <v>11832080</v>
      </c>
      <c r="BH664" s="353">
        <f t="shared" si="162"/>
        <v>176160</v>
      </c>
      <c r="BI664" s="345">
        <f>BG664/PriceList[[#This Row],[Площадь, кв.м]]</f>
        <v>403000</v>
      </c>
      <c r="BJ664" s="355">
        <f t="shared" si="163"/>
        <v>1.488833746898263E-2</v>
      </c>
      <c r="BL664" s="345"/>
      <c r="BM664" s="353"/>
    </row>
    <row r="665" spans="1:65" ht="14.25" hidden="1" customHeight="1">
      <c r="A665" s="84">
        <v>823</v>
      </c>
      <c r="B665" s="84" t="s">
        <v>859</v>
      </c>
      <c r="C665" s="85">
        <v>103</v>
      </c>
      <c r="D665" s="85" t="s">
        <v>754</v>
      </c>
      <c r="E665" s="86">
        <v>5</v>
      </c>
      <c r="F665" s="84">
        <v>19</v>
      </c>
      <c r="G665" s="87">
        <v>41.75</v>
      </c>
      <c r="H665" s="88" t="s">
        <v>1</v>
      </c>
      <c r="I665" s="88" t="s">
        <v>1</v>
      </c>
      <c r="J665" s="89">
        <v>13.04</v>
      </c>
      <c r="K665" s="89">
        <f t="shared" si="150"/>
        <v>3.91</v>
      </c>
      <c r="L665" s="89">
        <f t="shared" si="151"/>
        <v>28.71</v>
      </c>
      <c r="M665" s="89">
        <f t="shared" si="152"/>
        <v>32.620000000000005</v>
      </c>
      <c r="N665" s="90" t="s">
        <v>76</v>
      </c>
      <c r="O665" s="90" t="s">
        <v>83</v>
      </c>
      <c r="P665" s="90" t="s">
        <v>67</v>
      </c>
      <c r="Q665" s="91" t="s">
        <v>68</v>
      </c>
      <c r="R665" s="92" t="s">
        <v>518</v>
      </c>
      <c r="S665" s="92" t="s">
        <v>116</v>
      </c>
      <c r="T665" s="93" t="s">
        <v>73</v>
      </c>
      <c r="U665" s="84">
        <v>37</v>
      </c>
      <c r="V665" s="94">
        <f>IFERROR(VLOOKUP(H665,'Коэфф для прайса 1 оч'!$A$3:$C$6,3,0),"")</f>
        <v>327000</v>
      </c>
      <c r="W665" s="91">
        <f>IFERROR(VLOOKUP(E665,'Коэфф для прайса 1 оч'!$A$10:$C$23,3,0),"")</f>
        <v>5.0000000000000001E-3</v>
      </c>
      <c r="X665" s="116">
        <f>IFERROR(VLOOKUP(N665,'Коэфф для прайса 1 оч'!$E$25:$F$30,2,0),"")</f>
        <v>0</v>
      </c>
      <c r="Y665" s="116">
        <f>IFERROR(VLOOKUP(O665,'Коэфф для прайса 1 оч'!$E$32:$F$34,2,0),"")</f>
        <v>0.03</v>
      </c>
      <c r="Z665" s="116">
        <f>IFERROR(VLOOKUP(P665,'Коэфф для прайса 1 оч'!$E$36:$F$38,2,0),"")</f>
        <v>0.03</v>
      </c>
      <c r="AA665" s="116">
        <f>IFERROR(VLOOKUP(Q665,'Коэфф для прайса 1 оч'!$E$40:$F$43,2,0),"")</f>
        <v>5.0000000000000001E-3</v>
      </c>
      <c r="AB665" s="117">
        <f>IFERROR(VLOOKUP(R665,'Коэфф для прайса 1 оч'!$E$45:$F$59,2,0),"")</f>
        <v>0.05</v>
      </c>
      <c r="AC665" s="116">
        <f>IFERROR(VLOOKUP(T665,'Коэфф для прайса 1 оч'!$E$61:$F$67,2,0),"")</f>
        <v>0</v>
      </c>
      <c r="AD665" s="116">
        <f>IFERROR(VLOOKUP(U665,'Коэфф для прайса 1 оч'!$E$69:$F$82,2,0),"")</f>
        <v>-1.0999999999999999E-2</v>
      </c>
      <c r="AE665" s="116">
        <f>IFERROR(VLOOKUP(PriceList[[#This Row],[Корпус]],'Коэфф для прайса 1 оч'!$I$10:$J$15,2,0),"")</f>
        <v>0</v>
      </c>
      <c r="AF665" s="95">
        <f t="shared" si="153"/>
        <v>362643</v>
      </c>
      <c r="AG665" s="96">
        <f t="shared" si="154"/>
        <v>15140345.25</v>
      </c>
      <c r="AH665" s="97">
        <v>0</v>
      </c>
      <c r="AI665" s="98">
        <f t="shared" si="155"/>
        <v>362643</v>
      </c>
      <c r="AJ665" s="99">
        <f t="shared" si="156"/>
        <v>15140345.25</v>
      </c>
      <c r="AK665" s="84" t="s">
        <v>71</v>
      </c>
      <c r="AL665" s="91">
        <v>0.1</v>
      </c>
      <c r="AM665" s="287">
        <f>PriceList[[#This Row],[ИТОГ Цена за кв.м, руб]]*(1+PriceList[[#This Row],[Максимальная скидка]])</f>
        <v>398907.30000000005</v>
      </c>
      <c r="AN665" s="287">
        <f>PriceList[[#This Row],[Цена за кв.м. в CRM]]*PriceList[[#This Row],[Площадь, кв.м]]</f>
        <v>16654379.775000002</v>
      </c>
      <c r="AO665" s="287">
        <v>6000</v>
      </c>
      <c r="AP665" s="335">
        <f>PriceList[[#This Row],[Цена за кв.м. в CRM]]+PriceList[[#This Row],[Бронь]]</f>
        <v>404907.30000000005</v>
      </c>
      <c r="AQ665" s="335">
        <f>PriceList[[#This Row],[Цена за кв.м. в сайт]]*PriceList[[#This Row],[Площадь, кв.м]]</f>
        <v>16904879.775000002</v>
      </c>
      <c r="AR665" s="84" t="str">
        <f t="shared" si="157"/>
        <v>С3-1-103</v>
      </c>
      <c r="AS665" s="88" t="str">
        <f t="shared" si="158"/>
        <v>Ст</v>
      </c>
      <c r="AT665" s="89">
        <f t="shared" si="159"/>
        <v>41.75</v>
      </c>
      <c r="AU665" s="99">
        <f>PriceList[[#This Row],[Цена за кв.м. в CRM]]</f>
        <v>398907.30000000005</v>
      </c>
      <c r="AV665" s="100" t="str">
        <f t="shared" si="160"/>
        <v>Резерв</v>
      </c>
      <c r="AW665" s="99"/>
      <c r="AX665" s="342"/>
      <c r="AZ665" s="353">
        <f>(PriceList[[#This Row],[Цена за кв.м. в сайт]])+$AZ$1</f>
        <v>405407.30000000005</v>
      </c>
      <c r="BA665" s="353">
        <f>AZ665*PriceList[[#This Row],[Площадь, кв.м]]</f>
        <v>16925754.775000002</v>
      </c>
      <c r="BB665" s="346">
        <f>BA665-PriceList[[#This Row],[Стоимость, руб для сбронированием]]</f>
        <v>20875</v>
      </c>
      <c r="BC665" s="14"/>
      <c r="BD665" s="345">
        <f t="shared" si="161"/>
        <v>405400</v>
      </c>
      <c r="BE665" s="353">
        <f>BD665*PriceList[[#This Row],[Площадь, кв.м]]</f>
        <v>16925450</v>
      </c>
      <c r="BF665" s="14"/>
      <c r="BG665" s="345">
        <f>BE665-$BG$1*PriceList[[#This Row],[Площадь, кв.м]]</f>
        <v>16674950</v>
      </c>
      <c r="BH665" s="353">
        <f t="shared" si="162"/>
        <v>250500</v>
      </c>
      <c r="BI665" s="345">
        <f>BG665/PriceList[[#This Row],[Площадь, кв.м]]</f>
        <v>399400</v>
      </c>
      <c r="BJ665" s="355">
        <f t="shared" si="163"/>
        <v>1.5022533800701052E-2</v>
      </c>
      <c r="BL665" s="345"/>
      <c r="BM665" s="353"/>
    </row>
    <row r="666" spans="1:65" ht="14.25" hidden="1" customHeight="1">
      <c r="A666" s="84">
        <v>824</v>
      </c>
      <c r="B666" s="84" t="s">
        <v>860</v>
      </c>
      <c r="C666" s="85">
        <v>104</v>
      </c>
      <c r="D666" s="85" t="s">
        <v>754</v>
      </c>
      <c r="E666" s="86">
        <v>5</v>
      </c>
      <c r="F666" s="84">
        <v>20</v>
      </c>
      <c r="G666" s="87">
        <v>41.75</v>
      </c>
      <c r="H666" s="88" t="s">
        <v>1</v>
      </c>
      <c r="I666" s="88" t="s">
        <v>1</v>
      </c>
      <c r="J666" s="89">
        <v>13.04</v>
      </c>
      <c r="K666" s="89">
        <f t="shared" si="150"/>
        <v>3.91</v>
      </c>
      <c r="L666" s="89">
        <f t="shared" si="151"/>
        <v>28.71</v>
      </c>
      <c r="M666" s="89">
        <f t="shared" si="152"/>
        <v>32.620000000000005</v>
      </c>
      <c r="N666" s="90" t="s">
        <v>76</v>
      </c>
      <c r="O666" s="90" t="s">
        <v>83</v>
      </c>
      <c r="P666" s="90" t="s">
        <v>67</v>
      </c>
      <c r="Q666" s="91" t="s">
        <v>68</v>
      </c>
      <c r="R666" s="92" t="s">
        <v>69</v>
      </c>
      <c r="S666" s="92" t="s">
        <v>1291</v>
      </c>
      <c r="T666" s="93" t="s">
        <v>73</v>
      </c>
      <c r="U666" s="84">
        <v>37</v>
      </c>
      <c r="V666" s="94">
        <f>IFERROR(VLOOKUP(H666,'Коэфф для прайса 1 оч'!$A$3:$C$6,3,0),"")</f>
        <v>327000</v>
      </c>
      <c r="W666" s="91">
        <f>IFERROR(VLOOKUP(E666,'Коэфф для прайса 1 оч'!$A$10:$C$23,3,0),"")</f>
        <v>5.0000000000000001E-3</v>
      </c>
      <c r="X666" s="116">
        <f>IFERROR(VLOOKUP(N666,'Коэфф для прайса 1 оч'!$E$25:$F$30,2,0),"")</f>
        <v>0</v>
      </c>
      <c r="Y666" s="116">
        <f>IFERROR(VLOOKUP(O666,'Коэфф для прайса 1 оч'!$E$32:$F$34,2,0),"")</f>
        <v>0.03</v>
      </c>
      <c r="Z666" s="116">
        <f>IFERROR(VLOOKUP(P666,'Коэфф для прайса 1 оч'!$E$36:$F$38,2,0),"")</f>
        <v>0.03</v>
      </c>
      <c r="AA666" s="116">
        <f>IFERROR(VLOOKUP(Q666,'Коэфф для прайса 1 оч'!$E$40:$F$43,2,0),"")</f>
        <v>5.0000000000000001E-3</v>
      </c>
      <c r="AB666" s="117">
        <f>IFERROR(VLOOKUP(R666,'Коэфф для прайса 1 оч'!$E$45:$F$59,2,0),"")</f>
        <v>-1.4999999999999999E-2</v>
      </c>
      <c r="AC666" s="116">
        <f>IFERROR(VLOOKUP(T666,'Коэфф для прайса 1 оч'!$E$61:$F$67,2,0),"")</f>
        <v>0</v>
      </c>
      <c r="AD666" s="116">
        <f>IFERROR(VLOOKUP(U666,'Коэфф для прайса 1 оч'!$E$69:$F$82,2,0),"")</f>
        <v>-1.0999999999999999E-2</v>
      </c>
      <c r="AE666" s="116">
        <f>IFERROR(VLOOKUP(PriceList[[#This Row],[Корпус]],'Коэфф для прайса 1 оч'!$I$10:$J$15,2,0),"")</f>
        <v>0</v>
      </c>
      <c r="AF666" s="95">
        <f t="shared" si="153"/>
        <v>341388</v>
      </c>
      <c r="AG666" s="96">
        <f t="shared" si="154"/>
        <v>14252949</v>
      </c>
      <c r="AH666" s="97">
        <v>0</v>
      </c>
      <c r="AI666" s="98">
        <f t="shared" si="155"/>
        <v>341388</v>
      </c>
      <c r="AJ666" s="99">
        <f t="shared" si="156"/>
        <v>14252949</v>
      </c>
      <c r="AK666" s="84" t="s">
        <v>101</v>
      </c>
      <c r="AL666" s="91">
        <v>0.1</v>
      </c>
      <c r="AM666" s="287">
        <f>PriceList[[#This Row],[ИТОГ Цена за кв.м, руб]]*(1+PriceList[[#This Row],[Максимальная скидка]])</f>
        <v>375526.80000000005</v>
      </c>
      <c r="AN666" s="287">
        <f>PriceList[[#This Row],[Цена за кв.м. в CRM]]*PriceList[[#This Row],[Площадь, кв.м]]</f>
        <v>15678243.900000002</v>
      </c>
      <c r="AO666" s="287">
        <v>6000</v>
      </c>
      <c r="AP666" s="335">
        <f>PriceList[[#This Row],[Цена за кв.м. в CRM]]+PriceList[[#This Row],[Бронь]]</f>
        <v>381526.80000000005</v>
      </c>
      <c r="AQ666" s="335">
        <f>PriceList[[#This Row],[Цена за кв.м. в сайт]]*PriceList[[#This Row],[Площадь, кв.м]]</f>
        <v>15928743.900000002</v>
      </c>
      <c r="AR666" s="84" t="str">
        <f t="shared" si="157"/>
        <v>С3-1-104</v>
      </c>
      <c r="AS666" s="88" t="str">
        <f t="shared" si="158"/>
        <v>Ст</v>
      </c>
      <c r="AT666" s="89">
        <f t="shared" si="159"/>
        <v>41.75</v>
      </c>
      <c r="AU666" s="99">
        <f>PriceList[[#This Row],[Цена за кв.м. в CRM]]</f>
        <v>375526.80000000005</v>
      </c>
      <c r="AV666" s="100" t="str">
        <f t="shared" si="160"/>
        <v>Свободно</v>
      </c>
      <c r="AW666" s="99"/>
      <c r="AX666" s="342"/>
      <c r="AZ666" s="353">
        <f>(PriceList[[#This Row],[Цена за кв.м. в сайт]])+$AZ$1</f>
        <v>382026.80000000005</v>
      </c>
      <c r="BA666" s="353">
        <f>AZ666*PriceList[[#This Row],[Площадь, кв.м]]</f>
        <v>15949618.900000002</v>
      </c>
      <c r="BB666" s="346">
        <f>BA666-PriceList[[#This Row],[Стоимость, руб для сбронированием]]</f>
        <v>20875</v>
      </c>
      <c r="BC666" s="14"/>
      <c r="BD666" s="345">
        <f t="shared" si="161"/>
        <v>382000</v>
      </c>
      <c r="BE666" s="353">
        <f>BD666*PriceList[[#This Row],[Площадь, кв.м]]</f>
        <v>15948500</v>
      </c>
      <c r="BF666" s="14"/>
      <c r="BG666" s="345">
        <f>BE666-$BG$1*PriceList[[#This Row],[Площадь, кв.м]]</f>
        <v>15698000</v>
      </c>
      <c r="BH666" s="353">
        <f t="shared" si="162"/>
        <v>250500</v>
      </c>
      <c r="BI666" s="345">
        <f>BG666/PriceList[[#This Row],[Площадь, кв.м]]</f>
        <v>376000</v>
      </c>
      <c r="BJ666" s="355">
        <f t="shared" si="163"/>
        <v>1.5957446808510637E-2</v>
      </c>
      <c r="BL666" s="345"/>
      <c r="BM666" s="353"/>
    </row>
    <row r="667" spans="1:65" ht="14.25" hidden="1" customHeight="1">
      <c r="A667" s="84">
        <v>825</v>
      </c>
      <c r="B667" s="84" t="s">
        <v>861</v>
      </c>
      <c r="C667" s="85">
        <v>105</v>
      </c>
      <c r="D667" s="85" t="s">
        <v>754</v>
      </c>
      <c r="E667" s="86">
        <v>5</v>
      </c>
      <c r="F667" s="84">
        <v>21</v>
      </c>
      <c r="G667" s="87">
        <v>29.36</v>
      </c>
      <c r="H667" s="88" t="s">
        <v>1</v>
      </c>
      <c r="I667" s="88" t="s">
        <v>1</v>
      </c>
      <c r="J667" s="89">
        <v>5.09</v>
      </c>
      <c r="K667" s="89">
        <f t="shared" si="150"/>
        <v>1.53</v>
      </c>
      <c r="L667" s="89">
        <f t="shared" si="151"/>
        <v>24.27</v>
      </c>
      <c r="M667" s="89">
        <f t="shared" si="152"/>
        <v>25.8</v>
      </c>
      <c r="N667" s="90" t="s">
        <v>65</v>
      </c>
      <c r="O667" s="90" t="s">
        <v>66</v>
      </c>
      <c r="P667" s="90" t="s">
        <v>67</v>
      </c>
      <c r="Q667" s="91" t="s">
        <v>68</v>
      </c>
      <c r="R667" s="92" t="s">
        <v>69</v>
      </c>
      <c r="S667" s="92" t="s">
        <v>1291</v>
      </c>
      <c r="T667" s="93" t="s">
        <v>73</v>
      </c>
      <c r="U667" s="84">
        <v>37</v>
      </c>
      <c r="V667" s="94">
        <f>IFERROR(VLOOKUP(H667,'Коэфф для прайса 1 оч'!$A$3:$C$6,3,0),"")</f>
        <v>327000</v>
      </c>
      <c r="W667" s="91">
        <f>IFERROR(VLOOKUP(E667,'Коэфф для прайса 1 оч'!$A$10:$C$23,3,0),"")</f>
        <v>5.0000000000000001E-3</v>
      </c>
      <c r="X667" s="116">
        <f>IFERROR(VLOOKUP(N667,'Коэфф для прайса 1 оч'!$E$25:$F$30,2,0),"")</f>
        <v>0.04</v>
      </c>
      <c r="Y667" s="116">
        <f>IFERROR(VLOOKUP(O667,'Коэфф для прайса 1 оч'!$E$32:$F$34,2,0),"")</f>
        <v>0</v>
      </c>
      <c r="Z667" s="116">
        <f>IFERROR(VLOOKUP(P667,'Коэфф для прайса 1 оч'!$E$36:$F$38,2,0),"")</f>
        <v>0.03</v>
      </c>
      <c r="AA667" s="116">
        <f>IFERROR(VLOOKUP(Q667,'Коэфф для прайса 1 оч'!$E$40:$F$43,2,0),"")</f>
        <v>5.0000000000000001E-3</v>
      </c>
      <c r="AB667" s="117">
        <f>IFERROR(VLOOKUP(R667,'Коэфф для прайса 1 оч'!$E$45:$F$59,2,0),"")</f>
        <v>-1.4999999999999999E-2</v>
      </c>
      <c r="AC667" s="116">
        <f>IFERROR(VLOOKUP(T667,'Коэфф для прайса 1 оч'!$E$61:$F$67,2,0),"")</f>
        <v>0</v>
      </c>
      <c r="AD667" s="116">
        <f>IFERROR(VLOOKUP(U667,'Коэфф для прайса 1 оч'!$E$69:$F$82,2,0),"")</f>
        <v>-1.0999999999999999E-2</v>
      </c>
      <c r="AE667" s="116">
        <f>IFERROR(VLOOKUP(PriceList[[#This Row],[Корпус]],'Коэфф для прайса 1 оч'!$I$10:$J$15,2,0),"")</f>
        <v>0</v>
      </c>
      <c r="AF667" s="95">
        <f t="shared" si="153"/>
        <v>344658</v>
      </c>
      <c r="AG667" s="96">
        <f t="shared" si="154"/>
        <v>10119158.879999999</v>
      </c>
      <c r="AH667" s="97">
        <v>0</v>
      </c>
      <c r="AI667" s="98">
        <f t="shared" si="155"/>
        <v>344658</v>
      </c>
      <c r="AJ667" s="99">
        <f t="shared" si="156"/>
        <v>10119158.879999999</v>
      </c>
      <c r="AK667" s="84" t="s">
        <v>71</v>
      </c>
      <c r="AL667" s="91">
        <v>0.1</v>
      </c>
      <c r="AM667" s="287">
        <f>PriceList[[#This Row],[ИТОГ Цена за кв.м, руб]]*(1+PriceList[[#This Row],[Максимальная скидка]])</f>
        <v>379123.80000000005</v>
      </c>
      <c r="AN667" s="287">
        <f>PriceList[[#This Row],[Цена за кв.м. в CRM]]*PriceList[[#This Row],[Площадь, кв.м]]</f>
        <v>11131074.768000001</v>
      </c>
      <c r="AO667" s="287">
        <v>6000</v>
      </c>
      <c r="AP667" s="335">
        <f>PriceList[[#This Row],[Цена за кв.м. в CRM]]+PriceList[[#This Row],[Бронь]]</f>
        <v>385123.80000000005</v>
      </c>
      <c r="AQ667" s="335">
        <f>PriceList[[#This Row],[Цена за кв.м. в сайт]]*PriceList[[#This Row],[Площадь, кв.м]]</f>
        <v>11307234.768000001</v>
      </c>
      <c r="AR667" s="84" t="str">
        <f t="shared" si="157"/>
        <v>С3-1-105</v>
      </c>
      <c r="AS667" s="88" t="str">
        <f t="shared" si="158"/>
        <v>Ст</v>
      </c>
      <c r="AT667" s="89">
        <f t="shared" si="159"/>
        <v>29.36</v>
      </c>
      <c r="AU667" s="99">
        <f>PriceList[[#This Row],[Цена за кв.м. в CRM]]</f>
        <v>379123.80000000005</v>
      </c>
      <c r="AV667" s="100" t="str">
        <f t="shared" si="160"/>
        <v>Резерв</v>
      </c>
      <c r="AW667" s="99"/>
      <c r="AX667" s="342"/>
      <c r="AZ667" s="353">
        <f>(PriceList[[#This Row],[Цена за кв.м. в сайт]])+$AZ$1</f>
        <v>385623.80000000005</v>
      </c>
      <c r="BA667" s="353">
        <f>AZ667*PriceList[[#This Row],[Площадь, кв.м]]</f>
        <v>11321914.768000001</v>
      </c>
      <c r="BB667" s="346">
        <f>BA667-PriceList[[#This Row],[Стоимость, руб для сбронированием]]</f>
        <v>14680</v>
      </c>
      <c r="BC667" s="14"/>
      <c r="BD667" s="345">
        <f t="shared" si="161"/>
        <v>385600</v>
      </c>
      <c r="BE667" s="353">
        <f>BD667*PriceList[[#This Row],[Площадь, кв.м]]</f>
        <v>11321216</v>
      </c>
      <c r="BF667" s="14"/>
      <c r="BG667" s="345">
        <f>BE667-$BG$1*PriceList[[#This Row],[Площадь, кв.м]]</f>
        <v>11145056</v>
      </c>
      <c r="BH667" s="353">
        <f t="shared" si="162"/>
        <v>176160</v>
      </c>
      <c r="BI667" s="345">
        <f>BG667/PriceList[[#This Row],[Площадь, кв.м]]</f>
        <v>379600</v>
      </c>
      <c r="BJ667" s="355">
        <f t="shared" si="163"/>
        <v>1.5806111696522657E-2</v>
      </c>
      <c r="BL667" s="345"/>
      <c r="BM667" s="353"/>
    </row>
    <row r="668" spans="1:65" ht="14.25" hidden="1" customHeight="1">
      <c r="A668" s="84">
        <v>826</v>
      </c>
      <c r="B668" s="84" t="s">
        <v>862</v>
      </c>
      <c r="C668" s="85">
        <v>106</v>
      </c>
      <c r="D668" s="85" t="s">
        <v>754</v>
      </c>
      <c r="E668" s="86">
        <v>5</v>
      </c>
      <c r="F668" s="84">
        <v>22</v>
      </c>
      <c r="G668" s="87">
        <v>30.35</v>
      </c>
      <c r="H668" s="88" t="s">
        <v>1</v>
      </c>
      <c r="I668" s="88" t="s">
        <v>1</v>
      </c>
      <c r="J668" s="89">
        <v>5.61</v>
      </c>
      <c r="K668" s="89">
        <f t="shared" si="150"/>
        <v>1.68</v>
      </c>
      <c r="L668" s="89">
        <f t="shared" si="151"/>
        <v>24.740000000000002</v>
      </c>
      <c r="M668" s="89">
        <f t="shared" si="152"/>
        <v>26.42</v>
      </c>
      <c r="N668" s="90" t="s">
        <v>65</v>
      </c>
      <c r="O668" s="90" t="s">
        <v>66</v>
      </c>
      <c r="P668" s="90" t="s">
        <v>67</v>
      </c>
      <c r="Q668" s="91" t="s">
        <v>68</v>
      </c>
      <c r="R668" s="92" t="s">
        <v>69</v>
      </c>
      <c r="S668" s="92" t="s">
        <v>1291</v>
      </c>
      <c r="T668" s="93" t="s">
        <v>73</v>
      </c>
      <c r="U668" s="84">
        <v>37</v>
      </c>
      <c r="V668" s="94">
        <f>IFERROR(VLOOKUP(H668,'Коэфф для прайса 1 оч'!$A$3:$C$6,3,0),"")</f>
        <v>327000</v>
      </c>
      <c r="W668" s="91">
        <f>IFERROR(VLOOKUP(E668,'Коэфф для прайса 1 оч'!$A$10:$C$23,3,0),"")</f>
        <v>5.0000000000000001E-3</v>
      </c>
      <c r="X668" s="116">
        <f>IFERROR(VLOOKUP(N668,'Коэфф для прайса 1 оч'!$E$25:$F$30,2,0),"")</f>
        <v>0.04</v>
      </c>
      <c r="Y668" s="116">
        <f>IFERROR(VLOOKUP(O668,'Коэфф для прайса 1 оч'!$E$32:$F$34,2,0),"")</f>
        <v>0</v>
      </c>
      <c r="Z668" s="116">
        <f>IFERROR(VLOOKUP(P668,'Коэфф для прайса 1 оч'!$E$36:$F$38,2,0),"")</f>
        <v>0.03</v>
      </c>
      <c r="AA668" s="116">
        <f>IFERROR(VLOOKUP(Q668,'Коэфф для прайса 1 оч'!$E$40:$F$43,2,0),"")</f>
        <v>5.0000000000000001E-3</v>
      </c>
      <c r="AB668" s="117">
        <f>IFERROR(VLOOKUP(R668,'Коэфф для прайса 1 оч'!$E$45:$F$59,2,0),"")</f>
        <v>-1.4999999999999999E-2</v>
      </c>
      <c r="AC668" s="116">
        <f>IFERROR(VLOOKUP(T668,'Коэфф для прайса 1 оч'!$E$61:$F$67,2,0),"")</f>
        <v>0</v>
      </c>
      <c r="AD668" s="116">
        <f>IFERROR(VLOOKUP(U668,'Коэфф для прайса 1 оч'!$E$69:$F$82,2,0),"")</f>
        <v>-1.0999999999999999E-2</v>
      </c>
      <c r="AE668" s="116">
        <f>IFERROR(VLOOKUP(PriceList[[#This Row],[Корпус]],'Коэфф для прайса 1 оч'!$I$10:$J$15,2,0),"")</f>
        <v>0</v>
      </c>
      <c r="AF668" s="95">
        <f t="shared" si="153"/>
        <v>344658</v>
      </c>
      <c r="AG668" s="96">
        <f t="shared" si="154"/>
        <v>10460370.300000001</v>
      </c>
      <c r="AH668" s="97">
        <v>0</v>
      </c>
      <c r="AI668" s="98">
        <f t="shared" si="155"/>
        <v>344658</v>
      </c>
      <c r="AJ668" s="99">
        <f t="shared" si="156"/>
        <v>10460370.300000001</v>
      </c>
      <c r="AK668" s="84" t="s">
        <v>101</v>
      </c>
      <c r="AL668" s="91">
        <v>0.1</v>
      </c>
      <c r="AM668" s="287">
        <f>PriceList[[#This Row],[ИТОГ Цена за кв.м, руб]]*(1+PriceList[[#This Row],[Максимальная скидка]])</f>
        <v>379123.80000000005</v>
      </c>
      <c r="AN668" s="287">
        <f>PriceList[[#This Row],[Цена за кв.м. в CRM]]*PriceList[[#This Row],[Площадь, кв.м]]</f>
        <v>11506407.330000002</v>
      </c>
      <c r="AO668" s="287">
        <v>6000</v>
      </c>
      <c r="AP668" s="335">
        <f>PriceList[[#This Row],[Цена за кв.м. в CRM]]+PriceList[[#This Row],[Бронь]]</f>
        <v>385123.80000000005</v>
      </c>
      <c r="AQ668" s="335">
        <f>PriceList[[#This Row],[Цена за кв.м. в сайт]]*PriceList[[#This Row],[Площадь, кв.м]]</f>
        <v>11688507.330000002</v>
      </c>
      <c r="AR668" s="84" t="str">
        <f t="shared" si="157"/>
        <v>С3-1-106</v>
      </c>
      <c r="AS668" s="88" t="str">
        <f t="shared" si="158"/>
        <v>Ст</v>
      </c>
      <c r="AT668" s="89">
        <f t="shared" si="159"/>
        <v>30.35</v>
      </c>
      <c r="AU668" s="99">
        <f>PriceList[[#This Row],[Цена за кв.м. в CRM]]</f>
        <v>379123.80000000005</v>
      </c>
      <c r="AV668" s="100" t="str">
        <f t="shared" si="160"/>
        <v>Свободно</v>
      </c>
      <c r="AW668" s="99"/>
      <c r="AX668" s="342"/>
      <c r="AZ668" s="353">
        <f>(PriceList[[#This Row],[Цена за кв.м. в сайт]])+$AZ$1</f>
        <v>385623.80000000005</v>
      </c>
      <c r="BA668" s="353">
        <f>AZ668*PriceList[[#This Row],[Площадь, кв.м]]</f>
        <v>11703682.330000002</v>
      </c>
      <c r="BB668" s="346">
        <f>BA668-PriceList[[#This Row],[Стоимость, руб для сбронированием]]</f>
        <v>15175</v>
      </c>
      <c r="BC668" s="14"/>
      <c r="BD668" s="345">
        <f t="shared" si="161"/>
        <v>385600</v>
      </c>
      <c r="BE668" s="353">
        <f>BD668*PriceList[[#This Row],[Площадь, кв.м]]</f>
        <v>11702960</v>
      </c>
      <c r="BF668" s="14"/>
      <c r="BG668" s="345">
        <f>BE668-$BG$1*PriceList[[#This Row],[Площадь, кв.м]]</f>
        <v>11520860</v>
      </c>
      <c r="BH668" s="353">
        <f t="shared" si="162"/>
        <v>182100</v>
      </c>
      <c r="BI668" s="345">
        <f>BG668/PriceList[[#This Row],[Площадь, кв.м]]</f>
        <v>379600</v>
      </c>
      <c r="BJ668" s="355">
        <f t="shared" si="163"/>
        <v>1.5806111696522657E-2</v>
      </c>
      <c r="BL668" s="345"/>
      <c r="BM668" s="353"/>
    </row>
    <row r="669" spans="1:65" ht="14.25" hidden="1" customHeight="1">
      <c r="A669" s="84">
        <v>827</v>
      </c>
      <c r="B669" s="84" t="s">
        <v>863</v>
      </c>
      <c r="C669" s="85">
        <v>107</v>
      </c>
      <c r="D669" s="85" t="s">
        <v>754</v>
      </c>
      <c r="E669" s="86">
        <v>5</v>
      </c>
      <c r="F669" s="84">
        <v>23</v>
      </c>
      <c r="G669" s="87">
        <v>30.82</v>
      </c>
      <c r="H669" s="88" t="s">
        <v>1</v>
      </c>
      <c r="I669" s="88" t="s">
        <v>1</v>
      </c>
      <c r="J669" s="89">
        <v>5.93</v>
      </c>
      <c r="K669" s="89">
        <f t="shared" si="150"/>
        <v>1.78</v>
      </c>
      <c r="L669" s="89">
        <f t="shared" si="151"/>
        <v>24.89</v>
      </c>
      <c r="M669" s="89">
        <f t="shared" si="152"/>
        <v>26.67</v>
      </c>
      <c r="N669" s="90" t="s">
        <v>65</v>
      </c>
      <c r="O669" s="90" t="s">
        <v>66</v>
      </c>
      <c r="P669" s="90" t="s">
        <v>67</v>
      </c>
      <c r="Q669" s="91" t="s">
        <v>68</v>
      </c>
      <c r="R669" s="92" t="s">
        <v>69</v>
      </c>
      <c r="S669" s="92" t="s">
        <v>1291</v>
      </c>
      <c r="T669" s="93" t="s">
        <v>73</v>
      </c>
      <c r="U669" s="84">
        <v>37</v>
      </c>
      <c r="V669" s="94">
        <f>IFERROR(VLOOKUP(H669,'Коэфф для прайса 1 оч'!$A$3:$C$6,3,0),"")</f>
        <v>327000</v>
      </c>
      <c r="W669" s="91">
        <f>IFERROR(VLOOKUP(E669,'Коэфф для прайса 1 оч'!$A$10:$C$23,3,0),"")</f>
        <v>5.0000000000000001E-3</v>
      </c>
      <c r="X669" s="116">
        <f>IFERROR(VLOOKUP(N669,'Коэфф для прайса 1 оч'!$E$25:$F$30,2,0),"")</f>
        <v>0.04</v>
      </c>
      <c r="Y669" s="116">
        <f>IFERROR(VLOOKUP(O669,'Коэфф для прайса 1 оч'!$E$32:$F$34,2,0),"")</f>
        <v>0</v>
      </c>
      <c r="Z669" s="116">
        <f>IFERROR(VLOOKUP(P669,'Коэфф для прайса 1 оч'!$E$36:$F$38,2,0),"")</f>
        <v>0.03</v>
      </c>
      <c r="AA669" s="116">
        <f>IFERROR(VLOOKUP(Q669,'Коэфф для прайса 1 оч'!$E$40:$F$43,2,0),"")</f>
        <v>5.0000000000000001E-3</v>
      </c>
      <c r="AB669" s="117">
        <f>IFERROR(VLOOKUP(R669,'Коэфф для прайса 1 оч'!$E$45:$F$59,2,0),"")</f>
        <v>-1.4999999999999999E-2</v>
      </c>
      <c r="AC669" s="116">
        <f>IFERROR(VLOOKUP(T669,'Коэфф для прайса 1 оч'!$E$61:$F$67,2,0),"")</f>
        <v>0</v>
      </c>
      <c r="AD669" s="116">
        <f>IFERROR(VLOOKUP(U669,'Коэфф для прайса 1 оч'!$E$69:$F$82,2,0),"")</f>
        <v>-1.0999999999999999E-2</v>
      </c>
      <c r="AE669" s="116">
        <f>IFERROR(VLOOKUP(PriceList[[#This Row],[Корпус]],'Коэфф для прайса 1 оч'!$I$10:$J$15,2,0),"")</f>
        <v>0</v>
      </c>
      <c r="AF669" s="95">
        <f t="shared" si="153"/>
        <v>344658</v>
      </c>
      <c r="AG669" s="96">
        <f t="shared" si="154"/>
        <v>10622359.560000001</v>
      </c>
      <c r="AH669" s="97">
        <v>0</v>
      </c>
      <c r="AI669" s="98">
        <f t="shared" si="155"/>
        <v>344658</v>
      </c>
      <c r="AJ669" s="99">
        <f t="shared" si="156"/>
        <v>10622359.560000001</v>
      </c>
      <c r="AK669" s="84" t="s">
        <v>101</v>
      </c>
      <c r="AL669" s="91">
        <v>0.1</v>
      </c>
      <c r="AM669" s="287">
        <f>PriceList[[#This Row],[ИТОГ Цена за кв.м, руб]]*(1+PriceList[[#This Row],[Максимальная скидка]])</f>
        <v>379123.80000000005</v>
      </c>
      <c r="AN669" s="287">
        <f>PriceList[[#This Row],[Цена за кв.м. в CRM]]*PriceList[[#This Row],[Площадь, кв.м]]</f>
        <v>11684595.516000001</v>
      </c>
      <c r="AO669" s="287">
        <v>6000</v>
      </c>
      <c r="AP669" s="335">
        <f>PriceList[[#This Row],[Цена за кв.м. в CRM]]+PriceList[[#This Row],[Бронь]]</f>
        <v>385123.80000000005</v>
      </c>
      <c r="AQ669" s="335">
        <f>PriceList[[#This Row],[Цена за кв.м. в сайт]]*PriceList[[#This Row],[Площадь, кв.м]]</f>
        <v>11869515.516000001</v>
      </c>
      <c r="AR669" s="84" t="str">
        <f t="shared" si="157"/>
        <v>С3-1-107</v>
      </c>
      <c r="AS669" s="88" t="str">
        <f t="shared" si="158"/>
        <v>Ст</v>
      </c>
      <c r="AT669" s="89">
        <f t="shared" si="159"/>
        <v>30.82</v>
      </c>
      <c r="AU669" s="99">
        <f>PriceList[[#This Row],[Цена за кв.м. в CRM]]</f>
        <v>379123.80000000005</v>
      </c>
      <c r="AV669" s="100" t="str">
        <f t="shared" si="160"/>
        <v>Свободно</v>
      </c>
      <c r="AW669" s="99"/>
      <c r="AX669" s="342"/>
      <c r="AZ669" s="353">
        <f>(PriceList[[#This Row],[Цена за кв.м. в сайт]])+$AZ$1</f>
        <v>385623.80000000005</v>
      </c>
      <c r="BA669" s="353">
        <f>AZ669*PriceList[[#This Row],[Площадь, кв.м]]</f>
        <v>11884925.516000001</v>
      </c>
      <c r="BB669" s="346">
        <f>BA669-PriceList[[#This Row],[Стоимость, руб для сбронированием]]</f>
        <v>15410</v>
      </c>
      <c r="BC669" s="14"/>
      <c r="BD669" s="345">
        <f t="shared" si="161"/>
        <v>385600</v>
      </c>
      <c r="BE669" s="353">
        <f>BD669*PriceList[[#This Row],[Площадь, кв.м]]</f>
        <v>11884192</v>
      </c>
      <c r="BF669" s="14"/>
      <c r="BG669" s="345">
        <f>BE669-$BG$1*PriceList[[#This Row],[Площадь, кв.м]]</f>
        <v>11699272</v>
      </c>
      <c r="BH669" s="353">
        <f t="shared" si="162"/>
        <v>184920</v>
      </c>
      <c r="BI669" s="345">
        <f>BG669/PriceList[[#This Row],[Площадь, кв.м]]</f>
        <v>379600</v>
      </c>
      <c r="BJ669" s="355">
        <f t="shared" si="163"/>
        <v>1.5806111696522657E-2</v>
      </c>
      <c r="BL669" s="345"/>
      <c r="BM669" s="353"/>
    </row>
    <row r="670" spans="1:65" ht="14.25" hidden="1" customHeight="1">
      <c r="A670" s="84">
        <v>828</v>
      </c>
      <c r="B670" s="84" t="s">
        <v>864</v>
      </c>
      <c r="C670" s="85">
        <v>108</v>
      </c>
      <c r="D670" s="85" t="s">
        <v>754</v>
      </c>
      <c r="E670" s="86">
        <v>6</v>
      </c>
      <c r="F670" s="84">
        <v>1</v>
      </c>
      <c r="G670" s="87">
        <v>29.88</v>
      </c>
      <c r="H670" s="88" t="s">
        <v>1</v>
      </c>
      <c r="I670" s="88" t="s">
        <v>1</v>
      </c>
      <c r="J670" s="89">
        <v>4.9000000000000004</v>
      </c>
      <c r="K670" s="89">
        <f t="shared" si="150"/>
        <v>1.47</v>
      </c>
      <c r="L670" s="89">
        <f t="shared" si="151"/>
        <v>24.979999999999997</v>
      </c>
      <c r="M670" s="89">
        <f t="shared" si="152"/>
        <v>26.449999999999996</v>
      </c>
      <c r="N670" s="90" t="s">
        <v>65</v>
      </c>
      <c r="O670" s="90" t="s">
        <v>66</v>
      </c>
      <c r="P670" s="90" t="s">
        <v>67</v>
      </c>
      <c r="Q670" s="91" t="s">
        <v>68</v>
      </c>
      <c r="R670" s="92" t="s">
        <v>69</v>
      </c>
      <c r="S670" s="92" t="s">
        <v>1291</v>
      </c>
      <c r="T670" s="93" t="s">
        <v>159</v>
      </c>
      <c r="U670" s="84">
        <v>37</v>
      </c>
      <c r="V670" s="94">
        <f>IFERROR(VLOOKUP(H670,'Коэфф для прайса 1 оч'!$A$3:$C$6,3,0),"")</f>
        <v>327000</v>
      </c>
      <c r="W670" s="91">
        <f>IFERROR(VLOOKUP(E670,'Коэфф для прайса 1 оч'!$A$10:$C$23,3,0),"")</f>
        <v>1.4999999999999999E-2</v>
      </c>
      <c r="X670" s="116">
        <f>IFERROR(VLOOKUP(N670,'Коэфф для прайса 1 оч'!$E$25:$F$30,2,0),"")</f>
        <v>0.04</v>
      </c>
      <c r="Y670" s="116">
        <f>IFERROR(VLOOKUP(O670,'Коэфф для прайса 1 оч'!$E$32:$F$34,2,0),"")</f>
        <v>0</v>
      </c>
      <c r="Z670" s="116">
        <f>IFERROR(VLOOKUP(P670,'Коэфф для прайса 1 оч'!$E$36:$F$38,2,0),"")</f>
        <v>0.03</v>
      </c>
      <c r="AA670" s="116">
        <f>IFERROR(VLOOKUP(Q670,'Коэфф для прайса 1 оч'!$E$40:$F$43,2,0),"")</f>
        <v>5.0000000000000001E-3</v>
      </c>
      <c r="AB670" s="117">
        <f>IFERROR(VLOOKUP(R670,'Коэфф для прайса 1 оч'!$E$45:$F$59,2,0),"")</f>
        <v>-1.4999999999999999E-2</v>
      </c>
      <c r="AC670" s="116">
        <f>IFERROR(VLOOKUP(T670,'Коэфф для прайса 1 оч'!$E$61:$F$67,2,0),"")</f>
        <v>-0.01</v>
      </c>
      <c r="AD670" s="116">
        <f>IFERROR(VLOOKUP(U670,'Коэфф для прайса 1 оч'!$E$69:$F$82,2,0),"")</f>
        <v>-1.0999999999999999E-2</v>
      </c>
      <c r="AE670" s="116">
        <f>IFERROR(VLOOKUP(PriceList[[#This Row],[Корпус]],'Коэфф для прайса 1 оч'!$I$10:$J$15,2,0),"")</f>
        <v>0</v>
      </c>
      <c r="AF670" s="95">
        <f t="shared" si="153"/>
        <v>344658</v>
      </c>
      <c r="AG670" s="96">
        <f t="shared" si="154"/>
        <v>10298381.039999999</v>
      </c>
      <c r="AH670" s="97">
        <v>0</v>
      </c>
      <c r="AI670" s="98">
        <f t="shared" si="155"/>
        <v>344658</v>
      </c>
      <c r="AJ670" s="99">
        <f t="shared" si="156"/>
        <v>10298381.039999999</v>
      </c>
      <c r="AK670" s="84" t="s">
        <v>101</v>
      </c>
      <c r="AL670" s="91">
        <v>0.1</v>
      </c>
      <c r="AM670" s="287">
        <f>PriceList[[#This Row],[ИТОГ Цена за кв.м, руб]]*(1+PriceList[[#This Row],[Максимальная скидка]])</f>
        <v>379123.80000000005</v>
      </c>
      <c r="AN670" s="287">
        <f>PriceList[[#This Row],[Цена за кв.м. в CRM]]*PriceList[[#This Row],[Площадь, кв.м]]</f>
        <v>11328219.144000001</v>
      </c>
      <c r="AO670" s="287">
        <v>6000</v>
      </c>
      <c r="AP670" s="335">
        <f>PriceList[[#This Row],[Цена за кв.м. в CRM]]+PriceList[[#This Row],[Бронь]]</f>
        <v>385123.80000000005</v>
      </c>
      <c r="AQ670" s="335">
        <f>PriceList[[#This Row],[Цена за кв.м. в сайт]]*PriceList[[#This Row],[Площадь, кв.м]]</f>
        <v>11507499.144000001</v>
      </c>
      <c r="AR670" s="84" t="str">
        <f t="shared" si="157"/>
        <v>С3-1-108</v>
      </c>
      <c r="AS670" s="88" t="str">
        <f t="shared" si="158"/>
        <v>Ст</v>
      </c>
      <c r="AT670" s="89">
        <f t="shared" si="159"/>
        <v>29.88</v>
      </c>
      <c r="AU670" s="99">
        <f>PriceList[[#This Row],[Цена за кв.м. в CRM]]</f>
        <v>379123.80000000005</v>
      </c>
      <c r="AV670" s="100" t="str">
        <f t="shared" si="160"/>
        <v>Свободно</v>
      </c>
      <c r="AW670" s="99"/>
      <c r="AX670" s="342"/>
      <c r="AZ670" s="353">
        <f>(PriceList[[#This Row],[Цена за кв.м. в сайт]])+$AZ$1</f>
        <v>385623.80000000005</v>
      </c>
      <c r="BA670" s="353">
        <f>AZ670*PriceList[[#This Row],[Площадь, кв.м]]</f>
        <v>11522439.144000001</v>
      </c>
      <c r="BB670" s="346">
        <f>BA670-PriceList[[#This Row],[Стоимость, руб для сбронированием]]</f>
        <v>14940</v>
      </c>
      <c r="BC670" s="14"/>
      <c r="BD670" s="345">
        <f t="shared" si="161"/>
        <v>385600</v>
      </c>
      <c r="BE670" s="353">
        <f>BD670*PriceList[[#This Row],[Площадь, кв.м]]</f>
        <v>11521728</v>
      </c>
      <c r="BF670" s="14"/>
      <c r="BG670" s="345">
        <f>BE670-$BG$1*PriceList[[#This Row],[Площадь, кв.м]]</f>
        <v>11342448</v>
      </c>
      <c r="BH670" s="353">
        <f t="shared" si="162"/>
        <v>179280</v>
      </c>
      <c r="BI670" s="345">
        <f>BG670/PriceList[[#This Row],[Площадь, кв.м]]</f>
        <v>379600</v>
      </c>
      <c r="BJ670" s="355">
        <f t="shared" si="163"/>
        <v>1.5806111696522657E-2</v>
      </c>
      <c r="BL670" s="345"/>
      <c r="BM670" s="353"/>
    </row>
    <row r="671" spans="1:65" ht="14.25" hidden="1" customHeight="1">
      <c r="A671" s="84">
        <v>829</v>
      </c>
      <c r="B671" s="84" t="s">
        <v>865</v>
      </c>
      <c r="C671" s="85">
        <v>109</v>
      </c>
      <c r="D671" s="85" t="s">
        <v>754</v>
      </c>
      <c r="E671" s="86">
        <v>6</v>
      </c>
      <c r="F671" s="84">
        <v>2</v>
      </c>
      <c r="G671" s="87">
        <v>29.39</v>
      </c>
      <c r="H671" s="88" t="s">
        <v>1</v>
      </c>
      <c r="I671" s="88" t="s">
        <v>1</v>
      </c>
      <c r="J671" s="89">
        <v>4.41</v>
      </c>
      <c r="K671" s="89">
        <f t="shared" si="150"/>
        <v>1.32</v>
      </c>
      <c r="L671" s="89">
        <f t="shared" si="151"/>
        <v>24.98</v>
      </c>
      <c r="M671" s="89">
        <f t="shared" si="152"/>
        <v>26.3</v>
      </c>
      <c r="N671" s="90" t="s">
        <v>65</v>
      </c>
      <c r="O671" s="90" t="s">
        <v>66</v>
      </c>
      <c r="P671" s="90" t="s">
        <v>67</v>
      </c>
      <c r="Q671" s="91" t="s">
        <v>68</v>
      </c>
      <c r="R671" s="92" t="s">
        <v>69</v>
      </c>
      <c r="S671" s="92" t="s">
        <v>1291</v>
      </c>
      <c r="T671" s="93" t="s">
        <v>73</v>
      </c>
      <c r="U671" s="84">
        <v>37</v>
      </c>
      <c r="V671" s="94">
        <f>IFERROR(VLOOKUP(H671,'Коэфф для прайса 1 оч'!$A$3:$C$6,3,0),"")</f>
        <v>327000</v>
      </c>
      <c r="W671" s="91">
        <f>IFERROR(VLOOKUP(E671,'Коэфф для прайса 1 оч'!$A$10:$C$23,3,0),"")</f>
        <v>1.4999999999999999E-2</v>
      </c>
      <c r="X671" s="116">
        <f>IFERROR(VLOOKUP(N671,'Коэфф для прайса 1 оч'!$E$25:$F$30,2,0),"")</f>
        <v>0.04</v>
      </c>
      <c r="Y671" s="116">
        <f>IFERROR(VLOOKUP(O671,'Коэфф для прайса 1 оч'!$E$32:$F$34,2,0),"")</f>
        <v>0</v>
      </c>
      <c r="Z671" s="116">
        <f>IFERROR(VLOOKUP(P671,'Коэфф для прайса 1 оч'!$E$36:$F$38,2,0),"")</f>
        <v>0.03</v>
      </c>
      <c r="AA671" s="116">
        <f>IFERROR(VLOOKUP(Q671,'Коэфф для прайса 1 оч'!$E$40:$F$43,2,0),"")</f>
        <v>5.0000000000000001E-3</v>
      </c>
      <c r="AB671" s="117">
        <f>IFERROR(VLOOKUP(R671,'Коэфф для прайса 1 оч'!$E$45:$F$59,2,0),"")</f>
        <v>-1.4999999999999999E-2</v>
      </c>
      <c r="AC671" s="116">
        <f>IFERROR(VLOOKUP(T671,'Коэфф для прайса 1 оч'!$E$61:$F$67,2,0),"")</f>
        <v>0</v>
      </c>
      <c r="AD671" s="116">
        <f>IFERROR(VLOOKUP(U671,'Коэфф для прайса 1 оч'!$E$69:$F$82,2,0),"")</f>
        <v>-1.0999999999999999E-2</v>
      </c>
      <c r="AE671" s="116">
        <f>IFERROR(VLOOKUP(PriceList[[#This Row],[Корпус]],'Коэфф для прайса 1 оч'!$I$10:$J$15,2,0),"")</f>
        <v>0</v>
      </c>
      <c r="AF671" s="95">
        <f t="shared" si="153"/>
        <v>347928</v>
      </c>
      <c r="AG671" s="96">
        <f t="shared" si="154"/>
        <v>10225603.92</v>
      </c>
      <c r="AH671" s="97">
        <v>0</v>
      </c>
      <c r="AI671" s="98">
        <f t="shared" si="155"/>
        <v>347928</v>
      </c>
      <c r="AJ671" s="99">
        <f t="shared" si="156"/>
        <v>10225603.92</v>
      </c>
      <c r="AK671" s="84" t="s">
        <v>101</v>
      </c>
      <c r="AL671" s="91">
        <v>0.1</v>
      </c>
      <c r="AM671" s="287">
        <f>PriceList[[#This Row],[ИТОГ Цена за кв.м, руб]]*(1+PriceList[[#This Row],[Максимальная скидка]])</f>
        <v>382720.80000000005</v>
      </c>
      <c r="AN671" s="287">
        <f>PriceList[[#This Row],[Цена за кв.м. в CRM]]*PriceList[[#This Row],[Площадь, кв.м]]</f>
        <v>11248164.312000001</v>
      </c>
      <c r="AO671" s="287">
        <v>6000</v>
      </c>
      <c r="AP671" s="335">
        <f>PriceList[[#This Row],[Цена за кв.м. в CRM]]+PriceList[[#This Row],[Бронь]]</f>
        <v>388720.80000000005</v>
      </c>
      <c r="AQ671" s="335">
        <f>PriceList[[#This Row],[Цена за кв.м. в сайт]]*PriceList[[#This Row],[Площадь, кв.м]]</f>
        <v>11424504.312000001</v>
      </c>
      <c r="AR671" s="84" t="str">
        <f t="shared" si="157"/>
        <v>С3-1-109</v>
      </c>
      <c r="AS671" s="88" t="str">
        <f t="shared" si="158"/>
        <v>Ст</v>
      </c>
      <c r="AT671" s="89">
        <f t="shared" si="159"/>
        <v>29.39</v>
      </c>
      <c r="AU671" s="99">
        <f>PriceList[[#This Row],[Цена за кв.м. в CRM]]</f>
        <v>382720.80000000005</v>
      </c>
      <c r="AV671" s="100" t="str">
        <f t="shared" si="160"/>
        <v>Свободно</v>
      </c>
      <c r="AW671" s="99"/>
      <c r="AX671" s="342"/>
      <c r="AZ671" s="353">
        <f>(PriceList[[#This Row],[Цена за кв.м. в сайт]])+$AZ$1</f>
        <v>389220.80000000005</v>
      </c>
      <c r="BA671" s="353">
        <f>AZ671*PriceList[[#This Row],[Площадь, кв.м]]</f>
        <v>11439199.312000001</v>
      </c>
      <c r="BB671" s="346">
        <f>BA671-PriceList[[#This Row],[Стоимость, руб для сбронированием]]</f>
        <v>14695</v>
      </c>
      <c r="BC671" s="14"/>
      <c r="BD671" s="345">
        <f t="shared" si="161"/>
        <v>389200</v>
      </c>
      <c r="BE671" s="353">
        <f>BD671*PriceList[[#This Row],[Площадь, кв.м]]</f>
        <v>11438588</v>
      </c>
      <c r="BF671" s="14"/>
      <c r="BG671" s="345">
        <f>BE671-$BG$1*PriceList[[#This Row],[Площадь, кв.м]]</f>
        <v>11262248</v>
      </c>
      <c r="BH671" s="353">
        <f t="shared" si="162"/>
        <v>176340</v>
      </c>
      <c r="BI671" s="345">
        <f>BG671/PriceList[[#This Row],[Площадь, кв.м]]</f>
        <v>383200</v>
      </c>
      <c r="BJ671" s="355">
        <f t="shared" si="163"/>
        <v>1.5657620041753653E-2</v>
      </c>
      <c r="BL671" s="345"/>
      <c r="BM671" s="353"/>
    </row>
    <row r="672" spans="1:65" ht="14.25" hidden="1" customHeight="1">
      <c r="A672" s="84">
        <v>677</v>
      </c>
      <c r="B672" s="84" t="s">
        <v>766</v>
      </c>
      <c r="C672" s="85">
        <v>11</v>
      </c>
      <c r="D672" s="85" t="s">
        <v>754</v>
      </c>
      <c r="E672" s="86">
        <v>1</v>
      </c>
      <c r="F672" s="84">
        <v>11</v>
      </c>
      <c r="G672" s="87">
        <v>32.4</v>
      </c>
      <c r="H672" s="88" t="s">
        <v>1</v>
      </c>
      <c r="I672" s="88" t="s">
        <v>1</v>
      </c>
      <c r="J672" s="89">
        <v>7.71</v>
      </c>
      <c r="K672" s="89">
        <f t="shared" si="150"/>
        <v>2.31</v>
      </c>
      <c r="L672" s="89">
        <f t="shared" si="151"/>
        <v>24.689999999999998</v>
      </c>
      <c r="M672" s="89">
        <f t="shared" si="152"/>
        <v>26.999999999999996</v>
      </c>
      <c r="N672" s="90" t="s">
        <v>65</v>
      </c>
      <c r="O672" s="90" t="s">
        <v>66</v>
      </c>
      <c r="P672" s="90" t="s">
        <v>67</v>
      </c>
      <c r="Q672" s="91" t="s">
        <v>68</v>
      </c>
      <c r="R672" s="92" t="s">
        <v>422</v>
      </c>
      <c r="S672" s="92" t="s">
        <v>1291</v>
      </c>
      <c r="T672" s="93" t="s">
        <v>73</v>
      </c>
      <c r="U672" s="84">
        <v>26</v>
      </c>
      <c r="V672" s="94">
        <f>IFERROR(VLOOKUP(H672,'Коэфф для прайса 1 оч'!$A$3:$C$6,3,0),"")</f>
        <v>327000</v>
      </c>
      <c r="W672" s="91">
        <f>IFERROR(VLOOKUP(E672,'Коэфф для прайса 1 оч'!$A$10:$C$23,3,0),"")</f>
        <v>-4.4999999999999998E-2</v>
      </c>
      <c r="X672" s="116">
        <f>IFERROR(VLOOKUP(N672,'Коэфф для прайса 1 оч'!$E$25:$F$30,2,0),"")</f>
        <v>0.04</v>
      </c>
      <c r="Y672" s="116">
        <f>IFERROR(VLOOKUP(O672,'Коэфф для прайса 1 оч'!$E$32:$F$34,2,0),"")</f>
        <v>0</v>
      </c>
      <c r="Z672" s="116">
        <f>IFERROR(VLOOKUP(P672,'Коэфф для прайса 1 оч'!$E$36:$F$38,2,0),"")</f>
        <v>0.03</v>
      </c>
      <c r="AA672" s="116">
        <f>IFERROR(VLOOKUP(Q672,'Коэфф для прайса 1 оч'!$E$40:$F$43,2,0),"")</f>
        <v>5.0000000000000001E-3</v>
      </c>
      <c r="AB672" s="117">
        <f>IFERROR(VLOOKUP(R672,'Коэфф для прайса 1 оч'!$E$45:$F$59,2,0),"")</f>
        <v>0</v>
      </c>
      <c r="AC672" s="116">
        <f>IFERROR(VLOOKUP(T672,'Коэфф для прайса 1 оч'!$E$61:$F$67,2,0),"")</f>
        <v>0</v>
      </c>
      <c r="AD672" s="116">
        <f>IFERROR(VLOOKUP(U672,'Коэфф для прайса 1 оч'!$E$69:$F$82,2,0),"")</f>
        <v>0</v>
      </c>
      <c r="AE672" s="116">
        <f>IFERROR(VLOOKUP(PriceList[[#This Row],[Корпус]],'Коэфф для прайса 1 оч'!$I$10:$J$15,2,0),"")</f>
        <v>0</v>
      </c>
      <c r="AF672" s="95">
        <f t="shared" si="153"/>
        <v>336810</v>
      </c>
      <c r="AG672" s="96">
        <f t="shared" si="154"/>
        <v>10912644</v>
      </c>
      <c r="AH672" s="97">
        <v>0</v>
      </c>
      <c r="AI672" s="98">
        <f t="shared" si="155"/>
        <v>336810</v>
      </c>
      <c r="AJ672" s="99">
        <f t="shared" si="156"/>
        <v>10912644</v>
      </c>
      <c r="AK672" s="84" t="s">
        <v>71</v>
      </c>
      <c r="AL672" s="91">
        <v>0.1</v>
      </c>
      <c r="AM672" s="287">
        <f>PriceList[[#This Row],[ИТОГ Цена за кв.м, руб]]*(1+PriceList[[#This Row],[Максимальная скидка]])</f>
        <v>370491.00000000006</v>
      </c>
      <c r="AN672" s="287">
        <f>PriceList[[#This Row],[Цена за кв.м. в CRM]]*PriceList[[#This Row],[Площадь, кв.м]]</f>
        <v>12003908.400000002</v>
      </c>
      <c r="AO672" s="287">
        <v>6000</v>
      </c>
      <c r="AP672" s="335">
        <f>PriceList[[#This Row],[Цена за кв.м. в CRM]]+PriceList[[#This Row],[Бронь]]</f>
        <v>376491.00000000006</v>
      </c>
      <c r="AQ672" s="335">
        <f>PriceList[[#This Row],[Цена за кв.м. в сайт]]*PriceList[[#This Row],[Площадь, кв.м]]</f>
        <v>12198308.400000002</v>
      </c>
      <c r="AR672" s="84" t="str">
        <f t="shared" si="157"/>
        <v>С3-1-11</v>
      </c>
      <c r="AS672" s="88" t="str">
        <f t="shared" si="158"/>
        <v>Ст</v>
      </c>
      <c r="AT672" s="89">
        <f t="shared" si="159"/>
        <v>32.4</v>
      </c>
      <c r="AU672" s="99">
        <f>PriceList[[#This Row],[Цена за кв.м. в CRM]]</f>
        <v>370491.00000000006</v>
      </c>
      <c r="AV672" s="100" t="str">
        <f t="shared" si="160"/>
        <v>Резерв</v>
      </c>
      <c r="AW672" s="99"/>
      <c r="AX672" s="342"/>
      <c r="AZ672" s="353">
        <f>(PriceList[[#This Row],[Цена за кв.м. в сайт]])+$AZ$1</f>
        <v>376991.00000000006</v>
      </c>
      <c r="BA672" s="353">
        <f>AZ672*PriceList[[#This Row],[Площадь, кв.м]]</f>
        <v>12214508.400000002</v>
      </c>
      <c r="BB672" s="346">
        <f>BA672-PriceList[[#This Row],[Стоимость, руб для сбронированием]]</f>
        <v>16200</v>
      </c>
      <c r="BC672" s="14"/>
      <c r="BD672" s="345">
        <f t="shared" si="161"/>
        <v>377000</v>
      </c>
      <c r="BE672" s="353">
        <f>BD672*PriceList[[#This Row],[Площадь, кв.м]]</f>
        <v>12214800</v>
      </c>
      <c r="BF672" s="14"/>
      <c r="BG672" s="345">
        <f>BE672-$BG$1*PriceList[[#This Row],[Площадь, кв.м]]</f>
        <v>12020400</v>
      </c>
      <c r="BH672" s="353">
        <f t="shared" si="162"/>
        <v>194400</v>
      </c>
      <c r="BI672" s="345">
        <f>BG672/PriceList[[#This Row],[Площадь, кв.м]]</f>
        <v>371000</v>
      </c>
      <c r="BJ672" s="355">
        <f t="shared" si="163"/>
        <v>1.6172506738544475E-2</v>
      </c>
      <c r="BL672" s="345"/>
      <c r="BM672" s="353"/>
    </row>
    <row r="673" spans="1:65" ht="14.25" hidden="1" customHeight="1">
      <c r="A673" s="84">
        <v>830</v>
      </c>
      <c r="B673" s="84" t="s">
        <v>866</v>
      </c>
      <c r="C673" s="85">
        <v>110</v>
      </c>
      <c r="D673" s="85" t="s">
        <v>754</v>
      </c>
      <c r="E673" s="86">
        <v>6</v>
      </c>
      <c r="F673" s="84">
        <v>3</v>
      </c>
      <c r="G673" s="87">
        <v>29.11</v>
      </c>
      <c r="H673" s="88" t="s">
        <v>1</v>
      </c>
      <c r="I673" s="88" t="s">
        <v>1</v>
      </c>
      <c r="J673" s="89">
        <v>4.13</v>
      </c>
      <c r="K673" s="89">
        <f t="shared" si="150"/>
        <v>1.24</v>
      </c>
      <c r="L673" s="89">
        <f t="shared" si="151"/>
        <v>24.98</v>
      </c>
      <c r="M673" s="89">
        <f t="shared" si="152"/>
        <v>26.22</v>
      </c>
      <c r="N673" s="90" t="s">
        <v>65</v>
      </c>
      <c r="O673" s="90" t="s">
        <v>66</v>
      </c>
      <c r="P673" s="90" t="s">
        <v>67</v>
      </c>
      <c r="Q673" s="91" t="s">
        <v>68</v>
      </c>
      <c r="R673" s="92" t="s">
        <v>69</v>
      </c>
      <c r="S673" s="92" t="s">
        <v>1291</v>
      </c>
      <c r="T673" s="93" t="s">
        <v>73</v>
      </c>
      <c r="U673" s="84">
        <v>37</v>
      </c>
      <c r="V673" s="94">
        <f>IFERROR(VLOOKUP(H673,'Коэфф для прайса 1 оч'!$A$3:$C$6,3,0),"")</f>
        <v>327000</v>
      </c>
      <c r="W673" s="91">
        <f>IFERROR(VLOOKUP(E673,'Коэфф для прайса 1 оч'!$A$10:$C$23,3,0),"")</f>
        <v>1.4999999999999999E-2</v>
      </c>
      <c r="X673" s="116">
        <f>IFERROR(VLOOKUP(N673,'Коэфф для прайса 1 оч'!$E$25:$F$30,2,0),"")</f>
        <v>0.04</v>
      </c>
      <c r="Y673" s="116">
        <f>IFERROR(VLOOKUP(O673,'Коэфф для прайса 1 оч'!$E$32:$F$34,2,0),"")</f>
        <v>0</v>
      </c>
      <c r="Z673" s="116">
        <f>IFERROR(VLOOKUP(P673,'Коэфф для прайса 1 оч'!$E$36:$F$38,2,0),"")</f>
        <v>0.03</v>
      </c>
      <c r="AA673" s="116">
        <f>IFERROR(VLOOKUP(Q673,'Коэфф для прайса 1 оч'!$E$40:$F$43,2,0),"")</f>
        <v>5.0000000000000001E-3</v>
      </c>
      <c r="AB673" s="117">
        <f>IFERROR(VLOOKUP(R673,'Коэфф для прайса 1 оч'!$E$45:$F$59,2,0),"")</f>
        <v>-1.4999999999999999E-2</v>
      </c>
      <c r="AC673" s="116">
        <f>IFERROR(VLOOKUP(T673,'Коэфф для прайса 1 оч'!$E$61:$F$67,2,0),"")</f>
        <v>0</v>
      </c>
      <c r="AD673" s="116">
        <f>IFERROR(VLOOKUP(U673,'Коэфф для прайса 1 оч'!$E$69:$F$82,2,0),"")</f>
        <v>-1.0999999999999999E-2</v>
      </c>
      <c r="AE673" s="116">
        <f>IFERROR(VLOOKUP(PriceList[[#This Row],[Корпус]],'Коэфф для прайса 1 оч'!$I$10:$J$15,2,0),"")</f>
        <v>0</v>
      </c>
      <c r="AF673" s="95">
        <f t="shared" si="153"/>
        <v>347928</v>
      </c>
      <c r="AG673" s="96">
        <f t="shared" si="154"/>
        <v>10128184.08</v>
      </c>
      <c r="AH673" s="97">
        <v>0</v>
      </c>
      <c r="AI673" s="98">
        <f t="shared" si="155"/>
        <v>347928</v>
      </c>
      <c r="AJ673" s="99">
        <f t="shared" si="156"/>
        <v>10128184.08</v>
      </c>
      <c r="AK673" s="84" t="s">
        <v>101</v>
      </c>
      <c r="AL673" s="91">
        <v>0.1</v>
      </c>
      <c r="AM673" s="287">
        <f>PriceList[[#This Row],[ИТОГ Цена за кв.м, руб]]*(1+PriceList[[#This Row],[Максимальная скидка]])</f>
        <v>382720.80000000005</v>
      </c>
      <c r="AN673" s="287">
        <f>PriceList[[#This Row],[Цена за кв.м. в CRM]]*PriceList[[#This Row],[Площадь, кв.м]]</f>
        <v>11141002.488000002</v>
      </c>
      <c r="AO673" s="287">
        <v>6000</v>
      </c>
      <c r="AP673" s="335">
        <f>PriceList[[#This Row],[Цена за кв.м. в CRM]]+PriceList[[#This Row],[Бронь]]</f>
        <v>388720.80000000005</v>
      </c>
      <c r="AQ673" s="335">
        <f>PriceList[[#This Row],[Цена за кв.м. в сайт]]*PriceList[[#This Row],[Площадь, кв.м]]</f>
        <v>11315662.488000002</v>
      </c>
      <c r="AR673" s="84" t="str">
        <f t="shared" si="157"/>
        <v>С3-1-110</v>
      </c>
      <c r="AS673" s="88" t="str">
        <f t="shared" si="158"/>
        <v>Ст</v>
      </c>
      <c r="AT673" s="89">
        <f t="shared" si="159"/>
        <v>29.11</v>
      </c>
      <c r="AU673" s="99">
        <f>PriceList[[#This Row],[Цена за кв.м. в CRM]]</f>
        <v>382720.80000000005</v>
      </c>
      <c r="AV673" s="100" t="str">
        <f t="shared" si="160"/>
        <v>Свободно</v>
      </c>
      <c r="AW673" s="99"/>
      <c r="AX673" s="342"/>
      <c r="AZ673" s="353">
        <f>(PriceList[[#This Row],[Цена за кв.м. в сайт]])+$AZ$1</f>
        <v>389220.80000000005</v>
      </c>
      <c r="BA673" s="353">
        <f>AZ673*PriceList[[#This Row],[Площадь, кв.м]]</f>
        <v>11330217.488000002</v>
      </c>
      <c r="BB673" s="346">
        <f>BA673-PriceList[[#This Row],[Стоимость, руб для сбронированием]]</f>
        <v>14555</v>
      </c>
      <c r="BC673" s="14"/>
      <c r="BD673" s="345">
        <f t="shared" si="161"/>
        <v>389200</v>
      </c>
      <c r="BE673" s="353">
        <f>BD673*PriceList[[#This Row],[Площадь, кв.м]]</f>
        <v>11329612</v>
      </c>
      <c r="BF673" s="14"/>
      <c r="BG673" s="345">
        <f>BE673-$BG$1*PriceList[[#This Row],[Площадь, кв.м]]</f>
        <v>11154952</v>
      </c>
      <c r="BH673" s="353">
        <f t="shared" si="162"/>
        <v>174660</v>
      </c>
      <c r="BI673" s="345">
        <f>BG673/PriceList[[#This Row],[Площадь, кв.м]]</f>
        <v>383200</v>
      </c>
      <c r="BJ673" s="355">
        <f t="shared" si="163"/>
        <v>1.5657620041753653E-2</v>
      </c>
      <c r="BL673" s="345"/>
      <c r="BM673" s="353"/>
    </row>
    <row r="674" spans="1:65" ht="14.25" hidden="1" customHeight="1">
      <c r="A674" s="84">
        <v>831</v>
      </c>
      <c r="B674" s="84" t="s">
        <v>867</v>
      </c>
      <c r="C674" s="85">
        <v>111</v>
      </c>
      <c r="D674" s="85" t="s">
        <v>754</v>
      </c>
      <c r="E674" s="86">
        <v>6</v>
      </c>
      <c r="F674" s="84">
        <v>4</v>
      </c>
      <c r="G674" s="87">
        <v>29.27</v>
      </c>
      <c r="H674" s="88" t="s">
        <v>1</v>
      </c>
      <c r="I674" s="88" t="s">
        <v>1</v>
      </c>
      <c r="J674" s="89">
        <v>4.29</v>
      </c>
      <c r="K674" s="89">
        <f t="shared" si="150"/>
        <v>1.29</v>
      </c>
      <c r="L674" s="89">
        <f t="shared" si="151"/>
        <v>24.98</v>
      </c>
      <c r="M674" s="89">
        <f t="shared" si="152"/>
        <v>26.27</v>
      </c>
      <c r="N674" s="90" t="s">
        <v>65</v>
      </c>
      <c r="O674" s="90" t="s">
        <v>66</v>
      </c>
      <c r="P674" s="90" t="s">
        <v>67</v>
      </c>
      <c r="Q674" s="91" t="s">
        <v>68</v>
      </c>
      <c r="R674" s="92" t="s">
        <v>69</v>
      </c>
      <c r="S674" s="92" t="s">
        <v>1291</v>
      </c>
      <c r="T674" s="93" t="s">
        <v>73</v>
      </c>
      <c r="U674" s="84">
        <v>37</v>
      </c>
      <c r="V674" s="94">
        <f>IFERROR(VLOOKUP(H674,'Коэфф для прайса 1 оч'!$A$3:$C$6,3,0),"")</f>
        <v>327000</v>
      </c>
      <c r="W674" s="91">
        <f>IFERROR(VLOOKUP(E674,'Коэфф для прайса 1 оч'!$A$10:$C$23,3,0),"")</f>
        <v>1.4999999999999999E-2</v>
      </c>
      <c r="X674" s="116">
        <f>IFERROR(VLOOKUP(N674,'Коэфф для прайса 1 оч'!$E$25:$F$30,2,0),"")</f>
        <v>0.04</v>
      </c>
      <c r="Y674" s="116">
        <f>IFERROR(VLOOKUP(O674,'Коэфф для прайса 1 оч'!$E$32:$F$34,2,0),"")</f>
        <v>0</v>
      </c>
      <c r="Z674" s="116">
        <f>IFERROR(VLOOKUP(P674,'Коэфф для прайса 1 оч'!$E$36:$F$38,2,0),"")</f>
        <v>0.03</v>
      </c>
      <c r="AA674" s="116">
        <f>IFERROR(VLOOKUP(Q674,'Коэфф для прайса 1 оч'!$E$40:$F$43,2,0),"")</f>
        <v>5.0000000000000001E-3</v>
      </c>
      <c r="AB674" s="117">
        <f>IFERROR(VLOOKUP(R674,'Коэфф для прайса 1 оч'!$E$45:$F$59,2,0),"")</f>
        <v>-1.4999999999999999E-2</v>
      </c>
      <c r="AC674" s="116">
        <f>IFERROR(VLOOKUP(T674,'Коэфф для прайса 1 оч'!$E$61:$F$67,2,0),"")</f>
        <v>0</v>
      </c>
      <c r="AD674" s="116">
        <f>IFERROR(VLOOKUP(U674,'Коэфф для прайса 1 оч'!$E$69:$F$82,2,0),"")</f>
        <v>-1.0999999999999999E-2</v>
      </c>
      <c r="AE674" s="116">
        <f>IFERROR(VLOOKUP(PriceList[[#This Row],[Корпус]],'Коэфф для прайса 1 оч'!$I$10:$J$15,2,0),"")</f>
        <v>0</v>
      </c>
      <c r="AF674" s="95">
        <f t="shared" si="153"/>
        <v>347928</v>
      </c>
      <c r="AG674" s="96">
        <f t="shared" si="154"/>
        <v>10183852.560000001</v>
      </c>
      <c r="AH674" s="97">
        <v>0</v>
      </c>
      <c r="AI674" s="98">
        <f t="shared" si="155"/>
        <v>347928</v>
      </c>
      <c r="AJ674" s="99">
        <f t="shared" si="156"/>
        <v>10183852.560000001</v>
      </c>
      <c r="AK674" s="84" t="s">
        <v>71</v>
      </c>
      <c r="AL674" s="91">
        <v>0.1</v>
      </c>
      <c r="AM674" s="287">
        <f>PriceList[[#This Row],[ИТОГ Цена за кв.м, руб]]*(1+PriceList[[#This Row],[Максимальная скидка]])</f>
        <v>382720.80000000005</v>
      </c>
      <c r="AN674" s="287">
        <f>PriceList[[#This Row],[Цена за кв.м. в CRM]]*PriceList[[#This Row],[Площадь, кв.м]]</f>
        <v>11202237.816000002</v>
      </c>
      <c r="AO674" s="287">
        <v>6000</v>
      </c>
      <c r="AP674" s="335">
        <f>PriceList[[#This Row],[Цена за кв.м. в CRM]]+PriceList[[#This Row],[Бронь]]</f>
        <v>388720.80000000005</v>
      </c>
      <c r="AQ674" s="335">
        <f>PriceList[[#This Row],[Цена за кв.м. в сайт]]*PriceList[[#This Row],[Площадь, кв.м]]</f>
        <v>11377857.816000002</v>
      </c>
      <c r="AR674" s="84" t="str">
        <f t="shared" si="157"/>
        <v>С3-1-111</v>
      </c>
      <c r="AS674" s="88" t="str">
        <f t="shared" si="158"/>
        <v>Ст</v>
      </c>
      <c r="AT674" s="89">
        <f t="shared" si="159"/>
        <v>29.27</v>
      </c>
      <c r="AU674" s="99">
        <f>PriceList[[#This Row],[Цена за кв.м. в CRM]]</f>
        <v>382720.80000000005</v>
      </c>
      <c r="AV674" s="100" t="str">
        <f t="shared" si="160"/>
        <v>Резерв</v>
      </c>
      <c r="AW674" s="99"/>
      <c r="AX674" s="342"/>
      <c r="AZ674" s="353">
        <f>(PriceList[[#This Row],[Цена за кв.м. в сайт]])+$AZ$1</f>
        <v>389220.80000000005</v>
      </c>
      <c r="BA674" s="353">
        <f>AZ674*PriceList[[#This Row],[Площадь, кв.м]]</f>
        <v>11392492.816000002</v>
      </c>
      <c r="BB674" s="346">
        <f>BA674-PriceList[[#This Row],[Стоимость, руб для сбронированием]]</f>
        <v>14635</v>
      </c>
      <c r="BC674" s="14"/>
      <c r="BD674" s="345">
        <f t="shared" si="161"/>
        <v>389200</v>
      </c>
      <c r="BE674" s="353">
        <f>BD674*PriceList[[#This Row],[Площадь, кв.м]]</f>
        <v>11391884</v>
      </c>
      <c r="BF674" s="14"/>
      <c r="BG674" s="345">
        <f>BE674-$BG$1*PriceList[[#This Row],[Площадь, кв.м]]</f>
        <v>11216264</v>
      </c>
      <c r="BH674" s="353">
        <f t="shared" si="162"/>
        <v>175620</v>
      </c>
      <c r="BI674" s="345">
        <f>BG674/PriceList[[#This Row],[Площадь, кв.м]]</f>
        <v>383200</v>
      </c>
      <c r="BJ674" s="355">
        <f t="shared" si="163"/>
        <v>1.5657620041753653E-2</v>
      </c>
      <c r="BL674" s="345"/>
      <c r="BM674" s="353"/>
    </row>
    <row r="675" spans="1:65" ht="14.25" hidden="1" customHeight="1">
      <c r="A675" s="84">
        <v>832</v>
      </c>
      <c r="B675" s="84" t="s">
        <v>868</v>
      </c>
      <c r="C675" s="85">
        <v>112</v>
      </c>
      <c r="D675" s="85" t="s">
        <v>754</v>
      </c>
      <c r="E675" s="86">
        <v>6</v>
      </c>
      <c r="F675" s="84">
        <v>5</v>
      </c>
      <c r="G675" s="87">
        <v>29.27</v>
      </c>
      <c r="H675" s="88" t="s">
        <v>1</v>
      </c>
      <c r="I675" s="88" t="s">
        <v>1</v>
      </c>
      <c r="J675" s="89">
        <v>4.29</v>
      </c>
      <c r="K675" s="89">
        <f t="shared" si="150"/>
        <v>1.29</v>
      </c>
      <c r="L675" s="89">
        <f t="shared" si="151"/>
        <v>24.98</v>
      </c>
      <c r="M675" s="89">
        <f t="shared" si="152"/>
        <v>26.27</v>
      </c>
      <c r="N675" s="90" t="s">
        <v>65</v>
      </c>
      <c r="O675" s="90" t="s">
        <v>66</v>
      </c>
      <c r="P675" s="90" t="s">
        <v>67</v>
      </c>
      <c r="Q675" s="91" t="s">
        <v>68</v>
      </c>
      <c r="R675" s="92" t="s">
        <v>69</v>
      </c>
      <c r="S675" s="92" t="s">
        <v>1291</v>
      </c>
      <c r="T675" s="93" t="s">
        <v>73</v>
      </c>
      <c r="U675" s="84">
        <v>37</v>
      </c>
      <c r="V675" s="94">
        <f>IFERROR(VLOOKUP(H675,'Коэфф для прайса 1 оч'!$A$3:$C$6,3,0),"")</f>
        <v>327000</v>
      </c>
      <c r="W675" s="91">
        <f>IFERROR(VLOOKUP(E675,'Коэфф для прайса 1 оч'!$A$10:$C$23,3,0),"")</f>
        <v>1.4999999999999999E-2</v>
      </c>
      <c r="X675" s="116">
        <f>IFERROR(VLOOKUP(N675,'Коэфф для прайса 1 оч'!$E$25:$F$30,2,0),"")</f>
        <v>0.04</v>
      </c>
      <c r="Y675" s="116">
        <f>IFERROR(VLOOKUP(O675,'Коэфф для прайса 1 оч'!$E$32:$F$34,2,0),"")</f>
        <v>0</v>
      </c>
      <c r="Z675" s="116">
        <f>IFERROR(VLOOKUP(P675,'Коэфф для прайса 1 оч'!$E$36:$F$38,2,0),"")</f>
        <v>0.03</v>
      </c>
      <c r="AA675" s="116">
        <f>IFERROR(VLOOKUP(Q675,'Коэфф для прайса 1 оч'!$E$40:$F$43,2,0),"")</f>
        <v>5.0000000000000001E-3</v>
      </c>
      <c r="AB675" s="117">
        <f>IFERROR(VLOOKUP(R675,'Коэфф для прайса 1 оч'!$E$45:$F$59,2,0),"")</f>
        <v>-1.4999999999999999E-2</v>
      </c>
      <c r="AC675" s="116">
        <f>IFERROR(VLOOKUP(T675,'Коэфф для прайса 1 оч'!$E$61:$F$67,2,0),"")</f>
        <v>0</v>
      </c>
      <c r="AD675" s="116">
        <f>IFERROR(VLOOKUP(U675,'Коэфф для прайса 1 оч'!$E$69:$F$82,2,0),"")</f>
        <v>-1.0999999999999999E-2</v>
      </c>
      <c r="AE675" s="116">
        <f>IFERROR(VLOOKUP(PriceList[[#This Row],[Корпус]],'Коэфф для прайса 1 оч'!$I$10:$J$15,2,0),"")</f>
        <v>0</v>
      </c>
      <c r="AF675" s="95">
        <f t="shared" si="153"/>
        <v>347928</v>
      </c>
      <c r="AG675" s="96">
        <f t="shared" si="154"/>
        <v>10183852.560000001</v>
      </c>
      <c r="AH675" s="97">
        <v>0</v>
      </c>
      <c r="AI675" s="98">
        <f t="shared" si="155"/>
        <v>347928</v>
      </c>
      <c r="AJ675" s="99">
        <f t="shared" si="156"/>
        <v>10183852.560000001</v>
      </c>
      <c r="AK675" s="84" t="s">
        <v>71</v>
      </c>
      <c r="AL675" s="91">
        <v>0.1</v>
      </c>
      <c r="AM675" s="287">
        <f>PriceList[[#This Row],[ИТОГ Цена за кв.м, руб]]*(1+PriceList[[#This Row],[Максимальная скидка]])</f>
        <v>382720.80000000005</v>
      </c>
      <c r="AN675" s="287">
        <f>PriceList[[#This Row],[Цена за кв.м. в CRM]]*PriceList[[#This Row],[Площадь, кв.м]]</f>
        <v>11202237.816000002</v>
      </c>
      <c r="AO675" s="287">
        <v>6000</v>
      </c>
      <c r="AP675" s="335">
        <f>PriceList[[#This Row],[Цена за кв.м. в CRM]]+PriceList[[#This Row],[Бронь]]</f>
        <v>388720.80000000005</v>
      </c>
      <c r="AQ675" s="335">
        <f>PriceList[[#This Row],[Цена за кв.м. в сайт]]*PriceList[[#This Row],[Площадь, кв.м]]</f>
        <v>11377857.816000002</v>
      </c>
      <c r="AR675" s="84" t="str">
        <f t="shared" si="157"/>
        <v>С3-1-112</v>
      </c>
      <c r="AS675" s="88" t="str">
        <f t="shared" si="158"/>
        <v>Ст</v>
      </c>
      <c r="AT675" s="89">
        <f t="shared" si="159"/>
        <v>29.27</v>
      </c>
      <c r="AU675" s="99">
        <f>PriceList[[#This Row],[Цена за кв.м. в CRM]]</f>
        <v>382720.80000000005</v>
      </c>
      <c r="AV675" s="100" t="str">
        <f t="shared" si="160"/>
        <v>Резерв</v>
      </c>
      <c r="AW675" s="99"/>
      <c r="AX675" s="342"/>
      <c r="AZ675" s="353">
        <f>(PriceList[[#This Row],[Цена за кв.м. в сайт]])+$AZ$1</f>
        <v>389220.80000000005</v>
      </c>
      <c r="BA675" s="353">
        <f>AZ675*PriceList[[#This Row],[Площадь, кв.м]]</f>
        <v>11392492.816000002</v>
      </c>
      <c r="BB675" s="346">
        <f>BA675-PriceList[[#This Row],[Стоимость, руб для сбронированием]]</f>
        <v>14635</v>
      </c>
      <c r="BC675" s="14"/>
      <c r="BD675" s="345">
        <f t="shared" si="161"/>
        <v>389200</v>
      </c>
      <c r="BE675" s="353">
        <f>BD675*PriceList[[#This Row],[Площадь, кв.м]]</f>
        <v>11391884</v>
      </c>
      <c r="BF675" s="14"/>
      <c r="BG675" s="345">
        <f>BE675-$BG$1*PriceList[[#This Row],[Площадь, кв.м]]</f>
        <v>11216264</v>
      </c>
      <c r="BH675" s="353">
        <f t="shared" si="162"/>
        <v>175620</v>
      </c>
      <c r="BI675" s="345">
        <f>BG675/PriceList[[#This Row],[Площадь, кв.м]]</f>
        <v>383200</v>
      </c>
      <c r="BJ675" s="355">
        <f t="shared" si="163"/>
        <v>1.5657620041753653E-2</v>
      </c>
      <c r="BL675" s="345"/>
      <c r="BM675" s="353"/>
    </row>
    <row r="676" spans="1:65" ht="14.25" hidden="1" customHeight="1">
      <c r="A676" s="84">
        <v>833</v>
      </c>
      <c r="B676" s="84" t="s">
        <v>869</v>
      </c>
      <c r="C676" s="85">
        <v>113</v>
      </c>
      <c r="D676" s="85" t="s">
        <v>754</v>
      </c>
      <c r="E676" s="86">
        <v>6</v>
      </c>
      <c r="F676" s="84">
        <v>6</v>
      </c>
      <c r="G676" s="87">
        <v>29.27</v>
      </c>
      <c r="H676" s="88" t="s">
        <v>1</v>
      </c>
      <c r="I676" s="88" t="s">
        <v>1</v>
      </c>
      <c r="J676" s="89">
        <v>4.29</v>
      </c>
      <c r="K676" s="89">
        <f t="shared" si="150"/>
        <v>1.29</v>
      </c>
      <c r="L676" s="89">
        <f t="shared" si="151"/>
        <v>24.98</v>
      </c>
      <c r="M676" s="89">
        <f t="shared" si="152"/>
        <v>26.27</v>
      </c>
      <c r="N676" s="90" t="s">
        <v>65</v>
      </c>
      <c r="O676" s="90" t="s">
        <v>66</v>
      </c>
      <c r="P676" s="90" t="s">
        <v>67</v>
      </c>
      <c r="Q676" s="91" t="s">
        <v>68</v>
      </c>
      <c r="R676" s="92" t="s">
        <v>69</v>
      </c>
      <c r="S676" s="92" t="s">
        <v>1291</v>
      </c>
      <c r="T676" s="93" t="s">
        <v>73</v>
      </c>
      <c r="U676" s="84">
        <v>37</v>
      </c>
      <c r="V676" s="94">
        <f>IFERROR(VLOOKUP(H676,'Коэфф для прайса 1 оч'!$A$3:$C$6,3,0),"")</f>
        <v>327000</v>
      </c>
      <c r="W676" s="91">
        <f>IFERROR(VLOOKUP(E676,'Коэфф для прайса 1 оч'!$A$10:$C$23,3,0),"")</f>
        <v>1.4999999999999999E-2</v>
      </c>
      <c r="X676" s="116">
        <f>IFERROR(VLOOKUP(N676,'Коэфф для прайса 1 оч'!$E$25:$F$30,2,0),"")</f>
        <v>0.04</v>
      </c>
      <c r="Y676" s="116">
        <f>IFERROR(VLOOKUP(O676,'Коэфф для прайса 1 оч'!$E$32:$F$34,2,0),"")</f>
        <v>0</v>
      </c>
      <c r="Z676" s="116">
        <f>IFERROR(VLOOKUP(P676,'Коэфф для прайса 1 оч'!$E$36:$F$38,2,0),"")</f>
        <v>0.03</v>
      </c>
      <c r="AA676" s="116">
        <f>IFERROR(VLOOKUP(Q676,'Коэфф для прайса 1 оч'!$E$40:$F$43,2,0),"")</f>
        <v>5.0000000000000001E-3</v>
      </c>
      <c r="AB676" s="117">
        <f>IFERROR(VLOOKUP(R676,'Коэфф для прайса 1 оч'!$E$45:$F$59,2,0),"")</f>
        <v>-1.4999999999999999E-2</v>
      </c>
      <c r="AC676" s="116">
        <f>IFERROR(VLOOKUP(T676,'Коэфф для прайса 1 оч'!$E$61:$F$67,2,0),"")</f>
        <v>0</v>
      </c>
      <c r="AD676" s="116">
        <f>IFERROR(VLOOKUP(U676,'Коэфф для прайса 1 оч'!$E$69:$F$82,2,0),"")</f>
        <v>-1.0999999999999999E-2</v>
      </c>
      <c r="AE676" s="116">
        <f>IFERROR(VLOOKUP(PriceList[[#This Row],[Корпус]],'Коэфф для прайса 1 оч'!$I$10:$J$15,2,0),"")</f>
        <v>0</v>
      </c>
      <c r="AF676" s="95">
        <f t="shared" si="153"/>
        <v>347928</v>
      </c>
      <c r="AG676" s="96">
        <f t="shared" si="154"/>
        <v>10183852.560000001</v>
      </c>
      <c r="AH676" s="97">
        <v>0</v>
      </c>
      <c r="AI676" s="98">
        <f t="shared" si="155"/>
        <v>347928</v>
      </c>
      <c r="AJ676" s="99">
        <f t="shared" si="156"/>
        <v>10183852.560000001</v>
      </c>
      <c r="AK676" s="84" t="s">
        <v>71</v>
      </c>
      <c r="AL676" s="91">
        <v>0.1</v>
      </c>
      <c r="AM676" s="287">
        <f>PriceList[[#This Row],[ИТОГ Цена за кв.м, руб]]*(1+PriceList[[#This Row],[Максимальная скидка]])</f>
        <v>382720.80000000005</v>
      </c>
      <c r="AN676" s="287">
        <f>PriceList[[#This Row],[Цена за кв.м. в CRM]]*PriceList[[#This Row],[Площадь, кв.м]]</f>
        <v>11202237.816000002</v>
      </c>
      <c r="AO676" s="287">
        <v>6000</v>
      </c>
      <c r="AP676" s="335">
        <f>PriceList[[#This Row],[Цена за кв.м. в CRM]]+PriceList[[#This Row],[Бронь]]</f>
        <v>388720.80000000005</v>
      </c>
      <c r="AQ676" s="335">
        <f>PriceList[[#This Row],[Цена за кв.м. в сайт]]*PriceList[[#This Row],[Площадь, кв.м]]</f>
        <v>11377857.816000002</v>
      </c>
      <c r="AR676" s="84" t="str">
        <f t="shared" si="157"/>
        <v>С3-1-113</v>
      </c>
      <c r="AS676" s="88" t="str">
        <f t="shared" si="158"/>
        <v>Ст</v>
      </c>
      <c r="AT676" s="89">
        <f t="shared" si="159"/>
        <v>29.27</v>
      </c>
      <c r="AU676" s="99">
        <f>PriceList[[#This Row],[Цена за кв.м. в CRM]]</f>
        <v>382720.80000000005</v>
      </c>
      <c r="AV676" s="100" t="str">
        <f t="shared" si="160"/>
        <v>Резерв</v>
      </c>
      <c r="AW676" s="99"/>
      <c r="AX676" s="342"/>
      <c r="AZ676" s="353">
        <f>(PriceList[[#This Row],[Цена за кв.м. в сайт]])+$AZ$1</f>
        <v>389220.80000000005</v>
      </c>
      <c r="BA676" s="353">
        <f>AZ676*PriceList[[#This Row],[Площадь, кв.м]]</f>
        <v>11392492.816000002</v>
      </c>
      <c r="BB676" s="346">
        <f>BA676-PriceList[[#This Row],[Стоимость, руб для сбронированием]]</f>
        <v>14635</v>
      </c>
      <c r="BC676" s="14"/>
      <c r="BD676" s="345">
        <f t="shared" si="161"/>
        <v>389200</v>
      </c>
      <c r="BE676" s="353">
        <f>BD676*PriceList[[#This Row],[Площадь, кв.м]]</f>
        <v>11391884</v>
      </c>
      <c r="BF676" s="14"/>
      <c r="BG676" s="345">
        <f>BE676-$BG$1*PriceList[[#This Row],[Площадь, кв.м]]</f>
        <v>11216264</v>
      </c>
      <c r="BH676" s="353">
        <f t="shared" si="162"/>
        <v>175620</v>
      </c>
      <c r="BI676" s="345">
        <f>BG676/PriceList[[#This Row],[Площадь, кв.м]]</f>
        <v>383200</v>
      </c>
      <c r="BJ676" s="355">
        <f t="shared" si="163"/>
        <v>1.5657620041753653E-2</v>
      </c>
      <c r="BL676" s="345"/>
      <c r="BM676" s="353"/>
    </row>
    <row r="677" spans="1:65" ht="14.25" hidden="1" customHeight="1">
      <c r="A677" s="84">
        <v>834</v>
      </c>
      <c r="B677" s="84" t="s">
        <v>870</v>
      </c>
      <c r="C677" s="85">
        <v>114</v>
      </c>
      <c r="D677" s="85" t="s">
        <v>754</v>
      </c>
      <c r="E677" s="86">
        <v>6</v>
      </c>
      <c r="F677" s="84">
        <v>7</v>
      </c>
      <c r="G677" s="87">
        <v>45.23</v>
      </c>
      <c r="H677" s="88" t="s">
        <v>2</v>
      </c>
      <c r="I677" s="88" t="s">
        <v>19</v>
      </c>
      <c r="J677" s="89">
        <v>10.31</v>
      </c>
      <c r="K677" s="89">
        <f t="shared" si="150"/>
        <v>3.09</v>
      </c>
      <c r="L677" s="89">
        <f t="shared" si="151"/>
        <v>34.919999999999995</v>
      </c>
      <c r="M677" s="89">
        <f t="shared" si="152"/>
        <v>38.009999999999991</v>
      </c>
      <c r="N677" s="90" t="s">
        <v>778</v>
      </c>
      <c r="O677" s="90" t="s">
        <v>66</v>
      </c>
      <c r="P677" s="90" t="s">
        <v>115</v>
      </c>
      <c r="Q677" s="91" t="s">
        <v>68</v>
      </c>
      <c r="R677" s="92" t="s">
        <v>493</v>
      </c>
      <c r="S677" s="92" t="s">
        <v>493</v>
      </c>
      <c r="T677" s="93" t="s">
        <v>73</v>
      </c>
      <c r="U677" s="84">
        <v>37</v>
      </c>
      <c r="V677" s="94">
        <f>IFERROR(VLOOKUP(H677,'Коэфф для прайса 1 оч'!$A$3:$C$6,3,0),"")</f>
        <v>313920</v>
      </c>
      <c r="W677" s="91">
        <f>IFERROR(VLOOKUP(E677,'Коэфф для прайса 1 оч'!$A$10:$C$23,3,0),"")</f>
        <v>1.4999999999999999E-2</v>
      </c>
      <c r="X677" s="116">
        <f>IFERROR(VLOOKUP(N677,'Коэфф для прайса 1 оч'!$E$25:$F$30,2,0),"")</f>
        <v>0.06</v>
      </c>
      <c r="Y677" s="116">
        <f>IFERROR(VLOOKUP(O677,'Коэфф для прайса 1 оч'!$E$32:$F$34,2,0),"")</f>
        <v>0</v>
      </c>
      <c r="Z677" s="116">
        <f>IFERROR(VLOOKUP(P677,'Коэфф для прайса 1 оч'!$E$36:$F$38,2,0),"")</f>
        <v>0</v>
      </c>
      <c r="AA677" s="116">
        <f>IFERROR(VLOOKUP(Q677,'Коэфф для прайса 1 оч'!$E$40:$F$43,2,0),"")</f>
        <v>5.0000000000000001E-3</v>
      </c>
      <c r="AB677" s="117">
        <f>IFERROR(VLOOKUP(R677,'Коэфф для прайса 1 оч'!$E$45:$F$59,2,0),"")</f>
        <v>0.03</v>
      </c>
      <c r="AC677" s="116">
        <f>IFERROR(VLOOKUP(T677,'Коэфф для прайса 1 оч'!$E$61:$F$67,2,0),"")</f>
        <v>0</v>
      </c>
      <c r="AD677" s="116">
        <f>IFERROR(VLOOKUP(U677,'Коэфф для прайса 1 оч'!$E$69:$F$82,2,0),"")</f>
        <v>-1.0999999999999999E-2</v>
      </c>
      <c r="AE677" s="116">
        <f>IFERROR(VLOOKUP(PriceList[[#This Row],[Корпус]],'Коэфф для прайса 1 оч'!$I$10:$J$15,2,0),"")</f>
        <v>0</v>
      </c>
      <c r="AF677" s="95">
        <f t="shared" si="153"/>
        <v>344998.08</v>
      </c>
      <c r="AG677" s="96">
        <f t="shared" si="154"/>
        <v>15604263.158399999</v>
      </c>
      <c r="AH677" s="97">
        <v>0</v>
      </c>
      <c r="AI677" s="98">
        <f t="shared" si="155"/>
        <v>344998.08</v>
      </c>
      <c r="AJ677" s="99">
        <f t="shared" si="156"/>
        <v>15604263.158399999</v>
      </c>
      <c r="AK677" s="84" t="s">
        <v>71</v>
      </c>
      <c r="AL677" s="91">
        <v>0.1</v>
      </c>
      <c r="AM677" s="287">
        <f>PriceList[[#This Row],[ИТОГ Цена за кв.м, руб]]*(1+PriceList[[#This Row],[Максимальная скидка]])</f>
        <v>379497.88800000004</v>
      </c>
      <c r="AN677" s="287">
        <f>PriceList[[#This Row],[Цена за кв.м. в CRM]]*PriceList[[#This Row],[Площадь, кв.м]]</f>
        <v>17164689.474240001</v>
      </c>
      <c r="AO677" s="287">
        <v>6000</v>
      </c>
      <c r="AP677" s="335">
        <f>PriceList[[#This Row],[Цена за кв.м. в CRM]]+PriceList[[#This Row],[Бронь]]</f>
        <v>385497.88800000004</v>
      </c>
      <c r="AQ677" s="335">
        <f>PriceList[[#This Row],[Цена за кв.м. в сайт]]*PriceList[[#This Row],[Площадь, кв.м]]</f>
        <v>17436069.474240001</v>
      </c>
      <c r="AR677" s="84" t="str">
        <f t="shared" si="157"/>
        <v>С3-1-114</v>
      </c>
      <c r="AS677" s="88" t="str">
        <f t="shared" si="158"/>
        <v>1К</v>
      </c>
      <c r="AT677" s="89">
        <f t="shared" si="159"/>
        <v>45.23</v>
      </c>
      <c r="AU677" s="99">
        <f>PriceList[[#This Row],[Цена за кв.м. в CRM]]</f>
        <v>379497.88800000004</v>
      </c>
      <c r="AV677" s="100" t="str">
        <f t="shared" si="160"/>
        <v>Резерв</v>
      </c>
      <c r="AW677" s="99"/>
      <c r="AX677" s="342"/>
      <c r="AZ677" s="353">
        <f>(PriceList[[#This Row],[Цена за кв.м. в сайт]])+$AZ$1</f>
        <v>385997.88800000004</v>
      </c>
      <c r="BA677" s="353">
        <f>AZ677*PriceList[[#This Row],[Площадь, кв.м]]</f>
        <v>17458684.474240001</v>
      </c>
      <c r="BB677" s="346">
        <f>BA677-PriceList[[#This Row],[Стоимость, руб для сбронированием]]</f>
        <v>22615</v>
      </c>
      <c r="BC677" s="14"/>
      <c r="BD677" s="345">
        <f t="shared" si="161"/>
        <v>386000</v>
      </c>
      <c r="BE677" s="353">
        <f>BD677*PriceList[[#This Row],[Площадь, кв.м]]</f>
        <v>17458780</v>
      </c>
      <c r="BF677" s="14"/>
      <c r="BG677" s="345">
        <f>BE677-$BG$1*PriceList[[#This Row],[Площадь, кв.м]]</f>
        <v>17187400</v>
      </c>
      <c r="BH677" s="353">
        <f t="shared" si="162"/>
        <v>271380</v>
      </c>
      <c r="BI677" s="345">
        <f>BG677/PriceList[[#This Row],[Площадь, кв.м]]</f>
        <v>380000</v>
      </c>
      <c r="BJ677" s="355">
        <f t="shared" si="163"/>
        <v>1.5789473684210527E-2</v>
      </c>
      <c r="BL677" s="345"/>
      <c r="BM677" s="353"/>
    </row>
    <row r="678" spans="1:65" ht="14.25" hidden="1" customHeight="1">
      <c r="A678" s="84">
        <v>835</v>
      </c>
      <c r="B678" s="84" t="s">
        <v>871</v>
      </c>
      <c r="C678" s="85">
        <v>115</v>
      </c>
      <c r="D678" s="85" t="s">
        <v>754</v>
      </c>
      <c r="E678" s="86">
        <v>6</v>
      </c>
      <c r="F678" s="84">
        <v>8</v>
      </c>
      <c r="G678" s="87">
        <v>28.97</v>
      </c>
      <c r="H678" s="88" t="s">
        <v>1</v>
      </c>
      <c r="I678" s="88" t="s">
        <v>1</v>
      </c>
      <c r="J678" s="89">
        <v>4.13</v>
      </c>
      <c r="K678" s="89">
        <f t="shared" si="150"/>
        <v>1.24</v>
      </c>
      <c r="L678" s="89">
        <f t="shared" si="151"/>
        <v>24.84</v>
      </c>
      <c r="M678" s="89">
        <f t="shared" si="152"/>
        <v>26.08</v>
      </c>
      <c r="N678" s="90" t="s">
        <v>65</v>
      </c>
      <c r="O678" s="90" t="s">
        <v>66</v>
      </c>
      <c r="P678" s="90" t="s">
        <v>67</v>
      </c>
      <c r="Q678" s="91" t="s">
        <v>68</v>
      </c>
      <c r="R678" s="92" t="s">
        <v>493</v>
      </c>
      <c r="S678" s="92" t="s">
        <v>493</v>
      </c>
      <c r="T678" s="93" t="s">
        <v>73</v>
      </c>
      <c r="U678" s="84">
        <v>37</v>
      </c>
      <c r="V678" s="94">
        <f>IFERROR(VLOOKUP(H678,'Коэфф для прайса 1 оч'!$A$3:$C$6,3,0),"")</f>
        <v>327000</v>
      </c>
      <c r="W678" s="91">
        <f>IFERROR(VLOOKUP(E678,'Коэфф для прайса 1 оч'!$A$10:$C$23,3,0),"")</f>
        <v>1.4999999999999999E-2</v>
      </c>
      <c r="X678" s="116">
        <f>IFERROR(VLOOKUP(N678,'Коэфф для прайса 1 оч'!$E$25:$F$30,2,0),"")</f>
        <v>0.04</v>
      </c>
      <c r="Y678" s="116">
        <f>IFERROR(VLOOKUP(O678,'Коэфф для прайса 1 оч'!$E$32:$F$34,2,0),"")</f>
        <v>0</v>
      </c>
      <c r="Z678" s="116">
        <f>IFERROR(VLOOKUP(P678,'Коэфф для прайса 1 оч'!$E$36:$F$38,2,0),"")</f>
        <v>0.03</v>
      </c>
      <c r="AA678" s="116">
        <f>IFERROR(VLOOKUP(Q678,'Коэфф для прайса 1 оч'!$E$40:$F$43,2,0),"")</f>
        <v>5.0000000000000001E-3</v>
      </c>
      <c r="AB678" s="117">
        <f>IFERROR(VLOOKUP(R678,'Коэфф для прайса 1 оч'!$E$45:$F$59,2,0),"")</f>
        <v>0.03</v>
      </c>
      <c r="AC678" s="116">
        <f>IFERROR(VLOOKUP(T678,'Коэфф для прайса 1 оч'!$E$61:$F$67,2,0),"")</f>
        <v>0</v>
      </c>
      <c r="AD678" s="116">
        <f>IFERROR(VLOOKUP(U678,'Коэфф для прайса 1 оч'!$E$69:$F$82,2,0),"")</f>
        <v>-1.0999999999999999E-2</v>
      </c>
      <c r="AE678" s="116">
        <f>IFERROR(VLOOKUP(PriceList[[#This Row],[Корпус]],'Коэфф для прайса 1 оч'!$I$10:$J$15,2,0),"")</f>
        <v>0</v>
      </c>
      <c r="AF678" s="95">
        <f t="shared" si="153"/>
        <v>362643</v>
      </c>
      <c r="AG678" s="96">
        <f t="shared" si="154"/>
        <v>10505767.709999999</v>
      </c>
      <c r="AH678" s="97">
        <v>0</v>
      </c>
      <c r="AI678" s="98">
        <f t="shared" si="155"/>
        <v>362643</v>
      </c>
      <c r="AJ678" s="99">
        <f t="shared" si="156"/>
        <v>10505767.709999999</v>
      </c>
      <c r="AK678" s="84" t="s">
        <v>71</v>
      </c>
      <c r="AL678" s="91">
        <v>0.1</v>
      </c>
      <c r="AM678" s="287">
        <f>PriceList[[#This Row],[ИТОГ Цена за кв.м, руб]]*(1+PriceList[[#This Row],[Максимальная скидка]])</f>
        <v>398907.30000000005</v>
      </c>
      <c r="AN678" s="287">
        <f>PriceList[[#This Row],[Цена за кв.м. в CRM]]*PriceList[[#This Row],[Площадь, кв.м]]</f>
        <v>11556344.481000001</v>
      </c>
      <c r="AO678" s="287">
        <v>6000</v>
      </c>
      <c r="AP678" s="335">
        <f>PriceList[[#This Row],[Цена за кв.м. в CRM]]+PriceList[[#This Row],[Бронь]]</f>
        <v>404907.30000000005</v>
      </c>
      <c r="AQ678" s="335">
        <f>PriceList[[#This Row],[Цена за кв.м. в сайт]]*PriceList[[#This Row],[Площадь, кв.м]]</f>
        <v>11730164.481000001</v>
      </c>
      <c r="AR678" s="84" t="str">
        <f t="shared" si="157"/>
        <v>С3-1-115</v>
      </c>
      <c r="AS678" s="88" t="str">
        <f t="shared" si="158"/>
        <v>Ст</v>
      </c>
      <c r="AT678" s="89">
        <f t="shared" si="159"/>
        <v>28.97</v>
      </c>
      <c r="AU678" s="99">
        <f>PriceList[[#This Row],[Цена за кв.м. в CRM]]</f>
        <v>398907.30000000005</v>
      </c>
      <c r="AV678" s="100" t="str">
        <f t="shared" si="160"/>
        <v>Резерв</v>
      </c>
      <c r="AW678" s="99"/>
      <c r="AX678" s="342"/>
      <c r="AZ678" s="353">
        <f>(PriceList[[#This Row],[Цена за кв.м. в сайт]])+$AZ$1</f>
        <v>405407.30000000005</v>
      </c>
      <c r="BA678" s="353">
        <f>AZ678*PriceList[[#This Row],[Площадь, кв.м]]</f>
        <v>11744649.481000001</v>
      </c>
      <c r="BB678" s="346">
        <f>BA678-PriceList[[#This Row],[Стоимость, руб для сбронированием]]</f>
        <v>14485</v>
      </c>
      <c r="BC678" s="14"/>
      <c r="BD678" s="345">
        <f t="shared" si="161"/>
        <v>405400</v>
      </c>
      <c r="BE678" s="353">
        <f>BD678*PriceList[[#This Row],[Площадь, кв.м]]</f>
        <v>11744438</v>
      </c>
      <c r="BF678" s="14"/>
      <c r="BG678" s="345">
        <f>BE678-$BG$1*PriceList[[#This Row],[Площадь, кв.м]]</f>
        <v>11570618</v>
      </c>
      <c r="BH678" s="353">
        <f t="shared" si="162"/>
        <v>173820</v>
      </c>
      <c r="BI678" s="345">
        <f>BG678/PriceList[[#This Row],[Площадь, кв.м]]</f>
        <v>399400</v>
      </c>
      <c r="BJ678" s="355">
        <f t="shared" si="163"/>
        <v>1.5022533800701052E-2</v>
      </c>
      <c r="BL678" s="345"/>
      <c r="BM678" s="353"/>
    </row>
    <row r="679" spans="1:65" ht="14.25" hidden="1" customHeight="1">
      <c r="A679" s="84">
        <v>850</v>
      </c>
      <c r="B679" s="84" t="s">
        <v>872</v>
      </c>
      <c r="C679" s="85">
        <v>116</v>
      </c>
      <c r="D679" s="85" t="s">
        <v>754</v>
      </c>
      <c r="E679" s="86">
        <v>6</v>
      </c>
      <c r="F679" s="84">
        <v>9</v>
      </c>
      <c r="G679" s="87">
        <v>52.06</v>
      </c>
      <c r="H679" s="88" t="s">
        <v>2</v>
      </c>
      <c r="I679" s="88" t="s">
        <v>19</v>
      </c>
      <c r="J679" s="89">
        <v>7.89</v>
      </c>
      <c r="K679" s="89">
        <f t="shared" si="150"/>
        <v>2.37</v>
      </c>
      <c r="L679" s="89">
        <f t="shared" si="151"/>
        <v>44.17</v>
      </c>
      <c r="M679" s="89">
        <f t="shared" si="152"/>
        <v>46.54</v>
      </c>
      <c r="N679" s="90" t="s">
        <v>76</v>
      </c>
      <c r="O679" s="90" t="s">
        <v>66</v>
      </c>
      <c r="P679" s="90" t="s">
        <v>115</v>
      </c>
      <c r="Q679" s="91" t="s">
        <v>68</v>
      </c>
      <c r="R679" s="92" t="s">
        <v>518</v>
      </c>
      <c r="S679" s="92" t="s">
        <v>116</v>
      </c>
      <c r="T679" s="93" t="s">
        <v>139</v>
      </c>
      <c r="U679" s="84">
        <v>37</v>
      </c>
      <c r="V679" s="94">
        <f>IFERROR(VLOOKUP(H679,'Коэфф для прайса 1 оч'!$A$3:$C$6,3,0),"")</f>
        <v>313920</v>
      </c>
      <c r="W679" s="91">
        <f>IFERROR(VLOOKUP(E679,'Коэфф для прайса 1 оч'!$A$10:$C$23,3,0),"")</f>
        <v>1.4999999999999999E-2</v>
      </c>
      <c r="X679" s="116">
        <f>IFERROR(VLOOKUP(N679,'Коэфф для прайса 1 оч'!$E$25:$F$30,2,0),"")</f>
        <v>0</v>
      </c>
      <c r="Y679" s="116">
        <f>IFERROR(VLOOKUP(O679,'Коэфф для прайса 1 оч'!$E$32:$F$34,2,0),"")</f>
        <v>0</v>
      </c>
      <c r="Z679" s="116">
        <f>IFERROR(VLOOKUP(P679,'Коэфф для прайса 1 оч'!$E$36:$F$38,2,0),"")</f>
        <v>0</v>
      </c>
      <c r="AA679" s="116">
        <f>IFERROR(VLOOKUP(Q679,'Коэфф для прайса 1 оч'!$E$40:$F$43,2,0),"")</f>
        <v>5.0000000000000001E-3</v>
      </c>
      <c r="AB679" s="117">
        <f>IFERROR(VLOOKUP(R679,'Коэфф для прайса 1 оч'!$E$45:$F$59,2,0),"")</f>
        <v>0.05</v>
      </c>
      <c r="AC679" s="116">
        <f>IFERROR(VLOOKUP(T679,'Коэфф для прайса 1 оч'!$E$61:$F$67,2,0),"")</f>
        <v>-0.01</v>
      </c>
      <c r="AD679" s="116">
        <f>IFERROR(VLOOKUP(U679,'Коэфф для прайса 1 оч'!$E$69:$F$82,2,0),"")</f>
        <v>-1.0999999999999999E-2</v>
      </c>
      <c r="AE679" s="116">
        <f>IFERROR(VLOOKUP(PriceList[[#This Row],[Корпус]],'Коэфф для прайса 1 оч'!$I$10:$J$15,2,0),"")</f>
        <v>0</v>
      </c>
      <c r="AF679" s="95">
        <f t="shared" si="153"/>
        <v>329302.08</v>
      </c>
      <c r="AG679" s="96">
        <f t="shared" si="154"/>
        <v>17143466.2848</v>
      </c>
      <c r="AH679" s="97">
        <v>0</v>
      </c>
      <c r="AI679" s="98">
        <f t="shared" si="155"/>
        <v>329302.08</v>
      </c>
      <c r="AJ679" s="99">
        <f t="shared" si="156"/>
        <v>17143466.2848</v>
      </c>
      <c r="AK679" s="84" t="s">
        <v>71</v>
      </c>
      <c r="AL679" s="91">
        <v>0.1</v>
      </c>
      <c r="AM679" s="287">
        <f>PriceList[[#This Row],[ИТОГ Цена за кв.м, руб]]*(1+PriceList[[#This Row],[Максимальная скидка]])</f>
        <v>362232.28800000006</v>
      </c>
      <c r="AN679" s="287">
        <f>PriceList[[#This Row],[Цена за кв.м. в CRM]]*PriceList[[#This Row],[Площадь, кв.м]]</f>
        <v>18857812.913280003</v>
      </c>
      <c r="AO679" s="287">
        <v>6000</v>
      </c>
      <c r="AP679" s="335">
        <f>PriceList[[#This Row],[Цена за кв.м. в CRM]]+PriceList[[#This Row],[Бронь]]</f>
        <v>368232.28800000006</v>
      </c>
      <c r="AQ679" s="335">
        <f>PriceList[[#This Row],[Цена за кв.м. в сайт]]*PriceList[[#This Row],[Площадь, кв.м]]</f>
        <v>19170172.913280003</v>
      </c>
      <c r="AR679" s="84" t="str">
        <f t="shared" si="157"/>
        <v>С3-1-116</v>
      </c>
      <c r="AS679" s="88" t="str">
        <f t="shared" si="158"/>
        <v>1К</v>
      </c>
      <c r="AT679" s="89">
        <f t="shared" si="159"/>
        <v>52.06</v>
      </c>
      <c r="AU679" s="99">
        <f>PriceList[[#This Row],[Цена за кв.м. в CRM]]</f>
        <v>362232.28800000006</v>
      </c>
      <c r="AV679" s="100" t="str">
        <f t="shared" si="160"/>
        <v>Резерв</v>
      </c>
      <c r="AW679" s="99"/>
      <c r="AX679" s="342"/>
      <c r="AZ679" s="353">
        <f>(PriceList[[#This Row],[Цена за кв.м. в сайт]])+$AZ$1</f>
        <v>368732.28800000006</v>
      </c>
      <c r="BA679" s="353">
        <f>AZ679*PriceList[[#This Row],[Площадь, кв.м]]</f>
        <v>19196202.913280003</v>
      </c>
      <c r="BB679" s="346">
        <f>BA679-PriceList[[#This Row],[Стоимость, руб для сбронированием]]</f>
        <v>26030</v>
      </c>
      <c r="BC679" s="14"/>
      <c r="BD679" s="345">
        <f t="shared" si="161"/>
        <v>368700</v>
      </c>
      <c r="BE679" s="353">
        <f>BD679*PriceList[[#This Row],[Площадь, кв.м]]</f>
        <v>19194522</v>
      </c>
      <c r="BF679" s="14"/>
      <c r="BG679" s="345">
        <f>BE679-$BG$1*PriceList[[#This Row],[Площадь, кв.м]]</f>
        <v>18882162</v>
      </c>
      <c r="BH679" s="353">
        <f t="shared" si="162"/>
        <v>312360</v>
      </c>
      <c r="BI679" s="345">
        <f>BG679/PriceList[[#This Row],[Площадь, кв.м]]</f>
        <v>362700</v>
      </c>
      <c r="BJ679" s="355">
        <f t="shared" si="163"/>
        <v>1.6542597187758478E-2</v>
      </c>
      <c r="BL679" s="345"/>
      <c r="BM679" s="353"/>
    </row>
    <row r="680" spans="1:65" ht="14.25" hidden="1" customHeight="1">
      <c r="A680" s="84">
        <v>851</v>
      </c>
      <c r="B680" s="84" t="s">
        <v>873</v>
      </c>
      <c r="C680" s="85">
        <v>117</v>
      </c>
      <c r="D680" s="85" t="s">
        <v>754</v>
      </c>
      <c r="E680" s="86">
        <v>6</v>
      </c>
      <c r="F680" s="84">
        <v>10</v>
      </c>
      <c r="G680" s="87">
        <v>29.03</v>
      </c>
      <c r="H680" s="88" t="s">
        <v>1</v>
      </c>
      <c r="I680" s="88" t="s">
        <v>1</v>
      </c>
      <c r="J680" s="89">
        <v>4.29</v>
      </c>
      <c r="K680" s="89">
        <f t="shared" si="150"/>
        <v>1.29</v>
      </c>
      <c r="L680" s="89">
        <f t="shared" si="151"/>
        <v>24.740000000000002</v>
      </c>
      <c r="M680" s="89">
        <f t="shared" si="152"/>
        <v>26.03</v>
      </c>
      <c r="N680" s="90" t="s">
        <v>65</v>
      </c>
      <c r="O680" s="90" t="s">
        <v>66</v>
      </c>
      <c r="P680" s="90" t="s">
        <v>67</v>
      </c>
      <c r="Q680" s="91" t="s">
        <v>68</v>
      </c>
      <c r="R680" s="92" t="s">
        <v>518</v>
      </c>
      <c r="S680" s="92" t="s">
        <v>116</v>
      </c>
      <c r="T680" s="93" t="s">
        <v>73</v>
      </c>
      <c r="U680" s="84">
        <v>37</v>
      </c>
      <c r="V680" s="94">
        <f>IFERROR(VLOOKUP(H680,'Коэфф для прайса 1 оч'!$A$3:$C$6,3,0),"")</f>
        <v>327000</v>
      </c>
      <c r="W680" s="91">
        <f>IFERROR(VLOOKUP(E680,'Коэфф для прайса 1 оч'!$A$10:$C$23,3,0),"")</f>
        <v>1.4999999999999999E-2</v>
      </c>
      <c r="X680" s="116">
        <f>IFERROR(VLOOKUP(N680,'Коэфф для прайса 1 оч'!$E$25:$F$30,2,0),"")</f>
        <v>0.04</v>
      </c>
      <c r="Y680" s="116">
        <f>IFERROR(VLOOKUP(O680,'Коэфф для прайса 1 оч'!$E$32:$F$34,2,0),"")</f>
        <v>0</v>
      </c>
      <c r="Z680" s="116">
        <f>IFERROR(VLOOKUP(P680,'Коэфф для прайса 1 оч'!$E$36:$F$38,2,0),"")</f>
        <v>0.03</v>
      </c>
      <c r="AA680" s="116">
        <f>IFERROR(VLOOKUP(Q680,'Коэфф для прайса 1 оч'!$E$40:$F$43,2,0),"")</f>
        <v>5.0000000000000001E-3</v>
      </c>
      <c r="AB680" s="117">
        <f>IFERROR(VLOOKUP(R680,'Коэфф для прайса 1 оч'!$E$45:$F$59,2,0),"")</f>
        <v>0.05</v>
      </c>
      <c r="AC680" s="116">
        <f>IFERROR(VLOOKUP(T680,'Коэфф для прайса 1 оч'!$E$61:$F$67,2,0),"")</f>
        <v>0</v>
      </c>
      <c r="AD680" s="116">
        <f>IFERROR(VLOOKUP(U680,'Коэфф для прайса 1 оч'!$E$69:$F$82,2,0),"")</f>
        <v>-1.0999999999999999E-2</v>
      </c>
      <c r="AE680" s="116">
        <f>IFERROR(VLOOKUP(PriceList[[#This Row],[Корпус]],'Коэфф для прайса 1 оч'!$I$10:$J$15,2,0),"")</f>
        <v>0</v>
      </c>
      <c r="AF680" s="95">
        <f t="shared" si="153"/>
        <v>369183</v>
      </c>
      <c r="AG680" s="96">
        <f t="shared" si="154"/>
        <v>10717382.49</v>
      </c>
      <c r="AH680" s="97">
        <v>0</v>
      </c>
      <c r="AI680" s="98">
        <f t="shared" si="155"/>
        <v>369183</v>
      </c>
      <c r="AJ680" s="99">
        <f t="shared" si="156"/>
        <v>10717382.49</v>
      </c>
      <c r="AK680" s="84" t="s">
        <v>71</v>
      </c>
      <c r="AL680" s="91">
        <v>0.1</v>
      </c>
      <c r="AM680" s="287">
        <f>PriceList[[#This Row],[ИТОГ Цена за кв.м, руб]]*(1+PriceList[[#This Row],[Максимальная скидка]])</f>
        <v>406101.30000000005</v>
      </c>
      <c r="AN680" s="287">
        <f>PriceList[[#This Row],[Цена за кв.м. в CRM]]*PriceList[[#This Row],[Площадь, кв.м]]</f>
        <v>11789120.739000002</v>
      </c>
      <c r="AO680" s="287">
        <v>6000</v>
      </c>
      <c r="AP680" s="335">
        <f>PriceList[[#This Row],[Цена за кв.м. в CRM]]+PriceList[[#This Row],[Бронь]]</f>
        <v>412101.30000000005</v>
      </c>
      <c r="AQ680" s="335">
        <f>PriceList[[#This Row],[Цена за кв.м. в сайт]]*PriceList[[#This Row],[Площадь, кв.м]]</f>
        <v>11963300.739000002</v>
      </c>
      <c r="AR680" s="84" t="str">
        <f t="shared" si="157"/>
        <v>С3-1-117</v>
      </c>
      <c r="AS680" s="88" t="str">
        <f t="shared" si="158"/>
        <v>Ст</v>
      </c>
      <c r="AT680" s="89">
        <f t="shared" si="159"/>
        <v>29.03</v>
      </c>
      <c r="AU680" s="99">
        <f>PriceList[[#This Row],[Цена за кв.м. в CRM]]</f>
        <v>406101.30000000005</v>
      </c>
      <c r="AV680" s="100" t="str">
        <f t="shared" si="160"/>
        <v>Резерв</v>
      </c>
      <c r="AW680" s="99"/>
      <c r="AX680" s="342"/>
      <c r="AZ680" s="353">
        <f>(PriceList[[#This Row],[Цена за кв.м. в сайт]])+$AZ$1</f>
        <v>412601.30000000005</v>
      </c>
      <c r="BA680" s="353">
        <f>AZ680*PriceList[[#This Row],[Площадь, кв.м]]</f>
        <v>11977815.739000002</v>
      </c>
      <c r="BB680" s="346">
        <f>BA680-PriceList[[#This Row],[Стоимость, руб для сбронированием]]</f>
        <v>14515</v>
      </c>
      <c r="BC680" s="14"/>
      <c r="BD680" s="345">
        <f t="shared" si="161"/>
        <v>412600</v>
      </c>
      <c r="BE680" s="353">
        <f>BD680*PriceList[[#This Row],[Площадь, кв.м]]</f>
        <v>11977778</v>
      </c>
      <c r="BF680" s="14"/>
      <c r="BG680" s="345">
        <f>BE680-$BG$1*PriceList[[#This Row],[Площадь, кв.м]]</f>
        <v>11803598</v>
      </c>
      <c r="BH680" s="353">
        <f t="shared" si="162"/>
        <v>174180</v>
      </c>
      <c r="BI680" s="345">
        <f>BG680/PriceList[[#This Row],[Площадь, кв.м]]</f>
        <v>406600</v>
      </c>
      <c r="BJ680" s="355">
        <f t="shared" si="163"/>
        <v>1.4756517461878997E-2</v>
      </c>
      <c r="BL680" s="345"/>
      <c r="BM680" s="353"/>
    </row>
    <row r="681" spans="1:65" ht="14.25" hidden="1" customHeight="1">
      <c r="A681" s="84">
        <v>852</v>
      </c>
      <c r="B681" s="84" t="s">
        <v>874</v>
      </c>
      <c r="C681" s="85">
        <v>118</v>
      </c>
      <c r="D681" s="85" t="s">
        <v>754</v>
      </c>
      <c r="E681" s="86">
        <v>6</v>
      </c>
      <c r="F681" s="84">
        <v>11</v>
      </c>
      <c r="G681" s="87">
        <v>29.13</v>
      </c>
      <c r="H681" s="88" t="s">
        <v>1</v>
      </c>
      <c r="I681" s="88" t="s">
        <v>1</v>
      </c>
      <c r="J681" s="89">
        <v>4.3899999999999997</v>
      </c>
      <c r="K681" s="89">
        <f t="shared" si="150"/>
        <v>1.32</v>
      </c>
      <c r="L681" s="89">
        <f t="shared" si="151"/>
        <v>24.74</v>
      </c>
      <c r="M681" s="89">
        <f t="shared" si="152"/>
        <v>26.06</v>
      </c>
      <c r="N681" s="90" t="s">
        <v>65</v>
      </c>
      <c r="O681" s="90" t="s">
        <v>66</v>
      </c>
      <c r="P681" s="90" t="s">
        <v>67</v>
      </c>
      <c r="Q681" s="91" t="s">
        <v>68</v>
      </c>
      <c r="R681" s="92" t="s">
        <v>518</v>
      </c>
      <c r="S681" s="92" t="s">
        <v>116</v>
      </c>
      <c r="T681" s="93" t="s">
        <v>73</v>
      </c>
      <c r="U681" s="84">
        <v>37</v>
      </c>
      <c r="V681" s="94">
        <f>IFERROR(VLOOKUP(H681,'Коэфф для прайса 1 оч'!$A$3:$C$6,3,0),"")</f>
        <v>327000</v>
      </c>
      <c r="W681" s="91">
        <f>IFERROR(VLOOKUP(E681,'Коэфф для прайса 1 оч'!$A$10:$C$23,3,0),"")</f>
        <v>1.4999999999999999E-2</v>
      </c>
      <c r="X681" s="116">
        <f>IFERROR(VLOOKUP(N681,'Коэфф для прайса 1 оч'!$E$25:$F$30,2,0),"")</f>
        <v>0.04</v>
      </c>
      <c r="Y681" s="116">
        <f>IFERROR(VLOOKUP(O681,'Коэфф для прайса 1 оч'!$E$32:$F$34,2,0),"")</f>
        <v>0</v>
      </c>
      <c r="Z681" s="116">
        <f>IFERROR(VLOOKUP(P681,'Коэфф для прайса 1 оч'!$E$36:$F$38,2,0),"")</f>
        <v>0.03</v>
      </c>
      <c r="AA681" s="116">
        <f>IFERROR(VLOOKUP(Q681,'Коэфф для прайса 1 оч'!$E$40:$F$43,2,0),"")</f>
        <v>5.0000000000000001E-3</v>
      </c>
      <c r="AB681" s="117">
        <f>IFERROR(VLOOKUP(R681,'Коэфф для прайса 1 оч'!$E$45:$F$59,2,0),"")</f>
        <v>0.05</v>
      </c>
      <c r="AC681" s="116">
        <f>IFERROR(VLOOKUP(T681,'Коэфф для прайса 1 оч'!$E$61:$F$67,2,0),"")</f>
        <v>0</v>
      </c>
      <c r="AD681" s="116">
        <f>IFERROR(VLOOKUP(U681,'Коэфф для прайса 1 оч'!$E$69:$F$82,2,0),"")</f>
        <v>-1.0999999999999999E-2</v>
      </c>
      <c r="AE681" s="116">
        <f>IFERROR(VLOOKUP(PriceList[[#This Row],[Корпус]],'Коэфф для прайса 1 оч'!$I$10:$J$15,2,0),"")</f>
        <v>0</v>
      </c>
      <c r="AF681" s="95">
        <f t="shared" si="153"/>
        <v>369183</v>
      </c>
      <c r="AG681" s="96">
        <f t="shared" si="154"/>
        <v>10754300.789999999</v>
      </c>
      <c r="AH681" s="97">
        <v>0</v>
      </c>
      <c r="AI681" s="98">
        <f t="shared" si="155"/>
        <v>369183</v>
      </c>
      <c r="AJ681" s="99">
        <f t="shared" si="156"/>
        <v>10754300.789999999</v>
      </c>
      <c r="AK681" s="84" t="s">
        <v>71</v>
      </c>
      <c r="AL681" s="91">
        <v>0.1</v>
      </c>
      <c r="AM681" s="287">
        <f>PriceList[[#This Row],[ИТОГ Цена за кв.м, руб]]*(1+PriceList[[#This Row],[Максимальная скидка]])</f>
        <v>406101.30000000005</v>
      </c>
      <c r="AN681" s="287">
        <f>PriceList[[#This Row],[Цена за кв.м. в CRM]]*PriceList[[#This Row],[Площадь, кв.м]]</f>
        <v>11829730.869000001</v>
      </c>
      <c r="AO681" s="287">
        <v>6000</v>
      </c>
      <c r="AP681" s="335">
        <f>PriceList[[#This Row],[Цена за кв.м. в CRM]]+PriceList[[#This Row],[Бронь]]</f>
        <v>412101.30000000005</v>
      </c>
      <c r="AQ681" s="335">
        <f>PriceList[[#This Row],[Цена за кв.м. в сайт]]*PriceList[[#This Row],[Площадь, кв.м]]</f>
        <v>12004510.869000001</v>
      </c>
      <c r="AR681" s="84" t="str">
        <f t="shared" si="157"/>
        <v>С3-1-118</v>
      </c>
      <c r="AS681" s="88" t="str">
        <f t="shared" si="158"/>
        <v>Ст</v>
      </c>
      <c r="AT681" s="89">
        <f t="shared" si="159"/>
        <v>29.13</v>
      </c>
      <c r="AU681" s="99">
        <f>PriceList[[#This Row],[Цена за кв.м. в CRM]]</f>
        <v>406101.30000000005</v>
      </c>
      <c r="AV681" s="100" t="str">
        <f t="shared" si="160"/>
        <v>Резерв</v>
      </c>
      <c r="AW681" s="99"/>
      <c r="AX681" s="342"/>
      <c r="AZ681" s="353">
        <f>(PriceList[[#This Row],[Цена за кв.м. в сайт]])+$AZ$1</f>
        <v>412601.30000000005</v>
      </c>
      <c r="BA681" s="353">
        <f>AZ681*PriceList[[#This Row],[Площадь, кв.м]]</f>
        <v>12019075.869000001</v>
      </c>
      <c r="BB681" s="346">
        <f>BA681-PriceList[[#This Row],[Стоимость, руб для сбронированием]]</f>
        <v>14565</v>
      </c>
      <c r="BC681" s="14"/>
      <c r="BD681" s="345">
        <f t="shared" si="161"/>
        <v>412600</v>
      </c>
      <c r="BE681" s="353">
        <f>BD681*PriceList[[#This Row],[Площадь, кв.м]]</f>
        <v>12019038</v>
      </c>
      <c r="BF681" s="14"/>
      <c r="BG681" s="345">
        <f>BE681-$BG$1*PriceList[[#This Row],[Площадь, кв.м]]</f>
        <v>11844258</v>
      </c>
      <c r="BH681" s="353">
        <f t="shared" si="162"/>
        <v>174780</v>
      </c>
      <c r="BI681" s="345">
        <f>BG681/PriceList[[#This Row],[Площадь, кв.м]]</f>
        <v>406600</v>
      </c>
      <c r="BJ681" s="355">
        <f t="shared" si="163"/>
        <v>1.4756517461878997E-2</v>
      </c>
      <c r="BL681" s="345"/>
      <c r="BM681" s="353"/>
    </row>
    <row r="682" spans="1:65" ht="14.25" hidden="1" customHeight="1">
      <c r="A682" s="84">
        <v>853</v>
      </c>
      <c r="B682" s="84" t="s">
        <v>875</v>
      </c>
      <c r="C682" s="85">
        <v>119</v>
      </c>
      <c r="D682" s="85" t="s">
        <v>754</v>
      </c>
      <c r="E682" s="86">
        <v>6</v>
      </c>
      <c r="F682" s="84">
        <v>12</v>
      </c>
      <c r="G682" s="87">
        <v>29.65</v>
      </c>
      <c r="H682" s="88" t="s">
        <v>1</v>
      </c>
      <c r="I682" s="88" t="s">
        <v>1</v>
      </c>
      <c r="J682" s="89">
        <v>4.67</v>
      </c>
      <c r="K682" s="89">
        <f t="shared" si="150"/>
        <v>1.4</v>
      </c>
      <c r="L682" s="89">
        <f t="shared" si="151"/>
        <v>24.979999999999997</v>
      </c>
      <c r="M682" s="89">
        <f t="shared" si="152"/>
        <v>26.379999999999995</v>
      </c>
      <c r="N682" s="90" t="s">
        <v>65</v>
      </c>
      <c r="O682" s="90" t="s">
        <v>66</v>
      </c>
      <c r="P682" s="90" t="s">
        <v>67</v>
      </c>
      <c r="Q682" s="91" t="s">
        <v>68</v>
      </c>
      <c r="R682" s="92" t="s">
        <v>518</v>
      </c>
      <c r="S682" s="92" t="s">
        <v>116</v>
      </c>
      <c r="T682" s="93" t="s">
        <v>73</v>
      </c>
      <c r="U682" s="84">
        <v>37</v>
      </c>
      <c r="V682" s="94">
        <f>IFERROR(VLOOKUP(H682,'Коэфф для прайса 1 оч'!$A$3:$C$6,3,0),"")</f>
        <v>327000</v>
      </c>
      <c r="W682" s="91">
        <f>IFERROR(VLOOKUP(E682,'Коэфф для прайса 1 оч'!$A$10:$C$23,3,0),"")</f>
        <v>1.4999999999999999E-2</v>
      </c>
      <c r="X682" s="116">
        <f>IFERROR(VLOOKUP(N682,'Коэфф для прайса 1 оч'!$E$25:$F$30,2,0),"")</f>
        <v>0.04</v>
      </c>
      <c r="Y682" s="116">
        <f>IFERROR(VLOOKUP(O682,'Коэфф для прайса 1 оч'!$E$32:$F$34,2,0),"")</f>
        <v>0</v>
      </c>
      <c r="Z682" s="116">
        <f>IFERROR(VLOOKUP(P682,'Коэфф для прайса 1 оч'!$E$36:$F$38,2,0),"")</f>
        <v>0.03</v>
      </c>
      <c r="AA682" s="116">
        <f>IFERROR(VLOOKUP(Q682,'Коэфф для прайса 1 оч'!$E$40:$F$43,2,0),"")</f>
        <v>5.0000000000000001E-3</v>
      </c>
      <c r="AB682" s="117">
        <f>IFERROR(VLOOKUP(R682,'Коэфф для прайса 1 оч'!$E$45:$F$59,2,0),"")</f>
        <v>0.05</v>
      </c>
      <c r="AC682" s="116">
        <f>IFERROR(VLOOKUP(T682,'Коэфф для прайса 1 оч'!$E$61:$F$67,2,0),"")</f>
        <v>0</v>
      </c>
      <c r="AD682" s="116">
        <f>IFERROR(VLOOKUP(U682,'Коэфф для прайса 1 оч'!$E$69:$F$82,2,0),"")</f>
        <v>-1.0999999999999999E-2</v>
      </c>
      <c r="AE682" s="116">
        <f>IFERROR(VLOOKUP(PriceList[[#This Row],[Корпус]],'Коэфф для прайса 1 оч'!$I$10:$J$15,2,0),"")</f>
        <v>0</v>
      </c>
      <c r="AF682" s="95">
        <f t="shared" si="153"/>
        <v>369183</v>
      </c>
      <c r="AG682" s="96">
        <f t="shared" si="154"/>
        <v>10946275.949999999</v>
      </c>
      <c r="AH682" s="97">
        <v>0</v>
      </c>
      <c r="AI682" s="98">
        <f t="shared" si="155"/>
        <v>369183</v>
      </c>
      <c r="AJ682" s="99">
        <f t="shared" si="156"/>
        <v>10946275.949999999</v>
      </c>
      <c r="AK682" s="84" t="s">
        <v>71</v>
      </c>
      <c r="AL682" s="91">
        <v>0.1</v>
      </c>
      <c r="AM682" s="287">
        <f>PriceList[[#This Row],[ИТОГ Цена за кв.м, руб]]*(1+PriceList[[#This Row],[Максимальная скидка]])</f>
        <v>406101.30000000005</v>
      </c>
      <c r="AN682" s="287">
        <f>PriceList[[#This Row],[Цена за кв.м. в CRM]]*PriceList[[#This Row],[Площадь, кв.м]]</f>
        <v>12040903.545</v>
      </c>
      <c r="AO682" s="287">
        <v>6000</v>
      </c>
      <c r="AP682" s="335">
        <f>PriceList[[#This Row],[Цена за кв.м. в CRM]]+PriceList[[#This Row],[Бронь]]</f>
        <v>412101.30000000005</v>
      </c>
      <c r="AQ682" s="335">
        <f>PriceList[[#This Row],[Цена за кв.м. в сайт]]*PriceList[[#This Row],[Площадь, кв.м]]</f>
        <v>12218803.545</v>
      </c>
      <c r="AR682" s="84" t="str">
        <f t="shared" si="157"/>
        <v>С3-1-119</v>
      </c>
      <c r="AS682" s="88" t="str">
        <f t="shared" si="158"/>
        <v>Ст</v>
      </c>
      <c r="AT682" s="89">
        <f t="shared" si="159"/>
        <v>29.65</v>
      </c>
      <c r="AU682" s="99">
        <f>PriceList[[#This Row],[Цена за кв.м. в CRM]]</f>
        <v>406101.30000000005</v>
      </c>
      <c r="AV682" s="100" t="str">
        <f t="shared" si="160"/>
        <v>Резерв</v>
      </c>
      <c r="AW682" s="99"/>
      <c r="AX682" s="342"/>
      <c r="AZ682" s="353">
        <f>(PriceList[[#This Row],[Цена за кв.м. в сайт]])+$AZ$1</f>
        <v>412601.30000000005</v>
      </c>
      <c r="BA682" s="353">
        <f>AZ682*PriceList[[#This Row],[Площадь, кв.м]]</f>
        <v>12233628.545</v>
      </c>
      <c r="BB682" s="346">
        <f>BA682-PriceList[[#This Row],[Стоимость, руб для сбронированием]]</f>
        <v>14825</v>
      </c>
      <c r="BC682" s="14"/>
      <c r="BD682" s="345">
        <f t="shared" si="161"/>
        <v>412600</v>
      </c>
      <c r="BE682" s="353">
        <f>BD682*PriceList[[#This Row],[Площадь, кв.м]]</f>
        <v>12233590</v>
      </c>
      <c r="BF682" s="14"/>
      <c r="BG682" s="345">
        <f>BE682-$BG$1*PriceList[[#This Row],[Площадь, кв.м]]</f>
        <v>12055690</v>
      </c>
      <c r="BH682" s="353">
        <f t="shared" si="162"/>
        <v>177900</v>
      </c>
      <c r="BI682" s="345">
        <f>BG682/PriceList[[#This Row],[Площадь, кв.м]]</f>
        <v>406600</v>
      </c>
      <c r="BJ682" s="355">
        <f t="shared" si="163"/>
        <v>1.4756517461878997E-2</v>
      </c>
      <c r="BL682" s="345"/>
      <c r="BM682" s="353"/>
    </row>
    <row r="683" spans="1:65" ht="14.25" hidden="1" customHeight="1">
      <c r="A683" s="84">
        <v>678</v>
      </c>
      <c r="B683" s="84" t="s">
        <v>767</v>
      </c>
      <c r="C683" s="85">
        <v>12</v>
      </c>
      <c r="D683" s="85" t="s">
        <v>754</v>
      </c>
      <c r="E683" s="86">
        <v>1</v>
      </c>
      <c r="F683" s="84">
        <v>12</v>
      </c>
      <c r="G683" s="87">
        <v>31.98</v>
      </c>
      <c r="H683" s="88" t="s">
        <v>1</v>
      </c>
      <c r="I683" s="88" t="s">
        <v>1</v>
      </c>
      <c r="J683" s="89">
        <v>7.71</v>
      </c>
      <c r="K683" s="89">
        <f t="shared" si="150"/>
        <v>2.31</v>
      </c>
      <c r="L683" s="89">
        <f t="shared" si="151"/>
        <v>24.27</v>
      </c>
      <c r="M683" s="89">
        <f t="shared" si="152"/>
        <v>26.58</v>
      </c>
      <c r="N683" s="90" t="s">
        <v>65</v>
      </c>
      <c r="O683" s="90" t="s">
        <v>66</v>
      </c>
      <c r="P683" s="90" t="s">
        <v>67</v>
      </c>
      <c r="Q683" s="91" t="s">
        <v>68</v>
      </c>
      <c r="R683" s="92" t="s">
        <v>422</v>
      </c>
      <c r="S683" s="92" t="s">
        <v>1291</v>
      </c>
      <c r="T683" s="93" t="s">
        <v>73</v>
      </c>
      <c r="U683" s="84">
        <v>26</v>
      </c>
      <c r="V683" s="94">
        <f>IFERROR(VLOOKUP(H683,'Коэфф для прайса 1 оч'!$A$3:$C$6,3,0),"")</f>
        <v>327000</v>
      </c>
      <c r="W683" s="91">
        <f>IFERROR(VLOOKUP(E683,'Коэфф для прайса 1 оч'!$A$10:$C$23,3,0),"")</f>
        <v>-4.4999999999999998E-2</v>
      </c>
      <c r="X683" s="116">
        <f>IFERROR(VLOOKUP(N683,'Коэфф для прайса 1 оч'!$E$25:$F$30,2,0),"")</f>
        <v>0.04</v>
      </c>
      <c r="Y683" s="116">
        <f>IFERROR(VLOOKUP(O683,'Коэфф для прайса 1 оч'!$E$32:$F$34,2,0),"")</f>
        <v>0</v>
      </c>
      <c r="Z683" s="116">
        <f>IFERROR(VLOOKUP(P683,'Коэфф для прайса 1 оч'!$E$36:$F$38,2,0),"")</f>
        <v>0.03</v>
      </c>
      <c r="AA683" s="116">
        <f>IFERROR(VLOOKUP(Q683,'Коэфф для прайса 1 оч'!$E$40:$F$43,2,0),"")</f>
        <v>5.0000000000000001E-3</v>
      </c>
      <c r="AB683" s="117">
        <f>IFERROR(VLOOKUP(R683,'Коэфф для прайса 1 оч'!$E$45:$F$59,2,0),"")</f>
        <v>0</v>
      </c>
      <c r="AC683" s="116">
        <f>IFERROR(VLOOKUP(T683,'Коэфф для прайса 1 оч'!$E$61:$F$67,2,0),"")</f>
        <v>0</v>
      </c>
      <c r="AD683" s="116">
        <f>IFERROR(VLOOKUP(U683,'Коэфф для прайса 1 оч'!$E$69:$F$82,2,0),"")</f>
        <v>0</v>
      </c>
      <c r="AE683" s="116">
        <f>IFERROR(VLOOKUP(PriceList[[#This Row],[Корпус]],'Коэфф для прайса 1 оч'!$I$10:$J$15,2,0),"")</f>
        <v>0</v>
      </c>
      <c r="AF683" s="95">
        <f t="shared" si="153"/>
        <v>336810</v>
      </c>
      <c r="AG683" s="96">
        <f t="shared" si="154"/>
        <v>10771183.800000001</v>
      </c>
      <c r="AH683" s="97">
        <v>0</v>
      </c>
      <c r="AI683" s="98">
        <f t="shared" si="155"/>
        <v>336810</v>
      </c>
      <c r="AJ683" s="99">
        <f t="shared" si="156"/>
        <v>10771183.800000001</v>
      </c>
      <c r="AK683" s="84" t="s">
        <v>71</v>
      </c>
      <c r="AL683" s="91">
        <v>0.1</v>
      </c>
      <c r="AM683" s="287">
        <f>PriceList[[#This Row],[ИТОГ Цена за кв.м, руб]]*(1+PriceList[[#This Row],[Максимальная скидка]])</f>
        <v>370491.00000000006</v>
      </c>
      <c r="AN683" s="287">
        <f>PriceList[[#This Row],[Цена за кв.м. в CRM]]*PriceList[[#This Row],[Площадь, кв.м]]</f>
        <v>11848302.180000002</v>
      </c>
      <c r="AO683" s="287">
        <v>6000</v>
      </c>
      <c r="AP683" s="335">
        <f>PriceList[[#This Row],[Цена за кв.м. в CRM]]+PriceList[[#This Row],[Бронь]]</f>
        <v>376491.00000000006</v>
      </c>
      <c r="AQ683" s="335">
        <f>PriceList[[#This Row],[Цена за кв.м. в сайт]]*PriceList[[#This Row],[Площадь, кв.м]]</f>
        <v>12040182.180000002</v>
      </c>
      <c r="AR683" s="84" t="str">
        <f t="shared" si="157"/>
        <v>С3-1-12</v>
      </c>
      <c r="AS683" s="88" t="str">
        <f t="shared" si="158"/>
        <v>Ст</v>
      </c>
      <c r="AT683" s="89">
        <f t="shared" si="159"/>
        <v>31.98</v>
      </c>
      <c r="AU683" s="99">
        <f>PriceList[[#This Row],[Цена за кв.м. в CRM]]</f>
        <v>370491.00000000006</v>
      </c>
      <c r="AV683" s="100" t="str">
        <f t="shared" si="160"/>
        <v>Резерв</v>
      </c>
      <c r="AW683" s="99"/>
      <c r="AX683" s="342"/>
      <c r="AZ683" s="353">
        <f>(PriceList[[#This Row],[Цена за кв.м. в сайт]])+$AZ$1</f>
        <v>376991.00000000006</v>
      </c>
      <c r="BA683" s="353">
        <f>AZ683*PriceList[[#This Row],[Площадь, кв.м]]</f>
        <v>12056172.180000002</v>
      </c>
      <c r="BB683" s="346">
        <f>BA683-PriceList[[#This Row],[Стоимость, руб для сбронированием]]</f>
        <v>15990</v>
      </c>
      <c r="BC683" s="14"/>
      <c r="BD683" s="345">
        <f t="shared" si="161"/>
        <v>377000</v>
      </c>
      <c r="BE683" s="353">
        <f>BD683*PriceList[[#This Row],[Площадь, кв.м]]</f>
        <v>12056460</v>
      </c>
      <c r="BF683" s="14"/>
      <c r="BG683" s="345">
        <f>BE683-$BG$1*PriceList[[#This Row],[Площадь, кв.м]]</f>
        <v>11864580</v>
      </c>
      <c r="BH683" s="353">
        <f t="shared" si="162"/>
        <v>191880</v>
      </c>
      <c r="BI683" s="345">
        <f>BG683/PriceList[[#This Row],[Площадь, кв.м]]</f>
        <v>371000</v>
      </c>
      <c r="BJ683" s="355">
        <f t="shared" si="163"/>
        <v>1.6172506738544475E-2</v>
      </c>
      <c r="BL683" s="345"/>
      <c r="BM683" s="353"/>
    </row>
    <row r="684" spans="1:65" ht="14.25" hidden="1" customHeight="1">
      <c r="A684" s="84">
        <v>854</v>
      </c>
      <c r="B684" s="84" t="s">
        <v>876</v>
      </c>
      <c r="C684" s="85">
        <v>120</v>
      </c>
      <c r="D684" s="85" t="s">
        <v>754</v>
      </c>
      <c r="E684" s="86">
        <v>6</v>
      </c>
      <c r="F684" s="84">
        <v>13</v>
      </c>
      <c r="G684" s="87">
        <v>30.07</v>
      </c>
      <c r="H684" s="88" t="s">
        <v>1</v>
      </c>
      <c r="I684" s="88" t="s">
        <v>1</v>
      </c>
      <c r="J684" s="89">
        <v>5.09</v>
      </c>
      <c r="K684" s="89">
        <f t="shared" si="150"/>
        <v>1.53</v>
      </c>
      <c r="L684" s="89">
        <f t="shared" si="151"/>
        <v>24.98</v>
      </c>
      <c r="M684" s="89">
        <f t="shared" si="152"/>
        <v>26.51</v>
      </c>
      <c r="N684" s="90" t="s">
        <v>65</v>
      </c>
      <c r="O684" s="90" t="s">
        <v>66</v>
      </c>
      <c r="P684" s="90" t="s">
        <v>67</v>
      </c>
      <c r="Q684" s="91" t="s">
        <v>68</v>
      </c>
      <c r="R684" s="92" t="s">
        <v>518</v>
      </c>
      <c r="S684" s="92" t="s">
        <v>116</v>
      </c>
      <c r="T684" s="93" t="s">
        <v>73</v>
      </c>
      <c r="U684" s="84">
        <v>37</v>
      </c>
      <c r="V684" s="94">
        <f>IFERROR(VLOOKUP(H684,'Коэфф для прайса 1 оч'!$A$3:$C$6,3,0),"")</f>
        <v>327000</v>
      </c>
      <c r="W684" s="91">
        <f>IFERROR(VLOOKUP(E684,'Коэфф для прайса 1 оч'!$A$10:$C$23,3,0),"")</f>
        <v>1.4999999999999999E-2</v>
      </c>
      <c r="X684" s="116">
        <f>IFERROR(VLOOKUP(N684,'Коэфф для прайса 1 оч'!$E$25:$F$30,2,0),"")</f>
        <v>0.04</v>
      </c>
      <c r="Y684" s="116">
        <f>IFERROR(VLOOKUP(O684,'Коэфф для прайса 1 оч'!$E$32:$F$34,2,0),"")</f>
        <v>0</v>
      </c>
      <c r="Z684" s="116">
        <f>IFERROR(VLOOKUP(P684,'Коэфф для прайса 1 оч'!$E$36:$F$38,2,0),"")</f>
        <v>0.03</v>
      </c>
      <c r="AA684" s="116">
        <f>IFERROR(VLOOKUP(Q684,'Коэфф для прайса 1 оч'!$E$40:$F$43,2,0),"")</f>
        <v>5.0000000000000001E-3</v>
      </c>
      <c r="AB684" s="117">
        <f>IFERROR(VLOOKUP(R684,'Коэфф для прайса 1 оч'!$E$45:$F$59,2,0),"")</f>
        <v>0.05</v>
      </c>
      <c r="AC684" s="116">
        <f>IFERROR(VLOOKUP(T684,'Коэфф для прайса 1 оч'!$E$61:$F$67,2,0),"")</f>
        <v>0</v>
      </c>
      <c r="AD684" s="116">
        <f>IFERROR(VLOOKUP(U684,'Коэфф для прайса 1 оч'!$E$69:$F$82,2,0),"")</f>
        <v>-1.0999999999999999E-2</v>
      </c>
      <c r="AE684" s="116">
        <f>IFERROR(VLOOKUP(PriceList[[#This Row],[Корпус]],'Коэфф для прайса 1 оч'!$I$10:$J$15,2,0),"")</f>
        <v>0</v>
      </c>
      <c r="AF684" s="95">
        <f t="shared" si="153"/>
        <v>369183</v>
      </c>
      <c r="AG684" s="96">
        <f t="shared" si="154"/>
        <v>11101332.810000001</v>
      </c>
      <c r="AH684" s="97">
        <v>0</v>
      </c>
      <c r="AI684" s="98">
        <f t="shared" si="155"/>
        <v>369183</v>
      </c>
      <c r="AJ684" s="99">
        <f t="shared" si="156"/>
        <v>11101332.810000001</v>
      </c>
      <c r="AK684" s="84" t="s">
        <v>71</v>
      </c>
      <c r="AL684" s="91">
        <v>0.1</v>
      </c>
      <c r="AM684" s="287">
        <f>PriceList[[#This Row],[ИТОГ Цена за кв.м, руб]]*(1+PriceList[[#This Row],[Максимальная скидка]])</f>
        <v>406101.30000000005</v>
      </c>
      <c r="AN684" s="287">
        <f>PriceList[[#This Row],[Цена за кв.м. в CRM]]*PriceList[[#This Row],[Площадь, кв.м]]</f>
        <v>12211466.091000002</v>
      </c>
      <c r="AO684" s="287">
        <v>6000</v>
      </c>
      <c r="AP684" s="335">
        <f>PriceList[[#This Row],[Цена за кв.м. в CRM]]+PriceList[[#This Row],[Бронь]]</f>
        <v>412101.30000000005</v>
      </c>
      <c r="AQ684" s="335">
        <f>PriceList[[#This Row],[Цена за кв.м. в сайт]]*PriceList[[#This Row],[Площадь, кв.м]]</f>
        <v>12391886.091000002</v>
      </c>
      <c r="AR684" s="84" t="str">
        <f t="shared" si="157"/>
        <v>С3-1-120</v>
      </c>
      <c r="AS684" s="88" t="str">
        <f t="shared" si="158"/>
        <v>Ст</v>
      </c>
      <c r="AT684" s="89">
        <f t="shared" si="159"/>
        <v>30.07</v>
      </c>
      <c r="AU684" s="99">
        <f>PriceList[[#This Row],[Цена за кв.м. в CRM]]</f>
        <v>406101.30000000005</v>
      </c>
      <c r="AV684" s="100" t="str">
        <f t="shared" si="160"/>
        <v>Резерв</v>
      </c>
      <c r="AW684" s="99"/>
      <c r="AX684" s="342"/>
      <c r="AZ684" s="353">
        <f>(PriceList[[#This Row],[Цена за кв.м. в сайт]])+$AZ$1</f>
        <v>412601.30000000005</v>
      </c>
      <c r="BA684" s="353">
        <f>AZ684*PriceList[[#This Row],[Площадь, кв.м]]</f>
        <v>12406921.091000002</v>
      </c>
      <c r="BB684" s="346">
        <f>BA684-PriceList[[#This Row],[Стоимость, руб для сбронированием]]</f>
        <v>15035</v>
      </c>
      <c r="BC684" s="14"/>
      <c r="BD684" s="345">
        <f t="shared" si="161"/>
        <v>412600</v>
      </c>
      <c r="BE684" s="353">
        <f>BD684*PriceList[[#This Row],[Площадь, кв.м]]</f>
        <v>12406882</v>
      </c>
      <c r="BF684" s="14"/>
      <c r="BG684" s="345">
        <f>BE684-$BG$1*PriceList[[#This Row],[Площадь, кв.м]]</f>
        <v>12226462</v>
      </c>
      <c r="BH684" s="353">
        <f t="shared" si="162"/>
        <v>180420</v>
      </c>
      <c r="BI684" s="345">
        <f>BG684/PriceList[[#This Row],[Площадь, кв.м]]</f>
        <v>406600</v>
      </c>
      <c r="BJ684" s="355">
        <f t="shared" si="163"/>
        <v>1.4756517461878997E-2</v>
      </c>
      <c r="BL684" s="345"/>
      <c r="BM684" s="353"/>
    </row>
    <row r="685" spans="1:65" ht="14.25" hidden="1" customHeight="1">
      <c r="A685" s="84">
        <v>855</v>
      </c>
      <c r="B685" s="84" t="s">
        <v>877</v>
      </c>
      <c r="C685" s="85">
        <v>121</v>
      </c>
      <c r="D685" s="85" t="s">
        <v>754</v>
      </c>
      <c r="E685" s="86">
        <v>6</v>
      </c>
      <c r="F685" s="84">
        <v>14</v>
      </c>
      <c r="G685" s="87">
        <v>30.35</v>
      </c>
      <c r="H685" s="88" t="s">
        <v>1</v>
      </c>
      <c r="I685" s="88" t="s">
        <v>1</v>
      </c>
      <c r="J685" s="89">
        <v>5.61</v>
      </c>
      <c r="K685" s="89">
        <f t="shared" si="150"/>
        <v>1.68</v>
      </c>
      <c r="L685" s="89">
        <f t="shared" si="151"/>
        <v>24.740000000000002</v>
      </c>
      <c r="M685" s="89">
        <f t="shared" si="152"/>
        <v>26.42</v>
      </c>
      <c r="N685" s="90" t="s">
        <v>65</v>
      </c>
      <c r="O685" s="90" t="s">
        <v>66</v>
      </c>
      <c r="P685" s="90" t="s">
        <v>67</v>
      </c>
      <c r="Q685" s="91" t="s">
        <v>68</v>
      </c>
      <c r="R685" s="92" t="s">
        <v>518</v>
      </c>
      <c r="S685" s="92" t="s">
        <v>116</v>
      </c>
      <c r="T685" s="93" t="s">
        <v>159</v>
      </c>
      <c r="U685" s="84">
        <v>37</v>
      </c>
      <c r="V685" s="94">
        <f>IFERROR(VLOOKUP(H685,'Коэфф для прайса 1 оч'!$A$3:$C$6,3,0),"")</f>
        <v>327000</v>
      </c>
      <c r="W685" s="91">
        <f>IFERROR(VLOOKUP(E685,'Коэфф для прайса 1 оч'!$A$10:$C$23,3,0),"")</f>
        <v>1.4999999999999999E-2</v>
      </c>
      <c r="X685" s="116">
        <f>IFERROR(VLOOKUP(N685,'Коэфф для прайса 1 оч'!$E$25:$F$30,2,0),"")</f>
        <v>0.04</v>
      </c>
      <c r="Y685" s="116">
        <f>IFERROR(VLOOKUP(O685,'Коэфф для прайса 1 оч'!$E$32:$F$34,2,0),"")</f>
        <v>0</v>
      </c>
      <c r="Z685" s="116">
        <f>IFERROR(VLOOKUP(P685,'Коэфф для прайса 1 оч'!$E$36:$F$38,2,0),"")</f>
        <v>0.03</v>
      </c>
      <c r="AA685" s="116">
        <f>IFERROR(VLOOKUP(Q685,'Коэфф для прайса 1 оч'!$E$40:$F$43,2,0),"")</f>
        <v>5.0000000000000001E-3</v>
      </c>
      <c r="AB685" s="117">
        <f>IFERROR(VLOOKUP(R685,'Коэфф для прайса 1 оч'!$E$45:$F$59,2,0),"")</f>
        <v>0.05</v>
      </c>
      <c r="AC685" s="116">
        <f>IFERROR(VLOOKUP(T685,'Коэфф для прайса 1 оч'!$E$61:$F$67,2,0),"")</f>
        <v>-0.01</v>
      </c>
      <c r="AD685" s="116">
        <f>IFERROR(VLOOKUP(U685,'Коэфф для прайса 1 оч'!$E$69:$F$82,2,0),"")</f>
        <v>-1.0999999999999999E-2</v>
      </c>
      <c r="AE685" s="116">
        <f>IFERROR(VLOOKUP(PriceList[[#This Row],[Корпус]],'Коэфф для прайса 1 оч'!$I$10:$J$15,2,0),"")</f>
        <v>0</v>
      </c>
      <c r="AF685" s="95">
        <f t="shared" si="153"/>
        <v>365913</v>
      </c>
      <c r="AG685" s="96">
        <f t="shared" si="154"/>
        <v>11105459.550000001</v>
      </c>
      <c r="AH685" s="97">
        <v>0</v>
      </c>
      <c r="AI685" s="98">
        <f t="shared" si="155"/>
        <v>365913</v>
      </c>
      <c r="AJ685" s="99">
        <f t="shared" si="156"/>
        <v>11105459.550000001</v>
      </c>
      <c r="AK685" s="84" t="s">
        <v>71</v>
      </c>
      <c r="AL685" s="91">
        <v>0.1</v>
      </c>
      <c r="AM685" s="287">
        <f>PriceList[[#This Row],[ИТОГ Цена за кв.м, руб]]*(1+PriceList[[#This Row],[Максимальная скидка]])</f>
        <v>402504.30000000005</v>
      </c>
      <c r="AN685" s="287">
        <f>PriceList[[#This Row],[Цена за кв.м. в CRM]]*PriceList[[#This Row],[Площадь, кв.м]]</f>
        <v>12216005.505000003</v>
      </c>
      <c r="AO685" s="287">
        <v>6000</v>
      </c>
      <c r="AP685" s="335">
        <f>PriceList[[#This Row],[Цена за кв.м. в CRM]]+PriceList[[#This Row],[Бронь]]</f>
        <v>408504.30000000005</v>
      </c>
      <c r="AQ685" s="335">
        <f>PriceList[[#This Row],[Цена за кв.м. в сайт]]*PriceList[[#This Row],[Площадь, кв.м]]</f>
        <v>12398105.505000003</v>
      </c>
      <c r="AR685" s="84" t="str">
        <f t="shared" si="157"/>
        <v>С3-1-121</v>
      </c>
      <c r="AS685" s="88" t="str">
        <f t="shared" si="158"/>
        <v>Ст</v>
      </c>
      <c r="AT685" s="89">
        <f t="shared" si="159"/>
        <v>30.35</v>
      </c>
      <c r="AU685" s="99">
        <f>PriceList[[#This Row],[Цена за кв.м. в CRM]]</f>
        <v>402504.30000000005</v>
      </c>
      <c r="AV685" s="100" t="str">
        <f t="shared" si="160"/>
        <v>Резерв</v>
      </c>
      <c r="AW685" s="99"/>
      <c r="AX685" s="342"/>
      <c r="AZ685" s="353">
        <f>(PriceList[[#This Row],[Цена за кв.м. в сайт]])+$AZ$1</f>
        <v>409004.30000000005</v>
      </c>
      <c r="BA685" s="353">
        <f>AZ685*PriceList[[#This Row],[Площадь, кв.м]]</f>
        <v>12413280.505000003</v>
      </c>
      <c r="BB685" s="346">
        <f>BA685-PriceList[[#This Row],[Стоимость, руб для сбронированием]]</f>
        <v>15175</v>
      </c>
      <c r="BC685" s="14"/>
      <c r="BD685" s="345">
        <f t="shared" si="161"/>
        <v>409000</v>
      </c>
      <c r="BE685" s="353">
        <f>BD685*PriceList[[#This Row],[Площадь, кв.м]]</f>
        <v>12413150</v>
      </c>
      <c r="BF685" s="14"/>
      <c r="BG685" s="345">
        <f>BE685-$BG$1*PriceList[[#This Row],[Площадь, кв.м]]</f>
        <v>12231050</v>
      </c>
      <c r="BH685" s="353">
        <f t="shared" si="162"/>
        <v>182100</v>
      </c>
      <c r="BI685" s="345">
        <f>BG685/PriceList[[#This Row],[Площадь, кв.м]]</f>
        <v>403000</v>
      </c>
      <c r="BJ685" s="355">
        <f t="shared" si="163"/>
        <v>1.488833746898263E-2</v>
      </c>
      <c r="BL685" s="345"/>
      <c r="BM685" s="353"/>
    </row>
    <row r="686" spans="1:65" ht="14.25" hidden="1" customHeight="1">
      <c r="A686" s="84">
        <v>856</v>
      </c>
      <c r="B686" s="84" t="s">
        <v>878</v>
      </c>
      <c r="C686" s="85">
        <v>122</v>
      </c>
      <c r="D686" s="85" t="s">
        <v>754</v>
      </c>
      <c r="E686" s="86">
        <v>6</v>
      </c>
      <c r="F686" s="84">
        <v>15</v>
      </c>
      <c r="G686" s="87">
        <v>31.02</v>
      </c>
      <c r="H686" s="88" t="s">
        <v>1</v>
      </c>
      <c r="I686" s="88" t="s">
        <v>1</v>
      </c>
      <c r="J686" s="89">
        <v>6.13</v>
      </c>
      <c r="K686" s="89">
        <f t="shared" si="150"/>
        <v>1.84</v>
      </c>
      <c r="L686" s="89">
        <f t="shared" si="151"/>
        <v>24.89</v>
      </c>
      <c r="M686" s="89">
        <f t="shared" si="152"/>
        <v>26.73</v>
      </c>
      <c r="N686" s="90" t="s">
        <v>65</v>
      </c>
      <c r="O686" s="90" t="s">
        <v>66</v>
      </c>
      <c r="P686" s="90" t="s">
        <v>67</v>
      </c>
      <c r="Q686" s="91" t="s">
        <v>68</v>
      </c>
      <c r="R686" s="92" t="s">
        <v>518</v>
      </c>
      <c r="S686" s="92" t="s">
        <v>116</v>
      </c>
      <c r="T686" s="93" t="s">
        <v>73</v>
      </c>
      <c r="U686" s="84">
        <v>37</v>
      </c>
      <c r="V686" s="94">
        <f>IFERROR(VLOOKUP(H686,'Коэфф для прайса 1 оч'!$A$3:$C$6,3,0),"")</f>
        <v>327000</v>
      </c>
      <c r="W686" s="91">
        <f>IFERROR(VLOOKUP(E686,'Коэфф для прайса 1 оч'!$A$10:$C$23,3,0),"")</f>
        <v>1.4999999999999999E-2</v>
      </c>
      <c r="X686" s="116">
        <f>IFERROR(VLOOKUP(N686,'Коэфф для прайса 1 оч'!$E$25:$F$30,2,0),"")</f>
        <v>0.04</v>
      </c>
      <c r="Y686" s="116">
        <f>IFERROR(VLOOKUP(O686,'Коэфф для прайса 1 оч'!$E$32:$F$34,2,0),"")</f>
        <v>0</v>
      </c>
      <c r="Z686" s="116">
        <f>IFERROR(VLOOKUP(P686,'Коэфф для прайса 1 оч'!$E$36:$F$38,2,0),"")</f>
        <v>0.03</v>
      </c>
      <c r="AA686" s="116">
        <f>IFERROR(VLOOKUP(Q686,'Коэфф для прайса 1 оч'!$E$40:$F$43,2,0),"")</f>
        <v>5.0000000000000001E-3</v>
      </c>
      <c r="AB686" s="117">
        <f>IFERROR(VLOOKUP(R686,'Коэфф для прайса 1 оч'!$E$45:$F$59,2,0),"")</f>
        <v>0.05</v>
      </c>
      <c r="AC686" s="116">
        <f>IFERROR(VLOOKUP(T686,'Коэфф для прайса 1 оч'!$E$61:$F$67,2,0),"")</f>
        <v>0</v>
      </c>
      <c r="AD686" s="116">
        <f>IFERROR(VLOOKUP(U686,'Коэфф для прайса 1 оч'!$E$69:$F$82,2,0),"")</f>
        <v>-1.0999999999999999E-2</v>
      </c>
      <c r="AE686" s="116">
        <f>IFERROR(VLOOKUP(PriceList[[#This Row],[Корпус]],'Коэфф для прайса 1 оч'!$I$10:$J$15,2,0),"")</f>
        <v>0</v>
      </c>
      <c r="AF686" s="95">
        <f t="shared" si="153"/>
        <v>369183</v>
      </c>
      <c r="AG686" s="96">
        <f t="shared" si="154"/>
        <v>11452056.66</v>
      </c>
      <c r="AH686" s="97">
        <v>0</v>
      </c>
      <c r="AI686" s="98">
        <f t="shared" si="155"/>
        <v>369183</v>
      </c>
      <c r="AJ686" s="99">
        <f t="shared" si="156"/>
        <v>11452056.66</v>
      </c>
      <c r="AK686" s="84" t="s">
        <v>71</v>
      </c>
      <c r="AL686" s="91">
        <v>0.1</v>
      </c>
      <c r="AM686" s="287">
        <f>PriceList[[#This Row],[ИТОГ Цена за кв.м, руб]]*(1+PriceList[[#This Row],[Максимальная скидка]])</f>
        <v>406101.30000000005</v>
      </c>
      <c r="AN686" s="287">
        <f>PriceList[[#This Row],[Цена за кв.м. в CRM]]*PriceList[[#This Row],[Площадь, кв.м]]</f>
        <v>12597262.326000001</v>
      </c>
      <c r="AO686" s="287">
        <v>6000</v>
      </c>
      <c r="AP686" s="335">
        <f>PriceList[[#This Row],[Цена за кв.м. в CRM]]+PriceList[[#This Row],[Бронь]]</f>
        <v>412101.30000000005</v>
      </c>
      <c r="AQ686" s="335">
        <f>PriceList[[#This Row],[Цена за кв.м. в сайт]]*PriceList[[#This Row],[Площадь, кв.м]]</f>
        <v>12783382.326000001</v>
      </c>
      <c r="AR686" s="84" t="str">
        <f t="shared" si="157"/>
        <v>С3-1-122</v>
      </c>
      <c r="AS686" s="88" t="str">
        <f t="shared" si="158"/>
        <v>Ст</v>
      </c>
      <c r="AT686" s="89">
        <f t="shared" si="159"/>
        <v>31.02</v>
      </c>
      <c r="AU686" s="99">
        <f>PriceList[[#This Row],[Цена за кв.м. в CRM]]</f>
        <v>406101.30000000005</v>
      </c>
      <c r="AV686" s="100" t="str">
        <f t="shared" si="160"/>
        <v>Резерв</v>
      </c>
      <c r="AW686" s="99"/>
      <c r="AX686" s="342"/>
      <c r="AZ686" s="353">
        <f>(PriceList[[#This Row],[Цена за кв.м. в сайт]])+$AZ$1</f>
        <v>412601.30000000005</v>
      </c>
      <c r="BA686" s="353">
        <f>AZ686*PriceList[[#This Row],[Площадь, кв.м]]</f>
        <v>12798892.326000001</v>
      </c>
      <c r="BB686" s="346">
        <f>BA686-PriceList[[#This Row],[Стоимость, руб для сбронированием]]</f>
        <v>15510</v>
      </c>
      <c r="BC686" s="14"/>
      <c r="BD686" s="345">
        <f t="shared" si="161"/>
        <v>412600</v>
      </c>
      <c r="BE686" s="353">
        <f>BD686*PriceList[[#This Row],[Площадь, кв.м]]</f>
        <v>12798852</v>
      </c>
      <c r="BF686" s="14"/>
      <c r="BG686" s="345">
        <f>BE686-$BG$1*PriceList[[#This Row],[Площадь, кв.м]]</f>
        <v>12612732</v>
      </c>
      <c r="BH686" s="353">
        <f t="shared" si="162"/>
        <v>186120</v>
      </c>
      <c r="BI686" s="345">
        <f>BG686/PriceList[[#This Row],[Площадь, кв.м]]</f>
        <v>406600</v>
      </c>
      <c r="BJ686" s="355">
        <f t="shared" si="163"/>
        <v>1.4756517461878997E-2</v>
      </c>
      <c r="BL686" s="345"/>
      <c r="BM686" s="353"/>
    </row>
    <row r="687" spans="1:65" ht="14.25" hidden="1" customHeight="1">
      <c r="A687" s="84">
        <v>857</v>
      </c>
      <c r="B687" s="84" t="s">
        <v>879</v>
      </c>
      <c r="C687" s="85">
        <v>123</v>
      </c>
      <c r="D687" s="85" t="s">
        <v>754</v>
      </c>
      <c r="E687" s="86">
        <v>6</v>
      </c>
      <c r="F687" s="84">
        <v>16</v>
      </c>
      <c r="G687" s="87">
        <v>30.91</v>
      </c>
      <c r="H687" s="88" t="s">
        <v>1</v>
      </c>
      <c r="I687" s="88" t="s">
        <v>1</v>
      </c>
      <c r="J687" s="89">
        <v>6.13</v>
      </c>
      <c r="K687" s="89">
        <f t="shared" si="150"/>
        <v>1.84</v>
      </c>
      <c r="L687" s="89">
        <f t="shared" si="151"/>
        <v>24.78</v>
      </c>
      <c r="M687" s="89">
        <f t="shared" si="152"/>
        <v>26.62</v>
      </c>
      <c r="N687" s="90" t="s">
        <v>65</v>
      </c>
      <c r="O687" s="90" t="s">
        <v>66</v>
      </c>
      <c r="P687" s="90" t="s">
        <v>67</v>
      </c>
      <c r="Q687" s="91" t="s">
        <v>68</v>
      </c>
      <c r="R687" s="92" t="s">
        <v>518</v>
      </c>
      <c r="S687" s="92" t="s">
        <v>116</v>
      </c>
      <c r="T687" s="93" t="s">
        <v>73</v>
      </c>
      <c r="U687" s="84">
        <v>37</v>
      </c>
      <c r="V687" s="94">
        <f>IFERROR(VLOOKUP(H687,'Коэфф для прайса 1 оч'!$A$3:$C$6,3,0),"")</f>
        <v>327000</v>
      </c>
      <c r="W687" s="91">
        <f>IFERROR(VLOOKUP(E687,'Коэфф для прайса 1 оч'!$A$10:$C$23,3,0),"")</f>
        <v>1.4999999999999999E-2</v>
      </c>
      <c r="X687" s="116">
        <f>IFERROR(VLOOKUP(N687,'Коэфф для прайса 1 оч'!$E$25:$F$30,2,0),"")</f>
        <v>0.04</v>
      </c>
      <c r="Y687" s="116">
        <f>IFERROR(VLOOKUP(O687,'Коэфф для прайса 1 оч'!$E$32:$F$34,2,0),"")</f>
        <v>0</v>
      </c>
      <c r="Z687" s="116">
        <f>IFERROR(VLOOKUP(P687,'Коэфф для прайса 1 оч'!$E$36:$F$38,2,0),"")</f>
        <v>0.03</v>
      </c>
      <c r="AA687" s="116">
        <f>IFERROR(VLOOKUP(Q687,'Коэфф для прайса 1 оч'!$E$40:$F$43,2,0),"")</f>
        <v>5.0000000000000001E-3</v>
      </c>
      <c r="AB687" s="117">
        <f>IFERROR(VLOOKUP(R687,'Коэфф для прайса 1 оч'!$E$45:$F$59,2,0),"")</f>
        <v>0.05</v>
      </c>
      <c r="AC687" s="116">
        <f>IFERROR(VLOOKUP(T687,'Коэфф для прайса 1 оч'!$E$61:$F$67,2,0),"")</f>
        <v>0</v>
      </c>
      <c r="AD687" s="116">
        <f>IFERROR(VLOOKUP(U687,'Коэфф для прайса 1 оч'!$E$69:$F$82,2,0),"")</f>
        <v>-1.0999999999999999E-2</v>
      </c>
      <c r="AE687" s="116">
        <f>IFERROR(VLOOKUP(PriceList[[#This Row],[Корпус]],'Коэфф для прайса 1 оч'!$I$10:$J$15,2,0),"")</f>
        <v>0</v>
      </c>
      <c r="AF687" s="95">
        <f t="shared" si="153"/>
        <v>369183</v>
      </c>
      <c r="AG687" s="96">
        <f t="shared" si="154"/>
        <v>11411446.529999999</v>
      </c>
      <c r="AH687" s="97">
        <v>0</v>
      </c>
      <c r="AI687" s="98">
        <f t="shared" si="155"/>
        <v>369183</v>
      </c>
      <c r="AJ687" s="99">
        <f t="shared" si="156"/>
        <v>11411446.529999999</v>
      </c>
      <c r="AK687" s="84" t="s">
        <v>71</v>
      </c>
      <c r="AL687" s="91">
        <v>0.1</v>
      </c>
      <c r="AM687" s="287">
        <f>PriceList[[#This Row],[ИТОГ Цена за кв.м, руб]]*(1+PriceList[[#This Row],[Максимальная скидка]])</f>
        <v>406101.30000000005</v>
      </c>
      <c r="AN687" s="287">
        <f>PriceList[[#This Row],[Цена за кв.м. в CRM]]*PriceList[[#This Row],[Площадь, кв.м]]</f>
        <v>12552591.183000002</v>
      </c>
      <c r="AO687" s="287">
        <v>6000</v>
      </c>
      <c r="AP687" s="335">
        <f>PriceList[[#This Row],[Цена за кв.м. в CRM]]+PriceList[[#This Row],[Бронь]]</f>
        <v>412101.30000000005</v>
      </c>
      <c r="AQ687" s="335">
        <f>PriceList[[#This Row],[Цена за кв.м. в сайт]]*PriceList[[#This Row],[Площадь, кв.м]]</f>
        <v>12738051.183000002</v>
      </c>
      <c r="AR687" s="84" t="str">
        <f t="shared" si="157"/>
        <v>С3-1-123</v>
      </c>
      <c r="AS687" s="88" t="str">
        <f t="shared" si="158"/>
        <v>Ст</v>
      </c>
      <c r="AT687" s="89">
        <f t="shared" si="159"/>
        <v>30.91</v>
      </c>
      <c r="AU687" s="99">
        <f>PriceList[[#This Row],[Цена за кв.м. в CRM]]</f>
        <v>406101.30000000005</v>
      </c>
      <c r="AV687" s="100" t="str">
        <f t="shared" si="160"/>
        <v>Резерв</v>
      </c>
      <c r="AW687" s="99"/>
      <c r="AX687" s="342"/>
      <c r="AZ687" s="353">
        <f>(PriceList[[#This Row],[Цена за кв.м. в сайт]])+$AZ$1</f>
        <v>412601.30000000005</v>
      </c>
      <c r="BA687" s="353">
        <f>AZ687*PriceList[[#This Row],[Площадь, кв.м]]</f>
        <v>12753506.183000002</v>
      </c>
      <c r="BB687" s="346">
        <f>BA687-PriceList[[#This Row],[Стоимость, руб для сбронированием]]</f>
        <v>15455</v>
      </c>
      <c r="BC687" s="14"/>
      <c r="BD687" s="345">
        <f t="shared" si="161"/>
        <v>412600</v>
      </c>
      <c r="BE687" s="353">
        <f>BD687*PriceList[[#This Row],[Площадь, кв.м]]</f>
        <v>12753466</v>
      </c>
      <c r="BF687" s="14"/>
      <c r="BG687" s="345">
        <f>BE687-$BG$1*PriceList[[#This Row],[Площадь, кв.м]]</f>
        <v>12568006</v>
      </c>
      <c r="BH687" s="353">
        <f t="shared" si="162"/>
        <v>185460</v>
      </c>
      <c r="BI687" s="345">
        <f>BG687/PriceList[[#This Row],[Площадь, кв.м]]</f>
        <v>406600</v>
      </c>
      <c r="BJ687" s="355">
        <f t="shared" si="163"/>
        <v>1.4756517461878997E-2</v>
      </c>
      <c r="BL687" s="345"/>
      <c r="BM687" s="353"/>
    </row>
    <row r="688" spans="1:65" ht="14.25" hidden="1" customHeight="1">
      <c r="A688" s="84">
        <v>858</v>
      </c>
      <c r="B688" s="84" t="s">
        <v>880</v>
      </c>
      <c r="C688" s="85">
        <v>124</v>
      </c>
      <c r="D688" s="85" t="s">
        <v>754</v>
      </c>
      <c r="E688" s="86">
        <v>6</v>
      </c>
      <c r="F688" s="84">
        <v>17</v>
      </c>
      <c r="G688" s="87">
        <v>30.39</v>
      </c>
      <c r="H688" s="88" t="s">
        <v>1</v>
      </c>
      <c r="I688" s="88" t="s">
        <v>1</v>
      </c>
      <c r="J688" s="89">
        <v>5.61</v>
      </c>
      <c r="K688" s="89">
        <f t="shared" si="150"/>
        <v>1.68</v>
      </c>
      <c r="L688" s="89">
        <f t="shared" si="151"/>
        <v>24.78</v>
      </c>
      <c r="M688" s="89">
        <f t="shared" si="152"/>
        <v>26.46</v>
      </c>
      <c r="N688" s="90" t="s">
        <v>65</v>
      </c>
      <c r="O688" s="90" t="s">
        <v>66</v>
      </c>
      <c r="P688" s="90" t="s">
        <v>67</v>
      </c>
      <c r="Q688" s="91" t="s">
        <v>68</v>
      </c>
      <c r="R688" s="92" t="s">
        <v>518</v>
      </c>
      <c r="S688" s="92" t="s">
        <v>116</v>
      </c>
      <c r="T688" s="93" t="s">
        <v>73</v>
      </c>
      <c r="U688" s="84">
        <v>37</v>
      </c>
      <c r="V688" s="94">
        <f>IFERROR(VLOOKUP(H688,'Коэфф для прайса 1 оч'!$A$3:$C$6,3,0),"")</f>
        <v>327000</v>
      </c>
      <c r="W688" s="91">
        <f>IFERROR(VLOOKUP(E688,'Коэфф для прайса 1 оч'!$A$10:$C$23,3,0),"")</f>
        <v>1.4999999999999999E-2</v>
      </c>
      <c r="X688" s="116">
        <f>IFERROR(VLOOKUP(N688,'Коэфф для прайса 1 оч'!$E$25:$F$30,2,0),"")</f>
        <v>0.04</v>
      </c>
      <c r="Y688" s="116">
        <f>IFERROR(VLOOKUP(O688,'Коэфф для прайса 1 оч'!$E$32:$F$34,2,0),"")</f>
        <v>0</v>
      </c>
      <c r="Z688" s="116">
        <f>IFERROR(VLOOKUP(P688,'Коэфф для прайса 1 оч'!$E$36:$F$38,2,0),"")</f>
        <v>0.03</v>
      </c>
      <c r="AA688" s="116">
        <f>IFERROR(VLOOKUP(Q688,'Коэфф для прайса 1 оч'!$E$40:$F$43,2,0),"")</f>
        <v>5.0000000000000001E-3</v>
      </c>
      <c r="AB688" s="117">
        <f>IFERROR(VLOOKUP(R688,'Коэфф для прайса 1 оч'!$E$45:$F$59,2,0),"")</f>
        <v>0.05</v>
      </c>
      <c r="AC688" s="116">
        <f>IFERROR(VLOOKUP(T688,'Коэфф для прайса 1 оч'!$E$61:$F$67,2,0),"")</f>
        <v>0</v>
      </c>
      <c r="AD688" s="116">
        <f>IFERROR(VLOOKUP(U688,'Коэфф для прайса 1 оч'!$E$69:$F$82,2,0),"")</f>
        <v>-1.0999999999999999E-2</v>
      </c>
      <c r="AE688" s="116">
        <f>IFERROR(VLOOKUP(PriceList[[#This Row],[Корпус]],'Коэфф для прайса 1 оч'!$I$10:$J$15,2,0),"")</f>
        <v>0</v>
      </c>
      <c r="AF688" s="95">
        <f t="shared" si="153"/>
        <v>369183</v>
      </c>
      <c r="AG688" s="96">
        <f t="shared" si="154"/>
        <v>11219471.370000001</v>
      </c>
      <c r="AH688" s="97">
        <v>0</v>
      </c>
      <c r="AI688" s="98">
        <f t="shared" si="155"/>
        <v>369183</v>
      </c>
      <c r="AJ688" s="99">
        <f t="shared" si="156"/>
        <v>11219471.370000001</v>
      </c>
      <c r="AK688" s="84" t="s">
        <v>71</v>
      </c>
      <c r="AL688" s="91">
        <v>0.1</v>
      </c>
      <c r="AM688" s="287">
        <f>PriceList[[#This Row],[ИТОГ Цена за кв.м, руб]]*(1+PriceList[[#This Row],[Максимальная скидка]])</f>
        <v>406101.30000000005</v>
      </c>
      <c r="AN688" s="287">
        <f>PriceList[[#This Row],[Цена за кв.м. в CRM]]*PriceList[[#This Row],[Площадь, кв.м]]</f>
        <v>12341418.507000001</v>
      </c>
      <c r="AO688" s="287">
        <v>6000</v>
      </c>
      <c r="AP688" s="335">
        <f>PriceList[[#This Row],[Цена за кв.м. в CRM]]+PriceList[[#This Row],[Бронь]]</f>
        <v>412101.30000000005</v>
      </c>
      <c r="AQ688" s="335">
        <f>PriceList[[#This Row],[Цена за кв.м. в сайт]]*PriceList[[#This Row],[Площадь, кв.м]]</f>
        <v>12523758.507000001</v>
      </c>
      <c r="AR688" s="84" t="str">
        <f t="shared" si="157"/>
        <v>С3-1-124</v>
      </c>
      <c r="AS688" s="88" t="str">
        <f t="shared" si="158"/>
        <v>Ст</v>
      </c>
      <c r="AT688" s="89">
        <f t="shared" si="159"/>
        <v>30.39</v>
      </c>
      <c r="AU688" s="99">
        <f>PriceList[[#This Row],[Цена за кв.м. в CRM]]</f>
        <v>406101.30000000005</v>
      </c>
      <c r="AV688" s="100" t="str">
        <f t="shared" si="160"/>
        <v>Резерв</v>
      </c>
      <c r="AW688" s="99"/>
      <c r="AX688" s="342"/>
      <c r="AZ688" s="353">
        <f>(PriceList[[#This Row],[Цена за кв.м. в сайт]])+$AZ$1</f>
        <v>412601.30000000005</v>
      </c>
      <c r="BA688" s="353">
        <f>AZ688*PriceList[[#This Row],[Площадь, кв.м]]</f>
        <v>12538953.507000001</v>
      </c>
      <c r="BB688" s="346">
        <f>BA688-PriceList[[#This Row],[Стоимость, руб для сбронированием]]</f>
        <v>15195</v>
      </c>
      <c r="BC688" s="14"/>
      <c r="BD688" s="345">
        <f t="shared" si="161"/>
        <v>412600</v>
      </c>
      <c r="BE688" s="353">
        <f>BD688*PriceList[[#This Row],[Площадь, кв.м]]</f>
        <v>12538914</v>
      </c>
      <c r="BF688" s="14"/>
      <c r="BG688" s="345">
        <f>BE688-$BG$1*PriceList[[#This Row],[Площадь, кв.м]]</f>
        <v>12356574</v>
      </c>
      <c r="BH688" s="353">
        <f t="shared" si="162"/>
        <v>182340</v>
      </c>
      <c r="BI688" s="345">
        <f>BG688/PriceList[[#This Row],[Площадь, кв.м]]</f>
        <v>406600</v>
      </c>
      <c r="BJ688" s="355">
        <f t="shared" si="163"/>
        <v>1.4756517461878997E-2</v>
      </c>
      <c r="BL688" s="345"/>
      <c r="BM688" s="353"/>
    </row>
    <row r="689" spans="1:65" ht="14.25" hidden="1" customHeight="1">
      <c r="A689" s="84">
        <v>859</v>
      </c>
      <c r="B689" s="84" t="s">
        <v>881</v>
      </c>
      <c r="C689" s="85">
        <v>125</v>
      </c>
      <c r="D689" s="85" t="s">
        <v>754</v>
      </c>
      <c r="E689" s="86">
        <v>6</v>
      </c>
      <c r="F689" s="84">
        <v>18</v>
      </c>
      <c r="G689" s="87">
        <v>29.36</v>
      </c>
      <c r="H689" s="88" t="s">
        <v>1</v>
      </c>
      <c r="I689" s="88" t="s">
        <v>1</v>
      </c>
      <c r="J689" s="89">
        <v>5.09</v>
      </c>
      <c r="K689" s="89">
        <f t="shared" si="150"/>
        <v>1.53</v>
      </c>
      <c r="L689" s="89">
        <f t="shared" si="151"/>
        <v>24.27</v>
      </c>
      <c r="M689" s="89">
        <f t="shared" si="152"/>
        <v>25.8</v>
      </c>
      <c r="N689" s="90" t="s">
        <v>65</v>
      </c>
      <c r="O689" s="90" t="s">
        <v>66</v>
      </c>
      <c r="P689" s="90" t="s">
        <v>67</v>
      </c>
      <c r="Q689" s="91" t="s">
        <v>68</v>
      </c>
      <c r="R689" s="92" t="s">
        <v>518</v>
      </c>
      <c r="S689" s="92" t="s">
        <v>116</v>
      </c>
      <c r="T689" s="93" t="s">
        <v>73</v>
      </c>
      <c r="U689" s="84">
        <v>37</v>
      </c>
      <c r="V689" s="94">
        <f>IFERROR(VLOOKUP(H689,'Коэфф для прайса 1 оч'!$A$3:$C$6,3,0),"")</f>
        <v>327000</v>
      </c>
      <c r="W689" s="91">
        <f>IFERROR(VLOOKUP(E689,'Коэфф для прайса 1 оч'!$A$10:$C$23,3,0),"")</f>
        <v>1.4999999999999999E-2</v>
      </c>
      <c r="X689" s="116">
        <f>IFERROR(VLOOKUP(N689,'Коэфф для прайса 1 оч'!$E$25:$F$30,2,0),"")</f>
        <v>0.04</v>
      </c>
      <c r="Y689" s="116">
        <f>IFERROR(VLOOKUP(O689,'Коэфф для прайса 1 оч'!$E$32:$F$34,2,0),"")</f>
        <v>0</v>
      </c>
      <c r="Z689" s="116">
        <f>IFERROR(VLOOKUP(P689,'Коэфф для прайса 1 оч'!$E$36:$F$38,2,0),"")</f>
        <v>0.03</v>
      </c>
      <c r="AA689" s="116">
        <f>IFERROR(VLOOKUP(Q689,'Коэфф для прайса 1 оч'!$E$40:$F$43,2,0),"")</f>
        <v>5.0000000000000001E-3</v>
      </c>
      <c r="AB689" s="117">
        <f>IFERROR(VLOOKUP(R689,'Коэфф для прайса 1 оч'!$E$45:$F$59,2,0),"")</f>
        <v>0.05</v>
      </c>
      <c r="AC689" s="116">
        <f>IFERROR(VLOOKUP(T689,'Коэфф для прайса 1 оч'!$E$61:$F$67,2,0),"")</f>
        <v>0</v>
      </c>
      <c r="AD689" s="116">
        <f>IFERROR(VLOOKUP(U689,'Коэфф для прайса 1 оч'!$E$69:$F$82,2,0),"")</f>
        <v>-1.0999999999999999E-2</v>
      </c>
      <c r="AE689" s="116">
        <f>IFERROR(VLOOKUP(PriceList[[#This Row],[Корпус]],'Коэфф для прайса 1 оч'!$I$10:$J$15,2,0),"")</f>
        <v>0</v>
      </c>
      <c r="AF689" s="95">
        <f t="shared" si="153"/>
        <v>369183</v>
      </c>
      <c r="AG689" s="96">
        <f t="shared" si="154"/>
        <v>10839212.879999999</v>
      </c>
      <c r="AH689" s="97">
        <v>0</v>
      </c>
      <c r="AI689" s="98">
        <f t="shared" si="155"/>
        <v>369183</v>
      </c>
      <c r="AJ689" s="99">
        <f t="shared" si="156"/>
        <v>10839212.879999999</v>
      </c>
      <c r="AK689" s="84" t="s">
        <v>71</v>
      </c>
      <c r="AL689" s="91">
        <v>0.1</v>
      </c>
      <c r="AM689" s="287">
        <f>PriceList[[#This Row],[ИТОГ Цена за кв.м, руб]]*(1+PriceList[[#This Row],[Максимальная скидка]])</f>
        <v>406101.30000000005</v>
      </c>
      <c r="AN689" s="287">
        <f>PriceList[[#This Row],[Цена за кв.м. в CRM]]*PriceList[[#This Row],[Площадь, кв.м]]</f>
        <v>11923134.168000001</v>
      </c>
      <c r="AO689" s="287">
        <v>6000</v>
      </c>
      <c r="AP689" s="335">
        <f>PriceList[[#This Row],[Цена за кв.м. в CRM]]+PriceList[[#This Row],[Бронь]]</f>
        <v>412101.30000000005</v>
      </c>
      <c r="AQ689" s="335">
        <f>PriceList[[#This Row],[Цена за кв.м. в сайт]]*PriceList[[#This Row],[Площадь, кв.м]]</f>
        <v>12099294.168000001</v>
      </c>
      <c r="AR689" s="84" t="str">
        <f t="shared" si="157"/>
        <v>С3-1-125</v>
      </c>
      <c r="AS689" s="88" t="str">
        <f t="shared" si="158"/>
        <v>Ст</v>
      </c>
      <c r="AT689" s="89">
        <f t="shared" si="159"/>
        <v>29.36</v>
      </c>
      <c r="AU689" s="99">
        <f>PriceList[[#This Row],[Цена за кв.м. в CRM]]</f>
        <v>406101.30000000005</v>
      </c>
      <c r="AV689" s="100" t="str">
        <f t="shared" si="160"/>
        <v>Резерв</v>
      </c>
      <c r="AW689" s="99"/>
      <c r="AX689" s="342"/>
      <c r="AZ689" s="353">
        <f>(PriceList[[#This Row],[Цена за кв.м. в сайт]])+$AZ$1</f>
        <v>412601.30000000005</v>
      </c>
      <c r="BA689" s="353">
        <f>AZ689*PriceList[[#This Row],[Площадь, кв.м]]</f>
        <v>12113974.168000001</v>
      </c>
      <c r="BB689" s="346">
        <f>BA689-PriceList[[#This Row],[Стоимость, руб для сбронированием]]</f>
        <v>14680</v>
      </c>
      <c r="BC689" s="14"/>
      <c r="BD689" s="345">
        <f t="shared" si="161"/>
        <v>412600</v>
      </c>
      <c r="BE689" s="353">
        <f>BD689*PriceList[[#This Row],[Площадь, кв.м]]</f>
        <v>12113936</v>
      </c>
      <c r="BF689" s="14"/>
      <c r="BG689" s="345">
        <f>BE689-$BG$1*PriceList[[#This Row],[Площадь, кв.м]]</f>
        <v>11937776</v>
      </c>
      <c r="BH689" s="353">
        <f t="shared" si="162"/>
        <v>176160</v>
      </c>
      <c r="BI689" s="345">
        <f>BG689/PriceList[[#This Row],[Площадь, кв.м]]</f>
        <v>406600</v>
      </c>
      <c r="BJ689" s="355">
        <f t="shared" si="163"/>
        <v>1.4756517461878997E-2</v>
      </c>
      <c r="BL689" s="345"/>
      <c r="BM689" s="353"/>
    </row>
    <row r="690" spans="1:65" ht="14.25" hidden="1" customHeight="1">
      <c r="A690" s="84">
        <v>860</v>
      </c>
      <c r="B690" s="84" t="s">
        <v>882</v>
      </c>
      <c r="C690" s="85">
        <v>126</v>
      </c>
      <c r="D690" s="85" t="s">
        <v>754</v>
      </c>
      <c r="E690" s="86">
        <v>6</v>
      </c>
      <c r="F690" s="84">
        <v>19</v>
      </c>
      <c r="G690" s="87">
        <v>41.75</v>
      </c>
      <c r="H690" s="88" t="s">
        <v>1</v>
      </c>
      <c r="I690" s="88" t="s">
        <v>1</v>
      </c>
      <c r="J690" s="89">
        <v>13.04</v>
      </c>
      <c r="K690" s="89">
        <f t="shared" si="150"/>
        <v>3.91</v>
      </c>
      <c r="L690" s="89">
        <f t="shared" si="151"/>
        <v>28.71</v>
      </c>
      <c r="M690" s="89">
        <f t="shared" si="152"/>
        <v>32.620000000000005</v>
      </c>
      <c r="N690" s="90" t="s">
        <v>76</v>
      </c>
      <c r="O690" s="90" t="s">
        <v>83</v>
      </c>
      <c r="P690" s="90" t="s">
        <v>67</v>
      </c>
      <c r="Q690" s="91" t="s">
        <v>68</v>
      </c>
      <c r="R690" s="92" t="s">
        <v>518</v>
      </c>
      <c r="S690" s="92" t="s">
        <v>116</v>
      </c>
      <c r="T690" s="93" t="s">
        <v>73</v>
      </c>
      <c r="U690" s="84">
        <v>37</v>
      </c>
      <c r="V690" s="94">
        <f>IFERROR(VLOOKUP(H690,'Коэфф для прайса 1 оч'!$A$3:$C$6,3,0),"")</f>
        <v>327000</v>
      </c>
      <c r="W690" s="91">
        <f>IFERROR(VLOOKUP(E690,'Коэфф для прайса 1 оч'!$A$10:$C$23,3,0),"")</f>
        <v>1.4999999999999999E-2</v>
      </c>
      <c r="X690" s="116">
        <f>IFERROR(VLOOKUP(N690,'Коэфф для прайса 1 оч'!$E$25:$F$30,2,0),"")</f>
        <v>0</v>
      </c>
      <c r="Y690" s="116">
        <f>IFERROR(VLOOKUP(O690,'Коэфф для прайса 1 оч'!$E$32:$F$34,2,0),"")</f>
        <v>0.03</v>
      </c>
      <c r="Z690" s="116">
        <f>IFERROR(VLOOKUP(P690,'Коэфф для прайса 1 оч'!$E$36:$F$38,2,0),"")</f>
        <v>0.03</v>
      </c>
      <c r="AA690" s="116">
        <f>IFERROR(VLOOKUP(Q690,'Коэфф для прайса 1 оч'!$E$40:$F$43,2,0),"")</f>
        <v>5.0000000000000001E-3</v>
      </c>
      <c r="AB690" s="117">
        <f>IFERROR(VLOOKUP(R690,'Коэфф для прайса 1 оч'!$E$45:$F$59,2,0),"")</f>
        <v>0.05</v>
      </c>
      <c r="AC690" s="116">
        <f>IFERROR(VLOOKUP(T690,'Коэфф для прайса 1 оч'!$E$61:$F$67,2,0),"")</f>
        <v>0</v>
      </c>
      <c r="AD690" s="116">
        <f>IFERROR(VLOOKUP(U690,'Коэфф для прайса 1 оч'!$E$69:$F$82,2,0),"")</f>
        <v>-1.0999999999999999E-2</v>
      </c>
      <c r="AE690" s="116">
        <f>IFERROR(VLOOKUP(PriceList[[#This Row],[Корпус]],'Коэфф для прайса 1 оч'!$I$10:$J$15,2,0),"")</f>
        <v>0</v>
      </c>
      <c r="AF690" s="95">
        <f t="shared" si="153"/>
        <v>365913</v>
      </c>
      <c r="AG690" s="96">
        <f t="shared" si="154"/>
        <v>15276867.75</v>
      </c>
      <c r="AH690" s="97">
        <v>0</v>
      </c>
      <c r="AI690" s="98">
        <f t="shared" si="155"/>
        <v>365913</v>
      </c>
      <c r="AJ690" s="99">
        <f t="shared" si="156"/>
        <v>15276867.75</v>
      </c>
      <c r="AK690" s="84" t="s">
        <v>71</v>
      </c>
      <c r="AL690" s="91">
        <v>0.1</v>
      </c>
      <c r="AM690" s="287">
        <f>PriceList[[#This Row],[ИТОГ Цена за кв.м, руб]]*(1+PriceList[[#This Row],[Максимальная скидка]])</f>
        <v>402504.30000000005</v>
      </c>
      <c r="AN690" s="287">
        <f>PriceList[[#This Row],[Цена за кв.м. в CRM]]*PriceList[[#This Row],[Площадь, кв.м]]</f>
        <v>16804554.525000002</v>
      </c>
      <c r="AO690" s="287">
        <v>6000</v>
      </c>
      <c r="AP690" s="335">
        <f>PriceList[[#This Row],[Цена за кв.м. в CRM]]+PriceList[[#This Row],[Бронь]]</f>
        <v>408504.30000000005</v>
      </c>
      <c r="AQ690" s="335">
        <f>PriceList[[#This Row],[Цена за кв.м. в сайт]]*PriceList[[#This Row],[Площадь, кв.м]]</f>
        <v>17055054.525000002</v>
      </c>
      <c r="AR690" s="84" t="str">
        <f t="shared" si="157"/>
        <v>С3-1-126</v>
      </c>
      <c r="AS690" s="88" t="str">
        <f t="shared" si="158"/>
        <v>Ст</v>
      </c>
      <c r="AT690" s="89">
        <f t="shared" si="159"/>
        <v>41.75</v>
      </c>
      <c r="AU690" s="99">
        <f>PriceList[[#This Row],[Цена за кв.м. в CRM]]</f>
        <v>402504.30000000005</v>
      </c>
      <c r="AV690" s="100" t="str">
        <f t="shared" si="160"/>
        <v>Резерв</v>
      </c>
      <c r="AW690" s="99"/>
      <c r="AX690" s="342"/>
      <c r="AZ690" s="353">
        <f>(PriceList[[#This Row],[Цена за кв.м. в сайт]])+$AZ$1</f>
        <v>409004.30000000005</v>
      </c>
      <c r="BA690" s="353">
        <f>AZ690*PriceList[[#This Row],[Площадь, кв.м]]</f>
        <v>17075929.525000002</v>
      </c>
      <c r="BB690" s="346">
        <f>BA690-PriceList[[#This Row],[Стоимость, руб для сбронированием]]</f>
        <v>20875</v>
      </c>
      <c r="BC690" s="14"/>
      <c r="BD690" s="345">
        <f t="shared" si="161"/>
        <v>409000</v>
      </c>
      <c r="BE690" s="353">
        <f>BD690*PriceList[[#This Row],[Площадь, кв.м]]</f>
        <v>17075750</v>
      </c>
      <c r="BF690" s="14"/>
      <c r="BG690" s="345">
        <f>BE690-$BG$1*PriceList[[#This Row],[Площадь, кв.м]]</f>
        <v>16825250</v>
      </c>
      <c r="BH690" s="353">
        <f t="shared" si="162"/>
        <v>250500</v>
      </c>
      <c r="BI690" s="345">
        <f>BG690/PriceList[[#This Row],[Площадь, кв.м]]</f>
        <v>403000</v>
      </c>
      <c r="BJ690" s="355">
        <f t="shared" si="163"/>
        <v>1.488833746898263E-2</v>
      </c>
      <c r="BL690" s="345"/>
      <c r="BM690" s="353"/>
    </row>
    <row r="691" spans="1:65" ht="14.25" hidden="1" customHeight="1">
      <c r="A691" s="84">
        <v>861</v>
      </c>
      <c r="B691" s="84" t="s">
        <v>883</v>
      </c>
      <c r="C691" s="85">
        <v>127</v>
      </c>
      <c r="D691" s="85" t="s">
        <v>754</v>
      </c>
      <c r="E691" s="86">
        <v>6</v>
      </c>
      <c r="F691" s="84">
        <v>20</v>
      </c>
      <c r="G691" s="87">
        <v>41.75</v>
      </c>
      <c r="H691" s="88" t="s">
        <v>1</v>
      </c>
      <c r="I691" s="88" t="s">
        <v>1</v>
      </c>
      <c r="J691" s="89">
        <v>13.04</v>
      </c>
      <c r="K691" s="89">
        <f t="shared" si="150"/>
        <v>3.91</v>
      </c>
      <c r="L691" s="89">
        <f t="shared" si="151"/>
        <v>28.71</v>
      </c>
      <c r="M691" s="89">
        <f t="shared" si="152"/>
        <v>32.620000000000005</v>
      </c>
      <c r="N691" s="90" t="s">
        <v>76</v>
      </c>
      <c r="O691" s="90" t="s">
        <v>83</v>
      </c>
      <c r="P691" s="90" t="s">
        <v>67</v>
      </c>
      <c r="Q691" s="91" t="s">
        <v>68</v>
      </c>
      <c r="R691" s="92" t="s">
        <v>69</v>
      </c>
      <c r="S691" s="92" t="s">
        <v>1291</v>
      </c>
      <c r="T691" s="93" t="s">
        <v>73</v>
      </c>
      <c r="U691" s="84">
        <v>37</v>
      </c>
      <c r="V691" s="94">
        <f>IFERROR(VLOOKUP(H691,'Коэфф для прайса 1 оч'!$A$3:$C$6,3,0),"")</f>
        <v>327000</v>
      </c>
      <c r="W691" s="91">
        <f>IFERROR(VLOOKUP(E691,'Коэфф для прайса 1 оч'!$A$10:$C$23,3,0),"")</f>
        <v>1.4999999999999999E-2</v>
      </c>
      <c r="X691" s="116">
        <f>IFERROR(VLOOKUP(N691,'Коэфф для прайса 1 оч'!$E$25:$F$30,2,0),"")</f>
        <v>0</v>
      </c>
      <c r="Y691" s="116">
        <f>IFERROR(VLOOKUP(O691,'Коэфф для прайса 1 оч'!$E$32:$F$34,2,0),"")</f>
        <v>0.03</v>
      </c>
      <c r="Z691" s="116">
        <f>IFERROR(VLOOKUP(P691,'Коэфф для прайса 1 оч'!$E$36:$F$38,2,0),"")</f>
        <v>0.03</v>
      </c>
      <c r="AA691" s="116">
        <f>IFERROR(VLOOKUP(Q691,'Коэфф для прайса 1 оч'!$E$40:$F$43,2,0),"")</f>
        <v>5.0000000000000001E-3</v>
      </c>
      <c r="AB691" s="117">
        <f>IFERROR(VLOOKUP(R691,'Коэфф для прайса 1 оч'!$E$45:$F$59,2,0),"")</f>
        <v>-1.4999999999999999E-2</v>
      </c>
      <c r="AC691" s="116">
        <f>IFERROR(VLOOKUP(T691,'Коэфф для прайса 1 оч'!$E$61:$F$67,2,0),"")</f>
        <v>0</v>
      </c>
      <c r="AD691" s="116">
        <f>IFERROR(VLOOKUP(U691,'Коэфф для прайса 1 оч'!$E$69:$F$82,2,0),"")</f>
        <v>-1.0999999999999999E-2</v>
      </c>
      <c r="AE691" s="116">
        <f>IFERROR(VLOOKUP(PriceList[[#This Row],[Корпус]],'Коэфф для прайса 1 оч'!$I$10:$J$15,2,0),"")</f>
        <v>0</v>
      </c>
      <c r="AF691" s="95">
        <f t="shared" si="153"/>
        <v>344658</v>
      </c>
      <c r="AG691" s="96">
        <f t="shared" si="154"/>
        <v>14389471.5</v>
      </c>
      <c r="AH691" s="97">
        <v>0</v>
      </c>
      <c r="AI691" s="98">
        <f t="shared" si="155"/>
        <v>344658</v>
      </c>
      <c r="AJ691" s="99">
        <f t="shared" si="156"/>
        <v>14389471.5</v>
      </c>
      <c r="AK691" s="84" t="s">
        <v>101</v>
      </c>
      <c r="AL691" s="91">
        <v>0.1</v>
      </c>
      <c r="AM691" s="287">
        <f>PriceList[[#This Row],[ИТОГ Цена за кв.м, руб]]*(1+PriceList[[#This Row],[Максимальная скидка]])</f>
        <v>379123.80000000005</v>
      </c>
      <c r="AN691" s="287">
        <f>PriceList[[#This Row],[Цена за кв.м. в CRM]]*PriceList[[#This Row],[Площадь, кв.м]]</f>
        <v>15828418.650000002</v>
      </c>
      <c r="AO691" s="287">
        <v>6000</v>
      </c>
      <c r="AP691" s="335">
        <f>PriceList[[#This Row],[Цена за кв.м. в CRM]]+PriceList[[#This Row],[Бронь]]</f>
        <v>385123.80000000005</v>
      </c>
      <c r="AQ691" s="335">
        <f>PriceList[[#This Row],[Цена за кв.м. в сайт]]*PriceList[[#This Row],[Площадь, кв.м]]</f>
        <v>16078918.650000002</v>
      </c>
      <c r="AR691" s="84" t="str">
        <f t="shared" si="157"/>
        <v>С3-1-127</v>
      </c>
      <c r="AS691" s="88" t="str">
        <f t="shared" si="158"/>
        <v>Ст</v>
      </c>
      <c r="AT691" s="89">
        <f t="shared" si="159"/>
        <v>41.75</v>
      </c>
      <c r="AU691" s="99">
        <f>PriceList[[#This Row],[Цена за кв.м. в CRM]]</f>
        <v>379123.80000000005</v>
      </c>
      <c r="AV691" s="100" t="str">
        <f t="shared" si="160"/>
        <v>Свободно</v>
      </c>
      <c r="AW691" s="99"/>
      <c r="AX691" s="342"/>
      <c r="AZ691" s="353">
        <f>(PriceList[[#This Row],[Цена за кв.м. в сайт]])+$AZ$1</f>
        <v>385623.80000000005</v>
      </c>
      <c r="BA691" s="353">
        <f>AZ691*PriceList[[#This Row],[Площадь, кв.м]]</f>
        <v>16099793.650000002</v>
      </c>
      <c r="BB691" s="346">
        <f>BA691-PriceList[[#This Row],[Стоимость, руб для сбронированием]]</f>
        <v>20875</v>
      </c>
      <c r="BC691" s="14"/>
      <c r="BD691" s="345">
        <f t="shared" si="161"/>
        <v>385600</v>
      </c>
      <c r="BE691" s="353">
        <f>BD691*PriceList[[#This Row],[Площадь, кв.м]]</f>
        <v>16098800</v>
      </c>
      <c r="BF691" s="14"/>
      <c r="BG691" s="345">
        <f>BE691-$BG$1*PriceList[[#This Row],[Площадь, кв.м]]</f>
        <v>15848300</v>
      </c>
      <c r="BH691" s="353">
        <f t="shared" si="162"/>
        <v>250500</v>
      </c>
      <c r="BI691" s="345">
        <f>BG691/PriceList[[#This Row],[Площадь, кв.м]]</f>
        <v>379600</v>
      </c>
      <c r="BJ691" s="355">
        <f t="shared" si="163"/>
        <v>1.5806111696522657E-2</v>
      </c>
      <c r="BL691" s="345"/>
      <c r="BM691" s="353"/>
    </row>
    <row r="692" spans="1:65" ht="14.25" hidden="1" customHeight="1">
      <c r="A692" s="84">
        <v>862</v>
      </c>
      <c r="B692" s="84" t="s">
        <v>884</v>
      </c>
      <c r="C692" s="85">
        <v>128</v>
      </c>
      <c r="D692" s="85" t="s">
        <v>754</v>
      </c>
      <c r="E692" s="86">
        <v>6</v>
      </c>
      <c r="F692" s="84">
        <v>21</v>
      </c>
      <c r="G692" s="87">
        <v>29.36</v>
      </c>
      <c r="H692" s="88" t="s">
        <v>1</v>
      </c>
      <c r="I692" s="88" t="s">
        <v>1</v>
      </c>
      <c r="J692" s="89">
        <v>5.09</v>
      </c>
      <c r="K692" s="89">
        <f t="shared" si="150"/>
        <v>1.53</v>
      </c>
      <c r="L692" s="89">
        <f t="shared" si="151"/>
        <v>24.27</v>
      </c>
      <c r="M692" s="89">
        <f t="shared" si="152"/>
        <v>25.8</v>
      </c>
      <c r="N692" s="90" t="s">
        <v>65</v>
      </c>
      <c r="O692" s="90" t="s">
        <v>66</v>
      </c>
      <c r="P692" s="90" t="s">
        <v>67</v>
      </c>
      <c r="Q692" s="91" t="s">
        <v>68</v>
      </c>
      <c r="R692" s="92" t="s">
        <v>69</v>
      </c>
      <c r="S692" s="92" t="s">
        <v>1291</v>
      </c>
      <c r="T692" s="93" t="s">
        <v>73</v>
      </c>
      <c r="U692" s="84">
        <v>37</v>
      </c>
      <c r="V692" s="94">
        <f>IFERROR(VLOOKUP(H692,'Коэфф для прайса 1 оч'!$A$3:$C$6,3,0),"")</f>
        <v>327000</v>
      </c>
      <c r="W692" s="91">
        <f>IFERROR(VLOOKUP(E692,'Коэфф для прайса 1 оч'!$A$10:$C$23,3,0),"")</f>
        <v>1.4999999999999999E-2</v>
      </c>
      <c r="X692" s="116">
        <f>IFERROR(VLOOKUP(N692,'Коэфф для прайса 1 оч'!$E$25:$F$30,2,0),"")</f>
        <v>0.04</v>
      </c>
      <c r="Y692" s="116">
        <f>IFERROR(VLOOKUP(O692,'Коэфф для прайса 1 оч'!$E$32:$F$34,2,0),"")</f>
        <v>0</v>
      </c>
      <c r="Z692" s="116">
        <f>IFERROR(VLOOKUP(P692,'Коэфф для прайса 1 оч'!$E$36:$F$38,2,0),"")</f>
        <v>0.03</v>
      </c>
      <c r="AA692" s="116">
        <f>IFERROR(VLOOKUP(Q692,'Коэфф для прайса 1 оч'!$E$40:$F$43,2,0),"")</f>
        <v>5.0000000000000001E-3</v>
      </c>
      <c r="AB692" s="117">
        <f>IFERROR(VLOOKUP(R692,'Коэфф для прайса 1 оч'!$E$45:$F$59,2,0),"")</f>
        <v>-1.4999999999999999E-2</v>
      </c>
      <c r="AC692" s="116">
        <f>IFERROR(VLOOKUP(T692,'Коэфф для прайса 1 оч'!$E$61:$F$67,2,0),"")</f>
        <v>0</v>
      </c>
      <c r="AD692" s="116">
        <f>IFERROR(VLOOKUP(U692,'Коэфф для прайса 1 оч'!$E$69:$F$82,2,0),"")</f>
        <v>-1.0999999999999999E-2</v>
      </c>
      <c r="AE692" s="116">
        <f>IFERROR(VLOOKUP(PriceList[[#This Row],[Корпус]],'Коэфф для прайса 1 оч'!$I$10:$J$15,2,0),"")</f>
        <v>0</v>
      </c>
      <c r="AF692" s="95">
        <f t="shared" si="153"/>
        <v>347928</v>
      </c>
      <c r="AG692" s="96">
        <f t="shared" si="154"/>
        <v>10215166.08</v>
      </c>
      <c r="AH692" s="97">
        <v>0</v>
      </c>
      <c r="AI692" s="98">
        <f t="shared" si="155"/>
        <v>347928</v>
      </c>
      <c r="AJ692" s="99">
        <f t="shared" si="156"/>
        <v>10215166.08</v>
      </c>
      <c r="AK692" s="84" t="s">
        <v>101</v>
      </c>
      <c r="AL692" s="91">
        <v>0.1</v>
      </c>
      <c r="AM692" s="287">
        <f>PriceList[[#This Row],[ИТОГ Цена за кв.м, руб]]*(1+PriceList[[#This Row],[Максимальная скидка]])</f>
        <v>382720.80000000005</v>
      </c>
      <c r="AN692" s="287">
        <f>PriceList[[#This Row],[Цена за кв.м. в CRM]]*PriceList[[#This Row],[Площадь, кв.м]]</f>
        <v>11236682.688000001</v>
      </c>
      <c r="AO692" s="287">
        <v>6000</v>
      </c>
      <c r="AP692" s="335">
        <f>PriceList[[#This Row],[Цена за кв.м. в CRM]]+PriceList[[#This Row],[Бронь]]</f>
        <v>388720.80000000005</v>
      </c>
      <c r="AQ692" s="335">
        <f>PriceList[[#This Row],[Цена за кв.м. в сайт]]*PriceList[[#This Row],[Площадь, кв.м]]</f>
        <v>11412842.688000001</v>
      </c>
      <c r="AR692" s="84" t="str">
        <f t="shared" si="157"/>
        <v>С3-1-128</v>
      </c>
      <c r="AS692" s="88" t="str">
        <f t="shared" si="158"/>
        <v>Ст</v>
      </c>
      <c r="AT692" s="89">
        <f t="shared" si="159"/>
        <v>29.36</v>
      </c>
      <c r="AU692" s="99">
        <f>PriceList[[#This Row],[Цена за кв.м. в CRM]]</f>
        <v>382720.80000000005</v>
      </c>
      <c r="AV692" s="100" t="str">
        <f t="shared" si="160"/>
        <v>Свободно</v>
      </c>
      <c r="AW692" s="99"/>
      <c r="AX692" s="342"/>
      <c r="AZ692" s="353">
        <f>(PriceList[[#This Row],[Цена за кв.м. в сайт]])+$AZ$1</f>
        <v>389220.80000000005</v>
      </c>
      <c r="BA692" s="353">
        <f>AZ692*PriceList[[#This Row],[Площадь, кв.м]]</f>
        <v>11427522.688000001</v>
      </c>
      <c r="BB692" s="346">
        <f>BA692-PriceList[[#This Row],[Стоимость, руб для сбронированием]]</f>
        <v>14680</v>
      </c>
      <c r="BC692" s="14"/>
      <c r="BD692" s="345">
        <f t="shared" si="161"/>
        <v>389200</v>
      </c>
      <c r="BE692" s="353">
        <f>BD692*PriceList[[#This Row],[Площадь, кв.м]]</f>
        <v>11426912</v>
      </c>
      <c r="BF692" s="14"/>
      <c r="BG692" s="345">
        <f>BE692-$BG$1*PriceList[[#This Row],[Площадь, кв.м]]</f>
        <v>11250752</v>
      </c>
      <c r="BH692" s="353">
        <f t="shared" si="162"/>
        <v>176160</v>
      </c>
      <c r="BI692" s="345">
        <f>BG692/PriceList[[#This Row],[Площадь, кв.м]]</f>
        <v>383200</v>
      </c>
      <c r="BJ692" s="355">
        <f t="shared" si="163"/>
        <v>1.5657620041753653E-2</v>
      </c>
      <c r="BL692" s="345"/>
      <c r="BM692" s="353"/>
    </row>
    <row r="693" spans="1:65" ht="14.25" hidden="1" customHeight="1">
      <c r="A693" s="84">
        <v>863</v>
      </c>
      <c r="B693" s="84" t="s">
        <v>885</v>
      </c>
      <c r="C693" s="85">
        <v>129</v>
      </c>
      <c r="D693" s="85" t="s">
        <v>754</v>
      </c>
      <c r="E693" s="86">
        <v>6</v>
      </c>
      <c r="F693" s="84">
        <v>22</v>
      </c>
      <c r="G693" s="87">
        <v>30.35</v>
      </c>
      <c r="H693" s="88" t="s">
        <v>1</v>
      </c>
      <c r="I693" s="88" t="s">
        <v>1</v>
      </c>
      <c r="J693" s="89">
        <v>5.61</v>
      </c>
      <c r="K693" s="89">
        <f t="shared" si="150"/>
        <v>1.68</v>
      </c>
      <c r="L693" s="89">
        <f t="shared" si="151"/>
        <v>24.740000000000002</v>
      </c>
      <c r="M693" s="89">
        <f t="shared" si="152"/>
        <v>26.42</v>
      </c>
      <c r="N693" s="90" t="s">
        <v>65</v>
      </c>
      <c r="O693" s="90" t="s">
        <v>66</v>
      </c>
      <c r="P693" s="90" t="s">
        <v>67</v>
      </c>
      <c r="Q693" s="91" t="s">
        <v>68</v>
      </c>
      <c r="R693" s="92" t="s">
        <v>69</v>
      </c>
      <c r="S693" s="92" t="s">
        <v>1291</v>
      </c>
      <c r="T693" s="93" t="s">
        <v>73</v>
      </c>
      <c r="U693" s="84">
        <v>37</v>
      </c>
      <c r="V693" s="94">
        <f>IFERROR(VLOOKUP(H693,'Коэфф для прайса 1 оч'!$A$3:$C$6,3,0),"")</f>
        <v>327000</v>
      </c>
      <c r="W693" s="91">
        <f>IFERROR(VLOOKUP(E693,'Коэфф для прайса 1 оч'!$A$10:$C$23,3,0),"")</f>
        <v>1.4999999999999999E-2</v>
      </c>
      <c r="X693" s="116">
        <f>IFERROR(VLOOKUP(N693,'Коэфф для прайса 1 оч'!$E$25:$F$30,2,0),"")</f>
        <v>0.04</v>
      </c>
      <c r="Y693" s="116">
        <f>IFERROR(VLOOKUP(O693,'Коэфф для прайса 1 оч'!$E$32:$F$34,2,0),"")</f>
        <v>0</v>
      </c>
      <c r="Z693" s="116">
        <f>IFERROR(VLOOKUP(P693,'Коэфф для прайса 1 оч'!$E$36:$F$38,2,0),"")</f>
        <v>0.03</v>
      </c>
      <c r="AA693" s="116">
        <f>IFERROR(VLOOKUP(Q693,'Коэфф для прайса 1 оч'!$E$40:$F$43,2,0),"")</f>
        <v>5.0000000000000001E-3</v>
      </c>
      <c r="AB693" s="117">
        <f>IFERROR(VLOOKUP(R693,'Коэфф для прайса 1 оч'!$E$45:$F$59,2,0),"")</f>
        <v>-1.4999999999999999E-2</v>
      </c>
      <c r="AC693" s="116">
        <f>IFERROR(VLOOKUP(T693,'Коэфф для прайса 1 оч'!$E$61:$F$67,2,0),"")</f>
        <v>0</v>
      </c>
      <c r="AD693" s="116">
        <f>IFERROR(VLOOKUP(U693,'Коэфф для прайса 1 оч'!$E$69:$F$82,2,0),"")</f>
        <v>-1.0999999999999999E-2</v>
      </c>
      <c r="AE693" s="116">
        <f>IFERROR(VLOOKUP(PriceList[[#This Row],[Корпус]],'Коэфф для прайса 1 оч'!$I$10:$J$15,2,0),"")</f>
        <v>0</v>
      </c>
      <c r="AF693" s="95">
        <f t="shared" si="153"/>
        <v>347928</v>
      </c>
      <c r="AG693" s="96">
        <f t="shared" si="154"/>
        <v>10559614.800000001</v>
      </c>
      <c r="AH693" s="97">
        <v>0</v>
      </c>
      <c r="AI693" s="98">
        <f t="shared" si="155"/>
        <v>347928</v>
      </c>
      <c r="AJ693" s="99">
        <f t="shared" si="156"/>
        <v>10559614.800000001</v>
      </c>
      <c r="AK693" s="84" t="s">
        <v>101</v>
      </c>
      <c r="AL693" s="91">
        <v>0.1</v>
      </c>
      <c r="AM693" s="287">
        <f>PriceList[[#This Row],[ИТОГ Цена за кв.м, руб]]*(1+PriceList[[#This Row],[Максимальная скидка]])</f>
        <v>382720.80000000005</v>
      </c>
      <c r="AN693" s="287">
        <f>PriceList[[#This Row],[Цена за кв.м. в CRM]]*PriceList[[#This Row],[Площадь, кв.м]]</f>
        <v>11615576.280000001</v>
      </c>
      <c r="AO693" s="287">
        <v>6000</v>
      </c>
      <c r="AP693" s="335">
        <f>PriceList[[#This Row],[Цена за кв.м. в CRM]]+PriceList[[#This Row],[Бронь]]</f>
        <v>388720.80000000005</v>
      </c>
      <c r="AQ693" s="335">
        <f>PriceList[[#This Row],[Цена за кв.м. в сайт]]*PriceList[[#This Row],[Площадь, кв.м]]</f>
        <v>11797676.280000001</v>
      </c>
      <c r="AR693" s="84" t="str">
        <f t="shared" si="157"/>
        <v>С3-1-129</v>
      </c>
      <c r="AS693" s="88" t="str">
        <f t="shared" si="158"/>
        <v>Ст</v>
      </c>
      <c r="AT693" s="89">
        <f t="shared" si="159"/>
        <v>30.35</v>
      </c>
      <c r="AU693" s="99">
        <f>PriceList[[#This Row],[Цена за кв.м. в CRM]]</f>
        <v>382720.80000000005</v>
      </c>
      <c r="AV693" s="100" t="str">
        <f t="shared" si="160"/>
        <v>Свободно</v>
      </c>
      <c r="AW693" s="99"/>
      <c r="AX693" s="342"/>
      <c r="AZ693" s="353">
        <f>(PriceList[[#This Row],[Цена за кв.м. в сайт]])+$AZ$1</f>
        <v>389220.80000000005</v>
      </c>
      <c r="BA693" s="353">
        <f>AZ693*PriceList[[#This Row],[Площадь, кв.м]]</f>
        <v>11812851.280000001</v>
      </c>
      <c r="BB693" s="346">
        <f>BA693-PriceList[[#This Row],[Стоимость, руб для сбронированием]]</f>
        <v>15175</v>
      </c>
      <c r="BC693" s="14"/>
      <c r="BD693" s="345">
        <f t="shared" si="161"/>
        <v>389200</v>
      </c>
      <c r="BE693" s="353">
        <f>BD693*PriceList[[#This Row],[Площадь, кв.м]]</f>
        <v>11812220</v>
      </c>
      <c r="BF693" s="14"/>
      <c r="BG693" s="345">
        <f>BE693-$BG$1*PriceList[[#This Row],[Площадь, кв.м]]</f>
        <v>11630120</v>
      </c>
      <c r="BH693" s="353">
        <f t="shared" si="162"/>
        <v>182100</v>
      </c>
      <c r="BI693" s="345">
        <f>BG693/PriceList[[#This Row],[Площадь, кв.м]]</f>
        <v>383200</v>
      </c>
      <c r="BJ693" s="355">
        <f t="shared" si="163"/>
        <v>1.5657620041753653E-2</v>
      </c>
      <c r="BL693" s="345"/>
      <c r="BM693" s="353"/>
    </row>
    <row r="694" spans="1:65" ht="14.25" hidden="1" customHeight="1">
      <c r="A694" s="84">
        <v>679</v>
      </c>
      <c r="B694" s="84" t="s">
        <v>768</v>
      </c>
      <c r="C694" s="85">
        <v>13</v>
      </c>
      <c r="D694" s="85" t="s">
        <v>754</v>
      </c>
      <c r="E694" s="86">
        <v>1</v>
      </c>
      <c r="F694" s="84">
        <v>13</v>
      </c>
      <c r="G694" s="87">
        <v>36.380000000000003</v>
      </c>
      <c r="H694" s="88" t="s">
        <v>1</v>
      </c>
      <c r="I694" s="88" t="s">
        <v>1</v>
      </c>
      <c r="J694" s="89">
        <v>7.78</v>
      </c>
      <c r="K694" s="89">
        <f t="shared" si="150"/>
        <v>2.33</v>
      </c>
      <c r="L694" s="89">
        <f t="shared" si="151"/>
        <v>28.6</v>
      </c>
      <c r="M694" s="89">
        <f t="shared" si="152"/>
        <v>30.93</v>
      </c>
      <c r="N694" s="90" t="s">
        <v>76</v>
      </c>
      <c r="O694" s="90" t="s">
        <v>83</v>
      </c>
      <c r="P694" s="90" t="s">
        <v>67</v>
      </c>
      <c r="Q694" s="91" t="s">
        <v>68</v>
      </c>
      <c r="R694" s="92" t="s">
        <v>424</v>
      </c>
      <c r="S694" s="92" t="s">
        <v>1291</v>
      </c>
      <c r="T694" s="93" t="s">
        <v>73</v>
      </c>
      <c r="U694" s="84">
        <v>26</v>
      </c>
      <c r="V694" s="94">
        <f>IFERROR(VLOOKUP(H694,'Коэфф для прайса 1 оч'!$A$3:$C$6,3,0),"")</f>
        <v>327000</v>
      </c>
      <c r="W694" s="91">
        <f>IFERROR(VLOOKUP(E694,'Коэфф для прайса 1 оч'!$A$10:$C$23,3,0),"")</f>
        <v>-4.4999999999999998E-2</v>
      </c>
      <c r="X694" s="116">
        <f>IFERROR(VLOOKUP(N694,'Коэфф для прайса 1 оч'!$E$25:$F$30,2,0),"")</f>
        <v>0</v>
      </c>
      <c r="Y694" s="116">
        <f>IFERROR(VLOOKUP(O694,'Коэфф для прайса 1 оч'!$E$32:$F$34,2,0),"")</f>
        <v>0.03</v>
      </c>
      <c r="Z694" s="116">
        <f>IFERROR(VLOOKUP(P694,'Коэфф для прайса 1 оч'!$E$36:$F$38,2,0),"")</f>
        <v>0.03</v>
      </c>
      <c r="AA694" s="116">
        <f>IFERROR(VLOOKUP(Q694,'Коэфф для прайса 1 оч'!$E$40:$F$43,2,0),"")</f>
        <v>5.0000000000000001E-3</v>
      </c>
      <c r="AB694" s="117">
        <f>IFERROR(VLOOKUP(R694,'Коэфф для прайса 1 оч'!$E$45:$F$59,2,0),"")</f>
        <v>0.02</v>
      </c>
      <c r="AC694" s="116">
        <f>IFERROR(VLOOKUP(T694,'Коэфф для прайса 1 оч'!$E$61:$F$67,2,0),"")</f>
        <v>0</v>
      </c>
      <c r="AD694" s="116">
        <f>IFERROR(VLOOKUP(U694,'Коэфф для прайса 1 оч'!$E$69:$F$82,2,0),"")</f>
        <v>0</v>
      </c>
      <c r="AE694" s="116">
        <f>IFERROR(VLOOKUP(PriceList[[#This Row],[Корпус]],'Коэфф для прайса 1 оч'!$I$10:$J$15,2,0),"")</f>
        <v>0</v>
      </c>
      <c r="AF694" s="95">
        <f t="shared" si="153"/>
        <v>340080</v>
      </c>
      <c r="AG694" s="96">
        <f t="shared" si="154"/>
        <v>12372110.4</v>
      </c>
      <c r="AH694" s="97">
        <v>0</v>
      </c>
      <c r="AI694" s="98">
        <f t="shared" si="155"/>
        <v>340080</v>
      </c>
      <c r="AJ694" s="99">
        <f t="shared" si="156"/>
        <v>12372110.4</v>
      </c>
      <c r="AK694" s="84" t="s">
        <v>71</v>
      </c>
      <c r="AL694" s="91">
        <v>0.1</v>
      </c>
      <c r="AM694" s="287">
        <f>PriceList[[#This Row],[ИТОГ Цена за кв.м, руб]]*(1+PriceList[[#This Row],[Максимальная скидка]])</f>
        <v>374088.00000000006</v>
      </c>
      <c r="AN694" s="287">
        <f>PriceList[[#This Row],[Цена за кв.м. в CRM]]*PriceList[[#This Row],[Площадь, кв.м]]</f>
        <v>13609321.440000003</v>
      </c>
      <c r="AO694" s="287">
        <v>6000</v>
      </c>
      <c r="AP694" s="335">
        <f>PriceList[[#This Row],[Цена за кв.м. в CRM]]+PriceList[[#This Row],[Бронь]]</f>
        <v>380088.00000000006</v>
      </c>
      <c r="AQ694" s="335">
        <f>PriceList[[#This Row],[Цена за кв.м. в сайт]]*PriceList[[#This Row],[Площадь, кв.м]]</f>
        <v>13827601.440000003</v>
      </c>
      <c r="AR694" s="84" t="str">
        <f t="shared" si="157"/>
        <v>С3-1-13</v>
      </c>
      <c r="AS694" s="88" t="str">
        <f t="shared" si="158"/>
        <v>Ст</v>
      </c>
      <c r="AT694" s="89">
        <f t="shared" si="159"/>
        <v>36.380000000000003</v>
      </c>
      <c r="AU694" s="99">
        <f>PriceList[[#This Row],[Цена за кв.м. в CRM]]</f>
        <v>374088.00000000006</v>
      </c>
      <c r="AV694" s="100" t="str">
        <f t="shared" si="160"/>
        <v>Резерв</v>
      </c>
      <c r="AW694" s="99"/>
      <c r="AX694" s="342"/>
      <c r="AZ694" s="353">
        <f>(PriceList[[#This Row],[Цена за кв.м. в сайт]])+$AZ$1</f>
        <v>380588.00000000006</v>
      </c>
      <c r="BA694" s="353">
        <f>AZ694*PriceList[[#This Row],[Площадь, кв.м]]</f>
        <v>13845791.440000003</v>
      </c>
      <c r="BB694" s="346">
        <f>BA694-PriceList[[#This Row],[Стоимость, руб для сбронированием]]</f>
        <v>18190</v>
      </c>
      <c r="BC694" s="14"/>
      <c r="BD694" s="345">
        <f t="shared" si="161"/>
        <v>380600</v>
      </c>
      <c r="BE694" s="353">
        <f>BD694*PriceList[[#This Row],[Площадь, кв.м]]</f>
        <v>13846228.000000002</v>
      </c>
      <c r="BF694" s="14"/>
      <c r="BG694" s="345">
        <f>BE694-$BG$1*PriceList[[#This Row],[Площадь, кв.м]]</f>
        <v>13627948.000000002</v>
      </c>
      <c r="BH694" s="353">
        <f t="shared" si="162"/>
        <v>218280</v>
      </c>
      <c r="BI694" s="345">
        <f>BG694/PriceList[[#This Row],[Площадь, кв.м]]</f>
        <v>374600</v>
      </c>
      <c r="BJ694" s="355">
        <f t="shared" si="163"/>
        <v>1.6017084890549919E-2</v>
      </c>
      <c r="BL694" s="345"/>
      <c r="BM694" s="353"/>
    </row>
    <row r="695" spans="1:65" ht="14.25" hidden="1" customHeight="1">
      <c r="A695" s="84">
        <v>864</v>
      </c>
      <c r="B695" s="84" t="s">
        <v>886</v>
      </c>
      <c r="C695" s="85">
        <v>130</v>
      </c>
      <c r="D695" s="85" t="s">
        <v>754</v>
      </c>
      <c r="E695" s="86">
        <v>6</v>
      </c>
      <c r="F695" s="84">
        <v>23</v>
      </c>
      <c r="G695" s="87">
        <v>30.82</v>
      </c>
      <c r="H695" s="88" t="s">
        <v>1</v>
      </c>
      <c r="I695" s="88" t="s">
        <v>1</v>
      </c>
      <c r="J695" s="89">
        <v>5.93</v>
      </c>
      <c r="K695" s="89">
        <f t="shared" si="150"/>
        <v>1.78</v>
      </c>
      <c r="L695" s="89">
        <f t="shared" si="151"/>
        <v>24.89</v>
      </c>
      <c r="M695" s="89">
        <f t="shared" si="152"/>
        <v>26.67</v>
      </c>
      <c r="N695" s="90" t="s">
        <v>65</v>
      </c>
      <c r="O695" s="90" t="s">
        <v>66</v>
      </c>
      <c r="P695" s="90" t="s">
        <v>67</v>
      </c>
      <c r="Q695" s="91" t="s">
        <v>68</v>
      </c>
      <c r="R695" s="92" t="s">
        <v>69</v>
      </c>
      <c r="S695" s="92" t="s">
        <v>1291</v>
      </c>
      <c r="T695" s="93" t="s">
        <v>73</v>
      </c>
      <c r="U695" s="84">
        <v>37</v>
      </c>
      <c r="V695" s="94">
        <f>IFERROR(VLOOKUP(H695,'Коэфф для прайса 1 оч'!$A$3:$C$6,3,0),"")</f>
        <v>327000</v>
      </c>
      <c r="W695" s="91">
        <f>IFERROR(VLOOKUP(E695,'Коэфф для прайса 1 оч'!$A$10:$C$23,3,0),"")</f>
        <v>1.4999999999999999E-2</v>
      </c>
      <c r="X695" s="116">
        <f>IFERROR(VLOOKUP(N695,'Коэфф для прайса 1 оч'!$E$25:$F$30,2,0),"")</f>
        <v>0.04</v>
      </c>
      <c r="Y695" s="116">
        <f>IFERROR(VLOOKUP(O695,'Коэфф для прайса 1 оч'!$E$32:$F$34,2,0),"")</f>
        <v>0</v>
      </c>
      <c r="Z695" s="116">
        <f>IFERROR(VLOOKUP(P695,'Коэфф для прайса 1 оч'!$E$36:$F$38,2,0),"")</f>
        <v>0.03</v>
      </c>
      <c r="AA695" s="116">
        <f>IFERROR(VLOOKUP(Q695,'Коэфф для прайса 1 оч'!$E$40:$F$43,2,0),"")</f>
        <v>5.0000000000000001E-3</v>
      </c>
      <c r="AB695" s="117">
        <f>IFERROR(VLOOKUP(R695,'Коэфф для прайса 1 оч'!$E$45:$F$59,2,0),"")</f>
        <v>-1.4999999999999999E-2</v>
      </c>
      <c r="AC695" s="116">
        <f>IFERROR(VLOOKUP(T695,'Коэфф для прайса 1 оч'!$E$61:$F$67,2,0),"")</f>
        <v>0</v>
      </c>
      <c r="AD695" s="116">
        <f>IFERROR(VLOOKUP(U695,'Коэфф для прайса 1 оч'!$E$69:$F$82,2,0),"")</f>
        <v>-1.0999999999999999E-2</v>
      </c>
      <c r="AE695" s="116">
        <f>IFERROR(VLOOKUP(PriceList[[#This Row],[Корпус]],'Коэфф для прайса 1 оч'!$I$10:$J$15,2,0),"")</f>
        <v>0</v>
      </c>
      <c r="AF695" s="95">
        <f t="shared" si="153"/>
        <v>347928</v>
      </c>
      <c r="AG695" s="96">
        <f t="shared" si="154"/>
        <v>10723140.960000001</v>
      </c>
      <c r="AH695" s="97">
        <v>0</v>
      </c>
      <c r="AI695" s="98">
        <f t="shared" si="155"/>
        <v>347928</v>
      </c>
      <c r="AJ695" s="99">
        <f t="shared" si="156"/>
        <v>10723140.960000001</v>
      </c>
      <c r="AK695" s="84" t="s">
        <v>71</v>
      </c>
      <c r="AL695" s="91">
        <v>0.1</v>
      </c>
      <c r="AM695" s="287">
        <f>PriceList[[#This Row],[ИТОГ Цена за кв.м, руб]]*(1+PriceList[[#This Row],[Максимальная скидка]])</f>
        <v>382720.80000000005</v>
      </c>
      <c r="AN695" s="287">
        <f>PriceList[[#This Row],[Цена за кв.м. в CRM]]*PriceList[[#This Row],[Площадь, кв.м]]</f>
        <v>11795455.056000002</v>
      </c>
      <c r="AO695" s="287">
        <v>6000</v>
      </c>
      <c r="AP695" s="335">
        <f>PriceList[[#This Row],[Цена за кв.м. в CRM]]+PriceList[[#This Row],[Бронь]]</f>
        <v>388720.80000000005</v>
      </c>
      <c r="AQ695" s="335">
        <f>PriceList[[#This Row],[Цена за кв.м. в сайт]]*PriceList[[#This Row],[Площадь, кв.м]]</f>
        <v>11980375.056000002</v>
      </c>
      <c r="AR695" s="84" t="str">
        <f t="shared" si="157"/>
        <v>С3-1-130</v>
      </c>
      <c r="AS695" s="88" t="str">
        <f t="shared" si="158"/>
        <v>Ст</v>
      </c>
      <c r="AT695" s="89">
        <f t="shared" si="159"/>
        <v>30.82</v>
      </c>
      <c r="AU695" s="99">
        <f>PriceList[[#This Row],[Цена за кв.м. в CRM]]</f>
        <v>382720.80000000005</v>
      </c>
      <c r="AV695" s="100" t="str">
        <f t="shared" si="160"/>
        <v>Резерв</v>
      </c>
      <c r="AW695" s="99"/>
      <c r="AX695" s="342"/>
      <c r="AZ695" s="353">
        <f>(PriceList[[#This Row],[Цена за кв.м. в сайт]])+$AZ$1</f>
        <v>389220.80000000005</v>
      </c>
      <c r="BA695" s="353">
        <f>AZ695*PriceList[[#This Row],[Площадь, кв.м]]</f>
        <v>11995785.056000002</v>
      </c>
      <c r="BB695" s="346">
        <f>BA695-PriceList[[#This Row],[Стоимость, руб для сбронированием]]</f>
        <v>15410</v>
      </c>
      <c r="BC695" s="14"/>
      <c r="BD695" s="345">
        <f t="shared" si="161"/>
        <v>389200</v>
      </c>
      <c r="BE695" s="353">
        <f>BD695*PriceList[[#This Row],[Площадь, кв.м]]</f>
        <v>11995144</v>
      </c>
      <c r="BF695" s="14"/>
      <c r="BG695" s="345">
        <f>BE695-$BG$1*PriceList[[#This Row],[Площадь, кв.м]]</f>
        <v>11810224</v>
      </c>
      <c r="BH695" s="353">
        <f t="shared" si="162"/>
        <v>184920</v>
      </c>
      <c r="BI695" s="345">
        <f>BG695/PriceList[[#This Row],[Площадь, кв.м]]</f>
        <v>383200</v>
      </c>
      <c r="BJ695" s="355">
        <f t="shared" si="163"/>
        <v>1.5657620041753653E-2</v>
      </c>
      <c r="BL695" s="345"/>
      <c r="BM695" s="353"/>
    </row>
    <row r="696" spans="1:65" ht="14.25" hidden="1" customHeight="1">
      <c r="A696" s="84">
        <v>865</v>
      </c>
      <c r="B696" s="84" t="s">
        <v>887</v>
      </c>
      <c r="C696" s="85">
        <v>131</v>
      </c>
      <c r="D696" s="85" t="s">
        <v>754</v>
      </c>
      <c r="E696" s="86">
        <v>7</v>
      </c>
      <c r="F696" s="84">
        <v>1</v>
      </c>
      <c r="G696" s="87">
        <v>29.88</v>
      </c>
      <c r="H696" s="88" t="s">
        <v>1</v>
      </c>
      <c r="I696" s="88" t="s">
        <v>1</v>
      </c>
      <c r="J696" s="89">
        <v>4.9000000000000004</v>
      </c>
      <c r="K696" s="89">
        <f t="shared" si="150"/>
        <v>1.47</v>
      </c>
      <c r="L696" s="89">
        <f t="shared" si="151"/>
        <v>24.979999999999997</v>
      </c>
      <c r="M696" s="89">
        <f t="shared" si="152"/>
        <v>26.449999999999996</v>
      </c>
      <c r="N696" s="90" t="s">
        <v>65</v>
      </c>
      <c r="O696" s="90" t="s">
        <v>66</v>
      </c>
      <c r="P696" s="90" t="s">
        <v>67</v>
      </c>
      <c r="Q696" s="91" t="s">
        <v>68</v>
      </c>
      <c r="R696" s="92" t="s">
        <v>69</v>
      </c>
      <c r="S696" s="92" t="s">
        <v>1291</v>
      </c>
      <c r="T696" s="93" t="s">
        <v>159</v>
      </c>
      <c r="U696" s="84">
        <v>14</v>
      </c>
      <c r="V696" s="94">
        <f>IFERROR(VLOOKUP(H696,'Коэфф для прайса 1 оч'!$A$3:$C$6,3,0),"")</f>
        <v>327000</v>
      </c>
      <c r="W696" s="91">
        <f>IFERROR(VLOOKUP(E696,'Коэфф для прайса 1 оч'!$A$10:$C$23,3,0),"")</f>
        <v>0.03</v>
      </c>
      <c r="X696" s="116">
        <f>IFERROR(VLOOKUP(N696,'Коэфф для прайса 1 оч'!$E$25:$F$30,2,0),"")</f>
        <v>0.04</v>
      </c>
      <c r="Y696" s="116">
        <f>IFERROR(VLOOKUP(O696,'Коэфф для прайса 1 оч'!$E$32:$F$34,2,0),"")</f>
        <v>0</v>
      </c>
      <c r="Z696" s="116">
        <f>IFERROR(VLOOKUP(P696,'Коэфф для прайса 1 оч'!$E$36:$F$38,2,0),"")</f>
        <v>0.03</v>
      </c>
      <c r="AA696" s="116">
        <f>IFERROR(VLOOKUP(Q696,'Коэфф для прайса 1 оч'!$E$40:$F$43,2,0),"")</f>
        <v>5.0000000000000001E-3</v>
      </c>
      <c r="AB696" s="117">
        <f>IFERROR(VLOOKUP(R696,'Коэфф для прайса 1 оч'!$E$45:$F$59,2,0),"")</f>
        <v>-1.4999999999999999E-2</v>
      </c>
      <c r="AC696" s="116">
        <f>IFERROR(VLOOKUP(T696,'Коэфф для прайса 1 оч'!$E$61:$F$67,2,0),"")</f>
        <v>-0.01</v>
      </c>
      <c r="AD696" s="116">
        <f>IFERROR(VLOOKUP(U696,'Коэфф для прайса 1 оч'!$E$69:$F$82,2,0),"")</f>
        <v>1.2E-2</v>
      </c>
      <c r="AE696" s="116">
        <f>IFERROR(VLOOKUP(PriceList[[#This Row],[Корпус]],'Коэфф для прайса 1 оч'!$I$10:$J$15,2,0),"")</f>
        <v>0</v>
      </c>
      <c r="AF696" s="95">
        <f t="shared" si="153"/>
        <v>357084</v>
      </c>
      <c r="AG696" s="96">
        <f t="shared" si="154"/>
        <v>10669669.92</v>
      </c>
      <c r="AH696" s="97">
        <v>0</v>
      </c>
      <c r="AI696" s="98">
        <f t="shared" si="155"/>
        <v>357084</v>
      </c>
      <c r="AJ696" s="99">
        <f t="shared" si="156"/>
        <v>10669669.92</v>
      </c>
      <c r="AK696" s="84" t="s">
        <v>101</v>
      </c>
      <c r="AL696" s="91">
        <v>0.1</v>
      </c>
      <c r="AM696" s="287">
        <f>PriceList[[#This Row],[ИТОГ Цена за кв.м, руб]]*(1+PriceList[[#This Row],[Максимальная скидка]])</f>
        <v>392792.4</v>
      </c>
      <c r="AN696" s="287">
        <f>PriceList[[#This Row],[Цена за кв.м. в CRM]]*PriceList[[#This Row],[Площадь, кв.м]]</f>
        <v>11736636.912</v>
      </c>
      <c r="AO696" s="287">
        <v>6000</v>
      </c>
      <c r="AP696" s="335">
        <f>PriceList[[#This Row],[Цена за кв.м. в CRM]]+PriceList[[#This Row],[Бронь]]</f>
        <v>398792.4</v>
      </c>
      <c r="AQ696" s="335">
        <f>PriceList[[#This Row],[Цена за кв.м. в сайт]]*PriceList[[#This Row],[Площадь, кв.м]]</f>
        <v>11915916.912</v>
      </c>
      <c r="AR696" s="84" t="str">
        <f t="shared" si="157"/>
        <v>С3-1-131</v>
      </c>
      <c r="AS696" s="88" t="str">
        <f t="shared" si="158"/>
        <v>Ст</v>
      </c>
      <c r="AT696" s="89">
        <f t="shared" si="159"/>
        <v>29.88</v>
      </c>
      <c r="AU696" s="99">
        <f>PriceList[[#This Row],[Цена за кв.м. в CRM]]</f>
        <v>392792.4</v>
      </c>
      <c r="AV696" s="100" t="str">
        <f t="shared" si="160"/>
        <v>Свободно</v>
      </c>
      <c r="AW696" s="99"/>
      <c r="AX696" s="342"/>
      <c r="AZ696" s="353">
        <f>(PriceList[[#This Row],[Цена за кв.м. в сайт]])+$AZ$1</f>
        <v>399292.4</v>
      </c>
      <c r="BA696" s="353">
        <f>AZ696*PriceList[[#This Row],[Площадь, кв.м]]</f>
        <v>11930856.912</v>
      </c>
      <c r="BB696" s="346">
        <f>BA696-PriceList[[#This Row],[Стоимость, руб для сбронированием]]</f>
        <v>14940</v>
      </c>
      <c r="BC696" s="14"/>
      <c r="BD696" s="345">
        <f t="shared" si="161"/>
        <v>399300</v>
      </c>
      <c r="BE696" s="353">
        <f>BD696*PriceList[[#This Row],[Площадь, кв.м]]</f>
        <v>11931084</v>
      </c>
      <c r="BF696" s="14"/>
      <c r="BG696" s="345">
        <f>BE696-$BG$1*PriceList[[#This Row],[Площадь, кв.м]]</f>
        <v>11751804</v>
      </c>
      <c r="BH696" s="353">
        <f t="shared" si="162"/>
        <v>179280</v>
      </c>
      <c r="BI696" s="345">
        <f>BG696/PriceList[[#This Row],[Площадь, кв.м]]</f>
        <v>393300</v>
      </c>
      <c r="BJ696" s="355">
        <f t="shared" si="163"/>
        <v>1.5255530129672006E-2</v>
      </c>
      <c r="BL696" s="345"/>
      <c r="BM696" s="353"/>
    </row>
    <row r="697" spans="1:65" ht="14.25" hidden="1" customHeight="1">
      <c r="A697" s="84">
        <v>866</v>
      </c>
      <c r="B697" s="84" t="s">
        <v>888</v>
      </c>
      <c r="C697" s="85">
        <v>132</v>
      </c>
      <c r="D697" s="85" t="s">
        <v>754</v>
      </c>
      <c r="E697" s="86">
        <v>7</v>
      </c>
      <c r="F697" s="84">
        <v>2</v>
      </c>
      <c r="G697" s="87">
        <v>29.39</v>
      </c>
      <c r="H697" s="88" t="s">
        <v>1</v>
      </c>
      <c r="I697" s="88" t="s">
        <v>1</v>
      </c>
      <c r="J697" s="89">
        <v>4.41</v>
      </c>
      <c r="K697" s="89">
        <f t="shared" si="150"/>
        <v>1.32</v>
      </c>
      <c r="L697" s="89">
        <f t="shared" si="151"/>
        <v>24.98</v>
      </c>
      <c r="M697" s="89">
        <f t="shared" si="152"/>
        <v>26.3</v>
      </c>
      <c r="N697" s="90" t="s">
        <v>65</v>
      </c>
      <c r="O697" s="90" t="s">
        <v>66</v>
      </c>
      <c r="P697" s="90" t="s">
        <v>67</v>
      </c>
      <c r="Q697" s="91" t="s">
        <v>68</v>
      </c>
      <c r="R697" s="92" t="s">
        <v>69</v>
      </c>
      <c r="S697" s="92" t="s">
        <v>1291</v>
      </c>
      <c r="T697" s="93" t="s">
        <v>73</v>
      </c>
      <c r="U697" s="84">
        <v>14</v>
      </c>
      <c r="V697" s="94">
        <f>IFERROR(VLOOKUP(H697,'Коэфф для прайса 1 оч'!$A$3:$C$6,3,0),"")</f>
        <v>327000</v>
      </c>
      <c r="W697" s="91">
        <f>IFERROR(VLOOKUP(E697,'Коэфф для прайса 1 оч'!$A$10:$C$23,3,0),"")</f>
        <v>0.03</v>
      </c>
      <c r="X697" s="116">
        <f>IFERROR(VLOOKUP(N697,'Коэфф для прайса 1 оч'!$E$25:$F$30,2,0),"")</f>
        <v>0.04</v>
      </c>
      <c r="Y697" s="116">
        <f>IFERROR(VLOOKUP(O697,'Коэфф для прайса 1 оч'!$E$32:$F$34,2,0),"")</f>
        <v>0</v>
      </c>
      <c r="Z697" s="116">
        <f>IFERROR(VLOOKUP(P697,'Коэфф для прайса 1 оч'!$E$36:$F$38,2,0),"")</f>
        <v>0.03</v>
      </c>
      <c r="AA697" s="116">
        <f>IFERROR(VLOOKUP(Q697,'Коэфф для прайса 1 оч'!$E$40:$F$43,2,0),"")</f>
        <v>5.0000000000000001E-3</v>
      </c>
      <c r="AB697" s="117">
        <f>IFERROR(VLOOKUP(R697,'Коэфф для прайса 1 оч'!$E$45:$F$59,2,0),"")</f>
        <v>-1.4999999999999999E-2</v>
      </c>
      <c r="AC697" s="116">
        <f>IFERROR(VLOOKUP(T697,'Коэфф для прайса 1 оч'!$E$61:$F$67,2,0),"")</f>
        <v>0</v>
      </c>
      <c r="AD697" s="116">
        <f>IFERROR(VLOOKUP(U697,'Коэфф для прайса 1 оч'!$E$69:$F$82,2,0),"")</f>
        <v>1.2E-2</v>
      </c>
      <c r="AE697" s="116">
        <f>IFERROR(VLOOKUP(PriceList[[#This Row],[Корпус]],'Коэфф для прайса 1 оч'!$I$10:$J$15,2,0),"")</f>
        <v>0</v>
      </c>
      <c r="AF697" s="95">
        <f t="shared" si="153"/>
        <v>360354</v>
      </c>
      <c r="AG697" s="96">
        <f t="shared" si="154"/>
        <v>10590804.060000001</v>
      </c>
      <c r="AH697" s="97">
        <v>0</v>
      </c>
      <c r="AI697" s="98">
        <f t="shared" si="155"/>
        <v>360354</v>
      </c>
      <c r="AJ697" s="99">
        <f t="shared" si="156"/>
        <v>10590804.060000001</v>
      </c>
      <c r="AK697" s="84" t="s">
        <v>71</v>
      </c>
      <c r="AL697" s="91">
        <v>0.1</v>
      </c>
      <c r="AM697" s="287">
        <f>PriceList[[#This Row],[ИТОГ Цена за кв.м, руб]]*(1+PriceList[[#This Row],[Максимальная скидка]])</f>
        <v>396389.4</v>
      </c>
      <c r="AN697" s="287">
        <f>PriceList[[#This Row],[Цена за кв.м. в CRM]]*PriceList[[#This Row],[Площадь, кв.м]]</f>
        <v>11649884.466</v>
      </c>
      <c r="AO697" s="287">
        <v>6000</v>
      </c>
      <c r="AP697" s="335">
        <f>PriceList[[#This Row],[Цена за кв.м. в CRM]]+PriceList[[#This Row],[Бронь]]</f>
        <v>402389.4</v>
      </c>
      <c r="AQ697" s="335">
        <f>PriceList[[#This Row],[Цена за кв.м. в сайт]]*PriceList[[#This Row],[Площадь, кв.м]]</f>
        <v>11826224.466</v>
      </c>
      <c r="AR697" s="84" t="str">
        <f t="shared" si="157"/>
        <v>С3-1-132</v>
      </c>
      <c r="AS697" s="88" t="str">
        <f t="shared" si="158"/>
        <v>Ст</v>
      </c>
      <c r="AT697" s="89">
        <f t="shared" si="159"/>
        <v>29.39</v>
      </c>
      <c r="AU697" s="99">
        <f>PriceList[[#This Row],[Цена за кв.м. в CRM]]</f>
        <v>396389.4</v>
      </c>
      <c r="AV697" s="100" t="str">
        <f t="shared" si="160"/>
        <v>Резерв</v>
      </c>
      <c r="AW697" s="99"/>
      <c r="AX697" s="342"/>
      <c r="AZ697" s="353">
        <f>(PriceList[[#This Row],[Цена за кв.м. в сайт]])+$AZ$1</f>
        <v>402889.4</v>
      </c>
      <c r="BA697" s="353">
        <f>AZ697*PriceList[[#This Row],[Площадь, кв.м]]</f>
        <v>11840919.466</v>
      </c>
      <c r="BB697" s="346">
        <f>BA697-PriceList[[#This Row],[Стоимость, руб для сбронированием]]</f>
        <v>14695</v>
      </c>
      <c r="BC697" s="14"/>
      <c r="BD697" s="345">
        <f t="shared" si="161"/>
        <v>402900</v>
      </c>
      <c r="BE697" s="353">
        <f>BD697*PriceList[[#This Row],[Площадь, кв.м]]</f>
        <v>11841231</v>
      </c>
      <c r="BF697" s="14"/>
      <c r="BG697" s="345">
        <f>BE697-$BG$1*PriceList[[#This Row],[Площадь, кв.м]]</f>
        <v>11664891</v>
      </c>
      <c r="BH697" s="353">
        <f t="shared" si="162"/>
        <v>176340</v>
      </c>
      <c r="BI697" s="345">
        <f>BG697/PriceList[[#This Row],[Площадь, кв.м]]</f>
        <v>396900</v>
      </c>
      <c r="BJ697" s="355">
        <f t="shared" si="163"/>
        <v>1.5117157974300832E-2</v>
      </c>
      <c r="BL697" s="345"/>
      <c r="BM697" s="353"/>
    </row>
    <row r="698" spans="1:65" ht="14.25" hidden="1" customHeight="1">
      <c r="A698" s="84">
        <v>867</v>
      </c>
      <c r="B698" s="84" t="s">
        <v>889</v>
      </c>
      <c r="C698" s="85">
        <v>133</v>
      </c>
      <c r="D698" s="85" t="s">
        <v>754</v>
      </c>
      <c r="E698" s="86">
        <v>7</v>
      </c>
      <c r="F698" s="84">
        <v>3</v>
      </c>
      <c r="G698" s="87">
        <v>29.48</v>
      </c>
      <c r="H698" s="88" t="s">
        <v>1</v>
      </c>
      <c r="I698" s="88" t="s">
        <v>1</v>
      </c>
      <c r="J698" s="89">
        <v>4.5</v>
      </c>
      <c r="K698" s="89">
        <f t="shared" si="150"/>
        <v>1.35</v>
      </c>
      <c r="L698" s="89">
        <f t="shared" si="151"/>
        <v>24.98</v>
      </c>
      <c r="M698" s="89">
        <f t="shared" si="152"/>
        <v>26.330000000000002</v>
      </c>
      <c r="N698" s="90" t="s">
        <v>65</v>
      </c>
      <c r="O698" s="90" t="s">
        <v>66</v>
      </c>
      <c r="P698" s="90" t="s">
        <v>67</v>
      </c>
      <c r="Q698" s="91" t="s">
        <v>68</v>
      </c>
      <c r="R698" s="92" t="s">
        <v>518</v>
      </c>
      <c r="S698" s="92" t="s">
        <v>116</v>
      </c>
      <c r="T698" s="93" t="s">
        <v>73</v>
      </c>
      <c r="U698" s="84">
        <v>14</v>
      </c>
      <c r="V698" s="94">
        <f>IFERROR(VLOOKUP(H698,'Коэфф для прайса 1 оч'!$A$3:$C$6,3,0),"")</f>
        <v>327000</v>
      </c>
      <c r="W698" s="91">
        <f>IFERROR(VLOOKUP(E698,'Коэфф для прайса 1 оч'!$A$10:$C$23,3,0),"")</f>
        <v>0.03</v>
      </c>
      <c r="X698" s="116">
        <f>IFERROR(VLOOKUP(N698,'Коэфф для прайса 1 оч'!$E$25:$F$30,2,0),"")</f>
        <v>0.04</v>
      </c>
      <c r="Y698" s="116">
        <f>IFERROR(VLOOKUP(O698,'Коэфф для прайса 1 оч'!$E$32:$F$34,2,0),"")</f>
        <v>0</v>
      </c>
      <c r="Z698" s="116">
        <f>IFERROR(VLOOKUP(P698,'Коэфф для прайса 1 оч'!$E$36:$F$38,2,0),"")</f>
        <v>0.03</v>
      </c>
      <c r="AA698" s="116">
        <f>IFERROR(VLOOKUP(Q698,'Коэфф для прайса 1 оч'!$E$40:$F$43,2,0),"")</f>
        <v>5.0000000000000001E-3</v>
      </c>
      <c r="AB698" s="117">
        <f>IFERROR(VLOOKUP(R698,'Коэфф для прайса 1 оч'!$E$45:$F$59,2,0),"")</f>
        <v>0.05</v>
      </c>
      <c r="AC698" s="116">
        <f>IFERROR(VLOOKUP(T698,'Коэфф для прайса 1 оч'!$E$61:$F$67,2,0),"")</f>
        <v>0</v>
      </c>
      <c r="AD698" s="116">
        <f>IFERROR(VLOOKUP(U698,'Коэфф для прайса 1 оч'!$E$69:$F$82,2,0),"")</f>
        <v>1.2E-2</v>
      </c>
      <c r="AE698" s="116">
        <f>IFERROR(VLOOKUP(PriceList[[#This Row],[Корпус]],'Коэфф для прайса 1 оч'!$I$10:$J$15,2,0),"")</f>
        <v>0</v>
      </c>
      <c r="AF698" s="95">
        <f t="shared" si="153"/>
        <v>381609</v>
      </c>
      <c r="AG698" s="96">
        <f t="shared" si="154"/>
        <v>11249833.32</v>
      </c>
      <c r="AH698" s="97">
        <v>0</v>
      </c>
      <c r="AI698" s="98">
        <f t="shared" si="155"/>
        <v>381609</v>
      </c>
      <c r="AJ698" s="99">
        <f t="shared" si="156"/>
        <v>11249833.32</v>
      </c>
      <c r="AK698" s="84" t="s">
        <v>71</v>
      </c>
      <c r="AL698" s="91">
        <v>0.1</v>
      </c>
      <c r="AM698" s="287">
        <f>PriceList[[#This Row],[ИТОГ Цена за кв.м, руб]]*(1+PriceList[[#This Row],[Максимальная скидка]])</f>
        <v>419769.9</v>
      </c>
      <c r="AN698" s="287">
        <f>PriceList[[#This Row],[Цена за кв.м. в CRM]]*PriceList[[#This Row],[Площадь, кв.м]]</f>
        <v>12374816.652000001</v>
      </c>
      <c r="AO698" s="287">
        <v>6000</v>
      </c>
      <c r="AP698" s="335">
        <f>PriceList[[#This Row],[Цена за кв.м. в CRM]]+PriceList[[#This Row],[Бронь]]</f>
        <v>425769.9</v>
      </c>
      <c r="AQ698" s="335">
        <f>PriceList[[#This Row],[Цена за кв.м. в сайт]]*PriceList[[#This Row],[Площадь, кв.м]]</f>
        <v>12551696.652000001</v>
      </c>
      <c r="AR698" s="84" t="str">
        <f t="shared" si="157"/>
        <v>С3-1-133</v>
      </c>
      <c r="AS698" s="88" t="str">
        <f t="shared" si="158"/>
        <v>Ст</v>
      </c>
      <c r="AT698" s="89">
        <f t="shared" si="159"/>
        <v>29.48</v>
      </c>
      <c r="AU698" s="99">
        <f>PriceList[[#This Row],[Цена за кв.м. в CRM]]</f>
        <v>419769.9</v>
      </c>
      <c r="AV698" s="100" t="str">
        <f t="shared" si="160"/>
        <v>Резерв</v>
      </c>
      <c r="AW698" s="99"/>
      <c r="AX698" s="342"/>
      <c r="AZ698" s="353">
        <f>(PriceList[[#This Row],[Цена за кв.м. в сайт]])+$AZ$1</f>
        <v>426269.9</v>
      </c>
      <c r="BA698" s="353">
        <f>AZ698*PriceList[[#This Row],[Площадь, кв.м]]</f>
        <v>12566436.652000001</v>
      </c>
      <c r="BB698" s="346">
        <f>BA698-PriceList[[#This Row],[Стоимость, руб для сбронированием]]</f>
        <v>14740</v>
      </c>
      <c r="BC698" s="14"/>
      <c r="BD698" s="345">
        <f t="shared" si="161"/>
        <v>426300</v>
      </c>
      <c r="BE698" s="353">
        <f>BD698*PriceList[[#This Row],[Площадь, кв.м]]</f>
        <v>12567324</v>
      </c>
      <c r="BF698" s="14"/>
      <c r="BG698" s="345">
        <f>BE698-$BG$1*PriceList[[#This Row],[Площадь, кв.м]]</f>
        <v>12390444</v>
      </c>
      <c r="BH698" s="353">
        <f t="shared" si="162"/>
        <v>176880</v>
      </c>
      <c r="BI698" s="345">
        <f>BG698/PriceList[[#This Row],[Площадь, кв.м]]</f>
        <v>420300</v>
      </c>
      <c r="BJ698" s="355">
        <f t="shared" si="163"/>
        <v>1.4275517487508922E-2</v>
      </c>
      <c r="BL698" s="345"/>
      <c r="BM698" s="353"/>
    </row>
    <row r="699" spans="1:65" ht="14.25" hidden="1" customHeight="1">
      <c r="A699" s="84">
        <v>868</v>
      </c>
      <c r="B699" s="84" t="s">
        <v>890</v>
      </c>
      <c r="C699" s="85">
        <v>134</v>
      </c>
      <c r="D699" s="85" t="s">
        <v>754</v>
      </c>
      <c r="E699" s="86">
        <v>7</v>
      </c>
      <c r="F699" s="84">
        <v>4</v>
      </c>
      <c r="G699" s="87">
        <v>30.07</v>
      </c>
      <c r="H699" s="88" t="s">
        <v>1</v>
      </c>
      <c r="I699" s="88" t="s">
        <v>1</v>
      </c>
      <c r="J699" s="89">
        <v>5.09</v>
      </c>
      <c r="K699" s="89">
        <f t="shared" si="150"/>
        <v>1.53</v>
      </c>
      <c r="L699" s="89">
        <f t="shared" si="151"/>
        <v>24.98</v>
      </c>
      <c r="M699" s="89">
        <f t="shared" si="152"/>
        <v>26.51</v>
      </c>
      <c r="N699" s="90" t="s">
        <v>65</v>
      </c>
      <c r="O699" s="90" t="s">
        <v>66</v>
      </c>
      <c r="P699" s="90" t="s">
        <v>67</v>
      </c>
      <c r="Q699" s="91" t="s">
        <v>68</v>
      </c>
      <c r="R699" s="92" t="s">
        <v>518</v>
      </c>
      <c r="S699" s="92" t="s">
        <v>116</v>
      </c>
      <c r="T699" s="93" t="s">
        <v>73</v>
      </c>
      <c r="U699" s="84">
        <v>14</v>
      </c>
      <c r="V699" s="94">
        <f>IFERROR(VLOOKUP(H699,'Коэфф для прайса 1 оч'!$A$3:$C$6,3,0),"")</f>
        <v>327000</v>
      </c>
      <c r="W699" s="91">
        <f>IFERROR(VLOOKUP(E699,'Коэфф для прайса 1 оч'!$A$10:$C$23,3,0),"")</f>
        <v>0.03</v>
      </c>
      <c r="X699" s="116">
        <f>IFERROR(VLOOKUP(N699,'Коэфф для прайса 1 оч'!$E$25:$F$30,2,0),"")</f>
        <v>0.04</v>
      </c>
      <c r="Y699" s="116">
        <f>IFERROR(VLOOKUP(O699,'Коэфф для прайса 1 оч'!$E$32:$F$34,2,0),"")</f>
        <v>0</v>
      </c>
      <c r="Z699" s="116">
        <f>IFERROR(VLOOKUP(P699,'Коэфф для прайса 1 оч'!$E$36:$F$38,2,0),"")</f>
        <v>0.03</v>
      </c>
      <c r="AA699" s="116">
        <f>IFERROR(VLOOKUP(Q699,'Коэфф для прайса 1 оч'!$E$40:$F$43,2,0),"")</f>
        <v>5.0000000000000001E-3</v>
      </c>
      <c r="AB699" s="117">
        <f>IFERROR(VLOOKUP(R699,'Коэфф для прайса 1 оч'!$E$45:$F$59,2,0),"")</f>
        <v>0.05</v>
      </c>
      <c r="AC699" s="116">
        <f>IFERROR(VLOOKUP(T699,'Коэфф для прайса 1 оч'!$E$61:$F$67,2,0),"")</f>
        <v>0</v>
      </c>
      <c r="AD699" s="116">
        <f>IFERROR(VLOOKUP(U699,'Коэфф для прайса 1 оч'!$E$69:$F$82,2,0),"")</f>
        <v>1.2E-2</v>
      </c>
      <c r="AE699" s="116">
        <f>IFERROR(VLOOKUP(PriceList[[#This Row],[Корпус]],'Коэфф для прайса 1 оч'!$I$10:$J$15,2,0),"")</f>
        <v>0</v>
      </c>
      <c r="AF699" s="95">
        <f t="shared" si="153"/>
        <v>381609</v>
      </c>
      <c r="AG699" s="96">
        <f t="shared" si="154"/>
        <v>11474982.630000001</v>
      </c>
      <c r="AH699" s="97">
        <v>0</v>
      </c>
      <c r="AI699" s="98">
        <f t="shared" si="155"/>
        <v>381609</v>
      </c>
      <c r="AJ699" s="99">
        <f t="shared" si="156"/>
        <v>11474982.630000001</v>
      </c>
      <c r="AK699" s="84" t="s">
        <v>71</v>
      </c>
      <c r="AL699" s="91">
        <v>0.1</v>
      </c>
      <c r="AM699" s="287">
        <f>PriceList[[#This Row],[ИТОГ Цена за кв.м, руб]]*(1+PriceList[[#This Row],[Максимальная скидка]])</f>
        <v>419769.9</v>
      </c>
      <c r="AN699" s="287">
        <f>PriceList[[#This Row],[Цена за кв.м. в CRM]]*PriceList[[#This Row],[Площадь, кв.м]]</f>
        <v>12622480.893000001</v>
      </c>
      <c r="AO699" s="287">
        <v>6000</v>
      </c>
      <c r="AP699" s="335">
        <f>PriceList[[#This Row],[Цена за кв.м. в CRM]]+PriceList[[#This Row],[Бронь]]</f>
        <v>425769.9</v>
      </c>
      <c r="AQ699" s="335">
        <f>PriceList[[#This Row],[Цена за кв.м. в сайт]]*PriceList[[#This Row],[Площадь, кв.м]]</f>
        <v>12802900.893000001</v>
      </c>
      <c r="AR699" s="84" t="str">
        <f t="shared" si="157"/>
        <v>С3-1-134</v>
      </c>
      <c r="AS699" s="88" t="str">
        <f t="shared" si="158"/>
        <v>Ст</v>
      </c>
      <c r="AT699" s="89">
        <f t="shared" si="159"/>
        <v>30.07</v>
      </c>
      <c r="AU699" s="99">
        <f>PriceList[[#This Row],[Цена за кв.м. в CRM]]</f>
        <v>419769.9</v>
      </c>
      <c r="AV699" s="100" t="str">
        <f t="shared" si="160"/>
        <v>Резерв</v>
      </c>
      <c r="AW699" s="99"/>
      <c r="AX699" s="342"/>
      <c r="AZ699" s="353">
        <f>(PriceList[[#This Row],[Цена за кв.м. в сайт]])+$AZ$1</f>
        <v>426269.9</v>
      </c>
      <c r="BA699" s="353">
        <f>AZ699*PriceList[[#This Row],[Площадь, кв.м]]</f>
        <v>12817935.893000001</v>
      </c>
      <c r="BB699" s="346">
        <f>BA699-PriceList[[#This Row],[Стоимость, руб для сбронированием]]</f>
        <v>15035</v>
      </c>
      <c r="BC699" s="14"/>
      <c r="BD699" s="345">
        <f t="shared" si="161"/>
        <v>426300</v>
      </c>
      <c r="BE699" s="353">
        <f>BD699*PriceList[[#This Row],[Площадь, кв.м]]</f>
        <v>12818841</v>
      </c>
      <c r="BF699" s="14"/>
      <c r="BG699" s="345">
        <f>BE699-$BG$1*PriceList[[#This Row],[Площадь, кв.м]]</f>
        <v>12638421</v>
      </c>
      <c r="BH699" s="353">
        <f t="shared" si="162"/>
        <v>180420</v>
      </c>
      <c r="BI699" s="345">
        <f>BG699/PriceList[[#This Row],[Площадь, кв.м]]</f>
        <v>420300</v>
      </c>
      <c r="BJ699" s="355">
        <f t="shared" si="163"/>
        <v>1.4275517487508922E-2</v>
      </c>
      <c r="BL699" s="345"/>
      <c r="BM699" s="353"/>
    </row>
    <row r="700" spans="1:65" ht="14.25" hidden="1" customHeight="1">
      <c r="A700" s="84">
        <v>869</v>
      </c>
      <c r="B700" s="84" t="s">
        <v>891</v>
      </c>
      <c r="C700" s="85">
        <v>135</v>
      </c>
      <c r="D700" s="85" t="s">
        <v>754</v>
      </c>
      <c r="E700" s="86">
        <v>7</v>
      </c>
      <c r="F700" s="84">
        <v>5</v>
      </c>
      <c r="G700" s="87">
        <v>30.35</v>
      </c>
      <c r="H700" s="88" t="s">
        <v>1</v>
      </c>
      <c r="I700" s="88" t="s">
        <v>1</v>
      </c>
      <c r="J700" s="89">
        <v>5.61</v>
      </c>
      <c r="K700" s="89">
        <f t="shared" si="150"/>
        <v>1.68</v>
      </c>
      <c r="L700" s="89">
        <f t="shared" si="151"/>
        <v>24.740000000000002</v>
      </c>
      <c r="M700" s="89">
        <f t="shared" si="152"/>
        <v>26.42</v>
      </c>
      <c r="N700" s="90" t="s">
        <v>65</v>
      </c>
      <c r="O700" s="90" t="s">
        <v>66</v>
      </c>
      <c r="P700" s="90" t="s">
        <v>67</v>
      </c>
      <c r="Q700" s="91" t="s">
        <v>68</v>
      </c>
      <c r="R700" s="92" t="s">
        <v>518</v>
      </c>
      <c r="S700" s="92" t="s">
        <v>116</v>
      </c>
      <c r="T700" s="93" t="s">
        <v>159</v>
      </c>
      <c r="U700" s="84">
        <v>14</v>
      </c>
      <c r="V700" s="94">
        <f>IFERROR(VLOOKUP(H700,'Коэфф для прайса 1 оч'!$A$3:$C$6,3,0),"")</f>
        <v>327000</v>
      </c>
      <c r="W700" s="91">
        <f>IFERROR(VLOOKUP(E700,'Коэфф для прайса 1 оч'!$A$10:$C$23,3,0),"")</f>
        <v>0.03</v>
      </c>
      <c r="X700" s="116">
        <f>IFERROR(VLOOKUP(N700,'Коэфф для прайса 1 оч'!$E$25:$F$30,2,0),"")</f>
        <v>0.04</v>
      </c>
      <c r="Y700" s="116">
        <f>IFERROR(VLOOKUP(O700,'Коэфф для прайса 1 оч'!$E$32:$F$34,2,0),"")</f>
        <v>0</v>
      </c>
      <c r="Z700" s="116">
        <f>IFERROR(VLOOKUP(P700,'Коэфф для прайса 1 оч'!$E$36:$F$38,2,0),"")</f>
        <v>0.03</v>
      </c>
      <c r="AA700" s="116">
        <f>IFERROR(VLOOKUP(Q700,'Коэфф для прайса 1 оч'!$E$40:$F$43,2,0),"")</f>
        <v>5.0000000000000001E-3</v>
      </c>
      <c r="AB700" s="117">
        <f>IFERROR(VLOOKUP(R700,'Коэфф для прайса 1 оч'!$E$45:$F$59,2,0),"")</f>
        <v>0.05</v>
      </c>
      <c r="AC700" s="116">
        <f>IFERROR(VLOOKUP(T700,'Коэфф для прайса 1 оч'!$E$61:$F$67,2,0),"")</f>
        <v>-0.01</v>
      </c>
      <c r="AD700" s="116">
        <f>IFERROR(VLOOKUP(U700,'Коэфф для прайса 1 оч'!$E$69:$F$82,2,0),"")</f>
        <v>1.2E-2</v>
      </c>
      <c r="AE700" s="116">
        <f>IFERROR(VLOOKUP(PriceList[[#This Row],[Корпус]],'Коэфф для прайса 1 оч'!$I$10:$J$15,2,0),"")</f>
        <v>0</v>
      </c>
      <c r="AF700" s="95">
        <f t="shared" si="153"/>
        <v>378339</v>
      </c>
      <c r="AG700" s="96">
        <f t="shared" si="154"/>
        <v>11482588.65</v>
      </c>
      <c r="AH700" s="97">
        <v>0</v>
      </c>
      <c r="AI700" s="98">
        <f t="shared" si="155"/>
        <v>378339</v>
      </c>
      <c r="AJ700" s="99">
        <f t="shared" si="156"/>
        <v>11482588.65</v>
      </c>
      <c r="AK700" s="84" t="s">
        <v>71</v>
      </c>
      <c r="AL700" s="91">
        <v>0.1</v>
      </c>
      <c r="AM700" s="287">
        <f>PriceList[[#This Row],[ИТОГ Цена за кв.м, руб]]*(1+PriceList[[#This Row],[Максимальная скидка]])</f>
        <v>416172.9</v>
      </c>
      <c r="AN700" s="287">
        <f>PriceList[[#This Row],[Цена за кв.м. в CRM]]*PriceList[[#This Row],[Площадь, кв.м]]</f>
        <v>12630847.515000001</v>
      </c>
      <c r="AO700" s="287">
        <v>6000</v>
      </c>
      <c r="AP700" s="335">
        <f>PriceList[[#This Row],[Цена за кв.м. в CRM]]+PriceList[[#This Row],[Бронь]]</f>
        <v>422172.9</v>
      </c>
      <c r="AQ700" s="335">
        <f>PriceList[[#This Row],[Цена за кв.м. в сайт]]*PriceList[[#This Row],[Площадь, кв.м]]</f>
        <v>12812947.515000001</v>
      </c>
      <c r="AR700" s="84" t="str">
        <f t="shared" si="157"/>
        <v>С3-1-135</v>
      </c>
      <c r="AS700" s="88" t="str">
        <f t="shared" si="158"/>
        <v>Ст</v>
      </c>
      <c r="AT700" s="89">
        <f t="shared" si="159"/>
        <v>30.35</v>
      </c>
      <c r="AU700" s="99">
        <f>PriceList[[#This Row],[Цена за кв.м. в CRM]]</f>
        <v>416172.9</v>
      </c>
      <c r="AV700" s="100" t="str">
        <f t="shared" si="160"/>
        <v>Резерв</v>
      </c>
      <c r="AW700" s="99"/>
      <c r="AX700" s="342"/>
      <c r="AZ700" s="353">
        <f>(PriceList[[#This Row],[Цена за кв.м. в сайт]])+$AZ$1</f>
        <v>422672.9</v>
      </c>
      <c r="BA700" s="353">
        <f>AZ700*PriceList[[#This Row],[Площадь, кв.м]]</f>
        <v>12828122.515000001</v>
      </c>
      <c r="BB700" s="346">
        <f>BA700-PriceList[[#This Row],[Стоимость, руб для сбронированием]]</f>
        <v>15175</v>
      </c>
      <c r="BC700" s="14"/>
      <c r="BD700" s="345">
        <f t="shared" si="161"/>
        <v>422700</v>
      </c>
      <c r="BE700" s="353">
        <f>BD700*PriceList[[#This Row],[Площадь, кв.м]]</f>
        <v>12828945</v>
      </c>
      <c r="BF700" s="14"/>
      <c r="BG700" s="345">
        <f>BE700-$BG$1*PriceList[[#This Row],[Площадь, кв.м]]</f>
        <v>12646845</v>
      </c>
      <c r="BH700" s="353">
        <f t="shared" si="162"/>
        <v>182100</v>
      </c>
      <c r="BI700" s="345">
        <f>BG700/PriceList[[#This Row],[Площадь, кв.м]]</f>
        <v>416700</v>
      </c>
      <c r="BJ700" s="355">
        <f t="shared" si="163"/>
        <v>1.4398848092152628E-2</v>
      </c>
      <c r="BL700" s="345"/>
      <c r="BM700" s="353"/>
    </row>
    <row r="701" spans="1:65" ht="14.25" hidden="1" customHeight="1">
      <c r="A701" s="84">
        <v>870</v>
      </c>
      <c r="B701" s="84" t="s">
        <v>892</v>
      </c>
      <c r="C701" s="85">
        <v>136</v>
      </c>
      <c r="D701" s="85" t="s">
        <v>754</v>
      </c>
      <c r="E701" s="86">
        <v>7</v>
      </c>
      <c r="F701" s="84">
        <v>6</v>
      </c>
      <c r="G701" s="87">
        <v>31.02</v>
      </c>
      <c r="H701" s="88" t="s">
        <v>1</v>
      </c>
      <c r="I701" s="88" t="s">
        <v>1</v>
      </c>
      <c r="J701" s="89">
        <v>6.13</v>
      </c>
      <c r="K701" s="89">
        <f t="shared" si="150"/>
        <v>1.84</v>
      </c>
      <c r="L701" s="89">
        <f t="shared" si="151"/>
        <v>24.89</v>
      </c>
      <c r="M701" s="89">
        <f t="shared" si="152"/>
        <v>26.73</v>
      </c>
      <c r="N701" s="90" t="s">
        <v>65</v>
      </c>
      <c r="O701" s="90" t="s">
        <v>66</v>
      </c>
      <c r="P701" s="90" t="s">
        <v>67</v>
      </c>
      <c r="Q701" s="91" t="s">
        <v>68</v>
      </c>
      <c r="R701" s="92" t="s">
        <v>518</v>
      </c>
      <c r="S701" s="92" t="s">
        <v>116</v>
      </c>
      <c r="T701" s="93" t="s">
        <v>73</v>
      </c>
      <c r="U701" s="84">
        <v>14</v>
      </c>
      <c r="V701" s="94">
        <f>IFERROR(VLOOKUP(H701,'Коэфф для прайса 1 оч'!$A$3:$C$6,3,0),"")</f>
        <v>327000</v>
      </c>
      <c r="W701" s="91">
        <f>IFERROR(VLOOKUP(E701,'Коэфф для прайса 1 оч'!$A$10:$C$23,3,0),"")</f>
        <v>0.03</v>
      </c>
      <c r="X701" s="116">
        <f>IFERROR(VLOOKUP(N701,'Коэфф для прайса 1 оч'!$E$25:$F$30,2,0),"")</f>
        <v>0.04</v>
      </c>
      <c r="Y701" s="116">
        <f>IFERROR(VLOOKUP(O701,'Коэфф для прайса 1 оч'!$E$32:$F$34,2,0),"")</f>
        <v>0</v>
      </c>
      <c r="Z701" s="116">
        <f>IFERROR(VLOOKUP(P701,'Коэфф для прайса 1 оч'!$E$36:$F$38,2,0),"")</f>
        <v>0.03</v>
      </c>
      <c r="AA701" s="116">
        <f>IFERROR(VLOOKUP(Q701,'Коэфф для прайса 1 оч'!$E$40:$F$43,2,0),"")</f>
        <v>5.0000000000000001E-3</v>
      </c>
      <c r="AB701" s="117">
        <f>IFERROR(VLOOKUP(R701,'Коэфф для прайса 1 оч'!$E$45:$F$59,2,0),"")</f>
        <v>0.05</v>
      </c>
      <c r="AC701" s="116">
        <f>IFERROR(VLOOKUP(T701,'Коэфф для прайса 1 оч'!$E$61:$F$67,2,0),"")</f>
        <v>0</v>
      </c>
      <c r="AD701" s="116">
        <f>IFERROR(VLOOKUP(U701,'Коэфф для прайса 1 оч'!$E$69:$F$82,2,0),"")</f>
        <v>1.2E-2</v>
      </c>
      <c r="AE701" s="116">
        <f>IFERROR(VLOOKUP(PriceList[[#This Row],[Корпус]],'Коэфф для прайса 1 оч'!$I$10:$J$15,2,0),"")</f>
        <v>0</v>
      </c>
      <c r="AF701" s="95">
        <f t="shared" si="153"/>
        <v>381609</v>
      </c>
      <c r="AG701" s="96">
        <f t="shared" si="154"/>
        <v>11837511.18</v>
      </c>
      <c r="AH701" s="97">
        <v>0</v>
      </c>
      <c r="AI701" s="98">
        <f t="shared" si="155"/>
        <v>381609</v>
      </c>
      <c r="AJ701" s="99">
        <f t="shared" si="156"/>
        <v>11837511.18</v>
      </c>
      <c r="AK701" s="84" t="s">
        <v>71</v>
      </c>
      <c r="AL701" s="91">
        <v>0.1</v>
      </c>
      <c r="AM701" s="287">
        <f>PriceList[[#This Row],[ИТОГ Цена за кв.м, руб]]*(1+PriceList[[#This Row],[Максимальная скидка]])</f>
        <v>419769.9</v>
      </c>
      <c r="AN701" s="287">
        <f>PriceList[[#This Row],[Цена за кв.м. в CRM]]*PriceList[[#This Row],[Площадь, кв.м]]</f>
        <v>13021262.298</v>
      </c>
      <c r="AO701" s="287">
        <v>6000</v>
      </c>
      <c r="AP701" s="335">
        <f>PriceList[[#This Row],[Цена за кв.м. в CRM]]+PriceList[[#This Row],[Бронь]]</f>
        <v>425769.9</v>
      </c>
      <c r="AQ701" s="335">
        <f>PriceList[[#This Row],[Цена за кв.м. в сайт]]*PriceList[[#This Row],[Площадь, кв.м]]</f>
        <v>13207382.298</v>
      </c>
      <c r="AR701" s="84" t="str">
        <f t="shared" si="157"/>
        <v>С3-1-136</v>
      </c>
      <c r="AS701" s="88" t="str">
        <f t="shared" si="158"/>
        <v>Ст</v>
      </c>
      <c r="AT701" s="89">
        <f t="shared" si="159"/>
        <v>31.02</v>
      </c>
      <c r="AU701" s="99">
        <f>PriceList[[#This Row],[Цена за кв.м. в CRM]]</f>
        <v>419769.9</v>
      </c>
      <c r="AV701" s="100" t="str">
        <f t="shared" si="160"/>
        <v>Резерв</v>
      </c>
      <c r="AW701" s="99"/>
      <c r="AX701" s="342"/>
      <c r="AZ701" s="353">
        <f>(PriceList[[#This Row],[Цена за кв.м. в сайт]])+$AZ$1</f>
        <v>426269.9</v>
      </c>
      <c r="BA701" s="353">
        <f>AZ701*PriceList[[#This Row],[Площадь, кв.м]]</f>
        <v>13222892.298</v>
      </c>
      <c r="BB701" s="346">
        <f>BA701-PriceList[[#This Row],[Стоимость, руб для сбронированием]]</f>
        <v>15510</v>
      </c>
      <c r="BC701" s="14"/>
      <c r="BD701" s="345">
        <f t="shared" si="161"/>
        <v>426300</v>
      </c>
      <c r="BE701" s="353">
        <f>BD701*PriceList[[#This Row],[Площадь, кв.м]]</f>
        <v>13223826</v>
      </c>
      <c r="BF701" s="14"/>
      <c r="BG701" s="345">
        <f>BE701-$BG$1*PriceList[[#This Row],[Площадь, кв.м]]</f>
        <v>13037706</v>
      </c>
      <c r="BH701" s="353">
        <f t="shared" si="162"/>
        <v>186120</v>
      </c>
      <c r="BI701" s="345">
        <f>BG701/PriceList[[#This Row],[Площадь, кв.м]]</f>
        <v>420300</v>
      </c>
      <c r="BJ701" s="355">
        <f t="shared" si="163"/>
        <v>1.4275517487508922E-2</v>
      </c>
      <c r="BL701" s="345"/>
      <c r="BM701" s="353"/>
    </row>
    <row r="702" spans="1:65" ht="14.25" hidden="1" customHeight="1">
      <c r="A702" s="84">
        <v>871</v>
      </c>
      <c r="B702" s="84" t="s">
        <v>893</v>
      </c>
      <c r="C702" s="85">
        <v>137</v>
      </c>
      <c r="D702" s="85" t="s">
        <v>754</v>
      </c>
      <c r="E702" s="86">
        <v>7</v>
      </c>
      <c r="F702" s="84">
        <v>7</v>
      </c>
      <c r="G702" s="87">
        <v>30.91</v>
      </c>
      <c r="H702" s="88" t="s">
        <v>1</v>
      </c>
      <c r="I702" s="88" t="s">
        <v>1</v>
      </c>
      <c r="J702" s="89">
        <v>6.13</v>
      </c>
      <c r="K702" s="89">
        <f t="shared" si="150"/>
        <v>1.84</v>
      </c>
      <c r="L702" s="89">
        <f t="shared" si="151"/>
        <v>24.78</v>
      </c>
      <c r="M702" s="89">
        <f t="shared" si="152"/>
        <v>26.62</v>
      </c>
      <c r="N702" s="90" t="s">
        <v>65</v>
      </c>
      <c r="O702" s="90" t="s">
        <v>66</v>
      </c>
      <c r="P702" s="90" t="s">
        <v>67</v>
      </c>
      <c r="Q702" s="91" t="s">
        <v>68</v>
      </c>
      <c r="R702" s="92" t="s">
        <v>518</v>
      </c>
      <c r="S702" s="92" t="s">
        <v>116</v>
      </c>
      <c r="T702" s="93" t="s">
        <v>73</v>
      </c>
      <c r="U702" s="84">
        <v>14</v>
      </c>
      <c r="V702" s="94">
        <f>IFERROR(VLOOKUP(H702,'Коэфф для прайса 1 оч'!$A$3:$C$6,3,0),"")</f>
        <v>327000</v>
      </c>
      <c r="W702" s="91">
        <f>IFERROR(VLOOKUP(E702,'Коэфф для прайса 1 оч'!$A$10:$C$23,3,0),"")</f>
        <v>0.03</v>
      </c>
      <c r="X702" s="116">
        <f>IFERROR(VLOOKUP(N702,'Коэфф для прайса 1 оч'!$E$25:$F$30,2,0),"")</f>
        <v>0.04</v>
      </c>
      <c r="Y702" s="116">
        <f>IFERROR(VLOOKUP(O702,'Коэфф для прайса 1 оч'!$E$32:$F$34,2,0),"")</f>
        <v>0</v>
      </c>
      <c r="Z702" s="116">
        <f>IFERROR(VLOOKUP(P702,'Коэфф для прайса 1 оч'!$E$36:$F$38,2,0),"")</f>
        <v>0.03</v>
      </c>
      <c r="AA702" s="116">
        <f>IFERROR(VLOOKUP(Q702,'Коэфф для прайса 1 оч'!$E$40:$F$43,2,0),"")</f>
        <v>5.0000000000000001E-3</v>
      </c>
      <c r="AB702" s="117">
        <f>IFERROR(VLOOKUP(R702,'Коэфф для прайса 1 оч'!$E$45:$F$59,2,0),"")</f>
        <v>0.05</v>
      </c>
      <c r="AC702" s="116">
        <f>IFERROR(VLOOKUP(T702,'Коэфф для прайса 1 оч'!$E$61:$F$67,2,0),"")</f>
        <v>0</v>
      </c>
      <c r="AD702" s="116">
        <f>IFERROR(VLOOKUP(U702,'Коэфф для прайса 1 оч'!$E$69:$F$82,2,0),"")</f>
        <v>1.2E-2</v>
      </c>
      <c r="AE702" s="116">
        <f>IFERROR(VLOOKUP(PriceList[[#This Row],[Корпус]],'Коэфф для прайса 1 оч'!$I$10:$J$15,2,0),"")</f>
        <v>0</v>
      </c>
      <c r="AF702" s="95">
        <f t="shared" si="153"/>
        <v>381609</v>
      </c>
      <c r="AG702" s="96">
        <f t="shared" si="154"/>
        <v>11795534.189999999</v>
      </c>
      <c r="AH702" s="97">
        <v>0</v>
      </c>
      <c r="AI702" s="98">
        <f t="shared" si="155"/>
        <v>381609</v>
      </c>
      <c r="AJ702" s="99">
        <f t="shared" si="156"/>
        <v>11795534.189999999</v>
      </c>
      <c r="AK702" s="84" t="s">
        <v>71</v>
      </c>
      <c r="AL702" s="91">
        <v>0.1</v>
      </c>
      <c r="AM702" s="287">
        <f>PriceList[[#This Row],[ИТОГ Цена за кв.м, руб]]*(1+PriceList[[#This Row],[Максимальная скидка]])</f>
        <v>419769.9</v>
      </c>
      <c r="AN702" s="287">
        <f>PriceList[[#This Row],[Цена за кв.м. в CRM]]*PriceList[[#This Row],[Площадь, кв.м]]</f>
        <v>12975087.609000001</v>
      </c>
      <c r="AO702" s="287">
        <v>6000</v>
      </c>
      <c r="AP702" s="335">
        <f>PriceList[[#This Row],[Цена за кв.м. в CRM]]+PriceList[[#This Row],[Бронь]]</f>
        <v>425769.9</v>
      </c>
      <c r="AQ702" s="335">
        <f>PriceList[[#This Row],[Цена за кв.м. в сайт]]*PriceList[[#This Row],[Площадь, кв.м]]</f>
        <v>13160547.609000001</v>
      </c>
      <c r="AR702" s="84" t="str">
        <f t="shared" si="157"/>
        <v>С3-1-137</v>
      </c>
      <c r="AS702" s="88" t="str">
        <f t="shared" si="158"/>
        <v>Ст</v>
      </c>
      <c r="AT702" s="89">
        <f t="shared" si="159"/>
        <v>30.91</v>
      </c>
      <c r="AU702" s="99">
        <f>PriceList[[#This Row],[Цена за кв.м. в CRM]]</f>
        <v>419769.9</v>
      </c>
      <c r="AV702" s="100" t="str">
        <f t="shared" si="160"/>
        <v>Резерв</v>
      </c>
      <c r="AW702" s="99"/>
      <c r="AX702" s="342"/>
      <c r="AZ702" s="353">
        <f>(PriceList[[#This Row],[Цена за кв.м. в сайт]])+$AZ$1</f>
        <v>426269.9</v>
      </c>
      <c r="BA702" s="353">
        <f>AZ702*PriceList[[#This Row],[Площадь, кв.м]]</f>
        <v>13176002.609000001</v>
      </c>
      <c r="BB702" s="346">
        <f>BA702-PriceList[[#This Row],[Стоимость, руб для сбронированием]]</f>
        <v>15455</v>
      </c>
      <c r="BC702" s="14"/>
      <c r="BD702" s="345">
        <f t="shared" si="161"/>
        <v>426300</v>
      </c>
      <c r="BE702" s="353">
        <f>BD702*PriceList[[#This Row],[Площадь, кв.м]]</f>
        <v>13176933</v>
      </c>
      <c r="BF702" s="14"/>
      <c r="BG702" s="345">
        <f>BE702-$BG$1*PriceList[[#This Row],[Площадь, кв.м]]</f>
        <v>12991473</v>
      </c>
      <c r="BH702" s="353">
        <f t="shared" si="162"/>
        <v>185460</v>
      </c>
      <c r="BI702" s="345">
        <f>BG702/PriceList[[#This Row],[Площадь, кв.м]]</f>
        <v>420300</v>
      </c>
      <c r="BJ702" s="355">
        <f t="shared" si="163"/>
        <v>1.4275517487508922E-2</v>
      </c>
      <c r="BL702" s="345"/>
      <c r="BM702" s="353"/>
    </row>
    <row r="703" spans="1:65" ht="14.25" hidden="1" customHeight="1">
      <c r="A703" s="84">
        <v>872</v>
      </c>
      <c r="B703" s="84" t="s">
        <v>894</v>
      </c>
      <c r="C703" s="85">
        <v>138</v>
      </c>
      <c r="D703" s="85" t="s">
        <v>754</v>
      </c>
      <c r="E703" s="86">
        <v>7</v>
      </c>
      <c r="F703" s="84">
        <v>8</v>
      </c>
      <c r="G703" s="87">
        <v>30.39</v>
      </c>
      <c r="H703" s="88" t="s">
        <v>1</v>
      </c>
      <c r="I703" s="88" t="s">
        <v>1</v>
      </c>
      <c r="J703" s="89">
        <v>5.61</v>
      </c>
      <c r="K703" s="89">
        <f t="shared" si="150"/>
        <v>1.68</v>
      </c>
      <c r="L703" s="89">
        <f t="shared" si="151"/>
        <v>24.78</v>
      </c>
      <c r="M703" s="89">
        <f t="shared" si="152"/>
        <v>26.46</v>
      </c>
      <c r="N703" s="90" t="s">
        <v>65</v>
      </c>
      <c r="O703" s="90" t="s">
        <v>66</v>
      </c>
      <c r="P703" s="90" t="s">
        <v>67</v>
      </c>
      <c r="Q703" s="91" t="s">
        <v>68</v>
      </c>
      <c r="R703" s="92" t="s">
        <v>518</v>
      </c>
      <c r="S703" s="92" t="s">
        <v>116</v>
      </c>
      <c r="T703" s="93" t="s">
        <v>73</v>
      </c>
      <c r="U703" s="84">
        <v>14</v>
      </c>
      <c r="V703" s="94">
        <f>IFERROR(VLOOKUP(H703,'Коэфф для прайса 1 оч'!$A$3:$C$6,3,0),"")</f>
        <v>327000</v>
      </c>
      <c r="W703" s="91">
        <f>IFERROR(VLOOKUP(E703,'Коэфф для прайса 1 оч'!$A$10:$C$23,3,0),"")</f>
        <v>0.03</v>
      </c>
      <c r="X703" s="116">
        <f>IFERROR(VLOOKUP(N703,'Коэфф для прайса 1 оч'!$E$25:$F$30,2,0),"")</f>
        <v>0.04</v>
      </c>
      <c r="Y703" s="116">
        <f>IFERROR(VLOOKUP(O703,'Коэфф для прайса 1 оч'!$E$32:$F$34,2,0),"")</f>
        <v>0</v>
      </c>
      <c r="Z703" s="116">
        <f>IFERROR(VLOOKUP(P703,'Коэфф для прайса 1 оч'!$E$36:$F$38,2,0),"")</f>
        <v>0.03</v>
      </c>
      <c r="AA703" s="116">
        <f>IFERROR(VLOOKUP(Q703,'Коэфф для прайса 1 оч'!$E$40:$F$43,2,0),"")</f>
        <v>5.0000000000000001E-3</v>
      </c>
      <c r="AB703" s="117">
        <f>IFERROR(VLOOKUP(R703,'Коэфф для прайса 1 оч'!$E$45:$F$59,2,0),"")</f>
        <v>0.05</v>
      </c>
      <c r="AC703" s="116">
        <f>IFERROR(VLOOKUP(T703,'Коэфф для прайса 1 оч'!$E$61:$F$67,2,0),"")</f>
        <v>0</v>
      </c>
      <c r="AD703" s="116">
        <f>IFERROR(VLOOKUP(U703,'Коэфф для прайса 1 оч'!$E$69:$F$82,2,0),"")</f>
        <v>1.2E-2</v>
      </c>
      <c r="AE703" s="116">
        <f>IFERROR(VLOOKUP(PriceList[[#This Row],[Корпус]],'Коэфф для прайса 1 оч'!$I$10:$J$15,2,0),"")</f>
        <v>0</v>
      </c>
      <c r="AF703" s="95">
        <f t="shared" si="153"/>
        <v>381609</v>
      </c>
      <c r="AG703" s="96">
        <f t="shared" si="154"/>
        <v>11597097.51</v>
      </c>
      <c r="AH703" s="97">
        <v>0</v>
      </c>
      <c r="AI703" s="98">
        <f t="shared" si="155"/>
        <v>381609</v>
      </c>
      <c r="AJ703" s="99">
        <f t="shared" si="156"/>
        <v>11597097.51</v>
      </c>
      <c r="AK703" s="84" t="s">
        <v>71</v>
      </c>
      <c r="AL703" s="91">
        <v>0.1</v>
      </c>
      <c r="AM703" s="287">
        <f>PriceList[[#This Row],[ИТОГ Цена за кв.м, руб]]*(1+PriceList[[#This Row],[Максимальная скидка]])</f>
        <v>419769.9</v>
      </c>
      <c r="AN703" s="287">
        <f>PriceList[[#This Row],[Цена за кв.м. в CRM]]*PriceList[[#This Row],[Площадь, кв.м]]</f>
        <v>12756807.261000002</v>
      </c>
      <c r="AO703" s="287">
        <v>6000</v>
      </c>
      <c r="AP703" s="335">
        <f>PriceList[[#This Row],[Цена за кв.м. в CRM]]+PriceList[[#This Row],[Бронь]]</f>
        <v>425769.9</v>
      </c>
      <c r="AQ703" s="335">
        <f>PriceList[[#This Row],[Цена за кв.м. в сайт]]*PriceList[[#This Row],[Площадь, кв.м]]</f>
        <v>12939147.261000002</v>
      </c>
      <c r="AR703" s="84" t="str">
        <f t="shared" si="157"/>
        <v>С3-1-138</v>
      </c>
      <c r="AS703" s="88" t="str">
        <f t="shared" si="158"/>
        <v>Ст</v>
      </c>
      <c r="AT703" s="89">
        <f t="shared" si="159"/>
        <v>30.39</v>
      </c>
      <c r="AU703" s="99">
        <f>PriceList[[#This Row],[Цена за кв.м. в CRM]]</f>
        <v>419769.9</v>
      </c>
      <c r="AV703" s="100" t="str">
        <f t="shared" si="160"/>
        <v>Резерв</v>
      </c>
      <c r="AW703" s="99"/>
      <c r="AX703" s="342"/>
      <c r="AZ703" s="353">
        <f>(PriceList[[#This Row],[Цена за кв.м. в сайт]])+$AZ$1</f>
        <v>426269.9</v>
      </c>
      <c r="BA703" s="353">
        <f>AZ703*PriceList[[#This Row],[Площадь, кв.м]]</f>
        <v>12954342.261000002</v>
      </c>
      <c r="BB703" s="346">
        <f>BA703-PriceList[[#This Row],[Стоимость, руб для сбронированием]]</f>
        <v>15195</v>
      </c>
      <c r="BC703" s="14"/>
      <c r="BD703" s="345">
        <f t="shared" si="161"/>
        <v>426300</v>
      </c>
      <c r="BE703" s="353">
        <f>BD703*PriceList[[#This Row],[Площадь, кв.м]]</f>
        <v>12955257</v>
      </c>
      <c r="BF703" s="14"/>
      <c r="BG703" s="345">
        <f>BE703-$BG$1*PriceList[[#This Row],[Площадь, кв.м]]</f>
        <v>12772917</v>
      </c>
      <c r="BH703" s="353">
        <f t="shared" si="162"/>
        <v>182340</v>
      </c>
      <c r="BI703" s="345">
        <f>BG703/PriceList[[#This Row],[Площадь, кв.м]]</f>
        <v>420300</v>
      </c>
      <c r="BJ703" s="355">
        <f t="shared" si="163"/>
        <v>1.4275517487508922E-2</v>
      </c>
      <c r="BL703" s="345"/>
      <c r="BM703" s="353"/>
    </row>
    <row r="704" spans="1:65" ht="14.25" hidden="1" customHeight="1">
      <c r="A704" s="84">
        <v>873</v>
      </c>
      <c r="B704" s="84" t="s">
        <v>895</v>
      </c>
      <c r="C704" s="85">
        <v>139</v>
      </c>
      <c r="D704" s="85" t="s">
        <v>754</v>
      </c>
      <c r="E704" s="86">
        <v>7</v>
      </c>
      <c r="F704" s="84">
        <v>9</v>
      </c>
      <c r="G704" s="87">
        <v>29.36</v>
      </c>
      <c r="H704" s="88" t="s">
        <v>1</v>
      </c>
      <c r="I704" s="88" t="s">
        <v>1</v>
      </c>
      <c r="J704" s="89">
        <v>5.09</v>
      </c>
      <c r="K704" s="89">
        <f t="shared" si="150"/>
        <v>1.53</v>
      </c>
      <c r="L704" s="89">
        <f t="shared" si="151"/>
        <v>24.27</v>
      </c>
      <c r="M704" s="89">
        <f t="shared" si="152"/>
        <v>25.8</v>
      </c>
      <c r="N704" s="90" t="s">
        <v>65</v>
      </c>
      <c r="O704" s="90" t="s">
        <v>66</v>
      </c>
      <c r="P704" s="90" t="s">
        <v>67</v>
      </c>
      <c r="Q704" s="91" t="s">
        <v>68</v>
      </c>
      <c r="R704" s="92" t="s">
        <v>518</v>
      </c>
      <c r="S704" s="92" t="s">
        <v>116</v>
      </c>
      <c r="T704" s="93" t="s">
        <v>73</v>
      </c>
      <c r="U704" s="84">
        <v>14</v>
      </c>
      <c r="V704" s="94">
        <f>IFERROR(VLOOKUP(H704,'Коэфф для прайса 1 оч'!$A$3:$C$6,3,0),"")</f>
        <v>327000</v>
      </c>
      <c r="W704" s="91">
        <f>IFERROR(VLOOKUP(E704,'Коэфф для прайса 1 оч'!$A$10:$C$23,3,0),"")</f>
        <v>0.03</v>
      </c>
      <c r="X704" s="116">
        <f>IFERROR(VLOOKUP(N704,'Коэфф для прайса 1 оч'!$E$25:$F$30,2,0),"")</f>
        <v>0.04</v>
      </c>
      <c r="Y704" s="116">
        <f>IFERROR(VLOOKUP(O704,'Коэфф для прайса 1 оч'!$E$32:$F$34,2,0),"")</f>
        <v>0</v>
      </c>
      <c r="Z704" s="116">
        <f>IFERROR(VLOOKUP(P704,'Коэфф для прайса 1 оч'!$E$36:$F$38,2,0),"")</f>
        <v>0.03</v>
      </c>
      <c r="AA704" s="116">
        <f>IFERROR(VLOOKUP(Q704,'Коэфф для прайса 1 оч'!$E$40:$F$43,2,0),"")</f>
        <v>5.0000000000000001E-3</v>
      </c>
      <c r="AB704" s="117">
        <f>IFERROR(VLOOKUP(R704,'Коэфф для прайса 1 оч'!$E$45:$F$59,2,0),"")</f>
        <v>0.05</v>
      </c>
      <c r="AC704" s="116">
        <f>IFERROR(VLOOKUP(T704,'Коэфф для прайса 1 оч'!$E$61:$F$67,2,0),"")</f>
        <v>0</v>
      </c>
      <c r="AD704" s="116">
        <f>IFERROR(VLOOKUP(U704,'Коэфф для прайса 1 оч'!$E$69:$F$82,2,0),"")</f>
        <v>1.2E-2</v>
      </c>
      <c r="AE704" s="116">
        <f>IFERROR(VLOOKUP(PriceList[[#This Row],[Корпус]],'Коэфф для прайса 1 оч'!$I$10:$J$15,2,0),"")</f>
        <v>0</v>
      </c>
      <c r="AF704" s="95">
        <f t="shared" si="153"/>
        <v>381609</v>
      </c>
      <c r="AG704" s="96">
        <f t="shared" si="154"/>
        <v>11204040.24</v>
      </c>
      <c r="AH704" s="97">
        <v>0</v>
      </c>
      <c r="AI704" s="98">
        <f t="shared" si="155"/>
        <v>381609</v>
      </c>
      <c r="AJ704" s="99">
        <f t="shared" si="156"/>
        <v>11204040.24</v>
      </c>
      <c r="AK704" s="84" t="s">
        <v>71</v>
      </c>
      <c r="AL704" s="91">
        <v>0.1</v>
      </c>
      <c r="AM704" s="287">
        <f>PriceList[[#This Row],[ИТОГ Цена за кв.м, руб]]*(1+PriceList[[#This Row],[Максимальная скидка]])</f>
        <v>419769.9</v>
      </c>
      <c r="AN704" s="287">
        <f>PriceList[[#This Row],[Цена за кв.м. в CRM]]*PriceList[[#This Row],[Площадь, кв.м]]</f>
        <v>12324444.264</v>
      </c>
      <c r="AO704" s="287">
        <v>6000</v>
      </c>
      <c r="AP704" s="335">
        <f>PriceList[[#This Row],[Цена за кв.м. в CRM]]+PriceList[[#This Row],[Бронь]]</f>
        <v>425769.9</v>
      </c>
      <c r="AQ704" s="335">
        <f>PriceList[[#This Row],[Цена за кв.м. в сайт]]*PriceList[[#This Row],[Площадь, кв.м]]</f>
        <v>12500604.264</v>
      </c>
      <c r="AR704" s="84" t="str">
        <f t="shared" si="157"/>
        <v>С3-1-139</v>
      </c>
      <c r="AS704" s="88" t="str">
        <f t="shared" si="158"/>
        <v>Ст</v>
      </c>
      <c r="AT704" s="89">
        <f t="shared" si="159"/>
        <v>29.36</v>
      </c>
      <c r="AU704" s="99">
        <f>PriceList[[#This Row],[Цена за кв.м. в CRM]]</f>
        <v>419769.9</v>
      </c>
      <c r="AV704" s="100" t="str">
        <f t="shared" si="160"/>
        <v>Резерв</v>
      </c>
      <c r="AW704" s="99"/>
      <c r="AX704" s="342"/>
      <c r="AZ704" s="353">
        <f>(PriceList[[#This Row],[Цена за кв.м. в сайт]])+$AZ$1</f>
        <v>426269.9</v>
      </c>
      <c r="BA704" s="353">
        <f>AZ704*PriceList[[#This Row],[Площадь, кв.м]]</f>
        <v>12515284.264</v>
      </c>
      <c r="BB704" s="346">
        <f>BA704-PriceList[[#This Row],[Стоимость, руб для сбронированием]]</f>
        <v>14680</v>
      </c>
      <c r="BC704" s="14"/>
      <c r="BD704" s="345">
        <f t="shared" si="161"/>
        <v>426300</v>
      </c>
      <c r="BE704" s="353">
        <f>BD704*PriceList[[#This Row],[Площадь, кв.м]]</f>
        <v>12516168</v>
      </c>
      <c r="BF704" s="14"/>
      <c r="BG704" s="345">
        <f>BE704-$BG$1*PriceList[[#This Row],[Площадь, кв.м]]</f>
        <v>12340008</v>
      </c>
      <c r="BH704" s="353">
        <f t="shared" si="162"/>
        <v>176160</v>
      </c>
      <c r="BI704" s="345">
        <f>BG704/PriceList[[#This Row],[Площадь, кв.м]]</f>
        <v>420300</v>
      </c>
      <c r="BJ704" s="355">
        <f t="shared" si="163"/>
        <v>1.4275517487508922E-2</v>
      </c>
      <c r="BL704" s="345"/>
      <c r="BM704" s="353"/>
    </row>
    <row r="705" spans="1:65" ht="14.25" hidden="1" customHeight="1">
      <c r="A705" s="84">
        <v>680</v>
      </c>
      <c r="B705" s="84" t="s">
        <v>769</v>
      </c>
      <c r="C705" s="85">
        <v>14</v>
      </c>
      <c r="D705" s="85" t="s">
        <v>754</v>
      </c>
      <c r="E705" s="86">
        <v>1</v>
      </c>
      <c r="F705" s="84">
        <v>14</v>
      </c>
      <c r="G705" s="87">
        <v>36.31</v>
      </c>
      <c r="H705" s="88" t="s">
        <v>1</v>
      </c>
      <c r="I705" s="88" t="s">
        <v>1</v>
      </c>
      <c r="J705" s="89">
        <v>7.71</v>
      </c>
      <c r="K705" s="89">
        <f t="shared" si="150"/>
        <v>2.31</v>
      </c>
      <c r="L705" s="89">
        <f t="shared" si="151"/>
        <v>28.6</v>
      </c>
      <c r="M705" s="89">
        <f t="shared" si="152"/>
        <v>30.91</v>
      </c>
      <c r="N705" s="90" t="s">
        <v>76</v>
      </c>
      <c r="O705" s="90" t="s">
        <v>83</v>
      </c>
      <c r="P705" s="90" t="s">
        <v>67</v>
      </c>
      <c r="Q705" s="91" t="s">
        <v>68</v>
      </c>
      <c r="R705" s="92" t="s">
        <v>69</v>
      </c>
      <c r="S705" s="92" t="s">
        <v>1291</v>
      </c>
      <c r="T705" s="93" t="s">
        <v>73</v>
      </c>
      <c r="U705" s="84">
        <v>26</v>
      </c>
      <c r="V705" s="94">
        <f>IFERROR(VLOOKUP(H705,'Коэфф для прайса 1 оч'!$A$3:$C$6,3,0),"")</f>
        <v>327000</v>
      </c>
      <c r="W705" s="91">
        <f>IFERROR(VLOOKUP(E705,'Коэфф для прайса 1 оч'!$A$10:$C$23,3,0),"")</f>
        <v>-4.4999999999999998E-2</v>
      </c>
      <c r="X705" s="116">
        <f>IFERROR(VLOOKUP(N705,'Коэфф для прайса 1 оч'!$E$25:$F$30,2,0),"")</f>
        <v>0</v>
      </c>
      <c r="Y705" s="116">
        <f>IFERROR(VLOOKUP(O705,'Коэфф для прайса 1 оч'!$E$32:$F$34,2,0),"")</f>
        <v>0.03</v>
      </c>
      <c r="Z705" s="116">
        <f>IFERROR(VLOOKUP(P705,'Коэфф для прайса 1 оч'!$E$36:$F$38,2,0),"")</f>
        <v>0.03</v>
      </c>
      <c r="AA705" s="116">
        <f>IFERROR(VLOOKUP(Q705,'Коэфф для прайса 1 оч'!$E$40:$F$43,2,0),"")</f>
        <v>5.0000000000000001E-3</v>
      </c>
      <c r="AB705" s="117">
        <f>IFERROR(VLOOKUP(R705,'Коэфф для прайса 1 оч'!$E$45:$F$59,2,0),"")</f>
        <v>-1.4999999999999999E-2</v>
      </c>
      <c r="AC705" s="116">
        <f>IFERROR(VLOOKUP(T705,'Коэфф для прайса 1 оч'!$E$61:$F$67,2,0),"")</f>
        <v>0</v>
      </c>
      <c r="AD705" s="116">
        <f>IFERROR(VLOOKUP(U705,'Коэфф для прайса 1 оч'!$E$69:$F$82,2,0),"")</f>
        <v>0</v>
      </c>
      <c r="AE705" s="116">
        <f>IFERROR(VLOOKUP(PriceList[[#This Row],[Корпус]],'Коэфф для прайса 1 оч'!$I$10:$J$15,2,0),"")</f>
        <v>0</v>
      </c>
      <c r="AF705" s="95">
        <f t="shared" si="153"/>
        <v>328635</v>
      </c>
      <c r="AG705" s="96">
        <f t="shared" si="154"/>
        <v>11932736.850000001</v>
      </c>
      <c r="AH705" s="97">
        <v>0</v>
      </c>
      <c r="AI705" s="98">
        <f t="shared" si="155"/>
        <v>328635</v>
      </c>
      <c r="AJ705" s="99">
        <f t="shared" si="156"/>
        <v>11932736.850000001</v>
      </c>
      <c r="AK705" s="84" t="s">
        <v>101</v>
      </c>
      <c r="AL705" s="91">
        <v>0.1</v>
      </c>
      <c r="AM705" s="287">
        <f>PriceList[[#This Row],[ИТОГ Цена за кв.м, руб]]*(1+PriceList[[#This Row],[Максимальная скидка]])</f>
        <v>361498.50000000006</v>
      </c>
      <c r="AN705" s="287">
        <f>PriceList[[#This Row],[Цена за кв.м. в CRM]]*PriceList[[#This Row],[Площадь, кв.м]]</f>
        <v>13126010.535000002</v>
      </c>
      <c r="AO705" s="287">
        <v>6000</v>
      </c>
      <c r="AP705" s="335">
        <f>PriceList[[#This Row],[Цена за кв.м. в CRM]]+PriceList[[#This Row],[Бронь]]</f>
        <v>367498.50000000006</v>
      </c>
      <c r="AQ705" s="335">
        <f>PriceList[[#This Row],[Цена за кв.м. в сайт]]*PriceList[[#This Row],[Площадь, кв.м]]</f>
        <v>13343870.535000004</v>
      </c>
      <c r="AR705" s="84" t="str">
        <f t="shared" si="157"/>
        <v>С3-1-14</v>
      </c>
      <c r="AS705" s="88" t="str">
        <f t="shared" si="158"/>
        <v>Ст</v>
      </c>
      <c r="AT705" s="89">
        <f t="shared" si="159"/>
        <v>36.31</v>
      </c>
      <c r="AU705" s="99">
        <f>PriceList[[#This Row],[Цена за кв.м. в CRM]]</f>
        <v>361498.50000000006</v>
      </c>
      <c r="AV705" s="100" t="str">
        <f t="shared" si="160"/>
        <v>Свободно</v>
      </c>
      <c r="AW705" s="99"/>
      <c r="AX705" s="342"/>
      <c r="AZ705" s="353">
        <f>(PriceList[[#This Row],[Цена за кв.м. в сайт]])+$AZ$1</f>
        <v>367998.50000000006</v>
      </c>
      <c r="BA705" s="353">
        <f>AZ705*PriceList[[#This Row],[Площадь, кв.м]]</f>
        <v>13362025.535000004</v>
      </c>
      <c r="BB705" s="346">
        <f>BA705-PriceList[[#This Row],[Стоимость, руб для сбронированием]]</f>
        <v>18155</v>
      </c>
      <c r="BC705" s="14"/>
      <c r="BD705" s="345">
        <f t="shared" si="161"/>
        <v>368000</v>
      </c>
      <c r="BE705" s="353">
        <f>BD705*PriceList[[#This Row],[Площадь, кв.м]]</f>
        <v>13362080</v>
      </c>
      <c r="BF705" s="14"/>
      <c r="BG705" s="345">
        <f>BE705-$BG$1*PriceList[[#This Row],[Площадь, кв.м]]</f>
        <v>13144220</v>
      </c>
      <c r="BH705" s="353">
        <f t="shared" si="162"/>
        <v>217860</v>
      </c>
      <c r="BI705" s="345">
        <f>BG705/PriceList[[#This Row],[Площадь, кв.м]]</f>
        <v>362000</v>
      </c>
      <c r="BJ705" s="355">
        <f t="shared" si="163"/>
        <v>1.6574585635359115E-2</v>
      </c>
      <c r="BL705" s="345"/>
      <c r="BM705" s="353"/>
    </row>
    <row r="706" spans="1:65" ht="14.25" hidden="1" customHeight="1">
      <c r="A706" s="84">
        <v>874</v>
      </c>
      <c r="B706" s="84" t="s">
        <v>896</v>
      </c>
      <c r="C706" s="85">
        <v>140</v>
      </c>
      <c r="D706" s="85" t="s">
        <v>754</v>
      </c>
      <c r="E706" s="86">
        <v>7</v>
      </c>
      <c r="F706" s="84">
        <v>10</v>
      </c>
      <c r="G706" s="87">
        <v>41.75</v>
      </c>
      <c r="H706" s="88" t="s">
        <v>1</v>
      </c>
      <c r="I706" s="88" t="s">
        <v>1</v>
      </c>
      <c r="J706" s="89">
        <v>13.04</v>
      </c>
      <c r="K706" s="89">
        <f t="shared" si="150"/>
        <v>3.91</v>
      </c>
      <c r="L706" s="89">
        <f t="shared" si="151"/>
        <v>28.71</v>
      </c>
      <c r="M706" s="89">
        <f t="shared" si="152"/>
        <v>32.620000000000005</v>
      </c>
      <c r="N706" s="90" t="s">
        <v>76</v>
      </c>
      <c r="O706" s="90" t="s">
        <v>83</v>
      </c>
      <c r="P706" s="90" t="s">
        <v>67</v>
      </c>
      <c r="Q706" s="91" t="s">
        <v>68</v>
      </c>
      <c r="R706" s="92" t="s">
        <v>518</v>
      </c>
      <c r="S706" s="92" t="s">
        <v>116</v>
      </c>
      <c r="T706" s="93" t="s">
        <v>73</v>
      </c>
      <c r="U706" s="84">
        <v>14</v>
      </c>
      <c r="V706" s="94">
        <f>IFERROR(VLOOKUP(H706,'Коэфф для прайса 1 оч'!$A$3:$C$6,3,0),"")</f>
        <v>327000</v>
      </c>
      <c r="W706" s="91">
        <f>IFERROR(VLOOKUP(E706,'Коэфф для прайса 1 оч'!$A$10:$C$23,3,0),"")</f>
        <v>0.03</v>
      </c>
      <c r="X706" s="116">
        <f>IFERROR(VLOOKUP(N706,'Коэфф для прайса 1 оч'!$E$25:$F$30,2,0),"")</f>
        <v>0</v>
      </c>
      <c r="Y706" s="116">
        <f>IFERROR(VLOOKUP(O706,'Коэфф для прайса 1 оч'!$E$32:$F$34,2,0),"")</f>
        <v>0.03</v>
      </c>
      <c r="Z706" s="116">
        <f>IFERROR(VLOOKUP(P706,'Коэфф для прайса 1 оч'!$E$36:$F$38,2,0),"")</f>
        <v>0.03</v>
      </c>
      <c r="AA706" s="116">
        <f>IFERROR(VLOOKUP(Q706,'Коэфф для прайса 1 оч'!$E$40:$F$43,2,0),"")</f>
        <v>5.0000000000000001E-3</v>
      </c>
      <c r="AB706" s="117">
        <f>IFERROR(VLOOKUP(R706,'Коэфф для прайса 1 оч'!$E$45:$F$59,2,0),"")</f>
        <v>0.05</v>
      </c>
      <c r="AC706" s="116">
        <f>IFERROR(VLOOKUP(T706,'Коэфф для прайса 1 оч'!$E$61:$F$67,2,0),"")</f>
        <v>0</v>
      </c>
      <c r="AD706" s="116">
        <f>IFERROR(VLOOKUP(U706,'Коэфф для прайса 1 оч'!$E$69:$F$82,2,0),"")</f>
        <v>1.2E-2</v>
      </c>
      <c r="AE706" s="116">
        <f>IFERROR(VLOOKUP(PriceList[[#This Row],[Корпус]],'Коэфф для прайса 1 оч'!$I$10:$J$15,2,0),"")</f>
        <v>0</v>
      </c>
      <c r="AF706" s="95">
        <f t="shared" si="153"/>
        <v>378339</v>
      </c>
      <c r="AG706" s="96">
        <f t="shared" si="154"/>
        <v>15795653.25</v>
      </c>
      <c r="AH706" s="97">
        <v>0</v>
      </c>
      <c r="AI706" s="98">
        <f t="shared" si="155"/>
        <v>378339</v>
      </c>
      <c r="AJ706" s="99">
        <f t="shared" si="156"/>
        <v>15795653.25</v>
      </c>
      <c r="AK706" s="84" t="s">
        <v>101</v>
      </c>
      <c r="AL706" s="91">
        <v>0.1</v>
      </c>
      <c r="AM706" s="287">
        <f>PriceList[[#This Row],[ИТОГ Цена за кв.м, руб]]*(1+PriceList[[#This Row],[Максимальная скидка]])</f>
        <v>416172.9</v>
      </c>
      <c r="AN706" s="287">
        <f>PriceList[[#This Row],[Цена за кв.м. в CRM]]*PriceList[[#This Row],[Площадь, кв.м]]</f>
        <v>17375218.574999999</v>
      </c>
      <c r="AO706" s="287">
        <v>6000</v>
      </c>
      <c r="AP706" s="335">
        <f>PriceList[[#This Row],[Цена за кв.м. в CRM]]+PriceList[[#This Row],[Бронь]]</f>
        <v>422172.9</v>
      </c>
      <c r="AQ706" s="335">
        <f>PriceList[[#This Row],[Цена за кв.м. в сайт]]*PriceList[[#This Row],[Площадь, кв.м]]</f>
        <v>17625718.574999999</v>
      </c>
      <c r="AR706" s="84" t="str">
        <f t="shared" si="157"/>
        <v>С3-1-140</v>
      </c>
      <c r="AS706" s="88" t="str">
        <f t="shared" si="158"/>
        <v>Ст</v>
      </c>
      <c r="AT706" s="89">
        <f t="shared" si="159"/>
        <v>41.75</v>
      </c>
      <c r="AU706" s="99">
        <f>PriceList[[#This Row],[Цена за кв.м. в CRM]]</f>
        <v>416172.9</v>
      </c>
      <c r="AV706" s="100" t="str">
        <f t="shared" si="160"/>
        <v>Свободно</v>
      </c>
      <c r="AW706" s="99"/>
      <c r="AX706" s="342"/>
      <c r="AZ706" s="353">
        <f>(PriceList[[#This Row],[Цена за кв.м. в сайт]])+$AZ$1</f>
        <v>422672.9</v>
      </c>
      <c r="BA706" s="353">
        <f>AZ706*PriceList[[#This Row],[Площадь, кв.м]]</f>
        <v>17646593.574999999</v>
      </c>
      <c r="BB706" s="346">
        <f>BA706-PriceList[[#This Row],[Стоимость, руб для сбронированием]]</f>
        <v>20875</v>
      </c>
      <c r="BC706" s="14"/>
      <c r="BD706" s="345">
        <f t="shared" si="161"/>
        <v>422700</v>
      </c>
      <c r="BE706" s="353">
        <f>BD706*PriceList[[#This Row],[Площадь, кв.м]]</f>
        <v>17647725</v>
      </c>
      <c r="BF706" s="14"/>
      <c r="BG706" s="345">
        <f>BE706-$BG$1*PriceList[[#This Row],[Площадь, кв.м]]</f>
        <v>17397225</v>
      </c>
      <c r="BH706" s="353">
        <f t="shared" si="162"/>
        <v>250500</v>
      </c>
      <c r="BI706" s="345">
        <f>BG706/PriceList[[#This Row],[Площадь, кв.м]]</f>
        <v>416700</v>
      </c>
      <c r="BJ706" s="355">
        <f t="shared" si="163"/>
        <v>1.4398848092152628E-2</v>
      </c>
      <c r="BL706" s="345"/>
      <c r="BM706" s="353"/>
    </row>
    <row r="707" spans="1:65" ht="14.25" hidden="1" customHeight="1">
      <c r="A707" s="84">
        <v>875</v>
      </c>
      <c r="B707" s="84" t="s">
        <v>897</v>
      </c>
      <c r="C707" s="85">
        <v>141</v>
      </c>
      <c r="D707" s="85" t="s">
        <v>754</v>
      </c>
      <c r="E707" s="86">
        <v>7</v>
      </c>
      <c r="F707" s="84">
        <v>11</v>
      </c>
      <c r="G707" s="87">
        <v>41.75</v>
      </c>
      <c r="H707" s="88" t="s">
        <v>1</v>
      </c>
      <c r="I707" s="88" t="s">
        <v>1</v>
      </c>
      <c r="J707" s="89">
        <v>13.04</v>
      </c>
      <c r="K707" s="89">
        <f t="shared" ref="K707:K770" si="166">ROUND(J707*0.3,2)</f>
        <v>3.91</v>
      </c>
      <c r="L707" s="89">
        <f t="shared" ref="L707:L770" si="167">G707-J707</f>
        <v>28.71</v>
      </c>
      <c r="M707" s="89">
        <f t="shared" ref="M707:M770" si="168">L707+K707</f>
        <v>32.620000000000005</v>
      </c>
      <c r="N707" s="90" t="s">
        <v>76</v>
      </c>
      <c r="O707" s="90" t="s">
        <v>83</v>
      </c>
      <c r="P707" s="90" t="s">
        <v>67</v>
      </c>
      <c r="Q707" s="91" t="s">
        <v>68</v>
      </c>
      <c r="R707" s="92" t="s">
        <v>69</v>
      </c>
      <c r="S707" s="92" t="s">
        <v>1291</v>
      </c>
      <c r="T707" s="93" t="s">
        <v>73</v>
      </c>
      <c r="U707" s="84">
        <v>14</v>
      </c>
      <c r="V707" s="94">
        <f>IFERROR(VLOOKUP(H707,'Коэфф для прайса 1 оч'!$A$3:$C$6,3,0),"")</f>
        <v>327000</v>
      </c>
      <c r="W707" s="91">
        <f>IFERROR(VLOOKUP(E707,'Коэфф для прайса 1 оч'!$A$10:$C$23,3,0),"")</f>
        <v>0.03</v>
      </c>
      <c r="X707" s="116">
        <f>IFERROR(VLOOKUP(N707,'Коэфф для прайса 1 оч'!$E$25:$F$30,2,0),"")</f>
        <v>0</v>
      </c>
      <c r="Y707" s="116">
        <f>IFERROR(VLOOKUP(O707,'Коэфф для прайса 1 оч'!$E$32:$F$34,2,0),"")</f>
        <v>0.03</v>
      </c>
      <c r="Z707" s="116">
        <f>IFERROR(VLOOKUP(P707,'Коэфф для прайса 1 оч'!$E$36:$F$38,2,0),"")</f>
        <v>0.03</v>
      </c>
      <c r="AA707" s="116">
        <f>IFERROR(VLOOKUP(Q707,'Коэфф для прайса 1 оч'!$E$40:$F$43,2,0),"")</f>
        <v>5.0000000000000001E-3</v>
      </c>
      <c r="AB707" s="117">
        <f>IFERROR(VLOOKUP(R707,'Коэфф для прайса 1 оч'!$E$45:$F$59,2,0),"")</f>
        <v>-1.4999999999999999E-2</v>
      </c>
      <c r="AC707" s="116">
        <f>IFERROR(VLOOKUP(T707,'Коэфф для прайса 1 оч'!$E$61:$F$67,2,0),"")</f>
        <v>0</v>
      </c>
      <c r="AD707" s="116">
        <f>IFERROR(VLOOKUP(U707,'Коэфф для прайса 1 оч'!$E$69:$F$82,2,0),"")</f>
        <v>1.2E-2</v>
      </c>
      <c r="AE707" s="116">
        <f>IFERROR(VLOOKUP(PriceList[[#This Row],[Корпус]],'Коэфф для прайса 1 оч'!$I$10:$J$15,2,0),"")</f>
        <v>0</v>
      </c>
      <c r="AF707" s="95">
        <f t="shared" ref="AF707:AF770" si="169">ROUND(V707+(V707*SUM(W707:AE707)),2)</f>
        <v>357084</v>
      </c>
      <c r="AG707" s="96">
        <f t="shared" ref="AG707:AG770" si="170">AF707*G707</f>
        <v>14908257</v>
      </c>
      <c r="AH707" s="97">
        <v>0</v>
      </c>
      <c r="AI707" s="98">
        <f t="shared" ref="AI707:AI770" si="171">AF707+AF707*AH707</f>
        <v>357084</v>
      </c>
      <c r="AJ707" s="99">
        <f t="shared" ref="AJ707:AJ770" si="172">AI707*G707</f>
        <v>14908257</v>
      </c>
      <c r="AK707" s="84" t="s">
        <v>101</v>
      </c>
      <c r="AL707" s="91">
        <v>0.1</v>
      </c>
      <c r="AM707" s="287">
        <f>PriceList[[#This Row],[ИТОГ Цена за кв.м, руб]]*(1+PriceList[[#This Row],[Максимальная скидка]])</f>
        <v>392792.4</v>
      </c>
      <c r="AN707" s="287">
        <f>PriceList[[#This Row],[Цена за кв.м. в CRM]]*PriceList[[#This Row],[Площадь, кв.м]]</f>
        <v>16399082.700000001</v>
      </c>
      <c r="AO707" s="287">
        <v>6000</v>
      </c>
      <c r="AP707" s="335">
        <f>PriceList[[#This Row],[Цена за кв.м. в CRM]]+PriceList[[#This Row],[Бронь]]</f>
        <v>398792.4</v>
      </c>
      <c r="AQ707" s="335">
        <f>PriceList[[#This Row],[Цена за кв.м. в сайт]]*PriceList[[#This Row],[Площадь, кв.м]]</f>
        <v>16649582.700000001</v>
      </c>
      <c r="AR707" s="84" t="str">
        <f t="shared" ref="AR707:AR770" si="173">B707</f>
        <v>С3-1-141</v>
      </c>
      <c r="AS707" s="88" t="str">
        <f t="shared" ref="AS707:AS770" si="174">H707</f>
        <v>Ст</v>
      </c>
      <c r="AT707" s="89">
        <f t="shared" ref="AT707:AT770" si="175">G707</f>
        <v>41.75</v>
      </c>
      <c r="AU707" s="99">
        <f>PriceList[[#This Row],[Цена за кв.м. в CRM]]</f>
        <v>392792.4</v>
      </c>
      <c r="AV707" s="100" t="str">
        <f t="shared" ref="AV707:AV770" si="176">AK707</f>
        <v>Свободно</v>
      </c>
      <c r="AW707" s="99"/>
      <c r="AX707" s="342"/>
      <c r="AZ707" s="353">
        <f>(PriceList[[#This Row],[Цена за кв.м. в сайт]])+$AZ$1</f>
        <v>399292.4</v>
      </c>
      <c r="BA707" s="353">
        <f>AZ707*PriceList[[#This Row],[Площадь, кв.м]]</f>
        <v>16670457.700000001</v>
      </c>
      <c r="BB707" s="346">
        <f>BA707-PriceList[[#This Row],[Стоимость, руб для сбронированием]]</f>
        <v>20875</v>
      </c>
      <c r="BC707" s="14"/>
      <c r="BD707" s="345">
        <f t="shared" si="161"/>
        <v>399300</v>
      </c>
      <c r="BE707" s="353">
        <f>BD707*PriceList[[#This Row],[Площадь, кв.м]]</f>
        <v>16670775</v>
      </c>
      <c r="BF707" s="14"/>
      <c r="BG707" s="345">
        <f>BE707-$BG$1*PriceList[[#This Row],[Площадь, кв.м]]</f>
        <v>16420275</v>
      </c>
      <c r="BH707" s="353">
        <f t="shared" si="162"/>
        <v>250500</v>
      </c>
      <c r="BI707" s="345">
        <f>BG707/PriceList[[#This Row],[Площадь, кв.м]]</f>
        <v>393300</v>
      </c>
      <c r="BJ707" s="355">
        <f t="shared" si="163"/>
        <v>1.5255530129672006E-2</v>
      </c>
      <c r="BL707" s="345"/>
      <c r="BM707" s="353"/>
    </row>
    <row r="708" spans="1:65" ht="14.25" hidden="1" customHeight="1">
      <c r="A708" s="84">
        <v>876</v>
      </c>
      <c r="B708" s="84" t="s">
        <v>898</v>
      </c>
      <c r="C708" s="85">
        <v>142</v>
      </c>
      <c r="D708" s="85" t="s">
        <v>754</v>
      </c>
      <c r="E708" s="86">
        <v>7</v>
      </c>
      <c r="F708" s="84">
        <v>12</v>
      </c>
      <c r="G708" s="87">
        <v>29.36</v>
      </c>
      <c r="H708" s="88" t="s">
        <v>1</v>
      </c>
      <c r="I708" s="88" t="s">
        <v>1</v>
      </c>
      <c r="J708" s="89">
        <v>5.09</v>
      </c>
      <c r="K708" s="89">
        <f t="shared" si="166"/>
        <v>1.53</v>
      </c>
      <c r="L708" s="89">
        <f t="shared" si="167"/>
        <v>24.27</v>
      </c>
      <c r="M708" s="89">
        <f t="shared" si="168"/>
        <v>25.8</v>
      </c>
      <c r="N708" s="90" t="s">
        <v>65</v>
      </c>
      <c r="O708" s="90" t="s">
        <v>66</v>
      </c>
      <c r="P708" s="90" t="s">
        <v>67</v>
      </c>
      <c r="Q708" s="91" t="s">
        <v>68</v>
      </c>
      <c r="R708" s="92" t="s">
        <v>69</v>
      </c>
      <c r="S708" s="92" t="s">
        <v>1291</v>
      </c>
      <c r="T708" s="93" t="s">
        <v>73</v>
      </c>
      <c r="U708" s="84">
        <v>14</v>
      </c>
      <c r="V708" s="94">
        <f>IFERROR(VLOOKUP(H708,'Коэфф для прайса 1 оч'!$A$3:$C$6,3,0),"")</f>
        <v>327000</v>
      </c>
      <c r="W708" s="91">
        <f>IFERROR(VLOOKUP(E708,'Коэфф для прайса 1 оч'!$A$10:$C$23,3,0),"")</f>
        <v>0.03</v>
      </c>
      <c r="X708" s="116">
        <f>IFERROR(VLOOKUP(N708,'Коэфф для прайса 1 оч'!$E$25:$F$30,2,0),"")</f>
        <v>0.04</v>
      </c>
      <c r="Y708" s="116">
        <f>IFERROR(VLOOKUP(O708,'Коэфф для прайса 1 оч'!$E$32:$F$34,2,0),"")</f>
        <v>0</v>
      </c>
      <c r="Z708" s="116">
        <f>IFERROR(VLOOKUP(P708,'Коэфф для прайса 1 оч'!$E$36:$F$38,2,0),"")</f>
        <v>0.03</v>
      </c>
      <c r="AA708" s="116">
        <f>IFERROR(VLOOKUP(Q708,'Коэфф для прайса 1 оч'!$E$40:$F$43,2,0),"")</f>
        <v>5.0000000000000001E-3</v>
      </c>
      <c r="AB708" s="117">
        <f>IFERROR(VLOOKUP(R708,'Коэфф для прайса 1 оч'!$E$45:$F$59,2,0),"")</f>
        <v>-1.4999999999999999E-2</v>
      </c>
      <c r="AC708" s="116">
        <f>IFERROR(VLOOKUP(T708,'Коэфф для прайса 1 оч'!$E$61:$F$67,2,0),"")</f>
        <v>0</v>
      </c>
      <c r="AD708" s="116">
        <f>IFERROR(VLOOKUP(U708,'Коэфф для прайса 1 оч'!$E$69:$F$82,2,0),"")</f>
        <v>1.2E-2</v>
      </c>
      <c r="AE708" s="116">
        <f>IFERROR(VLOOKUP(PriceList[[#This Row],[Корпус]],'Коэфф для прайса 1 оч'!$I$10:$J$15,2,0),"")</f>
        <v>0</v>
      </c>
      <c r="AF708" s="95">
        <f t="shared" si="169"/>
        <v>360354</v>
      </c>
      <c r="AG708" s="96">
        <f t="shared" si="170"/>
        <v>10579993.439999999</v>
      </c>
      <c r="AH708" s="97">
        <v>0</v>
      </c>
      <c r="AI708" s="98">
        <f t="shared" si="171"/>
        <v>360354</v>
      </c>
      <c r="AJ708" s="99">
        <f t="shared" si="172"/>
        <v>10579993.439999999</v>
      </c>
      <c r="AK708" s="84" t="s">
        <v>101</v>
      </c>
      <c r="AL708" s="91">
        <v>0.1</v>
      </c>
      <c r="AM708" s="287">
        <f>PriceList[[#This Row],[ИТОГ Цена за кв.м, руб]]*(1+PriceList[[#This Row],[Максимальная скидка]])</f>
        <v>396389.4</v>
      </c>
      <c r="AN708" s="287">
        <f>PriceList[[#This Row],[Цена за кв.м. в CRM]]*PriceList[[#This Row],[Площадь, кв.м]]</f>
        <v>11637992.784</v>
      </c>
      <c r="AO708" s="287">
        <v>6000</v>
      </c>
      <c r="AP708" s="335">
        <f>PriceList[[#This Row],[Цена за кв.м. в CRM]]+PriceList[[#This Row],[Бронь]]</f>
        <v>402389.4</v>
      </c>
      <c r="AQ708" s="335">
        <f>PriceList[[#This Row],[Цена за кв.м. в сайт]]*PriceList[[#This Row],[Площадь, кв.м]]</f>
        <v>11814152.784</v>
      </c>
      <c r="AR708" s="84" t="str">
        <f t="shared" si="173"/>
        <v>С3-1-142</v>
      </c>
      <c r="AS708" s="88" t="str">
        <f t="shared" si="174"/>
        <v>Ст</v>
      </c>
      <c r="AT708" s="89">
        <f t="shared" si="175"/>
        <v>29.36</v>
      </c>
      <c r="AU708" s="99">
        <f>PriceList[[#This Row],[Цена за кв.м. в CRM]]</f>
        <v>396389.4</v>
      </c>
      <c r="AV708" s="100" t="str">
        <f t="shared" si="176"/>
        <v>Свободно</v>
      </c>
      <c r="AW708" s="99"/>
      <c r="AX708" s="342"/>
      <c r="AZ708" s="353">
        <f>(PriceList[[#This Row],[Цена за кв.м. в сайт]])+$AZ$1</f>
        <v>402889.4</v>
      </c>
      <c r="BA708" s="353">
        <f>AZ708*PriceList[[#This Row],[Площадь, кв.м]]</f>
        <v>11828832.784</v>
      </c>
      <c r="BB708" s="346">
        <f>BA708-PriceList[[#This Row],[Стоимость, руб для сбронированием]]</f>
        <v>14680</v>
      </c>
      <c r="BC708" s="14"/>
      <c r="BD708" s="345">
        <f t="shared" ref="BD708:BD771" si="177">MROUND(AZ708,100)</f>
        <v>402900</v>
      </c>
      <c r="BE708" s="353">
        <f>BD708*PriceList[[#This Row],[Площадь, кв.м]]</f>
        <v>11829144</v>
      </c>
      <c r="BF708" s="14"/>
      <c r="BG708" s="345">
        <f>BE708-$BG$1*PriceList[[#This Row],[Площадь, кв.м]]</f>
        <v>11652984</v>
      </c>
      <c r="BH708" s="353">
        <f t="shared" ref="BH708:BH771" si="178">BE708-BG708</f>
        <v>176160</v>
      </c>
      <c r="BI708" s="345">
        <f>BG708/PriceList[[#This Row],[Площадь, кв.м]]</f>
        <v>396900</v>
      </c>
      <c r="BJ708" s="355">
        <f t="shared" ref="BJ708:BJ771" si="179">BH708/BG708</f>
        <v>1.5117157974300832E-2</v>
      </c>
      <c r="BL708" s="345"/>
      <c r="BM708" s="353"/>
    </row>
    <row r="709" spans="1:65" ht="14.25" hidden="1" customHeight="1">
      <c r="A709" s="84">
        <v>877</v>
      </c>
      <c r="B709" s="84" t="s">
        <v>899</v>
      </c>
      <c r="C709" s="85">
        <v>143</v>
      </c>
      <c r="D709" s="85" t="s">
        <v>754</v>
      </c>
      <c r="E709" s="86">
        <v>7</v>
      </c>
      <c r="F709" s="84">
        <v>13</v>
      </c>
      <c r="G709" s="87">
        <v>30.35</v>
      </c>
      <c r="H709" s="88" t="s">
        <v>1</v>
      </c>
      <c r="I709" s="88" t="s">
        <v>1</v>
      </c>
      <c r="J709" s="89">
        <v>5.61</v>
      </c>
      <c r="K709" s="89">
        <f t="shared" si="166"/>
        <v>1.68</v>
      </c>
      <c r="L709" s="89">
        <f t="shared" si="167"/>
        <v>24.740000000000002</v>
      </c>
      <c r="M709" s="89">
        <f t="shared" si="168"/>
        <v>26.42</v>
      </c>
      <c r="N709" s="90" t="s">
        <v>65</v>
      </c>
      <c r="O709" s="90" t="s">
        <v>66</v>
      </c>
      <c r="P709" s="90" t="s">
        <v>67</v>
      </c>
      <c r="Q709" s="91" t="s">
        <v>68</v>
      </c>
      <c r="R709" s="92" t="s">
        <v>69</v>
      </c>
      <c r="S709" s="92" t="s">
        <v>1291</v>
      </c>
      <c r="T709" s="93" t="s">
        <v>73</v>
      </c>
      <c r="U709" s="84">
        <v>14</v>
      </c>
      <c r="V709" s="94">
        <f>IFERROR(VLOOKUP(H709,'Коэфф для прайса 1 оч'!$A$3:$C$6,3,0),"")</f>
        <v>327000</v>
      </c>
      <c r="W709" s="91">
        <f>IFERROR(VLOOKUP(E709,'Коэфф для прайса 1 оч'!$A$10:$C$23,3,0),"")</f>
        <v>0.03</v>
      </c>
      <c r="X709" s="116">
        <f>IFERROR(VLOOKUP(N709,'Коэфф для прайса 1 оч'!$E$25:$F$30,2,0),"")</f>
        <v>0.04</v>
      </c>
      <c r="Y709" s="116">
        <f>IFERROR(VLOOKUP(O709,'Коэфф для прайса 1 оч'!$E$32:$F$34,2,0),"")</f>
        <v>0</v>
      </c>
      <c r="Z709" s="116">
        <f>IFERROR(VLOOKUP(P709,'Коэфф для прайса 1 оч'!$E$36:$F$38,2,0),"")</f>
        <v>0.03</v>
      </c>
      <c r="AA709" s="116">
        <f>IFERROR(VLOOKUP(Q709,'Коэфф для прайса 1 оч'!$E$40:$F$43,2,0),"")</f>
        <v>5.0000000000000001E-3</v>
      </c>
      <c r="AB709" s="117">
        <f>IFERROR(VLOOKUP(R709,'Коэфф для прайса 1 оч'!$E$45:$F$59,2,0),"")</f>
        <v>-1.4999999999999999E-2</v>
      </c>
      <c r="AC709" s="116">
        <f>IFERROR(VLOOKUP(T709,'Коэфф для прайса 1 оч'!$E$61:$F$67,2,0),"")</f>
        <v>0</v>
      </c>
      <c r="AD709" s="116">
        <f>IFERROR(VLOOKUP(U709,'Коэфф для прайса 1 оч'!$E$69:$F$82,2,0),"")</f>
        <v>1.2E-2</v>
      </c>
      <c r="AE709" s="116">
        <f>IFERROR(VLOOKUP(PriceList[[#This Row],[Корпус]],'Коэфф для прайса 1 оч'!$I$10:$J$15,2,0),"")</f>
        <v>0</v>
      </c>
      <c r="AF709" s="95">
        <f t="shared" si="169"/>
        <v>360354</v>
      </c>
      <c r="AG709" s="96">
        <f t="shared" si="170"/>
        <v>10936743.9</v>
      </c>
      <c r="AH709" s="97">
        <v>0</v>
      </c>
      <c r="AI709" s="98">
        <f t="shared" si="171"/>
        <v>360354</v>
      </c>
      <c r="AJ709" s="99">
        <f t="shared" si="172"/>
        <v>10936743.9</v>
      </c>
      <c r="AK709" s="84" t="s">
        <v>101</v>
      </c>
      <c r="AL709" s="91">
        <v>0.1</v>
      </c>
      <c r="AM709" s="287">
        <f>PriceList[[#This Row],[ИТОГ Цена за кв.м, руб]]*(1+PriceList[[#This Row],[Максимальная скидка]])</f>
        <v>396389.4</v>
      </c>
      <c r="AN709" s="287">
        <f>PriceList[[#This Row],[Цена за кв.м. в CRM]]*PriceList[[#This Row],[Площадь, кв.м]]</f>
        <v>12030418.290000001</v>
      </c>
      <c r="AO709" s="287">
        <v>6000</v>
      </c>
      <c r="AP709" s="335">
        <f>PriceList[[#This Row],[Цена за кв.м. в CRM]]+PriceList[[#This Row],[Бронь]]</f>
        <v>402389.4</v>
      </c>
      <c r="AQ709" s="335">
        <f>PriceList[[#This Row],[Цена за кв.м. в сайт]]*PriceList[[#This Row],[Площадь, кв.м]]</f>
        <v>12212518.290000001</v>
      </c>
      <c r="AR709" s="84" t="str">
        <f t="shared" si="173"/>
        <v>С3-1-143</v>
      </c>
      <c r="AS709" s="88" t="str">
        <f t="shared" si="174"/>
        <v>Ст</v>
      </c>
      <c r="AT709" s="89">
        <f t="shared" si="175"/>
        <v>30.35</v>
      </c>
      <c r="AU709" s="99">
        <f>PriceList[[#This Row],[Цена за кв.м. в CRM]]</f>
        <v>396389.4</v>
      </c>
      <c r="AV709" s="100" t="str">
        <f t="shared" si="176"/>
        <v>Свободно</v>
      </c>
      <c r="AW709" s="99"/>
      <c r="AX709" s="342"/>
      <c r="AZ709" s="353">
        <f>(PriceList[[#This Row],[Цена за кв.м. в сайт]])+$AZ$1</f>
        <v>402889.4</v>
      </c>
      <c r="BA709" s="353">
        <f>AZ709*PriceList[[#This Row],[Площадь, кв.м]]</f>
        <v>12227693.290000001</v>
      </c>
      <c r="BB709" s="346">
        <f>BA709-PriceList[[#This Row],[Стоимость, руб для сбронированием]]</f>
        <v>15175</v>
      </c>
      <c r="BC709" s="14"/>
      <c r="BD709" s="345">
        <f t="shared" si="177"/>
        <v>402900</v>
      </c>
      <c r="BE709" s="353">
        <f>BD709*PriceList[[#This Row],[Площадь, кв.м]]</f>
        <v>12228015</v>
      </c>
      <c r="BF709" s="14"/>
      <c r="BG709" s="345">
        <f>BE709-$BG$1*PriceList[[#This Row],[Площадь, кв.м]]</f>
        <v>12045915</v>
      </c>
      <c r="BH709" s="353">
        <f t="shared" si="178"/>
        <v>182100</v>
      </c>
      <c r="BI709" s="345">
        <f>BG709/PriceList[[#This Row],[Площадь, кв.м]]</f>
        <v>396900</v>
      </c>
      <c r="BJ709" s="355">
        <f t="shared" si="179"/>
        <v>1.5117157974300832E-2</v>
      </c>
      <c r="BL709" s="345"/>
      <c r="BM709" s="353"/>
    </row>
    <row r="710" spans="1:65" ht="14.25" hidden="1" customHeight="1">
      <c r="A710" s="84">
        <v>878</v>
      </c>
      <c r="B710" s="84" t="s">
        <v>900</v>
      </c>
      <c r="C710" s="85">
        <v>144</v>
      </c>
      <c r="D710" s="85" t="s">
        <v>754</v>
      </c>
      <c r="E710" s="86">
        <v>7</v>
      </c>
      <c r="F710" s="84">
        <v>14</v>
      </c>
      <c r="G710" s="87">
        <v>30.82</v>
      </c>
      <c r="H710" s="88" t="s">
        <v>1</v>
      </c>
      <c r="I710" s="88" t="s">
        <v>1</v>
      </c>
      <c r="J710" s="89">
        <v>5.93</v>
      </c>
      <c r="K710" s="89">
        <f t="shared" si="166"/>
        <v>1.78</v>
      </c>
      <c r="L710" s="89">
        <f t="shared" si="167"/>
        <v>24.89</v>
      </c>
      <c r="M710" s="89">
        <f t="shared" si="168"/>
        <v>26.67</v>
      </c>
      <c r="N710" s="90" t="s">
        <v>65</v>
      </c>
      <c r="O710" s="90" t="s">
        <v>66</v>
      </c>
      <c r="P710" s="90" t="s">
        <v>67</v>
      </c>
      <c r="Q710" s="91" t="s">
        <v>68</v>
      </c>
      <c r="R710" s="92" t="s">
        <v>69</v>
      </c>
      <c r="S710" s="92" t="s">
        <v>1291</v>
      </c>
      <c r="T710" s="93" t="s">
        <v>73</v>
      </c>
      <c r="U710" s="84">
        <v>14</v>
      </c>
      <c r="V710" s="94">
        <f>IFERROR(VLOOKUP(H710,'Коэфф для прайса 1 оч'!$A$3:$C$6,3,0),"")</f>
        <v>327000</v>
      </c>
      <c r="W710" s="91">
        <f>IFERROR(VLOOKUP(E710,'Коэфф для прайса 1 оч'!$A$10:$C$23,3,0),"")</f>
        <v>0.03</v>
      </c>
      <c r="X710" s="116">
        <f>IFERROR(VLOOKUP(N710,'Коэфф для прайса 1 оч'!$E$25:$F$30,2,0),"")</f>
        <v>0.04</v>
      </c>
      <c r="Y710" s="116">
        <f>IFERROR(VLOOKUP(O710,'Коэфф для прайса 1 оч'!$E$32:$F$34,2,0),"")</f>
        <v>0</v>
      </c>
      <c r="Z710" s="116">
        <f>IFERROR(VLOOKUP(P710,'Коэфф для прайса 1 оч'!$E$36:$F$38,2,0),"")</f>
        <v>0.03</v>
      </c>
      <c r="AA710" s="116">
        <f>IFERROR(VLOOKUP(Q710,'Коэфф для прайса 1 оч'!$E$40:$F$43,2,0),"")</f>
        <v>5.0000000000000001E-3</v>
      </c>
      <c r="AB710" s="117">
        <f>IFERROR(VLOOKUP(R710,'Коэфф для прайса 1 оч'!$E$45:$F$59,2,0),"")</f>
        <v>-1.4999999999999999E-2</v>
      </c>
      <c r="AC710" s="116">
        <f>IFERROR(VLOOKUP(T710,'Коэфф для прайса 1 оч'!$E$61:$F$67,2,0),"")</f>
        <v>0</v>
      </c>
      <c r="AD710" s="116">
        <f>IFERROR(VLOOKUP(U710,'Коэфф для прайса 1 оч'!$E$69:$F$82,2,0),"")</f>
        <v>1.2E-2</v>
      </c>
      <c r="AE710" s="116">
        <f>IFERROR(VLOOKUP(PriceList[[#This Row],[Корпус]],'Коэфф для прайса 1 оч'!$I$10:$J$15,2,0),"")</f>
        <v>0</v>
      </c>
      <c r="AF710" s="95">
        <f t="shared" si="169"/>
        <v>360354</v>
      </c>
      <c r="AG710" s="96">
        <f t="shared" si="170"/>
        <v>11106110.279999999</v>
      </c>
      <c r="AH710" s="97">
        <v>0</v>
      </c>
      <c r="AI710" s="98">
        <f t="shared" si="171"/>
        <v>360354</v>
      </c>
      <c r="AJ710" s="99">
        <f t="shared" si="172"/>
        <v>11106110.279999999</v>
      </c>
      <c r="AK710" s="84" t="s">
        <v>101</v>
      </c>
      <c r="AL710" s="91">
        <v>0.1</v>
      </c>
      <c r="AM710" s="287">
        <f>PriceList[[#This Row],[ИТОГ Цена за кв.м, руб]]*(1+PriceList[[#This Row],[Максимальная скидка]])</f>
        <v>396389.4</v>
      </c>
      <c r="AN710" s="287">
        <f>PriceList[[#This Row],[Цена за кв.м. в CRM]]*PriceList[[#This Row],[Площадь, кв.м]]</f>
        <v>12216721.308</v>
      </c>
      <c r="AO710" s="287">
        <v>6000</v>
      </c>
      <c r="AP710" s="335">
        <f>PriceList[[#This Row],[Цена за кв.м. в CRM]]+PriceList[[#This Row],[Бронь]]</f>
        <v>402389.4</v>
      </c>
      <c r="AQ710" s="335">
        <f>PriceList[[#This Row],[Цена за кв.м. в сайт]]*PriceList[[#This Row],[Площадь, кв.м]]</f>
        <v>12401641.308</v>
      </c>
      <c r="AR710" s="84" t="str">
        <f t="shared" si="173"/>
        <v>С3-1-144</v>
      </c>
      <c r="AS710" s="88" t="str">
        <f t="shared" si="174"/>
        <v>Ст</v>
      </c>
      <c r="AT710" s="89">
        <f t="shared" si="175"/>
        <v>30.82</v>
      </c>
      <c r="AU710" s="99">
        <f>PriceList[[#This Row],[Цена за кв.м. в CRM]]</f>
        <v>396389.4</v>
      </c>
      <c r="AV710" s="100" t="str">
        <f t="shared" si="176"/>
        <v>Свободно</v>
      </c>
      <c r="AW710" s="99"/>
      <c r="AX710" s="342"/>
      <c r="AZ710" s="353">
        <f>(PriceList[[#This Row],[Цена за кв.м. в сайт]])+$AZ$1</f>
        <v>402889.4</v>
      </c>
      <c r="BA710" s="353">
        <f>AZ710*PriceList[[#This Row],[Площадь, кв.м]]</f>
        <v>12417051.308</v>
      </c>
      <c r="BB710" s="346">
        <f>BA710-PriceList[[#This Row],[Стоимость, руб для сбронированием]]</f>
        <v>15410</v>
      </c>
      <c r="BC710" s="14"/>
      <c r="BD710" s="345">
        <f t="shared" si="177"/>
        <v>402900</v>
      </c>
      <c r="BE710" s="353">
        <f>BD710*PriceList[[#This Row],[Площадь, кв.м]]</f>
        <v>12417378</v>
      </c>
      <c r="BF710" s="14"/>
      <c r="BG710" s="345">
        <f>BE710-$BG$1*PriceList[[#This Row],[Площадь, кв.м]]</f>
        <v>12232458</v>
      </c>
      <c r="BH710" s="353">
        <f t="shared" si="178"/>
        <v>184920</v>
      </c>
      <c r="BI710" s="345">
        <f>BG710/PriceList[[#This Row],[Площадь, кв.м]]</f>
        <v>396900</v>
      </c>
      <c r="BJ710" s="355">
        <f t="shared" si="179"/>
        <v>1.5117157974300832E-2</v>
      </c>
      <c r="BL710" s="345"/>
      <c r="BM710" s="353"/>
    </row>
    <row r="711" spans="1:65" ht="14.25" hidden="1" customHeight="1">
      <c r="A711" s="84">
        <v>893</v>
      </c>
      <c r="B711" s="84" t="s">
        <v>901</v>
      </c>
      <c r="C711" s="85">
        <v>145</v>
      </c>
      <c r="D711" s="85" t="s">
        <v>754</v>
      </c>
      <c r="E711" s="86">
        <v>8</v>
      </c>
      <c r="F711" s="84">
        <v>1</v>
      </c>
      <c r="G711" s="87">
        <v>36.83</v>
      </c>
      <c r="H711" s="88" t="s">
        <v>1</v>
      </c>
      <c r="I711" s="88" t="s">
        <v>1</v>
      </c>
      <c r="J711" s="89">
        <v>4.41</v>
      </c>
      <c r="K711" s="89">
        <f t="shared" si="166"/>
        <v>1.32</v>
      </c>
      <c r="L711" s="89">
        <f t="shared" si="167"/>
        <v>32.42</v>
      </c>
      <c r="M711" s="89">
        <f t="shared" si="168"/>
        <v>33.74</v>
      </c>
      <c r="N711" s="90" t="s">
        <v>82</v>
      </c>
      <c r="O711" s="90" t="s">
        <v>83</v>
      </c>
      <c r="P711" s="90" t="s">
        <v>67</v>
      </c>
      <c r="Q711" s="91" t="s">
        <v>68</v>
      </c>
      <c r="R711" s="92" t="s">
        <v>69</v>
      </c>
      <c r="S711" s="92" t="s">
        <v>1291</v>
      </c>
      <c r="T711" s="93" t="s">
        <v>365</v>
      </c>
      <c r="U711" s="84">
        <v>11</v>
      </c>
      <c r="V711" s="94">
        <f>IFERROR(VLOOKUP(H711,'Коэфф для прайса 1 оч'!$A$3:$C$6,3,0),"")</f>
        <v>327000</v>
      </c>
      <c r="W711" s="91">
        <f>IFERROR(VLOOKUP(E711,'Коэфф для прайса 1 оч'!$A$10:$C$23,3,0),"")</f>
        <v>5.5E-2</v>
      </c>
      <c r="X711" s="116">
        <f>IFERROR(VLOOKUP(N711,'Коэфф для прайса 1 оч'!$E$25:$F$30,2,0),"")</f>
        <v>-0.01</v>
      </c>
      <c r="Y711" s="116">
        <f>IFERROR(VLOOKUP(O711,'Коэфф для прайса 1 оч'!$E$32:$F$34,2,0),"")</f>
        <v>0.03</v>
      </c>
      <c r="Z711" s="116">
        <f>IFERROR(VLOOKUP(P711,'Коэфф для прайса 1 оч'!$E$36:$F$38,2,0),"")</f>
        <v>0.03</v>
      </c>
      <c r="AA711" s="116">
        <f>IFERROR(VLOOKUP(Q711,'Коэфф для прайса 1 оч'!$E$40:$F$43,2,0),"")</f>
        <v>5.0000000000000001E-3</v>
      </c>
      <c r="AB711" s="117">
        <f>IFERROR(VLOOKUP(R711,'Коэфф для прайса 1 оч'!$E$45:$F$59,2,0),"")</f>
        <v>-1.4999999999999999E-2</v>
      </c>
      <c r="AC711" s="116">
        <f>IFERROR(VLOOKUP(T711,'Коэфф для прайса 1 оч'!$E$61:$F$67,2,0),"")</f>
        <v>-5.0000000000000001E-3</v>
      </c>
      <c r="AD711" s="116">
        <f>IFERROR(VLOOKUP(U711,'Коэфф для прайса 1 оч'!$E$69:$F$82,2,0),"")</f>
        <v>1.4999999999999999E-2</v>
      </c>
      <c r="AE711" s="116">
        <f>IFERROR(VLOOKUP(PriceList[[#This Row],[Корпус]],'Коэфф для прайса 1 оч'!$I$10:$J$15,2,0),"")</f>
        <v>0</v>
      </c>
      <c r="AF711" s="95">
        <f t="shared" si="169"/>
        <v>361335</v>
      </c>
      <c r="AG711" s="96">
        <f t="shared" si="170"/>
        <v>13307968.049999999</v>
      </c>
      <c r="AH711" s="97">
        <v>0</v>
      </c>
      <c r="AI711" s="98">
        <f t="shared" si="171"/>
        <v>361335</v>
      </c>
      <c r="AJ711" s="99">
        <f t="shared" si="172"/>
        <v>13307968.049999999</v>
      </c>
      <c r="AK711" s="84" t="s">
        <v>101</v>
      </c>
      <c r="AL711" s="91">
        <v>0.1</v>
      </c>
      <c r="AM711" s="287">
        <f>PriceList[[#This Row],[ИТОГ Цена за кв.м, руб]]*(1+PriceList[[#This Row],[Максимальная скидка]])</f>
        <v>397468.50000000006</v>
      </c>
      <c r="AN711" s="287">
        <f>PriceList[[#This Row],[Цена за кв.м. в CRM]]*PriceList[[#This Row],[Площадь, кв.м]]</f>
        <v>14638764.855000002</v>
      </c>
      <c r="AO711" s="287">
        <v>6000</v>
      </c>
      <c r="AP711" s="335">
        <f>PriceList[[#This Row],[Цена за кв.м. в CRM]]+PriceList[[#This Row],[Бронь]]</f>
        <v>403468.50000000006</v>
      </c>
      <c r="AQ711" s="335">
        <f>PriceList[[#This Row],[Цена за кв.м. в сайт]]*PriceList[[#This Row],[Площадь, кв.м]]</f>
        <v>14859744.855000002</v>
      </c>
      <c r="AR711" s="84" t="str">
        <f t="shared" si="173"/>
        <v>С3-1-145</v>
      </c>
      <c r="AS711" s="88" t="str">
        <f t="shared" si="174"/>
        <v>Ст</v>
      </c>
      <c r="AT711" s="89">
        <f t="shared" si="175"/>
        <v>36.83</v>
      </c>
      <c r="AU711" s="99">
        <f>PriceList[[#This Row],[Цена за кв.м. в CRM]]</f>
        <v>397468.50000000006</v>
      </c>
      <c r="AV711" s="100" t="str">
        <f t="shared" si="176"/>
        <v>Свободно</v>
      </c>
      <c r="AW711" s="99"/>
      <c r="AX711" s="342"/>
      <c r="AZ711" s="353">
        <f>(PriceList[[#This Row],[Цена за кв.м. в сайт]])+$AZ$1</f>
        <v>403968.50000000006</v>
      </c>
      <c r="BA711" s="353">
        <f>AZ711*PriceList[[#This Row],[Площадь, кв.м]]</f>
        <v>14878159.855000002</v>
      </c>
      <c r="BB711" s="346">
        <f>BA711-PriceList[[#This Row],[Стоимость, руб для сбронированием]]</f>
        <v>18415</v>
      </c>
      <c r="BC711" s="14"/>
      <c r="BD711" s="345">
        <f t="shared" si="177"/>
        <v>404000</v>
      </c>
      <c r="BE711" s="353">
        <f>BD711*PriceList[[#This Row],[Площадь, кв.м]]</f>
        <v>14879320</v>
      </c>
      <c r="BF711" s="14"/>
      <c r="BG711" s="345">
        <f>BE711-$BG$1*PriceList[[#This Row],[Площадь, кв.м]]</f>
        <v>14658340</v>
      </c>
      <c r="BH711" s="353">
        <f t="shared" si="178"/>
        <v>220980</v>
      </c>
      <c r="BI711" s="345">
        <f>BG711/PriceList[[#This Row],[Площадь, кв.м]]</f>
        <v>398000</v>
      </c>
      <c r="BJ711" s="355">
        <f t="shared" si="179"/>
        <v>1.507537688442211E-2</v>
      </c>
      <c r="BL711" s="345"/>
      <c r="BM711" s="353"/>
    </row>
    <row r="712" spans="1:65" ht="14.25" hidden="1" customHeight="1">
      <c r="A712" s="84">
        <v>894</v>
      </c>
      <c r="B712" s="84" t="s">
        <v>902</v>
      </c>
      <c r="C712" s="85">
        <v>146</v>
      </c>
      <c r="D712" s="85" t="s">
        <v>754</v>
      </c>
      <c r="E712" s="86">
        <v>8</v>
      </c>
      <c r="F712" s="84">
        <v>2</v>
      </c>
      <c r="G712" s="87">
        <v>59.98</v>
      </c>
      <c r="H712" s="88" t="s">
        <v>2</v>
      </c>
      <c r="I712" s="88" t="s">
        <v>19</v>
      </c>
      <c r="J712" s="89">
        <v>9.67</v>
      </c>
      <c r="K712" s="89">
        <f t="shared" si="166"/>
        <v>2.9</v>
      </c>
      <c r="L712" s="89">
        <f t="shared" si="167"/>
        <v>50.309999999999995</v>
      </c>
      <c r="M712" s="89">
        <f t="shared" si="168"/>
        <v>53.209999999999994</v>
      </c>
      <c r="N712" s="90" t="s">
        <v>82</v>
      </c>
      <c r="O712" s="90" t="s">
        <v>83</v>
      </c>
      <c r="P712" s="90" t="s">
        <v>67</v>
      </c>
      <c r="Q712" s="91" t="s">
        <v>68</v>
      </c>
      <c r="R712" s="92" t="s">
        <v>518</v>
      </c>
      <c r="S712" s="92" t="s">
        <v>116</v>
      </c>
      <c r="T712" s="93" t="s">
        <v>365</v>
      </c>
      <c r="U712" s="84">
        <v>11</v>
      </c>
      <c r="V712" s="94">
        <f>IFERROR(VLOOKUP(H712,'Коэфф для прайса 1 оч'!$A$3:$C$6,3,0),"")</f>
        <v>313920</v>
      </c>
      <c r="W712" s="91">
        <f>IFERROR(VLOOKUP(E712,'Коэфф для прайса 1 оч'!$A$10:$C$23,3,0),"")</f>
        <v>5.5E-2</v>
      </c>
      <c r="X712" s="116">
        <f>IFERROR(VLOOKUP(N712,'Коэфф для прайса 1 оч'!$E$25:$F$30,2,0),"")</f>
        <v>-0.01</v>
      </c>
      <c r="Y712" s="116">
        <f>IFERROR(VLOOKUP(O712,'Коэфф для прайса 1 оч'!$E$32:$F$34,2,0),"")</f>
        <v>0.03</v>
      </c>
      <c r="Z712" s="116">
        <f>IFERROR(VLOOKUP(P712,'Коэфф для прайса 1 оч'!$E$36:$F$38,2,0),"")</f>
        <v>0.03</v>
      </c>
      <c r="AA712" s="116">
        <f>IFERROR(VLOOKUP(Q712,'Коэфф для прайса 1 оч'!$E$40:$F$43,2,0),"")</f>
        <v>5.0000000000000001E-3</v>
      </c>
      <c r="AB712" s="117">
        <f>IFERROR(VLOOKUP(R712,'Коэфф для прайса 1 оч'!$E$45:$F$59,2,0),"")</f>
        <v>0.05</v>
      </c>
      <c r="AC712" s="116">
        <f>IFERROR(VLOOKUP(T712,'Коэфф для прайса 1 оч'!$E$61:$F$67,2,0),"")</f>
        <v>-5.0000000000000001E-3</v>
      </c>
      <c r="AD712" s="116">
        <f>IFERROR(VLOOKUP(U712,'Коэфф для прайса 1 оч'!$E$69:$F$82,2,0),"")</f>
        <v>1.4999999999999999E-2</v>
      </c>
      <c r="AE712" s="116">
        <f>IFERROR(VLOOKUP(PriceList[[#This Row],[Корпус]],'Коэфф для прайса 1 оч'!$I$10:$J$15,2,0),"")</f>
        <v>0</v>
      </c>
      <c r="AF712" s="95">
        <f t="shared" si="169"/>
        <v>367286.4</v>
      </c>
      <c r="AG712" s="96">
        <f t="shared" si="170"/>
        <v>22029838.272</v>
      </c>
      <c r="AH712" s="97">
        <v>0</v>
      </c>
      <c r="AI712" s="98">
        <f t="shared" si="171"/>
        <v>367286.4</v>
      </c>
      <c r="AJ712" s="99">
        <f t="shared" si="172"/>
        <v>22029838.272</v>
      </c>
      <c r="AK712" s="84" t="s">
        <v>71</v>
      </c>
      <c r="AL712" s="91">
        <v>0.1</v>
      </c>
      <c r="AM712" s="287">
        <f>PriceList[[#This Row],[ИТОГ Цена за кв.м, руб]]*(1+PriceList[[#This Row],[Максимальная скидка]])</f>
        <v>404015.04000000004</v>
      </c>
      <c r="AN712" s="287">
        <f>PriceList[[#This Row],[Цена за кв.м. в CRM]]*PriceList[[#This Row],[Площадь, кв.м]]</f>
        <v>24232822.099199999</v>
      </c>
      <c r="AO712" s="287">
        <v>6000</v>
      </c>
      <c r="AP712" s="335">
        <f>PriceList[[#This Row],[Цена за кв.м. в CRM]]+PriceList[[#This Row],[Бронь]]</f>
        <v>410015.04000000004</v>
      </c>
      <c r="AQ712" s="335">
        <f>PriceList[[#This Row],[Цена за кв.м. в сайт]]*PriceList[[#This Row],[Площадь, кв.м]]</f>
        <v>24592702.099199999</v>
      </c>
      <c r="AR712" s="84" t="str">
        <f t="shared" si="173"/>
        <v>С3-1-146</v>
      </c>
      <c r="AS712" s="88" t="str">
        <f t="shared" si="174"/>
        <v>1К</v>
      </c>
      <c r="AT712" s="89">
        <f t="shared" si="175"/>
        <v>59.98</v>
      </c>
      <c r="AU712" s="99">
        <f>PriceList[[#This Row],[Цена за кв.м. в CRM]]</f>
        <v>404015.04000000004</v>
      </c>
      <c r="AV712" s="100" t="str">
        <f t="shared" si="176"/>
        <v>Резерв</v>
      </c>
      <c r="AW712" s="99"/>
      <c r="AX712" s="342"/>
      <c r="AZ712" s="353">
        <f>(PriceList[[#This Row],[Цена за кв.м. в сайт]])+$AZ$1</f>
        <v>410515.04000000004</v>
      </c>
      <c r="BA712" s="353">
        <f>AZ712*PriceList[[#This Row],[Площадь, кв.м]]</f>
        <v>24622692.099199999</v>
      </c>
      <c r="BB712" s="346">
        <f>BA712-PriceList[[#This Row],[Стоимость, руб для сбронированием]]</f>
        <v>29990</v>
      </c>
      <c r="BC712" s="14"/>
      <c r="BD712" s="345">
        <f t="shared" si="177"/>
        <v>410500</v>
      </c>
      <c r="BE712" s="353">
        <f>BD712*PriceList[[#This Row],[Площадь, кв.м]]</f>
        <v>24621790</v>
      </c>
      <c r="BF712" s="14"/>
      <c r="BG712" s="345">
        <f>BE712-$BG$1*PriceList[[#This Row],[Площадь, кв.м]]</f>
        <v>24261910</v>
      </c>
      <c r="BH712" s="353">
        <f t="shared" si="178"/>
        <v>359880</v>
      </c>
      <c r="BI712" s="345">
        <f>BG712/PriceList[[#This Row],[Площадь, кв.м]]</f>
        <v>404500</v>
      </c>
      <c r="BJ712" s="355">
        <f t="shared" si="179"/>
        <v>1.4833127317676144E-2</v>
      </c>
      <c r="BL712" s="345"/>
      <c r="BM712" s="353"/>
    </row>
    <row r="713" spans="1:65" ht="14.25" hidden="1" customHeight="1">
      <c r="A713" s="84">
        <v>895</v>
      </c>
      <c r="B713" s="84" t="s">
        <v>903</v>
      </c>
      <c r="C713" s="85">
        <v>147</v>
      </c>
      <c r="D713" s="85" t="s">
        <v>754</v>
      </c>
      <c r="E713" s="86">
        <v>8</v>
      </c>
      <c r="F713" s="84">
        <v>3</v>
      </c>
      <c r="G713" s="87">
        <v>30.35</v>
      </c>
      <c r="H713" s="88" t="s">
        <v>1</v>
      </c>
      <c r="I713" s="88" t="s">
        <v>1</v>
      </c>
      <c r="J713" s="89">
        <v>5.61</v>
      </c>
      <c r="K713" s="89">
        <f t="shared" si="166"/>
        <v>1.68</v>
      </c>
      <c r="L713" s="89">
        <f t="shared" si="167"/>
        <v>24.740000000000002</v>
      </c>
      <c r="M713" s="89">
        <f t="shared" si="168"/>
        <v>26.42</v>
      </c>
      <c r="N713" s="90" t="s">
        <v>65</v>
      </c>
      <c r="O713" s="90" t="s">
        <v>66</v>
      </c>
      <c r="P713" s="90" t="s">
        <v>67</v>
      </c>
      <c r="Q713" s="91" t="s">
        <v>68</v>
      </c>
      <c r="R713" s="92" t="s">
        <v>518</v>
      </c>
      <c r="S713" s="92" t="s">
        <v>116</v>
      </c>
      <c r="T713" s="93" t="s">
        <v>159</v>
      </c>
      <c r="U713" s="84">
        <v>11</v>
      </c>
      <c r="V713" s="94">
        <f>IFERROR(VLOOKUP(H713,'Коэфф для прайса 1 оч'!$A$3:$C$6,3,0),"")</f>
        <v>327000</v>
      </c>
      <c r="W713" s="91">
        <f>IFERROR(VLOOKUP(E713,'Коэфф для прайса 1 оч'!$A$10:$C$23,3,0),"")</f>
        <v>5.5E-2</v>
      </c>
      <c r="X713" s="116">
        <f>IFERROR(VLOOKUP(N713,'Коэфф для прайса 1 оч'!$E$25:$F$30,2,0),"")</f>
        <v>0.04</v>
      </c>
      <c r="Y713" s="116">
        <f>IFERROR(VLOOKUP(O713,'Коэфф для прайса 1 оч'!$E$32:$F$34,2,0),"")</f>
        <v>0</v>
      </c>
      <c r="Z713" s="116">
        <f>IFERROR(VLOOKUP(P713,'Коэфф для прайса 1 оч'!$E$36:$F$38,2,0),"")</f>
        <v>0.03</v>
      </c>
      <c r="AA713" s="116">
        <f>IFERROR(VLOOKUP(Q713,'Коэфф для прайса 1 оч'!$E$40:$F$43,2,0),"")</f>
        <v>5.0000000000000001E-3</v>
      </c>
      <c r="AB713" s="117">
        <f>IFERROR(VLOOKUP(R713,'Коэфф для прайса 1 оч'!$E$45:$F$59,2,0),"")</f>
        <v>0.05</v>
      </c>
      <c r="AC713" s="116">
        <f>IFERROR(VLOOKUP(T713,'Коэфф для прайса 1 оч'!$E$61:$F$67,2,0),"")</f>
        <v>-0.01</v>
      </c>
      <c r="AD713" s="116">
        <f>IFERROR(VLOOKUP(U713,'Коэфф для прайса 1 оч'!$E$69:$F$82,2,0),"")</f>
        <v>1.4999999999999999E-2</v>
      </c>
      <c r="AE713" s="116">
        <f>IFERROR(VLOOKUP(PriceList[[#This Row],[Корпус]],'Коэфф для прайса 1 оч'!$I$10:$J$15,2,0),"")</f>
        <v>0</v>
      </c>
      <c r="AF713" s="95">
        <f t="shared" si="169"/>
        <v>387495</v>
      </c>
      <c r="AG713" s="96">
        <f t="shared" si="170"/>
        <v>11760473.25</v>
      </c>
      <c r="AH713" s="97">
        <v>0</v>
      </c>
      <c r="AI713" s="98">
        <f t="shared" si="171"/>
        <v>387495</v>
      </c>
      <c r="AJ713" s="99">
        <f t="shared" si="172"/>
        <v>11760473.25</v>
      </c>
      <c r="AK713" s="84" t="s">
        <v>71</v>
      </c>
      <c r="AL713" s="91">
        <v>0.1</v>
      </c>
      <c r="AM713" s="287">
        <f>PriceList[[#This Row],[ИТОГ Цена за кв.м, руб]]*(1+PriceList[[#This Row],[Максимальная скидка]])</f>
        <v>426244.50000000006</v>
      </c>
      <c r="AN713" s="287">
        <f>PriceList[[#This Row],[Цена за кв.м. в CRM]]*PriceList[[#This Row],[Площадь, кв.м]]</f>
        <v>12936520.575000003</v>
      </c>
      <c r="AO713" s="287">
        <v>6000</v>
      </c>
      <c r="AP713" s="335">
        <f>PriceList[[#This Row],[Цена за кв.м. в CRM]]+PriceList[[#This Row],[Бронь]]</f>
        <v>432244.50000000006</v>
      </c>
      <c r="AQ713" s="335">
        <f>PriceList[[#This Row],[Цена за кв.м. в сайт]]*PriceList[[#This Row],[Площадь, кв.м]]</f>
        <v>13118620.575000003</v>
      </c>
      <c r="AR713" s="84" t="str">
        <f t="shared" si="173"/>
        <v>С3-1-147</v>
      </c>
      <c r="AS713" s="88" t="str">
        <f t="shared" si="174"/>
        <v>Ст</v>
      </c>
      <c r="AT713" s="89">
        <f t="shared" si="175"/>
        <v>30.35</v>
      </c>
      <c r="AU713" s="99">
        <f>PriceList[[#This Row],[Цена за кв.м. в CRM]]</f>
        <v>426244.50000000006</v>
      </c>
      <c r="AV713" s="100" t="str">
        <f t="shared" si="176"/>
        <v>Резерв</v>
      </c>
      <c r="AW713" s="99"/>
      <c r="AX713" s="342"/>
      <c r="AZ713" s="353">
        <f>(PriceList[[#This Row],[Цена за кв.м. в сайт]])+$AZ$1</f>
        <v>432744.50000000006</v>
      </c>
      <c r="BA713" s="353">
        <f>AZ713*PriceList[[#This Row],[Площадь, кв.м]]</f>
        <v>13133795.575000003</v>
      </c>
      <c r="BB713" s="346">
        <f>BA713-PriceList[[#This Row],[Стоимость, руб для сбронированием]]</f>
        <v>15175</v>
      </c>
      <c r="BC713" s="14"/>
      <c r="BD713" s="345">
        <f t="shared" si="177"/>
        <v>432700</v>
      </c>
      <c r="BE713" s="353">
        <f>BD713*PriceList[[#This Row],[Площадь, кв.м]]</f>
        <v>13132445</v>
      </c>
      <c r="BF713" s="14"/>
      <c r="BG713" s="345">
        <f>BE713-$BG$1*PriceList[[#This Row],[Площадь, кв.м]]</f>
        <v>12950345</v>
      </c>
      <c r="BH713" s="353">
        <f t="shared" si="178"/>
        <v>182100</v>
      </c>
      <c r="BI713" s="345">
        <f>BG713/PriceList[[#This Row],[Площадь, кв.м]]</f>
        <v>426700</v>
      </c>
      <c r="BJ713" s="355">
        <f t="shared" si="179"/>
        <v>1.4061401453011484E-2</v>
      </c>
      <c r="BL713" s="345"/>
      <c r="BM713" s="353"/>
    </row>
    <row r="714" spans="1:65" ht="14.25" hidden="1" customHeight="1">
      <c r="A714" s="84">
        <v>896</v>
      </c>
      <c r="B714" s="84" t="s">
        <v>904</v>
      </c>
      <c r="C714" s="85">
        <v>148</v>
      </c>
      <c r="D714" s="85" t="s">
        <v>754</v>
      </c>
      <c r="E714" s="86">
        <v>8</v>
      </c>
      <c r="F714" s="84">
        <v>4</v>
      </c>
      <c r="G714" s="87">
        <v>31.02</v>
      </c>
      <c r="H714" s="88" t="s">
        <v>1</v>
      </c>
      <c r="I714" s="88" t="s">
        <v>1</v>
      </c>
      <c r="J714" s="89">
        <v>6.13</v>
      </c>
      <c r="K714" s="89">
        <f t="shared" si="166"/>
        <v>1.84</v>
      </c>
      <c r="L714" s="89">
        <f t="shared" si="167"/>
        <v>24.89</v>
      </c>
      <c r="M714" s="89">
        <f t="shared" si="168"/>
        <v>26.73</v>
      </c>
      <c r="N714" s="90" t="s">
        <v>65</v>
      </c>
      <c r="O714" s="90" t="s">
        <v>66</v>
      </c>
      <c r="P714" s="90" t="s">
        <v>67</v>
      </c>
      <c r="Q714" s="91" t="s">
        <v>68</v>
      </c>
      <c r="R714" s="92" t="s">
        <v>518</v>
      </c>
      <c r="S714" s="92" t="s">
        <v>116</v>
      </c>
      <c r="T714" s="93" t="s">
        <v>73</v>
      </c>
      <c r="U714" s="84">
        <v>11</v>
      </c>
      <c r="V714" s="94">
        <f>IFERROR(VLOOKUP(H714,'Коэфф для прайса 1 оч'!$A$3:$C$6,3,0),"")</f>
        <v>327000</v>
      </c>
      <c r="W714" s="91">
        <f>IFERROR(VLOOKUP(E714,'Коэфф для прайса 1 оч'!$A$10:$C$23,3,0),"")</f>
        <v>5.5E-2</v>
      </c>
      <c r="X714" s="116">
        <f>IFERROR(VLOOKUP(N714,'Коэфф для прайса 1 оч'!$E$25:$F$30,2,0),"")</f>
        <v>0.04</v>
      </c>
      <c r="Y714" s="116">
        <f>IFERROR(VLOOKUP(O714,'Коэфф для прайса 1 оч'!$E$32:$F$34,2,0),"")</f>
        <v>0</v>
      </c>
      <c r="Z714" s="116">
        <f>IFERROR(VLOOKUP(P714,'Коэфф для прайса 1 оч'!$E$36:$F$38,2,0),"")</f>
        <v>0.03</v>
      </c>
      <c r="AA714" s="116">
        <f>IFERROR(VLOOKUP(Q714,'Коэфф для прайса 1 оч'!$E$40:$F$43,2,0),"")</f>
        <v>5.0000000000000001E-3</v>
      </c>
      <c r="AB714" s="117">
        <f>IFERROR(VLOOKUP(R714,'Коэфф для прайса 1 оч'!$E$45:$F$59,2,0),"")</f>
        <v>0.05</v>
      </c>
      <c r="AC714" s="116">
        <f>IFERROR(VLOOKUP(T714,'Коэфф для прайса 1 оч'!$E$61:$F$67,2,0),"")</f>
        <v>0</v>
      </c>
      <c r="AD714" s="116">
        <f>IFERROR(VLOOKUP(U714,'Коэфф для прайса 1 оч'!$E$69:$F$82,2,0),"")</f>
        <v>1.4999999999999999E-2</v>
      </c>
      <c r="AE714" s="116">
        <f>IFERROR(VLOOKUP(PriceList[[#This Row],[Корпус]],'Коэфф для прайса 1 оч'!$I$10:$J$15,2,0),"")</f>
        <v>0</v>
      </c>
      <c r="AF714" s="95">
        <f t="shared" si="169"/>
        <v>390765</v>
      </c>
      <c r="AG714" s="96">
        <f t="shared" si="170"/>
        <v>12121530.300000001</v>
      </c>
      <c r="AH714" s="97">
        <v>0</v>
      </c>
      <c r="AI714" s="98">
        <f t="shared" si="171"/>
        <v>390765</v>
      </c>
      <c r="AJ714" s="99">
        <f t="shared" si="172"/>
        <v>12121530.300000001</v>
      </c>
      <c r="AK714" s="84" t="s">
        <v>71</v>
      </c>
      <c r="AL714" s="91">
        <v>0.1</v>
      </c>
      <c r="AM714" s="287">
        <f>PriceList[[#This Row],[ИТОГ Цена за кв.м, руб]]*(1+PriceList[[#This Row],[Максимальная скидка]])</f>
        <v>429841.50000000006</v>
      </c>
      <c r="AN714" s="287">
        <f>PriceList[[#This Row],[Цена за кв.м. в CRM]]*PriceList[[#This Row],[Площадь, кв.м]]</f>
        <v>13333683.330000002</v>
      </c>
      <c r="AO714" s="287">
        <v>6000</v>
      </c>
      <c r="AP714" s="335">
        <f>PriceList[[#This Row],[Цена за кв.м. в CRM]]+PriceList[[#This Row],[Бронь]]</f>
        <v>435841.50000000006</v>
      </c>
      <c r="AQ714" s="335">
        <f>PriceList[[#This Row],[Цена за кв.м. в сайт]]*PriceList[[#This Row],[Площадь, кв.м]]</f>
        <v>13519803.330000002</v>
      </c>
      <c r="AR714" s="84" t="str">
        <f t="shared" si="173"/>
        <v>С3-1-148</v>
      </c>
      <c r="AS714" s="88" t="str">
        <f t="shared" si="174"/>
        <v>Ст</v>
      </c>
      <c r="AT714" s="89">
        <f t="shared" si="175"/>
        <v>31.02</v>
      </c>
      <c r="AU714" s="99">
        <f>PriceList[[#This Row],[Цена за кв.м. в CRM]]</f>
        <v>429841.50000000006</v>
      </c>
      <c r="AV714" s="100" t="str">
        <f t="shared" si="176"/>
        <v>Резерв</v>
      </c>
      <c r="AW714" s="99"/>
      <c r="AX714" s="342"/>
      <c r="AZ714" s="353">
        <f>(PriceList[[#This Row],[Цена за кв.м. в сайт]])+$AZ$1</f>
        <v>436341.50000000006</v>
      </c>
      <c r="BA714" s="353">
        <f>AZ714*PriceList[[#This Row],[Площадь, кв.м]]</f>
        <v>13535313.330000002</v>
      </c>
      <c r="BB714" s="346">
        <f>BA714-PriceList[[#This Row],[Стоимость, руб для сбронированием]]</f>
        <v>15510</v>
      </c>
      <c r="BC714" s="14"/>
      <c r="BD714" s="345">
        <f t="shared" si="177"/>
        <v>436300</v>
      </c>
      <c r="BE714" s="353">
        <f>BD714*PriceList[[#This Row],[Площадь, кв.м]]</f>
        <v>13534026</v>
      </c>
      <c r="BF714" s="14"/>
      <c r="BG714" s="345">
        <f>BE714-$BG$1*PriceList[[#This Row],[Площадь, кв.м]]</f>
        <v>13347906</v>
      </c>
      <c r="BH714" s="353">
        <f t="shared" si="178"/>
        <v>186120</v>
      </c>
      <c r="BI714" s="345">
        <f>BG714/PriceList[[#This Row],[Площадь, кв.м]]</f>
        <v>430300</v>
      </c>
      <c r="BJ714" s="355">
        <f t="shared" si="179"/>
        <v>1.3943760167325122E-2</v>
      </c>
      <c r="BL714" s="345"/>
      <c r="BM714" s="353"/>
    </row>
    <row r="715" spans="1:65" ht="14.25" hidden="1" customHeight="1">
      <c r="A715" s="84">
        <v>897</v>
      </c>
      <c r="B715" s="84" t="s">
        <v>905</v>
      </c>
      <c r="C715" s="85">
        <v>149</v>
      </c>
      <c r="D715" s="85" t="s">
        <v>754</v>
      </c>
      <c r="E715" s="86">
        <v>8</v>
      </c>
      <c r="F715" s="84">
        <v>5</v>
      </c>
      <c r="G715" s="87">
        <v>30.91</v>
      </c>
      <c r="H715" s="88" t="s">
        <v>1</v>
      </c>
      <c r="I715" s="88" t="s">
        <v>1</v>
      </c>
      <c r="J715" s="89">
        <v>6.13</v>
      </c>
      <c r="K715" s="89">
        <f t="shared" si="166"/>
        <v>1.84</v>
      </c>
      <c r="L715" s="89">
        <f t="shared" si="167"/>
        <v>24.78</v>
      </c>
      <c r="M715" s="89">
        <f t="shared" si="168"/>
        <v>26.62</v>
      </c>
      <c r="N715" s="90" t="s">
        <v>65</v>
      </c>
      <c r="O715" s="90" t="s">
        <v>66</v>
      </c>
      <c r="P715" s="90" t="s">
        <v>67</v>
      </c>
      <c r="Q715" s="91" t="s">
        <v>68</v>
      </c>
      <c r="R715" s="92" t="s">
        <v>518</v>
      </c>
      <c r="S715" s="92" t="s">
        <v>116</v>
      </c>
      <c r="T715" s="93" t="s">
        <v>73</v>
      </c>
      <c r="U715" s="84">
        <v>11</v>
      </c>
      <c r="V715" s="94">
        <f>IFERROR(VLOOKUP(H715,'Коэфф для прайса 1 оч'!$A$3:$C$6,3,0),"")</f>
        <v>327000</v>
      </c>
      <c r="W715" s="91">
        <f>IFERROR(VLOOKUP(E715,'Коэфф для прайса 1 оч'!$A$10:$C$23,3,0),"")</f>
        <v>5.5E-2</v>
      </c>
      <c r="X715" s="116">
        <f>IFERROR(VLOOKUP(N715,'Коэфф для прайса 1 оч'!$E$25:$F$30,2,0),"")</f>
        <v>0.04</v>
      </c>
      <c r="Y715" s="116">
        <f>IFERROR(VLOOKUP(O715,'Коэфф для прайса 1 оч'!$E$32:$F$34,2,0),"")</f>
        <v>0</v>
      </c>
      <c r="Z715" s="116">
        <f>IFERROR(VLOOKUP(P715,'Коэфф для прайса 1 оч'!$E$36:$F$38,2,0),"")</f>
        <v>0.03</v>
      </c>
      <c r="AA715" s="116">
        <f>IFERROR(VLOOKUP(Q715,'Коэфф для прайса 1 оч'!$E$40:$F$43,2,0),"")</f>
        <v>5.0000000000000001E-3</v>
      </c>
      <c r="AB715" s="117">
        <f>IFERROR(VLOOKUP(R715,'Коэфф для прайса 1 оч'!$E$45:$F$59,2,0),"")</f>
        <v>0.05</v>
      </c>
      <c r="AC715" s="116">
        <f>IFERROR(VLOOKUP(T715,'Коэфф для прайса 1 оч'!$E$61:$F$67,2,0),"")</f>
        <v>0</v>
      </c>
      <c r="AD715" s="116">
        <f>IFERROR(VLOOKUP(U715,'Коэфф для прайса 1 оч'!$E$69:$F$82,2,0),"")</f>
        <v>1.4999999999999999E-2</v>
      </c>
      <c r="AE715" s="116">
        <f>IFERROR(VLOOKUP(PriceList[[#This Row],[Корпус]],'Коэфф для прайса 1 оч'!$I$10:$J$15,2,0),"")</f>
        <v>0</v>
      </c>
      <c r="AF715" s="95">
        <f t="shared" si="169"/>
        <v>390765</v>
      </c>
      <c r="AG715" s="96">
        <f t="shared" si="170"/>
        <v>12078546.15</v>
      </c>
      <c r="AH715" s="97">
        <v>0</v>
      </c>
      <c r="AI715" s="98">
        <f t="shared" si="171"/>
        <v>390765</v>
      </c>
      <c r="AJ715" s="99">
        <f t="shared" si="172"/>
        <v>12078546.15</v>
      </c>
      <c r="AK715" s="84" t="s">
        <v>71</v>
      </c>
      <c r="AL715" s="91">
        <v>0.1</v>
      </c>
      <c r="AM715" s="287">
        <f>PriceList[[#This Row],[ИТОГ Цена за кв.м, руб]]*(1+PriceList[[#This Row],[Максимальная скидка]])</f>
        <v>429841.50000000006</v>
      </c>
      <c r="AN715" s="287">
        <f>PriceList[[#This Row],[Цена за кв.м. в CRM]]*PriceList[[#This Row],[Площадь, кв.м]]</f>
        <v>13286400.765000002</v>
      </c>
      <c r="AO715" s="287">
        <v>6000</v>
      </c>
      <c r="AP715" s="335">
        <f>PriceList[[#This Row],[Цена за кв.м. в CRM]]+PriceList[[#This Row],[Бронь]]</f>
        <v>435841.50000000006</v>
      </c>
      <c r="AQ715" s="335">
        <f>PriceList[[#This Row],[Цена за кв.м. в сайт]]*PriceList[[#This Row],[Площадь, кв.м]]</f>
        <v>13471860.765000002</v>
      </c>
      <c r="AR715" s="84" t="str">
        <f t="shared" si="173"/>
        <v>С3-1-149</v>
      </c>
      <c r="AS715" s="88" t="str">
        <f t="shared" si="174"/>
        <v>Ст</v>
      </c>
      <c r="AT715" s="89">
        <f t="shared" si="175"/>
        <v>30.91</v>
      </c>
      <c r="AU715" s="99">
        <f>PriceList[[#This Row],[Цена за кв.м. в CRM]]</f>
        <v>429841.50000000006</v>
      </c>
      <c r="AV715" s="100" t="str">
        <f t="shared" si="176"/>
        <v>Резерв</v>
      </c>
      <c r="AW715" s="99"/>
      <c r="AX715" s="342"/>
      <c r="AZ715" s="353">
        <f>(PriceList[[#This Row],[Цена за кв.м. в сайт]])+$AZ$1</f>
        <v>436341.50000000006</v>
      </c>
      <c r="BA715" s="353">
        <f>AZ715*PriceList[[#This Row],[Площадь, кв.м]]</f>
        <v>13487315.765000002</v>
      </c>
      <c r="BB715" s="346">
        <f>BA715-PriceList[[#This Row],[Стоимость, руб для сбронированием]]</f>
        <v>15455</v>
      </c>
      <c r="BC715" s="14"/>
      <c r="BD715" s="345">
        <f t="shared" si="177"/>
        <v>436300</v>
      </c>
      <c r="BE715" s="353">
        <f>BD715*PriceList[[#This Row],[Площадь, кв.м]]</f>
        <v>13486033</v>
      </c>
      <c r="BF715" s="14"/>
      <c r="BG715" s="345">
        <f>BE715-$BG$1*PriceList[[#This Row],[Площадь, кв.м]]</f>
        <v>13300573</v>
      </c>
      <c r="BH715" s="353">
        <f t="shared" si="178"/>
        <v>185460</v>
      </c>
      <c r="BI715" s="345">
        <f>BG715/PriceList[[#This Row],[Площадь, кв.м]]</f>
        <v>430300</v>
      </c>
      <c r="BJ715" s="355">
        <f t="shared" si="179"/>
        <v>1.3943760167325122E-2</v>
      </c>
      <c r="BL715" s="345"/>
      <c r="BM715" s="353"/>
    </row>
    <row r="716" spans="1:65" ht="14.25" hidden="1" customHeight="1">
      <c r="A716" s="84">
        <v>681</v>
      </c>
      <c r="B716" s="84" t="s">
        <v>770</v>
      </c>
      <c r="C716" s="85">
        <v>15</v>
      </c>
      <c r="D716" s="85" t="s">
        <v>754</v>
      </c>
      <c r="E716" s="86">
        <v>1</v>
      </c>
      <c r="F716" s="84">
        <v>15</v>
      </c>
      <c r="G716" s="87">
        <v>32.049999999999997</v>
      </c>
      <c r="H716" s="88" t="s">
        <v>1</v>
      </c>
      <c r="I716" s="88" t="s">
        <v>1</v>
      </c>
      <c r="J716" s="89">
        <v>7.78</v>
      </c>
      <c r="K716" s="89">
        <f t="shared" si="166"/>
        <v>2.33</v>
      </c>
      <c r="L716" s="89">
        <f t="shared" si="167"/>
        <v>24.269999999999996</v>
      </c>
      <c r="M716" s="89">
        <f t="shared" si="168"/>
        <v>26.599999999999994</v>
      </c>
      <c r="N716" s="90" t="s">
        <v>65</v>
      </c>
      <c r="O716" s="90" t="s">
        <v>66</v>
      </c>
      <c r="P716" s="90" t="s">
        <v>67</v>
      </c>
      <c r="Q716" s="91" t="s">
        <v>68</v>
      </c>
      <c r="R716" s="92" t="s">
        <v>69</v>
      </c>
      <c r="S716" s="92" t="s">
        <v>1291</v>
      </c>
      <c r="T716" s="93" t="s">
        <v>73</v>
      </c>
      <c r="U716" s="84">
        <v>26</v>
      </c>
      <c r="V716" s="94">
        <f>IFERROR(VLOOKUP(H716,'Коэфф для прайса 1 оч'!$A$3:$C$6,3,0),"")</f>
        <v>327000</v>
      </c>
      <c r="W716" s="91">
        <f>IFERROR(VLOOKUP(E716,'Коэфф для прайса 1 оч'!$A$10:$C$23,3,0),"")</f>
        <v>-4.4999999999999998E-2</v>
      </c>
      <c r="X716" s="116">
        <f>IFERROR(VLOOKUP(N716,'Коэфф для прайса 1 оч'!$E$25:$F$30,2,0),"")</f>
        <v>0.04</v>
      </c>
      <c r="Y716" s="116">
        <f>IFERROR(VLOOKUP(O716,'Коэфф для прайса 1 оч'!$E$32:$F$34,2,0),"")</f>
        <v>0</v>
      </c>
      <c r="Z716" s="116">
        <f>IFERROR(VLOOKUP(P716,'Коэфф для прайса 1 оч'!$E$36:$F$38,2,0),"")</f>
        <v>0.03</v>
      </c>
      <c r="AA716" s="116">
        <f>IFERROR(VLOOKUP(Q716,'Коэфф для прайса 1 оч'!$E$40:$F$43,2,0),"")</f>
        <v>5.0000000000000001E-3</v>
      </c>
      <c r="AB716" s="117">
        <f>IFERROR(VLOOKUP(R716,'Коэфф для прайса 1 оч'!$E$45:$F$59,2,0),"")</f>
        <v>-1.4999999999999999E-2</v>
      </c>
      <c r="AC716" s="116">
        <f>IFERROR(VLOOKUP(T716,'Коэфф для прайса 1 оч'!$E$61:$F$67,2,0),"")</f>
        <v>0</v>
      </c>
      <c r="AD716" s="116">
        <f>IFERROR(VLOOKUP(U716,'Коэфф для прайса 1 оч'!$E$69:$F$82,2,0),"")</f>
        <v>0</v>
      </c>
      <c r="AE716" s="116">
        <f>IFERROR(VLOOKUP(PriceList[[#This Row],[Корпус]],'Коэфф для прайса 1 оч'!$I$10:$J$15,2,0),"")</f>
        <v>0</v>
      </c>
      <c r="AF716" s="95">
        <f t="shared" si="169"/>
        <v>331905</v>
      </c>
      <c r="AG716" s="96">
        <f t="shared" si="170"/>
        <v>10637555.249999998</v>
      </c>
      <c r="AH716" s="97">
        <v>0</v>
      </c>
      <c r="AI716" s="98">
        <f t="shared" si="171"/>
        <v>331905</v>
      </c>
      <c r="AJ716" s="99">
        <f t="shared" si="172"/>
        <v>10637555.249999998</v>
      </c>
      <c r="AK716" s="84" t="s">
        <v>101</v>
      </c>
      <c r="AL716" s="91">
        <v>0.1</v>
      </c>
      <c r="AM716" s="287">
        <f>PriceList[[#This Row],[ИТОГ Цена за кв.м, руб]]*(1+PriceList[[#This Row],[Максимальная скидка]])</f>
        <v>365095.50000000006</v>
      </c>
      <c r="AN716" s="287">
        <f>PriceList[[#This Row],[Цена за кв.м. в CRM]]*PriceList[[#This Row],[Площадь, кв.м]]</f>
        <v>11701310.775</v>
      </c>
      <c r="AO716" s="287">
        <v>6000</v>
      </c>
      <c r="AP716" s="335">
        <f>PriceList[[#This Row],[Цена за кв.м. в CRM]]+PriceList[[#This Row],[Бронь]]</f>
        <v>371095.50000000006</v>
      </c>
      <c r="AQ716" s="335">
        <f>PriceList[[#This Row],[Цена за кв.м. в сайт]]*PriceList[[#This Row],[Площадь, кв.м]]</f>
        <v>11893610.775</v>
      </c>
      <c r="AR716" s="84" t="str">
        <f t="shared" si="173"/>
        <v>С3-1-15</v>
      </c>
      <c r="AS716" s="88" t="str">
        <f t="shared" si="174"/>
        <v>Ст</v>
      </c>
      <c r="AT716" s="89">
        <f t="shared" si="175"/>
        <v>32.049999999999997</v>
      </c>
      <c r="AU716" s="99">
        <f>PriceList[[#This Row],[Цена за кв.м. в CRM]]</f>
        <v>365095.50000000006</v>
      </c>
      <c r="AV716" s="100" t="str">
        <f t="shared" si="176"/>
        <v>Свободно</v>
      </c>
      <c r="AW716" s="99"/>
      <c r="AX716" s="342"/>
      <c r="AZ716" s="353">
        <f>(PriceList[[#This Row],[Цена за кв.м. в сайт]])+$AZ$1</f>
        <v>371595.50000000006</v>
      </c>
      <c r="BA716" s="353">
        <f>AZ716*PriceList[[#This Row],[Площадь, кв.м]]</f>
        <v>11909635.775</v>
      </c>
      <c r="BB716" s="346">
        <f>BA716-PriceList[[#This Row],[Стоимость, руб для сбронированием]]</f>
        <v>16025</v>
      </c>
      <c r="BC716" s="14"/>
      <c r="BD716" s="345">
        <f t="shared" si="177"/>
        <v>371600</v>
      </c>
      <c r="BE716" s="353">
        <f>BD716*PriceList[[#This Row],[Площадь, кв.м]]</f>
        <v>11909779.999999998</v>
      </c>
      <c r="BF716" s="14"/>
      <c r="BG716" s="345">
        <f>BE716-$BG$1*PriceList[[#This Row],[Площадь, кв.м]]</f>
        <v>11717479.999999998</v>
      </c>
      <c r="BH716" s="353">
        <f t="shared" si="178"/>
        <v>192300</v>
      </c>
      <c r="BI716" s="345">
        <f>BG716/PriceList[[#This Row],[Площадь, кв.м]]</f>
        <v>365600</v>
      </c>
      <c r="BJ716" s="355">
        <f t="shared" si="179"/>
        <v>1.6411378555798689E-2</v>
      </c>
      <c r="BL716" s="345"/>
      <c r="BM716" s="353"/>
    </row>
    <row r="717" spans="1:65" ht="14.25" hidden="1" customHeight="1">
      <c r="A717" s="84">
        <v>898</v>
      </c>
      <c r="B717" s="84" t="s">
        <v>906</v>
      </c>
      <c r="C717" s="85">
        <v>150</v>
      </c>
      <c r="D717" s="85" t="s">
        <v>754</v>
      </c>
      <c r="E717" s="86">
        <v>8</v>
      </c>
      <c r="F717" s="84">
        <v>6</v>
      </c>
      <c r="G717" s="87">
        <v>30.39</v>
      </c>
      <c r="H717" s="88" t="s">
        <v>1</v>
      </c>
      <c r="I717" s="88" t="s">
        <v>1</v>
      </c>
      <c r="J717" s="89">
        <v>5.61</v>
      </c>
      <c r="K717" s="89">
        <f t="shared" si="166"/>
        <v>1.68</v>
      </c>
      <c r="L717" s="89">
        <f t="shared" si="167"/>
        <v>24.78</v>
      </c>
      <c r="M717" s="89">
        <f t="shared" si="168"/>
        <v>26.46</v>
      </c>
      <c r="N717" s="90" t="s">
        <v>65</v>
      </c>
      <c r="O717" s="90" t="s">
        <v>66</v>
      </c>
      <c r="P717" s="90" t="s">
        <v>67</v>
      </c>
      <c r="Q717" s="91" t="s">
        <v>68</v>
      </c>
      <c r="R717" s="92" t="s">
        <v>518</v>
      </c>
      <c r="S717" s="92" t="s">
        <v>116</v>
      </c>
      <c r="T717" s="93" t="s">
        <v>73</v>
      </c>
      <c r="U717" s="84">
        <v>11</v>
      </c>
      <c r="V717" s="94">
        <f>IFERROR(VLOOKUP(H717,'Коэфф для прайса 1 оч'!$A$3:$C$6,3,0),"")</f>
        <v>327000</v>
      </c>
      <c r="W717" s="91">
        <f>IFERROR(VLOOKUP(E717,'Коэфф для прайса 1 оч'!$A$10:$C$23,3,0),"")</f>
        <v>5.5E-2</v>
      </c>
      <c r="X717" s="116">
        <f>IFERROR(VLOOKUP(N717,'Коэфф для прайса 1 оч'!$E$25:$F$30,2,0),"")</f>
        <v>0.04</v>
      </c>
      <c r="Y717" s="116">
        <f>IFERROR(VLOOKUP(O717,'Коэфф для прайса 1 оч'!$E$32:$F$34,2,0),"")</f>
        <v>0</v>
      </c>
      <c r="Z717" s="116">
        <f>IFERROR(VLOOKUP(P717,'Коэфф для прайса 1 оч'!$E$36:$F$38,2,0),"")</f>
        <v>0.03</v>
      </c>
      <c r="AA717" s="116">
        <f>IFERROR(VLOOKUP(Q717,'Коэфф для прайса 1 оч'!$E$40:$F$43,2,0),"")</f>
        <v>5.0000000000000001E-3</v>
      </c>
      <c r="AB717" s="117">
        <f>IFERROR(VLOOKUP(R717,'Коэфф для прайса 1 оч'!$E$45:$F$59,2,0),"")</f>
        <v>0.05</v>
      </c>
      <c r="AC717" s="116">
        <f>IFERROR(VLOOKUP(T717,'Коэфф для прайса 1 оч'!$E$61:$F$67,2,0),"")</f>
        <v>0</v>
      </c>
      <c r="AD717" s="116">
        <f>IFERROR(VLOOKUP(U717,'Коэфф для прайса 1 оч'!$E$69:$F$82,2,0),"")</f>
        <v>1.4999999999999999E-2</v>
      </c>
      <c r="AE717" s="116">
        <f>IFERROR(VLOOKUP(PriceList[[#This Row],[Корпус]],'Коэфф для прайса 1 оч'!$I$10:$J$15,2,0),"")</f>
        <v>0</v>
      </c>
      <c r="AF717" s="95">
        <f t="shared" si="169"/>
        <v>390765</v>
      </c>
      <c r="AG717" s="96">
        <f t="shared" si="170"/>
        <v>11875348.35</v>
      </c>
      <c r="AH717" s="97">
        <v>0</v>
      </c>
      <c r="AI717" s="98">
        <f t="shared" si="171"/>
        <v>390765</v>
      </c>
      <c r="AJ717" s="99">
        <f t="shared" si="172"/>
        <v>11875348.35</v>
      </c>
      <c r="AK717" s="84" t="s">
        <v>71</v>
      </c>
      <c r="AL717" s="91">
        <v>0.1</v>
      </c>
      <c r="AM717" s="287">
        <f>PriceList[[#This Row],[ИТОГ Цена за кв.м, руб]]*(1+PriceList[[#This Row],[Максимальная скидка]])</f>
        <v>429841.50000000006</v>
      </c>
      <c r="AN717" s="287">
        <f>PriceList[[#This Row],[Цена за кв.м. в CRM]]*PriceList[[#This Row],[Площадь, кв.м]]</f>
        <v>13062883.185000002</v>
      </c>
      <c r="AO717" s="287">
        <v>6000</v>
      </c>
      <c r="AP717" s="335">
        <f>PriceList[[#This Row],[Цена за кв.м. в CRM]]+PriceList[[#This Row],[Бронь]]</f>
        <v>435841.50000000006</v>
      </c>
      <c r="AQ717" s="335">
        <f>PriceList[[#This Row],[Цена за кв.м. в сайт]]*PriceList[[#This Row],[Площадь, кв.м]]</f>
        <v>13245223.185000002</v>
      </c>
      <c r="AR717" s="84" t="str">
        <f t="shared" si="173"/>
        <v>С3-1-150</v>
      </c>
      <c r="AS717" s="88" t="str">
        <f t="shared" si="174"/>
        <v>Ст</v>
      </c>
      <c r="AT717" s="89">
        <f t="shared" si="175"/>
        <v>30.39</v>
      </c>
      <c r="AU717" s="99">
        <f>PriceList[[#This Row],[Цена за кв.м. в CRM]]</f>
        <v>429841.50000000006</v>
      </c>
      <c r="AV717" s="100" t="str">
        <f t="shared" si="176"/>
        <v>Резерв</v>
      </c>
      <c r="AW717" s="99"/>
      <c r="AX717" s="342"/>
      <c r="AZ717" s="353">
        <f>(PriceList[[#This Row],[Цена за кв.м. в сайт]])+$AZ$1</f>
        <v>436341.50000000006</v>
      </c>
      <c r="BA717" s="353">
        <f>AZ717*PriceList[[#This Row],[Площадь, кв.м]]</f>
        <v>13260418.185000002</v>
      </c>
      <c r="BB717" s="346">
        <f>BA717-PriceList[[#This Row],[Стоимость, руб для сбронированием]]</f>
        <v>15195</v>
      </c>
      <c r="BC717" s="14"/>
      <c r="BD717" s="345">
        <f t="shared" si="177"/>
        <v>436300</v>
      </c>
      <c r="BE717" s="353">
        <f>BD717*PriceList[[#This Row],[Площадь, кв.м]]</f>
        <v>13259157</v>
      </c>
      <c r="BF717" s="14"/>
      <c r="BG717" s="345">
        <f>BE717-$BG$1*PriceList[[#This Row],[Площадь, кв.м]]</f>
        <v>13076817</v>
      </c>
      <c r="BH717" s="353">
        <f t="shared" si="178"/>
        <v>182340</v>
      </c>
      <c r="BI717" s="345">
        <f>BG717/PriceList[[#This Row],[Площадь, кв.м]]</f>
        <v>430300</v>
      </c>
      <c r="BJ717" s="355">
        <f t="shared" si="179"/>
        <v>1.3943760167325122E-2</v>
      </c>
      <c r="BL717" s="345"/>
      <c r="BM717" s="353"/>
    </row>
    <row r="718" spans="1:65" ht="14.25" hidden="1" customHeight="1">
      <c r="A718" s="84">
        <v>899</v>
      </c>
      <c r="B718" s="84" t="s">
        <v>907</v>
      </c>
      <c r="C718" s="85">
        <v>151</v>
      </c>
      <c r="D718" s="85" t="s">
        <v>754</v>
      </c>
      <c r="E718" s="86">
        <v>8</v>
      </c>
      <c r="F718" s="84">
        <v>7</v>
      </c>
      <c r="G718" s="87">
        <v>72.03</v>
      </c>
      <c r="H718" s="88" t="s">
        <v>2</v>
      </c>
      <c r="I718" s="88" t="s">
        <v>19</v>
      </c>
      <c r="J718" s="89">
        <v>18.2</v>
      </c>
      <c r="K718" s="89">
        <f t="shared" si="166"/>
        <v>5.46</v>
      </c>
      <c r="L718" s="89">
        <f t="shared" si="167"/>
        <v>53.83</v>
      </c>
      <c r="M718" s="89">
        <f t="shared" si="168"/>
        <v>59.29</v>
      </c>
      <c r="N718" s="90" t="s">
        <v>78</v>
      </c>
      <c r="O718" s="90" t="s">
        <v>83</v>
      </c>
      <c r="P718" s="90" t="s">
        <v>67</v>
      </c>
      <c r="Q718" s="91" t="s">
        <v>68</v>
      </c>
      <c r="R718" s="92" t="s">
        <v>518</v>
      </c>
      <c r="S718" s="92" t="s">
        <v>116</v>
      </c>
      <c r="T718" s="93" t="s">
        <v>73</v>
      </c>
      <c r="U718" s="84">
        <v>11</v>
      </c>
      <c r="V718" s="94">
        <f>IFERROR(VLOOKUP(H718,'Коэфф для прайса 1 оч'!$A$3:$C$6,3,0),"")</f>
        <v>313920</v>
      </c>
      <c r="W718" s="91">
        <f>IFERROR(VLOOKUP(E718,'Коэфф для прайса 1 оч'!$A$10:$C$23,3,0),"")</f>
        <v>5.5E-2</v>
      </c>
      <c r="X718" s="116">
        <f>IFERROR(VLOOKUP(N718,'Коэфф для прайса 1 оч'!$E$25:$F$30,2,0),"")</f>
        <v>-0.02</v>
      </c>
      <c r="Y718" s="116">
        <f>IFERROR(VLOOKUP(O718,'Коэфф для прайса 1 оч'!$E$32:$F$34,2,0),"")</f>
        <v>0.03</v>
      </c>
      <c r="Z718" s="116">
        <f>IFERROR(VLOOKUP(P718,'Коэфф для прайса 1 оч'!$E$36:$F$38,2,0),"")</f>
        <v>0.03</v>
      </c>
      <c r="AA718" s="116">
        <f>IFERROR(VLOOKUP(Q718,'Коэфф для прайса 1 оч'!$E$40:$F$43,2,0),"")</f>
        <v>5.0000000000000001E-3</v>
      </c>
      <c r="AB718" s="117">
        <f>IFERROR(VLOOKUP(R718,'Коэфф для прайса 1 оч'!$E$45:$F$59,2,0),"")</f>
        <v>0.05</v>
      </c>
      <c r="AC718" s="116">
        <f>IFERROR(VLOOKUP(T718,'Коэфф для прайса 1 оч'!$E$61:$F$67,2,0),"")</f>
        <v>0</v>
      </c>
      <c r="AD718" s="116">
        <f>IFERROR(VLOOKUP(U718,'Коэфф для прайса 1 оч'!$E$69:$F$82,2,0),"")</f>
        <v>1.4999999999999999E-2</v>
      </c>
      <c r="AE718" s="116">
        <f>IFERROR(VLOOKUP(PriceList[[#This Row],[Корпус]],'Коэфф для прайса 1 оч'!$I$10:$J$15,2,0),"")</f>
        <v>0</v>
      </c>
      <c r="AF718" s="95">
        <f t="shared" si="169"/>
        <v>365716.8</v>
      </c>
      <c r="AG718" s="96">
        <f t="shared" si="170"/>
        <v>26342581.103999998</v>
      </c>
      <c r="AH718" s="97">
        <v>0</v>
      </c>
      <c r="AI718" s="98">
        <f t="shared" si="171"/>
        <v>365716.8</v>
      </c>
      <c r="AJ718" s="99">
        <f t="shared" si="172"/>
        <v>26342581.103999998</v>
      </c>
      <c r="AK718" s="84" t="s">
        <v>71</v>
      </c>
      <c r="AL718" s="91">
        <v>0.1</v>
      </c>
      <c r="AM718" s="287">
        <f>PriceList[[#This Row],[ИТОГ Цена за кв.м, руб]]*(1+PriceList[[#This Row],[Максимальная скидка]])</f>
        <v>402288.48000000004</v>
      </c>
      <c r="AN718" s="287">
        <f>PriceList[[#This Row],[Цена за кв.м. в CRM]]*PriceList[[#This Row],[Площадь, кв.м]]</f>
        <v>28976839.214400005</v>
      </c>
      <c r="AO718" s="287">
        <v>6000</v>
      </c>
      <c r="AP718" s="335">
        <f>PriceList[[#This Row],[Цена за кв.м. в CRM]]+PriceList[[#This Row],[Бронь]]</f>
        <v>408288.48000000004</v>
      </c>
      <c r="AQ718" s="335">
        <f>PriceList[[#This Row],[Цена за кв.м. в сайт]]*PriceList[[#This Row],[Площадь, кв.м]]</f>
        <v>29409019.214400005</v>
      </c>
      <c r="AR718" s="84" t="str">
        <f t="shared" si="173"/>
        <v>С3-1-151</v>
      </c>
      <c r="AS718" s="88" t="str">
        <f t="shared" si="174"/>
        <v>1К</v>
      </c>
      <c r="AT718" s="89">
        <f t="shared" si="175"/>
        <v>72.03</v>
      </c>
      <c r="AU718" s="99">
        <f>PriceList[[#This Row],[Цена за кв.м. в CRM]]</f>
        <v>402288.48000000004</v>
      </c>
      <c r="AV718" s="100" t="str">
        <f t="shared" si="176"/>
        <v>Резерв</v>
      </c>
      <c r="AW718" s="99"/>
      <c r="AX718" s="342"/>
      <c r="AZ718" s="353">
        <f>(PriceList[[#This Row],[Цена за кв.м. в сайт]])+$AZ$1</f>
        <v>408788.48000000004</v>
      </c>
      <c r="BA718" s="353">
        <f>AZ718*PriceList[[#This Row],[Площадь, кв.м]]</f>
        <v>29445034.214400005</v>
      </c>
      <c r="BB718" s="346">
        <f>BA718-PriceList[[#This Row],[Стоимость, руб для сбронированием]]</f>
        <v>36015</v>
      </c>
      <c r="BC718" s="14"/>
      <c r="BD718" s="345">
        <f t="shared" si="177"/>
        <v>408800</v>
      </c>
      <c r="BE718" s="353">
        <f>BD718*PriceList[[#This Row],[Площадь, кв.м]]</f>
        <v>29445864</v>
      </c>
      <c r="BF718" s="14"/>
      <c r="BG718" s="345">
        <f>BE718-$BG$1*PriceList[[#This Row],[Площадь, кв.м]]</f>
        <v>29013684</v>
      </c>
      <c r="BH718" s="353">
        <f t="shared" si="178"/>
        <v>432180</v>
      </c>
      <c r="BI718" s="345">
        <f>BG718/PriceList[[#This Row],[Площадь, кв.м]]</f>
        <v>402800</v>
      </c>
      <c r="BJ718" s="355">
        <f t="shared" si="179"/>
        <v>1.4895729890764648E-2</v>
      </c>
      <c r="BL718" s="345"/>
      <c r="BM718" s="353"/>
    </row>
    <row r="719" spans="1:65" ht="14.25" hidden="1" customHeight="1">
      <c r="A719" s="84">
        <v>900</v>
      </c>
      <c r="B719" s="84" t="s">
        <v>908</v>
      </c>
      <c r="C719" s="85">
        <v>152</v>
      </c>
      <c r="D719" s="85" t="s">
        <v>754</v>
      </c>
      <c r="E719" s="86">
        <v>8</v>
      </c>
      <c r="F719" s="84">
        <v>8</v>
      </c>
      <c r="G719" s="87">
        <v>41.75</v>
      </c>
      <c r="H719" s="88" t="s">
        <v>1</v>
      </c>
      <c r="I719" s="88" t="s">
        <v>1</v>
      </c>
      <c r="J719" s="89">
        <v>13.04</v>
      </c>
      <c r="K719" s="89">
        <f t="shared" si="166"/>
        <v>3.91</v>
      </c>
      <c r="L719" s="89">
        <f t="shared" si="167"/>
        <v>28.71</v>
      </c>
      <c r="M719" s="89">
        <f t="shared" si="168"/>
        <v>32.620000000000005</v>
      </c>
      <c r="N719" s="90" t="s">
        <v>76</v>
      </c>
      <c r="O719" s="90" t="s">
        <v>83</v>
      </c>
      <c r="P719" s="90" t="s">
        <v>67</v>
      </c>
      <c r="Q719" s="91" t="s">
        <v>68</v>
      </c>
      <c r="R719" s="92" t="s">
        <v>69</v>
      </c>
      <c r="S719" s="92" t="s">
        <v>1291</v>
      </c>
      <c r="T719" s="93" t="s">
        <v>73</v>
      </c>
      <c r="U719" s="84">
        <v>11</v>
      </c>
      <c r="V719" s="94">
        <f>IFERROR(VLOOKUP(H719,'Коэфф для прайса 1 оч'!$A$3:$C$6,3,0),"")</f>
        <v>327000</v>
      </c>
      <c r="W719" s="91">
        <f>IFERROR(VLOOKUP(E719,'Коэфф для прайса 1 оч'!$A$10:$C$23,3,0),"")</f>
        <v>5.5E-2</v>
      </c>
      <c r="X719" s="116">
        <f>IFERROR(VLOOKUP(N719,'Коэфф для прайса 1 оч'!$E$25:$F$30,2,0),"")</f>
        <v>0</v>
      </c>
      <c r="Y719" s="116">
        <f>IFERROR(VLOOKUP(O719,'Коэфф для прайса 1 оч'!$E$32:$F$34,2,0),"")</f>
        <v>0.03</v>
      </c>
      <c r="Z719" s="116">
        <f>IFERROR(VLOOKUP(P719,'Коэфф для прайса 1 оч'!$E$36:$F$38,2,0),"")</f>
        <v>0.03</v>
      </c>
      <c r="AA719" s="116">
        <f>IFERROR(VLOOKUP(Q719,'Коэфф для прайса 1 оч'!$E$40:$F$43,2,0),"")</f>
        <v>5.0000000000000001E-3</v>
      </c>
      <c r="AB719" s="117">
        <f>IFERROR(VLOOKUP(R719,'Коэфф для прайса 1 оч'!$E$45:$F$59,2,0),"")</f>
        <v>-1.4999999999999999E-2</v>
      </c>
      <c r="AC719" s="116">
        <f>IFERROR(VLOOKUP(T719,'Коэфф для прайса 1 оч'!$E$61:$F$67,2,0),"")</f>
        <v>0</v>
      </c>
      <c r="AD719" s="116">
        <f>IFERROR(VLOOKUP(U719,'Коэфф для прайса 1 оч'!$E$69:$F$82,2,0),"")</f>
        <v>1.4999999999999999E-2</v>
      </c>
      <c r="AE719" s="116">
        <f>IFERROR(VLOOKUP(PriceList[[#This Row],[Корпус]],'Коэфф для прайса 1 оч'!$I$10:$J$15,2,0),"")</f>
        <v>0</v>
      </c>
      <c r="AF719" s="95">
        <f t="shared" si="169"/>
        <v>366240</v>
      </c>
      <c r="AG719" s="96">
        <f t="shared" si="170"/>
        <v>15290520</v>
      </c>
      <c r="AH719" s="97">
        <v>0</v>
      </c>
      <c r="AI719" s="98">
        <f t="shared" si="171"/>
        <v>366240</v>
      </c>
      <c r="AJ719" s="99">
        <f t="shared" si="172"/>
        <v>15290520</v>
      </c>
      <c r="AK719" s="84" t="s">
        <v>71</v>
      </c>
      <c r="AL719" s="91">
        <v>0.1</v>
      </c>
      <c r="AM719" s="287">
        <f>PriceList[[#This Row],[ИТОГ Цена за кв.м, руб]]*(1+PriceList[[#This Row],[Максимальная скидка]])</f>
        <v>402864.00000000006</v>
      </c>
      <c r="AN719" s="287">
        <f>PriceList[[#This Row],[Цена за кв.м. в CRM]]*PriceList[[#This Row],[Площадь, кв.м]]</f>
        <v>16819572.000000004</v>
      </c>
      <c r="AO719" s="287">
        <v>6000</v>
      </c>
      <c r="AP719" s="335">
        <f>PriceList[[#This Row],[Цена за кв.м. в CRM]]+PriceList[[#This Row],[Бронь]]</f>
        <v>408864.00000000006</v>
      </c>
      <c r="AQ719" s="335">
        <f>PriceList[[#This Row],[Цена за кв.м. в сайт]]*PriceList[[#This Row],[Площадь, кв.м]]</f>
        <v>17070072.000000004</v>
      </c>
      <c r="AR719" s="84" t="str">
        <f t="shared" si="173"/>
        <v>С3-1-152</v>
      </c>
      <c r="AS719" s="88" t="str">
        <f t="shared" si="174"/>
        <v>Ст</v>
      </c>
      <c r="AT719" s="89">
        <f t="shared" si="175"/>
        <v>41.75</v>
      </c>
      <c r="AU719" s="99">
        <f>PriceList[[#This Row],[Цена за кв.м. в CRM]]</f>
        <v>402864.00000000006</v>
      </c>
      <c r="AV719" s="100" t="str">
        <f t="shared" si="176"/>
        <v>Резерв</v>
      </c>
      <c r="AW719" s="99"/>
      <c r="AX719" s="342"/>
      <c r="AZ719" s="353">
        <f>(PriceList[[#This Row],[Цена за кв.м. в сайт]])+$AZ$1</f>
        <v>409364.00000000006</v>
      </c>
      <c r="BA719" s="353">
        <f>AZ719*PriceList[[#This Row],[Площадь, кв.м]]</f>
        <v>17090947.000000004</v>
      </c>
      <c r="BB719" s="346">
        <f>BA719-PriceList[[#This Row],[Стоимость, руб для сбронированием]]</f>
        <v>20875</v>
      </c>
      <c r="BC719" s="14"/>
      <c r="BD719" s="345">
        <f t="shared" si="177"/>
        <v>409400</v>
      </c>
      <c r="BE719" s="353">
        <f>BD719*PriceList[[#This Row],[Площадь, кв.м]]</f>
        <v>17092450</v>
      </c>
      <c r="BF719" s="14"/>
      <c r="BG719" s="345">
        <f>BE719-$BG$1*PriceList[[#This Row],[Площадь, кв.м]]</f>
        <v>16841950</v>
      </c>
      <c r="BH719" s="353">
        <f t="shared" si="178"/>
        <v>250500</v>
      </c>
      <c r="BI719" s="345">
        <f>BG719/PriceList[[#This Row],[Площадь, кв.м]]</f>
        <v>403400</v>
      </c>
      <c r="BJ719" s="355">
        <f t="shared" si="179"/>
        <v>1.4873574615765989E-2</v>
      </c>
      <c r="BL719" s="345"/>
      <c r="BM719" s="353"/>
    </row>
    <row r="720" spans="1:65" ht="14.25" hidden="1" customHeight="1">
      <c r="A720" s="84">
        <v>901</v>
      </c>
      <c r="B720" s="84" t="s">
        <v>909</v>
      </c>
      <c r="C720" s="85">
        <v>153</v>
      </c>
      <c r="D720" s="85" t="s">
        <v>754</v>
      </c>
      <c r="E720" s="86">
        <v>8</v>
      </c>
      <c r="F720" s="84">
        <v>9</v>
      </c>
      <c r="G720" s="87">
        <v>29.36</v>
      </c>
      <c r="H720" s="88" t="s">
        <v>1</v>
      </c>
      <c r="I720" s="88" t="s">
        <v>1</v>
      </c>
      <c r="J720" s="89">
        <v>5.09</v>
      </c>
      <c r="K720" s="89">
        <f t="shared" si="166"/>
        <v>1.53</v>
      </c>
      <c r="L720" s="89">
        <f t="shared" si="167"/>
        <v>24.27</v>
      </c>
      <c r="M720" s="89">
        <f t="shared" si="168"/>
        <v>25.8</v>
      </c>
      <c r="N720" s="90" t="s">
        <v>65</v>
      </c>
      <c r="O720" s="90" t="s">
        <v>66</v>
      </c>
      <c r="P720" s="90" t="s">
        <v>67</v>
      </c>
      <c r="Q720" s="91" t="s">
        <v>68</v>
      </c>
      <c r="R720" s="92" t="s">
        <v>69</v>
      </c>
      <c r="S720" s="92" t="s">
        <v>1291</v>
      </c>
      <c r="T720" s="93" t="s">
        <v>73</v>
      </c>
      <c r="U720" s="84">
        <v>11</v>
      </c>
      <c r="V720" s="94">
        <f>IFERROR(VLOOKUP(H720,'Коэфф для прайса 1 оч'!$A$3:$C$6,3,0),"")</f>
        <v>327000</v>
      </c>
      <c r="W720" s="91">
        <f>IFERROR(VLOOKUP(E720,'Коэфф для прайса 1 оч'!$A$10:$C$23,3,0),"")</f>
        <v>5.5E-2</v>
      </c>
      <c r="X720" s="116">
        <f>IFERROR(VLOOKUP(N720,'Коэфф для прайса 1 оч'!$E$25:$F$30,2,0),"")</f>
        <v>0.04</v>
      </c>
      <c r="Y720" s="116">
        <f>IFERROR(VLOOKUP(O720,'Коэфф для прайса 1 оч'!$E$32:$F$34,2,0),"")</f>
        <v>0</v>
      </c>
      <c r="Z720" s="116">
        <f>IFERROR(VLOOKUP(P720,'Коэфф для прайса 1 оч'!$E$36:$F$38,2,0),"")</f>
        <v>0.03</v>
      </c>
      <c r="AA720" s="116">
        <f>IFERROR(VLOOKUP(Q720,'Коэфф для прайса 1 оч'!$E$40:$F$43,2,0),"")</f>
        <v>5.0000000000000001E-3</v>
      </c>
      <c r="AB720" s="117">
        <f>IFERROR(VLOOKUP(R720,'Коэфф для прайса 1 оч'!$E$45:$F$59,2,0),"")</f>
        <v>-1.4999999999999999E-2</v>
      </c>
      <c r="AC720" s="116">
        <f>IFERROR(VLOOKUP(T720,'Коэфф для прайса 1 оч'!$E$61:$F$67,2,0),"")</f>
        <v>0</v>
      </c>
      <c r="AD720" s="116">
        <f>IFERROR(VLOOKUP(U720,'Коэфф для прайса 1 оч'!$E$69:$F$82,2,0),"")</f>
        <v>1.4999999999999999E-2</v>
      </c>
      <c r="AE720" s="116">
        <f>IFERROR(VLOOKUP(PriceList[[#This Row],[Корпус]],'Коэфф для прайса 1 оч'!$I$10:$J$15,2,0),"")</f>
        <v>0</v>
      </c>
      <c r="AF720" s="95">
        <f t="shared" si="169"/>
        <v>369510</v>
      </c>
      <c r="AG720" s="96">
        <f t="shared" si="170"/>
        <v>10848813.6</v>
      </c>
      <c r="AH720" s="97">
        <v>0</v>
      </c>
      <c r="AI720" s="98">
        <f t="shared" si="171"/>
        <v>369510</v>
      </c>
      <c r="AJ720" s="99">
        <f t="shared" si="172"/>
        <v>10848813.6</v>
      </c>
      <c r="AK720" s="84" t="s">
        <v>71</v>
      </c>
      <c r="AL720" s="91">
        <v>0.1</v>
      </c>
      <c r="AM720" s="287">
        <f>PriceList[[#This Row],[ИТОГ Цена за кв.м, руб]]*(1+PriceList[[#This Row],[Максимальная скидка]])</f>
        <v>406461.00000000006</v>
      </c>
      <c r="AN720" s="287">
        <f>PriceList[[#This Row],[Цена за кв.м. в CRM]]*PriceList[[#This Row],[Площадь, кв.м]]</f>
        <v>11933694.960000001</v>
      </c>
      <c r="AO720" s="287">
        <v>6000</v>
      </c>
      <c r="AP720" s="335">
        <f>PriceList[[#This Row],[Цена за кв.м. в CRM]]+PriceList[[#This Row],[Бронь]]</f>
        <v>412461.00000000006</v>
      </c>
      <c r="AQ720" s="335">
        <f>PriceList[[#This Row],[Цена за кв.м. в сайт]]*PriceList[[#This Row],[Площадь, кв.м]]</f>
        <v>12109854.960000001</v>
      </c>
      <c r="AR720" s="84" t="str">
        <f t="shared" si="173"/>
        <v>С3-1-153</v>
      </c>
      <c r="AS720" s="88" t="str">
        <f t="shared" si="174"/>
        <v>Ст</v>
      </c>
      <c r="AT720" s="89">
        <f t="shared" si="175"/>
        <v>29.36</v>
      </c>
      <c r="AU720" s="99">
        <f>PriceList[[#This Row],[Цена за кв.м. в CRM]]</f>
        <v>406461.00000000006</v>
      </c>
      <c r="AV720" s="100" t="str">
        <f t="shared" si="176"/>
        <v>Резерв</v>
      </c>
      <c r="AW720" s="99"/>
      <c r="AX720" s="342"/>
      <c r="AZ720" s="353">
        <f>(PriceList[[#This Row],[Цена за кв.м. в сайт]])+$AZ$1</f>
        <v>412961.00000000006</v>
      </c>
      <c r="BA720" s="353">
        <f>AZ720*PriceList[[#This Row],[Площадь, кв.м]]</f>
        <v>12124534.960000001</v>
      </c>
      <c r="BB720" s="346">
        <f>BA720-PriceList[[#This Row],[Стоимость, руб для сбронированием]]</f>
        <v>14680</v>
      </c>
      <c r="BC720" s="14"/>
      <c r="BD720" s="345">
        <f t="shared" si="177"/>
        <v>413000</v>
      </c>
      <c r="BE720" s="353">
        <f>BD720*PriceList[[#This Row],[Площадь, кв.м]]</f>
        <v>12125680</v>
      </c>
      <c r="BF720" s="14"/>
      <c r="BG720" s="345">
        <f>BE720-$BG$1*PriceList[[#This Row],[Площадь, кв.м]]</f>
        <v>11949520</v>
      </c>
      <c r="BH720" s="353">
        <f t="shared" si="178"/>
        <v>176160</v>
      </c>
      <c r="BI720" s="345">
        <f>BG720/PriceList[[#This Row],[Площадь, кв.м]]</f>
        <v>407000</v>
      </c>
      <c r="BJ720" s="355">
        <f t="shared" si="179"/>
        <v>1.4742014742014743E-2</v>
      </c>
      <c r="BL720" s="345"/>
      <c r="BM720" s="353"/>
    </row>
    <row r="721" spans="1:65" ht="14.25" hidden="1" customHeight="1">
      <c r="A721" s="84">
        <v>902</v>
      </c>
      <c r="B721" s="84" t="s">
        <v>910</v>
      </c>
      <c r="C721" s="85">
        <v>154</v>
      </c>
      <c r="D721" s="85" t="s">
        <v>754</v>
      </c>
      <c r="E721" s="86">
        <v>8</v>
      </c>
      <c r="F721" s="84">
        <v>10</v>
      </c>
      <c r="G721" s="87">
        <v>30.35</v>
      </c>
      <c r="H721" s="88" t="s">
        <v>1</v>
      </c>
      <c r="I721" s="88" t="s">
        <v>1</v>
      </c>
      <c r="J721" s="89">
        <v>5.61</v>
      </c>
      <c r="K721" s="89">
        <f t="shared" si="166"/>
        <v>1.68</v>
      </c>
      <c r="L721" s="89">
        <f t="shared" si="167"/>
        <v>24.740000000000002</v>
      </c>
      <c r="M721" s="89">
        <f t="shared" si="168"/>
        <v>26.42</v>
      </c>
      <c r="N721" s="90" t="s">
        <v>65</v>
      </c>
      <c r="O721" s="90" t="s">
        <v>66</v>
      </c>
      <c r="P721" s="90" t="s">
        <v>67</v>
      </c>
      <c r="Q721" s="91" t="s">
        <v>68</v>
      </c>
      <c r="R721" s="92" t="s">
        <v>69</v>
      </c>
      <c r="S721" s="92" t="s">
        <v>1291</v>
      </c>
      <c r="T721" s="93" t="s">
        <v>73</v>
      </c>
      <c r="U721" s="84">
        <v>11</v>
      </c>
      <c r="V721" s="94">
        <f>IFERROR(VLOOKUP(H721,'Коэфф для прайса 1 оч'!$A$3:$C$6,3,0),"")</f>
        <v>327000</v>
      </c>
      <c r="W721" s="91">
        <f>IFERROR(VLOOKUP(E721,'Коэфф для прайса 1 оч'!$A$10:$C$23,3,0),"")</f>
        <v>5.5E-2</v>
      </c>
      <c r="X721" s="116">
        <f>IFERROR(VLOOKUP(N721,'Коэфф для прайса 1 оч'!$E$25:$F$30,2,0),"")</f>
        <v>0.04</v>
      </c>
      <c r="Y721" s="116">
        <f>IFERROR(VLOOKUP(O721,'Коэфф для прайса 1 оч'!$E$32:$F$34,2,0),"")</f>
        <v>0</v>
      </c>
      <c r="Z721" s="116">
        <f>IFERROR(VLOOKUP(P721,'Коэфф для прайса 1 оч'!$E$36:$F$38,2,0),"")</f>
        <v>0.03</v>
      </c>
      <c r="AA721" s="116">
        <f>IFERROR(VLOOKUP(Q721,'Коэфф для прайса 1 оч'!$E$40:$F$43,2,0),"")</f>
        <v>5.0000000000000001E-3</v>
      </c>
      <c r="AB721" s="117">
        <f>IFERROR(VLOOKUP(R721,'Коэфф для прайса 1 оч'!$E$45:$F$59,2,0),"")</f>
        <v>-1.4999999999999999E-2</v>
      </c>
      <c r="AC721" s="116">
        <f>IFERROR(VLOOKUP(T721,'Коэфф для прайса 1 оч'!$E$61:$F$67,2,0),"")</f>
        <v>0</v>
      </c>
      <c r="AD721" s="116">
        <f>IFERROR(VLOOKUP(U721,'Коэфф для прайса 1 оч'!$E$69:$F$82,2,0),"")</f>
        <v>1.4999999999999999E-2</v>
      </c>
      <c r="AE721" s="116">
        <f>IFERROR(VLOOKUP(PriceList[[#This Row],[Корпус]],'Коэфф для прайса 1 оч'!$I$10:$J$15,2,0),"")</f>
        <v>0</v>
      </c>
      <c r="AF721" s="95">
        <f t="shared" si="169"/>
        <v>369510</v>
      </c>
      <c r="AG721" s="96">
        <f t="shared" si="170"/>
        <v>11214628.5</v>
      </c>
      <c r="AH721" s="97">
        <v>0</v>
      </c>
      <c r="AI721" s="98">
        <f t="shared" si="171"/>
        <v>369510</v>
      </c>
      <c r="AJ721" s="99">
        <f t="shared" si="172"/>
        <v>11214628.5</v>
      </c>
      <c r="AK721" s="84" t="s">
        <v>101</v>
      </c>
      <c r="AL721" s="91">
        <v>0.1</v>
      </c>
      <c r="AM721" s="287">
        <f>PriceList[[#This Row],[ИТОГ Цена за кв.м, руб]]*(1+PriceList[[#This Row],[Максимальная скидка]])</f>
        <v>406461.00000000006</v>
      </c>
      <c r="AN721" s="287">
        <f>PriceList[[#This Row],[Цена за кв.м. в CRM]]*PriceList[[#This Row],[Площадь, кв.м]]</f>
        <v>12336091.350000001</v>
      </c>
      <c r="AO721" s="287">
        <v>6000</v>
      </c>
      <c r="AP721" s="335">
        <f>PriceList[[#This Row],[Цена за кв.м. в CRM]]+PriceList[[#This Row],[Бронь]]</f>
        <v>412461.00000000006</v>
      </c>
      <c r="AQ721" s="335">
        <f>PriceList[[#This Row],[Цена за кв.м. в сайт]]*PriceList[[#This Row],[Площадь, кв.м]]</f>
        <v>12518191.350000001</v>
      </c>
      <c r="AR721" s="84" t="str">
        <f t="shared" si="173"/>
        <v>С3-1-154</v>
      </c>
      <c r="AS721" s="88" t="str">
        <f t="shared" si="174"/>
        <v>Ст</v>
      </c>
      <c r="AT721" s="89">
        <f t="shared" si="175"/>
        <v>30.35</v>
      </c>
      <c r="AU721" s="99">
        <f>PriceList[[#This Row],[Цена за кв.м. в CRM]]</f>
        <v>406461.00000000006</v>
      </c>
      <c r="AV721" s="100" t="str">
        <f t="shared" si="176"/>
        <v>Свободно</v>
      </c>
      <c r="AW721" s="99"/>
      <c r="AX721" s="342"/>
      <c r="AZ721" s="353">
        <f>(PriceList[[#This Row],[Цена за кв.м. в сайт]])+$AZ$1</f>
        <v>412961.00000000006</v>
      </c>
      <c r="BA721" s="353">
        <f>AZ721*PriceList[[#This Row],[Площадь, кв.м]]</f>
        <v>12533366.350000001</v>
      </c>
      <c r="BB721" s="346">
        <f>BA721-PriceList[[#This Row],[Стоимость, руб для сбронированием]]</f>
        <v>15175</v>
      </c>
      <c r="BC721" s="14"/>
      <c r="BD721" s="345">
        <f t="shared" si="177"/>
        <v>413000</v>
      </c>
      <c r="BE721" s="353">
        <f>BD721*PriceList[[#This Row],[Площадь, кв.м]]</f>
        <v>12534550</v>
      </c>
      <c r="BF721" s="14"/>
      <c r="BG721" s="345">
        <f>BE721-$BG$1*PriceList[[#This Row],[Площадь, кв.м]]</f>
        <v>12352450</v>
      </c>
      <c r="BH721" s="353">
        <f t="shared" si="178"/>
        <v>182100</v>
      </c>
      <c r="BI721" s="345">
        <f>BG721/PriceList[[#This Row],[Площадь, кв.м]]</f>
        <v>407000</v>
      </c>
      <c r="BJ721" s="355">
        <f t="shared" si="179"/>
        <v>1.4742014742014743E-2</v>
      </c>
      <c r="BL721" s="345"/>
      <c r="BM721" s="353"/>
    </row>
    <row r="722" spans="1:65" ht="14.25" hidden="1" customHeight="1">
      <c r="A722" s="84">
        <v>903</v>
      </c>
      <c r="B722" s="84" t="s">
        <v>911</v>
      </c>
      <c r="C722" s="85">
        <v>155</v>
      </c>
      <c r="D722" s="85" t="s">
        <v>754</v>
      </c>
      <c r="E722" s="86">
        <v>8</v>
      </c>
      <c r="F722" s="84">
        <v>11</v>
      </c>
      <c r="G722" s="87">
        <v>30.82</v>
      </c>
      <c r="H722" s="88" t="s">
        <v>1</v>
      </c>
      <c r="I722" s="88" t="s">
        <v>1</v>
      </c>
      <c r="J722" s="89">
        <v>5.93</v>
      </c>
      <c r="K722" s="89">
        <f t="shared" si="166"/>
        <v>1.78</v>
      </c>
      <c r="L722" s="89">
        <f t="shared" si="167"/>
        <v>24.89</v>
      </c>
      <c r="M722" s="89">
        <f t="shared" si="168"/>
        <v>26.67</v>
      </c>
      <c r="N722" s="90" t="s">
        <v>65</v>
      </c>
      <c r="O722" s="90" t="s">
        <v>66</v>
      </c>
      <c r="P722" s="90" t="s">
        <v>67</v>
      </c>
      <c r="Q722" s="91" t="s">
        <v>68</v>
      </c>
      <c r="R722" s="92" t="s">
        <v>69</v>
      </c>
      <c r="S722" s="92" t="s">
        <v>1291</v>
      </c>
      <c r="T722" s="93" t="s">
        <v>73</v>
      </c>
      <c r="U722" s="84">
        <v>11</v>
      </c>
      <c r="V722" s="94">
        <f>IFERROR(VLOOKUP(H722,'Коэфф для прайса 1 оч'!$A$3:$C$6,3,0),"")</f>
        <v>327000</v>
      </c>
      <c r="W722" s="91">
        <f>IFERROR(VLOOKUP(E722,'Коэфф для прайса 1 оч'!$A$10:$C$23,3,0),"")</f>
        <v>5.5E-2</v>
      </c>
      <c r="X722" s="116">
        <f>IFERROR(VLOOKUP(N722,'Коэфф для прайса 1 оч'!$E$25:$F$30,2,0),"")</f>
        <v>0.04</v>
      </c>
      <c r="Y722" s="116">
        <f>IFERROR(VLOOKUP(O722,'Коэфф для прайса 1 оч'!$E$32:$F$34,2,0),"")</f>
        <v>0</v>
      </c>
      <c r="Z722" s="116">
        <f>IFERROR(VLOOKUP(P722,'Коэфф для прайса 1 оч'!$E$36:$F$38,2,0),"")</f>
        <v>0.03</v>
      </c>
      <c r="AA722" s="116">
        <f>IFERROR(VLOOKUP(Q722,'Коэфф для прайса 1 оч'!$E$40:$F$43,2,0),"")</f>
        <v>5.0000000000000001E-3</v>
      </c>
      <c r="AB722" s="117">
        <f>IFERROR(VLOOKUP(R722,'Коэфф для прайса 1 оч'!$E$45:$F$59,2,0),"")</f>
        <v>-1.4999999999999999E-2</v>
      </c>
      <c r="AC722" s="116">
        <f>IFERROR(VLOOKUP(T722,'Коэфф для прайса 1 оч'!$E$61:$F$67,2,0),"")</f>
        <v>0</v>
      </c>
      <c r="AD722" s="116">
        <f>IFERROR(VLOOKUP(U722,'Коэфф для прайса 1 оч'!$E$69:$F$82,2,0),"")</f>
        <v>1.4999999999999999E-2</v>
      </c>
      <c r="AE722" s="116">
        <f>IFERROR(VLOOKUP(PriceList[[#This Row],[Корпус]],'Коэфф для прайса 1 оч'!$I$10:$J$15,2,0),"")</f>
        <v>0</v>
      </c>
      <c r="AF722" s="95">
        <f t="shared" si="169"/>
        <v>369510</v>
      </c>
      <c r="AG722" s="96">
        <f t="shared" si="170"/>
        <v>11388298.199999999</v>
      </c>
      <c r="AH722" s="97">
        <v>0</v>
      </c>
      <c r="AI722" s="98">
        <f t="shared" si="171"/>
        <v>369510</v>
      </c>
      <c r="AJ722" s="99">
        <f t="shared" si="172"/>
        <v>11388298.199999999</v>
      </c>
      <c r="AK722" s="84" t="s">
        <v>101</v>
      </c>
      <c r="AL722" s="91">
        <v>0.1</v>
      </c>
      <c r="AM722" s="287">
        <f>PriceList[[#This Row],[ИТОГ Цена за кв.м, руб]]*(1+PriceList[[#This Row],[Максимальная скидка]])</f>
        <v>406461.00000000006</v>
      </c>
      <c r="AN722" s="287">
        <f>PriceList[[#This Row],[Цена за кв.м. в CRM]]*PriceList[[#This Row],[Площадь, кв.м]]</f>
        <v>12527128.020000001</v>
      </c>
      <c r="AO722" s="287">
        <v>6000</v>
      </c>
      <c r="AP722" s="335">
        <f>PriceList[[#This Row],[Цена за кв.м. в CRM]]+PriceList[[#This Row],[Бронь]]</f>
        <v>412461.00000000006</v>
      </c>
      <c r="AQ722" s="335">
        <f>PriceList[[#This Row],[Цена за кв.м. в сайт]]*PriceList[[#This Row],[Площадь, кв.м]]</f>
        <v>12712048.020000001</v>
      </c>
      <c r="AR722" s="84" t="str">
        <f t="shared" si="173"/>
        <v>С3-1-155</v>
      </c>
      <c r="AS722" s="88" t="str">
        <f t="shared" si="174"/>
        <v>Ст</v>
      </c>
      <c r="AT722" s="89">
        <f t="shared" si="175"/>
        <v>30.82</v>
      </c>
      <c r="AU722" s="99">
        <f>PriceList[[#This Row],[Цена за кв.м. в CRM]]</f>
        <v>406461.00000000006</v>
      </c>
      <c r="AV722" s="100" t="str">
        <f t="shared" si="176"/>
        <v>Свободно</v>
      </c>
      <c r="AW722" s="99"/>
      <c r="AX722" s="342"/>
      <c r="AZ722" s="353">
        <f>(PriceList[[#This Row],[Цена за кв.м. в сайт]])+$AZ$1</f>
        <v>412961.00000000006</v>
      </c>
      <c r="BA722" s="353">
        <f>AZ722*PriceList[[#This Row],[Площадь, кв.м]]</f>
        <v>12727458.020000001</v>
      </c>
      <c r="BB722" s="346">
        <f>BA722-PriceList[[#This Row],[Стоимость, руб для сбронированием]]</f>
        <v>15410</v>
      </c>
      <c r="BC722" s="14"/>
      <c r="BD722" s="345">
        <f t="shared" si="177"/>
        <v>413000</v>
      </c>
      <c r="BE722" s="353">
        <f>BD722*PriceList[[#This Row],[Площадь, кв.м]]</f>
        <v>12728660</v>
      </c>
      <c r="BF722" s="14"/>
      <c r="BG722" s="345">
        <f>BE722-$BG$1*PriceList[[#This Row],[Площадь, кв.м]]</f>
        <v>12543740</v>
      </c>
      <c r="BH722" s="353">
        <f t="shared" si="178"/>
        <v>184920</v>
      </c>
      <c r="BI722" s="345">
        <f>BG722/PriceList[[#This Row],[Площадь, кв.м]]</f>
        <v>407000</v>
      </c>
      <c r="BJ722" s="355">
        <f t="shared" si="179"/>
        <v>1.4742014742014743E-2</v>
      </c>
      <c r="BL722" s="345"/>
      <c r="BM722" s="353"/>
    </row>
    <row r="723" spans="1:65" ht="14.25" hidden="1" customHeight="1">
      <c r="A723" s="84">
        <v>915</v>
      </c>
      <c r="B723" s="84" t="s">
        <v>912</v>
      </c>
      <c r="C723" s="85">
        <v>156</v>
      </c>
      <c r="D723" s="85" t="s">
        <v>754</v>
      </c>
      <c r="E723" s="86">
        <v>9</v>
      </c>
      <c r="F723" s="84">
        <v>1</v>
      </c>
      <c r="G723" s="87">
        <v>40.130000000000003</v>
      </c>
      <c r="H723" s="88" t="s">
        <v>1</v>
      </c>
      <c r="I723" s="88" t="s">
        <v>1</v>
      </c>
      <c r="J723" s="89">
        <v>7.71</v>
      </c>
      <c r="K723" s="89">
        <f t="shared" si="166"/>
        <v>2.31</v>
      </c>
      <c r="L723" s="89">
        <f t="shared" si="167"/>
        <v>32.42</v>
      </c>
      <c r="M723" s="89">
        <f t="shared" si="168"/>
        <v>34.730000000000004</v>
      </c>
      <c r="N723" s="90" t="s">
        <v>82</v>
      </c>
      <c r="O723" s="90" t="s">
        <v>83</v>
      </c>
      <c r="P723" s="90" t="s">
        <v>67</v>
      </c>
      <c r="Q723" s="91" t="s">
        <v>68</v>
      </c>
      <c r="R723" s="92" t="s">
        <v>69</v>
      </c>
      <c r="S723" s="92" t="s">
        <v>1291</v>
      </c>
      <c r="T723" s="93" t="s">
        <v>73</v>
      </c>
      <c r="U723" s="84">
        <v>11</v>
      </c>
      <c r="V723" s="94">
        <f>IFERROR(VLOOKUP(H723,'Коэфф для прайса 1 оч'!$A$3:$C$6,3,0),"")</f>
        <v>327000</v>
      </c>
      <c r="W723" s="91">
        <f>IFERROR(VLOOKUP(E723,'Коэфф для прайса 1 оч'!$A$10:$C$23,3,0),"")</f>
        <v>8.4999999999999992E-2</v>
      </c>
      <c r="X723" s="116">
        <f>IFERROR(VLOOKUP(N723,'Коэфф для прайса 1 оч'!$E$25:$F$30,2,0),"")</f>
        <v>-0.01</v>
      </c>
      <c r="Y723" s="116">
        <f>IFERROR(VLOOKUP(O723,'Коэфф для прайса 1 оч'!$E$32:$F$34,2,0),"")</f>
        <v>0.03</v>
      </c>
      <c r="Z723" s="116">
        <f>IFERROR(VLOOKUP(P723,'Коэфф для прайса 1 оч'!$E$36:$F$38,2,0),"")</f>
        <v>0.03</v>
      </c>
      <c r="AA723" s="116">
        <f>IFERROR(VLOOKUP(Q723,'Коэфф для прайса 1 оч'!$E$40:$F$43,2,0),"")</f>
        <v>5.0000000000000001E-3</v>
      </c>
      <c r="AB723" s="117">
        <f>IFERROR(VLOOKUP(R723,'Коэфф для прайса 1 оч'!$E$45:$F$59,2,0),"")</f>
        <v>-1.4999999999999999E-2</v>
      </c>
      <c r="AC723" s="116">
        <f>IFERROR(VLOOKUP(T723,'Коэфф для прайса 1 оч'!$E$61:$F$67,2,0),"")</f>
        <v>0</v>
      </c>
      <c r="AD723" s="116">
        <f>IFERROR(VLOOKUP(U723,'Коэфф для прайса 1 оч'!$E$69:$F$82,2,0),"")</f>
        <v>1.4999999999999999E-2</v>
      </c>
      <c r="AE723" s="116">
        <f>IFERROR(VLOOKUP(PriceList[[#This Row],[Корпус]],'Коэфф для прайса 1 оч'!$I$10:$J$15,2,0),"")</f>
        <v>0</v>
      </c>
      <c r="AF723" s="95">
        <f t="shared" si="169"/>
        <v>372780</v>
      </c>
      <c r="AG723" s="96">
        <f t="shared" si="170"/>
        <v>14959661.4</v>
      </c>
      <c r="AH723" s="97">
        <v>0</v>
      </c>
      <c r="AI723" s="98">
        <f t="shared" si="171"/>
        <v>372780</v>
      </c>
      <c r="AJ723" s="99">
        <f t="shared" si="172"/>
        <v>14959661.4</v>
      </c>
      <c r="AK723" s="84" t="s">
        <v>71</v>
      </c>
      <c r="AL723" s="91">
        <v>0.1</v>
      </c>
      <c r="AM723" s="287">
        <f>PriceList[[#This Row],[ИТОГ Цена за кв.м, руб]]*(1+PriceList[[#This Row],[Максимальная скидка]])</f>
        <v>410058.00000000006</v>
      </c>
      <c r="AN723" s="287">
        <f>PriceList[[#This Row],[Цена за кв.м. в CRM]]*PriceList[[#This Row],[Площадь, кв.м]]</f>
        <v>16455627.540000003</v>
      </c>
      <c r="AO723" s="287">
        <v>6000</v>
      </c>
      <c r="AP723" s="335">
        <f>PriceList[[#This Row],[Цена за кв.м. в CRM]]+PriceList[[#This Row],[Бронь]]</f>
        <v>416058.00000000006</v>
      </c>
      <c r="AQ723" s="335">
        <f>PriceList[[#This Row],[Цена за кв.м. в сайт]]*PriceList[[#This Row],[Площадь, кв.м]]</f>
        <v>16696407.540000003</v>
      </c>
      <c r="AR723" s="84" t="str">
        <f t="shared" si="173"/>
        <v>С3-1-156</v>
      </c>
      <c r="AS723" s="88" t="str">
        <f t="shared" si="174"/>
        <v>Ст</v>
      </c>
      <c r="AT723" s="89">
        <f t="shared" si="175"/>
        <v>40.130000000000003</v>
      </c>
      <c r="AU723" s="99">
        <f>PriceList[[#This Row],[Цена за кв.м. в CRM]]</f>
        <v>410058.00000000006</v>
      </c>
      <c r="AV723" s="100" t="str">
        <f t="shared" si="176"/>
        <v>Резерв</v>
      </c>
      <c r="AW723" s="99"/>
      <c r="AX723" s="342"/>
      <c r="AZ723" s="353">
        <f>(PriceList[[#This Row],[Цена за кв.м. в сайт]])+$AZ$1</f>
        <v>416558.00000000006</v>
      </c>
      <c r="BA723" s="353">
        <f>AZ723*PriceList[[#This Row],[Площадь, кв.м]]</f>
        <v>16716472.540000003</v>
      </c>
      <c r="BB723" s="346">
        <f>BA723-PriceList[[#This Row],[Стоимость, руб для сбронированием]]</f>
        <v>20065</v>
      </c>
      <c r="BC723" s="14"/>
      <c r="BD723" s="345">
        <f t="shared" si="177"/>
        <v>416600</v>
      </c>
      <c r="BE723" s="353">
        <f>BD723*PriceList[[#This Row],[Площадь, кв.м]]</f>
        <v>16718158.000000002</v>
      </c>
      <c r="BF723" s="14"/>
      <c r="BG723" s="345">
        <f>BE723-$BG$1*PriceList[[#This Row],[Площадь, кв.м]]</f>
        <v>16477378.000000002</v>
      </c>
      <c r="BH723" s="353">
        <f t="shared" si="178"/>
        <v>240780</v>
      </c>
      <c r="BI723" s="345">
        <f>BG723/PriceList[[#This Row],[Площадь, кв.м]]</f>
        <v>410600</v>
      </c>
      <c r="BJ723" s="355">
        <f t="shared" si="179"/>
        <v>1.4612761811982462E-2</v>
      </c>
      <c r="BL723" s="345"/>
      <c r="BM723" s="353"/>
    </row>
    <row r="724" spans="1:65" ht="14.25" hidden="1" customHeight="1">
      <c r="A724" s="84">
        <v>916</v>
      </c>
      <c r="B724" s="84" t="s">
        <v>913</v>
      </c>
      <c r="C724" s="85">
        <v>157</v>
      </c>
      <c r="D724" s="85" t="s">
        <v>754</v>
      </c>
      <c r="E724" s="86">
        <v>9</v>
      </c>
      <c r="F724" s="84">
        <v>2</v>
      </c>
      <c r="G724" s="87">
        <v>63.19</v>
      </c>
      <c r="H724" s="88" t="s">
        <v>2</v>
      </c>
      <c r="I724" s="88" t="s">
        <v>19</v>
      </c>
      <c r="J724" s="89">
        <v>12.88</v>
      </c>
      <c r="K724" s="89">
        <f t="shared" si="166"/>
        <v>3.86</v>
      </c>
      <c r="L724" s="89">
        <f t="shared" si="167"/>
        <v>50.309999999999995</v>
      </c>
      <c r="M724" s="89">
        <f t="shared" si="168"/>
        <v>54.169999999999995</v>
      </c>
      <c r="N724" s="90" t="s">
        <v>82</v>
      </c>
      <c r="O724" s="90" t="s">
        <v>83</v>
      </c>
      <c r="P724" s="90" t="s">
        <v>67</v>
      </c>
      <c r="Q724" s="91" t="s">
        <v>68</v>
      </c>
      <c r="R724" s="92" t="s">
        <v>116</v>
      </c>
      <c r="S724" s="92" t="s">
        <v>116</v>
      </c>
      <c r="T724" s="93" t="s">
        <v>73</v>
      </c>
      <c r="U724" s="84">
        <v>11</v>
      </c>
      <c r="V724" s="94">
        <f>IFERROR(VLOOKUP(H724,'Коэфф для прайса 1 оч'!$A$3:$C$6,3,0),"")</f>
        <v>313920</v>
      </c>
      <c r="W724" s="91">
        <f>IFERROR(VLOOKUP(E724,'Коэфф для прайса 1 оч'!$A$10:$C$23,3,0),"")</f>
        <v>8.4999999999999992E-2</v>
      </c>
      <c r="X724" s="116">
        <f>IFERROR(VLOOKUP(N724,'Коэфф для прайса 1 оч'!$E$25:$F$30,2,0),"")</f>
        <v>-0.01</v>
      </c>
      <c r="Y724" s="116">
        <f>IFERROR(VLOOKUP(O724,'Коэфф для прайса 1 оч'!$E$32:$F$34,2,0),"")</f>
        <v>0.03</v>
      </c>
      <c r="Z724" s="116">
        <f>IFERROR(VLOOKUP(P724,'Коэфф для прайса 1 оч'!$E$36:$F$38,2,0),"")</f>
        <v>0.03</v>
      </c>
      <c r="AA724" s="116">
        <f>IFERROR(VLOOKUP(Q724,'Коэфф для прайса 1 оч'!$E$40:$F$43,2,0),"")</f>
        <v>5.0000000000000001E-3</v>
      </c>
      <c r="AB724" s="117">
        <f>IFERROR(VLOOKUP(R724,'Коэфф для прайса 1 оч'!$E$45:$F$59,2,0),"")</f>
        <v>7.0000000000000007E-2</v>
      </c>
      <c r="AC724" s="116">
        <f>IFERROR(VLOOKUP(T724,'Коэфф для прайса 1 оч'!$E$61:$F$67,2,0),"")</f>
        <v>0</v>
      </c>
      <c r="AD724" s="116">
        <f>IFERROR(VLOOKUP(U724,'Коэфф для прайса 1 оч'!$E$69:$F$82,2,0),"")</f>
        <v>1.4999999999999999E-2</v>
      </c>
      <c r="AE724" s="116">
        <f>IFERROR(VLOOKUP(PriceList[[#This Row],[Корпус]],'Коэфф для прайса 1 оч'!$I$10:$J$15,2,0),"")</f>
        <v>0</v>
      </c>
      <c r="AF724" s="95">
        <f t="shared" si="169"/>
        <v>384552</v>
      </c>
      <c r="AG724" s="96">
        <f t="shared" si="170"/>
        <v>24299840.879999999</v>
      </c>
      <c r="AH724" s="97">
        <v>0</v>
      </c>
      <c r="AI724" s="98">
        <f t="shared" si="171"/>
        <v>384552</v>
      </c>
      <c r="AJ724" s="99">
        <f t="shared" si="172"/>
        <v>24299840.879999999</v>
      </c>
      <c r="AK724" s="84" t="s">
        <v>71</v>
      </c>
      <c r="AL724" s="91">
        <v>0.1</v>
      </c>
      <c r="AM724" s="287">
        <f>PriceList[[#This Row],[ИТОГ Цена за кв.м, руб]]*(1+PriceList[[#This Row],[Максимальная скидка]])</f>
        <v>423007.2</v>
      </c>
      <c r="AN724" s="287">
        <f>PriceList[[#This Row],[Цена за кв.м. в CRM]]*PriceList[[#This Row],[Площадь, кв.м]]</f>
        <v>26729824.967999998</v>
      </c>
      <c r="AO724" s="287">
        <v>6000</v>
      </c>
      <c r="AP724" s="335">
        <f>PriceList[[#This Row],[Цена за кв.м. в CRM]]+PriceList[[#This Row],[Бронь]]</f>
        <v>429007.2</v>
      </c>
      <c r="AQ724" s="335">
        <f>PriceList[[#This Row],[Цена за кв.м. в сайт]]*PriceList[[#This Row],[Площадь, кв.м]]</f>
        <v>27108964.967999998</v>
      </c>
      <c r="AR724" s="84" t="str">
        <f t="shared" si="173"/>
        <v>С3-1-157</v>
      </c>
      <c r="AS724" s="88" t="str">
        <f t="shared" si="174"/>
        <v>1К</v>
      </c>
      <c r="AT724" s="89">
        <f t="shared" si="175"/>
        <v>63.19</v>
      </c>
      <c r="AU724" s="99">
        <f>PriceList[[#This Row],[Цена за кв.м. в CRM]]</f>
        <v>423007.2</v>
      </c>
      <c r="AV724" s="100" t="str">
        <f t="shared" si="176"/>
        <v>Резерв</v>
      </c>
      <c r="AW724" s="99"/>
      <c r="AX724" s="342"/>
      <c r="AZ724" s="353">
        <f>(PriceList[[#This Row],[Цена за кв.м. в сайт]])+$AZ$1</f>
        <v>429507.2</v>
      </c>
      <c r="BA724" s="353">
        <f>AZ724*PriceList[[#This Row],[Площадь, кв.м]]</f>
        <v>27140559.967999998</v>
      </c>
      <c r="BB724" s="346">
        <f>BA724-PriceList[[#This Row],[Стоимость, руб для сбронированием]]</f>
        <v>31595</v>
      </c>
      <c r="BC724" s="14"/>
      <c r="BD724" s="345">
        <f t="shared" si="177"/>
        <v>429500</v>
      </c>
      <c r="BE724" s="353">
        <f>BD724*PriceList[[#This Row],[Площадь, кв.м]]</f>
        <v>27140105</v>
      </c>
      <c r="BF724" s="14"/>
      <c r="BG724" s="345">
        <f>BE724-$BG$1*PriceList[[#This Row],[Площадь, кв.м]]</f>
        <v>26760965</v>
      </c>
      <c r="BH724" s="353">
        <f t="shared" si="178"/>
        <v>379140</v>
      </c>
      <c r="BI724" s="345">
        <f>BG724/PriceList[[#This Row],[Площадь, кв.м]]</f>
        <v>423500</v>
      </c>
      <c r="BJ724" s="355">
        <f t="shared" si="179"/>
        <v>1.4167650531286895E-2</v>
      </c>
      <c r="BL724" s="345"/>
      <c r="BM724" s="353"/>
    </row>
    <row r="725" spans="1:65" ht="14.25" hidden="1" customHeight="1">
      <c r="A725" s="84">
        <v>917</v>
      </c>
      <c r="B725" s="84" t="s">
        <v>914</v>
      </c>
      <c r="C725" s="85">
        <v>158</v>
      </c>
      <c r="D725" s="85" t="s">
        <v>754</v>
      </c>
      <c r="E725" s="86">
        <v>9</v>
      </c>
      <c r="F725" s="84">
        <v>3</v>
      </c>
      <c r="G725" s="87">
        <v>30.35</v>
      </c>
      <c r="H725" s="88" t="s">
        <v>1</v>
      </c>
      <c r="I725" s="88" t="s">
        <v>1</v>
      </c>
      <c r="J725" s="89">
        <v>5.61</v>
      </c>
      <c r="K725" s="89">
        <f t="shared" si="166"/>
        <v>1.68</v>
      </c>
      <c r="L725" s="89">
        <f t="shared" si="167"/>
        <v>24.740000000000002</v>
      </c>
      <c r="M725" s="89">
        <f t="shared" si="168"/>
        <v>26.42</v>
      </c>
      <c r="N725" s="90" t="s">
        <v>65</v>
      </c>
      <c r="O725" s="90" t="s">
        <v>66</v>
      </c>
      <c r="P725" s="90" t="s">
        <v>67</v>
      </c>
      <c r="Q725" s="91" t="s">
        <v>68</v>
      </c>
      <c r="R725" s="92" t="s">
        <v>116</v>
      </c>
      <c r="S725" s="92" t="s">
        <v>116</v>
      </c>
      <c r="T725" s="93" t="s">
        <v>159</v>
      </c>
      <c r="U725" s="84">
        <v>11</v>
      </c>
      <c r="V725" s="94">
        <f>IFERROR(VLOOKUP(H725,'Коэфф для прайса 1 оч'!$A$3:$C$6,3,0),"")</f>
        <v>327000</v>
      </c>
      <c r="W725" s="91">
        <f>IFERROR(VLOOKUP(E725,'Коэфф для прайса 1 оч'!$A$10:$C$23,3,0),"")</f>
        <v>8.4999999999999992E-2</v>
      </c>
      <c r="X725" s="116">
        <f>IFERROR(VLOOKUP(N725,'Коэфф для прайса 1 оч'!$E$25:$F$30,2,0),"")</f>
        <v>0.04</v>
      </c>
      <c r="Y725" s="116">
        <f>IFERROR(VLOOKUP(O725,'Коэфф для прайса 1 оч'!$E$32:$F$34,2,0),"")</f>
        <v>0</v>
      </c>
      <c r="Z725" s="116">
        <f>IFERROR(VLOOKUP(P725,'Коэфф для прайса 1 оч'!$E$36:$F$38,2,0),"")</f>
        <v>0.03</v>
      </c>
      <c r="AA725" s="116">
        <f>IFERROR(VLOOKUP(Q725,'Коэфф для прайса 1 оч'!$E$40:$F$43,2,0),"")</f>
        <v>5.0000000000000001E-3</v>
      </c>
      <c r="AB725" s="117">
        <f>IFERROR(VLOOKUP(R725,'Коэфф для прайса 1 оч'!$E$45:$F$59,2,0),"")</f>
        <v>7.0000000000000007E-2</v>
      </c>
      <c r="AC725" s="116">
        <f>IFERROR(VLOOKUP(T725,'Коэфф для прайса 1 оч'!$E$61:$F$67,2,0),"")</f>
        <v>-0.01</v>
      </c>
      <c r="AD725" s="116">
        <f>IFERROR(VLOOKUP(U725,'Коэфф для прайса 1 оч'!$E$69:$F$82,2,0),"")</f>
        <v>1.4999999999999999E-2</v>
      </c>
      <c r="AE725" s="116">
        <f>IFERROR(VLOOKUP(PriceList[[#This Row],[Корпус]],'Коэфф для прайса 1 оч'!$I$10:$J$15,2,0),"")</f>
        <v>0</v>
      </c>
      <c r="AF725" s="95">
        <f t="shared" si="169"/>
        <v>403845</v>
      </c>
      <c r="AG725" s="96">
        <f t="shared" si="170"/>
        <v>12256695.75</v>
      </c>
      <c r="AH725" s="97">
        <v>0</v>
      </c>
      <c r="AI725" s="98">
        <f t="shared" si="171"/>
        <v>403845</v>
      </c>
      <c r="AJ725" s="99">
        <f t="shared" si="172"/>
        <v>12256695.75</v>
      </c>
      <c r="AK725" s="84" t="s">
        <v>71</v>
      </c>
      <c r="AL725" s="91">
        <v>0.1</v>
      </c>
      <c r="AM725" s="287">
        <f>PriceList[[#This Row],[ИТОГ Цена за кв.м, руб]]*(1+PriceList[[#This Row],[Максимальная скидка]])</f>
        <v>444229.50000000006</v>
      </c>
      <c r="AN725" s="287">
        <f>PriceList[[#This Row],[Цена за кв.м. в CRM]]*PriceList[[#This Row],[Площадь, кв.м]]</f>
        <v>13482365.325000003</v>
      </c>
      <c r="AO725" s="287">
        <v>6000</v>
      </c>
      <c r="AP725" s="335">
        <f>PriceList[[#This Row],[Цена за кв.м. в CRM]]+PriceList[[#This Row],[Бронь]]</f>
        <v>450229.50000000006</v>
      </c>
      <c r="AQ725" s="335">
        <f>PriceList[[#This Row],[Цена за кв.м. в сайт]]*PriceList[[#This Row],[Площадь, кв.м]]</f>
        <v>13664465.325000003</v>
      </c>
      <c r="AR725" s="84" t="str">
        <f t="shared" si="173"/>
        <v>С3-1-158</v>
      </c>
      <c r="AS725" s="88" t="str">
        <f t="shared" si="174"/>
        <v>Ст</v>
      </c>
      <c r="AT725" s="89">
        <f t="shared" si="175"/>
        <v>30.35</v>
      </c>
      <c r="AU725" s="99">
        <f>PriceList[[#This Row],[Цена за кв.м. в CRM]]</f>
        <v>444229.50000000006</v>
      </c>
      <c r="AV725" s="100" t="str">
        <f t="shared" si="176"/>
        <v>Резерв</v>
      </c>
      <c r="AW725" s="99"/>
      <c r="AX725" s="342"/>
      <c r="AZ725" s="353">
        <f>(PriceList[[#This Row],[Цена за кв.м. в сайт]])+$AZ$1</f>
        <v>450729.50000000006</v>
      </c>
      <c r="BA725" s="353">
        <f>AZ725*PriceList[[#This Row],[Площадь, кв.м]]</f>
        <v>13679640.325000003</v>
      </c>
      <c r="BB725" s="346">
        <f>BA725-PriceList[[#This Row],[Стоимость, руб для сбронированием]]</f>
        <v>15175</v>
      </c>
      <c r="BC725" s="14"/>
      <c r="BD725" s="345">
        <f t="shared" si="177"/>
        <v>450700</v>
      </c>
      <c r="BE725" s="353">
        <f>BD725*PriceList[[#This Row],[Площадь, кв.м]]</f>
        <v>13678745</v>
      </c>
      <c r="BF725" s="14"/>
      <c r="BG725" s="345">
        <f>BE725-$BG$1*PriceList[[#This Row],[Площадь, кв.м]]</f>
        <v>13496645</v>
      </c>
      <c r="BH725" s="353">
        <f t="shared" si="178"/>
        <v>182100</v>
      </c>
      <c r="BI725" s="345">
        <f>BG725/PriceList[[#This Row],[Площадь, кв.м]]</f>
        <v>444700</v>
      </c>
      <c r="BJ725" s="355">
        <f t="shared" si="179"/>
        <v>1.3492241960872498E-2</v>
      </c>
      <c r="BL725" s="345"/>
      <c r="BM725" s="353"/>
    </row>
    <row r="726" spans="1:65" ht="14.25" hidden="1" customHeight="1">
      <c r="A726" s="84">
        <v>918</v>
      </c>
      <c r="B726" s="84" t="s">
        <v>915</v>
      </c>
      <c r="C726" s="85">
        <v>159</v>
      </c>
      <c r="D726" s="85" t="s">
        <v>754</v>
      </c>
      <c r="E726" s="86">
        <v>9</v>
      </c>
      <c r="F726" s="84">
        <v>4</v>
      </c>
      <c r="G726" s="87">
        <v>31.02</v>
      </c>
      <c r="H726" s="88" t="s">
        <v>1</v>
      </c>
      <c r="I726" s="88" t="s">
        <v>1</v>
      </c>
      <c r="J726" s="89">
        <v>6.13</v>
      </c>
      <c r="K726" s="89">
        <f t="shared" si="166"/>
        <v>1.84</v>
      </c>
      <c r="L726" s="89">
        <f t="shared" si="167"/>
        <v>24.89</v>
      </c>
      <c r="M726" s="89">
        <f t="shared" si="168"/>
        <v>26.73</v>
      </c>
      <c r="N726" s="90" t="s">
        <v>65</v>
      </c>
      <c r="O726" s="90" t="s">
        <v>66</v>
      </c>
      <c r="P726" s="90" t="s">
        <v>67</v>
      </c>
      <c r="Q726" s="91" t="s">
        <v>68</v>
      </c>
      <c r="R726" s="92" t="s">
        <v>116</v>
      </c>
      <c r="S726" s="92" t="s">
        <v>116</v>
      </c>
      <c r="T726" s="93" t="s">
        <v>73</v>
      </c>
      <c r="U726" s="84">
        <v>11</v>
      </c>
      <c r="V726" s="94">
        <f>IFERROR(VLOOKUP(H726,'Коэфф для прайса 1 оч'!$A$3:$C$6,3,0),"")</f>
        <v>327000</v>
      </c>
      <c r="W726" s="91">
        <f>IFERROR(VLOOKUP(E726,'Коэфф для прайса 1 оч'!$A$10:$C$23,3,0),"")</f>
        <v>8.4999999999999992E-2</v>
      </c>
      <c r="X726" s="116">
        <f>IFERROR(VLOOKUP(N726,'Коэфф для прайса 1 оч'!$E$25:$F$30,2,0),"")</f>
        <v>0.04</v>
      </c>
      <c r="Y726" s="116">
        <f>IFERROR(VLOOKUP(O726,'Коэфф для прайса 1 оч'!$E$32:$F$34,2,0),"")</f>
        <v>0</v>
      </c>
      <c r="Z726" s="116">
        <f>IFERROR(VLOOKUP(P726,'Коэфф для прайса 1 оч'!$E$36:$F$38,2,0),"")</f>
        <v>0.03</v>
      </c>
      <c r="AA726" s="116">
        <f>IFERROR(VLOOKUP(Q726,'Коэфф для прайса 1 оч'!$E$40:$F$43,2,0),"")</f>
        <v>5.0000000000000001E-3</v>
      </c>
      <c r="AB726" s="117">
        <f>IFERROR(VLOOKUP(R726,'Коэфф для прайса 1 оч'!$E$45:$F$59,2,0),"")</f>
        <v>7.0000000000000007E-2</v>
      </c>
      <c r="AC726" s="116">
        <f>IFERROR(VLOOKUP(T726,'Коэфф для прайса 1 оч'!$E$61:$F$67,2,0),"")</f>
        <v>0</v>
      </c>
      <c r="AD726" s="116">
        <f>IFERROR(VLOOKUP(U726,'Коэфф для прайса 1 оч'!$E$69:$F$82,2,0),"")</f>
        <v>1.4999999999999999E-2</v>
      </c>
      <c r="AE726" s="116">
        <f>IFERROR(VLOOKUP(PriceList[[#This Row],[Корпус]],'Коэфф для прайса 1 оч'!$I$10:$J$15,2,0),"")</f>
        <v>0</v>
      </c>
      <c r="AF726" s="95">
        <f t="shared" si="169"/>
        <v>407115</v>
      </c>
      <c r="AG726" s="96">
        <f t="shared" si="170"/>
        <v>12628707.300000001</v>
      </c>
      <c r="AH726" s="97">
        <v>0</v>
      </c>
      <c r="AI726" s="98">
        <f t="shared" si="171"/>
        <v>407115</v>
      </c>
      <c r="AJ726" s="99">
        <f t="shared" si="172"/>
        <v>12628707.300000001</v>
      </c>
      <c r="AK726" s="84" t="s">
        <v>71</v>
      </c>
      <c r="AL726" s="91">
        <v>0.1</v>
      </c>
      <c r="AM726" s="287">
        <f>PriceList[[#This Row],[ИТОГ Цена за кв.м, руб]]*(1+PriceList[[#This Row],[Максимальная скидка]])</f>
        <v>447826.50000000006</v>
      </c>
      <c r="AN726" s="287">
        <f>PriceList[[#This Row],[Цена за кв.м. в CRM]]*PriceList[[#This Row],[Площадь, кв.м]]</f>
        <v>13891578.030000001</v>
      </c>
      <c r="AO726" s="287">
        <v>6000</v>
      </c>
      <c r="AP726" s="335">
        <f>PriceList[[#This Row],[Цена за кв.м. в CRM]]+PriceList[[#This Row],[Бронь]]</f>
        <v>453826.50000000006</v>
      </c>
      <c r="AQ726" s="335">
        <f>PriceList[[#This Row],[Цена за кв.м. в сайт]]*PriceList[[#This Row],[Площадь, кв.м]]</f>
        <v>14077698.030000001</v>
      </c>
      <c r="AR726" s="84" t="str">
        <f t="shared" si="173"/>
        <v>С3-1-159</v>
      </c>
      <c r="AS726" s="88" t="str">
        <f t="shared" si="174"/>
        <v>Ст</v>
      </c>
      <c r="AT726" s="89">
        <f t="shared" si="175"/>
        <v>31.02</v>
      </c>
      <c r="AU726" s="99">
        <f>PriceList[[#This Row],[Цена за кв.м. в CRM]]</f>
        <v>447826.50000000006</v>
      </c>
      <c r="AV726" s="100" t="str">
        <f t="shared" si="176"/>
        <v>Резерв</v>
      </c>
      <c r="AW726" s="99"/>
      <c r="AX726" s="342"/>
      <c r="AZ726" s="353">
        <f>(PriceList[[#This Row],[Цена за кв.м. в сайт]])+$AZ$1</f>
        <v>454326.50000000006</v>
      </c>
      <c r="BA726" s="353">
        <f>AZ726*PriceList[[#This Row],[Площадь, кв.м]]</f>
        <v>14093208.030000001</v>
      </c>
      <c r="BB726" s="346">
        <f>BA726-PriceList[[#This Row],[Стоимость, руб для сбронированием]]</f>
        <v>15510</v>
      </c>
      <c r="BC726" s="14"/>
      <c r="BD726" s="345">
        <f t="shared" si="177"/>
        <v>454300</v>
      </c>
      <c r="BE726" s="353">
        <f>BD726*PriceList[[#This Row],[Площадь, кв.м]]</f>
        <v>14092386</v>
      </c>
      <c r="BF726" s="14"/>
      <c r="BG726" s="345">
        <f>BE726-$BG$1*PriceList[[#This Row],[Площадь, кв.м]]</f>
        <v>13906266</v>
      </c>
      <c r="BH726" s="353">
        <f t="shared" si="178"/>
        <v>186120</v>
      </c>
      <c r="BI726" s="345">
        <f>BG726/PriceList[[#This Row],[Площадь, кв.м]]</f>
        <v>448300</v>
      </c>
      <c r="BJ726" s="355">
        <f t="shared" si="179"/>
        <v>1.3383894713361589E-2</v>
      </c>
      <c r="BL726" s="345"/>
      <c r="BM726" s="353"/>
    </row>
    <row r="727" spans="1:65" ht="14.25" hidden="1" customHeight="1">
      <c r="A727" s="84">
        <v>682</v>
      </c>
      <c r="B727" s="84" t="s">
        <v>771</v>
      </c>
      <c r="C727" s="85">
        <v>16</v>
      </c>
      <c r="D727" s="85" t="s">
        <v>754</v>
      </c>
      <c r="E727" s="86">
        <v>1</v>
      </c>
      <c r="F727" s="84">
        <v>16</v>
      </c>
      <c r="G727" s="87">
        <v>32.450000000000003</v>
      </c>
      <c r="H727" s="88" t="s">
        <v>1</v>
      </c>
      <c r="I727" s="88" t="s">
        <v>1</v>
      </c>
      <c r="J727" s="89">
        <v>7.71</v>
      </c>
      <c r="K727" s="89">
        <f t="shared" si="166"/>
        <v>2.31</v>
      </c>
      <c r="L727" s="89">
        <f t="shared" si="167"/>
        <v>24.740000000000002</v>
      </c>
      <c r="M727" s="89">
        <f t="shared" si="168"/>
        <v>27.05</v>
      </c>
      <c r="N727" s="90" t="s">
        <v>65</v>
      </c>
      <c r="O727" s="90" t="s">
        <v>66</v>
      </c>
      <c r="P727" s="90" t="s">
        <v>67</v>
      </c>
      <c r="Q727" s="91" t="s">
        <v>68</v>
      </c>
      <c r="R727" s="92" t="s">
        <v>69</v>
      </c>
      <c r="S727" s="92" t="s">
        <v>1291</v>
      </c>
      <c r="T727" s="93" t="s">
        <v>73</v>
      </c>
      <c r="U727" s="84">
        <v>26</v>
      </c>
      <c r="V727" s="94">
        <f>IFERROR(VLOOKUP(H727,'Коэфф для прайса 1 оч'!$A$3:$C$6,3,0),"")</f>
        <v>327000</v>
      </c>
      <c r="W727" s="91">
        <f>IFERROR(VLOOKUP(E727,'Коэфф для прайса 1 оч'!$A$10:$C$23,3,0),"")</f>
        <v>-4.4999999999999998E-2</v>
      </c>
      <c r="X727" s="116">
        <f>IFERROR(VLOOKUP(N727,'Коэфф для прайса 1 оч'!$E$25:$F$30,2,0),"")</f>
        <v>0.04</v>
      </c>
      <c r="Y727" s="116">
        <f>IFERROR(VLOOKUP(O727,'Коэфф для прайса 1 оч'!$E$32:$F$34,2,0),"")</f>
        <v>0</v>
      </c>
      <c r="Z727" s="116">
        <f>IFERROR(VLOOKUP(P727,'Коэфф для прайса 1 оч'!$E$36:$F$38,2,0),"")</f>
        <v>0.03</v>
      </c>
      <c r="AA727" s="116">
        <f>IFERROR(VLOOKUP(Q727,'Коэфф для прайса 1 оч'!$E$40:$F$43,2,0),"")</f>
        <v>5.0000000000000001E-3</v>
      </c>
      <c r="AB727" s="117">
        <f>IFERROR(VLOOKUP(R727,'Коэфф для прайса 1 оч'!$E$45:$F$59,2,0),"")</f>
        <v>-1.4999999999999999E-2</v>
      </c>
      <c r="AC727" s="116">
        <f>IFERROR(VLOOKUP(T727,'Коэфф для прайса 1 оч'!$E$61:$F$67,2,0),"")</f>
        <v>0</v>
      </c>
      <c r="AD727" s="116">
        <f>IFERROR(VLOOKUP(U727,'Коэфф для прайса 1 оч'!$E$69:$F$82,2,0),"")</f>
        <v>0</v>
      </c>
      <c r="AE727" s="116">
        <f>IFERROR(VLOOKUP(PriceList[[#This Row],[Корпус]],'Коэфф для прайса 1 оч'!$I$10:$J$15,2,0),"")</f>
        <v>0</v>
      </c>
      <c r="AF727" s="95">
        <f t="shared" si="169"/>
        <v>331905</v>
      </c>
      <c r="AG727" s="96">
        <f t="shared" si="170"/>
        <v>10770317.250000002</v>
      </c>
      <c r="AH727" s="97">
        <v>0</v>
      </c>
      <c r="AI727" s="98">
        <f t="shared" si="171"/>
        <v>331905</v>
      </c>
      <c r="AJ727" s="99">
        <f t="shared" si="172"/>
        <v>10770317.250000002</v>
      </c>
      <c r="AK727" s="84" t="s">
        <v>101</v>
      </c>
      <c r="AL727" s="91">
        <v>0.1</v>
      </c>
      <c r="AM727" s="287">
        <f>PriceList[[#This Row],[ИТОГ Цена за кв.м, руб]]*(1+PriceList[[#This Row],[Максимальная скидка]])</f>
        <v>365095.50000000006</v>
      </c>
      <c r="AN727" s="287">
        <f>PriceList[[#This Row],[Цена за кв.м. в CRM]]*PriceList[[#This Row],[Площадь, кв.м]]</f>
        <v>11847348.975000003</v>
      </c>
      <c r="AO727" s="287">
        <v>6000</v>
      </c>
      <c r="AP727" s="335">
        <f>PriceList[[#This Row],[Цена за кв.м. в CRM]]+PriceList[[#This Row],[Бронь]]</f>
        <v>371095.50000000006</v>
      </c>
      <c r="AQ727" s="335">
        <f>PriceList[[#This Row],[Цена за кв.м. в сайт]]*PriceList[[#This Row],[Площадь, кв.м]]</f>
        <v>12042048.975000003</v>
      </c>
      <c r="AR727" s="84" t="str">
        <f t="shared" si="173"/>
        <v>С3-1-16</v>
      </c>
      <c r="AS727" s="88" t="str">
        <f t="shared" si="174"/>
        <v>Ст</v>
      </c>
      <c r="AT727" s="89">
        <f t="shared" si="175"/>
        <v>32.450000000000003</v>
      </c>
      <c r="AU727" s="99">
        <f>PriceList[[#This Row],[Цена за кв.м. в CRM]]</f>
        <v>365095.50000000006</v>
      </c>
      <c r="AV727" s="100" t="str">
        <f t="shared" si="176"/>
        <v>Свободно</v>
      </c>
      <c r="AW727" s="99"/>
      <c r="AX727" s="342"/>
      <c r="AZ727" s="353">
        <f>(PriceList[[#This Row],[Цена за кв.м. в сайт]])+$AZ$1</f>
        <v>371595.50000000006</v>
      </c>
      <c r="BA727" s="353">
        <f>AZ727*PriceList[[#This Row],[Площадь, кв.м]]</f>
        <v>12058273.975000003</v>
      </c>
      <c r="BB727" s="346">
        <f>BA727-PriceList[[#This Row],[Стоимость, руб для сбронированием]]</f>
        <v>16225</v>
      </c>
      <c r="BC727" s="14"/>
      <c r="BD727" s="345">
        <f t="shared" si="177"/>
        <v>371600</v>
      </c>
      <c r="BE727" s="353">
        <f>BD727*PriceList[[#This Row],[Площадь, кв.м]]</f>
        <v>12058420.000000002</v>
      </c>
      <c r="BF727" s="14"/>
      <c r="BG727" s="345">
        <f>BE727-$BG$1*PriceList[[#This Row],[Площадь, кв.м]]</f>
        <v>11863720.000000002</v>
      </c>
      <c r="BH727" s="353">
        <f t="shared" si="178"/>
        <v>194700</v>
      </c>
      <c r="BI727" s="345">
        <f>BG727/PriceList[[#This Row],[Площадь, кв.м]]</f>
        <v>365600</v>
      </c>
      <c r="BJ727" s="355">
        <f t="shared" si="179"/>
        <v>1.6411378555798686E-2</v>
      </c>
      <c r="BL727" s="345"/>
      <c r="BM727" s="353"/>
    </row>
    <row r="728" spans="1:65" ht="14.25" hidden="1" customHeight="1">
      <c r="A728" s="84">
        <v>919</v>
      </c>
      <c r="B728" s="84" t="s">
        <v>916</v>
      </c>
      <c r="C728" s="85">
        <v>160</v>
      </c>
      <c r="D728" s="85" t="s">
        <v>754</v>
      </c>
      <c r="E728" s="86">
        <v>9</v>
      </c>
      <c r="F728" s="84">
        <v>5</v>
      </c>
      <c r="G728" s="87">
        <v>30.91</v>
      </c>
      <c r="H728" s="88" t="s">
        <v>1</v>
      </c>
      <c r="I728" s="88" t="s">
        <v>1</v>
      </c>
      <c r="J728" s="89">
        <v>6.13</v>
      </c>
      <c r="K728" s="89">
        <f t="shared" si="166"/>
        <v>1.84</v>
      </c>
      <c r="L728" s="89">
        <f t="shared" si="167"/>
        <v>24.78</v>
      </c>
      <c r="M728" s="89">
        <f t="shared" si="168"/>
        <v>26.62</v>
      </c>
      <c r="N728" s="90" t="s">
        <v>65</v>
      </c>
      <c r="O728" s="90" t="s">
        <v>66</v>
      </c>
      <c r="P728" s="90" t="s">
        <v>67</v>
      </c>
      <c r="Q728" s="91" t="s">
        <v>68</v>
      </c>
      <c r="R728" s="92" t="s">
        <v>116</v>
      </c>
      <c r="S728" s="92" t="s">
        <v>116</v>
      </c>
      <c r="T728" s="93" t="s">
        <v>73</v>
      </c>
      <c r="U728" s="84">
        <v>11</v>
      </c>
      <c r="V728" s="94">
        <f>IFERROR(VLOOKUP(H728,'Коэфф для прайса 1 оч'!$A$3:$C$6,3,0),"")</f>
        <v>327000</v>
      </c>
      <c r="W728" s="91">
        <f>IFERROR(VLOOKUP(E728,'Коэфф для прайса 1 оч'!$A$10:$C$23,3,0),"")</f>
        <v>8.4999999999999992E-2</v>
      </c>
      <c r="X728" s="116">
        <f>IFERROR(VLOOKUP(N728,'Коэфф для прайса 1 оч'!$E$25:$F$30,2,0),"")</f>
        <v>0.04</v>
      </c>
      <c r="Y728" s="116">
        <f>IFERROR(VLOOKUP(O728,'Коэфф для прайса 1 оч'!$E$32:$F$34,2,0),"")</f>
        <v>0</v>
      </c>
      <c r="Z728" s="116">
        <f>IFERROR(VLOOKUP(P728,'Коэфф для прайса 1 оч'!$E$36:$F$38,2,0),"")</f>
        <v>0.03</v>
      </c>
      <c r="AA728" s="116">
        <f>IFERROR(VLOOKUP(Q728,'Коэфф для прайса 1 оч'!$E$40:$F$43,2,0),"")</f>
        <v>5.0000000000000001E-3</v>
      </c>
      <c r="AB728" s="117">
        <f>IFERROR(VLOOKUP(R728,'Коэфф для прайса 1 оч'!$E$45:$F$59,2,0),"")</f>
        <v>7.0000000000000007E-2</v>
      </c>
      <c r="AC728" s="116">
        <f>IFERROR(VLOOKUP(T728,'Коэфф для прайса 1 оч'!$E$61:$F$67,2,0),"")</f>
        <v>0</v>
      </c>
      <c r="AD728" s="116">
        <f>IFERROR(VLOOKUP(U728,'Коэфф для прайса 1 оч'!$E$69:$F$82,2,0),"")</f>
        <v>1.4999999999999999E-2</v>
      </c>
      <c r="AE728" s="116">
        <f>IFERROR(VLOOKUP(PriceList[[#This Row],[Корпус]],'Коэфф для прайса 1 оч'!$I$10:$J$15,2,0),"")</f>
        <v>0</v>
      </c>
      <c r="AF728" s="95">
        <f t="shared" si="169"/>
        <v>407115</v>
      </c>
      <c r="AG728" s="96">
        <f t="shared" si="170"/>
        <v>12583924.65</v>
      </c>
      <c r="AH728" s="97">
        <v>0</v>
      </c>
      <c r="AI728" s="98">
        <f t="shared" si="171"/>
        <v>407115</v>
      </c>
      <c r="AJ728" s="99">
        <f t="shared" si="172"/>
        <v>12583924.65</v>
      </c>
      <c r="AK728" s="84" t="s">
        <v>71</v>
      </c>
      <c r="AL728" s="91">
        <v>0.1</v>
      </c>
      <c r="AM728" s="287">
        <f>PriceList[[#This Row],[ИТОГ Цена за кв.м, руб]]*(1+PriceList[[#This Row],[Максимальная скидка]])</f>
        <v>447826.50000000006</v>
      </c>
      <c r="AN728" s="287">
        <f>PriceList[[#This Row],[Цена за кв.м. в CRM]]*PriceList[[#This Row],[Площадь, кв.м]]</f>
        <v>13842317.115000002</v>
      </c>
      <c r="AO728" s="287">
        <v>6000</v>
      </c>
      <c r="AP728" s="335">
        <f>PriceList[[#This Row],[Цена за кв.м. в CRM]]+PriceList[[#This Row],[Бронь]]</f>
        <v>453826.50000000006</v>
      </c>
      <c r="AQ728" s="335">
        <f>PriceList[[#This Row],[Цена за кв.м. в сайт]]*PriceList[[#This Row],[Площадь, кв.м]]</f>
        <v>14027777.115000002</v>
      </c>
      <c r="AR728" s="84" t="str">
        <f t="shared" si="173"/>
        <v>С3-1-160</v>
      </c>
      <c r="AS728" s="88" t="str">
        <f t="shared" si="174"/>
        <v>Ст</v>
      </c>
      <c r="AT728" s="89">
        <f t="shared" si="175"/>
        <v>30.91</v>
      </c>
      <c r="AU728" s="99">
        <f>PriceList[[#This Row],[Цена за кв.м. в CRM]]</f>
        <v>447826.50000000006</v>
      </c>
      <c r="AV728" s="100" t="str">
        <f t="shared" si="176"/>
        <v>Резерв</v>
      </c>
      <c r="AW728" s="99"/>
      <c r="AX728" s="342"/>
      <c r="AZ728" s="353">
        <f>(PriceList[[#This Row],[Цена за кв.м. в сайт]])+$AZ$1</f>
        <v>454326.50000000006</v>
      </c>
      <c r="BA728" s="353">
        <f>AZ728*PriceList[[#This Row],[Площадь, кв.м]]</f>
        <v>14043232.115000002</v>
      </c>
      <c r="BB728" s="346">
        <f>BA728-PriceList[[#This Row],[Стоимость, руб для сбронированием]]</f>
        <v>15455</v>
      </c>
      <c r="BC728" s="14"/>
      <c r="BD728" s="345">
        <f t="shared" si="177"/>
        <v>454300</v>
      </c>
      <c r="BE728" s="353">
        <f>BD728*PriceList[[#This Row],[Площадь, кв.м]]</f>
        <v>14042413</v>
      </c>
      <c r="BF728" s="14"/>
      <c r="BG728" s="345">
        <f>BE728-$BG$1*PriceList[[#This Row],[Площадь, кв.м]]</f>
        <v>13856953</v>
      </c>
      <c r="BH728" s="353">
        <f t="shared" si="178"/>
        <v>185460</v>
      </c>
      <c r="BI728" s="345">
        <f>BG728/PriceList[[#This Row],[Площадь, кв.м]]</f>
        <v>448300</v>
      </c>
      <c r="BJ728" s="355">
        <f t="shared" si="179"/>
        <v>1.3383894713361589E-2</v>
      </c>
      <c r="BL728" s="345"/>
      <c r="BM728" s="353"/>
    </row>
    <row r="729" spans="1:65" ht="14.25" hidden="1" customHeight="1">
      <c r="A729" s="84">
        <v>920</v>
      </c>
      <c r="B729" s="84" t="s">
        <v>917</v>
      </c>
      <c r="C729" s="85">
        <v>161</v>
      </c>
      <c r="D729" s="85" t="s">
        <v>754</v>
      </c>
      <c r="E729" s="86">
        <v>9</v>
      </c>
      <c r="F729" s="84">
        <v>6</v>
      </c>
      <c r="G729" s="87">
        <v>30.39</v>
      </c>
      <c r="H729" s="88" t="s">
        <v>1</v>
      </c>
      <c r="I729" s="88" t="s">
        <v>1</v>
      </c>
      <c r="J729" s="89">
        <v>5.61</v>
      </c>
      <c r="K729" s="89">
        <f t="shared" si="166"/>
        <v>1.68</v>
      </c>
      <c r="L729" s="89">
        <f t="shared" si="167"/>
        <v>24.78</v>
      </c>
      <c r="M729" s="89">
        <f t="shared" si="168"/>
        <v>26.46</v>
      </c>
      <c r="N729" s="90" t="s">
        <v>65</v>
      </c>
      <c r="O729" s="90" t="s">
        <v>66</v>
      </c>
      <c r="P729" s="90" t="s">
        <v>67</v>
      </c>
      <c r="Q729" s="91" t="s">
        <v>68</v>
      </c>
      <c r="R729" s="92" t="s">
        <v>116</v>
      </c>
      <c r="S729" s="92" t="s">
        <v>116</v>
      </c>
      <c r="T729" s="93" t="s">
        <v>73</v>
      </c>
      <c r="U729" s="84">
        <v>11</v>
      </c>
      <c r="V729" s="94">
        <f>IFERROR(VLOOKUP(H729,'Коэфф для прайса 1 оч'!$A$3:$C$6,3,0),"")</f>
        <v>327000</v>
      </c>
      <c r="W729" s="91">
        <f>IFERROR(VLOOKUP(E729,'Коэфф для прайса 1 оч'!$A$10:$C$23,3,0),"")</f>
        <v>8.4999999999999992E-2</v>
      </c>
      <c r="X729" s="116">
        <f>IFERROR(VLOOKUP(N729,'Коэфф для прайса 1 оч'!$E$25:$F$30,2,0),"")</f>
        <v>0.04</v>
      </c>
      <c r="Y729" s="116">
        <f>IFERROR(VLOOKUP(O729,'Коэфф для прайса 1 оч'!$E$32:$F$34,2,0),"")</f>
        <v>0</v>
      </c>
      <c r="Z729" s="116">
        <f>IFERROR(VLOOKUP(P729,'Коэфф для прайса 1 оч'!$E$36:$F$38,2,0),"")</f>
        <v>0.03</v>
      </c>
      <c r="AA729" s="116">
        <f>IFERROR(VLOOKUP(Q729,'Коэфф для прайса 1 оч'!$E$40:$F$43,2,0),"")</f>
        <v>5.0000000000000001E-3</v>
      </c>
      <c r="AB729" s="117">
        <f>IFERROR(VLOOKUP(R729,'Коэфф для прайса 1 оч'!$E$45:$F$59,2,0),"")</f>
        <v>7.0000000000000007E-2</v>
      </c>
      <c r="AC729" s="116">
        <f>IFERROR(VLOOKUP(T729,'Коэфф для прайса 1 оч'!$E$61:$F$67,2,0),"")</f>
        <v>0</v>
      </c>
      <c r="AD729" s="116">
        <f>IFERROR(VLOOKUP(U729,'Коэфф для прайса 1 оч'!$E$69:$F$82,2,0),"")</f>
        <v>1.4999999999999999E-2</v>
      </c>
      <c r="AE729" s="116">
        <f>IFERROR(VLOOKUP(PriceList[[#This Row],[Корпус]],'Коэфф для прайса 1 оч'!$I$10:$J$15,2,0),"")</f>
        <v>0</v>
      </c>
      <c r="AF729" s="95">
        <f t="shared" si="169"/>
        <v>407115</v>
      </c>
      <c r="AG729" s="96">
        <f t="shared" si="170"/>
        <v>12372224.85</v>
      </c>
      <c r="AH729" s="97">
        <v>0</v>
      </c>
      <c r="AI729" s="98">
        <f t="shared" si="171"/>
        <v>407115</v>
      </c>
      <c r="AJ729" s="99">
        <f t="shared" si="172"/>
        <v>12372224.85</v>
      </c>
      <c r="AK729" s="84" t="s">
        <v>71</v>
      </c>
      <c r="AL729" s="91">
        <v>0.1</v>
      </c>
      <c r="AM729" s="287">
        <f>PriceList[[#This Row],[ИТОГ Цена за кв.м, руб]]*(1+PriceList[[#This Row],[Максимальная скидка]])</f>
        <v>447826.50000000006</v>
      </c>
      <c r="AN729" s="287">
        <f>PriceList[[#This Row],[Цена за кв.м. в CRM]]*PriceList[[#This Row],[Площадь, кв.м]]</f>
        <v>13609447.335000003</v>
      </c>
      <c r="AO729" s="287">
        <v>6000</v>
      </c>
      <c r="AP729" s="335">
        <f>PriceList[[#This Row],[Цена за кв.м. в CRM]]+PriceList[[#This Row],[Бронь]]</f>
        <v>453826.50000000006</v>
      </c>
      <c r="AQ729" s="335">
        <f>PriceList[[#This Row],[Цена за кв.м. в сайт]]*PriceList[[#This Row],[Площадь, кв.м]]</f>
        <v>13791787.335000003</v>
      </c>
      <c r="AR729" s="84" t="str">
        <f t="shared" si="173"/>
        <v>С3-1-161</v>
      </c>
      <c r="AS729" s="88" t="str">
        <f t="shared" si="174"/>
        <v>Ст</v>
      </c>
      <c r="AT729" s="89">
        <f t="shared" si="175"/>
        <v>30.39</v>
      </c>
      <c r="AU729" s="99">
        <f>PriceList[[#This Row],[Цена за кв.м. в CRM]]</f>
        <v>447826.50000000006</v>
      </c>
      <c r="AV729" s="100" t="str">
        <f t="shared" si="176"/>
        <v>Резерв</v>
      </c>
      <c r="AW729" s="99"/>
      <c r="AX729" s="342"/>
      <c r="AZ729" s="353">
        <f>(PriceList[[#This Row],[Цена за кв.м. в сайт]])+$AZ$1</f>
        <v>454326.50000000006</v>
      </c>
      <c r="BA729" s="353">
        <f>AZ729*PriceList[[#This Row],[Площадь, кв.м]]</f>
        <v>13806982.335000003</v>
      </c>
      <c r="BB729" s="346">
        <f>BA729-PriceList[[#This Row],[Стоимость, руб для сбронированием]]</f>
        <v>15195</v>
      </c>
      <c r="BC729" s="14"/>
      <c r="BD729" s="345">
        <f t="shared" si="177"/>
        <v>454300</v>
      </c>
      <c r="BE729" s="353">
        <f>BD729*PriceList[[#This Row],[Площадь, кв.м]]</f>
        <v>13806177</v>
      </c>
      <c r="BF729" s="14"/>
      <c r="BG729" s="345">
        <f>BE729-$BG$1*PriceList[[#This Row],[Площадь, кв.м]]</f>
        <v>13623837</v>
      </c>
      <c r="BH729" s="353">
        <f t="shared" si="178"/>
        <v>182340</v>
      </c>
      <c r="BI729" s="345">
        <f>BG729/PriceList[[#This Row],[Площадь, кв.м]]</f>
        <v>448300</v>
      </c>
      <c r="BJ729" s="355">
        <f t="shared" si="179"/>
        <v>1.3383894713361589E-2</v>
      </c>
      <c r="BL729" s="345"/>
      <c r="BM729" s="353"/>
    </row>
    <row r="730" spans="1:65" ht="14.25" hidden="1" customHeight="1">
      <c r="A730" s="84">
        <v>921</v>
      </c>
      <c r="B730" s="84" t="s">
        <v>918</v>
      </c>
      <c r="C730" s="85">
        <v>162</v>
      </c>
      <c r="D730" s="85" t="s">
        <v>754</v>
      </c>
      <c r="E730" s="86">
        <v>9</v>
      </c>
      <c r="F730" s="84">
        <v>7</v>
      </c>
      <c r="G730" s="87">
        <v>72.03</v>
      </c>
      <c r="H730" s="88" t="s">
        <v>2</v>
      </c>
      <c r="I730" s="88" t="s">
        <v>19</v>
      </c>
      <c r="J730" s="89">
        <v>18.2</v>
      </c>
      <c r="K730" s="89">
        <f t="shared" si="166"/>
        <v>5.46</v>
      </c>
      <c r="L730" s="89">
        <f t="shared" si="167"/>
        <v>53.83</v>
      </c>
      <c r="M730" s="89">
        <f t="shared" si="168"/>
        <v>59.29</v>
      </c>
      <c r="N730" s="90" t="s">
        <v>78</v>
      </c>
      <c r="O730" s="90" t="s">
        <v>83</v>
      </c>
      <c r="P730" s="90" t="s">
        <v>67</v>
      </c>
      <c r="Q730" s="91" t="s">
        <v>68</v>
      </c>
      <c r="R730" s="92" t="s">
        <v>116</v>
      </c>
      <c r="S730" s="92" t="s">
        <v>116</v>
      </c>
      <c r="T730" s="93" t="s">
        <v>73</v>
      </c>
      <c r="U730" s="84">
        <v>11</v>
      </c>
      <c r="V730" s="94">
        <f>IFERROR(VLOOKUP(H730,'Коэфф для прайса 1 оч'!$A$3:$C$6,3,0),"")</f>
        <v>313920</v>
      </c>
      <c r="W730" s="91">
        <f>IFERROR(VLOOKUP(E730,'Коэфф для прайса 1 оч'!$A$10:$C$23,3,0),"")</f>
        <v>8.4999999999999992E-2</v>
      </c>
      <c r="X730" s="116">
        <f>IFERROR(VLOOKUP(N730,'Коэфф для прайса 1 оч'!$E$25:$F$30,2,0),"")</f>
        <v>-0.02</v>
      </c>
      <c r="Y730" s="116">
        <f>IFERROR(VLOOKUP(O730,'Коэфф для прайса 1 оч'!$E$32:$F$34,2,0),"")</f>
        <v>0.03</v>
      </c>
      <c r="Z730" s="116">
        <f>IFERROR(VLOOKUP(P730,'Коэфф для прайса 1 оч'!$E$36:$F$38,2,0),"")</f>
        <v>0.03</v>
      </c>
      <c r="AA730" s="116">
        <f>IFERROR(VLOOKUP(Q730,'Коэфф для прайса 1 оч'!$E$40:$F$43,2,0),"")</f>
        <v>5.0000000000000001E-3</v>
      </c>
      <c r="AB730" s="117">
        <f>IFERROR(VLOOKUP(R730,'Коэфф для прайса 1 оч'!$E$45:$F$59,2,0),"")</f>
        <v>7.0000000000000007E-2</v>
      </c>
      <c r="AC730" s="116">
        <f>IFERROR(VLOOKUP(T730,'Коэфф для прайса 1 оч'!$E$61:$F$67,2,0),"")</f>
        <v>0</v>
      </c>
      <c r="AD730" s="116">
        <f>IFERROR(VLOOKUP(U730,'Коэфф для прайса 1 оч'!$E$69:$F$82,2,0),"")</f>
        <v>1.4999999999999999E-2</v>
      </c>
      <c r="AE730" s="116">
        <f>IFERROR(VLOOKUP(PriceList[[#This Row],[Корпус]],'Коэфф для прайса 1 оч'!$I$10:$J$15,2,0),"")</f>
        <v>0</v>
      </c>
      <c r="AF730" s="95">
        <f t="shared" si="169"/>
        <v>381412.8</v>
      </c>
      <c r="AG730" s="96">
        <f t="shared" si="170"/>
        <v>27473163.984000001</v>
      </c>
      <c r="AH730" s="97">
        <v>0</v>
      </c>
      <c r="AI730" s="98">
        <f t="shared" si="171"/>
        <v>381412.8</v>
      </c>
      <c r="AJ730" s="99">
        <f t="shared" si="172"/>
        <v>27473163.984000001</v>
      </c>
      <c r="AK730" s="84" t="s">
        <v>71</v>
      </c>
      <c r="AL730" s="91">
        <v>0.1</v>
      </c>
      <c r="AM730" s="287">
        <f>PriceList[[#This Row],[ИТОГ Цена за кв.м, руб]]*(1+PriceList[[#This Row],[Максимальная скидка]])</f>
        <v>419554.08</v>
      </c>
      <c r="AN730" s="287">
        <f>PriceList[[#This Row],[Цена за кв.м. в CRM]]*PriceList[[#This Row],[Площадь, кв.м]]</f>
        <v>30220480.382400002</v>
      </c>
      <c r="AO730" s="287">
        <v>6000</v>
      </c>
      <c r="AP730" s="335">
        <f>PriceList[[#This Row],[Цена за кв.м. в CRM]]+PriceList[[#This Row],[Бронь]]</f>
        <v>425554.08</v>
      </c>
      <c r="AQ730" s="335">
        <f>PriceList[[#This Row],[Цена за кв.м. в сайт]]*PriceList[[#This Row],[Площадь, кв.м]]</f>
        <v>30652660.382400002</v>
      </c>
      <c r="AR730" s="84" t="str">
        <f t="shared" si="173"/>
        <v>С3-1-162</v>
      </c>
      <c r="AS730" s="88" t="str">
        <f t="shared" si="174"/>
        <v>1К</v>
      </c>
      <c r="AT730" s="89">
        <f t="shared" si="175"/>
        <v>72.03</v>
      </c>
      <c r="AU730" s="99">
        <f>PriceList[[#This Row],[Цена за кв.м. в CRM]]</f>
        <v>419554.08</v>
      </c>
      <c r="AV730" s="100" t="str">
        <f t="shared" si="176"/>
        <v>Резерв</v>
      </c>
      <c r="AW730" s="99"/>
      <c r="AX730" s="342"/>
      <c r="AZ730" s="353">
        <f>(PriceList[[#This Row],[Цена за кв.м. в сайт]])+$AZ$1</f>
        <v>426054.08</v>
      </c>
      <c r="BA730" s="353">
        <f>AZ730*PriceList[[#This Row],[Площадь, кв.м]]</f>
        <v>30688675.382400002</v>
      </c>
      <c r="BB730" s="346">
        <f>BA730-PriceList[[#This Row],[Стоимость, руб для сбронированием]]</f>
        <v>36015</v>
      </c>
      <c r="BC730" s="14"/>
      <c r="BD730" s="345">
        <f t="shared" si="177"/>
        <v>426100</v>
      </c>
      <c r="BE730" s="353">
        <f>BD730*PriceList[[#This Row],[Площадь, кв.м]]</f>
        <v>30691983</v>
      </c>
      <c r="BF730" s="14"/>
      <c r="BG730" s="345">
        <f>BE730-$BG$1*PriceList[[#This Row],[Площадь, кв.м]]</f>
        <v>30259803</v>
      </c>
      <c r="BH730" s="353">
        <f t="shared" si="178"/>
        <v>432180</v>
      </c>
      <c r="BI730" s="345">
        <f>BG730/PriceList[[#This Row],[Площадь, кв.м]]</f>
        <v>420100</v>
      </c>
      <c r="BJ730" s="355">
        <f t="shared" si="179"/>
        <v>1.4282313734825042E-2</v>
      </c>
      <c r="BL730" s="345"/>
      <c r="BM730" s="353"/>
    </row>
    <row r="731" spans="1:65" ht="14.25" hidden="1" customHeight="1">
      <c r="A731" s="84">
        <v>922</v>
      </c>
      <c r="B731" s="84" t="s">
        <v>919</v>
      </c>
      <c r="C731" s="85">
        <v>163</v>
      </c>
      <c r="D731" s="85" t="s">
        <v>754</v>
      </c>
      <c r="E731" s="86">
        <v>9</v>
      </c>
      <c r="F731" s="84">
        <v>8</v>
      </c>
      <c r="G731" s="87">
        <v>41.75</v>
      </c>
      <c r="H731" s="88" t="s">
        <v>1</v>
      </c>
      <c r="I731" s="88" t="s">
        <v>1</v>
      </c>
      <c r="J731" s="89">
        <v>13.04</v>
      </c>
      <c r="K731" s="89">
        <f t="shared" si="166"/>
        <v>3.91</v>
      </c>
      <c r="L731" s="89">
        <f t="shared" si="167"/>
        <v>28.71</v>
      </c>
      <c r="M731" s="89">
        <f t="shared" si="168"/>
        <v>32.620000000000005</v>
      </c>
      <c r="N731" s="90" t="s">
        <v>76</v>
      </c>
      <c r="O731" s="90" t="s">
        <v>83</v>
      </c>
      <c r="P731" s="90" t="s">
        <v>67</v>
      </c>
      <c r="Q731" s="91" t="s">
        <v>68</v>
      </c>
      <c r="R731" s="92" t="s">
        <v>69</v>
      </c>
      <c r="S731" s="92" t="s">
        <v>1291</v>
      </c>
      <c r="T731" s="93" t="s">
        <v>73</v>
      </c>
      <c r="U731" s="84">
        <v>11</v>
      </c>
      <c r="V731" s="94">
        <f>IFERROR(VLOOKUP(H731,'Коэфф для прайса 1 оч'!$A$3:$C$6,3,0),"")</f>
        <v>327000</v>
      </c>
      <c r="W731" s="91">
        <f>IFERROR(VLOOKUP(E731,'Коэфф для прайса 1 оч'!$A$10:$C$23,3,0),"")</f>
        <v>8.4999999999999992E-2</v>
      </c>
      <c r="X731" s="116">
        <f>IFERROR(VLOOKUP(N731,'Коэфф для прайса 1 оч'!$E$25:$F$30,2,0),"")</f>
        <v>0</v>
      </c>
      <c r="Y731" s="116">
        <f>IFERROR(VLOOKUP(O731,'Коэфф для прайса 1 оч'!$E$32:$F$34,2,0),"")</f>
        <v>0.03</v>
      </c>
      <c r="Z731" s="116">
        <f>IFERROR(VLOOKUP(P731,'Коэфф для прайса 1 оч'!$E$36:$F$38,2,0),"")</f>
        <v>0.03</v>
      </c>
      <c r="AA731" s="116">
        <f>IFERROR(VLOOKUP(Q731,'Коэфф для прайса 1 оч'!$E$40:$F$43,2,0),"")</f>
        <v>5.0000000000000001E-3</v>
      </c>
      <c r="AB731" s="117">
        <f>IFERROR(VLOOKUP(R731,'Коэфф для прайса 1 оч'!$E$45:$F$59,2,0),"")</f>
        <v>-1.4999999999999999E-2</v>
      </c>
      <c r="AC731" s="116">
        <f>IFERROR(VLOOKUP(T731,'Коэфф для прайса 1 оч'!$E$61:$F$67,2,0),"")</f>
        <v>0</v>
      </c>
      <c r="AD731" s="116">
        <f>IFERROR(VLOOKUP(U731,'Коэфф для прайса 1 оч'!$E$69:$F$82,2,0),"")</f>
        <v>1.4999999999999999E-2</v>
      </c>
      <c r="AE731" s="116">
        <f>IFERROR(VLOOKUP(PriceList[[#This Row],[Корпус]],'Коэфф для прайса 1 оч'!$I$10:$J$15,2,0),"")</f>
        <v>0</v>
      </c>
      <c r="AF731" s="95">
        <f t="shared" si="169"/>
        <v>376050</v>
      </c>
      <c r="AG731" s="96">
        <f t="shared" si="170"/>
        <v>15700087.5</v>
      </c>
      <c r="AH731" s="97">
        <v>0</v>
      </c>
      <c r="AI731" s="98">
        <f t="shared" si="171"/>
        <v>376050</v>
      </c>
      <c r="AJ731" s="99">
        <f t="shared" si="172"/>
        <v>15700087.5</v>
      </c>
      <c r="AK731" s="84" t="s">
        <v>71</v>
      </c>
      <c r="AL731" s="91">
        <v>0.1</v>
      </c>
      <c r="AM731" s="287">
        <f>PriceList[[#This Row],[ИТОГ Цена за кв.м, руб]]*(1+PriceList[[#This Row],[Максимальная скидка]])</f>
        <v>413655.00000000006</v>
      </c>
      <c r="AN731" s="287">
        <f>PriceList[[#This Row],[Цена за кв.м. в CRM]]*PriceList[[#This Row],[Площадь, кв.м]]</f>
        <v>17270096.250000004</v>
      </c>
      <c r="AO731" s="287">
        <v>6000</v>
      </c>
      <c r="AP731" s="335">
        <f>PriceList[[#This Row],[Цена за кв.м. в CRM]]+PriceList[[#This Row],[Бронь]]</f>
        <v>419655.00000000006</v>
      </c>
      <c r="AQ731" s="335">
        <f>PriceList[[#This Row],[Цена за кв.м. в сайт]]*PriceList[[#This Row],[Площадь, кв.м]]</f>
        <v>17520596.250000004</v>
      </c>
      <c r="AR731" s="84" t="str">
        <f t="shared" si="173"/>
        <v>С3-1-163</v>
      </c>
      <c r="AS731" s="88" t="str">
        <f t="shared" si="174"/>
        <v>Ст</v>
      </c>
      <c r="AT731" s="89">
        <f t="shared" si="175"/>
        <v>41.75</v>
      </c>
      <c r="AU731" s="99">
        <f>PriceList[[#This Row],[Цена за кв.м. в CRM]]</f>
        <v>413655.00000000006</v>
      </c>
      <c r="AV731" s="100" t="str">
        <f t="shared" si="176"/>
        <v>Резерв</v>
      </c>
      <c r="AW731" s="99"/>
      <c r="AX731" s="342"/>
      <c r="AZ731" s="353">
        <f>(PriceList[[#This Row],[Цена за кв.м. в сайт]])+$AZ$1</f>
        <v>420155.00000000006</v>
      </c>
      <c r="BA731" s="353">
        <f>AZ731*PriceList[[#This Row],[Площадь, кв.м]]</f>
        <v>17541471.250000004</v>
      </c>
      <c r="BB731" s="346">
        <f>BA731-PriceList[[#This Row],[Стоимость, руб для сбронированием]]</f>
        <v>20875</v>
      </c>
      <c r="BC731" s="14"/>
      <c r="BD731" s="345">
        <f t="shared" si="177"/>
        <v>420200</v>
      </c>
      <c r="BE731" s="353">
        <f>BD731*PriceList[[#This Row],[Площадь, кв.м]]</f>
        <v>17543350</v>
      </c>
      <c r="BF731" s="14"/>
      <c r="BG731" s="345">
        <f>BE731-$BG$1*PriceList[[#This Row],[Площадь, кв.м]]</f>
        <v>17292850</v>
      </c>
      <c r="BH731" s="353">
        <f t="shared" si="178"/>
        <v>250500</v>
      </c>
      <c r="BI731" s="345">
        <f>BG731/PriceList[[#This Row],[Площадь, кв.м]]</f>
        <v>414200</v>
      </c>
      <c r="BJ731" s="355">
        <f t="shared" si="179"/>
        <v>1.4485755673587638E-2</v>
      </c>
      <c r="BL731" s="345"/>
      <c r="BM731" s="353"/>
    </row>
    <row r="732" spans="1:65" ht="14.25" hidden="1" customHeight="1">
      <c r="A732" s="84">
        <v>923</v>
      </c>
      <c r="B732" s="84" t="s">
        <v>920</v>
      </c>
      <c r="C732" s="85">
        <v>164</v>
      </c>
      <c r="D732" s="85" t="s">
        <v>754</v>
      </c>
      <c r="E732" s="86">
        <v>9</v>
      </c>
      <c r="F732" s="84">
        <v>9</v>
      </c>
      <c r="G732" s="87">
        <v>29.36</v>
      </c>
      <c r="H732" s="88" t="s">
        <v>1</v>
      </c>
      <c r="I732" s="88" t="s">
        <v>1</v>
      </c>
      <c r="J732" s="89">
        <v>5.09</v>
      </c>
      <c r="K732" s="89">
        <f t="shared" si="166"/>
        <v>1.53</v>
      </c>
      <c r="L732" s="89">
        <f t="shared" si="167"/>
        <v>24.27</v>
      </c>
      <c r="M732" s="89">
        <f t="shared" si="168"/>
        <v>25.8</v>
      </c>
      <c r="N732" s="90" t="s">
        <v>65</v>
      </c>
      <c r="O732" s="90" t="s">
        <v>66</v>
      </c>
      <c r="P732" s="90" t="s">
        <v>67</v>
      </c>
      <c r="Q732" s="91" t="s">
        <v>68</v>
      </c>
      <c r="R732" s="92" t="s">
        <v>69</v>
      </c>
      <c r="S732" s="92" t="s">
        <v>1291</v>
      </c>
      <c r="T732" s="93" t="s">
        <v>73</v>
      </c>
      <c r="U732" s="84">
        <v>11</v>
      </c>
      <c r="V732" s="94">
        <f>IFERROR(VLOOKUP(H732,'Коэфф для прайса 1 оч'!$A$3:$C$6,3,0),"")</f>
        <v>327000</v>
      </c>
      <c r="W732" s="91">
        <f>IFERROR(VLOOKUP(E732,'Коэфф для прайса 1 оч'!$A$10:$C$23,3,0),"")</f>
        <v>8.4999999999999992E-2</v>
      </c>
      <c r="X732" s="116">
        <f>IFERROR(VLOOKUP(N732,'Коэфф для прайса 1 оч'!$E$25:$F$30,2,0),"")</f>
        <v>0.04</v>
      </c>
      <c r="Y732" s="116">
        <f>IFERROR(VLOOKUP(O732,'Коэфф для прайса 1 оч'!$E$32:$F$34,2,0),"")</f>
        <v>0</v>
      </c>
      <c r="Z732" s="116">
        <f>IFERROR(VLOOKUP(P732,'Коэфф для прайса 1 оч'!$E$36:$F$38,2,0),"")</f>
        <v>0.03</v>
      </c>
      <c r="AA732" s="116">
        <f>IFERROR(VLOOKUP(Q732,'Коэфф для прайса 1 оч'!$E$40:$F$43,2,0),"")</f>
        <v>5.0000000000000001E-3</v>
      </c>
      <c r="AB732" s="117">
        <f>IFERROR(VLOOKUP(R732,'Коэфф для прайса 1 оч'!$E$45:$F$59,2,0),"")</f>
        <v>-1.4999999999999999E-2</v>
      </c>
      <c r="AC732" s="116">
        <f>IFERROR(VLOOKUP(T732,'Коэфф для прайса 1 оч'!$E$61:$F$67,2,0),"")</f>
        <v>0</v>
      </c>
      <c r="AD732" s="116">
        <f>IFERROR(VLOOKUP(U732,'Коэфф для прайса 1 оч'!$E$69:$F$82,2,0),"")</f>
        <v>1.4999999999999999E-2</v>
      </c>
      <c r="AE732" s="116">
        <f>IFERROR(VLOOKUP(PriceList[[#This Row],[Корпус]],'Коэфф для прайса 1 оч'!$I$10:$J$15,2,0),"")</f>
        <v>0</v>
      </c>
      <c r="AF732" s="95">
        <f t="shared" si="169"/>
        <v>379320</v>
      </c>
      <c r="AG732" s="96">
        <f t="shared" si="170"/>
        <v>11136835.199999999</v>
      </c>
      <c r="AH732" s="97">
        <v>0</v>
      </c>
      <c r="AI732" s="98">
        <f t="shared" si="171"/>
        <v>379320</v>
      </c>
      <c r="AJ732" s="99">
        <f t="shared" si="172"/>
        <v>11136835.199999999</v>
      </c>
      <c r="AK732" s="84" t="s">
        <v>101</v>
      </c>
      <c r="AL732" s="91">
        <v>0.1</v>
      </c>
      <c r="AM732" s="287">
        <f>PriceList[[#This Row],[ИТОГ Цена за кв.м, руб]]*(1+PriceList[[#This Row],[Максимальная скидка]])</f>
        <v>417252.00000000006</v>
      </c>
      <c r="AN732" s="287">
        <f>PriceList[[#This Row],[Цена за кв.м. в CRM]]*PriceList[[#This Row],[Площадь, кв.м]]</f>
        <v>12250518.720000001</v>
      </c>
      <c r="AO732" s="287">
        <v>6000</v>
      </c>
      <c r="AP732" s="335">
        <f>PriceList[[#This Row],[Цена за кв.м. в CRM]]+PriceList[[#This Row],[Бронь]]</f>
        <v>423252.00000000006</v>
      </c>
      <c r="AQ732" s="335">
        <f>PriceList[[#This Row],[Цена за кв.м. в сайт]]*PriceList[[#This Row],[Площадь, кв.м]]</f>
        <v>12426678.720000001</v>
      </c>
      <c r="AR732" s="84" t="str">
        <f t="shared" si="173"/>
        <v>С3-1-164</v>
      </c>
      <c r="AS732" s="88" t="str">
        <f t="shared" si="174"/>
        <v>Ст</v>
      </c>
      <c r="AT732" s="89">
        <f t="shared" si="175"/>
        <v>29.36</v>
      </c>
      <c r="AU732" s="99">
        <f>PriceList[[#This Row],[Цена за кв.м. в CRM]]</f>
        <v>417252.00000000006</v>
      </c>
      <c r="AV732" s="100" t="str">
        <f t="shared" si="176"/>
        <v>Свободно</v>
      </c>
      <c r="AW732" s="99"/>
      <c r="AX732" s="342"/>
      <c r="AZ732" s="353">
        <f>(PriceList[[#This Row],[Цена за кв.м. в сайт]])+$AZ$1</f>
        <v>423752.00000000006</v>
      </c>
      <c r="BA732" s="353">
        <f>AZ732*PriceList[[#This Row],[Площадь, кв.м]]</f>
        <v>12441358.720000001</v>
      </c>
      <c r="BB732" s="346">
        <f>BA732-PriceList[[#This Row],[Стоимость, руб для сбронированием]]</f>
        <v>14680</v>
      </c>
      <c r="BC732" s="14"/>
      <c r="BD732" s="345">
        <f t="shared" si="177"/>
        <v>423800</v>
      </c>
      <c r="BE732" s="353">
        <f>BD732*PriceList[[#This Row],[Площадь, кв.м]]</f>
        <v>12442768</v>
      </c>
      <c r="BF732" s="14"/>
      <c r="BG732" s="345">
        <f>BE732-$BG$1*PriceList[[#This Row],[Площадь, кв.м]]</f>
        <v>12266608</v>
      </c>
      <c r="BH732" s="353">
        <f t="shared" si="178"/>
        <v>176160</v>
      </c>
      <c r="BI732" s="345">
        <f>BG732/PriceList[[#This Row],[Площадь, кв.м]]</f>
        <v>417800</v>
      </c>
      <c r="BJ732" s="355">
        <f t="shared" si="179"/>
        <v>1.4360938247965534E-2</v>
      </c>
      <c r="BL732" s="345"/>
      <c r="BM732" s="353"/>
    </row>
    <row r="733" spans="1:65" ht="14.25" hidden="1" customHeight="1">
      <c r="A733" s="84">
        <v>924</v>
      </c>
      <c r="B733" s="84" t="s">
        <v>921</v>
      </c>
      <c r="C733" s="85">
        <v>165</v>
      </c>
      <c r="D733" s="85" t="s">
        <v>754</v>
      </c>
      <c r="E733" s="86">
        <v>9</v>
      </c>
      <c r="F733" s="84">
        <v>10</v>
      </c>
      <c r="G733" s="87">
        <v>30.35</v>
      </c>
      <c r="H733" s="88" t="s">
        <v>1</v>
      </c>
      <c r="I733" s="88" t="s">
        <v>1</v>
      </c>
      <c r="J733" s="89">
        <v>5.61</v>
      </c>
      <c r="K733" s="89">
        <f t="shared" si="166"/>
        <v>1.68</v>
      </c>
      <c r="L733" s="89">
        <f t="shared" si="167"/>
        <v>24.740000000000002</v>
      </c>
      <c r="M733" s="89">
        <f t="shared" si="168"/>
        <v>26.42</v>
      </c>
      <c r="N733" s="90" t="s">
        <v>65</v>
      </c>
      <c r="O733" s="90" t="s">
        <v>66</v>
      </c>
      <c r="P733" s="90" t="s">
        <v>67</v>
      </c>
      <c r="Q733" s="91" t="s">
        <v>68</v>
      </c>
      <c r="R733" s="92" t="s">
        <v>69</v>
      </c>
      <c r="S733" s="92" t="s">
        <v>1291</v>
      </c>
      <c r="T733" s="93" t="s">
        <v>73</v>
      </c>
      <c r="U733" s="84">
        <v>11</v>
      </c>
      <c r="V733" s="94">
        <f>IFERROR(VLOOKUP(H733,'Коэфф для прайса 1 оч'!$A$3:$C$6,3,0),"")</f>
        <v>327000</v>
      </c>
      <c r="W733" s="91">
        <f>IFERROR(VLOOKUP(E733,'Коэфф для прайса 1 оч'!$A$10:$C$23,3,0),"")</f>
        <v>8.4999999999999992E-2</v>
      </c>
      <c r="X733" s="116">
        <f>IFERROR(VLOOKUP(N733,'Коэфф для прайса 1 оч'!$E$25:$F$30,2,0),"")</f>
        <v>0.04</v>
      </c>
      <c r="Y733" s="116">
        <f>IFERROR(VLOOKUP(O733,'Коэфф для прайса 1 оч'!$E$32:$F$34,2,0),"")</f>
        <v>0</v>
      </c>
      <c r="Z733" s="116">
        <f>IFERROR(VLOOKUP(P733,'Коэфф для прайса 1 оч'!$E$36:$F$38,2,0),"")</f>
        <v>0.03</v>
      </c>
      <c r="AA733" s="116">
        <f>IFERROR(VLOOKUP(Q733,'Коэфф для прайса 1 оч'!$E$40:$F$43,2,0),"")</f>
        <v>5.0000000000000001E-3</v>
      </c>
      <c r="AB733" s="117">
        <f>IFERROR(VLOOKUP(R733,'Коэфф для прайса 1 оч'!$E$45:$F$59,2,0),"")</f>
        <v>-1.4999999999999999E-2</v>
      </c>
      <c r="AC733" s="116">
        <f>IFERROR(VLOOKUP(T733,'Коэфф для прайса 1 оч'!$E$61:$F$67,2,0),"")</f>
        <v>0</v>
      </c>
      <c r="AD733" s="116">
        <f>IFERROR(VLOOKUP(U733,'Коэфф для прайса 1 оч'!$E$69:$F$82,2,0),"")</f>
        <v>1.4999999999999999E-2</v>
      </c>
      <c r="AE733" s="116">
        <f>IFERROR(VLOOKUP(PriceList[[#This Row],[Корпус]],'Коэфф для прайса 1 оч'!$I$10:$J$15,2,0),"")</f>
        <v>0</v>
      </c>
      <c r="AF733" s="95">
        <f t="shared" si="169"/>
        <v>379320</v>
      </c>
      <c r="AG733" s="96">
        <f t="shared" si="170"/>
        <v>11512362</v>
      </c>
      <c r="AH733" s="97">
        <v>0</v>
      </c>
      <c r="AI733" s="98">
        <f t="shared" si="171"/>
        <v>379320</v>
      </c>
      <c r="AJ733" s="99">
        <f t="shared" si="172"/>
        <v>11512362</v>
      </c>
      <c r="AK733" s="84" t="s">
        <v>101</v>
      </c>
      <c r="AL733" s="91">
        <v>0.1</v>
      </c>
      <c r="AM733" s="287">
        <f>PriceList[[#This Row],[ИТОГ Цена за кв.м, руб]]*(1+PriceList[[#This Row],[Максимальная скидка]])</f>
        <v>417252.00000000006</v>
      </c>
      <c r="AN733" s="287">
        <f>PriceList[[#This Row],[Цена за кв.м. в CRM]]*PriceList[[#This Row],[Площадь, кв.м]]</f>
        <v>12663598.200000003</v>
      </c>
      <c r="AO733" s="287">
        <v>6000</v>
      </c>
      <c r="AP733" s="335">
        <f>PriceList[[#This Row],[Цена за кв.м. в CRM]]+PriceList[[#This Row],[Бронь]]</f>
        <v>423252.00000000006</v>
      </c>
      <c r="AQ733" s="335">
        <f>PriceList[[#This Row],[Цена за кв.м. в сайт]]*PriceList[[#This Row],[Площадь, кв.м]]</f>
        <v>12845698.200000003</v>
      </c>
      <c r="AR733" s="84" t="str">
        <f t="shared" si="173"/>
        <v>С3-1-165</v>
      </c>
      <c r="AS733" s="88" t="str">
        <f t="shared" si="174"/>
        <v>Ст</v>
      </c>
      <c r="AT733" s="89">
        <f t="shared" si="175"/>
        <v>30.35</v>
      </c>
      <c r="AU733" s="99">
        <f>PriceList[[#This Row],[Цена за кв.м. в CRM]]</f>
        <v>417252.00000000006</v>
      </c>
      <c r="AV733" s="100" t="str">
        <f t="shared" si="176"/>
        <v>Свободно</v>
      </c>
      <c r="AW733" s="99"/>
      <c r="AX733" s="342"/>
      <c r="AZ733" s="353">
        <f>(PriceList[[#This Row],[Цена за кв.м. в сайт]])+$AZ$1</f>
        <v>423752.00000000006</v>
      </c>
      <c r="BA733" s="353">
        <f>AZ733*PriceList[[#This Row],[Площадь, кв.м]]</f>
        <v>12860873.200000003</v>
      </c>
      <c r="BB733" s="346">
        <f>BA733-PriceList[[#This Row],[Стоимость, руб для сбронированием]]</f>
        <v>15175</v>
      </c>
      <c r="BC733" s="14"/>
      <c r="BD733" s="345">
        <f t="shared" si="177"/>
        <v>423800</v>
      </c>
      <c r="BE733" s="353">
        <f>BD733*PriceList[[#This Row],[Площадь, кв.м]]</f>
        <v>12862330</v>
      </c>
      <c r="BF733" s="14"/>
      <c r="BG733" s="345">
        <f>BE733-$BG$1*PriceList[[#This Row],[Площадь, кв.м]]</f>
        <v>12680230</v>
      </c>
      <c r="BH733" s="353">
        <f t="shared" si="178"/>
        <v>182100</v>
      </c>
      <c r="BI733" s="345">
        <f>BG733/PriceList[[#This Row],[Площадь, кв.м]]</f>
        <v>417800</v>
      </c>
      <c r="BJ733" s="355">
        <f t="shared" si="179"/>
        <v>1.4360938247965534E-2</v>
      </c>
      <c r="BL733" s="345"/>
      <c r="BM733" s="353"/>
    </row>
    <row r="734" spans="1:65" ht="14.25" hidden="1" customHeight="1">
      <c r="A734" s="84">
        <v>925</v>
      </c>
      <c r="B734" s="84" t="s">
        <v>922</v>
      </c>
      <c r="C734" s="85">
        <v>166</v>
      </c>
      <c r="D734" s="85" t="s">
        <v>754</v>
      </c>
      <c r="E734" s="86">
        <v>9</v>
      </c>
      <c r="F734" s="84">
        <v>11</v>
      </c>
      <c r="G734" s="87">
        <v>30.82</v>
      </c>
      <c r="H734" s="88" t="s">
        <v>1</v>
      </c>
      <c r="I734" s="88" t="s">
        <v>1</v>
      </c>
      <c r="J734" s="89">
        <v>5.93</v>
      </c>
      <c r="K734" s="89">
        <f t="shared" si="166"/>
        <v>1.78</v>
      </c>
      <c r="L734" s="89">
        <f t="shared" si="167"/>
        <v>24.89</v>
      </c>
      <c r="M734" s="89">
        <f t="shared" si="168"/>
        <v>26.67</v>
      </c>
      <c r="N734" s="90" t="s">
        <v>65</v>
      </c>
      <c r="O734" s="90" t="s">
        <v>66</v>
      </c>
      <c r="P734" s="90" t="s">
        <v>67</v>
      </c>
      <c r="Q734" s="91" t="s">
        <v>68</v>
      </c>
      <c r="R734" s="92" t="s">
        <v>69</v>
      </c>
      <c r="S734" s="92" t="s">
        <v>1291</v>
      </c>
      <c r="T734" s="93" t="s">
        <v>73</v>
      </c>
      <c r="U734" s="84">
        <v>11</v>
      </c>
      <c r="V734" s="94">
        <f>IFERROR(VLOOKUP(H734,'Коэфф для прайса 1 оч'!$A$3:$C$6,3,0),"")</f>
        <v>327000</v>
      </c>
      <c r="W734" s="91">
        <f>IFERROR(VLOOKUP(E734,'Коэфф для прайса 1 оч'!$A$10:$C$23,3,0),"")</f>
        <v>8.4999999999999992E-2</v>
      </c>
      <c r="X734" s="116">
        <f>IFERROR(VLOOKUP(N734,'Коэфф для прайса 1 оч'!$E$25:$F$30,2,0),"")</f>
        <v>0.04</v>
      </c>
      <c r="Y734" s="116">
        <f>IFERROR(VLOOKUP(O734,'Коэфф для прайса 1 оч'!$E$32:$F$34,2,0),"")</f>
        <v>0</v>
      </c>
      <c r="Z734" s="116">
        <f>IFERROR(VLOOKUP(P734,'Коэфф для прайса 1 оч'!$E$36:$F$38,2,0),"")</f>
        <v>0.03</v>
      </c>
      <c r="AA734" s="116">
        <f>IFERROR(VLOOKUP(Q734,'Коэфф для прайса 1 оч'!$E$40:$F$43,2,0),"")</f>
        <v>5.0000000000000001E-3</v>
      </c>
      <c r="AB734" s="117">
        <f>IFERROR(VLOOKUP(R734,'Коэфф для прайса 1 оч'!$E$45:$F$59,2,0),"")</f>
        <v>-1.4999999999999999E-2</v>
      </c>
      <c r="AC734" s="116">
        <f>IFERROR(VLOOKUP(T734,'Коэфф для прайса 1 оч'!$E$61:$F$67,2,0),"")</f>
        <v>0</v>
      </c>
      <c r="AD734" s="116">
        <f>IFERROR(VLOOKUP(U734,'Коэфф для прайса 1 оч'!$E$69:$F$82,2,0),"")</f>
        <v>1.4999999999999999E-2</v>
      </c>
      <c r="AE734" s="116">
        <f>IFERROR(VLOOKUP(PriceList[[#This Row],[Корпус]],'Коэфф для прайса 1 оч'!$I$10:$J$15,2,0),"")</f>
        <v>0</v>
      </c>
      <c r="AF734" s="95">
        <f t="shared" si="169"/>
        <v>379320</v>
      </c>
      <c r="AG734" s="96">
        <f t="shared" si="170"/>
        <v>11690642.4</v>
      </c>
      <c r="AH734" s="97">
        <v>0</v>
      </c>
      <c r="AI734" s="98">
        <f t="shared" si="171"/>
        <v>379320</v>
      </c>
      <c r="AJ734" s="99">
        <f t="shared" si="172"/>
        <v>11690642.4</v>
      </c>
      <c r="AK734" s="84" t="s">
        <v>71</v>
      </c>
      <c r="AL734" s="91">
        <v>0.1</v>
      </c>
      <c r="AM734" s="287">
        <f>PriceList[[#This Row],[ИТОГ Цена за кв.м, руб]]*(1+PriceList[[#This Row],[Максимальная скидка]])</f>
        <v>417252.00000000006</v>
      </c>
      <c r="AN734" s="287">
        <f>PriceList[[#This Row],[Цена за кв.м. в CRM]]*PriceList[[#This Row],[Площадь, кв.м]]</f>
        <v>12859706.640000002</v>
      </c>
      <c r="AO734" s="287">
        <v>6000</v>
      </c>
      <c r="AP734" s="335">
        <f>PriceList[[#This Row],[Цена за кв.м. в CRM]]+PriceList[[#This Row],[Бронь]]</f>
        <v>423252.00000000006</v>
      </c>
      <c r="AQ734" s="335">
        <f>PriceList[[#This Row],[Цена за кв.м. в сайт]]*PriceList[[#This Row],[Площадь, кв.м]]</f>
        <v>13044626.640000002</v>
      </c>
      <c r="AR734" s="84" t="str">
        <f t="shared" si="173"/>
        <v>С3-1-166</v>
      </c>
      <c r="AS734" s="88" t="str">
        <f t="shared" si="174"/>
        <v>Ст</v>
      </c>
      <c r="AT734" s="89">
        <f t="shared" si="175"/>
        <v>30.82</v>
      </c>
      <c r="AU734" s="99">
        <f>PriceList[[#This Row],[Цена за кв.м. в CRM]]</f>
        <v>417252.00000000006</v>
      </c>
      <c r="AV734" s="100" t="str">
        <f t="shared" si="176"/>
        <v>Резерв</v>
      </c>
      <c r="AW734" s="99"/>
      <c r="AX734" s="342"/>
      <c r="AZ734" s="353">
        <f>(PriceList[[#This Row],[Цена за кв.м. в сайт]])+$AZ$1</f>
        <v>423752.00000000006</v>
      </c>
      <c r="BA734" s="353">
        <f>AZ734*PriceList[[#This Row],[Площадь, кв.м]]</f>
        <v>13060036.640000002</v>
      </c>
      <c r="BB734" s="346">
        <f>BA734-PriceList[[#This Row],[Стоимость, руб для сбронированием]]</f>
        <v>15410</v>
      </c>
      <c r="BC734" s="14"/>
      <c r="BD734" s="345">
        <f t="shared" si="177"/>
        <v>423800</v>
      </c>
      <c r="BE734" s="353">
        <f>BD734*PriceList[[#This Row],[Площадь, кв.м]]</f>
        <v>13061516</v>
      </c>
      <c r="BF734" s="14"/>
      <c r="BG734" s="345">
        <f>BE734-$BG$1*PriceList[[#This Row],[Площадь, кв.м]]</f>
        <v>12876596</v>
      </c>
      <c r="BH734" s="353">
        <f t="shared" si="178"/>
        <v>184920</v>
      </c>
      <c r="BI734" s="345">
        <f>BG734/PriceList[[#This Row],[Площадь, кв.м]]</f>
        <v>417800</v>
      </c>
      <c r="BJ734" s="355">
        <f t="shared" si="179"/>
        <v>1.4360938247965534E-2</v>
      </c>
      <c r="BL734" s="345"/>
      <c r="BM734" s="353"/>
    </row>
    <row r="735" spans="1:65" ht="14.25" hidden="1" customHeight="1">
      <c r="A735" s="84">
        <v>937</v>
      </c>
      <c r="B735" s="84" t="s">
        <v>923</v>
      </c>
      <c r="C735" s="85">
        <v>167</v>
      </c>
      <c r="D735" s="85" t="s">
        <v>754</v>
      </c>
      <c r="E735" s="86">
        <v>10</v>
      </c>
      <c r="F735" s="84">
        <v>1</v>
      </c>
      <c r="G735" s="87">
        <v>40.130000000000003</v>
      </c>
      <c r="H735" s="88" t="s">
        <v>1</v>
      </c>
      <c r="I735" s="88" t="s">
        <v>1</v>
      </c>
      <c r="J735" s="89">
        <v>7.71</v>
      </c>
      <c r="K735" s="89">
        <f t="shared" si="166"/>
        <v>2.31</v>
      </c>
      <c r="L735" s="89">
        <f t="shared" si="167"/>
        <v>32.42</v>
      </c>
      <c r="M735" s="89">
        <f t="shared" si="168"/>
        <v>34.730000000000004</v>
      </c>
      <c r="N735" s="90" t="s">
        <v>82</v>
      </c>
      <c r="O735" s="90" t="s">
        <v>83</v>
      </c>
      <c r="P735" s="90" t="s">
        <v>67</v>
      </c>
      <c r="Q735" s="91" t="s">
        <v>68</v>
      </c>
      <c r="R735" s="92" t="s">
        <v>69</v>
      </c>
      <c r="S735" s="92" t="s">
        <v>1291</v>
      </c>
      <c r="T735" s="93" t="s">
        <v>73</v>
      </c>
      <c r="U735" s="84">
        <v>11</v>
      </c>
      <c r="V735" s="94">
        <f>IFERROR(VLOOKUP(H735,'Коэфф для прайса 1 оч'!$A$3:$C$6,3,0),"")</f>
        <v>327000</v>
      </c>
      <c r="W735" s="91">
        <f>IFERROR(VLOOKUP(E735,'Коэфф для прайса 1 оч'!$A$10:$C$23,3,0),"")</f>
        <v>0.12</v>
      </c>
      <c r="X735" s="116">
        <f>IFERROR(VLOOKUP(N735,'Коэфф для прайса 1 оч'!$E$25:$F$30,2,0),"")</f>
        <v>-0.01</v>
      </c>
      <c r="Y735" s="116">
        <f>IFERROR(VLOOKUP(O735,'Коэфф для прайса 1 оч'!$E$32:$F$34,2,0),"")</f>
        <v>0.03</v>
      </c>
      <c r="Z735" s="116">
        <f>IFERROR(VLOOKUP(P735,'Коэфф для прайса 1 оч'!$E$36:$F$38,2,0),"")</f>
        <v>0.03</v>
      </c>
      <c r="AA735" s="116">
        <f>IFERROR(VLOOKUP(Q735,'Коэфф для прайса 1 оч'!$E$40:$F$43,2,0),"")</f>
        <v>5.0000000000000001E-3</v>
      </c>
      <c r="AB735" s="117">
        <f>IFERROR(VLOOKUP(R735,'Коэфф для прайса 1 оч'!$E$45:$F$59,2,0),"")</f>
        <v>-1.4999999999999999E-2</v>
      </c>
      <c r="AC735" s="116">
        <f>IFERROR(VLOOKUP(T735,'Коэфф для прайса 1 оч'!$E$61:$F$67,2,0),"")</f>
        <v>0</v>
      </c>
      <c r="AD735" s="116">
        <f>IFERROR(VLOOKUP(U735,'Коэфф для прайса 1 оч'!$E$69:$F$82,2,0),"")</f>
        <v>1.4999999999999999E-2</v>
      </c>
      <c r="AE735" s="116">
        <f>IFERROR(VLOOKUP(PriceList[[#This Row],[Корпус]],'Коэфф для прайса 1 оч'!$I$10:$J$15,2,0),"")</f>
        <v>0</v>
      </c>
      <c r="AF735" s="95">
        <f t="shared" si="169"/>
        <v>384225</v>
      </c>
      <c r="AG735" s="96">
        <f t="shared" si="170"/>
        <v>15418949.250000002</v>
      </c>
      <c r="AH735" s="97">
        <v>0</v>
      </c>
      <c r="AI735" s="98">
        <f t="shared" si="171"/>
        <v>384225</v>
      </c>
      <c r="AJ735" s="99">
        <f t="shared" si="172"/>
        <v>15418949.250000002</v>
      </c>
      <c r="AK735" s="84" t="s">
        <v>71</v>
      </c>
      <c r="AL735" s="91">
        <v>0.1</v>
      </c>
      <c r="AM735" s="287">
        <f>PriceList[[#This Row],[ИТОГ Цена за кв.м, руб]]*(1+PriceList[[#This Row],[Максимальная скидка]])</f>
        <v>422647.50000000006</v>
      </c>
      <c r="AN735" s="287">
        <f>PriceList[[#This Row],[Цена за кв.м. в CRM]]*PriceList[[#This Row],[Площадь, кв.м]]</f>
        <v>16960844.175000004</v>
      </c>
      <c r="AO735" s="287">
        <v>6000</v>
      </c>
      <c r="AP735" s="335">
        <f>PriceList[[#This Row],[Цена за кв.м. в CRM]]+PriceList[[#This Row],[Бронь]]</f>
        <v>428647.50000000006</v>
      </c>
      <c r="AQ735" s="335">
        <f>PriceList[[#This Row],[Цена за кв.м. в сайт]]*PriceList[[#This Row],[Площадь, кв.м]]</f>
        <v>17201624.175000004</v>
      </c>
      <c r="AR735" s="84" t="str">
        <f t="shared" si="173"/>
        <v>С3-1-167</v>
      </c>
      <c r="AS735" s="88" t="str">
        <f t="shared" si="174"/>
        <v>Ст</v>
      </c>
      <c r="AT735" s="89">
        <f t="shared" si="175"/>
        <v>40.130000000000003</v>
      </c>
      <c r="AU735" s="99">
        <f>PriceList[[#This Row],[Цена за кв.м. в CRM]]</f>
        <v>422647.50000000006</v>
      </c>
      <c r="AV735" s="100" t="str">
        <f t="shared" si="176"/>
        <v>Резерв</v>
      </c>
      <c r="AW735" s="99"/>
      <c r="AX735" s="342"/>
      <c r="AZ735" s="353">
        <f>(PriceList[[#This Row],[Цена за кв.м. в сайт]])+$AZ$1</f>
        <v>429147.50000000006</v>
      </c>
      <c r="BA735" s="353">
        <f>AZ735*PriceList[[#This Row],[Площадь, кв.м]]</f>
        <v>17221689.175000004</v>
      </c>
      <c r="BB735" s="346">
        <f>BA735-PriceList[[#This Row],[Стоимость, руб для сбронированием]]</f>
        <v>20065</v>
      </c>
      <c r="BC735" s="14"/>
      <c r="BD735" s="345">
        <f t="shared" si="177"/>
        <v>429100</v>
      </c>
      <c r="BE735" s="353">
        <f>BD735*PriceList[[#This Row],[Площадь, кв.м]]</f>
        <v>17219783</v>
      </c>
      <c r="BF735" s="14"/>
      <c r="BG735" s="345">
        <f>BE735-$BG$1*PriceList[[#This Row],[Площадь, кв.м]]</f>
        <v>16979003</v>
      </c>
      <c r="BH735" s="353">
        <f t="shared" si="178"/>
        <v>240780</v>
      </c>
      <c r="BI735" s="345">
        <f>BG735/PriceList[[#This Row],[Площадь, кв.м]]</f>
        <v>423100</v>
      </c>
      <c r="BJ735" s="355">
        <f t="shared" si="179"/>
        <v>1.4181044670290712E-2</v>
      </c>
      <c r="BL735" s="345"/>
      <c r="BM735" s="353"/>
    </row>
    <row r="736" spans="1:65" ht="14.25" hidden="1" customHeight="1">
      <c r="A736" s="84">
        <v>938</v>
      </c>
      <c r="B736" s="84" t="s">
        <v>924</v>
      </c>
      <c r="C736" s="85">
        <v>168</v>
      </c>
      <c r="D736" s="85" t="s">
        <v>754</v>
      </c>
      <c r="E736" s="86">
        <v>10</v>
      </c>
      <c r="F736" s="84">
        <v>2</v>
      </c>
      <c r="G736" s="87">
        <v>63.19</v>
      </c>
      <c r="H736" s="88" t="s">
        <v>2</v>
      </c>
      <c r="I736" s="88" t="s">
        <v>19</v>
      </c>
      <c r="J736" s="89">
        <v>12.88</v>
      </c>
      <c r="K736" s="89">
        <f t="shared" si="166"/>
        <v>3.86</v>
      </c>
      <c r="L736" s="89">
        <f t="shared" si="167"/>
        <v>50.309999999999995</v>
      </c>
      <c r="M736" s="89">
        <f t="shared" si="168"/>
        <v>54.169999999999995</v>
      </c>
      <c r="N736" s="90" t="s">
        <v>82</v>
      </c>
      <c r="O736" s="90" t="s">
        <v>83</v>
      </c>
      <c r="P736" s="90" t="s">
        <v>67</v>
      </c>
      <c r="Q736" s="91" t="s">
        <v>68</v>
      </c>
      <c r="R736" s="92" t="s">
        <v>116</v>
      </c>
      <c r="S736" s="92" t="s">
        <v>116</v>
      </c>
      <c r="T736" s="93" t="s">
        <v>73</v>
      </c>
      <c r="U736" s="84">
        <v>11</v>
      </c>
      <c r="V736" s="94">
        <f>IFERROR(VLOOKUP(H736,'Коэфф для прайса 1 оч'!$A$3:$C$6,3,0),"")</f>
        <v>313920</v>
      </c>
      <c r="W736" s="91">
        <f>IFERROR(VLOOKUP(E736,'Коэфф для прайса 1 оч'!$A$10:$C$23,3,0),"")</f>
        <v>0.12</v>
      </c>
      <c r="X736" s="116">
        <f>IFERROR(VLOOKUP(N736,'Коэфф для прайса 1 оч'!$E$25:$F$30,2,0),"")</f>
        <v>-0.01</v>
      </c>
      <c r="Y736" s="116">
        <f>IFERROR(VLOOKUP(O736,'Коэфф для прайса 1 оч'!$E$32:$F$34,2,0),"")</f>
        <v>0.03</v>
      </c>
      <c r="Z736" s="116">
        <f>IFERROR(VLOOKUP(P736,'Коэфф для прайса 1 оч'!$E$36:$F$38,2,0),"")</f>
        <v>0.03</v>
      </c>
      <c r="AA736" s="116">
        <f>IFERROR(VLOOKUP(Q736,'Коэфф для прайса 1 оч'!$E$40:$F$43,2,0),"")</f>
        <v>5.0000000000000001E-3</v>
      </c>
      <c r="AB736" s="117">
        <f>IFERROR(VLOOKUP(R736,'Коэфф для прайса 1 оч'!$E$45:$F$59,2,0),"")</f>
        <v>7.0000000000000007E-2</v>
      </c>
      <c r="AC736" s="116">
        <f>IFERROR(VLOOKUP(T736,'Коэфф для прайса 1 оч'!$E$61:$F$67,2,0),"")</f>
        <v>0</v>
      </c>
      <c r="AD736" s="116">
        <f>IFERROR(VLOOKUP(U736,'Коэфф для прайса 1 оч'!$E$69:$F$82,2,0),"")</f>
        <v>1.4999999999999999E-2</v>
      </c>
      <c r="AE736" s="116">
        <f>IFERROR(VLOOKUP(PriceList[[#This Row],[Корпус]],'Коэфф для прайса 1 оч'!$I$10:$J$15,2,0),"")</f>
        <v>0</v>
      </c>
      <c r="AF736" s="95">
        <f t="shared" si="169"/>
        <v>395539.20000000001</v>
      </c>
      <c r="AG736" s="96">
        <f t="shared" si="170"/>
        <v>24994122.048</v>
      </c>
      <c r="AH736" s="97">
        <v>0</v>
      </c>
      <c r="AI736" s="98">
        <f t="shared" si="171"/>
        <v>395539.20000000001</v>
      </c>
      <c r="AJ736" s="99">
        <f t="shared" si="172"/>
        <v>24994122.048</v>
      </c>
      <c r="AK736" s="84" t="s">
        <v>71</v>
      </c>
      <c r="AL736" s="91">
        <v>0.1</v>
      </c>
      <c r="AM736" s="287">
        <f>PriceList[[#This Row],[ИТОГ Цена за кв.м, руб]]*(1+PriceList[[#This Row],[Максимальная скидка]])</f>
        <v>435093.12000000005</v>
      </c>
      <c r="AN736" s="287">
        <f>PriceList[[#This Row],[Цена за кв.м. в CRM]]*PriceList[[#This Row],[Площадь, кв.м]]</f>
        <v>27493534.252800003</v>
      </c>
      <c r="AO736" s="287">
        <v>6000</v>
      </c>
      <c r="AP736" s="335">
        <f>PriceList[[#This Row],[Цена за кв.м. в CRM]]+PriceList[[#This Row],[Бронь]]</f>
        <v>441093.12000000005</v>
      </c>
      <c r="AQ736" s="335">
        <f>PriceList[[#This Row],[Цена за кв.м. в сайт]]*PriceList[[#This Row],[Площадь, кв.м]]</f>
        <v>27872674.252800003</v>
      </c>
      <c r="AR736" s="84" t="str">
        <f t="shared" si="173"/>
        <v>С3-1-168</v>
      </c>
      <c r="AS736" s="88" t="str">
        <f t="shared" si="174"/>
        <v>1К</v>
      </c>
      <c r="AT736" s="89">
        <f t="shared" si="175"/>
        <v>63.19</v>
      </c>
      <c r="AU736" s="99">
        <f>PriceList[[#This Row],[Цена за кв.м. в CRM]]</f>
        <v>435093.12000000005</v>
      </c>
      <c r="AV736" s="100" t="str">
        <f t="shared" si="176"/>
        <v>Резерв</v>
      </c>
      <c r="AW736" s="99"/>
      <c r="AX736" s="342"/>
      <c r="AZ736" s="353">
        <f>(PriceList[[#This Row],[Цена за кв.м. в сайт]])+$AZ$1</f>
        <v>441593.12000000005</v>
      </c>
      <c r="BA736" s="353">
        <f>AZ736*PriceList[[#This Row],[Площадь, кв.м]]</f>
        <v>27904269.252800003</v>
      </c>
      <c r="BB736" s="346">
        <f>BA736-PriceList[[#This Row],[Стоимость, руб для сбронированием]]</f>
        <v>31595</v>
      </c>
      <c r="BC736" s="14"/>
      <c r="BD736" s="345">
        <f t="shared" si="177"/>
        <v>441600</v>
      </c>
      <c r="BE736" s="353">
        <f>BD736*PriceList[[#This Row],[Площадь, кв.м]]</f>
        <v>27904704</v>
      </c>
      <c r="BF736" s="14"/>
      <c r="BG736" s="345">
        <f>BE736-$BG$1*PriceList[[#This Row],[Площадь, кв.м]]</f>
        <v>27525564</v>
      </c>
      <c r="BH736" s="353">
        <f t="shared" si="178"/>
        <v>379140</v>
      </c>
      <c r="BI736" s="345">
        <f>BG736/PriceList[[#This Row],[Площадь, кв.м]]</f>
        <v>435600</v>
      </c>
      <c r="BJ736" s="355">
        <f t="shared" si="179"/>
        <v>1.3774104683195593E-2</v>
      </c>
      <c r="BL736" s="345"/>
      <c r="BM736" s="353"/>
    </row>
    <row r="737" spans="1:65" ht="14.25" hidden="1" customHeight="1">
      <c r="A737" s="84">
        <v>939</v>
      </c>
      <c r="B737" s="84" t="s">
        <v>925</v>
      </c>
      <c r="C737" s="85">
        <v>169</v>
      </c>
      <c r="D737" s="85" t="s">
        <v>754</v>
      </c>
      <c r="E737" s="86">
        <v>10</v>
      </c>
      <c r="F737" s="84">
        <v>3</v>
      </c>
      <c r="G737" s="87">
        <v>30.35</v>
      </c>
      <c r="H737" s="88" t="s">
        <v>1</v>
      </c>
      <c r="I737" s="88" t="s">
        <v>1</v>
      </c>
      <c r="J737" s="89">
        <v>5.61</v>
      </c>
      <c r="K737" s="89">
        <f t="shared" si="166"/>
        <v>1.68</v>
      </c>
      <c r="L737" s="89">
        <f t="shared" si="167"/>
        <v>24.740000000000002</v>
      </c>
      <c r="M737" s="89">
        <f t="shared" si="168"/>
        <v>26.42</v>
      </c>
      <c r="N737" s="90" t="s">
        <v>65</v>
      </c>
      <c r="O737" s="90" t="s">
        <v>66</v>
      </c>
      <c r="P737" s="90" t="s">
        <v>67</v>
      </c>
      <c r="Q737" s="91" t="s">
        <v>68</v>
      </c>
      <c r="R737" s="92" t="s">
        <v>116</v>
      </c>
      <c r="S737" s="92" t="s">
        <v>116</v>
      </c>
      <c r="T737" s="93" t="s">
        <v>159</v>
      </c>
      <c r="U737" s="84">
        <v>11</v>
      </c>
      <c r="V737" s="94">
        <f>IFERROR(VLOOKUP(H737,'Коэфф для прайса 1 оч'!$A$3:$C$6,3,0),"")</f>
        <v>327000</v>
      </c>
      <c r="W737" s="91">
        <f>IFERROR(VLOOKUP(E737,'Коэфф для прайса 1 оч'!$A$10:$C$23,3,0),"")</f>
        <v>0.12</v>
      </c>
      <c r="X737" s="116">
        <f>IFERROR(VLOOKUP(N737,'Коэфф для прайса 1 оч'!$E$25:$F$30,2,0),"")</f>
        <v>0.04</v>
      </c>
      <c r="Y737" s="116">
        <f>IFERROR(VLOOKUP(O737,'Коэфф для прайса 1 оч'!$E$32:$F$34,2,0),"")</f>
        <v>0</v>
      </c>
      <c r="Z737" s="116">
        <f>IFERROR(VLOOKUP(P737,'Коэфф для прайса 1 оч'!$E$36:$F$38,2,0),"")</f>
        <v>0.03</v>
      </c>
      <c r="AA737" s="116">
        <f>IFERROR(VLOOKUP(Q737,'Коэфф для прайса 1 оч'!$E$40:$F$43,2,0),"")</f>
        <v>5.0000000000000001E-3</v>
      </c>
      <c r="AB737" s="117">
        <f>IFERROR(VLOOKUP(R737,'Коэфф для прайса 1 оч'!$E$45:$F$59,2,0),"")</f>
        <v>7.0000000000000007E-2</v>
      </c>
      <c r="AC737" s="116">
        <f>IFERROR(VLOOKUP(T737,'Коэфф для прайса 1 оч'!$E$61:$F$67,2,0),"")</f>
        <v>-0.01</v>
      </c>
      <c r="AD737" s="116">
        <f>IFERROR(VLOOKUP(U737,'Коэфф для прайса 1 оч'!$E$69:$F$82,2,0),"")</f>
        <v>1.4999999999999999E-2</v>
      </c>
      <c r="AE737" s="116">
        <f>IFERROR(VLOOKUP(PriceList[[#This Row],[Корпус]],'Коэфф для прайса 1 оч'!$I$10:$J$15,2,0),"")</f>
        <v>0</v>
      </c>
      <c r="AF737" s="95">
        <f t="shared" si="169"/>
        <v>415290</v>
      </c>
      <c r="AG737" s="96">
        <f t="shared" si="170"/>
        <v>12604051.5</v>
      </c>
      <c r="AH737" s="97">
        <v>0</v>
      </c>
      <c r="AI737" s="98">
        <f t="shared" si="171"/>
        <v>415290</v>
      </c>
      <c r="AJ737" s="99">
        <f t="shared" si="172"/>
        <v>12604051.5</v>
      </c>
      <c r="AK737" s="84" t="s">
        <v>71</v>
      </c>
      <c r="AL737" s="91">
        <v>0.1</v>
      </c>
      <c r="AM737" s="287">
        <f>PriceList[[#This Row],[ИТОГ Цена за кв.м, руб]]*(1+PriceList[[#This Row],[Максимальная скидка]])</f>
        <v>456819.00000000006</v>
      </c>
      <c r="AN737" s="287">
        <f>PriceList[[#This Row],[Цена за кв.м. в CRM]]*PriceList[[#This Row],[Площадь, кв.м]]</f>
        <v>13864456.650000002</v>
      </c>
      <c r="AO737" s="287">
        <v>6000</v>
      </c>
      <c r="AP737" s="335">
        <f>PriceList[[#This Row],[Цена за кв.м. в CRM]]+PriceList[[#This Row],[Бронь]]</f>
        <v>462819.00000000006</v>
      </c>
      <c r="AQ737" s="335">
        <f>PriceList[[#This Row],[Цена за кв.м. в сайт]]*PriceList[[#This Row],[Площадь, кв.м]]</f>
        <v>14046556.650000002</v>
      </c>
      <c r="AR737" s="84" t="str">
        <f t="shared" si="173"/>
        <v>С3-1-169</v>
      </c>
      <c r="AS737" s="88" t="str">
        <f t="shared" si="174"/>
        <v>Ст</v>
      </c>
      <c r="AT737" s="89">
        <f t="shared" si="175"/>
        <v>30.35</v>
      </c>
      <c r="AU737" s="99">
        <f>PriceList[[#This Row],[Цена за кв.м. в CRM]]</f>
        <v>456819.00000000006</v>
      </c>
      <c r="AV737" s="100" t="str">
        <f t="shared" si="176"/>
        <v>Резерв</v>
      </c>
      <c r="AW737" s="99"/>
      <c r="AX737" s="342"/>
      <c r="AZ737" s="353">
        <f>(PriceList[[#This Row],[Цена за кв.м. в сайт]])+$AZ$1</f>
        <v>463319.00000000006</v>
      </c>
      <c r="BA737" s="353">
        <f>AZ737*PriceList[[#This Row],[Площадь, кв.м]]</f>
        <v>14061731.650000002</v>
      </c>
      <c r="BB737" s="346">
        <f>BA737-PriceList[[#This Row],[Стоимость, руб для сбронированием]]</f>
        <v>15175</v>
      </c>
      <c r="BC737" s="14"/>
      <c r="BD737" s="345">
        <f t="shared" si="177"/>
        <v>463300</v>
      </c>
      <c r="BE737" s="353">
        <f>BD737*PriceList[[#This Row],[Площадь, кв.м]]</f>
        <v>14061155</v>
      </c>
      <c r="BF737" s="14"/>
      <c r="BG737" s="345">
        <f>BE737-$BG$1*PriceList[[#This Row],[Площадь, кв.м]]</f>
        <v>13879055</v>
      </c>
      <c r="BH737" s="353">
        <f t="shared" si="178"/>
        <v>182100</v>
      </c>
      <c r="BI737" s="345">
        <f>BG737/PriceList[[#This Row],[Площадь, кв.м]]</f>
        <v>457300</v>
      </c>
      <c r="BJ737" s="355">
        <f t="shared" si="179"/>
        <v>1.3120489831620381E-2</v>
      </c>
      <c r="BL737" s="345"/>
      <c r="BM737" s="353"/>
    </row>
    <row r="738" spans="1:65" ht="14.25" hidden="1" customHeight="1">
      <c r="A738" s="84">
        <v>683</v>
      </c>
      <c r="B738" s="84" t="s">
        <v>772</v>
      </c>
      <c r="C738" s="85">
        <v>17</v>
      </c>
      <c r="D738" s="85" t="s">
        <v>754</v>
      </c>
      <c r="E738" s="86">
        <v>1</v>
      </c>
      <c r="F738" s="84">
        <v>17</v>
      </c>
      <c r="G738" s="87">
        <v>32.44</v>
      </c>
      <c r="H738" s="88" t="s">
        <v>1</v>
      </c>
      <c r="I738" s="88" t="s">
        <v>1</v>
      </c>
      <c r="J738" s="89">
        <v>7.55</v>
      </c>
      <c r="K738" s="89">
        <f t="shared" si="166"/>
        <v>2.27</v>
      </c>
      <c r="L738" s="89">
        <f t="shared" si="167"/>
        <v>24.889999999999997</v>
      </c>
      <c r="M738" s="89">
        <f t="shared" si="168"/>
        <v>27.159999999999997</v>
      </c>
      <c r="N738" s="90" t="s">
        <v>65</v>
      </c>
      <c r="O738" s="90" t="s">
        <v>66</v>
      </c>
      <c r="P738" s="90" t="s">
        <v>67</v>
      </c>
      <c r="Q738" s="91" t="s">
        <v>68</v>
      </c>
      <c r="R738" s="92" t="s">
        <v>69</v>
      </c>
      <c r="S738" s="92" t="s">
        <v>1291</v>
      </c>
      <c r="T738" s="93" t="s">
        <v>70</v>
      </c>
      <c r="U738" s="84">
        <v>26</v>
      </c>
      <c r="V738" s="94">
        <f>IFERROR(VLOOKUP(H738,'Коэфф для прайса 1 оч'!$A$3:$C$6,3,0),"")</f>
        <v>327000</v>
      </c>
      <c r="W738" s="91">
        <f>IFERROR(VLOOKUP(E738,'Коэфф для прайса 1 оч'!$A$10:$C$23,3,0),"")</f>
        <v>-4.4999999999999998E-2</v>
      </c>
      <c r="X738" s="116">
        <f>IFERROR(VLOOKUP(N738,'Коэфф для прайса 1 оч'!$E$25:$F$30,2,0),"")</f>
        <v>0.04</v>
      </c>
      <c r="Y738" s="116">
        <f>IFERROR(VLOOKUP(O738,'Коэфф для прайса 1 оч'!$E$32:$F$34,2,0),"")</f>
        <v>0</v>
      </c>
      <c r="Z738" s="116">
        <f>IFERROR(VLOOKUP(P738,'Коэфф для прайса 1 оч'!$E$36:$F$38,2,0),"")</f>
        <v>0.03</v>
      </c>
      <c r="AA738" s="116">
        <f>IFERROR(VLOOKUP(Q738,'Коэфф для прайса 1 оч'!$E$40:$F$43,2,0),"")</f>
        <v>5.0000000000000001E-3</v>
      </c>
      <c r="AB738" s="117">
        <f>IFERROR(VLOOKUP(R738,'Коэфф для прайса 1 оч'!$E$45:$F$59,2,0),"")</f>
        <v>-1.4999999999999999E-2</v>
      </c>
      <c r="AC738" s="116">
        <f>IFERROR(VLOOKUP(T738,'Коэфф для прайса 1 оч'!$E$61:$F$67,2,0),"")</f>
        <v>-0.01</v>
      </c>
      <c r="AD738" s="116">
        <f>IFERROR(VLOOKUP(U738,'Коэфф для прайса 1 оч'!$E$69:$F$82,2,0),"")</f>
        <v>0</v>
      </c>
      <c r="AE738" s="116">
        <f>IFERROR(VLOOKUP(PriceList[[#This Row],[Корпус]],'Коэфф для прайса 1 оч'!$I$10:$J$15,2,0),"")</f>
        <v>0</v>
      </c>
      <c r="AF738" s="95">
        <f t="shared" si="169"/>
        <v>328635</v>
      </c>
      <c r="AG738" s="96">
        <f t="shared" si="170"/>
        <v>10660919.399999999</v>
      </c>
      <c r="AH738" s="97">
        <v>0</v>
      </c>
      <c r="AI738" s="98">
        <f t="shared" si="171"/>
        <v>328635</v>
      </c>
      <c r="AJ738" s="99">
        <f t="shared" si="172"/>
        <v>10660919.399999999</v>
      </c>
      <c r="AK738" s="84" t="s">
        <v>101</v>
      </c>
      <c r="AL738" s="91">
        <v>0.1</v>
      </c>
      <c r="AM738" s="287">
        <f>PriceList[[#This Row],[ИТОГ Цена за кв.м, руб]]*(1+PriceList[[#This Row],[Максимальная скидка]])</f>
        <v>361498.50000000006</v>
      </c>
      <c r="AN738" s="287">
        <f>PriceList[[#This Row],[Цена за кв.м. в CRM]]*PriceList[[#This Row],[Площадь, кв.м]]</f>
        <v>11727011.340000002</v>
      </c>
      <c r="AO738" s="287">
        <v>6000</v>
      </c>
      <c r="AP738" s="335">
        <f>PriceList[[#This Row],[Цена за кв.м. в CRM]]+PriceList[[#This Row],[Бронь]]</f>
        <v>367498.50000000006</v>
      </c>
      <c r="AQ738" s="335">
        <f>PriceList[[#This Row],[Цена за кв.м. в сайт]]*PriceList[[#This Row],[Площадь, кв.м]]</f>
        <v>11921651.340000002</v>
      </c>
      <c r="AR738" s="84" t="str">
        <f t="shared" si="173"/>
        <v>С3-1-17</v>
      </c>
      <c r="AS738" s="88" t="str">
        <f t="shared" si="174"/>
        <v>Ст</v>
      </c>
      <c r="AT738" s="89">
        <f t="shared" si="175"/>
        <v>32.44</v>
      </c>
      <c r="AU738" s="99">
        <f>PriceList[[#This Row],[Цена за кв.м. в CRM]]</f>
        <v>361498.50000000006</v>
      </c>
      <c r="AV738" s="100" t="str">
        <f t="shared" si="176"/>
        <v>Свободно</v>
      </c>
      <c r="AW738" s="99"/>
      <c r="AX738" s="342"/>
      <c r="AZ738" s="353">
        <f>(PriceList[[#This Row],[Цена за кв.м. в сайт]])+$AZ$1</f>
        <v>367998.50000000006</v>
      </c>
      <c r="BA738" s="353">
        <f>AZ738*PriceList[[#This Row],[Площадь, кв.м]]</f>
        <v>11937871.340000002</v>
      </c>
      <c r="BB738" s="346">
        <f>BA738-PriceList[[#This Row],[Стоимость, руб для сбронированием]]</f>
        <v>16220</v>
      </c>
      <c r="BC738" s="14"/>
      <c r="BD738" s="345">
        <f t="shared" si="177"/>
        <v>368000</v>
      </c>
      <c r="BE738" s="353">
        <f>BD738*PriceList[[#This Row],[Площадь, кв.м]]</f>
        <v>11937920</v>
      </c>
      <c r="BF738" s="14"/>
      <c r="BG738" s="345">
        <f>BE738-$BG$1*PriceList[[#This Row],[Площадь, кв.м]]</f>
        <v>11743280</v>
      </c>
      <c r="BH738" s="353">
        <f t="shared" si="178"/>
        <v>194640</v>
      </c>
      <c r="BI738" s="345">
        <f>BG738/PriceList[[#This Row],[Площадь, кв.м]]</f>
        <v>362000</v>
      </c>
      <c r="BJ738" s="355">
        <f t="shared" si="179"/>
        <v>1.6574585635359115E-2</v>
      </c>
      <c r="BL738" s="345"/>
      <c r="BM738" s="353"/>
    </row>
    <row r="739" spans="1:65" ht="14.25" hidden="1" customHeight="1">
      <c r="A739" s="84">
        <v>940</v>
      </c>
      <c r="B739" s="84" t="s">
        <v>926</v>
      </c>
      <c r="C739" s="85">
        <v>170</v>
      </c>
      <c r="D739" s="85" t="s">
        <v>754</v>
      </c>
      <c r="E739" s="86">
        <v>10</v>
      </c>
      <c r="F739" s="84">
        <v>4</v>
      </c>
      <c r="G739" s="87">
        <v>31.02</v>
      </c>
      <c r="H739" s="88" t="s">
        <v>1</v>
      </c>
      <c r="I739" s="88" t="s">
        <v>1</v>
      </c>
      <c r="J739" s="89">
        <v>6.13</v>
      </c>
      <c r="K739" s="89">
        <f t="shared" si="166"/>
        <v>1.84</v>
      </c>
      <c r="L739" s="89">
        <f t="shared" si="167"/>
        <v>24.89</v>
      </c>
      <c r="M739" s="89">
        <f t="shared" si="168"/>
        <v>26.73</v>
      </c>
      <c r="N739" s="90" t="s">
        <v>65</v>
      </c>
      <c r="O739" s="90" t="s">
        <v>66</v>
      </c>
      <c r="P739" s="90" t="s">
        <v>67</v>
      </c>
      <c r="Q739" s="91" t="s">
        <v>68</v>
      </c>
      <c r="R739" s="92" t="s">
        <v>116</v>
      </c>
      <c r="S739" s="92" t="s">
        <v>116</v>
      </c>
      <c r="T739" s="93" t="s">
        <v>73</v>
      </c>
      <c r="U739" s="84">
        <v>11</v>
      </c>
      <c r="V739" s="94">
        <f>IFERROR(VLOOKUP(H739,'Коэфф для прайса 1 оч'!$A$3:$C$6,3,0),"")</f>
        <v>327000</v>
      </c>
      <c r="W739" s="91">
        <f>IFERROR(VLOOKUP(E739,'Коэфф для прайса 1 оч'!$A$10:$C$23,3,0),"")</f>
        <v>0.12</v>
      </c>
      <c r="X739" s="116">
        <f>IFERROR(VLOOKUP(N739,'Коэфф для прайса 1 оч'!$E$25:$F$30,2,0),"")</f>
        <v>0.04</v>
      </c>
      <c r="Y739" s="116">
        <f>IFERROR(VLOOKUP(O739,'Коэфф для прайса 1 оч'!$E$32:$F$34,2,0),"")</f>
        <v>0</v>
      </c>
      <c r="Z739" s="116">
        <f>IFERROR(VLOOKUP(P739,'Коэфф для прайса 1 оч'!$E$36:$F$38,2,0),"")</f>
        <v>0.03</v>
      </c>
      <c r="AA739" s="116">
        <f>IFERROR(VLOOKUP(Q739,'Коэфф для прайса 1 оч'!$E$40:$F$43,2,0),"")</f>
        <v>5.0000000000000001E-3</v>
      </c>
      <c r="AB739" s="117">
        <f>IFERROR(VLOOKUP(R739,'Коэфф для прайса 1 оч'!$E$45:$F$59,2,0),"")</f>
        <v>7.0000000000000007E-2</v>
      </c>
      <c r="AC739" s="116">
        <f>IFERROR(VLOOKUP(T739,'Коэфф для прайса 1 оч'!$E$61:$F$67,2,0),"")</f>
        <v>0</v>
      </c>
      <c r="AD739" s="116">
        <f>IFERROR(VLOOKUP(U739,'Коэфф для прайса 1 оч'!$E$69:$F$82,2,0),"")</f>
        <v>1.4999999999999999E-2</v>
      </c>
      <c r="AE739" s="116">
        <f>IFERROR(VLOOKUP(PriceList[[#This Row],[Корпус]],'Коэфф для прайса 1 оч'!$I$10:$J$15,2,0),"")</f>
        <v>0</v>
      </c>
      <c r="AF739" s="95">
        <f t="shared" si="169"/>
        <v>418560</v>
      </c>
      <c r="AG739" s="96">
        <f t="shared" si="170"/>
        <v>12983731.199999999</v>
      </c>
      <c r="AH739" s="97">
        <v>0</v>
      </c>
      <c r="AI739" s="98">
        <f t="shared" si="171"/>
        <v>418560</v>
      </c>
      <c r="AJ739" s="99">
        <f t="shared" si="172"/>
        <v>12983731.199999999</v>
      </c>
      <c r="AK739" s="84" t="s">
        <v>71</v>
      </c>
      <c r="AL739" s="91">
        <v>0.1</v>
      </c>
      <c r="AM739" s="287">
        <f>PriceList[[#This Row],[ИТОГ Цена за кв.м, руб]]*(1+PriceList[[#This Row],[Максимальная скидка]])</f>
        <v>460416.00000000006</v>
      </c>
      <c r="AN739" s="287">
        <f>PriceList[[#This Row],[Цена за кв.м. в CRM]]*PriceList[[#This Row],[Площадь, кв.м]]</f>
        <v>14282104.320000002</v>
      </c>
      <c r="AO739" s="287">
        <v>6000</v>
      </c>
      <c r="AP739" s="335">
        <f>PriceList[[#This Row],[Цена за кв.м. в CRM]]+PriceList[[#This Row],[Бронь]]</f>
        <v>466416.00000000006</v>
      </c>
      <c r="AQ739" s="335">
        <f>PriceList[[#This Row],[Цена за кв.м. в сайт]]*PriceList[[#This Row],[Площадь, кв.м]]</f>
        <v>14468224.320000002</v>
      </c>
      <c r="AR739" s="84" t="str">
        <f t="shared" si="173"/>
        <v>С3-1-170</v>
      </c>
      <c r="AS739" s="88" t="str">
        <f t="shared" si="174"/>
        <v>Ст</v>
      </c>
      <c r="AT739" s="89">
        <f t="shared" si="175"/>
        <v>31.02</v>
      </c>
      <c r="AU739" s="99">
        <f>PriceList[[#This Row],[Цена за кв.м. в CRM]]</f>
        <v>460416.00000000006</v>
      </c>
      <c r="AV739" s="100" t="str">
        <f t="shared" si="176"/>
        <v>Резерв</v>
      </c>
      <c r="AW739" s="99"/>
      <c r="AX739" s="342"/>
      <c r="AZ739" s="353">
        <f>(PriceList[[#This Row],[Цена за кв.м. в сайт]])+$AZ$1</f>
        <v>466916.00000000006</v>
      </c>
      <c r="BA739" s="353">
        <f>AZ739*PriceList[[#This Row],[Площадь, кв.м]]</f>
        <v>14483734.320000002</v>
      </c>
      <c r="BB739" s="346">
        <f>BA739-PriceList[[#This Row],[Стоимость, руб для сбронированием]]</f>
        <v>15510</v>
      </c>
      <c r="BC739" s="14"/>
      <c r="BD739" s="345">
        <f t="shared" si="177"/>
        <v>466900</v>
      </c>
      <c r="BE739" s="353">
        <f>BD739*PriceList[[#This Row],[Площадь, кв.м]]</f>
        <v>14483238</v>
      </c>
      <c r="BF739" s="14"/>
      <c r="BG739" s="345">
        <f>BE739-$BG$1*PriceList[[#This Row],[Площадь, кв.м]]</f>
        <v>14297118</v>
      </c>
      <c r="BH739" s="353">
        <f t="shared" si="178"/>
        <v>186120</v>
      </c>
      <c r="BI739" s="345">
        <f>BG739/PriceList[[#This Row],[Площадь, кв.м]]</f>
        <v>460900</v>
      </c>
      <c r="BJ739" s="355">
        <f t="shared" si="179"/>
        <v>1.3018008244738555E-2</v>
      </c>
      <c r="BL739" s="345"/>
      <c r="BM739" s="353"/>
    </row>
    <row r="740" spans="1:65" ht="14.25" hidden="1" customHeight="1">
      <c r="A740" s="84">
        <v>941</v>
      </c>
      <c r="B740" s="84" t="s">
        <v>927</v>
      </c>
      <c r="C740" s="85">
        <v>171</v>
      </c>
      <c r="D740" s="85" t="s">
        <v>754</v>
      </c>
      <c r="E740" s="86">
        <v>10</v>
      </c>
      <c r="F740" s="84">
        <v>5</v>
      </c>
      <c r="G740" s="87">
        <v>30.91</v>
      </c>
      <c r="H740" s="88" t="s">
        <v>1</v>
      </c>
      <c r="I740" s="88" t="s">
        <v>1</v>
      </c>
      <c r="J740" s="89">
        <v>6.13</v>
      </c>
      <c r="K740" s="89">
        <f t="shared" si="166"/>
        <v>1.84</v>
      </c>
      <c r="L740" s="89">
        <f t="shared" si="167"/>
        <v>24.78</v>
      </c>
      <c r="M740" s="89">
        <f t="shared" si="168"/>
        <v>26.62</v>
      </c>
      <c r="N740" s="90" t="s">
        <v>65</v>
      </c>
      <c r="O740" s="90" t="s">
        <v>66</v>
      </c>
      <c r="P740" s="90" t="s">
        <v>67</v>
      </c>
      <c r="Q740" s="91" t="s">
        <v>68</v>
      </c>
      <c r="R740" s="92" t="s">
        <v>116</v>
      </c>
      <c r="S740" s="92" t="s">
        <v>116</v>
      </c>
      <c r="T740" s="93" t="s">
        <v>73</v>
      </c>
      <c r="U740" s="84">
        <v>11</v>
      </c>
      <c r="V740" s="94">
        <f>IFERROR(VLOOKUP(H740,'Коэфф для прайса 1 оч'!$A$3:$C$6,3,0),"")</f>
        <v>327000</v>
      </c>
      <c r="W740" s="91">
        <f>IFERROR(VLOOKUP(E740,'Коэфф для прайса 1 оч'!$A$10:$C$23,3,0),"")</f>
        <v>0.12</v>
      </c>
      <c r="X740" s="116">
        <f>IFERROR(VLOOKUP(N740,'Коэфф для прайса 1 оч'!$E$25:$F$30,2,0),"")</f>
        <v>0.04</v>
      </c>
      <c r="Y740" s="116">
        <f>IFERROR(VLOOKUP(O740,'Коэфф для прайса 1 оч'!$E$32:$F$34,2,0),"")</f>
        <v>0</v>
      </c>
      <c r="Z740" s="116">
        <f>IFERROR(VLOOKUP(P740,'Коэфф для прайса 1 оч'!$E$36:$F$38,2,0),"")</f>
        <v>0.03</v>
      </c>
      <c r="AA740" s="116">
        <f>IFERROR(VLOOKUP(Q740,'Коэфф для прайса 1 оч'!$E$40:$F$43,2,0),"")</f>
        <v>5.0000000000000001E-3</v>
      </c>
      <c r="AB740" s="117">
        <f>IFERROR(VLOOKUP(R740,'Коэфф для прайса 1 оч'!$E$45:$F$59,2,0),"")</f>
        <v>7.0000000000000007E-2</v>
      </c>
      <c r="AC740" s="116">
        <f>IFERROR(VLOOKUP(T740,'Коэфф для прайса 1 оч'!$E$61:$F$67,2,0),"")</f>
        <v>0</v>
      </c>
      <c r="AD740" s="116">
        <f>IFERROR(VLOOKUP(U740,'Коэфф для прайса 1 оч'!$E$69:$F$82,2,0),"")</f>
        <v>1.4999999999999999E-2</v>
      </c>
      <c r="AE740" s="116">
        <f>IFERROR(VLOOKUP(PriceList[[#This Row],[Корпус]],'Коэфф для прайса 1 оч'!$I$10:$J$15,2,0),"")</f>
        <v>0</v>
      </c>
      <c r="AF740" s="95">
        <f t="shared" si="169"/>
        <v>418560</v>
      </c>
      <c r="AG740" s="96">
        <f t="shared" si="170"/>
        <v>12937689.6</v>
      </c>
      <c r="AH740" s="97">
        <v>0</v>
      </c>
      <c r="AI740" s="98">
        <f t="shared" si="171"/>
        <v>418560</v>
      </c>
      <c r="AJ740" s="99">
        <f t="shared" si="172"/>
        <v>12937689.6</v>
      </c>
      <c r="AK740" s="84" t="s">
        <v>71</v>
      </c>
      <c r="AL740" s="91">
        <v>0.1</v>
      </c>
      <c r="AM740" s="287">
        <f>PriceList[[#This Row],[ИТОГ Цена за кв.м, руб]]*(1+PriceList[[#This Row],[Максимальная скидка]])</f>
        <v>460416.00000000006</v>
      </c>
      <c r="AN740" s="287">
        <f>PriceList[[#This Row],[Цена за кв.м. в CRM]]*PriceList[[#This Row],[Площадь, кв.м]]</f>
        <v>14231458.560000002</v>
      </c>
      <c r="AO740" s="287">
        <v>6000</v>
      </c>
      <c r="AP740" s="335">
        <f>PriceList[[#This Row],[Цена за кв.м. в CRM]]+PriceList[[#This Row],[Бронь]]</f>
        <v>466416.00000000006</v>
      </c>
      <c r="AQ740" s="335">
        <f>PriceList[[#This Row],[Цена за кв.м. в сайт]]*PriceList[[#This Row],[Площадь, кв.м]]</f>
        <v>14416918.560000002</v>
      </c>
      <c r="AR740" s="84" t="str">
        <f t="shared" si="173"/>
        <v>С3-1-171</v>
      </c>
      <c r="AS740" s="88" t="str">
        <f t="shared" si="174"/>
        <v>Ст</v>
      </c>
      <c r="AT740" s="89">
        <f t="shared" si="175"/>
        <v>30.91</v>
      </c>
      <c r="AU740" s="99">
        <f>PriceList[[#This Row],[Цена за кв.м. в CRM]]</f>
        <v>460416.00000000006</v>
      </c>
      <c r="AV740" s="100" t="str">
        <f t="shared" si="176"/>
        <v>Резерв</v>
      </c>
      <c r="AW740" s="99"/>
      <c r="AX740" s="342"/>
      <c r="AZ740" s="353">
        <f>(PriceList[[#This Row],[Цена за кв.м. в сайт]])+$AZ$1</f>
        <v>466916.00000000006</v>
      </c>
      <c r="BA740" s="353">
        <f>AZ740*PriceList[[#This Row],[Площадь, кв.м]]</f>
        <v>14432373.560000002</v>
      </c>
      <c r="BB740" s="346">
        <f>BA740-PriceList[[#This Row],[Стоимость, руб для сбронированием]]</f>
        <v>15455</v>
      </c>
      <c r="BC740" s="14"/>
      <c r="BD740" s="345">
        <f t="shared" si="177"/>
        <v>466900</v>
      </c>
      <c r="BE740" s="353">
        <f>BD740*PriceList[[#This Row],[Площадь, кв.м]]</f>
        <v>14431879</v>
      </c>
      <c r="BF740" s="14"/>
      <c r="BG740" s="345">
        <f>BE740-$BG$1*PriceList[[#This Row],[Площадь, кв.м]]</f>
        <v>14246419</v>
      </c>
      <c r="BH740" s="353">
        <f t="shared" si="178"/>
        <v>185460</v>
      </c>
      <c r="BI740" s="345">
        <f>BG740/PriceList[[#This Row],[Площадь, кв.м]]</f>
        <v>460900</v>
      </c>
      <c r="BJ740" s="355">
        <f t="shared" si="179"/>
        <v>1.3018008244738555E-2</v>
      </c>
      <c r="BL740" s="345"/>
      <c r="BM740" s="353"/>
    </row>
    <row r="741" spans="1:65" ht="14.25" hidden="1" customHeight="1">
      <c r="A741" s="84">
        <v>942</v>
      </c>
      <c r="B741" s="84" t="s">
        <v>928</v>
      </c>
      <c r="C741" s="85">
        <v>172</v>
      </c>
      <c r="D741" s="85" t="s">
        <v>754</v>
      </c>
      <c r="E741" s="86">
        <v>10</v>
      </c>
      <c r="F741" s="84">
        <v>6</v>
      </c>
      <c r="G741" s="87">
        <v>30.39</v>
      </c>
      <c r="H741" s="88" t="s">
        <v>1</v>
      </c>
      <c r="I741" s="88" t="s">
        <v>1</v>
      </c>
      <c r="J741" s="89">
        <v>5.61</v>
      </c>
      <c r="K741" s="89">
        <f t="shared" si="166"/>
        <v>1.68</v>
      </c>
      <c r="L741" s="89">
        <f t="shared" si="167"/>
        <v>24.78</v>
      </c>
      <c r="M741" s="89">
        <f t="shared" si="168"/>
        <v>26.46</v>
      </c>
      <c r="N741" s="90" t="s">
        <v>65</v>
      </c>
      <c r="O741" s="90" t="s">
        <v>66</v>
      </c>
      <c r="P741" s="90" t="s">
        <v>67</v>
      </c>
      <c r="Q741" s="91" t="s">
        <v>68</v>
      </c>
      <c r="R741" s="92" t="s">
        <v>116</v>
      </c>
      <c r="S741" s="92" t="s">
        <v>116</v>
      </c>
      <c r="T741" s="93" t="s">
        <v>73</v>
      </c>
      <c r="U741" s="84">
        <v>11</v>
      </c>
      <c r="V741" s="94">
        <f>IFERROR(VLOOKUP(H741,'Коэфф для прайса 1 оч'!$A$3:$C$6,3,0),"")</f>
        <v>327000</v>
      </c>
      <c r="W741" s="91">
        <f>IFERROR(VLOOKUP(E741,'Коэфф для прайса 1 оч'!$A$10:$C$23,3,0),"")</f>
        <v>0.12</v>
      </c>
      <c r="X741" s="116">
        <f>IFERROR(VLOOKUP(N741,'Коэфф для прайса 1 оч'!$E$25:$F$30,2,0),"")</f>
        <v>0.04</v>
      </c>
      <c r="Y741" s="116">
        <f>IFERROR(VLOOKUP(O741,'Коэфф для прайса 1 оч'!$E$32:$F$34,2,0),"")</f>
        <v>0</v>
      </c>
      <c r="Z741" s="116">
        <f>IFERROR(VLOOKUP(P741,'Коэфф для прайса 1 оч'!$E$36:$F$38,2,0),"")</f>
        <v>0.03</v>
      </c>
      <c r="AA741" s="116">
        <f>IFERROR(VLOOKUP(Q741,'Коэфф для прайса 1 оч'!$E$40:$F$43,2,0),"")</f>
        <v>5.0000000000000001E-3</v>
      </c>
      <c r="AB741" s="117">
        <f>IFERROR(VLOOKUP(R741,'Коэфф для прайса 1 оч'!$E$45:$F$59,2,0),"")</f>
        <v>7.0000000000000007E-2</v>
      </c>
      <c r="AC741" s="116">
        <f>IFERROR(VLOOKUP(T741,'Коэфф для прайса 1 оч'!$E$61:$F$67,2,0),"")</f>
        <v>0</v>
      </c>
      <c r="AD741" s="116">
        <f>IFERROR(VLOOKUP(U741,'Коэфф для прайса 1 оч'!$E$69:$F$82,2,0),"")</f>
        <v>1.4999999999999999E-2</v>
      </c>
      <c r="AE741" s="116">
        <f>IFERROR(VLOOKUP(PriceList[[#This Row],[Корпус]],'Коэфф для прайса 1 оч'!$I$10:$J$15,2,0),"")</f>
        <v>0</v>
      </c>
      <c r="AF741" s="95">
        <f t="shared" si="169"/>
        <v>418560</v>
      </c>
      <c r="AG741" s="96">
        <f t="shared" si="170"/>
        <v>12720038.4</v>
      </c>
      <c r="AH741" s="97">
        <v>0</v>
      </c>
      <c r="AI741" s="98">
        <f t="shared" si="171"/>
        <v>418560</v>
      </c>
      <c r="AJ741" s="99">
        <f t="shared" si="172"/>
        <v>12720038.4</v>
      </c>
      <c r="AK741" s="84" t="s">
        <v>71</v>
      </c>
      <c r="AL741" s="91">
        <v>0.1</v>
      </c>
      <c r="AM741" s="287">
        <f>PriceList[[#This Row],[ИТОГ Цена за кв.м, руб]]*(1+PriceList[[#This Row],[Максимальная скидка]])</f>
        <v>460416.00000000006</v>
      </c>
      <c r="AN741" s="287">
        <f>PriceList[[#This Row],[Цена за кв.м. в CRM]]*PriceList[[#This Row],[Площадь, кв.м]]</f>
        <v>13992042.240000002</v>
      </c>
      <c r="AO741" s="287">
        <v>6000</v>
      </c>
      <c r="AP741" s="335">
        <f>PriceList[[#This Row],[Цена за кв.м. в CRM]]+PriceList[[#This Row],[Бронь]]</f>
        <v>466416.00000000006</v>
      </c>
      <c r="AQ741" s="335">
        <f>PriceList[[#This Row],[Цена за кв.м. в сайт]]*PriceList[[#This Row],[Площадь, кв.м]]</f>
        <v>14174382.240000002</v>
      </c>
      <c r="AR741" s="84" t="str">
        <f t="shared" si="173"/>
        <v>С3-1-172</v>
      </c>
      <c r="AS741" s="88" t="str">
        <f t="shared" si="174"/>
        <v>Ст</v>
      </c>
      <c r="AT741" s="89">
        <f t="shared" si="175"/>
        <v>30.39</v>
      </c>
      <c r="AU741" s="99">
        <f>PriceList[[#This Row],[Цена за кв.м. в CRM]]</f>
        <v>460416.00000000006</v>
      </c>
      <c r="AV741" s="100" t="str">
        <f t="shared" si="176"/>
        <v>Резерв</v>
      </c>
      <c r="AW741" s="99"/>
      <c r="AX741" s="342"/>
      <c r="AZ741" s="353">
        <f>(PriceList[[#This Row],[Цена за кв.м. в сайт]])+$AZ$1</f>
        <v>466916.00000000006</v>
      </c>
      <c r="BA741" s="353">
        <f>AZ741*PriceList[[#This Row],[Площадь, кв.м]]</f>
        <v>14189577.240000002</v>
      </c>
      <c r="BB741" s="346">
        <f>BA741-PriceList[[#This Row],[Стоимость, руб для сбронированием]]</f>
        <v>15195</v>
      </c>
      <c r="BC741" s="14"/>
      <c r="BD741" s="345">
        <f t="shared" si="177"/>
        <v>466900</v>
      </c>
      <c r="BE741" s="353">
        <f>BD741*PriceList[[#This Row],[Площадь, кв.м]]</f>
        <v>14189091</v>
      </c>
      <c r="BF741" s="14"/>
      <c r="BG741" s="345">
        <f>BE741-$BG$1*PriceList[[#This Row],[Площадь, кв.м]]</f>
        <v>14006751</v>
      </c>
      <c r="BH741" s="353">
        <f t="shared" si="178"/>
        <v>182340</v>
      </c>
      <c r="BI741" s="345">
        <f>BG741/PriceList[[#This Row],[Площадь, кв.м]]</f>
        <v>460900</v>
      </c>
      <c r="BJ741" s="355">
        <f t="shared" si="179"/>
        <v>1.3018008244738555E-2</v>
      </c>
      <c r="BL741" s="345"/>
      <c r="BM741" s="353"/>
    </row>
    <row r="742" spans="1:65" ht="14.25" hidden="1" customHeight="1">
      <c r="A742" s="84">
        <v>943</v>
      </c>
      <c r="B742" s="84" t="s">
        <v>929</v>
      </c>
      <c r="C742" s="85">
        <v>173</v>
      </c>
      <c r="D742" s="85" t="s">
        <v>754</v>
      </c>
      <c r="E742" s="86">
        <v>10</v>
      </c>
      <c r="F742" s="84">
        <v>7</v>
      </c>
      <c r="G742" s="87">
        <v>72.03</v>
      </c>
      <c r="H742" s="88" t="s">
        <v>2</v>
      </c>
      <c r="I742" s="88" t="s">
        <v>19</v>
      </c>
      <c r="J742" s="89">
        <v>18.2</v>
      </c>
      <c r="K742" s="89">
        <f t="shared" si="166"/>
        <v>5.46</v>
      </c>
      <c r="L742" s="89">
        <f t="shared" si="167"/>
        <v>53.83</v>
      </c>
      <c r="M742" s="89">
        <f t="shared" si="168"/>
        <v>59.29</v>
      </c>
      <c r="N742" s="90" t="s">
        <v>78</v>
      </c>
      <c r="O742" s="90" t="s">
        <v>83</v>
      </c>
      <c r="P742" s="90" t="s">
        <v>67</v>
      </c>
      <c r="Q742" s="91" t="s">
        <v>68</v>
      </c>
      <c r="R742" s="92" t="s">
        <v>116</v>
      </c>
      <c r="S742" s="92" t="s">
        <v>116</v>
      </c>
      <c r="T742" s="93" t="s">
        <v>73</v>
      </c>
      <c r="U742" s="84">
        <v>11</v>
      </c>
      <c r="V742" s="94">
        <f>IFERROR(VLOOKUP(H742,'Коэфф для прайса 1 оч'!$A$3:$C$6,3,0),"")</f>
        <v>313920</v>
      </c>
      <c r="W742" s="91">
        <f>IFERROR(VLOOKUP(E742,'Коэфф для прайса 1 оч'!$A$10:$C$23,3,0),"")</f>
        <v>0.12</v>
      </c>
      <c r="X742" s="116">
        <f>IFERROR(VLOOKUP(N742,'Коэфф для прайса 1 оч'!$E$25:$F$30,2,0),"")</f>
        <v>-0.02</v>
      </c>
      <c r="Y742" s="116">
        <f>IFERROR(VLOOKUP(O742,'Коэфф для прайса 1 оч'!$E$32:$F$34,2,0),"")</f>
        <v>0.03</v>
      </c>
      <c r="Z742" s="116">
        <f>IFERROR(VLOOKUP(P742,'Коэфф для прайса 1 оч'!$E$36:$F$38,2,0),"")</f>
        <v>0.03</v>
      </c>
      <c r="AA742" s="116">
        <f>IFERROR(VLOOKUP(Q742,'Коэфф для прайса 1 оч'!$E$40:$F$43,2,0),"")</f>
        <v>5.0000000000000001E-3</v>
      </c>
      <c r="AB742" s="117">
        <f>IFERROR(VLOOKUP(R742,'Коэфф для прайса 1 оч'!$E$45:$F$59,2,0),"")</f>
        <v>7.0000000000000007E-2</v>
      </c>
      <c r="AC742" s="116">
        <f>IFERROR(VLOOKUP(T742,'Коэфф для прайса 1 оч'!$E$61:$F$67,2,0),"")</f>
        <v>0</v>
      </c>
      <c r="AD742" s="116">
        <f>IFERROR(VLOOKUP(U742,'Коэфф для прайса 1 оч'!$E$69:$F$82,2,0),"")</f>
        <v>1.4999999999999999E-2</v>
      </c>
      <c r="AE742" s="116">
        <f>IFERROR(VLOOKUP(PriceList[[#This Row],[Корпус]],'Коэфф для прайса 1 оч'!$I$10:$J$15,2,0),"")</f>
        <v>0</v>
      </c>
      <c r="AF742" s="95">
        <f t="shared" si="169"/>
        <v>392400</v>
      </c>
      <c r="AG742" s="96">
        <f t="shared" si="170"/>
        <v>28264572</v>
      </c>
      <c r="AH742" s="97">
        <v>0</v>
      </c>
      <c r="AI742" s="98">
        <f t="shared" si="171"/>
        <v>392400</v>
      </c>
      <c r="AJ742" s="99">
        <f t="shared" si="172"/>
        <v>28264572</v>
      </c>
      <c r="AK742" s="84" t="s">
        <v>71</v>
      </c>
      <c r="AL742" s="91">
        <v>0.1</v>
      </c>
      <c r="AM742" s="287">
        <f>PriceList[[#This Row],[ИТОГ Цена за кв.м, руб]]*(1+PriceList[[#This Row],[Максимальная скидка]])</f>
        <v>431640.00000000006</v>
      </c>
      <c r="AN742" s="287">
        <f>PriceList[[#This Row],[Цена за кв.м. в CRM]]*PriceList[[#This Row],[Площадь, кв.м]]</f>
        <v>31091029.200000003</v>
      </c>
      <c r="AO742" s="287">
        <v>6000</v>
      </c>
      <c r="AP742" s="335">
        <f>PriceList[[#This Row],[Цена за кв.м. в CRM]]+PriceList[[#This Row],[Бронь]]</f>
        <v>437640.00000000006</v>
      </c>
      <c r="AQ742" s="335">
        <f>PriceList[[#This Row],[Цена за кв.м. в сайт]]*PriceList[[#This Row],[Площадь, кв.м]]</f>
        <v>31523209.200000003</v>
      </c>
      <c r="AR742" s="84" t="str">
        <f t="shared" si="173"/>
        <v>С3-1-173</v>
      </c>
      <c r="AS742" s="88" t="str">
        <f t="shared" si="174"/>
        <v>1К</v>
      </c>
      <c r="AT742" s="89">
        <f t="shared" si="175"/>
        <v>72.03</v>
      </c>
      <c r="AU742" s="99">
        <f>PriceList[[#This Row],[Цена за кв.м. в CRM]]</f>
        <v>431640.00000000006</v>
      </c>
      <c r="AV742" s="100" t="str">
        <f t="shared" si="176"/>
        <v>Резерв</v>
      </c>
      <c r="AW742" s="99"/>
      <c r="AX742" s="342"/>
      <c r="AZ742" s="353">
        <f>(PriceList[[#This Row],[Цена за кв.м. в сайт]])+$AZ$1</f>
        <v>438140.00000000006</v>
      </c>
      <c r="BA742" s="353">
        <f>AZ742*PriceList[[#This Row],[Площадь, кв.м]]</f>
        <v>31559224.200000003</v>
      </c>
      <c r="BB742" s="346">
        <f>BA742-PriceList[[#This Row],[Стоимость, руб для сбронированием]]</f>
        <v>36015</v>
      </c>
      <c r="BC742" s="14"/>
      <c r="BD742" s="345">
        <f t="shared" si="177"/>
        <v>438100</v>
      </c>
      <c r="BE742" s="353">
        <f>BD742*PriceList[[#This Row],[Площадь, кв.м]]</f>
        <v>31556343</v>
      </c>
      <c r="BF742" s="14"/>
      <c r="BG742" s="345">
        <f>BE742-$BG$1*PriceList[[#This Row],[Площадь, кв.м]]</f>
        <v>31124163</v>
      </c>
      <c r="BH742" s="353">
        <f t="shared" si="178"/>
        <v>432180</v>
      </c>
      <c r="BI742" s="345">
        <f>BG742/PriceList[[#This Row],[Площадь, кв.м]]</f>
        <v>432100</v>
      </c>
      <c r="BJ742" s="355">
        <f t="shared" si="179"/>
        <v>1.388567461235825E-2</v>
      </c>
      <c r="BL742" s="345"/>
      <c r="BM742" s="353"/>
    </row>
    <row r="743" spans="1:65" ht="14.25" hidden="1" customHeight="1">
      <c r="A743" s="84">
        <v>944</v>
      </c>
      <c r="B743" s="84" t="s">
        <v>930</v>
      </c>
      <c r="C743" s="85">
        <v>174</v>
      </c>
      <c r="D743" s="85" t="s">
        <v>754</v>
      </c>
      <c r="E743" s="86">
        <v>10</v>
      </c>
      <c r="F743" s="84">
        <v>8</v>
      </c>
      <c r="G743" s="87">
        <v>41.75</v>
      </c>
      <c r="H743" s="88" t="s">
        <v>1</v>
      </c>
      <c r="I743" s="88" t="s">
        <v>1</v>
      </c>
      <c r="J743" s="89">
        <v>13.04</v>
      </c>
      <c r="K743" s="89">
        <f t="shared" si="166"/>
        <v>3.91</v>
      </c>
      <c r="L743" s="89">
        <f t="shared" si="167"/>
        <v>28.71</v>
      </c>
      <c r="M743" s="89">
        <f t="shared" si="168"/>
        <v>32.620000000000005</v>
      </c>
      <c r="N743" s="90" t="s">
        <v>76</v>
      </c>
      <c r="O743" s="90" t="s">
        <v>83</v>
      </c>
      <c r="P743" s="90" t="s">
        <v>67</v>
      </c>
      <c r="Q743" s="91" t="s">
        <v>68</v>
      </c>
      <c r="R743" s="92" t="s">
        <v>69</v>
      </c>
      <c r="S743" s="92" t="s">
        <v>1291</v>
      </c>
      <c r="T743" s="93" t="s">
        <v>73</v>
      </c>
      <c r="U743" s="84">
        <v>11</v>
      </c>
      <c r="V743" s="94">
        <f>IFERROR(VLOOKUP(H743,'Коэфф для прайса 1 оч'!$A$3:$C$6,3,0),"")</f>
        <v>327000</v>
      </c>
      <c r="W743" s="91">
        <f>IFERROR(VLOOKUP(E743,'Коэфф для прайса 1 оч'!$A$10:$C$23,3,0),"")</f>
        <v>0.12</v>
      </c>
      <c r="X743" s="116">
        <f>IFERROR(VLOOKUP(N743,'Коэфф для прайса 1 оч'!$E$25:$F$30,2,0),"")</f>
        <v>0</v>
      </c>
      <c r="Y743" s="116">
        <f>IFERROR(VLOOKUP(O743,'Коэфф для прайса 1 оч'!$E$32:$F$34,2,0),"")</f>
        <v>0.03</v>
      </c>
      <c r="Z743" s="116">
        <f>IFERROR(VLOOKUP(P743,'Коэфф для прайса 1 оч'!$E$36:$F$38,2,0),"")</f>
        <v>0.03</v>
      </c>
      <c r="AA743" s="116">
        <f>IFERROR(VLOOKUP(Q743,'Коэфф для прайса 1 оч'!$E$40:$F$43,2,0),"")</f>
        <v>5.0000000000000001E-3</v>
      </c>
      <c r="AB743" s="117">
        <f>IFERROR(VLOOKUP(R743,'Коэфф для прайса 1 оч'!$E$45:$F$59,2,0),"")</f>
        <v>-1.4999999999999999E-2</v>
      </c>
      <c r="AC743" s="116">
        <f>IFERROR(VLOOKUP(T743,'Коэфф для прайса 1 оч'!$E$61:$F$67,2,0),"")</f>
        <v>0</v>
      </c>
      <c r="AD743" s="116">
        <f>IFERROR(VLOOKUP(U743,'Коэфф для прайса 1 оч'!$E$69:$F$82,2,0),"")</f>
        <v>1.4999999999999999E-2</v>
      </c>
      <c r="AE743" s="116">
        <f>IFERROR(VLOOKUP(PriceList[[#This Row],[Корпус]],'Коэфф для прайса 1 оч'!$I$10:$J$15,2,0),"")</f>
        <v>0</v>
      </c>
      <c r="AF743" s="95">
        <f t="shared" si="169"/>
        <v>387495</v>
      </c>
      <c r="AG743" s="96">
        <f t="shared" si="170"/>
        <v>16177916.25</v>
      </c>
      <c r="AH743" s="97">
        <v>0</v>
      </c>
      <c r="AI743" s="98">
        <f t="shared" si="171"/>
        <v>387495</v>
      </c>
      <c r="AJ743" s="99">
        <f t="shared" si="172"/>
        <v>16177916.25</v>
      </c>
      <c r="AK743" s="84" t="s">
        <v>101</v>
      </c>
      <c r="AL743" s="91">
        <v>0.1</v>
      </c>
      <c r="AM743" s="287">
        <f>PriceList[[#This Row],[ИТОГ Цена за кв.м, руб]]*(1+PriceList[[#This Row],[Максимальная скидка]])</f>
        <v>426244.50000000006</v>
      </c>
      <c r="AN743" s="287">
        <f>PriceList[[#This Row],[Цена за кв.м. в CRM]]*PriceList[[#This Row],[Площадь, кв.м]]</f>
        <v>17795707.875000004</v>
      </c>
      <c r="AO743" s="287">
        <v>6000</v>
      </c>
      <c r="AP743" s="335">
        <f>PriceList[[#This Row],[Цена за кв.м. в CRM]]+PriceList[[#This Row],[Бронь]]</f>
        <v>432244.50000000006</v>
      </c>
      <c r="AQ743" s="335">
        <f>PriceList[[#This Row],[Цена за кв.м. в сайт]]*PriceList[[#This Row],[Площадь, кв.м]]</f>
        <v>18046207.875000004</v>
      </c>
      <c r="AR743" s="84" t="str">
        <f t="shared" si="173"/>
        <v>С3-1-174</v>
      </c>
      <c r="AS743" s="88" t="str">
        <f t="shared" si="174"/>
        <v>Ст</v>
      </c>
      <c r="AT743" s="89">
        <f t="shared" si="175"/>
        <v>41.75</v>
      </c>
      <c r="AU743" s="99">
        <f>PriceList[[#This Row],[Цена за кв.м. в CRM]]</f>
        <v>426244.50000000006</v>
      </c>
      <c r="AV743" s="100" t="str">
        <f t="shared" si="176"/>
        <v>Свободно</v>
      </c>
      <c r="AW743" s="99"/>
      <c r="AX743" s="342"/>
      <c r="AZ743" s="353">
        <f>(PriceList[[#This Row],[Цена за кв.м. в сайт]])+$AZ$1</f>
        <v>432744.50000000006</v>
      </c>
      <c r="BA743" s="353">
        <f>AZ743*PriceList[[#This Row],[Площадь, кв.м]]</f>
        <v>18067082.875000004</v>
      </c>
      <c r="BB743" s="346">
        <f>BA743-PriceList[[#This Row],[Стоимость, руб для сбронированием]]</f>
        <v>20875</v>
      </c>
      <c r="BC743" s="14"/>
      <c r="BD743" s="345">
        <f t="shared" si="177"/>
        <v>432700</v>
      </c>
      <c r="BE743" s="353">
        <f>BD743*PriceList[[#This Row],[Площадь, кв.м]]</f>
        <v>18065225</v>
      </c>
      <c r="BF743" s="14"/>
      <c r="BG743" s="345">
        <f>BE743-$BG$1*PriceList[[#This Row],[Площадь, кв.м]]</f>
        <v>17814725</v>
      </c>
      <c r="BH743" s="353">
        <f t="shared" si="178"/>
        <v>250500</v>
      </c>
      <c r="BI743" s="345">
        <f>BG743/PriceList[[#This Row],[Площадь, кв.м]]</f>
        <v>426700</v>
      </c>
      <c r="BJ743" s="355">
        <f t="shared" si="179"/>
        <v>1.4061401453011484E-2</v>
      </c>
      <c r="BL743" s="345"/>
      <c r="BM743" s="353"/>
    </row>
    <row r="744" spans="1:65" ht="14.25" hidden="1" customHeight="1">
      <c r="A744" s="84">
        <v>945</v>
      </c>
      <c r="B744" s="84" t="s">
        <v>931</v>
      </c>
      <c r="C744" s="85">
        <v>175</v>
      </c>
      <c r="D744" s="85" t="s">
        <v>754</v>
      </c>
      <c r="E744" s="86">
        <v>10</v>
      </c>
      <c r="F744" s="84">
        <v>9</v>
      </c>
      <c r="G744" s="87">
        <v>29.36</v>
      </c>
      <c r="H744" s="88" t="s">
        <v>1</v>
      </c>
      <c r="I744" s="88" t="s">
        <v>1</v>
      </c>
      <c r="J744" s="89">
        <v>5.09</v>
      </c>
      <c r="K744" s="89">
        <f t="shared" si="166"/>
        <v>1.53</v>
      </c>
      <c r="L744" s="89">
        <f t="shared" si="167"/>
        <v>24.27</v>
      </c>
      <c r="M744" s="89">
        <f t="shared" si="168"/>
        <v>25.8</v>
      </c>
      <c r="N744" s="90" t="s">
        <v>65</v>
      </c>
      <c r="O744" s="90" t="s">
        <v>66</v>
      </c>
      <c r="P744" s="90" t="s">
        <v>67</v>
      </c>
      <c r="Q744" s="91" t="s">
        <v>68</v>
      </c>
      <c r="R744" s="92" t="s">
        <v>69</v>
      </c>
      <c r="S744" s="92" t="s">
        <v>1291</v>
      </c>
      <c r="T744" s="93" t="s">
        <v>73</v>
      </c>
      <c r="U744" s="84">
        <v>11</v>
      </c>
      <c r="V744" s="94">
        <f>IFERROR(VLOOKUP(H744,'Коэфф для прайса 1 оч'!$A$3:$C$6,3,0),"")</f>
        <v>327000</v>
      </c>
      <c r="W744" s="91">
        <f>IFERROR(VLOOKUP(E744,'Коэфф для прайса 1 оч'!$A$10:$C$23,3,0),"")</f>
        <v>0.12</v>
      </c>
      <c r="X744" s="116">
        <f>IFERROR(VLOOKUP(N744,'Коэфф для прайса 1 оч'!$E$25:$F$30,2,0),"")</f>
        <v>0.04</v>
      </c>
      <c r="Y744" s="116">
        <f>IFERROR(VLOOKUP(O744,'Коэфф для прайса 1 оч'!$E$32:$F$34,2,0),"")</f>
        <v>0</v>
      </c>
      <c r="Z744" s="116">
        <f>IFERROR(VLOOKUP(P744,'Коэфф для прайса 1 оч'!$E$36:$F$38,2,0),"")</f>
        <v>0.03</v>
      </c>
      <c r="AA744" s="116">
        <f>IFERROR(VLOOKUP(Q744,'Коэфф для прайса 1 оч'!$E$40:$F$43,2,0),"")</f>
        <v>5.0000000000000001E-3</v>
      </c>
      <c r="AB744" s="117">
        <f>IFERROR(VLOOKUP(R744,'Коэфф для прайса 1 оч'!$E$45:$F$59,2,0),"")</f>
        <v>-1.4999999999999999E-2</v>
      </c>
      <c r="AC744" s="116">
        <f>IFERROR(VLOOKUP(T744,'Коэфф для прайса 1 оч'!$E$61:$F$67,2,0),"")</f>
        <v>0</v>
      </c>
      <c r="AD744" s="116">
        <f>IFERROR(VLOOKUP(U744,'Коэфф для прайса 1 оч'!$E$69:$F$82,2,0),"")</f>
        <v>1.4999999999999999E-2</v>
      </c>
      <c r="AE744" s="116">
        <f>IFERROR(VLOOKUP(PriceList[[#This Row],[Корпус]],'Коэфф для прайса 1 оч'!$I$10:$J$15,2,0),"")</f>
        <v>0</v>
      </c>
      <c r="AF744" s="95">
        <f t="shared" si="169"/>
        <v>390765</v>
      </c>
      <c r="AG744" s="96">
        <f t="shared" si="170"/>
        <v>11472860.4</v>
      </c>
      <c r="AH744" s="97">
        <v>0</v>
      </c>
      <c r="AI744" s="98">
        <f t="shared" si="171"/>
        <v>390765</v>
      </c>
      <c r="AJ744" s="99">
        <f t="shared" si="172"/>
        <v>11472860.4</v>
      </c>
      <c r="AK744" s="84" t="s">
        <v>101</v>
      </c>
      <c r="AL744" s="91">
        <v>0.1</v>
      </c>
      <c r="AM744" s="287">
        <f>PriceList[[#This Row],[ИТОГ Цена за кв.м, руб]]*(1+PriceList[[#This Row],[Максимальная скидка]])</f>
        <v>429841.50000000006</v>
      </c>
      <c r="AN744" s="287">
        <f>PriceList[[#This Row],[Цена за кв.м. в CRM]]*PriceList[[#This Row],[Площадь, кв.м]]</f>
        <v>12620146.440000001</v>
      </c>
      <c r="AO744" s="287">
        <v>6000</v>
      </c>
      <c r="AP744" s="335">
        <f>PriceList[[#This Row],[Цена за кв.м. в CRM]]+PriceList[[#This Row],[Бронь]]</f>
        <v>435841.50000000006</v>
      </c>
      <c r="AQ744" s="335">
        <f>PriceList[[#This Row],[Цена за кв.м. в сайт]]*PriceList[[#This Row],[Площадь, кв.м]]</f>
        <v>12796306.440000001</v>
      </c>
      <c r="AR744" s="84" t="str">
        <f t="shared" si="173"/>
        <v>С3-1-175</v>
      </c>
      <c r="AS744" s="88" t="str">
        <f t="shared" si="174"/>
        <v>Ст</v>
      </c>
      <c r="AT744" s="89">
        <f t="shared" si="175"/>
        <v>29.36</v>
      </c>
      <c r="AU744" s="99">
        <f>PriceList[[#This Row],[Цена за кв.м. в CRM]]</f>
        <v>429841.50000000006</v>
      </c>
      <c r="AV744" s="100" t="str">
        <f t="shared" si="176"/>
        <v>Свободно</v>
      </c>
      <c r="AW744" s="99"/>
      <c r="AX744" s="342"/>
      <c r="AZ744" s="353">
        <f>(PriceList[[#This Row],[Цена за кв.м. в сайт]])+$AZ$1</f>
        <v>436341.50000000006</v>
      </c>
      <c r="BA744" s="353">
        <f>AZ744*PriceList[[#This Row],[Площадь, кв.м]]</f>
        <v>12810986.440000001</v>
      </c>
      <c r="BB744" s="346">
        <f>BA744-PriceList[[#This Row],[Стоимость, руб для сбронированием]]</f>
        <v>14680</v>
      </c>
      <c r="BC744" s="14"/>
      <c r="BD744" s="345">
        <f t="shared" si="177"/>
        <v>436300</v>
      </c>
      <c r="BE744" s="353">
        <f>BD744*PriceList[[#This Row],[Площадь, кв.м]]</f>
        <v>12809768</v>
      </c>
      <c r="BF744" s="14"/>
      <c r="BG744" s="345">
        <f>BE744-$BG$1*PriceList[[#This Row],[Площадь, кв.м]]</f>
        <v>12633608</v>
      </c>
      <c r="BH744" s="353">
        <f t="shared" si="178"/>
        <v>176160</v>
      </c>
      <c r="BI744" s="345">
        <f>BG744/PriceList[[#This Row],[Площадь, кв.м]]</f>
        <v>430300</v>
      </c>
      <c r="BJ744" s="355">
        <f t="shared" si="179"/>
        <v>1.3943760167325122E-2</v>
      </c>
      <c r="BL744" s="345"/>
      <c r="BM744" s="353"/>
    </row>
    <row r="745" spans="1:65" ht="14.25" hidden="1" customHeight="1">
      <c r="A745" s="84">
        <v>946</v>
      </c>
      <c r="B745" s="84" t="s">
        <v>932</v>
      </c>
      <c r="C745" s="85">
        <v>176</v>
      </c>
      <c r="D745" s="85" t="s">
        <v>754</v>
      </c>
      <c r="E745" s="86">
        <v>10</v>
      </c>
      <c r="F745" s="84">
        <v>10</v>
      </c>
      <c r="G745" s="87">
        <v>30.35</v>
      </c>
      <c r="H745" s="88" t="s">
        <v>1</v>
      </c>
      <c r="I745" s="88" t="s">
        <v>1</v>
      </c>
      <c r="J745" s="89">
        <v>5.61</v>
      </c>
      <c r="K745" s="89">
        <f t="shared" si="166"/>
        <v>1.68</v>
      </c>
      <c r="L745" s="89">
        <f t="shared" si="167"/>
        <v>24.740000000000002</v>
      </c>
      <c r="M745" s="89">
        <f t="shared" si="168"/>
        <v>26.42</v>
      </c>
      <c r="N745" s="90" t="s">
        <v>65</v>
      </c>
      <c r="O745" s="90" t="s">
        <v>66</v>
      </c>
      <c r="P745" s="90" t="s">
        <v>67</v>
      </c>
      <c r="Q745" s="91" t="s">
        <v>68</v>
      </c>
      <c r="R745" s="92" t="s">
        <v>69</v>
      </c>
      <c r="S745" s="92" t="s">
        <v>1291</v>
      </c>
      <c r="T745" s="93" t="s">
        <v>73</v>
      </c>
      <c r="U745" s="84">
        <v>11</v>
      </c>
      <c r="V745" s="94">
        <f>IFERROR(VLOOKUP(H745,'Коэфф для прайса 1 оч'!$A$3:$C$6,3,0),"")</f>
        <v>327000</v>
      </c>
      <c r="W745" s="91">
        <f>IFERROR(VLOOKUP(E745,'Коэфф для прайса 1 оч'!$A$10:$C$23,3,0),"")</f>
        <v>0.12</v>
      </c>
      <c r="X745" s="116">
        <f>IFERROR(VLOOKUP(N745,'Коэфф для прайса 1 оч'!$E$25:$F$30,2,0),"")</f>
        <v>0.04</v>
      </c>
      <c r="Y745" s="116">
        <f>IFERROR(VLOOKUP(O745,'Коэфф для прайса 1 оч'!$E$32:$F$34,2,0),"")</f>
        <v>0</v>
      </c>
      <c r="Z745" s="116">
        <f>IFERROR(VLOOKUP(P745,'Коэфф для прайса 1 оч'!$E$36:$F$38,2,0),"")</f>
        <v>0.03</v>
      </c>
      <c r="AA745" s="116">
        <f>IFERROR(VLOOKUP(Q745,'Коэфф для прайса 1 оч'!$E$40:$F$43,2,0),"")</f>
        <v>5.0000000000000001E-3</v>
      </c>
      <c r="AB745" s="117">
        <f>IFERROR(VLOOKUP(R745,'Коэфф для прайса 1 оч'!$E$45:$F$59,2,0),"")</f>
        <v>-1.4999999999999999E-2</v>
      </c>
      <c r="AC745" s="116">
        <f>IFERROR(VLOOKUP(T745,'Коэфф для прайса 1 оч'!$E$61:$F$67,2,0),"")</f>
        <v>0</v>
      </c>
      <c r="AD745" s="116">
        <f>IFERROR(VLOOKUP(U745,'Коэфф для прайса 1 оч'!$E$69:$F$82,2,0),"")</f>
        <v>1.4999999999999999E-2</v>
      </c>
      <c r="AE745" s="116">
        <f>IFERROR(VLOOKUP(PriceList[[#This Row],[Корпус]],'Коэфф для прайса 1 оч'!$I$10:$J$15,2,0),"")</f>
        <v>0</v>
      </c>
      <c r="AF745" s="95">
        <f t="shared" si="169"/>
        <v>390765</v>
      </c>
      <c r="AG745" s="96">
        <f t="shared" si="170"/>
        <v>11859717.75</v>
      </c>
      <c r="AH745" s="97">
        <v>0</v>
      </c>
      <c r="AI745" s="98">
        <f t="shared" si="171"/>
        <v>390765</v>
      </c>
      <c r="AJ745" s="99">
        <f t="shared" si="172"/>
        <v>11859717.75</v>
      </c>
      <c r="AK745" s="84" t="s">
        <v>71</v>
      </c>
      <c r="AL745" s="91">
        <v>0.1</v>
      </c>
      <c r="AM745" s="287">
        <f>PriceList[[#This Row],[ИТОГ Цена за кв.м, руб]]*(1+PriceList[[#This Row],[Максимальная скидка]])</f>
        <v>429841.50000000006</v>
      </c>
      <c r="AN745" s="287">
        <f>PriceList[[#This Row],[Цена за кв.м. в CRM]]*PriceList[[#This Row],[Площадь, кв.м]]</f>
        <v>13045689.525000002</v>
      </c>
      <c r="AO745" s="287">
        <v>6000</v>
      </c>
      <c r="AP745" s="335">
        <f>PriceList[[#This Row],[Цена за кв.м. в CRM]]+PriceList[[#This Row],[Бронь]]</f>
        <v>435841.50000000006</v>
      </c>
      <c r="AQ745" s="335">
        <f>PriceList[[#This Row],[Цена за кв.м. в сайт]]*PriceList[[#This Row],[Площадь, кв.м]]</f>
        <v>13227789.525000002</v>
      </c>
      <c r="AR745" s="84" t="str">
        <f t="shared" si="173"/>
        <v>С3-1-176</v>
      </c>
      <c r="AS745" s="88" t="str">
        <f t="shared" si="174"/>
        <v>Ст</v>
      </c>
      <c r="AT745" s="89">
        <f t="shared" si="175"/>
        <v>30.35</v>
      </c>
      <c r="AU745" s="99">
        <f>PriceList[[#This Row],[Цена за кв.м. в CRM]]</f>
        <v>429841.50000000006</v>
      </c>
      <c r="AV745" s="100" t="str">
        <f t="shared" si="176"/>
        <v>Резерв</v>
      </c>
      <c r="AW745" s="99"/>
      <c r="AX745" s="342"/>
      <c r="AZ745" s="353">
        <f>(PriceList[[#This Row],[Цена за кв.м. в сайт]])+$AZ$1</f>
        <v>436341.50000000006</v>
      </c>
      <c r="BA745" s="353">
        <f>AZ745*PriceList[[#This Row],[Площадь, кв.м]]</f>
        <v>13242964.525000002</v>
      </c>
      <c r="BB745" s="346">
        <f>BA745-PriceList[[#This Row],[Стоимость, руб для сбронированием]]</f>
        <v>15175</v>
      </c>
      <c r="BC745" s="14"/>
      <c r="BD745" s="345">
        <f t="shared" si="177"/>
        <v>436300</v>
      </c>
      <c r="BE745" s="353">
        <f>BD745*PriceList[[#This Row],[Площадь, кв.м]]</f>
        <v>13241705</v>
      </c>
      <c r="BF745" s="14"/>
      <c r="BG745" s="345">
        <f>BE745-$BG$1*PriceList[[#This Row],[Площадь, кв.м]]</f>
        <v>13059605</v>
      </c>
      <c r="BH745" s="353">
        <f t="shared" si="178"/>
        <v>182100</v>
      </c>
      <c r="BI745" s="345">
        <f>BG745/PriceList[[#This Row],[Площадь, кв.м]]</f>
        <v>430300</v>
      </c>
      <c r="BJ745" s="355">
        <f t="shared" si="179"/>
        <v>1.3943760167325122E-2</v>
      </c>
      <c r="BL745" s="345"/>
      <c r="BM745" s="353"/>
    </row>
    <row r="746" spans="1:65" ht="14.25" hidden="1" customHeight="1">
      <c r="A746" s="84">
        <v>947</v>
      </c>
      <c r="B746" s="84" t="s">
        <v>933</v>
      </c>
      <c r="C746" s="85">
        <v>177</v>
      </c>
      <c r="D746" s="85" t="s">
        <v>754</v>
      </c>
      <c r="E746" s="86">
        <v>10</v>
      </c>
      <c r="F746" s="84">
        <v>11</v>
      </c>
      <c r="G746" s="87">
        <v>30.82</v>
      </c>
      <c r="H746" s="88" t="s">
        <v>1</v>
      </c>
      <c r="I746" s="88" t="s">
        <v>1</v>
      </c>
      <c r="J746" s="89">
        <v>5.93</v>
      </c>
      <c r="K746" s="89">
        <f t="shared" si="166"/>
        <v>1.78</v>
      </c>
      <c r="L746" s="89">
        <f t="shared" si="167"/>
        <v>24.89</v>
      </c>
      <c r="M746" s="89">
        <f t="shared" si="168"/>
        <v>26.67</v>
      </c>
      <c r="N746" s="90" t="s">
        <v>65</v>
      </c>
      <c r="O746" s="90" t="s">
        <v>66</v>
      </c>
      <c r="P746" s="90" t="s">
        <v>67</v>
      </c>
      <c r="Q746" s="91" t="s">
        <v>68</v>
      </c>
      <c r="R746" s="92" t="s">
        <v>69</v>
      </c>
      <c r="S746" s="92" t="s">
        <v>1291</v>
      </c>
      <c r="T746" s="93" t="s">
        <v>73</v>
      </c>
      <c r="U746" s="84">
        <v>11</v>
      </c>
      <c r="V746" s="94">
        <f>IFERROR(VLOOKUP(H746,'Коэфф для прайса 1 оч'!$A$3:$C$6,3,0),"")</f>
        <v>327000</v>
      </c>
      <c r="W746" s="91">
        <f>IFERROR(VLOOKUP(E746,'Коэфф для прайса 1 оч'!$A$10:$C$23,3,0),"")</f>
        <v>0.12</v>
      </c>
      <c r="X746" s="116">
        <f>IFERROR(VLOOKUP(N746,'Коэфф для прайса 1 оч'!$E$25:$F$30,2,0),"")</f>
        <v>0.04</v>
      </c>
      <c r="Y746" s="116">
        <f>IFERROR(VLOOKUP(O746,'Коэфф для прайса 1 оч'!$E$32:$F$34,2,0),"")</f>
        <v>0</v>
      </c>
      <c r="Z746" s="116">
        <f>IFERROR(VLOOKUP(P746,'Коэфф для прайса 1 оч'!$E$36:$F$38,2,0),"")</f>
        <v>0.03</v>
      </c>
      <c r="AA746" s="116">
        <f>IFERROR(VLOOKUP(Q746,'Коэфф для прайса 1 оч'!$E$40:$F$43,2,0),"")</f>
        <v>5.0000000000000001E-3</v>
      </c>
      <c r="AB746" s="117">
        <f>IFERROR(VLOOKUP(R746,'Коэфф для прайса 1 оч'!$E$45:$F$59,2,0),"")</f>
        <v>-1.4999999999999999E-2</v>
      </c>
      <c r="AC746" s="116">
        <f>IFERROR(VLOOKUP(T746,'Коэфф для прайса 1 оч'!$E$61:$F$67,2,0),"")</f>
        <v>0</v>
      </c>
      <c r="AD746" s="116">
        <f>IFERROR(VLOOKUP(U746,'Коэфф для прайса 1 оч'!$E$69:$F$82,2,0),"")</f>
        <v>1.4999999999999999E-2</v>
      </c>
      <c r="AE746" s="116">
        <f>IFERROR(VLOOKUP(PriceList[[#This Row],[Корпус]],'Коэфф для прайса 1 оч'!$I$10:$J$15,2,0),"")</f>
        <v>0</v>
      </c>
      <c r="AF746" s="95">
        <f t="shared" si="169"/>
        <v>390765</v>
      </c>
      <c r="AG746" s="96">
        <f t="shared" si="170"/>
        <v>12043377.300000001</v>
      </c>
      <c r="AH746" s="97">
        <v>0</v>
      </c>
      <c r="AI746" s="98">
        <f t="shared" si="171"/>
        <v>390765</v>
      </c>
      <c r="AJ746" s="99">
        <f t="shared" si="172"/>
        <v>12043377.300000001</v>
      </c>
      <c r="AK746" s="84" t="s">
        <v>71</v>
      </c>
      <c r="AL746" s="91">
        <v>0.1</v>
      </c>
      <c r="AM746" s="287">
        <f>PriceList[[#This Row],[ИТОГ Цена за кв.м, руб]]*(1+PriceList[[#This Row],[Максимальная скидка]])</f>
        <v>429841.50000000006</v>
      </c>
      <c r="AN746" s="287">
        <f>PriceList[[#This Row],[Цена за кв.м. в CRM]]*PriceList[[#This Row],[Площадь, кв.м]]</f>
        <v>13247715.030000001</v>
      </c>
      <c r="AO746" s="287">
        <v>6000</v>
      </c>
      <c r="AP746" s="335">
        <f>PriceList[[#This Row],[Цена за кв.м. в CRM]]+PriceList[[#This Row],[Бронь]]</f>
        <v>435841.50000000006</v>
      </c>
      <c r="AQ746" s="335">
        <f>PriceList[[#This Row],[Цена за кв.м. в сайт]]*PriceList[[#This Row],[Площадь, кв.м]]</f>
        <v>13432635.030000001</v>
      </c>
      <c r="AR746" s="84" t="str">
        <f t="shared" si="173"/>
        <v>С3-1-177</v>
      </c>
      <c r="AS746" s="88" t="str">
        <f t="shared" si="174"/>
        <v>Ст</v>
      </c>
      <c r="AT746" s="89">
        <f t="shared" si="175"/>
        <v>30.82</v>
      </c>
      <c r="AU746" s="99">
        <f>PriceList[[#This Row],[Цена за кв.м. в CRM]]</f>
        <v>429841.50000000006</v>
      </c>
      <c r="AV746" s="100" t="str">
        <f t="shared" si="176"/>
        <v>Резерв</v>
      </c>
      <c r="AW746" s="99"/>
      <c r="AX746" s="342"/>
      <c r="AZ746" s="353">
        <f>(PriceList[[#This Row],[Цена за кв.м. в сайт]])+$AZ$1</f>
        <v>436341.50000000006</v>
      </c>
      <c r="BA746" s="353">
        <f>AZ746*PriceList[[#This Row],[Площадь, кв.м]]</f>
        <v>13448045.030000001</v>
      </c>
      <c r="BB746" s="346">
        <f>BA746-PriceList[[#This Row],[Стоимость, руб для сбронированием]]</f>
        <v>15410</v>
      </c>
      <c r="BC746" s="14"/>
      <c r="BD746" s="345">
        <f t="shared" si="177"/>
        <v>436300</v>
      </c>
      <c r="BE746" s="353">
        <f>BD746*PriceList[[#This Row],[Площадь, кв.м]]</f>
        <v>13446766</v>
      </c>
      <c r="BF746" s="14"/>
      <c r="BG746" s="345">
        <f>BE746-$BG$1*PriceList[[#This Row],[Площадь, кв.м]]</f>
        <v>13261846</v>
      </c>
      <c r="BH746" s="353">
        <f t="shared" si="178"/>
        <v>184920</v>
      </c>
      <c r="BI746" s="345">
        <f>BG746/PriceList[[#This Row],[Площадь, кв.м]]</f>
        <v>430300</v>
      </c>
      <c r="BJ746" s="355">
        <f t="shared" si="179"/>
        <v>1.3943760167325122E-2</v>
      </c>
      <c r="BL746" s="345"/>
      <c r="BM746" s="353"/>
    </row>
    <row r="747" spans="1:65" ht="14.25" hidden="1" customHeight="1">
      <c r="A747" s="84">
        <v>959</v>
      </c>
      <c r="B747" s="84" t="s">
        <v>934</v>
      </c>
      <c r="C747" s="85">
        <v>178</v>
      </c>
      <c r="D747" s="85" t="s">
        <v>754</v>
      </c>
      <c r="E747" s="86">
        <v>11</v>
      </c>
      <c r="F747" s="84">
        <v>1</v>
      </c>
      <c r="G747" s="87">
        <v>40.130000000000003</v>
      </c>
      <c r="H747" s="88" t="s">
        <v>1</v>
      </c>
      <c r="I747" s="88" t="s">
        <v>1</v>
      </c>
      <c r="J747" s="89">
        <v>7.71</v>
      </c>
      <c r="K747" s="89">
        <f t="shared" si="166"/>
        <v>2.31</v>
      </c>
      <c r="L747" s="89">
        <f t="shared" si="167"/>
        <v>32.42</v>
      </c>
      <c r="M747" s="89">
        <f t="shared" si="168"/>
        <v>34.730000000000004</v>
      </c>
      <c r="N747" s="90" t="s">
        <v>82</v>
      </c>
      <c r="O747" s="90" t="s">
        <v>83</v>
      </c>
      <c r="P747" s="90" t="s">
        <v>67</v>
      </c>
      <c r="Q747" s="91" t="s">
        <v>68</v>
      </c>
      <c r="R747" s="92" t="s">
        <v>69</v>
      </c>
      <c r="S747" s="92" t="s">
        <v>1291</v>
      </c>
      <c r="T747" s="93" t="s">
        <v>73</v>
      </c>
      <c r="U747" s="84">
        <v>11</v>
      </c>
      <c r="V747" s="94">
        <f>IFERROR(VLOOKUP(H747,'Коэфф для прайса 1 оч'!$A$3:$C$6,3,0),"")</f>
        <v>327000</v>
      </c>
      <c r="W747" s="91">
        <f>IFERROR(VLOOKUP(E747,'Коэфф для прайса 1 оч'!$A$10:$C$23,3,0),"")</f>
        <v>0.16</v>
      </c>
      <c r="X747" s="116">
        <f>IFERROR(VLOOKUP(N747,'Коэфф для прайса 1 оч'!$E$25:$F$30,2,0),"")</f>
        <v>-0.01</v>
      </c>
      <c r="Y747" s="116">
        <f>IFERROR(VLOOKUP(O747,'Коэфф для прайса 1 оч'!$E$32:$F$34,2,0),"")</f>
        <v>0.03</v>
      </c>
      <c r="Z747" s="116">
        <f>IFERROR(VLOOKUP(P747,'Коэфф для прайса 1 оч'!$E$36:$F$38,2,0),"")</f>
        <v>0.03</v>
      </c>
      <c r="AA747" s="116">
        <f>IFERROR(VLOOKUP(Q747,'Коэфф для прайса 1 оч'!$E$40:$F$43,2,0),"")</f>
        <v>5.0000000000000001E-3</v>
      </c>
      <c r="AB747" s="117">
        <f>IFERROR(VLOOKUP(R747,'Коэфф для прайса 1 оч'!$E$45:$F$59,2,0),"")</f>
        <v>-1.4999999999999999E-2</v>
      </c>
      <c r="AC747" s="116">
        <f>IFERROR(VLOOKUP(T747,'Коэфф для прайса 1 оч'!$E$61:$F$67,2,0),"")</f>
        <v>0</v>
      </c>
      <c r="AD747" s="116">
        <f>IFERROR(VLOOKUP(U747,'Коэфф для прайса 1 оч'!$E$69:$F$82,2,0),"")</f>
        <v>1.4999999999999999E-2</v>
      </c>
      <c r="AE747" s="116">
        <f>IFERROR(VLOOKUP(PriceList[[#This Row],[Корпус]],'Коэфф для прайса 1 оч'!$I$10:$J$15,2,0),"")</f>
        <v>0</v>
      </c>
      <c r="AF747" s="95">
        <f t="shared" si="169"/>
        <v>397305</v>
      </c>
      <c r="AG747" s="96">
        <f t="shared" si="170"/>
        <v>15943849.65</v>
      </c>
      <c r="AH747" s="97">
        <v>0</v>
      </c>
      <c r="AI747" s="98">
        <f t="shared" si="171"/>
        <v>397305</v>
      </c>
      <c r="AJ747" s="99">
        <f t="shared" si="172"/>
        <v>15943849.65</v>
      </c>
      <c r="AK747" s="84" t="s">
        <v>101</v>
      </c>
      <c r="AL747" s="91">
        <v>0.1</v>
      </c>
      <c r="AM747" s="287">
        <f>PriceList[[#This Row],[ИТОГ Цена за кв.м, руб]]*(1+PriceList[[#This Row],[Максимальная скидка]])</f>
        <v>437035.50000000006</v>
      </c>
      <c r="AN747" s="287">
        <f>PriceList[[#This Row],[Цена за кв.м. в CRM]]*PriceList[[#This Row],[Площадь, кв.м]]</f>
        <v>17538234.615000002</v>
      </c>
      <c r="AO747" s="287">
        <v>6000</v>
      </c>
      <c r="AP747" s="335">
        <f>PriceList[[#This Row],[Цена за кв.м. в CRM]]+PriceList[[#This Row],[Бронь]]</f>
        <v>443035.50000000006</v>
      </c>
      <c r="AQ747" s="335">
        <f>PriceList[[#This Row],[Цена за кв.м. в сайт]]*PriceList[[#This Row],[Площадь, кв.м]]</f>
        <v>17779014.615000002</v>
      </c>
      <c r="AR747" s="84" t="str">
        <f t="shared" si="173"/>
        <v>С3-1-178</v>
      </c>
      <c r="AS747" s="88" t="str">
        <f t="shared" si="174"/>
        <v>Ст</v>
      </c>
      <c r="AT747" s="89">
        <f t="shared" si="175"/>
        <v>40.130000000000003</v>
      </c>
      <c r="AU747" s="99">
        <f>PriceList[[#This Row],[Цена за кв.м. в CRM]]</f>
        <v>437035.50000000006</v>
      </c>
      <c r="AV747" s="100" t="str">
        <f t="shared" si="176"/>
        <v>Свободно</v>
      </c>
      <c r="AW747" s="99"/>
      <c r="AX747" s="342"/>
      <c r="AZ747" s="353">
        <f>(PriceList[[#This Row],[Цена за кв.м. в сайт]])+$AZ$1</f>
        <v>443535.50000000006</v>
      </c>
      <c r="BA747" s="353">
        <f>AZ747*PriceList[[#This Row],[Площадь, кв.м]]</f>
        <v>17799079.615000002</v>
      </c>
      <c r="BB747" s="346">
        <f>BA747-PriceList[[#This Row],[Стоимость, руб для сбронированием]]</f>
        <v>20065</v>
      </c>
      <c r="BC747" s="14"/>
      <c r="BD747" s="345">
        <f t="shared" si="177"/>
        <v>443500</v>
      </c>
      <c r="BE747" s="353">
        <f>BD747*PriceList[[#This Row],[Площадь, кв.м]]</f>
        <v>17797655</v>
      </c>
      <c r="BF747" s="14"/>
      <c r="BG747" s="345">
        <f>BE747-$BG$1*PriceList[[#This Row],[Площадь, кв.м]]</f>
        <v>17556875</v>
      </c>
      <c r="BH747" s="353">
        <f t="shared" si="178"/>
        <v>240780</v>
      </c>
      <c r="BI747" s="345">
        <f>BG747/PriceList[[#This Row],[Площадь, кв.м]]</f>
        <v>437500</v>
      </c>
      <c r="BJ747" s="355">
        <f t="shared" si="179"/>
        <v>1.3714285714285714E-2</v>
      </c>
      <c r="BL747" s="345"/>
      <c r="BM747" s="353"/>
    </row>
    <row r="748" spans="1:65" ht="14.25" hidden="1" customHeight="1">
      <c r="A748" s="84">
        <v>960</v>
      </c>
      <c r="B748" s="84" t="s">
        <v>935</v>
      </c>
      <c r="C748" s="85">
        <v>179</v>
      </c>
      <c r="D748" s="85" t="s">
        <v>754</v>
      </c>
      <c r="E748" s="86">
        <v>11</v>
      </c>
      <c r="F748" s="84">
        <v>2</v>
      </c>
      <c r="G748" s="87">
        <v>63.19</v>
      </c>
      <c r="H748" s="88" t="s">
        <v>2</v>
      </c>
      <c r="I748" s="88" t="s">
        <v>19</v>
      </c>
      <c r="J748" s="89">
        <v>12.88</v>
      </c>
      <c r="K748" s="89">
        <f t="shared" si="166"/>
        <v>3.86</v>
      </c>
      <c r="L748" s="89">
        <f t="shared" si="167"/>
        <v>50.309999999999995</v>
      </c>
      <c r="M748" s="89">
        <f t="shared" si="168"/>
        <v>54.169999999999995</v>
      </c>
      <c r="N748" s="90" t="s">
        <v>82</v>
      </c>
      <c r="O748" s="90" t="s">
        <v>83</v>
      </c>
      <c r="P748" s="90" t="s">
        <v>67</v>
      </c>
      <c r="Q748" s="91" t="s">
        <v>68</v>
      </c>
      <c r="R748" s="92" t="s">
        <v>116</v>
      </c>
      <c r="S748" s="92" t="s">
        <v>116</v>
      </c>
      <c r="T748" s="93" t="s">
        <v>73</v>
      </c>
      <c r="U748" s="84">
        <v>11</v>
      </c>
      <c r="V748" s="94">
        <f>IFERROR(VLOOKUP(H748,'Коэфф для прайса 1 оч'!$A$3:$C$6,3,0),"")</f>
        <v>313920</v>
      </c>
      <c r="W748" s="91">
        <f>IFERROR(VLOOKUP(E748,'Коэфф для прайса 1 оч'!$A$10:$C$23,3,0),"")</f>
        <v>0.16</v>
      </c>
      <c r="X748" s="116">
        <f>IFERROR(VLOOKUP(N748,'Коэфф для прайса 1 оч'!$E$25:$F$30,2,0),"")</f>
        <v>-0.01</v>
      </c>
      <c r="Y748" s="116">
        <f>IFERROR(VLOOKUP(O748,'Коэфф для прайса 1 оч'!$E$32:$F$34,2,0),"")</f>
        <v>0.03</v>
      </c>
      <c r="Z748" s="116">
        <f>IFERROR(VLOOKUP(P748,'Коэфф для прайса 1 оч'!$E$36:$F$38,2,0),"")</f>
        <v>0.03</v>
      </c>
      <c r="AA748" s="116">
        <f>IFERROR(VLOOKUP(Q748,'Коэфф для прайса 1 оч'!$E$40:$F$43,2,0),"")</f>
        <v>5.0000000000000001E-3</v>
      </c>
      <c r="AB748" s="117">
        <f>IFERROR(VLOOKUP(R748,'Коэфф для прайса 1 оч'!$E$45:$F$59,2,0),"")</f>
        <v>7.0000000000000007E-2</v>
      </c>
      <c r="AC748" s="116">
        <f>IFERROR(VLOOKUP(T748,'Коэфф для прайса 1 оч'!$E$61:$F$67,2,0),"")</f>
        <v>0</v>
      </c>
      <c r="AD748" s="116">
        <f>IFERROR(VLOOKUP(U748,'Коэфф для прайса 1 оч'!$E$69:$F$82,2,0),"")</f>
        <v>1.4999999999999999E-2</v>
      </c>
      <c r="AE748" s="116">
        <f>IFERROR(VLOOKUP(PriceList[[#This Row],[Корпус]],'Коэфф для прайса 1 оч'!$I$10:$J$15,2,0),"")</f>
        <v>0</v>
      </c>
      <c r="AF748" s="95">
        <f t="shared" si="169"/>
        <v>408096</v>
      </c>
      <c r="AG748" s="96">
        <f t="shared" si="170"/>
        <v>25787586.239999998</v>
      </c>
      <c r="AH748" s="97">
        <v>0</v>
      </c>
      <c r="AI748" s="98">
        <f t="shared" si="171"/>
        <v>408096</v>
      </c>
      <c r="AJ748" s="99">
        <f t="shared" si="172"/>
        <v>25787586.239999998</v>
      </c>
      <c r="AK748" s="84" t="s">
        <v>1250</v>
      </c>
      <c r="AL748" s="91">
        <v>0.1</v>
      </c>
      <c r="AM748" s="287">
        <f>PriceList[[#This Row],[ИТОГ Цена за кв.м, руб]]*(1+PriceList[[#This Row],[Максимальная скидка]])</f>
        <v>448905.60000000003</v>
      </c>
      <c r="AN748" s="287">
        <f>PriceList[[#This Row],[Цена за кв.м. в CRM]]*PriceList[[#This Row],[Площадь, кв.м]]</f>
        <v>28366344.864</v>
      </c>
      <c r="AO748" s="287">
        <v>6000</v>
      </c>
      <c r="AP748" s="335">
        <f>PriceList[[#This Row],[Цена за кв.м. в CRM]]+PriceList[[#This Row],[Бронь]]</f>
        <v>454905.60000000003</v>
      </c>
      <c r="AQ748" s="335">
        <f>PriceList[[#This Row],[Цена за кв.м. в сайт]]*PriceList[[#This Row],[Площадь, кв.м]]</f>
        <v>28745484.864</v>
      </c>
      <c r="AR748" s="84" t="str">
        <f t="shared" si="173"/>
        <v>С3-1-179</v>
      </c>
      <c r="AS748" s="88" t="str">
        <f t="shared" si="174"/>
        <v>1К</v>
      </c>
      <c r="AT748" s="89">
        <f t="shared" si="175"/>
        <v>63.19</v>
      </c>
      <c r="AU748" s="99">
        <f>PriceList[[#This Row],[Цена за кв.м. в CRM]]</f>
        <v>448905.60000000003</v>
      </c>
      <c r="AV748" s="100" t="str">
        <f t="shared" si="176"/>
        <v>Продано</v>
      </c>
      <c r="AW748" s="99"/>
      <c r="AX748" s="342"/>
      <c r="AZ748" s="353">
        <f>(PriceList[[#This Row],[Цена за кв.м. в сайт]])+$AZ$1</f>
        <v>455405.60000000003</v>
      </c>
      <c r="BA748" s="353">
        <f>AZ748*PriceList[[#This Row],[Площадь, кв.м]]</f>
        <v>28777079.864</v>
      </c>
      <c r="BB748" s="346">
        <f>BA748-PriceList[[#This Row],[Стоимость, руб для сбронированием]]</f>
        <v>31595</v>
      </c>
      <c r="BC748" s="14"/>
      <c r="BD748" s="345">
        <f t="shared" si="177"/>
        <v>455400</v>
      </c>
      <c r="BE748" s="353">
        <f>BD748*PriceList[[#This Row],[Площадь, кв.м]]</f>
        <v>28776726</v>
      </c>
      <c r="BF748" s="14"/>
      <c r="BG748" s="345">
        <f>BE748-$BG$1*PriceList[[#This Row],[Площадь, кв.м]]</f>
        <v>28397586</v>
      </c>
      <c r="BH748" s="353">
        <f t="shared" si="178"/>
        <v>379140</v>
      </c>
      <c r="BI748" s="345">
        <f>BG748/PriceList[[#This Row],[Площадь, кв.м]]</f>
        <v>449400</v>
      </c>
      <c r="BJ748" s="355">
        <f t="shared" si="179"/>
        <v>1.335113484646195E-2</v>
      </c>
      <c r="BL748" s="345"/>
      <c r="BM748" s="353"/>
    </row>
    <row r="749" spans="1:65" ht="14.25" hidden="1" customHeight="1">
      <c r="A749" s="84">
        <v>684</v>
      </c>
      <c r="B749" s="84" t="s">
        <v>773</v>
      </c>
      <c r="C749" s="85">
        <v>18</v>
      </c>
      <c r="D749" s="85" t="s">
        <v>754</v>
      </c>
      <c r="E749" s="86">
        <v>2</v>
      </c>
      <c r="F749" s="84">
        <v>1</v>
      </c>
      <c r="G749" s="87">
        <v>29.11</v>
      </c>
      <c r="H749" s="88" t="s">
        <v>1</v>
      </c>
      <c r="I749" s="88" t="s">
        <v>1</v>
      </c>
      <c r="J749" s="89">
        <v>4.13</v>
      </c>
      <c r="K749" s="89">
        <f t="shared" si="166"/>
        <v>1.24</v>
      </c>
      <c r="L749" s="89">
        <f t="shared" si="167"/>
        <v>24.98</v>
      </c>
      <c r="M749" s="89">
        <f t="shared" si="168"/>
        <v>26.22</v>
      </c>
      <c r="N749" s="90" t="s">
        <v>65</v>
      </c>
      <c r="O749" s="90" t="s">
        <v>66</v>
      </c>
      <c r="P749" s="90" t="s">
        <v>67</v>
      </c>
      <c r="Q749" s="91" t="s">
        <v>68</v>
      </c>
      <c r="R749" s="92" t="s">
        <v>755</v>
      </c>
      <c r="S749" s="92" t="s">
        <v>1287</v>
      </c>
      <c r="T749" s="93" t="s">
        <v>70</v>
      </c>
      <c r="U749" s="84">
        <v>33</v>
      </c>
      <c r="V749" s="94">
        <f>IFERROR(VLOOKUP(H749,'Коэфф для прайса 1 оч'!$A$3:$C$6,3,0),"")</f>
        <v>327000</v>
      </c>
      <c r="W749" s="91">
        <f>IFERROR(VLOOKUP(E749,'Коэфф для прайса 1 оч'!$A$10:$C$23,3,0),"")</f>
        <v>-1.4999999999999999E-2</v>
      </c>
      <c r="X749" s="116">
        <f>IFERROR(VLOOKUP(N749,'Коэфф для прайса 1 оч'!$E$25:$F$30,2,0),"")</f>
        <v>0.04</v>
      </c>
      <c r="Y749" s="116">
        <f>IFERROR(VLOOKUP(O749,'Коэфф для прайса 1 оч'!$E$32:$F$34,2,0),"")</f>
        <v>0</v>
      </c>
      <c r="Z749" s="116">
        <f>IFERROR(VLOOKUP(P749,'Коэфф для прайса 1 оч'!$E$36:$F$38,2,0),"")</f>
        <v>0.03</v>
      </c>
      <c r="AA749" s="116">
        <f>IFERROR(VLOOKUP(Q749,'Коэфф для прайса 1 оч'!$E$40:$F$43,2,0),"")</f>
        <v>5.0000000000000001E-3</v>
      </c>
      <c r="AB749" s="117">
        <f>IFERROR(VLOOKUP(R749,'Коэфф для прайса 1 оч'!$E$45:$F$59,2,0),"")</f>
        <v>-0.02</v>
      </c>
      <c r="AC749" s="116">
        <f>IFERROR(VLOOKUP(T749,'Коэфф для прайса 1 оч'!$E$61:$F$67,2,0),"")</f>
        <v>-0.01</v>
      </c>
      <c r="AD749" s="116">
        <f>IFERROR(VLOOKUP(U749,'Коэфф для прайса 1 оч'!$E$69:$F$82,2,0),"")</f>
        <v>-7.0000000000000001E-3</v>
      </c>
      <c r="AE749" s="116">
        <f>IFERROR(VLOOKUP(PriceList[[#This Row],[Корпус]],'Коэфф для прайса 1 оч'!$I$10:$J$15,2,0),"")</f>
        <v>0</v>
      </c>
      <c r="AF749" s="95">
        <f t="shared" si="169"/>
        <v>334521</v>
      </c>
      <c r="AG749" s="96">
        <f t="shared" si="170"/>
        <v>9737906.3100000005</v>
      </c>
      <c r="AH749" s="97">
        <v>0</v>
      </c>
      <c r="AI749" s="98">
        <f t="shared" si="171"/>
        <v>334521</v>
      </c>
      <c r="AJ749" s="99">
        <f t="shared" si="172"/>
        <v>9737906.3100000005</v>
      </c>
      <c r="AK749" s="84" t="s">
        <v>101</v>
      </c>
      <c r="AL749" s="91">
        <v>0.1</v>
      </c>
      <c r="AM749" s="287">
        <f>PriceList[[#This Row],[ИТОГ Цена за кв.м, руб]]*(1+PriceList[[#This Row],[Максимальная скидка]])</f>
        <v>367973.10000000003</v>
      </c>
      <c r="AN749" s="287">
        <f>PriceList[[#This Row],[Цена за кв.м. в CRM]]*PriceList[[#This Row],[Площадь, кв.м]]</f>
        <v>10711696.941000002</v>
      </c>
      <c r="AO749" s="287">
        <v>6000</v>
      </c>
      <c r="AP749" s="335">
        <f>PriceList[[#This Row],[Цена за кв.м. в CRM]]+PriceList[[#This Row],[Бронь]]</f>
        <v>373973.10000000003</v>
      </c>
      <c r="AQ749" s="335">
        <f>PriceList[[#This Row],[Цена за кв.м. в сайт]]*PriceList[[#This Row],[Площадь, кв.м]]</f>
        <v>10886356.941000002</v>
      </c>
      <c r="AR749" s="84" t="str">
        <f t="shared" si="173"/>
        <v>С3-1-18</v>
      </c>
      <c r="AS749" s="88" t="str">
        <f t="shared" si="174"/>
        <v>Ст</v>
      </c>
      <c r="AT749" s="89">
        <f t="shared" si="175"/>
        <v>29.11</v>
      </c>
      <c r="AU749" s="99">
        <f>PriceList[[#This Row],[Цена за кв.м. в CRM]]</f>
        <v>367973.10000000003</v>
      </c>
      <c r="AV749" s="100" t="str">
        <f t="shared" si="176"/>
        <v>Свободно</v>
      </c>
      <c r="AW749" s="99"/>
      <c r="AX749" s="342"/>
      <c r="AZ749" s="353">
        <f>(PriceList[[#This Row],[Цена за кв.м. в сайт]])+$AZ$1</f>
        <v>374473.10000000003</v>
      </c>
      <c r="BA749" s="353">
        <f>AZ749*PriceList[[#This Row],[Площадь, кв.м]]</f>
        <v>10900911.941000002</v>
      </c>
      <c r="BB749" s="346">
        <f>BA749-PriceList[[#This Row],[Стоимость, руб для сбронированием]]</f>
        <v>14555</v>
      </c>
      <c r="BC749" s="14"/>
      <c r="BD749" s="345">
        <f t="shared" si="177"/>
        <v>374500</v>
      </c>
      <c r="BE749" s="353">
        <f>BD749*PriceList[[#This Row],[Площадь, кв.м]]</f>
        <v>10901695</v>
      </c>
      <c r="BF749" s="14"/>
      <c r="BG749" s="345">
        <f>BE749-$BG$1*PriceList[[#This Row],[Площадь, кв.м]]</f>
        <v>10727035</v>
      </c>
      <c r="BH749" s="353">
        <f t="shared" si="178"/>
        <v>174660</v>
      </c>
      <c r="BI749" s="345">
        <f>BG749/PriceList[[#This Row],[Площадь, кв.м]]</f>
        <v>368500</v>
      </c>
      <c r="BJ749" s="355">
        <f t="shared" si="179"/>
        <v>1.6282225237449117E-2</v>
      </c>
      <c r="BL749" s="345"/>
      <c r="BM749" s="353"/>
    </row>
    <row r="750" spans="1:65" ht="14.25" hidden="1" customHeight="1">
      <c r="A750" s="84">
        <v>961</v>
      </c>
      <c r="B750" s="84" t="s">
        <v>936</v>
      </c>
      <c r="C750" s="85">
        <v>180</v>
      </c>
      <c r="D750" s="85" t="s">
        <v>754</v>
      </c>
      <c r="E750" s="86">
        <v>11</v>
      </c>
      <c r="F750" s="84">
        <v>3</v>
      </c>
      <c r="G750" s="87">
        <v>30.35</v>
      </c>
      <c r="H750" s="88" t="s">
        <v>1</v>
      </c>
      <c r="I750" s="88" t="s">
        <v>1</v>
      </c>
      <c r="J750" s="89">
        <v>5.61</v>
      </c>
      <c r="K750" s="89">
        <f t="shared" si="166"/>
        <v>1.68</v>
      </c>
      <c r="L750" s="89">
        <f t="shared" si="167"/>
        <v>24.740000000000002</v>
      </c>
      <c r="M750" s="89">
        <f t="shared" si="168"/>
        <v>26.42</v>
      </c>
      <c r="N750" s="90" t="s">
        <v>65</v>
      </c>
      <c r="O750" s="90" t="s">
        <v>66</v>
      </c>
      <c r="P750" s="90" t="s">
        <v>67</v>
      </c>
      <c r="Q750" s="91" t="s">
        <v>68</v>
      </c>
      <c r="R750" s="92" t="s">
        <v>116</v>
      </c>
      <c r="S750" s="92" t="s">
        <v>116</v>
      </c>
      <c r="T750" s="93" t="s">
        <v>159</v>
      </c>
      <c r="U750" s="84">
        <v>11</v>
      </c>
      <c r="V750" s="94">
        <f>IFERROR(VLOOKUP(H750,'Коэфф для прайса 1 оч'!$A$3:$C$6,3,0),"")</f>
        <v>327000</v>
      </c>
      <c r="W750" s="91">
        <f>IFERROR(VLOOKUP(E750,'Коэфф для прайса 1 оч'!$A$10:$C$23,3,0),"")</f>
        <v>0.16</v>
      </c>
      <c r="X750" s="116">
        <f>IFERROR(VLOOKUP(N750,'Коэфф для прайса 1 оч'!$E$25:$F$30,2,0),"")</f>
        <v>0.04</v>
      </c>
      <c r="Y750" s="116">
        <f>IFERROR(VLOOKUP(O750,'Коэфф для прайса 1 оч'!$E$32:$F$34,2,0),"")</f>
        <v>0</v>
      </c>
      <c r="Z750" s="116">
        <f>IFERROR(VLOOKUP(P750,'Коэфф для прайса 1 оч'!$E$36:$F$38,2,0),"")</f>
        <v>0.03</v>
      </c>
      <c r="AA750" s="116">
        <f>IFERROR(VLOOKUP(Q750,'Коэфф для прайса 1 оч'!$E$40:$F$43,2,0),"")</f>
        <v>5.0000000000000001E-3</v>
      </c>
      <c r="AB750" s="117">
        <f>IFERROR(VLOOKUP(R750,'Коэфф для прайса 1 оч'!$E$45:$F$59,2,0),"")</f>
        <v>7.0000000000000007E-2</v>
      </c>
      <c r="AC750" s="116">
        <f>IFERROR(VLOOKUP(T750,'Коэфф для прайса 1 оч'!$E$61:$F$67,2,0),"")</f>
        <v>-0.01</v>
      </c>
      <c r="AD750" s="116">
        <f>IFERROR(VLOOKUP(U750,'Коэфф для прайса 1 оч'!$E$69:$F$82,2,0),"")</f>
        <v>1.4999999999999999E-2</v>
      </c>
      <c r="AE750" s="116">
        <f>IFERROR(VLOOKUP(PriceList[[#This Row],[Корпус]],'Коэфф для прайса 1 оч'!$I$10:$J$15,2,0),"")</f>
        <v>0</v>
      </c>
      <c r="AF750" s="95">
        <f t="shared" si="169"/>
        <v>428370</v>
      </c>
      <c r="AG750" s="96">
        <f t="shared" si="170"/>
        <v>13001029.5</v>
      </c>
      <c r="AH750" s="97">
        <v>0</v>
      </c>
      <c r="AI750" s="98">
        <f t="shared" si="171"/>
        <v>428370</v>
      </c>
      <c r="AJ750" s="99">
        <f t="shared" si="172"/>
        <v>13001029.5</v>
      </c>
      <c r="AK750" s="84" t="s">
        <v>71</v>
      </c>
      <c r="AL750" s="91">
        <v>0.1</v>
      </c>
      <c r="AM750" s="287">
        <f>PriceList[[#This Row],[ИТОГ Цена за кв.м, руб]]*(1+PriceList[[#This Row],[Максимальная скидка]])</f>
        <v>471207.00000000006</v>
      </c>
      <c r="AN750" s="287">
        <f>PriceList[[#This Row],[Цена за кв.м. в CRM]]*PriceList[[#This Row],[Площадь, кв.м]]</f>
        <v>14301132.450000003</v>
      </c>
      <c r="AO750" s="287">
        <v>6000</v>
      </c>
      <c r="AP750" s="335">
        <f>PriceList[[#This Row],[Цена за кв.м. в CRM]]+PriceList[[#This Row],[Бронь]]</f>
        <v>477207.00000000006</v>
      </c>
      <c r="AQ750" s="335">
        <f>PriceList[[#This Row],[Цена за кв.м. в сайт]]*PriceList[[#This Row],[Площадь, кв.м]]</f>
        <v>14483232.450000003</v>
      </c>
      <c r="AR750" s="84" t="str">
        <f t="shared" si="173"/>
        <v>С3-1-180</v>
      </c>
      <c r="AS750" s="88" t="str">
        <f t="shared" si="174"/>
        <v>Ст</v>
      </c>
      <c r="AT750" s="89">
        <f t="shared" si="175"/>
        <v>30.35</v>
      </c>
      <c r="AU750" s="99">
        <f>PriceList[[#This Row],[Цена за кв.м. в CRM]]</f>
        <v>471207.00000000006</v>
      </c>
      <c r="AV750" s="100" t="str">
        <f t="shared" si="176"/>
        <v>Резерв</v>
      </c>
      <c r="AW750" s="99"/>
      <c r="AX750" s="342"/>
      <c r="AZ750" s="353">
        <f>(PriceList[[#This Row],[Цена за кв.м. в сайт]])+$AZ$1</f>
        <v>477707.00000000006</v>
      </c>
      <c r="BA750" s="353">
        <f>AZ750*PriceList[[#This Row],[Площадь, кв.м]]</f>
        <v>14498407.450000003</v>
      </c>
      <c r="BB750" s="346">
        <f>BA750-PriceList[[#This Row],[Стоимость, руб для сбронированием]]</f>
        <v>15175</v>
      </c>
      <c r="BC750" s="14"/>
      <c r="BD750" s="345">
        <f t="shared" si="177"/>
        <v>477700</v>
      </c>
      <c r="BE750" s="353">
        <f>BD750*PriceList[[#This Row],[Площадь, кв.м]]</f>
        <v>14498195</v>
      </c>
      <c r="BF750" s="14"/>
      <c r="BG750" s="345">
        <f>BE750-$BG$1*PriceList[[#This Row],[Площадь, кв.м]]</f>
        <v>14316095</v>
      </c>
      <c r="BH750" s="353">
        <f t="shared" si="178"/>
        <v>182100</v>
      </c>
      <c r="BI750" s="345">
        <f>BG750/PriceList[[#This Row],[Площадь, кв.м]]</f>
        <v>471700</v>
      </c>
      <c r="BJ750" s="355">
        <f t="shared" si="179"/>
        <v>1.2719949120203519E-2</v>
      </c>
      <c r="BL750" s="345"/>
      <c r="BM750" s="353"/>
    </row>
    <row r="751" spans="1:65" ht="14.25" hidden="1" customHeight="1">
      <c r="A751" s="84">
        <v>962</v>
      </c>
      <c r="B751" s="84" t="s">
        <v>937</v>
      </c>
      <c r="C751" s="85">
        <v>181</v>
      </c>
      <c r="D751" s="85" t="s">
        <v>754</v>
      </c>
      <c r="E751" s="86">
        <v>11</v>
      </c>
      <c r="F751" s="84">
        <v>4</v>
      </c>
      <c r="G751" s="87">
        <v>31.02</v>
      </c>
      <c r="H751" s="88" t="s">
        <v>1</v>
      </c>
      <c r="I751" s="88" t="s">
        <v>1</v>
      </c>
      <c r="J751" s="89">
        <v>6.13</v>
      </c>
      <c r="K751" s="89">
        <f t="shared" si="166"/>
        <v>1.84</v>
      </c>
      <c r="L751" s="89">
        <f t="shared" si="167"/>
        <v>24.89</v>
      </c>
      <c r="M751" s="89">
        <f t="shared" si="168"/>
        <v>26.73</v>
      </c>
      <c r="N751" s="90" t="s">
        <v>65</v>
      </c>
      <c r="O751" s="90" t="s">
        <v>66</v>
      </c>
      <c r="P751" s="90" t="s">
        <v>67</v>
      </c>
      <c r="Q751" s="91" t="s">
        <v>68</v>
      </c>
      <c r="R751" s="92" t="s">
        <v>116</v>
      </c>
      <c r="S751" s="92" t="s">
        <v>116</v>
      </c>
      <c r="T751" s="93" t="s">
        <v>73</v>
      </c>
      <c r="U751" s="84">
        <v>11</v>
      </c>
      <c r="V751" s="94">
        <f>IFERROR(VLOOKUP(H751,'Коэфф для прайса 1 оч'!$A$3:$C$6,3,0),"")</f>
        <v>327000</v>
      </c>
      <c r="W751" s="91">
        <f>IFERROR(VLOOKUP(E751,'Коэфф для прайса 1 оч'!$A$10:$C$23,3,0),"")</f>
        <v>0.16</v>
      </c>
      <c r="X751" s="116">
        <f>IFERROR(VLOOKUP(N751,'Коэфф для прайса 1 оч'!$E$25:$F$30,2,0),"")</f>
        <v>0.04</v>
      </c>
      <c r="Y751" s="116">
        <f>IFERROR(VLOOKUP(O751,'Коэфф для прайса 1 оч'!$E$32:$F$34,2,0),"")</f>
        <v>0</v>
      </c>
      <c r="Z751" s="116">
        <f>IFERROR(VLOOKUP(P751,'Коэфф для прайса 1 оч'!$E$36:$F$38,2,0),"")</f>
        <v>0.03</v>
      </c>
      <c r="AA751" s="116">
        <f>IFERROR(VLOOKUP(Q751,'Коэфф для прайса 1 оч'!$E$40:$F$43,2,0),"")</f>
        <v>5.0000000000000001E-3</v>
      </c>
      <c r="AB751" s="117">
        <f>IFERROR(VLOOKUP(R751,'Коэфф для прайса 1 оч'!$E$45:$F$59,2,0),"")</f>
        <v>7.0000000000000007E-2</v>
      </c>
      <c r="AC751" s="116">
        <f>IFERROR(VLOOKUP(T751,'Коэфф для прайса 1 оч'!$E$61:$F$67,2,0),"")</f>
        <v>0</v>
      </c>
      <c r="AD751" s="116">
        <f>IFERROR(VLOOKUP(U751,'Коэфф для прайса 1 оч'!$E$69:$F$82,2,0),"")</f>
        <v>1.4999999999999999E-2</v>
      </c>
      <c r="AE751" s="116">
        <f>IFERROR(VLOOKUP(PriceList[[#This Row],[Корпус]],'Коэфф для прайса 1 оч'!$I$10:$J$15,2,0),"")</f>
        <v>0</v>
      </c>
      <c r="AF751" s="95">
        <f t="shared" si="169"/>
        <v>431640</v>
      </c>
      <c r="AG751" s="96">
        <f t="shared" si="170"/>
        <v>13389472.800000001</v>
      </c>
      <c r="AH751" s="97">
        <v>0</v>
      </c>
      <c r="AI751" s="98">
        <f t="shared" si="171"/>
        <v>431640</v>
      </c>
      <c r="AJ751" s="99">
        <f t="shared" si="172"/>
        <v>13389472.800000001</v>
      </c>
      <c r="AK751" s="84" t="s">
        <v>71</v>
      </c>
      <c r="AL751" s="91">
        <v>0.1</v>
      </c>
      <c r="AM751" s="287">
        <f>PriceList[[#This Row],[ИТОГ Цена за кв.м, руб]]*(1+PriceList[[#This Row],[Максимальная скидка]])</f>
        <v>474804.00000000006</v>
      </c>
      <c r="AN751" s="287">
        <f>PriceList[[#This Row],[Цена за кв.м. в CRM]]*PriceList[[#This Row],[Площадь, кв.м]]</f>
        <v>14728420.080000002</v>
      </c>
      <c r="AO751" s="287">
        <v>6000</v>
      </c>
      <c r="AP751" s="335">
        <f>PriceList[[#This Row],[Цена за кв.м. в CRM]]+PriceList[[#This Row],[Бронь]]</f>
        <v>480804.00000000006</v>
      </c>
      <c r="AQ751" s="335">
        <f>PriceList[[#This Row],[Цена за кв.м. в сайт]]*PriceList[[#This Row],[Площадь, кв.м]]</f>
        <v>14914540.080000002</v>
      </c>
      <c r="AR751" s="84" t="str">
        <f t="shared" si="173"/>
        <v>С3-1-181</v>
      </c>
      <c r="AS751" s="88" t="str">
        <f t="shared" si="174"/>
        <v>Ст</v>
      </c>
      <c r="AT751" s="89">
        <f t="shared" si="175"/>
        <v>31.02</v>
      </c>
      <c r="AU751" s="99">
        <f>PriceList[[#This Row],[Цена за кв.м. в CRM]]</f>
        <v>474804.00000000006</v>
      </c>
      <c r="AV751" s="100" t="str">
        <f t="shared" si="176"/>
        <v>Резерв</v>
      </c>
      <c r="AW751" s="99"/>
      <c r="AX751" s="342"/>
      <c r="AZ751" s="353">
        <f>(PriceList[[#This Row],[Цена за кв.м. в сайт]])+$AZ$1</f>
        <v>481304.00000000006</v>
      </c>
      <c r="BA751" s="353">
        <f>AZ751*PriceList[[#This Row],[Площадь, кв.м]]</f>
        <v>14930050.080000002</v>
      </c>
      <c r="BB751" s="346">
        <f>BA751-PriceList[[#This Row],[Стоимость, руб для сбронированием]]</f>
        <v>15510</v>
      </c>
      <c r="BC751" s="14"/>
      <c r="BD751" s="345">
        <f t="shared" si="177"/>
        <v>481300</v>
      </c>
      <c r="BE751" s="353">
        <f>BD751*PriceList[[#This Row],[Площадь, кв.м]]</f>
        <v>14929926</v>
      </c>
      <c r="BF751" s="14"/>
      <c r="BG751" s="345">
        <f>BE751-$BG$1*PriceList[[#This Row],[Площадь, кв.м]]</f>
        <v>14743806</v>
      </c>
      <c r="BH751" s="353">
        <f t="shared" si="178"/>
        <v>186120</v>
      </c>
      <c r="BI751" s="345">
        <f>BG751/PriceList[[#This Row],[Площадь, кв.м]]</f>
        <v>475300</v>
      </c>
      <c r="BJ751" s="355">
        <f t="shared" si="179"/>
        <v>1.2623606143488323E-2</v>
      </c>
      <c r="BL751" s="345"/>
      <c r="BM751" s="353"/>
    </row>
    <row r="752" spans="1:65" ht="14.25" hidden="1" customHeight="1">
      <c r="A752" s="84">
        <v>963</v>
      </c>
      <c r="B752" s="84" t="s">
        <v>938</v>
      </c>
      <c r="C752" s="85">
        <v>182</v>
      </c>
      <c r="D752" s="85" t="s">
        <v>754</v>
      </c>
      <c r="E752" s="86">
        <v>11</v>
      </c>
      <c r="F752" s="84">
        <v>5</v>
      </c>
      <c r="G752" s="87">
        <v>30.91</v>
      </c>
      <c r="H752" s="88" t="s">
        <v>1</v>
      </c>
      <c r="I752" s="88" t="s">
        <v>1</v>
      </c>
      <c r="J752" s="89">
        <v>6.13</v>
      </c>
      <c r="K752" s="89">
        <f t="shared" si="166"/>
        <v>1.84</v>
      </c>
      <c r="L752" s="89">
        <f t="shared" si="167"/>
        <v>24.78</v>
      </c>
      <c r="M752" s="89">
        <f t="shared" si="168"/>
        <v>26.62</v>
      </c>
      <c r="N752" s="90" t="s">
        <v>65</v>
      </c>
      <c r="O752" s="90" t="s">
        <v>66</v>
      </c>
      <c r="P752" s="90" t="s">
        <v>67</v>
      </c>
      <c r="Q752" s="91" t="s">
        <v>68</v>
      </c>
      <c r="R752" s="92" t="s">
        <v>116</v>
      </c>
      <c r="S752" s="92" t="s">
        <v>116</v>
      </c>
      <c r="T752" s="93" t="s">
        <v>73</v>
      </c>
      <c r="U752" s="84">
        <v>11</v>
      </c>
      <c r="V752" s="94">
        <f>IFERROR(VLOOKUP(H752,'Коэфф для прайса 1 оч'!$A$3:$C$6,3,0),"")</f>
        <v>327000</v>
      </c>
      <c r="W752" s="91">
        <f>IFERROR(VLOOKUP(E752,'Коэфф для прайса 1 оч'!$A$10:$C$23,3,0),"")</f>
        <v>0.16</v>
      </c>
      <c r="X752" s="116">
        <f>IFERROR(VLOOKUP(N752,'Коэфф для прайса 1 оч'!$E$25:$F$30,2,0),"")</f>
        <v>0.04</v>
      </c>
      <c r="Y752" s="116">
        <f>IFERROR(VLOOKUP(O752,'Коэфф для прайса 1 оч'!$E$32:$F$34,2,0),"")</f>
        <v>0</v>
      </c>
      <c r="Z752" s="116">
        <f>IFERROR(VLOOKUP(P752,'Коэфф для прайса 1 оч'!$E$36:$F$38,2,0),"")</f>
        <v>0.03</v>
      </c>
      <c r="AA752" s="116">
        <f>IFERROR(VLOOKUP(Q752,'Коэфф для прайса 1 оч'!$E$40:$F$43,2,0),"")</f>
        <v>5.0000000000000001E-3</v>
      </c>
      <c r="AB752" s="117">
        <f>IFERROR(VLOOKUP(R752,'Коэфф для прайса 1 оч'!$E$45:$F$59,2,0),"")</f>
        <v>7.0000000000000007E-2</v>
      </c>
      <c r="AC752" s="116">
        <f>IFERROR(VLOOKUP(T752,'Коэфф для прайса 1 оч'!$E$61:$F$67,2,0),"")</f>
        <v>0</v>
      </c>
      <c r="AD752" s="116">
        <f>IFERROR(VLOOKUP(U752,'Коэфф для прайса 1 оч'!$E$69:$F$82,2,0),"")</f>
        <v>1.4999999999999999E-2</v>
      </c>
      <c r="AE752" s="116">
        <f>IFERROR(VLOOKUP(PriceList[[#This Row],[Корпус]],'Коэфф для прайса 1 оч'!$I$10:$J$15,2,0),"")</f>
        <v>0</v>
      </c>
      <c r="AF752" s="95">
        <f t="shared" si="169"/>
        <v>431640</v>
      </c>
      <c r="AG752" s="96">
        <f t="shared" si="170"/>
        <v>13341992.4</v>
      </c>
      <c r="AH752" s="97">
        <v>0</v>
      </c>
      <c r="AI752" s="98">
        <f t="shared" si="171"/>
        <v>431640</v>
      </c>
      <c r="AJ752" s="99">
        <f t="shared" si="172"/>
        <v>13341992.4</v>
      </c>
      <c r="AK752" s="84" t="s">
        <v>71</v>
      </c>
      <c r="AL752" s="91">
        <v>0.1</v>
      </c>
      <c r="AM752" s="287">
        <f>PriceList[[#This Row],[ИТОГ Цена за кв.м, руб]]*(1+PriceList[[#This Row],[Максимальная скидка]])</f>
        <v>474804.00000000006</v>
      </c>
      <c r="AN752" s="287">
        <f>PriceList[[#This Row],[Цена за кв.м. в CRM]]*PriceList[[#This Row],[Площадь, кв.м]]</f>
        <v>14676191.640000002</v>
      </c>
      <c r="AO752" s="287">
        <v>6000</v>
      </c>
      <c r="AP752" s="335">
        <f>PriceList[[#This Row],[Цена за кв.м. в CRM]]+PriceList[[#This Row],[Бронь]]</f>
        <v>480804.00000000006</v>
      </c>
      <c r="AQ752" s="335">
        <f>PriceList[[#This Row],[Цена за кв.м. в сайт]]*PriceList[[#This Row],[Площадь, кв.м]]</f>
        <v>14861651.640000002</v>
      </c>
      <c r="AR752" s="84" t="str">
        <f t="shared" si="173"/>
        <v>С3-1-182</v>
      </c>
      <c r="AS752" s="88" t="str">
        <f t="shared" si="174"/>
        <v>Ст</v>
      </c>
      <c r="AT752" s="89">
        <f t="shared" si="175"/>
        <v>30.91</v>
      </c>
      <c r="AU752" s="99">
        <f>PriceList[[#This Row],[Цена за кв.м. в CRM]]</f>
        <v>474804.00000000006</v>
      </c>
      <c r="AV752" s="100" t="str">
        <f t="shared" si="176"/>
        <v>Резерв</v>
      </c>
      <c r="AW752" s="99"/>
      <c r="AX752" s="342"/>
      <c r="AZ752" s="353">
        <f>(PriceList[[#This Row],[Цена за кв.м. в сайт]])+$AZ$1</f>
        <v>481304.00000000006</v>
      </c>
      <c r="BA752" s="353">
        <f>AZ752*PriceList[[#This Row],[Площадь, кв.м]]</f>
        <v>14877106.640000002</v>
      </c>
      <c r="BB752" s="346">
        <f>BA752-PriceList[[#This Row],[Стоимость, руб для сбронированием]]</f>
        <v>15455</v>
      </c>
      <c r="BC752" s="14"/>
      <c r="BD752" s="345">
        <f t="shared" si="177"/>
        <v>481300</v>
      </c>
      <c r="BE752" s="353">
        <f>BD752*PriceList[[#This Row],[Площадь, кв.м]]</f>
        <v>14876983</v>
      </c>
      <c r="BF752" s="14"/>
      <c r="BG752" s="345">
        <f>BE752-$BG$1*PriceList[[#This Row],[Площадь, кв.м]]</f>
        <v>14691523</v>
      </c>
      <c r="BH752" s="353">
        <f t="shared" si="178"/>
        <v>185460</v>
      </c>
      <c r="BI752" s="345">
        <f>BG752/PriceList[[#This Row],[Площадь, кв.м]]</f>
        <v>475300</v>
      </c>
      <c r="BJ752" s="355">
        <f t="shared" si="179"/>
        <v>1.2623606143488323E-2</v>
      </c>
      <c r="BL752" s="345"/>
      <c r="BM752" s="353"/>
    </row>
    <row r="753" spans="1:65" ht="14.25" hidden="1" customHeight="1">
      <c r="A753" s="84">
        <v>964</v>
      </c>
      <c r="B753" s="84" t="s">
        <v>939</v>
      </c>
      <c r="C753" s="85">
        <v>183</v>
      </c>
      <c r="D753" s="85" t="s">
        <v>754</v>
      </c>
      <c r="E753" s="86">
        <v>11</v>
      </c>
      <c r="F753" s="84">
        <v>6</v>
      </c>
      <c r="G753" s="87">
        <v>30.39</v>
      </c>
      <c r="H753" s="88" t="s">
        <v>1</v>
      </c>
      <c r="I753" s="88" t="s">
        <v>1</v>
      </c>
      <c r="J753" s="89">
        <v>5.61</v>
      </c>
      <c r="K753" s="89">
        <f t="shared" si="166"/>
        <v>1.68</v>
      </c>
      <c r="L753" s="89">
        <f t="shared" si="167"/>
        <v>24.78</v>
      </c>
      <c r="M753" s="89">
        <f t="shared" si="168"/>
        <v>26.46</v>
      </c>
      <c r="N753" s="90" t="s">
        <v>65</v>
      </c>
      <c r="O753" s="90" t="s">
        <v>66</v>
      </c>
      <c r="P753" s="90" t="s">
        <v>67</v>
      </c>
      <c r="Q753" s="91" t="s">
        <v>68</v>
      </c>
      <c r="R753" s="92" t="s">
        <v>116</v>
      </c>
      <c r="S753" s="92" t="s">
        <v>116</v>
      </c>
      <c r="T753" s="93" t="s">
        <v>73</v>
      </c>
      <c r="U753" s="84">
        <v>11</v>
      </c>
      <c r="V753" s="94">
        <f>IFERROR(VLOOKUP(H753,'Коэфф для прайса 1 оч'!$A$3:$C$6,3,0),"")</f>
        <v>327000</v>
      </c>
      <c r="W753" s="91">
        <f>IFERROR(VLOOKUP(E753,'Коэфф для прайса 1 оч'!$A$10:$C$23,3,0),"")</f>
        <v>0.16</v>
      </c>
      <c r="X753" s="116">
        <f>IFERROR(VLOOKUP(N753,'Коэфф для прайса 1 оч'!$E$25:$F$30,2,0),"")</f>
        <v>0.04</v>
      </c>
      <c r="Y753" s="116">
        <f>IFERROR(VLOOKUP(O753,'Коэфф для прайса 1 оч'!$E$32:$F$34,2,0),"")</f>
        <v>0</v>
      </c>
      <c r="Z753" s="116">
        <f>IFERROR(VLOOKUP(P753,'Коэфф для прайса 1 оч'!$E$36:$F$38,2,0),"")</f>
        <v>0.03</v>
      </c>
      <c r="AA753" s="116">
        <f>IFERROR(VLOOKUP(Q753,'Коэфф для прайса 1 оч'!$E$40:$F$43,2,0),"")</f>
        <v>5.0000000000000001E-3</v>
      </c>
      <c r="AB753" s="117">
        <f>IFERROR(VLOOKUP(R753,'Коэфф для прайса 1 оч'!$E$45:$F$59,2,0),"")</f>
        <v>7.0000000000000007E-2</v>
      </c>
      <c r="AC753" s="116">
        <f>IFERROR(VLOOKUP(T753,'Коэфф для прайса 1 оч'!$E$61:$F$67,2,0),"")</f>
        <v>0</v>
      </c>
      <c r="AD753" s="116">
        <f>IFERROR(VLOOKUP(U753,'Коэфф для прайса 1 оч'!$E$69:$F$82,2,0),"")</f>
        <v>1.4999999999999999E-2</v>
      </c>
      <c r="AE753" s="116">
        <f>IFERROR(VLOOKUP(PriceList[[#This Row],[Корпус]],'Коэфф для прайса 1 оч'!$I$10:$J$15,2,0),"")</f>
        <v>0</v>
      </c>
      <c r="AF753" s="95">
        <f t="shared" si="169"/>
        <v>431640</v>
      </c>
      <c r="AG753" s="96">
        <f t="shared" si="170"/>
        <v>13117539.6</v>
      </c>
      <c r="AH753" s="97">
        <v>0</v>
      </c>
      <c r="AI753" s="98">
        <f t="shared" si="171"/>
        <v>431640</v>
      </c>
      <c r="AJ753" s="99">
        <f t="shared" si="172"/>
        <v>13117539.6</v>
      </c>
      <c r="AK753" s="84" t="s">
        <v>71</v>
      </c>
      <c r="AL753" s="91">
        <v>0.1</v>
      </c>
      <c r="AM753" s="287">
        <f>PriceList[[#This Row],[ИТОГ Цена за кв.м, руб]]*(1+PriceList[[#This Row],[Максимальная скидка]])</f>
        <v>474804.00000000006</v>
      </c>
      <c r="AN753" s="287">
        <f>PriceList[[#This Row],[Цена за кв.м. в CRM]]*PriceList[[#This Row],[Площадь, кв.м]]</f>
        <v>14429293.560000002</v>
      </c>
      <c r="AO753" s="287">
        <v>6000</v>
      </c>
      <c r="AP753" s="335">
        <f>PriceList[[#This Row],[Цена за кв.м. в CRM]]+PriceList[[#This Row],[Бронь]]</f>
        <v>480804.00000000006</v>
      </c>
      <c r="AQ753" s="335">
        <f>PriceList[[#This Row],[Цена за кв.м. в сайт]]*PriceList[[#This Row],[Площадь, кв.м]]</f>
        <v>14611633.560000002</v>
      </c>
      <c r="AR753" s="84" t="str">
        <f t="shared" si="173"/>
        <v>С3-1-183</v>
      </c>
      <c r="AS753" s="88" t="str">
        <f t="shared" si="174"/>
        <v>Ст</v>
      </c>
      <c r="AT753" s="89">
        <f t="shared" si="175"/>
        <v>30.39</v>
      </c>
      <c r="AU753" s="99">
        <f>PriceList[[#This Row],[Цена за кв.м. в CRM]]</f>
        <v>474804.00000000006</v>
      </c>
      <c r="AV753" s="100" t="str">
        <f t="shared" si="176"/>
        <v>Резерв</v>
      </c>
      <c r="AW753" s="99"/>
      <c r="AX753" s="342"/>
      <c r="AZ753" s="353">
        <f>(PriceList[[#This Row],[Цена за кв.м. в сайт]])+$AZ$1</f>
        <v>481304.00000000006</v>
      </c>
      <c r="BA753" s="353">
        <f>AZ753*PriceList[[#This Row],[Площадь, кв.м]]</f>
        <v>14626828.560000002</v>
      </c>
      <c r="BB753" s="346">
        <f>BA753-PriceList[[#This Row],[Стоимость, руб для сбронированием]]</f>
        <v>15195</v>
      </c>
      <c r="BC753" s="14"/>
      <c r="BD753" s="345">
        <f t="shared" si="177"/>
        <v>481300</v>
      </c>
      <c r="BE753" s="353">
        <f>BD753*PriceList[[#This Row],[Площадь, кв.м]]</f>
        <v>14626707</v>
      </c>
      <c r="BF753" s="14"/>
      <c r="BG753" s="345">
        <f>BE753-$BG$1*PriceList[[#This Row],[Площадь, кв.м]]</f>
        <v>14444367</v>
      </c>
      <c r="BH753" s="353">
        <f t="shared" si="178"/>
        <v>182340</v>
      </c>
      <c r="BI753" s="345">
        <f>BG753/PriceList[[#This Row],[Площадь, кв.м]]</f>
        <v>475300</v>
      </c>
      <c r="BJ753" s="355">
        <f t="shared" si="179"/>
        <v>1.2623606143488323E-2</v>
      </c>
      <c r="BL753" s="345"/>
      <c r="BM753" s="353"/>
    </row>
    <row r="754" spans="1:65" ht="14.25" hidden="1" customHeight="1">
      <c r="A754" s="84">
        <v>965</v>
      </c>
      <c r="B754" s="84" t="s">
        <v>940</v>
      </c>
      <c r="C754" s="85">
        <v>184</v>
      </c>
      <c r="D754" s="85" t="s">
        <v>754</v>
      </c>
      <c r="E754" s="86">
        <v>11</v>
      </c>
      <c r="F754" s="84">
        <v>7</v>
      </c>
      <c r="G754" s="87">
        <v>72.03</v>
      </c>
      <c r="H754" s="88" t="s">
        <v>2</v>
      </c>
      <c r="I754" s="88" t="s">
        <v>19</v>
      </c>
      <c r="J754" s="89">
        <v>18.2</v>
      </c>
      <c r="K754" s="89">
        <f t="shared" si="166"/>
        <v>5.46</v>
      </c>
      <c r="L754" s="89">
        <f t="shared" si="167"/>
        <v>53.83</v>
      </c>
      <c r="M754" s="89">
        <f t="shared" si="168"/>
        <v>59.29</v>
      </c>
      <c r="N754" s="90" t="s">
        <v>78</v>
      </c>
      <c r="O754" s="90" t="s">
        <v>83</v>
      </c>
      <c r="P754" s="90" t="s">
        <v>67</v>
      </c>
      <c r="Q754" s="91" t="s">
        <v>68</v>
      </c>
      <c r="R754" s="92" t="s">
        <v>116</v>
      </c>
      <c r="S754" s="92" t="s">
        <v>116</v>
      </c>
      <c r="T754" s="93" t="s">
        <v>73</v>
      </c>
      <c r="U754" s="84">
        <v>11</v>
      </c>
      <c r="V754" s="94">
        <f>IFERROR(VLOOKUP(H754,'Коэфф для прайса 1 оч'!$A$3:$C$6,3,0),"")</f>
        <v>313920</v>
      </c>
      <c r="W754" s="91">
        <f>IFERROR(VLOOKUP(E754,'Коэфф для прайса 1 оч'!$A$10:$C$23,3,0),"")</f>
        <v>0.16</v>
      </c>
      <c r="X754" s="116">
        <f>IFERROR(VLOOKUP(N754,'Коэфф для прайса 1 оч'!$E$25:$F$30,2,0),"")</f>
        <v>-0.02</v>
      </c>
      <c r="Y754" s="116">
        <f>IFERROR(VLOOKUP(O754,'Коэфф для прайса 1 оч'!$E$32:$F$34,2,0),"")</f>
        <v>0.03</v>
      </c>
      <c r="Z754" s="116">
        <f>IFERROR(VLOOKUP(P754,'Коэфф для прайса 1 оч'!$E$36:$F$38,2,0),"")</f>
        <v>0.03</v>
      </c>
      <c r="AA754" s="116">
        <f>IFERROR(VLOOKUP(Q754,'Коэфф для прайса 1 оч'!$E$40:$F$43,2,0),"")</f>
        <v>5.0000000000000001E-3</v>
      </c>
      <c r="AB754" s="117">
        <f>IFERROR(VLOOKUP(R754,'Коэфф для прайса 1 оч'!$E$45:$F$59,2,0),"")</f>
        <v>7.0000000000000007E-2</v>
      </c>
      <c r="AC754" s="116">
        <f>IFERROR(VLOOKUP(T754,'Коэфф для прайса 1 оч'!$E$61:$F$67,2,0),"")</f>
        <v>0</v>
      </c>
      <c r="AD754" s="116">
        <f>IFERROR(VLOOKUP(U754,'Коэфф для прайса 1 оч'!$E$69:$F$82,2,0),"")</f>
        <v>1.4999999999999999E-2</v>
      </c>
      <c r="AE754" s="116">
        <f>IFERROR(VLOOKUP(PriceList[[#This Row],[Корпус]],'Коэфф для прайса 1 оч'!$I$10:$J$15,2,0),"")</f>
        <v>0</v>
      </c>
      <c r="AF754" s="95">
        <f t="shared" si="169"/>
        <v>404956.8</v>
      </c>
      <c r="AG754" s="96">
        <f t="shared" si="170"/>
        <v>29169038.304000001</v>
      </c>
      <c r="AH754" s="97">
        <v>0</v>
      </c>
      <c r="AI754" s="98">
        <f t="shared" si="171"/>
        <v>404956.8</v>
      </c>
      <c r="AJ754" s="99">
        <f t="shared" si="172"/>
        <v>29169038.304000001</v>
      </c>
      <c r="AK754" s="84" t="s">
        <v>71</v>
      </c>
      <c r="AL754" s="91">
        <v>0.1</v>
      </c>
      <c r="AM754" s="287">
        <f>PriceList[[#This Row],[ИТОГ Цена за кв.м, руб]]*(1+PriceList[[#This Row],[Максимальная скидка]])</f>
        <v>445452.48000000004</v>
      </c>
      <c r="AN754" s="287">
        <f>PriceList[[#This Row],[Цена за кв.м. в CRM]]*PriceList[[#This Row],[Площадь, кв.м]]</f>
        <v>32085942.134400003</v>
      </c>
      <c r="AO754" s="287">
        <v>6000</v>
      </c>
      <c r="AP754" s="335">
        <f>PriceList[[#This Row],[Цена за кв.м. в CRM]]+PriceList[[#This Row],[Бронь]]</f>
        <v>451452.48000000004</v>
      </c>
      <c r="AQ754" s="335">
        <f>PriceList[[#This Row],[Цена за кв.м. в сайт]]*PriceList[[#This Row],[Площадь, кв.м]]</f>
        <v>32518122.134400003</v>
      </c>
      <c r="AR754" s="84" t="str">
        <f t="shared" si="173"/>
        <v>С3-1-184</v>
      </c>
      <c r="AS754" s="88" t="str">
        <f t="shared" si="174"/>
        <v>1К</v>
      </c>
      <c r="AT754" s="89">
        <f t="shared" si="175"/>
        <v>72.03</v>
      </c>
      <c r="AU754" s="99">
        <f>PriceList[[#This Row],[Цена за кв.м. в CRM]]</f>
        <v>445452.48000000004</v>
      </c>
      <c r="AV754" s="100" t="str">
        <f t="shared" si="176"/>
        <v>Резерв</v>
      </c>
      <c r="AW754" s="99"/>
      <c r="AX754" s="342"/>
      <c r="AZ754" s="353">
        <f>(PriceList[[#This Row],[Цена за кв.м. в сайт]])+$AZ$1</f>
        <v>451952.48000000004</v>
      </c>
      <c r="BA754" s="353">
        <f>AZ754*PriceList[[#This Row],[Площадь, кв.м]]</f>
        <v>32554137.134400003</v>
      </c>
      <c r="BB754" s="346">
        <f>BA754-PriceList[[#This Row],[Стоимость, руб для сбронированием]]</f>
        <v>36015</v>
      </c>
      <c r="BC754" s="14"/>
      <c r="BD754" s="345">
        <f t="shared" si="177"/>
        <v>452000</v>
      </c>
      <c r="BE754" s="353">
        <f>BD754*PriceList[[#This Row],[Площадь, кв.м]]</f>
        <v>32557560</v>
      </c>
      <c r="BF754" s="14"/>
      <c r="BG754" s="345">
        <f>BE754-$BG$1*PriceList[[#This Row],[Площадь, кв.м]]</f>
        <v>32125380</v>
      </c>
      <c r="BH754" s="353">
        <f t="shared" si="178"/>
        <v>432180</v>
      </c>
      <c r="BI754" s="345">
        <f>BG754/PriceList[[#This Row],[Площадь, кв.м]]</f>
        <v>446000</v>
      </c>
      <c r="BJ754" s="355">
        <f t="shared" si="179"/>
        <v>1.3452914798206279E-2</v>
      </c>
      <c r="BL754" s="345"/>
      <c r="BM754" s="353"/>
    </row>
    <row r="755" spans="1:65" ht="14.25" hidden="1" customHeight="1">
      <c r="A755" s="84">
        <v>966</v>
      </c>
      <c r="B755" s="84" t="s">
        <v>941</v>
      </c>
      <c r="C755" s="85">
        <v>185</v>
      </c>
      <c r="D755" s="85" t="s">
        <v>754</v>
      </c>
      <c r="E755" s="86">
        <v>11</v>
      </c>
      <c r="F755" s="84">
        <v>8</v>
      </c>
      <c r="G755" s="87">
        <v>41.75</v>
      </c>
      <c r="H755" s="88" t="s">
        <v>1</v>
      </c>
      <c r="I755" s="88" t="s">
        <v>1</v>
      </c>
      <c r="J755" s="89">
        <v>13.04</v>
      </c>
      <c r="K755" s="89">
        <f t="shared" si="166"/>
        <v>3.91</v>
      </c>
      <c r="L755" s="89">
        <f t="shared" si="167"/>
        <v>28.71</v>
      </c>
      <c r="M755" s="89">
        <f t="shared" si="168"/>
        <v>32.620000000000005</v>
      </c>
      <c r="N755" s="90" t="s">
        <v>76</v>
      </c>
      <c r="O755" s="90" t="s">
        <v>83</v>
      </c>
      <c r="P755" s="90" t="s">
        <v>67</v>
      </c>
      <c r="Q755" s="91" t="s">
        <v>68</v>
      </c>
      <c r="R755" s="92" t="s">
        <v>69</v>
      </c>
      <c r="S755" s="92" t="s">
        <v>1291</v>
      </c>
      <c r="T755" s="93" t="s">
        <v>73</v>
      </c>
      <c r="U755" s="84">
        <v>11</v>
      </c>
      <c r="V755" s="94">
        <f>IFERROR(VLOOKUP(H755,'Коэфф для прайса 1 оч'!$A$3:$C$6,3,0),"")</f>
        <v>327000</v>
      </c>
      <c r="W755" s="91">
        <f>IFERROR(VLOOKUP(E755,'Коэфф для прайса 1 оч'!$A$10:$C$23,3,0),"")</f>
        <v>0.16</v>
      </c>
      <c r="X755" s="116">
        <f>IFERROR(VLOOKUP(N755,'Коэфф для прайса 1 оч'!$E$25:$F$30,2,0),"")</f>
        <v>0</v>
      </c>
      <c r="Y755" s="116">
        <f>IFERROR(VLOOKUP(O755,'Коэфф для прайса 1 оч'!$E$32:$F$34,2,0),"")</f>
        <v>0.03</v>
      </c>
      <c r="Z755" s="116">
        <f>IFERROR(VLOOKUP(P755,'Коэфф для прайса 1 оч'!$E$36:$F$38,2,0),"")</f>
        <v>0.03</v>
      </c>
      <c r="AA755" s="116">
        <f>IFERROR(VLOOKUP(Q755,'Коэфф для прайса 1 оч'!$E$40:$F$43,2,0),"")</f>
        <v>5.0000000000000001E-3</v>
      </c>
      <c r="AB755" s="117">
        <f>IFERROR(VLOOKUP(R755,'Коэфф для прайса 1 оч'!$E$45:$F$59,2,0),"")</f>
        <v>-1.4999999999999999E-2</v>
      </c>
      <c r="AC755" s="116">
        <f>IFERROR(VLOOKUP(T755,'Коэфф для прайса 1 оч'!$E$61:$F$67,2,0),"")</f>
        <v>0</v>
      </c>
      <c r="AD755" s="116">
        <f>IFERROR(VLOOKUP(U755,'Коэфф для прайса 1 оч'!$E$69:$F$82,2,0),"")</f>
        <v>1.4999999999999999E-2</v>
      </c>
      <c r="AE755" s="116">
        <f>IFERROR(VLOOKUP(PriceList[[#This Row],[Корпус]],'Коэфф для прайса 1 оч'!$I$10:$J$15,2,0),"")</f>
        <v>0</v>
      </c>
      <c r="AF755" s="95">
        <f t="shared" si="169"/>
        <v>400575</v>
      </c>
      <c r="AG755" s="96">
        <f t="shared" si="170"/>
        <v>16724006.25</v>
      </c>
      <c r="AH755" s="97">
        <v>0</v>
      </c>
      <c r="AI755" s="98">
        <f t="shared" si="171"/>
        <v>400575</v>
      </c>
      <c r="AJ755" s="99">
        <f t="shared" si="172"/>
        <v>16724006.25</v>
      </c>
      <c r="AK755" s="84" t="s">
        <v>101</v>
      </c>
      <c r="AL755" s="91">
        <v>0.1</v>
      </c>
      <c r="AM755" s="287">
        <f>PriceList[[#This Row],[ИТОГ Цена за кв.м, руб]]*(1+PriceList[[#This Row],[Максимальная скидка]])</f>
        <v>440632.50000000006</v>
      </c>
      <c r="AN755" s="287">
        <f>PriceList[[#This Row],[Цена за кв.м. в CRM]]*PriceList[[#This Row],[Площадь, кв.м]]</f>
        <v>18396406.875000004</v>
      </c>
      <c r="AO755" s="287">
        <v>6000</v>
      </c>
      <c r="AP755" s="335">
        <f>PriceList[[#This Row],[Цена за кв.м. в CRM]]+PriceList[[#This Row],[Бронь]]</f>
        <v>446632.50000000006</v>
      </c>
      <c r="AQ755" s="335">
        <f>PriceList[[#This Row],[Цена за кв.м. в сайт]]*PriceList[[#This Row],[Площадь, кв.м]]</f>
        <v>18646906.875000004</v>
      </c>
      <c r="AR755" s="84" t="str">
        <f t="shared" si="173"/>
        <v>С3-1-185</v>
      </c>
      <c r="AS755" s="88" t="str">
        <f t="shared" si="174"/>
        <v>Ст</v>
      </c>
      <c r="AT755" s="89">
        <f t="shared" si="175"/>
        <v>41.75</v>
      </c>
      <c r="AU755" s="99">
        <f>PriceList[[#This Row],[Цена за кв.м. в CRM]]</f>
        <v>440632.50000000006</v>
      </c>
      <c r="AV755" s="100" t="str">
        <f t="shared" si="176"/>
        <v>Свободно</v>
      </c>
      <c r="AW755" s="99"/>
      <c r="AX755" s="342"/>
      <c r="AZ755" s="353">
        <f>(PriceList[[#This Row],[Цена за кв.м. в сайт]])+$AZ$1</f>
        <v>447132.50000000006</v>
      </c>
      <c r="BA755" s="353">
        <f>AZ755*PriceList[[#This Row],[Площадь, кв.м]]</f>
        <v>18667781.875000004</v>
      </c>
      <c r="BB755" s="346">
        <f>BA755-PriceList[[#This Row],[Стоимость, руб для сбронированием]]</f>
        <v>20875</v>
      </c>
      <c r="BC755" s="14"/>
      <c r="BD755" s="345">
        <f t="shared" si="177"/>
        <v>447100</v>
      </c>
      <c r="BE755" s="353">
        <f>BD755*PriceList[[#This Row],[Площадь, кв.м]]</f>
        <v>18666425</v>
      </c>
      <c r="BF755" s="14"/>
      <c r="BG755" s="345">
        <f>BE755-$BG$1*PriceList[[#This Row],[Площадь, кв.м]]</f>
        <v>18415925</v>
      </c>
      <c r="BH755" s="353">
        <f t="shared" si="178"/>
        <v>250500</v>
      </c>
      <c r="BI755" s="345">
        <f>BG755/PriceList[[#This Row],[Площадь, кв.м]]</f>
        <v>441100</v>
      </c>
      <c r="BJ755" s="355">
        <f t="shared" si="179"/>
        <v>1.3602357742008615E-2</v>
      </c>
      <c r="BL755" s="345"/>
      <c r="BM755" s="353"/>
    </row>
    <row r="756" spans="1:65" ht="14.25" hidden="1" customHeight="1">
      <c r="A756" s="84">
        <v>967</v>
      </c>
      <c r="B756" s="84" t="s">
        <v>942</v>
      </c>
      <c r="C756" s="85">
        <v>186</v>
      </c>
      <c r="D756" s="85" t="s">
        <v>754</v>
      </c>
      <c r="E756" s="86">
        <v>11</v>
      </c>
      <c r="F756" s="84">
        <v>9</v>
      </c>
      <c r="G756" s="87">
        <v>29.36</v>
      </c>
      <c r="H756" s="88" t="s">
        <v>1</v>
      </c>
      <c r="I756" s="88" t="s">
        <v>1</v>
      </c>
      <c r="J756" s="89">
        <v>5.09</v>
      </c>
      <c r="K756" s="89">
        <f t="shared" si="166"/>
        <v>1.53</v>
      </c>
      <c r="L756" s="89">
        <f t="shared" si="167"/>
        <v>24.27</v>
      </c>
      <c r="M756" s="89">
        <f t="shared" si="168"/>
        <v>25.8</v>
      </c>
      <c r="N756" s="90" t="s">
        <v>65</v>
      </c>
      <c r="O756" s="90" t="s">
        <v>66</v>
      </c>
      <c r="P756" s="90" t="s">
        <v>67</v>
      </c>
      <c r="Q756" s="91" t="s">
        <v>68</v>
      </c>
      <c r="R756" s="92" t="s">
        <v>69</v>
      </c>
      <c r="S756" s="92" t="s">
        <v>1291</v>
      </c>
      <c r="T756" s="93" t="s">
        <v>73</v>
      </c>
      <c r="U756" s="84">
        <v>11</v>
      </c>
      <c r="V756" s="94">
        <f>IFERROR(VLOOKUP(H756,'Коэфф для прайса 1 оч'!$A$3:$C$6,3,0),"")</f>
        <v>327000</v>
      </c>
      <c r="W756" s="91">
        <f>IFERROR(VLOOKUP(E756,'Коэфф для прайса 1 оч'!$A$10:$C$23,3,0),"")</f>
        <v>0.16</v>
      </c>
      <c r="X756" s="116">
        <f>IFERROR(VLOOKUP(N756,'Коэфф для прайса 1 оч'!$E$25:$F$30,2,0),"")</f>
        <v>0.04</v>
      </c>
      <c r="Y756" s="116">
        <f>IFERROR(VLOOKUP(O756,'Коэфф для прайса 1 оч'!$E$32:$F$34,2,0),"")</f>
        <v>0</v>
      </c>
      <c r="Z756" s="116">
        <f>IFERROR(VLOOKUP(P756,'Коэфф для прайса 1 оч'!$E$36:$F$38,2,0),"")</f>
        <v>0.03</v>
      </c>
      <c r="AA756" s="116">
        <f>IFERROR(VLOOKUP(Q756,'Коэфф для прайса 1 оч'!$E$40:$F$43,2,0),"")</f>
        <v>5.0000000000000001E-3</v>
      </c>
      <c r="AB756" s="117">
        <f>IFERROR(VLOOKUP(R756,'Коэфф для прайса 1 оч'!$E$45:$F$59,2,0),"")</f>
        <v>-1.4999999999999999E-2</v>
      </c>
      <c r="AC756" s="116">
        <f>IFERROR(VLOOKUP(T756,'Коэфф для прайса 1 оч'!$E$61:$F$67,2,0),"")</f>
        <v>0</v>
      </c>
      <c r="AD756" s="116">
        <f>IFERROR(VLOOKUP(U756,'Коэфф для прайса 1 оч'!$E$69:$F$82,2,0),"")</f>
        <v>1.4999999999999999E-2</v>
      </c>
      <c r="AE756" s="116">
        <f>IFERROR(VLOOKUP(PriceList[[#This Row],[Корпус]],'Коэфф для прайса 1 оч'!$I$10:$J$15,2,0),"")</f>
        <v>0</v>
      </c>
      <c r="AF756" s="95">
        <f t="shared" si="169"/>
        <v>403845</v>
      </c>
      <c r="AG756" s="96">
        <f t="shared" si="170"/>
        <v>11856889.199999999</v>
      </c>
      <c r="AH756" s="97">
        <v>0</v>
      </c>
      <c r="AI756" s="98">
        <f t="shared" si="171"/>
        <v>403845</v>
      </c>
      <c r="AJ756" s="99">
        <f t="shared" si="172"/>
        <v>11856889.199999999</v>
      </c>
      <c r="AK756" s="84" t="s">
        <v>101</v>
      </c>
      <c r="AL756" s="91">
        <v>0.1</v>
      </c>
      <c r="AM756" s="287">
        <f>PriceList[[#This Row],[ИТОГ Цена за кв.м, руб]]*(1+PriceList[[#This Row],[Максимальная скидка]])</f>
        <v>444229.50000000006</v>
      </c>
      <c r="AN756" s="287">
        <f>PriceList[[#This Row],[Цена за кв.м. в CRM]]*PriceList[[#This Row],[Площадь, кв.м]]</f>
        <v>13042578.120000001</v>
      </c>
      <c r="AO756" s="287">
        <v>6000</v>
      </c>
      <c r="AP756" s="335">
        <f>PriceList[[#This Row],[Цена за кв.м. в CRM]]+PriceList[[#This Row],[Бронь]]</f>
        <v>450229.50000000006</v>
      </c>
      <c r="AQ756" s="335">
        <f>PriceList[[#This Row],[Цена за кв.м. в сайт]]*PriceList[[#This Row],[Площадь, кв.м]]</f>
        <v>13218738.120000001</v>
      </c>
      <c r="AR756" s="84" t="str">
        <f t="shared" si="173"/>
        <v>С3-1-186</v>
      </c>
      <c r="AS756" s="88" t="str">
        <f t="shared" si="174"/>
        <v>Ст</v>
      </c>
      <c r="AT756" s="89">
        <f t="shared" si="175"/>
        <v>29.36</v>
      </c>
      <c r="AU756" s="99">
        <f>PriceList[[#This Row],[Цена за кв.м. в CRM]]</f>
        <v>444229.50000000006</v>
      </c>
      <c r="AV756" s="100" t="str">
        <f t="shared" si="176"/>
        <v>Свободно</v>
      </c>
      <c r="AW756" s="99"/>
      <c r="AX756" s="342"/>
      <c r="AZ756" s="353">
        <f>(PriceList[[#This Row],[Цена за кв.м. в сайт]])+$AZ$1</f>
        <v>450729.50000000006</v>
      </c>
      <c r="BA756" s="353">
        <f>AZ756*PriceList[[#This Row],[Площадь, кв.м]]</f>
        <v>13233418.120000001</v>
      </c>
      <c r="BB756" s="346">
        <f>BA756-PriceList[[#This Row],[Стоимость, руб для сбронированием]]</f>
        <v>14680</v>
      </c>
      <c r="BC756" s="14"/>
      <c r="BD756" s="345">
        <f t="shared" si="177"/>
        <v>450700</v>
      </c>
      <c r="BE756" s="353">
        <f>BD756*PriceList[[#This Row],[Площадь, кв.м]]</f>
        <v>13232552</v>
      </c>
      <c r="BF756" s="14"/>
      <c r="BG756" s="345">
        <f>BE756-$BG$1*PriceList[[#This Row],[Площадь, кв.м]]</f>
        <v>13056392</v>
      </c>
      <c r="BH756" s="353">
        <f t="shared" si="178"/>
        <v>176160</v>
      </c>
      <c r="BI756" s="345">
        <f>BG756/PriceList[[#This Row],[Площадь, кв.м]]</f>
        <v>444700</v>
      </c>
      <c r="BJ756" s="355">
        <f t="shared" si="179"/>
        <v>1.3492241960872498E-2</v>
      </c>
      <c r="BL756" s="345"/>
      <c r="BM756" s="353"/>
    </row>
    <row r="757" spans="1:65" ht="14.25" hidden="1" customHeight="1">
      <c r="A757" s="84">
        <v>968</v>
      </c>
      <c r="B757" s="84" t="s">
        <v>943</v>
      </c>
      <c r="C757" s="85">
        <v>187</v>
      </c>
      <c r="D757" s="85" t="s">
        <v>754</v>
      </c>
      <c r="E757" s="86">
        <v>11</v>
      </c>
      <c r="F757" s="84">
        <v>10</v>
      </c>
      <c r="G757" s="87">
        <v>30.35</v>
      </c>
      <c r="H757" s="88" t="s">
        <v>1</v>
      </c>
      <c r="I757" s="88" t="s">
        <v>1</v>
      </c>
      <c r="J757" s="89">
        <v>5.61</v>
      </c>
      <c r="K757" s="89">
        <f t="shared" si="166"/>
        <v>1.68</v>
      </c>
      <c r="L757" s="89">
        <f t="shared" si="167"/>
        <v>24.740000000000002</v>
      </c>
      <c r="M757" s="89">
        <f t="shared" si="168"/>
        <v>26.42</v>
      </c>
      <c r="N757" s="90" t="s">
        <v>65</v>
      </c>
      <c r="O757" s="90" t="s">
        <v>66</v>
      </c>
      <c r="P757" s="90" t="s">
        <v>67</v>
      </c>
      <c r="Q757" s="91" t="s">
        <v>68</v>
      </c>
      <c r="R757" s="92" t="s">
        <v>69</v>
      </c>
      <c r="S757" s="92" t="s">
        <v>1291</v>
      </c>
      <c r="T757" s="93" t="s">
        <v>73</v>
      </c>
      <c r="U757" s="84">
        <v>11</v>
      </c>
      <c r="V757" s="94">
        <f>IFERROR(VLOOKUP(H757,'Коэфф для прайса 1 оч'!$A$3:$C$6,3,0),"")</f>
        <v>327000</v>
      </c>
      <c r="W757" s="91">
        <f>IFERROR(VLOOKUP(E757,'Коэфф для прайса 1 оч'!$A$10:$C$23,3,0),"")</f>
        <v>0.16</v>
      </c>
      <c r="X757" s="116">
        <f>IFERROR(VLOOKUP(N757,'Коэфф для прайса 1 оч'!$E$25:$F$30,2,0),"")</f>
        <v>0.04</v>
      </c>
      <c r="Y757" s="116">
        <f>IFERROR(VLOOKUP(O757,'Коэфф для прайса 1 оч'!$E$32:$F$34,2,0),"")</f>
        <v>0</v>
      </c>
      <c r="Z757" s="116">
        <f>IFERROR(VLOOKUP(P757,'Коэфф для прайса 1 оч'!$E$36:$F$38,2,0),"")</f>
        <v>0.03</v>
      </c>
      <c r="AA757" s="116">
        <f>IFERROR(VLOOKUP(Q757,'Коэфф для прайса 1 оч'!$E$40:$F$43,2,0),"")</f>
        <v>5.0000000000000001E-3</v>
      </c>
      <c r="AB757" s="117">
        <f>IFERROR(VLOOKUP(R757,'Коэфф для прайса 1 оч'!$E$45:$F$59,2,0),"")</f>
        <v>-1.4999999999999999E-2</v>
      </c>
      <c r="AC757" s="116">
        <f>IFERROR(VLOOKUP(T757,'Коэфф для прайса 1 оч'!$E$61:$F$67,2,0),"")</f>
        <v>0</v>
      </c>
      <c r="AD757" s="116">
        <f>IFERROR(VLOOKUP(U757,'Коэфф для прайса 1 оч'!$E$69:$F$82,2,0),"")</f>
        <v>1.4999999999999999E-2</v>
      </c>
      <c r="AE757" s="116">
        <f>IFERROR(VLOOKUP(PriceList[[#This Row],[Корпус]],'Коэфф для прайса 1 оч'!$I$10:$J$15,2,0),"")</f>
        <v>0</v>
      </c>
      <c r="AF757" s="95">
        <f t="shared" si="169"/>
        <v>403845</v>
      </c>
      <c r="AG757" s="96">
        <f t="shared" si="170"/>
        <v>12256695.75</v>
      </c>
      <c r="AH757" s="97">
        <v>0</v>
      </c>
      <c r="AI757" s="98">
        <f t="shared" si="171"/>
        <v>403845</v>
      </c>
      <c r="AJ757" s="99">
        <f t="shared" si="172"/>
        <v>12256695.75</v>
      </c>
      <c r="AK757" s="84" t="s">
        <v>71</v>
      </c>
      <c r="AL757" s="91">
        <v>0.1</v>
      </c>
      <c r="AM757" s="287">
        <f>PriceList[[#This Row],[ИТОГ Цена за кв.м, руб]]*(1+PriceList[[#This Row],[Максимальная скидка]])</f>
        <v>444229.50000000006</v>
      </c>
      <c r="AN757" s="287">
        <f>PriceList[[#This Row],[Цена за кв.м. в CRM]]*PriceList[[#This Row],[Площадь, кв.м]]</f>
        <v>13482365.325000003</v>
      </c>
      <c r="AO757" s="287">
        <v>6000</v>
      </c>
      <c r="AP757" s="335">
        <f>PriceList[[#This Row],[Цена за кв.м. в CRM]]+PriceList[[#This Row],[Бронь]]</f>
        <v>450229.50000000006</v>
      </c>
      <c r="AQ757" s="335">
        <f>PriceList[[#This Row],[Цена за кв.м. в сайт]]*PriceList[[#This Row],[Площадь, кв.м]]</f>
        <v>13664465.325000003</v>
      </c>
      <c r="AR757" s="84" t="str">
        <f t="shared" si="173"/>
        <v>С3-1-187</v>
      </c>
      <c r="AS757" s="88" t="str">
        <f t="shared" si="174"/>
        <v>Ст</v>
      </c>
      <c r="AT757" s="89">
        <f t="shared" si="175"/>
        <v>30.35</v>
      </c>
      <c r="AU757" s="99">
        <f>PriceList[[#This Row],[Цена за кв.м. в CRM]]</f>
        <v>444229.50000000006</v>
      </c>
      <c r="AV757" s="100" t="str">
        <f t="shared" si="176"/>
        <v>Резерв</v>
      </c>
      <c r="AW757" s="99"/>
      <c r="AX757" s="342"/>
      <c r="AZ757" s="353">
        <f>(PriceList[[#This Row],[Цена за кв.м. в сайт]])+$AZ$1</f>
        <v>450729.50000000006</v>
      </c>
      <c r="BA757" s="353">
        <f>AZ757*PriceList[[#This Row],[Площадь, кв.м]]</f>
        <v>13679640.325000003</v>
      </c>
      <c r="BB757" s="346">
        <f>BA757-PriceList[[#This Row],[Стоимость, руб для сбронированием]]</f>
        <v>15175</v>
      </c>
      <c r="BC757" s="14"/>
      <c r="BD757" s="345">
        <f t="shared" si="177"/>
        <v>450700</v>
      </c>
      <c r="BE757" s="353">
        <f>BD757*PriceList[[#This Row],[Площадь, кв.м]]</f>
        <v>13678745</v>
      </c>
      <c r="BF757" s="14"/>
      <c r="BG757" s="345">
        <f>BE757-$BG$1*PriceList[[#This Row],[Площадь, кв.м]]</f>
        <v>13496645</v>
      </c>
      <c r="BH757" s="353">
        <f t="shared" si="178"/>
        <v>182100</v>
      </c>
      <c r="BI757" s="345">
        <f>BG757/PriceList[[#This Row],[Площадь, кв.м]]</f>
        <v>444700</v>
      </c>
      <c r="BJ757" s="355">
        <f t="shared" si="179"/>
        <v>1.3492241960872498E-2</v>
      </c>
      <c r="BL757" s="345"/>
      <c r="BM757" s="353"/>
    </row>
    <row r="758" spans="1:65" ht="14.25" hidden="1" customHeight="1">
      <c r="A758" s="84">
        <v>969</v>
      </c>
      <c r="B758" s="84" t="s">
        <v>944</v>
      </c>
      <c r="C758" s="85">
        <v>188</v>
      </c>
      <c r="D758" s="85" t="s">
        <v>754</v>
      </c>
      <c r="E758" s="86">
        <v>11</v>
      </c>
      <c r="F758" s="84">
        <v>11</v>
      </c>
      <c r="G758" s="87">
        <v>30.82</v>
      </c>
      <c r="H758" s="88" t="s">
        <v>1</v>
      </c>
      <c r="I758" s="88" t="s">
        <v>1</v>
      </c>
      <c r="J758" s="89">
        <v>5.93</v>
      </c>
      <c r="K758" s="89">
        <f t="shared" si="166"/>
        <v>1.78</v>
      </c>
      <c r="L758" s="89">
        <f t="shared" si="167"/>
        <v>24.89</v>
      </c>
      <c r="M758" s="89">
        <f t="shared" si="168"/>
        <v>26.67</v>
      </c>
      <c r="N758" s="90" t="s">
        <v>65</v>
      </c>
      <c r="O758" s="90" t="s">
        <v>66</v>
      </c>
      <c r="P758" s="90" t="s">
        <v>67</v>
      </c>
      <c r="Q758" s="91" t="s">
        <v>68</v>
      </c>
      <c r="R758" s="92" t="s">
        <v>69</v>
      </c>
      <c r="S758" s="92" t="s">
        <v>1291</v>
      </c>
      <c r="T758" s="93" t="s">
        <v>73</v>
      </c>
      <c r="U758" s="84">
        <v>11</v>
      </c>
      <c r="V758" s="94">
        <f>IFERROR(VLOOKUP(H758,'Коэфф для прайса 1 оч'!$A$3:$C$6,3,0),"")</f>
        <v>327000</v>
      </c>
      <c r="W758" s="91">
        <f>IFERROR(VLOOKUP(E758,'Коэфф для прайса 1 оч'!$A$10:$C$23,3,0),"")</f>
        <v>0.16</v>
      </c>
      <c r="X758" s="116">
        <f>IFERROR(VLOOKUP(N758,'Коэфф для прайса 1 оч'!$E$25:$F$30,2,0),"")</f>
        <v>0.04</v>
      </c>
      <c r="Y758" s="116">
        <f>IFERROR(VLOOKUP(O758,'Коэфф для прайса 1 оч'!$E$32:$F$34,2,0),"")</f>
        <v>0</v>
      </c>
      <c r="Z758" s="116">
        <f>IFERROR(VLOOKUP(P758,'Коэфф для прайса 1 оч'!$E$36:$F$38,2,0),"")</f>
        <v>0.03</v>
      </c>
      <c r="AA758" s="116">
        <f>IFERROR(VLOOKUP(Q758,'Коэфф для прайса 1 оч'!$E$40:$F$43,2,0),"")</f>
        <v>5.0000000000000001E-3</v>
      </c>
      <c r="AB758" s="117">
        <f>IFERROR(VLOOKUP(R758,'Коэфф для прайса 1 оч'!$E$45:$F$59,2,0),"")</f>
        <v>-1.4999999999999999E-2</v>
      </c>
      <c r="AC758" s="116">
        <f>IFERROR(VLOOKUP(T758,'Коэфф для прайса 1 оч'!$E$61:$F$67,2,0),"")</f>
        <v>0</v>
      </c>
      <c r="AD758" s="116">
        <f>IFERROR(VLOOKUP(U758,'Коэфф для прайса 1 оч'!$E$69:$F$82,2,0),"")</f>
        <v>1.4999999999999999E-2</v>
      </c>
      <c r="AE758" s="116">
        <f>IFERROR(VLOOKUP(PriceList[[#This Row],[Корпус]],'Коэфф для прайса 1 оч'!$I$10:$J$15,2,0),"")</f>
        <v>0</v>
      </c>
      <c r="AF758" s="95">
        <f t="shared" si="169"/>
        <v>403845</v>
      </c>
      <c r="AG758" s="96">
        <f t="shared" si="170"/>
        <v>12446502.9</v>
      </c>
      <c r="AH758" s="97">
        <v>0</v>
      </c>
      <c r="AI758" s="98">
        <f t="shared" si="171"/>
        <v>403845</v>
      </c>
      <c r="AJ758" s="99">
        <f t="shared" si="172"/>
        <v>12446502.9</v>
      </c>
      <c r="AK758" s="84" t="s">
        <v>71</v>
      </c>
      <c r="AL758" s="91">
        <v>0.1</v>
      </c>
      <c r="AM758" s="287">
        <f>PriceList[[#This Row],[ИТОГ Цена за кв.м, руб]]*(1+PriceList[[#This Row],[Максимальная скидка]])</f>
        <v>444229.50000000006</v>
      </c>
      <c r="AN758" s="287">
        <f>PriceList[[#This Row],[Цена за кв.м. в CRM]]*PriceList[[#This Row],[Площадь, кв.м]]</f>
        <v>13691153.190000001</v>
      </c>
      <c r="AO758" s="287">
        <v>6000</v>
      </c>
      <c r="AP758" s="335">
        <f>PriceList[[#This Row],[Цена за кв.м. в CRM]]+PriceList[[#This Row],[Бронь]]</f>
        <v>450229.50000000006</v>
      </c>
      <c r="AQ758" s="335">
        <f>PriceList[[#This Row],[Цена за кв.м. в сайт]]*PriceList[[#This Row],[Площадь, кв.м]]</f>
        <v>13876073.190000001</v>
      </c>
      <c r="AR758" s="84" t="str">
        <f t="shared" si="173"/>
        <v>С3-1-188</v>
      </c>
      <c r="AS758" s="88" t="str">
        <f t="shared" si="174"/>
        <v>Ст</v>
      </c>
      <c r="AT758" s="89">
        <f t="shared" si="175"/>
        <v>30.82</v>
      </c>
      <c r="AU758" s="99">
        <f>PriceList[[#This Row],[Цена за кв.м. в CRM]]</f>
        <v>444229.50000000006</v>
      </c>
      <c r="AV758" s="100" t="str">
        <f t="shared" si="176"/>
        <v>Резерв</v>
      </c>
      <c r="AW758" s="99"/>
      <c r="AX758" s="342"/>
      <c r="AZ758" s="353">
        <f>(PriceList[[#This Row],[Цена за кв.м. в сайт]])+$AZ$1</f>
        <v>450729.50000000006</v>
      </c>
      <c r="BA758" s="353">
        <f>AZ758*PriceList[[#This Row],[Площадь, кв.м]]</f>
        <v>13891483.190000001</v>
      </c>
      <c r="BB758" s="346">
        <f>BA758-PriceList[[#This Row],[Стоимость, руб для сбронированием]]</f>
        <v>15410</v>
      </c>
      <c r="BC758" s="14"/>
      <c r="BD758" s="345">
        <f t="shared" si="177"/>
        <v>450700</v>
      </c>
      <c r="BE758" s="353">
        <f>BD758*PriceList[[#This Row],[Площадь, кв.м]]</f>
        <v>13890574</v>
      </c>
      <c r="BF758" s="14"/>
      <c r="BG758" s="345">
        <f>BE758-$BG$1*PriceList[[#This Row],[Площадь, кв.м]]</f>
        <v>13705654</v>
      </c>
      <c r="BH758" s="353">
        <f t="shared" si="178"/>
        <v>184920</v>
      </c>
      <c r="BI758" s="345">
        <f>BG758/PriceList[[#This Row],[Площадь, кв.м]]</f>
        <v>444700</v>
      </c>
      <c r="BJ758" s="355">
        <f t="shared" si="179"/>
        <v>1.3492241960872498E-2</v>
      </c>
      <c r="BL758" s="345"/>
      <c r="BM758" s="353"/>
    </row>
    <row r="759" spans="1:65" ht="14.25" hidden="1" customHeight="1">
      <c r="A759" s="84">
        <v>981</v>
      </c>
      <c r="B759" s="84" t="s">
        <v>945</v>
      </c>
      <c r="C759" s="85">
        <v>189</v>
      </c>
      <c r="D759" s="85" t="s">
        <v>754</v>
      </c>
      <c r="E759" s="86">
        <v>12</v>
      </c>
      <c r="F759" s="84">
        <v>1</v>
      </c>
      <c r="G759" s="87">
        <v>40.130000000000003</v>
      </c>
      <c r="H759" s="88" t="s">
        <v>1</v>
      </c>
      <c r="I759" s="88" t="s">
        <v>1</v>
      </c>
      <c r="J759" s="89">
        <v>7.71</v>
      </c>
      <c r="K759" s="89">
        <f t="shared" si="166"/>
        <v>2.31</v>
      </c>
      <c r="L759" s="89">
        <f t="shared" si="167"/>
        <v>32.42</v>
      </c>
      <c r="M759" s="89">
        <f t="shared" si="168"/>
        <v>34.730000000000004</v>
      </c>
      <c r="N759" s="90" t="s">
        <v>82</v>
      </c>
      <c r="O759" s="90" t="s">
        <v>83</v>
      </c>
      <c r="P759" s="90" t="s">
        <v>67</v>
      </c>
      <c r="Q759" s="91" t="s">
        <v>68</v>
      </c>
      <c r="R759" s="92" t="s">
        <v>69</v>
      </c>
      <c r="S759" s="92" t="s">
        <v>1291</v>
      </c>
      <c r="T759" s="93" t="s">
        <v>73</v>
      </c>
      <c r="U759" s="84">
        <v>11</v>
      </c>
      <c r="V759" s="94">
        <f>IFERROR(VLOOKUP(H759,'Коэфф для прайса 1 оч'!$A$3:$C$6,3,0),"")</f>
        <v>327000</v>
      </c>
      <c r="W759" s="91">
        <f>IFERROR(VLOOKUP(E759,'Коэфф для прайса 1 оч'!$A$10:$C$23,3,0),"")</f>
        <v>0.215</v>
      </c>
      <c r="X759" s="116">
        <f>IFERROR(VLOOKUP(N759,'Коэфф для прайса 1 оч'!$E$25:$F$30,2,0),"")</f>
        <v>-0.01</v>
      </c>
      <c r="Y759" s="116">
        <f>IFERROR(VLOOKUP(O759,'Коэфф для прайса 1 оч'!$E$32:$F$34,2,0),"")</f>
        <v>0.03</v>
      </c>
      <c r="Z759" s="116">
        <f>IFERROR(VLOOKUP(P759,'Коэфф для прайса 1 оч'!$E$36:$F$38,2,0),"")</f>
        <v>0.03</v>
      </c>
      <c r="AA759" s="116">
        <f>IFERROR(VLOOKUP(Q759,'Коэфф для прайса 1 оч'!$E$40:$F$43,2,0),"")</f>
        <v>5.0000000000000001E-3</v>
      </c>
      <c r="AB759" s="117">
        <f>IFERROR(VLOOKUP(R759,'Коэфф для прайса 1 оч'!$E$45:$F$59,2,0),"")</f>
        <v>-1.4999999999999999E-2</v>
      </c>
      <c r="AC759" s="116">
        <f>IFERROR(VLOOKUP(T759,'Коэфф для прайса 1 оч'!$E$61:$F$67,2,0),"")</f>
        <v>0</v>
      </c>
      <c r="AD759" s="116">
        <f>IFERROR(VLOOKUP(U759,'Коэфф для прайса 1 оч'!$E$69:$F$82,2,0),"")</f>
        <v>1.4999999999999999E-2</v>
      </c>
      <c r="AE759" s="116">
        <f>IFERROR(VLOOKUP(PriceList[[#This Row],[Корпус]],'Коэфф для прайса 1 оч'!$I$10:$J$15,2,0),"")</f>
        <v>0</v>
      </c>
      <c r="AF759" s="95">
        <f t="shared" si="169"/>
        <v>415290</v>
      </c>
      <c r="AG759" s="96">
        <f t="shared" si="170"/>
        <v>16665587.700000001</v>
      </c>
      <c r="AH759" s="97">
        <v>0</v>
      </c>
      <c r="AI759" s="98">
        <f t="shared" si="171"/>
        <v>415290</v>
      </c>
      <c r="AJ759" s="99">
        <f t="shared" si="172"/>
        <v>16665587.700000001</v>
      </c>
      <c r="AK759" s="84" t="s">
        <v>71</v>
      </c>
      <c r="AL759" s="91">
        <v>0.1</v>
      </c>
      <c r="AM759" s="287">
        <f>PriceList[[#This Row],[ИТОГ Цена за кв.м, руб]]*(1+PriceList[[#This Row],[Максимальная скидка]])</f>
        <v>456819.00000000006</v>
      </c>
      <c r="AN759" s="287">
        <f>PriceList[[#This Row],[Цена за кв.м. в CRM]]*PriceList[[#This Row],[Площадь, кв.м]]</f>
        <v>18332146.470000003</v>
      </c>
      <c r="AO759" s="287">
        <v>6000</v>
      </c>
      <c r="AP759" s="335">
        <f>PriceList[[#This Row],[Цена за кв.м. в CRM]]+PriceList[[#This Row],[Бронь]]</f>
        <v>462819.00000000006</v>
      </c>
      <c r="AQ759" s="335">
        <f>PriceList[[#This Row],[Цена за кв.м. в сайт]]*PriceList[[#This Row],[Площадь, кв.м]]</f>
        <v>18572926.470000003</v>
      </c>
      <c r="AR759" s="84" t="str">
        <f t="shared" si="173"/>
        <v>С3-1-189</v>
      </c>
      <c r="AS759" s="88" t="str">
        <f t="shared" si="174"/>
        <v>Ст</v>
      </c>
      <c r="AT759" s="89">
        <f t="shared" si="175"/>
        <v>40.130000000000003</v>
      </c>
      <c r="AU759" s="99">
        <f>PriceList[[#This Row],[Цена за кв.м. в CRM]]</f>
        <v>456819.00000000006</v>
      </c>
      <c r="AV759" s="100" t="str">
        <f t="shared" si="176"/>
        <v>Резерв</v>
      </c>
      <c r="AW759" s="99"/>
      <c r="AX759" s="342"/>
      <c r="AZ759" s="353">
        <f>(PriceList[[#This Row],[Цена за кв.м. в сайт]])+$AZ$1</f>
        <v>463319.00000000006</v>
      </c>
      <c r="BA759" s="353">
        <f>AZ759*PriceList[[#This Row],[Площадь, кв.м]]</f>
        <v>18592991.470000003</v>
      </c>
      <c r="BB759" s="346">
        <f>BA759-PriceList[[#This Row],[Стоимость, руб для сбронированием]]</f>
        <v>20065</v>
      </c>
      <c r="BC759" s="14"/>
      <c r="BD759" s="345">
        <f t="shared" si="177"/>
        <v>463300</v>
      </c>
      <c r="BE759" s="353">
        <f>BD759*PriceList[[#This Row],[Площадь, кв.м]]</f>
        <v>18592229</v>
      </c>
      <c r="BF759" s="14"/>
      <c r="BG759" s="345">
        <f>BE759-$BG$1*PriceList[[#This Row],[Площадь, кв.м]]</f>
        <v>18351449</v>
      </c>
      <c r="BH759" s="353">
        <f t="shared" si="178"/>
        <v>240780</v>
      </c>
      <c r="BI759" s="345">
        <f>BG759/PriceList[[#This Row],[Площадь, кв.м]]</f>
        <v>457299.99999999994</v>
      </c>
      <c r="BJ759" s="355">
        <f t="shared" si="179"/>
        <v>1.3120489831620381E-2</v>
      </c>
      <c r="BL759" s="345"/>
      <c r="BM759" s="353"/>
    </row>
    <row r="760" spans="1:65" ht="14.25" hidden="1" customHeight="1">
      <c r="A760" s="84">
        <v>685</v>
      </c>
      <c r="B760" s="84" t="s">
        <v>774</v>
      </c>
      <c r="C760" s="85">
        <v>19</v>
      </c>
      <c r="D760" s="85" t="s">
        <v>754</v>
      </c>
      <c r="E760" s="86">
        <v>2</v>
      </c>
      <c r="F760" s="84">
        <v>2</v>
      </c>
      <c r="G760" s="87">
        <v>29.27</v>
      </c>
      <c r="H760" s="88" t="s">
        <v>1</v>
      </c>
      <c r="I760" s="88" t="s">
        <v>1</v>
      </c>
      <c r="J760" s="89">
        <v>4.29</v>
      </c>
      <c r="K760" s="89">
        <f t="shared" si="166"/>
        <v>1.29</v>
      </c>
      <c r="L760" s="89">
        <f t="shared" si="167"/>
        <v>24.98</v>
      </c>
      <c r="M760" s="89">
        <f t="shared" si="168"/>
        <v>26.27</v>
      </c>
      <c r="N760" s="90" t="s">
        <v>65</v>
      </c>
      <c r="O760" s="90" t="s">
        <v>66</v>
      </c>
      <c r="P760" s="90" t="s">
        <v>67</v>
      </c>
      <c r="Q760" s="91" t="s">
        <v>68</v>
      </c>
      <c r="R760" s="92" t="s">
        <v>755</v>
      </c>
      <c r="S760" s="92" t="s">
        <v>1287</v>
      </c>
      <c r="T760" s="93" t="s">
        <v>73</v>
      </c>
      <c r="U760" s="84">
        <v>33</v>
      </c>
      <c r="V760" s="94">
        <f>IFERROR(VLOOKUP(H760,'Коэфф для прайса 1 оч'!$A$3:$C$6,3,0),"")</f>
        <v>327000</v>
      </c>
      <c r="W760" s="91">
        <f>IFERROR(VLOOKUP(E760,'Коэфф для прайса 1 оч'!$A$10:$C$23,3,0),"")</f>
        <v>-1.4999999999999999E-2</v>
      </c>
      <c r="X760" s="116">
        <f>IFERROR(VLOOKUP(N760,'Коэфф для прайса 1 оч'!$E$25:$F$30,2,0),"")</f>
        <v>0.04</v>
      </c>
      <c r="Y760" s="116">
        <f>IFERROR(VLOOKUP(O760,'Коэфф для прайса 1 оч'!$E$32:$F$34,2,0),"")</f>
        <v>0</v>
      </c>
      <c r="Z760" s="116">
        <f>IFERROR(VLOOKUP(P760,'Коэфф для прайса 1 оч'!$E$36:$F$38,2,0),"")</f>
        <v>0.03</v>
      </c>
      <c r="AA760" s="116">
        <f>IFERROR(VLOOKUP(Q760,'Коэфф для прайса 1 оч'!$E$40:$F$43,2,0),"")</f>
        <v>5.0000000000000001E-3</v>
      </c>
      <c r="AB760" s="117">
        <f>IFERROR(VLOOKUP(R760,'Коэфф для прайса 1 оч'!$E$45:$F$59,2,0),"")</f>
        <v>-0.02</v>
      </c>
      <c r="AC760" s="116">
        <f>IFERROR(VLOOKUP(T760,'Коэфф для прайса 1 оч'!$E$61:$F$67,2,0),"")</f>
        <v>0</v>
      </c>
      <c r="AD760" s="116">
        <f>IFERROR(VLOOKUP(U760,'Коэфф для прайса 1 оч'!$E$69:$F$82,2,0),"")</f>
        <v>-7.0000000000000001E-3</v>
      </c>
      <c r="AE760" s="116">
        <f>IFERROR(VLOOKUP(PriceList[[#This Row],[Корпус]],'Коэфф для прайса 1 оч'!$I$10:$J$15,2,0),"")</f>
        <v>0</v>
      </c>
      <c r="AF760" s="95">
        <f t="shared" si="169"/>
        <v>337791</v>
      </c>
      <c r="AG760" s="96">
        <f t="shared" si="170"/>
        <v>9887142.5700000003</v>
      </c>
      <c r="AH760" s="97">
        <v>0</v>
      </c>
      <c r="AI760" s="98">
        <f t="shared" si="171"/>
        <v>337791</v>
      </c>
      <c r="AJ760" s="99">
        <f t="shared" si="172"/>
        <v>9887142.5700000003</v>
      </c>
      <c r="AK760" s="84" t="s">
        <v>71</v>
      </c>
      <c r="AL760" s="91">
        <v>0.1</v>
      </c>
      <c r="AM760" s="287">
        <f>PriceList[[#This Row],[ИТОГ Цена за кв.м, руб]]*(1+PriceList[[#This Row],[Максимальная скидка]])</f>
        <v>371570.10000000003</v>
      </c>
      <c r="AN760" s="287">
        <f>PriceList[[#This Row],[Цена за кв.м. в CRM]]*PriceList[[#This Row],[Площадь, кв.м]]</f>
        <v>10875856.827000001</v>
      </c>
      <c r="AO760" s="287">
        <v>6000</v>
      </c>
      <c r="AP760" s="335">
        <f>PriceList[[#This Row],[Цена за кв.м. в CRM]]+PriceList[[#This Row],[Бронь]]</f>
        <v>377570.10000000003</v>
      </c>
      <c r="AQ760" s="335">
        <f>PriceList[[#This Row],[Цена за кв.м. в сайт]]*PriceList[[#This Row],[Площадь, кв.м]]</f>
        <v>11051476.827000001</v>
      </c>
      <c r="AR760" s="84" t="str">
        <f t="shared" si="173"/>
        <v>С3-1-19</v>
      </c>
      <c r="AS760" s="88" t="str">
        <f t="shared" si="174"/>
        <v>Ст</v>
      </c>
      <c r="AT760" s="89">
        <f t="shared" si="175"/>
        <v>29.27</v>
      </c>
      <c r="AU760" s="99">
        <f>PriceList[[#This Row],[Цена за кв.м. в CRM]]</f>
        <v>371570.10000000003</v>
      </c>
      <c r="AV760" s="100" t="str">
        <f t="shared" si="176"/>
        <v>Резерв</v>
      </c>
      <c r="AW760" s="99"/>
      <c r="AX760" s="342"/>
      <c r="AZ760" s="353">
        <f>(PriceList[[#This Row],[Цена за кв.м. в сайт]])+$AZ$1</f>
        <v>378070.10000000003</v>
      </c>
      <c r="BA760" s="353">
        <f>AZ760*PriceList[[#This Row],[Площадь, кв.м]]</f>
        <v>11066111.827000001</v>
      </c>
      <c r="BB760" s="346">
        <f>BA760-PriceList[[#This Row],[Стоимость, руб для сбронированием]]</f>
        <v>14635</v>
      </c>
      <c r="BC760" s="14"/>
      <c r="BD760" s="345">
        <f t="shared" si="177"/>
        <v>378100</v>
      </c>
      <c r="BE760" s="353">
        <f>BD760*PriceList[[#This Row],[Площадь, кв.м]]</f>
        <v>11066987</v>
      </c>
      <c r="BF760" s="14"/>
      <c r="BG760" s="345">
        <f>BE760-$BG$1*PriceList[[#This Row],[Площадь, кв.м]]</f>
        <v>10891367</v>
      </c>
      <c r="BH760" s="353">
        <f t="shared" si="178"/>
        <v>175620</v>
      </c>
      <c r="BI760" s="345">
        <f>BG760/PriceList[[#This Row],[Площадь, кв.м]]</f>
        <v>372100</v>
      </c>
      <c r="BJ760" s="355">
        <f t="shared" si="179"/>
        <v>1.612469766191884E-2</v>
      </c>
      <c r="BL760" s="345"/>
      <c r="BM760" s="353"/>
    </row>
    <row r="761" spans="1:65" ht="14.25" hidden="1" customHeight="1">
      <c r="A761" s="84">
        <v>982</v>
      </c>
      <c r="B761" s="84" t="s">
        <v>946</v>
      </c>
      <c r="C761" s="85">
        <v>190</v>
      </c>
      <c r="D761" s="85" t="s">
        <v>754</v>
      </c>
      <c r="E761" s="86">
        <v>12</v>
      </c>
      <c r="F761" s="84">
        <v>2</v>
      </c>
      <c r="G761" s="87">
        <v>63.19</v>
      </c>
      <c r="H761" s="88" t="s">
        <v>2</v>
      </c>
      <c r="I761" s="88" t="s">
        <v>19</v>
      </c>
      <c r="J761" s="89">
        <v>12.88</v>
      </c>
      <c r="K761" s="89">
        <f t="shared" si="166"/>
        <v>3.86</v>
      </c>
      <c r="L761" s="89">
        <f t="shared" si="167"/>
        <v>50.309999999999995</v>
      </c>
      <c r="M761" s="89">
        <f t="shared" si="168"/>
        <v>54.169999999999995</v>
      </c>
      <c r="N761" s="90" t="s">
        <v>82</v>
      </c>
      <c r="O761" s="90" t="s">
        <v>83</v>
      </c>
      <c r="P761" s="90" t="s">
        <v>67</v>
      </c>
      <c r="Q761" s="91" t="s">
        <v>68</v>
      </c>
      <c r="R761" s="92" t="s">
        <v>116</v>
      </c>
      <c r="S761" s="92" t="s">
        <v>116</v>
      </c>
      <c r="T761" s="93" t="s">
        <v>73</v>
      </c>
      <c r="U761" s="84">
        <v>11</v>
      </c>
      <c r="V761" s="94">
        <f>IFERROR(VLOOKUP(H761,'Коэфф для прайса 1 оч'!$A$3:$C$6,3,0),"")</f>
        <v>313920</v>
      </c>
      <c r="W761" s="91">
        <f>IFERROR(VLOOKUP(E761,'Коэфф для прайса 1 оч'!$A$10:$C$23,3,0),"")</f>
        <v>0.215</v>
      </c>
      <c r="X761" s="116">
        <f>IFERROR(VLOOKUP(N761,'Коэфф для прайса 1 оч'!$E$25:$F$30,2,0),"")</f>
        <v>-0.01</v>
      </c>
      <c r="Y761" s="116">
        <f>IFERROR(VLOOKUP(O761,'Коэфф для прайса 1 оч'!$E$32:$F$34,2,0),"")</f>
        <v>0.03</v>
      </c>
      <c r="Z761" s="116">
        <f>IFERROR(VLOOKUP(P761,'Коэфф для прайса 1 оч'!$E$36:$F$38,2,0),"")</f>
        <v>0.03</v>
      </c>
      <c r="AA761" s="116">
        <f>IFERROR(VLOOKUP(Q761,'Коэфф для прайса 1 оч'!$E$40:$F$43,2,0),"")</f>
        <v>5.0000000000000001E-3</v>
      </c>
      <c r="AB761" s="117">
        <f>IFERROR(VLOOKUP(R761,'Коэфф для прайса 1 оч'!$E$45:$F$59,2,0),"")</f>
        <v>7.0000000000000007E-2</v>
      </c>
      <c r="AC761" s="116">
        <f>IFERROR(VLOOKUP(T761,'Коэфф для прайса 1 оч'!$E$61:$F$67,2,0),"")</f>
        <v>0</v>
      </c>
      <c r="AD761" s="116">
        <f>IFERROR(VLOOKUP(U761,'Коэфф для прайса 1 оч'!$E$69:$F$82,2,0),"")</f>
        <v>1.4999999999999999E-2</v>
      </c>
      <c r="AE761" s="116">
        <f>IFERROR(VLOOKUP(PriceList[[#This Row],[Корпус]],'Коэфф для прайса 1 оч'!$I$10:$J$15,2,0),"")</f>
        <v>0</v>
      </c>
      <c r="AF761" s="95">
        <f t="shared" si="169"/>
        <v>425361.6</v>
      </c>
      <c r="AG761" s="96">
        <f t="shared" si="170"/>
        <v>26878599.503999997</v>
      </c>
      <c r="AH761" s="97">
        <v>0</v>
      </c>
      <c r="AI761" s="98">
        <f t="shared" si="171"/>
        <v>425361.6</v>
      </c>
      <c r="AJ761" s="99">
        <f t="shared" si="172"/>
        <v>26878599.503999997</v>
      </c>
      <c r="AK761" s="84" t="s">
        <v>71</v>
      </c>
      <c r="AL761" s="91">
        <v>0.1</v>
      </c>
      <c r="AM761" s="287">
        <f>PriceList[[#This Row],[ИТОГ Цена за кв.м, руб]]*(1+PriceList[[#This Row],[Максимальная скидка]])</f>
        <v>467897.76</v>
      </c>
      <c r="AN761" s="287">
        <f>PriceList[[#This Row],[Цена за кв.м. в CRM]]*PriceList[[#This Row],[Площадь, кв.м]]</f>
        <v>29566459.454399999</v>
      </c>
      <c r="AO761" s="287">
        <v>6000</v>
      </c>
      <c r="AP761" s="335">
        <f>PriceList[[#This Row],[Цена за кв.м. в CRM]]+PriceList[[#This Row],[Бронь]]</f>
        <v>473897.76</v>
      </c>
      <c r="AQ761" s="335">
        <f>PriceList[[#This Row],[Цена за кв.м. в сайт]]*PriceList[[#This Row],[Площадь, кв.м]]</f>
        <v>29945599.454399999</v>
      </c>
      <c r="AR761" s="84" t="str">
        <f t="shared" si="173"/>
        <v>С3-1-190</v>
      </c>
      <c r="AS761" s="88" t="str">
        <f t="shared" si="174"/>
        <v>1К</v>
      </c>
      <c r="AT761" s="89">
        <f t="shared" si="175"/>
        <v>63.19</v>
      </c>
      <c r="AU761" s="99">
        <f>PriceList[[#This Row],[Цена за кв.м. в CRM]]</f>
        <v>467897.76</v>
      </c>
      <c r="AV761" s="100" t="str">
        <f t="shared" si="176"/>
        <v>Резерв</v>
      </c>
      <c r="AW761" s="99"/>
      <c r="AX761" s="342"/>
      <c r="AZ761" s="353">
        <f>(PriceList[[#This Row],[Цена за кв.м. в сайт]])+$AZ$1</f>
        <v>474397.76</v>
      </c>
      <c r="BA761" s="353">
        <f>AZ761*PriceList[[#This Row],[Площадь, кв.м]]</f>
        <v>29977194.454399999</v>
      </c>
      <c r="BB761" s="346">
        <f>BA761-PriceList[[#This Row],[Стоимость, руб для сбронированием]]</f>
        <v>31595</v>
      </c>
      <c r="BC761" s="14"/>
      <c r="BD761" s="345">
        <f t="shared" si="177"/>
        <v>474400</v>
      </c>
      <c r="BE761" s="353">
        <f>BD761*PriceList[[#This Row],[Площадь, кв.м]]</f>
        <v>29977336</v>
      </c>
      <c r="BF761" s="14"/>
      <c r="BG761" s="345">
        <f>BE761-$BG$1*PriceList[[#This Row],[Площадь, кв.м]]</f>
        <v>29598196</v>
      </c>
      <c r="BH761" s="353">
        <f t="shared" si="178"/>
        <v>379140</v>
      </c>
      <c r="BI761" s="345">
        <f>BG761/PriceList[[#This Row],[Площадь, кв.м]]</f>
        <v>468400</v>
      </c>
      <c r="BJ761" s="355">
        <f t="shared" si="179"/>
        <v>1.2809564474807857E-2</v>
      </c>
      <c r="BL761" s="345"/>
      <c r="BM761" s="353"/>
    </row>
    <row r="762" spans="1:65" ht="14.25" hidden="1" customHeight="1">
      <c r="A762" s="84">
        <v>983</v>
      </c>
      <c r="B762" s="84" t="s">
        <v>947</v>
      </c>
      <c r="C762" s="85">
        <v>191</v>
      </c>
      <c r="D762" s="85" t="s">
        <v>754</v>
      </c>
      <c r="E762" s="86">
        <v>12</v>
      </c>
      <c r="F762" s="84">
        <v>3</v>
      </c>
      <c r="G762" s="87">
        <v>30.35</v>
      </c>
      <c r="H762" s="88" t="s">
        <v>1</v>
      </c>
      <c r="I762" s="88" t="s">
        <v>1</v>
      </c>
      <c r="J762" s="89">
        <v>5.61</v>
      </c>
      <c r="K762" s="89">
        <f t="shared" si="166"/>
        <v>1.68</v>
      </c>
      <c r="L762" s="89">
        <f t="shared" si="167"/>
        <v>24.740000000000002</v>
      </c>
      <c r="M762" s="89">
        <f t="shared" si="168"/>
        <v>26.42</v>
      </c>
      <c r="N762" s="90" t="s">
        <v>65</v>
      </c>
      <c r="O762" s="90" t="s">
        <v>66</v>
      </c>
      <c r="P762" s="90" t="s">
        <v>67</v>
      </c>
      <c r="Q762" s="91" t="s">
        <v>68</v>
      </c>
      <c r="R762" s="92" t="s">
        <v>116</v>
      </c>
      <c r="S762" s="92" t="s">
        <v>116</v>
      </c>
      <c r="T762" s="93" t="s">
        <v>159</v>
      </c>
      <c r="U762" s="84">
        <v>11</v>
      </c>
      <c r="V762" s="94">
        <f>IFERROR(VLOOKUP(H762,'Коэфф для прайса 1 оч'!$A$3:$C$6,3,0),"")</f>
        <v>327000</v>
      </c>
      <c r="W762" s="91">
        <f>IFERROR(VLOOKUP(E762,'Коэфф для прайса 1 оч'!$A$10:$C$23,3,0),"")</f>
        <v>0.215</v>
      </c>
      <c r="X762" s="116">
        <f>IFERROR(VLOOKUP(N762,'Коэфф для прайса 1 оч'!$E$25:$F$30,2,0),"")</f>
        <v>0.04</v>
      </c>
      <c r="Y762" s="116">
        <f>IFERROR(VLOOKUP(O762,'Коэфф для прайса 1 оч'!$E$32:$F$34,2,0),"")</f>
        <v>0</v>
      </c>
      <c r="Z762" s="116">
        <f>IFERROR(VLOOKUP(P762,'Коэфф для прайса 1 оч'!$E$36:$F$38,2,0),"")</f>
        <v>0.03</v>
      </c>
      <c r="AA762" s="116">
        <f>IFERROR(VLOOKUP(Q762,'Коэфф для прайса 1 оч'!$E$40:$F$43,2,0),"")</f>
        <v>5.0000000000000001E-3</v>
      </c>
      <c r="AB762" s="117">
        <f>IFERROR(VLOOKUP(R762,'Коэфф для прайса 1 оч'!$E$45:$F$59,2,0),"")</f>
        <v>7.0000000000000007E-2</v>
      </c>
      <c r="AC762" s="116">
        <f>IFERROR(VLOOKUP(T762,'Коэфф для прайса 1 оч'!$E$61:$F$67,2,0),"")</f>
        <v>-0.01</v>
      </c>
      <c r="AD762" s="116">
        <f>IFERROR(VLOOKUP(U762,'Коэфф для прайса 1 оч'!$E$69:$F$82,2,0),"")</f>
        <v>1.4999999999999999E-2</v>
      </c>
      <c r="AE762" s="116">
        <f>IFERROR(VLOOKUP(PriceList[[#This Row],[Корпус]],'Коэфф для прайса 1 оч'!$I$10:$J$15,2,0),"")</f>
        <v>0</v>
      </c>
      <c r="AF762" s="95">
        <f t="shared" si="169"/>
        <v>446355</v>
      </c>
      <c r="AG762" s="96">
        <f t="shared" si="170"/>
        <v>13546874.25</v>
      </c>
      <c r="AH762" s="97">
        <v>0</v>
      </c>
      <c r="AI762" s="98">
        <f t="shared" si="171"/>
        <v>446355</v>
      </c>
      <c r="AJ762" s="99">
        <f t="shared" si="172"/>
        <v>13546874.25</v>
      </c>
      <c r="AK762" s="84" t="s">
        <v>71</v>
      </c>
      <c r="AL762" s="91">
        <v>0.1</v>
      </c>
      <c r="AM762" s="287">
        <f>PriceList[[#This Row],[ИТОГ Цена за кв.м, руб]]*(1+PriceList[[#This Row],[Максимальная скидка]])</f>
        <v>490990.50000000006</v>
      </c>
      <c r="AN762" s="287">
        <f>PriceList[[#This Row],[Цена за кв.м. в CRM]]*PriceList[[#This Row],[Площадь, кв.м]]</f>
        <v>14901561.675000003</v>
      </c>
      <c r="AO762" s="287">
        <v>6000</v>
      </c>
      <c r="AP762" s="335">
        <f>PriceList[[#This Row],[Цена за кв.м. в CRM]]+PriceList[[#This Row],[Бронь]]</f>
        <v>496990.50000000006</v>
      </c>
      <c r="AQ762" s="335">
        <f>PriceList[[#This Row],[Цена за кв.м. в сайт]]*PriceList[[#This Row],[Площадь, кв.м]]</f>
        <v>15083661.675000003</v>
      </c>
      <c r="AR762" s="84" t="str">
        <f t="shared" si="173"/>
        <v>С3-1-191</v>
      </c>
      <c r="AS762" s="88" t="str">
        <f t="shared" si="174"/>
        <v>Ст</v>
      </c>
      <c r="AT762" s="89">
        <f t="shared" si="175"/>
        <v>30.35</v>
      </c>
      <c r="AU762" s="99">
        <f>PriceList[[#This Row],[Цена за кв.м. в CRM]]</f>
        <v>490990.50000000006</v>
      </c>
      <c r="AV762" s="100" t="str">
        <f t="shared" si="176"/>
        <v>Резерв</v>
      </c>
      <c r="AW762" s="99"/>
      <c r="AX762" s="342"/>
      <c r="AZ762" s="353">
        <f>(PriceList[[#This Row],[Цена за кв.м. в сайт]])+$AZ$1</f>
        <v>497490.50000000006</v>
      </c>
      <c r="BA762" s="353">
        <f>AZ762*PriceList[[#This Row],[Площадь, кв.м]]</f>
        <v>15098836.675000003</v>
      </c>
      <c r="BB762" s="346">
        <f>BA762-PriceList[[#This Row],[Стоимость, руб для сбронированием]]</f>
        <v>15175</v>
      </c>
      <c r="BC762" s="14"/>
      <c r="BD762" s="345">
        <f t="shared" si="177"/>
        <v>497500</v>
      </c>
      <c r="BE762" s="353">
        <f>BD762*PriceList[[#This Row],[Площадь, кв.м]]</f>
        <v>15099125</v>
      </c>
      <c r="BF762" s="14"/>
      <c r="BG762" s="345">
        <f>BE762-$BG$1*PriceList[[#This Row],[Площадь, кв.м]]</f>
        <v>14917025</v>
      </c>
      <c r="BH762" s="353">
        <f t="shared" si="178"/>
        <v>182100</v>
      </c>
      <c r="BI762" s="345">
        <f>BG762/PriceList[[#This Row],[Площадь, кв.м]]</f>
        <v>491500</v>
      </c>
      <c r="BJ762" s="355">
        <f t="shared" si="179"/>
        <v>1.2207527975584944E-2</v>
      </c>
      <c r="BL762" s="345"/>
      <c r="BM762" s="353"/>
    </row>
    <row r="763" spans="1:65" ht="14.25" hidden="1" customHeight="1">
      <c r="A763" s="84">
        <v>984</v>
      </c>
      <c r="B763" s="84" t="s">
        <v>948</v>
      </c>
      <c r="C763" s="85">
        <v>192</v>
      </c>
      <c r="D763" s="85" t="s">
        <v>754</v>
      </c>
      <c r="E763" s="86">
        <v>12</v>
      </c>
      <c r="F763" s="84">
        <v>4</v>
      </c>
      <c r="G763" s="87">
        <v>31.02</v>
      </c>
      <c r="H763" s="88" t="s">
        <v>1</v>
      </c>
      <c r="I763" s="88" t="s">
        <v>1</v>
      </c>
      <c r="J763" s="89">
        <v>6.13</v>
      </c>
      <c r="K763" s="89">
        <f t="shared" si="166"/>
        <v>1.84</v>
      </c>
      <c r="L763" s="89">
        <f t="shared" si="167"/>
        <v>24.89</v>
      </c>
      <c r="M763" s="89">
        <f t="shared" si="168"/>
        <v>26.73</v>
      </c>
      <c r="N763" s="90" t="s">
        <v>65</v>
      </c>
      <c r="O763" s="90" t="s">
        <v>66</v>
      </c>
      <c r="P763" s="90" t="s">
        <v>67</v>
      </c>
      <c r="Q763" s="91" t="s">
        <v>68</v>
      </c>
      <c r="R763" s="92" t="s">
        <v>116</v>
      </c>
      <c r="S763" s="92" t="s">
        <v>116</v>
      </c>
      <c r="T763" s="93" t="s">
        <v>73</v>
      </c>
      <c r="U763" s="84">
        <v>11</v>
      </c>
      <c r="V763" s="94">
        <f>IFERROR(VLOOKUP(H763,'Коэфф для прайса 1 оч'!$A$3:$C$6,3,0),"")</f>
        <v>327000</v>
      </c>
      <c r="W763" s="91">
        <f>IFERROR(VLOOKUP(E763,'Коэфф для прайса 1 оч'!$A$10:$C$23,3,0),"")</f>
        <v>0.215</v>
      </c>
      <c r="X763" s="116">
        <f>IFERROR(VLOOKUP(N763,'Коэфф для прайса 1 оч'!$E$25:$F$30,2,0),"")</f>
        <v>0.04</v>
      </c>
      <c r="Y763" s="116">
        <f>IFERROR(VLOOKUP(O763,'Коэфф для прайса 1 оч'!$E$32:$F$34,2,0),"")</f>
        <v>0</v>
      </c>
      <c r="Z763" s="116">
        <f>IFERROR(VLOOKUP(P763,'Коэфф для прайса 1 оч'!$E$36:$F$38,2,0),"")</f>
        <v>0.03</v>
      </c>
      <c r="AA763" s="116">
        <f>IFERROR(VLOOKUP(Q763,'Коэфф для прайса 1 оч'!$E$40:$F$43,2,0),"")</f>
        <v>5.0000000000000001E-3</v>
      </c>
      <c r="AB763" s="117">
        <f>IFERROR(VLOOKUP(R763,'Коэфф для прайса 1 оч'!$E$45:$F$59,2,0),"")</f>
        <v>7.0000000000000007E-2</v>
      </c>
      <c r="AC763" s="116">
        <f>IFERROR(VLOOKUP(T763,'Коэфф для прайса 1 оч'!$E$61:$F$67,2,0),"")</f>
        <v>0</v>
      </c>
      <c r="AD763" s="116">
        <f>IFERROR(VLOOKUP(U763,'Коэфф для прайса 1 оч'!$E$69:$F$82,2,0),"")</f>
        <v>1.4999999999999999E-2</v>
      </c>
      <c r="AE763" s="116">
        <f>IFERROR(VLOOKUP(PriceList[[#This Row],[Корпус]],'Коэфф для прайса 1 оч'!$I$10:$J$15,2,0),"")</f>
        <v>0</v>
      </c>
      <c r="AF763" s="95">
        <f t="shared" si="169"/>
        <v>449625</v>
      </c>
      <c r="AG763" s="96">
        <f t="shared" si="170"/>
        <v>13947367.5</v>
      </c>
      <c r="AH763" s="97">
        <v>0</v>
      </c>
      <c r="AI763" s="98">
        <f t="shared" si="171"/>
        <v>449625</v>
      </c>
      <c r="AJ763" s="99">
        <f t="shared" si="172"/>
        <v>13947367.5</v>
      </c>
      <c r="AK763" s="84" t="s">
        <v>71</v>
      </c>
      <c r="AL763" s="91">
        <v>0.1</v>
      </c>
      <c r="AM763" s="287">
        <f>PriceList[[#This Row],[ИТОГ Цена за кв.м, руб]]*(1+PriceList[[#This Row],[Максимальная скидка]])</f>
        <v>494587.50000000006</v>
      </c>
      <c r="AN763" s="287">
        <f>PriceList[[#This Row],[Цена за кв.м. в CRM]]*PriceList[[#This Row],[Площадь, кв.м]]</f>
        <v>15342104.250000002</v>
      </c>
      <c r="AO763" s="287">
        <v>6000</v>
      </c>
      <c r="AP763" s="335">
        <f>PriceList[[#This Row],[Цена за кв.м. в CRM]]+PriceList[[#This Row],[Бронь]]</f>
        <v>500587.50000000006</v>
      </c>
      <c r="AQ763" s="335">
        <f>PriceList[[#This Row],[Цена за кв.м. в сайт]]*PriceList[[#This Row],[Площадь, кв.м]]</f>
        <v>15528224.250000002</v>
      </c>
      <c r="AR763" s="84" t="str">
        <f t="shared" si="173"/>
        <v>С3-1-192</v>
      </c>
      <c r="AS763" s="88" t="str">
        <f t="shared" si="174"/>
        <v>Ст</v>
      </c>
      <c r="AT763" s="89">
        <f t="shared" si="175"/>
        <v>31.02</v>
      </c>
      <c r="AU763" s="99">
        <f>PriceList[[#This Row],[Цена за кв.м. в CRM]]</f>
        <v>494587.50000000006</v>
      </c>
      <c r="AV763" s="100" t="str">
        <f t="shared" si="176"/>
        <v>Резерв</v>
      </c>
      <c r="AW763" s="99"/>
      <c r="AX763" s="342"/>
      <c r="AZ763" s="353">
        <f>(PriceList[[#This Row],[Цена за кв.м. в сайт]])+$AZ$1</f>
        <v>501087.50000000006</v>
      </c>
      <c r="BA763" s="353">
        <f>AZ763*PriceList[[#This Row],[Площадь, кв.м]]</f>
        <v>15543734.250000002</v>
      </c>
      <c r="BB763" s="346">
        <f>BA763-PriceList[[#This Row],[Стоимость, руб для сбронированием]]</f>
        <v>15510</v>
      </c>
      <c r="BC763" s="14"/>
      <c r="BD763" s="345">
        <f t="shared" si="177"/>
        <v>501100</v>
      </c>
      <c r="BE763" s="353">
        <f>BD763*PriceList[[#This Row],[Площадь, кв.м]]</f>
        <v>15544122</v>
      </c>
      <c r="BF763" s="14"/>
      <c r="BG763" s="345">
        <f>BE763-$BG$1*PriceList[[#This Row],[Площадь, кв.м]]</f>
        <v>15358002</v>
      </c>
      <c r="BH763" s="353">
        <f t="shared" si="178"/>
        <v>186120</v>
      </c>
      <c r="BI763" s="345">
        <f>BG763/PriceList[[#This Row],[Площадь, кв.м]]</f>
        <v>495100</v>
      </c>
      <c r="BJ763" s="355">
        <f t="shared" si="179"/>
        <v>1.2118763886083619E-2</v>
      </c>
      <c r="BL763" s="345"/>
      <c r="BM763" s="353"/>
    </row>
    <row r="764" spans="1:65" ht="14.25" hidden="1" customHeight="1">
      <c r="A764" s="84">
        <v>985</v>
      </c>
      <c r="B764" s="84" t="s">
        <v>949</v>
      </c>
      <c r="C764" s="85">
        <v>193</v>
      </c>
      <c r="D764" s="85" t="s">
        <v>754</v>
      </c>
      <c r="E764" s="86">
        <v>12</v>
      </c>
      <c r="F764" s="84">
        <v>5</v>
      </c>
      <c r="G764" s="87">
        <v>30.91</v>
      </c>
      <c r="H764" s="88" t="s">
        <v>1</v>
      </c>
      <c r="I764" s="88" t="s">
        <v>1</v>
      </c>
      <c r="J764" s="89">
        <v>6.13</v>
      </c>
      <c r="K764" s="89">
        <f t="shared" si="166"/>
        <v>1.84</v>
      </c>
      <c r="L764" s="89">
        <f t="shared" si="167"/>
        <v>24.78</v>
      </c>
      <c r="M764" s="89">
        <f t="shared" si="168"/>
        <v>26.62</v>
      </c>
      <c r="N764" s="90" t="s">
        <v>65</v>
      </c>
      <c r="O764" s="90" t="s">
        <v>66</v>
      </c>
      <c r="P764" s="90" t="s">
        <v>67</v>
      </c>
      <c r="Q764" s="91" t="s">
        <v>68</v>
      </c>
      <c r="R764" s="92" t="s">
        <v>116</v>
      </c>
      <c r="S764" s="92" t="s">
        <v>116</v>
      </c>
      <c r="T764" s="93" t="s">
        <v>73</v>
      </c>
      <c r="U764" s="84">
        <v>11</v>
      </c>
      <c r="V764" s="94">
        <f>IFERROR(VLOOKUP(H764,'Коэфф для прайса 1 оч'!$A$3:$C$6,3,0),"")</f>
        <v>327000</v>
      </c>
      <c r="W764" s="91">
        <f>IFERROR(VLOOKUP(E764,'Коэфф для прайса 1 оч'!$A$10:$C$23,3,0),"")</f>
        <v>0.215</v>
      </c>
      <c r="X764" s="116">
        <f>IFERROR(VLOOKUP(N764,'Коэфф для прайса 1 оч'!$E$25:$F$30,2,0),"")</f>
        <v>0.04</v>
      </c>
      <c r="Y764" s="116">
        <f>IFERROR(VLOOKUP(O764,'Коэфф для прайса 1 оч'!$E$32:$F$34,2,0),"")</f>
        <v>0</v>
      </c>
      <c r="Z764" s="116">
        <f>IFERROR(VLOOKUP(P764,'Коэфф для прайса 1 оч'!$E$36:$F$38,2,0),"")</f>
        <v>0.03</v>
      </c>
      <c r="AA764" s="116">
        <f>IFERROR(VLOOKUP(Q764,'Коэфф для прайса 1 оч'!$E$40:$F$43,2,0),"")</f>
        <v>5.0000000000000001E-3</v>
      </c>
      <c r="AB764" s="117">
        <f>IFERROR(VLOOKUP(R764,'Коэфф для прайса 1 оч'!$E$45:$F$59,2,0),"")</f>
        <v>7.0000000000000007E-2</v>
      </c>
      <c r="AC764" s="116">
        <f>IFERROR(VLOOKUP(T764,'Коэфф для прайса 1 оч'!$E$61:$F$67,2,0),"")</f>
        <v>0</v>
      </c>
      <c r="AD764" s="116">
        <f>IFERROR(VLOOKUP(U764,'Коэфф для прайса 1 оч'!$E$69:$F$82,2,0),"")</f>
        <v>1.4999999999999999E-2</v>
      </c>
      <c r="AE764" s="116">
        <f>IFERROR(VLOOKUP(PriceList[[#This Row],[Корпус]],'Коэфф для прайса 1 оч'!$I$10:$J$15,2,0),"")</f>
        <v>0</v>
      </c>
      <c r="AF764" s="95">
        <f t="shared" si="169"/>
        <v>449625</v>
      </c>
      <c r="AG764" s="96">
        <f t="shared" si="170"/>
        <v>13897908.75</v>
      </c>
      <c r="AH764" s="97">
        <v>0</v>
      </c>
      <c r="AI764" s="98">
        <f t="shared" si="171"/>
        <v>449625</v>
      </c>
      <c r="AJ764" s="99">
        <f t="shared" si="172"/>
        <v>13897908.75</v>
      </c>
      <c r="AK764" s="84" t="s">
        <v>71</v>
      </c>
      <c r="AL764" s="91">
        <v>0.1</v>
      </c>
      <c r="AM764" s="287">
        <f>PriceList[[#This Row],[ИТОГ Цена за кв.м, руб]]*(1+PriceList[[#This Row],[Максимальная скидка]])</f>
        <v>494587.50000000006</v>
      </c>
      <c r="AN764" s="287">
        <f>PriceList[[#This Row],[Цена за кв.м. в CRM]]*PriceList[[#This Row],[Площадь, кв.м]]</f>
        <v>15287699.625000002</v>
      </c>
      <c r="AO764" s="287">
        <v>6000</v>
      </c>
      <c r="AP764" s="335">
        <f>PriceList[[#This Row],[Цена за кв.м. в CRM]]+PriceList[[#This Row],[Бронь]]</f>
        <v>500587.50000000006</v>
      </c>
      <c r="AQ764" s="335">
        <f>PriceList[[#This Row],[Цена за кв.м. в сайт]]*PriceList[[#This Row],[Площадь, кв.м]]</f>
        <v>15473159.625000002</v>
      </c>
      <c r="AR764" s="84" t="str">
        <f t="shared" si="173"/>
        <v>С3-1-193</v>
      </c>
      <c r="AS764" s="88" t="str">
        <f t="shared" si="174"/>
        <v>Ст</v>
      </c>
      <c r="AT764" s="89">
        <f t="shared" si="175"/>
        <v>30.91</v>
      </c>
      <c r="AU764" s="99">
        <f>PriceList[[#This Row],[Цена за кв.м. в CRM]]</f>
        <v>494587.50000000006</v>
      </c>
      <c r="AV764" s="100" t="str">
        <f t="shared" si="176"/>
        <v>Резерв</v>
      </c>
      <c r="AW764" s="99"/>
      <c r="AX764" s="342"/>
      <c r="AZ764" s="353">
        <f>(PriceList[[#This Row],[Цена за кв.м. в сайт]])+$AZ$1</f>
        <v>501087.50000000006</v>
      </c>
      <c r="BA764" s="353">
        <f>AZ764*PriceList[[#This Row],[Площадь, кв.м]]</f>
        <v>15488614.625000002</v>
      </c>
      <c r="BB764" s="346">
        <f>BA764-PriceList[[#This Row],[Стоимость, руб для сбронированием]]</f>
        <v>15455</v>
      </c>
      <c r="BC764" s="14"/>
      <c r="BD764" s="345">
        <f t="shared" si="177"/>
        <v>501100</v>
      </c>
      <c r="BE764" s="353">
        <f>BD764*PriceList[[#This Row],[Площадь, кв.м]]</f>
        <v>15489001</v>
      </c>
      <c r="BF764" s="14"/>
      <c r="BG764" s="345">
        <f>BE764-$BG$1*PriceList[[#This Row],[Площадь, кв.м]]</f>
        <v>15303541</v>
      </c>
      <c r="BH764" s="353">
        <f t="shared" si="178"/>
        <v>185460</v>
      </c>
      <c r="BI764" s="345">
        <f>BG764/PriceList[[#This Row],[Площадь, кв.м]]</f>
        <v>495100</v>
      </c>
      <c r="BJ764" s="355">
        <f t="shared" si="179"/>
        <v>1.2118763886083619E-2</v>
      </c>
      <c r="BL764" s="345"/>
      <c r="BM764" s="353"/>
    </row>
    <row r="765" spans="1:65" ht="14.25" hidden="1" customHeight="1">
      <c r="A765" s="84">
        <v>986</v>
      </c>
      <c r="B765" s="84" t="s">
        <v>950</v>
      </c>
      <c r="C765" s="85">
        <v>194</v>
      </c>
      <c r="D765" s="85" t="s">
        <v>754</v>
      </c>
      <c r="E765" s="86">
        <v>12</v>
      </c>
      <c r="F765" s="84">
        <v>6</v>
      </c>
      <c r="G765" s="87">
        <v>30.39</v>
      </c>
      <c r="H765" s="88" t="s">
        <v>1</v>
      </c>
      <c r="I765" s="88" t="s">
        <v>1</v>
      </c>
      <c r="J765" s="89">
        <v>5.61</v>
      </c>
      <c r="K765" s="89">
        <f t="shared" si="166"/>
        <v>1.68</v>
      </c>
      <c r="L765" s="89">
        <f t="shared" si="167"/>
        <v>24.78</v>
      </c>
      <c r="M765" s="89">
        <f t="shared" si="168"/>
        <v>26.46</v>
      </c>
      <c r="N765" s="90" t="s">
        <v>65</v>
      </c>
      <c r="O765" s="90" t="s">
        <v>66</v>
      </c>
      <c r="P765" s="90" t="s">
        <v>67</v>
      </c>
      <c r="Q765" s="91" t="s">
        <v>68</v>
      </c>
      <c r="R765" s="92" t="s">
        <v>116</v>
      </c>
      <c r="S765" s="92" t="s">
        <v>116</v>
      </c>
      <c r="T765" s="93" t="s">
        <v>73</v>
      </c>
      <c r="U765" s="84">
        <v>11</v>
      </c>
      <c r="V765" s="94">
        <f>IFERROR(VLOOKUP(H765,'Коэфф для прайса 1 оч'!$A$3:$C$6,3,0),"")</f>
        <v>327000</v>
      </c>
      <c r="W765" s="91">
        <f>IFERROR(VLOOKUP(E765,'Коэфф для прайса 1 оч'!$A$10:$C$23,3,0),"")</f>
        <v>0.215</v>
      </c>
      <c r="X765" s="116">
        <f>IFERROR(VLOOKUP(N765,'Коэфф для прайса 1 оч'!$E$25:$F$30,2,0),"")</f>
        <v>0.04</v>
      </c>
      <c r="Y765" s="116">
        <f>IFERROR(VLOOKUP(O765,'Коэфф для прайса 1 оч'!$E$32:$F$34,2,0),"")</f>
        <v>0</v>
      </c>
      <c r="Z765" s="116">
        <f>IFERROR(VLOOKUP(P765,'Коэфф для прайса 1 оч'!$E$36:$F$38,2,0),"")</f>
        <v>0.03</v>
      </c>
      <c r="AA765" s="116">
        <f>IFERROR(VLOOKUP(Q765,'Коэфф для прайса 1 оч'!$E$40:$F$43,2,0),"")</f>
        <v>5.0000000000000001E-3</v>
      </c>
      <c r="AB765" s="117">
        <f>IFERROR(VLOOKUP(R765,'Коэфф для прайса 1 оч'!$E$45:$F$59,2,0),"")</f>
        <v>7.0000000000000007E-2</v>
      </c>
      <c r="AC765" s="116">
        <f>IFERROR(VLOOKUP(T765,'Коэфф для прайса 1 оч'!$E$61:$F$67,2,0),"")</f>
        <v>0</v>
      </c>
      <c r="AD765" s="116">
        <f>IFERROR(VLOOKUP(U765,'Коэфф для прайса 1 оч'!$E$69:$F$82,2,0),"")</f>
        <v>1.4999999999999999E-2</v>
      </c>
      <c r="AE765" s="116">
        <f>IFERROR(VLOOKUP(PriceList[[#This Row],[Корпус]],'Коэфф для прайса 1 оч'!$I$10:$J$15,2,0),"")</f>
        <v>0</v>
      </c>
      <c r="AF765" s="95">
        <f t="shared" si="169"/>
        <v>449625</v>
      </c>
      <c r="AG765" s="96">
        <f t="shared" si="170"/>
        <v>13664103.75</v>
      </c>
      <c r="AH765" s="97">
        <v>0</v>
      </c>
      <c r="AI765" s="98">
        <f t="shared" si="171"/>
        <v>449625</v>
      </c>
      <c r="AJ765" s="99">
        <f t="shared" si="172"/>
        <v>13664103.75</v>
      </c>
      <c r="AK765" s="84" t="s">
        <v>71</v>
      </c>
      <c r="AL765" s="91">
        <v>0.1</v>
      </c>
      <c r="AM765" s="287">
        <f>PriceList[[#This Row],[ИТОГ Цена за кв.м, руб]]*(1+PriceList[[#This Row],[Максимальная скидка]])</f>
        <v>494587.50000000006</v>
      </c>
      <c r="AN765" s="287">
        <f>PriceList[[#This Row],[Цена за кв.м. в CRM]]*PriceList[[#This Row],[Площадь, кв.м]]</f>
        <v>15030514.125000002</v>
      </c>
      <c r="AO765" s="287">
        <v>6000</v>
      </c>
      <c r="AP765" s="335">
        <f>PriceList[[#This Row],[Цена за кв.м. в CRM]]+PriceList[[#This Row],[Бронь]]</f>
        <v>500587.50000000006</v>
      </c>
      <c r="AQ765" s="335">
        <f>PriceList[[#This Row],[Цена за кв.м. в сайт]]*PriceList[[#This Row],[Площадь, кв.м]]</f>
        <v>15212854.125000002</v>
      </c>
      <c r="AR765" s="84" t="str">
        <f t="shared" si="173"/>
        <v>С3-1-194</v>
      </c>
      <c r="AS765" s="88" t="str">
        <f t="shared" si="174"/>
        <v>Ст</v>
      </c>
      <c r="AT765" s="89">
        <f t="shared" si="175"/>
        <v>30.39</v>
      </c>
      <c r="AU765" s="99">
        <f>PriceList[[#This Row],[Цена за кв.м. в CRM]]</f>
        <v>494587.50000000006</v>
      </c>
      <c r="AV765" s="100" t="str">
        <f t="shared" si="176"/>
        <v>Резерв</v>
      </c>
      <c r="AW765" s="99"/>
      <c r="AX765" s="342"/>
      <c r="AZ765" s="353">
        <f>(PriceList[[#This Row],[Цена за кв.м. в сайт]])+$AZ$1</f>
        <v>501087.50000000006</v>
      </c>
      <c r="BA765" s="353">
        <f>AZ765*PriceList[[#This Row],[Площадь, кв.м]]</f>
        <v>15228049.125000002</v>
      </c>
      <c r="BB765" s="346">
        <f>BA765-PriceList[[#This Row],[Стоимость, руб для сбронированием]]</f>
        <v>15195</v>
      </c>
      <c r="BC765" s="14"/>
      <c r="BD765" s="345">
        <f t="shared" si="177"/>
        <v>501100</v>
      </c>
      <c r="BE765" s="353">
        <f>BD765*PriceList[[#This Row],[Площадь, кв.м]]</f>
        <v>15228429</v>
      </c>
      <c r="BF765" s="14"/>
      <c r="BG765" s="345">
        <f>BE765-$BG$1*PriceList[[#This Row],[Площадь, кв.м]]</f>
        <v>15046089</v>
      </c>
      <c r="BH765" s="353">
        <f t="shared" si="178"/>
        <v>182340</v>
      </c>
      <c r="BI765" s="345">
        <f>BG765/PriceList[[#This Row],[Площадь, кв.м]]</f>
        <v>495100</v>
      </c>
      <c r="BJ765" s="355">
        <f t="shared" si="179"/>
        <v>1.2118763886083619E-2</v>
      </c>
      <c r="BL765" s="345"/>
      <c r="BM765" s="353"/>
    </row>
    <row r="766" spans="1:65" ht="14.25" hidden="1" customHeight="1">
      <c r="A766" s="84">
        <v>987</v>
      </c>
      <c r="B766" s="84" t="s">
        <v>951</v>
      </c>
      <c r="C766" s="85">
        <v>195</v>
      </c>
      <c r="D766" s="85" t="s">
        <v>754</v>
      </c>
      <c r="E766" s="86">
        <v>12</v>
      </c>
      <c r="F766" s="84">
        <v>7</v>
      </c>
      <c r="G766" s="87">
        <v>72.03</v>
      </c>
      <c r="H766" s="88" t="s">
        <v>2</v>
      </c>
      <c r="I766" s="88" t="s">
        <v>19</v>
      </c>
      <c r="J766" s="89">
        <v>18.2</v>
      </c>
      <c r="K766" s="89">
        <f t="shared" si="166"/>
        <v>5.46</v>
      </c>
      <c r="L766" s="89">
        <f t="shared" si="167"/>
        <v>53.83</v>
      </c>
      <c r="M766" s="89">
        <f t="shared" si="168"/>
        <v>59.29</v>
      </c>
      <c r="N766" s="90" t="s">
        <v>78</v>
      </c>
      <c r="O766" s="90" t="s">
        <v>83</v>
      </c>
      <c r="P766" s="90" t="s">
        <v>67</v>
      </c>
      <c r="Q766" s="91" t="s">
        <v>68</v>
      </c>
      <c r="R766" s="92" t="s">
        <v>116</v>
      </c>
      <c r="S766" s="92" t="s">
        <v>116</v>
      </c>
      <c r="T766" s="93" t="s">
        <v>73</v>
      </c>
      <c r="U766" s="84">
        <v>11</v>
      </c>
      <c r="V766" s="94">
        <f>IFERROR(VLOOKUP(H766,'Коэфф для прайса 1 оч'!$A$3:$C$6,3,0),"")</f>
        <v>313920</v>
      </c>
      <c r="W766" s="91">
        <f>IFERROR(VLOOKUP(E766,'Коэфф для прайса 1 оч'!$A$10:$C$23,3,0),"")</f>
        <v>0.215</v>
      </c>
      <c r="X766" s="116">
        <f>IFERROR(VLOOKUP(N766,'Коэфф для прайса 1 оч'!$E$25:$F$30,2,0),"")</f>
        <v>-0.02</v>
      </c>
      <c r="Y766" s="116">
        <f>IFERROR(VLOOKUP(O766,'Коэфф для прайса 1 оч'!$E$32:$F$34,2,0),"")</f>
        <v>0.03</v>
      </c>
      <c r="Z766" s="116">
        <f>IFERROR(VLOOKUP(P766,'Коэфф для прайса 1 оч'!$E$36:$F$38,2,0),"")</f>
        <v>0.03</v>
      </c>
      <c r="AA766" s="116">
        <f>IFERROR(VLOOKUP(Q766,'Коэфф для прайса 1 оч'!$E$40:$F$43,2,0),"")</f>
        <v>5.0000000000000001E-3</v>
      </c>
      <c r="AB766" s="117">
        <f>IFERROR(VLOOKUP(R766,'Коэфф для прайса 1 оч'!$E$45:$F$59,2,0),"")</f>
        <v>7.0000000000000007E-2</v>
      </c>
      <c r="AC766" s="116">
        <f>IFERROR(VLOOKUP(T766,'Коэфф для прайса 1 оч'!$E$61:$F$67,2,0),"")</f>
        <v>0</v>
      </c>
      <c r="AD766" s="116">
        <f>IFERROR(VLOOKUP(U766,'Коэфф для прайса 1 оч'!$E$69:$F$82,2,0),"")</f>
        <v>1.4999999999999999E-2</v>
      </c>
      <c r="AE766" s="116">
        <f>IFERROR(VLOOKUP(PriceList[[#This Row],[Корпус]],'Коэфф для прайса 1 оч'!$I$10:$J$15,2,0),"")</f>
        <v>0</v>
      </c>
      <c r="AF766" s="95">
        <f t="shared" si="169"/>
        <v>422222.4</v>
      </c>
      <c r="AG766" s="96">
        <f t="shared" si="170"/>
        <v>30412679.472000003</v>
      </c>
      <c r="AH766" s="97">
        <v>0</v>
      </c>
      <c r="AI766" s="98">
        <f t="shared" si="171"/>
        <v>422222.4</v>
      </c>
      <c r="AJ766" s="99">
        <f t="shared" si="172"/>
        <v>30412679.472000003</v>
      </c>
      <c r="AK766" s="84" t="s">
        <v>71</v>
      </c>
      <c r="AL766" s="91">
        <v>0.1</v>
      </c>
      <c r="AM766" s="287">
        <f>PriceList[[#This Row],[ИТОГ Цена за кв.м, руб]]*(1+PriceList[[#This Row],[Максимальная скидка]])</f>
        <v>464444.64000000007</v>
      </c>
      <c r="AN766" s="287">
        <f>PriceList[[#This Row],[Цена за кв.м. в CRM]]*PriceList[[#This Row],[Площадь, кв.м]]</f>
        <v>33453947.419200007</v>
      </c>
      <c r="AO766" s="287">
        <v>6000</v>
      </c>
      <c r="AP766" s="335">
        <f>PriceList[[#This Row],[Цена за кв.м. в CRM]]+PriceList[[#This Row],[Бронь]]</f>
        <v>470444.64000000007</v>
      </c>
      <c r="AQ766" s="335">
        <f>PriceList[[#This Row],[Цена за кв.м. в сайт]]*PriceList[[#This Row],[Площадь, кв.м]]</f>
        <v>33886127.419200003</v>
      </c>
      <c r="AR766" s="84" t="str">
        <f t="shared" si="173"/>
        <v>С3-1-195</v>
      </c>
      <c r="AS766" s="88" t="str">
        <f t="shared" si="174"/>
        <v>1К</v>
      </c>
      <c r="AT766" s="89">
        <f t="shared" si="175"/>
        <v>72.03</v>
      </c>
      <c r="AU766" s="99">
        <f>PriceList[[#This Row],[Цена за кв.м. в CRM]]</f>
        <v>464444.64000000007</v>
      </c>
      <c r="AV766" s="100" t="str">
        <f t="shared" si="176"/>
        <v>Резерв</v>
      </c>
      <c r="AW766" s="99"/>
      <c r="AX766" s="342"/>
      <c r="AZ766" s="353">
        <f>(PriceList[[#This Row],[Цена за кв.м. в сайт]])+$AZ$1</f>
        <v>470944.64000000007</v>
      </c>
      <c r="BA766" s="353">
        <f>AZ766*PriceList[[#This Row],[Площадь, кв.м]]</f>
        <v>33922142.419200003</v>
      </c>
      <c r="BB766" s="346">
        <f>BA766-PriceList[[#This Row],[Стоимость, руб для сбронированием]]</f>
        <v>36015</v>
      </c>
      <c r="BC766" s="14"/>
      <c r="BD766" s="345">
        <f t="shared" si="177"/>
        <v>470900</v>
      </c>
      <c r="BE766" s="353">
        <f>BD766*PriceList[[#This Row],[Площадь, кв.м]]</f>
        <v>33918927</v>
      </c>
      <c r="BF766" s="14"/>
      <c r="BG766" s="345">
        <f>BE766-$BG$1*PriceList[[#This Row],[Площадь, кв.м]]</f>
        <v>33486747</v>
      </c>
      <c r="BH766" s="353">
        <f t="shared" si="178"/>
        <v>432180</v>
      </c>
      <c r="BI766" s="345">
        <f>BG766/PriceList[[#This Row],[Площадь, кв.м]]</f>
        <v>464900</v>
      </c>
      <c r="BJ766" s="355">
        <f t="shared" si="179"/>
        <v>1.2906001290600129E-2</v>
      </c>
      <c r="BL766" s="345"/>
      <c r="BM766" s="353"/>
    </row>
    <row r="767" spans="1:65" ht="14.25" hidden="1" customHeight="1">
      <c r="A767" s="84">
        <v>988</v>
      </c>
      <c r="B767" s="84" t="s">
        <v>952</v>
      </c>
      <c r="C767" s="85">
        <v>196</v>
      </c>
      <c r="D767" s="85" t="s">
        <v>754</v>
      </c>
      <c r="E767" s="86">
        <v>12</v>
      </c>
      <c r="F767" s="84">
        <v>8</v>
      </c>
      <c r="G767" s="87">
        <v>41.75</v>
      </c>
      <c r="H767" s="88" t="s">
        <v>1</v>
      </c>
      <c r="I767" s="88" t="s">
        <v>1</v>
      </c>
      <c r="J767" s="89">
        <v>13.04</v>
      </c>
      <c r="K767" s="89">
        <f t="shared" si="166"/>
        <v>3.91</v>
      </c>
      <c r="L767" s="89">
        <f t="shared" si="167"/>
        <v>28.71</v>
      </c>
      <c r="M767" s="89">
        <f t="shared" si="168"/>
        <v>32.620000000000005</v>
      </c>
      <c r="N767" s="90" t="s">
        <v>76</v>
      </c>
      <c r="O767" s="90" t="s">
        <v>83</v>
      </c>
      <c r="P767" s="90" t="s">
        <v>67</v>
      </c>
      <c r="Q767" s="91" t="s">
        <v>68</v>
      </c>
      <c r="R767" s="92" t="s">
        <v>69</v>
      </c>
      <c r="S767" s="92" t="s">
        <v>1291</v>
      </c>
      <c r="T767" s="93" t="s">
        <v>73</v>
      </c>
      <c r="U767" s="84">
        <v>11</v>
      </c>
      <c r="V767" s="94">
        <f>IFERROR(VLOOKUP(H767,'Коэфф для прайса 1 оч'!$A$3:$C$6,3,0),"")</f>
        <v>327000</v>
      </c>
      <c r="W767" s="91">
        <f>IFERROR(VLOOKUP(E767,'Коэфф для прайса 1 оч'!$A$10:$C$23,3,0),"")</f>
        <v>0.215</v>
      </c>
      <c r="X767" s="116">
        <f>IFERROR(VLOOKUP(N767,'Коэфф для прайса 1 оч'!$E$25:$F$30,2,0),"")</f>
        <v>0</v>
      </c>
      <c r="Y767" s="116">
        <f>IFERROR(VLOOKUP(O767,'Коэфф для прайса 1 оч'!$E$32:$F$34,2,0),"")</f>
        <v>0.03</v>
      </c>
      <c r="Z767" s="116">
        <f>IFERROR(VLOOKUP(P767,'Коэфф для прайса 1 оч'!$E$36:$F$38,2,0),"")</f>
        <v>0.03</v>
      </c>
      <c r="AA767" s="116">
        <f>IFERROR(VLOOKUP(Q767,'Коэфф для прайса 1 оч'!$E$40:$F$43,2,0),"")</f>
        <v>5.0000000000000001E-3</v>
      </c>
      <c r="AB767" s="117">
        <f>IFERROR(VLOOKUP(R767,'Коэфф для прайса 1 оч'!$E$45:$F$59,2,0),"")</f>
        <v>-1.4999999999999999E-2</v>
      </c>
      <c r="AC767" s="116">
        <f>IFERROR(VLOOKUP(T767,'Коэфф для прайса 1 оч'!$E$61:$F$67,2,0),"")</f>
        <v>0</v>
      </c>
      <c r="AD767" s="116">
        <f>IFERROR(VLOOKUP(U767,'Коэфф для прайса 1 оч'!$E$69:$F$82,2,0),"")</f>
        <v>1.4999999999999999E-2</v>
      </c>
      <c r="AE767" s="116">
        <f>IFERROR(VLOOKUP(PriceList[[#This Row],[Корпус]],'Коэфф для прайса 1 оч'!$I$10:$J$15,2,0),"")</f>
        <v>0</v>
      </c>
      <c r="AF767" s="95">
        <f t="shared" si="169"/>
        <v>418560</v>
      </c>
      <c r="AG767" s="96">
        <f t="shared" si="170"/>
        <v>17474880</v>
      </c>
      <c r="AH767" s="97">
        <v>0</v>
      </c>
      <c r="AI767" s="98">
        <f t="shared" si="171"/>
        <v>418560</v>
      </c>
      <c r="AJ767" s="99">
        <f t="shared" si="172"/>
        <v>17474880</v>
      </c>
      <c r="AK767" s="84" t="s">
        <v>71</v>
      </c>
      <c r="AL767" s="91">
        <v>0.1</v>
      </c>
      <c r="AM767" s="287">
        <f>PriceList[[#This Row],[ИТОГ Цена за кв.м, руб]]*(1+PriceList[[#This Row],[Максимальная скидка]])</f>
        <v>460416.00000000006</v>
      </c>
      <c r="AN767" s="287">
        <f>PriceList[[#This Row],[Цена за кв.м. в CRM]]*PriceList[[#This Row],[Площадь, кв.м]]</f>
        <v>19222368.000000004</v>
      </c>
      <c r="AO767" s="287">
        <v>6000</v>
      </c>
      <c r="AP767" s="335">
        <f>PriceList[[#This Row],[Цена за кв.м. в CRM]]+PriceList[[#This Row],[Бронь]]</f>
        <v>466416.00000000006</v>
      </c>
      <c r="AQ767" s="335">
        <f>PriceList[[#This Row],[Цена за кв.м. в сайт]]*PriceList[[#This Row],[Площадь, кв.м]]</f>
        <v>19472868.000000004</v>
      </c>
      <c r="AR767" s="84" t="str">
        <f t="shared" si="173"/>
        <v>С3-1-196</v>
      </c>
      <c r="AS767" s="88" t="str">
        <f t="shared" si="174"/>
        <v>Ст</v>
      </c>
      <c r="AT767" s="89">
        <f t="shared" si="175"/>
        <v>41.75</v>
      </c>
      <c r="AU767" s="99">
        <f>PriceList[[#This Row],[Цена за кв.м. в CRM]]</f>
        <v>460416.00000000006</v>
      </c>
      <c r="AV767" s="100" t="str">
        <f t="shared" si="176"/>
        <v>Резерв</v>
      </c>
      <c r="AW767" s="99"/>
      <c r="AX767" s="342"/>
      <c r="AZ767" s="353">
        <f>(PriceList[[#This Row],[Цена за кв.м. в сайт]])+$AZ$1</f>
        <v>466916.00000000006</v>
      </c>
      <c r="BA767" s="353">
        <f>AZ767*PriceList[[#This Row],[Площадь, кв.м]]</f>
        <v>19493743.000000004</v>
      </c>
      <c r="BB767" s="346">
        <f>BA767-PriceList[[#This Row],[Стоимость, руб для сбронированием]]</f>
        <v>20875</v>
      </c>
      <c r="BC767" s="14"/>
      <c r="BD767" s="345">
        <f t="shared" si="177"/>
        <v>466900</v>
      </c>
      <c r="BE767" s="353">
        <f>BD767*PriceList[[#This Row],[Площадь, кв.м]]</f>
        <v>19493075</v>
      </c>
      <c r="BF767" s="14"/>
      <c r="BG767" s="345">
        <f>BE767-$BG$1*PriceList[[#This Row],[Площадь, кв.м]]</f>
        <v>19242575</v>
      </c>
      <c r="BH767" s="353">
        <f t="shared" si="178"/>
        <v>250500</v>
      </c>
      <c r="BI767" s="345">
        <f>BG767/PriceList[[#This Row],[Площадь, кв.м]]</f>
        <v>460900</v>
      </c>
      <c r="BJ767" s="355">
        <f t="shared" si="179"/>
        <v>1.3018008244738555E-2</v>
      </c>
      <c r="BL767" s="345"/>
      <c r="BM767" s="353"/>
    </row>
    <row r="768" spans="1:65" ht="14.25" hidden="1" customHeight="1">
      <c r="A768" s="84">
        <v>989</v>
      </c>
      <c r="B768" s="84" t="s">
        <v>953</v>
      </c>
      <c r="C768" s="85">
        <v>197</v>
      </c>
      <c r="D768" s="85" t="s">
        <v>754</v>
      </c>
      <c r="E768" s="86">
        <v>12</v>
      </c>
      <c r="F768" s="84">
        <v>9</v>
      </c>
      <c r="G768" s="87">
        <v>29.36</v>
      </c>
      <c r="H768" s="88" t="s">
        <v>1</v>
      </c>
      <c r="I768" s="88" t="s">
        <v>1</v>
      </c>
      <c r="J768" s="89">
        <v>5.09</v>
      </c>
      <c r="K768" s="89">
        <f t="shared" si="166"/>
        <v>1.53</v>
      </c>
      <c r="L768" s="89">
        <f t="shared" si="167"/>
        <v>24.27</v>
      </c>
      <c r="M768" s="89">
        <f t="shared" si="168"/>
        <v>25.8</v>
      </c>
      <c r="N768" s="90" t="s">
        <v>65</v>
      </c>
      <c r="O768" s="90" t="s">
        <v>66</v>
      </c>
      <c r="P768" s="90" t="s">
        <v>67</v>
      </c>
      <c r="Q768" s="91" t="s">
        <v>68</v>
      </c>
      <c r="R768" s="92" t="s">
        <v>69</v>
      </c>
      <c r="S768" s="92" t="s">
        <v>1291</v>
      </c>
      <c r="T768" s="93" t="s">
        <v>73</v>
      </c>
      <c r="U768" s="84">
        <v>11</v>
      </c>
      <c r="V768" s="94">
        <f>IFERROR(VLOOKUP(H768,'Коэфф для прайса 1 оч'!$A$3:$C$6,3,0),"")</f>
        <v>327000</v>
      </c>
      <c r="W768" s="91">
        <f>IFERROR(VLOOKUP(E768,'Коэфф для прайса 1 оч'!$A$10:$C$23,3,0),"")</f>
        <v>0.215</v>
      </c>
      <c r="X768" s="116">
        <f>IFERROR(VLOOKUP(N768,'Коэфф для прайса 1 оч'!$E$25:$F$30,2,0),"")</f>
        <v>0.04</v>
      </c>
      <c r="Y768" s="116">
        <f>IFERROR(VLOOKUP(O768,'Коэфф для прайса 1 оч'!$E$32:$F$34,2,0),"")</f>
        <v>0</v>
      </c>
      <c r="Z768" s="116">
        <f>IFERROR(VLOOKUP(P768,'Коэфф для прайса 1 оч'!$E$36:$F$38,2,0),"")</f>
        <v>0.03</v>
      </c>
      <c r="AA768" s="116">
        <f>IFERROR(VLOOKUP(Q768,'Коэфф для прайса 1 оч'!$E$40:$F$43,2,0),"")</f>
        <v>5.0000000000000001E-3</v>
      </c>
      <c r="AB768" s="117">
        <f>IFERROR(VLOOKUP(R768,'Коэфф для прайса 1 оч'!$E$45:$F$59,2,0),"")</f>
        <v>-1.4999999999999999E-2</v>
      </c>
      <c r="AC768" s="116">
        <f>IFERROR(VLOOKUP(T768,'Коэфф для прайса 1 оч'!$E$61:$F$67,2,0),"")</f>
        <v>0</v>
      </c>
      <c r="AD768" s="116">
        <f>IFERROR(VLOOKUP(U768,'Коэфф для прайса 1 оч'!$E$69:$F$82,2,0),"")</f>
        <v>1.4999999999999999E-2</v>
      </c>
      <c r="AE768" s="116">
        <f>IFERROR(VLOOKUP(PriceList[[#This Row],[Корпус]],'Коэфф для прайса 1 оч'!$I$10:$J$15,2,0),"")</f>
        <v>0</v>
      </c>
      <c r="AF768" s="95">
        <f t="shared" si="169"/>
        <v>421830</v>
      </c>
      <c r="AG768" s="96">
        <f t="shared" si="170"/>
        <v>12384928.799999999</v>
      </c>
      <c r="AH768" s="97">
        <v>0</v>
      </c>
      <c r="AI768" s="98">
        <f t="shared" si="171"/>
        <v>421830</v>
      </c>
      <c r="AJ768" s="99">
        <f t="shared" si="172"/>
        <v>12384928.799999999</v>
      </c>
      <c r="AK768" s="84" t="s">
        <v>71</v>
      </c>
      <c r="AL768" s="91">
        <v>0.1</v>
      </c>
      <c r="AM768" s="287">
        <f>PriceList[[#This Row],[ИТОГ Цена за кв.м, руб]]*(1+PriceList[[#This Row],[Максимальная скидка]])</f>
        <v>464013.00000000006</v>
      </c>
      <c r="AN768" s="287">
        <f>PriceList[[#This Row],[Цена за кв.м. в CRM]]*PriceList[[#This Row],[Площадь, кв.м]]</f>
        <v>13623421.680000002</v>
      </c>
      <c r="AO768" s="287">
        <v>6000</v>
      </c>
      <c r="AP768" s="335">
        <f>PriceList[[#This Row],[Цена за кв.м. в CRM]]+PriceList[[#This Row],[Бронь]]</f>
        <v>470013.00000000006</v>
      </c>
      <c r="AQ768" s="335">
        <f>PriceList[[#This Row],[Цена за кв.м. в сайт]]*PriceList[[#This Row],[Площадь, кв.м]]</f>
        <v>13799581.680000002</v>
      </c>
      <c r="AR768" s="84" t="str">
        <f t="shared" si="173"/>
        <v>С3-1-197</v>
      </c>
      <c r="AS768" s="88" t="str">
        <f t="shared" si="174"/>
        <v>Ст</v>
      </c>
      <c r="AT768" s="89">
        <f t="shared" si="175"/>
        <v>29.36</v>
      </c>
      <c r="AU768" s="99">
        <f>PriceList[[#This Row],[Цена за кв.м. в CRM]]</f>
        <v>464013.00000000006</v>
      </c>
      <c r="AV768" s="100" t="str">
        <f t="shared" si="176"/>
        <v>Резерв</v>
      </c>
      <c r="AW768" s="99"/>
      <c r="AX768" s="342"/>
      <c r="AZ768" s="353">
        <f>(PriceList[[#This Row],[Цена за кв.м. в сайт]])+$AZ$1</f>
        <v>470513.00000000006</v>
      </c>
      <c r="BA768" s="353">
        <f>AZ768*PriceList[[#This Row],[Площадь, кв.м]]</f>
        <v>13814261.680000002</v>
      </c>
      <c r="BB768" s="346">
        <f>BA768-PriceList[[#This Row],[Стоимость, руб для сбронированием]]</f>
        <v>14680</v>
      </c>
      <c r="BC768" s="14"/>
      <c r="BD768" s="345">
        <f t="shared" si="177"/>
        <v>470500</v>
      </c>
      <c r="BE768" s="353">
        <f>BD768*PriceList[[#This Row],[Площадь, кв.м]]</f>
        <v>13813880</v>
      </c>
      <c r="BF768" s="14"/>
      <c r="BG768" s="345">
        <f>BE768-$BG$1*PriceList[[#This Row],[Площадь, кв.м]]</f>
        <v>13637720</v>
      </c>
      <c r="BH768" s="353">
        <f t="shared" si="178"/>
        <v>176160</v>
      </c>
      <c r="BI768" s="345">
        <f>BG768/PriceList[[#This Row],[Площадь, кв.м]]</f>
        <v>464500</v>
      </c>
      <c r="BJ768" s="355">
        <f t="shared" si="179"/>
        <v>1.2917115177610334E-2</v>
      </c>
      <c r="BL768" s="345"/>
      <c r="BM768" s="353"/>
    </row>
    <row r="769" spans="1:65" ht="14.25" hidden="1" customHeight="1">
      <c r="A769" s="84">
        <v>990</v>
      </c>
      <c r="B769" s="84" t="s">
        <v>954</v>
      </c>
      <c r="C769" s="85">
        <v>198</v>
      </c>
      <c r="D769" s="85" t="s">
        <v>754</v>
      </c>
      <c r="E769" s="86">
        <v>12</v>
      </c>
      <c r="F769" s="84">
        <v>10</v>
      </c>
      <c r="G769" s="87">
        <v>30.35</v>
      </c>
      <c r="H769" s="88" t="s">
        <v>1</v>
      </c>
      <c r="I769" s="88" t="s">
        <v>1</v>
      </c>
      <c r="J769" s="89">
        <v>5.61</v>
      </c>
      <c r="K769" s="89">
        <f t="shared" si="166"/>
        <v>1.68</v>
      </c>
      <c r="L769" s="89">
        <f t="shared" si="167"/>
        <v>24.740000000000002</v>
      </c>
      <c r="M769" s="89">
        <f t="shared" si="168"/>
        <v>26.42</v>
      </c>
      <c r="N769" s="90" t="s">
        <v>65</v>
      </c>
      <c r="O769" s="90" t="s">
        <v>66</v>
      </c>
      <c r="P769" s="90" t="s">
        <v>67</v>
      </c>
      <c r="Q769" s="91" t="s">
        <v>68</v>
      </c>
      <c r="R769" s="92" t="s">
        <v>69</v>
      </c>
      <c r="S769" s="92" t="s">
        <v>1291</v>
      </c>
      <c r="T769" s="93" t="s">
        <v>73</v>
      </c>
      <c r="U769" s="84">
        <v>11</v>
      </c>
      <c r="V769" s="94">
        <f>IFERROR(VLOOKUP(H769,'Коэфф для прайса 1 оч'!$A$3:$C$6,3,0),"")</f>
        <v>327000</v>
      </c>
      <c r="W769" s="91">
        <f>IFERROR(VLOOKUP(E769,'Коэфф для прайса 1 оч'!$A$10:$C$23,3,0),"")</f>
        <v>0.215</v>
      </c>
      <c r="X769" s="116">
        <f>IFERROR(VLOOKUP(N769,'Коэфф для прайса 1 оч'!$E$25:$F$30,2,0),"")</f>
        <v>0.04</v>
      </c>
      <c r="Y769" s="116">
        <f>IFERROR(VLOOKUP(O769,'Коэфф для прайса 1 оч'!$E$32:$F$34,2,0),"")</f>
        <v>0</v>
      </c>
      <c r="Z769" s="116">
        <f>IFERROR(VLOOKUP(P769,'Коэфф для прайса 1 оч'!$E$36:$F$38,2,0),"")</f>
        <v>0.03</v>
      </c>
      <c r="AA769" s="116">
        <f>IFERROR(VLOOKUP(Q769,'Коэфф для прайса 1 оч'!$E$40:$F$43,2,0),"")</f>
        <v>5.0000000000000001E-3</v>
      </c>
      <c r="AB769" s="117">
        <f>IFERROR(VLOOKUP(R769,'Коэфф для прайса 1 оч'!$E$45:$F$59,2,0),"")</f>
        <v>-1.4999999999999999E-2</v>
      </c>
      <c r="AC769" s="116">
        <f>IFERROR(VLOOKUP(T769,'Коэфф для прайса 1 оч'!$E$61:$F$67,2,0),"")</f>
        <v>0</v>
      </c>
      <c r="AD769" s="116">
        <f>IFERROR(VLOOKUP(U769,'Коэфф для прайса 1 оч'!$E$69:$F$82,2,0),"")</f>
        <v>1.4999999999999999E-2</v>
      </c>
      <c r="AE769" s="116">
        <f>IFERROR(VLOOKUP(PriceList[[#This Row],[Корпус]],'Коэфф для прайса 1 оч'!$I$10:$J$15,2,0),"")</f>
        <v>0</v>
      </c>
      <c r="AF769" s="95">
        <f t="shared" si="169"/>
        <v>421830</v>
      </c>
      <c r="AG769" s="96">
        <f t="shared" si="170"/>
        <v>12802540.5</v>
      </c>
      <c r="AH769" s="97">
        <v>0</v>
      </c>
      <c r="AI769" s="98">
        <f t="shared" si="171"/>
        <v>421830</v>
      </c>
      <c r="AJ769" s="99">
        <f t="shared" si="172"/>
        <v>12802540.5</v>
      </c>
      <c r="AK769" s="84" t="s">
        <v>101</v>
      </c>
      <c r="AL769" s="91">
        <v>0.1</v>
      </c>
      <c r="AM769" s="287">
        <f>PriceList[[#This Row],[ИТОГ Цена за кв.м, руб]]*(1+PriceList[[#This Row],[Максимальная скидка]])</f>
        <v>464013.00000000006</v>
      </c>
      <c r="AN769" s="287">
        <f>PriceList[[#This Row],[Цена за кв.м. в CRM]]*PriceList[[#This Row],[Площадь, кв.м]]</f>
        <v>14082794.550000003</v>
      </c>
      <c r="AO769" s="287">
        <v>6000</v>
      </c>
      <c r="AP769" s="335">
        <f>PriceList[[#This Row],[Цена за кв.м. в CRM]]+PriceList[[#This Row],[Бронь]]</f>
        <v>470013.00000000006</v>
      </c>
      <c r="AQ769" s="335">
        <f>PriceList[[#This Row],[Цена за кв.м. в сайт]]*PriceList[[#This Row],[Площадь, кв.м]]</f>
        <v>14264894.550000003</v>
      </c>
      <c r="AR769" s="84" t="str">
        <f t="shared" si="173"/>
        <v>С3-1-198</v>
      </c>
      <c r="AS769" s="88" t="str">
        <f t="shared" si="174"/>
        <v>Ст</v>
      </c>
      <c r="AT769" s="89">
        <f t="shared" si="175"/>
        <v>30.35</v>
      </c>
      <c r="AU769" s="99">
        <f>PriceList[[#This Row],[Цена за кв.м. в CRM]]</f>
        <v>464013.00000000006</v>
      </c>
      <c r="AV769" s="100" t="str">
        <f t="shared" si="176"/>
        <v>Свободно</v>
      </c>
      <c r="AW769" s="99"/>
      <c r="AX769" s="342"/>
      <c r="AZ769" s="353">
        <f>(PriceList[[#This Row],[Цена за кв.м. в сайт]])+$AZ$1</f>
        <v>470513.00000000006</v>
      </c>
      <c r="BA769" s="353">
        <f>AZ769*PriceList[[#This Row],[Площадь, кв.м]]</f>
        <v>14280069.550000003</v>
      </c>
      <c r="BB769" s="346">
        <f>BA769-PriceList[[#This Row],[Стоимость, руб для сбронированием]]</f>
        <v>15175</v>
      </c>
      <c r="BC769" s="14"/>
      <c r="BD769" s="345">
        <f t="shared" si="177"/>
        <v>470500</v>
      </c>
      <c r="BE769" s="353">
        <f>BD769*PriceList[[#This Row],[Площадь, кв.м]]</f>
        <v>14279675</v>
      </c>
      <c r="BF769" s="14"/>
      <c r="BG769" s="345">
        <f>BE769-$BG$1*PriceList[[#This Row],[Площадь, кв.м]]</f>
        <v>14097575</v>
      </c>
      <c r="BH769" s="353">
        <f t="shared" si="178"/>
        <v>182100</v>
      </c>
      <c r="BI769" s="345">
        <f>BG769/PriceList[[#This Row],[Площадь, кв.м]]</f>
        <v>464500</v>
      </c>
      <c r="BJ769" s="355">
        <f t="shared" si="179"/>
        <v>1.2917115177610334E-2</v>
      </c>
      <c r="BL769" s="345"/>
      <c r="BM769" s="353"/>
    </row>
    <row r="770" spans="1:65" ht="14.25" hidden="1" customHeight="1">
      <c r="A770" s="84">
        <v>991</v>
      </c>
      <c r="B770" s="84" t="s">
        <v>955</v>
      </c>
      <c r="C770" s="85">
        <v>199</v>
      </c>
      <c r="D770" s="85" t="s">
        <v>754</v>
      </c>
      <c r="E770" s="86">
        <v>12</v>
      </c>
      <c r="F770" s="84">
        <v>11</v>
      </c>
      <c r="G770" s="87">
        <v>30.82</v>
      </c>
      <c r="H770" s="88" t="s">
        <v>1</v>
      </c>
      <c r="I770" s="88" t="s">
        <v>1</v>
      </c>
      <c r="J770" s="89">
        <v>5.93</v>
      </c>
      <c r="K770" s="89">
        <f t="shared" si="166"/>
        <v>1.78</v>
      </c>
      <c r="L770" s="89">
        <f t="shared" si="167"/>
        <v>24.89</v>
      </c>
      <c r="M770" s="89">
        <f t="shared" si="168"/>
        <v>26.67</v>
      </c>
      <c r="N770" s="90" t="s">
        <v>65</v>
      </c>
      <c r="O770" s="90" t="s">
        <v>66</v>
      </c>
      <c r="P770" s="90" t="s">
        <v>67</v>
      </c>
      <c r="Q770" s="91" t="s">
        <v>68</v>
      </c>
      <c r="R770" s="92" t="s">
        <v>69</v>
      </c>
      <c r="S770" s="92" t="s">
        <v>1291</v>
      </c>
      <c r="T770" s="93" t="s">
        <v>73</v>
      </c>
      <c r="U770" s="84">
        <v>11</v>
      </c>
      <c r="V770" s="94">
        <f>IFERROR(VLOOKUP(H770,'Коэфф для прайса 1 оч'!$A$3:$C$6,3,0),"")</f>
        <v>327000</v>
      </c>
      <c r="W770" s="91">
        <f>IFERROR(VLOOKUP(E770,'Коэфф для прайса 1 оч'!$A$10:$C$23,3,0),"")</f>
        <v>0.215</v>
      </c>
      <c r="X770" s="116">
        <f>IFERROR(VLOOKUP(N770,'Коэфф для прайса 1 оч'!$E$25:$F$30,2,0),"")</f>
        <v>0.04</v>
      </c>
      <c r="Y770" s="116">
        <f>IFERROR(VLOOKUP(O770,'Коэфф для прайса 1 оч'!$E$32:$F$34,2,0),"")</f>
        <v>0</v>
      </c>
      <c r="Z770" s="116">
        <f>IFERROR(VLOOKUP(P770,'Коэфф для прайса 1 оч'!$E$36:$F$38,2,0),"")</f>
        <v>0.03</v>
      </c>
      <c r="AA770" s="116">
        <f>IFERROR(VLOOKUP(Q770,'Коэфф для прайса 1 оч'!$E$40:$F$43,2,0),"")</f>
        <v>5.0000000000000001E-3</v>
      </c>
      <c r="AB770" s="117">
        <f>IFERROR(VLOOKUP(R770,'Коэфф для прайса 1 оч'!$E$45:$F$59,2,0),"")</f>
        <v>-1.4999999999999999E-2</v>
      </c>
      <c r="AC770" s="116">
        <f>IFERROR(VLOOKUP(T770,'Коэфф для прайса 1 оч'!$E$61:$F$67,2,0),"")</f>
        <v>0</v>
      </c>
      <c r="AD770" s="116">
        <f>IFERROR(VLOOKUP(U770,'Коэфф для прайса 1 оч'!$E$69:$F$82,2,0),"")</f>
        <v>1.4999999999999999E-2</v>
      </c>
      <c r="AE770" s="116">
        <f>IFERROR(VLOOKUP(PriceList[[#This Row],[Корпус]],'Коэфф для прайса 1 оч'!$I$10:$J$15,2,0),"")</f>
        <v>0</v>
      </c>
      <c r="AF770" s="95">
        <f t="shared" si="169"/>
        <v>421830</v>
      </c>
      <c r="AG770" s="96">
        <f t="shared" si="170"/>
        <v>13000800.6</v>
      </c>
      <c r="AH770" s="97">
        <v>0</v>
      </c>
      <c r="AI770" s="98">
        <f t="shared" si="171"/>
        <v>421830</v>
      </c>
      <c r="AJ770" s="99">
        <f t="shared" si="172"/>
        <v>13000800.6</v>
      </c>
      <c r="AK770" s="84" t="s">
        <v>101</v>
      </c>
      <c r="AL770" s="91">
        <v>0.1</v>
      </c>
      <c r="AM770" s="287">
        <f>PriceList[[#This Row],[ИТОГ Цена за кв.м, руб]]*(1+PriceList[[#This Row],[Максимальная скидка]])</f>
        <v>464013.00000000006</v>
      </c>
      <c r="AN770" s="287">
        <f>PriceList[[#This Row],[Цена за кв.м. в CRM]]*PriceList[[#This Row],[Площадь, кв.м]]</f>
        <v>14300880.660000002</v>
      </c>
      <c r="AO770" s="287">
        <v>6000</v>
      </c>
      <c r="AP770" s="335">
        <f>PriceList[[#This Row],[Цена за кв.м. в CRM]]+PriceList[[#This Row],[Бронь]]</f>
        <v>470013.00000000006</v>
      </c>
      <c r="AQ770" s="335">
        <f>PriceList[[#This Row],[Цена за кв.м. в сайт]]*PriceList[[#This Row],[Площадь, кв.м]]</f>
        <v>14485800.660000002</v>
      </c>
      <c r="AR770" s="84" t="str">
        <f t="shared" si="173"/>
        <v>С3-1-199</v>
      </c>
      <c r="AS770" s="88" t="str">
        <f t="shared" si="174"/>
        <v>Ст</v>
      </c>
      <c r="AT770" s="89">
        <f t="shared" si="175"/>
        <v>30.82</v>
      </c>
      <c r="AU770" s="99">
        <f>PriceList[[#This Row],[Цена за кв.м. в CRM]]</f>
        <v>464013.00000000006</v>
      </c>
      <c r="AV770" s="100" t="str">
        <f t="shared" si="176"/>
        <v>Свободно</v>
      </c>
      <c r="AW770" s="99"/>
      <c r="AX770" s="342"/>
      <c r="AZ770" s="353">
        <f>(PriceList[[#This Row],[Цена за кв.м. в сайт]])+$AZ$1</f>
        <v>470513.00000000006</v>
      </c>
      <c r="BA770" s="353">
        <f>AZ770*PriceList[[#This Row],[Площадь, кв.м]]</f>
        <v>14501210.660000002</v>
      </c>
      <c r="BB770" s="346">
        <f>BA770-PriceList[[#This Row],[Стоимость, руб для сбронированием]]</f>
        <v>15410</v>
      </c>
      <c r="BC770" s="14"/>
      <c r="BD770" s="345">
        <f t="shared" si="177"/>
        <v>470500</v>
      </c>
      <c r="BE770" s="353">
        <f>BD770*PriceList[[#This Row],[Площадь, кв.м]]</f>
        <v>14500810</v>
      </c>
      <c r="BF770" s="14"/>
      <c r="BG770" s="345">
        <f>BE770-$BG$1*PriceList[[#This Row],[Площадь, кв.м]]</f>
        <v>14315890</v>
      </c>
      <c r="BH770" s="353">
        <f t="shared" si="178"/>
        <v>184920</v>
      </c>
      <c r="BI770" s="345">
        <f>BG770/PriceList[[#This Row],[Площадь, кв.м]]</f>
        <v>464500</v>
      </c>
      <c r="BJ770" s="355">
        <f t="shared" si="179"/>
        <v>1.2917115177610334E-2</v>
      </c>
      <c r="BL770" s="345"/>
      <c r="BM770" s="353"/>
    </row>
    <row r="771" spans="1:65" ht="14.25" hidden="1" customHeight="1">
      <c r="A771" s="84">
        <v>659</v>
      </c>
      <c r="B771" s="84" t="s">
        <v>756</v>
      </c>
      <c r="C771" s="85">
        <v>2</v>
      </c>
      <c r="D771" s="85" t="s">
        <v>754</v>
      </c>
      <c r="E771" s="86">
        <v>1</v>
      </c>
      <c r="F771" s="84">
        <v>2</v>
      </c>
      <c r="G771" s="87">
        <v>53.57</v>
      </c>
      <c r="H771" s="88" t="s">
        <v>1</v>
      </c>
      <c r="I771" s="88" t="s">
        <v>1</v>
      </c>
      <c r="J771" s="89">
        <v>15.74</v>
      </c>
      <c r="K771" s="89">
        <f t="shared" ref="K771:K834" si="180">ROUND(J771*0.3,2)</f>
        <v>4.72</v>
      </c>
      <c r="L771" s="89">
        <f t="shared" ref="L771:L834" si="181">G771-J771</f>
        <v>37.83</v>
      </c>
      <c r="M771" s="89">
        <f t="shared" ref="M771:M834" si="182">L771+K771</f>
        <v>42.55</v>
      </c>
      <c r="N771" s="90" t="s">
        <v>78</v>
      </c>
      <c r="O771" s="90" t="s">
        <v>66</v>
      </c>
      <c r="P771" s="90" t="s">
        <v>67</v>
      </c>
      <c r="Q771" s="91" t="s">
        <v>68</v>
      </c>
      <c r="R771" s="92" t="s">
        <v>755</v>
      </c>
      <c r="S771" s="92" t="s">
        <v>1287</v>
      </c>
      <c r="T771" s="93" t="s">
        <v>73</v>
      </c>
      <c r="U771" s="84">
        <v>26</v>
      </c>
      <c r="V771" s="94">
        <f>IFERROR(VLOOKUP(H771,'Коэфф для прайса 1 оч'!$A$3:$C$6,3,0),"")</f>
        <v>327000</v>
      </c>
      <c r="W771" s="91">
        <f>IFERROR(VLOOKUP(E771,'Коэфф для прайса 1 оч'!$A$10:$C$23,3,0),"")</f>
        <v>-4.4999999999999998E-2</v>
      </c>
      <c r="X771" s="116">
        <f>IFERROR(VLOOKUP(N771,'Коэфф для прайса 1 оч'!$E$25:$F$30,2,0),"")</f>
        <v>-0.02</v>
      </c>
      <c r="Y771" s="116">
        <f>IFERROR(VLOOKUP(O771,'Коэфф для прайса 1 оч'!$E$32:$F$34,2,0),"")</f>
        <v>0</v>
      </c>
      <c r="Z771" s="116">
        <f>IFERROR(VLOOKUP(P771,'Коэфф для прайса 1 оч'!$E$36:$F$38,2,0),"")</f>
        <v>0.03</v>
      </c>
      <c r="AA771" s="116">
        <f>IFERROR(VLOOKUP(Q771,'Коэфф для прайса 1 оч'!$E$40:$F$43,2,0),"")</f>
        <v>5.0000000000000001E-3</v>
      </c>
      <c r="AB771" s="117">
        <f>IFERROR(VLOOKUP(R771,'Коэфф для прайса 1 оч'!$E$45:$F$59,2,0),"")</f>
        <v>-0.02</v>
      </c>
      <c r="AC771" s="116">
        <f>IFERROR(VLOOKUP(T771,'Коэфф для прайса 1 оч'!$E$61:$F$67,2,0),"")</f>
        <v>0</v>
      </c>
      <c r="AD771" s="116">
        <f>IFERROR(VLOOKUP(U771,'Коэфф для прайса 1 оч'!$E$69:$F$82,2,0),"")</f>
        <v>0</v>
      </c>
      <c r="AE771" s="116">
        <f>IFERROR(VLOOKUP(PriceList[[#This Row],[Корпус]],'Коэфф для прайса 1 оч'!$I$10:$J$15,2,0),"")</f>
        <v>0</v>
      </c>
      <c r="AF771" s="95">
        <f t="shared" ref="AF771:AF834" si="183">ROUND(V771+(V771*SUM(W771:AE771)),2)</f>
        <v>310650</v>
      </c>
      <c r="AG771" s="96">
        <f t="shared" ref="AG771:AG834" si="184">AF771*G771</f>
        <v>16641520.5</v>
      </c>
      <c r="AH771" s="97">
        <v>0</v>
      </c>
      <c r="AI771" s="98">
        <f t="shared" ref="AI771:AI834" si="185">AF771+AF771*AH771</f>
        <v>310650</v>
      </c>
      <c r="AJ771" s="99">
        <f t="shared" ref="AJ771:AJ834" si="186">AI771*G771</f>
        <v>16641520.5</v>
      </c>
      <c r="AK771" s="84" t="s">
        <v>101</v>
      </c>
      <c r="AL771" s="91">
        <v>0.1</v>
      </c>
      <c r="AM771" s="287">
        <f>PriceList[[#This Row],[ИТОГ Цена за кв.м, руб]]*(1+PriceList[[#This Row],[Максимальная скидка]])</f>
        <v>341715</v>
      </c>
      <c r="AN771" s="287">
        <f>PriceList[[#This Row],[Цена за кв.м. в CRM]]*PriceList[[#This Row],[Площадь, кв.м]]</f>
        <v>18305672.550000001</v>
      </c>
      <c r="AO771" s="287">
        <v>6000</v>
      </c>
      <c r="AP771" s="335">
        <f>PriceList[[#This Row],[Цена за кв.м. в CRM]]+PriceList[[#This Row],[Бронь]]</f>
        <v>347715</v>
      </c>
      <c r="AQ771" s="335">
        <f>PriceList[[#This Row],[Цена за кв.м. в сайт]]*PriceList[[#This Row],[Площадь, кв.м]]</f>
        <v>18627092.550000001</v>
      </c>
      <c r="AR771" s="84" t="str">
        <f t="shared" ref="AR771:AR834" si="187">B771</f>
        <v>С3-1-2</v>
      </c>
      <c r="AS771" s="88" t="str">
        <f t="shared" ref="AS771:AS834" si="188">H771</f>
        <v>Ст</v>
      </c>
      <c r="AT771" s="89">
        <f t="shared" ref="AT771:AT834" si="189">G771</f>
        <v>53.57</v>
      </c>
      <c r="AU771" s="99">
        <f>PriceList[[#This Row],[Цена за кв.м. в CRM]]</f>
        <v>341715</v>
      </c>
      <c r="AV771" s="100" t="str">
        <f t="shared" ref="AV771:AV834" si="190">AK771</f>
        <v>Свободно</v>
      </c>
      <c r="AW771" s="99"/>
      <c r="AX771" s="342"/>
      <c r="AZ771" s="353">
        <f>(PriceList[[#This Row],[Цена за кв.м. в сайт]])+$AZ$1</f>
        <v>348215</v>
      </c>
      <c r="BA771" s="353">
        <f>AZ771*PriceList[[#This Row],[Площадь, кв.м]]</f>
        <v>18653877.550000001</v>
      </c>
      <c r="BB771" s="346">
        <f>BA771-PriceList[[#This Row],[Стоимость, руб для сбронированием]]</f>
        <v>26785</v>
      </c>
      <c r="BC771" s="14"/>
      <c r="BD771" s="345">
        <f t="shared" si="177"/>
        <v>348200</v>
      </c>
      <c r="BE771" s="353">
        <f>BD771*PriceList[[#This Row],[Площадь, кв.м]]</f>
        <v>18653074</v>
      </c>
      <c r="BF771" s="14"/>
      <c r="BG771" s="345">
        <f>BE771-$BG$1*PriceList[[#This Row],[Площадь, кв.м]]</f>
        <v>18331654</v>
      </c>
      <c r="BH771" s="353">
        <f t="shared" si="178"/>
        <v>321420</v>
      </c>
      <c r="BI771" s="345">
        <f>BG771/PriceList[[#This Row],[Площадь, кв.м]]</f>
        <v>342200</v>
      </c>
      <c r="BJ771" s="355">
        <f t="shared" si="179"/>
        <v>1.7533606078316773E-2</v>
      </c>
      <c r="BL771" s="345"/>
      <c r="BM771" s="353"/>
    </row>
    <row r="772" spans="1:65" ht="14.25" hidden="1" customHeight="1">
      <c r="A772" s="84">
        <v>686</v>
      </c>
      <c r="B772" s="84" t="s">
        <v>775</v>
      </c>
      <c r="C772" s="85">
        <v>20</v>
      </c>
      <c r="D772" s="85" t="s">
        <v>754</v>
      </c>
      <c r="E772" s="86">
        <v>2</v>
      </c>
      <c r="F772" s="84">
        <v>3</v>
      </c>
      <c r="G772" s="87">
        <v>29.27</v>
      </c>
      <c r="H772" s="88" t="s">
        <v>1</v>
      </c>
      <c r="I772" s="88" t="s">
        <v>1</v>
      </c>
      <c r="J772" s="89">
        <v>4.29</v>
      </c>
      <c r="K772" s="89">
        <f t="shared" si="180"/>
        <v>1.29</v>
      </c>
      <c r="L772" s="89">
        <f t="shared" si="181"/>
        <v>24.98</v>
      </c>
      <c r="M772" s="89">
        <f t="shared" si="182"/>
        <v>26.27</v>
      </c>
      <c r="N772" s="90" t="s">
        <v>65</v>
      </c>
      <c r="O772" s="90" t="s">
        <v>66</v>
      </c>
      <c r="P772" s="90" t="s">
        <v>67</v>
      </c>
      <c r="Q772" s="91" t="s">
        <v>68</v>
      </c>
      <c r="R772" s="92" t="s">
        <v>755</v>
      </c>
      <c r="S772" s="92" t="s">
        <v>1287</v>
      </c>
      <c r="T772" s="93" t="s">
        <v>159</v>
      </c>
      <c r="U772" s="84">
        <v>33</v>
      </c>
      <c r="V772" s="94">
        <f>IFERROR(VLOOKUP(H772,'Коэфф для прайса 1 оч'!$A$3:$C$6,3,0),"")</f>
        <v>327000</v>
      </c>
      <c r="W772" s="91">
        <f>IFERROR(VLOOKUP(E772,'Коэфф для прайса 1 оч'!$A$10:$C$23,3,0),"")</f>
        <v>-1.4999999999999999E-2</v>
      </c>
      <c r="X772" s="116">
        <f>IFERROR(VLOOKUP(N772,'Коэфф для прайса 1 оч'!$E$25:$F$30,2,0),"")</f>
        <v>0.04</v>
      </c>
      <c r="Y772" s="116">
        <f>IFERROR(VLOOKUP(O772,'Коэфф для прайса 1 оч'!$E$32:$F$34,2,0),"")</f>
        <v>0</v>
      </c>
      <c r="Z772" s="116">
        <f>IFERROR(VLOOKUP(P772,'Коэфф для прайса 1 оч'!$E$36:$F$38,2,0),"")</f>
        <v>0.03</v>
      </c>
      <c r="AA772" s="116">
        <f>IFERROR(VLOOKUP(Q772,'Коэфф для прайса 1 оч'!$E$40:$F$43,2,0),"")</f>
        <v>5.0000000000000001E-3</v>
      </c>
      <c r="AB772" s="117">
        <f>IFERROR(VLOOKUP(R772,'Коэфф для прайса 1 оч'!$E$45:$F$59,2,0),"")</f>
        <v>-0.02</v>
      </c>
      <c r="AC772" s="116">
        <f>IFERROR(VLOOKUP(T772,'Коэфф для прайса 1 оч'!$E$61:$F$67,2,0),"")</f>
        <v>-0.01</v>
      </c>
      <c r="AD772" s="116">
        <f>IFERROR(VLOOKUP(U772,'Коэфф для прайса 1 оч'!$E$69:$F$82,2,0),"")</f>
        <v>-7.0000000000000001E-3</v>
      </c>
      <c r="AE772" s="116">
        <f>IFERROR(VLOOKUP(PriceList[[#This Row],[Корпус]],'Коэфф для прайса 1 оч'!$I$10:$J$15,2,0),"")</f>
        <v>0</v>
      </c>
      <c r="AF772" s="95">
        <f t="shared" si="183"/>
        <v>334521</v>
      </c>
      <c r="AG772" s="96">
        <f t="shared" si="184"/>
        <v>9791429.6699999999</v>
      </c>
      <c r="AH772" s="97">
        <v>0</v>
      </c>
      <c r="AI772" s="98">
        <f t="shared" si="185"/>
        <v>334521</v>
      </c>
      <c r="AJ772" s="99">
        <f t="shared" si="186"/>
        <v>9791429.6699999999</v>
      </c>
      <c r="AK772" s="84" t="s">
        <v>101</v>
      </c>
      <c r="AL772" s="91">
        <v>0.1</v>
      </c>
      <c r="AM772" s="287">
        <f>PriceList[[#This Row],[ИТОГ Цена за кв.м, руб]]*(1+PriceList[[#This Row],[Максимальная скидка]])</f>
        <v>367973.10000000003</v>
      </c>
      <c r="AN772" s="287">
        <f>PriceList[[#This Row],[Цена за кв.м. в CRM]]*PriceList[[#This Row],[Площадь, кв.м]]</f>
        <v>10770572.637</v>
      </c>
      <c r="AO772" s="287">
        <v>6000</v>
      </c>
      <c r="AP772" s="335">
        <f>PriceList[[#This Row],[Цена за кв.м. в CRM]]+PriceList[[#This Row],[Бронь]]</f>
        <v>373973.10000000003</v>
      </c>
      <c r="AQ772" s="335">
        <f>PriceList[[#This Row],[Цена за кв.м. в сайт]]*PriceList[[#This Row],[Площадь, кв.м]]</f>
        <v>10946192.637</v>
      </c>
      <c r="AR772" s="84" t="str">
        <f t="shared" si="187"/>
        <v>С3-1-20</v>
      </c>
      <c r="AS772" s="88" t="str">
        <f t="shared" si="188"/>
        <v>Ст</v>
      </c>
      <c r="AT772" s="89">
        <f t="shared" si="189"/>
        <v>29.27</v>
      </c>
      <c r="AU772" s="99">
        <f>PriceList[[#This Row],[Цена за кв.м. в CRM]]</f>
        <v>367973.10000000003</v>
      </c>
      <c r="AV772" s="100" t="str">
        <f t="shared" si="190"/>
        <v>Свободно</v>
      </c>
      <c r="AW772" s="99"/>
      <c r="AX772" s="342"/>
      <c r="AZ772" s="353">
        <f>(PriceList[[#This Row],[Цена за кв.м. в сайт]])+$AZ$1</f>
        <v>374473.10000000003</v>
      </c>
      <c r="BA772" s="353">
        <f>AZ772*PriceList[[#This Row],[Площадь, кв.м]]</f>
        <v>10960827.637</v>
      </c>
      <c r="BB772" s="346">
        <f>BA772-PriceList[[#This Row],[Стоимость, руб для сбронированием]]</f>
        <v>14635</v>
      </c>
      <c r="BC772" s="14"/>
      <c r="BD772" s="345">
        <f t="shared" ref="BD772:BD835" si="191">MROUND(AZ772,100)</f>
        <v>374500</v>
      </c>
      <c r="BE772" s="353">
        <f>BD772*PriceList[[#This Row],[Площадь, кв.м]]</f>
        <v>10961615</v>
      </c>
      <c r="BF772" s="14"/>
      <c r="BG772" s="345">
        <f>BE772-$BG$1*PriceList[[#This Row],[Площадь, кв.м]]</f>
        <v>10785995</v>
      </c>
      <c r="BH772" s="353">
        <f t="shared" ref="BH772:BH835" si="192">BE772-BG772</f>
        <v>175620</v>
      </c>
      <c r="BI772" s="345">
        <f>BG772/PriceList[[#This Row],[Площадь, кв.м]]</f>
        <v>368500</v>
      </c>
      <c r="BJ772" s="355">
        <f t="shared" ref="BJ772:BJ835" si="193">BH772/BG772</f>
        <v>1.6282225237449117E-2</v>
      </c>
      <c r="BL772" s="345"/>
      <c r="BM772" s="353"/>
    </row>
    <row r="773" spans="1:65" ht="14.25" hidden="1" customHeight="1">
      <c r="A773" s="84">
        <v>687</v>
      </c>
      <c r="B773" s="84" t="s">
        <v>776</v>
      </c>
      <c r="C773" s="85">
        <v>21</v>
      </c>
      <c r="D773" s="85" t="s">
        <v>754</v>
      </c>
      <c r="E773" s="86">
        <v>2</v>
      </c>
      <c r="F773" s="84">
        <v>4</v>
      </c>
      <c r="G773" s="87">
        <v>29.27</v>
      </c>
      <c r="H773" s="88" t="s">
        <v>1</v>
      </c>
      <c r="I773" s="88" t="s">
        <v>1</v>
      </c>
      <c r="J773" s="89">
        <v>4.29</v>
      </c>
      <c r="K773" s="89">
        <f t="shared" si="180"/>
        <v>1.29</v>
      </c>
      <c r="L773" s="89">
        <f t="shared" si="181"/>
        <v>24.98</v>
      </c>
      <c r="M773" s="89">
        <f t="shared" si="182"/>
        <v>26.27</v>
      </c>
      <c r="N773" s="90" t="s">
        <v>65</v>
      </c>
      <c r="O773" s="90" t="s">
        <v>66</v>
      </c>
      <c r="P773" s="90" t="s">
        <v>67</v>
      </c>
      <c r="Q773" s="91" t="s">
        <v>68</v>
      </c>
      <c r="R773" s="92" t="s">
        <v>755</v>
      </c>
      <c r="S773" s="92" t="s">
        <v>1287</v>
      </c>
      <c r="T773" s="93" t="s">
        <v>159</v>
      </c>
      <c r="U773" s="84">
        <v>33</v>
      </c>
      <c r="V773" s="94">
        <f>IFERROR(VLOOKUP(H773,'Коэфф для прайса 1 оч'!$A$3:$C$6,3,0),"")</f>
        <v>327000</v>
      </c>
      <c r="W773" s="91">
        <f>IFERROR(VLOOKUP(E773,'Коэфф для прайса 1 оч'!$A$10:$C$23,3,0),"")</f>
        <v>-1.4999999999999999E-2</v>
      </c>
      <c r="X773" s="116">
        <f>IFERROR(VLOOKUP(N773,'Коэфф для прайса 1 оч'!$E$25:$F$30,2,0),"")</f>
        <v>0.04</v>
      </c>
      <c r="Y773" s="116">
        <f>IFERROR(VLOOKUP(O773,'Коэфф для прайса 1 оч'!$E$32:$F$34,2,0),"")</f>
        <v>0</v>
      </c>
      <c r="Z773" s="116">
        <f>IFERROR(VLOOKUP(P773,'Коэфф для прайса 1 оч'!$E$36:$F$38,2,0),"")</f>
        <v>0.03</v>
      </c>
      <c r="AA773" s="116">
        <f>IFERROR(VLOOKUP(Q773,'Коэфф для прайса 1 оч'!$E$40:$F$43,2,0),"")</f>
        <v>5.0000000000000001E-3</v>
      </c>
      <c r="AB773" s="117">
        <f>IFERROR(VLOOKUP(R773,'Коэфф для прайса 1 оч'!$E$45:$F$59,2,0),"")</f>
        <v>-0.02</v>
      </c>
      <c r="AC773" s="116">
        <f>IFERROR(VLOOKUP(T773,'Коэфф для прайса 1 оч'!$E$61:$F$67,2,0),"")</f>
        <v>-0.01</v>
      </c>
      <c r="AD773" s="116">
        <f>IFERROR(VLOOKUP(U773,'Коэфф для прайса 1 оч'!$E$69:$F$82,2,0),"")</f>
        <v>-7.0000000000000001E-3</v>
      </c>
      <c r="AE773" s="116">
        <f>IFERROR(VLOOKUP(PriceList[[#This Row],[Корпус]],'Коэфф для прайса 1 оч'!$I$10:$J$15,2,0),"")</f>
        <v>0</v>
      </c>
      <c r="AF773" s="95">
        <f t="shared" si="183"/>
        <v>334521</v>
      </c>
      <c r="AG773" s="96">
        <f t="shared" si="184"/>
        <v>9791429.6699999999</v>
      </c>
      <c r="AH773" s="97">
        <v>0</v>
      </c>
      <c r="AI773" s="98">
        <f t="shared" si="185"/>
        <v>334521</v>
      </c>
      <c r="AJ773" s="99">
        <f t="shared" si="186"/>
        <v>9791429.6699999999</v>
      </c>
      <c r="AK773" s="84" t="s">
        <v>71</v>
      </c>
      <c r="AL773" s="91">
        <v>0.1</v>
      </c>
      <c r="AM773" s="287">
        <f>PriceList[[#This Row],[ИТОГ Цена за кв.м, руб]]*(1+PriceList[[#This Row],[Максимальная скидка]])</f>
        <v>367973.10000000003</v>
      </c>
      <c r="AN773" s="287">
        <f>PriceList[[#This Row],[Цена за кв.м. в CRM]]*PriceList[[#This Row],[Площадь, кв.м]]</f>
        <v>10770572.637</v>
      </c>
      <c r="AO773" s="287">
        <v>6000</v>
      </c>
      <c r="AP773" s="335">
        <f>PriceList[[#This Row],[Цена за кв.м. в CRM]]+PriceList[[#This Row],[Бронь]]</f>
        <v>373973.10000000003</v>
      </c>
      <c r="AQ773" s="335">
        <f>PriceList[[#This Row],[Цена за кв.м. в сайт]]*PriceList[[#This Row],[Площадь, кв.м]]</f>
        <v>10946192.637</v>
      </c>
      <c r="AR773" s="84" t="str">
        <f t="shared" si="187"/>
        <v>С3-1-21</v>
      </c>
      <c r="AS773" s="88" t="str">
        <f t="shared" si="188"/>
        <v>Ст</v>
      </c>
      <c r="AT773" s="89">
        <f t="shared" si="189"/>
        <v>29.27</v>
      </c>
      <c r="AU773" s="99">
        <f>PriceList[[#This Row],[Цена за кв.м. в CRM]]</f>
        <v>367973.10000000003</v>
      </c>
      <c r="AV773" s="100" t="str">
        <f t="shared" si="190"/>
        <v>Резерв</v>
      </c>
      <c r="AW773" s="99"/>
      <c r="AX773" s="342"/>
      <c r="AZ773" s="353">
        <f>(PriceList[[#This Row],[Цена за кв.м. в сайт]])+$AZ$1</f>
        <v>374473.10000000003</v>
      </c>
      <c r="BA773" s="353">
        <f>AZ773*PriceList[[#This Row],[Площадь, кв.м]]</f>
        <v>10960827.637</v>
      </c>
      <c r="BB773" s="346">
        <f>BA773-PriceList[[#This Row],[Стоимость, руб для сбронированием]]</f>
        <v>14635</v>
      </c>
      <c r="BC773" s="14"/>
      <c r="BD773" s="345">
        <f t="shared" si="191"/>
        <v>374500</v>
      </c>
      <c r="BE773" s="353">
        <f>BD773*PriceList[[#This Row],[Площадь, кв.м]]</f>
        <v>10961615</v>
      </c>
      <c r="BF773" s="14"/>
      <c r="BG773" s="345">
        <f>BE773-$BG$1*PriceList[[#This Row],[Площадь, кв.м]]</f>
        <v>10785995</v>
      </c>
      <c r="BH773" s="353">
        <f t="shared" si="192"/>
        <v>175620</v>
      </c>
      <c r="BI773" s="345">
        <f>BG773/PriceList[[#This Row],[Площадь, кв.м]]</f>
        <v>368500</v>
      </c>
      <c r="BJ773" s="355">
        <f t="shared" si="193"/>
        <v>1.6282225237449117E-2</v>
      </c>
      <c r="BL773" s="345"/>
      <c r="BM773" s="353"/>
    </row>
    <row r="774" spans="1:65" ht="14.25" hidden="1" customHeight="1">
      <c r="A774" s="84">
        <v>688</v>
      </c>
      <c r="B774" s="84" t="s">
        <v>777</v>
      </c>
      <c r="C774" s="85">
        <v>22</v>
      </c>
      <c r="D774" s="85" t="s">
        <v>754</v>
      </c>
      <c r="E774" s="86">
        <v>2</v>
      </c>
      <c r="F774" s="84">
        <v>5</v>
      </c>
      <c r="G774" s="87">
        <v>45.23</v>
      </c>
      <c r="H774" s="88" t="s">
        <v>2</v>
      </c>
      <c r="I774" s="88" t="s">
        <v>19</v>
      </c>
      <c r="J774" s="89">
        <v>10.31</v>
      </c>
      <c r="K774" s="89">
        <f t="shared" si="180"/>
        <v>3.09</v>
      </c>
      <c r="L774" s="89">
        <f t="shared" si="181"/>
        <v>34.919999999999995</v>
      </c>
      <c r="M774" s="89">
        <f t="shared" si="182"/>
        <v>38.009999999999991</v>
      </c>
      <c r="N774" s="90" t="s">
        <v>778</v>
      </c>
      <c r="O774" s="90" t="s">
        <v>66</v>
      </c>
      <c r="P774" s="90" t="s">
        <v>115</v>
      </c>
      <c r="Q774" s="91" t="s">
        <v>68</v>
      </c>
      <c r="R774" s="92" t="s">
        <v>755</v>
      </c>
      <c r="S774" s="92" t="s">
        <v>1287</v>
      </c>
      <c r="T774" s="93" t="s">
        <v>73</v>
      </c>
      <c r="U774" s="84">
        <v>33</v>
      </c>
      <c r="V774" s="94">
        <f>IFERROR(VLOOKUP(H774,'Коэфф для прайса 1 оч'!$A$3:$C$6,3,0),"")</f>
        <v>313920</v>
      </c>
      <c r="W774" s="91">
        <f>IFERROR(VLOOKUP(E774,'Коэфф для прайса 1 оч'!$A$10:$C$23,3,0),"")</f>
        <v>-1.4999999999999999E-2</v>
      </c>
      <c r="X774" s="116">
        <f>IFERROR(VLOOKUP(N774,'Коэфф для прайса 1 оч'!$E$25:$F$30,2,0),"")</f>
        <v>0.06</v>
      </c>
      <c r="Y774" s="116">
        <f>IFERROR(VLOOKUP(O774,'Коэфф для прайса 1 оч'!$E$32:$F$34,2,0),"")</f>
        <v>0</v>
      </c>
      <c r="Z774" s="116">
        <f>IFERROR(VLOOKUP(P774,'Коэфф для прайса 1 оч'!$E$36:$F$38,2,0),"")</f>
        <v>0</v>
      </c>
      <c r="AA774" s="116">
        <f>IFERROR(VLOOKUP(Q774,'Коэфф для прайса 1 оч'!$E$40:$F$43,2,0),"")</f>
        <v>5.0000000000000001E-3</v>
      </c>
      <c r="AB774" s="117">
        <f>IFERROR(VLOOKUP(R774,'Коэфф для прайса 1 оч'!$E$45:$F$59,2,0),"")</f>
        <v>-0.02</v>
      </c>
      <c r="AC774" s="116">
        <f>IFERROR(VLOOKUP(T774,'Коэфф для прайса 1 оч'!$E$61:$F$67,2,0),"")</f>
        <v>0</v>
      </c>
      <c r="AD774" s="116">
        <f>IFERROR(VLOOKUP(U774,'Коэфф для прайса 1 оч'!$E$69:$F$82,2,0),"")</f>
        <v>-7.0000000000000001E-3</v>
      </c>
      <c r="AE774" s="116">
        <f>IFERROR(VLOOKUP(PriceList[[#This Row],[Корпус]],'Коэфф для прайса 1 оч'!$I$10:$J$15,2,0),"")</f>
        <v>0</v>
      </c>
      <c r="AF774" s="95">
        <f t="shared" si="183"/>
        <v>321140.15999999997</v>
      </c>
      <c r="AG774" s="96">
        <f t="shared" si="184"/>
        <v>14525169.436799997</v>
      </c>
      <c r="AH774" s="97">
        <v>0</v>
      </c>
      <c r="AI774" s="98">
        <f t="shared" si="185"/>
        <v>321140.15999999997</v>
      </c>
      <c r="AJ774" s="99">
        <f t="shared" si="186"/>
        <v>14525169.436799997</v>
      </c>
      <c r="AK774" s="84" t="s">
        <v>71</v>
      </c>
      <c r="AL774" s="91">
        <v>0.1</v>
      </c>
      <c r="AM774" s="287">
        <f>PriceList[[#This Row],[ИТОГ Цена за кв.м, руб]]*(1+PriceList[[#This Row],[Максимальная скидка]])</f>
        <v>353254.17599999998</v>
      </c>
      <c r="AN774" s="287">
        <f>PriceList[[#This Row],[Цена за кв.м. в CRM]]*PriceList[[#This Row],[Площадь, кв.м]]</f>
        <v>15977686.380479997</v>
      </c>
      <c r="AO774" s="287">
        <v>6000</v>
      </c>
      <c r="AP774" s="335">
        <f>PriceList[[#This Row],[Цена за кв.м. в CRM]]+PriceList[[#This Row],[Бронь]]</f>
        <v>359254.17599999998</v>
      </c>
      <c r="AQ774" s="335">
        <f>PriceList[[#This Row],[Цена за кв.м. в сайт]]*PriceList[[#This Row],[Площадь, кв.м]]</f>
        <v>16249066.380479997</v>
      </c>
      <c r="AR774" s="84" t="str">
        <f t="shared" si="187"/>
        <v>С3-1-22</v>
      </c>
      <c r="AS774" s="88" t="str">
        <f t="shared" si="188"/>
        <v>1К</v>
      </c>
      <c r="AT774" s="89">
        <f t="shared" si="189"/>
        <v>45.23</v>
      </c>
      <c r="AU774" s="99">
        <f>PriceList[[#This Row],[Цена за кв.м. в CRM]]</f>
        <v>353254.17599999998</v>
      </c>
      <c r="AV774" s="100" t="str">
        <f t="shared" si="190"/>
        <v>Резерв</v>
      </c>
      <c r="AW774" s="99"/>
      <c r="AX774" s="342"/>
      <c r="AZ774" s="353">
        <f>(PriceList[[#This Row],[Цена за кв.м. в сайт]])+$AZ$1</f>
        <v>359754.17599999998</v>
      </c>
      <c r="BA774" s="353">
        <f>AZ774*PriceList[[#This Row],[Площадь, кв.м]]</f>
        <v>16271681.380479997</v>
      </c>
      <c r="BB774" s="346">
        <f>BA774-PriceList[[#This Row],[Стоимость, руб для сбронированием]]</f>
        <v>22615</v>
      </c>
      <c r="BC774" s="14"/>
      <c r="BD774" s="345">
        <f t="shared" si="191"/>
        <v>359800</v>
      </c>
      <c r="BE774" s="353">
        <f>BD774*PriceList[[#This Row],[Площадь, кв.м]]</f>
        <v>16273753.999999998</v>
      </c>
      <c r="BF774" s="14"/>
      <c r="BG774" s="345">
        <f>BE774-$BG$1*PriceList[[#This Row],[Площадь, кв.м]]</f>
        <v>16002373.999999998</v>
      </c>
      <c r="BH774" s="353">
        <f t="shared" si="192"/>
        <v>271380</v>
      </c>
      <c r="BI774" s="345">
        <f>BG774/PriceList[[#This Row],[Площадь, кв.м]]</f>
        <v>353800</v>
      </c>
      <c r="BJ774" s="355">
        <f t="shared" si="193"/>
        <v>1.6958733747880161E-2</v>
      </c>
      <c r="BL774" s="345"/>
      <c r="BM774" s="353"/>
    </row>
    <row r="775" spans="1:65" ht="14.25" hidden="1" customHeight="1">
      <c r="A775" s="84">
        <v>689</v>
      </c>
      <c r="B775" s="84" t="s">
        <v>779</v>
      </c>
      <c r="C775" s="85">
        <v>23</v>
      </c>
      <c r="D775" s="85" t="s">
        <v>754</v>
      </c>
      <c r="E775" s="86">
        <v>2</v>
      </c>
      <c r="F775" s="84">
        <v>6</v>
      </c>
      <c r="G775" s="87">
        <v>28.97</v>
      </c>
      <c r="H775" s="88" t="s">
        <v>1</v>
      </c>
      <c r="I775" s="88" t="s">
        <v>1</v>
      </c>
      <c r="J775" s="89">
        <v>4.13</v>
      </c>
      <c r="K775" s="89">
        <f t="shared" si="180"/>
        <v>1.24</v>
      </c>
      <c r="L775" s="89">
        <f t="shared" si="181"/>
        <v>24.84</v>
      </c>
      <c r="M775" s="89">
        <f t="shared" si="182"/>
        <v>26.08</v>
      </c>
      <c r="N775" s="90" t="s">
        <v>65</v>
      </c>
      <c r="O775" s="90" t="s">
        <v>66</v>
      </c>
      <c r="P775" s="90" t="s">
        <v>67</v>
      </c>
      <c r="Q775" s="91" t="s">
        <v>68</v>
      </c>
      <c r="R775" s="92" t="s">
        <v>760</v>
      </c>
      <c r="S775" s="92" t="s">
        <v>1287</v>
      </c>
      <c r="T775" s="93" t="s">
        <v>70</v>
      </c>
      <c r="U775" s="84">
        <v>33</v>
      </c>
      <c r="V775" s="94">
        <f>IFERROR(VLOOKUP(H775,'Коэфф для прайса 1 оч'!$A$3:$C$6,3,0),"")</f>
        <v>327000</v>
      </c>
      <c r="W775" s="91">
        <f>IFERROR(VLOOKUP(E775,'Коэфф для прайса 1 оч'!$A$10:$C$23,3,0),"")</f>
        <v>-1.4999999999999999E-2</v>
      </c>
      <c r="X775" s="116">
        <f>IFERROR(VLOOKUP(N775,'Коэфф для прайса 1 оч'!$E$25:$F$30,2,0),"")</f>
        <v>0.04</v>
      </c>
      <c r="Y775" s="116">
        <f>IFERROR(VLOOKUP(O775,'Коэфф для прайса 1 оч'!$E$32:$F$34,2,0),"")</f>
        <v>0</v>
      </c>
      <c r="Z775" s="116">
        <f>IFERROR(VLOOKUP(P775,'Коэфф для прайса 1 оч'!$E$36:$F$38,2,0),"")</f>
        <v>0.03</v>
      </c>
      <c r="AA775" s="116">
        <f>IFERROR(VLOOKUP(Q775,'Коэфф для прайса 1 оч'!$E$40:$F$43,2,0),"")</f>
        <v>5.0000000000000001E-3</v>
      </c>
      <c r="AB775" s="117">
        <f>IFERROR(VLOOKUP(R775,'Коэфф для прайса 1 оч'!$E$45:$F$59,2,0),"")</f>
        <v>-0.02</v>
      </c>
      <c r="AC775" s="116">
        <f>IFERROR(VLOOKUP(T775,'Коэфф для прайса 1 оч'!$E$61:$F$67,2,0),"")</f>
        <v>-0.01</v>
      </c>
      <c r="AD775" s="116">
        <f>IFERROR(VLOOKUP(U775,'Коэфф для прайса 1 оч'!$E$69:$F$82,2,0),"")</f>
        <v>-7.0000000000000001E-3</v>
      </c>
      <c r="AE775" s="116">
        <f>IFERROR(VLOOKUP(PriceList[[#This Row],[Корпус]],'Коэфф для прайса 1 оч'!$I$10:$J$15,2,0),"")</f>
        <v>0</v>
      </c>
      <c r="AF775" s="95">
        <f t="shared" si="183"/>
        <v>334521</v>
      </c>
      <c r="AG775" s="96">
        <f t="shared" si="184"/>
        <v>9691073.3699999992</v>
      </c>
      <c r="AH775" s="97">
        <v>0</v>
      </c>
      <c r="AI775" s="98">
        <f t="shared" si="185"/>
        <v>334521</v>
      </c>
      <c r="AJ775" s="99">
        <f t="shared" si="186"/>
        <v>9691073.3699999992</v>
      </c>
      <c r="AK775" s="84" t="s">
        <v>101</v>
      </c>
      <c r="AL775" s="91">
        <v>0.1</v>
      </c>
      <c r="AM775" s="287">
        <f>PriceList[[#This Row],[ИТОГ Цена за кв.м, руб]]*(1+PriceList[[#This Row],[Максимальная скидка]])</f>
        <v>367973.10000000003</v>
      </c>
      <c r="AN775" s="287">
        <f>PriceList[[#This Row],[Цена за кв.м. в CRM]]*PriceList[[#This Row],[Площадь, кв.м]]</f>
        <v>10660180.707</v>
      </c>
      <c r="AO775" s="287">
        <v>6000</v>
      </c>
      <c r="AP775" s="335">
        <f>PriceList[[#This Row],[Цена за кв.м. в CRM]]+PriceList[[#This Row],[Бронь]]</f>
        <v>373973.10000000003</v>
      </c>
      <c r="AQ775" s="335">
        <f>PriceList[[#This Row],[Цена за кв.м. в сайт]]*PriceList[[#This Row],[Площадь, кв.м]]</f>
        <v>10834000.707</v>
      </c>
      <c r="AR775" s="84" t="str">
        <f t="shared" si="187"/>
        <v>С3-1-23</v>
      </c>
      <c r="AS775" s="88" t="str">
        <f t="shared" si="188"/>
        <v>Ст</v>
      </c>
      <c r="AT775" s="89">
        <f t="shared" si="189"/>
        <v>28.97</v>
      </c>
      <c r="AU775" s="99">
        <f>PriceList[[#This Row],[Цена за кв.м. в CRM]]</f>
        <v>367973.10000000003</v>
      </c>
      <c r="AV775" s="100" t="str">
        <f t="shared" si="190"/>
        <v>Свободно</v>
      </c>
      <c r="AW775" s="99"/>
      <c r="AX775" s="342"/>
      <c r="AZ775" s="353">
        <f>(PriceList[[#This Row],[Цена за кв.м. в сайт]])+$AZ$1</f>
        <v>374473.10000000003</v>
      </c>
      <c r="BA775" s="353">
        <f>AZ775*PriceList[[#This Row],[Площадь, кв.м]]</f>
        <v>10848485.707</v>
      </c>
      <c r="BB775" s="346">
        <f>BA775-PriceList[[#This Row],[Стоимость, руб для сбронированием]]</f>
        <v>14485</v>
      </c>
      <c r="BC775" s="14"/>
      <c r="BD775" s="345">
        <f t="shared" si="191"/>
        <v>374500</v>
      </c>
      <c r="BE775" s="353">
        <f>BD775*PriceList[[#This Row],[Площадь, кв.м]]</f>
        <v>10849265</v>
      </c>
      <c r="BF775" s="14"/>
      <c r="BG775" s="345">
        <f>BE775-$BG$1*PriceList[[#This Row],[Площадь, кв.м]]</f>
        <v>10675445</v>
      </c>
      <c r="BH775" s="353">
        <f t="shared" si="192"/>
        <v>173820</v>
      </c>
      <c r="BI775" s="345">
        <f>BG775/PriceList[[#This Row],[Площадь, кв.м]]</f>
        <v>368500</v>
      </c>
      <c r="BJ775" s="355">
        <f t="shared" si="193"/>
        <v>1.6282225237449117E-2</v>
      </c>
      <c r="BL775" s="345"/>
      <c r="BM775" s="353"/>
    </row>
    <row r="776" spans="1:65" ht="14.25" hidden="1" customHeight="1">
      <c r="A776" s="84">
        <v>702</v>
      </c>
      <c r="B776" s="84" t="s">
        <v>780</v>
      </c>
      <c r="C776" s="85">
        <v>24</v>
      </c>
      <c r="D776" s="85" t="s">
        <v>754</v>
      </c>
      <c r="E776" s="86">
        <v>2</v>
      </c>
      <c r="F776" s="84">
        <v>7</v>
      </c>
      <c r="G776" s="87">
        <v>52.06</v>
      </c>
      <c r="H776" s="88" t="s">
        <v>2</v>
      </c>
      <c r="I776" s="88" t="s">
        <v>19</v>
      </c>
      <c r="J776" s="89">
        <v>7.89</v>
      </c>
      <c r="K776" s="89">
        <f t="shared" si="180"/>
        <v>2.37</v>
      </c>
      <c r="L776" s="89">
        <f t="shared" si="181"/>
        <v>44.17</v>
      </c>
      <c r="M776" s="89">
        <f t="shared" si="182"/>
        <v>46.54</v>
      </c>
      <c r="N776" s="90" t="s">
        <v>76</v>
      </c>
      <c r="O776" s="90" t="s">
        <v>66</v>
      </c>
      <c r="P776" s="90" t="s">
        <v>115</v>
      </c>
      <c r="Q776" s="91" t="s">
        <v>68</v>
      </c>
      <c r="R776" s="92" t="s">
        <v>422</v>
      </c>
      <c r="S776" s="92" t="s">
        <v>1291</v>
      </c>
      <c r="T776" s="93" t="s">
        <v>70</v>
      </c>
      <c r="U776" s="84">
        <v>33</v>
      </c>
      <c r="V776" s="94">
        <f>IFERROR(VLOOKUP(H776,'Коэфф для прайса 1 оч'!$A$3:$C$6,3,0),"")</f>
        <v>313920</v>
      </c>
      <c r="W776" s="91">
        <f>IFERROR(VLOOKUP(E776,'Коэфф для прайса 1 оч'!$A$10:$C$23,3,0),"")</f>
        <v>-1.4999999999999999E-2</v>
      </c>
      <c r="X776" s="116">
        <f>IFERROR(VLOOKUP(N776,'Коэфф для прайса 1 оч'!$E$25:$F$30,2,0),"")</f>
        <v>0</v>
      </c>
      <c r="Y776" s="116">
        <f>IFERROR(VLOOKUP(O776,'Коэфф для прайса 1 оч'!$E$32:$F$34,2,0),"")</f>
        <v>0</v>
      </c>
      <c r="Z776" s="116">
        <f>IFERROR(VLOOKUP(P776,'Коэфф для прайса 1 оч'!$E$36:$F$38,2,0),"")</f>
        <v>0</v>
      </c>
      <c r="AA776" s="116">
        <f>IFERROR(VLOOKUP(Q776,'Коэфф для прайса 1 оч'!$E$40:$F$43,2,0),"")</f>
        <v>5.0000000000000001E-3</v>
      </c>
      <c r="AB776" s="117">
        <f>IFERROR(VLOOKUP(R776,'Коэфф для прайса 1 оч'!$E$45:$F$59,2,0),"")</f>
        <v>0</v>
      </c>
      <c r="AC776" s="116">
        <f>IFERROR(VLOOKUP(T776,'Коэфф для прайса 1 оч'!$E$61:$F$67,2,0),"")</f>
        <v>-0.01</v>
      </c>
      <c r="AD776" s="116">
        <f>IFERROR(VLOOKUP(U776,'Коэфф для прайса 1 оч'!$E$69:$F$82,2,0),"")</f>
        <v>-7.0000000000000001E-3</v>
      </c>
      <c r="AE776" s="116">
        <f>IFERROR(VLOOKUP(PriceList[[#This Row],[Корпус]],'Коэфф для прайса 1 оч'!$I$10:$J$15,2,0),"")</f>
        <v>0</v>
      </c>
      <c r="AF776" s="95">
        <f t="shared" si="183"/>
        <v>305444.15999999997</v>
      </c>
      <c r="AG776" s="96">
        <f t="shared" si="184"/>
        <v>15901422.969599999</v>
      </c>
      <c r="AH776" s="97">
        <v>0</v>
      </c>
      <c r="AI776" s="98">
        <f t="shared" si="185"/>
        <v>305444.15999999997</v>
      </c>
      <c r="AJ776" s="99">
        <f t="shared" si="186"/>
        <v>15901422.969599999</v>
      </c>
      <c r="AK776" s="84" t="s">
        <v>71</v>
      </c>
      <c r="AL776" s="91">
        <v>0.1</v>
      </c>
      <c r="AM776" s="287">
        <f>PriceList[[#This Row],[ИТОГ Цена за кв.м, руб]]*(1+PriceList[[#This Row],[Максимальная скидка]])</f>
        <v>335988.576</v>
      </c>
      <c r="AN776" s="287">
        <f>PriceList[[#This Row],[Цена за кв.м. в CRM]]*PriceList[[#This Row],[Площадь, кв.м]]</f>
        <v>17491565.266559999</v>
      </c>
      <c r="AO776" s="287">
        <v>6000</v>
      </c>
      <c r="AP776" s="335">
        <f>PriceList[[#This Row],[Цена за кв.м. в CRM]]+PriceList[[#This Row],[Бронь]]</f>
        <v>341988.576</v>
      </c>
      <c r="AQ776" s="335">
        <f>PriceList[[#This Row],[Цена за кв.м. в сайт]]*PriceList[[#This Row],[Площадь, кв.м]]</f>
        <v>17803925.266559999</v>
      </c>
      <c r="AR776" s="84" t="str">
        <f t="shared" si="187"/>
        <v>С3-1-24</v>
      </c>
      <c r="AS776" s="88" t="str">
        <f t="shared" si="188"/>
        <v>1К</v>
      </c>
      <c r="AT776" s="89">
        <f t="shared" si="189"/>
        <v>52.06</v>
      </c>
      <c r="AU776" s="99">
        <f>PriceList[[#This Row],[Цена за кв.м. в CRM]]</f>
        <v>335988.576</v>
      </c>
      <c r="AV776" s="100" t="str">
        <f t="shared" si="190"/>
        <v>Резерв</v>
      </c>
      <c r="AW776" s="99"/>
      <c r="AX776" s="342"/>
      <c r="AZ776" s="353">
        <f>(PriceList[[#This Row],[Цена за кв.м. в сайт]])+$AZ$1</f>
        <v>342488.576</v>
      </c>
      <c r="BA776" s="353">
        <f>AZ776*PriceList[[#This Row],[Площадь, кв.м]]</f>
        <v>17829955.266559999</v>
      </c>
      <c r="BB776" s="346">
        <f>BA776-PriceList[[#This Row],[Стоимость, руб для сбронированием]]</f>
        <v>26030</v>
      </c>
      <c r="BC776" s="14"/>
      <c r="BD776" s="345">
        <f t="shared" si="191"/>
        <v>342500</v>
      </c>
      <c r="BE776" s="353">
        <f>BD776*PriceList[[#This Row],[Площадь, кв.м]]</f>
        <v>17830550</v>
      </c>
      <c r="BF776" s="14"/>
      <c r="BG776" s="345">
        <f>BE776-$BG$1*PriceList[[#This Row],[Площадь, кв.м]]</f>
        <v>17518190</v>
      </c>
      <c r="BH776" s="353">
        <f t="shared" si="192"/>
        <v>312360</v>
      </c>
      <c r="BI776" s="345">
        <f>BG776/PriceList[[#This Row],[Площадь, кв.м]]</f>
        <v>336500</v>
      </c>
      <c r="BJ776" s="355">
        <f t="shared" si="193"/>
        <v>1.7830609212481426E-2</v>
      </c>
      <c r="BL776" s="345"/>
      <c r="BM776" s="353"/>
    </row>
    <row r="777" spans="1:65" ht="14.25" hidden="1" customHeight="1">
      <c r="A777" s="84">
        <v>703</v>
      </c>
      <c r="B777" s="84" t="s">
        <v>781</v>
      </c>
      <c r="C777" s="85">
        <v>25</v>
      </c>
      <c r="D777" s="85" t="s">
        <v>754</v>
      </c>
      <c r="E777" s="86">
        <v>2</v>
      </c>
      <c r="F777" s="84">
        <v>8</v>
      </c>
      <c r="G777" s="87">
        <v>29.03</v>
      </c>
      <c r="H777" s="88" t="s">
        <v>1</v>
      </c>
      <c r="I777" s="88" t="s">
        <v>1</v>
      </c>
      <c r="J777" s="89">
        <v>4.29</v>
      </c>
      <c r="K777" s="89">
        <f t="shared" si="180"/>
        <v>1.29</v>
      </c>
      <c r="L777" s="89">
        <f t="shared" si="181"/>
        <v>24.740000000000002</v>
      </c>
      <c r="M777" s="89">
        <f t="shared" si="182"/>
        <v>26.03</v>
      </c>
      <c r="N777" s="90" t="s">
        <v>65</v>
      </c>
      <c r="O777" s="90" t="s">
        <v>66</v>
      </c>
      <c r="P777" s="90" t="s">
        <v>67</v>
      </c>
      <c r="Q777" s="91" t="s">
        <v>68</v>
      </c>
      <c r="R777" s="92" t="s">
        <v>422</v>
      </c>
      <c r="S777" s="92" t="s">
        <v>1291</v>
      </c>
      <c r="T777" s="93" t="s">
        <v>73</v>
      </c>
      <c r="U777" s="84">
        <v>33</v>
      </c>
      <c r="V777" s="94">
        <f>IFERROR(VLOOKUP(H777,'Коэфф для прайса 1 оч'!$A$3:$C$6,3,0),"")</f>
        <v>327000</v>
      </c>
      <c r="W777" s="91">
        <f>IFERROR(VLOOKUP(E777,'Коэфф для прайса 1 оч'!$A$10:$C$23,3,0),"")</f>
        <v>-1.4999999999999999E-2</v>
      </c>
      <c r="X777" s="116">
        <f>IFERROR(VLOOKUP(N777,'Коэфф для прайса 1 оч'!$E$25:$F$30,2,0),"")</f>
        <v>0.04</v>
      </c>
      <c r="Y777" s="116">
        <f>IFERROR(VLOOKUP(O777,'Коэфф для прайса 1 оч'!$E$32:$F$34,2,0),"")</f>
        <v>0</v>
      </c>
      <c r="Z777" s="116">
        <f>IFERROR(VLOOKUP(P777,'Коэфф для прайса 1 оч'!$E$36:$F$38,2,0),"")</f>
        <v>0.03</v>
      </c>
      <c r="AA777" s="116">
        <f>IFERROR(VLOOKUP(Q777,'Коэфф для прайса 1 оч'!$E$40:$F$43,2,0),"")</f>
        <v>5.0000000000000001E-3</v>
      </c>
      <c r="AB777" s="117">
        <f>IFERROR(VLOOKUP(R777,'Коэфф для прайса 1 оч'!$E$45:$F$59,2,0),"")</f>
        <v>0</v>
      </c>
      <c r="AC777" s="116">
        <f>IFERROR(VLOOKUP(T777,'Коэфф для прайса 1 оч'!$E$61:$F$67,2,0),"")</f>
        <v>0</v>
      </c>
      <c r="AD777" s="116">
        <f>IFERROR(VLOOKUP(U777,'Коэфф для прайса 1 оч'!$E$69:$F$82,2,0),"")</f>
        <v>-7.0000000000000001E-3</v>
      </c>
      <c r="AE777" s="116">
        <f>IFERROR(VLOOKUP(PriceList[[#This Row],[Корпус]],'Коэфф для прайса 1 оч'!$I$10:$J$15,2,0),"")</f>
        <v>0</v>
      </c>
      <c r="AF777" s="95">
        <f t="shared" si="183"/>
        <v>344331</v>
      </c>
      <c r="AG777" s="96">
        <f t="shared" si="184"/>
        <v>9995928.9299999997</v>
      </c>
      <c r="AH777" s="97">
        <v>0</v>
      </c>
      <c r="AI777" s="98">
        <f t="shared" si="185"/>
        <v>344331</v>
      </c>
      <c r="AJ777" s="99">
        <f t="shared" si="186"/>
        <v>9995928.9299999997</v>
      </c>
      <c r="AK777" s="84" t="s">
        <v>71</v>
      </c>
      <c r="AL777" s="91">
        <v>0.1</v>
      </c>
      <c r="AM777" s="287">
        <f>PriceList[[#This Row],[ИТОГ Цена за кв.м, руб]]*(1+PriceList[[#This Row],[Максимальная скидка]])</f>
        <v>378764.10000000003</v>
      </c>
      <c r="AN777" s="287">
        <f>PriceList[[#This Row],[Цена за кв.м. в CRM]]*PriceList[[#This Row],[Площадь, кв.м]]</f>
        <v>10995521.823000001</v>
      </c>
      <c r="AO777" s="287">
        <v>6000</v>
      </c>
      <c r="AP777" s="335">
        <f>PriceList[[#This Row],[Цена за кв.м. в CRM]]+PriceList[[#This Row],[Бронь]]</f>
        <v>384764.10000000003</v>
      </c>
      <c r="AQ777" s="335">
        <f>PriceList[[#This Row],[Цена за кв.м. в сайт]]*PriceList[[#This Row],[Площадь, кв.м]]</f>
        <v>11169701.823000001</v>
      </c>
      <c r="AR777" s="84" t="str">
        <f t="shared" si="187"/>
        <v>С3-1-25</v>
      </c>
      <c r="AS777" s="88" t="str">
        <f t="shared" si="188"/>
        <v>Ст</v>
      </c>
      <c r="AT777" s="89">
        <f t="shared" si="189"/>
        <v>29.03</v>
      </c>
      <c r="AU777" s="99">
        <f>PriceList[[#This Row],[Цена за кв.м. в CRM]]</f>
        <v>378764.10000000003</v>
      </c>
      <c r="AV777" s="100" t="str">
        <f t="shared" si="190"/>
        <v>Резерв</v>
      </c>
      <c r="AW777" s="99"/>
      <c r="AX777" s="342"/>
      <c r="AZ777" s="353">
        <f>(PriceList[[#This Row],[Цена за кв.м. в сайт]])+$AZ$1</f>
        <v>385264.10000000003</v>
      </c>
      <c r="BA777" s="353">
        <f>AZ777*PriceList[[#This Row],[Площадь, кв.м]]</f>
        <v>11184216.823000001</v>
      </c>
      <c r="BB777" s="346">
        <f>BA777-PriceList[[#This Row],[Стоимость, руб для сбронированием]]</f>
        <v>14515</v>
      </c>
      <c r="BC777" s="14"/>
      <c r="BD777" s="345">
        <f t="shared" si="191"/>
        <v>385300</v>
      </c>
      <c r="BE777" s="353">
        <f>BD777*PriceList[[#This Row],[Площадь, кв.м]]</f>
        <v>11185259</v>
      </c>
      <c r="BF777" s="14"/>
      <c r="BG777" s="345">
        <f>BE777-$BG$1*PriceList[[#This Row],[Площадь, кв.м]]</f>
        <v>11011079</v>
      </c>
      <c r="BH777" s="353">
        <f t="shared" si="192"/>
        <v>174180</v>
      </c>
      <c r="BI777" s="345">
        <f>BG777/PriceList[[#This Row],[Площадь, кв.м]]</f>
        <v>379300</v>
      </c>
      <c r="BJ777" s="355">
        <f t="shared" si="193"/>
        <v>1.5818613234906406E-2</v>
      </c>
      <c r="BL777" s="345"/>
      <c r="BM777" s="353"/>
    </row>
    <row r="778" spans="1:65" ht="14.25" hidden="1" customHeight="1">
      <c r="A778" s="84">
        <v>704</v>
      </c>
      <c r="B778" s="84" t="s">
        <v>782</v>
      </c>
      <c r="C778" s="85">
        <v>26</v>
      </c>
      <c r="D778" s="85" t="s">
        <v>754</v>
      </c>
      <c r="E778" s="86">
        <v>2</v>
      </c>
      <c r="F778" s="84">
        <v>9</v>
      </c>
      <c r="G778" s="87">
        <v>29.13</v>
      </c>
      <c r="H778" s="88" t="s">
        <v>1</v>
      </c>
      <c r="I778" s="88" t="s">
        <v>1</v>
      </c>
      <c r="J778" s="89">
        <v>4.3899999999999997</v>
      </c>
      <c r="K778" s="89">
        <f t="shared" si="180"/>
        <v>1.32</v>
      </c>
      <c r="L778" s="89">
        <f t="shared" si="181"/>
        <v>24.74</v>
      </c>
      <c r="M778" s="89">
        <f t="shared" si="182"/>
        <v>26.06</v>
      </c>
      <c r="N778" s="90" t="s">
        <v>65</v>
      </c>
      <c r="O778" s="90" t="s">
        <v>66</v>
      </c>
      <c r="P778" s="90" t="s">
        <v>67</v>
      </c>
      <c r="Q778" s="91" t="s">
        <v>68</v>
      </c>
      <c r="R778" s="92" t="s">
        <v>422</v>
      </c>
      <c r="S778" s="92" t="s">
        <v>1291</v>
      </c>
      <c r="T778" s="93" t="s">
        <v>73</v>
      </c>
      <c r="U778" s="84">
        <v>33</v>
      </c>
      <c r="V778" s="94">
        <f>IFERROR(VLOOKUP(H778,'Коэфф для прайса 1 оч'!$A$3:$C$6,3,0),"")</f>
        <v>327000</v>
      </c>
      <c r="W778" s="91">
        <f>IFERROR(VLOOKUP(E778,'Коэфф для прайса 1 оч'!$A$10:$C$23,3,0),"")</f>
        <v>-1.4999999999999999E-2</v>
      </c>
      <c r="X778" s="116">
        <f>IFERROR(VLOOKUP(N778,'Коэфф для прайса 1 оч'!$E$25:$F$30,2,0),"")</f>
        <v>0.04</v>
      </c>
      <c r="Y778" s="116">
        <f>IFERROR(VLOOKUP(O778,'Коэфф для прайса 1 оч'!$E$32:$F$34,2,0),"")</f>
        <v>0</v>
      </c>
      <c r="Z778" s="116">
        <f>IFERROR(VLOOKUP(P778,'Коэфф для прайса 1 оч'!$E$36:$F$38,2,0),"")</f>
        <v>0.03</v>
      </c>
      <c r="AA778" s="116">
        <f>IFERROR(VLOOKUP(Q778,'Коэфф для прайса 1 оч'!$E$40:$F$43,2,0),"")</f>
        <v>5.0000000000000001E-3</v>
      </c>
      <c r="AB778" s="117">
        <f>IFERROR(VLOOKUP(R778,'Коэфф для прайса 1 оч'!$E$45:$F$59,2,0),"")</f>
        <v>0</v>
      </c>
      <c r="AC778" s="116">
        <f>IFERROR(VLOOKUP(T778,'Коэфф для прайса 1 оч'!$E$61:$F$67,2,0),"")</f>
        <v>0</v>
      </c>
      <c r="AD778" s="116">
        <f>IFERROR(VLOOKUP(U778,'Коэфф для прайса 1 оч'!$E$69:$F$82,2,0),"")</f>
        <v>-7.0000000000000001E-3</v>
      </c>
      <c r="AE778" s="116">
        <f>IFERROR(VLOOKUP(PriceList[[#This Row],[Корпус]],'Коэфф для прайса 1 оч'!$I$10:$J$15,2,0),"")</f>
        <v>0</v>
      </c>
      <c r="AF778" s="95">
        <f t="shared" si="183"/>
        <v>344331</v>
      </c>
      <c r="AG778" s="96">
        <f t="shared" si="184"/>
        <v>10030362.029999999</v>
      </c>
      <c r="AH778" s="97">
        <v>0</v>
      </c>
      <c r="AI778" s="98">
        <f t="shared" si="185"/>
        <v>344331</v>
      </c>
      <c r="AJ778" s="99">
        <f t="shared" si="186"/>
        <v>10030362.029999999</v>
      </c>
      <c r="AK778" s="84" t="s">
        <v>71</v>
      </c>
      <c r="AL778" s="91">
        <v>0.1</v>
      </c>
      <c r="AM778" s="287">
        <f>PriceList[[#This Row],[ИТОГ Цена за кв.м, руб]]*(1+PriceList[[#This Row],[Максимальная скидка]])</f>
        <v>378764.10000000003</v>
      </c>
      <c r="AN778" s="287">
        <f>PriceList[[#This Row],[Цена за кв.м. в CRM]]*PriceList[[#This Row],[Площадь, кв.м]]</f>
        <v>11033398.233000001</v>
      </c>
      <c r="AO778" s="287">
        <v>6000</v>
      </c>
      <c r="AP778" s="335">
        <f>PriceList[[#This Row],[Цена за кв.м. в CRM]]+PriceList[[#This Row],[Бронь]]</f>
        <v>384764.10000000003</v>
      </c>
      <c r="AQ778" s="335">
        <f>PriceList[[#This Row],[Цена за кв.м. в сайт]]*PriceList[[#This Row],[Площадь, кв.м]]</f>
        <v>11208178.233000001</v>
      </c>
      <c r="AR778" s="84" t="str">
        <f t="shared" si="187"/>
        <v>С3-1-26</v>
      </c>
      <c r="AS778" s="88" t="str">
        <f t="shared" si="188"/>
        <v>Ст</v>
      </c>
      <c r="AT778" s="89">
        <f t="shared" si="189"/>
        <v>29.13</v>
      </c>
      <c r="AU778" s="99">
        <f>PriceList[[#This Row],[Цена за кв.м. в CRM]]</f>
        <v>378764.10000000003</v>
      </c>
      <c r="AV778" s="100" t="str">
        <f t="shared" si="190"/>
        <v>Резерв</v>
      </c>
      <c r="AW778" s="99"/>
      <c r="AX778" s="342"/>
      <c r="AZ778" s="353">
        <f>(PriceList[[#This Row],[Цена за кв.м. в сайт]])+$AZ$1</f>
        <v>385264.10000000003</v>
      </c>
      <c r="BA778" s="353">
        <f>AZ778*PriceList[[#This Row],[Площадь, кв.м]]</f>
        <v>11222743.233000001</v>
      </c>
      <c r="BB778" s="346">
        <f>BA778-PriceList[[#This Row],[Стоимость, руб для сбронированием]]</f>
        <v>14565</v>
      </c>
      <c r="BC778" s="14"/>
      <c r="BD778" s="345">
        <f t="shared" si="191"/>
        <v>385300</v>
      </c>
      <c r="BE778" s="353">
        <f>BD778*PriceList[[#This Row],[Площадь, кв.м]]</f>
        <v>11223789</v>
      </c>
      <c r="BF778" s="14"/>
      <c r="BG778" s="345">
        <f>BE778-$BG$1*PriceList[[#This Row],[Площадь, кв.м]]</f>
        <v>11049009</v>
      </c>
      <c r="BH778" s="353">
        <f t="shared" si="192"/>
        <v>174780</v>
      </c>
      <c r="BI778" s="345">
        <f>BG778/PriceList[[#This Row],[Площадь, кв.м]]</f>
        <v>379300</v>
      </c>
      <c r="BJ778" s="355">
        <f t="shared" si="193"/>
        <v>1.5818613234906406E-2</v>
      </c>
      <c r="BL778" s="345"/>
      <c r="BM778" s="353"/>
    </row>
    <row r="779" spans="1:65" ht="14.25" hidden="1" customHeight="1">
      <c r="A779" s="84">
        <v>705</v>
      </c>
      <c r="B779" s="84" t="s">
        <v>783</v>
      </c>
      <c r="C779" s="85">
        <v>27</v>
      </c>
      <c r="D779" s="85" t="s">
        <v>754</v>
      </c>
      <c r="E779" s="86">
        <v>2</v>
      </c>
      <c r="F779" s="84">
        <v>10</v>
      </c>
      <c r="G779" s="87">
        <v>29.65</v>
      </c>
      <c r="H779" s="88" t="s">
        <v>1</v>
      </c>
      <c r="I779" s="88" t="s">
        <v>1</v>
      </c>
      <c r="J779" s="89">
        <v>4.67</v>
      </c>
      <c r="K779" s="89">
        <f t="shared" si="180"/>
        <v>1.4</v>
      </c>
      <c r="L779" s="89">
        <f t="shared" si="181"/>
        <v>24.979999999999997</v>
      </c>
      <c r="M779" s="89">
        <f t="shared" si="182"/>
        <v>26.379999999999995</v>
      </c>
      <c r="N779" s="90" t="s">
        <v>65</v>
      </c>
      <c r="O779" s="90" t="s">
        <v>66</v>
      </c>
      <c r="P779" s="90" t="s">
        <v>67</v>
      </c>
      <c r="Q779" s="91" t="s">
        <v>68</v>
      </c>
      <c r="R779" s="92" t="s">
        <v>422</v>
      </c>
      <c r="S779" s="92" t="s">
        <v>1291</v>
      </c>
      <c r="T779" s="93" t="s">
        <v>70</v>
      </c>
      <c r="U779" s="84">
        <v>33</v>
      </c>
      <c r="V779" s="94">
        <f>IFERROR(VLOOKUP(H779,'Коэфф для прайса 1 оч'!$A$3:$C$6,3,0),"")</f>
        <v>327000</v>
      </c>
      <c r="W779" s="91">
        <f>IFERROR(VLOOKUP(E779,'Коэфф для прайса 1 оч'!$A$10:$C$23,3,0),"")</f>
        <v>-1.4999999999999999E-2</v>
      </c>
      <c r="X779" s="116">
        <f>IFERROR(VLOOKUP(N779,'Коэфф для прайса 1 оч'!$E$25:$F$30,2,0),"")</f>
        <v>0.04</v>
      </c>
      <c r="Y779" s="116">
        <f>IFERROR(VLOOKUP(O779,'Коэфф для прайса 1 оч'!$E$32:$F$34,2,0),"")</f>
        <v>0</v>
      </c>
      <c r="Z779" s="116">
        <f>IFERROR(VLOOKUP(P779,'Коэфф для прайса 1 оч'!$E$36:$F$38,2,0),"")</f>
        <v>0.03</v>
      </c>
      <c r="AA779" s="116">
        <f>IFERROR(VLOOKUP(Q779,'Коэфф для прайса 1 оч'!$E$40:$F$43,2,0),"")</f>
        <v>5.0000000000000001E-3</v>
      </c>
      <c r="AB779" s="117">
        <f>IFERROR(VLOOKUP(R779,'Коэфф для прайса 1 оч'!$E$45:$F$59,2,0),"")</f>
        <v>0</v>
      </c>
      <c r="AC779" s="116">
        <f>IFERROR(VLOOKUP(T779,'Коэфф для прайса 1 оч'!$E$61:$F$67,2,0),"")</f>
        <v>-0.01</v>
      </c>
      <c r="AD779" s="116">
        <f>IFERROR(VLOOKUP(U779,'Коэфф для прайса 1 оч'!$E$69:$F$82,2,0),"")</f>
        <v>-7.0000000000000001E-3</v>
      </c>
      <c r="AE779" s="116">
        <f>IFERROR(VLOOKUP(PriceList[[#This Row],[Корпус]],'Коэфф для прайса 1 оч'!$I$10:$J$15,2,0),"")</f>
        <v>0</v>
      </c>
      <c r="AF779" s="95">
        <f t="shared" si="183"/>
        <v>341061</v>
      </c>
      <c r="AG779" s="96">
        <f t="shared" si="184"/>
        <v>10112458.65</v>
      </c>
      <c r="AH779" s="97">
        <v>0</v>
      </c>
      <c r="AI779" s="98">
        <f t="shared" si="185"/>
        <v>341061</v>
      </c>
      <c r="AJ779" s="99">
        <f t="shared" si="186"/>
        <v>10112458.65</v>
      </c>
      <c r="AK779" s="84" t="s">
        <v>71</v>
      </c>
      <c r="AL779" s="91">
        <v>0.1</v>
      </c>
      <c r="AM779" s="287">
        <f>PriceList[[#This Row],[ИТОГ Цена за кв.м, руб]]*(1+PriceList[[#This Row],[Максимальная скидка]])</f>
        <v>375167.10000000003</v>
      </c>
      <c r="AN779" s="287">
        <f>PriceList[[#This Row],[Цена за кв.м. в CRM]]*PriceList[[#This Row],[Площадь, кв.м]]</f>
        <v>11123704.515000001</v>
      </c>
      <c r="AO779" s="287">
        <v>6000</v>
      </c>
      <c r="AP779" s="335">
        <f>PriceList[[#This Row],[Цена за кв.м. в CRM]]+PriceList[[#This Row],[Бронь]]</f>
        <v>381167.10000000003</v>
      </c>
      <c r="AQ779" s="335">
        <f>PriceList[[#This Row],[Цена за кв.м. в сайт]]*PriceList[[#This Row],[Площадь, кв.м]]</f>
        <v>11301604.515000001</v>
      </c>
      <c r="AR779" s="84" t="str">
        <f t="shared" si="187"/>
        <v>С3-1-27</v>
      </c>
      <c r="AS779" s="88" t="str">
        <f t="shared" si="188"/>
        <v>Ст</v>
      </c>
      <c r="AT779" s="89">
        <f t="shared" si="189"/>
        <v>29.65</v>
      </c>
      <c r="AU779" s="99">
        <f>PriceList[[#This Row],[Цена за кв.м. в CRM]]</f>
        <v>375167.10000000003</v>
      </c>
      <c r="AV779" s="100" t="str">
        <f t="shared" si="190"/>
        <v>Резерв</v>
      </c>
      <c r="AW779" s="99"/>
      <c r="AX779" s="342"/>
      <c r="AZ779" s="353">
        <f>(PriceList[[#This Row],[Цена за кв.м. в сайт]])+$AZ$1</f>
        <v>381667.10000000003</v>
      </c>
      <c r="BA779" s="353">
        <f>AZ779*PriceList[[#This Row],[Площадь, кв.м]]</f>
        <v>11316429.515000001</v>
      </c>
      <c r="BB779" s="346">
        <f>BA779-PriceList[[#This Row],[Стоимость, руб для сбронированием]]</f>
        <v>14825</v>
      </c>
      <c r="BC779" s="14"/>
      <c r="BD779" s="345">
        <f t="shared" si="191"/>
        <v>381700</v>
      </c>
      <c r="BE779" s="353">
        <f>BD779*PriceList[[#This Row],[Площадь, кв.м]]</f>
        <v>11317405</v>
      </c>
      <c r="BF779" s="14"/>
      <c r="BG779" s="345">
        <f>BE779-$BG$1*PriceList[[#This Row],[Площадь, кв.м]]</f>
        <v>11139505</v>
      </c>
      <c r="BH779" s="353">
        <f t="shared" si="192"/>
        <v>177900</v>
      </c>
      <c r="BI779" s="345">
        <f>BG779/PriceList[[#This Row],[Площадь, кв.м]]</f>
        <v>375700</v>
      </c>
      <c r="BJ779" s="355">
        <f t="shared" si="193"/>
        <v>1.5970188980569604E-2</v>
      </c>
      <c r="BL779" s="345"/>
      <c r="BM779" s="353"/>
    </row>
    <row r="780" spans="1:65" ht="14.25" hidden="1" customHeight="1">
      <c r="A780" s="84">
        <v>706</v>
      </c>
      <c r="B780" s="84" t="s">
        <v>784</v>
      </c>
      <c r="C780" s="85">
        <v>28</v>
      </c>
      <c r="D780" s="85" t="s">
        <v>754</v>
      </c>
      <c r="E780" s="86">
        <v>2</v>
      </c>
      <c r="F780" s="84">
        <v>11</v>
      </c>
      <c r="G780" s="87">
        <v>30.07</v>
      </c>
      <c r="H780" s="88" t="s">
        <v>1</v>
      </c>
      <c r="I780" s="88" t="s">
        <v>1</v>
      </c>
      <c r="J780" s="89">
        <v>5.09</v>
      </c>
      <c r="K780" s="89">
        <f t="shared" si="180"/>
        <v>1.53</v>
      </c>
      <c r="L780" s="89">
        <f t="shared" si="181"/>
        <v>24.98</v>
      </c>
      <c r="M780" s="89">
        <f t="shared" si="182"/>
        <v>26.51</v>
      </c>
      <c r="N780" s="90" t="s">
        <v>65</v>
      </c>
      <c r="O780" s="90" t="s">
        <v>66</v>
      </c>
      <c r="P780" s="90" t="s">
        <v>67</v>
      </c>
      <c r="Q780" s="91" t="s">
        <v>68</v>
      </c>
      <c r="R780" s="92" t="s">
        <v>422</v>
      </c>
      <c r="S780" s="92" t="s">
        <v>1291</v>
      </c>
      <c r="T780" s="93" t="s">
        <v>70</v>
      </c>
      <c r="U780" s="84">
        <v>33</v>
      </c>
      <c r="V780" s="94">
        <f>IFERROR(VLOOKUP(H780,'Коэфф для прайса 1 оч'!$A$3:$C$6,3,0),"")</f>
        <v>327000</v>
      </c>
      <c r="W780" s="91">
        <f>IFERROR(VLOOKUP(E780,'Коэфф для прайса 1 оч'!$A$10:$C$23,3,0),"")</f>
        <v>-1.4999999999999999E-2</v>
      </c>
      <c r="X780" s="116">
        <f>IFERROR(VLOOKUP(N780,'Коэфф для прайса 1 оч'!$E$25:$F$30,2,0),"")</f>
        <v>0.04</v>
      </c>
      <c r="Y780" s="116">
        <f>IFERROR(VLOOKUP(O780,'Коэфф для прайса 1 оч'!$E$32:$F$34,2,0),"")</f>
        <v>0</v>
      </c>
      <c r="Z780" s="116">
        <f>IFERROR(VLOOKUP(P780,'Коэфф для прайса 1 оч'!$E$36:$F$38,2,0),"")</f>
        <v>0.03</v>
      </c>
      <c r="AA780" s="116">
        <f>IFERROR(VLOOKUP(Q780,'Коэфф для прайса 1 оч'!$E$40:$F$43,2,0),"")</f>
        <v>5.0000000000000001E-3</v>
      </c>
      <c r="AB780" s="117">
        <f>IFERROR(VLOOKUP(R780,'Коэфф для прайса 1 оч'!$E$45:$F$59,2,0),"")</f>
        <v>0</v>
      </c>
      <c r="AC780" s="116">
        <f>IFERROR(VLOOKUP(T780,'Коэфф для прайса 1 оч'!$E$61:$F$67,2,0),"")</f>
        <v>-0.01</v>
      </c>
      <c r="AD780" s="116">
        <f>IFERROR(VLOOKUP(U780,'Коэфф для прайса 1 оч'!$E$69:$F$82,2,0),"")</f>
        <v>-7.0000000000000001E-3</v>
      </c>
      <c r="AE780" s="116">
        <f>IFERROR(VLOOKUP(PriceList[[#This Row],[Корпус]],'Коэфф для прайса 1 оч'!$I$10:$J$15,2,0),"")</f>
        <v>0</v>
      </c>
      <c r="AF780" s="95">
        <f t="shared" si="183"/>
        <v>341061</v>
      </c>
      <c r="AG780" s="96">
        <f t="shared" si="184"/>
        <v>10255704.27</v>
      </c>
      <c r="AH780" s="97">
        <v>0</v>
      </c>
      <c r="AI780" s="98">
        <f t="shared" si="185"/>
        <v>341061</v>
      </c>
      <c r="AJ780" s="99">
        <f t="shared" si="186"/>
        <v>10255704.27</v>
      </c>
      <c r="AK780" s="84" t="s">
        <v>101</v>
      </c>
      <c r="AL780" s="91">
        <v>0.1</v>
      </c>
      <c r="AM780" s="287">
        <f>PriceList[[#This Row],[ИТОГ Цена за кв.м, руб]]*(1+PriceList[[#This Row],[Максимальная скидка]])</f>
        <v>375167.10000000003</v>
      </c>
      <c r="AN780" s="287">
        <f>PriceList[[#This Row],[Цена за кв.м. в CRM]]*PriceList[[#This Row],[Площадь, кв.м]]</f>
        <v>11281274.697000001</v>
      </c>
      <c r="AO780" s="287">
        <v>6000</v>
      </c>
      <c r="AP780" s="335">
        <f>PriceList[[#This Row],[Цена за кв.м. в CRM]]+PriceList[[#This Row],[Бронь]]</f>
        <v>381167.10000000003</v>
      </c>
      <c r="AQ780" s="335">
        <f>PriceList[[#This Row],[Цена за кв.м. в сайт]]*PriceList[[#This Row],[Площадь, кв.м]]</f>
        <v>11461694.697000001</v>
      </c>
      <c r="AR780" s="84" t="str">
        <f t="shared" si="187"/>
        <v>С3-1-28</v>
      </c>
      <c r="AS780" s="88" t="str">
        <f t="shared" si="188"/>
        <v>Ст</v>
      </c>
      <c r="AT780" s="89">
        <f t="shared" si="189"/>
        <v>30.07</v>
      </c>
      <c r="AU780" s="99">
        <f>PriceList[[#This Row],[Цена за кв.м. в CRM]]</f>
        <v>375167.10000000003</v>
      </c>
      <c r="AV780" s="100" t="str">
        <f t="shared" si="190"/>
        <v>Свободно</v>
      </c>
      <c r="AW780" s="99"/>
      <c r="AX780" s="342"/>
      <c r="AZ780" s="353">
        <f>(PriceList[[#This Row],[Цена за кв.м. в сайт]])+$AZ$1</f>
        <v>381667.10000000003</v>
      </c>
      <c r="BA780" s="353">
        <f>AZ780*PriceList[[#This Row],[Площадь, кв.м]]</f>
        <v>11476729.697000001</v>
      </c>
      <c r="BB780" s="346">
        <f>BA780-PriceList[[#This Row],[Стоимость, руб для сбронированием]]</f>
        <v>15035</v>
      </c>
      <c r="BC780" s="14"/>
      <c r="BD780" s="345">
        <f t="shared" si="191"/>
        <v>381700</v>
      </c>
      <c r="BE780" s="353">
        <f>BD780*PriceList[[#This Row],[Площадь, кв.м]]</f>
        <v>11477719</v>
      </c>
      <c r="BF780" s="14"/>
      <c r="BG780" s="345">
        <f>BE780-$BG$1*PriceList[[#This Row],[Площадь, кв.м]]</f>
        <v>11297299</v>
      </c>
      <c r="BH780" s="353">
        <f t="shared" si="192"/>
        <v>180420</v>
      </c>
      <c r="BI780" s="345">
        <f>BG780/PriceList[[#This Row],[Площадь, кв.м]]</f>
        <v>375700</v>
      </c>
      <c r="BJ780" s="355">
        <f t="shared" si="193"/>
        <v>1.5970188980569604E-2</v>
      </c>
      <c r="BL780" s="345"/>
      <c r="BM780" s="353"/>
    </row>
    <row r="781" spans="1:65" ht="14.25" hidden="1" customHeight="1">
      <c r="A781" s="84">
        <v>707</v>
      </c>
      <c r="B781" s="84" t="s">
        <v>785</v>
      </c>
      <c r="C781" s="85">
        <v>29</v>
      </c>
      <c r="D781" s="85" t="s">
        <v>754</v>
      </c>
      <c r="E781" s="86">
        <v>2</v>
      </c>
      <c r="F781" s="84">
        <v>12</v>
      </c>
      <c r="G781" s="87">
        <v>30.35</v>
      </c>
      <c r="H781" s="88" t="s">
        <v>1</v>
      </c>
      <c r="I781" s="88" t="s">
        <v>1</v>
      </c>
      <c r="J781" s="89">
        <v>5.61</v>
      </c>
      <c r="K781" s="89">
        <f t="shared" si="180"/>
        <v>1.68</v>
      </c>
      <c r="L781" s="89">
        <f t="shared" si="181"/>
        <v>24.740000000000002</v>
      </c>
      <c r="M781" s="89">
        <f t="shared" si="182"/>
        <v>26.42</v>
      </c>
      <c r="N781" s="90" t="s">
        <v>65</v>
      </c>
      <c r="O781" s="90" t="s">
        <v>66</v>
      </c>
      <c r="P781" s="90" t="s">
        <v>67</v>
      </c>
      <c r="Q781" s="91" t="s">
        <v>68</v>
      </c>
      <c r="R781" s="92" t="s">
        <v>422</v>
      </c>
      <c r="S781" s="92" t="s">
        <v>1291</v>
      </c>
      <c r="T781" s="93" t="s">
        <v>70</v>
      </c>
      <c r="U781" s="84">
        <v>33</v>
      </c>
      <c r="V781" s="94">
        <f>IFERROR(VLOOKUP(H781,'Коэфф для прайса 1 оч'!$A$3:$C$6,3,0),"")</f>
        <v>327000</v>
      </c>
      <c r="W781" s="91">
        <f>IFERROR(VLOOKUP(E781,'Коэфф для прайса 1 оч'!$A$10:$C$23,3,0),"")</f>
        <v>-1.4999999999999999E-2</v>
      </c>
      <c r="X781" s="116">
        <f>IFERROR(VLOOKUP(N781,'Коэфф для прайса 1 оч'!$E$25:$F$30,2,0),"")</f>
        <v>0.04</v>
      </c>
      <c r="Y781" s="116">
        <f>IFERROR(VLOOKUP(O781,'Коэфф для прайса 1 оч'!$E$32:$F$34,2,0),"")</f>
        <v>0</v>
      </c>
      <c r="Z781" s="116">
        <f>IFERROR(VLOOKUP(P781,'Коэфф для прайса 1 оч'!$E$36:$F$38,2,0),"")</f>
        <v>0.03</v>
      </c>
      <c r="AA781" s="116">
        <f>IFERROR(VLOOKUP(Q781,'Коэфф для прайса 1 оч'!$E$40:$F$43,2,0),"")</f>
        <v>5.0000000000000001E-3</v>
      </c>
      <c r="AB781" s="117">
        <f>IFERROR(VLOOKUP(R781,'Коэфф для прайса 1 оч'!$E$45:$F$59,2,0),"")</f>
        <v>0</v>
      </c>
      <c r="AC781" s="116">
        <f>IFERROR(VLOOKUP(T781,'Коэфф для прайса 1 оч'!$E$61:$F$67,2,0),"")</f>
        <v>-0.01</v>
      </c>
      <c r="AD781" s="116">
        <f>IFERROR(VLOOKUP(U781,'Коэфф для прайса 1 оч'!$E$69:$F$82,2,0),"")</f>
        <v>-7.0000000000000001E-3</v>
      </c>
      <c r="AE781" s="116">
        <f>IFERROR(VLOOKUP(PriceList[[#This Row],[Корпус]],'Коэфф для прайса 1 оч'!$I$10:$J$15,2,0),"")</f>
        <v>0</v>
      </c>
      <c r="AF781" s="95">
        <f t="shared" si="183"/>
        <v>341061</v>
      </c>
      <c r="AG781" s="96">
        <f t="shared" si="184"/>
        <v>10351201.35</v>
      </c>
      <c r="AH781" s="97">
        <v>0</v>
      </c>
      <c r="AI781" s="98">
        <f t="shared" si="185"/>
        <v>341061</v>
      </c>
      <c r="AJ781" s="99">
        <f t="shared" si="186"/>
        <v>10351201.35</v>
      </c>
      <c r="AK781" s="84" t="s">
        <v>71</v>
      </c>
      <c r="AL781" s="91">
        <v>0.1</v>
      </c>
      <c r="AM781" s="287">
        <f>PriceList[[#This Row],[ИТОГ Цена за кв.м, руб]]*(1+PriceList[[#This Row],[Максимальная скидка]])</f>
        <v>375167.10000000003</v>
      </c>
      <c r="AN781" s="287">
        <f>PriceList[[#This Row],[Цена за кв.м. в CRM]]*PriceList[[#This Row],[Площадь, кв.м]]</f>
        <v>11386321.485000001</v>
      </c>
      <c r="AO781" s="287">
        <v>6000</v>
      </c>
      <c r="AP781" s="335">
        <f>PriceList[[#This Row],[Цена за кв.м. в CRM]]+PriceList[[#This Row],[Бронь]]</f>
        <v>381167.10000000003</v>
      </c>
      <c r="AQ781" s="335">
        <f>PriceList[[#This Row],[Цена за кв.м. в сайт]]*PriceList[[#This Row],[Площадь, кв.м]]</f>
        <v>11568421.485000001</v>
      </c>
      <c r="AR781" s="84" t="str">
        <f t="shared" si="187"/>
        <v>С3-1-29</v>
      </c>
      <c r="AS781" s="88" t="str">
        <f t="shared" si="188"/>
        <v>Ст</v>
      </c>
      <c r="AT781" s="89">
        <f t="shared" si="189"/>
        <v>30.35</v>
      </c>
      <c r="AU781" s="99">
        <f>PriceList[[#This Row],[Цена за кв.м. в CRM]]</f>
        <v>375167.10000000003</v>
      </c>
      <c r="AV781" s="100" t="str">
        <f t="shared" si="190"/>
        <v>Резерв</v>
      </c>
      <c r="AW781" s="99"/>
      <c r="AX781" s="342"/>
      <c r="AZ781" s="353">
        <f>(PriceList[[#This Row],[Цена за кв.м. в сайт]])+$AZ$1</f>
        <v>381667.10000000003</v>
      </c>
      <c r="BA781" s="353">
        <f>AZ781*PriceList[[#This Row],[Площадь, кв.м]]</f>
        <v>11583596.485000001</v>
      </c>
      <c r="BB781" s="346">
        <f>BA781-PriceList[[#This Row],[Стоимость, руб для сбронированием]]</f>
        <v>15175</v>
      </c>
      <c r="BC781" s="14"/>
      <c r="BD781" s="345">
        <f t="shared" si="191"/>
        <v>381700</v>
      </c>
      <c r="BE781" s="353">
        <f>BD781*PriceList[[#This Row],[Площадь, кв.м]]</f>
        <v>11584595</v>
      </c>
      <c r="BF781" s="14"/>
      <c r="BG781" s="345">
        <f>BE781-$BG$1*PriceList[[#This Row],[Площадь, кв.м]]</f>
        <v>11402495</v>
      </c>
      <c r="BH781" s="353">
        <f t="shared" si="192"/>
        <v>182100</v>
      </c>
      <c r="BI781" s="345">
        <f>BG781/PriceList[[#This Row],[Площадь, кв.м]]</f>
        <v>375700</v>
      </c>
      <c r="BJ781" s="355">
        <f t="shared" si="193"/>
        <v>1.5970188980569604E-2</v>
      </c>
      <c r="BL781" s="345"/>
      <c r="BM781" s="353"/>
    </row>
    <row r="782" spans="1:65" ht="14.25" hidden="1" customHeight="1">
      <c r="A782" s="84">
        <v>660</v>
      </c>
      <c r="B782" s="84" t="s">
        <v>757</v>
      </c>
      <c r="C782" s="85">
        <v>3</v>
      </c>
      <c r="D782" s="85" t="s">
        <v>754</v>
      </c>
      <c r="E782" s="86">
        <v>1</v>
      </c>
      <c r="F782" s="84">
        <v>3</v>
      </c>
      <c r="G782" s="87">
        <v>45.55</v>
      </c>
      <c r="H782" s="88" t="s">
        <v>1</v>
      </c>
      <c r="I782" s="88" t="s">
        <v>1</v>
      </c>
      <c r="J782" s="89">
        <v>7.72</v>
      </c>
      <c r="K782" s="89">
        <f t="shared" si="180"/>
        <v>2.3199999999999998</v>
      </c>
      <c r="L782" s="89">
        <f t="shared" si="181"/>
        <v>37.83</v>
      </c>
      <c r="M782" s="89">
        <f t="shared" si="182"/>
        <v>40.15</v>
      </c>
      <c r="N782" s="90" t="s">
        <v>78</v>
      </c>
      <c r="O782" s="90" t="s">
        <v>66</v>
      </c>
      <c r="P782" s="90" t="s">
        <v>67</v>
      </c>
      <c r="Q782" s="91" t="s">
        <v>68</v>
      </c>
      <c r="R782" s="92" t="s">
        <v>755</v>
      </c>
      <c r="S782" s="92" t="s">
        <v>1287</v>
      </c>
      <c r="T782" s="93" t="s">
        <v>73</v>
      </c>
      <c r="U782" s="84">
        <v>26</v>
      </c>
      <c r="V782" s="94">
        <f>IFERROR(VLOOKUP(H782,'Коэфф для прайса 1 оч'!$A$3:$C$6,3,0),"")</f>
        <v>327000</v>
      </c>
      <c r="W782" s="91">
        <f>IFERROR(VLOOKUP(E782,'Коэфф для прайса 1 оч'!$A$10:$C$23,3,0),"")</f>
        <v>-4.4999999999999998E-2</v>
      </c>
      <c r="X782" s="116">
        <f>IFERROR(VLOOKUP(N782,'Коэфф для прайса 1 оч'!$E$25:$F$30,2,0),"")</f>
        <v>-0.02</v>
      </c>
      <c r="Y782" s="116">
        <f>IFERROR(VLOOKUP(O782,'Коэфф для прайса 1 оч'!$E$32:$F$34,2,0),"")</f>
        <v>0</v>
      </c>
      <c r="Z782" s="116">
        <f>IFERROR(VLOOKUP(P782,'Коэфф для прайса 1 оч'!$E$36:$F$38,2,0),"")</f>
        <v>0.03</v>
      </c>
      <c r="AA782" s="116">
        <f>IFERROR(VLOOKUP(Q782,'Коэфф для прайса 1 оч'!$E$40:$F$43,2,0),"")</f>
        <v>5.0000000000000001E-3</v>
      </c>
      <c r="AB782" s="117">
        <f>IFERROR(VLOOKUP(R782,'Коэфф для прайса 1 оч'!$E$45:$F$59,2,0),"")</f>
        <v>-0.02</v>
      </c>
      <c r="AC782" s="116">
        <f>IFERROR(VLOOKUP(T782,'Коэфф для прайса 1 оч'!$E$61:$F$67,2,0),"")</f>
        <v>0</v>
      </c>
      <c r="AD782" s="116">
        <f>IFERROR(VLOOKUP(U782,'Коэфф для прайса 1 оч'!$E$69:$F$82,2,0),"")</f>
        <v>0</v>
      </c>
      <c r="AE782" s="116">
        <f>IFERROR(VLOOKUP(PriceList[[#This Row],[Корпус]],'Коэфф для прайса 1 оч'!$I$10:$J$15,2,0),"")</f>
        <v>0</v>
      </c>
      <c r="AF782" s="95">
        <f t="shared" si="183"/>
        <v>310650</v>
      </c>
      <c r="AG782" s="96">
        <f t="shared" si="184"/>
        <v>14150107.5</v>
      </c>
      <c r="AH782" s="97">
        <v>0</v>
      </c>
      <c r="AI782" s="98">
        <f t="shared" si="185"/>
        <v>310650</v>
      </c>
      <c r="AJ782" s="99">
        <f t="shared" si="186"/>
        <v>14150107.5</v>
      </c>
      <c r="AK782" s="84" t="s">
        <v>101</v>
      </c>
      <c r="AL782" s="91">
        <v>0.1</v>
      </c>
      <c r="AM782" s="287">
        <f>PriceList[[#This Row],[ИТОГ Цена за кв.м, руб]]*(1+PriceList[[#This Row],[Максимальная скидка]])</f>
        <v>341715</v>
      </c>
      <c r="AN782" s="287">
        <f>PriceList[[#This Row],[Цена за кв.м. в CRM]]*PriceList[[#This Row],[Площадь, кв.м]]</f>
        <v>15565118.249999998</v>
      </c>
      <c r="AO782" s="287">
        <v>6000</v>
      </c>
      <c r="AP782" s="335">
        <f>PriceList[[#This Row],[Цена за кв.м. в CRM]]+PriceList[[#This Row],[Бронь]]</f>
        <v>347715</v>
      </c>
      <c r="AQ782" s="335">
        <f>PriceList[[#This Row],[Цена за кв.м. в сайт]]*PriceList[[#This Row],[Площадь, кв.м]]</f>
        <v>15838418.249999998</v>
      </c>
      <c r="AR782" s="84" t="str">
        <f t="shared" si="187"/>
        <v>С3-1-3</v>
      </c>
      <c r="AS782" s="88" t="str">
        <f t="shared" si="188"/>
        <v>Ст</v>
      </c>
      <c r="AT782" s="89">
        <f t="shared" si="189"/>
        <v>45.55</v>
      </c>
      <c r="AU782" s="99">
        <f>PriceList[[#This Row],[Цена за кв.м. в CRM]]</f>
        <v>341715</v>
      </c>
      <c r="AV782" s="100" t="str">
        <f t="shared" si="190"/>
        <v>Свободно</v>
      </c>
      <c r="AW782" s="99"/>
      <c r="AX782" s="342"/>
      <c r="AZ782" s="353">
        <f>(PriceList[[#This Row],[Цена за кв.м. в сайт]])+$AZ$1</f>
        <v>348215</v>
      </c>
      <c r="BA782" s="353">
        <f>AZ782*PriceList[[#This Row],[Площадь, кв.м]]</f>
        <v>15861193.249999998</v>
      </c>
      <c r="BB782" s="346">
        <f>BA782-PriceList[[#This Row],[Стоимость, руб для сбронированием]]</f>
        <v>22775</v>
      </c>
      <c r="BC782" s="14"/>
      <c r="BD782" s="345">
        <f t="shared" si="191"/>
        <v>348200</v>
      </c>
      <c r="BE782" s="353">
        <f>BD782*PriceList[[#This Row],[Площадь, кв.м]]</f>
        <v>15860509.999999998</v>
      </c>
      <c r="BF782" s="14"/>
      <c r="BG782" s="345">
        <f>BE782-$BG$1*PriceList[[#This Row],[Площадь, кв.м]]</f>
        <v>15587209.999999998</v>
      </c>
      <c r="BH782" s="353">
        <f t="shared" si="192"/>
        <v>273300</v>
      </c>
      <c r="BI782" s="345">
        <f>BG782/PriceList[[#This Row],[Площадь, кв.м]]</f>
        <v>342200</v>
      </c>
      <c r="BJ782" s="355">
        <f t="shared" si="193"/>
        <v>1.7533606078316777E-2</v>
      </c>
      <c r="BL782" s="345"/>
      <c r="BM782" s="353"/>
    </row>
    <row r="783" spans="1:65" ht="14.25" hidden="1" customHeight="1">
      <c r="A783" s="84">
        <v>708</v>
      </c>
      <c r="B783" s="84" t="s">
        <v>786</v>
      </c>
      <c r="C783" s="85">
        <v>30</v>
      </c>
      <c r="D783" s="85" t="s">
        <v>754</v>
      </c>
      <c r="E783" s="86">
        <v>2</v>
      </c>
      <c r="F783" s="84">
        <v>13</v>
      </c>
      <c r="G783" s="87">
        <v>31.02</v>
      </c>
      <c r="H783" s="88" t="s">
        <v>1</v>
      </c>
      <c r="I783" s="88" t="s">
        <v>1</v>
      </c>
      <c r="J783" s="89">
        <v>6.13</v>
      </c>
      <c r="K783" s="89">
        <f t="shared" si="180"/>
        <v>1.84</v>
      </c>
      <c r="L783" s="89">
        <f t="shared" si="181"/>
        <v>24.89</v>
      </c>
      <c r="M783" s="89">
        <f t="shared" si="182"/>
        <v>26.73</v>
      </c>
      <c r="N783" s="90" t="s">
        <v>65</v>
      </c>
      <c r="O783" s="90" t="s">
        <v>66</v>
      </c>
      <c r="P783" s="90" t="s">
        <v>67</v>
      </c>
      <c r="Q783" s="91" t="s">
        <v>68</v>
      </c>
      <c r="R783" s="92" t="s">
        <v>422</v>
      </c>
      <c r="S783" s="92" t="s">
        <v>1291</v>
      </c>
      <c r="T783" s="93" t="s">
        <v>73</v>
      </c>
      <c r="U783" s="84">
        <v>33</v>
      </c>
      <c r="V783" s="94">
        <f>IFERROR(VLOOKUP(H783,'Коэфф для прайса 1 оч'!$A$3:$C$6,3,0),"")</f>
        <v>327000</v>
      </c>
      <c r="W783" s="91">
        <f>IFERROR(VLOOKUP(E783,'Коэфф для прайса 1 оч'!$A$10:$C$23,3,0),"")</f>
        <v>-1.4999999999999999E-2</v>
      </c>
      <c r="X783" s="116">
        <f>IFERROR(VLOOKUP(N783,'Коэфф для прайса 1 оч'!$E$25:$F$30,2,0),"")</f>
        <v>0.04</v>
      </c>
      <c r="Y783" s="116">
        <f>IFERROR(VLOOKUP(O783,'Коэфф для прайса 1 оч'!$E$32:$F$34,2,0),"")</f>
        <v>0</v>
      </c>
      <c r="Z783" s="116">
        <f>IFERROR(VLOOKUP(P783,'Коэфф для прайса 1 оч'!$E$36:$F$38,2,0),"")</f>
        <v>0.03</v>
      </c>
      <c r="AA783" s="116">
        <f>IFERROR(VLOOKUP(Q783,'Коэфф для прайса 1 оч'!$E$40:$F$43,2,0),"")</f>
        <v>5.0000000000000001E-3</v>
      </c>
      <c r="AB783" s="117">
        <f>IFERROR(VLOOKUP(R783,'Коэфф для прайса 1 оч'!$E$45:$F$59,2,0),"")</f>
        <v>0</v>
      </c>
      <c r="AC783" s="116">
        <f>IFERROR(VLOOKUP(T783,'Коэфф для прайса 1 оч'!$E$61:$F$67,2,0),"")</f>
        <v>0</v>
      </c>
      <c r="AD783" s="116">
        <f>IFERROR(VLOOKUP(U783,'Коэфф для прайса 1 оч'!$E$69:$F$82,2,0),"")</f>
        <v>-7.0000000000000001E-3</v>
      </c>
      <c r="AE783" s="116">
        <f>IFERROR(VLOOKUP(PriceList[[#This Row],[Корпус]],'Коэфф для прайса 1 оч'!$I$10:$J$15,2,0),"")</f>
        <v>0</v>
      </c>
      <c r="AF783" s="95">
        <f t="shared" si="183"/>
        <v>344331</v>
      </c>
      <c r="AG783" s="96">
        <f t="shared" si="184"/>
        <v>10681147.619999999</v>
      </c>
      <c r="AH783" s="97">
        <v>0</v>
      </c>
      <c r="AI783" s="98">
        <f t="shared" si="185"/>
        <v>344331</v>
      </c>
      <c r="AJ783" s="99">
        <f t="shared" si="186"/>
        <v>10681147.619999999</v>
      </c>
      <c r="AK783" s="84" t="s">
        <v>71</v>
      </c>
      <c r="AL783" s="91">
        <v>0.1</v>
      </c>
      <c r="AM783" s="287">
        <f>PriceList[[#This Row],[ИТОГ Цена за кв.м, руб]]*(1+PriceList[[#This Row],[Максимальная скидка]])</f>
        <v>378764.10000000003</v>
      </c>
      <c r="AN783" s="287">
        <f>PriceList[[#This Row],[Цена за кв.м. в CRM]]*PriceList[[#This Row],[Площадь, кв.м]]</f>
        <v>11749262.382000001</v>
      </c>
      <c r="AO783" s="287">
        <v>6000</v>
      </c>
      <c r="AP783" s="335">
        <f>PriceList[[#This Row],[Цена за кв.м. в CRM]]+PriceList[[#This Row],[Бронь]]</f>
        <v>384764.10000000003</v>
      </c>
      <c r="AQ783" s="335">
        <f>PriceList[[#This Row],[Цена за кв.м. в сайт]]*PriceList[[#This Row],[Площадь, кв.м]]</f>
        <v>11935382.382000001</v>
      </c>
      <c r="AR783" s="84" t="str">
        <f t="shared" si="187"/>
        <v>С3-1-30</v>
      </c>
      <c r="AS783" s="88" t="str">
        <f t="shared" si="188"/>
        <v>Ст</v>
      </c>
      <c r="AT783" s="89">
        <f t="shared" si="189"/>
        <v>31.02</v>
      </c>
      <c r="AU783" s="99">
        <f>PriceList[[#This Row],[Цена за кв.м. в CRM]]</f>
        <v>378764.10000000003</v>
      </c>
      <c r="AV783" s="100" t="str">
        <f t="shared" si="190"/>
        <v>Резерв</v>
      </c>
      <c r="AW783" s="99"/>
      <c r="AX783" s="342"/>
      <c r="AZ783" s="353">
        <f>(PriceList[[#This Row],[Цена за кв.м. в сайт]])+$AZ$1</f>
        <v>385264.10000000003</v>
      </c>
      <c r="BA783" s="353">
        <f>AZ783*PriceList[[#This Row],[Площадь, кв.м]]</f>
        <v>11950892.382000001</v>
      </c>
      <c r="BB783" s="346">
        <f>BA783-PriceList[[#This Row],[Стоимость, руб для сбронированием]]</f>
        <v>15510</v>
      </c>
      <c r="BC783" s="14"/>
      <c r="BD783" s="345">
        <f t="shared" si="191"/>
        <v>385300</v>
      </c>
      <c r="BE783" s="353">
        <f>BD783*PriceList[[#This Row],[Площадь, кв.м]]</f>
        <v>11952006</v>
      </c>
      <c r="BF783" s="14"/>
      <c r="BG783" s="345">
        <f>BE783-$BG$1*PriceList[[#This Row],[Площадь, кв.м]]</f>
        <v>11765886</v>
      </c>
      <c r="BH783" s="353">
        <f t="shared" si="192"/>
        <v>186120</v>
      </c>
      <c r="BI783" s="345">
        <f>BG783/PriceList[[#This Row],[Площадь, кв.м]]</f>
        <v>379300</v>
      </c>
      <c r="BJ783" s="355">
        <f t="shared" si="193"/>
        <v>1.5818613234906406E-2</v>
      </c>
      <c r="BL783" s="345"/>
      <c r="BM783" s="353"/>
    </row>
    <row r="784" spans="1:65" ht="14.25" hidden="1" customHeight="1">
      <c r="A784" s="84">
        <v>709</v>
      </c>
      <c r="B784" s="84" t="s">
        <v>787</v>
      </c>
      <c r="C784" s="85">
        <v>31</v>
      </c>
      <c r="D784" s="85" t="s">
        <v>754</v>
      </c>
      <c r="E784" s="86">
        <v>2</v>
      </c>
      <c r="F784" s="84">
        <v>14</v>
      </c>
      <c r="G784" s="87">
        <v>30.91</v>
      </c>
      <c r="H784" s="88" t="s">
        <v>1</v>
      </c>
      <c r="I784" s="88" t="s">
        <v>1</v>
      </c>
      <c r="J784" s="89">
        <v>6.13</v>
      </c>
      <c r="K784" s="89">
        <f t="shared" si="180"/>
        <v>1.84</v>
      </c>
      <c r="L784" s="89">
        <f t="shared" si="181"/>
        <v>24.78</v>
      </c>
      <c r="M784" s="89">
        <f t="shared" si="182"/>
        <v>26.62</v>
      </c>
      <c r="N784" s="90" t="s">
        <v>65</v>
      </c>
      <c r="O784" s="90" t="s">
        <v>66</v>
      </c>
      <c r="P784" s="90" t="s">
        <v>67</v>
      </c>
      <c r="Q784" s="91" t="s">
        <v>68</v>
      </c>
      <c r="R784" s="92" t="s">
        <v>422</v>
      </c>
      <c r="S784" s="92" t="s">
        <v>1291</v>
      </c>
      <c r="T784" s="93" t="s">
        <v>73</v>
      </c>
      <c r="U784" s="84">
        <v>33</v>
      </c>
      <c r="V784" s="94">
        <f>IFERROR(VLOOKUP(H784,'Коэфф для прайса 1 оч'!$A$3:$C$6,3,0),"")</f>
        <v>327000</v>
      </c>
      <c r="W784" s="91">
        <f>IFERROR(VLOOKUP(E784,'Коэфф для прайса 1 оч'!$A$10:$C$23,3,0),"")</f>
        <v>-1.4999999999999999E-2</v>
      </c>
      <c r="X784" s="116">
        <f>IFERROR(VLOOKUP(N784,'Коэфф для прайса 1 оч'!$E$25:$F$30,2,0),"")</f>
        <v>0.04</v>
      </c>
      <c r="Y784" s="116">
        <f>IFERROR(VLOOKUP(O784,'Коэфф для прайса 1 оч'!$E$32:$F$34,2,0),"")</f>
        <v>0</v>
      </c>
      <c r="Z784" s="116">
        <f>IFERROR(VLOOKUP(P784,'Коэфф для прайса 1 оч'!$E$36:$F$38,2,0),"")</f>
        <v>0.03</v>
      </c>
      <c r="AA784" s="116">
        <f>IFERROR(VLOOKUP(Q784,'Коэфф для прайса 1 оч'!$E$40:$F$43,2,0),"")</f>
        <v>5.0000000000000001E-3</v>
      </c>
      <c r="AB784" s="117">
        <f>IFERROR(VLOOKUP(R784,'Коэфф для прайса 1 оч'!$E$45:$F$59,2,0),"")</f>
        <v>0</v>
      </c>
      <c r="AC784" s="116">
        <f>IFERROR(VLOOKUP(T784,'Коэфф для прайса 1 оч'!$E$61:$F$67,2,0),"")</f>
        <v>0</v>
      </c>
      <c r="AD784" s="116">
        <f>IFERROR(VLOOKUP(U784,'Коэфф для прайса 1 оч'!$E$69:$F$82,2,0),"")</f>
        <v>-7.0000000000000001E-3</v>
      </c>
      <c r="AE784" s="116">
        <f>IFERROR(VLOOKUP(PriceList[[#This Row],[Корпус]],'Коэфф для прайса 1 оч'!$I$10:$J$15,2,0),"")</f>
        <v>0</v>
      </c>
      <c r="AF784" s="95">
        <f t="shared" si="183"/>
        <v>344331</v>
      </c>
      <c r="AG784" s="96">
        <f t="shared" si="184"/>
        <v>10643271.210000001</v>
      </c>
      <c r="AH784" s="97">
        <v>0</v>
      </c>
      <c r="AI784" s="98">
        <f t="shared" si="185"/>
        <v>344331</v>
      </c>
      <c r="AJ784" s="99">
        <f t="shared" si="186"/>
        <v>10643271.210000001</v>
      </c>
      <c r="AK784" s="84" t="s">
        <v>71</v>
      </c>
      <c r="AL784" s="91">
        <v>0.1</v>
      </c>
      <c r="AM784" s="287">
        <f>PriceList[[#This Row],[ИТОГ Цена за кв.м, руб]]*(1+PriceList[[#This Row],[Максимальная скидка]])</f>
        <v>378764.10000000003</v>
      </c>
      <c r="AN784" s="287">
        <f>PriceList[[#This Row],[Цена за кв.м. в CRM]]*PriceList[[#This Row],[Площадь, кв.м]]</f>
        <v>11707598.331</v>
      </c>
      <c r="AO784" s="287">
        <v>6000</v>
      </c>
      <c r="AP784" s="335">
        <f>PriceList[[#This Row],[Цена за кв.м. в CRM]]+PriceList[[#This Row],[Бронь]]</f>
        <v>384764.10000000003</v>
      </c>
      <c r="AQ784" s="335">
        <f>PriceList[[#This Row],[Цена за кв.м. в сайт]]*PriceList[[#This Row],[Площадь, кв.м]]</f>
        <v>11893058.331</v>
      </c>
      <c r="AR784" s="84" t="str">
        <f t="shared" si="187"/>
        <v>С3-1-31</v>
      </c>
      <c r="AS784" s="88" t="str">
        <f t="shared" si="188"/>
        <v>Ст</v>
      </c>
      <c r="AT784" s="89">
        <f t="shared" si="189"/>
        <v>30.91</v>
      </c>
      <c r="AU784" s="99">
        <f>PriceList[[#This Row],[Цена за кв.м. в CRM]]</f>
        <v>378764.10000000003</v>
      </c>
      <c r="AV784" s="100" t="str">
        <f t="shared" si="190"/>
        <v>Резерв</v>
      </c>
      <c r="AW784" s="99"/>
      <c r="AX784" s="342"/>
      <c r="AZ784" s="353">
        <f>(PriceList[[#This Row],[Цена за кв.м. в сайт]])+$AZ$1</f>
        <v>385264.10000000003</v>
      </c>
      <c r="BA784" s="353">
        <f>AZ784*PriceList[[#This Row],[Площадь, кв.м]]</f>
        <v>11908513.331</v>
      </c>
      <c r="BB784" s="346">
        <f>BA784-PriceList[[#This Row],[Стоимость, руб для сбронированием]]</f>
        <v>15455</v>
      </c>
      <c r="BC784" s="14"/>
      <c r="BD784" s="345">
        <f t="shared" si="191"/>
        <v>385300</v>
      </c>
      <c r="BE784" s="353">
        <f>BD784*PriceList[[#This Row],[Площадь, кв.м]]</f>
        <v>11909623</v>
      </c>
      <c r="BF784" s="14"/>
      <c r="BG784" s="345">
        <f>BE784-$BG$1*PriceList[[#This Row],[Площадь, кв.м]]</f>
        <v>11724163</v>
      </c>
      <c r="BH784" s="353">
        <f t="shared" si="192"/>
        <v>185460</v>
      </c>
      <c r="BI784" s="345">
        <f>BG784/PriceList[[#This Row],[Площадь, кв.м]]</f>
        <v>379300</v>
      </c>
      <c r="BJ784" s="355">
        <f t="shared" si="193"/>
        <v>1.5818613234906406E-2</v>
      </c>
      <c r="BL784" s="345"/>
      <c r="BM784" s="353"/>
    </row>
    <row r="785" spans="1:65" ht="14.25" hidden="1" customHeight="1">
      <c r="A785" s="84">
        <v>710</v>
      </c>
      <c r="B785" s="84" t="s">
        <v>788</v>
      </c>
      <c r="C785" s="85">
        <v>32</v>
      </c>
      <c r="D785" s="85" t="s">
        <v>754</v>
      </c>
      <c r="E785" s="86">
        <v>2</v>
      </c>
      <c r="F785" s="84">
        <v>15</v>
      </c>
      <c r="G785" s="87">
        <v>30.39</v>
      </c>
      <c r="H785" s="88" t="s">
        <v>1</v>
      </c>
      <c r="I785" s="88" t="s">
        <v>1</v>
      </c>
      <c r="J785" s="89">
        <v>5.61</v>
      </c>
      <c r="K785" s="89">
        <f t="shared" si="180"/>
        <v>1.68</v>
      </c>
      <c r="L785" s="89">
        <f t="shared" si="181"/>
        <v>24.78</v>
      </c>
      <c r="M785" s="89">
        <f t="shared" si="182"/>
        <v>26.46</v>
      </c>
      <c r="N785" s="90" t="s">
        <v>65</v>
      </c>
      <c r="O785" s="90" t="s">
        <v>66</v>
      </c>
      <c r="P785" s="90" t="s">
        <v>67</v>
      </c>
      <c r="Q785" s="91" t="s">
        <v>68</v>
      </c>
      <c r="R785" s="92" t="s">
        <v>422</v>
      </c>
      <c r="S785" s="92" t="s">
        <v>1291</v>
      </c>
      <c r="T785" s="93" t="s">
        <v>73</v>
      </c>
      <c r="U785" s="84">
        <v>33</v>
      </c>
      <c r="V785" s="94">
        <f>IFERROR(VLOOKUP(H785,'Коэфф для прайса 1 оч'!$A$3:$C$6,3,0),"")</f>
        <v>327000</v>
      </c>
      <c r="W785" s="91">
        <f>IFERROR(VLOOKUP(E785,'Коэфф для прайса 1 оч'!$A$10:$C$23,3,0),"")</f>
        <v>-1.4999999999999999E-2</v>
      </c>
      <c r="X785" s="116">
        <f>IFERROR(VLOOKUP(N785,'Коэфф для прайса 1 оч'!$E$25:$F$30,2,0),"")</f>
        <v>0.04</v>
      </c>
      <c r="Y785" s="116">
        <f>IFERROR(VLOOKUP(O785,'Коэфф для прайса 1 оч'!$E$32:$F$34,2,0),"")</f>
        <v>0</v>
      </c>
      <c r="Z785" s="116">
        <f>IFERROR(VLOOKUP(P785,'Коэфф для прайса 1 оч'!$E$36:$F$38,2,0),"")</f>
        <v>0.03</v>
      </c>
      <c r="AA785" s="116">
        <f>IFERROR(VLOOKUP(Q785,'Коэфф для прайса 1 оч'!$E$40:$F$43,2,0),"")</f>
        <v>5.0000000000000001E-3</v>
      </c>
      <c r="AB785" s="117">
        <f>IFERROR(VLOOKUP(R785,'Коэфф для прайса 1 оч'!$E$45:$F$59,2,0),"")</f>
        <v>0</v>
      </c>
      <c r="AC785" s="116">
        <f>IFERROR(VLOOKUP(T785,'Коэфф для прайса 1 оч'!$E$61:$F$67,2,0),"")</f>
        <v>0</v>
      </c>
      <c r="AD785" s="116">
        <f>IFERROR(VLOOKUP(U785,'Коэфф для прайса 1 оч'!$E$69:$F$82,2,0),"")</f>
        <v>-7.0000000000000001E-3</v>
      </c>
      <c r="AE785" s="116">
        <f>IFERROR(VLOOKUP(PriceList[[#This Row],[Корпус]],'Коэфф для прайса 1 оч'!$I$10:$J$15,2,0),"")</f>
        <v>0</v>
      </c>
      <c r="AF785" s="95">
        <f t="shared" si="183"/>
        <v>344331</v>
      </c>
      <c r="AG785" s="96">
        <f t="shared" si="184"/>
        <v>10464219.09</v>
      </c>
      <c r="AH785" s="97">
        <v>0</v>
      </c>
      <c r="AI785" s="98">
        <f t="shared" si="185"/>
        <v>344331</v>
      </c>
      <c r="AJ785" s="99">
        <f t="shared" si="186"/>
        <v>10464219.09</v>
      </c>
      <c r="AK785" s="84" t="s">
        <v>71</v>
      </c>
      <c r="AL785" s="91">
        <v>0.1</v>
      </c>
      <c r="AM785" s="287">
        <f>PriceList[[#This Row],[ИТОГ Цена за кв.м, руб]]*(1+PriceList[[#This Row],[Максимальная скидка]])</f>
        <v>378764.10000000003</v>
      </c>
      <c r="AN785" s="287">
        <f>PriceList[[#This Row],[Цена за кв.м. в CRM]]*PriceList[[#This Row],[Площадь, кв.м]]</f>
        <v>11510640.999000002</v>
      </c>
      <c r="AO785" s="287">
        <v>6000</v>
      </c>
      <c r="AP785" s="335">
        <f>PriceList[[#This Row],[Цена за кв.м. в CRM]]+PriceList[[#This Row],[Бронь]]</f>
        <v>384764.10000000003</v>
      </c>
      <c r="AQ785" s="335">
        <f>PriceList[[#This Row],[Цена за кв.м. в сайт]]*PriceList[[#This Row],[Площадь, кв.м]]</f>
        <v>11692980.999000002</v>
      </c>
      <c r="AR785" s="84" t="str">
        <f t="shared" si="187"/>
        <v>С3-1-32</v>
      </c>
      <c r="AS785" s="88" t="str">
        <f t="shared" si="188"/>
        <v>Ст</v>
      </c>
      <c r="AT785" s="89">
        <f t="shared" si="189"/>
        <v>30.39</v>
      </c>
      <c r="AU785" s="99">
        <f>PriceList[[#This Row],[Цена за кв.м. в CRM]]</f>
        <v>378764.10000000003</v>
      </c>
      <c r="AV785" s="100" t="str">
        <f t="shared" si="190"/>
        <v>Резерв</v>
      </c>
      <c r="AW785" s="99"/>
      <c r="AX785" s="342"/>
      <c r="AZ785" s="353">
        <f>(PriceList[[#This Row],[Цена за кв.м. в сайт]])+$AZ$1</f>
        <v>385264.10000000003</v>
      </c>
      <c r="BA785" s="353">
        <f>AZ785*PriceList[[#This Row],[Площадь, кв.м]]</f>
        <v>11708175.999000002</v>
      </c>
      <c r="BB785" s="346">
        <f>BA785-PriceList[[#This Row],[Стоимость, руб для сбронированием]]</f>
        <v>15195</v>
      </c>
      <c r="BC785" s="14"/>
      <c r="BD785" s="345">
        <f t="shared" si="191"/>
        <v>385300</v>
      </c>
      <c r="BE785" s="353">
        <f>BD785*PriceList[[#This Row],[Площадь, кв.м]]</f>
        <v>11709267</v>
      </c>
      <c r="BF785" s="14"/>
      <c r="BG785" s="345">
        <f>BE785-$BG$1*PriceList[[#This Row],[Площадь, кв.м]]</f>
        <v>11526927</v>
      </c>
      <c r="BH785" s="353">
        <f t="shared" si="192"/>
        <v>182340</v>
      </c>
      <c r="BI785" s="345">
        <f>BG785/PriceList[[#This Row],[Площадь, кв.м]]</f>
        <v>379300</v>
      </c>
      <c r="BJ785" s="355">
        <f t="shared" si="193"/>
        <v>1.5818613234906406E-2</v>
      </c>
      <c r="BL785" s="345"/>
      <c r="BM785" s="353"/>
    </row>
    <row r="786" spans="1:65" ht="14.25" hidden="1" customHeight="1">
      <c r="A786" s="84">
        <v>711</v>
      </c>
      <c r="B786" s="84" t="s">
        <v>789</v>
      </c>
      <c r="C786" s="85">
        <v>33</v>
      </c>
      <c r="D786" s="85" t="s">
        <v>754</v>
      </c>
      <c r="E786" s="86">
        <v>2</v>
      </c>
      <c r="F786" s="84">
        <v>16</v>
      </c>
      <c r="G786" s="87">
        <v>29.36</v>
      </c>
      <c r="H786" s="88" t="s">
        <v>1</v>
      </c>
      <c r="I786" s="88" t="s">
        <v>1</v>
      </c>
      <c r="J786" s="89">
        <v>5.09</v>
      </c>
      <c r="K786" s="89">
        <f t="shared" si="180"/>
        <v>1.53</v>
      </c>
      <c r="L786" s="89">
        <f t="shared" si="181"/>
        <v>24.27</v>
      </c>
      <c r="M786" s="89">
        <f t="shared" si="182"/>
        <v>25.8</v>
      </c>
      <c r="N786" s="90" t="s">
        <v>65</v>
      </c>
      <c r="O786" s="90" t="s">
        <v>66</v>
      </c>
      <c r="P786" s="90" t="s">
        <v>67</v>
      </c>
      <c r="Q786" s="91" t="s">
        <v>68</v>
      </c>
      <c r="R786" s="92" t="s">
        <v>422</v>
      </c>
      <c r="S786" s="92" t="s">
        <v>1291</v>
      </c>
      <c r="T786" s="93" t="s">
        <v>73</v>
      </c>
      <c r="U786" s="84">
        <v>33</v>
      </c>
      <c r="V786" s="94">
        <f>IFERROR(VLOOKUP(H786,'Коэфф для прайса 1 оч'!$A$3:$C$6,3,0),"")</f>
        <v>327000</v>
      </c>
      <c r="W786" s="91">
        <f>IFERROR(VLOOKUP(E786,'Коэфф для прайса 1 оч'!$A$10:$C$23,3,0),"")</f>
        <v>-1.4999999999999999E-2</v>
      </c>
      <c r="X786" s="116">
        <f>IFERROR(VLOOKUP(N786,'Коэфф для прайса 1 оч'!$E$25:$F$30,2,0),"")</f>
        <v>0.04</v>
      </c>
      <c r="Y786" s="116">
        <f>IFERROR(VLOOKUP(O786,'Коэфф для прайса 1 оч'!$E$32:$F$34,2,0),"")</f>
        <v>0</v>
      </c>
      <c r="Z786" s="116">
        <f>IFERROR(VLOOKUP(P786,'Коэфф для прайса 1 оч'!$E$36:$F$38,2,0),"")</f>
        <v>0.03</v>
      </c>
      <c r="AA786" s="116">
        <f>IFERROR(VLOOKUP(Q786,'Коэфф для прайса 1 оч'!$E$40:$F$43,2,0),"")</f>
        <v>5.0000000000000001E-3</v>
      </c>
      <c r="AB786" s="117">
        <f>IFERROR(VLOOKUP(R786,'Коэфф для прайса 1 оч'!$E$45:$F$59,2,0),"")</f>
        <v>0</v>
      </c>
      <c r="AC786" s="116">
        <f>IFERROR(VLOOKUP(T786,'Коэфф для прайса 1 оч'!$E$61:$F$67,2,0),"")</f>
        <v>0</v>
      </c>
      <c r="AD786" s="116">
        <f>IFERROR(VLOOKUP(U786,'Коэфф для прайса 1 оч'!$E$69:$F$82,2,0),"")</f>
        <v>-7.0000000000000001E-3</v>
      </c>
      <c r="AE786" s="116">
        <f>IFERROR(VLOOKUP(PriceList[[#This Row],[Корпус]],'Коэфф для прайса 1 оч'!$I$10:$J$15,2,0),"")</f>
        <v>0</v>
      </c>
      <c r="AF786" s="95">
        <f t="shared" si="183"/>
        <v>344331</v>
      </c>
      <c r="AG786" s="96">
        <f t="shared" si="184"/>
        <v>10109558.16</v>
      </c>
      <c r="AH786" s="97">
        <v>0</v>
      </c>
      <c r="AI786" s="98">
        <f t="shared" si="185"/>
        <v>344331</v>
      </c>
      <c r="AJ786" s="99">
        <f t="shared" si="186"/>
        <v>10109558.16</v>
      </c>
      <c r="AK786" s="84" t="s">
        <v>71</v>
      </c>
      <c r="AL786" s="91">
        <v>0.1</v>
      </c>
      <c r="AM786" s="287">
        <f>PriceList[[#This Row],[ИТОГ Цена за кв.м, руб]]*(1+PriceList[[#This Row],[Максимальная скидка]])</f>
        <v>378764.10000000003</v>
      </c>
      <c r="AN786" s="287">
        <f>PriceList[[#This Row],[Цена за кв.м. в CRM]]*PriceList[[#This Row],[Площадь, кв.м]]</f>
        <v>11120513.976000002</v>
      </c>
      <c r="AO786" s="287">
        <v>6000</v>
      </c>
      <c r="AP786" s="335">
        <f>PriceList[[#This Row],[Цена за кв.м. в CRM]]+PriceList[[#This Row],[Бронь]]</f>
        <v>384764.10000000003</v>
      </c>
      <c r="AQ786" s="335">
        <f>PriceList[[#This Row],[Цена за кв.м. в сайт]]*PriceList[[#This Row],[Площадь, кв.м]]</f>
        <v>11296673.976000002</v>
      </c>
      <c r="AR786" s="84" t="str">
        <f t="shared" si="187"/>
        <v>С3-1-33</v>
      </c>
      <c r="AS786" s="88" t="str">
        <f t="shared" si="188"/>
        <v>Ст</v>
      </c>
      <c r="AT786" s="89">
        <f t="shared" si="189"/>
        <v>29.36</v>
      </c>
      <c r="AU786" s="99">
        <f>PriceList[[#This Row],[Цена за кв.м. в CRM]]</f>
        <v>378764.10000000003</v>
      </c>
      <c r="AV786" s="100" t="str">
        <f t="shared" si="190"/>
        <v>Резерв</v>
      </c>
      <c r="AW786" s="99"/>
      <c r="AX786" s="342"/>
      <c r="AZ786" s="353">
        <f>(PriceList[[#This Row],[Цена за кв.м. в сайт]])+$AZ$1</f>
        <v>385264.10000000003</v>
      </c>
      <c r="BA786" s="353">
        <f>AZ786*PriceList[[#This Row],[Площадь, кв.м]]</f>
        <v>11311353.976000002</v>
      </c>
      <c r="BB786" s="346">
        <f>BA786-PriceList[[#This Row],[Стоимость, руб для сбронированием]]</f>
        <v>14680</v>
      </c>
      <c r="BC786" s="14"/>
      <c r="BD786" s="345">
        <f t="shared" si="191"/>
        <v>385300</v>
      </c>
      <c r="BE786" s="353">
        <f>BD786*PriceList[[#This Row],[Площадь, кв.м]]</f>
        <v>11312408</v>
      </c>
      <c r="BF786" s="14"/>
      <c r="BG786" s="345">
        <f>BE786-$BG$1*PriceList[[#This Row],[Площадь, кв.м]]</f>
        <v>11136248</v>
      </c>
      <c r="BH786" s="353">
        <f t="shared" si="192"/>
        <v>176160</v>
      </c>
      <c r="BI786" s="345">
        <f>BG786/PriceList[[#This Row],[Площадь, кв.м]]</f>
        <v>379300</v>
      </c>
      <c r="BJ786" s="355">
        <f t="shared" si="193"/>
        <v>1.5818613234906406E-2</v>
      </c>
      <c r="BL786" s="345"/>
      <c r="BM786" s="353"/>
    </row>
    <row r="787" spans="1:65" ht="14.25" hidden="1" customHeight="1">
      <c r="A787" s="84">
        <v>712</v>
      </c>
      <c r="B787" s="84" t="s">
        <v>790</v>
      </c>
      <c r="C787" s="85">
        <v>34</v>
      </c>
      <c r="D787" s="85" t="s">
        <v>754</v>
      </c>
      <c r="E787" s="86">
        <v>2</v>
      </c>
      <c r="F787" s="84">
        <v>17</v>
      </c>
      <c r="G787" s="87">
        <v>41.75</v>
      </c>
      <c r="H787" s="88" t="s">
        <v>1</v>
      </c>
      <c r="I787" s="88" t="s">
        <v>1</v>
      </c>
      <c r="J787" s="89">
        <v>13.04</v>
      </c>
      <c r="K787" s="89">
        <f t="shared" si="180"/>
        <v>3.91</v>
      </c>
      <c r="L787" s="89">
        <f t="shared" si="181"/>
        <v>28.71</v>
      </c>
      <c r="M787" s="89">
        <f t="shared" si="182"/>
        <v>32.620000000000005</v>
      </c>
      <c r="N787" s="90" t="s">
        <v>76</v>
      </c>
      <c r="O787" s="90" t="s">
        <v>83</v>
      </c>
      <c r="P787" s="90" t="s">
        <v>67</v>
      </c>
      <c r="Q787" s="91" t="s">
        <v>68</v>
      </c>
      <c r="R787" s="92" t="s">
        <v>424</v>
      </c>
      <c r="S787" s="92" t="s">
        <v>1291</v>
      </c>
      <c r="T787" s="93" t="s">
        <v>73</v>
      </c>
      <c r="U787" s="84">
        <v>33</v>
      </c>
      <c r="V787" s="94">
        <f>IFERROR(VLOOKUP(H787,'Коэфф для прайса 1 оч'!$A$3:$C$6,3,0),"")</f>
        <v>327000</v>
      </c>
      <c r="W787" s="91">
        <f>IFERROR(VLOOKUP(E787,'Коэфф для прайса 1 оч'!$A$10:$C$23,3,0),"")</f>
        <v>-1.4999999999999999E-2</v>
      </c>
      <c r="X787" s="116">
        <f>IFERROR(VLOOKUP(N787,'Коэфф для прайса 1 оч'!$E$25:$F$30,2,0),"")</f>
        <v>0</v>
      </c>
      <c r="Y787" s="116">
        <f>IFERROR(VLOOKUP(O787,'Коэфф для прайса 1 оч'!$E$32:$F$34,2,0),"")</f>
        <v>0.03</v>
      </c>
      <c r="Z787" s="116">
        <f>IFERROR(VLOOKUP(P787,'Коэфф для прайса 1 оч'!$E$36:$F$38,2,0),"")</f>
        <v>0.03</v>
      </c>
      <c r="AA787" s="116">
        <f>IFERROR(VLOOKUP(Q787,'Коэфф для прайса 1 оч'!$E$40:$F$43,2,0),"")</f>
        <v>5.0000000000000001E-3</v>
      </c>
      <c r="AB787" s="117">
        <f>IFERROR(VLOOKUP(R787,'Коэфф для прайса 1 оч'!$E$45:$F$59,2,0),"")</f>
        <v>0.02</v>
      </c>
      <c r="AC787" s="116">
        <f>IFERROR(VLOOKUP(T787,'Коэфф для прайса 1 оч'!$E$61:$F$67,2,0),"")</f>
        <v>0</v>
      </c>
      <c r="AD787" s="116">
        <f>IFERROR(VLOOKUP(U787,'Коэфф для прайса 1 оч'!$E$69:$F$82,2,0),"")</f>
        <v>-7.0000000000000001E-3</v>
      </c>
      <c r="AE787" s="116">
        <f>IFERROR(VLOOKUP(PriceList[[#This Row],[Корпус]],'Коэфф для прайса 1 оч'!$I$10:$J$15,2,0),"")</f>
        <v>0</v>
      </c>
      <c r="AF787" s="95">
        <f t="shared" si="183"/>
        <v>347601</v>
      </c>
      <c r="AG787" s="96">
        <f t="shared" si="184"/>
        <v>14512341.75</v>
      </c>
      <c r="AH787" s="97">
        <v>0</v>
      </c>
      <c r="AI787" s="98">
        <f t="shared" si="185"/>
        <v>347601</v>
      </c>
      <c r="AJ787" s="99">
        <f t="shared" si="186"/>
        <v>14512341.75</v>
      </c>
      <c r="AK787" s="84" t="s">
        <v>71</v>
      </c>
      <c r="AL787" s="91">
        <v>0.1</v>
      </c>
      <c r="AM787" s="287">
        <f>PriceList[[#This Row],[ИТОГ Цена за кв.м, руб]]*(1+PriceList[[#This Row],[Максимальная скидка]])</f>
        <v>382361.10000000003</v>
      </c>
      <c r="AN787" s="287">
        <f>PriceList[[#This Row],[Цена за кв.м. в CRM]]*PriceList[[#This Row],[Площадь, кв.м]]</f>
        <v>15963575.925000001</v>
      </c>
      <c r="AO787" s="287">
        <v>6000</v>
      </c>
      <c r="AP787" s="335">
        <f>PriceList[[#This Row],[Цена за кв.м. в CRM]]+PriceList[[#This Row],[Бронь]]</f>
        <v>388361.10000000003</v>
      </c>
      <c r="AQ787" s="335">
        <f>PriceList[[#This Row],[Цена за кв.м. в сайт]]*PriceList[[#This Row],[Площадь, кв.м]]</f>
        <v>16214075.925000001</v>
      </c>
      <c r="AR787" s="84" t="str">
        <f t="shared" si="187"/>
        <v>С3-1-34</v>
      </c>
      <c r="AS787" s="88" t="str">
        <f t="shared" si="188"/>
        <v>Ст</v>
      </c>
      <c r="AT787" s="89">
        <f t="shared" si="189"/>
        <v>41.75</v>
      </c>
      <c r="AU787" s="99">
        <f>PriceList[[#This Row],[Цена за кв.м. в CRM]]</f>
        <v>382361.10000000003</v>
      </c>
      <c r="AV787" s="100" t="str">
        <f t="shared" si="190"/>
        <v>Резерв</v>
      </c>
      <c r="AW787" s="99"/>
      <c r="AX787" s="342"/>
      <c r="AZ787" s="353">
        <f>(PriceList[[#This Row],[Цена за кв.м. в сайт]])+$AZ$1</f>
        <v>388861.10000000003</v>
      </c>
      <c r="BA787" s="353">
        <f>AZ787*PriceList[[#This Row],[Площадь, кв.м]]</f>
        <v>16234950.925000001</v>
      </c>
      <c r="BB787" s="346">
        <f>BA787-PriceList[[#This Row],[Стоимость, руб для сбронированием]]</f>
        <v>20875</v>
      </c>
      <c r="BC787" s="14"/>
      <c r="BD787" s="345">
        <f t="shared" si="191"/>
        <v>388900</v>
      </c>
      <c r="BE787" s="353">
        <f>BD787*PriceList[[#This Row],[Площадь, кв.м]]</f>
        <v>16236575</v>
      </c>
      <c r="BF787" s="14"/>
      <c r="BG787" s="345">
        <f>BE787-$BG$1*PriceList[[#This Row],[Площадь, кв.м]]</f>
        <v>15986075</v>
      </c>
      <c r="BH787" s="353">
        <f t="shared" si="192"/>
        <v>250500</v>
      </c>
      <c r="BI787" s="345">
        <f>BG787/PriceList[[#This Row],[Площадь, кв.м]]</f>
        <v>382900</v>
      </c>
      <c r="BJ787" s="355">
        <f t="shared" si="193"/>
        <v>1.5669887699138157E-2</v>
      </c>
      <c r="BL787" s="345"/>
      <c r="BM787" s="353"/>
    </row>
    <row r="788" spans="1:65" ht="14.25" hidden="1" customHeight="1">
      <c r="A788" s="84">
        <v>713</v>
      </c>
      <c r="B788" s="84" t="s">
        <v>791</v>
      </c>
      <c r="C788" s="85">
        <v>35</v>
      </c>
      <c r="D788" s="85" t="s">
        <v>754</v>
      </c>
      <c r="E788" s="86">
        <v>2</v>
      </c>
      <c r="F788" s="84">
        <v>18</v>
      </c>
      <c r="G788" s="87">
        <v>41.75</v>
      </c>
      <c r="H788" s="88" t="s">
        <v>1</v>
      </c>
      <c r="I788" s="88" t="s">
        <v>1</v>
      </c>
      <c r="J788" s="89">
        <v>13.04</v>
      </c>
      <c r="K788" s="89">
        <f t="shared" si="180"/>
        <v>3.91</v>
      </c>
      <c r="L788" s="89">
        <f t="shared" si="181"/>
        <v>28.71</v>
      </c>
      <c r="M788" s="89">
        <f t="shared" si="182"/>
        <v>32.620000000000005</v>
      </c>
      <c r="N788" s="90" t="s">
        <v>76</v>
      </c>
      <c r="O788" s="90" t="s">
        <v>83</v>
      </c>
      <c r="P788" s="90" t="s">
        <v>67</v>
      </c>
      <c r="Q788" s="91" t="s">
        <v>68</v>
      </c>
      <c r="R788" s="92" t="s">
        <v>69</v>
      </c>
      <c r="S788" s="92" t="s">
        <v>1291</v>
      </c>
      <c r="T788" s="93" t="s">
        <v>73</v>
      </c>
      <c r="U788" s="84">
        <v>33</v>
      </c>
      <c r="V788" s="94">
        <f>IFERROR(VLOOKUP(H788,'Коэфф для прайса 1 оч'!$A$3:$C$6,3,0),"")</f>
        <v>327000</v>
      </c>
      <c r="W788" s="91">
        <f>IFERROR(VLOOKUP(E788,'Коэфф для прайса 1 оч'!$A$10:$C$23,3,0),"")</f>
        <v>-1.4999999999999999E-2</v>
      </c>
      <c r="X788" s="116">
        <f>IFERROR(VLOOKUP(N788,'Коэфф для прайса 1 оч'!$E$25:$F$30,2,0),"")</f>
        <v>0</v>
      </c>
      <c r="Y788" s="116">
        <f>IFERROR(VLOOKUP(O788,'Коэфф для прайса 1 оч'!$E$32:$F$34,2,0),"")</f>
        <v>0.03</v>
      </c>
      <c r="Z788" s="116">
        <f>IFERROR(VLOOKUP(P788,'Коэфф для прайса 1 оч'!$E$36:$F$38,2,0),"")</f>
        <v>0.03</v>
      </c>
      <c r="AA788" s="116">
        <f>IFERROR(VLOOKUP(Q788,'Коэфф для прайса 1 оч'!$E$40:$F$43,2,0),"")</f>
        <v>5.0000000000000001E-3</v>
      </c>
      <c r="AB788" s="117">
        <f>IFERROR(VLOOKUP(R788,'Коэфф для прайса 1 оч'!$E$45:$F$59,2,0),"")</f>
        <v>-1.4999999999999999E-2</v>
      </c>
      <c r="AC788" s="116">
        <f>IFERROR(VLOOKUP(T788,'Коэфф для прайса 1 оч'!$E$61:$F$67,2,0),"")</f>
        <v>0</v>
      </c>
      <c r="AD788" s="116">
        <f>IFERROR(VLOOKUP(U788,'Коэфф для прайса 1 оч'!$E$69:$F$82,2,0),"")</f>
        <v>-7.0000000000000001E-3</v>
      </c>
      <c r="AE788" s="116">
        <f>IFERROR(VLOOKUP(PriceList[[#This Row],[Корпус]],'Коэфф для прайса 1 оч'!$I$10:$J$15,2,0),"")</f>
        <v>0</v>
      </c>
      <c r="AF788" s="95">
        <f t="shared" si="183"/>
        <v>336156</v>
      </c>
      <c r="AG788" s="96">
        <f t="shared" si="184"/>
        <v>14034513</v>
      </c>
      <c r="AH788" s="97">
        <v>0</v>
      </c>
      <c r="AI788" s="98">
        <f t="shared" si="185"/>
        <v>336156</v>
      </c>
      <c r="AJ788" s="99">
        <f t="shared" si="186"/>
        <v>14034513</v>
      </c>
      <c r="AK788" s="84" t="s">
        <v>101</v>
      </c>
      <c r="AL788" s="91">
        <v>0.1</v>
      </c>
      <c r="AM788" s="287">
        <f>PriceList[[#This Row],[ИТОГ Цена за кв.м, руб]]*(1+PriceList[[#This Row],[Максимальная скидка]])</f>
        <v>369771.60000000003</v>
      </c>
      <c r="AN788" s="287">
        <f>PriceList[[#This Row],[Цена за кв.м. в CRM]]*PriceList[[#This Row],[Площадь, кв.м]]</f>
        <v>15437964.300000001</v>
      </c>
      <c r="AO788" s="287">
        <v>6000</v>
      </c>
      <c r="AP788" s="335">
        <f>PriceList[[#This Row],[Цена за кв.м. в CRM]]+PriceList[[#This Row],[Бронь]]</f>
        <v>375771.60000000003</v>
      </c>
      <c r="AQ788" s="335">
        <f>PriceList[[#This Row],[Цена за кв.м. в сайт]]*PriceList[[#This Row],[Площадь, кв.м]]</f>
        <v>15688464.300000001</v>
      </c>
      <c r="AR788" s="84" t="str">
        <f t="shared" si="187"/>
        <v>С3-1-35</v>
      </c>
      <c r="AS788" s="88" t="str">
        <f t="shared" si="188"/>
        <v>Ст</v>
      </c>
      <c r="AT788" s="89">
        <f t="shared" si="189"/>
        <v>41.75</v>
      </c>
      <c r="AU788" s="99">
        <f>PriceList[[#This Row],[Цена за кв.м. в CRM]]</f>
        <v>369771.60000000003</v>
      </c>
      <c r="AV788" s="100" t="str">
        <f t="shared" si="190"/>
        <v>Свободно</v>
      </c>
      <c r="AW788" s="99"/>
      <c r="AX788" s="342"/>
      <c r="AZ788" s="353">
        <f>(PriceList[[#This Row],[Цена за кв.м. в сайт]])+$AZ$1</f>
        <v>376271.60000000003</v>
      </c>
      <c r="BA788" s="353">
        <f>AZ788*PriceList[[#This Row],[Площадь, кв.м]]</f>
        <v>15709339.300000001</v>
      </c>
      <c r="BB788" s="346">
        <f>BA788-PriceList[[#This Row],[Стоимость, руб для сбронированием]]</f>
        <v>20875</v>
      </c>
      <c r="BC788" s="14"/>
      <c r="BD788" s="345">
        <f t="shared" si="191"/>
        <v>376300</v>
      </c>
      <c r="BE788" s="353">
        <f>BD788*PriceList[[#This Row],[Площадь, кв.м]]</f>
        <v>15710525</v>
      </c>
      <c r="BF788" s="14"/>
      <c r="BG788" s="345">
        <f>BE788-$BG$1*PriceList[[#This Row],[Площадь, кв.м]]</f>
        <v>15460025</v>
      </c>
      <c r="BH788" s="353">
        <f t="shared" si="192"/>
        <v>250500</v>
      </c>
      <c r="BI788" s="345">
        <f>BG788/PriceList[[#This Row],[Площадь, кв.м]]</f>
        <v>370300</v>
      </c>
      <c r="BJ788" s="355">
        <f t="shared" si="193"/>
        <v>1.6203078584931137E-2</v>
      </c>
      <c r="BL788" s="345"/>
      <c r="BM788" s="353"/>
    </row>
    <row r="789" spans="1:65" ht="14.25" hidden="1" customHeight="1">
      <c r="A789" s="84">
        <v>714</v>
      </c>
      <c r="B789" s="84" t="s">
        <v>792</v>
      </c>
      <c r="C789" s="85">
        <v>36</v>
      </c>
      <c r="D789" s="85" t="s">
        <v>754</v>
      </c>
      <c r="E789" s="86">
        <v>2</v>
      </c>
      <c r="F789" s="84">
        <v>19</v>
      </c>
      <c r="G789" s="87">
        <v>29.36</v>
      </c>
      <c r="H789" s="88" t="s">
        <v>1</v>
      </c>
      <c r="I789" s="88" t="s">
        <v>1</v>
      </c>
      <c r="J789" s="89">
        <v>5.09</v>
      </c>
      <c r="K789" s="89">
        <f t="shared" si="180"/>
        <v>1.53</v>
      </c>
      <c r="L789" s="89">
        <f t="shared" si="181"/>
        <v>24.27</v>
      </c>
      <c r="M789" s="89">
        <f t="shared" si="182"/>
        <v>25.8</v>
      </c>
      <c r="N789" s="90" t="s">
        <v>65</v>
      </c>
      <c r="O789" s="90" t="s">
        <v>66</v>
      </c>
      <c r="P789" s="90" t="s">
        <v>67</v>
      </c>
      <c r="Q789" s="91" t="s">
        <v>68</v>
      </c>
      <c r="R789" s="92" t="s">
        <v>69</v>
      </c>
      <c r="S789" s="92" t="s">
        <v>1291</v>
      </c>
      <c r="T789" s="93" t="s">
        <v>73</v>
      </c>
      <c r="U789" s="84">
        <v>33</v>
      </c>
      <c r="V789" s="94">
        <f>IFERROR(VLOOKUP(H789,'Коэфф для прайса 1 оч'!$A$3:$C$6,3,0),"")</f>
        <v>327000</v>
      </c>
      <c r="W789" s="91">
        <f>IFERROR(VLOOKUP(E789,'Коэфф для прайса 1 оч'!$A$10:$C$23,3,0),"")</f>
        <v>-1.4999999999999999E-2</v>
      </c>
      <c r="X789" s="116">
        <f>IFERROR(VLOOKUP(N789,'Коэфф для прайса 1 оч'!$E$25:$F$30,2,0),"")</f>
        <v>0.04</v>
      </c>
      <c r="Y789" s="116">
        <f>IFERROR(VLOOKUP(O789,'Коэфф для прайса 1 оч'!$E$32:$F$34,2,0),"")</f>
        <v>0</v>
      </c>
      <c r="Z789" s="116">
        <f>IFERROR(VLOOKUP(P789,'Коэфф для прайса 1 оч'!$E$36:$F$38,2,0),"")</f>
        <v>0.03</v>
      </c>
      <c r="AA789" s="116">
        <f>IFERROR(VLOOKUP(Q789,'Коэфф для прайса 1 оч'!$E$40:$F$43,2,0),"")</f>
        <v>5.0000000000000001E-3</v>
      </c>
      <c r="AB789" s="117">
        <f>IFERROR(VLOOKUP(R789,'Коэфф для прайса 1 оч'!$E$45:$F$59,2,0),"")</f>
        <v>-1.4999999999999999E-2</v>
      </c>
      <c r="AC789" s="116">
        <f>IFERROR(VLOOKUP(T789,'Коэфф для прайса 1 оч'!$E$61:$F$67,2,0),"")</f>
        <v>0</v>
      </c>
      <c r="AD789" s="116">
        <f>IFERROR(VLOOKUP(U789,'Коэфф для прайса 1 оч'!$E$69:$F$82,2,0),"")</f>
        <v>-7.0000000000000001E-3</v>
      </c>
      <c r="AE789" s="116">
        <f>IFERROR(VLOOKUP(PriceList[[#This Row],[Корпус]],'Коэфф для прайса 1 оч'!$I$10:$J$15,2,0),"")</f>
        <v>0</v>
      </c>
      <c r="AF789" s="95">
        <f t="shared" si="183"/>
        <v>339426</v>
      </c>
      <c r="AG789" s="96">
        <f t="shared" si="184"/>
        <v>9965547.3599999994</v>
      </c>
      <c r="AH789" s="97">
        <v>0</v>
      </c>
      <c r="AI789" s="98">
        <f t="shared" si="185"/>
        <v>339426</v>
      </c>
      <c r="AJ789" s="99">
        <f t="shared" si="186"/>
        <v>9965547.3599999994</v>
      </c>
      <c r="AK789" s="84" t="s">
        <v>101</v>
      </c>
      <c r="AL789" s="91">
        <v>0.1</v>
      </c>
      <c r="AM789" s="287">
        <f>PriceList[[#This Row],[ИТОГ Цена за кв.м, руб]]*(1+PriceList[[#This Row],[Максимальная скидка]])</f>
        <v>373368.60000000003</v>
      </c>
      <c r="AN789" s="287">
        <f>PriceList[[#This Row],[Цена за кв.м. в CRM]]*PriceList[[#This Row],[Площадь, кв.м]]</f>
        <v>10962102.096000001</v>
      </c>
      <c r="AO789" s="287">
        <v>6000</v>
      </c>
      <c r="AP789" s="335">
        <f>PriceList[[#This Row],[Цена за кв.м. в CRM]]+PriceList[[#This Row],[Бронь]]</f>
        <v>379368.60000000003</v>
      </c>
      <c r="AQ789" s="335">
        <f>PriceList[[#This Row],[Цена за кв.м. в сайт]]*PriceList[[#This Row],[Площадь, кв.м]]</f>
        <v>11138262.096000001</v>
      </c>
      <c r="AR789" s="84" t="str">
        <f t="shared" si="187"/>
        <v>С3-1-36</v>
      </c>
      <c r="AS789" s="88" t="str">
        <f t="shared" si="188"/>
        <v>Ст</v>
      </c>
      <c r="AT789" s="89">
        <f t="shared" si="189"/>
        <v>29.36</v>
      </c>
      <c r="AU789" s="99">
        <f>PriceList[[#This Row],[Цена за кв.м. в CRM]]</f>
        <v>373368.60000000003</v>
      </c>
      <c r="AV789" s="100" t="str">
        <f t="shared" si="190"/>
        <v>Свободно</v>
      </c>
      <c r="AW789" s="99"/>
      <c r="AX789" s="342"/>
      <c r="AZ789" s="353">
        <f>(PriceList[[#This Row],[Цена за кв.м. в сайт]])+$AZ$1</f>
        <v>379868.60000000003</v>
      </c>
      <c r="BA789" s="353">
        <f>AZ789*PriceList[[#This Row],[Площадь, кв.м]]</f>
        <v>11152942.096000001</v>
      </c>
      <c r="BB789" s="346">
        <f>BA789-PriceList[[#This Row],[Стоимость, руб для сбронированием]]</f>
        <v>14680</v>
      </c>
      <c r="BC789" s="14"/>
      <c r="BD789" s="345">
        <f t="shared" si="191"/>
        <v>379900</v>
      </c>
      <c r="BE789" s="353">
        <f>BD789*PriceList[[#This Row],[Площадь, кв.м]]</f>
        <v>11153864</v>
      </c>
      <c r="BF789" s="14"/>
      <c r="BG789" s="345">
        <f>BE789-$BG$1*PriceList[[#This Row],[Площадь, кв.м]]</f>
        <v>10977704</v>
      </c>
      <c r="BH789" s="353">
        <f t="shared" si="192"/>
        <v>176160</v>
      </c>
      <c r="BI789" s="345">
        <f>BG789/PriceList[[#This Row],[Площадь, кв.м]]</f>
        <v>373900</v>
      </c>
      <c r="BJ789" s="355">
        <f t="shared" si="193"/>
        <v>1.6047071409467772E-2</v>
      </c>
      <c r="BL789" s="345"/>
      <c r="BM789" s="353"/>
    </row>
    <row r="790" spans="1:65" ht="14.25" hidden="1" customHeight="1">
      <c r="A790" s="84">
        <v>715</v>
      </c>
      <c r="B790" s="84" t="s">
        <v>793</v>
      </c>
      <c r="C790" s="85">
        <v>37</v>
      </c>
      <c r="D790" s="85" t="s">
        <v>754</v>
      </c>
      <c r="E790" s="86">
        <v>2</v>
      </c>
      <c r="F790" s="84">
        <v>20</v>
      </c>
      <c r="G790" s="87">
        <v>30.35</v>
      </c>
      <c r="H790" s="88" t="s">
        <v>1</v>
      </c>
      <c r="I790" s="88" t="s">
        <v>1</v>
      </c>
      <c r="J790" s="89">
        <v>5.61</v>
      </c>
      <c r="K790" s="89">
        <f t="shared" si="180"/>
        <v>1.68</v>
      </c>
      <c r="L790" s="89">
        <f t="shared" si="181"/>
        <v>24.740000000000002</v>
      </c>
      <c r="M790" s="89">
        <f t="shared" si="182"/>
        <v>26.42</v>
      </c>
      <c r="N790" s="90" t="s">
        <v>65</v>
      </c>
      <c r="O790" s="90" t="s">
        <v>66</v>
      </c>
      <c r="P790" s="90" t="s">
        <v>67</v>
      </c>
      <c r="Q790" s="91" t="s">
        <v>68</v>
      </c>
      <c r="R790" s="92" t="s">
        <v>69</v>
      </c>
      <c r="S790" s="92" t="s">
        <v>1291</v>
      </c>
      <c r="T790" s="93" t="s">
        <v>73</v>
      </c>
      <c r="U790" s="84">
        <v>33</v>
      </c>
      <c r="V790" s="94">
        <f>IFERROR(VLOOKUP(H790,'Коэфф для прайса 1 оч'!$A$3:$C$6,3,0),"")</f>
        <v>327000</v>
      </c>
      <c r="W790" s="91">
        <f>IFERROR(VLOOKUP(E790,'Коэфф для прайса 1 оч'!$A$10:$C$23,3,0),"")</f>
        <v>-1.4999999999999999E-2</v>
      </c>
      <c r="X790" s="116">
        <f>IFERROR(VLOOKUP(N790,'Коэфф для прайса 1 оч'!$E$25:$F$30,2,0),"")</f>
        <v>0.04</v>
      </c>
      <c r="Y790" s="116">
        <f>IFERROR(VLOOKUP(O790,'Коэфф для прайса 1 оч'!$E$32:$F$34,2,0),"")</f>
        <v>0</v>
      </c>
      <c r="Z790" s="116">
        <f>IFERROR(VLOOKUP(P790,'Коэфф для прайса 1 оч'!$E$36:$F$38,2,0),"")</f>
        <v>0.03</v>
      </c>
      <c r="AA790" s="116">
        <f>IFERROR(VLOOKUP(Q790,'Коэфф для прайса 1 оч'!$E$40:$F$43,2,0),"")</f>
        <v>5.0000000000000001E-3</v>
      </c>
      <c r="AB790" s="117">
        <f>IFERROR(VLOOKUP(R790,'Коэфф для прайса 1 оч'!$E$45:$F$59,2,0),"")</f>
        <v>-1.4999999999999999E-2</v>
      </c>
      <c r="AC790" s="116">
        <f>IFERROR(VLOOKUP(T790,'Коэфф для прайса 1 оч'!$E$61:$F$67,2,0),"")</f>
        <v>0</v>
      </c>
      <c r="AD790" s="116">
        <f>IFERROR(VLOOKUP(U790,'Коэфф для прайса 1 оч'!$E$69:$F$82,2,0),"")</f>
        <v>-7.0000000000000001E-3</v>
      </c>
      <c r="AE790" s="116">
        <f>IFERROR(VLOOKUP(PriceList[[#This Row],[Корпус]],'Коэфф для прайса 1 оч'!$I$10:$J$15,2,0),"")</f>
        <v>0</v>
      </c>
      <c r="AF790" s="95">
        <f t="shared" si="183"/>
        <v>339426</v>
      </c>
      <c r="AG790" s="96">
        <f t="shared" si="184"/>
        <v>10301579.1</v>
      </c>
      <c r="AH790" s="97">
        <v>0</v>
      </c>
      <c r="AI790" s="98">
        <f t="shared" si="185"/>
        <v>339426</v>
      </c>
      <c r="AJ790" s="99">
        <f t="shared" si="186"/>
        <v>10301579.1</v>
      </c>
      <c r="AK790" s="84" t="s">
        <v>101</v>
      </c>
      <c r="AL790" s="91">
        <v>0.1</v>
      </c>
      <c r="AM790" s="287">
        <f>PriceList[[#This Row],[ИТОГ Цена за кв.м, руб]]*(1+PriceList[[#This Row],[Максимальная скидка]])</f>
        <v>373368.60000000003</v>
      </c>
      <c r="AN790" s="287">
        <f>PriceList[[#This Row],[Цена за кв.м. в CRM]]*PriceList[[#This Row],[Площадь, кв.м]]</f>
        <v>11331737.010000002</v>
      </c>
      <c r="AO790" s="287">
        <v>6000</v>
      </c>
      <c r="AP790" s="335">
        <f>PriceList[[#This Row],[Цена за кв.м. в CRM]]+PriceList[[#This Row],[Бронь]]</f>
        <v>379368.60000000003</v>
      </c>
      <c r="AQ790" s="335">
        <f>PriceList[[#This Row],[Цена за кв.м. в сайт]]*PriceList[[#This Row],[Площадь, кв.м]]</f>
        <v>11513837.010000002</v>
      </c>
      <c r="AR790" s="84" t="str">
        <f t="shared" si="187"/>
        <v>С3-1-37</v>
      </c>
      <c r="AS790" s="88" t="str">
        <f t="shared" si="188"/>
        <v>Ст</v>
      </c>
      <c r="AT790" s="89">
        <f t="shared" si="189"/>
        <v>30.35</v>
      </c>
      <c r="AU790" s="99">
        <f>PriceList[[#This Row],[Цена за кв.м. в CRM]]</f>
        <v>373368.60000000003</v>
      </c>
      <c r="AV790" s="100" t="str">
        <f t="shared" si="190"/>
        <v>Свободно</v>
      </c>
      <c r="AW790" s="99"/>
      <c r="AX790" s="342"/>
      <c r="AZ790" s="353">
        <f>(PriceList[[#This Row],[Цена за кв.м. в сайт]])+$AZ$1</f>
        <v>379868.60000000003</v>
      </c>
      <c r="BA790" s="353">
        <f>AZ790*PriceList[[#This Row],[Площадь, кв.м]]</f>
        <v>11529012.010000002</v>
      </c>
      <c r="BB790" s="346">
        <f>BA790-PriceList[[#This Row],[Стоимость, руб для сбронированием]]</f>
        <v>15175</v>
      </c>
      <c r="BC790" s="14"/>
      <c r="BD790" s="345">
        <f t="shared" si="191"/>
        <v>379900</v>
      </c>
      <c r="BE790" s="353">
        <f>BD790*PriceList[[#This Row],[Площадь, кв.м]]</f>
        <v>11529965</v>
      </c>
      <c r="BF790" s="14"/>
      <c r="BG790" s="345">
        <f>BE790-$BG$1*PriceList[[#This Row],[Площадь, кв.м]]</f>
        <v>11347865</v>
      </c>
      <c r="BH790" s="353">
        <f t="shared" si="192"/>
        <v>182100</v>
      </c>
      <c r="BI790" s="345">
        <f>BG790/PriceList[[#This Row],[Площадь, кв.м]]</f>
        <v>373900</v>
      </c>
      <c r="BJ790" s="355">
        <f t="shared" si="193"/>
        <v>1.6047071409467772E-2</v>
      </c>
      <c r="BL790" s="345"/>
      <c r="BM790" s="353"/>
    </row>
    <row r="791" spans="1:65" ht="14.25" hidden="1" customHeight="1">
      <c r="A791" s="84">
        <v>716</v>
      </c>
      <c r="B791" s="84" t="s">
        <v>794</v>
      </c>
      <c r="C791" s="85">
        <v>38</v>
      </c>
      <c r="D791" s="85" t="s">
        <v>754</v>
      </c>
      <c r="E791" s="86">
        <v>2</v>
      </c>
      <c r="F791" s="84">
        <v>21</v>
      </c>
      <c r="G791" s="87">
        <v>30.82</v>
      </c>
      <c r="H791" s="88" t="s">
        <v>1</v>
      </c>
      <c r="I791" s="88" t="s">
        <v>1</v>
      </c>
      <c r="J791" s="89">
        <v>5.93</v>
      </c>
      <c r="K791" s="89">
        <f t="shared" si="180"/>
        <v>1.78</v>
      </c>
      <c r="L791" s="89">
        <f t="shared" si="181"/>
        <v>24.89</v>
      </c>
      <c r="M791" s="89">
        <f t="shared" si="182"/>
        <v>26.67</v>
      </c>
      <c r="N791" s="90" t="s">
        <v>65</v>
      </c>
      <c r="O791" s="90" t="s">
        <v>66</v>
      </c>
      <c r="P791" s="90" t="s">
        <v>67</v>
      </c>
      <c r="Q791" s="91" t="s">
        <v>68</v>
      </c>
      <c r="R791" s="92" t="s">
        <v>69</v>
      </c>
      <c r="S791" s="92" t="s">
        <v>1291</v>
      </c>
      <c r="T791" s="93" t="s">
        <v>70</v>
      </c>
      <c r="U791" s="84">
        <v>33</v>
      </c>
      <c r="V791" s="94">
        <f>IFERROR(VLOOKUP(H791,'Коэфф для прайса 1 оч'!$A$3:$C$6,3,0),"")</f>
        <v>327000</v>
      </c>
      <c r="W791" s="91">
        <f>IFERROR(VLOOKUP(E791,'Коэфф для прайса 1 оч'!$A$10:$C$23,3,0),"")</f>
        <v>-1.4999999999999999E-2</v>
      </c>
      <c r="X791" s="116">
        <f>IFERROR(VLOOKUP(N791,'Коэфф для прайса 1 оч'!$E$25:$F$30,2,0),"")</f>
        <v>0.04</v>
      </c>
      <c r="Y791" s="116">
        <f>IFERROR(VLOOKUP(O791,'Коэфф для прайса 1 оч'!$E$32:$F$34,2,0),"")</f>
        <v>0</v>
      </c>
      <c r="Z791" s="116">
        <f>IFERROR(VLOOKUP(P791,'Коэфф для прайса 1 оч'!$E$36:$F$38,2,0),"")</f>
        <v>0.03</v>
      </c>
      <c r="AA791" s="116">
        <f>IFERROR(VLOOKUP(Q791,'Коэфф для прайса 1 оч'!$E$40:$F$43,2,0),"")</f>
        <v>5.0000000000000001E-3</v>
      </c>
      <c r="AB791" s="117">
        <f>IFERROR(VLOOKUP(R791,'Коэфф для прайса 1 оч'!$E$45:$F$59,2,0),"")</f>
        <v>-1.4999999999999999E-2</v>
      </c>
      <c r="AC791" s="116">
        <f>IFERROR(VLOOKUP(T791,'Коэфф для прайса 1 оч'!$E$61:$F$67,2,0),"")</f>
        <v>-0.01</v>
      </c>
      <c r="AD791" s="116">
        <f>IFERROR(VLOOKUP(U791,'Коэфф для прайса 1 оч'!$E$69:$F$82,2,0),"")</f>
        <v>-7.0000000000000001E-3</v>
      </c>
      <c r="AE791" s="116">
        <f>IFERROR(VLOOKUP(PriceList[[#This Row],[Корпус]],'Коэфф для прайса 1 оч'!$I$10:$J$15,2,0),"")</f>
        <v>0</v>
      </c>
      <c r="AF791" s="95">
        <f t="shared" si="183"/>
        <v>336156</v>
      </c>
      <c r="AG791" s="96">
        <f t="shared" si="184"/>
        <v>10360327.92</v>
      </c>
      <c r="AH791" s="97">
        <v>0</v>
      </c>
      <c r="AI791" s="98">
        <f t="shared" si="185"/>
        <v>336156</v>
      </c>
      <c r="AJ791" s="99">
        <f t="shared" si="186"/>
        <v>10360327.92</v>
      </c>
      <c r="AK791" s="84" t="s">
        <v>101</v>
      </c>
      <c r="AL791" s="91">
        <v>0.1</v>
      </c>
      <c r="AM791" s="287">
        <f>PriceList[[#This Row],[ИТОГ Цена за кв.м, руб]]*(1+PriceList[[#This Row],[Максимальная скидка]])</f>
        <v>369771.60000000003</v>
      </c>
      <c r="AN791" s="287">
        <f>PriceList[[#This Row],[Цена за кв.м. в CRM]]*PriceList[[#This Row],[Площадь, кв.м]]</f>
        <v>11396360.712000001</v>
      </c>
      <c r="AO791" s="287">
        <v>6000</v>
      </c>
      <c r="AP791" s="335">
        <f>PriceList[[#This Row],[Цена за кв.м. в CRM]]+PriceList[[#This Row],[Бронь]]</f>
        <v>375771.60000000003</v>
      </c>
      <c r="AQ791" s="335">
        <f>PriceList[[#This Row],[Цена за кв.м. в сайт]]*PriceList[[#This Row],[Площадь, кв.м]]</f>
        <v>11581280.712000001</v>
      </c>
      <c r="AR791" s="84" t="str">
        <f t="shared" si="187"/>
        <v>С3-1-38</v>
      </c>
      <c r="AS791" s="88" t="str">
        <f t="shared" si="188"/>
        <v>Ст</v>
      </c>
      <c r="AT791" s="89">
        <f t="shared" si="189"/>
        <v>30.82</v>
      </c>
      <c r="AU791" s="99">
        <f>PriceList[[#This Row],[Цена за кв.м. в CRM]]</f>
        <v>369771.60000000003</v>
      </c>
      <c r="AV791" s="100" t="str">
        <f t="shared" si="190"/>
        <v>Свободно</v>
      </c>
      <c r="AW791" s="99"/>
      <c r="AX791" s="342"/>
      <c r="AZ791" s="353">
        <f>(PriceList[[#This Row],[Цена за кв.м. в сайт]])+$AZ$1</f>
        <v>376271.60000000003</v>
      </c>
      <c r="BA791" s="353">
        <f>AZ791*PriceList[[#This Row],[Площадь, кв.м]]</f>
        <v>11596690.712000001</v>
      </c>
      <c r="BB791" s="346">
        <f>BA791-PriceList[[#This Row],[Стоимость, руб для сбронированием]]</f>
        <v>15410</v>
      </c>
      <c r="BC791" s="14"/>
      <c r="BD791" s="345">
        <f t="shared" si="191"/>
        <v>376300</v>
      </c>
      <c r="BE791" s="353">
        <f>BD791*PriceList[[#This Row],[Площадь, кв.м]]</f>
        <v>11597566</v>
      </c>
      <c r="BF791" s="14"/>
      <c r="BG791" s="345">
        <f>BE791-$BG$1*PriceList[[#This Row],[Площадь, кв.м]]</f>
        <v>11412646</v>
      </c>
      <c r="BH791" s="353">
        <f t="shared" si="192"/>
        <v>184920</v>
      </c>
      <c r="BI791" s="345">
        <f>BG791/PriceList[[#This Row],[Площадь, кв.м]]</f>
        <v>370300</v>
      </c>
      <c r="BJ791" s="355">
        <f t="shared" si="193"/>
        <v>1.6203078584931137E-2</v>
      </c>
      <c r="BL791" s="345"/>
      <c r="BM791" s="353"/>
    </row>
    <row r="792" spans="1:65" ht="14.25" hidden="1" customHeight="1">
      <c r="A792" s="84">
        <v>717</v>
      </c>
      <c r="B792" s="84" t="s">
        <v>795</v>
      </c>
      <c r="C792" s="85">
        <v>39</v>
      </c>
      <c r="D792" s="85" t="s">
        <v>754</v>
      </c>
      <c r="E792" s="86">
        <v>3</v>
      </c>
      <c r="F792" s="84">
        <v>1</v>
      </c>
      <c r="G792" s="87">
        <v>29.88</v>
      </c>
      <c r="H792" s="88" t="s">
        <v>1</v>
      </c>
      <c r="I792" s="88" t="s">
        <v>1</v>
      </c>
      <c r="J792" s="89">
        <v>4.9000000000000004</v>
      </c>
      <c r="K792" s="89">
        <f t="shared" si="180"/>
        <v>1.47</v>
      </c>
      <c r="L792" s="89">
        <f t="shared" si="181"/>
        <v>24.979999999999997</v>
      </c>
      <c r="M792" s="89">
        <f t="shared" si="182"/>
        <v>26.449999999999996</v>
      </c>
      <c r="N792" s="90" t="s">
        <v>65</v>
      </c>
      <c r="O792" s="90" t="s">
        <v>66</v>
      </c>
      <c r="P792" s="90" t="s">
        <v>67</v>
      </c>
      <c r="Q792" s="91" t="s">
        <v>68</v>
      </c>
      <c r="R792" s="92" t="s">
        <v>69</v>
      </c>
      <c r="S792" s="92" t="s">
        <v>1291</v>
      </c>
      <c r="T792" s="93" t="s">
        <v>70</v>
      </c>
      <c r="U792" s="84">
        <v>37</v>
      </c>
      <c r="V792" s="94">
        <f>IFERROR(VLOOKUP(H792,'Коэфф для прайса 1 оч'!$A$3:$C$6,3,0),"")</f>
        <v>327000</v>
      </c>
      <c r="W792" s="91">
        <f>IFERROR(VLOOKUP(E792,'Коэфф для прайса 1 оч'!$A$10:$C$23,3,0),"")</f>
        <v>-5.0000000000000001E-3</v>
      </c>
      <c r="X792" s="116">
        <f>IFERROR(VLOOKUP(N792,'Коэфф для прайса 1 оч'!$E$25:$F$30,2,0),"")</f>
        <v>0.04</v>
      </c>
      <c r="Y792" s="116">
        <f>IFERROR(VLOOKUP(O792,'Коэфф для прайса 1 оч'!$E$32:$F$34,2,0),"")</f>
        <v>0</v>
      </c>
      <c r="Z792" s="116">
        <f>IFERROR(VLOOKUP(P792,'Коэфф для прайса 1 оч'!$E$36:$F$38,2,0),"")</f>
        <v>0.03</v>
      </c>
      <c r="AA792" s="116">
        <f>IFERROR(VLOOKUP(Q792,'Коэфф для прайса 1 оч'!$E$40:$F$43,2,0),"")</f>
        <v>5.0000000000000001E-3</v>
      </c>
      <c r="AB792" s="117">
        <f>IFERROR(VLOOKUP(R792,'Коэфф для прайса 1 оч'!$E$45:$F$59,2,0),"")</f>
        <v>-1.4999999999999999E-2</v>
      </c>
      <c r="AC792" s="116">
        <f>IFERROR(VLOOKUP(T792,'Коэфф для прайса 1 оч'!$E$61:$F$67,2,0),"")</f>
        <v>-0.01</v>
      </c>
      <c r="AD792" s="116">
        <f>IFERROR(VLOOKUP(U792,'Коэфф для прайса 1 оч'!$E$69:$F$82,2,0),"")</f>
        <v>-1.0999999999999999E-2</v>
      </c>
      <c r="AE792" s="116">
        <f>IFERROR(VLOOKUP(PriceList[[#This Row],[Корпус]],'Коэфф для прайса 1 оч'!$I$10:$J$15,2,0),"")</f>
        <v>0</v>
      </c>
      <c r="AF792" s="95">
        <f t="shared" si="183"/>
        <v>338118</v>
      </c>
      <c r="AG792" s="96">
        <f t="shared" si="184"/>
        <v>10102965.84</v>
      </c>
      <c r="AH792" s="97">
        <v>0</v>
      </c>
      <c r="AI792" s="98">
        <f t="shared" si="185"/>
        <v>338118</v>
      </c>
      <c r="AJ792" s="99">
        <f t="shared" si="186"/>
        <v>10102965.84</v>
      </c>
      <c r="AK792" s="84" t="s">
        <v>71</v>
      </c>
      <c r="AL792" s="91">
        <v>0.1</v>
      </c>
      <c r="AM792" s="287">
        <f>PriceList[[#This Row],[ИТОГ Цена за кв.м, руб]]*(1+PriceList[[#This Row],[Максимальная скидка]])</f>
        <v>371929.80000000005</v>
      </c>
      <c r="AN792" s="287">
        <f>PriceList[[#This Row],[Цена за кв.м. в CRM]]*PriceList[[#This Row],[Площадь, кв.м]]</f>
        <v>11113262.424000001</v>
      </c>
      <c r="AO792" s="287">
        <v>6000</v>
      </c>
      <c r="AP792" s="335">
        <f>PriceList[[#This Row],[Цена за кв.м. в CRM]]+PriceList[[#This Row],[Бронь]]</f>
        <v>377929.80000000005</v>
      </c>
      <c r="AQ792" s="335">
        <f>PriceList[[#This Row],[Цена за кв.м. в сайт]]*PriceList[[#This Row],[Площадь, кв.м]]</f>
        <v>11292542.424000001</v>
      </c>
      <c r="AR792" s="84" t="str">
        <f t="shared" si="187"/>
        <v>С3-1-39</v>
      </c>
      <c r="AS792" s="88" t="str">
        <f t="shared" si="188"/>
        <v>Ст</v>
      </c>
      <c r="AT792" s="89">
        <f t="shared" si="189"/>
        <v>29.88</v>
      </c>
      <c r="AU792" s="99">
        <f>PriceList[[#This Row],[Цена за кв.м. в CRM]]</f>
        <v>371929.80000000005</v>
      </c>
      <c r="AV792" s="100" t="str">
        <f t="shared" si="190"/>
        <v>Резерв</v>
      </c>
      <c r="AW792" s="99"/>
      <c r="AX792" s="342"/>
      <c r="AZ792" s="353">
        <f>(PriceList[[#This Row],[Цена за кв.м. в сайт]])+$AZ$1</f>
        <v>378429.80000000005</v>
      </c>
      <c r="BA792" s="353">
        <f>AZ792*PriceList[[#This Row],[Площадь, кв.м]]</f>
        <v>11307482.424000001</v>
      </c>
      <c r="BB792" s="346">
        <f>BA792-PriceList[[#This Row],[Стоимость, руб для сбронированием]]</f>
        <v>14940</v>
      </c>
      <c r="BC792" s="14"/>
      <c r="BD792" s="345">
        <f t="shared" si="191"/>
        <v>378400</v>
      </c>
      <c r="BE792" s="353">
        <f>BD792*PriceList[[#This Row],[Площадь, кв.м]]</f>
        <v>11306592</v>
      </c>
      <c r="BF792" s="14"/>
      <c r="BG792" s="345">
        <f>BE792-$BG$1*PriceList[[#This Row],[Площадь, кв.м]]</f>
        <v>11127312</v>
      </c>
      <c r="BH792" s="353">
        <f t="shared" si="192"/>
        <v>179280</v>
      </c>
      <c r="BI792" s="345">
        <f>BG792/PriceList[[#This Row],[Площадь, кв.м]]</f>
        <v>372400</v>
      </c>
      <c r="BJ792" s="355">
        <f t="shared" si="193"/>
        <v>1.611170784103115E-2</v>
      </c>
      <c r="BL792" s="345"/>
      <c r="BM792" s="353"/>
    </row>
    <row r="793" spans="1:65" ht="14.25" hidden="1" customHeight="1">
      <c r="A793" s="84">
        <v>661</v>
      </c>
      <c r="B793" s="84" t="s">
        <v>758</v>
      </c>
      <c r="C793" s="85">
        <v>4</v>
      </c>
      <c r="D793" s="85" t="s">
        <v>754</v>
      </c>
      <c r="E793" s="86">
        <v>1</v>
      </c>
      <c r="F793" s="84">
        <v>4</v>
      </c>
      <c r="G793" s="87">
        <v>53.82</v>
      </c>
      <c r="H793" s="88" t="s">
        <v>2</v>
      </c>
      <c r="I793" s="88" t="s">
        <v>19</v>
      </c>
      <c r="J793" s="89">
        <v>18.899999999999999</v>
      </c>
      <c r="K793" s="89">
        <f t="shared" si="180"/>
        <v>5.67</v>
      </c>
      <c r="L793" s="89">
        <f t="shared" si="181"/>
        <v>34.92</v>
      </c>
      <c r="M793" s="89">
        <f t="shared" si="182"/>
        <v>40.590000000000003</v>
      </c>
      <c r="N793" s="90" t="s">
        <v>65</v>
      </c>
      <c r="O793" s="90" t="s">
        <v>66</v>
      </c>
      <c r="P793" s="90" t="s">
        <v>115</v>
      </c>
      <c r="Q793" s="91" t="s">
        <v>68</v>
      </c>
      <c r="R793" s="92" t="s">
        <v>755</v>
      </c>
      <c r="S793" s="92" t="s">
        <v>1287</v>
      </c>
      <c r="T793" s="93" t="s">
        <v>73</v>
      </c>
      <c r="U793" s="84">
        <v>26</v>
      </c>
      <c r="V793" s="94">
        <f>IFERROR(VLOOKUP(H793,'Коэфф для прайса 1 оч'!$A$3:$C$6,3,0),"")</f>
        <v>313920</v>
      </c>
      <c r="W793" s="91">
        <f>IFERROR(VLOOKUP(E793,'Коэфф для прайса 1 оч'!$A$10:$C$23,3,0),"")</f>
        <v>-4.4999999999999998E-2</v>
      </c>
      <c r="X793" s="116">
        <f>IFERROR(VLOOKUP(N793,'Коэфф для прайса 1 оч'!$E$25:$F$30,2,0),"")</f>
        <v>0.04</v>
      </c>
      <c r="Y793" s="116">
        <f>IFERROR(VLOOKUP(O793,'Коэфф для прайса 1 оч'!$E$32:$F$34,2,0),"")</f>
        <v>0</v>
      </c>
      <c r="Z793" s="116">
        <f>IFERROR(VLOOKUP(P793,'Коэфф для прайса 1 оч'!$E$36:$F$38,2,0),"")</f>
        <v>0</v>
      </c>
      <c r="AA793" s="116">
        <f>IFERROR(VLOOKUP(Q793,'Коэфф для прайса 1 оч'!$E$40:$F$43,2,0),"")</f>
        <v>5.0000000000000001E-3</v>
      </c>
      <c r="AB793" s="117">
        <f>IFERROR(VLOOKUP(R793,'Коэфф для прайса 1 оч'!$E$45:$F$59,2,0),"")</f>
        <v>-0.02</v>
      </c>
      <c r="AC793" s="116">
        <f>IFERROR(VLOOKUP(T793,'Коэфф для прайса 1 оч'!$E$61:$F$67,2,0),"")</f>
        <v>0</v>
      </c>
      <c r="AD793" s="116">
        <f>IFERROR(VLOOKUP(U793,'Коэфф для прайса 1 оч'!$E$69:$F$82,2,0),"")</f>
        <v>0</v>
      </c>
      <c r="AE793" s="116">
        <f>IFERROR(VLOOKUP(PriceList[[#This Row],[Корпус]],'Коэфф для прайса 1 оч'!$I$10:$J$15,2,0),"")</f>
        <v>0</v>
      </c>
      <c r="AF793" s="95">
        <f t="shared" si="183"/>
        <v>307641.59999999998</v>
      </c>
      <c r="AG793" s="96">
        <f t="shared" si="184"/>
        <v>16557270.911999999</v>
      </c>
      <c r="AH793" s="97">
        <v>0</v>
      </c>
      <c r="AI793" s="98">
        <f t="shared" si="185"/>
        <v>307641.59999999998</v>
      </c>
      <c r="AJ793" s="99">
        <f t="shared" si="186"/>
        <v>16557270.911999999</v>
      </c>
      <c r="AK793" s="84" t="s">
        <v>101</v>
      </c>
      <c r="AL793" s="91">
        <v>0.1</v>
      </c>
      <c r="AM793" s="287">
        <f>PriceList[[#This Row],[ИТОГ Цена за кв.м, руб]]*(1+PriceList[[#This Row],[Максимальная скидка]])</f>
        <v>338405.76</v>
      </c>
      <c r="AN793" s="287">
        <f>PriceList[[#This Row],[Цена за кв.м. в CRM]]*PriceList[[#This Row],[Площадь, кв.м]]</f>
        <v>18212998.003200002</v>
      </c>
      <c r="AO793" s="287">
        <v>6000</v>
      </c>
      <c r="AP793" s="335">
        <f>PriceList[[#This Row],[Цена за кв.м. в CRM]]+PriceList[[#This Row],[Бронь]]</f>
        <v>344405.76000000001</v>
      </c>
      <c r="AQ793" s="335">
        <f>PriceList[[#This Row],[Цена за кв.м. в сайт]]*PriceList[[#This Row],[Площадь, кв.м]]</f>
        <v>18535918.003200002</v>
      </c>
      <c r="AR793" s="84" t="str">
        <f t="shared" si="187"/>
        <v>С3-1-4</v>
      </c>
      <c r="AS793" s="88" t="str">
        <f t="shared" si="188"/>
        <v>1К</v>
      </c>
      <c r="AT793" s="89">
        <f t="shared" si="189"/>
        <v>53.82</v>
      </c>
      <c r="AU793" s="99">
        <f>PriceList[[#This Row],[Цена за кв.м. в CRM]]</f>
        <v>338405.76</v>
      </c>
      <c r="AV793" s="100" t="str">
        <f t="shared" si="190"/>
        <v>Свободно</v>
      </c>
      <c r="AW793" s="99"/>
      <c r="AX793" s="342"/>
      <c r="AZ793" s="353">
        <f>(PriceList[[#This Row],[Цена за кв.м. в сайт]])+$AZ$1</f>
        <v>344905.76</v>
      </c>
      <c r="BA793" s="353">
        <f>AZ793*PriceList[[#This Row],[Площадь, кв.м]]</f>
        <v>18562828.003200002</v>
      </c>
      <c r="BB793" s="346">
        <f>BA793-PriceList[[#This Row],[Стоимость, руб для сбронированием]]</f>
        <v>26910</v>
      </c>
      <c r="BC793" s="14"/>
      <c r="BD793" s="345">
        <f t="shared" si="191"/>
        <v>344900</v>
      </c>
      <c r="BE793" s="353">
        <f>BD793*PriceList[[#This Row],[Площадь, кв.м]]</f>
        <v>18562518</v>
      </c>
      <c r="BF793" s="14"/>
      <c r="BG793" s="345">
        <f>BE793-$BG$1*PriceList[[#This Row],[Площадь, кв.м]]</f>
        <v>18239598</v>
      </c>
      <c r="BH793" s="353">
        <f t="shared" si="192"/>
        <v>322920</v>
      </c>
      <c r="BI793" s="345">
        <f>BG793/PriceList[[#This Row],[Площадь, кв.м]]</f>
        <v>338900</v>
      </c>
      <c r="BJ793" s="355">
        <f t="shared" si="193"/>
        <v>1.7704337562702861E-2</v>
      </c>
      <c r="BL793" s="345"/>
      <c r="BM793" s="353"/>
    </row>
    <row r="794" spans="1:65" ht="14.25" hidden="1" customHeight="1">
      <c r="A794" s="84">
        <v>718</v>
      </c>
      <c r="B794" s="84" t="s">
        <v>796</v>
      </c>
      <c r="C794" s="85">
        <v>40</v>
      </c>
      <c r="D794" s="85" t="s">
        <v>754</v>
      </c>
      <c r="E794" s="86">
        <v>3</v>
      </c>
      <c r="F794" s="84">
        <v>2</v>
      </c>
      <c r="G794" s="87">
        <v>29.39</v>
      </c>
      <c r="H794" s="88" t="s">
        <v>1</v>
      </c>
      <c r="I794" s="88" t="s">
        <v>1</v>
      </c>
      <c r="J794" s="89">
        <v>4.41</v>
      </c>
      <c r="K794" s="89">
        <f t="shared" si="180"/>
        <v>1.32</v>
      </c>
      <c r="L794" s="89">
        <f t="shared" si="181"/>
        <v>24.98</v>
      </c>
      <c r="M794" s="89">
        <f t="shared" si="182"/>
        <v>26.3</v>
      </c>
      <c r="N794" s="90" t="s">
        <v>65</v>
      </c>
      <c r="O794" s="90" t="s">
        <v>66</v>
      </c>
      <c r="P794" s="90" t="s">
        <v>67</v>
      </c>
      <c r="Q794" s="91" t="s">
        <v>68</v>
      </c>
      <c r="R794" s="92" t="s">
        <v>69</v>
      </c>
      <c r="S794" s="92" t="s">
        <v>1291</v>
      </c>
      <c r="T794" s="93" t="s">
        <v>70</v>
      </c>
      <c r="U794" s="84">
        <v>37</v>
      </c>
      <c r="V794" s="94">
        <f>IFERROR(VLOOKUP(H794,'Коэфф для прайса 1 оч'!$A$3:$C$6,3,0),"")</f>
        <v>327000</v>
      </c>
      <c r="W794" s="91">
        <f>IFERROR(VLOOKUP(E794,'Коэфф для прайса 1 оч'!$A$10:$C$23,3,0),"")</f>
        <v>-5.0000000000000001E-3</v>
      </c>
      <c r="X794" s="116">
        <f>IFERROR(VLOOKUP(N794,'Коэфф для прайса 1 оч'!$E$25:$F$30,2,0),"")</f>
        <v>0.04</v>
      </c>
      <c r="Y794" s="116">
        <f>IFERROR(VLOOKUP(O794,'Коэфф для прайса 1 оч'!$E$32:$F$34,2,0),"")</f>
        <v>0</v>
      </c>
      <c r="Z794" s="116">
        <f>IFERROR(VLOOKUP(P794,'Коэфф для прайса 1 оч'!$E$36:$F$38,2,0),"")</f>
        <v>0.03</v>
      </c>
      <c r="AA794" s="116">
        <f>IFERROR(VLOOKUP(Q794,'Коэфф для прайса 1 оч'!$E$40:$F$43,2,0),"")</f>
        <v>5.0000000000000001E-3</v>
      </c>
      <c r="AB794" s="117">
        <f>IFERROR(VLOOKUP(R794,'Коэфф для прайса 1 оч'!$E$45:$F$59,2,0),"")</f>
        <v>-1.4999999999999999E-2</v>
      </c>
      <c r="AC794" s="116">
        <f>IFERROR(VLOOKUP(T794,'Коэфф для прайса 1 оч'!$E$61:$F$67,2,0),"")</f>
        <v>-0.01</v>
      </c>
      <c r="AD794" s="116">
        <f>IFERROR(VLOOKUP(U794,'Коэфф для прайса 1 оч'!$E$69:$F$82,2,0),"")</f>
        <v>-1.0999999999999999E-2</v>
      </c>
      <c r="AE794" s="116">
        <f>IFERROR(VLOOKUP(PriceList[[#This Row],[Корпус]],'Коэфф для прайса 1 оч'!$I$10:$J$15,2,0),"")</f>
        <v>0</v>
      </c>
      <c r="AF794" s="95">
        <f t="shared" si="183"/>
        <v>338118</v>
      </c>
      <c r="AG794" s="96">
        <f t="shared" si="184"/>
        <v>9937288.0199999996</v>
      </c>
      <c r="AH794" s="97">
        <v>0</v>
      </c>
      <c r="AI794" s="98">
        <f t="shared" si="185"/>
        <v>338118</v>
      </c>
      <c r="AJ794" s="99">
        <f t="shared" si="186"/>
        <v>9937288.0199999996</v>
      </c>
      <c r="AK794" s="84" t="s">
        <v>71</v>
      </c>
      <c r="AL794" s="91">
        <v>0.1</v>
      </c>
      <c r="AM794" s="287">
        <f>PriceList[[#This Row],[ИТОГ Цена за кв.м, руб]]*(1+PriceList[[#This Row],[Максимальная скидка]])</f>
        <v>371929.80000000005</v>
      </c>
      <c r="AN794" s="287">
        <f>PriceList[[#This Row],[Цена за кв.м. в CRM]]*PriceList[[#This Row],[Площадь, кв.м]]</f>
        <v>10931016.822000002</v>
      </c>
      <c r="AO794" s="287">
        <v>6000</v>
      </c>
      <c r="AP794" s="335">
        <f>PriceList[[#This Row],[Цена за кв.м. в CRM]]+PriceList[[#This Row],[Бронь]]</f>
        <v>377929.80000000005</v>
      </c>
      <c r="AQ794" s="335">
        <f>PriceList[[#This Row],[Цена за кв.м. в сайт]]*PriceList[[#This Row],[Площадь, кв.м]]</f>
        <v>11107356.822000002</v>
      </c>
      <c r="AR794" s="84" t="str">
        <f t="shared" si="187"/>
        <v>С3-1-40</v>
      </c>
      <c r="AS794" s="88" t="str">
        <f t="shared" si="188"/>
        <v>Ст</v>
      </c>
      <c r="AT794" s="89">
        <f t="shared" si="189"/>
        <v>29.39</v>
      </c>
      <c r="AU794" s="99">
        <f>PriceList[[#This Row],[Цена за кв.м. в CRM]]</f>
        <v>371929.80000000005</v>
      </c>
      <c r="AV794" s="100" t="str">
        <f t="shared" si="190"/>
        <v>Резерв</v>
      </c>
      <c r="AW794" s="99"/>
      <c r="AX794" s="342"/>
      <c r="AZ794" s="353">
        <f>(PriceList[[#This Row],[Цена за кв.м. в сайт]])+$AZ$1</f>
        <v>378429.80000000005</v>
      </c>
      <c r="BA794" s="353">
        <f>AZ794*PriceList[[#This Row],[Площадь, кв.м]]</f>
        <v>11122051.822000002</v>
      </c>
      <c r="BB794" s="346">
        <f>BA794-PriceList[[#This Row],[Стоимость, руб для сбронированием]]</f>
        <v>14695</v>
      </c>
      <c r="BC794" s="14"/>
      <c r="BD794" s="345">
        <f t="shared" si="191"/>
        <v>378400</v>
      </c>
      <c r="BE794" s="353">
        <f>BD794*PriceList[[#This Row],[Площадь, кв.м]]</f>
        <v>11121176</v>
      </c>
      <c r="BF794" s="14"/>
      <c r="BG794" s="345">
        <f>BE794-$BG$1*PriceList[[#This Row],[Площадь, кв.м]]</f>
        <v>10944836</v>
      </c>
      <c r="BH794" s="353">
        <f t="shared" si="192"/>
        <v>176340</v>
      </c>
      <c r="BI794" s="345">
        <f>BG794/PriceList[[#This Row],[Площадь, кв.м]]</f>
        <v>372400</v>
      </c>
      <c r="BJ794" s="355">
        <f t="shared" si="193"/>
        <v>1.611170784103115E-2</v>
      </c>
      <c r="BL794" s="345"/>
      <c r="BM794" s="353"/>
    </row>
    <row r="795" spans="1:65" ht="14.25" hidden="1" customHeight="1">
      <c r="A795" s="84">
        <v>719</v>
      </c>
      <c r="B795" s="84" t="s">
        <v>797</v>
      </c>
      <c r="C795" s="85">
        <v>41</v>
      </c>
      <c r="D795" s="85" t="s">
        <v>754</v>
      </c>
      <c r="E795" s="86">
        <v>3</v>
      </c>
      <c r="F795" s="84">
        <v>3</v>
      </c>
      <c r="G795" s="87">
        <v>29.11</v>
      </c>
      <c r="H795" s="88" t="s">
        <v>1</v>
      </c>
      <c r="I795" s="88" t="s">
        <v>1</v>
      </c>
      <c r="J795" s="89">
        <v>4.13</v>
      </c>
      <c r="K795" s="89">
        <f t="shared" si="180"/>
        <v>1.24</v>
      </c>
      <c r="L795" s="89">
        <f t="shared" si="181"/>
        <v>24.98</v>
      </c>
      <c r="M795" s="89">
        <f t="shared" si="182"/>
        <v>26.22</v>
      </c>
      <c r="N795" s="90" t="s">
        <v>65</v>
      </c>
      <c r="O795" s="90" t="s">
        <v>66</v>
      </c>
      <c r="P795" s="90" t="s">
        <v>67</v>
      </c>
      <c r="Q795" s="91" t="s">
        <v>68</v>
      </c>
      <c r="R795" s="92" t="s">
        <v>69</v>
      </c>
      <c r="S795" s="92" t="s">
        <v>1291</v>
      </c>
      <c r="T795" s="93" t="s">
        <v>73</v>
      </c>
      <c r="U795" s="84">
        <v>37</v>
      </c>
      <c r="V795" s="94">
        <f>IFERROR(VLOOKUP(H795,'Коэфф для прайса 1 оч'!$A$3:$C$6,3,0),"")</f>
        <v>327000</v>
      </c>
      <c r="W795" s="91">
        <f>IFERROR(VLOOKUP(E795,'Коэфф для прайса 1 оч'!$A$10:$C$23,3,0),"")</f>
        <v>-5.0000000000000001E-3</v>
      </c>
      <c r="X795" s="116">
        <f>IFERROR(VLOOKUP(N795,'Коэфф для прайса 1 оч'!$E$25:$F$30,2,0),"")</f>
        <v>0.04</v>
      </c>
      <c r="Y795" s="116">
        <f>IFERROR(VLOOKUP(O795,'Коэфф для прайса 1 оч'!$E$32:$F$34,2,0),"")</f>
        <v>0</v>
      </c>
      <c r="Z795" s="116">
        <f>IFERROR(VLOOKUP(P795,'Коэфф для прайса 1 оч'!$E$36:$F$38,2,0),"")</f>
        <v>0.03</v>
      </c>
      <c r="AA795" s="116">
        <f>IFERROR(VLOOKUP(Q795,'Коэфф для прайса 1 оч'!$E$40:$F$43,2,0),"")</f>
        <v>5.0000000000000001E-3</v>
      </c>
      <c r="AB795" s="117">
        <f>IFERROR(VLOOKUP(R795,'Коэфф для прайса 1 оч'!$E$45:$F$59,2,0),"")</f>
        <v>-1.4999999999999999E-2</v>
      </c>
      <c r="AC795" s="116">
        <f>IFERROR(VLOOKUP(T795,'Коэфф для прайса 1 оч'!$E$61:$F$67,2,0),"")</f>
        <v>0</v>
      </c>
      <c r="AD795" s="116">
        <f>IFERROR(VLOOKUP(U795,'Коэфф для прайса 1 оч'!$E$69:$F$82,2,0),"")</f>
        <v>-1.0999999999999999E-2</v>
      </c>
      <c r="AE795" s="116">
        <f>IFERROR(VLOOKUP(PriceList[[#This Row],[Корпус]],'Коэфф для прайса 1 оч'!$I$10:$J$15,2,0),"")</f>
        <v>0</v>
      </c>
      <c r="AF795" s="95">
        <f t="shared" si="183"/>
        <v>341388</v>
      </c>
      <c r="AG795" s="96">
        <f t="shared" si="184"/>
        <v>9937804.6799999997</v>
      </c>
      <c r="AH795" s="97">
        <v>0</v>
      </c>
      <c r="AI795" s="98">
        <f t="shared" si="185"/>
        <v>341388</v>
      </c>
      <c r="AJ795" s="99">
        <f t="shared" si="186"/>
        <v>9937804.6799999997</v>
      </c>
      <c r="AK795" s="84" t="s">
        <v>71</v>
      </c>
      <c r="AL795" s="91">
        <v>0.1</v>
      </c>
      <c r="AM795" s="287">
        <f>PriceList[[#This Row],[ИТОГ Цена за кв.м, руб]]*(1+PriceList[[#This Row],[Максимальная скидка]])</f>
        <v>375526.80000000005</v>
      </c>
      <c r="AN795" s="287">
        <f>PriceList[[#This Row],[Цена за кв.м. в CRM]]*PriceList[[#This Row],[Площадь, кв.м]]</f>
        <v>10931585.148000002</v>
      </c>
      <c r="AO795" s="287">
        <v>6000</v>
      </c>
      <c r="AP795" s="335">
        <f>PriceList[[#This Row],[Цена за кв.м. в CRM]]+PriceList[[#This Row],[Бронь]]</f>
        <v>381526.80000000005</v>
      </c>
      <c r="AQ795" s="335">
        <f>PriceList[[#This Row],[Цена за кв.м. в сайт]]*PriceList[[#This Row],[Площадь, кв.м]]</f>
        <v>11106245.148000002</v>
      </c>
      <c r="AR795" s="84" t="str">
        <f t="shared" si="187"/>
        <v>С3-1-41</v>
      </c>
      <c r="AS795" s="88" t="str">
        <f t="shared" si="188"/>
        <v>Ст</v>
      </c>
      <c r="AT795" s="89">
        <f t="shared" si="189"/>
        <v>29.11</v>
      </c>
      <c r="AU795" s="99">
        <f>PriceList[[#This Row],[Цена за кв.м. в CRM]]</f>
        <v>375526.80000000005</v>
      </c>
      <c r="AV795" s="100" t="str">
        <f t="shared" si="190"/>
        <v>Резерв</v>
      </c>
      <c r="AW795" s="99"/>
      <c r="AX795" s="342"/>
      <c r="AZ795" s="353">
        <f>(PriceList[[#This Row],[Цена за кв.м. в сайт]])+$AZ$1</f>
        <v>382026.80000000005</v>
      </c>
      <c r="BA795" s="353">
        <f>AZ795*PriceList[[#This Row],[Площадь, кв.м]]</f>
        <v>11120800.148000002</v>
      </c>
      <c r="BB795" s="346">
        <f>BA795-PriceList[[#This Row],[Стоимость, руб для сбронированием]]</f>
        <v>14555</v>
      </c>
      <c r="BC795" s="14"/>
      <c r="BD795" s="345">
        <f t="shared" si="191"/>
        <v>382000</v>
      </c>
      <c r="BE795" s="353">
        <f>BD795*PriceList[[#This Row],[Площадь, кв.м]]</f>
        <v>11120020</v>
      </c>
      <c r="BF795" s="14"/>
      <c r="BG795" s="345">
        <f>BE795-$BG$1*PriceList[[#This Row],[Площадь, кв.м]]</f>
        <v>10945360</v>
      </c>
      <c r="BH795" s="353">
        <f t="shared" si="192"/>
        <v>174660</v>
      </c>
      <c r="BI795" s="345">
        <f>BG795/PriceList[[#This Row],[Площадь, кв.м]]</f>
        <v>376000</v>
      </c>
      <c r="BJ795" s="355">
        <f t="shared" si="193"/>
        <v>1.5957446808510637E-2</v>
      </c>
      <c r="BL795" s="345"/>
      <c r="BM795" s="353"/>
    </row>
    <row r="796" spans="1:65" ht="14.25" hidden="1" customHeight="1">
      <c r="A796" s="84">
        <v>720</v>
      </c>
      <c r="B796" s="84" t="s">
        <v>798</v>
      </c>
      <c r="C796" s="85">
        <v>42</v>
      </c>
      <c r="D796" s="85" t="s">
        <v>754</v>
      </c>
      <c r="E796" s="86">
        <v>3</v>
      </c>
      <c r="F796" s="84">
        <v>4</v>
      </c>
      <c r="G796" s="87">
        <v>29.27</v>
      </c>
      <c r="H796" s="88" t="s">
        <v>1</v>
      </c>
      <c r="I796" s="88" t="s">
        <v>1</v>
      </c>
      <c r="J796" s="89">
        <v>4.29</v>
      </c>
      <c r="K796" s="89">
        <f t="shared" si="180"/>
        <v>1.29</v>
      </c>
      <c r="L796" s="89">
        <f t="shared" si="181"/>
        <v>24.98</v>
      </c>
      <c r="M796" s="89">
        <f t="shared" si="182"/>
        <v>26.27</v>
      </c>
      <c r="N796" s="90" t="s">
        <v>65</v>
      </c>
      <c r="O796" s="90" t="s">
        <v>66</v>
      </c>
      <c r="P796" s="90" t="s">
        <v>67</v>
      </c>
      <c r="Q796" s="91" t="s">
        <v>68</v>
      </c>
      <c r="R796" s="92" t="s">
        <v>69</v>
      </c>
      <c r="S796" s="92" t="s">
        <v>1291</v>
      </c>
      <c r="T796" s="93" t="s">
        <v>73</v>
      </c>
      <c r="U796" s="84">
        <v>37</v>
      </c>
      <c r="V796" s="94">
        <f>IFERROR(VLOOKUP(H796,'Коэфф для прайса 1 оч'!$A$3:$C$6,3,0),"")</f>
        <v>327000</v>
      </c>
      <c r="W796" s="91">
        <f>IFERROR(VLOOKUP(E796,'Коэфф для прайса 1 оч'!$A$10:$C$23,3,0),"")</f>
        <v>-5.0000000000000001E-3</v>
      </c>
      <c r="X796" s="116">
        <f>IFERROR(VLOOKUP(N796,'Коэфф для прайса 1 оч'!$E$25:$F$30,2,0),"")</f>
        <v>0.04</v>
      </c>
      <c r="Y796" s="116">
        <f>IFERROR(VLOOKUP(O796,'Коэфф для прайса 1 оч'!$E$32:$F$34,2,0),"")</f>
        <v>0</v>
      </c>
      <c r="Z796" s="116">
        <f>IFERROR(VLOOKUP(P796,'Коэфф для прайса 1 оч'!$E$36:$F$38,2,0),"")</f>
        <v>0.03</v>
      </c>
      <c r="AA796" s="116">
        <f>IFERROR(VLOOKUP(Q796,'Коэфф для прайса 1 оч'!$E$40:$F$43,2,0),"")</f>
        <v>5.0000000000000001E-3</v>
      </c>
      <c r="AB796" s="117">
        <f>IFERROR(VLOOKUP(R796,'Коэфф для прайса 1 оч'!$E$45:$F$59,2,0),"")</f>
        <v>-1.4999999999999999E-2</v>
      </c>
      <c r="AC796" s="116">
        <f>IFERROR(VLOOKUP(T796,'Коэфф для прайса 1 оч'!$E$61:$F$67,2,0),"")</f>
        <v>0</v>
      </c>
      <c r="AD796" s="116">
        <f>IFERROR(VLOOKUP(U796,'Коэфф для прайса 1 оч'!$E$69:$F$82,2,0),"")</f>
        <v>-1.0999999999999999E-2</v>
      </c>
      <c r="AE796" s="116">
        <f>IFERROR(VLOOKUP(PriceList[[#This Row],[Корпус]],'Коэфф для прайса 1 оч'!$I$10:$J$15,2,0),"")</f>
        <v>0</v>
      </c>
      <c r="AF796" s="95">
        <f t="shared" si="183"/>
        <v>341388</v>
      </c>
      <c r="AG796" s="96">
        <f t="shared" si="184"/>
        <v>9992426.7599999998</v>
      </c>
      <c r="AH796" s="97">
        <v>0</v>
      </c>
      <c r="AI796" s="98">
        <f t="shared" si="185"/>
        <v>341388</v>
      </c>
      <c r="AJ796" s="99">
        <f t="shared" si="186"/>
        <v>9992426.7599999998</v>
      </c>
      <c r="AK796" s="84" t="s">
        <v>71</v>
      </c>
      <c r="AL796" s="91">
        <v>0.1</v>
      </c>
      <c r="AM796" s="287">
        <f>PriceList[[#This Row],[ИТОГ Цена за кв.м, руб]]*(1+PriceList[[#This Row],[Максимальная скидка]])</f>
        <v>375526.80000000005</v>
      </c>
      <c r="AN796" s="287">
        <f>PriceList[[#This Row],[Цена за кв.м. в CRM]]*PriceList[[#This Row],[Площадь, кв.м]]</f>
        <v>10991669.436000001</v>
      </c>
      <c r="AO796" s="287">
        <v>6000</v>
      </c>
      <c r="AP796" s="335">
        <f>PriceList[[#This Row],[Цена за кв.м. в CRM]]+PriceList[[#This Row],[Бронь]]</f>
        <v>381526.80000000005</v>
      </c>
      <c r="AQ796" s="335">
        <f>PriceList[[#This Row],[Цена за кв.м. в сайт]]*PriceList[[#This Row],[Площадь, кв.м]]</f>
        <v>11167289.436000001</v>
      </c>
      <c r="AR796" s="84" t="str">
        <f t="shared" si="187"/>
        <v>С3-1-42</v>
      </c>
      <c r="AS796" s="88" t="str">
        <f t="shared" si="188"/>
        <v>Ст</v>
      </c>
      <c r="AT796" s="89">
        <f t="shared" si="189"/>
        <v>29.27</v>
      </c>
      <c r="AU796" s="99">
        <f>PriceList[[#This Row],[Цена за кв.м. в CRM]]</f>
        <v>375526.80000000005</v>
      </c>
      <c r="AV796" s="100" t="str">
        <f t="shared" si="190"/>
        <v>Резерв</v>
      </c>
      <c r="AW796" s="99"/>
      <c r="AX796" s="342"/>
      <c r="AZ796" s="353">
        <f>(PriceList[[#This Row],[Цена за кв.м. в сайт]])+$AZ$1</f>
        <v>382026.80000000005</v>
      </c>
      <c r="BA796" s="353">
        <f>AZ796*PriceList[[#This Row],[Площадь, кв.м]]</f>
        <v>11181924.436000001</v>
      </c>
      <c r="BB796" s="346">
        <f>BA796-PriceList[[#This Row],[Стоимость, руб для сбронированием]]</f>
        <v>14635</v>
      </c>
      <c r="BC796" s="14"/>
      <c r="BD796" s="345">
        <f t="shared" si="191"/>
        <v>382000</v>
      </c>
      <c r="BE796" s="353">
        <f>BD796*PriceList[[#This Row],[Площадь, кв.м]]</f>
        <v>11181140</v>
      </c>
      <c r="BF796" s="14"/>
      <c r="BG796" s="345">
        <f>BE796-$BG$1*PriceList[[#This Row],[Площадь, кв.м]]</f>
        <v>11005520</v>
      </c>
      <c r="BH796" s="353">
        <f t="shared" si="192"/>
        <v>175620</v>
      </c>
      <c r="BI796" s="345">
        <f>BG796/PriceList[[#This Row],[Площадь, кв.м]]</f>
        <v>376000</v>
      </c>
      <c r="BJ796" s="355">
        <f t="shared" si="193"/>
        <v>1.5957446808510637E-2</v>
      </c>
      <c r="BL796" s="345"/>
      <c r="BM796" s="353"/>
    </row>
    <row r="797" spans="1:65" ht="14.25" hidden="1" customHeight="1">
      <c r="A797" s="84">
        <v>721</v>
      </c>
      <c r="B797" s="84" t="s">
        <v>799</v>
      </c>
      <c r="C797" s="85">
        <v>43</v>
      </c>
      <c r="D797" s="85" t="s">
        <v>754</v>
      </c>
      <c r="E797" s="86">
        <v>3</v>
      </c>
      <c r="F797" s="84">
        <v>5</v>
      </c>
      <c r="G797" s="87">
        <v>29.27</v>
      </c>
      <c r="H797" s="88" t="s">
        <v>1</v>
      </c>
      <c r="I797" s="88" t="s">
        <v>1</v>
      </c>
      <c r="J797" s="89">
        <v>4.29</v>
      </c>
      <c r="K797" s="89">
        <f t="shared" si="180"/>
        <v>1.29</v>
      </c>
      <c r="L797" s="89">
        <f t="shared" si="181"/>
        <v>24.98</v>
      </c>
      <c r="M797" s="89">
        <f t="shared" si="182"/>
        <v>26.27</v>
      </c>
      <c r="N797" s="90" t="s">
        <v>65</v>
      </c>
      <c r="O797" s="90" t="s">
        <v>66</v>
      </c>
      <c r="P797" s="90" t="s">
        <v>67</v>
      </c>
      <c r="Q797" s="91" t="s">
        <v>68</v>
      </c>
      <c r="R797" s="92" t="s">
        <v>69</v>
      </c>
      <c r="S797" s="92" t="s">
        <v>1291</v>
      </c>
      <c r="T797" s="93" t="s">
        <v>73</v>
      </c>
      <c r="U797" s="84">
        <v>37</v>
      </c>
      <c r="V797" s="94">
        <f>IFERROR(VLOOKUP(H797,'Коэфф для прайса 1 оч'!$A$3:$C$6,3,0),"")</f>
        <v>327000</v>
      </c>
      <c r="W797" s="91">
        <f>IFERROR(VLOOKUP(E797,'Коэфф для прайса 1 оч'!$A$10:$C$23,3,0),"")</f>
        <v>-5.0000000000000001E-3</v>
      </c>
      <c r="X797" s="116">
        <f>IFERROR(VLOOKUP(N797,'Коэфф для прайса 1 оч'!$E$25:$F$30,2,0),"")</f>
        <v>0.04</v>
      </c>
      <c r="Y797" s="116">
        <f>IFERROR(VLOOKUP(O797,'Коэфф для прайса 1 оч'!$E$32:$F$34,2,0),"")</f>
        <v>0</v>
      </c>
      <c r="Z797" s="116">
        <f>IFERROR(VLOOKUP(P797,'Коэфф для прайса 1 оч'!$E$36:$F$38,2,0),"")</f>
        <v>0.03</v>
      </c>
      <c r="AA797" s="116">
        <f>IFERROR(VLOOKUP(Q797,'Коэфф для прайса 1 оч'!$E$40:$F$43,2,0),"")</f>
        <v>5.0000000000000001E-3</v>
      </c>
      <c r="AB797" s="117">
        <f>IFERROR(VLOOKUP(R797,'Коэфф для прайса 1 оч'!$E$45:$F$59,2,0),"")</f>
        <v>-1.4999999999999999E-2</v>
      </c>
      <c r="AC797" s="116">
        <f>IFERROR(VLOOKUP(T797,'Коэфф для прайса 1 оч'!$E$61:$F$67,2,0),"")</f>
        <v>0</v>
      </c>
      <c r="AD797" s="116">
        <f>IFERROR(VLOOKUP(U797,'Коэфф для прайса 1 оч'!$E$69:$F$82,2,0),"")</f>
        <v>-1.0999999999999999E-2</v>
      </c>
      <c r="AE797" s="116">
        <f>IFERROR(VLOOKUP(PriceList[[#This Row],[Корпус]],'Коэфф для прайса 1 оч'!$I$10:$J$15,2,0),"")</f>
        <v>0</v>
      </c>
      <c r="AF797" s="95">
        <f t="shared" si="183"/>
        <v>341388</v>
      </c>
      <c r="AG797" s="96">
        <f t="shared" si="184"/>
        <v>9992426.7599999998</v>
      </c>
      <c r="AH797" s="97">
        <v>0</v>
      </c>
      <c r="AI797" s="98">
        <f t="shared" si="185"/>
        <v>341388</v>
      </c>
      <c r="AJ797" s="99">
        <f t="shared" si="186"/>
        <v>9992426.7599999998</v>
      </c>
      <c r="AK797" s="84" t="s">
        <v>71</v>
      </c>
      <c r="AL797" s="91">
        <v>0.1</v>
      </c>
      <c r="AM797" s="287">
        <f>PriceList[[#This Row],[ИТОГ Цена за кв.м, руб]]*(1+PriceList[[#This Row],[Максимальная скидка]])</f>
        <v>375526.80000000005</v>
      </c>
      <c r="AN797" s="287">
        <f>PriceList[[#This Row],[Цена за кв.м. в CRM]]*PriceList[[#This Row],[Площадь, кв.м]]</f>
        <v>10991669.436000001</v>
      </c>
      <c r="AO797" s="287">
        <v>6000</v>
      </c>
      <c r="AP797" s="335">
        <f>PriceList[[#This Row],[Цена за кв.м. в CRM]]+PriceList[[#This Row],[Бронь]]</f>
        <v>381526.80000000005</v>
      </c>
      <c r="AQ797" s="335">
        <f>PriceList[[#This Row],[Цена за кв.м. в сайт]]*PriceList[[#This Row],[Площадь, кв.м]]</f>
        <v>11167289.436000001</v>
      </c>
      <c r="AR797" s="84" t="str">
        <f t="shared" si="187"/>
        <v>С3-1-43</v>
      </c>
      <c r="AS797" s="88" t="str">
        <f t="shared" si="188"/>
        <v>Ст</v>
      </c>
      <c r="AT797" s="89">
        <f t="shared" si="189"/>
        <v>29.27</v>
      </c>
      <c r="AU797" s="99">
        <f>PriceList[[#This Row],[Цена за кв.м. в CRM]]</f>
        <v>375526.80000000005</v>
      </c>
      <c r="AV797" s="100" t="str">
        <f t="shared" si="190"/>
        <v>Резерв</v>
      </c>
      <c r="AW797" s="99"/>
      <c r="AX797" s="342"/>
      <c r="AZ797" s="353">
        <f>(PriceList[[#This Row],[Цена за кв.м. в сайт]])+$AZ$1</f>
        <v>382026.80000000005</v>
      </c>
      <c r="BA797" s="353">
        <f>AZ797*PriceList[[#This Row],[Площадь, кв.м]]</f>
        <v>11181924.436000001</v>
      </c>
      <c r="BB797" s="346">
        <f>BA797-PriceList[[#This Row],[Стоимость, руб для сбронированием]]</f>
        <v>14635</v>
      </c>
      <c r="BC797" s="14"/>
      <c r="BD797" s="345">
        <f t="shared" si="191"/>
        <v>382000</v>
      </c>
      <c r="BE797" s="353">
        <f>BD797*PriceList[[#This Row],[Площадь, кв.м]]</f>
        <v>11181140</v>
      </c>
      <c r="BF797" s="14"/>
      <c r="BG797" s="345">
        <f>BE797-$BG$1*PriceList[[#This Row],[Площадь, кв.м]]</f>
        <v>11005520</v>
      </c>
      <c r="BH797" s="353">
        <f t="shared" si="192"/>
        <v>175620</v>
      </c>
      <c r="BI797" s="345">
        <f>BG797/PriceList[[#This Row],[Площадь, кв.м]]</f>
        <v>376000</v>
      </c>
      <c r="BJ797" s="355">
        <f t="shared" si="193"/>
        <v>1.5957446808510637E-2</v>
      </c>
      <c r="BL797" s="345"/>
      <c r="BM797" s="353"/>
    </row>
    <row r="798" spans="1:65" ht="14.25" hidden="1" customHeight="1">
      <c r="A798" s="84">
        <v>722</v>
      </c>
      <c r="B798" s="84" t="s">
        <v>800</v>
      </c>
      <c r="C798" s="85">
        <v>44</v>
      </c>
      <c r="D798" s="85" t="s">
        <v>754</v>
      </c>
      <c r="E798" s="86">
        <v>3</v>
      </c>
      <c r="F798" s="84">
        <v>6</v>
      </c>
      <c r="G798" s="87">
        <v>29.27</v>
      </c>
      <c r="H798" s="88" t="s">
        <v>1</v>
      </c>
      <c r="I798" s="88" t="s">
        <v>1</v>
      </c>
      <c r="J798" s="89">
        <v>4.29</v>
      </c>
      <c r="K798" s="89">
        <f t="shared" si="180"/>
        <v>1.29</v>
      </c>
      <c r="L798" s="89">
        <f t="shared" si="181"/>
        <v>24.98</v>
      </c>
      <c r="M798" s="89">
        <f t="shared" si="182"/>
        <v>26.27</v>
      </c>
      <c r="N798" s="90" t="s">
        <v>65</v>
      </c>
      <c r="O798" s="90" t="s">
        <v>66</v>
      </c>
      <c r="P798" s="90" t="s">
        <v>67</v>
      </c>
      <c r="Q798" s="91" t="s">
        <v>68</v>
      </c>
      <c r="R798" s="92" t="s">
        <v>69</v>
      </c>
      <c r="S798" s="92" t="s">
        <v>1291</v>
      </c>
      <c r="T798" s="93" t="s">
        <v>73</v>
      </c>
      <c r="U798" s="84">
        <v>37</v>
      </c>
      <c r="V798" s="94">
        <f>IFERROR(VLOOKUP(H798,'Коэфф для прайса 1 оч'!$A$3:$C$6,3,0),"")</f>
        <v>327000</v>
      </c>
      <c r="W798" s="91">
        <f>IFERROR(VLOOKUP(E798,'Коэфф для прайса 1 оч'!$A$10:$C$23,3,0),"")</f>
        <v>-5.0000000000000001E-3</v>
      </c>
      <c r="X798" s="116">
        <f>IFERROR(VLOOKUP(N798,'Коэфф для прайса 1 оч'!$E$25:$F$30,2,0),"")</f>
        <v>0.04</v>
      </c>
      <c r="Y798" s="116">
        <f>IFERROR(VLOOKUP(O798,'Коэфф для прайса 1 оч'!$E$32:$F$34,2,0),"")</f>
        <v>0</v>
      </c>
      <c r="Z798" s="116">
        <f>IFERROR(VLOOKUP(P798,'Коэфф для прайса 1 оч'!$E$36:$F$38,2,0),"")</f>
        <v>0.03</v>
      </c>
      <c r="AA798" s="116">
        <f>IFERROR(VLOOKUP(Q798,'Коэфф для прайса 1 оч'!$E$40:$F$43,2,0),"")</f>
        <v>5.0000000000000001E-3</v>
      </c>
      <c r="AB798" s="117">
        <f>IFERROR(VLOOKUP(R798,'Коэфф для прайса 1 оч'!$E$45:$F$59,2,0),"")</f>
        <v>-1.4999999999999999E-2</v>
      </c>
      <c r="AC798" s="116">
        <f>IFERROR(VLOOKUP(T798,'Коэфф для прайса 1 оч'!$E$61:$F$67,2,0),"")</f>
        <v>0</v>
      </c>
      <c r="AD798" s="116">
        <f>IFERROR(VLOOKUP(U798,'Коэфф для прайса 1 оч'!$E$69:$F$82,2,0),"")</f>
        <v>-1.0999999999999999E-2</v>
      </c>
      <c r="AE798" s="116">
        <f>IFERROR(VLOOKUP(PriceList[[#This Row],[Корпус]],'Коэфф для прайса 1 оч'!$I$10:$J$15,2,0),"")</f>
        <v>0</v>
      </c>
      <c r="AF798" s="95">
        <f t="shared" si="183"/>
        <v>341388</v>
      </c>
      <c r="AG798" s="96">
        <f t="shared" si="184"/>
        <v>9992426.7599999998</v>
      </c>
      <c r="AH798" s="97">
        <v>0</v>
      </c>
      <c r="AI798" s="98">
        <f t="shared" si="185"/>
        <v>341388</v>
      </c>
      <c r="AJ798" s="99">
        <f t="shared" si="186"/>
        <v>9992426.7599999998</v>
      </c>
      <c r="AK798" s="84" t="s">
        <v>71</v>
      </c>
      <c r="AL798" s="91">
        <v>0.1</v>
      </c>
      <c r="AM798" s="287">
        <f>PriceList[[#This Row],[ИТОГ Цена за кв.м, руб]]*(1+PriceList[[#This Row],[Максимальная скидка]])</f>
        <v>375526.80000000005</v>
      </c>
      <c r="AN798" s="287">
        <f>PriceList[[#This Row],[Цена за кв.м. в CRM]]*PriceList[[#This Row],[Площадь, кв.м]]</f>
        <v>10991669.436000001</v>
      </c>
      <c r="AO798" s="287">
        <v>6000</v>
      </c>
      <c r="AP798" s="335">
        <f>PriceList[[#This Row],[Цена за кв.м. в CRM]]+PriceList[[#This Row],[Бронь]]</f>
        <v>381526.80000000005</v>
      </c>
      <c r="AQ798" s="335">
        <f>PriceList[[#This Row],[Цена за кв.м. в сайт]]*PriceList[[#This Row],[Площадь, кв.м]]</f>
        <v>11167289.436000001</v>
      </c>
      <c r="AR798" s="84" t="str">
        <f t="shared" si="187"/>
        <v>С3-1-44</v>
      </c>
      <c r="AS798" s="88" t="str">
        <f t="shared" si="188"/>
        <v>Ст</v>
      </c>
      <c r="AT798" s="89">
        <f t="shared" si="189"/>
        <v>29.27</v>
      </c>
      <c r="AU798" s="99">
        <f>PriceList[[#This Row],[Цена за кв.м. в CRM]]</f>
        <v>375526.80000000005</v>
      </c>
      <c r="AV798" s="100" t="str">
        <f t="shared" si="190"/>
        <v>Резерв</v>
      </c>
      <c r="AW798" s="99"/>
      <c r="AX798" s="342"/>
      <c r="AZ798" s="353">
        <f>(PriceList[[#This Row],[Цена за кв.м. в сайт]])+$AZ$1</f>
        <v>382026.80000000005</v>
      </c>
      <c r="BA798" s="353">
        <f>AZ798*PriceList[[#This Row],[Площадь, кв.м]]</f>
        <v>11181924.436000001</v>
      </c>
      <c r="BB798" s="346">
        <f>BA798-PriceList[[#This Row],[Стоимость, руб для сбронированием]]</f>
        <v>14635</v>
      </c>
      <c r="BC798" s="14"/>
      <c r="BD798" s="345">
        <f t="shared" si="191"/>
        <v>382000</v>
      </c>
      <c r="BE798" s="353">
        <f>BD798*PriceList[[#This Row],[Площадь, кв.м]]</f>
        <v>11181140</v>
      </c>
      <c r="BF798" s="14"/>
      <c r="BG798" s="345">
        <f>BE798-$BG$1*PriceList[[#This Row],[Площадь, кв.м]]</f>
        <v>11005520</v>
      </c>
      <c r="BH798" s="353">
        <f t="shared" si="192"/>
        <v>175620</v>
      </c>
      <c r="BI798" s="345">
        <f>BG798/PriceList[[#This Row],[Площадь, кв.м]]</f>
        <v>376000</v>
      </c>
      <c r="BJ798" s="355">
        <f t="shared" si="193"/>
        <v>1.5957446808510637E-2</v>
      </c>
      <c r="BL798" s="345"/>
      <c r="BM798" s="353"/>
    </row>
    <row r="799" spans="1:65" ht="14.25" hidden="1" customHeight="1">
      <c r="A799" s="84">
        <v>723</v>
      </c>
      <c r="B799" s="84" t="s">
        <v>801</v>
      </c>
      <c r="C799" s="85">
        <v>45</v>
      </c>
      <c r="D799" s="85" t="s">
        <v>754</v>
      </c>
      <c r="E799" s="86">
        <v>3</v>
      </c>
      <c r="F799" s="84">
        <v>7</v>
      </c>
      <c r="G799" s="87">
        <v>45.23</v>
      </c>
      <c r="H799" s="88" t="s">
        <v>2</v>
      </c>
      <c r="I799" s="88" t="s">
        <v>19</v>
      </c>
      <c r="J799" s="89">
        <v>10.31</v>
      </c>
      <c r="K799" s="89">
        <f t="shared" si="180"/>
        <v>3.09</v>
      </c>
      <c r="L799" s="89">
        <f t="shared" si="181"/>
        <v>34.919999999999995</v>
      </c>
      <c r="M799" s="89">
        <f t="shared" si="182"/>
        <v>38.009999999999991</v>
      </c>
      <c r="N799" s="90" t="s">
        <v>778</v>
      </c>
      <c r="O799" s="90" t="s">
        <v>66</v>
      </c>
      <c r="P799" s="90" t="s">
        <v>115</v>
      </c>
      <c r="Q799" s="91" t="s">
        <v>68</v>
      </c>
      <c r="R799" s="92" t="s">
        <v>493</v>
      </c>
      <c r="S799" s="92" t="s">
        <v>493</v>
      </c>
      <c r="T799" s="93" t="s">
        <v>73</v>
      </c>
      <c r="U799" s="84">
        <v>37</v>
      </c>
      <c r="V799" s="94">
        <f>IFERROR(VLOOKUP(H799,'Коэфф для прайса 1 оч'!$A$3:$C$6,3,0),"")</f>
        <v>313920</v>
      </c>
      <c r="W799" s="91">
        <f>IFERROR(VLOOKUP(E799,'Коэфф для прайса 1 оч'!$A$10:$C$23,3,0),"")</f>
        <v>-5.0000000000000001E-3</v>
      </c>
      <c r="X799" s="116">
        <f>IFERROR(VLOOKUP(N799,'Коэфф для прайса 1 оч'!$E$25:$F$30,2,0),"")</f>
        <v>0.06</v>
      </c>
      <c r="Y799" s="116">
        <f>IFERROR(VLOOKUP(O799,'Коэфф для прайса 1 оч'!$E$32:$F$34,2,0),"")</f>
        <v>0</v>
      </c>
      <c r="Z799" s="116">
        <f>IFERROR(VLOOKUP(P799,'Коэфф для прайса 1 оч'!$E$36:$F$38,2,0),"")</f>
        <v>0</v>
      </c>
      <c r="AA799" s="116">
        <f>IFERROR(VLOOKUP(Q799,'Коэфф для прайса 1 оч'!$E$40:$F$43,2,0),"")</f>
        <v>5.0000000000000001E-3</v>
      </c>
      <c r="AB799" s="117">
        <f>IFERROR(VLOOKUP(R799,'Коэфф для прайса 1 оч'!$E$45:$F$59,2,0),"")</f>
        <v>0.03</v>
      </c>
      <c r="AC799" s="116">
        <f>IFERROR(VLOOKUP(T799,'Коэфф для прайса 1 оч'!$E$61:$F$67,2,0),"")</f>
        <v>0</v>
      </c>
      <c r="AD799" s="116">
        <f>IFERROR(VLOOKUP(U799,'Коэфф для прайса 1 оч'!$E$69:$F$82,2,0),"")</f>
        <v>-1.0999999999999999E-2</v>
      </c>
      <c r="AE799" s="116">
        <f>IFERROR(VLOOKUP(PriceList[[#This Row],[Корпус]],'Коэфф для прайса 1 оч'!$I$10:$J$15,2,0),"")</f>
        <v>0</v>
      </c>
      <c r="AF799" s="95">
        <f t="shared" si="183"/>
        <v>338719.68</v>
      </c>
      <c r="AG799" s="96">
        <f t="shared" si="184"/>
        <v>15320291.126399999</v>
      </c>
      <c r="AH799" s="97">
        <v>0</v>
      </c>
      <c r="AI799" s="98">
        <f t="shared" si="185"/>
        <v>338719.68</v>
      </c>
      <c r="AJ799" s="99">
        <f t="shared" si="186"/>
        <v>15320291.126399999</v>
      </c>
      <c r="AK799" s="84" t="s">
        <v>71</v>
      </c>
      <c r="AL799" s="91">
        <v>0.1</v>
      </c>
      <c r="AM799" s="287">
        <f>PriceList[[#This Row],[ИТОГ Цена за кв.м, руб]]*(1+PriceList[[#This Row],[Максимальная скидка]])</f>
        <v>372591.64800000004</v>
      </c>
      <c r="AN799" s="287">
        <f>PriceList[[#This Row],[Цена за кв.м. в CRM]]*PriceList[[#This Row],[Площадь, кв.м]]</f>
        <v>16852320.239040002</v>
      </c>
      <c r="AO799" s="287">
        <v>6000</v>
      </c>
      <c r="AP799" s="335">
        <f>PriceList[[#This Row],[Цена за кв.м. в CRM]]+PriceList[[#This Row],[Бронь]]</f>
        <v>378591.64800000004</v>
      </c>
      <c r="AQ799" s="335">
        <f>PriceList[[#This Row],[Цена за кв.м. в сайт]]*PriceList[[#This Row],[Площадь, кв.м]]</f>
        <v>17123700.239040002</v>
      </c>
      <c r="AR799" s="84" t="str">
        <f t="shared" si="187"/>
        <v>С3-1-45</v>
      </c>
      <c r="AS799" s="88" t="str">
        <f t="shared" si="188"/>
        <v>1К</v>
      </c>
      <c r="AT799" s="89">
        <f t="shared" si="189"/>
        <v>45.23</v>
      </c>
      <c r="AU799" s="99">
        <f>PriceList[[#This Row],[Цена за кв.м. в CRM]]</f>
        <v>372591.64800000004</v>
      </c>
      <c r="AV799" s="100" t="str">
        <f t="shared" si="190"/>
        <v>Резерв</v>
      </c>
      <c r="AW799" s="99"/>
      <c r="AX799" s="342"/>
      <c r="AZ799" s="353">
        <f>(PriceList[[#This Row],[Цена за кв.м. в сайт]])+$AZ$1</f>
        <v>379091.64800000004</v>
      </c>
      <c r="BA799" s="353">
        <f>AZ799*PriceList[[#This Row],[Площадь, кв.м]]</f>
        <v>17146315.239040002</v>
      </c>
      <c r="BB799" s="346">
        <f>BA799-PriceList[[#This Row],[Стоимость, руб для сбронированием]]</f>
        <v>22615</v>
      </c>
      <c r="BC799" s="14"/>
      <c r="BD799" s="345">
        <f t="shared" si="191"/>
        <v>379100</v>
      </c>
      <c r="BE799" s="353">
        <f>BD799*PriceList[[#This Row],[Площадь, кв.м]]</f>
        <v>17146693</v>
      </c>
      <c r="BF799" s="14"/>
      <c r="BG799" s="345">
        <f>BE799-$BG$1*PriceList[[#This Row],[Площадь, кв.м]]</f>
        <v>16875313</v>
      </c>
      <c r="BH799" s="353">
        <f t="shared" si="192"/>
        <v>271380</v>
      </c>
      <c r="BI799" s="345">
        <f>BG799/PriceList[[#This Row],[Площадь, кв.м]]</f>
        <v>373100</v>
      </c>
      <c r="BJ799" s="355">
        <f t="shared" si="193"/>
        <v>1.6081479496113642E-2</v>
      </c>
      <c r="BL799" s="345"/>
      <c r="BM799" s="353"/>
    </row>
    <row r="800" spans="1:65" ht="14.25" hidden="1" customHeight="1">
      <c r="A800" s="84">
        <v>724</v>
      </c>
      <c r="B800" s="84" t="s">
        <v>802</v>
      </c>
      <c r="C800" s="85">
        <v>46</v>
      </c>
      <c r="D800" s="85" t="s">
        <v>754</v>
      </c>
      <c r="E800" s="86">
        <v>3</v>
      </c>
      <c r="F800" s="84">
        <v>8</v>
      </c>
      <c r="G800" s="87">
        <v>28.97</v>
      </c>
      <c r="H800" s="88" t="s">
        <v>1</v>
      </c>
      <c r="I800" s="88" t="s">
        <v>1</v>
      </c>
      <c r="J800" s="89">
        <v>4.13</v>
      </c>
      <c r="K800" s="89">
        <f t="shared" si="180"/>
        <v>1.24</v>
      </c>
      <c r="L800" s="89">
        <f t="shared" si="181"/>
        <v>24.84</v>
      </c>
      <c r="M800" s="89">
        <f t="shared" si="182"/>
        <v>26.08</v>
      </c>
      <c r="N800" s="90" t="s">
        <v>65</v>
      </c>
      <c r="O800" s="90" t="s">
        <v>66</v>
      </c>
      <c r="P800" s="90" t="s">
        <v>67</v>
      </c>
      <c r="Q800" s="91" t="s">
        <v>68</v>
      </c>
      <c r="R800" s="92" t="s">
        <v>493</v>
      </c>
      <c r="S800" s="92" t="s">
        <v>493</v>
      </c>
      <c r="T800" s="93" t="s">
        <v>73</v>
      </c>
      <c r="U800" s="84">
        <v>37</v>
      </c>
      <c r="V800" s="94">
        <f>IFERROR(VLOOKUP(H800,'Коэфф для прайса 1 оч'!$A$3:$C$6,3,0),"")</f>
        <v>327000</v>
      </c>
      <c r="W800" s="91">
        <f>IFERROR(VLOOKUP(E800,'Коэфф для прайса 1 оч'!$A$10:$C$23,3,0),"")</f>
        <v>-5.0000000000000001E-3</v>
      </c>
      <c r="X800" s="116">
        <f>IFERROR(VLOOKUP(N800,'Коэфф для прайса 1 оч'!$E$25:$F$30,2,0),"")</f>
        <v>0.04</v>
      </c>
      <c r="Y800" s="116">
        <f>IFERROR(VLOOKUP(O800,'Коэфф для прайса 1 оч'!$E$32:$F$34,2,0),"")</f>
        <v>0</v>
      </c>
      <c r="Z800" s="116">
        <f>IFERROR(VLOOKUP(P800,'Коэфф для прайса 1 оч'!$E$36:$F$38,2,0),"")</f>
        <v>0.03</v>
      </c>
      <c r="AA800" s="116">
        <f>IFERROR(VLOOKUP(Q800,'Коэфф для прайса 1 оч'!$E$40:$F$43,2,0),"")</f>
        <v>5.0000000000000001E-3</v>
      </c>
      <c r="AB800" s="117">
        <f>IFERROR(VLOOKUP(R800,'Коэфф для прайса 1 оч'!$E$45:$F$59,2,0),"")</f>
        <v>0.03</v>
      </c>
      <c r="AC800" s="116">
        <f>IFERROR(VLOOKUP(T800,'Коэфф для прайса 1 оч'!$E$61:$F$67,2,0),"")</f>
        <v>0</v>
      </c>
      <c r="AD800" s="116">
        <f>IFERROR(VLOOKUP(U800,'Коэфф для прайса 1 оч'!$E$69:$F$82,2,0),"")</f>
        <v>-1.0999999999999999E-2</v>
      </c>
      <c r="AE800" s="116">
        <f>IFERROR(VLOOKUP(PriceList[[#This Row],[Корпус]],'Коэфф для прайса 1 оч'!$I$10:$J$15,2,0),"")</f>
        <v>0</v>
      </c>
      <c r="AF800" s="95">
        <f t="shared" si="183"/>
        <v>356103</v>
      </c>
      <c r="AG800" s="96">
        <f t="shared" si="184"/>
        <v>10316303.91</v>
      </c>
      <c r="AH800" s="97">
        <v>0</v>
      </c>
      <c r="AI800" s="98">
        <f t="shared" si="185"/>
        <v>356103</v>
      </c>
      <c r="AJ800" s="99">
        <f t="shared" si="186"/>
        <v>10316303.91</v>
      </c>
      <c r="AK800" s="84" t="s">
        <v>71</v>
      </c>
      <c r="AL800" s="91">
        <v>0.1</v>
      </c>
      <c r="AM800" s="287">
        <f>PriceList[[#This Row],[ИТОГ Цена за кв.м, руб]]*(1+PriceList[[#This Row],[Максимальная скидка]])</f>
        <v>391713.30000000005</v>
      </c>
      <c r="AN800" s="287">
        <f>PriceList[[#This Row],[Цена за кв.м. в CRM]]*PriceList[[#This Row],[Площадь, кв.м]]</f>
        <v>11347934.301000001</v>
      </c>
      <c r="AO800" s="287">
        <v>6000</v>
      </c>
      <c r="AP800" s="335">
        <f>PriceList[[#This Row],[Цена за кв.м. в CRM]]+PriceList[[#This Row],[Бронь]]</f>
        <v>397713.30000000005</v>
      </c>
      <c r="AQ800" s="335">
        <f>PriceList[[#This Row],[Цена за кв.м. в сайт]]*PriceList[[#This Row],[Площадь, кв.м]]</f>
        <v>11521754.301000001</v>
      </c>
      <c r="AR800" s="84" t="str">
        <f t="shared" si="187"/>
        <v>С3-1-46</v>
      </c>
      <c r="AS800" s="88" t="str">
        <f t="shared" si="188"/>
        <v>Ст</v>
      </c>
      <c r="AT800" s="89">
        <f t="shared" si="189"/>
        <v>28.97</v>
      </c>
      <c r="AU800" s="99">
        <f>PriceList[[#This Row],[Цена за кв.м. в CRM]]</f>
        <v>391713.30000000005</v>
      </c>
      <c r="AV800" s="100" t="str">
        <f t="shared" si="190"/>
        <v>Резерв</v>
      </c>
      <c r="AW800" s="99"/>
      <c r="AX800" s="342"/>
      <c r="AZ800" s="353">
        <f>(PriceList[[#This Row],[Цена за кв.м. в сайт]])+$AZ$1</f>
        <v>398213.30000000005</v>
      </c>
      <c r="BA800" s="353">
        <f>AZ800*PriceList[[#This Row],[Площадь, кв.м]]</f>
        <v>11536239.301000001</v>
      </c>
      <c r="BB800" s="346">
        <f>BA800-PriceList[[#This Row],[Стоимость, руб для сбронированием]]</f>
        <v>14485</v>
      </c>
      <c r="BC800" s="14"/>
      <c r="BD800" s="345">
        <f t="shared" si="191"/>
        <v>398200</v>
      </c>
      <c r="BE800" s="353">
        <f>BD800*PriceList[[#This Row],[Площадь, кв.м]]</f>
        <v>11535854</v>
      </c>
      <c r="BF800" s="14"/>
      <c r="BG800" s="345">
        <f>BE800-$BG$1*PriceList[[#This Row],[Площадь, кв.м]]</f>
        <v>11362034</v>
      </c>
      <c r="BH800" s="353">
        <f t="shared" si="192"/>
        <v>173820</v>
      </c>
      <c r="BI800" s="345">
        <f>BG800/PriceList[[#This Row],[Площадь, кв.м]]</f>
        <v>392200</v>
      </c>
      <c r="BJ800" s="355">
        <f t="shared" si="193"/>
        <v>1.5298317185109638E-2</v>
      </c>
      <c r="BL800" s="345"/>
      <c r="BM800" s="353"/>
    </row>
    <row r="801" spans="1:65" ht="14.25" hidden="1" customHeight="1">
      <c r="A801" s="84">
        <v>739</v>
      </c>
      <c r="B801" s="84" t="s">
        <v>803</v>
      </c>
      <c r="C801" s="85">
        <v>47</v>
      </c>
      <c r="D801" s="85" t="s">
        <v>754</v>
      </c>
      <c r="E801" s="86">
        <v>3</v>
      </c>
      <c r="F801" s="84">
        <v>9</v>
      </c>
      <c r="G801" s="87">
        <v>52.06</v>
      </c>
      <c r="H801" s="88" t="s">
        <v>2</v>
      </c>
      <c r="I801" s="88" t="s">
        <v>19</v>
      </c>
      <c r="J801" s="89">
        <v>7.89</v>
      </c>
      <c r="K801" s="89">
        <f t="shared" si="180"/>
        <v>2.37</v>
      </c>
      <c r="L801" s="89">
        <f t="shared" si="181"/>
        <v>44.17</v>
      </c>
      <c r="M801" s="89">
        <f t="shared" si="182"/>
        <v>46.54</v>
      </c>
      <c r="N801" s="90" t="s">
        <v>76</v>
      </c>
      <c r="O801" s="90" t="s">
        <v>66</v>
      </c>
      <c r="P801" s="90" t="s">
        <v>115</v>
      </c>
      <c r="Q801" s="91" t="s">
        <v>68</v>
      </c>
      <c r="R801" s="92" t="s">
        <v>422</v>
      </c>
      <c r="S801" s="92" t="s">
        <v>1291</v>
      </c>
      <c r="T801" s="93" t="s">
        <v>139</v>
      </c>
      <c r="U801" s="84">
        <v>37</v>
      </c>
      <c r="V801" s="94">
        <f>IFERROR(VLOOKUP(H801,'Коэфф для прайса 1 оч'!$A$3:$C$6,3,0),"")</f>
        <v>313920</v>
      </c>
      <c r="W801" s="91">
        <f>IFERROR(VLOOKUP(E801,'Коэфф для прайса 1 оч'!$A$10:$C$23,3,0),"")</f>
        <v>-5.0000000000000001E-3</v>
      </c>
      <c r="X801" s="116">
        <f>IFERROR(VLOOKUP(N801,'Коэфф для прайса 1 оч'!$E$25:$F$30,2,0),"")</f>
        <v>0</v>
      </c>
      <c r="Y801" s="116">
        <f>IFERROR(VLOOKUP(O801,'Коэфф для прайса 1 оч'!$E$32:$F$34,2,0),"")</f>
        <v>0</v>
      </c>
      <c r="Z801" s="116">
        <f>IFERROR(VLOOKUP(P801,'Коэфф для прайса 1 оч'!$E$36:$F$38,2,0),"")</f>
        <v>0</v>
      </c>
      <c r="AA801" s="116">
        <f>IFERROR(VLOOKUP(Q801,'Коэфф для прайса 1 оч'!$E$40:$F$43,2,0),"")</f>
        <v>5.0000000000000001E-3</v>
      </c>
      <c r="AB801" s="117">
        <f>IFERROR(VLOOKUP(R801,'Коэфф для прайса 1 оч'!$E$45:$F$59,2,0),"")</f>
        <v>0</v>
      </c>
      <c r="AC801" s="116">
        <f>IFERROR(VLOOKUP(T801,'Коэфф для прайса 1 оч'!$E$61:$F$67,2,0),"")</f>
        <v>-0.01</v>
      </c>
      <c r="AD801" s="116">
        <f>IFERROR(VLOOKUP(U801,'Коэфф для прайса 1 оч'!$E$69:$F$82,2,0),"")</f>
        <v>-1.0999999999999999E-2</v>
      </c>
      <c r="AE801" s="116">
        <f>IFERROR(VLOOKUP(PriceList[[#This Row],[Корпус]],'Коэфф для прайса 1 оч'!$I$10:$J$15,2,0),"")</f>
        <v>0</v>
      </c>
      <c r="AF801" s="95">
        <f t="shared" si="183"/>
        <v>307327.68</v>
      </c>
      <c r="AG801" s="96">
        <f t="shared" si="184"/>
        <v>15999479.0208</v>
      </c>
      <c r="AH801" s="97">
        <v>0</v>
      </c>
      <c r="AI801" s="98">
        <f t="shared" si="185"/>
        <v>307327.68</v>
      </c>
      <c r="AJ801" s="99">
        <f t="shared" si="186"/>
        <v>15999479.0208</v>
      </c>
      <c r="AK801" s="84" t="s">
        <v>71</v>
      </c>
      <c r="AL801" s="91">
        <v>0.1</v>
      </c>
      <c r="AM801" s="287">
        <f>PriceList[[#This Row],[ИТОГ Цена за кв.м, руб]]*(1+PriceList[[#This Row],[Максимальная скидка]])</f>
        <v>338060.44800000003</v>
      </c>
      <c r="AN801" s="287">
        <f>PriceList[[#This Row],[Цена за кв.м. в CRM]]*PriceList[[#This Row],[Площадь, кв.м]]</f>
        <v>17599426.922880001</v>
      </c>
      <c r="AO801" s="287">
        <v>6000</v>
      </c>
      <c r="AP801" s="335">
        <f>PriceList[[#This Row],[Цена за кв.м. в CRM]]+PriceList[[#This Row],[Бронь]]</f>
        <v>344060.44800000003</v>
      </c>
      <c r="AQ801" s="335">
        <f>PriceList[[#This Row],[Цена за кв.м. в сайт]]*PriceList[[#This Row],[Площадь, кв.м]]</f>
        <v>17911786.922880001</v>
      </c>
      <c r="AR801" s="84" t="str">
        <f t="shared" si="187"/>
        <v>С3-1-47</v>
      </c>
      <c r="AS801" s="88" t="str">
        <f t="shared" si="188"/>
        <v>1К</v>
      </c>
      <c r="AT801" s="89">
        <f t="shared" si="189"/>
        <v>52.06</v>
      </c>
      <c r="AU801" s="99">
        <f>PriceList[[#This Row],[Цена за кв.м. в CRM]]</f>
        <v>338060.44800000003</v>
      </c>
      <c r="AV801" s="100" t="str">
        <f t="shared" si="190"/>
        <v>Резерв</v>
      </c>
      <c r="AW801" s="99"/>
      <c r="AX801" s="342"/>
      <c r="AZ801" s="353">
        <f>(PriceList[[#This Row],[Цена за кв.м. в сайт]])+$AZ$1</f>
        <v>344560.44800000003</v>
      </c>
      <c r="BA801" s="353">
        <f>AZ801*PriceList[[#This Row],[Площадь, кв.м]]</f>
        <v>17937816.922880001</v>
      </c>
      <c r="BB801" s="346">
        <f>BA801-PriceList[[#This Row],[Стоимость, руб для сбронированием]]</f>
        <v>26030</v>
      </c>
      <c r="BC801" s="14"/>
      <c r="BD801" s="345">
        <f t="shared" si="191"/>
        <v>344600</v>
      </c>
      <c r="BE801" s="353">
        <f>BD801*PriceList[[#This Row],[Площадь, кв.м]]</f>
        <v>17939876</v>
      </c>
      <c r="BF801" s="14"/>
      <c r="BG801" s="345">
        <f>BE801-$BG$1*PriceList[[#This Row],[Площадь, кв.м]]</f>
        <v>17627516</v>
      </c>
      <c r="BH801" s="353">
        <f t="shared" si="192"/>
        <v>312360</v>
      </c>
      <c r="BI801" s="345">
        <f>BG801/PriceList[[#This Row],[Площадь, кв.м]]</f>
        <v>338600</v>
      </c>
      <c r="BJ801" s="355">
        <f t="shared" si="193"/>
        <v>1.772002362669817E-2</v>
      </c>
      <c r="BL801" s="345"/>
      <c r="BM801" s="353"/>
    </row>
    <row r="802" spans="1:65" ht="14.25" hidden="1" customHeight="1">
      <c r="A802" s="84">
        <v>740</v>
      </c>
      <c r="B802" s="84" t="s">
        <v>804</v>
      </c>
      <c r="C802" s="85">
        <v>48</v>
      </c>
      <c r="D802" s="85" t="s">
        <v>754</v>
      </c>
      <c r="E802" s="86">
        <v>3</v>
      </c>
      <c r="F802" s="84">
        <v>10</v>
      </c>
      <c r="G802" s="87">
        <v>29.03</v>
      </c>
      <c r="H802" s="88" t="s">
        <v>1</v>
      </c>
      <c r="I802" s="88" t="s">
        <v>1</v>
      </c>
      <c r="J802" s="89">
        <v>4.29</v>
      </c>
      <c r="K802" s="89">
        <f t="shared" si="180"/>
        <v>1.29</v>
      </c>
      <c r="L802" s="89">
        <f t="shared" si="181"/>
        <v>24.740000000000002</v>
      </c>
      <c r="M802" s="89">
        <f t="shared" si="182"/>
        <v>26.03</v>
      </c>
      <c r="N802" s="90" t="s">
        <v>65</v>
      </c>
      <c r="O802" s="90" t="s">
        <v>66</v>
      </c>
      <c r="P802" s="90" t="s">
        <v>67</v>
      </c>
      <c r="Q802" s="91" t="s">
        <v>68</v>
      </c>
      <c r="R802" s="92" t="s">
        <v>422</v>
      </c>
      <c r="S802" s="92" t="s">
        <v>1291</v>
      </c>
      <c r="T802" s="93" t="s">
        <v>73</v>
      </c>
      <c r="U802" s="84">
        <v>37</v>
      </c>
      <c r="V802" s="94">
        <f>IFERROR(VLOOKUP(H802,'Коэфф для прайса 1 оч'!$A$3:$C$6,3,0),"")</f>
        <v>327000</v>
      </c>
      <c r="W802" s="91">
        <f>IFERROR(VLOOKUP(E802,'Коэфф для прайса 1 оч'!$A$10:$C$23,3,0),"")</f>
        <v>-5.0000000000000001E-3</v>
      </c>
      <c r="X802" s="116">
        <f>IFERROR(VLOOKUP(N802,'Коэфф для прайса 1 оч'!$E$25:$F$30,2,0),"")</f>
        <v>0.04</v>
      </c>
      <c r="Y802" s="116">
        <f>IFERROR(VLOOKUP(O802,'Коэфф для прайса 1 оч'!$E$32:$F$34,2,0),"")</f>
        <v>0</v>
      </c>
      <c r="Z802" s="116">
        <f>IFERROR(VLOOKUP(P802,'Коэфф для прайса 1 оч'!$E$36:$F$38,2,0),"")</f>
        <v>0.03</v>
      </c>
      <c r="AA802" s="116">
        <f>IFERROR(VLOOKUP(Q802,'Коэфф для прайса 1 оч'!$E$40:$F$43,2,0),"")</f>
        <v>5.0000000000000001E-3</v>
      </c>
      <c r="AB802" s="117">
        <f>IFERROR(VLOOKUP(R802,'Коэфф для прайса 1 оч'!$E$45:$F$59,2,0),"")</f>
        <v>0</v>
      </c>
      <c r="AC802" s="116">
        <f>IFERROR(VLOOKUP(T802,'Коэфф для прайса 1 оч'!$E$61:$F$67,2,0),"")</f>
        <v>0</v>
      </c>
      <c r="AD802" s="116">
        <f>IFERROR(VLOOKUP(U802,'Коэфф для прайса 1 оч'!$E$69:$F$82,2,0),"")</f>
        <v>-1.0999999999999999E-2</v>
      </c>
      <c r="AE802" s="116">
        <f>IFERROR(VLOOKUP(PriceList[[#This Row],[Корпус]],'Коэфф для прайса 1 оч'!$I$10:$J$15,2,0),"")</f>
        <v>0</v>
      </c>
      <c r="AF802" s="95">
        <f t="shared" si="183"/>
        <v>346293</v>
      </c>
      <c r="AG802" s="96">
        <f t="shared" si="184"/>
        <v>10052885.790000001</v>
      </c>
      <c r="AH802" s="97">
        <v>0</v>
      </c>
      <c r="AI802" s="98">
        <f t="shared" si="185"/>
        <v>346293</v>
      </c>
      <c r="AJ802" s="99">
        <f t="shared" si="186"/>
        <v>10052885.790000001</v>
      </c>
      <c r="AK802" s="84" t="s">
        <v>71</v>
      </c>
      <c r="AL802" s="91">
        <v>0.1</v>
      </c>
      <c r="AM802" s="287">
        <f>PriceList[[#This Row],[ИТОГ Цена за кв.м, руб]]*(1+PriceList[[#This Row],[Максимальная скидка]])</f>
        <v>380922.30000000005</v>
      </c>
      <c r="AN802" s="287">
        <f>PriceList[[#This Row],[Цена за кв.м. в CRM]]*PriceList[[#This Row],[Площадь, кв.м]]</f>
        <v>11058174.369000001</v>
      </c>
      <c r="AO802" s="287">
        <v>6000</v>
      </c>
      <c r="AP802" s="335">
        <f>PriceList[[#This Row],[Цена за кв.м. в CRM]]+PriceList[[#This Row],[Бронь]]</f>
        <v>386922.30000000005</v>
      </c>
      <c r="AQ802" s="335">
        <f>PriceList[[#This Row],[Цена за кв.м. в сайт]]*PriceList[[#This Row],[Площадь, кв.м]]</f>
        <v>11232354.369000001</v>
      </c>
      <c r="AR802" s="84" t="str">
        <f t="shared" si="187"/>
        <v>С3-1-48</v>
      </c>
      <c r="AS802" s="88" t="str">
        <f t="shared" si="188"/>
        <v>Ст</v>
      </c>
      <c r="AT802" s="89">
        <f t="shared" si="189"/>
        <v>29.03</v>
      </c>
      <c r="AU802" s="99">
        <f>PriceList[[#This Row],[Цена за кв.м. в CRM]]</f>
        <v>380922.30000000005</v>
      </c>
      <c r="AV802" s="100" t="str">
        <f t="shared" si="190"/>
        <v>Резерв</v>
      </c>
      <c r="AW802" s="99"/>
      <c r="AX802" s="342"/>
      <c r="AZ802" s="353">
        <f>(PriceList[[#This Row],[Цена за кв.м. в сайт]])+$AZ$1</f>
        <v>387422.30000000005</v>
      </c>
      <c r="BA802" s="353">
        <f>AZ802*PriceList[[#This Row],[Площадь, кв.м]]</f>
        <v>11246869.369000001</v>
      </c>
      <c r="BB802" s="346">
        <f>BA802-PriceList[[#This Row],[Стоимость, руб для сбронированием]]</f>
        <v>14515</v>
      </c>
      <c r="BC802" s="14"/>
      <c r="BD802" s="345">
        <f t="shared" si="191"/>
        <v>387400</v>
      </c>
      <c r="BE802" s="353">
        <f>BD802*PriceList[[#This Row],[Площадь, кв.м]]</f>
        <v>11246222</v>
      </c>
      <c r="BF802" s="14"/>
      <c r="BG802" s="345">
        <f>BE802-$BG$1*PriceList[[#This Row],[Площадь, кв.м]]</f>
        <v>11072042</v>
      </c>
      <c r="BH802" s="353">
        <f t="shared" si="192"/>
        <v>174180</v>
      </c>
      <c r="BI802" s="345">
        <f>BG802/PriceList[[#This Row],[Площадь, кв.м]]</f>
        <v>381400</v>
      </c>
      <c r="BJ802" s="355">
        <f t="shared" si="193"/>
        <v>1.5731515469323543E-2</v>
      </c>
      <c r="BL802" s="345"/>
      <c r="BM802" s="353"/>
    </row>
    <row r="803" spans="1:65" ht="14.25" hidden="1" customHeight="1">
      <c r="A803" s="84">
        <v>741</v>
      </c>
      <c r="B803" s="84" t="s">
        <v>805</v>
      </c>
      <c r="C803" s="85">
        <v>49</v>
      </c>
      <c r="D803" s="85" t="s">
        <v>754</v>
      </c>
      <c r="E803" s="86">
        <v>3</v>
      </c>
      <c r="F803" s="84">
        <v>11</v>
      </c>
      <c r="G803" s="87">
        <v>29.13</v>
      </c>
      <c r="H803" s="88" t="s">
        <v>1</v>
      </c>
      <c r="I803" s="88" t="s">
        <v>1</v>
      </c>
      <c r="J803" s="89">
        <v>4.3899999999999997</v>
      </c>
      <c r="K803" s="89">
        <f t="shared" si="180"/>
        <v>1.32</v>
      </c>
      <c r="L803" s="89">
        <f t="shared" si="181"/>
        <v>24.74</v>
      </c>
      <c r="M803" s="89">
        <f t="shared" si="182"/>
        <v>26.06</v>
      </c>
      <c r="N803" s="90" t="s">
        <v>65</v>
      </c>
      <c r="O803" s="90" t="s">
        <v>66</v>
      </c>
      <c r="P803" s="90" t="s">
        <v>67</v>
      </c>
      <c r="Q803" s="91" t="s">
        <v>68</v>
      </c>
      <c r="R803" s="92" t="s">
        <v>422</v>
      </c>
      <c r="S803" s="92" t="s">
        <v>1291</v>
      </c>
      <c r="T803" s="93" t="s">
        <v>73</v>
      </c>
      <c r="U803" s="84">
        <v>37</v>
      </c>
      <c r="V803" s="94">
        <f>IFERROR(VLOOKUP(H803,'Коэфф для прайса 1 оч'!$A$3:$C$6,3,0),"")</f>
        <v>327000</v>
      </c>
      <c r="W803" s="91">
        <f>IFERROR(VLOOKUP(E803,'Коэфф для прайса 1 оч'!$A$10:$C$23,3,0),"")</f>
        <v>-5.0000000000000001E-3</v>
      </c>
      <c r="X803" s="116">
        <f>IFERROR(VLOOKUP(N803,'Коэфф для прайса 1 оч'!$E$25:$F$30,2,0),"")</f>
        <v>0.04</v>
      </c>
      <c r="Y803" s="116">
        <f>IFERROR(VLOOKUP(O803,'Коэфф для прайса 1 оч'!$E$32:$F$34,2,0),"")</f>
        <v>0</v>
      </c>
      <c r="Z803" s="116">
        <f>IFERROR(VLOOKUP(P803,'Коэфф для прайса 1 оч'!$E$36:$F$38,2,0),"")</f>
        <v>0.03</v>
      </c>
      <c r="AA803" s="116">
        <f>IFERROR(VLOOKUP(Q803,'Коэфф для прайса 1 оч'!$E$40:$F$43,2,0),"")</f>
        <v>5.0000000000000001E-3</v>
      </c>
      <c r="AB803" s="117">
        <f>IFERROR(VLOOKUP(R803,'Коэфф для прайса 1 оч'!$E$45:$F$59,2,0),"")</f>
        <v>0</v>
      </c>
      <c r="AC803" s="116">
        <f>IFERROR(VLOOKUP(T803,'Коэфф для прайса 1 оч'!$E$61:$F$67,2,0),"")</f>
        <v>0</v>
      </c>
      <c r="AD803" s="116">
        <f>IFERROR(VLOOKUP(U803,'Коэфф для прайса 1 оч'!$E$69:$F$82,2,0),"")</f>
        <v>-1.0999999999999999E-2</v>
      </c>
      <c r="AE803" s="116">
        <f>IFERROR(VLOOKUP(PriceList[[#This Row],[Корпус]],'Коэфф для прайса 1 оч'!$I$10:$J$15,2,0),"")</f>
        <v>0</v>
      </c>
      <c r="AF803" s="95">
        <f t="shared" si="183"/>
        <v>346293</v>
      </c>
      <c r="AG803" s="96">
        <f t="shared" si="184"/>
        <v>10087515.09</v>
      </c>
      <c r="AH803" s="97">
        <v>0</v>
      </c>
      <c r="AI803" s="98">
        <f t="shared" si="185"/>
        <v>346293</v>
      </c>
      <c r="AJ803" s="99">
        <f t="shared" si="186"/>
        <v>10087515.09</v>
      </c>
      <c r="AK803" s="84" t="s">
        <v>71</v>
      </c>
      <c r="AL803" s="91">
        <v>0.1</v>
      </c>
      <c r="AM803" s="287">
        <f>PriceList[[#This Row],[ИТОГ Цена за кв.м, руб]]*(1+PriceList[[#This Row],[Максимальная скидка]])</f>
        <v>380922.30000000005</v>
      </c>
      <c r="AN803" s="287">
        <f>PriceList[[#This Row],[Цена за кв.м. в CRM]]*PriceList[[#This Row],[Площадь, кв.м]]</f>
        <v>11096266.599000001</v>
      </c>
      <c r="AO803" s="287">
        <v>6000</v>
      </c>
      <c r="AP803" s="335">
        <f>PriceList[[#This Row],[Цена за кв.м. в CRM]]+PriceList[[#This Row],[Бронь]]</f>
        <v>386922.30000000005</v>
      </c>
      <c r="AQ803" s="335">
        <f>PriceList[[#This Row],[Цена за кв.м. в сайт]]*PriceList[[#This Row],[Площадь, кв.м]]</f>
        <v>11271046.599000001</v>
      </c>
      <c r="AR803" s="84" t="str">
        <f t="shared" si="187"/>
        <v>С3-1-49</v>
      </c>
      <c r="AS803" s="88" t="str">
        <f t="shared" si="188"/>
        <v>Ст</v>
      </c>
      <c r="AT803" s="89">
        <f t="shared" si="189"/>
        <v>29.13</v>
      </c>
      <c r="AU803" s="99">
        <f>PriceList[[#This Row],[Цена за кв.м. в CRM]]</f>
        <v>380922.30000000005</v>
      </c>
      <c r="AV803" s="100" t="str">
        <f t="shared" si="190"/>
        <v>Резерв</v>
      </c>
      <c r="AW803" s="99"/>
      <c r="AX803" s="342"/>
      <c r="AZ803" s="353">
        <f>(PriceList[[#This Row],[Цена за кв.м. в сайт]])+$AZ$1</f>
        <v>387422.30000000005</v>
      </c>
      <c r="BA803" s="353">
        <f>AZ803*PriceList[[#This Row],[Площадь, кв.м]]</f>
        <v>11285611.599000001</v>
      </c>
      <c r="BB803" s="346">
        <f>BA803-PriceList[[#This Row],[Стоимость, руб для сбронированием]]</f>
        <v>14565</v>
      </c>
      <c r="BC803" s="14"/>
      <c r="BD803" s="345">
        <f t="shared" si="191"/>
        <v>387400</v>
      </c>
      <c r="BE803" s="353">
        <f>BD803*PriceList[[#This Row],[Площадь, кв.м]]</f>
        <v>11284962</v>
      </c>
      <c r="BF803" s="14"/>
      <c r="BG803" s="345">
        <f>BE803-$BG$1*PriceList[[#This Row],[Площадь, кв.м]]</f>
        <v>11110182</v>
      </c>
      <c r="BH803" s="353">
        <f t="shared" si="192"/>
        <v>174780</v>
      </c>
      <c r="BI803" s="345">
        <f>BG803/PriceList[[#This Row],[Площадь, кв.м]]</f>
        <v>381400</v>
      </c>
      <c r="BJ803" s="355">
        <f t="shared" si="193"/>
        <v>1.5731515469323543E-2</v>
      </c>
      <c r="BL803" s="345"/>
      <c r="BM803" s="353"/>
    </row>
    <row r="804" spans="1:65" ht="14.25" hidden="1" customHeight="1">
      <c r="A804" s="84">
        <v>662</v>
      </c>
      <c r="B804" s="84" t="s">
        <v>759</v>
      </c>
      <c r="C804" s="85">
        <v>5</v>
      </c>
      <c r="D804" s="85" t="s">
        <v>754</v>
      </c>
      <c r="E804" s="86">
        <v>1</v>
      </c>
      <c r="F804" s="84">
        <v>5</v>
      </c>
      <c r="G804" s="87">
        <v>32.39</v>
      </c>
      <c r="H804" s="88" t="s">
        <v>1</v>
      </c>
      <c r="I804" s="88" t="s">
        <v>1</v>
      </c>
      <c r="J804" s="89">
        <v>7.55</v>
      </c>
      <c r="K804" s="89">
        <f t="shared" si="180"/>
        <v>2.27</v>
      </c>
      <c r="L804" s="89">
        <f t="shared" si="181"/>
        <v>24.84</v>
      </c>
      <c r="M804" s="89">
        <f t="shared" si="182"/>
        <v>27.11</v>
      </c>
      <c r="N804" s="90" t="s">
        <v>65</v>
      </c>
      <c r="O804" s="90" t="s">
        <v>66</v>
      </c>
      <c r="P804" s="90" t="s">
        <v>67</v>
      </c>
      <c r="Q804" s="91" t="s">
        <v>68</v>
      </c>
      <c r="R804" s="92" t="s">
        <v>760</v>
      </c>
      <c r="S804" s="92" t="s">
        <v>1287</v>
      </c>
      <c r="T804" s="93" t="s">
        <v>70</v>
      </c>
      <c r="U804" s="84">
        <v>26</v>
      </c>
      <c r="V804" s="94">
        <f>IFERROR(VLOOKUP(H804,'Коэфф для прайса 1 оч'!$A$3:$C$6,3,0),"")</f>
        <v>327000</v>
      </c>
      <c r="W804" s="91">
        <f>IFERROR(VLOOKUP(E804,'Коэфф для прайса 1 оч'!$A$10:$C$23,3,0),"")</f>
        <v>-4.4999999999999998E-2</v>
      </c>
      <c r="X804" s="116">
        <f>IFERROR(VLOOKUP(N804,'Коэфф для прайса 1 оч'!$E$25:$F$30,2,0),"")</f>
        <v>0.04</v>
      </c>
      <c r="Y804" s="116">
        <f>IFERROR(VLOOKUP(O804,'Коэфф для прайса 1 оч'!$E$32:$F$34,2,0),"")</f>
        <v>0</v>
      </c>
      <c r="Z804" s="116">
        <f>IFERROR(VLOOKUP(P804,'Коэфф для прайса 1 оч'!$E$36:$F$38,2,0),"")</f>
        <v>0.03</v>
      </c>
      <c r="AA804" s="116">
        <f>IFERROR(VLOOKUP(Q804,'Коэфф для прайса 1 оч'!$E$40:$F$43,2,0),"")</f>
        <v>5.0000000000000001E-3</v>
      </c>
      <c r="AB804" s="117">
        <f>IFERROR(VLOOKUP(R804,'Коэфф для прайса 1 оч'!$E$45:$F$59,2,0),"")</f>
        <v>-0.02</v>
      </c>
      <c r="AC804" s="116">
        <f>IFERROR(VLOOKUP(T804,'Коэфф для прайса 1 оч'!$E$61:$F$67,2,0),"")</f>
        <v>-0.01</v>
      </c>
      <c r="AD804" s="116">
        <f>IFERROR(VLOOKUP(U804,'Коэфф для прайса 1 оч'!$E$69:$F$82,2,0),"")</f>
        <v>0</v>
      </c>
      <c r="AE804" s="116">
        <f>IFERROR(VLOOKUP(PriceList[[#This Row],[Корпус]],'Коэфф для прайса 1 оч'!$I$10:$J$15,2,0),"")</f>
        <v>0</v>
      </c>
      <c r="AF804" s="95">
        <f t="shared" si="183"/>
        <v>327000</v>
      </c>
      <c r="AG804" s="96">
        <f t="shared" si="184"/>
        <v>10591530</v>
      </c>
      <c r="AH804" s="97">
        <v>0</v>
      </c>
      <c r="AI804" s="98">
        <f t="shared" si="185"/>
        <v>327000</v>
      </c>
      <c r="AJ804" s="99">
        <f t="shared" si="186"/>
        <v>10591530</v>
      </c>
      <c r="AK804" s="84" t="s">
        <v>101</v>
      </c>
      <c r="AL804" s="91">
        <v>0.1</v>
      </c>
      <c r="AM804" s="287">
        <f>PriceList[[#This Row],[ИТОГ Цена за кв.м, руб]]*(1+PriceList[[#This Row],[Максимальная скидка]])</f>
        <v>359700</v>
      </c>
      <c r="AN804" s="287">
        <f>PriceList[[#This Row],[Цена за кв.м. в CRM]]*PriceList[[#This Row],[Площадь, кв.м]]</f>
        <v>11650683</v>
      </c>
      <c r="AO804" s="287">
        <v>6000</v>
      </c>
      <c r="AP804" s="335">
        <f>PriceList[[#This Row],[Цена за кв.м. в CRM]]+PriceList[[#This Row],[Бронь]]</f>
        <v>365700</v>
      </c>
      <c r="AQ804" s="335">
        <f>PriceList[[#This Row],[Цена за кв.м. в сайт]]*PriceList[[#This Row],[Площадь, кв.м]]</f>
        <v>11845023</v>
      </c>
      <c r="AR804" s="84" t="str">
        <f t="shared" si="187"/>
        <v>С3-1-5</v>
      </c>
      <c r="AS804" s="88" t="str">
        <f t="shared" si="188"/>
        <v>Ст</v>
      </c>
      <c r="AT804" s="89">
        <f t="shared" si="189"/>
        <v>32.39</v>
      </c>
      <c r="AU804" s="99">
        <f>PriceList[[#This Row],[Цена за кв.м. в CRM]]</f>
        <v>359700</v>
      </c>
      <c r="AV804" s="100" t="str">
        <f t="shared" si="190"/>
        <v>Свободно</v>
      </c>
      <c r="AW804" s="99"/>
      <c r="AX804" s="342"/>
      <c r="AZ804" s="353">
        <f>(PriceList[[#This Row],[Цена за кв.м. в сайт]])+$AZ$1</f>
        <v>366200</v>
      </c>
      <c r="BA804" s="353">
        <f>AZ804*PriceList[[#This Row],[Площадь, кв.м]]</f>
        <v>11861218</v>
      </c>
      <c r="BB804" s="346">
        <f>BA804-PriceList[[#This Row],[Стоимость, руб для сбронированием]]</f>
        <v>16195</v>
      </c>
      <c r="BC804" s="14"/>
      <c r="BD804" s="345">
        <f t="shared" si="191"/>
        <v>366200</v>
      </c>
      <c r="BE804" s="353">
        <f>BD804*PriceList[[#This Row],[Площадь, кв.м]]</f>
        <v>11861218</v>
      </c>
      <c r="BF804" s="14"/>
      <c r="BG804" s="345">
        <f>BE804-$BG$1*PriceList[[#This Row],[Площадь, кв.м]]</f>
        <v>11666878</v>
      </c>
      <c r="BH804" s="353">
        <f t="shared" si="192"/>
        <v>194340</v>
      </c>
      <c r="BI804" s="345">
        <f>BG804/PriceList[[#This Row],[Площадь, кв.м]]</f>
        <v>360200</v>
      </c>
      <c r="BJ804" s="355">
        <f t="shared" si="193"/>
        <v>1.6657412548584119E-2</v>
      </c>
      <c r="BL804" s="345"/>
      <c r="BM804" s="353"/>
    </row>
    <row r="805" spans="1:65" ht="14.25" hidden="1" customHeight="1">
      <c r="A805" s="84">
        <v>742</v>
      </c>
      <c r="B805" s="84" t="s">
        <v>806</v>
      </c>
      <c r="C805" s="85">
        <v>50</v>
      </c>
      <c r="D805" s="85" t="s">
        <v>754</v>
      </c>
      <c r="E805" s="86">
        <v>3</v>
      </c>
      <c r="F805" s="84">
        <v>12</v>
      </c>
      <c r="G805" s="87">
        <v>29.65</v>
      </c>
      <c r="H805" s="88" t="s">
        <v>1</v>
      </c>
      <c r="I805" s="88" t="s">
        <v>1</v>
      </c>
      <c r="J805" s="89">
        <v>4.67</v>
      </c>
      <c r="K805" s="89">
        <f t="shared" si="180"/>
        <v>1.4</v>
      </c>
      <c r="L805" s="89">
        <f t="shared" si="181"/>
        <v>24.979999999999997</v>
      </c>
      <c r="M805" s="89">
        <f t="shared" si="182"/>
        <v>26.379999999999995</v>
      </c>
      <c r="N805" s="90" t="s">
        <v>65</v>
      </c>
      <c r="O805" s="90" t="s">
        <v>66</v>
      </c>
      <c r="P805" s="90" t="s">
        <v>67</v>
      </c>
      <c r="Q805" s="91" t="s">
        <v>68</v>
      </c>
      <c r="R805" s="92" t="s">
        <v>422</v>
      </c>
      <c r="S805" s="92" t="s">
        <v>1291</v>
      </c>
      <c r="T805" s="93" t="s">
        <v>73</v>
      </c>
      <c r="U805" s="84">
        <v>37</v>
      </c>
      <c r="V805" s="94">
        <f>IFERROR(VLOOKUP(H805,'Коэфф для прайса 1 оч'!$A$3:$C$6,3,0),"")</f>
        <v>327000</v>
      </c>
      <c r="W805" s="91">
        <f>IFERROR(VLOOKUP(E805,'Коэфф для прайса 1 оч'!$A$10:$C$23,3,0),"")</f>
        <v>-5.0000000000000001E-3</v>
      </c>
      <c r="X805" s="116">
        <f>IFERROR(VLOOKUP(N805,'Коэфф для прайса 1 оч'!$E$25:$F$30,2,0),"")</f>
        <v>0.04</v>
      </c>
      <c r="Y805" s="116">
        <f>IFERROR(VLOOKUP(O805,'Коэфф для прайса 1 оч'!$E$32:$F$34,2,0),"")</f>
        <v>0</v>
      </c>
      <c r="Z805" s="116">
        <f>IFERROR(VLOOKUP(P805,'Коэфф для прайса 1 оч'!$E$36:$F$38,2,0),"")</f>
        <v>0.03</v>
      </c>
      <c r="AA805" s="116">
        <f>IFERROR(VLOOKUP(Q805,'Коэфф для прайса 1 оч'!$E$40:$F$43,2,0),"")</f>
        <v>5.0000000000000001E-3</v>
      </c>
      <c r="AB805" s="117">
        <f>IFERROR(VLOOKUP(R805,'Коэфф для прайса 1 оч'!$E$45:$F$59,2,0),"")</f>
        <v>0</v>
      </c>
      <c r="AC805" s="116">
        <f>IFERROR(VLOOKUP(T805,'Коэфф для прайса 1 оч'!$E$61:$F$67,2,0),"")</f>
        <v>0</v>
      </c>
      <c r="AD805" s="116">
        <f>IFERROR(VLOOKUP(U805,'Коэфф для прайса 1 оч'!$E$69:$F$82,2,0),"")</f>
        <v>-1.0999999999999999E-2</v>
      </c>
      <c r="AE805" s="116">
        <f>IFERROR(VLOOKUP(PriceList[[#This Row],[Корпус]],'Коэфф для прайса 1 оч'!$I$10:$J$15,2,0),"")</f>
        <v>0</v>
      </c>
      <c r="AF805" s="95">
        <f t="shared" si="183"/>
        <v>346293</v>
      </c>
      <c r="AG805" s="96">
        <f t="shared" si="184"/>
        <v>10267587.449999999</v>
      </c>
      <c r="AH805" s="97">
        <v>0</v>
      </c>
      <c r="AI805" s="98">
        <f t="shared" si="185"/>
        <v>346293</v>
      </c>
      <c r="AJ805" s="99">
        <f t="shared" si="186"/>
        <v>10267587.449999999</v>
      </c>
      <c r="AK805" s="84" t="s">
        <v>71</v>
      </c>
      <c r="AL805" s="91">
        <v>0.1</v>
      </c>
      <c r="AM805" s="287">
        <f>PriceList[[#This Row],[ИТОГ Цена за кв.м, руб]]*(1+PriceList[[#This Row],[Максимальная скидка]])</f>
        <v>380922.30000000005</v>
      </c>
      <c r="AN805" s="287">
        <f>PriceList[[#This Row],[Цена за кв.м. в CRM]]*PriceList[[#This Row],[Площадь, кв.м]]</f>
        <v>11294346.195</v>
      </c>
      <c r="AO805" s="287">
        <v>6000</v>
      </c>
      <c r="AP805" s="335">
        <f>PriceList[[#This Row],[Цена за кв.м. в CRM]]+PriceList[[#This Row],[Бронь]]</f>
        <v>386922.30000000005</v>
      </c>
      <c r="AQ805" s="335">
        <f>PriceList[[#This Row],[Цена за кв.м. в сайт]]*PriceList[[#This Row],[Площадь, кв.м]]</f>
        <v>11472246.195</v>
      </c>
      <c r="AR805" s="84" t="str">
        <f t="shared" si="187"/>
        <v>С3-1-50</v>
      </c>
      <c r="AS805" s="88" t="str">
        <f t="shared" si="188"/>
        <v>Ст</v>
      </c>
      <c r="AT805" s="89">
        <f t="shared" si="189"/>
        <v>29.65</v>
      </c>
      <c r="AU805" s="99">
        <f>PriceList[[#This Row],[Цена за кв.м. в CRM]]</f>
        <v>380922.30000000005</v>
      </c>
      <c r="AV805" s="100" t="str">
        <f t="shared" si="190"/>
        <v>Резерв</v>
      </c>
      <c r="AW805" s="99"/>
      <c r="AX805" s="342"/>
      <c r="AZ805" s="353">
        <f>(PriceList[[#This Row],[Цена за кв.м. в сайт]])+$AZ$1</f>
        <v>387422.30000000005</v>
      </c>
      <c r="BA805" s="353">
        <f>AZ805*PriceList[[#This Row],[Площадь, кв.м]]</f>
        <v>11487071.195</v>
      </c>
      <c r="BB805" s="346">
        <f>BA805-PriceList[[#This Row],[Стоимость, руб для сбронированием]]</f>
        <v>14825</v>
      </c>
      <c r="BC805" s="14"/>
      <c r="BD805" s="345">
        <f t="shared" si="191"/>
        <v>387400</v>
      </c>
      <c r="BE805" s="353">
        <f>BD805*PriceList[[#This Row],[Площадь, кв.м]]</f>
        <v>11486410</v>
      </c>
      <c r="BF805" s="14"/>
      <c r="BG805" s="345">
        <f>BE805-$BG$1*PriceList[[#This Row],[Площадь, кв.м]]</f>
        <v>11308510</v>
      </c>
      <c r="BH805" s="353">
        <f t="shared" si="192"/>
        <v>177900</v>
      </c>
      <c r="BI805" s="345">
        <f>BG805/PriceList[[#This Row],[Площадь, кв.м]]</f>
        <v>381400</v>
      </c>
      <c r="BJ805" s="355">
        <f t="shared" si="193"/>
        <v>1.5731515469323543E-2</v>
      </c>
      <c r="BL805" s="345"/>
      <c r="BM805" s="353"/>
    </row>
    <row r="806" spans="1:65" ht="14.25" hidden="1" customHeight="1">
      <c r="A806" s="84">
        <v>743</v>
      </c>
      <c r="B806" s="84" t="s">
        <v>807</v>
      </c>
      <c r="C806" s="85">
        <v>51</v>
      </c>
      <c r="D806" s="85" t="s">
        <v>754</v>
      </c>
      <c r="E806" s="86">
        <v>3</v>
      </c>
      <c r="F806" s="84">
        <v>13</v>
      </c>
      <c r="G806" s="87">
        <v>30.07</v>
      </c>
      <c r="H806" s="88" t="s">
        <v>1</v>
      </c>
      <c r="I806" s="88" t="s">
        <v>1</v>
      </c>
      <c r="J806" s="89">
        <v>5.09</v>
      </c>
      <c r="K806" s="89">
        <f t="shared" si="180"/>
        <v>1.53</v>
      </c>
      <c r="L806" s="89">
        <f t="shared" si="181"/>
        <v>24.98</v>
      </c>
      <c r="M806" s="89">
        <f t="shared" si="182"/>
        <v>26.51</v>
      </c>
      <c r="N806" s="90" t="s">
        <v>65</v>
      </c>
      <c r="O806" s="90" t="s">
        <v>66</v>
      </c>
      <c r="P806" s="90" t="s">
        <v>67</v>
      </c>
      <c r="Q806" s="91" t="s">
        <v>68</v>
      </c>
      <c r="R806" s="92" t="s">
        <v>422</v>
      </c>
      <c r="S806" s="92" t="s">
        <v>1291</v>
      </c>
      <c r="T806" s="93" t="s">
        <v>73</v>
      </c>
      <c r="U806" s="84">
        <v>37</v>
      </c>
      <c r="V806" s="94">
        <f>IFERROR(VLOOKUP(H806,'Коэфф для прайса 1 оч'!$A$3:$C$6,3,0),"")</f>
        <v>327000</v>
      </c>
      <c r="W806" s="91">
        <f>IFERROR(VLOOKUP(E806,'Коэфф для прайса 1 оч'!$A$10:$C$23,3,0),"")</f>
        <v>-5.0000000000000001E-3</v>
      </c>
      <c r="X806" s="116">
        <f>IFERROR(VLOOKUP(N806,'Коэфф для прайса 1 оч'!$E$25:$F$30,2,0),"")</f>
        <v>0.04</v>
      </c>
      <c r="Y806" s="116">
        <f>IFERROR(VLOOKUP(O806,'Коэфф для прайса 1 оч'!$E$32:$F$34,2,0),"")</f>
        <v>0</v>
      </c>
      <c r="Z806" s="116">
        <f>IFERROR(VLOOKUP(P806,'Коэфф для прайса 1 оч'!$E$36:$F$38,2,0),"")</f>
        <v>0.03</v>
      </c>
      <c r="AA806" s="116">
        <f>IFERROR(VLOOKUP(Q806,'Коэфф для прайса 1 оч'!$E$40:$F$43,2,0),"")</f>
        <v>5.0000000000000001E-3</v>
      </c>
      <c r="AB806" s="117">
        <f>IFERROR(VLOOKUP(R806,'Коэфф для прайса 1 оч'!$E$45:$F$59,2,0),"")</f>
        <v>0</v>
      </c>
      <c r="AC806" s="116">
        <f>IFERROR(VLOOKUP(T806,'Коэфф для прайса 1 оч'!$E$61:$F$67,2,0),"")</f>
        <v>0</v>
      </c>
      <c r="AD806" s="116">
        <f>IFERROR(VLOOKUP(U806,'Коэфф для прайса 1 оч'!$E$69:$F$82,2,0),"")</f>
        <v>-1.0999999999999999E-2</v>
      </c>
      <c r="AE806" s="116">
        <f>IFERROR(VLOOKUP(PriceList[[#This Row],[Корпус]],'Коэфф для прайса 1 оч'!$I$10:$J$15,2,0),"")</f>
        <v>0</v>
      </c>
      <c r="AF806" s="95">
        <f t="shared" si="183"/>
        <v>346293</v>
      </c>
      <c r="AG806" s="96">
        <f t="shared" si="184"/>
        <v>10413030.51</v>
      </c>
      <c r="AH806" s="97">
        <v>0</v>
      </c>
      <c r="AI806" s="98">
        <f t="shared" si="185"/>
        <v>346293</v>
      </c>
      <c r="AJ806" s="99">
        <f t="shared" si="186"/>
        <v>10413030.51</v>
      </c>
      <c r="AK806" s="84" t="s">
        <v>71</v>
      </c>
      <c r="AL806" s="91">
        <v>0.1</v>
      </c>
      <c r="AM806" s="287">
        <f>PriceList[[#This Row],[ИТОГ Цена за кв.м, руб]]*(1+PriceList[[#This Row],[Максимальная скидка]])</f>
        <v>380922.30000000005</v>
      </c>
      <c r="AN806" s="287">
        <f>PriceList[[#This Row],[Цена за кв.м. в CRM]]*PriceList[[#This Row],[Площадь, кв.м]]</f>
        <v>11454333.561000001</v>
      </c>
      <c r="AO806" s="287">
        <v>6000</v>
      </c>
      <c r="AP806" s="335">
        <f>PriceList[[#This Row],[Цена за кв.м. в CRM]]+PriceList[[#This Row],[Бронь]]</f>
        <v>386922.30000000005</v>
      </c>
      <c r="AQ806" s="335">
        <f>PriceList[[#This Row],[Цена за кв.м. в сайт]]*PriceList[[#This Row],[Площадь, кв.м]]</f>
        <v>11634753.561000001</v>
      </c>
      <c r="AR806" s="84" t="str">
        <f t="shared" si="187"/>
        <v>С3-1-51</v>
      </c>
      <c r="AS806" s="88" t="str">
        <f t="shared" si="188"/>
        <v>Ст</v>
      </c>
      <c r="AT806" s="89">
        <f t="shared" si="189"/>
        <v>30.07</v>
      </c>
      <c r="AU806" s="99">
        <f>PriceList[[#This Row],[Цена за кв.м. в CRM]]</f>
        <v>380922.30000000005</v>
      </c>
      <c r="AV806" s="100" t="str">
        <f t="shared" si="190"/>
        <v>Резерв</v>
      </c>
      <c r="AW806" s="99"/>
      <c r="AX806" s="342"/>
      <c r="AZ806" s="353">
        <f>(PriceList[[#This Row],[Цена за кв.м. в сайт]])+$AZ$1</f>
        <v>387422.30000000005</v>
      </c>
      <c r="BA806" s="353">
        <f>AZ806*PriceList[[#This Row],[Площадь, кв.м]]</f>
        <v>11649788.561000001</v>
      </c>
      <c r="BB806" s="346">
        <f>BA806-PriceList[[#This Row],[Стоимость, руб для сбронированием]]</f>
        <v>15035</v>
      </c>
      <c r="BC806" s="14"/>
      <c r="BD806" s="345">
        <f t="shared" si="191"/>
        <v>387400</v>
      </c>
      <c r="BE806" s="353">
        <f>BD806*PriceList[[#This Row],[Площадь, кв.м]]</f>
        <v>11649118</v>
      </c>
      <c r="BF806" s="14"/>
      <c r="BG806" s="345">
        <f>BE806-$BG$1*PriceList[[#This Row],[Площадь, кв.м]]</f>
        <v>11468698</v>
      </c>
      <c r="BH806" s="353">
        <f t="shared" si="192"/>
        <v>180420</v>
      </c>
      <c r="BI806" s="345">
        <f>BG806/PriceList[[#This Row],[Площадь, кв.м]]</f>
        <v>381400</v>
      </c>
      <c r="BJ806" s="355">
        <f t="shared" si="193"/>
        <v>1.5731515469323543E-2</v>
      </c>
      <c r="BL806" s="345"/>
      <c r="BM806" s="353"/>
    </row>
    <row r="807" spans="1:65" ht="14.25" hidden="1" customHeight="1">
      <c r="A807" s="84">
        <v>744</v>
      </c>
      <c r="B807" s="84" t="s">
        <v>808</v>
      </c>
      <c r="C807" s="85">
        <v>52</v>
      </c>
      <c r="D807" s="85" t="s">
        <v>754</v>
      </c>
      <c r="E807" s="86">
        <v>3</v>
      </c>
      <c r="F807" s="84">
        <v>14</v>
      </c>
      <c r="G807" s="87">
        <v>30.35</v>
      </c>
      <c r="H807" s="88" t="s">
        <v>1</v>
      </c>
      <c r="I807" s="88" t="s">
        <v>1</v>
      </c>
      <c r="J807" s="89">
        <v>5.61</v>
      </c>
      <c r="K807" s="89">
        <f t="shared" si="180"/>
        <v>1.68</v>
      </c>
      <c r="L807" s="89">
        <f t="shared" si="181"/>
        <v>24.740000000000002</v>
      </c>
      <c r="M807" s="89">
        <f t="shared" si="182"/>
        <v>26.42</v>
      </c>
      <c r="N807" s="90" t="s">
        <v>65</v>
      </c>
      <c r="O807" s="90" t="s">
        <v>66</v>
      </c>
      <c r="P807" s="90" t="s">
        <v>67</v>
      </c>
      <c r="Q807" s="91" t="s">
        <v>68</v>
      </c>
      <c r="R807" s="92" t="s">
        <v>422</v>
      </c>
      <c r="S807" s="92" t="s">
        <v>1291</v>
      </c>
      <c r="T807" s="93" t="s">
        <v>159</v>
      </c>
      <c r="U807" s="84">
        <v>37</v>
      </c>
      <c r="V807" s="94">
        <f>IFERROR(VLOOKUP(H807,'Коэфф для прайса 1 оч'!$A$3:$C$6,3,0),"")</f>
        <v>327000</v>
      </c>
      <c r="W807" s="91">
        <f>IFERROR(VLOOKUP(E807,'Коэфф для прайса 1 оч'!$A$10:$C$23,3,0),"")</f>
        <v>-5.0000000000000001E-3</v>
      </c>
      <c r="X807" s="116">
        <f>IFERROR(VLOOKUP(N807,'Коэфф для прайса 1 оч'!$E$25:$F$30,2,0),"")</f>
        <v>0.04</v>
      </c>
      <c r="Y807" s="116">
        <f>IFERROR(VLOOKUP(O807,'Коэфф для прайса 1 оч'!$E$32:$F$34,2,0),"")</f>
        <v>0</v>
      </c>
      <c r="Z807" s="116">
        <f>IFERROR(VLOOKUP(P807,'Коэфф для прайса 1 оч'!$E$36:$F$38,2,0),"")</f>
        <v>0.03</v>
      </c>
      <c r="AA807" s="116">
        <f>IFERROR(VLOOKUP(Q807,'Коэфф для прайса 1 оч'!$E$40:$F$43,2,0),"")</f>
        <v>5.0000000000000001E-3</v>
      </c>
      <c r="AB807" s="117">
        <f>IFERROR(VLOOKUP(R807,'Коэфф для прайса 1 оч'!$E$45:$F$59,2,0),"")</f>
        <v>0</v>
      </c>
      <c r="AC807" s="116">
        <f>IFERROR(VLOOKUP(T807,'Коэфф для прайса 1 оч'!$E$61:$F$67,2,0),"")</f>
        <v>-0.01</v>
      </c>
      <c r="AD807" s="116">
        <f>IFERROR(VLOOKUP(U807,'Коэфф для прайса 1 оч'!$E$69:$F$82,2,0),"")</f>
        <v>-1.0999999999999999E-2</v>
      </c>
      <c r="AE807" s="116">
        <f>IFERROR(VLOOKUP(PriceList[[#This Row],[Корпус]],'Коэфф для прайса 1 оч'!$I$10:$J$15,2,0),"")</f>
        <v>0</v>
      </c>
      <c r="AF807" s="95">
        <f t="shared" si="183"/>
        <v>343023</v>
      </c>
      <c r="AG807" s="96">
        <f t="shared" si="184"/>
        <v>10410748.050000001</v>
      </c>
      <c r="AH807" s="97">
        <v>0</v>
      </c>
      <c r="AI807" s="98">
        <f t="shared" si="185"/>
        <v>343023</v>
      </c>
      <c r="AJ807" s="99">
        <f t="shared" si="186"/>
        <v>10410748.050000001</v>
      </c>
      <c r="AK807" s="84" t="s">
        <v>71</v>
      </c>
      <c r="AL807" s="91">
        <v>0.1</v>
      </c>
      <c r="AM807" s="287">
        <f>PriceList[[#This Row],[ИТОГ Цена за кв.м, руб]]*(1+PriceList[[#This Row],[Максимальная скидка]])</f>
        <v>377325.30000000005</v>
      </c>
      <c r="AN807" s="287">
        <f>PriceList[[#This Row],[Цена за кв.м. в CRM]]*PriceList[[#This Row],[Площадь, кв.м]]</f>
        <v>11451822.855000002</v>
      </c>
      <c r="AO807" s="287">
        <v>6000</v>
      </c>
      <c r="AP807" s="335">
        <f>PriceList[[#This Row],[Цена за кв.м. в CRM]]+PriceList[[#This Row],[Бронь]]</f>
        <v>383325.30000000005</v>
      </c>
      <c r="AQ807" s="335">
        <f>PriceList[[#This Row],[Цена за кв.м. в сайт]]*PriceList[[#This Row],[Площадь, кв.м]]</f>
        <v>11633922.855000002</v>
      </c>
      <c r="AR807" s="84" t="str">
        <f t="shared" si="187"/>
        <v>С3-1-52</v>
      </c>
      <c r="AS807" s="88" t="str">
        <f t="shared" si="188"/>
        <v>Ст</v>
      </c>
      <c r="AT807" s="89">
        <f t="shared" si="189"/>
        <v>30.35</v>
      </c>
      <c r="AU807" s="99">
        <f>PriceList[[#This Row],[Цена за кв.м. в CRM]]</f>
        <v>377325.30000000005</v>
      </c>
      <c r="AV807" s="100" t="str">
        <f t="shared" si="190"/>
        <v>Резерв</v>
      </c>
      <c r="AW807" s="99"/>
      <c r="AX807" s="342"/>
      <c r="AZ807" s="353">
        <f>(PriceList[[#This Row],[Цена за кв.м. в сайт]])+$AZ$1</f>
        <v>383825.30000000005</v>
      </c>
      <c r="BA807" s="353">
        <f>AZ807*PriceList[[#This Row],[Площадь, кв.м]]</f>
        <v>11649097.855000002</v>
      </c>
      <c r="BB807" s="346">
        <f>BA807-PriceList[[#This Row],[Стоимость, руб для сбронированием]]</f>
        <v>15175</v>
      </c>
      <c r="BC807" s="14"/>
      <c r="BD807" s="345">
        <f t="shared" si="191"/>
        <v>383800</v>
      </c>
      <c r="BE807" s="353">
        <f>BD807*PriceList[[#This Row],[Площадь, кв.м]]</f>
        <v>11648330</v>
      </c>
      <c r="BF807" s="14"/>
      <c r="BG807" s="345">
        <f>BE807-$BG$1*PriceList[[#This Row],[Площадь, кв.м]]</f>
        <v>11466230</v>
      </c>
      <c r="BH807" s="353">
        <f t="shared" si="192"/>
        <v>182100</v>
      </c>
      <c r="BI807" s="345">
        <f>BG807/PriceList[[#This Row],[Площадь, кв.м]]</f>
        <v>377800</v>
      </c>
      <c r="BJ807" s="355">
        <f t="shared" si="193"/>
        <v>1.5881418740074114E-2</v>
      </c>
      <c r="BL807" s="345"/>
      <c r="BM807" s="353"/>
    </row>
    <row r="808" spans="1:65" ht="14.25" hidden="1" customHeight="1">
      <c r="A808" s="84">
        <v>745</v>
      </c>
      <c r="B808" s="84" t="s">
        <v>809</v>
      </c>
      <c r="C808" s="85">
        <v>53</v>
      </c>
      <c r="D808" s="85" t="s">
        <v>754</v>
      </c>
      <c r="E808" s="86">
        <v>3</v>
      </c>
      <c r="F808" s="84">
        <v>15</v>
      </c>
      <c r="G808" s="87">
        <v>31.02</v>
      </c>
      <c r="H808" s="88" t="s">
        <v>1</v>
      </c>
      <c r="I808" s="88" t="s">
        <v>1</v>
      </c>
      <c r="J808" s="89">
        <v>6.13</v>
      </c>
      <c r="K808" s="89">
        <f t="shared" si="180"/>
        <v>1.84</v>
      </c>
      <c r="L808" s="89">
        <f t="shared" si="181"/>
        <v>24.89</v>
      </c>
      <c r="M808" s="89">
        <f t="shared" si="182"/>
        <v>26.73</v>
      </c>
      <c r="N808" s="90" t="s">
        <v>65</v>
      </c>
      <c r="O808" s="90" t="s">
        <v>66</v>
      </c>
      <c r="P808" s="90" t="s">
        <v>67</v>
      </c>
      <c r="Q808" s="91" t="s">
        <v>68</v>
      </c>
      <c r="R808" s="92" t="s">
        <v>422</v>
      </c>
      <c r="S808" s="92" t="s">
        <v>1291</v>
      </c>
      <c r="T808" s="93" t="s">
        <v>73</v>
      </c>
      <c r="U808" s="84">
        <v>37</v>
      </c>
      <c r="V808" s="94">
        <f>IFERROR(VLOOKUP(H808,'Коэфф для прайса 1 оч'!$A$3:$C$6,3,0),"")</f>
        <v>327000</v>
      </c>
      <c r="W808" s="91">
        <f>IFERROR(VLOOKUP(E808,'Коэфф для прайса 1 оч'!$A$10:$C$23,3,0),"")</f>
        <v>-5.0000000000000001E-3</v>
      </c>
      <c r="X808" s="116">
        <f>IFERROR(VLOOKUP(N808,'Коэфф для прайса 1 оч'!$E$25:$F$30,2,0),"")</f>
        <v>0.04</v>
      </c>
      <c r="Y808" s="116">
        <f>IFERROR(VLOOKUP(O808,'Коэфф для прайса 1 оч'!$E$32:$F$34,2,0),"")</f>
        <v>0</v>
      </c>
      <c r="Z808" s="116">
        <f>IFERROR(VLOOKUP(P808,'Коэфф для прайса 1 оч'!$E$36:$F$38,2,0),"")</f>
        <v>0.03</v>
      </c>
      <c r="AA808" s="116">
        <f>IFERROR(VLOOKUP(Q808,'Коэфф для прайса 1 оч'!$E$40:$F$43,2,0),"")</f>
        <v>5.0000000000000001E-3</v>
      </c>
      <c r="AB808" s="117">
        <f>IFERROR(VLOOKUP(R808,'Коэфф для прайса 1 оч'!$E$45:$F$59,2,0),"")</f>
        <v>0</v>
      </c>
      <c r="AC808" s="116">
        <f>IFERROR(VLOOKUP(T808,'Коэфф для прайса 1 оч'!$E$61:$F$67,2,0),"")</f>
        <v>0</v>
      </c>
      <c r="AD808" s="116">
        <f>IFERROR(VLOOKUP(U808,'Коэфф для прайса 1 оч'!$E$69:$F$82,2,0),"")</f>
        <v>-1.0999999999999999E-2</v>
      </c>
      <c r="AE808" s="116">
        <f>IFERROR(VLOOKUP(PriceList[[#This Row],[Корпус]],'Коэфф для прайса 1 оч'!$I$10:$J$15,2,0),"")</f>
        <v>0</v>
      </c>
      <c r="AF808" s="95">
        <f t="shared" si="183"/>
        <v>346293</v>
      </c>
      <c r="AG808" s="96">
        <f t="shared" si="184"/>
        <v>10742008.859999999</v>
      </c>
      <c r="AH808" s="97">
        <v>0</v>
      </c>
      <c r="AI808" s="98">
        <f t="shared" si="185"/>
        <v>346293</v>
      </c>
      <c r="AJ808" s="99">
        <f t="shared" si="186"/>
        <v>10742008.859999999</v>
      </c>
      <c r="AK808" s="84" t="s">
        <v>71</v>
      </c>
      <c r="AL808" s="91">
        <v>0.1</v>
      </c>
      <c r="AM808" s="287">
        <f>PriceList[[#This Row],[ИТОГ Цена за кв.м, руб]]*(1+PriceList[[#This Row],[Максимальная скидка]])</f>
        <v>380922.30000000005</v>
      </c>
      <c r="AN808" s="287">
        <f>PriceList[[#This Row],[Цена за кв.м. в CRM]]*PriceList[[#This Row],[Площадь, кв.м]]</f>
        <v>11816209.746000001</v>
      </c>
      <c r="AO808" s="287">
        <v>6000</v>
      </c>
      <c r="AP808" s="335">
        <f>PriceList[[#This Row],[Цена за кв.м. в CRM]]+PriceList[[#This Row],[Бронь]]</f>
        <v>386922.30000000005</v>
      </c>
      <c r="AQ808" s="335">
        <f>PriceList[[#This Row],[Цена за кв.м. в сайт]]*PriceList[[#This Row],[Площадь, кв.м]]</f>
        <v>12002329.746000001</v>
      </c>
      <c r="AR808" s="84" t="str">
        <f t="shared" si="187"/>
        <v>С3-1-53</v>
      </c>
      <c r="AS808" s="88" t="str">
        <f t="shared" si="188"/>
        <v>Ст</v>
      </c>
      <c r="AT808" s="89">
        <f t="shared" si="189"/>
        <v>31.02</v>
      </c>
      <c r="AU808" s="99">
        <f>PriceList[[#This Row],[Цена за кв.м. в CRM]]</f>
        <v>380922.30000000005</v>
      </c>
      <c r="AV808" s="100" t="str">
        <f t="shared" si="190"/>
        <v>Резерв</v>
      </c>
      <c r="AW808" s="99"/>
      <c r="AX808" s="342"/>
      <c r="AZ808" s="353">
        <f>(PriceList[[#This Row],[Цена за кв.м. в сайт]])+$AZ$1</f>
        <v>387422.30000000005</v>
      </c>
      <c r="BA808" s="353">
        <f>AZ808*PriceList[[#This Row],[Площадь, кв.м]]</f>
        <v>12017839.746000001</v>
      </c>
      <c r="BB808" s="346">
        <f>BA808-PriceList[[#This Row],[Стоимость, руб для сбронированием]]</f>
        <v>15510</v>
      </c>
      <c r="BC808" s="14"/>
      <c r="BD808" s="345">
        <f t="shared" si="191"/>
        <v>387400</v>
      </c>
      <c r="BE808" s="353">
        <f>BD808*PriceList[[#This Row],[Площадь, кв.м]]</f>
        <v>12017148</v>
      </c>
      <c r="BF808" s="14"/>
      <c r="BG808" s="345">
        <f>BE808-$BG$1*PriceList[[#This Row],[Площадь, кв.м]]</f>
        <v>11831028</v>
      </c>
      <c r="BH808" s="353">
        <f t="shared" si="192"/>
        <v>186120</v>
      </c>
      <c r="BI808" s="345">
        <f>BG808/PriceList[[#This Row],[Площадь, кв.м]]</f>
        <v>381400</v>
      </c>
      <c r="BJ808" s="355">
        <f t="shared" si="193"/>
        <v>1.5731515469323543E-2</v>
      </c>
      <c r="BL808" s="345"/>
      <c r="BM808" s="353"/>
    </row>
    <row r="809" spans="1:65" ht="14.25" hidden="1" customHeight="1">
      <c r="A809" s="84">
        <v>746</v>
      </c>
      <c r="B809" s="84" t="s">
        <v>810</v>
      </c>
      <c r="C809" s="85">
        <v>54</v>
      </c>
      <c r="D809" s="85" t="s">
        <v>754</v>
      </c>
      <c r="E809" s="86">
        <v>3</v>
      </c>
      <c r="F809" s="84">
        <v>16</v>
      </c>
      <c r="G809" s="87">
        <v>30.91</v>
      </c>
      <c r="H809" s="88" t="s">
        <v>1</v>
      </c>
      <c r="I809" s="88" t="s">
        <v>1</v>
      </c>
      <c r="J809" s="89">
        <v>6.13</v>
      </c>
      <c r="K809" s="89">
        <f t="shared" si="180"/>
        <v>1.84</v>
      </c>
      <c r="L809" s="89">
        <f t="shared" si="181"/>
        <v>24.78</v>
      </c>
      <c r="M809" s="89">
        <f t="shared" si="182"/>
        <v>26.62</v>
      </c>
      <c r="N809" s="90" t="s">
        <v>65</v>
      </c>
      <c r="O809" s="90" t="s">
        <v>66</v>
      </c>
      <c r="P809" s="90" t="s">
        <v>67</v>
      </c>
      <c r="Q809" s="91" t="s">
        <v>68</v>
      </c>
      <c r="R809" s="92" t="s">
        <v>422</v>
      </c>
      <c r="S809" s="92" t="s">
        <v>1291</v>
      </c>
      <c r="T809" s="93" t="s">
        <v>73</v>
      </c>
      <c r="U809" s="84">
        <v>37</v>
      </c>
      <c r="V809" s="94">
        <f>IFERROR(VLOOKUP(H809,'Коэфф для прайса 1 оч'!$A$3:$C$6,3,0),"")</f>
        <v>327000</v>
      </c>
      <c r="W809" s="91">
        <f>IFERROR(VLOOKUP(E809,'Коэфф для прайса 1 оч'!$A$10:$C$23,3,0),"")</f>
        <v>-5.0000000000000001E-3</v>
      </c>
      <c r="X809" s="116">
        <f>IFERROR(VLOOKUP(N809,'Коэфф для прайса 1 оч'!$E$25:$F$30,2,0),"")</f>
        <v>0.04</v>
      </c>
      <c r="Y809" s="116">
        <f>IFERROR(VLOOKUP(O809,'Коэфф для прайса 1 оч'!$E$32:$F$34,2,0),"")</f>
        <v>0</v>
      </c>
      <c r="Z809" s="116">
        <f>IFERROR(VLOOKUP(P809,'Коэфф для прайса 1 оч'!$E$36:$F$38,2,0),"")</f>
        <v>0.03</v>
      </c>
      <c r="AA809" s="116">
        <f>IFERROR(VLOOKUP(Q809,'Коэфф для прайса 1 оч'!$E$40:$F$43,2,0),"")</f>
        <v>5.0000000000000001E-3</v>
      </c>
      <c r="AB809" s="117">
        <f>IFERROR(VLOOKUP(R809,'Коэфф для прайса 1 оч'!$E$45:$F$59,2,0),"")</f>
        <v>0</v>
      </c>
      <c r="AC809" s="116">
        <f>IFERROR(VLOOKUP(T809,'Коэфф для прайса 1 оч'!$E$61:$F$67,2,0),"")</f>
        <v>0</v>
      </c>
      <c r="AD809" s="116">
        <f>IFERROR(VLOOKUP(U809,'Коэфф для прайса 1 оч'!$E$69:$F$82,2,0),"")</f>
        <v>-1.0999999999999999E-2</v>
      </c>
      <c r="AE809" s="116">
        <f>IFERROR(VLOOKUP(PriceList[[#This Row],[Корпус]],'Коэфф для прайса 1 оч'!$I$10:$J$15,2,0),"")</f>
        <v>0</v>
      </c>
      <c r="AF809" s="95">
        <f t="shared" si="183"/>
        <v>346293</v>
      </c>
      <c r="AG809" s="96">
        <f t="shared" si="184"/>
        <v>10703916.630000001</v>
      </c>
      <c r="AH809" s="97">
        <v>0</v>
      </c>
      <c r="AI809" s="98">
        <f t="shared" si="185"/>
        <v>346293</v>
      </c>
      <c r="AJ809" s="99">
        <f t="shared" si="186"/>
        <v>10703916.630000001</v>
      </c>
      <c r="AK809" s="84" t="s">
        <v>71</v>
      </c>
      <c r="AL809" s="91">
        <v>0.1</v>
      </c>
      <c r="AM809" s="287">
        <f>PriceList[[#This Row],[ИТОГ Цена за кв.м, руб]]*(1+PriceList[[#This Row],[Максимальная скидка]])</f>
        <v>380922.30000000005</v>
      </c>
      <c r="AN809" s="287">
        <f>PriceList[[#This Row],[Цена за кв.м. в CRM]]*PriceList[[#This Row],[Площадь, кв.м]]</f>
        <v>11774308.293000001</v>
      </c>
      <c r="AO809" s="287">
        <v>6000</v>
      </c>
      <c r="AP809" s="335">
        <f>PriceList[[#This Row],[Цена за кв.м. в CRM]]+PriceList[[#This Row],[Бронь]]</f>
        <v>386922.30000000005</v>
      </c>
      <c r="AQ809" s="335">
        <f>PriceList[[#This Row],[Цена за кв.м. в сайт]]*PriceList[[#This Row],[Площадь, кв.м]]</f>
        <v>11959768.293000001</v>
      </c>
      <c r="AR809" s="84" t="str">
        <f t="shared" si="187"/>
        <v>С3-1-54</v>
      </c>
      <c r="AS809" s="88" t="str">
        <f t="shared" si="188"/>
        <v>Ст</v>
      </c>
      <c r="AT809" s="89">
        <f t="shared" si="189"/>
        <v>30.91</v>
      </c>
      <c r="AU809" s="99">
        <f>PriceList[[#This Row],[Цена за кв.м. в CRM]]</f>
        <v>380922.30000000005</v>
      </c>
      <c r="AV809" s="100" t="str">
        <f t="shared" si="190"/>
        <v>Резерв</v>
      </c>
      <c r="AW809" s="99"/>
      <c r="AX809" s="342"/>
      <c r="AZ809" s="353">
        <f>(PriceList[[#This Row],[Цена за кв.м. в сайт]])+$AZ$1</f>
        <v>387422.30000000005</v>
      </c>
      <c r="BA809" s="353">
        <f>AZ809*PriceList[[#This Row],[Площадь, кв.м]]</f>
        <v>11975223.293000001</v>
      </c>
      <c r="BB809" s="346">
        <f>BA809-PriceList[[#This Row],[Стоимость, руб для сбронированием]]</f>
        <v>15455</v>
      </c>
      <c r="BC809" s="14"/>
      <c r="BD809" s="345">
        <f t="shared" si="191"/>
        <v>387400</v>
      </c>
      <c r="BE809" s="353">
        <f>BD809*PriceList[[#This Row],[Площадь, кв.м]]</f>
        <v>11974534</v>
      </c>
      <c r="BF809" s="14"/>
      <c r="BG809" s="345">
        <f>BE809-$BG$1*PriceList[[#This Row],[Площадь, кв.м]]</f>
        <v>11789074</v>
      </c>
      <c r="BH809" s="353">
        <f t="shared" si="192"/>
        <v>185460</v>
      </c>
      <c r="BI809" s="345">
        <f>BG809/PriceList[[#This Row],[Площадь, кв.м]]</f>
        <v>381400</v>
      </c>
      <c r="BJ809" s="355">
        <f t="shared" si="193"/>
        <v>1.5731515469323543E-2</v>
      </c>
      <c r="BL809" s="345"/>
      <c r="BM809" s="353"/>
    </row>
    <row r="810" spans="1:65" ht="14.25" hidden="1" customHeight="1">
      <c r="A810" s="84">
        <v>747</v>
      </c>
      <c r="B810" s="84" t="s">
        <v>811</v>
      </c>
      <c r="C810" s="85">
        <v>55</v>
      </c>
      <c r="D810" s="85" t="s">
        <v>754</v>
      </c>
      <c r="E810" s="86">
        <v>3</v>
      </c>
      <c r="F810" s="84">
        <v>17</v>
      </c>
      <c r="G810" s="87">
        <v>30.39</v>
      </c>
      <c r="H810" s="88" t="s">
        <v>1</v>
      </c>
      <c r="I810" s="88" t="s">
        <v>1</v>
      </c>
      <c r="J810" s="89">
        <v>5.61</v>
      </c>
      <c r="K810" s="89">
        <f t="shared" si="180"/>
        <v>1.68</v>
      </c>
      <c r="L810" s="89">
        <f t="shared" si="181"/>
        <v>24.78</v>
      </c>
      <c r="M810" s="89">
        <f t="shared" si="182"/>
        <v>26.46</v>
      </c>
      <c r="N810" s="90" t="s">
        <v>65</v>
      </c>
      <c r="O810" s="90" t="s">
        <v>66</v>
      </c>
      <c r="P810" s="90" t="s">
        <v>67</v>
      </c>
      <c r="Q810" s="91" t="s">
        <v>68</v>
      </c>
      <c r="R810" s="92" t="s">
        <v>422</v>
      </c>
      <c r="S810" s="92" t="s">
        <v>1291</v>
      </c>
      <c r="T810" s="93" t="s">
        <v>73</v>
      </c>
      <c r="U810" s="84">
        <v>37</v>
      </c>
      <c r="V810" s="94">
        <f>IFERROR(VLOOKUP(H810,'Коэфф для прайса 1 оч'!$A$3:$C$6,3,0),"")</f>
        <v>327000</v>
      </c>
      <c r="W810" s="91">
        <f>IFERROR(VLOOKUP(E810,'Коэфф для прайса 1 оч'!$A$10:$C$23,3,0),"")</f>
        <v>-5.0000000000000001E-3</v>
      </c>
      <c r="X810" s="116">
        <f>IFERROR(VLOOKUP(N810,'Коэфф для прайса 1 оч'!$E$25:$F$30,2,0),"")</f>
        <v>0.04</v>
      </c>
      <c r="Y810" s="116">
        <f>IFERROR(VLOOKUP(O810,'Коэфф для прайса 1 оч'!$E$32:$F$34,2,0),"")</f>
        <v>0</v>
      </c>
      <c r="Z810" s="116">
        <f>IFERROR(VLOOKUP(P810,'Коэфф для прайса 1 оч'!$E$36:$F$38,2,0),"")</f>
        <v>0.03</v>
      </c>
      <c r="AA810" s="116">
        <f>IFERROR(VLOOKUP(Q810,'Коэфф для прайса 1 оч'!$E$40:$F$43,2,0),"")</f>
        <v>5.0000000000000001E-3</v>
      </c>
      <c r="AB810" s="117">
        <f>IFERROR(VLOOKUP(R810,'Коэфф для прайса 1 оч'!$E$45:$F$59,2,0),"")</f>
        <v>0</v>
      </c>
      <c r="AC810" s="116">
        <f>IFERROR(VLOOKUP(T810,'Коэфф для прайса 1 оч'!$E$61:$F$67,2,0),"")</f>
        <v>0</v>
      </c>
      <c r="AD810" s="116">
        <f>IFERROR(VLOOKUP(U810,'Коэфф для прайса 1 оч'!$E$69:$F$82,2,0),"")</f>
        <v>-1.0999999999999999E-2</v>
      </c>
      <c r="AE810" s="116">
        <f>IFERROR(VLOOKUP(PriceList[[#This Row],[Корпус]],'Коэфф для прайса 1 оч'!$I$10:$J$15,2,0),"")</f>
        <v>0</v>
      </c>
      <c r="AF810" s="95">
        <f t="shared" si="183"/>
        <v>346293</v>
      </c>
      <c r="AG810" s="96">
        <f t="shared" si="184"/>
        <v>10523844.27</v>
      </c>
      <c r="AH810" s="97">
        <v>0</v>
      </c>
      <c r="AI810" s="98">
        <f t="shared" si="185"/>
        <v>346293</v>
      </c>
      <c r="AJ810" s="99">
        <f t="shared" si="186"/>
        <v>10523844.27</v>
      </c>
      <c r="AK810" s="84" t="s">
        <v>71</v>
      </c>
      <c r="AL810" s="91">
        <v>0.1</v>
      </c>
      <c r="AM810" s="287">
        <f>PriceList[[#This Row],[ИТОГ Цена за кв.м, руб]]*(1+PriceList[[#This Row],[Максимальная скидка]])</f>
        <v>380922.30000000005</v>
      </c>
      <c r="AN810" s="287">
        <f>PriceList[[#This Row],[Цена за кв.м. в CRM]]*PriceList[[#This Row],[Площадь, кв.м]]</f>
        <v>11576228.697000002</v>
      </c>
      <c r="AO810" s="287">
        <v>6000</v>
      </c>
      <c r="AP810" s="335">
        <f>PriceList[[#This Row],[Цена за кв.м. в CRM]]+PriceList[[#This Row],[Бронь]]</f>
        <v>386922.30000000005</v>
      </c>
      <c r="AQ810" s="335">
        <f>PriceList[[#This Row],[Цена за кв.м. в сайт]]*PriceList[[#This Row],[Площадь, кв.м]]</f>
        <v>11758568.697000002</v>
      </c>
      <c r="AR810" s="84" t="str">
        <f t="shared" si="187"/>
        <v>С3-1-55</v>
      </c>
      <c r="AS810" s="88" t="str">
        <f t="shared" si="188"/>
        <v>Ст</v>
      </c>
      <c r="AT810" s="89">
        <f t="shared" si="189"/>
        <v>30.39</v>
      </c>
      <c r="AU810" s="99">
        <f>PriceList[[#This Row],[Цена за кв.м. в CRM]]</f>
        <v>380922.30000000005</v>
      </c>
      <c r="AV810" s="100" t="str">
        <f t="shared" si="190"/>
        <v>Резерв</v>
      </c>
      <c r="AW810" s="99"/>
      <c r="AX810" s="342"/>
      <c r="AZ810" s="353">
        <f>(PriceList[[#This Row],[Цена за кв.м. в сайт]])+$AZ$1</f>
        <v>387422.30000000005</v>
      </c>
      <c r="BA810" s="353">
        <f>AZ810*PriceList[[#This Row],[Площадь, кв.м]]</f>
        <v>11773763.697000002</v>
      </c>
      <c r="BB810" s="346">
        <f>BA810-PriceList[[#This Row],[Стоимость, руб для сбронированием]]</f>
        <v>15195</v>
      </c>
      <c r="BC810" s="14"/>
      <c r="BD810" s="345">
        <f t="shared" si="191"/>
        <v>387400</v>
      </c>
      <c r="BE810" s="353">
        <f>BD810*PriceList[[#This Row],[Площадь, кв.м]]</f>
        <v>11773086</v>
      </c>
      <c r="BF810" s="14"/>
      <c r="BG810" s="345">
        <f>BE810-$BG$1*PriceList[[#This Row],[Площадь, кв.м]]</f>
        <v>11590746</v>
      </c>
      <c r="BH810" s="353">
        <f t="shared" si="192"/>
        <v>182340</v>
      </c>
      <c r="BI810" s="345">
        <f>BG810/PriceList[[#This Row],[Площадь, кв.м]]</f>
        <v>381400</v>
      </c>
      <c r="BJ810" s="355">
        <f t="shared" si="193"/>
        <v>1.5731515469323543E-2</v>
      </c>
      <c r="BL810" s="345"/>
      <c r="BM810" s="353"/>
    </row>
    <row r="811" spans="1:65" ht="14.25" hidden="1" customHeight="1">
      <c r="A811" s="84">
        <v>748</v>
      </c>
      <c r="B811" s="84" t="s">
        <v>812</v>
      </c>
      <c r="C811" s="85">
        <v>56</v>
      </c>
      <c r="D811" s="85" t="s">
        <v>754</v>
      </c>
      <c r="E811" s="86">
        <v>3</v>
      </c>
      <c r="F811" s="84">
        <v>18</v>
      </c>
      <c r="G811" s="87">
        <v>29.36</v>
      </c>
      <c r="H811" s="88" t="s">
        <v>1</v>
      </c>
      <c r="I811" s="88" t="s">
        <v>1</v>
      </c>
      <c r="J811" s="89">
        <v>5.09</v>
      </c>
      <c r="K811" s="89">
        <f t="shared" si="180"/>
        <v>1.53</v>
      </c>
      <c r="L811" s="89">
        <f t="shared" si="181"/>
        <v>24.27</v>
      </c>
      <c r="M811" s="89">
        <f t="shared" si="182"/>
        <v>25.8</v>
      </c>
      <c r="N811" s="90" t="s">
        <v>65</v>
      </c>
      <c r="O811" s="90" t="s">
        <v>66</v>
      </c>
      <c r="P811" s="90" t="s">
        <v>67</v>
      </c>
      <c r="Q811" s="91" t="s">
        <v>68</v>
      </c>
      <c r="R811" s="92" t="s">
        <v>422</v>
      </c>
      <c r="S811" s="92" t="s">
        <v>1291</v>
      </c>
      <c r="T811" s="93" t="s">
        <v>73</v>
      </c>
      <c r="U811" s="84">
        <v>37</v>
      </c>
      <c r="V811" s="94">
        <f>IFERROR(VLOOKUP(H811,'Коэфф для прайса 1 оч'!$A$3:$C$6,3,0),"")</f>
        <v>327000</v>
      </c>
      <c r="W811" s="91">
        <f>IFERROR(VLOOKUP(E811,'Коэфф для прайса 1 оч'!$A$10:$C$23,3,0),"")</f>
        <v>-5.0000000000000001E-3</v>
      </c>
      <c r="X811" s="116">
        <f>IFERROR(VLOOKUP(N811,'Коэфф для прайса 1 оч'!$E$25:$F$30,2,0),"")</f>
        <v>0.04</v>
      </c>
      <c r="Y811" s="116">
        <f>IFERROR(VLOOKUP(O811,'Коэфф для прайса 1 оч'!$E$32:$F$34,2,0),"")</f>
        <v>0</v>
      </c>
      <c r="Z811" s="116">
        <f>IFERROR(VLOOKUP(P811,'Коэфф для прайса 1 оч'!$E$36:$F$38,2,0),"")</f>
        <v>0.03</v>
      </c>
      <c r="AA811" s="116">
        <f>IFERROR(VLOOKUP(Q811,'Коэфф для прайса 1 оч'!$E$40:$F$43,2,0),"")</f>
        <v>5.0000000000000001E-3</v>
      </c>
      <c r="AB811" s="117">
        <f>IFERROR(VLOOKUP(R811,'Коэфф для прайса 1 оч'!$E$45:$F$59,2,0),"")</f>
        <v>0</v>
      </c>
      <c r="AC811" s="116">
        <f>IFERROR(VLOOKUP(T811,'Коэфф для прайса 1 оч'!$E$61:$F$67,2,0),"")</f>
        <v>0</v>
      </c>
      <c r="AD811" s="116">
        <f>IFERROR(VLOOKUP(U811,'Коэфф для прайса 1 оч'!$E$69:$F$82,2,0),"")</f>
        <v>-1.0999999999999999E-2</v>
      </c>
      <c r="AE811" s="116">
        <f>IFERROR(VLOOKUP(PriceList[[#This Row],[Корпус]],'Коэфф для прайса 1 оч'!$I$10:$J$15,2,0),"")</f>
        <v>0</v>
      </c>
      <c r="AF811" s="95">
        <f t="shared" si="183"/>
        <v>346293</v>
      </c>
      <c r="AG811" s="96">
        <f t="shared" si="184"/>
        <v>10167162.48</v>
      </c>
      <c r="AH811" s="97">
        <v>0</v>
      </c>
      <c r="AI811" s="98">
        <f t="shared" si="185"/>
        <v>346293</v>
      </c>
      <c r="AJ811" s="99">
        <f t="shared" si="186"/>
        <v>10167162.48</v>
      </c>
      <c r="AK811" s="84" t="s">
        <v>71</v>
      </c>
      <c r="AL811" s="91">
        <v>0.1</v>
      </c>
      <c r="AM811" s="287">
        <f>PriceList[[#This Row],[ИТОГ Цена за кв.м, руб]]*(1+PriceList[[#This Row],[Максимальная скидка]])</f>
        <v>380922.30000000005</v>
      </c>
      <c r="AN811" s="287">
        <f>PriceList[[#This Row],[Цена за кв.м. в CRM]]*PriceList[[#This Row],[Площадь, кв.м]]</f>
        <v>11183878.728000002</v>
      </c>
      <c r="AO811" s="287">
        <v>6000</v>
      </c>
      <c r="AP811" s="335">
        <f>PriceList[[#This Row],[Цена за кв.м. в CRM]]+PriceList[[#This Row],[Бронь]]</f>
        <v>386922.30000000005</v>
      </c>
      <c r="AQ811" s="335">
        <f>PriceList[[#This Row],[Цена за кв.м. в сайт]]*PriceList[[#This Row],[Площадь, кв.м]]</f>
        <v>11360038.728000002</v>
      </c>
      <c r="AR811" s="84" t="str">
        <f t="shared" si="187"/>
        <v>С3-1-56</v>
      </c>
      <c r="AS811" s="88" t="str">
        <f t="shared" si="188"/>
        <v>Ст</v>
      </c>
      <c r="AT811" s="89">
        <f t="shared" si="189"/>
        <v>29.36</v>
      </c>
      <c r="AU811" s="99">
        <f>PriceList[[#This Row],[Цена за кв.м. в CRM]]</f>
        <v>380922.30000000005</v>
      </c>
      <c r="AV811" s="100" t="str">
        <f t="shared" si="190"/>
        <v>Резерв</v>
      </c>
      <c r="AW811" s="99"/>
      <c r="AX811" s="342"/>
      <c r="AZ811" s="353">
        <f>(PriceList[[#This Row],[Цена за кв.м. в сайт]])+$AZ$1</f>
        <v>387422.30000000005</v>
      </c>
      <c r="BA811" s="353">
        <f>AZ811*PriceList[[#This Row],[Площадь, кв.м]]</f>
        <v>11374718.728000002</v>
      </c>
      <c r="BB811" s="346">
        <f>BA811-PriceList[[#This Row],[Стоимость, руб для сбронированием]]</f>
        <v>14680</v>
      </c>
      <c r="BC811" s="14"/>
      <c r="BD811" s="345">
        <f t="shared" si="191"/>
        <v>387400</v>
      </c>
      <c r="BE811" s="353">
        <f>BD811*PriceList[[#This Row],[Площадь, кв.м]]</f>
        <v>11374064</v>
      </c>
      <c r="BF811" s="14"/>
      <c r="BG811" s="345">
        <f>BE811-$BG$1*PriceList[[#This Row],[Площадь, кв.м]]</f>
        <v>11197904</v>
      </c>
      <c r="BH811" s="353">
        <f t="shared" si="192"/>
        <v>176160</v>
      </c>
      <c r="BI811" s="345">
        <f>BG811/PriceList[[#This Row],[Площадь, кв.м]]</f>
        <v>381400</v>
      </c>
      <c r="BJ811" s="355">
        <f t="shared" si="193"/>
        <v>1.5731515469323543E-2</v>
      </c>
      <c r="BL811" s="345"/>
      <c r="BM811" s="353"/>
    </row>
    <row r="812" spans="1:65" ht="14.25" hidden="1" customHeight="1">
      <c r="A812" s="84">
        <v>749</v>
      </c>
      <c r="B812" s="84" t="s">
        <v>813</v>
      </c>
      <c r="C812" s="85">
        <v>57</v>
      </c>
      <c r="D812" s="85" t="s">
        <v>754</v>
      </c>
      <c r="E812" s="86">
        <v>3</v>
      </c>
      <c r="F812" s="84">
        <v>19</v>
      </c>
      <c r="G812" s="87">
        <v>41.75</v>
      </c>
      <c r="H812" s="88" t="s">
        <v>1</v>
      </c>
      <c r="I812" s="88" t="s">
        <v>1</v>
      </c>
      <c r="J812" s="89">
        <v>13.04</v>
      </c>
      <c r="K812" s="89">
        <f t="shared" si="180"/>
        <v>3.91</v>
      </c>
      <c r="L812" s="89">
        <f t="shared" si="181"/>
        <v>28.71</v>
      </c>
      <c r="M812" s="89">
        <f t="shared" si="182"/>
        <v>32.620000000000005</v>
      </c>
      <c r="N812" s="90" t="s">
        <v>76</v>
      </c>
      <c r="O812" s="90" t="s">
        <v>83</v>
      </c>
      <c r="P812" s="90" t="s">
        <v>67</v>
      </c>
      <c r="Q812" s="91" t="s">
        <v>68</v>
      </c>
      <c r="R812" s="92" t="s">
        <v>424</v>
      </c>
      <c r="S812" s="92" t="s">
        <v>1291</v>
      </c>
      <c r="T812" s="93" t="s">
        <v>73</v>
      </c>
      <c r="U812" s="84">
        <v>37</v>
      </c>
      <c r="V812" s="94">
        <f>IFERROR(VLOOKUP(H812,'Коэфф для прайса 1 оч'!$A$3:$C$6,3,0),"")</f>
        <v>327000</v>
      </c>
      <c r="W812" s="91">
        <f>IFERROR(VLOOKUP(E812,'Коэфф для прайса 1 оч'!$A$10:$C$23,3,0),"")</f>
        <v>-5.0000000000000001E-3</v>
      </c>
      <c r="X812" s="116">
        <f>IFERROR(VLOOKUP(N812,'Коэфф для прайса 1 оч'!$E$25:$F$30,2,0),"")</f>
        <v>0</v>
      </c>
      <c r="Y812" s="116">
        <f>IFERROR(VLOOKUP(O812,'Коэфф для прайса 1 оч'!$E$32:$F$34,2,0),"")</f>
        <v>0.03</v>
      </c>
      <c r="Z812" s="116">
        <f>IFERROR(VLOOKUP(P812,'Коэфф для прайса 1 оч'!$E$36:$F$38,2,0),"")</f>
        <v>0.03</v>
      </c>
      <c r="AA812" s="116">
        <f>IFERROR(VLOOKUP(Q812,'Коэфф для прайса 1 оч'!$E$40:$F$43,2,0),"")</f>
        <v>5.0000000000000001E-3</v>
      </c>
      <c r="AB812" s="117">
        <f>IFERROR(VLOOKUP(R812,'Коэфф для прайса 1 оч'!$E$45:$F$59,2,0),"")</f>
        <v>0.02</v>
      </c>
      <c r="AC812" s="116">
        <f>IFERROR(VLOOKUP(T812,'Коэфф для прайса 1 оч'!$E$61:$F$67,2,0),"")</f>
        <v>0</v>
      </c>
      <c r="AD812" s="116">
        <f>IFERROR(VLOOKUP(U812,'Коэфф для прайса 1 оч'!$E$69:$F$82,2,0),"")</f>
        <v>-1.0999999999999999E-2</v>
      </c>
      <c r="AE812" s="116">
        <f>IFERROR(VLOOKUP(PriceList[[#This Row],[Корпус]],'Коэфф для прайса 1 оч'!$I$10:$J$15,2,0),"")</f>
        <v>0</v>
      </c>
      <c r="AF812" s="95">
        <f t="shared" si="183"/>
        <v>349563</v>
      </c>
      <c r="AG812" s="96">
        <f t="shared" si="184"/>
        <v>14594255.25</v>
      </c>
      <c r="AH812" s="97">
        <v>0</v>
      </c>
      <c r="AI812" s="98">
        <f t="shared" si="185"/>
        <v>349563</v>
      </c>
      <c r="AJ812" s="99">
        <f t="shared" si="186"/>
        <v>14594255.25</v>
      </c>
      <c r="AK812" s="84" t="s">
        <v>71</v>
      </c>
      <c r="AL812" s="91">
        <v>0.1</v>
      </c>
      <c r="AM812" s="287">
        <f>PriceList[[#This Row],[ИТОГ Цена за кв.м, руб]]*(1+PriceList[[#This Row],[Максимальная скидка]])</f>
        <v>384519.30000000005</v>
      </c>
      <c r="AN812" s="287">
        <f>PriceList[[#This Row],[Цена за кв.м. в CRM]]*PriceList[[#This Row],[Площадь, кв.м]]</f>
        <v>16053680.775000002</v>
      </c>
      <c r="AO812" s="287">
        <v>6000</v>
      </c>
      <c r="AP812" s="335">
        <f>PriceList[[#This Row],[Цена за кв.м. в CRM]]+PriceList[[#This Row],[Бронь]]</f>
        <v>390519.30000000005</v>
      </c>
      <c r="AQ812" s="335">
        <f>PriceList[[#This Row],[Цена за кв.м. в сайт]]*PriceList[[#This Row],[Площадь, кв.м]]</f>
        <v>16304180.775000002</v>
      </c>
      <c r="AR812" s="84" t="str">
        <f t="shared" si="187"/>
        <v>С3-1-57</v>
      </c>
      <c r="AS812" s="88" t="str">
        <f t="shared" si="188"/>
        <v>Ст</v>
      </c>
      <c r="AT812" s="89">
        <f t="shared" si="189"/>
        <v>41.75</v>
      </c>
      <c r="AU812" s="99">
        <f>PriceList[[#This Row],[Цена за кв.м. в CRM]]</f>
        <v>384519.30000000005</v>
      </c>
      <c r="AV812" s="100" t="str">
        <f t="shared" si="190"/>
        <v>Резерв</v>
      </c>
      <c r="AW812" s="99"/>
      <c r="AX812" s="342"/>
      <c r="AZ812" s="353">
        <f>(PriceList[[#This Row],[Цена за кв.м. в сайт]])+$AZ$1</f>
        <v>391019.30000000005</v>
      </c>
      <c r="BA812" s="353">
        <f>AZ812*PriceList[[#This Row],[Площадь, кв.м]]</f>
        <v>16325055.775000002</v>
      </c>
      <c r="BB812" s="346">
        <f>BA812-PriceList[[#This Row],[Стоимость, руб для сбронированием]]</f>
        <v>20875</v>
      </c>
      <c r="BC812" s="14"/>
      <c r="BD812" s="345">
        <f t="shared" si="191"/>
        <v>391000</v>
      </c>
      <c r="BE812" s="353">
        <f>BD812*PriceList[[#This Row],[Площадь, кв.м]]</f>
        <v>16324250</v>
      </c>
      <c r="BF812" s="14"/>
      <c r="BG812" s="345">
        <f>BE812-$BG$1*PriceList[[#This Row],[Площадь, кв.м]]</f>
        <v>16073750</v>
      </c>
      <c r="BH812" s="353">
        <f t="shared" si="192"/>
        <v>250500</v>
      </c>
      <c r="BI812" s="345">
        <f>BG812/PriceList[[#This Row],[Площадь, кв.м]]</f>
        <v>385000</v>
      </c>
      <c r="BJ812" s="355">
        <f t="shared" si="193"/>
        <v>1.5584415584415584E-2</v>
      </c>
      <c r="BL812" s="345"/>
      <c r="BM812" s="353"/>
    </row>
    <row r="813" spans="1:65" ht="14.25" hidden="1" customHeight="1">
      <c r="A813" s="84">
        <v>750</v>
      </c>
      <c r="B813" s="84" t="s">
        <v>814</v>
      </c>
      <c r="C813" s="85">
        <v>58</v>
      </c>
      <c r="D813" s="85" t="s">
        <v>754</v>
      </c>
      <c r="E813" s="86">
        <v>3</v>
      </c>
      <c r="F813" s="84">
        <v>20</v>
      </c>
      <c r="G813" s="87">
        <v>41.75</v>
      </c>
      <c r="H813" s="88" t="s">
        <v>1</v>
      </c>
      <c r="I813" s="88" t="s">
        <v>1</v>
      </c>
      <c r="J813" s="89">
        <v>13.04</v>
      </c>
      <c r="K813" s="89">
        <f t="shared" si="180"/>
        <v>3.91</v>
      </c>
      <c r="L813" s="89">
        <f t="shared" si="181"/>
        <v>28.71</v>
      </c>
      <c r="M813" s="89">
        <f t="shared" si="182"/>
        <v>32.620000000000005</v>
      </c>
      <c r="N813" s="90" t="s">
        <v>76</v>
      </c>
      <c r="O813" s="90" t="s">
        <v>83</v>
      </c>
      <c r="P813" s="90" t="s">
        <v>67</v>
      </c>
      <c r="Q813" s="91" t="s">
        <v>68</v>
      </c>
      <c r="R813" s="92" t="s">
        <v>69</v>
      </c>
      <c r="S813" s="92" t="s">
        <v>1291</v>
      </c>
      <c r="T813" s="93" t="s">
        <v>73</v>
      </c>
      <c r="U813" s="84">
        <v>37</v>
      </c>
      <c r="V813" s="94">
        <f>IFERROR(VLOOKUP(H813,'Коэфф для прайса 1 оч'!$A$3:$C$6,3,0),"")</f>
        <v>327000</v>
      </c>
      <c r="W813" s="91">
        <f>IFERROR(VLOOKUP(E813,'Коэфф для прайса 1 оч'!$A$10:$C$23,3,0),"")</f>
        <v>-5.0000000000000001E-3</v>
      </c>
      <c r="X813" s="116">
        <f>IFERROR(VLOOKUP(N813,'Коэфф для прайса 1 оч'!$E$25:$F$30,2,0),"")</f>
        <v>0</v>
      </c>
      <c r="Y813" s="116">
        <f>IFERROR(VLOOKUP(O813,'Коэфф для прайса 1 оч'!$E$32:$F$34,2,0),"")</f>
        <v>0.03</v>
      </c>
      <c r="Z813" s="116">
        <f>IFERROR(VLOOKUP(P813,'Коэфф для прайса 1 оч'!$E$36:$F$38,2,0),"")</f>
        <v>0.03</v>
      </c>
      <c r="AA813" s="116">
        <f>IFERROR(VLOOKUP(Q813,'Коэфф для прайса 1 оч'!$E$40:$F$43,2,0),"")</f>
        <v>5.0000000000000001E-3</v>
      </c>
      <c r="AB813" s="117">
        <f>IFERROR(VLOOKUP(R813,'Коэфф для прайса 1 оч'!$E$45:$F$59,2,0),"")</f>
        <v>-1.4999999999999999E-2</v>
      </c>
      <c r="AC813" s="116">
        <f>IFERROR(VLOOKUP(T813,'Коэфф для прайса 1 оч'!$E$61:$F$67,2,0),"")</f>
        <v>0</v>
      </c>
      <c r="AD813" s="116">
        <f>IFERROR(VLOOKUP(U813,'Коэфф для прайса 1 оч'!$E$69:$F$82,2,0),"")</f>
        <v>-1.0999999999999999E-2</v>
      </c>
      <c r="AE813" s="116">
        <f>IFERROR(VLOOKUP(PriceList[[#This Row],[Корпус]],'Коэфф для прайса 1 оч'!$I$10:$J$15,2,0),"")</f>
        <v>0</v>
      </c>
      <c r="AF813" s="95">
        <f t="shared" si="183"/>
        <v>338118</v>
      </c>
      <c r="AG813" s="96">
        <f t="shared" si="184"/>
        <v>14116426.5</v>
      </c>
      <c r="AH813" s="97">
        <v>0</v>
      </c>
      <c r="AI813" s="98">
        <f t="shared" si="185"/>
        <v>338118</v>
      </c>
      <c r="AJ813" s="99">
        <f t="shared" si="186"/>
        <v>14116426.5</v>
      </c>
      <c r="AK813" s="84" t="s">
        <v>101</v>
      </c>
      <c r="AL813" s="91">
        <v>0.1</v>
      </c>
      <c r="AM813" s="287">
        <f>PriceList[[#This Row],[ИТОГ Цена за кв.м, руб]]*(1+PriceList[[#This Row],[Максимальная скидка]])</f>
        <v>371929.80000000005</v>
      </c>
      <c r="AN813" s="287">
        <f>PriceList[[#This Row],[Цена за кв.м. в CRM]]*PriceList[[#This Row],[Площадь, кв.м]]</f>
        <v>15528069.150000002</v>
      </c>
      <c r="AO813" s="287">
        <v>6000</v>
      </c>
      <c r="AP813" s="335">
        <f>PriceList[[#This Row],[Цена за кв.м. в CRM]]+PriceList[[#This Row],[Бронь]]</f>
        <v>377929.80000000005</v>
      </c>
      <c r="AQ813" s="335">
        <f>PriceList[[#This Row],[Цена за кв.м. в сайт]]*PriceList[[#This Row],[Площадь, кв.м]]</f>
        <v>15778569.150000002</v>
      </c>
      <c r="AR813" s="84" t="str">
        <f t="shared" si="187"/>
        <v>С3-1-58</v>
      </c>
      <c r="AS813" s="88" t="str">
        <f t="shared" si="188"/>
        <v>Ст</v>
      </c>
      <c r="AT813" s="89">
        <f t="shared" si="189"/>
        <v>41.75</v>
      </c>
      <c r="AU813" s="99">
        <f>PriceList[[#This Row],[Цена за кв.м. в CRM]]</f>
        <v>371929.80000000005</v>
      </c>
      <c r="AV813" s="100" t="str">
        <f t="shared" si="190"/>
        <v>Свободно</v>
      </c>
      <c r="AW813" s="99"/>
      <c r="AX813" s="342"/>
      <c r="AZ813" s="353">
        <f>(PriceList[[#This Row],[Цена за кв.м. в сайт]])+$AZ$1</f>
        <v>378429.80000000005</v>
      </c>
      <c r="BA813" s="353">
        <f>AZ813*PriceList[[#This Row],[Площадь, кв.м]]</f>
        <v>15799444.150000002</v>
      </c>
      <c r="BB813" s="346">
        <f>BA813-PriceList[[#This Row],[Стоимость, руб для сбронированием]]</f>
        <v>20875</v>
      </c>
      <c r="BC813" s="14"/>
      <c r="BD813" s="345">
        <f t="shared" si="191"/>
        <v>378400</v>
      </c>
      <c r="BE813" s="353">
        <f>BD813*PriceList[[#This Row],[Площадь, кв.м]]</f>
        <v>15798200</v>
      </c>
      <c r="BF813" s="14"/>
      <c r="BG813" s="345">
        <f>BE813-$BG$1*PriceList[[#This Row],[Площадь, кв.м]]</f>
        <v>15547700</v>
      </c>
      <c r="BH813" s="353">
        <f t="shared" si="192"/>
        <v>250500</v>
      </c>
      <c r="BI813" s="345">
        <f>BG813/PriceList[[#This Row],[Площадь, кв.м]]</f>
        <v>372400</v>
      </c>
      <c r="BJ813" s="355">
        <f t="shared" si="193"/>
        <v>1.611170784103115E-2</v>
      </c>
      <c r="BL813" s="345"/>
      <c r="BM813" s="353"/>
    </row>
    <row r="814" spans="1:65" ht="14.25" hidden="1" customHeight="1">
      <c r="A814" s="84">
        <v>751</v>
      </c>
      <c r="B814" s="84" t="s">
        <v>815</v>
      </c>
      <c r="C814" s="85">
        <v>59</v>
      </c>
      <c r="D814" s="85" t="s">
        <v>754</v>
      </c>
      <c r="E814" s="86">
        <v>3</v>
      </c>
      <c r="F814" s="84">
        <v>21</v>
      </c>
      <c r="G814" s="87">
        <v>29.36</v>
      </c>
      <c r="H814" s="88" t="s">
        <v>1</v>
      </c>
      <c r="I814" s="88" t="s">
        <v>1</v>
      </c>
      <c r="J814" s="89">
        <v>5.09</v>
      </c>
      <c r="K814" s="89">
        <f t="shared" si="180"/>
        <v>1.53</v>
      </c>
      <c r="L814" s="89">
        <f t="shared" si="181"/>
        <v>24.27</v>
      </c>
      <c r="M814" s="89">
        <f t="shared" si="182"/>
        <v>25.8</v>
      </c>
      <c r="N814" s="90" t="s">
        <v>65</v>
      </c>
      <c r="O814" s="90" t="s">
        <v>66</v>
      </c>
      <c r="P814" s="90" t="s">
        <v>67</v>
      </c>
      <c r="Q814" s="91" t="s">
        <v>68</v>
      </c>
      <c r="R814" s="92" t="s">
        <v>69</v>
      </c>
      <c r="S814" s="92" t="s">
        <v>1291</v>
      </c>
      <c r="T814" s="93" t="s">
        <v>73</v>
      </c>
      <c r="U814" s="84">
        <v>37</v>
      </c>
      <c r="V814" s="94">
        <f>IFERROR(VLOOKUP(H814,'Коэфф для прайса 1 оч'!$A$3:$C$6,3,0),"")</f>
        <v>327000</v>
      </c>
      <c r="W814" s="91">
        <f>IFERROR(VLOOKUP(E814,'Коэфф для прайса 1 оч'!$A$10:$C$23,3,0),"")</f>
        <v>-5.0000000000000001E-3</v>
      </c>
      <c r="X814" s="116">
        <f>IFERROR(VLOOKUP(N814,'Коэфф для прайса 1 оч'!$E$25:$F$30,2,0),"")</f>
        <v>0.04</v>
      </c>
      <c r="Y814" s="116">
        <f>IFERROR(VLOOKUP(O814,'Коэфф для прайса 1 оч'!$E$32:$F$34,2,0),"")</f>
        <v>0</v>
      </c>
      <c r="Z814" s="116">
        <f>IFERROR(VLOOKUP(P814,'Коэфф для прайса 1 оч'!$E$36:$F$38,2,0),"")</f>
        <v>0.03</v>
      </c>
      <c r="AA814" s="116">
        <f>IFERROR(VLOOKUP(Q814,'Коэфф для прайса 1 оч'!$E$40:$F$43,2,0),"")</f>
        <v>5.0000000000000001E-3</v>
      </c>
      <c r="AB814" s="117">
        <f>IFERROR(VLOOKUP(R814,'Коэфф для прайса 1 оч'!$E$45:$F$59,2,0),"")</f>
        <v>-1.4999999999999999E-2</v>
      </c>
      <c r="AC814" s="116">
        <f>IFERROR(VLOOKUP(T814,'Коэфф для прайса 1 оч'!$E$61:$F$67,2,0),"")</f>
        <v>0</v>
      </c>
      <c r="AD814" s="116">
        <f>IFERROR(VLOOKUP(U814,'Коэфф для прайса 1 оч'!$E$69:$F$82,2,0),"")</f>
        <v>-1.0999999999999999E-2</v>
      </c>
      <c r="AE814" s="116">
        <f>IFERROR(VLOOKUP(PriceList[[#This Row],[Корпус]],'Коэфф для прайса 1 оч'!$I$10:$J$15,2,0),"")</f>
        <v>0</v>
      </c>
      <c r="AF814" s="95">
        <f t="shared" si="183"/>
        <v>341388</v>
      </c>
      <c r="AG814" s="96">
        <f t="shared" si="184"/>
        <v>10023151.68</v>
      </c>
      <c r="AH814" s="97">
        <v>0</v>
      </c>
      <c r="AI814" s="98">
        <f t="shared" si="185"/>
        <v>341388</v>
      </c>
      <c r="AJ814" s="99">
        <f t="shared" si="186"/>
        <v>10023151.68</v>
      </c>
      <c r="AK814" s="84" t="s">
        <v>101</v>
      </c>
      <c r="AL814" s="91">
        <v>0.1</v>
      </c>
      <c r="AM814" s="287">
        <f>PriceList[[#This Row],[ИТОГ Цена за кв.м, руб]]*(1+PriceList[[#This Row],[Максимальная скидка]])</f>
        <v>375526.80000000005</v>
      </c>
      <c r="AN814" s="287">
        <f>PriceList[[#This Row],[Цена за кв.м. в CRM]]*PriceList[[#This Row],[Площадь, кв.м]]</f>
        <v>11025466.848000001</v>
      </c>
      <c r="AO814" s="287">
        <v>6000</v>
      </c>
      <c r="AP814" s="335">
        <f>PriceList[[#This Row],[Цена за кв.м. в CRM]]+PriceList[[#This Row],[Бронь]]</f>
        <v>381526.80000000005</v>
      </c>
      <c r="AQ814" s="335">
        <f>PriceList[[#This Row],[Цена за кв.м. в сайт]]*PriceList[[#This Row],[Площадь, кв.м]]</f>
        <v>11201626.848000001</v>
      </c>
      <c r="AR814" s="84" t="str">
        <f t="shared" si="187"/>
        <v>С3-1-59</v>
      </c>
      <c r="AS814" s="88" t="str">
        <f t="shared" si="188"/>
        <v>Ст</v>
      </c>
      <c r="AT814" s="89">
        <f t="shared" si="189"/>
        <v>29.36</v>
      </c>
      <c r="AU814" s="99">
        <f>PriceList[[#This Row],[Цена за кв.м. в CRM]]</f>
        <v>375526.80000000005</v>
      </c>
      <c r="AV814" s="100" t="str">
        <f t="shared" si="190"/>
        <v>Свободно</v>
      </c>
      <c r="AW814" s="99"/>
      <c r="AX814" s="342"/>
      <c r="AZ814" s="353">
        <f>(PriceList[[#This Row],[Цена за кв.м. в сайт]])+$AZ$1</f>
        <v>382026.80000000005</v>
      </c>
      <c r="BA814" s="353">
        <f>AZ814*PriceList[[#This Row],[Площадь, кв.м]]</f>
        <v>11216306.848000001</v>
      </c>
      <c r="BB814" s="346">
        <f>BA814-PriceList[[#This Row],[Стоимость, руб для сбронированием]]</f>
        <v>14680</v>
      </c>
      <c r="BC814" s="14"/>
      <c r="BD814" s="345">
        <f t="shared" si="191"/>
        <v>382000</v>
      </c>
      <c r="BE814" s="353">
        <f>BD814*PriceList[[#This Row],[Площадь, кв.м]]</f>
        <v>11215520</v>
      </c>
      <c r="BF814" s="14"/>
      <c r="BG814" s="345">
        <f>BE814-$BG$1*PriceList[[#This Row],[Площадь, кв.м]]</f>
        <v>11039360</v>
      </c>
      <c r="BH814" s="353">
        <f t="shared" si="192"/>
        <v>176160</v>
      </c>
      <c r="BI814" s="345">
        <f>BG814/PriceList[[#This Row],[Площадь, кв.м]]</f>
        <v>376000</v>
      </c>
      <c r="BJ814" s="355">
        <f t="shared" si="193"/>
        <v>1.5957446808510637E-2</v>
      </c>
      <c r="BL814" s="345"/>
      <c r="BM814" s="353"/>
    </row>
    <row r="815" spans="1:65" ht="14.25" hidden="1" customHeight="1">
      <c r="A815" s="84">
        <v>672</v>
      </c>
      <c r="B815" s="84" t="s">
        <v>761</v>
      </c>
      <c r="C815" s="85">
        <v>6</v>
      </c>
      <c r="D815" s="85" t="s">
        <v>754</v>
      </c>
      <c r="E815" s="86">
        <v>1</v>
      </c>
      <c r="F815" s="84">
        <v>6</v>
      </c>
      <c r="G815" s="87">
        <v>32.53</v>
      </c>
      <c r="H815" s="88" t="s">
        <v>1</v>
      </c>
      <c r="I815" s="88" t="s">
        <v>1</v>
      </c>
      <c r="J815" s="89">
        <v>7.79</v>
      </c>
      <c r="K815" s="89">
        <f t="shared" si="180"/>
        <v>2.34</v>
      </c>
      <c r="L815" s="89">
        <f t="shared" si="181"/>
        <v>24.740000000000002</v>
      </c>
      <c r="M815" s="89">
        <f t="shared" si="182"/>
        <v>27.080000000000002</v>
      </c>
      <c r="N815" s="90" t="s">
        <v>65</v>
      </c>
      <c r="O815" s="90" t="s">
        <v>66</v>
      </c>
      <c r="P815" s="90" t="s">
        <v>67</v>
      </c>
      <c r="Q815" s="91" t="s">
        <v>68</v>
      </c>
      <c r="R815" s="92" t="s">
        <v>422</v>
      </c>
      <c r="S815" s="92" t="s">
        <v>1291</v>
      </c>
      <c r="T815" s="93" t="s">
        <v>70</v>
      </c>
      <c r="U815" s="84">
        <v>26</v>
      </c>
      <c r="V815" s="94">
        <f>IFERROR(VLOOKUP(H815,'Коэфф для прайса 1 оч'!$A$3:$C$6,3,0),"")</f>
        <v>327000</v>
      </c>
      <c r="W815" s="91">
        <f>IFERROR(VLOOKUP(E815,'Коэфф для прайса 1 оч'!$A$10:$C$23,3,0),"")</f>
        <v>-4.4999999999999998E-2</v>
      </c>
      <c r="X815" s="116">
        <f>IFERROR(VLOOKUP(N815,'Коэфф для прайса 1 оч'!$E$25:$F$30,2,0),"")</f>
        <v>0.04</v>
      </c>
      <c r="Y815" s="116">
        <f>IFERROR(VLOOKUP(O815,'Коэфф для прайса 1 оч'!$E$32:$F$34,2,0),"")</f>
        <v>0</v>
      </c>
      <c r="Z815" s="116">
        <f>IFERROR(VLOOKUP(P815,'Коэфф для прайса 1 оч'!$E$36:$F$38,2,0),"")</f>
        <v>0.03</v>
      </c>
      <c r="AA815" s="116">
        <f>IFERROR(VLOOKUP(Q815,'Коэфф для прайса 1 оч'!$E$40:$F$43,2,0),"")</f>
        <v>5.0000000000000001E-3</v>
      </c>
      <c r="AB815" s="117">
        <f>IFERROR(VLOOKUP(R815,'Коэфф для прайса 1 оч'!$E$45:$F$59,2,0),"")</f>
        <v>0</v>
      </c>
      <c r="AC815" s="116">
        <f>IFERROR(VLOOKUP(T815,'Коэфф для прайса 1 оч'!$E$61:$F$67,2,0),"")</f>
        <v>-0.01</v>
      </c>
      <c r="AD815" s="116">
        <f>IFERROR(VLOOKUP(U815,'Коэфф для прайса 1 оч'!$E$69:$F$82,2,0),"")</f>
        <v>0</v>
      </c>
      <c r="AE815" s="116">
        <f>IFERROR(VLOOKUP(PriceList[[#This Row],[Корпус]],'Коэфф для прайса 1 оч'!$I$10:$J$15,2,0),"")</f>
        <v>0</v>
      </c>
      <c r="AF815" s="95">
        <f t="shared" si="183"/>
        <v>333540</v>
      </c>
      <c r="AG815" s="96">
        <f t="shared" si="184"/>
        <v>10850056.200000001</v>
      </c>
      <c r="AH815" s="97">
        <v>0</v>
      </c>
      <c r="AI815" s="98">
        <f t="shared" si="185"/>
        <v>333540</v>
      </c>
      <c r="AJ815" s="99">
        <f t="shared" si="186"/>
        <v>10850056.200000001</v>
      </c>
      <c r="AK815" s="84" t="s">
        <v>71</v>
      </c>
      <c r="AL815" s="91">
        <v>0.1</v>
      </c>
      <c r="AM815" s="287">
        <f>PriceList[[#This Row],[ИТОГ Цена за кв.м, руб]]*(1+PriceList[[#This Row],[Максимальная скидка]])</f>
        <v>366894.00000000006</v>
      </c>
      <c r="AN815" s="287">
        <f>PriceList[[#This Row],[Цена за кв.м. в CRM]]*PriceList[[#This Row],[Площадь, кв.м]]</f>
        <v>11935061.820000002</v>
      </c>
      <c r="AO815" s="287">
        <v>6000</v>
      </c>
      <c r="AP815" s="335">
        <f>PriceList[[#This Row],[Цена за кв.м. в CRM]]+PriceList[[#This Row],[Бронь]]</f>
        <v>372894.00000000006</v>
      </c>
      <c r="AQ815" s="335">
        <f>PriceList[[#This Row],[Цена за кв.м. в сайт]]*PriceList[[#This Row],[Площадь, кв.м]]</f>
        <v>12130241.820000002</v>
      </c>
      <c r="AR815" s="84" t="str">
        <f t="shared" si="187"/>
        <v>С3-1-6</v>
      </c>
      <c r="AS815" s="88" t="str">
        <f t="shared" si="188"/>
        <v>Ст</v>
      </c>
      <c r="AT815" s="89">
        <f t="shared" si="189"/>
        <v>32.53</v>
      </c>
      <c r="AU815" s="99">
        <f>PriceList[[#This Row],[Цена за кв.м. в CRM]]</f>
        <v>366894.00000000006</v>
      </c>
      <c r="AV815" s="100" t="str">
        <f t="shared" si="190"/>
        <v>Резерв</v>
      </c>
      <c r="AW815" s="99"/>
      <c r="AX815" s="342"/>
      <c r="AZ815" s="353">
        <f>(PriceList[[#This Row],[Цена за кв.м. в сайт]])+$AZ$1</f>
        <v>373394.00000000006</v>
      </c>
      <c r="BA815" s="353">
        <f>AZ815*PriceList[[#This Row],[Площадь, кв.м]]</f>
        <v>12146506.820000002</v>
      </c>
      <c r="BB815" s="346">
        <f>BA815-PriceList[[#This Row],[Стоимость, руб для сбронированием]]</f>
        <v>16265</v>
      </c>
      <c r="BC815" s="14"/>
      <c r="BD815" s="345">
        <f t="shared" si="191"/>
        <v>373400</v>
      </c>
      <c r="BE815" s="353">
        <f>BD815*PriceList[[#This Row],[Площадь, кв.м]]</f>
        <v>12146702</v>
      </c>
      <c r="BF815" s="14"/>
      <c r="BG815" s="345">
        <f>BE815-$BG$1*PriceList[[#This Row],[Площадь, кв.м]]</f>
        <v>11951522</v>
      </c>
      <c r="BH815" s="353">
        <f t="shared" si="192"/>
        <v>195180</v>
      </c>
      <c r="BI815" s="345">
        <f>BG815/PriceList[[#This Row],[Площадь, кв.м]]</f>
        <v>367400</v>
      </c>
      <c r="BJ815" s="355">
        <f t="shared" si="193"/>
        <v>1.633097441480675E-2</v>
      </c>
      <c r="BL815" s="345"/>
      <c r="BM815" s="353"/>
    </row>
    <row r="816" spans="1:65" ht="14.25" hidden="1" customHeight="1">
      <c r="A816" s="84">
        <v>752</v>
      </c>
      <c r="B816" s="84" t="s">
        <v>816</v>
      </c>
      <c r="C816" s="85">
        <v>60</v>
      </c>
      <c r="D816" s="85" t="s">
        <v>754</v>
      </c>
      <c r="E816" s="86">
        <v>3</v>
      </c>
      <c r="F816" s="84">
        <v>22</v>
      </c>
      <c r="G816" s="87">
        <v>30.37</v>
      </c>
      <c r="H816" s="88" t="s">
        <v>1</v>
      </c>
      <c r="I816" s="88" t="s">
        <v>1</v>
      </c>
      <c r="J816" s="89">
        <v>5.61</v>
      </c>
      <c r="K816" s="89">
        <f t="shared" si="180"/>
        <v>1.68</v>
      </c>
      <c r="L816" s="89">
        <f t="shared" si="181"/>
        <v>24.76</v>
      </c>
      <c r="M816" s="89">
        <f t="shared" si="182"/>
        <v>26.44</v>
      </c>
      <c r="N816" s="90" t="s">
        <v>65</v>
      </c>
      <c r="O816" s="90" t="s">
        <v>66</v>
      </c>
      <c r="P816" s="90" t="s">
        <v>67</v>
      </c>
      <c r="Q816" s="91" t="s">
        <v>68</v>
      </c>
      <c r="R816" s="92" t="s">
        <v>69</v>
      </c>
      <c r="S816" s="92" t="s">
        <v>1291</v>
      </c>
      <c r="T816" s="93" t="s">
        <v>73</v>
      </c>
      <c r="U816" s="84">
        <v>37</v>
      </c>
      <c r="V816" s="94">
        <f>IFERROR(VLOOKUP(H816,'Коэфф для прайса 1 оч'!$A$3:$C$6,3,0),"")</f>
        <v>327000</v>
      </c>
      <c r="W816" s="91">
        <f>IFERROR(VLOOKUP(E816,'Коэфф для прайса 1 оч'!$A$10:$C$23,3,0),"")</f>
        <v>-5.0000000000000001E-3</v>
      </c>
      <c r="X816" s="116">
        <f>IFERROR(VLOOKUP(N816,'Коэфф для прайса 1 оч'!$E$25:$F$30,2,0),"")</f>
        <v>0.04</v>
      </c>
      <c r="Y816" s="116">
        <f>IFERROR(VLOOKUP(O816,'Коэфф для прайса 1 оч'!$E$32:$F$34,2,0),"")</f>
        <v>0</v>
      </c>
      <c r="Z816" s="116">
        <f>IFERROR(VLOOKUP(P816,'Коэфф для прайса 1 оч'!$E$36:$F$38,2,0),"")</f>
        <v>0.03</v>
      </c>
      <c r="AA816" s="116">
        <f>IFERROR(VLOOKUP(Q816,'Коэфф для прайса 1 оч'!$E$40:$F$43,2,0),"")</f>
        <v>5.0000000000000001E-3</v>
      </c>
      <c r="AB816" s="117">
        <f>IFERROR(VLOOKUP(R816,'Коэфф для прайса 1 оч'!$E$45:$F$59,2,0),"")</f>
        <v>-1.4999999999999999E-2</v>
      </c>
      <c r="AC816" s="116">
        <f>IFERROR(VLOOKUP(T816,'Коэфф для прайса 1 оч'!$E$61:$F$67,2,0),"")</f>
        <v>0</v>
      </c>
      <c r="AD816" s="116">
        <f>IFERROR(VLOOKUP(U816,'Коэфф для прайса 1 оч'!$E$69:$F$82,2,0),"")</f>
        <v>-1.0999999999999999E-2</v>
      </c>
      <c r="AE816" s="116">
        <f>IFERROR(VLOOKUP(PriceList[[#This Row],[Корпус]],'Коэфф для прайса 1 оч'!$I$10:$J$15,2,0),"")</f>
        <v>0</v>
      </c>
      <c r="AF816" s="95">
        <f t="shared" si="183"/>
        <v>341388</v>
      </c>
      <c r="AG816" s="96">
        <f t="shared" si="184"/>
        <v>10367953.560000001</v>
      </c>
      <c r="AH816" s="97">
        <v>0</v>
      </c>
      <c r="AI816" s="98">
        <f t="shared" si="185"/>
        <v>341388</v>
      </c>
      <c r="AJ816" s="99">
        <f t="shared" si="186"/>
        <v>10367953.560000001</v>
      </c>
      <c r="AK816" s="84" t="s">
        <v>101</v>
      </c>
      <c r="AL816" s="91">
        <v>0.1</v>
      </c>
      <c r="AM816" s="287">
        <f>PriceList[[#This Row],[ИТОГ Цена за кв.м, руб]]*(1+PriceList[[#This Row],[Максимальная скидка]])</f>
        <v>375526.80000000005</v>
      </c>
      <c r="AN816" s="287">
        <f>PriceList[[#This Row],[Цена за кв.м. в CRM]]*PriceList[[#This Row],[Площадь, кв.м]]</f>
        <v>11404748.916000001</v>
      </c>
      <c r="AO816" s="287">
        <v>6000</v>
      </c>
      <c r="AP816" s="335">
        <f>PriceList[[#This Row],[Цена за кв.м. в CRM]]+PriceList[[#This Row],[Бронь]]</f>
        <v>381526.80000000005</v>
      </c>
      <c r="AQ816" s="335">
        <f>PriceList[[#This Row],[Цена за кв.м. в сайт]]*PriceList[[#This Row],[Площадь, кв.м]]</f>
        <v>11586968.916000001</v>
      </c>
      <c r="AR816" s="84" t="str">
        <f t="shared" si="187"/>
        <v>С3-1-60</v>
      </c>
      <c r="AS816" s="88" t="str">
        <f t="shared" si="188"/>
        <v>Ст</v>
      </c>
      <c r="AT816" s="89">
        <f t="shared" si="189"/>
        <v>30.37</v>
      </c>
      <c r="AU816" s="99">
        <f>PriceList[[#This Row],[Цена за кв.м. в CRM]]</f>
        <v>375526.80000000005</v>
      </c>
      <c r="AV816" s="100" t="str">
        <f t="shared" si="190"/>
        <v>Свободно</v>
      </c>
      <c r="AW816" s="99"/>
      <c r="AX816" s="342"/>
      <c r="AZ816" s="353">
        <f>(PriceList[[#This Row],[Цена за кв.м. в сайт]])+$AZ$1</f>
        <v>382026.80000000005</v>
      </c>
      <c r="BA816" s="353">
        <f>AZ816*PriceList[[#This Row],[Площадь, кв.м]]</f>
        <v>11602153.916000001</v>
      </c>
      <c r="BB816" s="346">
        <f>BA816-PriceList[[#This Row],[Стоимость, руб для сбронированием]]</f>
        <v>15185</v>
      </c>
      <c r="BC816" s="14"/>
      <c r="BD816" s="345">
        <f t="shared" si="191"/>
        <v>382000</v>
      </c>
      <c r="BE816" s="353">
        <f>BD816*PriceList[[#This Row],[Площадь, кв.м]]</f>
        <v>11601340</v>
      </c>
      <c r="BF816" s="14"/>
      <c r="BG816" s="345">
        <f>BE816-$BG$1*PriceList[[#This Row],[Площадь, кв.м]]</f>
        <v>11419120</v>
      </c>
      <c r="BH816" s="353">
        <f t="shared" si="192"/>
        <v>182220</v>
      </c>
      <c r="BI816" s="345">
        <f>BG816/PriceList[[#This Row],[Площадь, кв.м]]</f>
        <v>376000</v>
      </c>
      <c r="BJ816" s="355">
        <f t="shared" si="193"/>
        <v>1.5957446808510637E-2</v>
      </c>
      <c r="BL816" s="345"/>
      <c r="BM816" s="353"/>
    </row>
    <row r="817" spans="1:65" ht="14.25" hidden="1" customHeight="1">
      <c r="A817" s="84">
        <v>753</v>
      </c>
      <c r="B817" s="84" t="s">
        <v>817</v>
      </c>
      <c r="C817" s="85">
        <v>61</v>
      </c>
      <c r="D817" s="85" t="s">
        <v>754</v>
      </c>
      <c r="E817" s="86">
        <v>3</v>
      </c>
      <c r="F817" s="84">
        <v>23</v>
      </c>
      <c r="G817" s="87">
        <v>30.83</v>
      </c>
      <c r="H817" s="88" t="s">
        <v>1</v>
      </c>
      <c r="I817" s="88" t="s">
        <v>1</v>
      </c>
      <c r="J817" s="89">
        <v>5.93</v>
      </c>
      <c r="K817" s="89">
        <f t="shared" si="180"/>
        <v>1.78</v>
      </c>
      <c r="L817" s="89">
        <f t="shared" si="181"/>
        <v>24.9</v>
      </c>
      <c r="M817" s="89">
        <f t="shared" si="182"/>
        <v>26.68</v>
      </c>
      <c r="N817" s="90" t="s">
        <v>65</v>
      </c>
      <c r="O817" s="90" t="s">
        <v>66</v>
      </c>
      <c r="P817" s="90" t="s">
        <v>67</v>
      </c>
      <c r="Q817" s="91" t="s">
        <v>68</v>
      </c>
      <c r="R817" s="92" t="s">
        <v>69</v>
      </c>
      <c r="S817" s="92" t="s">
        <v>1291</v>
      </c>
      <c r="T817" s="93" t="s">
        <v>73</v>
      </c>
      <c r="U817" s="84">
        <v>37</v>
      </c>
      <c r="V817" s="94">
        <f>IFERROR(VLOOKUP(H817,'Коэфф для прайса 1 оч'!$A$3:$C$6,3,0),"")</f>
        <v>327000</v>
      </c>
      <c r="W817" s="91">
        <f>IFERROR(VLOOKUP(E817,'Коэфф для прайса 1 оч'!$A$10:$C$23,3,0),"")</f>
        <v>-5.0000000000000001E-3</v>
      </c>
      <c r="X817" s="116">
        <f>IFERROR(VLOOKUP(N817,'Коэфф для прайса 1 оч'!$E$25:$F$30,2,0),"")</f>
        <v>0.04</v>
      </c>
      <c r="Y817" s="116">
        <f>IFERROR(VLOOKUP(O817,'Коэфф для прайса 1 оч'!$E$32:$F$34,2,0),"")</f>
        <v>0</v>
      </c>
      <c r="Z817" s="116">
        <f>IFERROR(VLOOKUP(P817,'Коэфф для прайса 1 оч'!$E$36:$F$38,2,0),"")</f>
        <v>0.03</v>
      </c>
      <c r="AA817" s="116">
        <f>IFERROR(VLOOKUP(Q817,'Коэфф для прайса 1 оч'!$E$40:$F$43,2,0),"")</f>
        <v>5.0000000000000001E-3</v>
      </c>
      <c r="AB817" s="117">
        <f>IFERROR(VLOOKUP(R817,'Коэфф для прайса 1 оч'!$E$45:$F$59,2,0),"")</f>
        <v>-1.4999999999999999E-2</v>
      </c>
      <c r="AC817" s="116">
        <f>IFERROR(VLOOKUP(T817,'Коэфф для прайса 1 оч'!$E$61:$F$67,2,0),"")</f>
        <v>0</v>
      </c>
      <c r="AD817" s="116">
        <f>IFERROR(VLOOKUP(U817,'Коэфф для прайса 1 оч'!$E$69:$F$82,2,0),"")</f>
        <v>-1.0999999999999999E-2</v>
      </c>
      <c r="AE817" s="116">
        <f>IFERROR(VLOOKUP(PriceList[[#This Row],[Корпус]],'Коэфф для прайса 1 оч'!$I$10:$J$15,2,0),"")</f>
        <v>0</v>
      </c>
      <c r="AF817" s="95">
        <f t="shared" si="183"/>
        <v>341388</v>
      </c>
      <c r="AG817" s="96">
        <f t="shared" si="184"/>
        <v>10524992.039999999</v>
      </c>
      <c r="AH817" s="97">
        <v>0</v>
      </c>
      <c r="AI817" s="98">
        <f t="shared" si="185"/>
        <v>341388</v>
      </c>
      <c r="AJ817" s="99">
        <f t="shared" si="186"/>
        <v>10524992.039999999</v>
      </c>
      <c r="AK817" s="84" t="s">
        <v>101</v>
      </c>
      <c r="AL817" s="91">
        <v>0.1</v>
      </c>
      <c r="AM817" s="287">
        <f>PriceList[[#This Row],[ИТОГ Цена за кв.м, руб]]*(1+PriceList[[#This Row],[Максимальная скидка]])</f>
        <v>375526.80000000005</v>
      </c>
      <c r="AN817" s="287">
        <f>PriceList[[#This Row],[Цена за кв.м. в CRM]]*PriceList[[#This Row],[Площадь, кв.м]]</f>
        <v>11577491.244000001</v>
      </c>
      <c r="AO817" s="287">
        <v>6000</v>
      </c>
      <c r="AP817" s="335">
        <f>PriceList[[#This Row],[Цена за кв.м. в CRM]]+PriceList[[#This Row],[Бронь]]</f>
        <v>381526.80000000005</v>
      </c>
      <c r="AQ817" s="335">
        <f>PriceList[[#This Row],[Цена за кв.м. в сайт]]*PriceList[[#This Row],[Площадь, кв.м]]</f>
        <v>11762471.244000001</v>
      </c>
      <c r="AR817" s="84" t="str">
        <f t="shared" si="187"/>
        <v>С3-1-61</v>
      </c>
      <c r="AS817" s="88" t="str">
        <f t="shared" si="188"/>
        <v>Ст</v>
      </c>
      <c r="AT817" s="89">
        <f t="shared" si="189"/>
        <v>30.83</v>
      </c>
      <c r="AU817" s="99">
        <f>PriceList[[#This Row],[Цена за кв.м. в CRM]]</f>
        <v>375526.80000000005</v>
      </c>
      <c r="AV817" s="100" t="str">
        <f t="shared" si="190"/>
        <v>Свободно</v>
      </c>
      <c r="AW817" s="99"/>
      <c r="AX817" s="342"/>
      <c r="AZ817" s="353">
        <f>(PriceList[[#This Row],[Цена за кв.м. в сайт]])+$AZ$1</f>
        <v>382026.80000000005</v>
      </c>
      <c r="BA817" s="353">
        <f>AZ817*PriceList[[#This Row],[Площадь, кв.м]]</f>
        <v>11777886.244000001</v>
      </c>
      <c r="BB817" s="346">
        <f>BA817-PriceList[[#This Row],[Стоимость, руб для сбронированием]]</f>
        <v>15415</v>
      </c>
      <c r="BC817" s="14"/>
      <c r="BD817" s="345">
        <f t="shared" si="191"/>
        <v>382000</v>
      </c>
      <c r="BE817" s="353">
        <f>BD817*PriceList[[#This Row],[Площадь, кв.м]]</f>
        <v>11777060</v>
      </c>
      <c r="BF817" s="14"/>
      <c r="BG817" s="345">
        <f>BE817-$BG$1*PriceList[[#This Row],[Площадь, кв.м]]</f>
        <v>11592080</v>
      </c>
      <c r="BH817" s="353">
        <f t="shared" si="192"/>
        <v>184980</v>
      </c>
      <c r="BI817" s="345">
        <f>BG817/PriceList[[#This Row],[Площадь, кв.м]]</f>
        <v>376000</v>
      </c>
      <c r="BJ817" s="355">
        <f t="shared" si="193"/>
        <v>1.5957446808510637E-2</v>
      </c>
      <c r="BL817" s="345"/>
      <c r="BM817" s="353"/>
    </row>
    <row r="818" spans="1:65" ht="14.25" hidden="1" customHeight="1">
      <c r="A818" s="84">
        <v>754</v>
      </c>
      <c r="B818" s="84" t="s">
        <v>818</v>
      </c>
      <c r="C818" s="85">
        <v>62</v>
      </c>
      <c r="D818" s="85" t="s">
        <v>754</v>
      </c>
      <c r="E818" s="86">
        <v>4</v>
      </c>
      <c r="F818" s="84">
        <v>1</v>
      </c>
      <c r="G818" s="87">
        <v>29.88</v>
      </c>
      <c r="H818" s="88" t="s">
        <v>1</v>
      </c>
      <c r="I818" s="88" t="s">
        <v>1</v>
      </c>
      <c r="J818" s="89">
        <v>4.9000000000000004</v>
      </c>
      <c r="K818" s="89">
        <f t="shared" si="180"/>
        <v>1.47</v>
      </c>
      <c r="L818" s="89">
        <f t="shared" si="181"/>
        <v>24.979999999999997</v>
      </c>
      <c r="M818" s="89">
        <f t="shared" si="182"/>
        <v>26.449999999999996</v>
      </c>
      <c r="N818" s="90" t="s">
        <v>65</v>
      </c>
      <c r="O818" s="90" t="s">
        <v>66</v>
      </c>
      <c r="P818" s="90" t="s">
        <v>67</v>
      </c>
      <c r="Q818" s="91" t="s">
        <v>68</v>
      </c>
      <c r="R818" s="92" t="s">
        <v>69</v>
      </c>
      <c r="S818" s="92" t="s">
        <v>1291</v>
      </c>
      <c r="T818" s="93" t="s">
        <v>159</v>
      </c>
      <c r="U818" s="84">
        <v>37</v>
      </c>
      <c r="V818" s="94">
        <f>IFERROR(VLOOKUP(H818,'Коэфф для прайса 1 оч'!$A$3:$C$6,3,0),"")</f>
        <v>327000</v>
      </c>
      <c r="W818" s="91">
        <f>IFERROR(VLOOKUP(E818,'Коэфф для прайса 1 оч'!$A$10:$C$23,3,0),"")</f>
        <v>0</v>
      </c>
      <c r="X818" s="116">
        <f>IFERROR(VLOOKUP(N818,'Коэфф для прайса 1 оч'!$E$25:$F$30,2,0),"")</f>
        <v>0.04</v>
      </c>
      <c r="Y818" s="116">
        <f>IFERROR(VLOOKUP(O818,'Коэфф для прайса 1 оч'!$E$32:$F$34,2,0),"")</f>
        <v>0</v>
      </c>
      <c r="Z818" s="116">
        <f>IFERROR(VLOOKUP(P818,'Коэфф для прайса 1 оч'!$E$36:$F$38,2,0),"")</f>
        <v>0.03</v>
      </c>
      <c r="AA818" s="116">
        <f>IFERROR(VLOOKUP(Q818,'Коэфф для прайса 1 оч'!$E$40:$F$43,2,0),"")</f>
        <v>5.0000000000000001E-3</v>
      </c>
      <c r="AB818" s="117">
        <f>IFERROR(VLOOKUP(R818,'Коэфф для прайса 1 оч'!$E$45:$F$59,2,0),"")</f>
        <v>-1.4999999999999999E-2</v>
      </c>
      <c r="AC818" s="116">
        <f>IFERROR(VLOOKUP(T818,'Коэфф для прайса 1 оч'!$E$61:$F$67,2,0),"")</f>
        <v>-0.01</v>
      </c>
      <c r="AD818" s="116">
        <f>IFERROR(VLOOKUP(U818,'Коэфф для прайса 1 оч'!$E$69:$F$82,2,0),"")</f>
        <v>-1.0999999999999999E-2</v>
      </c>
      <c r="AE818" s="116">
        <f>IFERROR(VLOOKUP(PriceList[[#This Row],[Корпус]],'Коэфф для прайса 1 оч'!$I$10:$J$15,2,0),"")</f>
        <v>0</v>
      </c>
      <c r="AF818" s="95">
        <f t="shared" si="183"/>
        <v>339753</v>
      </c>
      <c r="AG818" s="96">
        <f t="shared" si="184"/>
        <v>10151819.639999999</v>
      </c>
      <c r="AH818" s="97">
        <v>0</v>
      </c>
      <c r="AI818" s="98">
        <f t="shared" si="185"/>
        <v>339753</v>
      </c>
      <c r="AJ818" s="99">
        <f t="shared" si="186"/>
        <v>10151819.639999999</v>
      </c>
      <c r="AK818" s="84" t="s">
        <v>71</v>
      </c>
      <c r="AL818" s="91">
        <v>0.1</v>
      </c>
      <c r="AM818" s="287">
        <f>PriceList[[#This Row],[ИТОГ Цена за кв.м, руб]]*(1+PriceList[[#This Row],[Максимальная скидка]])</f>
        <v>373728.30000000005</v>
      </c>
      <c r="AN818" s="287">
        <f>PriceList[[#This Row],[Цена за кв.м. в CRM]]*PriceList[[#This Row],[Площадь, кв.м]]</f>
        <v>11167001.604</v>
      </c>
      <c r="AO818" s="287">
        <v>6000</v>
      </c>
      <c r="AP818" s="335">
        <f>PriceList[[#This Row],[Цена за кв.м. в CRM]]+PriceList[[#This Row],[Бронь]]</f>
        <v>379728.30000000005</v>
      </c>
      <c r="AQ818" s="335">
        <f>PriceList[[#This Row],[Цена за кв.м. в сайт]]*PriceList[[#This Row],[Площадь, кв.м]]</f>
        <v>11346281.604</v>
      </c>
      <c r="AR818" s="84" t="str">
        <f t="shared" si="187"/>
        <v>С3-1-62</v>
      </c>
      <c r="AS818" s="88" t="str">
        <f t="shared" si="188"/>
        <v>Ст</v>
      </c>
      <c r="AT818" s="89">
        <f t="shared" si="189"/>
        <v>29.88</v>
      </c>
      <c r="AU818" s="99">
        <f>PriceList[[#This Row],[Цена за кв.м. в CRM]]</f>
        <v>373728.30000000005</v>
      </c>
      <c r="AV818" s="100" t="str">
        <f t="shared" si="190"/>
        <v>Резерв</v>
      </c>
      <c r="AW818" s="99"/>
      <c r="AX818" s="342"/>
      <c r="AZ818" s="353">
        <f>(PriceList[[#This Row],[Цена за кв.м. в сайт]])+$AZ$1</f>
        <v>380228.30000000005</v>
      </c>
      <c r="BA818" s="353">
        <f>AZ818*PriceList[[#This Row],[Площадь, кв.м]]</f>
        <v>11361221.604</v>
      </c>
      <c r="BB818" s="346">
        <f>BA818-PriceList[[#This Row],[Стоимость, руб для сбронированием]]</f>
        <v>14940</v>
      </c>
      <c r="BC818" s="14"/>
      <c r="BD818" s="345">
        <f t="shared" si="191"/>
        <v>380200</v>
      </c>
      <c r="BE818" s="353">
        <f>BD818*PriceList[[#This Row],[Площадь, кв.м]]</f>
        <v>11360376</v>
      </c>
      <c r="BF818" s="14"/>
      <c r="BG818" s="345">
        <f>BE818-$BG$1*PriceList[[#This Row],[Площадь, кв.м]]</f>
        <v>11181096</v>
      </c>
      <c r="BH818" s="353">
        <f t="shared" si="192"/>
        <v>179280</v>
      </c>
      <c r="BI818" s="345">
        <f>BG818/PriceList[[#This Row],[Площадь, кв.м]]</f>
        <v>374200</v>
      </c>
      <c r="BJ818" s="355">
        <f t="shared" si="193"/>
        <v>1.6034206306787813E-2</v>
      </c>
      <c r="BL818" s="345"/>
      <c r="BM818" s="353"/>
    </row>
    <row r="819" spans="1:65" ht="14.25" hidden="1" customHeight="1">
      <c r="A819" s="84">
        <v>755</v>
      </c>
      <c r="B819" s="84" t="s">
        <v>819</v>
      </c>
      <c r="C819" s="85">
        <v>63</v>
      </c>
      <c r="D819" s="85" t="s">
        <v>754</v>
      </c>
      <c r="E819" s="86">
        <v>4</v>
      </c>
      <c r="F819" s="84">
        <v>2</v>
      </c>
      <c r="G819" s="87">
        <v>29.39</v>
      </c>
      <c r="H819" s="88" t="s">
        <v>1</v>
      </c>
      <c r="I819" s="88" t="s">
        <v>1</v>
      </c>
      <c r="J819" s="89">
        <v>4.41</v>
      </c>
      <c r="K819" s="89">
        <f t="shared" si="180"/>
        <v>1.32</v>
      </c>
      <c r="L819" s="89">
        <f t="shared" si="181"/>
        <v>24.98</v>
      </c>
      <c r="M819" s="89">
        <f t="shared" si="182"/>
        <v>26.3</v>
      </c>
      <c r="N819" s="90" t="s">
        <v>65</v>
      </c>
      <c r="O819" s="90" t="s">
        <v>66</v>
      </c>
      <c r="P819" s="90" t="s">
        <v>67</v>
      </c>
      <c r="Q819" s="91" t="s">
        <v>68</v>
      </c>
      <c r="R819" s="92" t="s">
        <v>69</v>
      </c>
      <c r="S819" s="92" t="s">
        <v>1291</v>
      </c>
      <c r="T819" s="93" t="s">
        <v>73</v>
      </c>
      <c r="U819" s="84">
        <v>37</v>
      </c>
      <c r="V819" s="94">
        <f>IFERROR(VLOOKUP(H819,'Коэфф для прайса 1 оч'!$A$3:$C$6,3,0),"")</f>
        <v>327000</v>
      </c>
      <c r="W819" s="91">
        <f>IFERROR(VLOOKUP(E819,'Коэфф для прайса 1 оч'!$A$10:$C$23,3,0),"")</f>
        <v>0</v>
      </c>
      <c r="X819" s="116">
        <f>IFERROR(VLOOKUP(N819,'Коэфф для прайса 1 оч'!$E$25:$F$30,2,0),"")</f>
        <v>0.04</v>
      </c>
      <c r="Y819" s="116">
        <f>IFERROR(VLOOKUP(O819,'Коэфф для прайса 1 оч'!$E$32:$F$34,2,0),"")</f>
        <v>0</v>
      </c>
      <c r="Z819" s="116">
        <f>IFERROR(VLOOKUP(P819,'Коэфф для прайса 1 оч'!$E$36:$F$38,2,0),"")</f>
        <v>0.03</v>
      </c>
      <c r="AA819" s="116">
        <f>IFERROR(VLOOKUP(Q819,'Коэфф для прайса 1 оч'!$E$40:$F$43,2,0),"")</f>
        <v>5.0000000000000001E-3</v>
      </c>
      <c r="AB819" s="117">
        <f>IFERROR(VLOOKUP(R819,'Коэфф для прайса 1 оч'!$E$45:$F$59,2,0),"")</f>
        <v>-1.4999999999999999E-2</v>
      </c>
      <c r="AC819" s="116">
        <f>IFERROR(VLOOKUP(T819,'Коэфф для прайса 1 оч'!$E$61:$F$67,2,0),"")</f>
        <v>0</v>
      </c>
      <c r="AD819" s="116">
        <f>IFERROR(VLOOKUP(U819,'Коэфф для прайса 1 оч'!$E$69:$F$82,2,0),"")</f>
        <v>-1.0999999999999999E-2</v>
      </c>
      <c r="AE819" s="116">
        <f>IFERROR(VLOOKUP(PriceList[[#This Row],[Корпус]],'Коэфф для прайса 1 оч'!$I$10:$J$15,2,0),"")</f>
        <v>0</v>
      </c>
      <c r="AF819" s="95">
        <f t="shared" si="183"/>
        <v>343023</v>
      </c>
      <c r="AG819" s="96">
        <f t="shared" si="184"/>
        <v>10081445.970000001</v>
      </c>
      <c r="AH819" s="97">
        <v>0</v>
      </c>
      <c r="AI819" s="98">
        <f t="shared" si="185"/>
        <v>343023</v>
      </c>
      <c r="AJ819" s="99">
        <f t="shared" si="186"/>
        <v>10081445.970000001</v>
      </c>
      <c r="AK819" s="84" t="s">
        <v>71</v>
      </c>
      <c r="AL819" s="91">
        <v>0.1</v>
      </c>
      <c r="AM819" s="287">
        <f>PriceList[[#This Row],[ИТОГ Цена за кв.м, руб]]*(1+PriceList[[#This Row],[Максимальная скидка]])</f>
        <v>377325.30000000005</v>
      </c>
      <c r="AN819" s="287">
        <f>PriceList[[#This Row],[Цена за кв.м. в CRM]]*PriceList[[#This Row],[Площадь, кв.м]]</f>
        <v>11089590.567000002</v>
      </c>
      <c r="AO819" s="287">
        <v>6000</v>
      </c>
      <c r="AP819" s="335">
        <f>PriceList[[#This Row],[Цена за кв.м. в CRM]]+PriceList[[#This Row],[Бронь]]</f>
        <v>383325.30000000005</v>
      </c>
      <c r="AQ819" s="335">
        <f>PriceList[[#This Row],[Цена за кв.м. в сайт]]*PriceList[[#This Row],[Площадь, кв.м]]</f>
        <v>11265930.567000002</v>
      </c>
      <c r="AR819" s="84" t="str">
        <f t="shared" si="187"/>
        <v>С3-1-63</v>
      </c>
      <c r="AS819" s="88" t="str">
        <f t="shared" si="188"/>
        <v>Ст</v>
      </c>
      <c r="AT819" s="89">
        <f t="shared" si="189"/>
        <v>29.39</v>
      </c>
      <c r="AU819" s="99">
        <f>PriceList[[#This Row],[Цена за кв.м. в CRM]]</f>
        <v>377325.30000000005</v>
      </c>
      <c r="AV819" s="100" t="str">
        <f t="shared" si="190"/>
        <v>Резерв</v>
      </c>
      <c r="AW819" s="99"/>
      <c r="AX819" s="342"/>
      <c r="AZ819" s="353">
        <f>(PriceList[[#This Row],[Цена за кв.м. в сайт]])+$AZ$1</f>
        <v>383825.30000000005</v>
      </c>
      <c r="BA819" s="353">
        <f>AZ819*PriceList[[#This Row],[Площадь, кв.м]]</f>
        <v>11280625.567000002</v>
      </c>
      <c r="BB819" s="346">
        <f>BA819-PriceList[[#This Row],[Стоимость, руб для сбронированием]]</f>
        <v>14695</v>
      </c>
      <c r="BC819" s="14"/>
      <c r="BD819" s="345">
        <f t="shared" si="191"/>
        <v>383800</v>
      </c>
      <c r="BE819" s="353">
        <f>BD819*PriceList[[#This Row],[Площадь, кв.м]]</f>
        <v>11279882</v>
      </c>
      <c r="BF819" s="14"/>
      <c r="BG819" s="345">
        <f>BE819-$BG$1*PriceList[[#This Row],[Площадь, кв.м]]</f>
        <v>11103542</v>
      </c>
      <c r="BH819" s="353">
        <f t="shared" si="192"/>
        <v>176340</v>
      </c>
      <c r="BI819" s="345">
        <f>BG819/PriceList[[#This Row],[Площадь, кв.м]]</f>
        <v>377800</v>
      </c>
      <c r="BJ819" s="355">
        <f t="shared" si="193"/>
        <v>1.5881418740074114E-2</v>
      </c>
      <c r="BL819" s="345"/>
      <c r="BM819" s="353"/>
    </row>
    <row r="820" spans="1:65" ht="14.25" hidden="1" customHeight="1">
      <c r="A820" s="84">
        <v>756</v>
      </c>
      <c r="B820" s="84" t="s">
        <v>820</v>
      </c>
      <c r="C820" s="85">
        <v>64</v>
      </c>
      <c r="D820" s="85" t="s">
        <v>754</v>
      </c>
      <c r="E820" s="86">
        <v>4</v>
      </c>
      <c r="F820" s="84">
        <v>3</v>
      </c>
      <c r="G820" s="87">
        <v>29.11</v>
      </c>
      <c r="H820" s="88" t="s">
        <v>1</v>
      </c>
      <c r="I820" s="88" t="s">
        <v>1</v>
      </c>
      <c r="J820" s="89">
        <v>4.13</v>
      </c>
      <c r="K820" s="89">
        <f t="shared" si="180"/>
        <v>1.24</v>
      </c>
      <c r="L820" s="89">
        <f t="shared" si="181"/>
        <v>24.98</v>
      </c>
      <c r="M820" s="89">
        <f t="shared" si="182"/>
        <v>26.22</v>
      </c>
      <c r="N820" s="90" t="s">
        <v>65</v>
      </c>
      <c r="O820" s="90" t="s">
        <v>66</v>
      </c>
      <c r="P820" s="90" t="s">
        <v>67</v>
      </c>
      <c r="Q820" s="91" t="s">
        <v>68</v>
      </c>
      <c r="R820" s="92" t="s">
        <v>69</v>
      </c>
      <c r="S820" s="92" t="s">
        <v>1291</v>
      </c>
      <c r="T820" s="93" t="s">
        <v>73</v>
      </c>
      <c r="U820" s="84">
        <v>37</v>
      </c>
      <c r="V820" s="94">
        <f>IFERROR(VLOOKUP(H820,'Коэфф для прайса 1 оч'!$A$3:$C$6,3,0),"")</f>
        <v>327000</v>
      </c>
      <c r="W820" s="91">
        <f>IFERROR(VLOOKUP(E820,'Коэфф для прайса 1 оч'!$A$10:$C$23,3,0),"")</f>
        <v>0</v>
      </c>
      <c r="X820" s="116">
        <f>IFERROR(VLOOKUP(N820,'Коэфф для прайса 1 оч'!$E$25:$F$30,2,0),"")</f>
        <v>0.04</v>
      </c>
      <c r="Y820" s="116">
        <f>IFERROR(VLOOKUP(O820,'Коэфф для прайса 1 оч'!$E$32:$F$34,2,0),"")</f>
        <v>0</v>
      </c>
      <c r="Z820" s="116">
        <f>IFERROR(VLOOKUP(P820,'Коэфф для прайса 1 оч'!$E$36:$F$38,2,0),"")</f>
        <v>0.03</v>
      </c>
      <c r="AA820" s="116">
        <f>IFERROR(VLOOKUP(Q820,'Коэфф для прайса 1 оч'!$E$40:$F$43,2,0),"")</f>
        <v>5.0000000000000001E-3</v>
      </c>
      <c r="AB820" s="117">
        <f>IFERROR(VLOOKUP(R820,'Коэфф для прайса 1 оч'!$E$45:$F$59,2,0),"")</f>
        <v>-1.4999999999999999E-2</v>
      </c>
      <c r="AC820" s="116">
        <f>IFERROR(VLOOKUP(T820,'Коэфф для прайса 1 оч'!$E$61:$F$67,2,0),"")</f>
        <v>0</v>
      </c>
      <c r="AD820" s="116">
        <f>IFERROR(VLOOKUP(U820,'Коэфф для прайса 1 оч'!$E$69:$F$82,2,0),"")</f>
        <v>-1.0999999999999999E-2</v>
      </c>
      <c r="AE820" s="116">
        <f>IFERROR(VLOOKUP(PriceList[[#This Row],[Корпус]],'Коэфф для прайса 1 оч'!$I$10:$J$15,2,0),"")</f>
        <v>0</v>
      </c>
      <c r="AF820" s="95">
        <f t="shared" si="183"/>
        <v>343023</v>
      </c>
      <c r="AG820" s="96">
        <f t="shared" si="184"/>
        <v>9985399.5299999993</v>
      </c>
      <c r="AH820" s="97">
        <v>0</v>
      </c>
      <c r="AI820" s="98">
        <f t="shared" si="185"/>
        <v>343023</v>
      </c>
      <c r="AJ820" s="99">
        <f t="shared" si="186"/>
        <v>9985399.5299999993</v>
      </c>
      <c r="AK820" s="84" t="s">
        <v>71</v>
      </c>
      <c r="AL820" s="91">
        <v>0.1</v>
      </c>
      <c r="AM820" s="287">
        <f>PriceList[[#This Row],[ИТОГ Цена за кв.м, руб]]*(1+PriceList[[#This Row],[Максимальная скидка]])</f>
        <v>377325.30000000005</v>
      </c>
      <c r="AN820" s="287">
        <f>PriceList[[#This Row],[Цена за кв.м. в CRM]]*PriceList[[#This Row],[Площадь, кв.м]]</f>
        <v>10983939.483000001</v>
      </c>
      <c r="AO820" s="287">
        <v>6000</v>
      </c>
      <c r="AP820" s="335">
        <f>PriceList[[#This Row],[Цена за кв.м. в CRM]]+PriceList[[#This Row],[Бронь]]</f>
        <v>383325.30000000005</v>
      </c>
      <c r="AQ820" s="335">
        <f>PriceList[[#This Row],[Цена за кв.м. в сайт]]*PriceList[[#This Row],[Площадь, кв.м]]</f>
        <v>11158599.483000001</v>
      </c>
      <c r="AR820" s="84" t="str">
        <f t="shared" si="187"/>
        <v>С3-1-64</v>
      </c>
      <c r="AS820" s="88" t="str">
        <f t="shared" si="188"/>
        <v>Ст</v>
      </c>
      <c r="AT820" s="89">
        <f t="shared" si="189"/>
        <v>29.11</v>
      </c>
      <c r="AU820" s="99">
        <f>PriceList[[#This Row],[Цена за кв.м. в CRM]]</f>
        <v>377325.30000000005</v>
      </c>
      <c r="AV820" s="100" t="str">
        <f t="shared" si="190"/>
        <v>Резерв</v>
      </c>
      <c r="AW820" s="99"/>
      <c r="AX820" s="342"/>
      <c r="AZ820" s="353">
        <f>(PriceList[[#This Row],[Цена за кв.м. в сайт]])+$AZ$1</f>
        <v>383825.30000000005</v>
      </c>
      <c r="BA820" s="353">
        <f>AZ820*PriceList[[#This Row],[Площадь, кв.м]]</f>
        <v>11173154.483000001</v>
      </c>
      <c r="BB820" s="346">
        <f>BA820-PriceList[[#This Row],[Стоимость, руб для сбронированием]]</f>
        <v>14555</v>
      </c>
      <c r="BC820" s="14"/>
      <c r="BD820" s="345">
        <f t="shared" si="191"/>
        <v>383800</v>
      </c>
      <c r="BE820" s="353">
        <f>BD820*PriceList[[#This Row],[Площадь, кв.м]]</f>
        <v>11172418</v>
      </c>
      <c r="BF820" s="14"/>
      <c r="BG820" s="345">
        <f>BE820-$BG$1*PriceList[[#This Row],[Площадь, кв.м]]</f>
        <v>10997758</v>
      </c>
      <c r="BH820" s="353">
        <f t="shared" si="192"/>
        <v>174660</v>
      </c>
      <c r="BI820" s="345">
        <f>BG820/PriceList[[#This Row],[Площадь, кв.м]]</f>
        <v>377800</v>
      </c>
      <c r="BJ820" s="355">
        <f t="shared" si="193"/>
        <v>1.5881418740074114E-2</v>
      </c>
      <c r="BL820" s="345"/>
      <c r="BM820" s="353"/>
    </row>
    <row r="821" spans="1:65" ht="14.25" hidden="1" customHeight="1">
      <c r="A821" s="84">
        <v>757</v>
      </c>
      <c r="B821" s="84" t="s">
        <v>821</v>
      </c>
      <c r="C821" s="85">
        <v>65</v>
      </c>
      <c r="D821" s="85" t="s">
        <v>754</v>
      </c>
      <c r="E821" s="86">
        <v>4</v>
      </c>
      <c r="F821" s="84">
        <v>4</v>
      </c>
      <c r="G821" s="87">
        <v>29.27</v>
      </c>
      <c r="H821" s="88" t="s">
        <v>1</v>
      </c>
      <c r="I821" s="88" t="s">
        <v>1</v>
      </c>
      <c r="J821" s="89">
        <v>4.29</v>
      </c>
      <c r="K821" s="89">
        <f t="shared" si="180"/>
        <v>1.29</v>
      </c>
      <c r="L821" s="89">
        <f t="shared" si="181"/>
        <v>24.98</v>
      </c>
      <c r="M821" s="89">
        <f t="shared" si="182"/>
        <v>26.27</v>
      </c>
      <c r="N821" s="90" t="s">
        <v>65</v>
      </c>
      <c r="O821" s="90" t="s">
        <v>66</v>
      </c>
      <c r="P821" s="90" t="s">
        <v>67</v>
      </c>
      <c r="Q821" s="91" t="s">
        <v>68</v>
      </c>
      <c r="R821" s="92" t="s">
        <v>69</v>
      </c>
      <c r="S821" s="92" t="s">
        <v>1291</v>
      </c>
      <c r="T821" s="93" t="s">
        <v>73</v>
      </c>
      <c r="U821" s="84">
        <v>37</v>
      </c>
      <c r="V821" s="94">
        <f>IFERROR(VLOOKUP(H821,'Коэфф для прайса 1 оч'!$A$3:$C$6,3,0),"")</f>
        <v>327000</v>
      </c>
      <c r="W821" s="91">
        <f>IFERROR(VLOOKUP(E821,'Коэфф для прайса 1 оч'!$A$10:$C$23,3,0),"")</f>
        <v>0</v>
      </c>
      <c r="X821" s="116">
        <f>IFERROR(VLOOKUP(N821,'Коэфф для прайса 1 оч'!$E$25:$F$30,2,0),"")</f>
        <v>0.04</v>
      </c>
      <c r="Y821" s="116">
        <f>IFERROR(VLOOKUP(O821,'Коэфф для прайса 1 оч'!$E$32:$F$34,2,0),"")</f>
        <v>0</v>
      </c>
      <c r="Z821" s="116">
        <f>IFERROR(VLOOKUP(P821,'Коэфф для прайса 1 оч'!$E$36:$F$38,2,0),"")</f>
        <v>0.03</v>
      </c>
      <c r="AA821" s="116">
        <f>IFERROR(VLOOKUP(Q821,'Коэфф для прайса 1 оч'!$E$40:$F$43,2,0),"")</f>
        <v>5.0000000000000001E-3</v>
      </c>
      <c r="AB821" s="117">
        <f>IFERROR(VLOOKUP(R821,'Коэфф для прайса 1 оч'!$E$45:$F$59,2,0),"")</f>
        <v>-1.4999999999999999E-2</v>
      </c>
      <c r="AC821" s="116">
        <f>IFERROR(VLOOKUP(T821,'Коэфф для прайса 1 оч'!$E$61:$F$67,2,0),"")</f>
        <v>0</v>
      </c>
      <c r="AD821" s="116">
        <f>IFERROR(VLOOKUP(U821,'Коэфф для прайса 1 оч'!$E$69:$F$82,2,0),"")</f>
        <v>-1.0999999999999999E-2</v>
      </c>
      <c r="AE821" s="116">
        <f>IFERROR(VLOOKUP(PriceList[[#This Row],[Корпус]],'Коэфф для прайса 1 оч'!$I$10:$J$15,2,0),"")</f>
        <v>0</v>
      </c>
      <c r="AF821" s="95">
        <f t="shared" si="183"/>
        <v>343023</v>
      </c>
      <c r="AG821" s="96">
        <f t="shared" si="184"/>
        <v>10040283.209999999</v>
      </c>
      <c r="AH821" s="97">
        <v>0</v>
      </c>
      <c r="AI821" s="98">
        <f t="shared" si="185"/>
        <v>343023</v>
      </c>
      <c r="AJ821" s="99">
        <f t="shared" si="186"/>
        <v>10040283.209999999</v>
      </c>
      <c r="AK821" s="84" t="s">
        <v>101</v>
      </c>
      <c r="AL821" s="91">
        <v>0.1</v>
      </c>
      <c r="AM821" s="287">
        <f>PriceList[[#This Row],[ИТОГ Цена за кв.м, руб]]*(1+PriceList[[#This Row],[Максимальная скидка]])</f>
        <v>377325.30000000005</v>
      </c>
      <c r="AN821" s="287">
        <f>PriceList[[#This Row],[Цена за кв.м. в CRM]]*PriceList[[#This Row],[Площадь, кв.м]]</f>
        <v>11044311.531000001</v>
      </c>
      <c r="AO821" s="287">
        <v>6000</v>
      </c>
      <c r="AP821" s="335">
        <f>PriceList[[#This Row],[Цена за кв.м. в CRM]]+PriceList[[#This Row],[Бронь]]</f>
        <v>383325.30000000005</v>
      </c>
      <c r="AQ821" s="335">
        <f>PriceList[[#This Row],[Цена за кв.м. в сайт]]*PriceList[[#This Row],[Площадь, кв.м]]</f>
        <v>11219931.531000001</v>
      </c>
      <c r="AR821" s="84" t="str">
        <f t="shared" si="187"/>
        <v>С3-1-65</v>
      </c>
      <c r="AS821" s="88" t="str">
        <f t="shared" si="188"/>
        <v>Ст</v>
      </c>
      <c r="AT821" s="89">
        <f t="shared" si="189"/>
        <v>29.27</v>
      </c>
      <c r="AU821" s="99">
        <f>PriceList[[#This Row],[Цена за кв.м. в CRM]]</f>
        <v>377325.30000000005</v>
      </c>
      <c r="AV821" s="100" t="str">
        <f t="shared" si="190"/>
        <v>Свободно</v>
      </c>
      <c r="AW821" s="99"/>
      <c r="AX821" s="342"/>
      <c r="AZ821" s="353">
        <f>(PriceList[[#This Row],[Цена за кв.м. в сайт]])+$AZ$1</f>
        <v>383825.30000000005</v>
      </c>
      <c r="BA821" s="353">
        <f>AZ821*PriceList[[#This Row],[Площадь, кв.м]]</f>
        <v>11234566.531000001</v>
      </c>
      <c r="BB821" s="346">
        <f>BA821-PriceList[[#This Row],[Стоимость, руб для сбронированием]]</f>
        <v>14635</v>
      </c>
      <c r="BC821" s="14"/>
      <c r="BD821" s="345">
        <f t="shared" si="191"/>
        <v>383800</v>
      </c>
      <c r="BE821" s="353">
        <f>BD821*PriceList[[#This Row],[Площадь, кв.м]]</f>
        <v>11233826</v>
      </c>
      <c r="BF821" s="14"/>
      <c r="BG821" s="345">
        <f>BE821-$BG$1*PriceList[[#This Row],[Площадь, кв.м]]</f>
        <v>11058206</v>
      </c>
      <c r="BH821" s="353">
        <f t="shared" si="192"/>
        <v>175620</v>
      </c>
      <c r="BI821" s="345">
        <f>BG821/PriceList[[#This Row],[Площадь, кв.м]]</f>
        <v>377800</v>
      </c>
      <c r="BJ821" s="355">
        <f t="shared" si="193"/>
        <v>1.5881418740074114E-2</v>
      </c>
      <c r="BL821" s="345"/>
      <c r="BM821" s="353"/>
    </row>
    <row r="822" spans="1:65" ht="14.25" hidden="1" customHeight="1">
      <c r="A822" s="84">
        <v>758</v>
      </c>
      <c r="B822" s="84" t="s">
        <v>822</v>
      </c>
      <c r="C822" s="85">
        <v>66</v>
      </c>
      <c r="D822" s="85" t="s">
        <v>754</v>
      </c>
      <c r="E822" s="86">
        <v>4</v>
      </c>
      <c r="F822" s="84">
        <v>5</v>
      </c>
      <c r="G822" s="87">
        <v>29.27</v>
      </c>
      <c r="H822" s="88" t="s">
        <v>1</v>
      </c>
      <c r="I822" s="88" t="s">
        <v>1</v>
      </c>
      <c r="J822" s="89">
        <v>4.29</v>
      </c>
      <c r="K822" s="89">
        <f t="shared" si="180"/>
        <v>1.29</v>
      </c>
      <c r="L822" s="89">
        <f t="shared" si="181"/>
        <v>24.98</v>
      </c>
      <c r="M822" s="89">
        <f t="shared" si="182"/>
        <v>26.27</v>
      </c>
      <c r="N822" s="90" t="s">
        <v>65</v>
      </c>
      <c r="O822" s="90" t="s">
        <v>66</v>
      </c>
      <c r="P822" s="90" t="s">
        <v>67</v>
      </c>
      <c r="Q822" s="91" t="s">
        <v>68</v>
      </c>
      <c r="R822" s="92" t="s">
        <v>69</v>
      </c>
      <c r="S822" s="92" t="s">
        <v>1291</v>
      </c>
      <c r="T822" s="93" t="s">
        <v>73</v>
      </c>
      <c r="U822" s="84">
        <v>37</v>
      </c>
      <c r="V822" s="94">
        <f>IFERROR(VLOOKUP(H822,'Коэфф для прайса 1 оч'!$A$3:$C$6,3,0),"")</f>
        <v>327000</v>
      </c>
      <c r="W822" s="91">
        <f>IFERROR(VLOOKUP(E822,'Коэфф для прайса 1 оч'!$A$10:$C$23,3,0),"")</f>
        <v>0</v>
      </c>
      <c r="X822" s="116">
        <f>IFERROR(VLOOKUP(N822,'Коэфф для прайса 1 оч'!$E$25:$F$30,2,0),"")</f>
        <v>0.04</v>
      </c>
      <c r="Y822" s="116">
        <f>IFERROR(VLOOKUP(O822,'Коэфф для прайса 1 оч'!$E$32:$F$34,2,0),"")</f>
        <v>0</v>
      </c>
      <c r="Z822" s="116">
        <f>IFERROR(VLOOKUP(P822,'Коэфф для прайса 1 оч'!$E$36:$F$38,2,0),"")</f>
        <v>0.03</v>
      </c>
      <c r="AA822" s="116">
        <f>IFERROR(VLOOKUP(Q822,'Коэфф для прайса 1 оч'!$E$40:$F$43,2,0),"")</f>
        <v>5.0000000000000001E-3</v>
      </c>
      <c r="AB822" s="117">
        <f>IFERROR(VLOOKUP(R822,'Коэфф для прайса 1 оч'!$E$45:$F$59,2,0),"")</f>
        <v>-1.4999999999999999E-2</v>
      </c>
      <c r="AC822" s="116">
        <f>IFERROR(VLOOKUP(T822,'Коэфф для прайса 1 оч'!$E$61:$F$67,2,0),"")</f>
        <v>0</v>
      </c>
      <c r="AD822" s="116">
        <f>IFERROR(VLOOKUP(U822,'Коэфф для прайса 1 оч'!$E$69:$F$82,2,0),"")</f>
        <v>-1.0999999999999999E-2</v>
      </c>
      <c r="AE822" s="116">
        <f>IFERROR(VLOOKUP(PriceList[[#This Row],[Корпус]],'Коэфф для прайса 1 оч'!$I$10:$J$15,2,0),"")</f>
        <v>0</v>
      </c>
      <c r="AF822" s="95">
        <f t="shared" si="183"/>
        <v>343023</v>
      </c>
      <c r="AG822" s="96">
        <f t="shared" si="184"/>
        <v>10040283.209999999</v>
      </c>
      <c r="AH822" s="97">
        <v>0</v>
      </c>
      <c r="AI822" s="98">
        <f t="shared" si="185"/>
        <v>343023</v>
      </c>
      <c r="AJ822" s="99">
        <f t="shared" si="186"/>
        <v>10040283.209999999</v>
      </c>
      <c r="AK822" s="84" t="s">
        <v>101</v>
      </c>
      <c r="AL822" s="91">
        <v>0.1</v>
      </c>
      <c r="AM822" s="287">
        <f>PriceList[[#This Row],[ИТОГ Цена за кв.м, руб]]*(1+PriceList[[#This Row],[Максимальная скидка]])</f>
        <v>377325.30000000005</v>
      </c>
      <c r="AN822" s="287">
        <f>PriceList[[#This Row],[Цена за кв.м. в CRM]]*PriceList[[#This Row],[Площадь, кв.м]]</f>
        <v>11044311.531000001</v>
      </c>
      <c r="AO822" s="287">
        <v>6000</v>
      </c>
      <c r="AP822" s="335">
        <f>PriceList[[#This Row],[Цена за кв.м. в CRM]]+PriceList[[#This Row],[Бронь]]</f>
        <v>383325.30000000005</v>
      </c>
      <c r="AQ822" s="335">
        <f>PriceList[[#This Row],[Цена за кв.м. в сайт]]*PriceList[[#This Row],[Площадь, кв.м]]</f>
        <v>11219931.531000001</v>
      </c>
      <c r="AR822" s="84" t="str">
        <f t="shared" si="187"/>
        <v>С3-1-66</v>
      </c>
      <c r="AS822" s="88" t="str">
        <f t="shared" si="188"/>
        <v>Ст</v>
      </c>
      <c r="AT822" s="89">
        <f t="shared" si="189"/>
        <v>29.27</v>
      </c>
      <c r="AU822" s="99">
        <f>PriceList[[#This Row],[Цена за кв.м. в CRM]]</f>
        <v>377325.30000000005</v>
      </c>
      <c r="AV822" s="100" t="str">
        <f t="shared" si="190"/>
        <v>Свободно</v>
      </c>
      <c r="AW822" s="99"/>
      <c r="AX822" s="342"/>
      <c r="AZ822" s="353">
        <f>(PriceList[[#This Row],[Цена за кв.м. в сайт]])+$AZ$1</f>
        <v>383825.30000000005</v>
      </c>
      <c r="BA822" s="353">
        <f>AZ822*PriceList[[#This Row],[Площадь, кв.м]]</f>
        <v>11234566.531000001</v>
      </c>
      <c r="BB822" s="346">
        <f>BA822-PriceList[[#This Row],[Стоимость, руб для сбронированием]]</f>
        <v>14635</v>
      </c>
      <c r="BC822" s="14"/>
      <c r="BD822" s="345">
        <f t="shared" si="191"/>
        <v>383800</v>
      </c>
      <c r="BE822" s="353">
        <f>BD822*PriceList[[#This Row],[Площадь, кв.м]]</f>
        <v>11233826</v>
      </c>
      <c r="BF822" s="14"/>
      <c r="BG822" s="345">
        <f>BE822-$BG$1*PriceList[[#This Row],[Площадь, кв.м]]</f>
        <v>11058206</v>
      </c>
      <c r="BH822" s="353">
        <f t="shared" si="192"/>
        <v>175620</v>
      </c>
      <c r="BI822" s="345">
        <f>BG822/PriceList[[#This Row],[Площадь, кв.м]]</f>
        <v>377800</v>
      </c>
      <c r="BJ822" s="355">
        <f t="shared" si="193"/>
        <v>1.5881418740074114E-2</v>
      </c>
      <c r="BL822" s="345"/>
      <c r="BM822" s="353"/>
    </row>
    <row r="823" spans="1:65" ht="14.25" hidden="1" customHeight="1">
      <c r="A823" s="84">
        <v>759</v>
      </c>
      <c r="B823" s="84" t="s">
        <v>823</v>
      </c>
      <c r="C823" s="85">
        <v>67</v>
      </c>
      <c r="D823" s="85" t="s">
        <v>754</v>
      </c>
      <c r="E823" s="86">
        <v>4</v>
      </c>
      <c r="F823" s="84">
        <v>6</v>
      </c>
      <c r="G823" s="87">
        <v>29.27</v>
      </c>
      <c r="H823" s="88" t="s">
        <v>1</v>
      </c>
      <c r="I823" s="88" t="s">
        <v>1</v>
      </c>
      <c r="J823" s="89">
        <v>4.29</v>
      </c>
      <c r="K823" s="89">
        <f t="shared" si="180"/>
        <v>1.29</v>
      </c>
      <c r="L823" s="89">
        <f t="shared" si="181"/>
        <v>24.98</v>
      </c>
      <c r="M823" s="89">
        <f t="shared" si="182"/>
        <v>26.27</v>
      </c>
      <c r="N823" s="90" t="s">
        <v>65</v>
      </c>
      <c r="O823" s="90" t="s">
        <v>66</v>
      </c>
      <c r="P823" s="90" t="s">
        <v>67</v>
      </c>
      <c r="Q823" s="91" t="s">
        <v>68</v>
      </c>
      <c r="R823" s="92" t="s">
        <v>69</v>
      </c>
      <c r="S823" s="92" t="s">
        <v>1291</v>
      </c>
      <c r="T823" s="93" t="s">
        <v>73</v>
      </c>
      <c r="U823" s="84">
        <v>37</v>
      </c>
      <c r="V823" s="94">
        <f>IFERROR(VLOOKUP(H823,'Коэфф для прайса 1 оч'!$A$3:$C$6,3,0),"")</f>
        <v>327000</v>
      </c>
      <c r="W823" s="91">
        <f>IFERROR(VLOOKUP(E823,'Коэфф для прайса 1 оч'!$A$10:$C$23,3,0),"")</f>
        <v>0</v>
      </c>
      <c r="X823" s="116">
        <f>IFERROR(VLOOKUP(N823,'Коэфф для прайса 1 оч'!$E$25:$F$30,2,0),"")</f>
        <v>0.04</v>
      </c>
      <c r="Y823" s="116">
        <f>IFERROR(VLOOKUP(O823,'Коэфф для прайса 1 оч'!$E$32:$F$34,2,0),"")</f>
        <v>0</v>
      </c>
      <c r="Z823" s="116">
        <f>IFERROR(VLOOKUP(P823,'Коэфф для прайса 1 оч'!$E$36:$F$38,2,0),"")</f>
        <v>0.03</v>
      </c>
      <c r="AA823" s="116">
        <f>IFERROR(VLOOKUP(Q823,'Коэфф для прайса 1 оч'!$E$40:$F$43,2,0),"")</f>
        <v>5.0000000000000001E-3</v>
      </c>
      <c r="AB823" s="117">
        <f>IFERROR(VLOOKUP(R823,'Коэфф для прайса 1 оч'!$E$45:$F$59,2,0),"")</f>
        <v>-1.4999999999999999E-2</v>
      </c>
      <c r="AC823" s="116">
        <f>IFERROR(VLOOKUP(T823,'Коэфф для прайса 1 оч'!$E$61:$F$67,2,0),"")</f>
        <v>0</v>
      </c>
      <c r="AD823" s="116">
        <f>IFERROR(VLOOKUP(U823,'Коэфф для прайса 1 оч'!$E$69:$F$82,2,0),"")</f>
        <v>-1.0999999999999999E-2</v>
      </c>
      <c r="AE823" s="116">
        <f>IFERROR(VLOOKUP(PriceList[[#This Row],[Корпус]],'Коэфф для прайса 1 оч'!$I$10:$J$15,2,0),"")</f>
        <v>0</v>
      </c>
      <c r="AF823" s="95">
        <f t="shared" si="183"/>
        <v>343023</v>
      </c>
      <c r="AG823" s="96">
        <f t="shared" si="184"/>
        <v>10040283.209999999</v>
      </c>
      <c r="AH823" s="97">
        <v>0</v>
      </c>
      <c r="AI823" s="98">
        <f t="shared" si="185"/>
        <v>343023</v>
      </c>
      <c r="AJ823" s="99">
        <f t="shared" si="186"/>
        <v>10040283.209999999</v>
      </c>
      <c r="AK823" s="84" t="s">
        <v>101</v>
      </c>
      <c r="AL823" s="91">
        <v>0.1</v>
      </c>
      <c r="AM823" s="287">
        <f>PriceList[[#This Row],[ИТОГ Цена за кв.м, руб]]*(1+PriceList[[#This Row],[Максимальная скидка]])</f>
        <v>377325.30000000005</v>
      </c>
      <c r="AN823" s="287">
        <f>PriceList[[#This Row],[Цена за кв.м. в CRM]]*PriceList[[#This Row],[Площадь, кв.м]]</f>
        <v>11044311.531000001</v>
      </c>
      <c r="AO823" s="287">
        <v>6000</v>
      </c>
      <c r="AP823" s="335">
        <f>PriceList[[#This Row],[Цена за кв.м. в CRM]]+PriceList[[#This Row],[Бронь]]</f>
        <v>383325.30000000005</v>
      </c>
      <c r="AQ823" s="335">
        <f>PriceList[[#This Row],[Цена за кв.м. в сайт]]*PriceList[[#This Row],[Площадь, кв.м]]</f>
        <v>11219931.531000001</v>
      </c>
      <c r="AR823" s="84" t="str">
        <f t="shared" si="187"/>
        <v>С3-1-67</v>
      </c>
      <c r="AS823" s="88" t="str">
        <f t="shared" si="188"/>
        <v>Ст</v>
      </c>
      <c r="AT823" s="89">
        <f t="shared" si="189"/>
        <v>29.27</v>
      </c>
      <c r="AU823" s="99">
        <f>PriceList[[#This Row],[Цена за кв.м. в CRM]]</f>
        <v>377325.30000000005</v>
      </c>
      <c r="AV823" s="100" t="str">
        <f t="shared" si="190"/>
        <v>Свободно</v>
      </c>
      <c r="AW823" s="99"/>
      <c r="AX823" s="342"/>
      <c r="AZ823" s="353">
        <f>(PriceList[[#This Row],[Цена за кв.м. в сайт]])+$AZ$1</f>
        <v>383825.30000000005</v>
      </c>
      <c r="BA823" s="353">
        <f>AZ823*PriceList[[#This Row],[Площадь, кв.м]]</f>
        <v>11234566.531000001</v>
      </c>
      <c r="BB823" s="346">
        <f>BA823-PriceList[[#This Row],[Стоимость, руб для сбронированием]]</f>
        <v>14635</v>
      </c>
      <c r="BC823" s="14"/>
      <c r="BD823" s="345">
        <f t="shared" si="191"/>
        <v>383800</v>
      </c>
      <c r="BE823" s="353">
        <f>BD823*PriceList[[#This Row],[Площадь, кв.м]]</f>
        <v>11233826</v>
      </c>
      <c r="BF823" s="14"/>
      <c r="BG823" s="345">
        <f>BE823-$BG$1*PriceList[[#This Row],[Площадь, кв.м]]</f>
        <v>11058206</v>
      </c>
      <c r="BH823" s="353">
        <f t="shared" si="192"/>
        <v>175620</v>
      </c>
      <c r="BI823" s="345">
        <f>BG823/PriceList[[#This Row],[Площадь, кв.м]]</f>
        <v>377800</v>
      </c>
      <c r="BJ823" s="355">
        <f t="shared" si="193"/>
        <v>1.5881418740074114E-2</v>
      </c>
      <c r="BL823" s="345"/>
      <c r="BM823" s="353"/>
    </row>
    <row r="824" spans="1:65" ht="14.25" hidden="1" customHeight="1">
      <c r="A824" s="84">
        <v>760</v>
      </c>
      <c r="B824" s="84" t="s">
        <v>824</v>
      </c>
      <c r="C824" s="85">
        <v>68</v>
      </c>
      <c r="D824" s="85" t="s">
        <v>754</v>
      </c>
      <c r="E824" s="86">
        <v>4</v>
      </c>
      <c r="F824" s="84">
        <v>7</v>
      </c>
      <c r="G824" s="87">
        <v>45.23</v>
      </c>
      <c r="H824" s="88" t="s">
        <v>2</v>
      </c>
      <c r="I824" s="88" t="s">
        <v>19</v>
      </c>
      <c r="J824" s="89">
        <v>10.31</v>
      </c>
      <c r="K824" s="89">
        <f t="shared" si="180"/>
        <v>3.09</v>
      </c>
      <c r="L824" s="89">
        <f t="shared" si="181"/>
        <v>34.919999999999995</v>
      </c>
      <c r="M824" s="89">
        <f t="shared" si="182"/>
        <v>38.009999999999991</v>
      </c>
      <c r="N824" s="90" t="s">
        <v>778</v>
      </c>
      <c r="O824" s="90" t="s">
        <v>66</v>
      </c>
      <c r="P824" s="90" t="s">
        <v>115</v>
      </c>
      <c r="Q824" s="91" t="s">
        <v>68</v>
      </c>
      <c r="R824" s="92" t="s">
        <v>493</v>
      </c>
      <c r="S824" s="92" t="s">
        <v>493</v>
      </c>
      <c r="T824" s="93" t="s">
        <v>73</v>
      </c>
      <c r="U824" s="84">
        <v>37</v>
      </c>
      <c r="V824" s="94">
        <f>IFERROR(VLOOKUP(H824,'Коэфф для прайса 1 оч'!$A$3:$C$6,3,0),"")</f>
        <v>313920</v>
      </c>
      <c r="W824" s="91">
        <f>IFERROR(VLOOKUP(E824,'Коэфф для прайса 1 оч'!$A$10:$C$23,3,0),"")</f>
        <v>0</v>
      </c>
      <c r="X824" s="116">
        <f>IFERROR(VLOOKUP(N824,'Коэфф для прайса 1 оч'!$E$25:$F$30,2,0),"")</f>
        <v>0.06</v>
      </c>
      <c r="Y824" s="116">
        <f>IFERROR(VLOOKUP(O824,'Коэфф для прайса 1 оч'!$E$32:$F$34,2,0),"")</f>
        <v>0</v>
      </c>
      <c r="Z824" s="116">
        <f>IFERROR(VLOOKUP(P824,'Коэфф для прайса 1 оч'!$E$36:$F$38,2,0),"")</f>
        <v>0</v>
      </c>
      <c r="AA824" s="116">
        <f>IFERROR(VLOOKUP(Q824,'Коэфф для прайса 1 оч'!$E$40:$F$43,2,0),"")</f>
        <v>5.0000000000000001E-3</v>
      </c>
      <c r="AB824" s="117">
        <f>IFERROR(VLOOKUP(R824,'Коэфф для прайса 1 оч'!$E$45:$F$59,2,0),"")</f>
        <v>0.03</v>
      </c>
      <c r="AC824" s="116">
        <f>IFERROR(VLOOKUP(T824,'Коэфф для прайса 1 оч'!$E$61:$F$67,2,0),"")</f>
        <v>0</v>
      </c>
      <c r="AD824" s="116">
        <f>IFERROR(VLOOKUP(U824,'Коэфф для прайса 1 оч'!$E$69:$F$82,2,0),"")</f>
        <v>-1.0999999999999999E-2</v>
      </c>
      <c r="AE824" s="116">
        <f>IFERROR(VLOOKUP(PriceList[[#This Row],[Корпус]],'Коэфф для прайса 1 оч'!$I$10:$J$15,2,0),"")</f>
        <v>0</v>
      </c>
      <c r="AF824" s="95">
        <f t="shared" si="183"/>
        <v>340289.28000000003</v>
      </c>
      <c r="AG824" s="96">
        <f t="shared" si="184"/>
        <v>15391284.134400001</v>
      </c>
      <c r="AH824" s="97">
        <v>0</v>
      </c>
      <c r="AI824" s="98">
        <f t="shared" si="185"/>
        <v>340289.28000000003</v>
      </c>
      <c r="AJ824" s="99">
        <f t="shared" si="186"/>
        <v>15391284.134400001</v>
      </c>
      <c r="AK824" s="84" t="s">
        <v>71</v>
      </c>
      <c r="AL824" s="91">
        <v>0.1</v>
      </c>
      <c r="AM824" s="287">
        <f>PriceList[[#This Row],[ИТОГ Цена за кв.м, руб]]*(1+PriceList[[#This Row],[Максимальная скидка]])</f>
        <v>374318.20800000004</v>
      </c>
      <c r="AN824" s="287">
        <f>PriceList[[#This Row],[Цена за кв.м. в CRM]]*PriceList[[#This Row],[Площадь, кв.м]]</f>
        <v>16930412.547839999</v>
      </c>
      <c r="AO824" s="287">
        <v>6000</v>
      </c>
      <c r="AP824" s="335">
        <f>PriceList[[#This Row],[Цена за кв.м. в CRM]]+PriceList[[#This Row],[Бронь]]</f>
        <v>380318.20800000004</v>
      </c>
      <c r="AQ824" s="335">
        <f>PriceList[[#This Row],[Цена за кв.м. в сайт]]*PriceList[[#This Row],[Площадь, кв.м]]</f>
        <v>17201792.547839999</v>
      </c>
      <c r="AR824" s="84" t="str">
        <f t="shared" si="187"/>
        <v>С3-1-68</v>
      </c>
      <c r="AS824" s="88" t="str">
        <f t="shared" si="188"/>
        <v>1К</v>
      </c>
      <c r="AT824" s="89">
        <f t="shared" si="189"/>
        <v>45.23</v>
      </c>
      <c r="AU824" s="99">
        <f>PriceList[[#This Row],[Цена за кв.м. в CRM]]</f>
        <v>374318.20800000004</v>
      </c>
      <c r="AV824" s="100" t="str">
        <f t="shared" si="190"/>
        <v>Резерв</v>
      </c>
      <c r="AW824" s="99"/>
      <c r="AX824" s="342"/>
      <c r="AZ824" s="353">
        <f>(PriceList[[#This Row],[Цена за кв.м. в сайт]])+$AZ$1</f>
        <v>380818.20800000004</v>
      </c>
      <c r="BA824" s="353">
        <f>AZ824*PriceList[[#This Row],[Площадь, кв.м]]</f>
        <v>17224407.547839999</v>
      </c>
      <c r="BB824" s="346">
        <f>BA824-PriceList[[#This Row],[Стоимость, руб для сбронированием]]</f>
        <v>22615</v>
      </c>
      <c r="BC824" s="14"/>
      <c r="BD824" s="345">
        <f t="shared" si="191"/>
        <v>380800</v>
      </c>
      <c r="BE824" s="353">
        <f>BD824*PriceList[[#This Row],[Площадь, кв.м]]</f>
        <v>17223584</v>
      </c>
      <c r="BF824" s="14"/>
      <c r="BG824" s="345">
        <f>BE824-$BG$1*PriceList[[#This Row],[Площадь, кв.м]]</f>
        <v>16952204</v>
      </c>
      <c r="BH824" s="353">
        <f t="shared" si="192"/>
        <v>271380</v>
      </c>
      <c r="BI824" s="345">
        <f>BG824/PriceList[[#This Row],[Площадь, кв.м]]</f>
        <v>374800</v>
      </c>
      <c r="BJ824" s="355">
        <f t="shared" si="193"/>
        <v>1.6008537886872998E-2</v>
      </c>
      <c r="BL824" s="345"/>
      <c r="BM824" s="353"/>
    </row>
    <row r="825" spans="1:65" ht="14.25" hidden="1" customHeight="1">
      <c r="A825" s="84">
        <v>761</v>
      </c>
      <c r="B825" s="84" t="s">
        <v>825</v>
      </c>
      <c r="C825" s="85">
        <v>69</v>
      </c>
      <c r="D825" s="85" t="s">
        <v>754</v>
      </c>
      <c r="E825" s="86">
        <v>4</v>
      </c>
      <c r="F825" s="84">
        <v>8</v>
      </c>
      <c r="G825" s="87">
        <v>28.97</v>
      </c>
      <c r="H825" s="88" t="s">
        <v>1</v>
      </c>
      <c r="I825" s="88" t="s">
        <v>1</v>
      </c>
      <c r="J825" s="89">
        <v>4.13</v>
      </c>
      <c r="K825" s="89">
        <f t="shared" si="180"/>
        <v>1.24</v>
      </c>
      <c r="L825" s="89">
        <f t="shared" si="181"/>
        <v>24.84</v>
      </c>
      <c r="M825" s="89">
        <f t="shared" si="182"/>
        <v>26.08</v>
      </c>
      <c r="N825" s="90" t="s">
        <v>65</v>
      </c>
      <c r="O825" s="90" t="s">
        <v>66</v>
      </c>
      <c r="P825" s="90" t="s">
        <v>67</v>
      </c>
      <c r="Q825" s="91" t="s">
        <v>68</v>
      </c>
      <c r="R825" s="92" t="s">
        <v>493</v>
      </c>
      <c r="S825" s="92" t="s">
        <v>493</v>
      </c>
      <c r="T825" s="93" t="s">
        <v>73</v>
      </c>
      <c r="U825" s="84">
        <v>37</v>
      </c>
      <c r="V825" s="94">
        <f>IFERROR(VLOOKUP(H825,'Коэфф для прайса 1 оч'!$A$3:$C$6,3,0),"")</f>
        <v>327000</v>
      </c>
      <c r="W825" s="91">
        <f>IFERROR(VLOOKUP(E825,'Коэфф для прайса 1 оч'!$A$10:$C$23,3,0),"")</f>
        <v>0</v>
      </c>
      <c r="X825" s="116">
        <f>IFERROR(VLOOKUP(N825,'Коэфф для прайса 1 оч'!$E$25:$F$30,2,0),"")</f>
        <v>0.04</v>
      </c>
      <c r="Y825" s="116">
        <f>IFERROR(VLOOKUP(O825,'Коэфф для прайса 1 оч'!$E$32:$F$34,2,0),"")</f>
        <v>0</v>
      </c>
      <c r="Z825" s="116">
        <f>IFERROR(VLOOKUP(P825,'Коэфф для прайса 1 оч'!$E$36:$F$38,2,0),"")</f>
        <v>0.03</v>
      </c>
      <c r="AA825" s="116">
        <f>IFERROR(VLOOKUP(Q825,'Коэфф для прайса 1 оч'!$E$40:$F$43,2,0),"")</f>
        <v>5.0000000000000001E-3</v>
      </c>
      <c r="AB825" s="117">
        <f>IFERROR(VLOOKUP(R825,'Коэфф для прайса 1 оч'!$E$45:$F$59,2,0),"")</f>
        <v>0.03</v>
      </c>
      <c r="AC825" s="116">
        <f>IFERROR(VLOOKUP(T825,'Коэфф для прайса 1 оч'!$E$61:$F$67,2,0),"")</f>
        <v>0</v>
      </c>
      <c r="AD825" s="116">
        <f>IFERROR(VLOOKUP(U825,'Коэфф для прайса 1 оч'!$E$69:$F$82,2,0),"")</f>
        <v>-1.0999999999999999E-2</v>
      </c>
      <c r="AE825" s="116">
        <f>IFERROR(VLOOKUP(PriceList[[#This Row],[Корпус]],'Коэфф для прайса 1 оч'!$I$10:$J$15,2,0),"")</f>
        <v>0</v>
      </c>
      <c r="AF825" s="95">
        <f t="shared" si="183"/>
        <v>357738</v>
      </c>
      <c r="AG825" s="96">
        <f t="shared" si="184"/>
        <v>10363669.859999999</v>
      </c>
      <c r="AH825" s="97">
        <v>0</v>
      </c>
      <c r="AI825" s="98">
        <f t="shared" si="185"/>
        <v>357738</v>
      </c>
      <c r="AJ825" s="99">
        <f t="shared" si="186"/>
        <v>10363669.859999999</v>
      </c>
      <c r="AK825" s="84" t="s">
        <v>71</v>
      </c>
      <c r="AL825" s="91">
        <v>0.1</v>
      </c>
      <c r="AM825" s="287">
        <f>PriceList[[#This Row],[ИТОГ Цена за кв.м, руб]]*(1+PriceList[[#This Row],[Максимальная скидка]])</f>
        <v>393511.80000000005</v>
      </c>
      <c r="AN825" s="287">
        <f>PriceList[[#This Row],[Цена за кв.м. в CRM]]*PriceList[[#This Row],[Площадь, кв.м]]</f>
        <v>11400036.846000001</v>
      </c>
      <c r="AO825" s="287">
        <v>6000</v>
      </c>
      <c r="AP825" s="335">
        <f>PriceList[[#This Row],[Цена за кв.м. в CRM]]+PriceList[[#This Row],[Бронь]]</f>
        <v>399511.80000000005</v>
      </c>
      <c r="AQ825" s="335">
        <f>PriceList[[#This Row],[Цена за кв.м. в сайт]]*PriceList[[#This Row],[Площадь, кв.м]]</f>
        <v>11573856.846000001</v>
      </c>
      <c r="AR825" s="84" t="str">
        <f t="shared" si="187"/>
        <v>С3-1-69</v>
      </c>
      <c r="AS825" s="88" t="str">
        <f t="shared" si="188"/>
        <v>Ст</v>
      </c>
      <c r="AT825" s="89">
        <f t="shared" si="189"/>
        <v>28.97</v>
      </c>
      <c r="AU825" s="99">
        <f>PriceList[[#This Row],[Цена за кв.м. в CRM]]</f>
        <v>393511.80000000005</v>
      </c>
      <c r="AV825" s="100" t="str">
        <f t="shared" si="190"/>
        <v>Резерв</v>
      </c>
      <c r="AW825" s="99"/>
      <c r="AX825" s="342"/>
      <c r="AZ825" s="353">
        <f>(PriceList[[#This Row],[Цена за кв.м. в сайт]])+$AZ$1</f>
        <v>400011.80000000005</v>
      </c>
      <c r="BA825" s="353">
        <f>AZ825*PriceList[[#This Row],[Площадь, кв.м]]</f>
        <v>11588341.846000001</v>
      </c>
      <c r="BB825" s="346">
        <f>BA825-PriceList[[#This Row],[Стоимость, руб для сбронированием]]</f>
        <v>14485</v>
      </c>
      <c r="BC825" s="14"/>
      <c r="BD825" s="345">
        <f t="shared" si="191"/>
        <v>400000</v>
      </c>
      <c r="BE825" s="353">
        <f>BD825*PriceList[[#This Row],[Площадь, кв.м]]</f>
        <v>11588000</v>
      </c>
      <c r="BF825" s="14"/>
      <c r="BG825" s="345">
        <f>BE825-$BG$1*PriceList[[#This Row],[Площадь, кв.м]]</f>
        <v>11414180</v>
      </c>
      <c r="BH825" s="353">
        <f t="shared" si="192"/>
        <v>173820</v>
      </c>
      <c r="BI825" s="345">
        <f>BG825/PriceList[[#This Row],[Площадь, кв.м]]</f>
        <v>394000</v>
      </c>
      <c r="BJ825" s="355">
        <f t="shared" si="193"/>
        <v>1.5228426395939087E-2</v>
      </c>
      <c r="BL825" s="345"/>
      <c r="BM825" s="353"/>
    </row>
    <row r="826" spans="1:65" ht="14.25" hidden="1" customHeight="1">
      <c r="A826" s="84">
        <v>673</v>
      </c>
      <c r="B826" s="84" t="s">
        <v>762</v>
      </c>
      <c r="C826" s="85">
        <v>7</v>
      </c>
      <c r="D826" s="85" t="s">
        <v>754</v>
      </c>
      <c r="E826" s="86">
        <v>1</v>
      </c>
      <c r="F826" s="84">
        <v>7</v>
      </c>
      <c r="G826" s="87">
        <v>32.53</v>
      </c>
      <c r="H826" s="88" t="s">
        <v>1</v>
      </c>
      <c r="I826" s="88" t="s">
        <v>1</v>
      </c>
      <c r="J826" s="89">
        <v>7.79</v>
      </c>
      <c r="K826" s="89">
        <f t="shared" si="180"/>
        <v>2.34</v>
      </c>
      <c r="L826" s="89">
        <f t="shared" si="181"/>
        <v>24.740000000000002</v>
      </c>
      <c r="M826" s="89">
        <f t="shared" si="182"/>
        <v>27.080000000000002</v>
      </c>
      <c r="N826" s="90" t="s">
        <v>65</v>
      </c>
      <c r="O826" s="90" t="s">
        <v>66</v>
      </c>
      <c r="P826" s="90" t="s">
        <v>67</v>
      </c>
      <c r="Q826" s="91" t="s">
        <v>68</v>
      </c>
      <c r="R826" s="92" t="s">
        <v>422</v>
      </c>
      <c r="S826" s="92" t="s">
        <v>1291</v>
      </c>
      <c r="T826" s="93" t="s">
        <v>73</v>
      </c>
      <c r="U826" s="84">
        <v>26</v>
      </c>
      <c r="V826" s="94">
        <f>IFERROR(VLOOKUP(H826,'Коэфф для прайса 1 оч'!$A$3:$C$6,3,0),"")</f>
        <v>327000</v>
      </c>
      <c r="W826" s="91">
        <f>IFERROR(VLOOKUP(E826,'Коэфф для прайса 1 оч'!$A$10:$C$23,3,0),"")</f>
        <v>-4.4999999999999998E-2</v>
      </c>
      <c r="X826" s="116">
        <f>IFERROR(VLOOKUP(N826,'Коэфф для прайса 1 оч'!$E$25:$F$30,2,0),"")</f>
        <v>0.04</v>
      </c>
      <c r="Y826" s="116">
        <f>IFERROR(VLOOKUP(O826,'Коэфф для прайса 1 оч'!$E$32:$F$34,2,0),"")</f>
        <v>0</v>
      </c>
      <c r="Z826" s="116">
        <f>IFERROR(VLOOKUP(P826,'Коэфф для прайса 1 оч'!$E$36:$F$38,2,0),"")</f>
        <v>0.03</v>
      </c>
      <c r="AA826" s="116">
        <f>IFERROR(VLOOKUP(Q826,'Коэфф для прайса 1 оч'!$E$40:$F$43,2,0),"")</f>
        <v>5.0000000000000001E-3</v>
      </c>
      <c r="AB826" s="117">
        <f>IFERROR(VLOOKUP(R826,'Коэфф для прайса 1 оч'!$E$45:$F$59,2,0),"")</f>
        <v>0</v>
      </c>
      <c r="AC826" s="116">
        <f>IFERROR(VLOOKUP(T826,'Коэфф для прайса 1 оч'!$E$61:$F$67,2,0),"")</f>
        <v>0</v>
      </c>
      <c r="AD826" s="116">
        <f>IFERROR(VLOOKUP(U826,'Коэфф для прайса 1 оч'!$E$69:$F$82,2,0),"")</f>
        <v>0</v>
      </c>
      <c r="AE826" s="116">
        <f>IFERROR(VLOOKUP(PriceList[[#This Row],[Корпус]],'Коэфф для прайса 1 оч'!$I$10:$J$15,2,0),"")</f>
        <v>0</v>
      </c>
      <c r="AF826" s="95">
        <f t="shared" si="183"/>
        <v>336810</v>
      </c>
      <c r="AG826" s="96">
        <f t="shared" si="184"/>
        <v>10956429.300000001</v>
      </c>
      <c r="AH826" s="97">
        <v>0</v>
      </c>
      <c r="AI826" s="98">
        <f t="shared" si="185"/>
        <v>336810</v>
      </c>
      <c r="AJ826" s="99">
        <f t="shared" si="186"/>
        <v>10956429.300000001</v>
      </c>
      <c r="AK826" s="84" t="s">
        <v>71</v>
      </c>
      <c r="AL826" s="91">
        <v>0.1</v>
      </c>
      <c r="AM826" s="287">
        <f>PriceList[[#This Row],[ИТОГ Цена за кв.м, руб]]*(1+PriceList[[#This Row],[Максимальная скидка]])</f>
        <v>370491.00000000006</v>
      </c>
      <c r="AN826" s="287">
        <f>PriceList[[#This Row],[Цена за кв.м. в CRM]]*PriceList[[#This Row],[Площадь, кв.м]]</f>
        <v>12052072.230000002</v>
      </c>
      <c r="AO826" s="287">
        <v>6000</v>
      </c>
      <c r="AP826" s="335">
        <f>PriceList[[#This Row],[Цена за кв.м. в CRM]]+PriceList[[#This Row],[Бронь]]</f>
        <v>376491.00000000006</v>
      </c>
      <c r="AQ826" s="335">
        <f>PriceList[[#This Row],[Цена за кв.м. в сайт]]*PriceList[[#This Row],[Площадь, кв.м]]</f>
        <v>12247252.230000002</v>
      </c>
      <c r="AR826" s="84" t="str">
        <f t="shared" si="187"/>
        <v>С3-1-7</v>
      </c>
      <c r="AS826" s="88" t="str">
        <f t="shared" si="188"/>
        <v>Ст</v>
      </c>
      <c r="AT826" s="89">
        <f t="shared" si="189"/>
        <v>32.53</v>
      </c>
      <c r="AU826" s="99">
        <f>PriceList[[#This Row],[Цена за кв.м. в CRM]]</f>
        <v>370491.00000000006</v>
      </c>
      <c r="AV826" s="100" t="str">
        <f t="shared" si="190"/>
        <v>Резерв</v>
      </c>
      <c r="AW826" s="99"/>
      <c r="AX826" s="342"/>
      <c r="AZ826" s="353">
        <f>(PriceList[[#This Row],[Цена за кв.м. в сайт]])+$AZ$1</f>
        <v>376991.00000000006</v>
      </c>
      <c r="BA826" s="353">
        <f>AZ826*PriceList[[#This Row],[Площадь, кв.м]]</f>
        <v>12263517.230000002</v>
      </c>
      <c r="BB826" s="346">
        <f>BA826-PriceList[[#This Row],[Стоимость, руб для сбронированием]]</f>
        <v>16265</v>
      </c>
      <c r="BC826" s="14"/>
      <c r="BD826" s="345">
        <f t="shared" si="191"/>
        <v>377000</v>
      </c>
      <c r="BE826" s="353">
        <f>BD826*PriceList[[#This Row],[Площадь, кв.м]]</f>
        <v>12263810</v>
      </c>
      <c r="BF826" s="14"/>
      <c r="BG826" s="345">
        <f>BE826-$BG$1*PriceList[[#This Row],[Площадь, кв.м]]</f>
        <v>12068630</v>
      </c>
      <c r="BH826" s="353">
        <f t="shared" si="192"/>
        <v>195180</v>
      </c>
      <c r="BI826" s="345">
        <f>BG826/PriceList[[#This Row],[Площадь, кв.м]]</f>
        <v>371000</v>
      </c>
      <c r="BJ826" s="355">
        <f t="shared" si="193"/>
        <v>1.6172506738544475E-2</v>
      </c>
      <c r="BL826" s="345"/>
      <c r="BM826" s="353"/>
    </row>
    <row r="827" spans="1:65" ht="14.25" hidden="1" customHeight="1">
      <c r="A827" s="84">
        <v>776</v>
      </c>
      <c r="B827" s="84" t="s">
        <v>826</v>
      </c>
      <c r="C827" s="85">
        <v>70</v>
      </c>
      <c r="D827" s="85" t="s">
        <v>754</v>
      </c>
      <c r="E827" s="86">
        <v>4</v>
      </c>
      <c r="F827" s="84">
        <v>9</v>
      </c>
      <c r="G827" s="87">
        <v>52.06</v>
      </c>
      <c r="H827" s="88" t="s">
        <v>2</v>
      </c>
      <c r="I827" s="88" t="s">
        <v>19</v>
      </c>
      <c r="J827" s="89">
        <v>7.89</v>
      </c>
      <c r="K827" s="89">
        <f t="shared" si="180"/>
        <v>2.37</v>
      </c>
      <c r="L827" s="89">
        <f t="shared" si="181"/>
        <v>44.17</v>
      </c>
      <c r="M827" s="89">
        <f t="shared" si="182"/>
        <v>46.54</v>
      </c>
      <c r="N827" s="90" t="s">
        <v>76</v>
      </c>
      <c r="O827" s="90" t="s">
        <v>66</v>
      </c>
      <c r="P827" s="90" t="s">
        <v>115</v>
      </c>
      <c r="Q827" s="91" t="s">
        <v>68</v>
      </c>
      <c r="R827" s="92" t="s">
        <v>518</v>
      </c>
      <c r="S827" s="92" t="s">
        <v>116</v>
      </c>
      <c r="T827" s="93" t="s">
        <v>139</v>
      </c>
      <c r="U827" s="84">
        <v>37</v>
      </c>
      <c r="V827" s="94">
        <f>IFERROR(VLOOKUP(H827,'Коэфф для прайса 1 оч'!$A$3:$C$6,3,0),"")</f>
        <v>313920</v>
      </c>
      <c r="W827" s="91">
        <f>IFERROR(VLOOKUP(E827,'Коэфф для прайса 1 оч'!$A$10:$C$23,3,0),"")</f>
        <v>0</v>
      </c>
      <c r="X827" s="116">
        <f>IFERROR(VLOOKUP(N827,'Коэфф для прайса 1 оч'!$E$25:$F$30,2,0),"")</f>
        <v>0</v>
      </c>
      <c r="Y827" s="116">
        <f>IFERROR(VLOOKUP(O827,'Коэфф для прайса 1 оч'!$E$32:$F$34,2,0),"")</f>
        <v>0</v>
      </c>
      <c r="Z827" s="116">
        <f>IFERROR(VLOOKUP(P827,'Коэфф для прайса 1 оч'!$E$36:$F$38,2,0),"")</f>
        <v>0</v>
      </c>
      <c r="AA827" s="116">
        <f>IFERROR(VLOOKUP(Q827,'Коэфф для прайса 1 оч'!$E$40:$F$43,2,0),"")</f>
        <v>5.0000000000000001E-3</v>
      </c>
      <c r="AB827" s="117">
        <f>IFERROR(VLOOKUP(R827,'Коэфф для прайса 1 оч'!$E$45:$F$59,2,0),"")</f>
        <v>0.05</v>
      </c>
      <c r="AC827" s="116">
        <f>IFERROR(VLOOKUP(T827,'Коэфф для прайса 1 оч'!$E$61:$F$67,2,0),"")</f>
        <v>-0.01</v>
      </c>
      <c r="AD827" s="116">
        <f>IFERROR(VLOOKUP(U827,'Коэфф для прайса 1 оч'!$E$69:$F$82,2,0),"")</f>
        <v>-1.0999999999999999E-2</v>
      </c>
      <c r="AE827" s="116">
        <f>IFERROR(VLOOKUP(PriceList[[#This Row],[Корпус]],'Коэфф для прайса 1 оч'!$I$10:$J$15,2,0),"")</f>
        <v>0</v>
      </c>
      <c r="AF827" s="95">
        <f t="shared" si="183"/>
        <v>324593.28000000003</v>
      </c>
      <c r="AG827" s="96">
        <f t="shared" si="184"/>
        <v>16898326.156800002</v>
      </c>
      <c r="AH827" s="97">
        <v>0</v>
      </c>
      <c r="AI827" s="98">
        <f t="shared" si="185"/>
        <v>324593.28000000003</v>
      </c>
      <c r="AJ827" s="99">
        <f t="shared" si="186"/>
        <v>16898326.156800002</v>
      </c>
      <c r="AK827" s="84" t="s">
        <v>1250</v>
      </c>
      <c r="AL827" s="91">
        <v>0.1</v>
      </c>
      <c r="AM827" s="287">
        <f>PriceList[[#This Row],[ИТОГ Цена за кв.м, руб]]*(1+PriceList[[#This Row],[Максимальная скидка]])</f>
        <v>357052.60800000007</v>
      </c>
      <c r="AN827" s="287">
        <f>PriceList[[#This Row],[Цена за кв.м. в CRM]]*PriceList[[#This Row],[Площадь, кв.м]]</f>
        <v>18588158.772480004</v>
      </c>
      <c r="AO827" s="287">
        <v>6000</v>
      </c>
      <c r="AP827" s="335">
        <f>PriceList[[#This Row],[Цена за кв.м. в CRM]]+PriceList[[#This Row],[Бронь]]</f>
        <v>363052.60800000007</v>
      </c>
      <c r="AQ827" s="335">
        <f>PriceList[[#This Row],[Цена за кв.м. в сайт]]*PriceList[[#This Row],[Площадь, кв.м]]</f>
        <v>18900518.772480004</v>
      </c>
      <c r="AR827" s="84" t="str">
        <f t="shared" si="187"/>
        <v>С3-1-70</v>
      </c>
      <c r="AS827" s="88" t="str">
        <f t="shared" si="188"/>
        <v>1К</v>
      </c>
      <c r="AT827" s="89">
        <f t="shared" si="189"/>
        <v>52.06</v>
      </c>
      <c r="AU827" s="99">
        <f>PriceList[[#This Row],[Цена за кв.м. в CRM]]</f>
        <v>357052.60800000007</v>
      </c>
      <c r="AV827" s="100" t="str">
        <f t="shared" si="190"/>
        <v>Продано</v>
      </c>
      <c r="AW827" s="99"/>
      <c r="AX827" s="342"/>
      <c r="AZ827" s="353">
        <f>(PriceList[[#This Row],[Цена за кв.м. в сайт]])+$AZ$1</f>
        <v>363552.60800000007</v>
      </c>
      <c r="BA827" s="353">
        <f>AZ827*PriceList[[#This Row],[Площадь, кв.м]]</f>
        <v>18926548.772480004</v>
      </c>
      <c r="BB827" s="346">
        <f>BA827-PriceList[[#This Row],[Стоимость, руб для сбронированием]]</f>
        <v>26030</v>
      </c>
      <c r="BC827" s="14"/>
      <c r="BD827" s="345">
        <f t="shared" si="191"/>
        <v>363600</v>
      </c>
      <c r="BE827" s="353">
        <f>BD827*PriceList[[#This Row],[Площадь, кв.м]]</f>
        <v>18929016</v>
      </c>
      <c r="BF827" s="14"/>
      <c r="BG827" s="345">
        <f>BE827-$BG$1*PriceList[[#This Row],[Площадь, кв.м]]</f>
        <v>18616656</v>
      </c>
      <c r="BH827" s="353">
        <f t="shared" si="192"/>
        <v>312360</v>
      </c>
      <c r="BI827" s="345">
        <f>BG827/PriceList[[#This Row],[Площадь, кв.м]]</f>
        <v>357600</v>
      </c>
      <c r="BJ827" s="355">
        <f t="shared" si="193"/>
        <v>1.6778523489932886E-2</v>
      </c>
      <c r="BL827" s="345"/>
      <c r="BM827" s="353"/>
    </row>
    <row r="828" spans="1:65" ht="14.25" hidden="1" customHeight="1">
      <c r="A828" s="84">
        <v>777</v>
      </c>
      <c r="B828" s="84" t="s">
        <v>827</v>
      </c>
      <c r="C828" s="85">
        <v>71</v>
      </c>
      <c r="D828" s="85" t="s">
        <v>754</v>
      </c>
      <c r="E828" s="86">
        <v>4</v>
      </c>
      <c r="F828" s="84">
        <v>10</v>
      </c>
      <c r="G828" s="87">
        <v>29.03</v>
      </c>
      <c r="H828" s="88" t="s">
        <v>1</v>
      </c>
      <c r="I828" s="88" t="s">
        <v>1</v>
      </c>
      <c r="J828" s="89">
        <v>4.29</v>
      </c>
      <c r="K828" s="89">
        <f t="shared" si="180"/>
        <v>1.29</v>
      </c>
      <c r="L828" s="89">
        <f t="shared" si="181"/>
        <v>24.740000000000002</v>
      </c>
      <c r="M828" s="89">
        <f t="shared" si="182"/>
        <v>26.03</v>
      </c>
      <c r="N828" s="90" t="s">
        <v>65</v>
      </c>
      <c r="O828" s="90" t="s">
        <v>66</v>
      </c>
      <c r="P828" s="90" t="s">
        <v>67</v>
      </c>
      <c r="Q828" s="91" t="s">
        <v>68</v>
      </c>
      <c r="R828" s="92" t="s">
        <v>518</v>
      </c>
      <c r="S828" s="92" t="s">
        <v>116</v>
      </c>
      <c r="T828" s="93" t="s">
        <v>73</v>
      </c>
      <c r="U828" s="84">
        <v>37</v>
      </c>
      <c r="V828" s="94">
        <f>IFERROR(VLOOKUP(H828,'Коэфф для прайса 1 оч'!$A$3:$C$6,3,0),"")</f>
        <v>327000</v>
      </c>
      <c r="W828" s="91">
        <f>IFERROR(VLOOKUP(E828,'Коэфф для прайса 1 оч'!$A$10:$C$23,3,0),"")</f>
        <v>0</v>
      </c>
      <c r="X828" s="116">
        <f>IFERROR(VLOOKUP(N828,'Коэфф для прайса 1 оч'!$E$25:$F$30,2,0),"")</f>
        <v>0.04</v>
      </c>
      <c r="Y828" s="116">
        <f>IFERROR(VLOOKUP(O828,'Коэфф для прайса 1 оч'!$E$32:$F$34,2,0),"")</f>
        <v>0</v>
      </c>
      <c r="Z828" s="116">
        <f>IFERROR(VLOOKUP(P828,'Коэфф для прайса 1 оч'!$E$36:$F$38,2,0),"")</f>
        <v>0.03</v>
      </c>
      <c r="AA828" s="116">
        <f>IFERROR(VLOOKUP(Q828,'Коэфф для прайса 1 оч'!$E$40:$F$43,2,0),"")</f>
        <v>5.0000000000000001E-3</v>
      </c>
      <c r="AB828" s="117">
        <f>IFERROR(VLOOKUP(R828,'Коэфф для прайса 1 оч'!$E$45:$F$59,2,0),"")</f>
        <v>0.05</v>
      </c>
      <c r="AC828" s="116">
        <f>IFERROR(VLOOKUP(T828,'Коэфф для прайса 1 оч'!$E$61:$F$67,2,0),"")</f>
        <v>0</v>
      </c>
      <c r="AD828" s="116">
        <f>IFERROR(VLOOKUP(U828,'Коэфф для прайса 1 оч'!$E$69:$F$82,2,0),"")</f>
        <v>-1.0999999999999999E-2</v>
      </c>
      <c r="AE828" s="116">
        <f>IFERROR(VLOOKUP(PriceList[[#This Row],[Корпус]],'Коэфф для прайса 1 оч'!$I$10:$J$15,2,0),"")</f>
        <v>0</v>
      </c>
      <c r="AF828" s="95">
        <f t="shared" si="183"/>
        <v>364278</v>
      </c>
      <c r="AG828" s="96">
        <f t="shared" si="184"/>
        <v>10574990.34</v>
      </c>
      <c r="AH828" s="97">
        <v>0</v>
      </c>
      <c r="AI828" s="98">
        <f t="shared" si="185"/>
        <v>364278</v>
      </c>
      <c r="AJ828" s="99">
        <f t="shared" si="186"/>
        <v>10574990.34</v>
      </c>
      <c r="AK828" s="84" t="s">
        <v>71</v>
      </c>
      <c r="AL828" s="91">
        <v>0.1</v>
      </c>
      <c r="AM828" s="287">
        <f>PriceList[[#This Row],[ИТОГ Цена за кв.м, руб]]*(1+PriceList[[#This Row],[Максимальная скидка]])</f>
        <v>400705.80000000005</v>
      </c>
      <c r="AN828" s="287">
        <f>PriceList[[#This Row],[Цена за кв.м. в CRM]]*PriceList[[#This Row],[Площадь, кв.м]]</f>
        <v>11632489.374000002</v>
      </c>
      <c r="AO828" s="287">
        <v>6000</v>
      </c>
      <c r="AP828" s="335">
        <f>PriceList[[#This Row],[Цена за кв.м. в CRM]]+PriceList[[#This Row],[Бронь]]</f>
        <v>406705.80000000005</v>
      </c>
      <c r="AQ828" s="335">
        <f>PriceList[[#This Row],[Цена за кв.м. в сайт]]*PriceList[[#This Row],[Площадь, кв.м]]</f>
        <v>11806669.374000002</v>
      </c>
      <c r="AR828" s="84" t="str">
        <f t="shared" si="187"/>
        <v>С3-1-71</v>
      </c>
      <c r="AS828" s="88" t="str">
        <f t="shared" si="188"/>
        <v>Ст</v>
      </c>
      <c r="AT828" s="89">
        <f t="shared" si="189"/>
        <v>29.03</v>
      </c>
      <c r="AU828" s="99">
        <f>PriceList[[#This Row],[Цена за кв.м. в CRM]]</f>
        <v>400705.80000000005</v>
      </c>
      <c r="AV828" s="100" t="str">
        <f t="shared" si="190"/>
        <v>Резерв</v>
      </c>
      <c r="AW828" s="99"/>
      <c r="AX828" s="342"/>
      <c r="AZ828" s="353">
        <f>(PriceList[[#This Row],[Цена за кв.м. в сайт]])+$AZ$1</f>
        <v>407205.80000000005</v>
      </c>
      <c r="BA828" s="353">
        <f>AZ828*PriceList[[#This Row],[Площадь, кв.м]]</f>
        <v>11821184.374000002</v>
      </c>
      <c r="BB828" s="346">
        <f>BA828-PriceList[[#This Row],[Стоимость, руб для сбронированием]]</f>
        <v>14515</v>
      </c>
      <c r="BC828" s="14"/>
      <c r="BD828" s="345">
        <f t="shared" si="191"/>
        <v>407200</v>
      </c>
      <c r="BE828" s="353">
        <f>BD828*PriceList[[#This Row],[Площадь, кв.м]]</f>
        <v>11821016</v>
      </c>
      <c r="BF828" s="14"/>
      <c r="BG828" s="345">
        <f>BE828-$BG$1*PriceList[[#This Row],[Площадь, кв.м]]</f>
        <v>11646836</v>
      </c>
      <c r="BH828" s="353">
        <f t="shared" si="192"/>
        <v>174180</v>
      </c>
      <c r="BI828" s="345">
        <f>BG828/PriceList[[#This Row],[Площадь, кв.м]]</f>
        <v>401200</v>
      </c>
      <c r="BJ828" s="355">
        <f t="shared" si="193"/>
        <v>1.4955134596211365E-2</v>
      </c>
      <c r="BL828" s="345"/>
      <c r="BM828" s="353"/>
    </row>
    <row r="829" spans="1:65" ht="14.25" hidden="1" customHeight="1">
      <c r="A829" s="84">
        <v>778</v>
      </c>
      <c r="B829" s="84" t="s">
        <v>828</v>
      </c>
      <c r="C829" s="85">
        <v>72</v>
      </c>
      <c r="D829" s="85" t="s">
        <v>754</v>
      </c>
      <c r="E829" s="86">
        <v>4</v>
      </c>
      <c r="F829" s="84">
        <v>11</v>
      </c>
      <c r="G829" s="87">
        <v>29.13</v>
      </c>
      <c r="H829" s="88" t="s">
        <v>1</v>
      </c>
      <c r="I829" s="88" t="s">
        <v>1</v>
      </c>
      <c r="J829" s="89">
        <v>4.3899999999999997</v>
      </c>
      <c r="K829" s="89">
        <f t="shared" si="180"/>
        <v>1.32</v>
      </c>
      <c r="L829" s="89">
        <f t="shared" si="181"/>
        <v>24.74</v>
      </c>
      <c r="M829" s="89">
        <f t="shared" si="182"/>
        <v>26.06</v>
      </c>
      <c r="N829" s="90" t="s">
        <v>65</v>
      </c>
      <c r="O829" s="90" t="s">
        <v>66</v>
      </c>
      <c r="P829" s="90" t="s">
        <v>67</v>
      </c>
      <c r="Q829" s="91" t="s">
        <v>68</v>
      </c>
      <c r="R829" s="92" t="s">
        <v>518</v>
      </c>
      <c r="S829" s="92" t="s">
        <v>116</v>
      </c>
      <c r="T829" s="93" t="s">
        <v>73</v>
      </c>
      <c r="U829" s="84">
        <v>37</v>
      </c>
      <c r="V829" s="94">
        <f>IFERROR(VLOOKUP(H829,'Коэфф для прайса 1 оч'!$A$3:$C$6,3,0),"")</f>
        <v>327000</v>
      </c>
      <c r="W829" s="91">
        <f>IFERROR(VLOOKUP(E829,'Коэфф для прайса 1 оч'!$A$10:$C$23,3,0),"")</f>
        <v>0</v>
      </c>
      <c r="X829" s="116">
        <f>IFERROR(VLOOKUP(N829,'Коэфф для прайса 1 оч'!$E$25:$F$30,2,0),"")</f>
        <v>0.04</v>
      </c>
      <c r="Y829" s="116">
        <f>IFERROR(VLOOKUP(O829,'Коэфф для прайса 1 оч'!$E$32:$F$34,2,0),"")</f>
        <v>0</v>
      </c>
      <c r="Z829" s="116">
        <f>IFERROR(VLOOKUP(P829,'Коэфф для прайса 1 оч'!$E$36:$F$38,2,0),"")</f>
        <v>0.03</v>
      </c>
      <c r="AA829" s="116">
        <f>IFERROR(VLOOKUP(Q829,'Коэфф для прайса 1 оч'!$E$40:$F$43,2,0),"")</f>
        <v>5.0000000000000001E-3</v>
      </c>
      <c r="AB829" s="117">
        <f>IFERROR(VLOOKUP(R829,'Коэфф для прайса 1 оч'!$E$45:$F$59,2,0),"")</f>
        <v>0.05</v>
      </c>
      <c r="AC829" s="116">
        <f>IFERROR(VLOOKUP(T829,'Коэфф для прайса 1 оч'!$E$61:$F$67,2,0),"")</f>
        <v>0</v>
      </c>
      <c r="AD829" s="116">
        <f>IFERROR(VLOOKUP(U829,'Коэфф для прайса 1 оч'!$E$69:$F$82,2,0),"")</f>
        <v>-1.0999999999999999E-2</v>
      </c>
      <c r="AE829" s="116">
        <f>IFERROR(VLOOKUP(PriceList[[#This Row],[Корпус]],'Коэфф для прайса 1 оч'!$I$10:$J$15,2,0),"")</f>
        <v>0</v>
      </c>
      <c r="AF829" s="95">
        <f t="shared" si="183"/>
        <v>364278</v>
      </c>
      <c r="AG829" s="96">
        <f t="shared" si="184"/>
        <v>10611418.139999999</v>
      </c>
      <c r="AH829" s="97">
        <v>0</v>
      </c>
      <c r="AI829" s="98">
        <f t="shared" si="185"/>
        <v>364278</v>
      </c>
      <c r="AJ829" s="99">
        <f t="shared" si="186"/>
        <v>10611418.139999999</v>
      </c>
      <c r="AK829" s="84" t="s">
        <v>71</v>
      </c>
      <c r="AL829" s="91">
        <v>0.1</v>
      </c>
      <c r="AM829" s="287">
        <f>PriceList[[#This Row],[ИТОГ Цена за кв.м, руб]]*(1+PriceList[[#This Row],[Максимальная скидка]])</f>
        <v>400705.80000000005</v>
      </c>
      <c r="AN829" s="287">
        <f>PriceList[[#This Row],[Цена за кв.м. в CRM]]*PriceList[[#This Row],[Площадь, кв.м]]</f>
        <v>11672559.954000002</v>
      </c>
      <c r="AO829" s="287">
        <v>6000</v>
      </c>
      <c r="AP829" s="335">
        <f>PriceList[[#This Row],[Цена за кв.м. в CRM]]+PriceList[[#This Row],[Бронь]]</f>
        <v>406705.80000000005</v>
      </c>
      <c r="AQ829" s="335">
        <f>PriceList[[#This Row],[Цена за кв.м. в сайт]]*PriceList[[#This Row],[Площадь, кв.м]]</f>
        <v>11847339.954000002</v>
      </c>
      <c r="AR829" s="84" t="str">
        <f t="shared" si="187"/>
        <v>С3-1-72</v>
      </c>
      <c r="AS829" s="88" t="str">
        <f t="shared" si="188"/>
        <v>Ст</v>
      </c>
      <c r="AT829" s="89">
        <f t="shared" si="189"/>
        <v>29.13</v>
      </c>
      <c r="AU829" s="99">
        <f>PriceList[[#This Row],[Цена за кв.м. в CRM]]</f>
        <v>400705.80000000005</v>
      </c>
      <c r="AV829" s="100" t="str">
        <f t="shared" si="190"/>
        <v>Резерв</v>
      </c>
      <c r="AW829" s="99"/>
      <c r="AX829" s="342"/>
      <c r="AZ829" s="353">
        <f>(PriceList[[#This Row],[Цена за кв.м. в сайт]])+$AZ$1</f>
        <v>407205.80000000005</v>
      </c>
      <c r="BA829" s="353">
        <f>AZ829*PriceList[[#This Row],[Площадь, кв.м]]</f>
        <v>11861904.954000002</v>
      </c>
      <c r="BB829" s="346">
        <f>BA829-PriceList[[#This Row],[Стоимость, руб для сбронированием]]</f>
        <v>14565</v>
      </c>
      <c r="BC829" s="14"/>
      <c r="BD829" s="345">
        <f t="shared" si="191"/>
        <v>407200</v>
      </c>
      <c r="BE829" s="353">
        <f>BD829*PriceList[[#This Row],[Площадь, кв.м]]</f>
        <v>11861736</v>
      </c>
      <c r="BF829" s="14"/>
      <c r="BG829" s="345">
        <f>BE829-$BG$1*PriceList[[#This Row],[Площадь, кв.м]]</f>
        <v>11686956</v>
      </c>
      <c r="BH829" s="353">
        <f t="shared" si="192"/>
        <v>174780</v>
      </c>
      <c r="BI829" s="345">
        <f>BG829/PriceList[[#This Row],[Площадь, кв.м]]</f>
        <v>401200</v>
      </c>
      <c r="BJ829" s="355">
        <f t="shared" si="193"/>
        <v>1.4955134596211365E-2</v>
      </c>
      <c r="BL829" s="345"/>
      <c r="BM829" s="353"/>
    </row>
    <row r="830" spans="1:65" ht="14.25" hidden="1" customHeight="1">
      <c r="A830" s="84">
        <v>779</v>
      </c>
      <c r="B830" s="84" t="s">
        <v>829</v>
      </c>
      <c r="C830" s="85">
        <v>73</v>
      </c>
      <c r="D830" s="85" t="s">
        <v>754</v>
      </c>
      <c r="E830" s="86">
        <v>4</v>
      </c>
      <c r="F830" s="84">
        <v>12</v>
      </c>
      <c r="G830" s="87">
        <v>29.65</v>
      </c>
      <c r="H830" s="88" t="s">
        <v>1</v>
      </c>
      <c r="I830" s="88" t="s">
        <v>1</v>
      </c>
      <c r="J830" s="89">
        <v>4.67</v>
      </c>
      <c r="K830" s="89">
        <f t="shared" si="180"/>
        <v>1.4</v>
      </c>
      <c r="L830" s="89">
        <f t="shared" si="181"/>
        <v>24.979999999999997</v>
      </c>
      <c r="M830" s="89">
        <f t="shared" si="182"/>
        <v>26.379999999999995</v>
      </c>
      <c r="N830" s="90" t="s">
        <v>65</v>
      </c>
      <c r="O830" s="90" t="s">
        <v>66</v>
      </c>
      <c r="P830" s="90" t="s">
        <v>67</v>
      </c>
      <c r="Q830" s="91" t="s">
        <v>68</v>
      </c>
      <c r="R830" s="92" t="s">
        <v>518</v>
      </c>
      <c r="S830" s="92" t="s">
        <v>116</v>
      </c>
      <c r="T830" s="93" t="s">
        <v>73</v>
      </c>
      <c r="U830" s="84">
        <v>37</v>
      </c>
      <c r="V830" s="94">
        <f>IFERROR(VLOOKUP(H830,'Коэфф для прайса 1 оч'!$A$3:$C$6,3,0),"")</f>
        <v>327000</v>
      </c>
      <c r="W830" s="91">
        <f>IFERROR(VLOOKUP(E830,'Коэфф для прайса 1 оч'!$A$10:$C$23,3,0),"")</f>
        <v>0</v>
      </c>
      <c r="X830" s="116">
        <f>IFERROR(VLOOKUP(N830,'Коэфф для прайса 1 оч'!$E$25:$F$30,2,0),"")</f>
        <v>0.04</v>
      </c>
      <c r="Y830" s="116">
        <f>IFERROR(VLOOKUP(O830,'Коэфф для прайса 1 оч'!$E$32:$F$34,2,0),"")</f>
        <v>0</v>
      </c>
      <c r="Z830" s="116">
        <f>IFERROR(VLOOKUP(P830,'Коэфф для прайса 1 оч'!$E$36:$F$38,2,0),"")</f>
        <v>0.03</v>
      </c>
      <c r="AA830" s="116">
        <f>IFERROR(VLOOKUP(Q830,'Коэфф для прайса 1 оч'!$E$40:$F$43,2,0),"")</f>
        <v>5.0000000000000001E-3</v>
      </c>
      <c r="AB830" s="117">
        <f>IFERROR(VLOOKUP(R830,'Коэфф для прайса 1 оч'!$E$45:$F$59,2,0),"")</f>
        <v>0.05</v>
      </c>
      <c r="AC830" s="116">
        <f>IFERROR(VLOOKUP(T830,'Коэфф для прайса 1 оч'!$E$61:$F$67,2,0),"")</f>
        <v>0</v>
      </c>
      <c r="AD830" s="116">
        <f>IFERROR(VLOOKUP(U830,'Коэфф для прайса 1 оч'!$E$69:$F$82,2,0),"")</f>
        <v>-1.0999999999999999E-2</v>
      </c>
      <c r="AE830" s="116">
        <f>IFERROR(VLOOKUP(PriceList[[#This Row],[Корпус]],'Коэфф для прайса 1 оч'!$I$10:$J$15,2,0),"")</f>
        <v>0</v>
      </c>
      <c r="AF830" s="95">
        <f t="shared" si="183"/>
        <v>364278</v>
      </c>
      <c r="AG830" s="96">
        <f t="shared" si="184"/>
        <v>10800842.699999999</v>
      </c>
      <c r="AH830" s="97">
        <v>0</v>
      </c>
      <c r="AI830" s="98">
        <f t="shared" si="185"/>
        <v>364278</v>
      </c>
      <c r="AJ830" s="99">
        <f t="shared" si="186"/>
        <v>10800842.699999999</v>
      </c>
      <c r="AK830" s="84" t="s">
        <v>71</v>
      </c>
      <c r="AL830" s="91">
        <v>0.1</v>
      </c>
      <c r="AM830" s="287">
        <f>PriceList[[#This Row],[ИТОГ Цена за кв.м, руб]]*(1+PriceList[[#This Row],[Максимальная скидка]])</f>
        <v>400705.80000000005</v>
      </c>
      <c r="AN830" s="287">
        <f>PriceList[[#This Row],[Цена за кв.м. в CRM]]*PriceList[[#This Row],[Площадь, кв.м]]</f>
        <v>11880926.970000001</v>
      </c>
      <c r="AO830" s="287">
        <v>6000</v>
      </c>
      <c r="AP830" s="335">
        <f>PriceList[[#This Row],[Цена за кв.м. в CRM]]+PriceList[[#This Row],[Бронь]]</f>
        <v>406705.80000000005</v>
      </c>
      <c r="AQ830" s="335">
        <f>PriceList[[#This Row],[Цена за кв.м. в сайт]]*PriceList[[#This Row],[Площадь, кв.м]]</f>
        <v>12058826.970000001</v>
      </c>
      <c r="AR830" s="84" t="str">
        <f t="shared" si="187"/>
        <v>С3-1-73</v>
      </c>
      <c r="AS830" s="88" t="str">
        <f t="shared" si="188"/>
        <v>Ст</v>
      </c>
      <c r="AT830" s="89">
        <f t="shared" si="189"/>
        <v>29.65</v>
      </c>
      <c r="AU830" s="99">
        <f>PriceList[[#This Row],[Цена за кв.м. в CRM]]</f>
        <v>400705.80000000005</v>
      </c>
      <c r="AV830" s="100" t="str">
        <f t="shared" si="190"/>
        <v>Резерв</v>
      </c>
      <c r="AW830" s="99"/>
      <c r="AX830" s="342"/>
      <c r="AZ830" s="353">
        <f>(PriceList[[#This Row],[Цена за кв.м. в сайт]])+$AZ$1</f>
        <v>407205.80000000005</v>
      </c>
      <c r="BA830" s="353">
        <f>AZ830*PriceList[[#This Row],[Площадь, кв.м]]</f>
        <v>12073651.970000001</v>
      </c>
      <c r="BB830" s="346">
        <f>BA830-PriceList[[#This Row],[Стоимость, руб для сбронированием]]</f>
        <v>14825</v>
      </c>
      <c r="BC830" s="14"/>
      <c r="BD830" s="345">
        <f t="shared" si="191"/>
        <v>407200</v>
      </c>
      <c r="BE830" s="353">
        <f>BD830*PriceList[[#This Row],[Площадь, кв.м]]</f>
        <v>12073480</v>
      </c>
      <c r="BF830" s="14"/>
      <c r="BG830" s="345">
        <f>BE830-$BG$1*PriceList[[#This Row],[Площадь, кв.м]]</f>
        <v>11895580</v>
      </c>
      <c r="BH830" s="353">
        <f t="shared" si="192"/>
        <v>177900</v>
      </c>
      <c r="BI830" s="345">
        <f>BG830/PriceList[[#This Row],[Площадь, кв.м]]</f>
        <v>401200</v>
      </c>
      <c r="BJ830" s="355">
        <f t="shared" si="193"/>
        <v>1.4955134596211365E-2</v>
      </c>
      <c r="BL830" s="345"/>
      <c r="BM830" s="353"/>
    </row>
    <row r="831" spans="1:65" ht="14.25" hidden="1" customHeight="1">
      <c r="A831" s="84">
        <v>780</v>
      </c>
      <c r="B831" s="84" t="s">
        <v>830</v>
      </c>
      <c r="C831" s="85">
        <v>74</v>
      </c>
      <c r="D831" s="85" t="s">
        <v>754</v>
      </c>
      <c r="E831" s="86">
        <v>4</v>
      </c>
      <c r="F831" s="84">
        <v>13</v>
      </c>
      <c r="G831" s="87">
        <v>30.07</v>
      </c>
      <c r="H831" s="88" t="s">
        <v>1</v>
      </c>
      <c r="I831" s="88" t="s">
        <v>1</v>
      </c>
      <c r="J831" s="89">
        <v>5.09</v>
      </c>
      <c r="K831" s="89">
        <f t="shared" si="180"/>
        <v>1.53</v>
      </c>
      <c r="L831" s="89">
        <f t="shared" si="181"/>
        <v>24.98</v>
      </c>
      <c r="M831" s="89">
        <f t="shared" si="182"/>
        <v>26.51</v>
      </c>
      <c r="N831" s="90" t="s">
        <v>65</v>
      </c>
      <c r="O831" s="90" t="s">
        <v>66</v>
      </c>
      <c r="P831" s="90" t="s">
        <v>67</v>
      </c>
      <c r="Q831" s="91" t="s">
        <v>68</v>
      </c>
      <c r="R831" s="92" t="s">
        <v>518</v>
      </c>
      <c r="S831" s="92" t="s">
        <v>116</v>
      </c>
      <c r="T831" s="93" t="s">
        <v>73</v>
      </c>
      <c r="U831" s="84">
        <v>37</v>
      </c>
      <c r="V831" s="94">
        <f>IFERROR(VLOOKUP(H831,'Коэфф для прайса 1 оч'!$A$3:$C$6,3,0),"")</f>
        <v>327000</v>
      </c>
      <c r="W831" s="91">
        <f>IFERROR(VLOOKUP(E831,'Коэфф для прайса 1 оч'!$A$10:$C$23,3,0),"")</f>
        <v>0</v>
      </c>
      <c r="X831" s="116">
        <f>IFERROR(VLOOKUP(N831,'Коэфф для прайса 1 оч'!$E$25:$F$30,2,0),"")</f>
        <v>0.04</v>
      </c>
      <c r="Y831" s="116">
        <f>IFERROR(VLOOKUP(O831,'Коэфф для прайса 1 оч'!$E$32:$F$34,2,0),"")</f>
        <v>0</v>
      </c>
      <c r="Z831" s="116">
        <f>IFERROR(VLOOKUP(P831,'Коэфф для прайса 1 оч'!$E$36:$F$38,2,0),"")</f>
        <v>0.03</v>
      </c>
      <c r="AA831" s="116">
        <f>IFERROR(VLOOKUP(Q831,'Коэфф для прайса 1 оч'!$E$40:$F$43,2,0),"")</f>
        <v>5.0000000000000001E-3</v>
      </c>
      <c r="AB831" s="117">
        <f>IFERROR(VLOOKUP(R831,'Коэфф для прайса 1 оч'!$E$45:$F$59,2,0),"")</f>
        <v>0.05</v>
      </c>
      <c r="AC831" s="116">
        <f>IFERROR(VLOOKUP(T831,'Коэфф для прайса 1 оч'!$E$61:$F$67,2,0),"")</f>
        <v>0</v>
      </c>
      <c r="AD831" s="116">
        <f>IFERROR(VLOOKUP(U831,'Коэфф для прайса 1 оч'!$E$69:$F$82,2,0),"")</f>
        <v>-1.0999999999999999E-2</v>
      </c>
      <c r="AE831" s="116">
        <f>IFERROR(VLOOKUP(PriceList[[#This Row],[Корпус]],'Коэфф для прайса 1 оч'!$I$10:$J$15,2,0),"")</f>
        <v>0</v>
      </c>
      <c r="AF831" s="95">
        <f t="shared" si="183"/>
        <v>364278</v>
      </c>
      <c r="AG831" s="96">
        <f t="shared" si="184"/>
        <v>10953839.460000001</v>
      </c>
      <c r="AH831" s="97">
        <v>0</v>
      </c>
      <c r="AI831" s="98">
        <f t="shared" si="185"/>
        <v>364278</v>
      </c>
      <c r="AJ831" s="99">
        <f t="shared" si="186"/>
        <v>10953839.460000001</v>
      </c>
      <c r="AK831" s="84" t="s">
        <v>71</v>
      </c>
      <c r="AL831" s="91">
        <v>0.1</v>
      </c>
      <c r="AM831" s="287">
        <f>PriceList[[#This Row],[ИТОГ Цена за кв.м, руб]]*(1+PriceList[[#This Row],[Максимальная скидка]])</f>
        <v>400705.80000000005</v>
      </c>
      <c r="AN831" s="287">
        <f>PriceList[[#This Row],[Цена за кв.м. в CRM]]*PriceList[[#This Row],[Площадь, кв.м]]</f>
        <v>12049223.406000001</v>
      </c>
      <c r="AO831" s="287">
        <v>6000</v>
      </c>
      <c r="AP831" s="335">
        <f>PriceList[[#This Row],[Цена за кв.м. в CRM]]+PriceList[[#This Row],[Бронь]]</f>
        <v>406705.80000000005</v>
      </c>
      <c r="AQ831" s="335">
        <f>PriceList[[#This Row],[Цена за кв.м. в сайт]]*PriceList[[#This Row],[Площадь, кв.м]]</f>
        <v>12229643.406000001</v>
      </c>
      <c r="AR831" s="84" t="str">
        <f t="shared" si="187"/>
        <v>С3-1-74</v>
      </c>
      <c r="AS831" s="88" t="str">
        <f t="shared" si="188"/>
        <v>Ст</v>
      </c>
      <c r="AT831" s="89">
        <f t="shared" si="189"/>
        <v>30.07</v>
      </c>
      <c r="AU831" s="99">
        <f>PriceList[[#This Row],[Цена за кв.м. в CRM]]</f>
        <v>400705.80000000005</v>
      </c>
      <c r="AV831" s="100" t="str">
        <f t="shared" si="190"/>
        <v>Резерв</v>
      </c>
      <c r="AW831" s="99"/>
      <c r="AX831" s="342"/>
      <c r="AZ831" s="353">
        <f>(PriceList[[#This Row],[Цена за кв.м. в сайт]])+$AZ$1</f>
        <v>407205.80000000005</v>
      </c>
      <c r="BA831" s="353">
        <f>AZ831*PriceList[[#This Row],[Площадь, кв.м]]</f>
        <v>12244678.406000001</v>
      </c>
      <c r="BB831" s="346">
        <f>BA831-PriceList[[#This Row],[Стоимость, руб для сбронированием]]</f>
        <v>15035</v>
      </c>
      <c r="BC831" s="14"/>
      <c r="BD831" s="345">
        <f t="shared" si="191"/>
        <v>407200</v>
      </c>
      <c r="BE831" s="353">
        <f>BD831*PriceList[[#This Row],[Площадь, кв.м]]</f>
        <v>12244504</v>
      </c>
      <c r="BF831" s="14"/>
      <c r="BG831" s="345">
        <f>BE831-$BG$1*PriceList[[#This Row],[Площадь, кв.м]]</f>
        <v>12064084</v>
      </c>
      <c r="BH831" s="353">
        <f t="shared" si="192"/>
        <v>180420</v>
      </c>
      <c r="BI831" s="345">
        <f>BG831/PriceList[[#This Row],[Площадь, кв.м]]</f>
        <v>401200</v>
      </c>
      <c r="BJ831" s="355">
        <f t="shared" si="193"/>
        <v>1.4955134596211365E-2</v>
      </c>
      <c r="BL831" s="345"/>
      <c r="BM831" s="353"/>
    </row>
    <row r="832" spans="1:65" ht="14.25" hidden="1" customHeight="1">
      <c r="A832" s="84">
        <v>781</v>
      </c>
      <c r="B832" s="84" t="s">
        <v>831</v>
      </c>
      <c r="C832" s="85">
        <v>75</v>
      </c>
      <c r="D832" s="85" t="s">
        <v>754</v>
      </c>
      <c r="E832" s="86">
        <v>4</v>
      </c>
      <c r="F832" s="84">
        <v>14</v>
      </c>
      <c r="G832" s="87">
        <v>30.35</v>
      </c>
      <c r="H832" s="88" t="s">
        <v>1</v>
      </c>
      <c r="I832" s="88" t="s">
        <v>1</v>
      </c>
      <c r="J832" s="89">
        <v>5.61</v>
      </c>
      <c r="K832" s="89">
        <f t="shared" si="180"/>
        <v>1.68</v>
      </c>
      <c r="L832" s="89">
        <f t="shared" si="181"/>
        <v>24.740000000000002</v>
      </c>
      <c r="M832" s="89">
        <f t="shared" si="182"/>
        <v>26.42</v>
      </c>
      <c r="N832" s="90" t="s">
        <v>65</v>
      </c>
      <c r="O832" s="90" t="s">
        <v>66</v>
      </c>
      <c r="P832" s="90" t="s">
        <v>67</v>
      </c>
      <c r="Q832" s="91" t="s">
        <v>68</v>
      </c>
      <c r="R832" s="92" t="s">
        <v>518</v>
      </c>
      <c r="S832" s="92" t="s">
        <v>116</v>
      </c>
      <c r="T832" s="93" t="s">
        <v>159</v>
      </c>
      <c r="U832" s="84">
        <v>37</v>
      </c>
      <c r="V832" s="94">
        <f>IFERROR(VLOOKUP(H832,'Коэфф для прайса 1 оч'!$A$3:$C$6,3,0),"")</f>
        <v>327000</v>
      </c>
      <c r="W832" s="91">
        <f>IFERROR(VLOOKUP(E832,'Коэфф для прайса 1 оч'!$A$10:$C$23,3,0),"")</f>
        <v>0</v>
      </c>
      <c r="X832" s="116">
        <f>IFERROR(VLOOKUP(N832,'Коэфф для прайса 1 оч'!$E$25:$F$30,2,0),"")</f>
        <v>0.04</v>
      </c>
      <c r="Y832" s="116">
        <f>IFERROR(VLOOKUP(O832,'Коэфф для прайса 1 оч'!$E$32:$F$34,2,0),"")</f>
        <v>0</v>
      </c>
      <c r="Z832" s="116">
        <f>IFERROR(VLOOKUP(P832,'Коэфф для прайса 1 оч'!$E$36:$F$38,2,0),"")</f>
        <v>0.03</v>
      </c>
      <c r="AA832" s="116">
        <f>IFERROR(VLOOKUP(Q832,'Коэфф для прайса 1 оч'!$E$40:$F$43,2,0),"")</f>
        <v>5.0000000000000001E-3</v>
      </c>
      <c r="AB832" s="117">
        <f>IFERROR(VLOOKUP(R832,'Коэфф для прайса 1 оч'!$E$45:$F$59,2,0),"")</f>
        <v>0.05</v>
      </c>
      <c r="AC832" s="116">
        <f>IFERROR(VLOOKUP(T832,'Коэфф для прайса 1 оч'!$E$61:$F$67,2,0),"")</f>
        <v>-0.01</v>
      </c>
      <c r="AD832" s="116">
        <f>IFERROR(VLOOKUP(U832,'Коэфф для прайса 1 оч'!$E$69:$F$82,2,0),"")</f>
        <v>-1.0999999999999999E-2</v>
      </c>
      <c r="AE832" s="116">
        <f>IFERROR(VLOOKUP(PriceList[[#This Row],[Корпус]],'Коэфф для прайса 1 оч'!$I$10:$J$15,2,0),"")</f>
        <v>0</v>
      </c>
      <c r="AF832" s="95">
        <f t="shared" si="183"/>
        <v>361008</v>
      </c>
      <c r="AG832" s="96">
        <f t="shared" si="184"/>
        <v>10956592.800000001</v>
      </c>
      <c r="AH832" s="97">
        <v>0</v>
      </c>
      <c r="AI832" s="98">
        <f t="shared" si="185"/>
        <v>361008</v>
      </c>
      <c r="AJ832" s="99">
        <f t="shared" si="186"/>
        <v>10956592.800000001</v>
      </c>
      <c r="AK832" s="84" t="s">
        <v>71</v>
      </c>
      <c r="AL832" s="91">
        <v>0.1</v>
      </c>
      <c r="AM832" s="287">
        <f>PriceList[[#This Row],[ИТОГ Цена за кв.м, руб]]*(1+PriceList[[#This Row],[Максимальная скидка]])</f>
        <v>397108.80000000005</v>
      </c>
      <c r="AN832" s="287">
        <f>PriceList[[#This Row],[Цена за кв.м. в CRM]]*PriceList[[#This Row],[Площадь, кв.м]]</f>
        <v>12052252.080000002</v>
      </c>
      <c r="AO832" s="287">
        <v>6000</v>
      </c>
      <c r="AP832" s="335">
        <f>PriceList[[#This Row],[Цена за кв.м. в CRM]]+PriceList[[#This Row],[Бронь]]</f>
        <v>403108.80000000005</v>
      </c>
      <c r="AQ832" s="335">
        <f>PriceList[[#This Row],[Цена за кв.м. в сайт]]*PriceList[[#This Row],[Площадь, кв.м]]</f>
        <v>12234352.080000002</v>
      </c>
      <c r="AR832" s="84" t="str">
        <f t="shared" si="187"/>
        <v>С3-1-75</v>
      </c>
      <c r="AS832" s="88" t="str">
        <f t="shared" si="188"/>
        <v>Ст</v>
      </c>
      <c r="AT832" s="89">
        <f t="shared" si="189"/>
        <v>30.35</v>
      </c>
      <c r="AU832" s="99">
        <f>PriceList[[#This Row],[Цена за кв.м. в CRM]]</f>
        <v>397108.80000000005</v>
      </c>
      <c r="AV832" s="100" t="str">
        <f t="shared" si="190"/>
        <v>Резерв</v>
      </c>
      <c r="AW832" s="99"/>
      <c r="AX832" s="342"/>
      <c r="AZ832" s="353">
        <f>(PriceList[[#This Row],[Цена за кв.м. в сайт]])+$AZ$1</f>
        <v>403608.80000000005</v>
      </c>
      <c r="BA832" s="353">
        <f>AZ832*PriceList[[#This Row],[Площадь, кв.м]]</f>
        <v>12249527.080000002</v>
      </c>
      <c r="BB832" s="346">
        <f>BA832-PriceList[[#This Row],[Стоимость, руб для сбронированием]]</f>
        <v>15175</v>
      </c>
      <c r="BC832" s="14"/>
      <c r="BD832" s="345">
        <f t="shared" si="191"/>
        <v>403600</v>
      </c>
      <c r="BE832" s="353">
        <f>BD832*PriceList[[#This Row],[Площадь, кв.м]]</f>
        <v>12249260</v>
      </c>
      <c r="BF832" s="14"/>
      <c r="BG832" s="345">
        <f>BE832-$BG$1*PriceList[[#This Row],[Площадь, кв.м]]</f>
        <v>12067160</v>
      </c>
      <c r="BH832" s="353">
        <f t="shared" si="192"/>
        <v>182100</v>
      </c>
      <c r="BI832" s="345">
        <f>BG832/PriceList[[#This Row],[Площадь, кв.м]]</f>
        <v>397600</v>
      </c>
      <c r="BJ832" s="355">
        <f t="shared" si="193"/>
        <v>1.5090543259557344E-2</v>
      </c>
      <c r="BL832" s="345"/>
      <c r="BM832" s="353"/>
    </row>
    <row r="833" spans="1:65" ht="14.25" hidden="1" customHeight="1">
      <c r="A833" s="84">
        <v>782</v>
      </c>
      <c r="B833" s="84" t="s">
        <v>832</v>
      </c>
      <c r="C833" s="85">
        <v>76</v>
      </c>
      <c r="D833" s="85" t="s">
        <v>754</v>
      </c>
      <c r="E833" s="86">
        <v>4</v>
      </c>
      <c r="F833" s="84">
        <v>15</v>
      </c>
      <c r="G833" s="87">
        <v>31.02</v>
      </c>
      <c r="H833" s="88" t="s">
        <v>1</v>
      </c>
      <c r="I833" s="88" t="s">
        <v>1</v>
      </c>
      <c r="J833" s="89">
        <v>6.13</v>
      </c>
      <c r="K833" s="89">
        <f t="shared" si="180"/>
        <v>1.84</v>
      </c>
      <c r="L833" s="89">
        <f t="shared" si="181"/>
        <v>24.89</v>
      </c>
      <c r="M833" s="89">
        <f t="shared" si="182"/>
        <v>26.73</v>
      </c>
      <c r="N833" s="90" t="s">
        <v>65</v>
      </c>
      <c r="O833" s="90" t="s">
        <v>66</v>
      </c>
      <c r="P833" s="90" t="s">
        <v>67</v>
      </c>
      <c r="Q833" s="91" t="s">
        <v>68</v>
      </c>
      <c r="R833" s="92" t="s">
        <v>518</v>
      </c>
      <c r="S833" s="92" t="s">
        <v>116</v>
      </c>
      <c r="T833" s="93" t="s">
        <v>73</v>
      </c>
      <c r="U833" s="84">
        <v>37</v>
      </c>
      <c r="V833" s="94">
        <f>IFERROR(VLOOKUP(H833,'Коэфф для прайса 1 оч'!$A$3:$C$6,3,0),"")</f>
        <v>327000</v>
      </c>
      <c r="W833" s="91">
        <f>IFERROR(VLOOKUP(E833,'Коэфф для прайса 1 оч'!$A$10:$C$23,3,0),"")</f>
        <v>0</v>
      </c>
      <c r="X833" s="116">
        <f>IFERROR(VLOOKUP(N833,'Коэфф для прайса 1 оч'!$E$25:$F$30,2,0),"")</f>
        <v>0.04</v>
      </c>
      <c r="Y833" s="116">
        <f>IFERROR(VLOOKUP(O833,'Коэфф для прайса 1 оч'!$E$32:$F$34,2,0),"")</f>
        <v>0</v>
      </c>
      <c r="Z833" s="116">
        <f>IFERROR(VLOOKUP(P833,'Коэфф для прайса 1 оч'!$E$36:$F$38,2,0),"")</f>
        <v>0.03</v>
      </c>
      <c r="AA833" s="116">
        <f>IFERROR(VLOOKUP(Q833,'Коэфф для прайса 1 оч'!$E$40:$F$43,2,0),"")</f>
        <v>5.0000000000000001E-3</v>
      </c>
      <c r="AB833" s="117">
        <f>IFERROR(VLOOKUP(R833,'Коэфф для прайса 1 оч'!$E$45:$F$59,2,0),"")</f>
        <v>0.05</v>
      </c>
      <c r="AC833" s="116">
        <f>IFERROR(VLOOKUP(T833,'Коэфф для прайса 1 оч'!$E$61:$F$67,2,0),"")</f>
        <v>0</v>
      </c>
      <c r="AD833" s="116">
        <f>IFERROR(VLOOKUP(U833,'Коэфф для прайса 1 оч'!$E$69:$F$82,2,0),"")</f>
        <v>-1.0999999999999999E-2</v>
      </c>
      <c r="AE833" s="116">
        <f>IFERROR(VLOOKUP(PriceList[[#This Row],[Корпус]],'Коэфф для прайса 1 оч'!$I$10:$J$15,2,0),"")</f>
        <v>0</v>
      </c>
      <c r="AF833" s="95">
        <f t="shared" si="183"/>
        <v>364278</v>
      </c>
      <c r="AG833" s="96">
        <f t="shared" si="184"/>
        <v>11299903.560000001</v>
      </c>
      <c r="AH833" s="97">
        <v>0</v>
      </c>
      <c r="AI833" s="98">
        <f t="shared" si="185"/>
        <v>364278</v>
      </c>
      <c r="AJ833" s="99">
        <f t="shared" si="186"/>
        <v>11299903.560000001</v>
      </c>
      <c r="AK833" s="84" t="s">
        <v>71</v>
      </c>
      <c r="AL833" s="91">
        <v>0.1</v>
      </c>
      <c r="AM833" s="287">
        <f>PriceList[[#This Row],[ИТОГ Цена за кв.м, руб]]*(1+PriceList[[#This Row],[Максимальная скидка]])</f>
        <v>400705.80000000005</v>
      </c>
      <c r="AN833" s="287">
        <f>PriceList[[#This Row],[Цена за кв.м. в CRM]]*PriceList[[#This Row],[Площадь, кв.м]]</f>
        <v>12429893.916000001</v>
      </c>
      <c r="AO833" s="287">
        <v>6000</v>
      </c>
      <c r="AP833" s="335">
        <f>PriceList[[#This Row],[Цена за кв.м. в CRM]]+PriceList[[#This Row],[Бронь]]</f>
        <v>406705.80000000005</v>
      </c>
      <c r="AQ833" s="335">
        <f>PriceList[[#This Row],[Цена за кв.м. в сайт]]*PriceList[[#This Row],[Площадь, кв.м]]</f>
        <v>12616013.916000001</v>
      </c>
      <c r="AR833" s="84" t="str">
        <f t="shared" si="187"/>
        <v>С3-1-76</v>
      </c>
      <c r="AS833" s="88" t="str">
        <f t="shared" si="188"/>
        <v>Ст</v>
      </c>
      <c r="AT833" s="89">
        <f t="shared" si="189"/>
        <v>31.02</v>
      </c>
      <c r="AU833" s="99">
        <f>PriceList[[#This Row],[Цена за кв.м. в CRM]]</f>
        <v>400705.80000000005</v>
      </c>
      <c r="AV833" s="100" t="str">
        <f t="shared" si="190"/>
        <v>Резерв</v>
      </c>
      <c r="AW833" s="99"/>
      <c r="AX833" s="342"/>
      <c r="AZ833" s="353">
        <f>(PriceList[[#This Row],[Цена за кв.м. в сайт]])+$AZ$1</f>
        <v>407205.80000000005</v>
      </c>
      <c r="BA833" s="353">
        <f>AZ833*PriceList[[#This Row],[Площадь, кв.м]]</f>
        <v>12631523.916000001</v>
      </c>
      <c r="BB833" s="346">
        <f>BA833-PriceList[[#This Row],[Стоимость, руб для сбронированием]]</f>
        <v>15510</v>
      </c>
      <c r="BC833" s="14"/>
      <c r="BD833" s="345">
        <f t="shared" si="191"/>
        <v>407200</v>
      </c>
      <c r="BE833" s="353">
        <f>BD833*PriceList[[#This Row],[Площадь, кв.м]]</f>
        <v>12631344</v>
      </c>
      <c r="BF833" s="14"/>
      <c r="BG833" s="345">
        <f>BE833-$BG$1*PriceList[[#This Row],[Площадь, кв.м]]</f>
        <v>12445224</v>
      </c>
      <c r="BH833" s="353">
        <f t="shared" si="192"/>
        <v>186120</v>
      </c>
      <c r="BI833" s="345">
        <f>BG833/PriceList[[#This Row],[Площадь, кв.м]]</f>
        <v>401200</v>
      </c>
      <c r="BJ833" s="355">
        <f t="shared" si="193"/>
        <v>1.4955134596211365E-2</v>
      </c>
      <c r="BL833" s="345"/>
      <c r="BM833" s="353"/>
    </row>
    <row r="834" spans="1:65" ht="14.25" hidden="1" customHeight="1">
      <c r="A834" s="84">
        <v>783</v>
      </c>
      <c r="B834" s="84" t="s">
        <v>833</v>
      </c>
      <c r="C834" s="85">
        <v>77</v>
      </c>
      <c r="D834" s="85" t="s">
        <v>754</v>
      </c>
      <c r="E834" s="86">
        <v>4</v>
      </c>
      <c r="F834" s="84">
        <v>16</v>
      </c>
      <c r="G834" s="87">
        <v>30.91</v>
      </c>
      <c r="H834" s="88" t="s">
        <v>1</v>
      </c>
      <c r="I834" s="88" t="s">
        <v>1</v>
      </c>
      <c r="J834" s="89">
        <v>6.13</v>
      </c>
      <c r="K834" s="89">
        <f t="shared" si="180"/>
        <v>1.84</v>
      </c>
      <c r="L834" s="89">
        <f t="shared" si="181"/>
        <v>24.78</v>
      </c>
      <c r="M834" s="89">
        <f t="shared" si="182"/>
        <v>26.62</v>
      </c>
      <c r="N834" s="90" t="s">
        <v>65</v>
      </c>
      <c r="O834" s="90" t="s">
        <v>66</v>
      </c>
      <c r="P834" s="90" t="s">
        <v>67</v>
      </c>
      <c r="Q834" s="91" t="s">
        <v>68</v>
      </c>
      <c r="R834" s="92" t="s">
        <v>518</v>
      </c>
      <c r="S834" s="92" t="s">
        <v>116</v>
      </c>
      <c r="T834" s="93" t="s">
        <v>73</v>
      </c>
      <c r="U834" s="84">
        <v>37</v>
      </c>
      <c r="V834" s="94">
        <f>IFERROR(VLOOKUP(H834,'Коэфф для прайса 1 оч'!$A$3:$C$6,3,0),"")</f>
        <v>327000</v>
      </c>
      <c r="W834" s="91">
        <f>IFERROR(VLOOKUP(E834,'Коэфф для прайса 1 оч'!$A$10:$C$23,3,0),"")</f>
        <v>0</v>
      </c>
      <c r="X834" s="116">
        <f>IFERROR(VLOOKUP(N834,'Коэфф для прайса 1 оч'!$E$25:$F$30,2,0),"")</f>
        <v>0.04</v>
      </c>
      <c r="Y834" s="116">
        <f>IFERROR(VLOOKUP(O834,'Коэфф для прайса 1 оч'!$E$32:$F$34,2,0),"")</f>
        <v>0</v>
      </c>
      <c r="Z834" s="116">
        <f>IFERROR(VLOOKUP(P834,'Коэфф для прайса 1 оч'!$E$36:$F$38,2,0),"")</f>
        <v>0.03</v>
      </c>
      <c r="AA834" s="116">
        <f>IFERROR(VLOOKUP(Q834,'Коэфф для прайса 1 оч'!$E$40:$F$43,2,0),"")</f>
        <v>5.0000000000000001E-3</v>
      </c>
      <c r="AB834" s="117">
        <f>IFERROR(VLOOKUP(R834,'Коэфф для прайса 1 оч'!$E$45:$F$59,2,0),"")</f>
        <v>0.05</v>
      </c>
      <c r="AC834" s="116">
        <f>IFERROR(VLOOKUP(T834,'Коэфф для прайса 1 оч'!$E$61:$F$67,2,0),"")</f>
        <v>0</v>
      </c>
      <c r="AD834" s="116">
        <f>IFERROR(VLOOKUP(U834,'Коэфф для прайса 1 оч'!$E$69:$F$82,2,0),"")</f>
        <v>-1.0999999999999999E-2</v>
      </c>
      <c r="AE834" s="116">
        <f>IFERROR(VLOOKUP(PriceList[[#This Row],[Корпус]],'Коэфф для прайса 1 оч'!$I$10:$J$15,2,0),"")</f>
        <v>0</v>
      </c>
      <c r="AF834" s="95">
        <f t="shared" si="183"/>
        <v>364278</v>
      </c>
      <c r="AG834" s="96">
        <f t="shared" si="184"/>
        <v>11259832.98</v>
      </c>
      <c r="AH834" s="97">
        <v>0</v>
      </c>
      <c r="AI834" s="98">
        <f t="shared" si="185"/>
        <v>364278</v>
      </c>
      <c r="AJ834" s="99">
        <f t="shared" si="186"/>
        <v>11259832.98</v>
      </c>
      <c r="AK834" s="84" t="s">
        <v>71</v>
      </c>
      <c r="AL834" s="91">
        <v>0.1</v>
      </c>
      <c r="AM834" s="287">
        <f>PriceList[[#This Row],[ИТОГ Цена за кв.м, руб]]*(1+PriceList[[#This Row],[Максимальная скидка]])</f>
        <v>400705.80000000005</v>
      </c>
      <c r="AN834" s="287">
        <f>PriceList[[#This Row],[Цена за кв.м. в CRM]]*PriceList[[#This Row],[Площадь, кв.м]]</f>
        <v>12385816.278000001</v>
      </c>
      <c r="AO834" s="287">
        <v>6000</v>
      </c>
      <c r="AP834" s="335">
        <f>PriceList[[#This Row],[Цена за кв.м. в CRM]]+PriceList[[#This Row],[Бронь]]</f>
        <v>406705.80000000005</v>
      </c>
      <c r="AQ834" s="335">
        <f>PriceList[[#This Row],[Цена за кв.м. в сайт]]*PriceList[[#This Row],[Площадь, кв.м]]</f>
        <v>12571276.278000001</v>
      </c>
      <c r="AR834" s="84" t="str">
        <f t="shared" si="187"/>
        <v>С3-1-77</v>
      </c>
      <c r="AS834" s="88" t="str">
        <f t="shared" si="188"/>
        <v>Ст</v>
      </c>
      <c r="AT834" s="89">
        <f t="shared" si="189"/>
        <v>30.91</v>
      </c>
      <c r="AU834" s="99">
        <f>PriceList[[#This Row],[Цена за кв.м. в CRM]]</f>
        <v>400705.80000000005</v>
      </c>
      <c r="AV834" s="100" t="str">
        <f t="shared" si="190"/>
        <v>Резерв</v>
      </c>
      <c r="AW834" s="99"/>
      <c r="AX834" s="342"/>
      <c r="AZ834" s="353">
        <f>(PriceList[[#This Row],[Цена за кв.м. в сайт]])+$AZ$1</f>
        <v>407205.80000000005</v>
      </c>
      <c r="BA834" s="353">
        <f>AZ834*PriceList[[#This Row],[Площадь, кв.м]]</f>
        <v>12586731.278000001</v>
      </c>
      <c r="BB834" s="346">
        <f>BA834-PriceList[[#This Row],[Стоимость, руб для сбронированием]]</f>
        <v>15455</v>
      </c>
      <c r="BC834" s="14"/>
      <c r="BD834" s="345">
        <f t="shared" si="191"/>
        <v>407200</v>
      </c>
      <c r="BE834" s="353">
        <f>BD834*PriceList[[#This Row],[Площадь, кв.м]]</f>
        <v>12586552</v>
      </c>
      <c r="BF834" s="14"/>
      <c r="BG834" s="345">
        <f>BE834-$BG$1*PriceList[[#This Row],[Площадь, кв.м]]</f>
        <v>12401092</v>
      </c>
      <c r="BH834" s="353">
        <f t="shared" si="192"/>
        <v>185460</v>
      </c>
      <c r="BI834" s="345">
        <f>BG834/PriceList[[#This Row],[Площадь, кв.м]]</f>
        <v>401200</v>
      </c>
      <c r="BJ834" s="355">
        <f t="shared" si="193"/>
        <v>1.4955134596211365E-2</v>
      </c>
      <c r="BL834" s="345"/>
      <c r="BM834" s="353"/>
    </row>
    <row r="835" spans="1:65" ht="14.25" hidden="1" customHeight="1">
      <c r="A835" s="84">
        <v>784</v>
      </c>
      <c r="B835" s="84" t="s">
        <v>834</v>
      </c>
      <c r="C835" s="85">
        <v>78</v>
      </c>
      <c r="D835" s="85" t="s">
        <v>754</v>
      </c>
      <c r="E835" s="86">
        <v>4</v>
      </c>
      <c r="F835" s="84">
        <v>17</v>
      </c>
      <c r="G835" s="87">
        <v>30.39</v>
      </c>
      <c r="H835" s="88" t="s">
        <v>1</v>
      </c>
      <c r="I835" s="88" t="s">
        <v>1</v>
      </c>
      <c r="J835" s="89">
        <v>5.61</v>
      </c>
      <c r="K835" s="89">
        <f t="shared" ref="K835:K898" si="194">ROUND(J835*0.3,2)</f>
        <v>1.68</v>
      </c>
      <c r="L835" s="89">
        <f t="shared" ref="L835:L898" si="195">G835-J835</f>
        <v>24.78</v>
      </c>
      <c r="M835" s="89">
        <f t="shared" ref="M835:M898" si="196">L835+K835</f>
        <v>26.46</v>
      </c>
      <c r="N835" s="90" t="s">
        <v>65</v>
      </c>
      <c r="O835" s="90" t="s">
        <v>66</v>
      </c>
      <c r="P835" s="90" t="s">
        <v>67</v>
      </c>
      <c r="Q835" s="91" t="s">
        <v>68</v>
      </c>
      <c r="R835" s="92" t="s">
        <v>518</v>
      </c>
      <c r="S835" s="92" t="s">
        <v>116</v>
      </c>
      <c r="T835" s="93" t="s">
        <v>73</v>
      </c>
      <c r="U835" s="84">
        <v>37</v>
      </c>
      <c r="V835" s="94">
        <f>IFERROR(VLOOKUP(H835,'Коэфф для прайса 1 оч'!$A$3:$C$6,3,0),"")</f>
        <v>327000</v>
      </c>
      <c r="W835" s="91">
        <f>IFERROR(VLOOKUP(E835,'Коэфф для прайса 1 оч'!$A$10:$C$23,3,0),"")</f>
        <v>0</v>
      </c>
      <c r="X835" s="116">
        <f>IFERROR(VLOOKUP(N835,'Коэфф для прайса 1 оч'!$E$25:$F$30,2,0),"")</f>
        <v>0.04</v>
      </c>
      <c r="Y835" s="116">
        <f>IFERROR(VLOOKUP(O835,'Коэфф для прайса 1 оч'!$E$32:$F$34,2,0),"")</f>
        <v>0</v>
      </c>
      <c r="Z835" s="116">
        <f>IFERROR(VLOOKUP(P835,'Коэфф для прайса 1 оч'!$E$36:$F$38,2,0),"")</f>
        <v>0.03</v>
      </c>
      <c r="AA835" s="116">
        <f>IFERROR(VLOOKUP(Q835,'Коэфф для прайса 1 оч'!$E$40:$F$43,2,0),"")</f>
        <v>5.0000000000000001E-3</v>
      </c>
      <c r="AB835" s="117">
        <f>IFERROR(VLOOKUP(R835,'Коэфф для прайса 1 оч'!$E$45:$F$59,2,0),"")</f>
        <v>0.05</v>
      </c>
      <c r="AC835" s="116">
        <f>IFERROR(VLOOKUP(T835,'Коэфф для прайса 1 оч'!$E$61:$F$67,2,0),"")</f>
        <v>0</v>
      </c>
      <c r="AD835" s="116">
        <f>IFERROR(VLOOKUP(U835,'Коэфф для прайса 1 оч'!$E$69:$F$82,2,0),"")</f>
        <v>-1.0999999999999999E-2</v>
      </c>
      <c r="AE835" s="116">
        <f>IFERROR(VLOOKUP(PriceList[[#This Row],[Корпус]],'Коэфф для прайса 1 оч'!$I$10:$J$15,2,0),"")</f>
        <v>0</v>
      </c>
      <c r="AF835" s="95">
        <f t="shared" ref="AF835:AF898" si="197">ROUND(V835+(V835*SUM(W835:AE835)),2)</f>
        <v>364278</v>
      </c>
      <c r="AG835" s="96">
        <f t="shared" ref="AG835:AG898" si="198">AF835*G835</f>
        <v>11070408.42</v>
      </c>
      <c r="AH835" s="97">
        <v>0</v>
      </c>
      <c r="AI835" s="98">
        <f t="shared" ref="AI835:AI898" si="199">AF835+AF835*AH835</f>
        <v>364278</v>
      </c>
      <c r="AJ835" s="99">
        <f t="shared" ref="AJ835:AJ898" si="200">AI835*G835</f>
        <v>11070408.42</v>
      </c>
      <c r="AK835" s="84" t="s">
        <v>71</v>
      </c>
      <c r="AL835" s="91">
        <v>0.1</v>
      </c>
      <c r="AM835" s="287">
        <f>PriceList[[#This Row],[ИТОГ Цена за кв.м, руб]]*(1+PriceList[[#This Row],[Максимальная скидка]])</f>
        <v>400705.80000000005</v>
      </c>
      <c r="AN835" s="287">
        <f>PriceList[[#This Row],[Цена за кв.м. в CRM]]*PriceList[[#This Row],[Площадь, кв.м]]</f>
        <v>12177449.262000002</v>
      </c>
      <c r="AO835" s="287">
        <v>6000</v>
      </c>
      <c r="AP835" s="335">
        <f>PriceList[[#This Row],[Цена за кв.м. в CRM]]+PriceList[[#This Row],[Бронь]]</f>
        <v>406705.80000000005</v>
      </c>
      <c r="AQ835" s="335">
        <f>PriceList[[#This Row],[Цена за кв.м. в сайт]]*PriceList[[#This Row],[Площадь, кв.м]]</f>
        <v>12359789.262000002</v>
      </c>
      <c r="AR835" s="84" t="str">
        <f t="shared" ref="AR835:AR898" si="201">B835</f>
        <v>С3-1-78</v>
      </c>
      <c r="AS835" s="88" t="str">
        <f t="shared" ref="AS835:AS898" si="202">H835</f>
        <v>Ст</v>
      </c>
      <c r="AT835" s="89">
        <f t="shared" ref="AT835:AT898" si="203">G835</f>
        <v>30.39</v>
      </c>
      <c r="AU835" s="99">
        <f>PriceList[[#This Row],[Цена за кв.м. в CRM]]</f>
        <v>400705.80000000005</v>
      </c>
      <c r="AV835" s="100" t="str">
        <f t="shared" ref="AV835:AV898" si="204">AK835</f>
        <v>Резерв</v>
      </c>
      <c r="AW835" s="99"/>
      <c r="AX835" s="342"/>
      <c r="AZ835" s="353">
        <f>(PriceList[[#This Row],[Цена за кв.м. в сайт]])+$AZ$1</f>
        <v>407205.80000000005</v>
      </c>
      <c r="BA835" s="353">
        <f>AZ835*PriceList[[#This Row],[Площадь, кв.м]]</f>
        <v>12374984.262000002</v>
      </c>
      <c r="BB835" s="346">
        <f>BA835-PriceList[[#This Row],[Стоимость, руб для сбронированием]]</f>
        <v>15195</v>
      </c>
      <c r="BC835" s="14"/>
      <c r="BD835" s="345">
        <f t="shared" si="191"/>
        <v>407200</v>
      </c>
      <c r="BE835" s="353">
        <f>BD835*PriceList[[#This Row],[Площадь, кв.м]]</f>
        <v>12374808</v>
      </c>
      <c r="BF835" s="14"/>
      <c r="BG835" s="345">
        <f>BE835-$BG$1*PriceList[[#This Row],[Площадь, кв.м]]</f>
        <v>12192468</v>
      </c>
      <c r="BH835" s="353">
        <f t="shared" si="192"/>
        <v>182340</v>
      </c>
      <c r="BI835" s="345">
        <f>BG835/PriceList[[#This Row],[Площадь, кв.м]]</f>
        <v>401200</v>
      </c>
      <c r="BJ835" s="355">
        <f t="shared" si="193"/>
        <v>1.4955134596211365E-2</v>
      </c>
      <c r="BL835" s="345"/>
      <c r="BM835" s="353"/>
    </row>
    <row r="836" spans="1:65" ht="14.25" hidden="1" customHeight="1">
      <c r="A836" s="84">
        <v>785</v>
      </c>
      <c r="B836" s="84" t="s">
        <v>835</v>
      </c>
      <c r="C836" s="85">
        <v>79</v>
      </c>
      <c r="D836" s="85" t="s">
        <v>754</v>
      </c>
      <c r="E836" s="86">
        <v>4</v>
      </c>
      <c r="F836" s="84">
        <v>18</v>
      </c>
      <c r="G836" s="87">
        <v>29.36</v>
      </c>
      <c r="H836" s="88" t="s">
        <v>1</v>
      </c>
      <c r="I836" s="88" t="s">
        <v>1</v>
      </c>
      <c r="J836" s="89">
        <v>5.09</v>
      </c>
      <c r="K836" s="89">
        <f t="shared" si="194"/>
        <v>1.53</v>
      </c>
      <c r="L836" s="89">
        <f t="shared" si="195"/>
        <v>24.27</v>
      </c>
      <c r="M836" s="89">
        <f t="shared" si="196"/>
        <v>25.8</v>
      </c>
      <c r="N836" s="90" t="s">
        <v>65</v>
      </c>
      <c r="O836" s="90" t="s">
        <v>66</v>
      </c>
      <c r="P836" s="90" t="s">
        <v>67</v>
      </c>
      <c r="Q836" s="91" t="s">
        <v>68</v>
      </c>
      <c r="R836" s="92" t="s">
        <v>518</v>
      </c>
      <c r="S836" s="92" t="s">
        <v>116</v>
      </c>
      <c r="T836" s="93" t="s">
        <v>73</v>
      </c>
      <c r="U836" s="84">
        <v>37</v>
      </c>
      <c r="V836" s="94">
        <f>IFERROR(VLOOKUP(H836,'Коэфф для прайса 1 оч'!$A$3:$C$6,3,0),"")</f>
        <v>327000</v>
      </c>
      <c r="W836" s="91">
        <f>IFERROR(VLOOKUP(E836,'Коэфф для прайса 1 оч'!$A$10:$C$23,3,0),"")</f>
        <v>0</v>
      </c>
      <c r="X836" s="116">
        <f>IFERROR(VLOOKUP(N836,'Коэфф для прайса 1 оч'!$E$25:$F$30,2,0),"")</f>
        <v>0.04</v>
      </c>
      <c r="Y836" s="116">
        <f>IFERROR(VLOOKUP(O836,'Коэфф для прайса 1 оч'!$E$32:$F$34,2,0),"")</f>
        <v>0</v>
      </c>
      <c r="Z836" s="116">
        <f>IFERROR(VLOOKUP(P836,'Коэфф для прайса 1 оч'!$E$36:$F$38,2,0),"")</f>
        <v>0.03</v>
      </c>
      <c r="AA836" s="116">
        <f>IFERROR(VLOOKUP(Q836,'Коэфф для прайса 1 оч'!$E$40:$F$43,2,0),"")</f>
        <v>5.0000000000000001E-3</v>
      </c>
      <c r="AB836" s="117">
        <f>IFERROR(VLOOKUP(R836,'Коэфф для прайса 1 оч'!$E$45:$F$59,2,0),"")</f>
        <v>0.05</v>
      </c>
      <c r="AC836" s="116">
        <f>IFERROR(VLOOKUP(T836,'Коэфф для прайса 1 оч'!$E$61:$F$67,2,0),"")</f>
        <v>0</v>
      </c>
      <c r="AD836" s="116">
        <f>IFERROR(VLOOKUP(U836,'Коэфф для прайса 1 оч'!$E$69:$F$82,2,0),"")</f>
        <v>-1.0999999999999999E-2</v>
      </c>
      <c r="AE836" s="116">
        <f>IFERROR(VLOOKUP(PriceList[[#This Row],[Корпус]],'Коэфф для прайса 1 оч'!$I$10:$J$15,2,0),"")</f>
        <v>0</v>
      </c>
      <c r="AF836" s="95">
        <f t="shared" si="197"/>
        <v>364278</v>
      </c>
      <c r="AG836" s="96">
        <f t="shared" si="198"/>
        <v>10695202.08</v>
      </c>
      <c r="AH836" s="97">
        <v>0</v>
      </c>
      <c r="AI836" s="98">
        <f t="shared" si="199"/>
        <v>364278</v>
      </c>
      <c r="AJ836" s="99">
        <f t="shared" si="200"/>
        <v>10695202.08</v>
      </c>
      <c r="AK836" s="84" t="s">
        <v>71</v>
      </c>
      <c r="AL836" s="91">
        <v>0.1</v>
      </c>
      <c r="AM836" s="287">
        <f>PriceList[[#This Row],[ИТОГ Цена за кв.м, руб]]*(1+PriceList[[#This Row],[Максимальная скидка]])</f>
        <v>400705.80000000005</v>
      </c>
      <c r="AN836" s="287">
        <f>PriceList[[#This Row],[Цена за кв.м. в CRM]]*PriceList[[#This Row],[Площадь, кв.м]]</f>
        <v>11764722.288000001</v>
      </c>
      <c r="AO836" s="287">
        <v>6000</v>
      </c>
      <c r="AP836" s="335">
        <f>PriceList[[#This Row],[Цена за кв.м. в CRM]]+PriceList[[#This Row],[Бронь]]</f>
        <v>406705.80000000005</v>
      </c>
      <c r="AQ836" s="335">
        <f>PriceList[[#This Row],[Цена за кв.м. в сайт]]*PriceList[[#This Row],[Площадь, кв.м]]</f>
        <v>11940882.288000001</v>
      </c>
      <c r="AR836" s="84" t="str">
        <f t="shared" si="201"/>
        <v>С3-1-79</v>
      </c>
      <c r="AS836" s="88" t="str">
        <f t="shared" si="202"/>
        <v>Ст</v>
      </c>
      <c r="AT836" s="89">
        <f t="shared" si="203"/>
        <v>29.36</v>
      </c>
      <c r="AU836" s="99">
        <f>PriceList[[#This Row],[Цена за кв.м. в CRM]]</f>
        <v>400705.80000000005</v>
      </c>
      <c r="AV836" s="100" t="str">
        <f t="shared" si="204"/>
        <v>Резерв</v>
      </c>
      <c r="AW836" s="99"/>
      <c r="AX836" s="342"/>
      <c r="AZ836" s="353">
        <f>(PriceList[[#This Row],[Цена за кв.м. в сайт]])+$AZ$1</f>
        <v>407205.80000000005</v>
      </c>
      <c r="BA836" s="353">
        <f>AZ836*PriceList[[#This Row],[Площадь, кв.м]]</f>
        <v>11955562.288000001</v>
      </c>
      <c r="BB836" s="346">
        <f>BA836-PriceList[[#This Row],[Стоимость, руб для сбронированием]]</f>
        <v>14680</v>
      </c>
      <c r="BC836" s="14"/>
      <c r="BD836" s="345">
        <f t="shared" ref="BD836:BD899" si="205">MROUND(AZ836,100)</f>
        <v>407200</v>
      </c>
      <c r="BE836" s="353">
        <f>BD836*PriceList[[#This Row],[Площадь, кв.м]]</f>
        <v>11955392</v>
      </c>
      <c r="BF836" s="14"/>
      <c r="BG836" s="345">
        <f>BE836-$BG$1*PriceList[[#This Row],[Площадь, кв.м]]</f>
        <v>11779232</v>
      </c>
      <c r="BH836" s="353">
        <f t="shared" ref="BH836:BH899" si="206">BE836-BG836</f>
        <v>176160</v>
      </c>
      <c r="BI836" s="345">
        <f>BG836/PriceList[[#This Row],[Площадь, кв.м]]</f>
        <v>401200</v>
      </c>
      <c r="BJ836" s="355">
        <f t="shared" ref="BJ836:BJ899" si="207">BH836/BG836</f>
        <v>1.4955134596211365E-2</v>
      </c>
      <c r="BL836" s="345"/>
      <c r="BM836" s="353"/>
    </row>
    <row r="837" spans="1:65" ht="14.25" hidden="1" customHeight="1">
      <c r="A837" s="84">
        <v>674</v>
      </c>
      <c r="B837" s="84" t="s">
        <v>763</v>
      </c>
      <c r="C837" s="85">
        <v>8</v>
      </c>
      <c r="D837" s="85" t="s">
        <v>754</v>
      </c>
      <c r="E837" s="86">
        <v>1</v>
      </c>
      <c r="F837" s="84">
        <v>8</v>
      </c>
      <c r="G837" s="87">
        <v>32.58</v>
      </c>
      <c r="H837" s="88" t="s">
        <v>1</v>
      </c>
      <c r="I837" s="88" t="s">
        <v>1</v>
      </c>
      <c r="J837" s="89">
        <v>7.84</v>
      </c>
      <c r="K837" s="89">
        <f t="shared" si="194"/>
        <v>2.35</v>
      </c>
      <c r="L837" s="89">
        <f t="shared" si="195"/>
        <v>24.74</v>
      </c>
      <c r="M837" s="89">
        <f t="shared" si="196"/>
        <v>27.09</v>
      </c>
      <c r="N837" s="90" t="s">
        <v>65</v>
      </c>
      <c r="O837" s="90" t="s">
        <v>66</v>
      </c>
      <c r="P837" s="90" t="s">
        <v>67</v>
      </c>
      <c r="Q837" s="91" t="s">
        <v>68</v>
      </c>
      <c r="R837" s="92" t="s">
        <v>422</v>
      </c>
      <c r="S837" s="92" t="s">
        <v>1291</v>
      </c>
      <c r="T837" s="93" t="s">
        <v>70</v>
      </c>
      <c r="U837" s="84">
        <v>26</v>
      </c>
      <c r="V837" s="94">
        <f>IFERROR(VLOOKUP(H837,'Коэфф для прайса 1 оч'!$A$3:$C$6,3,0),"")</f>
        <v>327000</v>
      </c>
      <c r="W837" s="91">
        <f>IFERROR(VLOOKUP(E837,'Коэфф для прайса 1 оч'!$A$10:$C$23,3,0),"")</f>
        <v>-4.4999999999999998E-2</v>
      </c>
      <c r="X837" s="116">
        <f>IFERROR(VLOOKUP(N837,'Коэфф для прайса 1 оч'!$E$25:$F$30,2,0),"")</f>
        <v>0.04</v>
      </c>
      <c r="Y837" s="116">
        <f>IFERROR(VLOOKUP(O837,'Коэфф для прайса 1 оч'!$E$32:$F$34,2,0),"")</f>
        <v>0</v>
      </c>
      <c r="Z837" s="116">
        <f>IFERROR(VLOOKUP(P837,'Коэфф для прайса 1 оч'!$E$36:$F$38,2,0),"")</f>
        <v>0.03</v>
      </c>
      <c r="AA837" s="116">
        <f>IFERROR(VLOOKUP(Q837,'Коэфф для прайса 1 оч'!$E$40:$F$43,2,0),"")</f>
        <v>5.0000000000000001E-3</v>
      </c>
      <c r="AB837" s="117">
        <f>IFERROR(VLOOKUP(R837,'Коэфф для прайса 1 оч'!$E$45:$F$59,2,0),"")</f>
        <v>0</v>
      </c>
      <c r="AC837" s="116">
        <f>IFERROR(VLOOKUP(T837,'Коэфф для прайса 1 оч'!$E$61:$F$67,2,0),"")</f>
        <v>-0.01</v>
      </c>
      <c r="AD837" s="116">
        <f>IFERROR(VLOOKUP(U837,'Коэфф для прайса 1 оч'!$E$69:$F$82,2,0),"")</f>
        <v>0</v>
      </c>
      <c r="AE837" s="116">
        <f>IFERROR(VLOOKUP(PriceList[[#This Row],[Корпус]],'Коэфф для прайса 1 оч'!$I$10:$J$15,2,0),"")</f>
        <v>0</v>
      </c>
      <c r="AF837" s="95">
        <f t="shared" si="197"/>
        <v>333540</v>
      </c>
      <c r="AG837" s="96">
        <f t="shared" si="198"/>
        <v>10866733.199999999</v>
      </c>
      <c r="AH837" s="97">
        <v>0</v>
      </c>
      <c r="AI837" s="98">
        <f t="shared" si="199"/>
        <v>333540</v>
      </c>
      <c r="AJ837" s="99">
        <f t="shared" si="200"/>
        <v>10866733.199999999</v>
      </c>
      <c r="AK837" s="84" t="s">
        <v>71</v>
      </c>
      <c r="AL837" s="91">
        <v>0.1</v>
      </c>
      <c r="AM837" s="287">
        <f>PriceList[[#This Row],[ИТОГ Цена за кв.м, руб]]*(1+PriceList[[#This Row],[Максимальная скидка]])</f>
        <v>366894.00000000006</v>
      </c>
      <c r="AN837" s="287">
        <f>PriceList[[#This Row],[Цена за кв.м. в CRM]]*PriceList[[#This Row],[Площадь, кв.м]]</f>
        <v>11953406.520000001</v>
      </c>
      <c r="AO837" s="287">
        <v>6000</v>
      </c>
      <c r="AP837" s="335">
        <f>PriceList[[#This Row],[Цена за кв.м. в CRM]]+PriceList[[#This Row],[Бронь]]</f>
        <v>372894.00000000006</v>
      </c>
      <c r="AQ837" s="335">
        <f>PriceList[[#This Row],[Цена за кв.м. в сайт]]*PriceList[[#This Row],[Площадь, кв.м]]</f>
        <v>12148886.520000001</v>
      </c>
      <c r="AR837" s="84" t="str">
        <f t="shared" si="201"/>
        <v>С3-1-8</v>
      </c>
      <c r="AS837" s="88" t="str">
        <f t="shared" si="202"/>
        <v>Ст</v>
      </c>
      <c r="AT837" s="89">
        <f t="shared" si="203"/>
        <v>32.58</v>
      </c>
      <c r="AU837" s="99">
        <f>PriceList[[#This Row],[Цена за кв.м. в CRM]]</f>
        <v>366894.00000000006</v>
      </c>
      <c r="AV837" s="100" t="str">
        <f t="shared" si="204"/>
        <v>Резерв</v>
      </c>
      <c r="AW837" s="99"/>
      <c r="AX837" s="342"/>
      <c r="AZ837" s="353">
        <f>(PriceList[[#This Row],[Цена за кв.м. в сайт]])+$AZ$1</f>
        <v>373394.00000000006</v>
      </c>
      <c r="BA837" s="353">
        <f>AZ837*PriceList[[#This Row],[Площадь, кв.м]]</f>
        <v>12165176.520000001</v>
      </c>
      <c r="BB837" s="346">
        <f>BA837-PriceList[[#This Row],[Стоимость, руб для сбронированием]]</f>
        <v>16290</v>
      </c>
      <c r="BC837" s="14"/>
      <c r="BD837" s="345">
        <f t="shared" si="205"/>
        <v>373400</v>
      </c>
      <c r="BE837" s="353">
        <f>BD837*PriceList[[#This Row],[Площадь, кв.м]]</f>
        <v>12165372</v>
      </c>
      <c r="BF837" s="14"/>
      <c r="BG837" s="345">
        <f>BE837-$BG$1*PriceList[[#This Row],[Площадь, кв.м]]</f>
        <v>11969892</v>
      </c>
      <c r="BH837" s="353">
        <f t="shared" si="206"/>
        <v>195480</v>
      </c>
      <c r="BI837" s="345">
        <f>BG837/PriceList[[#This Row],[Площадь, кв.м]]</f>
        <v>367400</v>
      </c>
      <c r="BJ837" s="355">
        <f t="shared" si="207"/>
        <v>1.633097441480675E-2</v>
      </c>
      <c r="BL837" s="345"/>
      <c r="BM837" s="353"/>
    </row>
    <row r="838" spans="1:65" ht="14.25" hidden="1" customHeight="1">
      <c r="A838" s="84">
        <v>786</v>
      </c>
      <c r="B838" s="84" t="s">
        <v>836</v>
      </c>
      <c r="C838" s="85">
        <v>80</v>
      </c>
      <c r="D838" s="85" t="s">
        <v>754</v>
      </c>
      <c r="E838" s="86">
        <v>4</v>
      </c>
      <c r="F838" s="84">
        <v>19</v>
      </c>
      <c r="G838" s="87">
        <v>41.75</v>
      </c>
      <c r="H838" s="88" t="s">
        <v>1</v>
      </c>
      <c r="I838" s="88" t="s">
        <v>1</v>
      </c>
      <c r="J838" s="89">
        <v>13.04</v>
      </c>
      <c r="K838" s="89">
        <f t="shared" si="194"/>
        <v>3.91</v>
      </c>
      <c r="L838" s="89">
        <f t="shared" si="195"/>
        <v>28.71</v>
      </c>
      <c r="M838" s="89">
        <f t="shared" si="196"/>
        <v>32.620000000000005</v>
      </c>
      <c r="N838" s="90" t="s">
        <v>76</v>
      </c>
      <c r="O838" s="90" t="s">
        <v>83</v>
      </c>
      <c r="P838" s="90" t="s">
        <v>67</v>
      </c>
      <c r="Q838" s="91" t="s">
        <v>68</v>
      </c>
      <c r="R838" s="92" t="s">
        <v>518</v>
      </c>
      <c r="S838" s="92" t="s">
        <v>116</v>
      </c>
      <c r="T838" s="93" t="s">
        <v>73</v>
      </c>
      <c r="U838" s="84">
        <v>37</v>
      </c>
      <c r="V838" s="94">
        <f>IFERROR(VLOOKUP(H838,'Коэфф для прайса 1 оч'!$A$3:$C$6,3,0),"")</f>
        <v>327000</v>
      </c>
      <c r="W838" s="91">
        <f>IFERROR(VLOOKUP(E838,'Коэфф для прайса 1 оч'!$A$10:$C$23,3,0),"")</f>
        <v>0</v>
      </c>
      <c r="X838" s="116">
        <f>IFERROR(VLOOKUP(N838,'Коэфф для прайса 1 оч'!$E$25:$F$30,2,0),"")</f>
        <v>0</v>
      </c>
      <c r="Y838" s="116">
        <f>IFERROR(VLOOKUP(O838,'Коэфф для прайса 1 оч'!$E$32:$F$34,2,0),"")</f>
        <v>0.03</v>
      </c>
      <c r="Z838" s="116">
        <f>IFERROR(VLOOKUP(P838,'Коэфф для прайса 1 оч'!$E$36:$F$38,2,0),"")</f>
        <v>0.03</v>
      </c>
      <c r="AA838" s="116">
        <f>IFERROR(VLOOKUP(Q838,'Коэфф для прайса 1 оч'!$E$40:$F$43,2,0),"")</f>
        <v>5.0000000000000001E-3</v>
      </c>
      <c r="AB838" s="117">
        <f>IFERROR(VLOOKUP(R838,'Коэфф для прайса 1 оч'!$E$45:$F$59,2,0),"")</f>
        <v>0.05</v>
      </c>
      <c r="AC838" s="116">
        <f>IFERROR(VLOOKUP(T838,'Коэфф для прайса 1 оч'!$E$61:$F$67,2,0),"")</f>
        <v>0</v>
      </c>
      <c r="AD838" s="116">
        <f>IFERROR(VLOOKUP(U838,'Коэфф для прайса 1 оч'!$E$69:$F$82,2,0),"")</f>
        <v>-1.0999999999999999E-2</v>
      </c>
      <c r="AE838" s="116">
        <f>IFERROR(VLOOKUP(PriceList[[#This Row],[Корпус]],'Коэфф для прайса 1 оч'!$I$10:$J$15,2,0),"")</f>
        <v>0</v>
      </c>
      <c r="AF838" s="95">
        <f t="shared" si="197"/>
        <v>361008</v>
      </c>
      <c r="AG838" s="96">
        <f t="shared" si="198"/>
        <v>15072084</v>
      </c>
      <c r="AH838" s="97">
        <v>0</v>
      </c>
      <c r="AI838" s="98">
        <f t="shared" si="199"/>
        <v>361008</v>
      </c>
      <c r="AJ838" s="99">
        <f t="shared" si="200"/>
        <v>15072084</v>
      </c>
      <c r="AK838" s="84" t="s">
        <v>71</v>
      </c>
      <c r="AL838" s="91">
        <v>0.1</v>
      </c>
      <c r="AM838" s="287">
        <f>PriceList[[#This Row],[ИТОГ Цена за кв.м, руб]]*(1+PriceList[[#This Row],[Максимальная скидка]])</f>
        <v>397108.80000000005</v>
      </c>
      <c r="AN838" s="287">
        <f>PriceList[[#This Row],[Цена за кв.м. в CRM]]*PriceList[[#This Row],[Площадь, кв.м]]</f>
        <v>16579292.400000002</v>
      </c>
      <c r="AO838" s="287">
        <v>6000</v>
      </c>
      <c r="AP838" s="335">
        <f>PriceList[[#This Row],[Цена за кв.м. в CRM]]+PriceList[[#This Row],[Бронь]]</f>
        <v>403108.80000000005</v>
      </c>
      <c r="AQ838" s="335">
        <f>PriceList[[#This Row],[Цена за кв.м. в сайт]]*PriceList[[#This Row],[Площадь, кв.м]]</f>
        <v>16829792.400000002</v>
      </c>
      <c r="AR838" s="84" t="str">
        <f t="shared" si="201"/>
        <v>С3-1-80</v>
      </c>
      <c r="AS838" s="88" t="str">
        <f t="shared" si="202"/>
        <v>Ст</v>
      </c>
      <c r="AT838" s="89">
        <f t="shared" si="203"/>
        <v>41.75</v>
      </c>
      <c r="AU838" s="99">
        <f>PriceList[[#This Row],[Цена за кв.м. в CRM]]</f>
        <v>397108.80000000005</v>
      </c>
      <c r="AV838" s="100" t="str">
        <f t="shared" si="204"/>
        <v>Резерв</v>
      </c>
      <c r="AW838" s="99"/>
      <c r="AX838" s="342"/>
      <c r="AZ838" s="353">
        <f>(PriceList[[#This Row],[Цена за кв.м. в сайт]])+$AZ$1</f>
        <v>403608.80000000005</v>
      </c>
      <c r="BA838" s="353">
        <f>AZ838*PriceList[[#This Row],[Площадь, кв.м]]</f>
        <v>16850667.400000002</v>
      </c>
      <c r="BB838" s="346">
        <f>BA838-PriceList[[#This Row],[Стоимость, руб для сбронированием]]</f>
        <v>20875</v>
      </c>
      <c r="BC838" s="14"/>
      <c r="BD838" s="345">
        <f t="shared" si="205"/>
        <v>403600</v>
      </c>
      <c r="BE838" s="353">
        <f>BD838*PriceList[[#This Row],[Площадь, кв.м]]</f>
        <v>16850300</v>
      </c>
      <c r="BF838" s="14"/>
      <c r="BG838" s="345">
        <f>BE838-$BG$1*PriceList[[#This Row],[Площадь, кв.м]]</f>
        <v>16599800</v>
      </c>
      <c r="BH838" s="353">
        <f t="shared" si="206"/>
        <v>250500</v>
      </c>
      <c r="BI838" s="345">
        <f>BG838/PriceList[[#This Row],[Площадь, кв.м]]</f>
        <v>397600</v>
      </c>
      <c r="BJ838" s="355">
        <f t="shared" si="207"/>
        <v>1.5090543259557344E-2</v>
      </c>
      <c r="BL838" s="345"/>
      <c r="BM838" s="353"/>
    </row>
    <row r="839" spans="1:65" ht="14.25" hidden="1" customHeight="1">
      <c r="A839" s="84">
        <v>787</v>
      </c>
      <c r="B839" s="84" t="s">
        <v>837</v>
      </c>
      <c r="C839" s="85">
        <v>81</v>
      </c>
      <c r="D839" s="85" t="s">
        <v>754</v>
      </c>
      <c r="E839" s="86">
        <v>4</v>
      </c>
      <c r="F839" s="84">
        <v>20</v>
      </c>
      <c r="G839" s="87">
        <v>41.75</v>
      </c>
      <c r="H839" s="88" t="s">
        <v>1</v>
      </c>
      <c r="I839" s="88" t="s">
        <v>1</v>
      </c>
      <c r="J839" s="89">
        <v>13.04</v>
      </c>
      <c r="K839" s="89">
        <f t="shared" si="194"/>
        <v>3.91</v>
      </c>
      <c r="L839" s="89">
        <f t="shared" si="195"/>
        <v>28.71</v>
      </c>
      <c r="M839" s="89">
        <f t="shared" si="196"/>
        <v>32.620000000000005</v>
      </c>
      <c r="N839" s="90" t="s">
        <v>76</v>
      </c>
      <c r="O839" s="90" t="s">
        <v>83</v>
      </c>
      <c r="P839" s="90" t="s">
        <v>67</v>
      </c>
      <c r="Q839" s="91" t="s">
        <v>68</v>
      </c>
      <c r="R839" s="92" t="s">
        <v>69</v>
      </c>
      <c r="S839" s="92" t="s">
        <v>1291</v>
      </c>
      <c r="T839" s="93" t="s">
        <v>73</v>
      </c>
      <c r="U839" s="84">
        <v>37</v>
      </c>
      <c r="V839" s="94">
        <f>IFERROR(VLOOKUP(H839,'Коэфф для прайса 1 оч'!$A$3:$C$6,3,0),"")</f>
        <v>327000</v>
      </c>
      <c r="W839" s="91">
        <f>IFERROR(VLOOKUP(E839,'Коэфф для прайса 1 оч'!$A$10:$C$23,3,0),"")</f>
        <v>0</v>
      </c>
      <c r="X839" s="116">
        <f>IFERROR(VLOOKUP(N839,'Коэфф для прайса 1 оч'!$E$25:$F$30,2,0),"")</f>
        <v>0</v>
      </c>
      <c r="Y839" s="116">
        <f>IFERROR(VLOOKUP(O839,'Коэфф для прайса 1 оч'!$E$32:$F$34,2,0),"")</f>
        <v>0.03</v>
      </c>
      <c r="Z839" s="116">
        <f>IFERROR(VLOOKUP(P839,'Коэфф для прайса 1 оч'!$E$36:$F$38,2,0),"")</f>
        <v>0.03</v>
      </c>
      <c r="AA839" s="116">
        <f>IFERROR(VLOOKUP(Q839,'Коэфф для прайса 1 оч'!$E$40:$F$43,2,0),"")</f>
        <v>5.0000000000000001E-3</v>
      </c>
      <c r="AB839" s="117">
        <f>IFERROR(VLOOKUP(R839,'Коэфф для прайса 1 оч'!$E$45:$F$59,2,0),"")</f>
        <v>-1.4999999999999999E-2</v>
      </c>
      <c r="AC839" s="116">
        <f>IFERROR(VLOOKUP(T839,'Коэфф для прайса 1 оч'!$E$61:$F$67,2,0),"")</f>
        <v>0</v>
      </c>
      <c r="AD839" s="116">
        <f>IFERROR(VLOOKUP(U839,'Коэфф для прайса 1 оч'!$E$69:$F$82,2,0),"")</f>
        <v>-1.0999999999999999E-2</v>
      </c>
      <c r="AE839" s="116">
        <f>IFERROR(VLOOKUP(PriceList[[#This Row],[Корпус]],'Коэфф для прайса 1 оч'!$I$10:$J$15,2,0),"")</f>
        <v>0</v>
      </c>
      <c r="AF839" s="95">
        <f t="shared" si="197"/>
        <v>339753</v>
      </c>
      <c r="AG839" s="96">
        <f t="shared" si="198"/>
        <v>14184687.75</v>
      </c>
      <c r="AH839" s="97">
        <v>0</v>
      </c>
      <c r="AI839" s="98">
        <f t="shared" si="199"/>
        <v>339753</v>
      </c>
      <c r="AJ839" s="99">
        <f t="shared" si="200"/>
        <v>14184687.75</v>
      </c>
      <c r="AK839" s="84" t="s">
        <v>71</v>
      </c>
      <c r="AL839" s="91">
        <v>0.1</v>
      </c>
      <c r="AM839" s="287">
        <f>PriceList[[#This Row],[ИТОГ Цена за кв.м, руб]]*(1+PriceList[[#This Row],[Максимальная скидка]])</f>
        <v>373728.30000000005</v>
      </c>
      <c r="AN839" s="287">
        <f>PriceList[[#This Row],[Цена за кв.м. в CRM]]*PriceList[[#This Row],[Площадь, кв.м]]</f>
        <v>15603156.525000002</v>
      </c>
      <c r="AO839" s="287">
        <v>6000</v>
      </c>
      <c r="AP839" s="335">
        <f>PriceList[[#This Row],[Цена за кв.м. в CRM]]+PriceList[[#This Row],[Бронь]]</f>
        <v>379728.30000000005</v>
      </c>
      <c r="AQ839" s="335">
        <f>PriceList[[#This Row],[Цена за кв.м. в сайт]]*PriceList[[#This Row],[Площадь, кв.м]]</f>
        <v>15853656.525000002</v>
      </c>
      <c r="AR839" s="84" t="str">
        <f t="shared" si="201"/>
        <v>С3-1-81</v>
      </c>
      <c r="AS839" s="88" t="str">
        <f t="shared" si="202"/>
        <v>Ст</v>
      </c>
      <c r="AT839" s="89">
        <f t="shared" si="203"/>
        <v>41.75</v>
      </c>
      <c r="AU839" s="99">
        <f>PriceList[[#This Row],[Цена за кв.м. в CRM]]</f>
        <v>373728.30000000005</v>
      </c>
      <c r="AV839" s="100" t="str">
        <f t="shared" si="204"/>
        <v>Резерв</v>
      </c>
      <c r="AW839" s="99"/>
      <c r="AX839" s="342"/>
      <c r="AZ839" s="353">
        <f>(PriceList[[#This Row],[Цена за кв.м. в сайт]])+$AZ$1</f>
        <v>380228.30000000005</v>
      </c>
      <c r="BA839" s="353">
        <f>AZ839*PriceList[[#This Row],[Площадь, кв.м]]</f>
        <v>15874531.525000002</v>
      </c>
      <c r="BB839" s="346">
        <f>BA839-PriceList[[#This Row],[Стоимость, руб для сбронированием]]</f>
        <v>20875</v>
      </c>
      <c r="BC839" s="14"/>
      <c r="BD839" s="345">
        <f t="shared" si="205"/>
        <v>380200</v>
      </c>
      <c r="BE839" s="353">
        <f>BD839*PriceList[[#This Row],[Площадь, кв.м]]</f>
        <v>15873350</v>
      </c>
      <c r="BF839" s="14"/>
      <c r="BG839" s="345">
        <f>BE839-$BG$1*PriceList[[#This Row],[Площадь, кв.м]]</f>
        <v>15622850</v>
      </c>
      <c r="BH839" s="353">
        <f t="shared" si="206"/>
        <v>250500</v>
      </c>
      <c r="BI839" s="345">
        <f>BG839/PriceList[[#This Row],[Площадь, кв.м]]</f>
        <v>374200</v>
      </c>
      <c r="BJ839" s="355">
        <f t="shared" si="207"/>
        <v>1.6034206306787813E-2</v>
      </c>
      <c r="BL839" s="345"/>
      <c r="BM839" s="353"/>
    </row>
    <row r="840" spans="1:65" ht="14.25" hidden="1" customHeight="1">
      <c r="A840" s="84">
        <v>788</v>
      </c>
      <c r="B840" s="84" t="s">
        <v>838</v>
      </c>
      <c r="C840" s="85">
        <v>82</v>
      </c>
      <c r="D840" s="85" t="s">
        <v>754</v>
      </c>
      <c r="E840" s="86">
        <v>4</v>
      </c>
      <c r="F840" s="84">
        <v>21</v>
      </c>
      <c r="G840" s="87">
        <v>29.36</v>
      </c>
      <c r="H840" s="88" t="s">
        <v>1</v>
      </c>
      <c r="I840" s="88" t="s">
        <v>1</v>
      </c>
      <c r="J840" s="89">
        <v>5.09</v>
      </c>
      <c r="K840" s="89">
        <f t="shared" si="194"/>
        <v>1.53</v>
      </c>
      <c r="L840" s="89">
        <f t="shared" si="195"/>
        <v>24.27</v>
      </c>
      <c r="M840" s="89">
        <f t="shared" si="196"/>
        <v>25.8</v>
      </c>
      <c r="N840" s="90" t="s">
        <v>65</v>
      </c>
      <c r="O840" s="90" t="s">
        <v>66</v>
      </c>
      <c r="P840" s="90" t="s">
        <v>67</v>
      </c>
      <c r="Q840" s="91" t="s">
        <v>68</v>
      </c>
      <c r="R840" s="92" t="s">
        <v>69</v>
      </c>
      <c r="S840" s="92" t="s">
        <v>1291</v>
      </c>
      <c r="T840" s="93" t="s">
        <v>73</v>
      </c>
      <c r="U840" s="84">
        <v>37</v>
      </c>
      <c r="V840" s="94">
        <f>IFERROR(VLOOKUP(H840,'Коэфф для прайса 1 оч'!$A$3:$C$6,3,0),"")</f>
        <v>327000</v>
      </c>
      <c r="W840" s="91">
        <f>IFERROR(VLOOKUP(E840,'Коэфф для прайса 1 оч'!$A$10:$C$23,3,0),"")</f>
        <v>0</v>
      </c>
      <c r="X840" s="116">
        <f>IFERROR(VLOOKUP(N840,'Коэфф для прайса 1 оч'!$E$25:$F$30,2,0),"")</f>
        <v>0.04</v>
      </c>
      <c r="Y840" s="116">
        <f>IFERROR(VLOOKUP(O840,'Коэфф для прайса 1 оч'!$E$32:$F$34,2,0),"")</f>
        <v>0</v>
      </c>
      <c r="Z840" s="116">
        <f>IFERROR(VLOOKUP(P840,'Коэфф для прайса 1 оч'!$E$36:$F$38,2,0),"")</f>
        <v>0.03</v>
      </c>
      <c r="AA840" s="116">
        <f>IFERROR(VLOOKUP(Q840,'Коэфф для прайса 1 оч'!$E$40:$F$43,2,0),"")</f>
        <v>5.0000000000000001E-3</v>
      </c>
      <c r="AB840" s="117">
        <f>IFERROR(VLOOKUP(R840,'Коэфф для прайса 1 оч'!$E$45:$F$59,2,0),"")</f>
        <v>-1.4999999999999999E-2</v>
      </c>
      <c r="AC840" s="116">
        <f>IFERROR(VLOOKUP(T840,'Коэфф для прайса 1 оч'!$E$61:$F$67,2,0),"")</f>
        <v>0</v>
      </c>
      <c r="AD840" s="116">
        <f>IFERROR(VLOOKUP(U840,'Коэфф для прайса 1 оч'!$E$69:$F$82,2,0),"")</f>
        <v>-1.0999999999999999E-2</v>
      </c>
      <c r="AE840" s="116">
        <f>IFERROR(VLOOKUP(PriceList[[#This Row],[Корпус]],'Коэфф для прайса 1 оч'!$I$10:$J$15,2,0),"")</f>
        <v>0</v>
      </c>
      <c r="AF840" s="95">
        <f t="shared" si="197"/>
        <v>343023</v>
      </c>
      <c r="AG840" s="96">
        <f t="shared" si="198"/>
        <v>10071155.279999999</v>
      </c>
      <c r="AH840" s="97">
        <v>0</v>
      </c>
      <c r="AI840" s="98">
        <f t="shared" si="199"/>
        <v>343023</v>
      </c>
      <c r="AJ840" s="99">
        <f t="shared" si="200"/>
        <v>10071155.279999999</v>
      </c>
      <c r="AK840" s="84" t="s">
        <v>71</v>
      </c>
      <c r="AL840" s="91">
        <v>0.1</v>
      </c>
      <c r="AM840" s="287">
        <f>PriceList[[#This Row],[ИТОГ Цена за кв.м, руб]]*(1+PriceList[[#This Row],[Максимальная скидка]])</f>
        <v>377325.30000000005</v>
      </c>
      <c r="AN840" s="287">
        <f>PriceList[[#This Row],[Цена за кв.м. в CRM]]*PriceList[[#This Row],[Площадь, кв.м]]</f>
        <v>11078270.808000002</v>
      </c>
      <c r="AO840" s="287">
        <v>6000</v>
      </c>
      <c r="AP840" s="335">
        <f>PriceList[[#This Row],[Цена за кв.м. в CRM]]+PriceList[[#This Row],[Бронь]]</f>
        <v>383325.30000000005</v>
      </c>
      <c r="AQ840" s="335">
        <f>PriceList[[#This Row],[Цена за кв.м. в сайт]]*PriceList[[#This Row],[Площадь, кв.м]]</f>
        <v>11254430.808000002</v>
      </c>
      <c r="AR840" s="84" t="str">
        <f t="shared" si="201"/>
        <v>С3-1-82</v>
      </c>
      <c r="AS840" s="88" t="str">
        <f t="shared" si="202"/>
        <v>Ст</v>
      </c>
      <c r="AT840" s="89">
        <f t="shared" si="203"/>
        <v>29.36</v>
      </c>
      <c r="AU840" s="99">
        <f>PriceList[[#This Row],[Цена за кв.м. в CRM]]</f>
        <v>377325.30000000005</v>
      </c>
      <c r="AV840" s="100" t="str">
        <f t="shared" si="204"/>
        <v>Резерв</v>
      </c>
      <c r="AW840" s="99"/>
      <c r="AX840" s="342"/>
      <c r="AZ840" s="353">
        <f>(PriceList[[#This Row],[Цена за кв.м. в сайт]])+$AZ$1</f>
        <v>383825.30000000005</v>
      </c>
      <c r="BA840" s="353">
        <f>AZ840*PriceList[[#This Row],[Площадь, кв.м]]</f>
        <v>11269110.808000002</v>
      </c>
      <c r="BB840" s="346">
        <f>BA840-PriceList[[#This Row],[Стоимость, руб для сбронированием]]</f>
        <v>14680</v>
      </c>
      <c r="BC840" s="14"/>
      <c r="BD840" s="345">
        <f t="shared" si="205"/>
        <v>383800</v>
      </c>
      <c r="BE840" s="353">
        <f>BD840*PriceList[[#This Row],[Площадь, кв.м]]</f>
        <v>11268368</v>
      </c>
      <c r="BF840" s="14"/>
      <c r="BG840" s="345">
        <f>BE840-$BG$1*PriceList[[#This Row],[Площадь, кв.м]]</f>
        <v>11092208</v>
      </c>
      <c r="BH840" s="353">
        <f t="shared" si="206"/>
        <v>176160</v>
      </c>
      <c r="BI840" s="345">
        <f>BG840/PriceList[[#This Row],[Площадь, кв.м]]</f>
        <v>377800</v>
      </c>
      <c r="BJ840" s="355">
        <f t="shared" si="207"/>
        <v>1.5881418740074114E-2</v>
      </c>
      <c r="BL840" s="345"/>
      <c r="BM840" s="353"/>
    </row>
    <row r="841" spans="1:65" ht="14.25" hidden="1" customHeight="1">
      <c r="A841" s="84">
        <v>789</v>
      </c>
      <c r="B841" s="84" t="s">
        <v>839</v>
      </c>
      <c r="C841" s="85">
        <v>83</v>
      </c>
      <c r="D841" s="85" t="s">
        <v>754</v>
      </c>
      <c r="E841" s="86">
        <v>4</v>
      </c>
      <c r="F841" s="84">
        <v>22</v>
      </c>
      <c r="G841" s="87">
        <v>30.35</v>
      </c>
      <c r="H841" s="88" t="s">
        <v>1</v>
      </c>
      <c r="I841" s="88" t="s">
        <v>1</v>
      </c>
      <c r="J841" s="89">
        <v>5.61</v>
      </c>
      <c r="K841" s="89">
        <f t="shared" si="194"/>
        <v>1.68</v>
      </c>
      <c r="L841" s="89">
        <f t="shared" si="195"/>
        <v>24.740000000000002</v>
      </c>
      <c r="M841" s="89">
        <f t="shared" si="196"/>
        <v>26.42</v>
      </c>
      <c r="N841" s="90" t="s">
        <v>65</v>
      </c>
      <c r="O841" s="90" t="s">
        <v>66</v>
      </c>
      <c r="P841" s="90" t="s">
        <v>67</v>
      </c>
      <c r="Q841" s="91" t="s">
        <v>68</v>
      </c>
      <c r="R841" s="92" t="s">
        <v>69</v>
      </c>
      <c r="S841" s="92" t="s">
        <v>1291</v>
      </c>
      <c r="T841" s="93" t="s">
        <v>73</v>
      </c>
      <c r="U841" s="84">
        <v>37</v>
      </c>
      <c r="V841" s="94">
        <f>IFERROR(VLOOKUP(H841,'Коэфф для прайса 1 оч'!$A$3:$C$6,3,0),"")</f>
        <v>327000</v>
      </c>
      <c r="W841" s="91">
        <f>IFERROR(VLOOKUP(E841,'Коэфф для прайса 1 оч'!$A$10:$C$23,3,0),"")</f>
        <v>0</v>
      </c>
      <c r="X841" s="116">
        <f>IFERROR(VLOOKUP(N841,'Коэфф для прайса 1 оч'!$E$25:$F$30,2,0),"")</f>
        <v>0.04</v>
      </c>
      <c r="Y841" s="116">
        <f>IFERROR(VLOOKUP(O841,'Коэфф для прайса 1 оч'!$E$32:$F$34,2,0),"")</f>
        <v>0</v>
      </c>
      <c r="Z841" s="116">
        <f>IFERROR(VLOOKUP(P841,'Коэфф для прайса 1 оч'!$E$36:$F$38,2,0),"")</f>
        <v>0.03</v>
      </c>
      <c r="AA841" s="116">
        <f>IFERROR(VLOOKUP(Q841,'Коэфф для прайса 1 оч'!$E$40:$F$43,2,0),"")</f>
        <v>5.0000000000000001E-3</v>
      </c>
      <c r="AB841" s="117">
        <f>IFERROR(VLOOKUP(R841,'Коэфф для прайса 1 оч'!$E$45:$F$59,2,0),"")</f>
        <v>-1.4999999999999999E-2</v>
      </c>
      <c r="AC841" s="116">
        <f>IFERROR(VLOOKUP(T841,'Коэфф для прайса 1 оч'!$E$61:$F$67,2,0),"")</f>
        <v>0</v>
      </c>
      <c r="AD841" s="116">
        <f>IFERROR(VLOOKUP(U841,'Коэфф для прайса 1 оч'!$E$69:$F$82,2,0),"")</f>
        <v>-1.0999999999999999E-2</v>
      </c>
      <c r="AE841" s="116">
        <f>IFERROR(VLOOKUP(PriceList[[#This Row],[Корпус]],'Коэфф для прайса 1 оч'!$I$10:$J$15,2,0),"")</f>
        <v>0</v>
      </c>
      <c r="AF841" s="95">
        <f t="shared" si="197"/>
        <v>343023</v>
      </c>
      <c r="AG841" s="96">
        <f t="shared" si="198"/>
        <v>10410748.050000001</v>
      </c>
      <c r="AH841" s="97">
        <v>0</v>
      </c>
      <c r="AI841" s="98">
        <f t="shared" si="199"/>
        <v>343023</v>
      </c>
      <c r="AJ841" s="99">
        <f t="shared" si="200"/>
        <v>10410748.050000001</v>
      </c>
      <c r="AK841" s="84" t="s">
        <v>71</v>
      </c>
      <c r="AL841" s="91">
        <v>0.1</v>
      </c>
      <c r="AM841" s="287">
        <f>PriceList[[#This Row],[ИТОГ Цена за кв.м, руб]]*(1+PriceList[[#This Row],[Максимальная скидка]])</f>
        <v>377325.30000000005</v>
      </c>
      <c r="AN841" s="287">
        <f>PriceList[[#This Row],[Цена за кв.м. в CRM]]*PriceList[[#This Row],[Площадь, кв.м]]</f>
        <v>11451822.855000002</v>
      </c>
      <c r="AO841" s="287">
        <v>6000</v>
      </c>
      <c r="AP841" s="335">
        <f>PriceList[[#This Row],[Цена за кв.м. в CRM]]+PriceList[[#This Row],[Бронь]]</f>
        <v>383325.30000000005</v>
      </c>
      <c r="AQ841" s="335">
        <f>PriceList[[#This Row],[Цена за кв.м. в сайт]]*PriceList[[#This Row],[Площадь, кв.м]]</f>
        <v>11633922.855000002</v>
      </c>
      <c r="AR841" s="84" t="str">
        <f t="shared" si="201"/>
        <v>С3-1-83</v>
      </c>
      <c r="AS841" s="88" t="str">
        <f t="shared" si="202"/>
        <v>Ст</v>
      </c>
      <c r="AT841" s="89">
        <f t="shared" si="203"/>
        <v>30.35</v>
      </c>
      <c r="AU841" s="99">
        <f>PriceList[[#This Row],[Цена за кв.м. в CRM]]</f>
        <v>377325.30000000005</v>
      </c>
      <c r="AV841" s="100" t="str">
        <f t="shared" si="204"/>
        <v>Резерв</v>
      </c>
      <c r="AW841" s="99"/>
      <c r="AX841" s="342"/>
      <c r="AZ841" s="353">
        <f>(PriceList[[#This Row],[Цена за кв.м. в сайт]])+$AZ$1</f>
        <v>383825.30000000005</v>
      </c>
      <c r="BA841" s="353">
        <f>AZ841*PriceList[[#This Row],[Площадь, кв.м]]</f>
        <v>11649097.855000002</v>
      </c>
      <c r="BB841" s="346">
        <f>BA841-PriceList[[#This Row],[Стоимость, руб для сбронированием]]</f>
        <v>15175</v>
      </c>
      <c r="BC841" s="14"/>
      <c r="BD841" s="345">
        <f t="shared" si="205"/>
        <v>383800</v>
      </c>
      <c r="BE841" s="353">
        <f>BD841*PriceList[[#This Row],[Площадь, кв.м]]</f>
        <v>11648330</v>
      </c>
      <c r="BF841" s="14"/>
      <c r="BG841" s="345">
        <f>BE841-$BG$1*PriceList[[#This Row],[Площадь, кв.м]]</f>
        <v>11466230</v>
      </c>
      <c r="BH841" s="353">
        <f t="shared" si="206"/>
        <v>182100</v>
      </c>
      <c r="BI841" s="345">
        <f>BG841/PriceList[[#This Row],[Площадь, кв.м]]</f>
        <v>377800</v>
      </c>
      <c r="BJ841" s="355">
        <f t="shared" si="207"/>
        <v>1.5881418740074114E-2</v>
      </c>
      <c r="BL841" s="345"/>
      <c r="BM841" s="353"/>
    </row>
    <row r="842" spans="1:65" ht="14.25" hidden="1" customHeight="1">
      <c r="A842" s="84">
        <v>790</v>
      </c>
      <c r="B842" s="84" t="s">
        <v>840</v>
      </c>
      <c r="C842" s="85">
        <v>84</v>
      </c>
      <c r="D842" s="85" t="s">
        <v>754</v>
      </c>
      <c r="E842" s="86">
        <v>4</v>
      </c>
      <c r="F842" s="84">
        <v>23</v>
      </c>
      <c r="G842" s="87">
        <v>30.82</v>
      </c>
      <c r="H842" s="88" t="s">
        <v>1</v>
      </c>
      <c r="I842" s="88" t="s">
        <v>1</v>
      </c>
      <c r="J842" s="89">
        <v>5.93</v>
      </c>
      <c r="K842" s="89">
        <f t="shared" si="194"/>
        <v>1.78</v>
      </c>
      <c r="L842" s="89">
        <f t="shared" si="195"/>
        <v>24.89</v>
      </c>
      <c r="M842" s="89">
        <f t="shared" si="196"/>
        <v>26.67</v>
      </c>
      <c r="N842" s="90" t="s">
        <v>65</v>
      </c>
      <c r="O842" s="90" t="s">
        <v>66</v>
      </c>
      <c r="P842" s="90" t="s">
        <v>67</v>
      </c>
      <c r="Q842" s="91" t="s">
        <v>68</v>
      </c>
      <c r="R842" s="92" t="s">
        <v>69</v>
      </c>
      <c r="S842" s="92" t="s">
        <v>1291</v>
      </c>
      <c r="T842" s="93" t="s">
        <v>73</v>
      </c>
      <c r="U842" s="84">
        <v>37</v>
      </c>
      <c r="V842" s="94">
        <f>IFERROR(VLOOKUP(H842,'Коэфф для прайса 1 оч'!$A$3:$C$6,3,0),"")</f>
        <v>327000</v>
      </c>
      <c r="W842" s="91">
        <f>IFERROR(VLOOKUP(E842,'Коэфф для прайса 1 оч'!$A$10:$C$23,3,0),"")</f>
        <v>0</v>
      </c>
      <c r="X842" s="116">
        <f>IFERROR(VLOOKUP(N842,'Коэфф для прайса 1 оч'!$E$25:$F$30,2,0),"")</f>
        <v>0.04</v>
      </c>
      <c r="Y842" s="116">
        <f>IFERROR(VLOOKUP(O842,'Коэфф для прайса 1 оч'!$E$32:$F$34,2,0),"")</f>
        <v>0</v>
      </c>
      <c r="Z842" s="116">
        <f>IFERROR(VLOOKUP(P842,'Коэфф для прайса 1 оч'!$E$36:$F$38,2,0),"")</f>
        <v>0.03</v>
      </c>
      <c r="AA842" s="116">
        <f>IFERROR(VLOOKUP(Q842,'Коэфф для прайса 1 оч'!$E$40:$F$43,2,0),"")</f>
        <v>5.0000000000000001E-3</v>
      </c>
      <c r="AB842" s="117">
        <f>IFERROR(VLOOKUP(R842,'Коэфф для прайса 1 оч'!$E$45:$F$59,2,0),"")</f>
        <v>-1.4999999999999999E-2</v>
      </c>
      <c r="AC842" s="116">
        <f>IFERROR(VLOOKUP(T842,'Коэфф для прайса 1 оч'!$E$61:$F$67,2,0),"")</f>
        <v>0</v>
      </c>
      <c r="AD842" s="116">
        <f>IFERROR(VLOOKUP(U842,'Коэфф для прайса 1 оч'!$E$69:$F$82,2,0),"")</f>
        <v>-1.0999999999999999E-2</v>
      </c>
      <c r="AE842" s="116">
        <f>IFERROR(VLOOKUP(PriceList[[#This Row],[Корпус]],'Коэфф для прайса 1 оч'!$I$10:$J$15,2,0),"")</f>
        <v>0</v>
      </c>
      <c r="AF842" s="95">
        <f t="shared" si="197"/>
        <v>343023</v>
      </c>
      <c r="AG842" s="96">
        <f t="shared" si="198"/>
        <v>10571968.859999999</v>
      </c>
      <c r="AH842" s="97">
        <v>0</v>
      </c>
      <c r="AI842" s="98">
        <f t="shared" si="199"/>
        <v>343023</v>
      </c>
      <c r="AJ842" s="99">
        <f t="shared" si="200"/>
        <v>10571968.859999999</v>
      </c>
      <c r="AK842" s="84" t="s">
        <v>71</v>
      </c>
      <c r="AL842" s="91">
        <v>0.1</v>
      </c>
      <c r="AM842" s="287">
        <f>PriceList[[#This Row],[ИТОГ Цена за кв.м, руб]]*(1+PriceList[[#This Row],[Максимальная скидка]])</f>
        <v>377325.30000000005</v>
      </c>
      <c r="AN842" s="287">
        <f>PriceList[[#This Row],[Цена за кв.м. в CRM]]*PriceList[[#This Row],[Площадь, кв.м]]</f>
        <v>11629165.746000001</v>
      </c>
      <c r="AO842" s="287">
        <v>6000</v>
      </c>
      <c r="AP842" s="335">
        <f>PriceList[[#This Row],[Цена за кв.м. в CRM]]+PriceList[[#This Row],[Бронь]]</f>
        <v>383325.30000000005</v>
      </c>
      <c r="AQ842" s="335">
        <f>PriceList[[#This Row],[Цена за кв.м. в сайт]]*PriceList[[#This Row],[Площадь, кв.м]]</f>
        <v>11814085.746000001</v>
      </c>
      <c r="AR842" s="84" t="str">
        <f t="shared" si="201"/>
        <v>С3-1-84</v>
      </c>
      <c r="AS842" s="88" t="str">
        <f t="shared" si="202"/>
        <v>Ст</v>
      </c>
      <c r="AT842" s="89">
        <f t="shared" si="203"/>
        <v>30.82</v>
      </c>
      <c r="AU842" s="99">
        <f>PriceList[[#This Row],[Цена за кв.м. в CRM]]</f>
        <v>377325.30000000005</v>
      </c>
      <c r="AV842" s="100" t="str">
        <f t="shared" si="204"/>
        <v>Резерв</v>
      </c>
      <c r="AW842" s="99"/>
      <c r="AX842" s="342"/>
      <c r="AZ842" s="353">
        <f>(PriceList[[#This Row],[Цена за кв.м. в сайт]])+$AZ$1</f>
        <v>383825.30000000005</v>
      </c>
      <c r="BA842" s="353">
        <f>AZ842*PriceList[[#This Row],[Площадь, кв.м]]</f>
        <v>11829495.746000001</v>
      </c>
      <c r="BB842" s="346">
        <f>BA842-PriceList[[#This Row],[Стоимость, руб для сбронированием]]</f>
        <v>15410</v>
      </c>
      <c r="BC842" s="14"/>
      <c r="BD842" s="345">
        <f t="shared" si="205"/>
        <v>383800</v>
      </c>
      <c r="BE842" s="353">
        <f>BD842*PriceList[[#This Row],[Площадь, кв.м]]</f>
        <v>11828716</v>
      </c>
      <c r="BF842" s="14"/>
      <c r="BG842" s="345">
        <f>BE842-$BG$1*PriceList[[#This Row],[Площадь, кв.м]]</f>
        <v>11643796</v>
      </c>
      <c r="BH842" s="353">
        <f t="shared" si="206"/>
        <v>184920</v>
      </c>
      <c r="BI842" s="345">
        <f>BG842/PriceList[[#This Row],[Площадь, кв.м]]</f>
        <v>377800</v>
      </c>
      <c r="BJ842" s="355">
        <f t="shared" si="207"/>
        <v>1.5881418740074114E-2</v>
      </c>
      <c r="BL842" s="345"/>
      <c r="BM842" s="353"/>
    </row>
    <row r="843" spans="1:65" ht="14.25" hidden="1" customHeight="1">
      <c r="A843" s="84">
        <v>791</v>
      </c>
      <c r="B843" s="84" t="s">
        <v>841</v>
      </c>
      <c r="C843" s="85">
        <v>85</v>
      </c>
      <c r="D843" s="85" t="s">
        <v>754</v>
      </c>
      <c r="E843" s="86">
        <v>5</v>
      </c>
      <c r="F843" s="84">
        <v>1</v>
      </c>
      <c r="G843" s="87">
        <v>29.88</v>
      </c>
      <c r="H843" s="88" t="s">
        <v>1</v>
      </c>
      <c r="I843" s="88" t="s">
        <v>1</v>
      </c>
      <c r="J843" s="89">
        <v>4.9000000000000004</v>
      </c>
      <c r="K843" s="89">
        <f t="shared" si="194"/>
        <v>1.47</v>
      </c>
      <c r="L843" s="89">
        <f t="shared" si="195"/>
        <v>24.979999999999997</v>
      </c>
      <c r="M843" s="89">
        <f t="shared" si="196"/>
        <v>26.449999999999996</v>
      </c>
      <c r="N843" s="90" t="s">
        <v>65</v>
      </c>
      <c r="O843" s="90" t="s">
        <v>66</v>
      </c>
      <c r="P843" s="90" t="s">
        <v>67</v>
      </c>
      <c r="Q843" s="91" t="s">
        <v>68</v>
      </c>
      <c r="R843" s="92" t="s">
        <v>69</v>
      </c>
      <c r="S843" s="92" t="s">
        <v>1291</v>
      </c>
      <c r="T843" s="93" t="s">
        <v>159</v>
      </c>
      <c r="U843" s="84">
        <v>37</v>
      </c>
      <c r="V843" s="94">
        <f>IFERROR(VLOOKUP(H843,'Коэфф для прайса 1 оч'!$A$3:$C$6,3,0),"")</f>
        <v>327000</v>
      </c>
      <c r="W843" s="91">
        <f>IFERROR(VLOOKUP(E843,'Коэфф для прайса 1 оч'!$A$10:$C$23,3,0),"")</f>
        <v>5.0000000000000001E-3</v>
      </c>
      <c r="X843" s="116">
        <f>IFERROR(VLOOKUP(N843,'Коэфф для прайса 1 оч'!$E$25:$F$30,2,0),"")</f>
        <v>0.04</v>
      </c>
      <c r="Y843" s="116">
        <f>IFERROR(VLOOKUP(O843,'Коэфф для прайса 1 оч'!$E$32:$F$34,2,0),"")</f>
        <v>0</v>
      </c>
      <c r="Z843" s="116">
        <f>IFERROR(VLOOKUP(P843,'Коэфф для прайса 1 оч'!$E$36:$F$38,2,0),"")</f>
        <v>0.03</v>
      </c>
      <c r="AA843" s="116">
        <f>IFERROR(VLOOKUP(Q843,'Коэфф для прайса 1 оч'!$E$40:$F$43,2,0),"")</f>
        <v>5.0000000000000001E-3</v>
      </c>
      <c r="AB843" s="117">
        <f>IFERROR(VLOOKUP(R843,'Коэфф для прайса 1 оч'!$E$45:$F$59,2,0),"")</f>
        <v>-1.4999999999999999E-2</v>
      </c>
      <c r="AC843" s="116">
        <f>IFERROR(VLOOKUP(T843,'Коэфф для прайса 1 оч'!$E$61:$F$67,2,0),"")</f>
        <v>-0.01</v>
      </c>
      <c r="AD843" s="116">
        <f>IFERROR(VLOOKUP(U843,'Коэфф для прайса 1 оч'!$E$69:$F$82,2,0),"")</f>
        <v>-1.0999999999999999E-2</v>
      </c>
      <c r="AE843" s="116">
        <f>IFERROR(VLOOKUP(PriceList[[#This Row],[Корпус]],'Коэфф для прайса 1 оч'!$I$10:$J$15,2,0),"")</f>
        <v>0</v>
      </c>
      <c r="AF843" s="95">
        <f t="shared" si="197"/>
        <v>341388</v>
      </c>
      <c r="AG843" s="96">
        <f t="shared" si="198"/>
        <v>10200673.439999999</v>
      </c>
      <c r="AH843" s="97">
        <v>0</v>
      </c>
      <c r="AI843" s="98">
        <f t="shared" si="199"/>
        <v>341388</v>
      </c>
      <c r="AJ843" s="99">
        <f t="shared" si="200"/>
        <v>10200673.439999999</v>
      </c>
      <c r="AK843" s="84" t="s">
        <v>71</v>
      </c>
      <c r="AL843" s="91">
        <v>0.1</v>
      </c>
      <c r="AM843" s="287">
        <f>PriceList[[#This Row],[ИТОГ Цена за кв.м, руб]]*(1+PriceList[[#This Row],[Максимальная скидка]])</f>
        <v>375526.80000000005</v>
      </c>
      <c r="AN843" s="287">
        <f>PriceList[[#This Row],[Цена за кв.м. в CRM]]*PriceList[[#This Row],[Площадь, кв.м]]</f>
        <v>11220740.784000002</v>
      </c>
      <c r="AO843" s="287">
        <v>6000</v>
      </c>
      <c r="AP843" s="335">
        <f>PriceList[[#This Row],[Цена за кв.м. в CRM]]+PriceList[[#This Row],[Бронь]]</f>
        <v>381526.80000000005</v>
      </c>
      <c r="AQ843" s="335">
        <f>PriceList[[#This Row],[Цена за кв.м. в сайт]]*PriceList[[#This Row],[Площадь, кв.м]]</f>
        <v>11400020.784000002</v>
      </c>
      <c r="AR843" s="84" t="str">
        <f t="shared" si="201"/>
        <v>С3-1-85</v>
      </c>
      <c r="AS843" s="88" t="str">
        <f t="shared" si="202"/>
        <v>Ст</v>
      </c>
      <c r="AT843" s="89">
        <f t="shared" si="203"/>
        <v>29.88</v>
      </c>
      <c r="AU843" s="99">
        <f>PriceList[[#This Row],[Цена за кв.м. в CRM]]</f>
        <v>375526.80000000005</v>
      </c>
      <c r="AV843" s="100" t="str">
        <f t="shared" si="204"/>
        <v>Резерв</v>
      </c>
      <c r="AW843" s="99"/>
      <c r="AX843" s="342"/>
      <c r="AZ843" s="353">
        <f>(PriceList[[#This Row],[Цена за кв.м. в сайт]])+$AZ$1</f>
        <v>382026.80000000005</v>
      </c>
      <c r="BA843" s="353">
        <f>AZ843*PriceList[[#This Row],[Площадь, кв.м]]</f>
        <v>11414960.784000002</v>
      </c>
      <c r="BB843" s="346">
        <f>BA843-PriceList[[#This Row],[Стоимость, руб для сбронированием]]</f>
        <v>14940</v>
      </c>
      <c r="BC843" s="14"/>
      <c r="BD843" s="345">
        <f t="shared" si="205"/>
        <v>382000</v>
      </c>
      <c r="BE843" s="353">
        <f>BD843*PriceList[[#This Row],[Площадь, кв.м]]</f>
        <v>11414160</v>
      </c>
      <c r="BF843" s="14"/>
      <c r="BG843" s="345">
        <f>BE843-$BG$1*PriceList[[#This Row],[Площадь, кв.м]]</f>
        <v>11234880</v>
      </c>
      <c r="BH843" s="353">
        <f t="shared" si="206"/>
        <v>179280</v>
      </c>
      <c r="BI843" s="345">
        <f>BG843/PriceList[[#This Row],[Площадь, кв.м]]</f>
        <v>376000</v>
      </c>
      <c r="BJ843" s="355">
        <f t="shared" si="207"/>
        <v>1.5957446808510637E-2</v>
      </c>
      <c r="BL843" s="345"/>
      <c r="BM843" s="353"/>
    </row>
    <row r="844" spans="1:65" ht="14.25" hidden="1" customHeight="1">
      <c r="A844" s="84">
        <v>792</v>
      </c>
      <c r="B844" s="84" t="s">
        <v>842</v>
      </c>
      <c r="C844" s="85">
        <v>86</v>
      </c>
      <c r="D844" s="85" t="s">
        <v>754</v>
      </c>
      <c r="E844" s="86">
        <v>5</v>
      </c>
      <c r="F844" s="84">
        <v>2</v>
      </c>
      <c r="G844" s="87">
        <v>29.39</v>
      </c>
      <c r="H844" s="88" t="s">
        <v>1</v>
      </c>
      <c r="I844" s="88" t="s">
        <v>1</v>
      </c>
      <c r="J844" s="89">
        <v>4.41</v>
      </c>
      <c r="K844" s="89">
        <f t="shared" si="194"/>
        <v>1.32</v>
      </c>
      <c r="L844" s="89">
        <f t="shared" si="195"/>
        <v>24.98</v>
      </c>
      <c r="M844" s="89">
        <f t="shared" si="196"/>
        <v>26.3</v>
      </c>
      <c r="N844" s="90" t="s">
        <v>65</v>
      </c>
      <c r="O844" s="90" t="s">
        <v>66</v>
      </c>
      <c r="P844" s="90" t="s">
        <v>67</v>
      </c>
      <c r="Q844" s="91" t="s">
        <v>68</v>
      </c>
      <c r="R844" s="92" t="s">
        <v>69</v>
      </c>
      <c r="S844" s="92" t="s">
        <v>1291</v>
      </c>
      <c r="T844" s="93" t="s">
        <v>73</v>
      </c>
      <c r="U844" s="84">
        <v>37</v>
      </c>
      <c r="V844" s="94">
        <f>IFERROR(VLOOKUP(H844,'Коэфф для прайса 1 оч'!$A$3:$C$6,3,0),"")</f>
        <v>327000</v>
      </c>
      <c r="W844" s="91">
        <f>IFERROR(VLOOKUP(E844,'Коэфф для прайса 1 оч'!$A$10:$C$23,3,0),"")</f>
        <v>5.0000000000000001E-3</v>
      </c>
      <c r="X844" s="116">
        <f>IFERROR(VLOOKUP(N844,'Коэфф для прайса 1 оч'!$E$25:$F$30,2,0),"")</f>
        <v>0.04</v>
      </c>
      <c r="Y844" s="116">
        <f>IFERROR(VLOOKUP(O844,'Коэфф для прайса 1 оч'!$E$32:$F$34,2,0),"")</f>
        <v>0</v>
      </c>
      <c r="Z844" s="116">
        <f>IFERROR(VLOOKUP(P844,'Коэфф для прайса 1 оч'!$E$36:$F$38,2,0),"")</f>
        <v>0.03</v>
      </c>
      <c r="AA844" s="116">
        <f>IFERROR(VLOOKUP(Q844,'Коэфф для прайса 1 оч'!$E$40:$F$43,2,0),"")</f>
        <v>5.0000000000000001E-3</v>
      </c>
      <c r="AB844" s="117">
        <f>IFERROR(VLOOKUP(R844,'Коэфф для прайса 1 оч'!$E$45:$F$59,2,0),"")</f>
        <v>-1.4999999999999999E-2</v>
      </c>
      <c r="AC844" s="116">
        <f>IFERROR(VLOOKUP(T844,'Коэфф для прайса 1 оч'!$E$61:$F$67,2,0),"")</f>
        <v>0</v>
      </c>
      <c r="AD844" s="116">
        <f>IFERROR(VLOOKUP(U844,'Коэфф для прайса 1 оч'!$E$69:$F$82,2,0),"")</f>
        <v>-1.0999999999999999E-2</v>
      </c>
      <c r="AE844" s="116">
        <f>IFERROR(VLOOKUP(PriceList[[#This Row],[Корпус]],'Коэфф для прайса 1 оч'!$I$10:$J$15,2,0),"")</f>
        <v>0</v>
      </c>
      <c r="AF844" s="95">
        <f t="shared" si="197"/>
        <v>344658</v>
      </c>
      <c r="AG844" s="96">
        <f t="shared" si="198"/>
        <v>10129498.620000001</v>
      </c>
      <c r="AH844" s="97">
        <v>0</v>
      </c>
      <c r="AI844" s="98">
        <f t="shared" si="199"/>
        <v>344658</v>
      </c>
      <c r="AJ844" s="99">
        <f t="shared" si="200"/>
        <v>10129498.620000001</v>
      </c>
      <c r="AK844" s="84" t="s">
        <v>101</v>
      </c>
      <c r="AL844" s="91">
        <v>0.1</v>
      </c>
      <c r="AM844" s="287">
        <f>PriceList[[#This Row],[ИТОГ Цена за кв.м, руб]]*(1+PriceList[[#This Row],[Максимальная скидка]])</f>
        <v>379123.80000000005</v>
      </c>
      <c r="AN844" s="287">
        <f>PriceList[[#This Row],[Цена за кв.м. в CRM]]*PriceList[[#This Row],[Площадь, кв.м]]</f>
        <v>11142448.482000001</v>
      </c>
      <c r="AO844" s="287">
        <v>6000</v>
      </c>
      <c r="AP844" s="335">
        <f>PriceList[[#This Row],[Цена за кв.м. в CRM]]+PriceList[[#This Row],[Бронь]]</f>
        <v>385123.80000000005</v>
      </c>
      <c r="AQ844" s="335">
        <f>PriceList[[#This Row],[Цена за кв.м. в сайт]]*PriceList[[#This Row],[Площадь, кв.м]]</f>
        <v>11318788.482000001</v>
      </c>
      <c r="AR844" s="84" t="str">
        <f t="shared" si="201"/>
        <v>С3-1-86</v>
      </c>
      <c r="AS844" s="88" t="str">
        <f t="shared" si="202"/>
        <v>Ст</v>
      </c>
      <c r="AT844" s="89">
        <f t="shared" si="203"/>
        <v>29.39</v>
      </c>
      <c r="AU844" s="99">
        <f>PriceList[[#This Row],[Цена за кв.м. в CRM]]</f>
        <v>379123.80000000005</v>
      </c>
      <c r="AV844" s="100" t="str">
        <f t="shared" si="204"/>
        <v>Свободно</v>
      </c>
      <c r="AW844" s="99"/>
      <c r="AX844" s="342"/>
      <c r="AZ844" s="353">
        <f>(PriceList[[#This Row],[Цена за кв.м. в сайт]])+$AZ$1</f>
        <v>385623.80000000005</v>
      </c>
      <c r="BA844" s="353">
        <f>AZ844*PriceList[[#This Row],[Площадь, кв.м]]</f>
        <v>11333483.482000001</v>
      </c>
      <c r="BB844" s="346">
        <f>BA844-PriceList[[#This Row],[Стоимость, руб для сбронированием]]</f>
        <v>14695</v>
      </c>
      <c r="BC844" s="14"/>
      <c r="BD844" s="345">
        <f t="shared" si="205"/>
        <v>385600</v>
      </c>
      <c r="BE844" s="353">
        <f>BD844*PriceList[[#This Row],[Площадь, кв.м]]</f>
        <v>11332784</v>
      </c>
      <c r="BF844" s="14"/>
      <c r="BG844" s="345">
        <f>BE844-$BG$1*PriceList[[#This Row],[Площадь, кв.м]]</f>
        <v>11156444</v>
      </c>
      <c r="BH844" s="353">
        <f t="shared" si="206"/>
        <v>176340</v>
      </c>
      <c r="BI844" s="345">
        <f>BG844/PriceList[[#This Row],[Площадь, кв.м]]</f>
        <v>379600</v>
      </c>
      <c r="BJ844" s="355">
        <f t="shared" si="207"/>
        <v>1.5806111696522657E-2</v>
      </c>
      <c r="BL844" s="345"/>
      <c r="BM844" s="353"/>
    </row>
    <row r="845" spans="1:65" ht="14.25" hidden="1" customHeight="1">
      <c r="A845" s="84">
        <v>793</v>
      </c>
      <c r="B845" s="84" t="s">
        <v>843</v>
      </c>
      <c r="C845" s="85">
        <v>87</v>
      </c>
      <c r="D845" s="85" t="s">
        <v>754</v>
      </c>
      <c r="E845" s="86">
        <v>5</v>
      </c>
      <c r="F845" s="84">
        <v>3</v>
      </c>
      <c r="G845" s="87">
        <v>29.11</v>
      </c>
      <c r="H845" s="88" t="s">
        <v>1</v>
      </c>
      <c r="I845" s="88" t="s">
        <v>1</v>
      </c>
      <c r="J845" s="89">
        <v>4.13</v>
      </c>
      <c r="K845" s="89">
        <f t="shared" si="194"/>
        <v>1.24</v>
      </c>
      <c r="L845" s="89">
        <f t="shared" si="195"/>
        <v>24.98</v>
      </c>
      <c r="M845" s="89">
        <f t="shared" si="196"/>
        <v>26.22</v>
      </c>
      <c r="N845" s="90" t="s">
        <v>65</v>
      </c>
      <c r="O845" s="90" t="s">
        <v>66</v>
      </c>
      <c r="P845" s="90" t="s">
        <v>67</v>
      </c>
      <c r="Q845" s="91" t="s">
        <v>68</v>
      </c>
      <c r="R845" s="92" t="s">
        <v>69</v>
      </c>
      <c r="S845" s="92" t="s">
        <v>1291</v>
      </c>
      <c r="T845" s="93" t="s">
        <v>73</v>
      </c>
      <c r="U845" s="84">
        <v>37</v>
      </c>
      <c r="V845" s="94">
        <f>IFERROR(VLOOKUP(H845,'Коэфф для прайса 1 оч'!$A$3:$C$6,3,0),"")</f>
        <v>327000</v>
      </c>
      <c r="W845" s="91">
        <f>IFERROR(VLOOKUP(E845,'Коэфф для прайса 1 оч'!$A$10:$C$23,3,0),"")</f>
        <v>5.0000000000000001E-3</v>
      </c>
      <c r="X845" s="116">
        <f>IFERROR(VLOOKUP(N845,'Коэфф для прайса 1 оч'!$E$25:$F$30,2,0),"")</f>
        <v>0.04</v>
      </c>
      <c r="Y845" s="116">
        <f>IFERROR(VLOOKUP(O845,'Коэфф для прайса 1 оч'!$E$32:$F$34,2,0),"")</f>
        <v>0</v>
      </c>
      <c r="Z845" s="116">
        <f>IFERROR(VLOOKUP(P845,'Коэфф для прайса 1 оч'!$E$36:$F$38,2,0),"")</f>
        <v>0.03</v>
      </c>
      <c r="AA845" s="116">
        <f>IFERROR(VLOOKUP(Q845,'Коэфф для прайса 1 оч'!$E$40:$F$43,2,0),"")</f>
        <v>5.0000000000000001E-3</v>
      </c>
      <c r="AB845" s="117">
        <f>IFERROR(VLOOKUP(R845,'Коэфф для прайса 1 оч'!$E$45:$F$59,2,0),"")</f>
        <v>-1.4999999999999999E-2</v>
      </c>
      <c r="AC845" s="116">
        <f>IFERROR(VLOOKUP(T845,'Коэфф для прайса 1 оч'!$E$61:$F$67,2,0),"")</f>
        <v>0</v>
      </c>
      <c r="AD845" s="116">
        <f>IFERROR(VLOOKUP(U845,'Коэфф для прайса 1 оч'!$E$69:$F$82,2,0),"")</f>
        <v>-1.0999999999999999E-2</v>
      </c>
      <c r="AE845" s="116">
        <f>IFERROR(VLOOKUP(PriceList[[#This Row],[Корпус]],'Коэфф для прайса 1 оч'!$I$10:$J$15,2,0),"")</f>
        <v>0</v>
      </c>
      <c r="AF845" s="95">
        <f t="shared" si="197"/>
        <v>344658</v>
      </c>
      <c r="AG845" s="96">
        <f t="shared" si="198"/>
        <v>10032994.379999999</v>
      </c>
      <c r="AH845" s="97">
        <v>0</v>
      </c>
      <c r="AI845" s="98">
        <f t="shared" si="199"/>
        <v>344658</v>
      </c>
      <c r="AJ845" s="99">
        <f t="shared" si="200"/>
        <v>10032994.379999999</v>
      </c>
      <c r="AK845" s="84" t="s">
        <v>101</v>
      </c>
      <c r="AL845" s="91">
        <v>0.1</v>
      </c>
      <c r="AM845" s="287">
        <f>PriceList[[#This Row],[ИТОГ Цена за кв.м, руб]]*(1+PriceList[[#This Row],[Максимальная скидка]])</f>
        <v>379123.80000000005</v>
      </c>
      <c r="AN845" s="287">
        <f>PriceList[[#This Row],[Цена за кв.м. в CRM]]*PriceList[[#This Row],[Площадь, кв.м]]</f>
        <v>11036293.818000002</v>
      </c>
      <c r="AO845" s="287">
        <v>6000</v>
      </c>
      <c r="AP845" s="335">
        <f>PriceList[[#This Row],[Цена за кв.м. в CRM]]+PriceList[[#This Row],[Бронь]]</f>
        <v>385123.80000000005</v>
      </c>
      <c r="AQ845" s="335">
        <f>PriceList[[#This Row],[Цена за кв.м. в сайт]]*PriceList[[#This Row],[Площадь, кв.м]]</f>
        <v>11210953.818000002</v>
      </c>
      <c r="AR845" s="84" t="str">
        <f t="shared" si="201"/>
        <v>С3-1-87</v>
      </c>
      <c r="AS845" s="88" t="str">
        <f t="shared" si="202"/>
        <v>Ст</v>
      </c>
      <c r="AT845" s="89">
        <f t="shared" si="203"/>
        <v>29.11</v>
      </c>
      <c r="AU845" s="99">
        <f>PriceList[[#This Row],[Цена за кв.м. в CRM]]</f>
        <v>379123.80000000005</v>
      </c>
      <c r="AV845" s="100" t="str">
        <f t="shared" si="204"/>
        <v>Свободно</v>
      </c>
      <c r="AW845" s="99"/>
      <c r="AX845" s="342"/>
      <c r="AZ845" s="353">
        <f>(PriceList[[#This Row],[Цена за кв.м. в сайт]])+$AZ$1</f>
        <v>385623.80000000005</v>
      </c>
      <c r="BA845" s="353">
        <f>AZ845*PriceList[[#This Row],[Площадь, кв.м]]</f>
        <v>11225508.818000002</v>
      </c>
      <c r="BB845" s="346">
        <f>BA845-PriceList[[#This Row],[Стоимость, руб для сбронированием]]</f>
        <v>14555</v>
      </c>
      <c r="BC845" s="14"/>
      <c r="BD845" s="345">
        <f t="shared" si="205"/>
        <v>385600</v>
      </c>
      <c r="BE845" s="353">
        <f>BD845*PriceList[[#This Row],[Площадь, кв.м]]</f>
        <v>11224816</v>
      </c>
      <c r="BF845" s="14"/>
      <c r="BG845" s="345">
        <f>BE845-$BG$1*PriceList[[#This Row],[Площадь, кв.м]]</f>
        <v>11050156</v>
      </c>
      <c r="BH845" s="353">
        <f t="shared" si="206"/>
        <v>174660</v>
      </c>
      <c r="BI845" s="345">
        <f>BG845/PriceList[[#This Row],[Площадь, кв.м]]</f>
        <v>379600</v>
      </c>
      <c r="BJ845" s="355">
        <f t="shared" si="207"/>
        <v>1.5806111696522657E-2</v>
      </c>
      <c r="BL845" s="345"/>
      <c r="BM845" s="353"/>
    </row>
    <row r="846" spans="1:65" ht="14.25" hidden="1" customHeight="1">
      <c r="A846" s="84">
        <v>794</v>
      </c>
      <c r="B846" s="84" t="s">
        <v>844</v>
      </c>
      <c r="C846" s="85">
        <v>88</v>
      </c>
      <c r="D846" s="85" t="s">
        <v>754</v>
      </c>
      <c r="E846" s="86">
        <v>5</v>
      </c>
      <c r="F846" s="84">
        <v>4</v>
      </c>
      <c r="G846" s="87">
        <v>29.27</v>
      </c>
      <c r="H846" s="88" t="s">
        <v>1</v>
      </c>
      <c r="I846" s="88" t="s">
        <v>1</v>
      </c>
      <c r="J846" s="89">
        <v>4.29</v>
      </c>
      <c r="K846" s="89">
        <f t="shared" si="194"/>
        <v>1.29</v>
      </c>
      <c r="L846" s="89">
        <f t="shared" si="195"/>
        <v>24.98</v>
      </c>
      <c r="M846" s="89">
        <f t="shared" si="196"/>
        <v>26.27</v>
      </c>
      <c r="N846" s="90" t="s">
        <v>65</v>
      </c>
      <c r="O846" s="90" t="s">
        <v>66</v>
      </c>
      <c r="P846" s="90" t="s">
        <v>67</v>
      </c>
      <c r="Q846" s="91" t="s">
        <v>68</v>
      </c>
      <c r="R846" s="92" t="s">
        <v>69</v>
      </c>
      <c r="S846" s="92" t="s">
        <v>1291</v>
      </c>
      <c r="T846" s="93" t="s">
        <v>73</v>
      </c>
      <c r="U846" s="84">
        <v>37</v>
      </c>
      <c r="V846" s="94">
        <f>IFERROR(VLOOKUP(H846,'Коэфф для прайса 1 оч'!$A$3:$C$6,3,0),"")</f>
        <v>327000</v>
      </c>
      <c r="W846" s="91">
        <f>IFERROR(VLOOKUP(E846,'Коэфф для прайса 1 оч'!$A$10:$C$23,3,0),"")</f>
        <v>5.0000000000000001E-3</v>
      </c>
      <c r="X846" s="116">
        <f>IFERROR(VLOOKUP(N846,'Коэфф для прайса 1 оч'!$E$25:$F$30,2,0),"")</f>
        <v>0.04</v>
      </c>
      <c r="Y846" s="116">
        <f>IFERROR(VLOOKUP(O846,'Коэфф для прайса 1 оч'!$E$32:$F$34,2,0),"")</f>
        <v>0</v>
      </c>
      <c r="Z846" s="116">
        <f>IFERROR(VLOOKUP(P846,'Коэфф для прайса 1 оч'!$E$36:$F$38,2,0),"")</f>
        <v>0.03</v>
      </c>
      <c r="AA846" s="116">
        <f>IFERROR(VLOOKUP(Q846,'Коэфф для прайса 1 оч'!$E$40:$F$43,2,0),"")</f>
        <v>5.0000000000000001E-3</v>
      </c>
      <c r="AB846" s="117">
        <f>IFERROR(VLOOKUP(R846,'Коэфф для прайса 1 оч'!$E$45:$F$59,2,0),"")</f>
        <v>-1.4999999999999999E-2</v>
      </c>
      <c r="AC846" s="116">
        <f>IFERROR(VLOOKUP(T846,'Коэфф для прайса 1 оч'!$E$61:$F$67,2,0),"")</f>
        <v>0</v>
      </c>
      <c r="AD846" s="116">
        <f>IFERROR(VLOOKUP(U846,'Коэфф для прайса 1 оч'!$E$69:$F$82,2,0),"")</f>
        <v>-1.0999999999999999E-2</v>
      </c>
      <c r="AE846" s="116">
        <f>IFERROR(VLOOKUP(PriceList[[#This Row],[Корпус]],'Коэфф для прайса 1 оч'!$I$10:$J$15,2,0),"")</f>
        <v>0</v>
      </c>
      <c r="AF846" s="95">
        <f t="shared" si="197"/>
        <v>344658</v>
      </c>
      <c r="AG846" s="96">
        <f t="shared" si="198"/>
        <v>10088139.66</v>
      </c>
      <c r="AH846" s="97">
        <v>0</v>
      </c>
      <c r="AI846" s="98">
        <f t="shared" si="199"/>
        <v>344658</v>
      </c>
      <c r="AJ846" s="99">
        <f t="shared" si="200"/>
        <v>10088139.66</v>
      </c>
      <c r="AK846" s="84" t="s">
        <v>101</v>
      </c>
      <c r="AL846" s="91">
        <v>0.1</v>
      </c>
      <c r="AM846" s="287">
        <f>PriceList[[#This Row],[ИТОГ Цена за кв.м, руб]]*(1+PriceList[[#This Row],[Максимальная скидка]])</f>
        <v>379123.80000000005</v>
      </c>
      <c r="AN846" s="287">
        <f>PriceList[[#This Row],[Цена за кв.м. в CRM]]*PriceList[[#This Row],[Площадь, кв.м]]</f>
        <v>11096953.626000002</v>
      </c>
      <c r="AO846" s="287">
        <v>6000</v>
      </c>
      <c r="AP846" s="335">
        <f>PriceList[[#This Row],[Цена за кв.м. в CRM]]+PriceList[[#This Row],[Бронь]]</f>
        <v>385123.80000000005</v>
      </c>
      <c r="AQ846" s="335">
        <f>PriceList[[#This Row],[Цена за кв.м. в сайт]]*PriceList[[#This Row],[Площадь, кв.м]]</f>
        <v>11272573.626000002</v>
      </c>
      <c r="AR846" s="84" t="str">
        <f t="shared" si="201"/>
        <v>С3-1-88</v>
      </c>
      <c r="AS846" s="88" t="str">
        <f t="shared" si="202"/>
        <v>Ст</v>
      </c>
      <c r="AT846" s="89">
        <f t="shared" si="203"/>
        <v>29.27</v>
      </c>
      <c r="AU846" s="99">
        <f>PriceList[[#This Row],[Цена за кв.м. в CRM]]</f>
        <v>379123.80000000005</v>
      </c>
      <c r="AV846" s="100" t="str">
        <f t="shared" si="204"/>
        <v>Свободно</v>
      </c>
      <c r="AW846" s="99"/>
      <c r="AX846" s="342"/>
      <c r="AZ846" s="353">
        <f>(PriceList[[#This Row],[Цена за кв.м. в сайт]])+$AZ$1</f>
        <v>385623.80000000005</v>
      </c>
      <c r="BA846" s="353">
        <f>AZ846*PriceList[[#This Row],[Площадь, кв.м]]</f>
        <v>11287208.626000002</v>
      </c>
      <c r="BB846" s="346">
        <f>BA846-PriceList[[#This Row],[Стоимость, руб для сбронированием]]</f>
        <v>14635</v>
      </c>
      <c r="BC846" s="14"/>
      <c r="BD846" s="345">
        <f t="shared" si="205"/>
        <v>385600</v>
      </c>
      <c r="BE846" s="353">
        <f>BD846*PriceList[[#This Row],[Площадь, кв.м]]</f>
        <v>11286512</v>
      </c>
      <c r="BF846" s="14"/>
      <c r="BG846" s="345">
        <f>BE846-$BG$1*PriceList[[#This Row],[Площадь, кв.м]]</f>
        <v>11110892</v>
      </c>
      <c r="BH846" s="353">
        <f t="shared" si="206"/>
        <v>175620</v>
      </c>
      <c r="BI846" s="345">
        <f>BG846/PriceList[[#This Row],[Площадь, кв.м]]</f>
        <v>379600</v>
      </c>
      <c r="BJ846" s="355">
        <f t="shared" si="207"/>
        <v>1.5806111696522657E-2</v>
      </c>
      <c r="BL846" s="345"/>
      <c r="BM846" s="353"/>
    </row>
    <row r="847" spans="1:65" ht="14.25" hidden="1" customHeight="1">
      <c r="A847" s="84">
        <v>795</v>
      </c>
      <c r="B847" s="84" t="s">
        <v>845</v>
      </c>
      <c r="C847" s="85">
        <v>89</v>
      </c>
      <c r="D847" s="85" t="s">
        <v>754</v>
      </c>
      <c r="E847" s="86">
        <v>5</v>
      </c>
      <c r="F847" s="84">
        <v>5</v>
      </c>
      <c r="G847" s="87">
        <v>29.27</v>
      </c>
      <c r="H847" s="88" t="s">
        <v>1</v>
      </c>
      <c r="I847" s="88" t="s">
        <v>1</v>
      </c>
      <c r="J847" s="89">
        <v>4.29</v>
      </c>
      <c r="K847" s="89">
        <f t="shared" si="194"/>
        <v>1.29</v>
      </c>
      <c r="L847" s="89">
        <f t="shared" si="195"/>
        <v>24.98</v>
      </c>
      <c r="M847" s="89">
        <f t="shared" si="196"/>
        <v>26.27</v>
      </c>
      <c r="N847" s="90" t="s">
        <v>65</v>
      </c>
      <c r="O847" s="90" t="s">
        <v>66</v>
      </c>
      <c r="P847" s="90" t="s">
        <v>67</v>
      </c>
      <c r="Q847" s="91" t="s">
        <v>68</v>
      </c>
      <c r="R847" s="92" t="s">
        <v>69</v>
      </c>
      <c r="S847" s="92" t="s">
        <v>1291</v>
      </c>
      <c r="T847" s="93" t="s">
        <v>73</v>
      </c>
      <c r="U847" s="84">
        <v>37</v>
      </c>
      <c r="V847" s="94">
        <f>IFERROR(VLOOKUP(H847,'Коэфф для прайса 1 оч'!$A$3:$C$6,3,0),"")</f>
        <v>327000</v>
      </c>
      <c r="W847" s="91">
        <f>IFERROR(VLOOKUP(E847,'Коэфф для прайса 1 оч'!$A$10:$C$23,3,0),"")</f>
        <v>5.0000000000000001E-3</v>
      </c>
      <c r="X847" s="116">
        <f>IFERROR(VLOOKUP(N847,'Коэфф для прайса 1 оч'!$E$25:$F$30,2,0),"")</f>
        <v>0.04</v>
      </c>
      <c r="Y847" s="116">
        <f>IFERROR(VLOOKUP(O847,'Коэфф для прайса 1 оч'!$E$32:$F$34,2,0),"")</f>
        <v>0</v>
      </c>
      <c r="Z847" s="116">
        <f>IFERROR(VLOOKUP(P847,'Коэфф для прайса 1 оч'!$E$36:$F$38,2,0),"")</f>
        <v>0.03</v>
      </c>
      <c r="AA847" s="116">
        <f>IFERROR(VLOOKUP(Q847,'Коэфф для прайса 1 оч'!$E$40:$F$43,2,0),"")</f>
        <v>5.0000000000000001E-3</v>
      </c>
      <c r="AB847" s="117">
        <f>IFERROR(VLOOKUP(R847,'Коэфф для прайса 1 оч'!$E$45:$F$59,2,0),"")</f>
        <v>-1.4999999999999999E-2</v>
      </c>
      <c r="AC847" s="116">
        <f>IFERROR(VLOOKUP(T847,'Коэфф для прайса 1 оч'!$E$61:$F$67,2,0),"")</f>
        <v>0</v>
      </c>
      <c r="AD847" s="116">
        <f>IFERROR(VLOOKUP(U847,'Коэфф для прайса 1 оч'!$E$69:$F$82,2,0),"")</f>
        <v>-1.0999999999999999E-2</v>
      </c>
      <c r="AE847" s="116">
        <f>IFERROR(VLOOKUP(PriceList[[#This Row],[Корпус]],'Коэфф для прайса 1 оч'!$I$10:$J$15,2,0),"")</f>
        <v>0</v>
      </c>
      <c r="AF847" s="95">
        <f t="shared" si="197"/>
        <v>344658</v>
      </c>
      <c r="AG847" s="96">
        <f t="shared" si="198"/>
        <v>10088139.66</v>
      </c>
      <c r="AH847" s="97">
        <v>0</v>
      </c>
      <c r="AI847" s="98">
        <f t="shared" si="199"/>
        <v>344658</v>
      </c>
      <c r="AJ847" s="99">
        <f t="shared" si="200"/>
        <v>10088139.66</v>
      </c>
      <c r="AK847" s="84" t="s">
        <v>101</v>
      </c>
      <c r="AL847" s="91">
        <v>0.1</v>
      </c>
      <c r="AM847" s="287">
        <f>PriceList[[#This Row],[ИТОГ Цена за кв.м, руб]]*(1+PriceList[[#This Row],[Максимальная скидка]])</f>
        <v>379123.80000000005</v>
      </c>
      <c r="AN847" s="287">
        <f>PriceList[[#This Row],[Цена за кв.м. в CRM]]*PriceList[[#This Row],[Площадь, кв.м]]</f>
        <v>11096953.626000002</v>
      </c>
      <c r="AO847" s="287">
        <v>6000</v>
      </c>
      <c r="AP847" s="335">
        <f>PriceList[[#This Row],[Цена за кв.м. в CRM]]+PriceList[[#This Row],[Бронь]]</f>
        <v>385123.80000000005</v>
      </c>
      <c r="AQ847" s="335">
        <f>PriceList[[#This Row],[Цена за кв.м. в сайт]]*PriceList[[#This Row],[Площадь, кв.м]]</f>
        <v>11272573.626000002</v>
      </c>
      <c r="AR847" s="84" t="str">
        <f t="shared" si="201"/>
        <v>С3-1-89</v>
      </c>
      <c r="AS847" s="88" t="str">
        <f t="shared" si="202"/>
        <v>Ст</v>
      </c>
      <c r="AT847" s="89">
        <f t="shared" si="203"/>
        <v>29.27</v>
      </c>
      <c r="AU847" s="99">
        <f>PriceList[[#This Row],[Цена за кв.м. в CRM]]</f>
        <v>379123.80000000005</v>
      </c>
      <c r="AV847" s="100" t="str">
        <f t="shared" si="204"/>
        <v>Свободно</v>
      </c>
      <c r="AW847" s="99"/>
      <c r="AX847" s="342"/>
      <c r="AZ847" s="353">
        <f>(PriceList[[#This Row],[Цена за кв.м. в сайт]])+$AZ$1</f>
        <v>385623.80000000005</v>
      </c>
      <c r="BA847" s="353">
        <f>AZ847*PriceList[[#This Row],[Площадь, кв.м]]</f>
        <v>11287208.626000002</v>
      </c>
      <c r="BB847" s="346">
        <f>BA847-PriceList[[#This Row],[Стоимость, руб для сбронированием]]</f>
        <v>14635</v>
      </c>
      <c r="BC847" s="14"/>
      <c r="BD847" s="345">
        <f t="shared" si="205"/>
        <v>385600</v>
      </c>
      <c r="BE847" s="353">
        <f>BD847*PriceList[[#This Row],[Площадь, кв.м]]</f>
        <v>11286512</v>
      </c>
      <c r="BF847" s="14"/>
      <c r="BG847" s="345">
        <f>BE847-$BG$1*PriceList[[#This Row],[Площадь, кв.м]]</f>
        <v>11110892</v>
      </c>
      <c r="BH847" s="353">
        <f t="shared" si="206"/>
        <v>175620</v>
      </c>
      <c r="BI847" s="345">
        <f>BG847/PriceList[[#This Row],[Площадь, кв.м]]</f>
        <v>379600</v>
      </c>
      <c r="BJ847" s="355">
        <f t="shared" si="207"/>
        <v>1.5806111696522657E-2</v>
      </c>
      <c r="BL847" s="345"/>
      <c r="BM847" s="353"/>
    </row>
    <row r="848" spans="1:65" ht="14.25" hidden="1" customHeight="1">
      <c r="A848" s="84">
        <v>675</v>
      </c>
      <c r="B848" s="84" t="s">
        <v>764</v>
      </c>
      <c r="C848" s="85">
        <v>9</v>
      </c>
      <c r="D848" s="85" t="s">
        <v>754</v>
      </c>
      <c r="E848" s="86">
        <v>1</v>
      </c>
      <c r="F848" s="84">
        <v>9</v>
      </c>
      <c r="G848" s="87">
        <v>32.69</v>
      </c>
      <c r="H848" s="88" t="s">
        <v>1</v>
      </c>
      <c r="I848" s="88" t="s">
        <v>1</v>
      </c>
      <c r="J848" s="89">
        <v>7.71</v>
      </c>
      <c r="K848" s="89">
        <f t="shared" si="194"/>
        <v>2.31</v>
      </c>
      <c r="L848" s="89">
        <f t="shared" si="195"/>
        <v>24.979999999999997</v>
      </c>
      <c r="M848" s="89">
        <f t="shared" si="196"/>
        <v>27.289999999999996</v>
      </c>
      <c r="N848" s="90" t="s">
        <v>65</v>
      </c>
      <c r="O848" s="90" t="s">
        <v>66</v>
      </c>
      <c r="P848" s="90" t="s">
        <v>67</v>
      </c>
      <c r="Q848" s="91" t="s">
        <v>68</v>
      </c>
      <c r="R848" s="92" t="s">
        <v>422</v>
      </c>
      <c r="S848" s="92" t="s">
        <v>1291</v>
      </c>
      <c r="T848" s="93" t="s">
        <v>70</v>
      </c>
      <c r="U848" s="84">
        <v>26</v>
      </c>
      <c r="V848" s="94">
        <f>IFERROR(VLOOKUP(H848,'Коэфф для прайса 1 оч'!$A$3:$C$6,3,0),"")</f>
        <v>327000</v>
      </c>
      <c r="W848" s="91">
        <f>IFERROR(VLOOKUP(E848,'Коэфф для прайса 1 оч'!$A$10:$C$23,3,0),"")</f>
        <v>-4.4999999999999998E-2</v>
      </c>
      <c r="X848" s="116">
        <f>IFERROR(VLOOKUP(N848,'Коэфф для прайса 1 оч'!$E$25:$F$30,2,0),"")</f>
        <v>0.04</v>
      </c>
      <c r="Y848" s="116">
        <f>IFERROR(VLOOKUP(O848,'Коэфф для прайса 1 оч'!$E$32:$F$34,2,0),"")</f>
        <v>0</v>
      </c>
      <c r="Z848" s="116">
        <f>IFERROR(VLOOKUP(P848,'Коэфф для прайса 1 оч'!$E$36:$F$38,2,0),"")</f>
        <v>0.03</v>
      </c>
      <c r="AA848" s="116">
        <f>IFERROR(VLOOKUP(Q848,'Коэфф для прайса 1 оч'!$E$40:$F$43,2,0),"")</f>
        <v>5.0000000000000001E-3</v>
      </c>
      <c r="AB848" s="117">
        <f>IFERROR(VLOOKUP(R848,'Коэфф для прайса 1 оч'!$E$45:$F$59,2,0),"")</f>
        <v>0</v>
      </c>
      <c r="AC848" s="116">
        <f>IFERROR(VLOOKUP(T848,'Коэфф для прайса 1 оч'!$E$61:$F$67,2,0),"")</f>
        <v>-0.01</v>
      </c>
      <c r="AD848" s="116">
        <f>IFERROR(VLOOKUP(U848,'Коэфф для прайса 1 оч'!$E$69:$F$82,2,0),"")</f>
        <v>0</v>
      </c>
      <c r="AE848" s="116">
        <f>IFERROR(VLOOKUP(PriceList[[#This Row],[Корпус]],'Коэфф для прайса 1 оч'!$I$10:$J$15,2,0),"")</f>
        <v>0</v>
      </c>
      <c r="AF848" s="95">
        <f t="shared" si="197"/>
        <v>333540</v>
      </c>
      <c r="AG848" s="96">
        <f t="shared" si="198"/>
        <v>10903422.6</v>
      </c>
      <c r="AH848" s="97">
        <v>0</v>
      </c>
      <c r="AI848" s="98">
        <f t="shared" si="199"/>
        <v>333540</v>
      </c>
      <c r="AJ848" s="99">
        <f t="shared" si="200"/>
        <v>10903422.6</v>
      </c>
      <c r="AK848" s="84" t="s">
        <v>71</v>
      </c>
      <c r="AL848" s="91">
        <v>0.1</v>
      </c>
      <c r="AM848" s="287">
        <f>PriceList[[#This Row],[ИТОГ Цена за кв.м, руб]]*(1+PriceList[[#This Row],[Максимальная скидка]])</f>
        <v>366894.00000000006</v>
      </c>
      <c r="AN848" s="287">
        <f>PriceList[[#This Row],[Цена за кв.м. в CRM]]*PriceList[[#This Row],[Площадь, кв.м]]</f>
        <v>11993764.860000001</v>
      </c>
      <c r="AO848" s="287">
        <v>6000</v>
      </c>
      <c r="AP848" s="335">
        <f>PriceList[[#This Row],[Цена за кв.м. в CRM]]+PriceList[[#This Row],[Бронь]]</f>
        <v>372894.00000000006</v>
      </c>
      <c r="AQ848" s="335">
        <f>PriceList[[#This Row],[Цена за кв.м. в сайт]]*PriceList[[#This Row],[Площадь, кв.м]]</f>
        <v>12189904.860000001</v>
      </c>
      <c r="AR848" s="84" t="str">
        <f t="shared" si="201"/>
        <v>С3-1-9</v>
      </c>
      <c r="AS848" s="88" t="str">
        <f t="shared" si="202"/>
        <v>Ст</v>
      </c>
      <c r="AT848" s="89">
        <f t="shared" si="203"/>
        <v>32.69</v>
      </c>
      <c r="AU848" s="99">
        <f>PriceList[[#This Row],[Цена за кв.м. в CRM]]</f>
        <v>366894.00000000006</v>
      </c>
      <c r="AV848" s="100" t="str">
        <f t="shared" si="204"/>
        <v>Резерв</v>
      </c>
      <c r="AW848" s="99"/>
      <c r="AX848" s="342"/>
      <c r="AZ848" s="353">
        <f>(PriceList[[#This Row],[Цена за кв.м. в сайт]])+$AZ$1</f>
        <v>373394.00000000006</v>
      </c>
      <c r="BA848" s="353">
        <f>AZ848*PriceList[[#This Row],[Площадь, кв.м]]</f>
        <v>12206249.860000001</v>
      </c>
      <c r="BB848" s="346">
        <f>BA848-PriceList[[#This Row],[Стоимость, руб для сбронированием]]</f>
        <v>16345</v>
      </c>
      <c r="BC848" s="14"/>
      <c r="BD848" s="345">
        <f t="shared" si="205"/>
        <v>373400</v>
      </c>
      <c r="BE848" s="353">
        <f>BD848*PriceList[[#This Row],[Площадь, кв.м]]</f>
        <v>12206446</v>
      </c>
      <c r="BF848" s="14"/>
      <c r="BG848" s="345">
        <f>BE848-$BG$1*PriceList[[#This Row],[Площадь, кв.м]]</f>
        <v>12010306</v>
      </c>
      <c r="BH848" s="353">
        <f t="shared" si="206"/>
        <v>196140</v>
      </c>
      <c r="BI848" s="345">
        <f>BG848/PriceList[[#This Row],[Площадь, кв.м]]</f>
        <v>367400</v>
      </c>
      <c r="BJ848" s="355">
        <f t="shared" si="207"/>
        <v>1.633097441480675E-2</v>
      </c>
      <c r="BL848" s="345"/>
      <c r="BM848" s="353"/>
    </row>
    <row r="849" spans="1:65" ht="14.25" hidden="1" customHeight="1">
      <c r="A849" s="84">
        <v>796</v>
      </c>
      <c r="B849" s="84" t="s">
        <v>846</v>
      </c>
      <c r="C849" s="85">
        <v>90</v>
      </c>
      <c r="D849" s="85" t="s">
        <v>754</v>
      </c>
      <c r="E849" s="86">
        <v>5</v>
      </c>
      <c r="F849" s="84">
        <v>6</v>
      </c>
      <c r="G849" s="87">
        <v>29.27</v>
      </c>
      <c r="H849" s="88" t="s">
        <v>1</v>
      </c>
      <c r="I849" s="88" t="s">
        <v>1</v>
      </c>
      <c r="J849" s="89">
        <v>4.29</v>
      </c>
      <c r="K849" s="89">
        <f t="shared" si="194"/>
        <v>1.29</v>
      </c>
      <c r="L849" s="89">
        <f t="shared" si="195"/>
        <v>24.98</v>
      </c>
      <c r="M849" s="89">
        <f t="shared" si="196"/>
        <v>26.27</v>
      </c>
      <c r="N849" s="90" t="s">
        <v>65</v>
      </c>
      <c r="O849" s="90" t="s">
        <v>66</v>
      </c>
      <c r="P849" s="90" t="s">
        <v>67</v>
      </c>
      <c r="Q849" s="91" t="s">
        <v>68</v>
      </c>
      <c r="R849" s="92" t="s">
        <v>69</v>
      </c>
      <c r="S849" s="92" t="s">
        <v>1291</v>
      </c>
      <c r="T849" s="93" t="s">
        <v>73</v>
      </c>
      <c r="U849" s="84">
        <v>37</v>
      </c>
      <c r="V849" s="94">
        <f>IFERROR(VLOOKUP(H849,'Коэфф для прайса 1 оч'!$A$3:$C$6,3,0),"")</f>
        <v>327000</v>
      </c>
      <c r="W849" s="91">
        <f>IFERROR(VLOOKUP(E849,'Коэфф для прайса 1 оч'!$A$10:$C$23,3,0),"")</f>
        <v>5.0000000000000001E-3</v>
      </c>
      <c r="X849" s="116">
        <f>IFERROR(VLOOKUP(N849,'Коэфф для прайса 1 оч'!$E$25:$F$30,2,0),"")</f>
        <v>0.04</v>
      </c>
      <c r="Y849" s="116">
        <f>IFERROR(VLOOKUP(O849,'Коэфф для прайса 1 оч'!$E$32:$F$34,2,0),"")</f>
        <v>0</v>
      </c>
      <c r="Z849" s="116">
        <f>IFERROR(VLOOKUP(P849,'Коэфф для прайса 1 оч'!$E$36:$F$38,2,0),"")</f>
        <v>0.03</v>
      </c>
      <c r="AA849" s="116">
        <f>IFERROR(VLOOKUP(Q849,'Коэфф для прайса 1 оч'!$E$40:$F$43,2,0),"")</f>
        <v>5.0000000000000001E-3</v>
      </c>
      <c r="AB849" s="117">
        <f>IFERROR(VLOOKUP(R849,'Коэфф для прайса 1 оч'!$E$45:$F$59,2,0),"")</f>
        <v>-1.4999999999999999E-2</v>
      </c>
      <c r="AC849" s="116">
        <f>IFERROR(VLOOKUP(T849,'Коэфф для прайса 1 оч'!$E$61:$F$67,2,0),"")</f>
        <v>0</v>
      </c>
      <c r="AD849" s="116">
        <f>IFERROR(VLOOKUP(U849,'Коэфф для прайса 1 оч'!$E$69:$F$82,2,0),"")</f>
        <v>-1.0999999999999999E-2</v>
      </c>
      <c r="AE849" s="116">
        <f>IFERROR(VLOOKUP(PriceList[[#This Row],[Корпус]],'Коэфф для прайса 1 оч'!$I$10:$J$15,2,0),"")</f>
        <v>0</v>
      </c>
      <c r="AF849" s="95">
        <f t="shared" si="197"/>
        <v>344658</v>
      </c>
      <c r="AG849" s="96">
        <f t="shared" si="198"/>
        <v>10088139.66</v>
      </c>
      <c r="AH849" s="97">
        <v>0</v>
      </c>
      <c r="AI849" s="98">
        <f t="shared" si="199"/>
        <v>344658</v>
      </c>
      <c r="AJ849" s="99">
        <f t="shared" si="200"/>
        <v>10088139.66</v>
      </c>
      <c r="AK849" s="84" t="s">
        <v>101</v>
      </c>
      <c r="AL849" s="91">
        <v>0.1</v>
      </c>
      <c r="AM849" s="287">
        <f>PriceList[[#This Row],[ИТОГ Цена за кв.м, руб]]*(1+PriceList[[#This Row],[Максимальная скидка]])</f>
        <v>379123.80000000005</v>
      </c>
      <c r="AN849" s="287">
        <f>PriceList[[#This Row],[Цена за кв.м. в CRM]]*PriceList[[#This Row],[Площадь, кв.м]]</f>
        <v>11096953.626000002</v>
      </c>
      <c r="AO849" s="287">
        <v>6000</v>
      </c>
      <c r="AP849" s="335">
        <f>PriceList[[#This Row],[Цена за кв.м. в CRM]]+PriceList[[#This Row],[Бронь]]</f>
        <v>385123.80000000005</v>
      </c>
      <c r="AQ849" s="335">
        <f>PriceList[[#This Row],[Цена за кв.м. в сайт]]*PriceList[[#This Row],[Площадь, кв.м]]</f>
        <v>11272573.626000002</v>
      </c>
      <c r="AR849" s="84" t="str">
        <f t="shared" si="201"/>
        <v>С3-1-90</v>
      </c>
      <c r="AS849" s="88" t="str">
        <f t="shared" si="202"/>
        <v>Ст</v>
      </c>
      <c r="AT849" s="89">
        <f t="shared" si="203"/>
        <v>29.27</v>
      </c>
      <c r="AU849" s="99">
        <f>PriceList[[#This Row],[Цена за кв.м. в CRM]]</f>
        <v>379123.80000000005</v>
      </c>
      <c r="AV849" s="100" t="str">
        <f t="shared" si="204"/>
        <v>Свободно</v>
      </c>
      <c r="AW849" s="99"/>
      <c r="AX849" s="342"/>
      <c r="AZ849" s="353">
        <f>(PriceList[[#This Row],[Цена за кв.м. в сайт]])+$AZ$1</f>
        <v>385623.80000000005</v>
      </c>
      <c r="BA849" s="353">
        <f>AZ849*PriceList[[#This Row],[Площадь, кв.м]]</f>
        <v>11287208.626000002</v>
      </c>
      <c r="BB849" s="346">
        <f>BA849-PriceList[[#This Row],[Стоимость, руб для сбронированием]]</f>
        <v>14635</v>
      </c>
      <c r="BC849" s="14"/>
      <c r="BD849" s="345">
        <f t="shared" si="205"/>
        <v>385600</v>
      </c>
      <c r="BE849" s="353">
        <f>BD849*PriceList[[#This Row],[Площадь, кв.м]]</f>
        <v>11286512</v>
      </c>
      <c r="BF849" s="14"/>
      <c r="BG849" s="345">
        <f>BE849-$BG$1*PriceList[[#This Row],[Площадь, кв.м]]</f>
        <v>11110892</v>
      </c>
      <c r="BH849" s="353">
        <f t="shared" si="206"/>
        <v>175620</v>
      </c>
      <c r="BI849" s="345">
        <f>BG849/PriceList[[#This Row],[Площадь, кв.м]]</f>
        <v>379600</v>
      </c>
      <c r="BJ849" s="355">
        <f t="shared" si="207"/>
        <v>1.5806111696522657E-2</v>
      </c>
      <c r="BL849" s="345"/>
      <c r="BM849" s="353"/>
    </row>
    <row r="850" spans="1:65" ht="14.25" hidden="1" customHeight="1">
      <c r="A850" s="84">
        <v>797</v>
      </c>
      <c r="B850" s="84" t="s">
        <v>847</v>
      </c>
      <c r="C850" s="85">
        <v>91</v>
      </c>
      <c r="D850" s="85" t="s">
        <v>754</v>
      </c>
      <c r="E850" s="86">
        <v>5</v>
      </c>
      <c r="F850" s="84">
        <v>7</v>
      </c>
      <c r="G850" s="87">
        <v>45.23</v>
      </c>
      <c r="H850" s="88" t="s">
        <v>2</v>
      </c>
      <c r="I850" s="88" t="s">
        <v>19</v>
      </c>
      <c r="J850" s="89">
        <v>10.31</v>
      </c>
      <c r="K850" s="89">
        <f t="shared" si="194"/>
        <v>3.09</v>
      </c>
      <c r="L850" s="89">
        <f t="shared" si="195"/>
        <v>34.919999999999995</v>
      </c>
      <c r="M850" s="89">
        <f t="shared" si="196"/>
        <v>38.009999999999991</v>
      </c>
      <c r="N850" s="90" t="s">
        <v>778</v>
      </c>
      <c r="O850" s="90" t="s">
        <v>66</v>
      </c>
      <c r="P850" s="90" t="s">
        <v>115</v>
      </c>
      <c r="Q850" s="91" t="s">
        <v>68</v>
      </c>
      <c r="R850" s="92" t="s">
        <v>493</v>
      </c>
      <c r="S850" s="92" t="s">
        <v>493</v>
      </c>
      <c r="T850" s="93" t="s">
        <v>73</v>
      </c>
      <c r="U850" s="84">
        <v>37</v>
      </c>
      <c r="V850" s="94">
        <f>IFERROR(VLOOKUP(H850,'Коэфф для прайса 1 оч'!$A$3:$C$6,3,0),"")</f>
        <v>313920</v>
      </c>
      <c r="W850" s="91">
        <f>IFERROR(VLOOKUP(E850,'Коэфф для прайса 1 оч'!$A$10:$C$23,3,0),"")</f>
        <v>5.0000000000000001E-3</v>
      </c>
      <c r="X850" s="116">
        <f>IFERROR(VLOOKUP(N850,'Коэфф для прайса 1 оч'!$E$25:$F$30,2,0),"")</f>
        <v>0.06</v>
      </c>
      <c r="Y850" s="116">
        <f>IFERROR(VLOOKUP(O850,'Коэфф для прайса 1 оч'!$E$32:$F$34,2,0),"")</f>
        <v>0</v>
      </c>
      <c r="Z850" s="116">
        <f>IFERROR(VLOOKUP(P850,'Коэфф для прайса 1 оч'!$E$36:$F$38,2,0),"")</f>
        <v>0</v>
      </c>
      <c r="AA850" s="116">
        <f>IFERROR(VLOOKUP(Q850,'Коэфф для прайса 1 оч'!$E$40:$F$43,2,0),"")</f>
        <v>5.0000000000000001E-3</v>
      </c>
      <c r="AB850" s="117">
        <f>IFERROR(VLOOKUP(R850,'Коэфф для прайса 1 оч'!$E$45:$F$59,2,0),"")</f>
        <v>0.03</v>
      </c>
      <c r="AC850" s="116">
        <f>IFERROR(VLOOKUP(T850,'Коэфф для прайса 1 оч'!$E$61:$F$67,2,0),"")</f>
        <v>0</v>
      </c>
      <c r="AD850" s="116">
        <f>IFERROR(VLOOKUP(U850,'Коэфф для прайса 1 оч'!$E$69:$F$82,2,0),"")</f>
        <v>-1.0999999999999999E-2</v>
      </c>
      <c r="AE850" s="116">
        <f>IFERROR(VLOOKUP(PriceList[[#This Row],[Корпус]],'Коэфф для прайса 1 оч'!$I$10:$J$15,2,0),"")</f>
        <v>0</v>
      </c>
      <c r="AF850" s="95">
        <f t="shared" si="197"/>
        <v>341858.88</v>
      </c>
      <c r="AG850" s="96">
        <f t="shared" si="198"/>
        <v>15462277.142399998</v>
      </c>
      <c r="AH850" s="97">
        <v>0</v>
      </c>
      <c r="AI850" s="98">
        <f t="shared" si="199"/>
        <v>341858.88</v>
      </c>
      <c r="AJ850" s="99">
        <f t="shared" si="200"/>
        <v>15462277.142399998</v>
      </c>
      <c r="AK850" s="84" t="s">
        <v>101</v>
      </c>
      <c r="AL850" s="91">
        <v>0.1</v>
      </c>
      <c r="AM850" s="287">
        <f>PriceList[[#This Row],[ИТОГ Цена за кв.м, руб]]*(1+PriceList[[#This Row],[Максимальная скидка]])</f>
        <v>376044.76800000004</v>
      </c>
      <c r="AN850" s="287">
        <f>PriceList[[#This Row],[Цена за кв.м. в CRM]]*PriceList[[#This Row],[Площадь, кв.м]]</f>
        <v>17008504.85664</v>
      </c>
      <c r="AO850" s="287">
        <v>6000</v>
      </c>
      <c r="AP850" s="335">
        <f>PriceList[[#This Row],[Цена за кв.м. в CRM]]+PriceList[[#This Row],[Бронь]]</f>
        <v>382044.76800000004</v>
      </c>
      <c r="AQ850" s="335">
        <f>PriceList[[#This Row],[Цена за кв.м. в сайт]]*PriceList[[#This Row],[Площадь, кв.м]]</f>
        <v>17279884.85664</v>
      </c>
      <c r="AR850" s="84" t="str">
        <f t="shared" si="201"/>
        <v>С3-1-91</v>
      </c>
      <c r="AS850" s="88" t="str">
        <f t="shared" si="202"/>
        <v>1К</v>
      </c>
      <c r="AT850" s="89">
        <f t="shared" si="203"/>
        <v>45.23</v>
      </c>
      <c r="AU850" s="99">
        <f>PriceList[[#This Row],[Цена за кв.м. в CRM]]</f>
        <v>376044.76800000004</v>
      </c>
      <c r="AV850" s="100" t="str">
        <f t="shared" si="204"/>
        <v>Свободно</v>
      </c>
      <c r="AW850" s="99"/>
      <c r="AX850" s="342"/>
      <c r="AZ850" s="353">
        <f>(PriceList[[#This Row],[Цена за кв.м. в сайт]])+$AZ$1</f>
        <v>382544.76800000004</v>
      </c>
      <c r="BA850" s="353">
        <f>AZ850*PriceList[[#This Row],[Площадь, кв.м]]</f>
        <v>17302499.85664</v>
      </c>
      <c r="BB850" s="346">
        <f>BA850-PriceList[[#This Row],[Стоимость, руб для сбронированием]]</f>
        <v>22615</v>
      </c>
      <c r="BC850" s="14"/>
      <c r="BD850" s="345">
        <f t="shared" si="205"/>
        <v>382500</v>
      </c>
      <c r="BE850" s="353">
        <f>BD850*PriceList[[#This Row],[Площадь, кв.м]]</f>
        <v>17300475</v>
      </c>
      <c r="BF850" s="14"/>
      <c r="BG850" s="345">
        <f>BE850-$BG$1*PriceList[[#This Row],[Площадь, кв.м]]</f>
        <v>17029095</v>
      </c>
      <c r="BH850" s="353">
        <f t="shared" si="206"/>
        <v>271380</v>
      </c>
      <c r="BI850" s="345">
        <f>BG850/PriceList[[#This Row],[Площадь, кв.м]]</f>
        <v>376500</v>
      </c>
      <c r="BJ850" s="355">
        <f t="shared" si="207"/>
        <v>1.5936254980079681E-2</v>
      </c>
      <c r="BL850" s="345"/>
      <c r="BM850" s="353"/>
    </row>
    <row r="851" spans="1:65" ht="14.25" hidden="1" customHeight="1">
      <c r="A851" s="84">
        <v>798</v>
      </c>
      <c r="B851" s="84" t="s">
        <v>848</v>
      </c>
      <c r="C851" s="85">
        <v>92</v>
      </c>
      <c r="D851" s="85" t="s">
        <v>754</v>
      </c>
      <c r="E851" s="86">
        <v>5</v>
      </c>
      <c r="F851" s="84">
        <v>8</v>
      </c>
      <c r="G851" s="87">
        <v>28.97</v>
      </c>
      <c r="H851" s="88" t="s">
        <v>1</v>
      </c>
      <c r="I851" s="88" t="s">
        <v>1</v>
      </c>
      <c r="J851" s="89">
        <v>4.13</v>
      </c>
      <c r="K851" s="89">
        <f t="shared" si="194"/>
        <v>1.24</v>
      </c>
      <c r="L851" s="89">
        <f t="shared" si="195"/>
        <v>24.84</v>
      </c>
      <c r="M851" s="89">
        <f t="shared" si="196"/>
        <v>26.08</v>
      </c>
      <c r="N851" s="90" t="s">
        <v>65</v>
      </c>
      <c r="O851" s="90" t="s">
        <v>66</v>
      </c>
      <c r="P851" s="90" t="s">
        <v>67</v>
      </c>
      <c r="Q851" s="91" t="s">
        <v>68</v>
      </c>
      <c r="R851" s="92" t="s">
        <v>493</v>
      </c>
      <c r="S851" s="92" t="s">
        <v>493</v>
      </c>
      <c r="T851" s="93" t="s">
        <v>73</v>
      </c>
      <c r="U851" s="84">
        <v>37</v>
      </c>
      <c r="V851" s="94">
        <f>IFERROR(VLOOKUP(H851,'Коэфф для прайса 1 оч'!$A$3:$C$6,3,0),"")</f>
        <v>327000</v>
      </c>
      <c r="W851" s="91">
        <f>IFERROR(VLOOKUP(E851,'Коэфф для прайса 1 оч'!$A$10:$C$23,3,0),"")</f>
        <v>5.0000000000000001E-3</v>
      </c>
      <c r="X851" s="116">
        <f>IFERROR(VLOOKUP(N851,'Коэфф для прайса 1 оч'!$E$25:$F$30,2,0),"")</f>
        <v>0.04</v>
      </c>
      <c r="Y851" s="116">
        <f>IFERROR(VLOOKUP(O851,'Коэфф для прайса 1 оч'!$E$32:$F$34,2,0),"")</f>
        <v>0</v>
      </c>
      <c r="Z851" s="116">
        <f>IFERROR(VLOOKUP(P851,'Коэфф для прайса 1 оч'!$E$36:$F$38,2,0),"")</f>
        <v>0.03</v>
      </c>
      <c r="AA851" s="116">
        <f>IFERROR(VLOOKUP(Q851,'Коэфф для прайса 1 оч'!$E$40:$F$43,2,0),"")</f>
        <v>5.0000000000000001E-3</v>
      </c>
      <c r="AB851" s="117">
        <f>IFERROR(VLOOKUP(R851,'Коэфф для прайса 1 оч'!$E$45:$F$59,2,0),"")</f>
        <v>0.03</v>
      </c>
      <c r="AC851" s="116">
        <f>IFERROR(VLOOKUP(T851,'Коэфф для прайса 1 оч'!$E$61:$F$67,2,0),"")</f>
        <v>0</v>
      </c>
      <c r="AD851" s="116">
        <f>IFERROR(VLOOKUP(U851,'Коэфф для прайса 1 оч'!$E$69:$F$82,2,0),"")</f>
        <v>-1.0999999999999999E-2</v>
      </c>
      <c r="AE851" s="116">
        <f>IFERROR(VLOOKUP(PriceList[[#This Row],[Корпус]],'Коэфф для прайса 1 оч'!$I$10:$J$15,2,0),"")</f>
        <v>0</v>
      </c>
      <c r="AF851" s="95">
        <f t="shared" si="197"/>
        <v>359373</v>
      </c>
      <c r="AG851" s="96">
        <f t="shared" si="198"/>
        <v>10411035.810000001</v>
      </c>
      <c r="AH851" s="97">
        <v>0</v>
      </c>
      <c r="AI851" s="98">
        <f t="shared" si="199"/>
        <v>359373</v>
      </c>
      <c r="AJ851" s="99">
        <f t="shared" si="200"/>
        <v>10411035.810000001</v>
      </c>
      <c r="AK851" s="84" t="s">
        <v>101</v>
      </c>
      <c r="AL851" s="91">
        <v>0.1</v>
      </c>
      <c r="AM851" s="287">
        <f>PriceList[[#This Row],[ИТОГ Цена за кв.м, руб]]*(1+PriceList[[#This Row],[Максимальная скидка]])</f>
        <v>395310.30000000005</v>
      </c>
      <c r="AN851" s="287">
        <f>PriceList[[#This Row],[Цена за кв.м. в CRM]]*PriceList[[#This Row],[Площадь, кв.м]]</f>
        <v>11452139.391000001</v>
      </c>
      <c r="AO851" s="287">
        <v>6000</v>
      </c>
      <c r="AP851" s="335">
        <f>PriceList[[#This Row],[Цена за кв.м. в CRM]]+PriceList[[#This Row],[Бронь]]</f>
        <v>401310.30000000005</v>
      </c>
      <c r="AQ851" s="335">
        <f>PriceList[[#This Row],[Цена за кв.м. в сайт]]*PriceList[[#This Row],[Площадь, кв.м]]</f>
        <v>11625959.391000001</v>
      </c>
      <c r="AR851" s="84" t="str">
        <f t="shared" si="201"/>
        <v>С3-1-92</v>
      </c>
      <c r="AS851" s="88" t="str">
        <f t="shared" si="202"/>
        <v>Ст</v>
      </c>
      <c r="AT851" s="89">
        <f t="shared" si="203"/>
        <v>28.97</v>
      </c>
      <c r="AU851" s="99">
        <f>PriceList[[#This Row],[Цена за кв.м. в CRM]]</f>
        <v>395310.30000000005</v>
      </c>
      <c r="AV851" s="100" t="str">
        <f t="shared" si="204"/>
        <v>Свободно</v>
      </c>
      <c r="AW851" s="99"/>
      <c r="AX851" s="342"/>
      <c r="AZ851" s="353">
        <f>(PriceList[[#This Row],[Цена за кв.м. в сайт]])+$AZ$1</f>
        <v>401810.30000000005</v>
      </c>
      <c r="BA851" s="353">
        <f>AZ851*PriceList[[#This Row],[Площадь, кв.м]]</f>
        <v>11640444.391000001</v>
      </c>
      <c r="BB851" s="346">
        <f>BA851-PriceList[[#This Row],[Стоимость, руб для сбронированием]]</f>
        <v>14485</v>
      </c>
      <c r="BC851" s="14"/>
      <c r="BD851" s="345">
        <f t="shared" si="205"/>
        <v>401800</v>
      </c>
      <c r="BE851" s="353">
        <f>BD851*PriceList[[#This Row],[Площадь, кв.м]]</f>
        <v>11640146</v>
      </c>
      <c r="BF851" s="14"/>
      <c r="BG851" s="345">
        <f>BE851-$BG$1*PriceList[[#This Row],[Площадь, кв.м]]</f>
        <v>11466326</v>
      </c>
      <c r="BH851" s="353">
        <f t="shared" si="206"/>
        <v>173820</v>
      </c>
      <c r="BI851" s="345">
        <f>BG851/PriceList[[#This Row],[Площадь, кв.м]]</f>
        <v>395800</v>
      </c>
      <c r="BJ851" s="355">
        <f t="shared" si="207"/>
        <v>1.5159171298635674E-2</v>
      </c>
      <c r="BL851" s="345"/>
      <c r="BM851" s="353"/>
    </row>
    <row r="852" spans="1:65" ht="14.25" hidden="1" customHeight="1">
      <c r="A852" s="84">
        <v>813</v>
      </c>
      <c r="B852" s="84" t="s">
        <v>849</v>
      </c>
      <c r="C852" s="85">
        <v>93</v>
      </c>
      <c r="D852" s="85" t="s">
        <v>754</v>
      </c>
      <c r="E852" s="86">
        <v>5</v>
      </c>
      <c r="F852" s="84">
        <v>9</v>
      </c>
      <c r="G852" s="87">
        <v>52.06</v>
      </c>
      <c r="H852" s="88" t="s">
        <v>2</v>
      </c>
      <c r="I852" s="88" t="s">
        <v>19</v>
      </c>
      <c r="J852" s="89">
        <v>7.89</v>
      </c>
      <c r="K852" s="89">
        <f t="shared" si="194"/>
        <v>2.37</v>
      </c>
      <c r="L852" s="89">
        <f t="shared" si="195"/>
        <v>44.17</v>
      </c>
      <c r="M852" s="89">
        <f t="shared" si="196"/>
        <v>46.54</v>
      </c>
      <c r="N852" s="90" t="s">
        <v>76</v>
      </c>
      <c r="O852" s="90" t="s">
        <v>66</v>
      </c>
      <c r="P852" s="90" t="s">
        <v>115</v>
      </c>
      <c r="Q852" s="91" t="s">
        <v>68</v>
      </c>
      <c r="R852" s="92" t="s">
        <v>518</v>
      </c>
      <c r="S852" s="92" t="s">
        <v>116</v>
      </c>
      <c r="T852" s="93" t="s">
        <v>139</v>
      </c>
      <c r="U852" s="84">
        <v>37</v>
      </c>
      <c r="V852" s="94">
        <f>IFERROR(VLOOKUP(H852,'Коэфф для прайса 1 оч'!$A$3:$C$6,3,0),"")</f>
        <v>313920</v>
      </c>
      <c r="W852" s="91">
        <f>IFERROR(VLOOKUP(E852,'Коэфф для прайса 1 оч'!$A$10:$C$23,3,0),"")</f>
        <v>5.0000000000000001E-3</v>
      </c>
      <c r="X852" s="116">
        <f>IFERROR(VLOOKUP(N852,'Коэфф для прайса 1 оч'!$E$25:$F$30,2,0),"")</f>
        <v>0</v>
      </c>
      <c r="Y852" s="116">
        <f>IFERROR(VLOOKUP(O852,'Коэфф для прайса 1 оч'!$E$32:$F$34,2,0),"")</f>
        <v>0</v>
      </c>
      <c r="Z852" s="116">
        <f>IFERROR(VLOOKUP(P852,'Коэфф для прайса 1 оч'!$E$36:$F$38,2,0),"")</f>
        <v>0</v>
      </c>
      <c r="AA852" s="116">
        <f>IFERROR(VLOOKUP(Q852,'Коэфф для прайса 1 оч'!$E$40:$F$43,2,0),"")</f>
        <v>5.0000000000000001E-3</v>
      </c>
      <c r="AB852" s="117">
        <f>IFERROR(VLOOKUP(R852,'Коэфф для прайса 1 оч'!$E$45:$F$59,2,0),"")</f>
        <v>0.05</v>
      </c>
      <c r="AC852" s="116">
        <f>IFERROR(VLOOKUP(T852,'Коэфф для прайса 1 оч'!$E$61:$F$67,2,0),"")</f>
        <v>-0.01</v>
      </c>
      <c r="AD852" s="116">
        <f>IFERROR(VLOOKUP(U852,'Коэфф для прайса 1 оч'!$E$69:$F$82,2,0),"")</f>
        <v>-1.0999999999999999E-2</v>
      </c>
      <c r="AE852" s="116">
        <f>IFERROR(VLOOKUP(PriceList[[#This Row],[Корпус]],'Коэфф для прайса 1 оч'!$I$10:$J$15,2,0),"")</f>
        <v>0</v>
      </c>
      <c r="AF852" s="95">
        <f t="shared" si="197"/>
        <v>326162.88</v>
      </c>
      <c r="AG852" s="96">
        <f t="shared" si="198"/>
        <v>16980039.5328</v>
      </c>
      <c r="AH852" s="97">
        <v>0</v>
      </c>
      <c r="AI852" s="98">
        <f t="shared" si="199"/>
        <v>326162.88</v>
      </c>
      <c r="AJ852" s="99">
        <f t="shared" si="200"/>
        <v>16980039.5328</v>
      </c>
      <c r="AK852" s="84" t="s">
        <v>71</v>
      </c>
      <c r="AL852" s="91">
        <v>0.1</v>
      </c>
      <c r="AM852" s="287">
        <f>PriceList[[#This Row],[ИТОГ Цена за кв.м, руб]]*(1+PriceList[[#This Row],[Максимальная скидка]])</f>
        <v>358779.16800000001</v>
      </c>
      <c r="AN852" s="287">
        <f>PriceList[[#This Row],[Цена за кв.м. в CRM]]*PriceList[[#This Row],[Площадь, кв.м]]</f>
        <v>18678043.486080002</v>
      </c>
      <c r="AO852" s="287">
        <v>6000</v>
      </c>
      <c r="AP852" s="335">
        <f>PriceList[[#This Row],[Цена за кв.м. в CRM]]+PriceList[[#This Row],[Бронь]]</f>
        <v>364779.16800000001</v>
      </c>
      <c r="AQ852" s="335">
        <f>PriceList[[#This Row],[Цена за кв.м. в сайт]]*PriceList[[#This Row],[Площадь, кв.м]]</f>
        <v>18990403.486080002</v>
      </c>
      <c r="AR852" s="84" t="str">
        <f t="shared" si="201"/>
        <v>С3-1-93</v>
      </c>
      <c r="AS852" s="88" t="str">
        <f t="shared" si="202"/>
        <v>1К</v>
      </c>
      <c r="AT852" s="89">
        <f t="shared" si="203"/>
        <v>52.06</v>
      </c>
      <c r="AU852" s="99">
        <f>PriceList[[#This Row],[Цена за кв.м. в CRM]]</f>
        <v>358779.16800000001</v>
      </c>
      <c r="AV852" s="100" t="str">
        <f t="shared" si="204"/>
        <v>Резерв</v>
      </c>
      <c r="AW852" s="99"/>
      <c r="AX852" s="342"/>
      <c r="AZ852" s="353">
        <f>(PriceList[[#This Row],[Цена за кв.м. в сайт]])+$AZ$1</f>
        <v>365279.16800000001</v>
      </c>
      <c r="BA852" s="353">
        <f>AZ852*PriceList[[#This Row],[Площадь, кв.м]]</f>
        <v>19016433.486080002</v>
      </c>
      <c r="BB852" s="346">
        <f>BA852-PriceList[[#This Row],[Стоимость, руб для сбронированием]]</f>
        <v>26030</v>
      </c>
      <c r="BC852" s="14"/>
      <c r="BD852" s="345">
        <f t="shared" si="205"/>
        <v>365300</v>
      </c>
      <c r="BE852" s="353">
        <f>BD852*PriceList[[#This Row],[Площадь, кв.м]]</f>
        <v>19017518</v>
      </c>
      <c r="BF852" s="14"/>
      <c r="BG852" s="345">
        <f>BE852-$BG$1*PriceList[[#This Row],[Площадь, кв.м]]</f>
        <v>18705158</v>
      </c>
      <c r="BH852" s="353">
        <f t="shared" si="206"/>
        <v>312360</v>
      </c>
      <c r="BI852" s="345">
        <f>BG852/PriceList[[#This Row],[Площадь, кв.м]]</f>
        <v>359300</v>
      </c>
      <c r="BJ852" s="355">
        <f t="shared" si="207"/>
        <v>1.6699137211244084E-2</v>
      </c>
      <c r="BL852" s="345"/>
      <c r="BM852" s="353"/>
    </row>
    <row r="853" spans="1:65" ht="14.25" hidden="1" customHeight="1">
      <c r="A853" s="84">
        <v>814</v>
      </c>
      <c r="B853" s="84" t="s">
        <v>850</v>
      </c>
      <c r="C853" s="85">
        <v>94</v>
      </c>
      <c r="D853" s="85" t="s">
        <v>754</v>
      </c>
      <c r="E853" s="86">
        <v>5</v>
      </c>
      <c r="F853" s="84">
        <v>10</v>
      </c>
      <c r="G853" s="87">
        <v>29.03</v>
      </c>
      <c r="H853" s="88" t="s">
        <v>1</v>
      </c>
      <c r="I853" s="88" t="s">
        <v>1</v>
      </c>
      <c r="J853" s="89">
        <v>4.29</v>
      </c>
      <c r="K853" s="89">
        <f t="shared" si="194"/>
        <v>1.29</v>
      </c>
      <c r="L853" s="89">
        <f t="shared" si="195"/>
        <v>24.740000000000002</v>
      </c>
      <c r="M853" s="89">
        <f t="shared" si="196"/>
        <v>26.03</v>
      </c>
      <c r="N853" s="90" t="s">
        <v>65</v>
      </c>
      <c r="O853" s="90" t="s">
        <v>66</v>
      </c>
      <c r="P853" s="90" t="s">
        <v>67</v>
      </c>
      <c r="Q853" s="91" t="s">
        <v>68</v>
      </c>
      <c r="R853" s="92" t="s">
        <v>518</v>
      </c>
      <c r="S853" s="92" t="s">
        <v>116</v>
      </c>
      <c r="T853" s="93" t="s">
        <v>73</v>
      </c>
      <c r="U853" s="84">
        <v>37</v>
      </c>
      <c r="V853" s="94">
        <f>IFERROR(VLOOKUP(H853,'Коэфф для прайса 1 оч'!$A$3:$C$6,3,0),"")</f>
        <v>327000</v>
      </c>
      <c r="W853" s="91">
        <f>IFERROR(VLOOKUP(E853,'Коэфф для прайса 1 оч'!$A$10:$C$23,3,0),"")</f>
        <v>5.0000000000000001E-3</v>
      </c>
      <c r="X853" s="116">
        <f>IFERROR(VLOOKUP(N853,'Коэфф для прайса 1 оч'!$E$25:$F$30,2,0),"")</f>
        <v>0.04</v>
      </c>
      <c r="Y853" s="116">
        <f>IFERROR(VLOOKUP(O853,'Коэфф для прайса 1 оч'!$E$32:$F$34,2,0),"")</f>
        <v>0</v>
      </c>
      <c r="Z853" s="116">
        <f>IFERROR(VLOOKUP(P853,'Коэфф для прайса 1 оч'!$E$36:$F$38,2,0),"")</f>
        <v>0.03</v>
      </c>
      <c r="AA853" s="116">
        <f>IFERROR(VLOOKUP(Q853,'Коэфф для прайса 1 оч'!$E$40:$F$43,2,0),"")</f>
        <v>5.0000000000000001E-3</v>
      </c>
      <c r="AB853" s="117">
        <f>IFERROR(VLOOKUP(R853,'Коэфф для прайса 1 оч'!$E$45:$F$59,2,0),"")</f>
        <v>0.05</v>
      </c>
      <c r="AC853" s="116">
        <f>IFERROR(VLOOKUP(T853,'Коэфф для прайса 1 оч'!$E$61:$F$67,2,0),"")</f>
        <v>0</v>
      </c>
      <c r="AD853" s="116">
        <f>IFERROR(VLOOKUP(U853,'Коэфф для прайса 1 оч'!$E$69:$F$82,2,0),"")</f>
        <v>-1.0999999999999999E-2</v>
      </c>
      <c r="AE853" s="116">
        <f>IFERROR(VLOOKUP(PriceList[[#This Row],[Корпус]],'Коэфф для прайса 1 оч'!$I$10:$J$15,2,0),"")</f>
        <v>0</v>
      </c>
      <c r="AF853" s="95">
        <f t="shared" si="197"/>
        <v>365913</v>
      </c>
      <c r="AG853" s="96">
        <f t="shared" si="198"/>
        <v>10622454.390000001</v>
      </c>
      <c r="AH853" s="97">
        <v>0</v>
      </c>
      <c r="AI853" s="98">
        <f t="shared" si="199"/>
        <v>365913</v>
      </c>
      <c r="AJ853" s="99">
        <f t="shared" si="200"/>
        <v>10622454.390000001</v>
      </c>
      <c r="AK853" s="84" t="s">
        <v>71</v>
      </c>
      <c r="AL853" s="91">
        <v>0.1</v>
      </c>
      <c r="AM853" s="287">
        <f>PriceList[[#This Row],[ИТОГ Цена за кв.м, руб]]*(1+PriceList[[#This Row],[Максимальная скидка]])</f>
        <v>402504.30000000005</v>
      </c>
      <c r="AN853" s="287">
        <f>PriceList[[#This Row],[Цена за кв.м. в CRM]]*PriceList[[#This Row],[Площадь, кв.м]]</f>
        <v>11684699.829000002</v>
      </c>
      <c r="AO853" s="287">
        <v>6000</v>
      </c>
      <c r="AP853" s="335">
        <f>PriceList[[#This Row],[Цена за кв.м. в CRM]]+PriceList[[#This Row],[Бронь]]</f>
        <v>408504.30000000005</v>
      </c>
      <c r="AQ853" s="335">
        <f>PriceList[[#This Row],[Цена за кв.м. в сайт]]*PriceList[[#This Row],[Площадь, кв.м]]</f>
        <v>11858879.829000002</v>
      </c>
      <c r="AR853" s="84" t="str">
        <f t="shared" si="201"/>
        <v>С3-1-94</v>
      </c>
      <c r="AS853" s="88" t="str">
        <f t="shared" si="202"/>
        <v>Ст</v>
      </c>
      <c r="AT853" s="89">
        <f t="shared" si="203"/>
        <v>29.03</v>
      </c>
      <c r="AU853" s="99">
        <f>PriceList[[#This Row],[Цена за кв.м. в CRM]]</f>
        <v>402504.30000000005</v>
      </c>
      <c r="AV853" s="100" t="str">
        <f t="shared" si="204"/>
        <v>Резерв</v>
      </c>
      <c r="AW853" s="99"/>
      <c r="AX853" s="342"/>
      <c r="AZ853" s="353">
        <f>(PriceList[[#This Row],[Цена за кв.м. в сайт]])+$AZ$1</f>
        <v>409004.30000000005</v>
      </c>
      <c r="BA853" s="353">
        <f>AZ853*PriceList[[#This Row],[Площадь, кв.м]]</f>
        <v>11873394.829000002</v>
      </c>
      <c r="BB853" s="346">
        <f>BA853-PriceList[[#This Row],[Стоимость, руб для сбронированием]]</f>
        <v>14515</v>
      </c>
      <c r="BC853" s="14"/>
      <c r="BD853" s="345">
        <f t="shared" si="205"/>
        <v>409000</v>
      </c>
      <c r="BE853" s="353">
        <f>BD853*PriceList[[#This Row],[Площадь, кв.м]]</f>
        <v>11873270</v>
      </c>
      <c r="BF853" s="14"/>
      <c r="BG853" s="345">
        <f>BE853-$BG$1*PriceList[[#This Row],[Площадь, кв.м]]</f>
        <v>11699090</v>
      </c>
      <c r="BH853" s="353">
        <f t="shared" si="206"/>
        <v>174180</v>
      </c>
      <c r="BI853" s="345">
        <f>BG853/PriceList[[#This Row],[Площадь, кв.м]]</f>
        <v>403000</v>
      </c>
      <c r="BJ853" s="355">
        <f t="shared" si="207"/>
        <v>1.488833746898263E-2</v>
      </c>
      <c r="BL853" s="345"/>
      <c r="BM853" s="353"/>
    </row>
    <row r="854" spans="1:65" ht="14.25" hidden="1" customHeight="1">
      <c r="A854" s="84">
        <v>815</v>
      </c>
      <c r="B854" s="84" t="s">
        <v>851</v>
      </c>
      <c r="C854" s="85">
        <v>95</v>
      </c>
      <c r="D854" s="85" t="s">
        <v>754</v>
      </c>
      <c r="E854" s="86">
        <v>5</v>
      </c>
      <c r="F854" s="84">
        <v>11</v>
      </c>
      <c r="G854" s="87">
        <v>29.13</v>
      </c>
      <c r="H854" s="88" t="s">
        <v>1</v>
      </c>
      <c r="I854" s="88" t="s">
        <v>1</v>
      </c>
      <c r="J854" s="89">
        <v>4.3899999999999997</v>
      </c>
      <c r="K854" s="89">
        <f t="shared" si="194"/>
        <v>1.32</v>
      </c>
      <c r="L854" s="89">
        <f t="shared" si="195"/>
        <v>24.74</v>
      </c>
      <c r="M854" s="89">
        <f t="shared" si="196"/>
        <v>26.06</v>
      </c>
      <c r="N854" s="90" t="s">
        <v>65</v>
      </c>
      <c r="O854" s="90" t="s">
        <v>66</v>
      </c>
      <c r="P854" s="90" t="s">
        <v>67</v>
      </c>
      <c r="Q854" s="91" t="s">
        <v>68</v>
      </c>
      <c r="R854" s="92" t="s">
        <v>518</v>
      </c>
      <c r="S854" s="92" t="s">
        <v>116</v>
      </c>
      <c r="T854" s="93" t="s">
        <v>73</v>
      </c>
      <c r="U854" s="84">
        <v>37</v>
      </c>
      <c r="V854" s="94">
        <f>IFERROR(VLOOKUP(H854,'Коэфф для прайса 1 оч'!$A$3:$C$6,3,0),"")</f>
        <v>327000</v>
      </c>
      <c r="W854" s="91">
        <f>IFERROR(VLOOKUP(E854,'Коэфф для прайса 1 оч'!$A$10:$C$23,3,0),"")</f>
        <v>5.0000000000000001E-3</v>
      </c>
      <c r="X854" s="116">
        <f>IFERROR(VLOOKUP(N854,'Коэфф для прайса 1 оч'!$E$25:$F$30,2,0),"")</f>
        <v>0.04</v>
      </c>
      <c r="Y854" s="116">
        <f>IFERROR(VLOOKUP(O854,'Коэфф для прайса 1 оч'!$E$32:$F$34,2,0),"")</f>
        <v>0</v>
      </c>
      <c r="Z854" s="116">
        <f>IFERROR(VLOOKUP(P854,'Коэфф для прайса 1 оч'!$E$36:$F$38,2,0),"")</f>
        <v>0.03</v>
      </c>
      <c r="AA854" s="116">
        <f>IFERROR(VLOOKUP(Q854,'Коэфф для прайса 1 оч'!$E$40:$F$43,2,0),"")</f>
        <v>5.0000000000000001E-3</v>
      </c>
      <c r="AB854" s="117">
        <f>IFERROR(VLOOKUP(R854,'Коэфф для прайса 1 оч'!$E$45:$F$59,2,0),"")</f>
        <v>0.05</v>
      </c>
      <c r="AC854" s="116">
        <f>IFERROR(VLOOKUP(T854,'Коэфф для прайса 1 оч'!$E$61:$F$67,2,0),"")</f>
        <v>0</v>
      </c>
      <c r="AD854" s="116">
        <f>IFERROR(VLOOKUP(U854,'Коэфф для прайса 1 оч'!$E$69:$F$82,2,0),"")</f>
        <v>-1.0999999999999999E-2</v>
      </c>
      <c r="AE854" s="116">
        <f>IFERROR(VLOOKUP(PriceList[[#This Row],[Корпус]],'Коэфф для прайса 1 оч'!$I$10:$J$15,2,0),"")</f>
        <v>0</v>
      </c>
      <c r="AF854" s="95">
        <f t="shared" si="197"/>
        <v>365913</v>
      </c>
      <c r="AG854" s="96">
        <f t="shared" si="198"/>
        <v>10659045.689999999</v>
      </c>
      <c r="AH854" s="97">
        <v>0</v>
      </c>
      <c r="AI854" s="98">
        <f t="shared" si="199"/>
        <v>365913</v>
      </c>
      <c r="AJ854" s="99">
        <f t="shared" si="200"/>
        <v>10659045.689999999</v>
      </c>
      <c r="AK854" s="84" t="s">
        <v>71</v>
      </c>
      <c r="AL854" s="91">
        <v>0.1</v>
      </c>
      <c r="AM854" s="287">
        <f>PriceList[[#This Row],[ИТОГ Цена за кв.м, руб]]*(1+PriceList[[#This Row],[Максимальная скидка]])</f>
        <v>402504.30000000005</v>
      </c>
      <c r="AN854" s="287">
        <f>PriceList[[#This Row],[Цена за кв.м. в CRM]]*PriceList[[#This Row],[Площадь, кв.м]]</f>
        <v>11724950.259000001</v>
      </c>
      <c r="AO854" s="287">
        <v>6000</v>
      </c>
      <c r="AP854" s="335">
        <f>PriceList[[#This Row],[Цена за кв.м. в CRM]]+PriceList[[#This Row],[Бронь]]</f>
        <v>408504.30000000005</v>
      </c>
      <c r="AQ854" s="335">
        <f>PriceList[[#This Row],[Цена за кв.м. в сайт]]*PriceList[[#This Row],[Площадь, кв.м]]</f>
        <v>11899730.259000001</v>
      </c>
      <c r="AR854" s="84" t="str">
        <f t="shared" si="201"/>
        <v>С3-1-95</v>
      </c>
      <c r="AS854" s="88" t="str">
        <f t="shared" si="202"/>
        <v>Ст</v>
      </c>
      <c r="AT854" s="89">
        <f t="shared" si="203"/>
        <v>29.13</v>
      </c>
      <c r="AU854" s="99">
        <f>PriceList[[#This Row],[Цена за кв.м. в CRM]]</f>
        <v>402504.30000000005</v>
      </c>
      <c r="AV854" s="100" t="str">
        <f t="shared" si="204"/>
        <v>Резерв</v>
      </c>
      <c r="AW854" s="99"/>
      <c r="AX854" s="342"/>
      <c r="AZ854" s="353">
        <f>(PriceList[[#This Row],[Цена за кв.м. в сайт]])+$AZ$1</f>
        <v>409004.30000000005</v>
      </c>
      <c r="BA854" s="353">
        <f>AZ854*PriceList[[#This Row],[Площадь, кв.м]]</f>
        <v>11914295.259000001</v>
      </c>
      <c r="BB854" s="346">
        <f>BA854-PriceList[[#This Row],[Стоимость, руб для сбронированием]]</f>
        <v>14565</v>
      </c>
      <c r="BC854" s="14"/>
      <c r="BD854" s="345">
        <f t="shared" si="205"/>
        <v>409000</v>
      </c>
      <c r="BE854" s="353">
        <f>BD854*PriceList[[#This Row],[Площадь, кв.м]]</f>
        <v>11914170</v>
      </c>
      <c r="BF854" s="14"/>
      <c r="BG854" s="345">
        <f>BE854-$BG$1*PriceList[[#This Row],[Площадь, кв.м]]</f>
        <v>11739390</v>
      </c>
      <c r="BH854" s="353">
        <f t="shared" si="206"/>
        <v>174780</v>
      </c>
      <c r="BI854" s="345">
        <f>BG854/PriceList[[#This Row],[Площадь, кв.м]]</f>
        <v>403000</v>
      </c>
      <c r="BJ854" s="355">
        <f t="shared" si="207"/>
        <v>1.488833746898263E-2</v>
      </c>
      <c r="BL854" s="345"/>
      <c r="BM854" s="353"/>
    </row>
    <row r="855" spans="1:65" ht="14.25" hidden="1" customHeight="1">
      <c r="A855" s="84">
        <v>816</v>
      </c>
      <c r="B855" s="84" t="s">
        <v>852</v>
      </c>
      <c r="C855" s="85">
        <v>96</v>
      </c>
      <c r="D855" s="85" t="s">
        <v>754</v>
      </c>
      <c r="E855" s="86">
        <v>5</v>
      </c>
      <c r="F855" s="84">
        <v>12</v>
      </c>
      <c r="G855" s="87">
        <v>29.65</v>
      </c>
      <c r="H855" s="88" t="s">
        <v>1</v>
      </c>
      <c r="I855" s="88" t="s">
        <v>1</v>
      </c>
      <c r="J855" s="89">
        <v>4.67</v>
      </c>
      <c r="K855" s="89">
        <f t="shared" si="194"/>
        <v>1.4</v>
      </c>
      <c r="L855" s="89">
        <f t="shared" si="195"/>
        <v>24.979999999999997</v>
      </c>
      <c r="M855" s="89">
        <f t="shared" si="196"/>
        <v>26.379999999999995</v>
      </c>
      <c r="N855" s="90" t="s">
        <v>65</v>
      </c>
      <c r="O855" s="90" t="s">
        <v>66</v>
      </c>
      <c r="P855" s="90" t="s">
        <v>67</v>
      </c>
      <c r="Q855" s="91" t="s">
        <v>68</v>
      </c>
      <c r="R855" s="92" t="s">
        <v>518</v>
      </c>
      <c r="S855" s="92" t="s">
        <v>116</v>
      </c>
      <c r="T855" s="93" t="s">
        <v>73</v>
      </c>
      <c r="U855" s="84">
        <v>37</v>
      </c>
      <c r="V855" s="94">
        <f>IFERROR(VLOOKUP(H855,'Коэфф для прайса 1 оч'!$A$3:$C$6,3,0),"")</f>
        <v>327000</v>
      </c>
      <c r="W855" s="91">
        <f>IFERROR(VLOOKUP(E855,'Коэфф для прайса 1 оч'!$A$10:$C$23,3,0),"")</f>
        <v>5.0000000000000001E-3</v>
      </c>
      <c r="X855" s="116">
        <f>IFERROR(VLOOKUP(N855,'Коэфф для прайса 1 оч'!$E$25:$F$30,2,0),"")</f>
        <v>0.04</v>
      </c>
      <c r="Y855" s="116">
        <f>IFERROR(VLOOKUP(O855,'Коэфф для прайса 1 оч'!$E$32:$F$34,2,0),"")</f>
        <v>0</v>
      </c>
      <c r="Z855" s="116">
        <f>IFERROR(VLOOKUP(P855,'Коэфф для прайса 1 оч'!$E$36:$F$38,2,0),"")</f>
        <v>0.03</v>
      </c>
      <c r="AA855" s="116">
        <f>IFERROR(VLOOKUP(Q855,'Коэфф для прайса 1 оч'!$E$40:$F$43,2,0),"")</f>
        <v>5.0000000000000001E-3</v>
      </c>
      <c r="AB855" s="117">
        <f>IFERROR(VLOOKUP(R855,'Коэфф для прайса 1 оч'!$E$45:$F$59,2,0),"")</f>
        <v>0.05</v>
      </c>
      <c r="AC855" s="116">
        <f>IFERROR(VLOOKUP(T855,'Коэфф для прайса 1 оч'!$E$61:$F$67,2,0),"")</f>
        <v>0</v>
      </c>
      <c r="AD855" s="116">
        <f>IFERROR(VLOOKUP(U855,'Коэфф для прайса 1 оч'!$E$69:$F$82,2,0),"")</f>
        <v>-1.0999999999999999E-2</v>
      </c>
      <c r="AE855" s="116">
        <f>IFERROR(VLOOKUP(PriceList[[#This Row],[Корпус]],'Коэфф для прайса 1 оч'!$I$10:$J$15,2,0),"")</f>
        <v>0</v>
      </c>
      <c r="AF855" s="95">
        <f t="shared" si="197"/>
        <v>365913</v>
      </c>
      <c r="AG855" s="96">
        <f t="shared" si="198"/>
        <v>10849320.449999999</v>
      </c>
      <c r="AH855" s="97">
        <v>0</v>
      </c>
      <c r="AI855" s="98">
        <f t="shared" si="199"/>
        <v>365913</v>
      </c>
      <c r="AJ855" s="99">
        <f t="shared" si="200"/>
        <v>10849320.449999999</v>
      </c>
      <c r="AK855" s="84" t="s">
        <v>71</v>
      </c>
      <c r="AL855" s="91">
        <v>0.1</v>
      </c>
      <c r="AM855" s="287">
        <f>PriceList[[#This Row],[ИТОГ Цена за кв.м, руб]]*(1+PriceList[[#This Row],[Максимальная скидка]])</f>
        <v>402504.30000000005</v>
      </c>
      <c r="AN855" s="287">
        <f>PriceList[[#This Row],[Цена за кв.м. в CRM]]*PriceList[[#This Row],[Площадь, кв.м]]</f>
        <v>11934252.495000001</v>
      </c>
      <c r="AO855" s="287">
        <v>6000</v>
      </c>
      <c r="AP855" s="335">
        <f>PriceList[[#This Row],[Цена за кв.м. в CRM]]+PriceList[[#This Row],[Бронь]]</f>
        <v>408504.30000000005</v>
      </c>
      <c r="AQ855" s="335">
        <f>PriceList[[#This Row],[Цена за кв.м. в сайт]]*PriceList[[#This Row],[Площадь, кв.м]]</f>
        <v>12112152.495000001</v>
      </c>
      <c r="AR855" s="84" t="str">
        <f t="shared" si="201"/>
        <v>С3-1-96</v>
      </c>
      <c r="AS855" s="88" t="str">
        <f t="shared" si="202"/>
        <v>Ст</v>
      </c>
      <c r="AT855" s="89">
        <f t="shared" si="203"/>
        <v>29.65</v>
      </c>
      <c r="AU855" s="99">
        <f>PriceList[[#This Row],[Цена за кв.м. в CRM]]</f>
        <v>402504.30000000005</v>
      </c>
      <c r="AV855" s="100" t="str">
        <f t="shared" si="204"/>
        <v>Резерв</v>
      </c>
      <c r="AW855" s="99"/>
      <c r="AX855" s="342"/>
      <c r="AZ855" s="353">
        <f>(PriceList[[#This Row],[Цена за кв.м. в сайт]])+$AZ$1</f>
        <v>409004.30000000005</v>
      </c>
      <c r="BA855" s="353">
        <f>AZ855*PriceList[[#This Row],[Площадь, кв.м]]</f>
        <v>12126977.495000001</v>
      </c>
      <c r="BB855" s="346">
        <f>BA855-PriceList[[#This Row],[Стоимость, руб для сбронированием]]</f>
        <v>14825</v>
      </c>
      <c r="BC855" s="14"/>
      <c r="BD855" s="345">
        <f t="shared" si="205"/>
        <v>409000</v>
      </c>
      <c r="BE855" s="353">
        <f>BD855*PriceList[[#This Row],[Площадь, кв.м]]</f>
        <v>12126850</v>
      </c>
      <c r="BF855" s="14"/>
      <c r="BG855" s="345">
        <f>BE855-$BG$1*PriceList[[#This Row],[Площадь, кв.м]]</f>
        <v>11948950</v>
      </c>
      <c r="BH855" s="353">
        <f t="shared" si="206"/>
        <v>177900</v>
      </c>
      <c r="BI855" s="345">
        <f>BG855/PriceList[[#This Row],[Площадь, кв.м]]</f>
        <v>403000</v>
      </c>
      <c r="BJ855" s="355">
        <f t="shared" si="207"/>
        <v>1.488833746898263E-2</v>
      </c>
      <c r="BL855" s="345"/>
      <c r="BM855" s="353"/>
    </row>
    <row r="856" spans="1:65" ht="14.25" hidden="1" customHeight="1">
      <c r="A856" s="84">
        <v>817</v>
      </c>
      <c r="B856" s="84" t="s">
        <v>853</v>
      </c>
      <c r="C856" s="85">
        <v>97</v>
      </c>
      <c r="D856" s="85" t="s">
        <v>754</v>
      </c>
      <c r="E856" s="86">
        <v>5</v>
      </c>
      <c r="F856" s="84">
        <v>13</v>
      </c>
      <c r="G856" s="87">
        <v>30.07</v>
      </c>
      <c r="H856" s="88" t="s">
        <v>1</v>
      </c>
      <c r="I856" s="88" t="s">
        <v>1</v>
      </c>
      <c r="J856" s="89">
        <v>5.09</v>
      </c>
      <c r="K856" s="89">
        <f t="shared" si="194"/>
        <v>1.53</v>
      </c>
      <c r="L856" s="89">
        <f t="shared" si="195"/>
        <v>24.98</v>
      </c>
      <c r="M856" s="89">
        <f t="shared" si="196"/>
        <v>26.51</v>
      </c>
      <c r="N856" s="90" t="s">
        <v>65</v>
      </c>
      <c r="O856" s="90" t="s">
        <v>66</v>
      </c>
      <c r="P856" s="90" t="s">
        <v>67</v>
      </c>
      <c r="Q856" s="91" t="s">
        <v>68</v>
      </c>
      <c r="R856" s="92" t="s">
        <v>518</v>
      </c>
      <c r="S856" s="92" t="s">
        <v>116</v>
      </c>
      <c r="T856" s="93" t="s">
        <v>73</v>
      </c>
      <c r="U856" s="84">
        <v>37</v>
      </c>
      <c r="V856" s="94">
        <f>IFERROR(VLOOKUP(H856,'Коэфф для прайса 1 оч'!$A$3:$C$6,3,0),"")</f>
        <v>327000</v>
      </c>
      <c r="W856" s="91">
        <f>IFERROR(VLOOKUP(E856,'Коэфф для прайса 1 оч'!$A$10:$C$23,3,0),"")</f>
        <v>5.0000000000000001E-3</v>
      </c>
      <c r="X856" s="116">
        <f>IFERROR(VLOOKUP(N856,'Коэфф для прайса 1 оч'!$E$25:$F$30,2,0),"")</f>
        <v>0.04</v>
      </c>
      <c r="Y856" s="116">
        <f>IFERROR(VLOOKUP(O856,'Коэфф для прайса 1 оч'!$E$32:$F$34,2,0),"")</f>
        <v>0</v>
      </c>
      <c r="Z856" s="116">
        <f>IFERROR(VLOOKUP(P856,'Коэфф для прайса 1 оч'!$E$36:$F$38,2,0),"")</f>
        <v>0.03</v>
      </c>
      <c r="AA856" s="116">
        <f>IFERROR(VLOOKUP(Q856,'Коэфф для прайса 1 оч'!$E$40:$F$43,2,0),"")</f>
        <v>5.0000000000000001E-3</v>
      </c>
      <c r="AB856" s="117">
        <f>IFERROR(VLOOKUP(R856,'Коэфф для прайса 1 оч'!$E$45:$F$59,2,0),"")</f>
        <v>0.05</v>
      </c>
      <c r="AC856" s="116">
        <f>IFERROR(VLOOKUP(T856,'Коэфф для прайса 1 оч'!$E$61:$F$67,2,0),"")</f>
        <v>0</v>
      </c>
      <c r="AD856" s="116">
        <f>IFERROR(VLOOKUP(U856,'Коэфф для прайса 1 оч'!$E$69:$F$82,2,0),"")</f>
        <v>-1.0999999999999999E-2</v>
      </c>
      <c r="AE856" s="116">
        <f>IFERROR(VLOOKUP(PriceList[[#This Row],[Корпус]],'Коэфф для прайса 1 оч'!$I$10:$J$15,2,0),"")</f>
        <v>0</v>
      </c>
      <c r="AF856" s="95">
        <f t="shared" si="197"/>
        <v>365913</v>
      </c>
      <c r="AG856" s="96">
        <f t="shared" si="198"/>
        <v>11003003.91</v>
      </c>
      <c r="AH856" s="97">
        <v>0</v>
      </c>
      <c r="AI856" s="98">
        <f t="shared" si="199"/>
        <v>365913</v>
      </c>
      <c r="AJ856" s="99">
        <f t="shared" si="200"/>
        <v>11003003.91</v>
      </c>
      <c r="AK856" s="84" t="s">
        <v>71</v>
      </c>
      <c r="AL856" s="91">
        <v>0.1</v>
      </c>
      <c r="AM856" s="287">
        <f>PriceList[[#This Row],[ИТОГ Цена за кв.м, руб]]*(1+PriceList[[#This Row],[Максимальная скидка]])</f>
        <v>402504.30000000005</v>
      </c>
      <c r="AN856" s="287">
        <f>PriceList[[#This Row],[Цена за кв.м. в CRM]]*PriceList[[#This Row],[Площадь, кв.м]]</f>
        <v>12103304.301000001</v>
      </c>
      <c r="AO856" s="287">
        <v>6000</v>
      </c>
      <c r="AP856" s="335">
        <f>PriceList[[#This Row],[Цена за кв.м. в CRM]]+PriceList[[#This Row],[Бронь]]</f>
        <v>408504.30000000005</v>
      </c>
      <c r="AQ856" s="335">
        <f>PriceList[[#This Row],[Цена за кв.м. в сайт]]*PriceList[[#This Row],[Площадь, кв.м]]</f>
        <v>12283724.301000001</v>
      </c>
      <c r="AR856" s="84" t="str">
        <f t="shared" si="201"/>
        <v>С3-1-97</v>
      </c>
      <c r="AS856" s="88" t="str">
        <f t="shared" si="202"/>
        <v>Ст</v>
      </c>
      <c r="AT856" s="89">
        <f t="shared" si="203"/>
        <v>30.07</v>
      </c>
      <c r="AU856" s="99">
        <f>PriceList[[#This Row],[Цена за кв.м. в CRM]]</f>
        <v>402504.30000000005</v>
      </c>
      <c r="AV856" s="100" t="str">
        <f t="shared" si="204"/>
        <v>Резерв</v>
      </c>
      <c r="AW856" s="99"/>
      <c r="AX856" s="342"/>
      <c r="AZ856" s="353">
        <f>(PriceList[[#This Row],[Цена за кв.м. в сайт]])+$AZ$1</f>
        <v>409004.30000000005</v>
      </c>
      <c r="BA856" s="353">
        <f>AZ856*PriceList[[#This Row],[Площадь, кв.м]]</f>
        <v>12298759.301000001</v>
      </c>
      <c r="BB856" s="346">
        <f>BA856-PriceList[[#This Row],[Стоимость, руб для сбронированием]]</f>
        <v>15035</v>
      </c>
      <c r="BC856" s="14"/>
      <c r="BD856" s="345">
        <f t="shared" si="205"/>
        <v>409000</v>
      </c>
      <c r="BE856" s="353">
        <f>BD856*PriceList[[#This Row],[Площадь, кв.м]]</f>
        <v>12298630</v>
      </c>
      <c r="BF856" s="14"/>
      <c r="BG856" s="345">
        <f>BE856-$BG$1*PriceList[[#This Row],[Площадь, кв.м]]</f>
        <v>12118210</v>
      </c>
      <c r="BH856" s="353">
        <f t="shared" si="206"/>
        <v>180420</v>
      </c>
      <c r="BI856" s="345">
        <f>BG856/PriceList[[#This Row],[Площадь, кв.м]]</f>
        <v>403000</v>
      </c>
      <c r="BJ856" s="355">
        <f t="shared" si="207"/>
        <v>1.488833746898263E-2</v>
      </c>
      <c r="BL856" s="345"/>
      <c r="BM856" s="353"/>
    </row>
    <row r="857" spans="1:65" ht="14.25" hidden="1" customHeight="1">
      <c r="A857" s="84">
        <v>818</v>
      </c>
      <c r="B857" s="84" t="s">
        <v>854</v>
      </c>
      <c r="C857" s="85">
        <v>98</v>
      </c>
      <c r="D857" s="85" t="s">
        <v>754</v>
      </c>
      <c r="E857" s="86">
        <v>5</v>
      </c>
      <c r="F857" s="84">
        <v>14</v>
      </c>
      <c r="G857" s="87">
        <v>30.35</v>
      </c>
      <c r="H857" s="88" t="s">
        <v>1</v>
      </c>
      <c r="I857" s="88" t="s">
        <v>1</v>
      </c>
      <c r="J857" s="89">
        <v>5.61</v>
      </c>
      <c r="K857" s="89">
        <f t="shared" si="194"/>
        <v>1.68</v>
      </c>
      <c r="L857" s="89">
        <f t="shared" si="195"/>
        <v>24.740000000000002</v>
      </c>
      <c r="M857" s="89">
        <f t="shared" si="196"/>
        <v>26.42</v>
      </c>
      <c r="N857" s="90" t="s">
        <v>65</v>
      </c>
      <c r="O857" s="90" t="s">
        <v>66</v>
      </c>
      <c r="P857" s="90" t="s">
        <v>67</v>
      </c>
      <c r="Q857" s="91" t="s">
        <v>68</v>
      </c>
      <c r="R857" s="92" t="s">
        <v>518</v>
      </c>
      <c r="S857" s="92" t="s">
        <v>116</v>
      </c>
      <c r="T857" s="93" t="s">
        <v>159</v>
      </c>
      <c r="U857" s="84">
        <v>37</v>
      </c>
      <c r="V857" s="94">
        <f>IFERROR(VLOOKUP(H857,'Коэфф для прайса 1 оч'!$A$3:$C$6,3,0),"")</f>
        <v>327000</v>
      </c>
      <c r="W857" s="91">
        <f>IFERROR(VLOOKUP(E857,'Коэфф для прайса 1 оч'!$A$10:$C$23,3,0),"")</f>
        <v>5.0000000000000001E-3</v>
      </c>
      <c r="X857" s="116">
        <f>IFERROR(VLOOKUP(N857,'Коэфф для прайса 1 оч'!$E$25:$F$30,2,0),"")</f>
        <v>0.04</v>
      </c>
      <c r="Y857" s="116">
        <f>IFERROR(VLOOKUP(O857,'Коэфф для прайса 1 оч'!$E$32:$F$34,2,0),"")</f>
        <v>0</v>
      </c>
      <c r="Z857" s="116">
        <f>IFERROR(VLOOKUP(P857,'Коэфф для прайса 1 оч'!$E$36:$F$38,2,0),"")</f>
        <v>0.03</v>
      </c>
      <c r="AA857" s="116">
        <f>IFERROR(VLOOKUP(Q857,'Коэфф для прайса 1 оч'!$E$40:$F$43,2,0),"")</f>
        <v>5.0000000000000001E-3</v>
      </c>
      <c r="AB857" s="117">
        <f>IFERROR(VLOOKUP(R857,'Коэфф для прайса 1 оч'!$E$45:$F$59,2,0),"")</f>
        <v>0.05</v>
      </c>
      <c r="AC857" s="116">
        <f>IFERROR(VLOOKUP(T857,'Коэфф для прайса 1 оч'!$E$61:$F$67,2,0),"")</f>
        <v>-0.01</v>
      </c>
      <c r="AD857" s="116">
        <f>IFERROR(VLOOKUP(U857,'Коэфф для прайса 1 оч'!$E$69:$F$82,2,0),"")</f>
        <v>-1.0999999999999999E-2</v>
      </c>
      <c r="AE857" s="116">
        <f>IFERROR(VLOOKUP(PriceList[[#This Row],[Корпус]],'Коэфф для прайса 1 оч'!$I$10:$J$15,2,0),"")</f>
        <v>0</v>
      </c>
      <c r="AF857" s="95">
        <f t="shared" si="197"/>
        <v>362643</v>
      </c>
      <c r="AG857" s="96">
        <f t="shared" si="198"/>
        <v>11006215.050000001</v>
      </c>
      <c r="AH857" s="97">
        <v>0</v>
      </c>
      <c r="AI857" s="98">
        <f t="shared" si="199"/>
        <v>362643</v>
      </c>
      <c r="AJ857" s="99">
        <f t="shared" si="200"/>
        <v>11006215.050000001</v>
      </c>
      <c r="AK857" s="84" t="s">
        <v>71</v>
      </c>
      <c r="AL857" s="91">
        <v>0.1</v>
      </c>
      <c r="AM857" s="287">
        <f>PriceList[[#This Row],[ИТОГ Цена за кв.м, руб]]*(1+PriceList[[#This Row],[Максимальная скидка]])</f>
        <v>398907.30000000005</v>
      </c>
      <c r="AN857" s="287">
        <f>PriceList[[#This Row],[Цена за кв.м. в CRM]]*PriceList[[#This Row],[Площадь, кв.м]]</f>
        <v>12106836.555000002</v>
      </c>
      <c r="AO857" s="287">
        <v>6000</v>
      </c>
      <c r="AP857" s="335">
        <f>PriceList[[#This Row],[Цена за кв.м. в CRM]]+PriceList[[#This Row],[Бронь]]</f>
        <v>404907.30000000005</v>
      </c>
      <c r="AQ857" s="335">
        <f>PriceList[[#This Row],[Цена за кв.м. в сайт]]*PriceList[[#This Row],[Площадь, кв.м]]</f>
        <v>12288936.555000002</v>
      </c>
      <c r="AR857" s="84" t="str">
        <f t="shared" si="201"/>
        <v>С3-1-98</v>
      </c>
      <c r="AS857" s="88" t="str">
        <f t="shared" si="202"/>
        <v>Ст</v>
      </c>
      <c r="AT857" s="89">
        <f t="shared" si="203"/>
        <v>30.35</v>
      </c>
      <c r="AU857" s="99">
        <f>PriceList[[#This Row],[Цена за кв.м. в CRM]]</f>
        <v>398907.30000000005</v>
      </c>
      <c r="AV857" s="100" t="str">
        <f t="shared" si="204"/>
        <v>Резерв</v>
      </c>
      <c r="AW857" s="99"/>
      <c r="AX857" s="342"/>
      <c r="AZ857" s="353">
        <f>(PriceList[[#This Row],[Цена за кв.м. в сайт]])+$AZ$1</f>
        <v>405407.30000000005</v>
      </c>
      <c r="BA857" s="353">
        <f>AZ857*PriceList[[#This Row],[Площадь, кв.м]]</f>
        <v>12304111.555000002</v>
      </c>
      <c r="BB857" s="346">
        <f>BA857-PriceList[[#This Row],[Стоимость, руб для сбронированием]]</f>
        <v>15175</v>
      </c>
      <c r="BC857" s="14"/>
      <c r="BD857" s="345">
        <f t="shared" si="205"/>
        <v>405400</v>
      </c>
      <c r="BE857" s="353">
        <f>BD857*PriceList[[#This Row],[Площадь, кв.м]]</f>
        <v>12303890</v>
      </c>
      <c r="BF857" s="14"/>
      <c r="BG857" s="345">
        <f>BE857-$BG$1*PriceList[[#This Row],[Площадь, кв.м]]</f>
        <v>12121790</v>
      </c>
      <c r="BH857" s="353">
        <f t="shared" si="206"/>
        <v>182100</v>
      </c>
      <c r="BI857" s="345">
        <f>BG857/PriceList[[#This Row],[Площадь, кв.м]]</f>
        <v>399400</v>
      </c>
      <c r="BJ857" s="355">
        <f t="shared" si="207"/>
        <v>1.5022533800701052E-2</v>
      </c>
      <c r="BL857" s="345"/>
      <c r="BM857" s="353"/>
    </row>
    <row r="858" spans="1:65" ht="14.25" hidden="1" customHeight="1">
      <c r="A858" s="84">
        <v>819</v>
      </c>
      <c r="B858" s="84" t="s">
        <v>855</v>
      </c>
      <c r="C858" s="85">
        <v>99</v>
      </c>
      <c r="D858" s="85" t="s">
        <v>754</v>
      </c>
      <c r="E858" s="86">
        <v>5</v>
      </c>
      <c r="F858" s="84">
        <v>15</v>
      </c>
      <c r="G858" s="87">
        <v>31.02</v>
      </c>
      <c r="H858" s="88" t="s">
        <v>1</v>
      </c>
      <c r="I858" s="88" t="s">
        <v>1</v>
      </c>
      <c r="J858" s="89">
        <v>6.13</v>
      </c>
      <c r="K858" s="89">
        <f t="shared" si="194"/>
        <v>1.84</v>
      </c>
      <c r="L858" s="89">
        <f t="shared" si="195"/>
        <v>24.89</v>
      </c>
      <c r="M858" s="89">
        <f t="shared" si="196"/>
        <v>26.73</v>
      </c>
      <c r="N858" s="90" t="s">
        <v>65</v>
      </c>
      <c r="O858" s="90" t="s">
        <v>66</v>
      </c>
      <c r="P858" s="90" t="s">
        <v>67</v>
      </c>
      <c r="Q858" s="91" t="s">
        <v>68</v>
      </c>
      <c r="R858" s="92" t="s">
        <v>518</v>
      </c>
      <c r="S858" s="92" t="s">
        <v>116</v>
      </c>
      <c r="T858" s="93" t="s">
        <v>73</v>
      </c>
      <c r="U858" s="84">
        <v>37</v>
      </c>
      <c r="V858" s="94">
        <f>IFERROR(VLOOKUP(H858,'Коэфф для прайса 1 оч'!$A$3:$C$6,3,0),"")</f>
        <v>327000</v>
      </c>
      <c r="W858" s="91">
        <f>IFERROR(VLOOKUP(E858,'Коэфф для прайса 1 оч'!$A$10:$C$23,3,0),"")</f>
        <v>5.0000000000000001E-3</v>
      </c>
      <c r="X858" s="116">
        <f>IFERROR(VLOOKUP(N858,'Коэфф для прайса 1 оч'!$E$25:$F$30,2,0),"")</f>
        <v>0.04</v>
      </c>
      <c r="Y858" s="116">
        <f>IFERROR(VLOOKUP(O858,'Коэфф для прайса 1 оч'!$E$32:$F$34,2,0),"")</f>
        <v>0</v>
      </c>
      <c r="Z858" s="116">
        <f>IFERROR(VLOOKUP(P858,'Коэфф для прайса 1 оч'!$E$36:$F$38,2,0),"")</f>
        <v>0.03</v>
      </c>
      <c r="AA858" s="116">
        <f>IFERROR(VLOOKUP(Q858,'Коэфф для прайса 1 оч'!$E$40:$F$43,2,0),"")</f>
        <v>5.0000000000000001E-3</v>
      </c>
      <c r="AB858" s="117">
        <f>IFERROR(VLOOKUP(R858,'Коэфф для прайса 1 оч'!$E$45:$F$59,2,0),"")</f>
        <v>0.05</v>
      </c>
      <c r="AC858" s="116">
        <f>IFERROR(VLOOKUP(T858,'Коэфф для прайса 1 оч'!$E$61:$F$67,2,0),"")</f>
        <v>0</v>
      </c>
      <c r="AD858" s="116">
        <f>IFERROR(VLOOKUP(U858,'Коэфф для прайса 1 оч'!$E$69:$F$82,2,0),"")</f>
        <v>-1.0999999999999999E-2</v>
      </c>
      <c r="AE858" s="116">
        <f>IFERROR(VLOOKUP(PriceList[[#This Row],[Корпус]],'Коэфф для прайса 1 оч'!$I$10:$J$15,2,0),"")</f>
        <v>0</v>
      </c>
      <c r="AF858" s="95">
        <f t="shared" si="197"/>
        <v>365913</v>
      </c>
      <c r="AG858" s="96">
        <f t="shared" si="198"/>
        <v>11350621.26</v>
      </c>
      <c r="AH858" s="97">
        <v>0</v>
      </c>
      <c r="AI858" s="98">
        <f t="shared" si="199"/>
        <v>365913</v>
      </c>
      <c r="AJ858" s="99">
        <f t="shared" si="200"/>
        <v>11350621.26</v>
      </c>
      <c r="AK858" s="84" t="s">
        <v>71</v>
      </c>
      <c r="AL858" s="91">
        <v>0.1</v>
      </c>
      <c r="AM858" s="287">
        <f>PriceList[[#This Row],[ИТОГ Цена за кв.м, руб]]*(1+PriceList[[#This Row],[Максимальная скидка]])</f>
        <v>402504.30000000005</v>
      </c>
      <c r="AN858" s="287">
        <f>PriceList[[#This Row],[Цена за кв.м. в CRM]]*PriceList[[#This Row],[Площадь, кв.м]]</f>
        <v>12485683.386000002</v>
      </c>
      <c r="AO858" s="287">
        <v>6000</v>
      </c>
      <c r="AP858" s="335">
        <f>PriceList[[#This Row],[Цена за кв.м. в CRM]]+PriceList[[#This Row],[Бронь]]</f>
        <v>408504.30000000005</v>
      </c>
      <c r="AQ858" s="335">
        <f>PriceList[[#This Row],[Цена за кв.м. в сайт]]*PriceList[[#This Row],[Площадь, кв.м]]</f>
        <v>12671803.386000002</v>
      </c>
      <c r="AR858" s="84" t="str">
        <f t="shared" si="201"/>
        <v>С3-1-99</v>
      </c>
      <c r="AS858" s="88" t="str">
        <f t="shared" si="202"/>
        <v>Ст</v>
      </c>
      <c r="AT858" s="89">
        <f t="shared" si="203"/>
        <v>31.02</v>
      </c>
      <c r="AU858" s="99">
        <f>PriceList[[#This Row],[Цена за кв.м. в CRM]]</f>
        <v>402504.30000000005</v>
      </c>
      <c r="AV858" s="100" t="str">
        <f t="shared" si="204"/>
        <v>Резерв</v>
      </c>
      <c r="AW858" s="99"/>
      <c r="AX858" s="342"/>
      <c r="AZ858" s="353">
        <f>(PriceList[[#This Row],[Цена за кв.м. в сайт]])+$AZ$1</f>
        <v>409004.30000000005</v>
      </c>
      <c r="BA858" s="353">
        <f>AZ858*PriceList[[#This Row],[Площадь, кв.м]]</f>
        <v>12687313.386000002</v>
      </c>
      <c r="BB858" s="346">
        <f>BA858-PriceList[[#This Row],[Стоимость, руб для сбронированием]]</f>
        <v>15510</v>
      </c>
      <c r="BC858" s="14"/>
      <c r="BD858" s="345">
        <f t="shared" si="205"/>
        <v>409000</v>
      </c>
      <c r="BE858" s="353">
        <f>BD858*PriceList[[#This Row],[Площадь, кв.м]]</f>
        <v>12687180</v>
      </c>
      <c r="BF858" s="14"/>
      <c r="BG858" s="345">
        <f>BE858-$BG$1*PriceList[[#This Row],[Площадь, кв.м]]</f>
        <v>12501060</v>
      </c>
      <c r="BH858" s="353">
        <f t="shared" si="206"/>
        <v>186120</v>
      </c>
      <c r="BI858" s="345">
        <f>BG858/PriceList[[#This Row],[Площадь, кв.м]]</f>
        <v>403000</v>
      </c>
      <c r="BJ858" s="355">
        <f t="shared" si="207"/>
        <v>1.488833746898263E-2</v>
      </c>
      <c r="BL858" s="345"/>
      <c r="BM858" s="353"/>
    </row>
    <row r="859" spans="1:65" ht="14.25" hidden="1" customHeight="1">
      <c r="A859" s="84">
        <v>663</v>
      </c>
      <c r="B859" s="84" t="s">
        <v>956</v>
      </c>
      <c r="C859" s="85">
        <v>200</v>
      </c>
      <c r="D859" s="85" t="s">
        <v>957</v>
      </c>
      <c r="E859" s="86">
        <v>1</v>
      </c>
      <c r="F859" s="84">
        <v>1</v>
      </c>
      <c r="G859" s="87">
        <v>32.44</v>
      </c>
      <c r="H859" s="88" t="s">
        <v>1</v>
      </c>
      <c r="I859" s="88" t="s">
        <v>1</v>
      </c>
      <c r="J859" s="89">
        <v>7.55</v>
      </c>
      <c r="K859" s="89">
        <f t="shared" si="194"/>
        <v>2.27</v>
      </c>
      <c r="L859" s="89">
        <f t="shared" si="195"/>
        <v>24.889999999999997</v>
      </c>
      <c r="M859" s="89">
        <f t="shared" si="196"/>
        <v>27.159999999999997</v>
      </c>
      <c r="N859" s="90" t="s">
        <v>65</v>
      </c>
      <c r="O859" s="90" t="s">
        <v>66</v>
      </c>
      <c r="P859" s="90" t="s">
        <v>67</v>
      </c>
      <c r="Q859" s="91" t="s">
        <v>68</v>
      </c>
      <c r="R859" s="92" t="s">
        <v>760</v>
      </c>
      <c r="S859" s="92" t="s">
        <v>1287</v>
      </c>
      <c r="T859" s="93" t="s">
        <v>70</v>
      </c>
      <c r="U859" s="84">
        <v>26</v>
      </c>
      <c r="V859" s="94">
        <f>IFERROR(VLOOKUP(H859,'Коэфф для прайса 1 оч'!$A$3:$C$6,3,0),"")</f>
        <v>327000</v>
      </c>
      <c r="W859" s="91">
        <f>IFERROR(VLOOKUP(E859,'Коэфф для прайса 1 оч'!$A$10:$C$23,3,0),"")</f>
        <v>-4.4999999999999998E-2</v>
      </c>
      <c r="X859" s="116">
        <f>IFERROR(VLOOKUP(N859,'Коэфф для прайса 1 оч'!$E$25:$F$30,2,0),"")</f>
        <v>0.04</v>
      </c>
      <c r="Y859" s="116">
        <f>IFERROR(VLOOKUP(O859,'Коэфф для прайса 1 оч'!$E$32:$F$34,2,0),"")</f>
        <v>0</v>
      </c>
      <c r="Z859" s="116">
        <f>IFERROR(VLOOKUP(P859,'Коэфф для прайса 1 оч'!$E$36:$F$38,2,0),"")</f>
        <v>0.03</v>
      </c>
      <c r="AA859" s="116">
        <f>IFERROR(VLOOKUP(Q859,'Коэфф для прайса 1 оч'!$E$40:$F$43,2,0),"")</f>
        <v>5.0000000000000001E-3</v>
      </c>
      <c r="AB859" s="117">
        <f>IFERROR(VLOOKUP(R859,'Коэфф для прайса 1 оч'!$E$45:$F$59,2,0),"")</f>
        <v>-0.02</v>
      </c>
      <c r="AC859" s="116">
        <f>IFERROR(VLOOKUP(T859,'Коэфф для прайса 1 оч'!$E$61:$F$67,2,0),"")</f>
        <v>-0.01</v>
      </c>
      <c r="AD859" s="116">
        <f>IFERROR(VLOOKUP(U859,'Коэфф для прайса 1 оч'!$E$69:$F$82,2,0),"")</f>
        <v>0</v>
      </c>
      <c r="AE859" s="116">
        <f>IFERROR(VLOOKUP(PriceList[[#This Row],[Корпус]],'Коэфф для прайса 1 оч'!$I$10:$J$15,2,0),"")</f>
        <v>0</v>
      </c>
      <c r="AF859" s="95">
        <f t="shared" si="197"/>
        <v>327000</v>
      </c>
      <c r="AG859" s="96">
        <f t="shared" si="198"/>
        <v>10607880</v>
      </c>
      <c r="AH859" s="97">
        <v>0</v>
      </c>
      <c r="AI859" s="98">
        <f t="shared" si="199"/>
        <v>327000</v>
      </c>
      <c r="AJ859" s="99">
        <f t="shared" si="200"/>
        <v>10607880</v>
      </c>
      <c r="AK859" s="84" t="s">
        <v>101</v>
      </c>
      <c r="AL859" s="91">
        <v>0.1</v>
      </c>
      <c r="AM859" s="287">
        <f>PriceList[[#This Row],[ИТОГ Цена за кв.м, руб]]*(1+PriceList[[#This Row],[Максимальная скидка]])</f>
        <v>359700</v>
      </c>
      <c r="AN859" s="287">
        <f>PriceList[[#This Row],[Цена за кв.м. в CRM]]*PriceList[[#This Row],[Площадь, кв.м]]</f>
        <v>11668668</v>
      </c>
      <c r="AO859" s="287">
        <v>6000</v>
      </c>
      <c r="AP859" s="335">
        <f>PriceList[[#This Row],[Цена за кв.м. в CRM]]+PriceList[[#This Row],[Бронь]]</f>
        <v>365700</v>
      </c>
      <c r="AQ859" s="335">
        <f>PriceList[[#This Row],[Цена за кв.м. в сайт]]*PriceList[[#This Row],[Площадь, кв.м]]</f>
        <v>11863308</v>
      </c>
      <c r="AR859" s="84" t="str">
        <f t="shared" si="201"/>
        <v>С3-2-200</v>
      </c>
      <c r="AS859" s="88" t="str">
        <f t="shared" si="202"/>
        <v>Ст</v>
      </c>
      <c r="AT859" s="89">
        <f t="shared" si="203"/>
        <v>32.44</v>
      </c>
      <c r="AU859" s="99">
        <f>PriceList[[#This Row],[Цена за кв.м. в CRM]]</f>
        <v>359700</v>
      </c>
      <c r="AV859" s="100" t="str">
        <f t="shared" si="204"/>
        <v>Свободно</v>
      </c>
      <c r="AW859" s="99"/>
      <c r="AX859" s="342"/>
      <c r="AZ859" s="353">
        <f>(PriceList[[#This Row],[Цена за кв.м. в сайт]])+$AZ$1</f>
        <v>366200</v>
      </c>
      <c r="BA859" s="353">
        <f>AZ859*PriceList[[#This Row],[Площадь, кв.м]]</f>
        <v>11879528</v>
      </c>
      <c r="BB859" s="346">
        <f>BA859-PriceList[[#This Row],[Стоимость, руб для сбронированием]]</f>
        <v>16220</v>
      </c>
      <c r="BC859" s="14"/>
      <c r="BD859" s="345">
        <f t="shared" si="205"/>
        <v>366200</v>
      </c>
      <c r="BE859" s="353">
        <f>BD859*PriceList[[#This Row],[Площадь, кв.м]]</f>
        <v>11879528</v>
      </c>
      <c r="BF859" s="14"/>
      <c r="BG859" s="345">
        <f>BE859-$BG$1*PriceList[[#This Row],[Площадь, кв.м]]</f>
        <v>11684888</v>
      </c>
      <c r="BH859" s="353">
        <f t="shared" si="206"/>
        <v>194640</v>
      </c>
      <c r="BI859" s="345">
        <f>BG859/PriceList[[#This Row],[Площадь, кв.м]]</f>
        <v>360200</v>
      </c>
      <c r="BJ859" s="355">
        <f t="shared" si="207"/>
        <v>1.6657412548584119E-2</v>
      </c>
      <c r="BL859" s="345"/>
      <c r="BM859" s="353"/>
    </row>
    <row r="860" spans="1:65" ht="14.25" hidden="1" customHeight="1">
      <c r="A860" s="84">
        <v>664</v>
      </c>
      <c r="B860" s="84" t="s">
        <v>958</v>
      </c>
      <c r="C860" s="85">
        <v>201</v>
      </c>
      <c r="D860" s="85" t="s">
        <v>957</v>
      </c>
      <c r="E860" s="86">
        <v>1</v>
      </c>
      <c r="F860" s="84">
        <v>2</v>
      </c>
      <c r="G860" s="87">
        <v>32.450000000000003</v>
      </c>
      <c r="H860" s="88" t="s">
        <v>1</v>
      </c>
      <c r="I860" s="88" t="s">
        <v>1</v>
      </c>
      <c r="J860" s="89">
        <v>7.71</v>
      </c>
      <c r="K860" s="89">
        <f t="shared" si="194"/>
        <v>2.31</v>
      </c>
      <c r="L860" s="89">
        <f t="shared" si="195"/>
        <v>24.740000000000002</v>
      </c>
      <c r="M860" s="89">
        <f t="shared" si="196"/>
        <v>27.05</v>
      </c>
      <c r="N860" s="90" t="s">
        <v>65</v>
      </c>
      <c r="O860" s="90" t="s">
        <v>66</v>
      </c>
      <c r="P860" s="90" t="s">
        <v>67</v>
      </c>
      <c r="Q860" s="91" t="s">
        <v>68</v>
      </c>
      <c r="R860" s="92" t="s">
        <v>760</v>
      </c>
      <c r="S860" s="92" t="s">
        <v>1287</v>
      </c>
      <c r="T860" s="93" t="s">
        <v>73</v>
      </c>
      <c r="U860" s="84">
        <v>26</v>
      </c>
      <c r="V860" s="94">
        <f>IFERROR(VLOOKUP(H860,'Коэфф для прайса 1 оч'!$A$3:$C$6,3,0),"")</f>
        <v>327000</v>
      </c>
      <c r="W860" s="91">
        <f>IFERROR(VLOOKUP(E860,'Коэфф для прайса 1 оч'!$A$10:$C$23,3,0),"")</f>
        <v>-4.4999999999999998E-2</v>
      </c>
      <c r="X860" s="116">
        <f>IFERROR(VLOOKUP(N860,'Коэфф для прайса 1 оч'!$E$25:$F$30,2,0),"")</f>
        <v>0.04</v>
      </c>
      <c r="Y860" s="116">
        <f>IFERROR(VLOOKUP(O860,'Коэфф для прайса 1 оч'!$E$32:$F$34,2,0),"")</f>
        <v>0</v>
      </c>
      <c r="Z860" s="116">
        <f>IFERROR(VLOOKUP(P860,'Коэфф для прайса 1 оч'!$E$36:$F$38,2,0),"")</f>
        <v>0.03</v>
      </c>
      <c r="AA860" s="116">
        <f>IFERROR(VLOOKUP(Q860,'Коэфф для прайса 1 оч'!$E$40:$F$43,2,0),"")</f>
        <v>5.0000000000000001E-3</v>
      </c>
      <c r="AB860" s="117">
        <f>IFERROR(VLOOKUP(R860,'Коэфф для прайса 1 оч'!$E$45:$F$59,2,0),"")</f>
        <v>-0.02</v>
      </c>
      <c r="AC860" s="116">
        <f>IFERROR(VLOOKUP(T860,'Коэфф для прайса 1 оч'!$E$61:$F$67,2,0),"")</f>
        <v>0</v>
      </c>
      <c r="AD860" s="116">
        <f>IFERROR(VLOOKUP(U860,'Коэфф для прайса 1 оч'!$E$69:$F$82,2,0),"")</f>
        <v>0</v>
      </c>
      <c r="AE860" s="116">
        <f>IFERROR(VLOOKUP(PriceList[[#This Row],[Корпус]],'Коэфф для прайса 1 оч'!$I$10:$J$15,2,0),"")</f>
        <v>0</v>
      </c>
      <c r="AF860" s="95">
        <f t="shared" si="197"/>
        <v>330270</v>
      </c>
      <c r="AG860" s="96">
        <f t="shared" si="198"/>
        <v>10717261.500000002</v>
      </c>
      <c r="AH860" s="97">
        <v>0</v>
      </c>
      <c r="AI860" s="98">
        <f t="shared" si="199"/>
        <v>330270</v>
      </c>
      <c r="AJ860" s="99">
        <f t="shared" si="200"/>
        <v>10717261.500000002</v>
      </c>
      <c r="AK860" s="84" t="s">
        <v>101</v>
      </c>
      <c r="AL860" s="91">
        <v>0.1</v>
      </c>
      <c r="AM860" s="287">
        <f>PriceList[[#This Row],[ИТОГ Цена за кв.м, руб]]*(1+PriceList[[#This Row],[Максимальная скидка]])</f>
        <v>363297.00000000006</v>
      </c>
      <c r="AN860" s="287">
        <f>PriceList[[#This Row],[Цена за кв.м. в CRM]]*PriceList[[#This Row],[Площадь, кв.м]]</f>
        <v>11788987.650000002</v>
      </c>
      <c r="AO860" s="287">
        <v>6000</v>
      </c>
      <c r="AP860" s="335">
        <f>PriceList[[#This Row],[Цена за кв.м. в CRM]]+PriceList[[#This Row],[Бронь]]</f>
        <v>369297.00000000006</v>
      </c>
      <c r="AQ860" s="335">
        <f>PriceList[[#This Row],[Цена за кв.м. в сайт]]*PriceList[[#This Row],[Площадь, кв.м]]</f>
        <v>11983687.650000002</v>
      </c>
      <c r="AR860" s="84" t="str">
        <f t="shared" si="201"/>
        <v>С3-2-201</v>
      </c>
      <c r="AS860" s="88" t="str">
        <f t="shared" si="202"/>
        <v>Ст</v>
      </c>
      <c r="AT860" s="89">
        <f t="shared" si="203"/>
        <v>32.450000000000003</v>
      </c>
      <c r="AU860" s="99">
        <f>PriceList[[#This Row],[Цена за кв.м. в CRM]]</f>
        <v>363297.00000000006</v>
      </c>
      <c r="AV860" s="100" t="str">
        <f t="shared" si="204"/>
        <v>Свободно</v>
      </c>
      <c r="AW860" s="99"/>
      <c r="AX860" s="342"/>
      <c r="AZ860" s="353">
        <f>(PriceList[[#This Row],[Цена за кв.м. в сайт]])+$AZ$1</f>
        <v>369797.00000000006</v>
      </c>
      <c r="BA860" s="353">
        <f>AZ860*PriceList[[#This Row],[Площадь, кв.м]]</f>
        <v>11999912.650000002</v>
      </c>
      <c r="BB860" s="346">
        <f>BA860-PriceList[[#This Row],[Стоимость, руб для сбронированием]]</f>
        <v>16225</v>
      </c>
      <c r="BC860" s="14"/>
      <c r="BD860" s="345">
        <f t="shared" si="205"/>
        <v>369800</v>
      </c>
      <c r="BE860" s="353">
        <f>BD860*PriceList[[#This Row],[Площадь, кв.м]]</f>
        <v>12000010.000000002</v>
      </c>
      <c r="BF860" s="14"/>
      <c r="BG860" s="345">
        <f>BE860-$BG$1*PriceList[[#This Row],[Площадь, кв.м]]</f>
        <v>11805310.000000002</v>
      </c>
      <c r="BH860" s="353">
        <f t="shared" si="206"/>
        <v>194700</v>
      </c>
      <c r="BI860" s="345">
        <f>BG860/PriceList[[#This Row],[Площадь, кв.м]]</f>
        <v>363800</v>
      </c>
      <c r="BJ860" s="355">
        <f t="shared" si="207"/>
        <v>1.649257833974711E-2</v>
      </c>
      <c r="BL860" s="345"/>
      <c r="BM860" s="353"/>
    </row>
    <row r="861" spans="1:65" ht="14.25" hidden="1" customHeight="1">
      <c r="A861" s="84">
        <v>665</v>
      </c>
      <c r="B861" s="84" t="s">
        <v>959</v>
      </c>
      <c r="C861" s="85">
        <v>202</v>
      </c>
      <c r="D861" s="85" t="s">
        <v>957</v>
      </c>
      <c r="E861" s="86">
        <v>1</v>
      </c>
      <c r="F861" s="84">
        <v>3</v>
      </c>
      <c r="G861" s="87">
        <v>31.98</v>
      </c>
      <c r="H861" s="88" t="s">
        <v>1</v>
      </c>
      <c r="I861" s="88" t="s">
        <v>1</v>
      </c>
      <c r="J861" s="89">
        <v>7.71</v>
      </c>
      <c r="K861" s="89">
        <f t="shared" si="194"/>
        <v>2.31</v>
      </c>
      <c r="L861" s="89">
        <f t="shared" si="195"/>
        <v>24.27</v>
      </c>
      <c r="M861" s="89">
        <f t="shared" si="196"/>
        <v>26.58</v>
      </c>
      <c r="N861" s="90" t="s">
        <v>65</v>
      </c>
      <c r="O861" s="90" t="s">
        <v>66</v>
      </c>
      <c r="P861" s="90" t="s">
        <v>67</v>
      </c>
      <c r="Q861" s="91" t="s">
        <v>68</v>
      </c>
      <c r="R861" s="92" t="s">
        <v>760</v>
      </c>
      <c r="S861" s="92" t="s">
        <v>1287</v>
      </c>
      <c r="T861" s="93" t="s">
        <v>73</v>
      </c>
      <c r="U861" s="84">
        <v>26</v>
      </c>
      <c r="V861" s="94">
        <f>IFERROR(VLOOKUP(H861,'Коэфф для прайса 1 оч'!$A$3:$C$6,3,0),"")</f>
        <v>327000</v>
      </c>
      <c r="W861" s="91">
        <f>IFERROR(VLOOKUP(E861,'Коэфф для прайса 1 оч'!$A$10:$C$23,3,0),"")</f>
        <v>-4.4999999999999998E-2</v>
      </c>
      <c r="X861" s="116">
        <f>IFERROR(VLOOKUP(N861,'Коэфф для прайса 1 оч'!$E$25:$F$30,2,0),"")</f>
        <v>0.04</v>
      </c>
      <c r="Y861" s="116">
        <f>IFERROR(VLOOKUP(O861,'Коэфф для прайса 1 оч'!$E$32:$F$34,2,0),"")</f>
        <v>0</v>
      </c>
      <c r="Z861" s="116">
        <f>IFERROR(VLOOKUP(P861,'Коэфф для прайса 1 оч'!$E$36:$F$38,2,0),"")</f>
        <v>0.03</v>
      </c>
      <c r="AA861" s="116">
        <f>IFERROR(VLOOKUP(Q861,'Коэфф для прайса 1 оч'!$E$40:$F$43,2,0),"")</f>
        <v>5.0000000000000001E-3</v>
      </c>
      <c r="AB861" s="117">
        <f>IFERROR(VLOOKUP(R861,'Коэфф для прайса 1 оч'!$E$45:$F$59,2,0),"")</f>
        <v>-0.02</v>
      </c>
      <c r="AC861" s="116">
        <f>IFERROR(VLOOKUP(T861,'Коэфф для прайса 1 оч'!$E$61:$F$67,2,0),"")</f>
        <v>0</v>
      </c>
      <c r="AD861" s="116">
        <f>IFERROR(VLOOKUP(U861,'Коэфф для прайса 1 оч'!$E$69:$F$82,2,0),"")</f>
        <v>0</v>
      </c>
      <c r="AE861" s="116">
        <f>IFERROR(VLOOKUP(PriceList[[#This Row],[Корпус]],'Коэфф для прайса 1 оч'!$I$10:$J$15,2,0),"")</f>
        <v>0</v>
      </c>
      <c r="AF861" s="95">
        <f t="shared" si="197"/>
        <v>330270</v>
      </c>
      <c r="AG861" s="96">
        <f t="shared" si="198"/>
        <v>10562034.6</v>
      </c>
      <c r="AH861" s="97">
        <v>0</v>
      </c>
      <c r="AI861" s="98">
        <f t="shared" si="199"/>
        <v>330270</v>
      </c>
      <c r="AJ861" s="99">
        <f t="shared" si="200"/>
        <v>10562034.6</v>
      </c>
      <c r="AK861" s="84" t="s">
        <v>101</v>
      </c>
      <c r="AL861" s="91">
        <v>0.1</v>
      </c>
      <c r="AM861" s="287">
        <f>PriceList[[#This Row],[ИТОГ Цена за кв.м, руб]]*(1+PriceList[[#This Row],[Максимальная скидка]])</f>
        <v>363297.00000000006</v>
      </c>
      <c r="AN861" s="287">
        <f>PriceList[[#This Row],[Цена за кв.м. в CRM]]*PriceList[[#This Row],[Площадь, кв.м]]</f>
        <v>11618238.060000002</v>
      </c>
      <c r="AO861" s="287">
        <v>6000</v>
      </c>
      <c r="AP861" s="335">
        <f>PriceList[[#This Row],[Цена за кв.м. в CRM]]+PriceList[[#This Row],[Бронь]]</f>
        <v>369297.00000000006</v>
      </c>
      <c r="AQ861" s="335">
        <f>PriceList[[#This Row],[Цена за кв.м. в сайт]]*PriceList[[#This Row],[Площадь, кв.м]]</f>
        <v>11810118.060000002</v>
      </c>
      <c r="AR861" s="84" t="str">
        <f t="shared" si="201"/>
        <v>С3-2-202</v>
      </c>
      <c r="AS861" s="88" t="str">
        <f t="shared" si="202"/>
        <v>Ст</v>
      </c>
      <c r="AT861" s="89">
        <f t="shared" si="203"/>
        <v>31.98</v>
      </c>
      <c r="AU861" s="99">
        <f>PriceList[[#This Row],[Цена за кв.м. в CRM]]</f>
        <v>363297.00000000006</v>
      </c>
      <c r="AV861" s="100" t="str">
        <f t="shared" si="204"/>
        <v>Свободно</v>
      </c>
      <c r="AW861" s="99"/>
      <c r="AX861" s="342"/>
      <c r="AZ861" s="353">
        <f>(PriceList[[#This Row],[Цена за кв.м. в сайт]])+$AZ$1</f>
        <v>369797.00000000006</v>
      </c>
      <c r="BA861" s="353">
        <f>AZ861*PriceList[[#This Row],[Площадь, кв.м]]</f>
        <v>11826108.060000002</v>
      </c>
      <c r="BB861" s="346">
        <f>BA861-PriceList[[#This Row],[Стоимость, руб для сбронированием]]</f>
        <v>15990</v>
      </c>
      <c r="BC861" s="14"/>
      <c r="BD861" s="345">
        <f t="shared" si="205"/>
        <v>369800</v>
      </c>
      <c r="BE861" s="353">
        <f>BD861*PriceList[[#This Row],[Площадь, кв.м]]</f>
        <v>11826204</v>
      </c>
      <c r="BF861" s="14"/>
      <c r="BG861" s="345">
        <f>BE861-$BG$1*PriceList[[#This Row],[Площадь, кв.м]]</f>
        <v>11634324</v>
      </c>
      <c r="BH861" s="353">
        <f t="shared" si="206"/>
        <v>191880</v>
      </c>
      <c r="BI861" s="345">
        <f>BG861/PriceList[[#This Row],[Площадь, кв.м]]</f>
        <v>363800</v>
      </c>
      <c r="BJ861" s="355">
        <f t="shared" si="207"/>
        <v>1.6492578339747113E-2</v>
      </c>
      <c r="BL861" s="345"/>
      <c r="BM861" s="353"/>
    </row>
    <row r="862" spans="1:65" ht="14.25" hidden="1" customHeight="1">
      <c r="A862" s="84">
        <v>666</v>
      </c>
      <c r="B862" s="84" t="s">
        <v>960</v>
      </c>
      <c r="C862" s="85">
        <v>203</v>
      </c>
      <c r="D862" s="85" t="s">
        <v>957</v>
      </c>
      <c r="E862" s="86">
        <v>1</v>
      </c>
      <c r="F862" s="84">
        <v>4</v>
      </c>
      <c r="G862" s="87">
        <v>36.380000000000003</v>
      </c>
      <c r="H862" s="88" t="s">
        <v>1</v>
      </c>
      <c r="I862" s="88" t="s">
        <v>1</v>
      </c>
      <c r="J862" s="89">
        <v>7.78</v>
      </c>
      <c r="K862" s="89">
        <f t="shared" si="194"/>
        <v>2.33</v>
      </c>
      <c r="L862" s="89">
        <f t="shared" si="195"/>
        <v>28.6</v>
      </c>
      <c r="M862" s="89">
        <f t="shared" si="196"/>
        <v>30.93</v>
      </c>
      <c r="N862" s="90" t="s">
        <v>76</v>
      </c>
      <c r="O862" s="90" t="s">
        <v>83</v>
      </c>
      <c r="P862" s="90" t="s">
        <v>67</v>
      </c>
      <c r="Q862" s="91" t="s">
        <v>68</v>
      </c>
      <c r="R862" s="92" t="s">
        <v>961</v>
      </c>
      <c r="S862" s="92" t="s">
        <v>1291</v>
      </c>
      <c r="T862" s="93" t="s">
        <v>73</v>
      </c>
      <c r="U862" s="84">
        <v>26</v>
      </c>
      <c r="V862" s="94">
        <f>IFERROR(VLOOKUP(H862,'Коэфф для прайса 1 оч'!$A$3:$C$6,3,0),"")</f>
        <v>327000</v>
      </c>
      <c r="W862" s="91">
        <f>IFERROR(VLOOKUP(E862,'Коэфф для прайса 1 оч'!$A$10:$C$23,3,0),"")</f>
        <v>-4.4999999999999998E-2</v>
      </c>
      <c r="X862" s="116">
        <f>IFERROR(VLOOKUP(N862,'Коэфф для прайса 1 оч'!$E$25:$F$30,2,0),"")</f>
        <v>0</v>
      </c>
      <c r="Y862" s="116">
        <f>IFERROR(VLOOKUP(O862,'Коэфф для прайса 1 оч'!$E$32:$F$34,2,0),"")</f>
        <v>0.03</v>
      </c>
      <c r="Z862" s="116">
        <f>IFERROR(VLOOKUP(P862,'Коэфф для прайса 1 оч'!$E$36:$F$38,2,0),"")</f>
        <v>0.03</v>
      </c>
      <c r="AA862" s="116">
        <f>IFERROR(VLOOKUP(Q862,'Коэфф для прайса 1 оч'!$E$40:$F$43,2,0),"")</f>
        <v>5.0000000000000001E-3</v>
      </c>
      <c r="AB862" s="117">
        <f>IFERROR(VLOOKUP(R862,'Коэфф для прайса 1 оч'!$E$45:$F$59,2,0),"")</f>
        <v>0.01</v>
      </c>
      <c r="AC862" s="116">
        <f>IFERROR(VLOOKUP(T862,'Коэфф для прайса 1 оч'!$E$61:$F$67,2,0),"")</f>
        <v>0</v>
      </c>
      <c r="AD862" s="116">
        <f>IFERROR(VLOOKUP(U862,'Коэфф для прайса 1 оч'!$E$69:$F$82,2,0),"")</f>
        <v>0</v>
      </c>
      <c r="AE862" s="116">
        <f>IFERROR(VLOOKUP(PriceList[[#This Row],[Корпус]],'Коэфф для прайса 1 оч'!$I$10:$J$15,2,0),"")</f>
        <v>0</v>
      </c>
      <c r="AF862" s="95">
        <f t="shared" si="197"/>
        <v>336810</v>
      </c>
      <c r="AG862" s="96">
        <f t="shared" si="198"/>
        <v>12253147.800000001</v>
      </c>
      <c r="AH862" s="97">
        <v>0</v>
      </c>
      <c r="AI862" s="98">
        <f t="shared" si="199"/>
        <v>336810</v>
      </c>
      <c r="AJ862" s="99">
        <f t="shared" si="200"/>
        <v>12253147.800000001</v>
      </c>
      <c r="AK862" s="84" t="s">
        <v>71</v>
      </c>
      <c r="AL862" s="91">
        <v>0.1</v>
      </c>
      <c r="AM862" s="287">
        <f>PriceList[[#This Row],[ИТОГ Цена за кв.м, руб]]*(1+PriceList[[#This Row],[Максимальная скидка]])</f>
        <v>370491.00000000006</v>
      </c>
      <c r="AN862" s="287">
        <f>PriceList[[#This Row],[Цена за кв.м. в CRM]]*PriceList[[#This Row],[Площадь, кв.м]]</f>
        <v>13478462.580000004</v>
      </c>
      <c r="AO862" s="287">
        <v>6000</v>
      </c>
      <c r="AP862" s="335">
        <f>PriceList[[#This Row],[Цена за кв.м. в CRM]]+PriceList[[#This Row],[Бронь]]</f>
        <v>376491.00000000006</v>
      </c>
      <c r="AQ862" s="335">
        <f>PriceList[[#This Row],[Цена за кв.м. в сайт]]*PriceList[[#This Row],[Площадь, кв.м]]</f>
        <v>13696742.580000004</v>
      </c>
      <c r="AR862" s="84" t="str">
        <f t="shared" si="201"/>
        <v>С3-2-203</v>
      </c>
      <c r="AS862" s="88" t="str">
        <f t="shared" si="202"/>
        <v>Ст</v>
      </c>
      <c r="AT862" s="89">
        <f t="shared" si="203"/>
        <v>36.380000000000003</v>
      </c>
      <c r="AU862" s="99">
        <f>PriceList[[#This Row],[Цена за кв.м. в CRM]]</f>
        <v>370491.00000000006</v>
      </c>
      <c r="AV862" s="100" t="str">
        <f t="shared" si="204"/>
        <v>Резерв</v>
      </c>
      <c r="AW862" s="99"/>
      <c r="AX862" s="342"/>
      <c r="AZ862" s="353">
        <f>(PriceList[[#This Row],[Цена за кв.м. в сайт]])+$AZ$1</f>
        <v>376991.00000000006</v>
      </c>
      <c r="BA862" s="353">
        <f>AZ862*PriceList[[#This Row],[Площадь, кв.м]]</f>
        <v>13714932.580000004</v>
      </c>
      <c r="BB862" s="346">
        <f>BA862-PriceList[[#This Row],[Стоимость, руб для сбронированием]]</f>
        <v>18190</v>
      </c>
      <c r="BC862" s="14"/>
      <c r="BD862" s="345">
        <f t="shared" si="205"/>
        <v>377000</v>
      </c>
      <c r="BE862" s="353">
        <f>BD862*PriceList[[#This Row],[Площадь, кв.м]]</f>
        <v>13715260.000000002</v>
      </c>
      <c r="BF862" s="14"/>
      <c r="BG862" s="345">
        <f>BE862-$BG$1*PriceList[[#This Row],[Площадь, кв.м]]</f>
        <v>13496980.000000002</v>
      </c>
      <c r="BH862" s="353">
        <f t="shared" si="206"/>
        <v>218280</v>
      </c>
      <c r="BI862" s="345">
        <f>BG862/PriceList[[#This Row],[Площадь, кв.м]]</f>
        <v>371000</v>
      </c>
      <c r="BJ862" s="355">
        <f t="shared" si="207"/>
        <v>1.6172506738544472E-2</v>
      </c>
      <c r="BL862" s="345"/>
      <c r="BM862" s="353"/>
    </row>
    <row r="863" spans="1:65" ht="14.25" hidden="1" customHeight="1">
      <c r="A863" s="84">
        <v>667</v>
      </c>
      <c r="B863" s="84" t="s">
        <v>962</v>
      </c>
      <c r="C863" s="85">
        <v>204</v>
      </c>
      <c r="D863" s="85" t="s">
        <v>957</v>
      </c>
      <c r="E863" s="86">
        <v>1</v>
      </c>
      <c r="F863" s="84">
        <v>5</v>
      </c>
      <c r="G863" s="87">
        <v>36.380000000000003</v>
      </c>
      <c r="H863" s="88" t="s">
        <v>1</v>
      </c>
      <c r="I863" s="88" t="s">
        <v>1</v>
      </c>
      <c r="J863" s="89">
        <v>7.78</v>
      </c>
      <c r="K863" s="89">
        <f t="shared" si="194"/>
        <v>2.33</v>
      </c>
      <c r="L863" s="89">
        <f t="shared" si="195"/>
        <v>28.6</v>
      </c>
      <c r="M863" s="89">
        <f t="shared" si="196"/>
        <v>30.93</v>
      </c>
      <c r="N863" s="90" t="s">
        <v>76</v>
      </c>
      <c r="O863" s="90" t="s">
        <v>83</v>
      </c>
      <c r="P863" s="90" t="s">
        <v>67</v>
      </c>
      <c r="Q863" s="91" t="s">
        <v>68</v>
      </c>
      <c r="R863" s="92" t="s">
        <v>424</v>
      </c>
      <c r="S863" s="92" t="s">
        <v>1291</v>
      </c>
      <c r="T863" s="93" t="s">
        <v>73</v>
      </c>
      <c r="U863" s="84">
        <v>26</v>
      </c>
      <c r="V863" s="94">
        <f>IFERROR(VLOOKUP(H863,'Коэфф для прайса 1 оч'!$A$3:$C$6,3,0),"")</f>
        <v>327000</v>
      </c>
      <c r="W863" s="91">
        <f>IFERROR(VLOOKUP(E863,'Коэфф для прайса 1 оч'!$A$10:$C$23,3,0),"")</f>
        <v>-4.4999999999999998E-2</v>
      </c>
      <c r="X863" s="116">
        <f>IFERROR(VLOOKUP(N863,'Коэфф для прайса 1 оч'!$E$25:$F$30,2,0),"")</f>
        <v>0</v>
      </c>
      <c r="Y863" s="116">
        <f>IFERROR(VLOOKUP(O863,'Коэфф для прайса 1 оч'!$E$32:$F$34,2,0),"")</f>
        <v>0.03</v>
      </c>
      <c r="Z863" s="116">
        <f>IFERROR(VLOOKUP(P863,'Коэфф для прайса 1 оч'!$E$36:$F$38,2,0),"")</f>
        <v>0.03</v>
      </c>
      <c r="AA863" s="116">
        <f>IFERROR(VLOOKUP(Q863,'Коэфф для прайса 1 оч'!$E$40:$F$43,2,0),"")</f>
        <v>5.0000000000000001E-3</v>
      </c>
      <c r="AB863" s="117">
        <f>IFERROR(VLOOKUP(R863,'Коэфф для прайса 1 оч'!$E$45:$F$59,2,0),"")</f>
        <v>0.02</v>
      </c>
      <c r="AC863" s="116">
        <f>IFERROR(VLOOKUP(T863,'Коэфф для прайса 1 оч'!$E$61:$F$67,2,0),"")</f>
        <v>0</v>
      </c>
      <c r="AD863" s="116">
        <f>IFERROR(VLOOKUP(U863,'Коэфф для прайса 1 оч'!$E$69:$F$82,2,0),"")</f>
        <v>0</v>
      </c>
      <c r="AE863" s="116">
        <f>IFERROR(VLOOKUP(PriceList[[#This Row],[Корпус]],'Коэфф для прайса 1 оч'!$I$10:$J$15,2,0),"")</f>
        <v>0</v>
      </c>
      <c r="AF863" s="95">
        <f t="shared" si="197"/>
        <v>340080</v>
      </c>
      <c r="AG863" s="96">
        <f t="shared" si="198"/>
        <v>12372110.4</v>
      </c>
      <c r="AH863" s="97">
        <v>0</v>
      </c>
      <c r="AI863" s="98">
        <f t="shared" si="199"/>
        <v>340080</v>
      </c>
      <c r="AJ863" s="99">
        <f t="shared" si="200"/>
        <v>12372110.4</v>
      </c>
      <c r="AK863" s="84" t="s">
        <v>71</v>
      </c>
      <c r="AL863" s="91">
        <v>0.1</v>
      </c>
      <c r="AM863" s="287">
        <f>PriceList[[#This Row],[ИТОГ Цена за кв.м, руб]]*(1+PriceList[[#This Row],[Максимальная скидка]])</f>
        <v>374088.00000000006</v>
      </c>
      <c r="AN863" s="287">
        <f>PriceList[[#This Row],[Цена за кв.м. в CRM]]*PriceList[[#This Row],[Площадь, кв.м]]</f>
        <v>13609321.440000003</v>
      </c>
      <c r="AO863" s="287">
        <v>6000</v>
      </c>
      <c r="AP863" s="335">
        <f>PriceList[[#This Row],[Цена за кв.м. в CRM]]+PriceList[[#This Row],[Бронь]]</f>
        <v>380088.00000000006</v>
      </c>
      <c r="AQ863" s="335">
        <f>PriceList[[#This Row],[Цена за кв.м. в сайт]]*PriceList[[#This Row],[Площадь, кв.м]]</f>
        <v>13827601.440000003</v>
      </c>
      <c r="AR863" s="84" t="str">
        <f t="shared" si="201"/>
        <v>С3-2-204</v>
      </c>
      <c r="AS863" s="88" t="str">
        <f t="shared" si="202"/>
        <v>Ст</v>
      </c>
      <c r="AT863" s="89">
        <f t="shared" si="203"/>
        <v>36.380000000000003</v>
      </c>
      <c r="AU863" s="99">
        <f>PriceList[[#This Row],[Цена за кв.м. в CRM]]</f>
        <v>374088.00000000006</v>
      </c>
      <c r="AV863" s="100" t="str">
        <f t="shared" si="204"/>
        <v>Резерв</v>
      </c>
      <c r="AW863" s="99"/>
      <c r="AX863" s="342"/>
      <c r="AZ863" s="353">
        <f>(PriceList[[#This Row],[Цена за кв.м. в сайт]])+$AZ$1</f>
        <v>380588.00000000006</v>
      </c>
      <c r="BA863" s="353">
        <f>AZ863*PriceList[[#This Row],[Площадь, кв.м]]</f>
        <v>13845791.440000003</v>
      </c>
      <c r="BB863" s="346">
        <f>BA863-PriceList[[#This Row],[Стоимость, руб для сбронированием]]</f>
        <v>18190</v>
      </c>
      <c r="BC863" s="14"/>
      <c r="BD863" s="345">
        <f t="shared" si="205"/>
        <v>380600</v>
      </c>
      <c r="BE863" s="353">
        <f>BD863*PriceList[[#This Row],[Площадь, кв.м]]</f>
        <v>13846228.000000002</v>
      </c>
      <c r="BF863" s="14"/>
      <c r="BG863" s="345">
        <f>BE863-$BG$1*PriceList[[#This Row],[Площадь, кв.м]]</f>
        <v>13627948.000000002</v>
      </c>
      <c r="BH863" s="353">
        <f t="shared" si="206"/>
        <v>218280</v>
      </c>
      <c r="BI863" s="345">
        <f>BG863/PriceList[[#This Row],[Площадь, кв.м]]</f>
        <v>374600</v>
      </c>
      <c r="BJ863" s="355">
        <f t="shared" si="207"/>
        <v>1.6017084890549919E-2</v>
      </c>
      <c r="BL863" s="345"/>
      <c r="BM863" s="353"/>
    </row>
    <row r="864" spans="1:65" ht="14.25" hidden="1" customHeight="1">
      <c r="A864" s="84">
        <v>668</v>
      </c>
      <c r="B864" s="84" t="s">
        <v>963</v>
      </c>
      <c r="C864" s="85">
        <v>205</v>
      </c>
      <c r="D864" s="85" t="s">
        <v>957</v>
      </c>
      <c r="E864" s="86">
        <v>1</v>
      </c>
      <c r="F864" s="84">
        <v>6</v>
      </c>
      <c r="G864" s="87">
        <v>31.98</v>
      </c>
      <c r="H864" s="88" t="s">
        <v>1</v>
      </c>
      <c r="I864" s="88" t="s">
        <v>1</v>
      </c>
      <c r="J864" s="89">
        <v>7.71</v>
      </c>
      <c r="K864" s="89">
        <f t="shared" si="194"/>
        <v>2.31</v>
      </c>
      <c r="L864" s="89">
        <f t="shared" si="195"/>
        <v>24.27</v>
      </c>
      <c r="M864" s="89">
        <f t="shared" si="196"/>
        <v>26.58</v>
      </c>
      <c r="N864" s="90" t="s">
        <v>65</v>
      </c>
      <c r="O864" s="90" t="s">
        <v>66</v>
      </c>
      <c r="P864" s="90" t="s">
        <v>67</v>
      </c>
      <c r="Q864" s="91" t="s">
        <v>68</v>
      </c>
      <c r="R864" s="92" t="s">
        <v>424</v>
      </c>
      <c r="S864" s="92" t="s">
        <v>1291</v>
      </c>
      <c r="T864" s="93" t="s">
        <v>73</v>
      </c>
      <c r="U864" s="84">
        <v>26</v>
      </c>
      <c r="V864" s="94">
        <f>IFERROR(VLOOKUP(H864,'Коэфф для прайса 1 оч'!$A$3:$C$6,3,0),"")</f>
        <v>327000</v>
      </c>
      <c r="W864" s="91">
        <f>IFERROR(VLOOKUP(E864,'Коэфф для прайса 1 оч'!$A$10:$C$23,3,0),"")</f>
        <v>-4.4999999999999998E-2</v>
      </c>
      <c r="X864" s="116">
        <f>IFERROR(VLOOKUP(N864,'Коэфф для прайса 1 оч'!$E$25:$F$30,2,0),"")</f>
        <v>0.04</v>
      </c>
      <c r="Y864" s="116">
        <f>IFERROR(VLOOKUP(O864,'Коэфф для прайса 1 оч'!$E$32:$F$34,2,0),"")</f>
        <v>0</v>
      </c>
      <c r="Z864" s="116">
        <f>IFERROR(VLOOKUP(P864,'Коэфф для прайса 1 оч'!$E$36:$F$38,2,0),"")</f>
        <v>0.03</v>
      </c>
      <c r="AA864" s="116">
        <f>IFERROR(VLOOKUP(Q864,'Коэфф для прайса 1 оч'!$E$40:$F$43,2,0),"")</f>
        <v>5.0000000000000001E-3</v>
      </c>
      <c r="AB864" s="117">
        <f>IFERROR(VLOOKUP(R864,'Коэфф для прайса 1 оч'!$E$45:$F$59,2,0),"")</f>
        <v>0.02</v>
      </c>
      <c r="AC864" s="116">
        <f>IFERROR(VLOOKUP(T864,'Коэфф для прайса 1 оч'!$E$61:$F$67,2,0),"")</f>
        <v>0</v>
      </c>
      <c r="AD864" s="116">
        <f>IFERROR(VLOOKUP(U864,'Коэфф для прайса 1 оч'!$E$69:$F$82,2,0),"")</f>
        <v>0</v>
      </c>
      <c r="AE864" s="116">
        <f>IFERROR(VLOOKUP(PriceList[[#This Row],[Корпус]],'Коэфф для прайса 1 оч'!$I$10:$J$15,2,0),"")</f>
        <v>0</v>
      </c>
      <c r="AF864" s="95">
        <f t="shared" si="197"/>
        <v>343350</v>
      </c>
      <c r="AG864" s="96">
        <f t="shared" si="198"/>
        <v>10980333</v>
      </c>
      <c r="AH864" s="97">
        <v>0</v>
      </c>
      <c r="AI864" s="98">
        <f t="shared" si="199"/>
        <v>343350</v>
      </c>
      <c r="AJ864" s="99">
        <f t="shared" si="200"/>
        <v>10980333</v>
      </c>
      <c r="AK864" s="84" t="s">
        <v>71</v>
      </c>
      <c r="AL864" s="91">
        <v>0.1</v>
      </c>
      <c r="AM864" s="287">
        <f>PriceList[[#This Row],[ИТОГ Цена за кв.м, руб]]*(1+PriceList[[#This Row],[Максимальная скидка]])</f>
        <v>377685.00000000006</v>
      </c>
      <c r="AN864" s="287">
        <f>PriceList[[#This Row],[Цена за кв.м. в CRM]]*PriceList[[#This Row],[Площадь, кв.м]]</f>
        <v>12078366.300000003</v>
      </c>
      <c r="AO864" s="287">
        <v>6000</v>
      </c>
      <c r="AP864" s="335">
        <f>PriceList[[#This Row],[Цена за кв.м. в CRM]]+PriceList[[#This Row],[Бронь]]</f>
        <v>383685.00000000006</v>
      </c>
      <c r="AQ864" s="335">
        <f>PriceList[[#This Row],[Цена за кв.м. в сайт]]*PriceList[[#This Row],[Площадь, кв.м]]</f>
        <v>12270246.300000003</v>
      </c>
      <c r="AR864" s="84" t="str">
        <f t="shared" si="201"/>
        <v>С3-2-205</v>
      </c>
      <c r="AS864" s="88" t="str">
        <f t="shared" si="202"/>
        <v>Ст</v>
      </c>
      <c r="AT864" s="89">
        <f t="shared" si="203"/>
        <v>31.98</v>
      </c>
      <c r="AU864" s="99">
        <f>PriceList[[#This Row],[Цена за кв.м. в CRM]]</f>
        <v>377685.00000000006</v>
      </c>
      <c r="AV864" s="100" t="str">
        <f t="shared" si="204"/>
        <v>Резерв</v>
      </c>
      <c r="AW864" s="99"/>
      <c r="AX864" s="342"/>
      <c r="AZ864" s="353">
        <f>(PriceList[[#This Row],[Цена за кв.м. в сайт]])+$AZ$1</f>
        <v>384185.00000000006</v>
      </c>
      <c r="BA864" s="353">
        <f>AZ864*PriceList[[#This Row],[Площадь, кв.м]]</f>
        <v>12286236.300000003</v>
      </c>
      <c r="BB864" s="346">
        <f>BA864-PriceList[[#This Row],[Стоимость, руб для сбронированием]]</f>
        <v>15990</v>
      </c>
      <c r="BC864" s="14"/>
      <c r="BD864" s="345">
        <f t="shared" si="205"/>
        <v>384200</v>
      </c>
      <c r="BE864" s="353">
        <f>BD864*PriceList[[#This Row],[Площадь, кв.м]]</f>
        <v>12286716</v>
      </c>
      <c r="BF864" s="14"/>
      <c r="BG864" s="345">
        <f>BE864-$BG$1*PriceList[[#This Row],[Площадь, кв.м]]</f>
        <v>12094836</v>
      </c>
      <c r="BH864" s="353">
        <f t="shared" si="206"/>
        <v>191880</v>
      </c>
      <c r="BI864" s="345">
        <f>BG864/PriceList[[#This Row],[Площадь, кв.м]]</f>
        <v>378200</v>
      </c>
      <c r="BJ864" s="355">
        <f t="shared" si="207"/>
        <v>1.5864621893178214E-2</v>
      </c>
      <c r="BL864" s="345"/>
      <c r="BM864" s="353"/>
    </row>
    <row r="865" spans="1:65" ht="14.25" hidden="1" customHeight="1">
      <c r="A865" s="84">
        <v>669</v>
      </c>
      <c r="B865" s="84" t="s">
        <v>964</v>
      </c>
      <c r="C865" s="85">
        <v>206</v>
      </c>
      <c r="D865" s="85" t="s">
        <v>957</v>
      </c>
      <c r="E865" s="86">
        <v>1</v>
      </c>
      <c r="F865" s="84">
        <v>7</v>
      </c>
      <c r="G865" s="87">
        <v>32.4</v>
      </c>
      <c r="H865" s="88" t="s">
        <v>1</v>
      </c>
      <c r="I865" s="88" t="s">
        <v>1</v>
      </c>
      <c r="J865" s="89">
        <v>7.71</v>
      </c>
      <c r="K865" s="89">
        <f t="shared" si="194"/>
        <v>2.31</v>
      </c>
      <c r="L865" s="89">
        <f t="shared" si="195"/>
        <v>24.689999999999998</v>
      </c>
      <c r="M865" s="89">
        <f t="shared" si="196"/>
        <v>26.999999999999996</v>
      </c>
      <c r="N865" s="90" t="s">
        <v>65</v>
      </c>
      <c r="O865" s="90" t="s">
        <v>66</v>
      </c>
      <c r="P865" s="90" t="s">
        <v>67</v>
      </c>
      <c r="Q865" s="91" t="s">
        <v>68</v>
      </c>
      <c r="R865" s="92" t="s">
        <v>424</v>
      </c>
      <c r="S865" s="92" t="s">
        <v>1291</v>
      </c>
      <c r="T865" s="93" t="s">
        <v>73</v>
      </c>
      <c r="U865" s="84">
        <v>26</v>
      </c>
      <c r="V865" s="94">
        <f>IFERROR(VLOOKUP(H865,'Коэфф для прайса 1 оч'!$A$3:$C$6,3,0),"")</f>
        <v>327000</v>
      </c>
      <c r="W865" s="91">
        <f>IFERROR(VLOOKUP(E865,'Коэфф для прайса 1 оч'!$A$10:$C$23,3,0),"")</f>
        <v>-4.4999999999999998E-2</v>
      </c>
      <c r="X865" s="116">
        <f>IFERROR(VLOOKUP(N865,'Коэфф для прайса 1 оч'!$E$25:$F$30,2,0),"")</f>
        <v>0.04</v>
      </c>
      <c r="Y865" s="116">
        <f>IFERROR(VLOOKUP(O865,'Коэфф для прайса 1 оч'!$E$32:$F$34,2,0),"")</f>
        <v>0</v>
      </c>
      <c r="Z865" s="116">
        <f>IFERROR(VLOOKUP(P865,'Коэфф для прайса 1 оч'!$E$36:$F$38,2,0),"")</f>
        <v>0.03</v>
      </c>
      <c r="AA865" s="116">
        <f>IFERROR(VLOOKUP(Q865,'Коэфф для прайса 1 оч'!$E$40:$F$43,2,0),"")</f>
        <v>5.0000000000000001E-3</v>
      </c>
      <c r="AB865" s="117">
        <f>IFERROR(VLOOKUP(R865,'Коэфф для прайса 1 оч'!$E$45:$F$59,2,0),"")</f>
        <v>0.02</v>
      </c>
      <c r="AC865" s="116">
        <f>IFERROR(VLOOKUP(T865,'Коэфф для прайса 1 оч'!$E$61:$F$67,2,0),"")</f>
        <v>0</v>
      </c>
      <c r="AD865" s="116">
        <f>IFERROR(VLOOKUP(U865,'Коэфф для прайса 1 оч'!$E$69:$F$82,2,0),"")</f>
        <v>0</v>
      </c>
      <c r="AE865" s="116">
        <f>IFERROR(VLOOKUP(PriceList[[#This Row],[Корпус]],'Коэфф для прайса 1 оч'!$I$10:$J$15,2,0),"")</f>
        <v>0</v>
      </c>
      <c r="AF865" s="95">
        <f t="shared" si="197"/>
        <v>343350</v>
      </c>
      <c r="AG865" s="96">
        <f t="shared" si="198"/>
        <v>11124540</v>
      </c>
      <c r="AH865" s="97">
        <v>0</v>
      </c>
      <c r="AI865" s="98">
        <f t="shared" si="199"/>
        <v>343350</v>
      </c>
      <c r="AJ865" s="99">
        <f t="shared" si="200"/>
        <v>11124540</v>
      </c>
      <c r="AK865" s="84" t="s">
        <v>71</v>
      </c>
      <c r="AL865" s="91">
        <v>0.1</v>
      </c>
      <c r="AM865" s="287">
        <f>PriceList[[#This Row],[ИТОГ Цена за кв.м, руб]]*(1+PriceList[[#This Row],[Максимальная скидка]])</f>
        <v>377685.00000000006</v>
      </c>
      <c r="AN865" s="287">
        <f>PriceList[[#This Row],[Цена за кв.м. в CRM]]*PriceList[[#This Row],[Площадь, кв.м]]</f>
        <v>12236994.000000002</v>
      </c>
      <c r="AO865" s="287">
        <v>6000</v>
      </c>
      <c r="AP865" s="335">
        <f>PriceList[[#This Row],[Цена за кв.м. в CRM]]+PriceList[[#This Row],[Бронь]]</f>
        <v>383685.00000000006</v>
      </c>
      <c r="AQ865" s="335">
        <f>PriceList[[#This Row],[Цена за кв.м. в сайт]]*PriceList[[#This Row],[Площадь, кв.м]]</f>
        <v>12431394.000000002</v>
      </c>
      <c r="AR865" s="84" t="str">
        <f t="shared" si="201"/>
        <v>С3-2-206</v>
      </c>
      <c r="AS865" s="88" t="str">
        <f t="shared" si="202"/>
        <v>Ст</v>
      </c>
      <c r="AT865" s="89">
        <f t="shared" si="203"/>
        <v>32.4</v>
      </c>
      <c r="AU865" s="99">
        <f>PriceList[[#This Row],[Цена за кв.м. в CRM]]</f>
        <v>377685.00000000006</v>
      </c>
      <c r="AV865" s="100" t="str">
        <f t="shared" si="204"/>
        <v>Резерв</v>
      </c>
      <c r="AW865" s="99"/>
      <c r="AX865" s="342"/>
      <c r="AZ865" s="353">
        <f>(PriceList[[#This Row],[Цена за кв.м. в сайт]])+$AZ$1</f>
        <v>384185.00000000006</v>
      </c>
      <c r="BA865" s="353">
        <f>AZ865*PriceList[[#This Row],[Площадь, кв.м]]</f>
        <v>12447594.000000002</v>
      </c>
      <c r="BB865" s="346">
        <f>BA865-PriceList[[#This Row],[Стоимость, руб для сбронированием]]</f>
        <v>16200</v>
      </c>
      <c r="BC865" s="14"/>
      <c r="BD865" s="345">
        <f t="shared" si="205"/>
        <v>384200</v>
      </c>
      <c r="BE865" s="353">
        <f>BD865*PriceList[[#This Row],[Площадь, кв.м]]</f>
        <v>12448080</v>
      </c>
      <c r="BF865" s="14"/>
      <c r="BG865" s="345">
        <f>BE865-$BG$1*PriceList[[#This Row],[Площадь, кв.м]]</f>
        <v>12253680</v>
      </c>
      <c r="BH865" s="353">
        <f t="shared" si="206"/>
        <v>194400</v>
      </c>
      <c r="BI865" s="345">
        <f>BG865/PriceList[[#This Row],[Площадь, кв.м]]</f>
        <v>378200</v>
      </c>
      <c r="BJ865" s="355">
        <f t="shared" si="207"/>
        <v>1.5864621893178214E-2</v>
      </c>
      <c r="BL865" s="345"/>
      <c r="BM865" s="353"/>
    </row>
    <row r="866" spans="1:65" ht="14.25" hidden="1" customHeight="1">
      <c r="A866" s="84">
        <v>670</v>
      </c>
      <c r="B866" s="84" t="s">
        <v>965</v>
      </c>
      <c r="C866" s="85">
        <v>207</v>
      </c>
      <c r="D866" s="85" t="s">
        <v>957</v>
      </c>
      <c r="E866" s="86">
        <v>1</v>
      </c>
      <c r="F866" s="84">
        <v>8</v>
      </c>
      <c r="G866" s="87">
        <v>32.49</v>
      </c>
      <c r="H866" s="88" t="s">
        <v>1</v>
      </c>
      <c r="I866" s="88" t="s">
        <v>1</v>
      </c>
      <c r="J866" s="89">
        <v>7.71</v>
      </c>
      <c r="K866" s="89">
        <f t="shared" si="194"/>
        <v>2.31</v>
      </c>
      <c r="L866" s="89">
        <f t="shared" si="195"/>
        <v>24.78</v>
      </c>
      <c r="M866" s="89">
        <f t="shared" si="196"/>
        <v>27.09</v>
      </c>
      <c r="N866" s="90" t="s">
        <v>65</v>
      </c>
      <c r="O866" s="90" t="s">
        <v>66</v>
      </c>
      <c r="P866" s="90" t="s">
        <v>67</v>
      </c>
      <c r="Q866" s="91" t="s">
        <v>68</v>
      </c>
      <c r="R866" s="92" t="s">
        <v>424</v>
      </c>
      <c r="S866" s="92" t="s">
        <v>1291</v>
      </c>
      <c r="T866" s="93" t="s">
        <v>73</v>
      </c>
      <c r="U866" s="84">
        <v>26</v>
      </c>
      <c r="V866" s="94">
        <f>IFERROR(VLOOKUP(H866,'Коэфф для прайса 1 оч'!$A$3:$C$6,3,0),"")</f>
        <v>327000</v>
      </c>
      <c r="W866" s="91">
        <f>IFERROR(VLOOKUP(E866,'Коэфф для прайса 1 оч'!$A$10:$C$23,3,0),"")</f>
        <v>-4.4999999999999998E-2</v>
      </c>
      <c r="X866" s="116">
        <f>IFERROR(VLOOKUP(N866,'Коэфф для прайса 1 оч'!$E$25:$F$30,2,0),"")</f>
        <v>0.04</v>
      </c>
      <c r="Y866" s="116">
        <f>IFERROR(VLOOKUP(O866,'Коэфф для прайса 1 оч'!$E$32:$F$34,2,0),"")</f>
        <v>0</v>
      </c>
      <c r="Z866" s="116">
        <f>IFERROR(VLOOKUP(P866,'Коэфф для прайса 1 оч'!$E$36:$F$38,2,0),"")</f>
        <v>0.03</v>
      </c>
      <c r="AA866" s="116">
        <f>IFERROR(VLOOKUP(Q866,'Коэфф для прайса 1 оч'!$E$40:$F$43,2,0),"")</f>
        <v>5.0000000000000001E-3</v>
      </c>
      <c r="AB866" s="117">
        <f>IFERROR(VLOOKUP(R866,'Коэфф для прайса 1 оч'!$E$45:$F$59,2,0),"")</f>
        <v>0.02</v>
      </c>
      <c r="AC866" s="116">
        <f>IFERROR(VLOOKUP(T866,'Коэфф для прайса 1 оч'!$E$61:$F$67,2,0),"")</f>
        <v>0</v>
      </c>
      <c r="AD866" s="116">
        <f>IFERROR(VLOOKUP(U866,'Коэфф для прайса 1 оч'!$E$69:$F$82,2,0),"")</f>
        <v>0</v>
      </c>
      <c r="AE866" s="116">
        <f>IFERROR(VLOOKUP(PriceList[[#This Row],[Корпус]],'Коэфф для прайса 1 оч'!$I$10:$J$15,2,0),"")</f>
        <v>0</v>
      </c>
      <c r="AF866" s="95">
        <f t="shared" si="197"/>
        <v>343350</v>
      </c>
      <c r="AG866" s="96">
        <f t="shared" si="198"/>
        <v>11155441.5</v>
      </c>
      <c r="AH866" s="97">
        <v>0</v>
      </c>
      <c r="AI866" s="98">
        <f t="shared" si="199"/>
        <v>343350</v>
      </c>
      <c r="AJ866" s="99">
        <f t="shared" si="200"/>
        <v>11155441.5</v>
      </c>
      <c r="AK866" s="84" t="s">
        <v>71</v>
      </c>
      <c r="AL866" s="91">
        <v>0.1</v>
      </c>
      <c r="AM866" s="287">
        <f>PriceList[[#This Row],[ИТОГ Цена за кв.м, руб]]*(1+PriceList[[#This Row],[Максимальная скидка]])</f>
        <v>377685.00000000006</v>
      </c>
      <c r="AN866" s="287">
        <f>PriceList[[#This Row],[Цена за кв.м. в CRM]]*PriceList[[#This Row],[Площадь, кв.м]]</f>
        <v>12270985.650000002</v>
      </c>
      <c r="AO866" s="287">
        <v>6000</v>
      </c>
      <c r="AP866" s="335">
        <f>PriceList[[#This Row],[Цена за кв.м. в CRM]]+PriceList[[#This Row],[Бронь]]</f>
        <v>383685.00000000006</v>
      </c>
      <c r="AQ866" s="335">
        <f>PriceList[[#This Row],[Цена за кв.м. в сайт]]*PriceList[[#This Row],[Площадь, кв.м]]</f>
        <v>12465925.650000002</v>
      </c>
      <c r="AR866" s="84" t="str">
        <f t="shared" si="201"/>
        <v>С3-2-207</v>
      </c>
      <c r="AS866" s="88" t="str">
        <f t="shared" si="202"/>
        <v>Ст</v>
      </c>
      <c r="AT866" s="89">
        <f t="shared" si="203"/>
        <v>32.49</v>
      </c>
      <c r="AU866" s="99">
        <f>PriceList[[#This Row],[Цена за кв.м. в CRM]]</f>
        <v>377685.00000000006</v>
      </c>
      <c r="AV866" s="100" t="str">
        <f t="shared" si="204"/>
        <v>Резерв</v>
      </c>
      <c r="AW866" s="99"/>
      <c r="AX866" s="342"/>
      <c r="AZ866" s="353">
        <f>(PriceList[[#This Row],[Цена за кв.м. в сайт]])+$AZ$1</f>
        <v>384185.00000000006</v>
      </c>
      <c r="BA866" s="353">
        <f>AZ866*PriceList[[#This Row],[Площадь, кв.м]]</f>
        <v>12482170.650000002</v>
      </c>
      <c r="BB866" s="346">
        <f>BA866-PriceList[[#This Row],[Стоимость, руб для сбронированием]]</f>
        <v>16245</v>
      </c>
      <c r="BC866" s="14"/>
      <c r="BD866" s="345">
        <f t="shared" si="205"/>
        <v>384200</v>
      </c>
      <c r="BE866" s="353">
        <f>BD866*PriceList[[#This Row],[Площадь, кв.м]]</f>
        <v>12482658</v>
      </c>
      <c r="BF866" s="14"/>
      <c r="BG866" s="345">
        <f>BE866-$BG$1*PriceList[[#This Row],[Площадь, кв.м]]</f>
        <v>12287718</v>
      </c>
      <c r="BH866" s="353">
        <f t="shared" si="206"/>
        <v>194940</v>
      </c>
      <c r="BI866" s="345">
        <f>BG866/PriceList[[#This Row],[Площадь, кв.м]]</f>
        <v>378200</v>
      </c>
      <c r="BJ866" s="355">
        <f t="shared" si="207"/>
        <v>1.5864621893178214E-2</v>
      </c>
      <c r="BL866" s="345"/>
      <c r="BM866" s="353"/>
    </row>
    <row r="867" spans="1:65" ht="14.25" hidden="1" customHeight="1">
      <c r="A867" s="84">
        <v>671</v>
      </c>
      <c r="B867" s="84" t="s">
        <v>966</v>
      </c>
      <c r="C867" s="85">
        <v>208</v>
      </c>
      <c r="D867" s="85" t="s">
        <v>957</v>
      </c>
      <c r="E867" s="86">
        <v>1</v>
      </c>
      <c r="F867" s="84">
        <v>9</v>
      </c>
      <c r="G867" s="87">
        <v>32.69</v>
      </c>
      <c r="H867" s="88" t="s">
        <v>1</v>
      </c>
      <c r="I867" s="88" t="s">
        <v>1</v>
      </c>
      <c r="J867" s="89">
        <v>7.71</v>
      </c>
      <c r="K867" s="89">
        <f t="shared" si="194"/>
        <v>2.31</v>
      </c>
      <c r="L867" s="89">
        <f t="shared" si="195"/>
        <v>24.979999999999997</v>
      </c>
      <c r="M867" s="89">
        <f t="shared" si="196"/>
        <v>27.289999999999996</v>
      </c>
      <c r="N867" s="90" t="s">
        <v>65</v>
      </c>
      <c r="O867" s="90" t="s">
        <v>66</v>
      </c>
      <c r="P867" s="90" t="s">
        <v>67</v>
      </c>
      <c r="Q867" s="91" t="s">
        <v>68</v>
      </c>
      <c r="R867" s="92" t="s">
        <v>424</v>
      </c>
      <c r="S867" s="92" t="s">
        <v>1291</v>
      </c>
      <c r="T867" s="93" t="s">
        <v>70</v>
      </c>
      <c r="U867" s="84">
        <v>26</v>
      </c>
      <c r="V867" s="94">
        <f>IFERROR(VLOOKUP(H867,'Коэфф для прайса 1 оч'!$A$3:$C$6,3,0),"")</f>
        <v>327000</v>
      </c>
      <c r="W867" s="91">
        <f>IFERROR(VLOOKUP(E867,'Коэфф для прайса 1 оч'!$A$10:$C$23,3,0),"")</f>
        <v>-4.4999999999999998E-2</v>
      </c>
      <c r="X867" s="116">
        <f>IFERROR(VLOOKUP(N867,'Коэфф для прайса 1 оч'!$E$25:$F$30,2,0),"")</f>
        <v>0.04</v>
      </c>
      <c r="Y867" s="116">
        <f>IFERROR(VLOOKUP(O867,'Коэфф для прайса 1 оч'!$E$32:$F$34,2,0),"")</f>
        <v>0</v>
      </c>
      <c r="Z867" s="116">
        <f>IFERROR(VLOOKUP(P867,'Коэфф для прайса 1 оч'!$E$36:$F$38,2,0),"")</f>
        <v>0.03</v>
      </c>
      <c r="AA867" s="116">
        <f>IFERROR(VLOOKUP(Q867,'Коэфф для прайса 1 оч'!$E$40:$F$43,2,0),"")</f>
        <v>5.0000000000000001E-3</v>
      </c>
      <c r="AB867" s="117">
        <f>IFERROR(VLOOKUP(R867,'Коэфф для прайса 1 оч'!$E$45:$F$59,2,0),"")</f>
        <v>0.02</v>
      </c>
      <c r="AC867" s="116">
        <f>IFERROR(VLOOKUP(T867,'Коэфф для прайса 1 оч'!$E$61:$F$67,2,0),"")</f>
        <v>-0.01</v>
      </c>
      <c r="AD867" s="116">
        <f>IFERROR(VLOOKUP(U867,'Коэфф для прайса 1 оч'!$E$69:$F$82,2,0),"")</f>
        <v>0</v>
      </c>
      <c r="AE867" s="116">
        <f>IFERROR(VLOOKUP(PriceList[[#This Row],[Корпус]],'Коэфф для прайса 1 оч'!$I$10:$J$15,2,0),"")</f>
        <v>0</v>
      </c>
      <c r="AF867" s="95">
        <f t="shared" si="197"/>
        <v>340080</v>
      </c>
      <c r="AG867" s="96">
        <f t="shared" si="198"/>
        <v>11117215.199999999</v>
      </c>
      <c r="AH867" s="97">
        <v>0</v>
      </c>
      <c r="AI867" s="98">
        <f t="shared" si="199"/>
        <v>340080</v>
      </c>
      <c r="AJ867" s="99">
        <f t="shared" si="200"/>
        <v>11117215.199999999</v>
      </c>
      <c r="AK867" s="84" t="s">
        <v>101</v>
      </c>
      <c r="AL867" s="91">
        <v>0.1</v>
      </c>
      <c r="AM867" s="287">
        <f>PriceList[[#This Row],[ИТОГ Цена за кв.м, руб]]*(1+PriceList[[#This Row],[Максимальная скидка]])</f>
        <v>374088.00000000006</v>
      </c>
      <c r="AN867" s="287">
        <f>PriceList[[#This Row],[Цена за кв.м. в CRM]]*PriceList[[#This Row],[Площадь, кв.м]]</f>
        <v>12228936.720000001</v>
      </c>
      <c r="AO867" s="287">
        <v>6000</v>
      </c>
      <c r="AP867" s="335">
        <f>PriceList[[#This Row],[Цена за кв.м. в CRM]]+PriceList[[#This Row],[Бронь]]</f>
        <v>380088.00000000006</v>
      </c>
      <c r="AQ867" s="335">
        <f>PriceList[[#This Row],[Цена за кв.м. в сайт]]*PriceList[[#This Row],[Площадь, кв.м]]</f>
        <v>12425076.720000001</v>
      </c>
      <c r="AR867" s="84" t="str">
        <f t="shared" si="201"/>
        <v>С3-2-208</v>
      </c>
      <c r="AS867" s="88" t="str">
        <f t="shared" si="202"/>
        <v>Ст</v>
      </c>
      <c r="AT867" s="89">
        <f t="shared" si="203"/>
        <v>32.69</v>
      </c>
      <c r="AU867" s="99">
        <f>PriceList[[#This Row],[Цена за кв.м. в CRM]]</f>
        <v>374088.00000000006</v>
      </c>
      <c r="AV867" s="100" t="str">
        <f t="shared" si="204"/>
        <v>Свободно</v>
      </c>
      <c r="AW867" s="99"/>
      <c r="AX867" s="342"/>
      <c r="AZ867" s="353">
        <f>(PriceList[[#This Row],[Цена за кв.м. в сайт]])+$AZ$1</f>
        <v>380588.00000000006</v>
      </c>
      <c r="BA867" s="353">
        <f>AZ867*PriceList[[#This Row],[Площадь, кв.м]]</f>
        <v>12441421.720000001</v>
      </c>
      <c r="BB867" s="346">
        <f>BA867-PriceList[[#This Row],[Стоимость, руб для сбронированием]]</f>
        <v>16345</v>
      </c>
      <c r="BC867" s="14"/>
      <c r="BD867" s="345">
        <f t="shared" si="205"/>
        <v>380600</v>
      </c>
      <c r="BE867" s="353">
        <f>BD867*PriceList[[#This Row],[Площадь, кв.м]]</f>
        <v>12441814</v>
      </c>
      <c r="BF867" s="14"/>
      <c r="BG867" s="345">
        <f>BE867-$BG$1*PriceList[[#This Row],[Площадь, кв.м]]</f>
        <v>12245674</v>
      </c>
      <c r="BH867" s="353">
        <f t="shared" si="206"/>
        <v>196140</v>
      </c>
      <c r="BI867" s="345">
        <f>BG867/PriceList[[#This Row],[Площадь, кв.м]]</f>
        <v>374600</v>
      </c>
      <c r="BJ867" s="355">
        <f t="shared" si="207"/>
        <v>1.6017084890549919E-2</v>
      </c>
      <c r="BL867" s="345"/>
      <c r="BM867" s="353"/>
    </row>
    <row r="868" spans="1:65" ht="14.25" hidden="1" customHeight="1">
      <c r="A868" s="84">
        <v>690</v>
      </c>
      <c r="B868" s="84" t="s">
        <v>967</v>
      </c>
      <c r="C868" s="85">
        <v>209</v>
      </c>
      <c r="D868" s="85" t="s">
        <v>957</v>
      </c>
      <c r="E868" s="86">
        <v>2</v>
      </c>
      <c r="F868" s="84">
        <v>1</v>
      </c>
      <c r="G868" s="87">
        <v>30.82</v>
      </c>
      <c r="H868" s="88" t="s">
        <v>1</v>
      </c>
      <c r="I868" s="88" t="s">
        <v>1</v>
      </c>
      <c r="J868" s="89">
        <v>5.93</v>
      </c>
      <c r="K868" s="89">
        <f t="shared" si="194"/>
        <v>1.78</v>
      </c>
      <c r="L868" s="89">
        <f t="shared" si="195"/>
        <v>24.89</v>
      </c>
      <c r="M868" s="89">
        <f t="shared" si="196"/>
        <v>26.67</v>
      </c>
      <c r="N868" s="90" t="s">
        <v>65</v>
      </c>
      <c r="O868" s="90" t="s">
        <v>66</v>
      </c>
      <c r="P868" s="90" t="s">
        <v>67</v>
      </c>
      <c r="Q868" s="91" t="s">
        <v>68</v>
      </c>
      <c r="R868" s="92" t="s">
        <v>760</v>
      </c>
      <c r="S868" s="92" t="s">
        <v>1287</v>
      </c>
      <c r="T868" s="93" t="s">
        <v>70</v>
      </c>
      <c r="U868" s="84">
        <v>33</v>
      </c>
      <c r="V868" s="94">
        <f>IFERROR(VLOOKUP(H868,'Коэфф для прайса 1 оч'!$A$3:$C$6,3,0),"")</f>
        <v>327000</v>
      </c>
      <c r="W868" s="91">
        <f>IFERROR(VLOOKUP(E868,'Коэфф для прайса 1 оч'!$A$10:$C$23,3,0),"")</f>
        <v>-1.4999999999999999E-2</v>
      </c>
      <c r="X868" s="116">
        <f>IFERROR(VLOOKUP(N868,'Коэфф для прайса 1 оч'!$E$25:$F$30,2,0),"")</f>
        <v>0.04</v>
      </c>
      <c r="Y868" s="116">
        <f>IFERROR(VLOOKUP(O868,'Коэфф для прайса 1 оч'!$E$32:$F$34,2,0),"")</f>
        <v>0</v>
      </c>
      <c r="Z868" s="116">
        <f>IFERROR(VLOOKUP(P868,'Коэфф для прайса 1 оч'!$E$36:$F$38,2,0),"")</f>
        <v>0.03</v>
      </c>
      <c r="AA868" s="116">
        <f>IFERROR(VLOOKUP(Q868,'Коэфф для прайса 1 оч'!$E$40:$F$43,2,0),"")</f>
        <v>5.0000000000000001E-3</v>
      </c>
      <c r="AB868" s="117">
        <f>IFERROR(VLOOKUP(R868,'Коэфф для прайса 1 оч'!$E$45:$F$59,2,0),"")</f>
        <v>-0.02</v>
      </c>
      <c r="AC868" s="116">
        <f>IFERROR(VLOOKUP(T868,'Коэфф для прайса 1 оч'!$E$61:$F$67,2,0),"")</f>
        <v>-0.01</v>
      </c>
      <c r="AD868" s="116">
        <f>IFERROR(VLOOKUP(U868,'Коэфф для прайса 1 оч'!$E$69:$F$82,2,0),"")</f>
        <v>-7.0000000000000001E-3</v>
      </c>
      <c r="AE868" s="116">
        <f>IFERROR(VLOOKUP(PriceList[[#This Row],[Корпус]],'Коэфф для прайса 1 оч'!$I$10:$J$15,2,0),"")</f>
        <v>0</v>
      </c>
      <c r="AF868" s="95">
        <f t="shared" si="197"/>
        <v>334521</v>
      </c>
      <c r="AG868" s="96">
        <f t="shared" si="198"/>
        <v>10309937.220000001</v>
      </c>
      <c r="AH868" s="97">
        <v>0</v>
      </c>
      <c r="AI868" s="98">
        <f t="shared" si="199"/>
        <v>334521</v>
      </c>
      <c r="AJ868" s="99">
        <f t="shared" si="200"/>
        <v>10309937.220000001</v>
      </c>
      <c r="AK868" s="84" t="s">
        <v>101</v>
      </c>
      <c r="AL868" s="91">
        <v>0.1</v>
      </c>
      <c r="AM868" s="287">
        <f>PriceList[[#This Row],[ИТОГ Цена за кв.м, руб]]*(1+PriceList[[#This Row],[Максимальная скидка]])</f>
        <v>367973.10000000003</v>
      </c>
      <c r="AN868" s="287">
        <f>PriceList[[#This Row],[Цена за кв.м. в CRM]]*PriceList[[#This Row],[Площадь, кв.м]]</f>
        <v>11340930.942000002</v>
      </c>
      <c r="AO868" s="287">
        <v>6000</v>
      </c>
      <c r="AP868" s="335">
        <f>PriceList[[#This Row],[Цена за кв.м. в CRM]]+PriceList[[#This Row],[Бронь]]</f>
        <v>373973.10000000003</v>
      </c>
      <c r="AQ868" s="335">
        <f>PriceList[[#This Row],[Цена за кв.м. в сайт]]*PriceList[[#This Row],[Площадь, кв.м]]</f>
        <v>11525850.942000002</v>
      </c>
      <c r="AR868" s="84" t="str">
        <f t="shared" si="201"/>
        <v>С3-2-209</v>
      </c>
      <c r="AS868" s="88" t="str">
        <f t="shared" si="202"/>
        <v>Ст</v>
      </c>
      <c r="AT868" s="89">
        <f t="shared" si="203"/>
        <v>30.82</v>
      </c>
      <c r="AU868" s="99">
        <f>PriceList[[#This Row],[Цена за кв.м. в CRM]]</f>
        <v>367973.10000000003</v>
      </c>
      <c r="AV868" s="100" t="str">
        <f t="shared" si="204"/>
        <v>Свободно</v>
      </c>
      <c r="AW868" s="99"/>
      <c r="AX868" s="342"/>
      <c r="AZ868" s="353">
        <f>(PriceList[[#This Row],[Цена за кв.м. в сайт]])+$AZ$1</f>
        <v>374473.10000000003</v>
      </c>
      <c r="BA868" s="353">
        <f>AZ868*PriceList[[#This Row],[Площадь, кв.м]]</f>
        <v>11541260.942000002</v>
      </c>
      <c r="BB868" s="346">
        <f>BA868-PriceList[[#This Row],[Стоимость, руб для сбронированием]]</f>
        <v>15410</v>
      </c>
      <c r="BC868" s="14"/>
      <c r="BD868" s="345">
        <f t="shared" si="205"/>
        <v>374500</v>
      </c>
      <c r="BE868" s="353">
        <f>BD868*PriceList[[#This Row],[Площадь, кв.м]]</f>
        <v>11542090</v>
      </c>
      <c r="BF868" s="14"/>
      <c r="BG868" s="345">
        <f>BE868-$BG$1*PriceList[[#This Row],[Площадь, кв.м]]</f>
        <v>11357170</v>
      </c>
      <c r="BH868" s="353">
        <f t="shared" si="206"/>
        <v>184920</v>
      </c>
      <c r="BI868" s="345">
        <f>BG868/PriceList[[#This Row],[Площадь, кв.м]]</f>
        <v>368500</v>
      </c>
      <c r="BJ868" s="355">
        <f t="shared" si="207"/>
        <v>1.6282225237449117E-2</v>
      </c>
      <c r="BL868" s="345"/>
      <c r="BM868" s="353"/>
    </row>
    <row r="869" spans="1:65" ht="14.25" hidden="1" customHeight="1">
      <c r="A869" s="84">
        <v>691</v>
      </c>
      <c r="B869" s="84" t="s">
        <v>968</v>
      </c>
      <c r="C869" s="85">
        <v>210</v>
      </c>
      <c r="D869" s="85" t="s">
        <v>957</v>
      </c>
      <c r="E869" s="86">
        <v>2</v>
      </c>
      <c r="F869" s="84">
        <v>2</v>
      </c>
      <c r="G869" s="87">
        <v>30.35</v>
      </c>
      <c r="H869" s="88" t="s">
        <v>1</v>
      </c>
      <c r="I869" s="88" t="s">
        <v>1</v>
      </c>
      <c r="J869" s="89">
        <v>5.61</v>
      </c>
      <c r="K869" s="89">
        <f t="shared" si="194"/>
        <v>1.68</v>
      </c>
      <c r="L869" s="89">
        <f t="shared" si="195"/>
        <v>24.740000000000002</v>
      </c>
      <c r="M869" s="89">
        <f t="shared" si="196"/>
        <v>26.42</v>
      </c>
      <c r="N869" s="90" t="s">
        <v>65</v>
      </c>
      <c r="O869" s="90" t="s">
        <v>66</v>
      </c>
      <c r="P869" s="90" t="s">
        <v>67</v>
      </c>
      <c r="Q869" s="91" t="s">
        <v>68</v>
      </c>
      <c r="R869" s="92" t="s">
        <v>760</v>
      </c>
      <c r="S869" s="92" t="s">
        <v>1287</v>
      </c>
      <c r="T869" s="93" t="s">
        <v>73</v>
      </c>
      <c r="U869" s="84">
        <v>33</v>
      </c>
      <c r="V869" s="94">
        <f>IFERROR(VLOOKUP(H869,'Коэфф для прайса 1 оч'!$A$3:$C$6,3,0),"")</f>
        <v>327000</v>
      </c>
      <c r="W869" s="91">
        <f>IFERROR(VLOOKUP(E869,'Коэфф для прайса 1 оч'!$A$10:$C$23,3,0),"")</f>
        <v>-1.4999999999999999E-2</v>
      </c>
      <c r="X869" s="116">
        <f>IFERROR(VLOOKUP(N869,'Коэфф для прайса 1 оч'!$E$25:$F$30,2,0),"")</f>
        <v>0.04</v>
      </c>
      <c r="Y869" s="116">
        <f>IFERROR(VLOOKUP(O869,'Коэфф для прайса 1 оч'!$E$32:$F$34,2,0),"")</f>
        <v>0</v>
      </c>
      <c r="Z869" s="116">
        <f>IFERROR(VLOOKUP(P869,'Коэфф для прайса 1 оч'!$E$36:$F$38,2,0),"")</f>
        <v>0.03</v>
      </c>
      <c r="AA869" s="116">
        <f>IFERROR(VLOOKUP(Q869,'Коэфф для прайса 1 оч'!$E$40:$F$43,2,0),"")</f>
        <v>5.0000000000000001E-3</v>
      </c>
      <c r="AB869" s="117">
        <f>IFERROR(VLOOKUP(R869,'Коэфф для прайса 1 оч'!$E$45:$F$59,2,0),"")</f>
        <v>-0.02</v>
      </c>
      <c r="AC869" s="116">
        <f>IFERROR(VLOOKUP(T869,'Коэфф для прайса 1 оч'!$E$61:$F$67,2,0),"")</f>
        <v>0</v>
      </c>
      <c r="AD869" s="116">
        <f>IFERROR(VLOOKUP(U869,'Коэфф для прайса 1 оч'!$E$69:$F$82,2,0),"")</f>
        <v>-7.0000000000000001E-3</v>
      </c>
      <c r="AE869" s="116">
        <f>IFERROR(VLOOKUP(PriceList[[#This Row],[Корпус]],'Коэфф для прайса 1 оч'!$I$10:$J$15,2,0),"")</f>
        <v>0</v>
      </c>
      <c r="AF869" s="95">
        <f t="shared" si="197"/>
        <v>337791</v>
      </c>
      <c r="AG869" s="96">
        <f t="shared" si="198"/>
        <v>10251956.85</v>
      </c>
      <c r="AH869" s="97">
        <v>0</v>
      </c>
      <c r="AI869" s="98">
        <f t="shared" si="199"/>
        <v>337791</v>
      </c>
      <c r="AJ869" s="99">
        <f t="shared" si="200"/>
        <v>10251956.85</v>
      </c>
      <c r="AK869" s="84" t="s">
        <v>71</v>
      </c>
      <c r="AL869" s="91">
        <v>0.1</v>
      </c>
      <c r="AM869" s="287">
        <f>PriceList[[#This Row],[ИТОГ Цена за кв.м, руб]]*(1+PriceList[[#This Row],[Максимальная скидка]])</f>
        <v>371570.10000000003</v>
      </c>
      <c r="AN869" s="287">
        <f>PriceList[[#This Row],[Цена за кв.м. в CRM]]*PriceList[[#This Row],[Площадь, кв.м]]</f>
        <v>11277152.535000002</v>
      </c>
      <c r="AO869" s="287">
        <v>6000</v>
      </c>
      <c r="AP869" s="335">
        <f>PriceList[[#This Row],[Цена за кв.м. в CRM]]+PriceList[[#This Row],[Бронь]]</f>
        <v>377570.10000000003</v>
      </c>
      <c r="AQ869" s="335">
        <f>PriceList[[#This Row],[Цена за кв.м. в сайт]]*PriceList[[#This Row],[Площадь, кв.м]]</f>
        <v>11459252.535000002</v>
      </c>
      <c r="AR869" s="84" t="str">
        <f t="shared" si="201"/>
        <v>С3-2-210</v>
      </c>
      <c r="AS869" s="88" t="str">
        <f t="shared" si="202"/>
        <v>Ст</v>
      </c>
      <c r="AT869" s="89">
        <f t="shared" si="203"/>
        <v>30.35</v>
      </c>
      <c r="AU869" s="99">
        <f>PriceList[[#This Row],[Цена за кв.м. в CRM]]</f>
        <v>371570.10000000003</v>
      </c>
      <c r="AV869" s="100" t="str">
        <f t="shared" si="204"/>
        <v>Резерв</v>
      </c>
      <c r="AW869" s="99"/>
      <c r="AX869" s="342"/>
      <c r="AZ869" s="353">
        <f>(PriceList[[#This Row],[Цена за кв.м. в сайт]])+$AZ$1</f>
        <v>378070.10000000003</v>
      </c>
      <c r="BA869" s="353">
        <f>AZ869*PriceList[[#This Row],[Площадь, кв.м]]</f>
        <v>11474427.535000002</v>
      </c>
      <c r="BB869" s="346">
        <f>BA869-PriceList[[#This Row],[Стоимость, руб для сбронированием]]</f>
        <v>15175</v>
      </c>
      <c r="BC869" s="14"/>
      <c r="BD869" s="345">
        <f t="shared" si="205"/>
        <v>378100</v>
      </c>
      <c r="BE869" s="353">
        <f>BD869*PriceList[[#This Row],[Площадь, кв.м]]</f>
        <v>11475335</v>
      </c>
      <c r="BF869" s="14"/>
      <c r="BG869" s="345">
        <f>BE869-$BG$1*PriceList[[#This Row],[Площадь, кв.м]]</f>
        <v>11293235</v>
      </c>
      <c r="BH869" s="353">
        <f t="shared" si="206"/>
        <v>182100</v>
      </c>
      <c r="BI869" s="345">
        <f>BG869/PriceList[[#This Row],[Площадь, кв.м]]</f>
        <v>372100</v>
      </c>
      <c r="BJ869" s="355">
        <f t="shared" si="207"/>
        <v>1.612469766191884E-2</v>
      </c>
      <c r="BL869" s="345"/>
      <c r="BM869" s="353"/>
    </row>
    <row r="870" spans="1:65" ht="14.25" hidden="1" customHeight="1">
      <c r="A870" s="84">
        <v>692</v>
      </c>
      <c r="B870" s="84" t="s">
        <v>969</v>
      </c>
      <c r="C870" s="85">
        <v>211</v>
      </c>
      <c r="D870" s="85" t="s">
        <v>957</v>
      </c>
      <c r="E870" s="86">
        <v>2</v>
      </c>
      <c r="F870" s="84">
        <v>3</v>
      </c>
      <c r="G870" s="87">
        <v>29.36</v>
      </c>
      <c r="H870" s="88" t="s">
        <v>1</v>
      </c>
      <c r="I870" s="88" t="s">
        <v>1</v>
      </c>
      <c r="J870" s="89">
        <v>5.09</v>
      </c>
      <c r="K870" s="89">
        <f t="shared" si="194"/>
        <v>1.53</v>
      </c>
      <c r="L870" s="89">
        <f t="shared" si="195"/>
        <v>24.27</v>
      </c>
      <c r="M870" s="89">
        <f t="shared" si="196"/>
        <v>25.8</v>
      </c>
      <c r="N870" s="90" t="s">
        <v>65</v>
      </c>
      <c r="O870" s="90" t="s">
        <v>66</v>
      </c>
      <c r="P870" s="90" t="s">
        <v>67</v>
      </c>
      <c r="Q870" s="91" t="s">
        <v>68</v>
      </c>
      <c r="R870" s="92" t="s">
        <v>760</v>
      </c>
      <c r="S870" s="92" t="s">
        <v>1287</v>
      </c>
      <c r="T870" s="93" t="s">
        <v>73</v>
      </c>
      <c r="U870" s="84">
        <v>33</v>
      </c>
      <c r="V870" s="94">
        <f>IFERROR(VLOOKUP(H870,'Коэфф для прайса 1 оч'!$A$3:$C$6,3,0),"")</f>
        <v>327000</v>
      </c>
      <c r="W870" s="91">
        <f>IFERROR(VLOOKUP(E870,'Коэфф для прайса 1 оч'!$A$10:$C$23,3,0),"")</f>
        <v>-1.4999999999999999E-2</v>
      </c>
      <c r="X870" s="116">
        <f>IFERROR(VLOOKUP(N870,'Коэфф для прайса 1 оч'!$E$25:$F$30,2,0),"")</f>
        <v>0.04</v>
      </c>
      <c r="Y870" s="116">
        <f>IFERROR(VLOOKUP(O870,'Коэфф для прайса 1 оч'!$E$32:$F$34,2,0),"")</f>
        <v>0</v>
      </c>
      <c r="Z870" s="116">
        <f>IFERROR(VLOOKUP(P870,'Коэфф для прайса 1 оч'!$E$36:$F$38,2,0),"")</f>
        <v>0.03</v>
      </c>
      <c r="AA870" s="116">
        <f>IFERROR(VLOOKUP(Q870,'Коэфф для прайса 1 оч'!$E$40:$F$43,2,0),"")</f>
        <v>5.0000000000000001E-3</v>
      </c>
      <c r="AB870" s="117">
        <f>IFERROR(VLOOKUP(R870,'Коэфф для прайса 1 оч'!$E$45:$F$59,2,0),"")</f>
        <v>-0.02</v>
      </c>
      <c r="AC870" s="116">
        <f>IFERROR(VLOOKUP(T870,'Коэфф для прайса 1 оч'!$E$61:$F$67,2,0),"")</f>
        <v>0</v>
      </c>
      <c r="AD870" s="116">
        <f>IFERROR(VLOOKUP(U870,'Коэфф для прайса 1 оч'!$E$69:$F$82,2,0),"")</f>
        <v>-7.0000000000000001E-3</v>
      </c>
      <c r="AE870" s="116">
        <f>IFERROR(VLOOKUP(PriceList[[#This Row],[Корпус]],'Коэфф для прайса 1 оч'!$I$10:$J$15,2,0),"")</f>
        <v>0</v>
      </c>
      <c r="AF870" s="95">
        <f t="shared" si="197"/>
        <v>337791</v>
      </c>
      <c r="AG870" s="96">
        <f t="shared" si="198"/>
        <v>9917543.7599999998</v>
      </c>
      <c r="AH870" s="97">
        <v>0</v>
      </c>
      <c r="AI870" s="98">
        <f t="shared" si="199"/>
        <v>337791</v>
      </c>
      <c r="AJ870" s="99">
        <f t="shared" si="200"/>
        <v>9917543.7599999998</v>
      </c>
      <c r="AK870" s="84" t="s">
        <v>71</v>
      </c>
      <c r="AL870" s="91">
        <v>0.1</v>
      </c>
      <c r="AM870" s="287">
        <f>PriceList[[#This Row],[ИТОГ Цена за кв.м, руб]]*(1+PriceList[[#This Row],[Максимальная скидка]])</f>
        <v>371570.10000000003</v>
      </c>
      <c r="AN870" s="287">
        <f>PriceList[[#This Row],[Цена за кв.м. в CRM]]*PriceList[[#This Row],[Площадь, кв.м]]</f>
        <v>10909298.136</v>
      </c>
      <c r="AO870" s="287">
        <v>6000</v>
      </c>
      <c r="AP870" s="335">
        <f>PriceList[[#This Row],[Цена за кв.м. в CRM]]+PriceList[[#This Row],[Бронь]]</f>
        <v>377570.10000000003</v>
      </c>
      <c r="AQ870" s="335">
        <f>PriceList[[#This Row],[Цена за кв.м. в сайт]]*PriceList[[#This Row],[Площадь, кв.м]]</f>
        <v>11085458.136</v>
      </c>
      <c r="AR870" s="84" t="str">
        <f t="shared" si="201"/>
        <v>С3-2-211</v>
      </c>
      <c r="AS870" s="88" t="str">
        <f t="shared" si="202"/>
        <v>Ст</v>
      </c>
      <c r="AT870" s="89">
        <f t="shared" si="203"/>
        <v>29.36</v>
      </c>
      <c r="AU870" s="99">
        <f>PriceList[[#This Row],[Цена за кв.м. в CRM]]</f>
        <v>371570.10000000003</v>
      </c>
      <c r="AV870" s="100" t="str">
        <f t="shared" si="204"/>
        <v>Резерв</v>
      </c>
      <c r="AW870" s="99"/>
      <c r="AX870" s="342"/>
      <c r="AZ870" s="353">
        <f>(PriceList[[#This Row],[Цена за кв.м. в сайт]])+$AZ$1</f>
        <v>378070.10000000003</v>
      </c>
      <c r="BA870" s="353">
        <f>AZ870*PriceList[[#This Row],[Площадь, кв.м]]</f>
        <v>11100138.136</v>
      </c>
      <c r="BB870" s="346">
        <f>BA870-PriceList[[#This Row],[Стоимость, руб для сбронированием]]</f>
        <v>14680</v>
      </c>
      <c r="BC870" s="14"/>
      <c r="BD870" s="345">
        <f t="shared" si="205"/>
        <v>378100</v>
      </c>
      <c r="BE870" s="353">
        <f>BD870*PriceList[[#This Row],[Площадь, кв.м]]</f>
        <v>11101016</v>
      </c>
      <c r="BF870" s="14"/>
      <c r="BG870" s="345">
        <f>BE870-$BG$1*PriceList[[#This Row],[Площадь, кв.м]]</f>
        <v>10924856</v>
      </c>
      <c r="BH870" s="353">
        <f t="shared" si="206"/>
        <v>176160</v>
      </c>
      <c r="BI870" s="345">
        <f>BG870/PriceList[[#This Row],[Площадь, кв.м]]</f>
        <v>372100</v>
      </c>
      <c r="BJ870" s="355">
        <f t="shared" si="207"/>
        <v>1.612469766191884E-2</v>
      </c>
      <c r="BL870" s="345"/>
      <c r="BM870" s="353"/>
    </row>
    <row r="871" spans="1:65" ht="14.25" hidden="1" customHeight="1">
      <c r="A871" s="84">
        <v>693</v>
      </c>
      <c r="B871" s="84" t="s">
        <v>970</v>
      </c>
      <c r="C871" s="85">
        <v>212</v>
      </c>
      <c r="D871" s="85" t="s">
        <v>957</v>
      </c>
      <c r="E871" s="86">
        <v>2</v>
      </c>
      <c r="F871" s="84">
        <v>4</v>
      </c>
      <c r="G871" s="87">
        <v>41.75</v>
      </c>
      <c r="H871" s="88" t="s">
        <v>1</v>
      </c>
      <c r="I871" s="88" t="s">
        <v>1</v>
      </c>
      <c r="J871" s="89">
        <v>13.04</v>
      </c>
      <c r="K871" s="89">
        <f t="shared" si="194"/>
        <v>3.91</v>
      </c>
      <c r="L871" s="89">
        <f t="shared" si="195"/>
        <v>28.71</v>
      </c>
      <c r="M871" s="89">
        <f t="shared" si="196"/>
        <v>32.620000000000005</v>
      </c>
      <c r="N871" s="90" t="s">
        <v>76</v>
      </c>
      <c r="O871" s="90" t="s">
        <v>83</v>
      </c>
      <c r="P871" s="90" t="s">
        <v>67</v>
      </c>
      <c r="Q871" s="91" t="s">
        <v>68</v>
      </c>
      <c r="R871" s="92" t="s">
        <v>961</v>
      </c>
      <c r="S871" s="92" t="s">
        <v>1291</v>
      </c>
      <c r="T871" s="93" t="s">
        <v>73</v>
      </c>
      <c r="U871" s="84">
        <v>33</v>
      </c>
      <c r="V871" s="94">
        <f>IFERROR(VLOOKUP(H871,'Коэфф для прайса 1 оч'!$A$3:$C$6,3,0),"")</f>
        <v>327000</v>
      </c>
      <c r="W871" s="91">
        <f>IFERROR(VLOOKUP(E871,'Коэфф для прайса 1 оч'!$A$10:$C$23,3,0),"")</f>
        <v>-1.4999999999999999E-2</v>
      </c>
      <c r="X871" s="116">
        <f>IFERROR(VLOOKUP(N871,'Коэфф для прайса 1 оч'!$E$25:$F$30,2,0),"")</f>
        <v>0</v>
      </c>
      <c r="Y871" s="116">
        <f>IFERROR(VLOOKUP(O871,'Коэфф для прайса 1 оч'!$E$32:$F$34,2,0),"")</f>
        <v>0.03</v>
      </c>
      <c r="Z871" s="116">
        <f>IFERROR(VLOOKUP(P871,'Коэфф для прайса 1 оч'!$E$36:$F$38,2,0),"")</f>
        <v>0.03</v>
      </c>
      <c r="AA871" s="116">
        <f>IFERROR(VLOOKUP(Q871,'Коэфф для прайса 1 оч'!$E$40:$F$43,2,0),"")</f>
        <v>5.0000000000000001E-3</v>
      </c>
      <c r="AB871" s="117">
        <f>IFERROR(VLOOKUP(R871,'Коэфф для прайса 1 оч'!$E$45:$F$59,2,0),"")</f>
        <v>0.01</v>
      </c>
      <c r="AC871" s="116">
        <f>IFERROR(VLOOKUP(T871,'Коэфф для прайса 1 оч'!$E$61:$F$67,2,0),"")</f>
        <v>0</v>
      </c>
      <c r="AD871" s="116">
        <f>IFERROR(VLOOKUP(U871,'Коэфф для прайса 1 оч'!$E$69:$F$82,2,0),"")</f>
        <v>-7.0000000000000001E-3</v>
      </c>
      <c r="AE871" s="116">
        <f>IFERROR(VLOOKUP(PriceList[[#This Row],[Корпус]],'Коэфф для прайса 1 оч'!$I$10:$J$15,2,0),"")</f>
        <v>0</v>
      </c>
      <c r="AF871" s="95">
        <f t="shared" si="197"/>
        <v>344331</v>
      </c>
      <c r="AG871" s="96">
        <f t="shared" si="198"/>
        <v>14375819.25</v>
      </c>
      <c r="AH871" s="97">
        <v>0</v>
      </c>
      <c r="AI871" s="98">
        <f t="shared" si="199"/>
        <v>344331</v>
      </c>
      <c r="AJ871" s="99">
        <f t="shared" si="200"/>
        <v>14375819.25</v>
      </c>
      <c r="AK871" s="84" t="s">
        <v>71</v>
      </c>
      <c r="AL871" s="91">
        <v>0.1</v>
      </c>
      <c r="AM871" s="287">
        <f>PriceList[[#This Row],[ИТОГ Цена за кв.м, руб]]*(1+PriceList[[#This Row],[Максимальная скидка]])</f>
        <v>378764.10000000003</v>
      </c>
      <c r="AN871" s="287">
        <f>PriceList[[#This Row],[Цена за кв.м. в CRM]]*PriceList[[#This Row],[Площадь, кв.м]]</f>
        <v>15813401.175000001</v>
      </c>
      <c r="AO871" s="287">
        <v>6000</v>
      </c>
      <c r="AP871" s="335">
        <f>PriceList[[#This Row],[Цена за кв.м. в CRM]]+PriceList[[#This Row],[Бронь]]</f>
        <v>384764.10000000003</v>
      </c>
      <c r="AQ871" s="335">
        <f>PriceList[[#This Row],[Цена за кв.м. в сайт]]*PriceList[[#This Row],[Площадь, кв.м]]</f>
        <v>16063901.175000001</v>
      </c>
      <c r="AR871" s="84" t="str">
        <f t="shared" si="201"/>
        <v>С3-2-212</v>
      </c>
      <c r="AS871" s="88" t="str">
        <f t="shared" si="202"/>
        <v>Ст</v>
      </c>
      <c r="AT871" s="89">
        <f t="shared" si="203"/>
        <v>41.75</v>
      </c>
      <c r="AU871" s="99">
        <f>PriceList[[#This Row],[Цена за кв.м. в CRM]]</f>
        <v>378764.10000000003</v>
      </c>
      <c r="AV871" s="100" t="str">
        <f t="shared" si="204"/>
        <v>Резерв</v>
      </c>
      <c r="AW871" s="99"/>
      <c r="AX871" s="342"/>
      <c r="AZ871" s="353">
        <f>(PriceList[[#This Row],[Цена за кв.м. в сайт]])+$AZ$1</f>
        <v>385264.10000000003</v>
      </c>
      <c r="BA871" s="353">
        <f>AZ871*PriceList[[#This Row],[Площадь, кв.м]]</f>
        <v>16084776.175000001</v>
      </c>
      <c r="BB871" s="346">
        <f>BA871-PriceList[[#This Row],[Стоимость, руб для сбронированием]]</f>
        <v>20875</v>
      </c>
      <c r="BC871" s="14"/>
      <c r="BD871" s="345">
        <f t="shared" si="205"/>
        <v>385300</v>
      </c>
      <c r="BE871" s="353">
        <f>BD871*PriceList[[#This Row],[Площадь, кв.м]]</f>
        <v>16086275</v>
      </c>
      <c r="BF871" s="14"/>
      <c r="BG871" s="345">
        <f>BE871-$BG$1*PriceList[[#This Row],[Площадь, кв.м]]</f>
        <v>15835775</v>
      </c>
      <c r="BH871" s="353">
        <f t="shared" si="206"/>
        <v>250500</v>
      </c>
      <c r="BI871" s="345">
        <f>BG871/PriceList[[#This Row],[Площадь, кв.м]]</f>
        <v>379300</v>
      </c>
      <c r="BJ871" s="355">
        <f t="shared" si="207"/>
        <v>1.5818613234906406E-2</v>
      </c>
      <c r="BL871" s="345"/>
      <c r="BM871" s="353"/>
    </row>
    <row r="872" spans="1:65" ht="14.25" hidden="1" customHeight="1">
      <c r="A872" s="84">
        <v>694</v>
      </c>
      <c r="B872" s="84" t="s">
        <v>971</v>
      </c>
      <c r="C872" s="85">
        <v>213</v>
      </c>
      <c r="D872" s="85" t="s">
        <v>957</v>
      </c>
      <c r="E872" s="86">
        <v>2</v>
      </c>
      <c r="F872" s="84">
        <v>5</v>
      </c>
      <c r="G872" s="87">
        <v>41.75</v>
      </c>
      <c r="H872" s="88" t="s">
        <v>1</v>
      </c>
      <c r="I872" s="88" t="s">
        <v>1</v>
      </c>
      <c r="J872" s="89">
        <v>13.04</v>
      </c>
      <c r="K872" s="89">
        <f t="shared" si="194"/>
        <v>3.91</v>
      </c>
      <c r="L872" s="89">
        <f t="shared" si="195"/>
        <v>28.71</v>
      </c>
      <c r="M872" s="89">
        <f t="shared" si="196"/>
        <v>32.620000000000005</v>
      </c>
      <c r="N872" s="90" t="s">
        <v>76</v>
      </c>
      <c r="O872" s="90" t="s">
        <v>83</v>
      </c>
      <c r="P872" s="90" t="s">
        <v>67</v>
      </c>
      <c r="Q872" s="91" t="s">
        <v>68</v>
      </c>
      <c r="R872" s="92" t="s">
        <v>424</v>
      </c>
      <c r="S872" s="92" t="s">
        <v>1291</v>
      </c>
      <c r="T872" s="93" t="s">
        <v>73</v>
      </c>
      <c r="U872" s="84">
        <v>33</v>
      </c>
      <c r="V872" s="94">
        <f>IFERROR(VLOOKUP(H872,'Коэфф для прайса 1 оч'!$A$3:$C$6,3,0),"")</f>
        <v>327000</v>
      </c>
      <c r="W872" s="91">
        <f>IFERROR(VLOOKUP(E872,'Коэфф для прайса 1 оч'!$A$10:$C$23,3,0),"")</f>
        <v>-1.4999999999999999E-2</v>
      </c>
      <c r="X872" s="116">
        <f>IFERROR(VLOOKUP(N872,'Коэфф для прайса 1 оч'!$E$25:$F$30,2,0),"")</f>
        <v>0</v>
      </c>
      <c r="Y872" s="116">
        <f>IFERROR(VLOOKUP(O872,'Коэфф для прайса 1 оч'!$E$32:$F$34,2,0),"")</f>
        <v>0.03</v>
      </c>
      <c r="Z872" s="116">
        <f>IFERROR(VLOOKUP(P872,'Коэфф для прайса 1 оч'!$E$36:$F$38,2,0),"")</f>
        <v>0.03</v>
      </c>
      <c r="AA872" s="116">
        <f>IFERROR(VLOOKUP(Q872,'Коэфф для прайса 1 оч'!$E$40:$F$43,2,0),"")</f>
        <v>5.0000000000000001E-3</v>
      </c>
      <c r="AB872" s="117">
        <f>IFERROR(VLOOKUP(R872,'Коэфф для прайса 1 оч'!$E$45:$F$59,2,0),"")</f>
        <v>0.02</v>
      </c>
      <c r="AC872" s="116">
        <f>IFERROR(VLOOKUP(T872,'Коэфф для прайса 1 оч'!$E$61:$F$67,2,0),"")</f>
        <v>0</v>
      </c>
      <c r="AD872" s="116">
        <f>IFERROR(VLOOKUP(U872,'Коэфф для прайса 1 оч'!$E$69:$F$82,2,0),"")</f>
        <v>-7.0000000000000001E-3</v>
      </c>
      <c r="AE872" s="116">
        <f>IFERROR(VLOOKUP(PriceList[[#This Row],[Корпус]],'Коэфф для прайса 1 оч'!$I$10:$J$15,2,0),"")</f>
        <v>0</v>
      </c>
      <c r="AF872" s="95">
        <f t="shared" si="197"/>
        <v>347601</v>
      </c>
      <c r="AG872" s="96">
        <f t="shared" si="198"/>
        <v>14512341.75</v>
      </c>
      <c r="AH872" s="97">
        <v>0</v>
      </c>
      <c r="AI872" s="98">
        <f t="shared" si="199"/>
        <v>347601</v>
      </c>
      <c r="AJ872" s="99">
        <f t="shared" si="200"/>
        <v>14512341.75</v>
      </c>
      <c r="AK872" s="84" t="s">
        <v>71</v>
      </c>
      <c r="AL872" s="91">
        <v>0.1</v>
      </c>
      <c r="AM872" s="287">
        <f>PriceList[[#This Row],[ИТОГ Цена за кв.м, руб]]*(1+PriceList[[#This Row],[Максимальная скидка]])</f>
        <v>382361.10000000003</v>
      </c>
      <c r="AN872" s="287">
        <f>PriceList[[#This Row],[Цена за кв.м. в CRM]]*PriceList[[#This Row],[Площадь, кв.м]]</f>
        <v>15963575.925000001</v>
      </c>
      <c r="AO872" s="287">
        <v>6000</v>
      </c>
      <c r="AP872" s="335">
        <f>PriceList[[#This Row],[Цена за кв.м. в CRM]]+PriceList[[#This Row],[Бронь]]</f>
        <v>388361.10000000003</v>
      </c>
      <c r="AQ872" s="335">
        <f>PriceList[[#This Row],[Цена за кв.м. в сайт]]*PriceList[[#This Row],[Площадь, кв.м]]</f>
        <v>16214075.925000001</v>
      </c>
      <c r="AR872" s="84" t="str">
        <f t="shared" si="201"/>
        <v>С3-2-213</v>
      </c>
      <c r="AS872" s="88" t="str">
        <f t="shared" si="202"/>
        <v>Ст</v>
      </c>
      <c r="AT872" s="89">
        <f t="shared" si="203"/>
        <v>41.75</v>
      </c>
      <c r="AU872" s="99">
        <f>PriceList[[#This Row],[Цена за кв.м. в CRM]]</f>
        <v>382361.10000000003</v>
      </c>
      <c r="AV872" s="100" t="str">
        <f t="shared" si="204"/>
        <v>Резерв</v>
      </c>
      <c r="AW872" s="99"/>
      <c r="AX872" s="342"/>
      <c r="AZ872" s="353">
        <f>(PriceList[[#This Row],[Цена за кв.м. в сайт]])+$AZ$1</f>
        <v>388861.10000000003</v>
      </c>
      <c r="BA872" s="353">
        <f>AZ872*PriceList[[#This Row],[Площадь, кв.м]]</f>
        <v>16234950.925000001</v>
      </c>
      <c r="BB872" s="346">
        <f>BA872-PriceList[[#This Row],[Стоимость, руб для сбронированием]]</f>
        <v>20875</v>
      </c>
      <c r="BC872" s="14"/>
      <c r="BD872" s="345">
        <f t="shared" si="205"/>
        <v>388900</v>
      </c>
      <c r="BE872" s="353">
        <f>BD872*PriceList[[#This Row],[Площадь, кв.м]]</f>
        <v>16236575</v>
      </c>
      <c r="BF872" s="14"/>
      <c r="BG872" s="345">
        <f>BE872-$BG$1*PriceList[[#This Row],[Площадь, кв.м]]</f>
        <v>15986075</v>
      </c>
      <c r="BH872" s="353">
        <f t="shared" si="206"/>
        <v>250500</v>
      </c>
      <c r="BI872" s="345">
        <f>BG872/PriceList[[#This Row],[Площадь, кв.м]]</f>
        <v>382900</v>
      </c>
      <c r="BJ872" s="355">
        <f t="shared" si="207"/>
        <v>1.5669887699138157E-2</v>
      </c>
      <c r="BL872" s="345"/>
      <c r="BM872" s="353"/>
    </row>
    <row r="873" spans="1:65" ht="14.25" hidden="1" customHeight="1">
      <c r="A873" s="84">
        <v>695</v>
      </c>
      <c r="B873" s="84" t="s">
        <v>972</v>
      </c>
      <c r="C873" s="85">
        <v>214</v>
      </c>
      <c r="D873" s="85" t="s">
        <v>957</v>
      </c>
      <c r="E873" s="86">
        <v>2</v>
      </c>
      <c r="F873" s="84">
        <v>6</v>
      </c>
      <c r="G873" s="87">
        <v>29.36</v>
      </c>
      <c r="H873" s="88" t="s">
        <v>1</v>
      </c>
      <c r="I873" s="88" t="s">
        <v>1</v>
      </c>
      <c r="J873" s="89">
        <v>5.09</v>
      </c>
      <c r="K873" s="89">
        <f t="shared" si="194"/>
        <v>1.53</v>
      </c>
      <c r="L873" s="89">
        <f t="shared" si="195"/>
        <v>24.27</v>
      </c>
      <c r="M873" s="89">
        <f t="shared" si="196"/>
        <v>25.8</v>
      </c>
      <c r="N873" s="90" t="s">
        <v>65</v>
      </c>
      <c r="O873" s="90" t="s">
        <v>66</v>
      </c>
      <c r="P873" s="90" t="s">
        <v>67</v>
      </c>
      <c r="Q873" s="91" t="s">
        <v>68</v>
      </c>
      <c r="R873" s="92" t="s">
        <v>424</v>
      </c>
      <c r="S873" s="92" t="s">
        <v>1291</v>
      </c>
      <c r="T873" s="93" t="s">
        <v>73</v>
      </c>
      <c r="U873" s="84">
        <v>33</v>
      </c>
      <c r="V873" s="94">
        <f>IFERROR(VLOOKUP(H873,'Коэфф для прайса 1 оч'!$A$3:$C$6,3,0),"")</f>
        <v>327000</v>
      </c>
      <c r="W873" s="91">
        <f>IFERROR(VLOOKUP(E873,'Коэфф для прайса 1 оч'!$A$10:$C$23,3,0),"")</f>
        <v>-1.4999999999999999E-2</v>
      </c>
      <c r="X873" s="116">
        <f>IFERROR(VLOOKUP(N873,'Коэфф для прайса 1 оч'!$E$25:$F$30,2,0),"")</f>
        <v>0.04</v>
      </c>
      <c r="Y873" s="116">
        <f>IFERROR(VLOOKUP(O873,'Коэфф для прайса 1 оч'!$E$32:$F$34,2,0),"")</f>
        <v>0</v>
      </c>
      <c r="Z873" s="116">
        <f>IFERROR(VLOOKUP(P873,'Коэфф для прайса 1 оч'!$E$36:$F$38,2,0),"")</f>
        <v>0.03</v>
      </c>
      <c r="AA873" s="116">
        <f>IFERROR(VLOOKUP(Q873,'Коэфф для прайса 1 оч'!$E$40:$F$43,2,0),"")</f>
        <v>5.0000000000000001E-3</v>
      </c>
      <c r="AB873" s="117">
        <f>IFERROR(VLOOKUP(R873,'Коэфф для прайса 1 оч'!$E$45:$F$59,2,0),"")</f>
        <v>0.02</v>
      </c>
      <c r="AC873" s="116">
        <f>IFERROR(VLOOKUP(T873,'Коэфф для прайса 1 оч'!$E$61:$F$67,2,0),"")</f>
        <v>0</v>
      </c>
      <c r="AD873" s="116">
        <f>IFERROR(VLOOKUP(U873,'Коэфф для прайса 1 оч'!$E$69:$F$82,2,0),"")</f>
        <v>-7.0000000000000001E-3</v>
      </c>
      <c r="AE873" s="116">
        <f>IFERROR(VLOOKUP(PriceList[[#This Row],[Корпус]],'Коэфф для прайса 1 оч'!$I$10:$J$15,2,0),"")</f>
        <v>0</v>
      </c>
      <c r="AF873" s="95">
        <f t="shared" si="197"/>
        <v>350871</v>
      </c>
      <c r="AG873" s="96">
        <f t="shared" si="198"/>
        <v>10301572.560000001</v>
      </c>
      <c r="AH873" s="97">
        <v>0</v>
      </c>
      <c r="AI873" s="98">
        <f t="shared" si="199"/>
        <v>350871</v>
      </c>
      <c r="AJ873" s="99">
        <f t="shared" si="200"/>
        <v>10301572.560000001</v>
      </c>
      <c r="AK873" s="84" t="s">
        <v>71</v>
      </c>
      <c r="AL873" s="91">
        <v>0.1</v>
      </c>
      <c r="AM873" s="287">
        <f>PriceList[[#This Row],[ИТОГ Цена за кв.м, руб]]*(1+PriceList[[#This Row],[Максимальная скидка]])</f>
        <v>385958.10000000003</v>
      </c>
      <c r="AN873" s="287">
        <f>PriceList[[#This Row],[Цена за кв.м. в CRM]]*PriceList[[#This Row],[Площадь, кв.м]]</f>
        <v>11331729.816000002</v>
      </c>
      <c r="AO873" s="287">
        <v>6000</v>
      </c>
      <c r="AP873" s="335">
        <f>PriceList[[#This Row],[Цена за кв.м. в CRM]]+PriceList[[#This Row],[Бронь]]</f>
        <v>391958.10000000003</v>
      </c>
      <c r="AQ873" s="335">
        <f>PriceList[[#This Row],[Цена за кв.м. в сайт]]*PriceList[[#This Row],[Площадь, кв.м]]</f>
        <v>11507889.816000002</v>
      </c>
      <c r="AR873" s="84" t="str">
        <f t="shared" si="201"/>
        <v>С3-2-214</v>
      </c>
      <c r="AS873" s="88" t="str">
        <f t="shared" si="202"/>
        <v>Ст</v>
      </c>
      <c r="AT873" s="89">
        <f t="shared" si="203"/>
        <v>29.36</v>
      </c>
      <c r="AU873" s="99">
        <f>PriceList[[#This Row],[Цена за кв.м. в CRM]]</f>
        <v>385958.10000000003</v>
      </c>
      <c r="AV873" s="100" t="str">
        <f t="shared" si="204"/>
        <v>Резерв</v>
      </c>
      <c r="AW873" s="99"/>
      <c r="AX873" s="342"/>
      <c r="AZ873" s="353">
        <f>(PriceList[[#This Row],[Цена за кв.м. в сайт]])+$AZ$1</f>
        <v>392458.10000000003</v>
      </c>
      <c r="BA873" s="353">
        <f>AZ873*PriceList[[#This Row],[Площадь, кв.м]]</f>
        <v>11522569.816000002</v>
      </c>
      <c r="BB873" s="346">
        <f>BA873-PriceList[[#This Row],[Стоимость, руб для сбронированием]]</f>
        <v>14680</v>
      </c>
      <c r="BC873" s="14"/>
      <c r="BD873" s="345">
        <f t="shared" si="205"/>
        <v>392500</v>
      </c>
      <c r="BE873" s="353">
        <f>BD873*PriceList[[#This Row],[Площадь, кв.м]]</f>
        <v>11523800</v>
      </c>
      <c r="BF873" s="14"/>
      <c r="BG873" s="345">
        <f>BE873-$BG$1*PriceList[[#This Row],[Площадь, кв.м]]</f>
        <v>11347640</v>
      </c>
      <c r="BH873" s="353">
        <f t="shared" si="206"/>
        <v>176160</v>
      </c>
      <c r="BI873" s="345">
        <f>BG873/PriceList[[#This Row],[Площадь, кв.м]]</f>
        <v>386500</v>
      </c>
      <c r="BJ873" s="355">
        <f t="shared" si="207"/>
        <v>1.5523932729624839E-2</v>
      </c>
      <c r="BL873" s="345"/>
      <c r="BM873" s="353"/>
    </row>
    <row r="874" spans="1:65" ht="14.25" hidden="1" customHeight="1">
      <c r="A874" s="84">
        <v>696</v>
      </c>
      <c r="B874" s="84" t="s">
        <v>973</v>
      </c>
      <c r="C874" s="85">
        <v>215</v>
      </c>
      <c r="D874" s="85" t="s">
        <v>957</v>
      </c>
      <c r="E874" s="86">
        <v>2</v>
      </c>
      <c r="F874" s="84">
        <v>7</v>
      </c>
      <c r="G874" s="87">
        <v>30.39</v>
      </c>
      <c r="H874" s="88" t="s">
        <v>1</v>
      </c>
      <c r="I874" s="88" t="s">
        <v>1</v>
      </c>
      <c r="J874" s="89">
        <v>5.61</v>
      </c>
      <c r="K874" s="89">
        <f t="shared" si="194"/>
        <v>1.68</v>
      </c>
      <c r="L874" s="89">
        <f t="shared" si="195"/>
        <v>24.78</v>
      </c>
      <c r="M874" s="89">
        <f t="shared" si="196"/>
        <v>26.46</v>
      </c>
      <c r="N874" s="90" t="s">
        <v>65</v>
      </c>
      <c r="O874" s="90" t="s">
        <v>66</v>
      </c>
      <c r="P874" s="90" t="s">
        <v>67</v>
      </c>
      <c r="Q874" s="91" t="s">
        <v>68</v>
      </c>
      <c r="R874" s="92" t="s">
        <v>424</v>
      </c>
      <c r="S874" s="92" t="s">
        <v>1291</v>
      </c>
      <c r="T874" s="93" t="s">
        <v>73</v>
      </c>
      <c r="U874" s="84">
        <v>33</v>
      </c>
      <c r="V874" s="94">
        <f>IFERROR(VLOOKUP(H874,'Коэфф для прайса 1 оч'!$A$3:$C$6,3,0),"")</f>
        <v>327000</v>
      </c>
      <c r="W874" s="91">
        <f>IFERROR(VLOOKUP(E874,'Коэфф для прайса 1 оч'!$A$10:$C$23,3,0),"")</f>
        <v>-1.4999999999999999E-2</v>
      </c>
      <c r="X874" s="116">
        <f>IFERROR(VLOOKUP(N874,'Коэфф для прайса 1 оч'!$E$25:$F$30,2,0),"")</f>
        <v>0.04</v>
      </c>
      <c r="Y874" s="116">
        <f>IFERROR(VLOOKUP(O874,'Коэфф для прайса 1 оч'!$E$32:$F$34,2,0),"")</f>
        <v>0</v>
      </c>
      <c r="Z874" s="116">
        <f>IFERROR(VLOOKUP(P874,'Коэфф для прайса 1 оч'!$E$36:$F$38,2,0),"")</f>
        <v>0.03</v>
      </c>
      <c r="AA874" s="116">
        <f>IFERROR(VLOOKUP(Q874,'Коэфф для прайса 1 оч'!$E$40:$F$43,2,0),"")</f>
        <v>5.0000000000000001E-3</v>
      </c>
      <c r="AB874" s="117">
        <f>IFERROR(VLOOKUP(R874,'Коэфф для прайса 1 оч'!$E$45:$F$59,2,0),"")</f>
        <v>0.02</v>
      </c>
      <c r="AC874" s="116">
        <f>IFERROR(VLOOKUP(T874,'Коэфф для прайса 1 оч'!$E$61:$F$67,2,0),"")</f>
        <v>0</v>
      </c>
      <c r="AD874" s="116">
        <f>IFERROR(VLOOKUP(U874,'Коэфф для прайса 1 оч'!$E$69:$F$82,2,0),"")</f>
        <v>-7.0000000000000001E-3</v>
      </c>
      <c r="AE874" s="116">
        <f>IFERROR(VLOOKUP(PriceList[[#This Row],[Корпус]],'Коэфф для прайса 1 оч'!$I$10:$J$15,2,0),"")</f>
        <v>0</v>
      </c>
      <c r="AF874" s="95">
        <f t="shared" si="197"/>
        <v>350871</v>
      </c>
      <c r="AG874" s="96">
        <f t="shared" si="198"/>
        <v>10662969.689999999</v>
      </c>
      <c r="AH874" s="97">
        <v>0</v>
      </c>
      <c r="AI874" s="98">
        <f t="shared" si="199"/>
        <v>350871</v>
      </c>
      <c r="AJ874" s="99">
        <f t="shared" si="200"/>
        <v>10662969.689999999</v>
      </c>
      <c r="AK874" s="84" t="s">
        <v>71</v>
      </c>
      <c r="AL874" s="91">
        <v>0.1</v>
      </c>
      <c r="AM874" s="287">
        <f>PriceList[[#This Row],[ИТОГ Цена за кв.м, руб]]*(1+PriceList[[#This Row],[Максимальная скидка]])</f>
        <v>385958.10000000003</v>
      </c>
      <c r="AN874" s="287">
        <f>PriceList[[#This Row],[Цена за кв.м. в CRM]]*PriceList[[#This Row],[Площадь, кв.м]]</f>
        <v>11729266.659000002</v>
      </c>
      <c r="AO874" s="287">
        <v>6000</v>
      </c>
      <c r="AP874" s="335">
        <f>PriceList[[#This Row],[Цена за кв.м. в CRM]]+PriceList[[#This Row],[Бронь]]</f>
        <v>391958.10000000003</v>
      </c>
      <c r="AQ874" s="335">
        <f>PriceList[[#This Row],[Цена за кв.м. в сайт]]*PriceList[[#This Row],[Площадь, кв.м]]</f>
        <v>11911606.659000002</v>
      </c>
      <c r="AR874" s="84" t="str">
        <f t="shared" si="201"/>
        <v>С3-2-215</v>
      </c>
      <c r="AS874" s="88" t="str">
        <f t="shared" si="202"/>
        <v>Ст</v>
      </c>
      <c r="AT874" s="89">
        <f t="shared" si="203"/>
        <v>30.39</v>
      </c>
      <c r="AU874" s="99">
        <f>PriceList[[#This Row],[Цена за кв.м. в CRM]]</f>
        <v>385958.10000000003</v>
      </c>
      <c r="AV874" s="100" t="str">
        <f t="shared" si="204"/>
        <v>Резерв</v>
      </c>
      <c r="AW874" s="99"/>
      <c r="AX874" s="342"/>
      <c r="AZ874" s="353">
        <f>(PriceList[[#This Row],[Цена за кв.м. в сайт]])+$AZ$1</f>
        <v>392458.10000000003</v>
      </c>
      <c r="BA874" s="353">
        <f>AZ874*PriceList[[#This Row],[Площадь, кв.м]]</f>
        <v>11926801.659000002</v>
      </c>
      <c r="BB874" s="346">
        <f>BA874-PriceList[[#This Row],[Стоимость, руб для сбронированием]]</f>
        <v>15195</v>
      </c>
      <c r="BC874" s="14"/>
      <c r="BD874" s="345">
        <f t="shared" si="205"/>
        <v>392500</v>
      </c>
      <c r="BE874" s="353">
        <f>BD874*PriceList[[#This Row],[Площадь, кв.м]]</f>
        <v>11928075</v>
      </c>
      <c r="BF874" s="14"/>
      <c r="BG874" s="345">
        <f>BE874-$BG$1*PriceList[[#This Row],[Площадь, кв.м]]</f>
        <v>11745735</v>
      </c>
      <c r="BH874" s="353">
        <f t="shared" si="206"/>
        <v>182340</v>
      </c>
      <c r="BI874" s="345">
        <f>BG874/PriceList[[#This Row],[Площадь, кв.м]]</f>
        <v>386500</v>
      </c>
      <c r="BJ874" s="355">
        <f t="shared" si="207"/>
        <v>1.5523932729624839E-2</v>
      </c>
      <c r="BL874" s="345"/>
      <c r="BM874" s="353"/>
    </row>
    <row r="875" spans="1:65" ht="14.25" hidden="1" customHeight="1">
      <c r="A875" s="84">
        <v>697</v>
      </c>
      <c r="B875" s="84" t="s">
        <v>974</v>
      </c>
      <c r="C875" s="85">
        <v>216</v>
      </c>
      <c r="D875" s="85" t="s">
        <v>957</v>
      </c>
      <c r="E875" s="86">
        <v>2</v>
      </c>
      <c r="F875" s="84">
        <v>8</v>
      </c>
      <c r="G875" s="87">
        <v>30.91</v>
      </c>
      <c r="H875" s="88" t="s">
        <v>1</v>
      </c>
      <c r="I875" s="88" t="s">
        <v>1</v>
      </c>
      <c r="J875" s="89">
        <v>6.13</v>
      </c>
      <c r="K875" s="89">
        <f t="shared" si="194"/>
        <v>1.84</v>
      </c>
      <c r="L875" s="89">
        <f t="shared" si="195"/>
        <v>24.78</v>
      </c>
      <c r="M875" s="89">
        <f t="shared" si="196"/>
        <v>26.62</v>
      </c>
      <c r="N875" s="90" t="s">
        <v>65</v>
      </c>
      <c r="O875" s="90" t="s">
        <v>66</v>
      </c>
      <c r="P875" s="90" t="s">
        <v>67</v>
      </c>
      <c r="Q875" s="91" t="s">
        <v>68</v>
      </c>
      <c r="R875" s="92" t="s">
        <v>424</v>
      </c>
      <c r="S875" s="92" t="s">
        <v>1291</v>
      </c>
      <c r="T875" s="93" t="s">
        <v>73</v>
      </c>
      <c r="U875" s="84">
        <v>33</v>
      </c>
      <c r="V875" s="94">
        <f>IFERROR(VLOOKUP(H875,'Коэфф для прайса 1 оч'!$A$3:$C$6,3,0),"")</f>
        <v>327000</v>
      </c>
      <c r="W875" s="91">
        <f>IFERROR(VLOOKUP(E875,'Коэфф для прайса 1 оч'!$A$10:$C$23,3,0),"")</f>
        <v>-1.4999999999999999E-2</v>
      </c>
      <c r="X875" s="116">
        <f>IFERROR(VLOOKUP(N875,'Коэфф для прайса 1 оч'!$E$25:$F$30,2,0),"")</f>
        <v>0.04</v>
      </c>
      <c r="Y875" s="116">
        <f>IFERROR(VLOOKUP(O875,'Коэфф для прайса 1 оч'!$E$32:$F$34,2,0),"")</f>
        <v>0</v>
      </c>
      <c r="Z875" s="116">
        <f>IFERROR(VLOOKUP(P875,'Коэфф для прайса 1 оч'!$E$36:$F$38,2,0),"")</f>
        <v>0.03</v>
      </c>
      <c r="AA875" s="116">
        <f>IFERROR(VLOOKUP(Q875,'Коэфф для прайса 1 оч'!$E$40:$F$43,2,0),"")</f>
        <v>5.0000000000000001E-3</v>
      </c>
      <c r="AB875" s="117">
        <f>IFERROR(VLOOKUP(R875,'Коэфф для прайса 1 оч'!$E$45:$F$59,2,0),"")</f>
        <v>0.02</v>
      </c>
      <c r="AC875" s="116">
        <f>IFERROR(VLOOKUP(T875,'Коэфф для прайса 1 оч'!$E$61:$F$67,2,0),"")</f>
        <v>0</v>
      </c>
      <c r="AD875" s="116">
        <f>IFERROR(VLOOKUP(U875,'Коэфф для прайса 1 оч'!$E$69:$F$82,2,0),"")</f>
        <v>-7.0000000000000001E-3</v>
      </c>
      <c r="AE875" s="116">
        <f>IFERROR(VLOOKUP(PriceList[[#This Row],[Корпус]],'Коэфф для прайса 1 оч'!$I$10:$J$15,2,0),"")</f>
        <v>0</v>
      </c>
      <c r="AF875" s="95">
        <f t="shared" si="197"/>
        <v>350871</v>
      </c>
      <c r="AG875" s="96">
        <f t="shared" si="198"/>
        <v>10845422.609999999</v>
      </c>
      <c r="AH875" s="97">
        <v>0</v>
      </c>
      <c r="AI875" s="98">
        <f t="shared" si="199"/>
        <v>350871</v>
      </c>
      <c r="AJ875" s="99">
        <f t="shared" si="200"/>
        <v>10845422.609999999</v>
      </c>
      <c r="AK875" s="84" t="s">
        <v>71</v>
      </c>
      <c r="AL875" s="91">
        <v>0.1</v>
      </c>
      <c r="AM875" s="287">
        <f>PriceList[[#This Row],[ИТОГ Цена за кв.м, руб]]*(1+PriceList[[#This Row],[Максимальная скидка]])</f>
        <v>385958.10000000003</v>
      </c>
      <c r="AN875" s="287">
        <f>PriceList[[#This Row],[Цена за кв.м. в CRM]]*PriceList[[#This Row],[Площадь, кв.м]]</f>
        <v>11929964.871000001</v>
      </c>
      <c r="AO875" s="287">
        <v>6000</v>
      </c>
      <c r="AP875" s="335">
        <f>PriceList[[#This Row],[Цена за кв.м. в CRM]]+PriceList[[#This Row],[Бронь]]</f>
        <v>391958.10000000003</v>
      </c>
      <c r="AQ875" s="335">
        <f>PriceList[[#This Row],[Цена за кв.м. в сайт]]*PriceList[[#This Row],[Площадь, кв.м]]</f>
        <v>12115424.871000001</v>
      </c>
      <c r="AR875" s="84" t="str">
        <f t="shared" si="201"/>
        <v>С3-2-216</v>
      </c>
      <c r="AS875" s="88" t="str">
        <f t="shared" si="202"/>
        <v>Ст</v>
      </c>
      <c r="AT875" s="89">
        <f t="shared" si="203"/>
        <v>30.91</v>
      </c>
      <c r="AU875" s="99">
        <f>PriceList[[#This Row],[Цена за кв.м. в CRM]]</f>
        <v>385958.10000000003</v>
      </c>
      <c r="AV875" s="100" t="str">
        <f t="shared" si="204"/>
        <v>Резерв</v>
      </c>
      <c r="AW875" s="99"/>
      <c r="AX875" s="342"/>
      <c r="AZ875" s="353">
        <f>(PriceList[[#This Row],[Цена за кв.м. в сайт]])+$AZ$1</f>
        <v>392458.10000000003</v>
      </c>
      <c r="BA875" s="353">
        <f>AZ875*PriceList[[#This Row],[Площадь, кв.м]]</f>
        <v>12130879.871000001</v>
      </c>
      <c r="BB875" s="346">
        <f>BA875-PriceList[[#This Row],[Стоимость, руб для сбронированием]]</f>
        <v>15455</v>
      </c>
      <c r="BC875" s="14"/>
      <c r="BD875" s="345">
        <f t="shared" si="205"/>
        <v>392500</v>
      </c>
      <c r="BE875" s="353">
        <f>BD875*PriceList[[#This Row],[Площадь, кв.м]]</f>
        <v>12132175</v>
      </c>
      <c r="BF875" s="14"/>
      <c r="BG875" s="345">
        <f>BE875-$BG$1*PriceList[[#This Row],[Площадь, кв.м]]</f>
        <v>11946715</v>
      </c>
      <c r="BH875" s="353">
        <f t="shared" si="206"/>
        <v>185460</v>
      </c>
      <c r="BI875" s="345">
        <f>BG875/PriceList[[#This Row],[Площадь, кв.м]]</f>
        <v>386500</v>
      </c>
      <c r="BJ875" s="355">
        <f t="shared" si="207"/>
        <v>1.5523932729624839E-2</v>
      </c>
      <c r="BL875" s="345"/>
      <c r="BM875" s="353"/>
    </row>
    <row r="876" spans="1:65" ht="14.25" hidden="1" customHeight="1">
      <c r="A876" s="84">
        <v>698</v>
      </c>
      <c r="B876" s="84" t="s">
        <v>975</v>
      </c>
      <c r="C876" s="85">
        <v>217</v>
      </c>
      <c r="D876" s="85" t="s">
        <v>957</v>
      </c>
      <c r="E876" s="86">
        <v>2</v>
      </c>
      <c r="F876" s="84">
        <v>9</v>
      </c>
      <c r="G876" s="87">
        <v>31.02</v>
      </c>
      <c r="H876" s="88" t="s">
        <v>1</v>
      </c>
      <c r="I876" s="88" t="s">
        <v>1</v>
      </c>
      <c r="J876" s="89">
        <v>6.13</v>
      </c>
      <c r="K876" s="89">
        <f t="shared" si="194"/>
        <v>1.84</v>
      </c>
      <c r="L876" s="89">
        <f t="shared" si="195"/>
        <v>24.89</v>
      </c>
      <c r="M876" s="89">
        <f t="shared" si="196"/>
        <v>26.73</v>
      </c>
      <c r="N876" s="90" t="s">
        <v>65</v>
      </c>
      <c r="O876" s="90" t="s">
        <v>66</v>
      </c>
      <c r="P876" s="90" t="s">
        <v>67</v>
      </c>
      <c r="Q876" s="91" t="s">
        <v>68</v>
      </c>
      <c r="R876" s="92" t="s">
        <v>424</v>
      </c>
      <c r="S876" s="92" t="s">
        <v>1291</v>
      </c>
      <c r="T876" s="93" t="s">
        <v>73</v>
      </c>
      <c r="U876" s="84">
        <v>33</v>
      </c>
      <c r="V876" s="94">
        <f>IFERROR(VLOOKUP(H876,'Коэфф для прайса 1 оч'!$A$3:$C$6,3,0),"")</f>
        <v>327000</v>
      </c>
      <c r="W876" s="91">
        <f>IFERROR(VLOOKUP(E876,'Коэфф для прайса 1 оч'!$A$10:$C$23,3,0),"")</f>
        <v>-1.4999999999999999E-2</v>
      </c>
      <c r="X876" s="116">
        <f>IFERROR(VLOOKUP(N876,'Коэфф для прайса 1 оч'!$E$25:$F$30,2,0),"")</f>
        <v>0.04</v>
      </c>
      <c r="Y876" s="116">
        <f>IFERROR(VLOOKUP(O876,'Коэфф для прайса 1 оч'!$E$32:$F$34,2,0),"")</f>
        <v>0</v>
      </c>
      <c r="Z876" s="116">
        <f>IFERROR(VLOOKUP(P876,'Коэфф для прайса 1 оч'!$E$36:$F$38,2,0),"")</f>
        <v>0.03</v>
      </c>
      <c r="AA876" s="116">
        <f>IFERROR(VLOOKUP(Q876,'Коэфф для прайса 1 оч'!$E$40:$F$43,2,0),"")</f>
        <v>5.0000000000000001E-3</v>
      </c>
      <c r="AB876" s="117">
        <f>IFERROR(VLOOKUP(R876,'Коэфф для прайса 1 оч'!$E$45:$F$59,2,0),"")</f>
        <v>0.02</v>
      </c>
      <c r="AC876" s="116">
        <f>IFERROR(VLOOKUP(T876,'Коэфф для прайса 1 оч'!$E$61:$F$67,2,0),"")</f>
        <v>0</v>
      </c>
      <c r="AD876" s="116">
        <f>IFERROR(VLOOKUP(U876,'Коэфф для прайса 1 оч'!$E$69:$F$82,2,0),"")</f>
        <v>-7.0000000000000001E-3</v>
      </c>
      <c r="AE876" s="116">
        <f>IFERROR(VLOOKUP(PriceList[[#This Row],[Корпус]],'Коэфф для прайса 1 оч'!$I$10:$J$15,2,0),"")</f>
        <v>0</v>
      </c>
      <c r="AF876" s="95">
        <f t="shared" si="197"/>
        <v>350871</v>
      </c>
      <c r="AG876" s="96">
        <f t="shared" si="198"/>
        <v>10884018.42</v>
      </c>
      <c r="AH876" s="97">
        <v>0</v>
      </c>
      <c r="AI876" s="98">
        <f t="shared" si="199"/>
        <v>350871</v>
      </c>
      <c r="AJ876" s="99">
        <f t="shared" si="200"/>
        <v>10884018.42</v>
      </c>
      <c r="AK876" s="84" t="s">
        <v>71</v>
      </c>
      <c r="AL876" s="91">
        <v>0.1</v>
      </c>
      <c r="AM876" s="287">
        <f>PriceList[[#This Row],[ИТОГ Цена за кв.м, руб]]*(1+PriceList[[#This Row],[Максимальная скидка]])</f>
        <v>385958.10000000003</v>
      </c>
      <c r="AN876" s="287">
        <f>PriceList[[#This Row],[Цена за кв.м. в CRM]]*PriceList[[#This Row],[Площадь, кв.м]]</f>
        <v>11972420.262</v>
      </c>
      <c r="AO876" s="287">
        <v>6000</v>
      </c>
      <c r="AP876" s="335">
        <f>PriceList[[#This Row],[Цена за кв.м. в CRM]]+PriceList[[#This Row],[Бронь]]</f>
        <v>391958.10000000003</v>
      </c>
      <c r="AQ876" s="335">
        <f>PriceList[[#This Row],[Цена за кв.м. в сайт]]*PriceList[[#This Row],[Площадь, кв.м]]</f>
        <v>12158540.262</v>
      </c>
      <c r="AR876" s="84" t="str">
        <f t="shared" si="201"/>
        <v>С3-2-217</v>
      </c>
      <c r="AS876" s="88" t="str">
        <f t="shared" si="202"/>
        <v>Ст</v>
      </c>
      <c r="AT876" s="89">
        <f t="shared" si="203"/>
        <v>31.02</v>
      </c>
      <c r="AU876" s="99">
        <f>PriceList[[#This Row],[Цена за кв.м. в CRM]]</f>
        <v>385958.10000000003</v>
      </c>
      <c r="AV876" s="100" t="str">
        <f t="shared" si="204"/>
        <v>Резерв</v>
      </c>
      <c r="AW876" s="99"/>
      <c r="AX876" s="342"/>
      <c r="AZ876" s="353">
        <f>(PriceList[[#This Row],[Цена за кв.м. в сайт]])+$AZ$1</f>
        <v>392458.10000000003</v>
      </c>
      <c r="BA876" s="353">
        <f>AZ876*PriceList[[#This Row],[Площадь, кв.м]]</f>
        <v>12174050.262</v>
      </c>
      <c r="BB876" s="346">
        <f>BA876-PriceList[[#This Row],[Стоимость, руб для сбронированием]]</f>
        <v>15510</v>
      </c>
      <c r="BC876" s="14"/>
      <c r="BD876" s="345">
        <f t="shared" si="205"/>
        <v>392500</v>
      </c>
      <c r="BE876" s="353">
        <f>BD876*PriceList[[#This Row],[Площадь, кв.м]]</f>
        <v>12175350</v>
      </c>
      <c r="BF876" s="14"/>
      <c r="BG876" s="345">
        <f>BE876-$BG$1*PriceList[[#This Row],[Площадь, кв.м]]</f>
        <v>11989230</v>
      </c>
      <c r="BH876" s="353">
        <f t="shared" si="206"/>
        <v>186120</v>
      </c>
      <c r="BI876" s="345">
        <f>BG876/PriceList[[#This Row],[Площадь, кв.м]]</f>
        <v>386500</v>
      </c>
      <c r="BJ876" s="355">
        <f t="shared" si="207"/>
        <v>1.5523932729624839E-2</v>
      </c>
      <c r="BL876" s="345"/>
      <c r="BM876" s="353"/>
    </row>
    <row r="877" spans="1:65" ht="14.25" hidden="1" customHeight="1">
      <c r="A877" s="84">
        <v>699</v>
      </c>
      <c r="B877" s="84" t="s">
        <v>976</v>
      </c>
      <c r="C877" s="85">
        <v>218</v>
      </c>
      <c r="D877" s="85" t="s">
        <v>957</v>
      </c>
      <c r="E877" s="86">
        <v>2</v>
      </c>
      <c r="F877" s="84">
        <v>10</v>
      </c>
      <c r="G877" s="87">
        <v>30.35</v>
      </c>
      <c r="H877" s="88" t="s">
        <v>1</v>
      </c>
      <c r="I877" s="88" t="s">
        <v>1</v>
      </c>
      <c r="J877" s="89">
        <v>5.61</v>
      </c>
      <c r="K877" s="89">
        <f t="shared" si="194"/>
        <v>1.68</v>
      </c>
      <c r="L877" s="89">
        <f t="shared" si="195"/>
        <v>24.740000000000002</v>
      </c>
      <c r="M877" s="89">
        <f t="shared" si="196"/>
        <v>26.42</v>
      </c>
      <c r="N877" s="90" t="s">
        <v>65</v>
      </c>
      <c r="O877" s="90" t="s">
        <v>66</v>
      </c>
      <c r="P877" s="90" t="s">
        <v>67</v>
      </c>
      <c r="Q877" s="91" t="s">
        <v>68</v>
      </c>
      <c r="R877" s="92" t="s">
        <v>424</v>
      </c>
      <c r="S877" s="92" t="s">
        <v>1291</v>
      </c>
      <c r="T877" s="93" t="s">
        <v>70</v>
      </c>
      <c r="U877" s="84">
        <v>33</v>
      </c>
      <c r="V877" s="94">
        <f>IFERROR(VLOOKUP(H877,'Коэфф для прайса 1 оч'!$A$3:$C$6,3,0),"")</f>
        <v>327000</v>
      </c>
      <c r="W877" s="91">
        <f>IFERROR(VLOOKUP(E877,'Коэфф для прайса 1 оч'!$A$10:$C$23,3,0),"")</f>
        <v>-1.4999999999999999E-2</v>
      </c>
      <c r="X877" s="116">
        <f>IFERROR(VLOOKUP(N877,'Коэфф для прайса 1 оч'!$E$25:$F$30,2,0),"")</f>
        <v>0.04</v>
      </c>
      <c r="Y877" s="116">
        <f>IFERROR(VLOOKUP(O877,'Коэфф для прайса 1 оч'!$E$32:$F$34,2,0),"")</f>
        <v>0</v>
      </c>
      <c r="Z877" s="116">
        <f>IFERROR(VLOOKUP(P877,'Коэфф для прайса 1 оч'!$E$36:$F$38,2,0),"")</f>
        <v>0.03</v>
      </c>
      <c r="AA877" s="116">
        <f>IFERROR(VLOOKUP(Q877,'Коэфф для прайса 1 оч'!$E$40:$F$43,2,0),"")</f>
        <v>5.0000000000000001E-3</v>
      </c>
      <c r="AB877" s="117">
        <f>IFERROR(VLOOKUP(R877,'Коэфф для прайса 1 оч'!$E$45:$F$59,2,0),"")</f>
        <v>0.02</v>
      </c>
      <c r="AC877" s="116">
        <f>IFERROR(VLOOKUP(T877,'Коэфф для прайса 1 оч'!$E$61:$F$67,2,0),"")</f>
        <v>-0.01</v>
      </c>
      <c r="AD877" s="116">
        <f>IFERROR(VLOOKUP(U877,'Коэфф для прайса 1 оч'!$E$69:$F$82,2,0),"")</f>
        <v>-7.0000000000000001E-3</v>
      </c>
      <c r="AE877" s="116">
        <f>IFERROR(VLOOKUP(PriceList[[#This Row],[Корпус]],'Коэфф для прайса 1 оч'!$I$10:$J$15,2,0),"")</f>
        <v>0</v>
      </c>
      <c r="AF877" s="95">
        <f t="shared" si="197"/>
        <v>347601</v>
      </c>
      <c r="AG877" s="96">
        <f t="shared" si="198"/>
        <v>10549690.35</v>
      </c>
      <c r="AH877" s="97">
        <v>0</v>
      </c>
      <c r="AI877" s="98">
        <f t="shared" si="199"/>
        <v>347601</v>
      </c>
      <c r="AJ877" s="99">
        <f t="shared" si="200"/>
        <v>10549690.35</v>
      </c>
      <c r="AK877" s="84" t="s">
        <v>71</v>
      </c>
      <c r="AL877" s="91">
        <v>0.1</v>
      </c>
      <c r="AM877" s="287">
        <f>PriceList[[#This Row],[ИТОГ Цена за кв.м, руб]]*(1+PriceList[[#This Row],[Максимальная скидка]])</f>
        <v>382361.10000000003</v>
      </c>
      <c r="AN877" s="287">
        <f>PriceList[[#This Row],[Цена за кв.м. в CRM]]*PriceList[[#This Row],[Площадь, кв.м]]</f>
        <v>11604659.385000002</v>
      </c>
      <c r="AO877" s="287">
        <v>6000</v>
      </c>
      <c r="AP877" s="335">
        <f>PriceList[[#This Row],[Цена за кв.м. в CRM]]+PriceList[[#This Row],[Бронь]]</f>
        <v>388361.10000000003</v>
      </c>
      <c r="AQ877" s="335">
        <f>PriceList[[#This Row],[Цена за кв.м. в сайт]]*PriceList[[#This Row],[Площадь, кв.м]]</f>
        <v>11786759.385000002</v>
      </c>
      <c r="AR877" s="84" t="str">
        <f t="shared" si="201"/>
        <v>С3-2-218</v>
      </c>
      <c r="AS877" s="88" t="str">
        <f t="shared" si="202"/>
        <v>Ст</v>
      </c>
      <c r="AT877" s="89">
        <f t="shared" si="203"/>
        <v>30.35</v>
      </c>
      <c r="AU877" s="99">
        <f>PriceList[[#This Row],[Цена за кв.м. в CRM]]</f>
        <v>382361.10000000003</v>
      </c>
      <c r="AV877" s="100" t="str">
        <f t="shared" si="204"/>
        <v>Резерв</v>
      </c>
      <c r="AW877" s="99"/>
      <c r="AX877" s="342"/>
      <c r="AZ877" s="353">
        <f>(PriceList[[#This Row],[Цена за кв.м. в сайт]])+$AZ$1</f>
        <v>388861.10000000003</v>
      </c>
      <c r="BA877" s="353">
        <f>AZ877*PriceList[[#This Row],[Площадь, кв.м]]</f>
        <v>11801934.385000002</v>
      </c>
      <c r="BB877" s="346">
        <f>BA877-PriceList[[#This Row],[Стоимость, руб для сбронированием]]</f>
        <v>15175</v>
      </c>
      <c r="BC877" s="14"/>
      <c r="BD877" s="345">
        <f t="shared" si="205"/>
        <v>388900</v>
      </c>
      <c r="BE877" s="353">
        <f>BD877*PriceList[[#This Row],[Площадь, кв.м]]</f>
        <v>11803115</v>
      </c>
      <c r="BF877" s="14"/>
      <c r="BG877" s="345">
        <f>BE877-$BG$1*PriceList[[#This Row],[Площадь, кв.м]]</f>
        <v>11621015</v>
      </c>
      <c r="BH877" s="353">
        <f t="shared" si="206"/>
        <v>182100</v>
      </c>
      <c r="BI877" s="345">
        <f>BG877/PriceList[[#This Row],[Площадь, кв.м]]</f>
        <v>382900</v>
      </c>
      <c r="BJ877" s="355">
        <f t="shared" si="207"/>
        <v>1.5669887699138157E-2</v>
      </c>
      <c r="BL877" s="345"/>
      <c r="BM877" s="353"/>
    </row>
    <row r="878" spans="1:65" ht="14.25" hidden="1" customHeight="1">
      <c r="A878" s="84">
        <v>700</v>
      </c>
      <c r="B878" s="84" t="s">
        <v>977</v>
      </c>
      <c r="C878" s="85">
        <v>219</v>
      </c>
      <c r="D878" s="85" t="s">
        <v>957</v>
      </c>
      <c r="E878" s="86">
        <v>2</v>
      </c>
      <c r="F878" s="84">
        <v>11</v>
      </c>
      <c r="G878" s="87">
        <v>30.07</v>
      </c>
      <c r="H878" s="88" t="s">
        <v>1</v>
      </c>
      <c r="I878" s="88" t="s">
        <v>1</v>
      </c>
      <c r="J878" s="89">
        <v>5.09</v>
      </c>
      <c r="K878" s="89">
        <f t="shared" si="194"/>
        <v>1.53</v>
      </c>
      <c r="L878" s="89">
        <f t="shared" si="195"/>
        <v>24.98</v>
      </c>
      <c r="M878" s="89">
        <f t="shared" si="196"/>
        <v>26.51</v>
      </c>
      <c r="N878" s="90" t="s">
        <v>65</v>
      </c>
      <c r="O878" s="90" t="s">
        <v>66</v>
      </c>
      <c r="P878" s="90" t="s">
        <v>67</v>
      </c>
      <c r="Q878" s="91" t="s">
        <v>68</v>
      </c>
      <c r="R878" s="92" t="s">
        <v>424</v>
      </c>
      <c r="S878" s="92" t="s">
        <v>1291</v>
      </c>
      <c r="T878" s="93" t="s">
        <v>70</v>
      </c>
      <c r="U878" s="84">
        <v>33</v>
      </c>
      <c r="V878" s="94">
        <f>IFERROR(VLOOKUP(H878,'Коэфф для прайса 1 оч'!$A$3:$C$6,3,0),"")</f>
        <v>327000</v>
      </c>
      <c r="W878" s="91">
        <f>IFERROR(VLOOKUP(E878,'Коэфф для прайса 1 оч'!$A$10:$C$23,3,0),"")</f>
        <v>-1.4999999999999999E-2</v>
      </c>
      <c r="X878" s="116">
        <f>IFERROR(VLOOKUP(N878,'Коэфф для прайса 1 оч'!$E$25:$F$30,2,0),"")</f>
        <v>0.04</v>
      </c>
      <c r="Y878" s="116">
        <f>IFERROR(VLOOKUP(O878,'Коэфф для прайса 1 оч'!$E$32:$F$34,2,0),"")</f>
        <v>0</v>
      </c>
      <c r="Z878" s="116">
        <f>IFERROR(VLOOKUP(P878,'Коэфф для прайса 1 оч'!$E$36:$F$38,2,0),"")</f>
        <v>0.03</v>
      </c>
      <c r="AA878" s="116">
        <f>IFERROR(VLOOKUP(Q878,'Коэфф для прайса 1 оч'!$E$40:$F$43,2,0),"")</f>
        <v>5.0000000000000001E-3</v>
      </c>
      <c r="AB878" s="117">
        <f>IFERROR(VLOOKUP(R878,'Коэфф для прайса 1 оч'!$E$45:$F$59,2,0),"")</f>
        <v>0.02</v>
      </c>
      <c r="AC878" s="116">
        <f>IFERROR(VLOOKUP(T878,'Коэфф для прайса 1 оч'!$E$61:$F$67,2,0),"")</f>
        <v>-0.01</v>
      </c>
      <c r="AD878" s="116">
        <f>IFERROR(VLOOKUP(U878,'Коэфф для прайса 1 оч'!$E$69:$F$82,2,0),"")</f>
        <v>-7.0000000000000001E-3</v>
      </c>
      <c r="AE878" s="116">
        <f>IFERROR(VLOOKUP(PriceList[[#This Row],[Корпус]],'Коэфф для прайса 1 оч'!$I$10:$J$15,2,0),"")</f>
        <v>0</v>
      </c>
      <c r="AF878" s="95">
        <f t="shared" si="197"/>
        <v>347601</v>
      </c>
      <c r="AG878" s="96">
        <f t="shared" si="198"/>
        <v>10452362.07</v>
      </c>
      <c r="AH878" s="97">
        <v>0</v>
      </c>
      <c r="AI878" s="98">
        <f t="shared" si="199"/>
        <v>347601</v>
      </c>
      <c r="AJ878" s="99">
        <f t="shared" si="200"/>
        <v>10452362.07</v>
      </c>
      <c r="AK878" s="84" t="s">
        <v>71</v>
      </c>
      <c r="AL878" s="91">
        <v>0.1</v>
      </c>
      <c r="AM878" s="287">
        <f>PriceList[[#This Row],[ИТОГ Цена за кв.м, руб]]*(1+PriceList[[#This Row],[Максимальная скидка]])</f>
        <v>382361.10000000003</v>
      </c>
      <c r="AN878" s="287">
        <f>PriceList[[#This Row],[Цена за кв.м. в CRM]]*PriceList[[#This Row],[Площадь, кв.м]]</f>
        <v>11497598.277000001</v>
      </c>
      <c r="AO878" s="287">
        <v>6000</v>
      </c>
      <c r="AP878" s="335">
        <f>PriceList[[#This Row],[Цена за кв.м. в CRM]]+PriceList[[#This Row],[Бронь]]</f>
        <v>388361.10000000003</v>
      </c>
      <c r="AQ878" s="335">
        <f>PriceList[[#This Row],[Цена за кв.м. в сайт]]*PriceList[[#This Row],[Площадь, кв.м]]</f>
        <v>11678018.277000001</v>
      </c>
      <c r="AR878" s="84" t="str">
        <f t="shared" si="201"/>
        <v>С3-2-219</v>
      </c>
      <c r="AS878" s="88" t="str">
        <f t="shared" si="202"/>
        <v>Ст</v>
      </c>
      <c r="AT878" s="89">
        <f t="shared" si="203"/>
        <v>30.07</v>
      </c>
      <c r="AU878" s="99">
        <f>PriceList[[#This Row],[Цена за кв.м. в CRM]]</f>
        <v>382361.10000000003</v>
      </c>
      <c r="AV878" s="100" t="str">
        <f t="shared" si="204"/>
        <v>Резерв</v>
      </c>
      <c r="AW878" s="99"/>
      <c r="AX878" s="342"/>
      <c r="AZ878" s="353">
        <f>(PriceList[[#This Row],[Цена за кв.м. в сайт]])+$AZ$1</f>
        <v>388861.10000000003</v>
      </c>
      <c r="BA878" s="353">
        <f>AZ878*PriceList[[#This Row],[Площадь, кв.м]]</f>
        <v>11693053.277000001</v>
      </c>
      <c r="BB878" s="346">
        <f>BA878-PriceList[[#This Row],[Стоимость, руб для сбронированием]]</f>
        <v>15035</v>
      </c>
      <c r="BC878" s="14"/>
      <c r="BD878" s="345">
        <f t="shared" si="205"/>
        <v>388900</v>
      </c>
      <c r="BE878" s="353">
        <f>BD878*PriceList[[#This Row],[Площадь, кв.м]]</f>
        <v>11694223</v>
      </c>
      <c r="BF878" s="14"/>
      <c r="BG878" s="345">
        <f>BE878-$BG$1*PriceList[[#This Row],[Площадь, кв.м]]</f>
        <v>11513803</v>
      </c>
      <c r="BH878" s="353">
        <f t="shared" si="206"/>
        <v>180420</v>
      </c>
      <c r="BI878" s="345">
        <f>BG878/PriceList[[#This Row],[Площадь, кв.м]]</f>
        <v>382900</v>
      </c>
      <c r="BJ878" s="355">
        <f t="shared" si="207"/>
        <v>1.5669887699138157E-2</v>
      </c>
      <c r="BL878" s="345"/>
      <c r="BM878" s="353"/>
    </row>
    <row r="879" spans="1:65" ht="14.25" hidden="1" customHeight="1">
      <c r="A879" s="84">
        <v>701</v>
      </c>
      <c r="B879" s="84" t="s">
        <v>978</v>
      </c>
      <c r="C879" s="85">
        <v>220</v>
      </c>
      <c r="D879" s="85" t="s">
        <v>957</v>
      </c>
      <c r="E879" s="86">
        <v>2</v>
      </c>
      <c r="F879" s="84">
        <v>12</v>
      </c>
      <c r="G879" s="87">
        <v>29.65</v>
      </c>
      <c r="H879" s="88" t="s">
        <v>1</v>
      </c>
      <c r="I879" s="88" t="s">
        <v>1</v>
      </c>
      <c r="J879" s="89">
        <v>4.67</v>
      </c>
      <c r="K879" s="89">
        <f t="shared" si="194"/>
        <v>1.4</v>
      </c>
      <c r="L879" s="89">
        <f t="shared" si="195"/>
        <v>24.979999999999997</v>
      </c>
      <c r="M879" s="89">
        <f t="shared" si="196"/>
        <v>26.379999999999995</v>
      </c>
      <c r="N879" s="90" t="s">
        <v>65</v>
      </c>
      <c r="O879" s="90" t="s">
        <v>66</v>
      </c>
      <c r="P879" s="90" t="s">
        <v>67</v>
      </c>
      <c r="Q879" s="91" t="s">
        <v>68</v>
      </c>
      <c r="R879" s="92" t="s">
        <v>424</v>
      </c>
      <c r="S879" s="92" t="s">
        <v>1291</v>
      </c>
      <c r="T879" s="93" t="s">
        <v>70</v>
      </c>
      <c r="U879" s="84">
        <v>33</v>
      </c>
      <c r="V879" s="94">
        <f>IFERROR(VLOOKUP(H879,'Коэфф для прайса 1 оч'!$A$3:$C$6,3,0),"")</f>
        <v>327000</v>
      </c>
      <c r="W879" s="91">
        <f>IFERROR(VLOOKUP(E879,'Коэфф для прайса 1 оч'!$A$10:$C$23,3,0),"")</f>
        <v>-1.4999999999999999E-2</v>
      </c>
      <c r="X879" s="116">
        <f>IFERROR(VLOOKUP(N879,'Коэфф для прайса 1 оч'!$E$25:$F$30,2,0),"")</f>
        <v>0.04</v>
      </c>
      <c r="Y879" s="116">
        <f>IFERROR(VLOOKUP(O879,'Коэфф для прайса 1 оч'!$E$32:$F$34,2,0),"")</f>
        <v>0</v>
      </c>
      <c r="Z879" s="116">
        <f>IFERROR(VLOOKUP(P879,'Коэфф для прайса 1 оч'!$E$36:$F$38,2,0),"")</f>
        <v>0.03</v>
      </c>
      <c r="AA879" s="116">
        <f>IFERROR(VLOOKUP(Q879,'Коэфф для прайса 1 оч'!$E$40:$F$43,2,0),"")</f>
        <v>5.0000000000000001E-3</v>
      </c>
      <c r="AB879" s="117">
        <f>IFERROR(VLOOKUP(R879,'Коэфф для прайса 1 оч'!$E$45:$F$59,2,0),"")</f>
        <v>0.02</v>
      </c>
      <c r="AC879" s="116">
        <f>IFERROR(VLOOKUP(T879,'Коэфф для прайса 1 оч'!$E$61:$F$67,2,0),"")</f>
        <v>-0.01</v>
      </c>
      <c r="AD879" s="116">
        <f>IFERROR(VLOOKUP(U879,'Коэфф для прайса 1 оч'!$E$69:$F$82,2,0),"")</f>
        <v>-7.0000000000000001E-3</v>
      </c>
      <c r="AE879" s="116">
        <f>IFERROR(VLOOKUP(PriceList[[#This Row],[Корпус]],'Коэфф для прайса 1 оч'!$I$10:$J$15,2,0),"")</f>
        <v>0</v>
      </c>
      <c r="AF879" s="95">
        <f t="shared" si="197"/>
        <v>347601</v>
      </c>
      <c r="AG879" s="96">
        <f t="shared" si="198"/>
        <v>10306369.65</v>
      </c>
      <c r="AH879" s="97">
        <v>0</v>
      </c>
      <c r="AI879" s="98">
        <f t="shared" si="199"/>
        <v>347601</v>
      </c>
      <c r="AJ879" s="99">
        <f t="shared" si="200"/>
        <v>10306369.65</v>
      </c>
      <c r="AK879" s="84" t="s">
        <v>71</v>
      </c>
      <c r="AL879" s="91">
        <v>0.1</v>
      </c>
      <c r="AM879" s="287">
        <f>PriceList[[#This Row],[ИТОГ Цена за кв.м, руб]]*(1+PriceList[[#This Row],[Максимальная скидка]])</f>
        <v>382361.10000000003</v>
      </c>
      <c r="AN879" s="287">
        <f>PriceList[[#This Row],[Цена за кв.м. в CRM]]*PriceList[[#This Row],[Площадь, кв.м]]</f>
        <v>11337006.615</v>
      </c>
      <c r="AO879" s="287">
        <v>6000</v>
      </c>
      <c r="AP879" s="335">
        <f>PriceList[[#This Row],[Цена за кв.м. в CRM]]+PriceList[[#This Row],[Бронь]]</f>
        <v>388361.10000000003</v>
      </c>
      <c r="AQ879" s="335">
        <f>PriceList[[#This Row],[Цена за кв.м. в сайт]]*PriceList[[#This Row],[Площадь, кв.м]]</f>
        <v>11514906.615</v>
      </c>
      <c r="AR879" s="84" t="str">
        <f t="shared" si="201"/>
        <v>С3-2-220</v>
      </c>
      <c r="AS879" s="88" t="str">
        <f t="shared" si="202"/>
        <v>Ст</v>
      </c>
      <c r="AT879" s="89">
        <f t="shared" si="203"/>
        <v>29.65</v>
      </c>
      <c r="AU879" s="99">
        <f>PriceList[[#This Row],[Цена за кв.м. в CRM]]</f>
        <v>382361.10000000003</v>
      </c>
      <c r="AV879" s="100" t="str">
        <f t="shared" si="204"/>
        <v>Резерв</v>
      </c>
      <c r="AW879" s="99"/>
      <c r="AX879" s="342"/>
      <c r="AZ879" s="353">
        <f>(PriceList[[#This Row],[Цена за кв.м. в сайт]])+$AZ$1</f>
        <v>388861.10000000003</v>
      </c>
      <c r="BA879" s="353">
        <f>AZ879*PriceList[[#This Row],[Площадь, кв.м]]</f>
        <v>11529731.615</v>
      </c>
      <c r="BB879" s="346">
        <f>BA879-PriceList[[#This Row],[Стоимость, руб для сбронированием]]</f>
        <v>14825</v>
      </c>
      <c r="BC879" s="14"/>
      <c r="BD879" s="345">
        <f t="shared" si="205"/>
        <v>388900</v>
      </c>
      <c r="BE879" s="353">
        <f>BD879*PriceList[[#This Row],[Площадь, кв.м]]</f>
        <v>11530885</v>
      </c>
      <c r="BF879" s="14"/>
      <c r="BG879" s="345">
        <f>BE879-$BG$1*PriceList[[#This Row],[Площадь, кв.м]]</f>
        <v>11352985</v>
      </c>
      <c r="BH879" s="353">
        <f t="shared" si="206"/>
        <v>177900</v>
      </c>
      <c r="BI879" s="345">
        <f>BG879/PriceList[[#This Row],[Площадь, кв.м]]</f>
        <v>382900</v>
      </c>
      <c r="BJ879" s="355">
        <f t="shared" si="207"/>
        <v>1.5669887699138157E-2</v>
      </c>
      <c r="BL879" s="345"/>
      <c r="BM879" s="353"/>
    </row>
    <row r="880" spans="1:65" ht="14.25" hidden="1" customHeight="1">
      <c r="A880" s="84">
        <v>727</v>
      </c>
      <c r="B880" s="84" t="s">
        <v>979</v>
      </c>
      <c r="C880" s="85">
        <v>221</v>
      </c>
      <c r="D880" s="85" t="s">
        <v>957</v>
      </c>
      <c r="E880" s="86">
        <v>3</v>
      </c>
      <c r="F880" s="84">
        <v>1</v>
      </c>
      <c r="G880" s="87">
        <v>30.82</v>
      </c>
      <c r="H880" s="88" t="s">
        <v>1</v>
      </c>
      <c r="I880" s="88" t="s">
        <v>1</v>
      </c>
      <c r="J880" s="89">
        <v>5.93</v>
      </c>
      <c r="K880" s="89">
        <f t="shared" si="194"/>
        <v>1.78</v>
      </c>
      <c r="L880" s="89">
        <f t="shared" si="195"/>
        <v>24.89</v>
      </c>
      <c r="M880" s="89">
        <f t="shared" si="196"/>
        <v>26.67</v>
      </c>
      <c r="N880" s="90" t="s">
        <v>65</v>
      </c>
      <c r="O880" s="90" t="s">
        <v>66</v>
      </c>
      <c r="P880" s="90" t="s">
        <v>67</v>
      </c>
      <c r="Q880" s="91" t="s">
        <v>68</v>
      </c>
      <c r="R880" s="92" t="s">
        <v>493</v>
      </c>
      <c r="S880" s="92" t="s">
        <v>493</v>
      </c>
      <c r="T880" s="93" t="s">
        <v>73</v>
      </c>
      <c r="U880" s="84">
        <v>37</v>
      </c>
      <c r="V880" s="94">
        <f>IFERROR(VLOOKUP(H880,'Коэфф для прайса 1 оч'!$A$3:$C$6,3,0),"")</f>
        <v>327000</v>
      </c>
      <c r="W880" s="91">
        <f>IFERROR(VLOOKUP(E880,'Коэфф для прайса 1 оч'!$A$10:$C$23,3,0),"")</f>
        <v>-5.0000000000000001E-3</v>
      </c>
      <c r="X880" s="116">
        <f>IFERROR(VLOOKUP(N880,'Коэфф для прайса 1 оч'!$E$25:$F$30,2,0),"")</f>
        <v>0.04</v>
      </c>
      <c r="Y880" s="116">
        <f>IFERROR(VLOOKUP(O880,'Коэфф для прайса 1 оч'!$E$32:$F$34,2,0),"")</f>
        <v>0</v>
      </c>
      <c r="Z880" s="116">
        <f>IFERROR(VLOOKUP(P880,'Коэфф для прайса 1 оч'!$E$36:$F$38,2,0),"")</f>
        <v>0.03</v>
      </c>
      <c r="AA880" s="116">
        <f>IFERROR(VLOOKUP(Q880,'Коэфф для прайса 1 оч'!$E$40:$F$43,2,0),"")</f>
        <v>5.0000000000000001E-3</v>
      </c>
      <c r="AB880" s="117">
        <f>IFERROR(VLOOKUP(R880,'Коэфф для прайса 1 оч'!$E$45:$F$59,2,0),"")</f>
        <v>0.03</v>
      </c>
      <c r="AC880" s="116">
        <f>IFERROR(VLOOKUP(T880,'Коэфф для прайса 1 оч'!$E$61:$F$67,2,0),"")</f>
        <v>0</v>
      </c>
      <c r="AD880" s="116">
        <f>IFERROR(VLOOKUP(U880,'Коэфф для прайса 1 оч'!$E$69:$F$82,2,0),"")</f>
        <v>-1.0999999999999999E-2</v>
      </c>
      <c r="AE880" s="116">
        <f>IFERROR(VLOOKUP(PriceList[[#This Row],[Корпус]],'Коэфф для прайса 1 оч'!$I$10:$J$15,2,0),"")</f>
        <v>0</v>
      </c>
      <c r="AF880" s="95">
        <f t="shared" si="197"/>
        <v>356103</v>
      </c>
      <c r="AG880" s="96">
        <f t="shared" si="198"/>
        <v>10975094.460000001</v>
      </c>
      <c r="AH880" s="97">
        <v>0</v>
      </c>
      <c r="AI880" s="98">
        <f t="shared" si="199"/>
        <v>356103</v>
      </c>
      <c r="AJ880" s="99">
        <f t="shared" si="200"/>
        <v>10975094.460000001</v>
      </c>
      <c r="AK880" s="84" t="s">
        <v>101</v>
      </c>
      <c r="AL880" s="91">
        <v>0.1</v>
      </c>
      <c r="AM880" s="287">
        <f>PriceList[[#This Row],[ИТОГ Цена за кв.м, руб]]*(1+PriceList[[#This Row],[Максимальная скидка]])</f>
        <v>391713.30000000005</v>
      </c>
      <c r="AN880" s="287">
        <f>PriceList[[#This Row],[Цена за кв.м. в CRM]]*PriceList[[#This Row],[Площадь, кв.м]]</f>
        <v>12072603.906000001</v>
      </c>
      <c r="AO880" s="287">
        <v>6000</v>
      </c>
      <c r="AP880" s="335">
        <f>PriceList[[#This Row],[Цена за кв.м. в CRM]]+PriceList[[#This Row],[Бронь]]</f>
        <v>397713.30000000005</v>
      </c>
      <c r="AQ880" s="335">
        <f>PriceList[[#This Row],[Цена за кв.м. в сайт]]*PriceList[[#This Row],[Площадь, кв.м]]</f>
        <v>12257523.906000001</v>
      </c>
      <c r="AR880" s="84" t="str">
        <f t="shared" si="201"/>
        <v>С3-2-221</v>
      </c>
      <c r="AS880" s="88" t="str">
        <f t="shared" si="202"/>
        <v>Ст</v>
      </c>
      <c r="AT880" s="89">
        <f t="shared" si="203"/>
        <v>30.82</v>
      </c>
      <c r="AU880" s="99">
        <f>PriceList[[#This Row],[Цена за кв.м. в CRM]]</f>
        <v>391713.30000000005</v>
      </c>
      <c r="AV880" s="100" t="str">
        <f t="shared" si="204"/>
        <v>Свободно</v>
      </c>
      <c r="AW880" s="99"/>
      <c r="AX880" s="342"/>
      <c r="AZ880" s="353">
        <f>(PriceList[[#This Row],[Цена за кв.м. в сайт]])+$AZ$1</f>
        <v>398213.30000000005</v>
      </c>
      <c r="BA880" s="353">
        <f>AZ880*PriceList[[#This Row],[Площадь, кв.м]]</f>
        <v>12272933.906000001</v>
      </c>
      <c r="BB880" s="346">
        <f>BA880-PriceList[[#This Row],[Стоимость, руб для сбронированием]]</f>
        <v>15410</v>
      </c>
      <c r="BC880" s="14"/>
      <c r="BD880" s="345">
        <f t="shared" si="205"/>
        <v>398200</v>
      </c>
      <c r="BE880" s="353">
        <f>BD880*PriceList[[#This Row],[Площадь, кв.м]]</f>
        <v>12272524</v>
      </c>
      <c r="BF880" s="14"/>
      <c r="BG880" s="345">
        <f>BE880-$BG$1*PriceList[[#This Row],[Площадь, кв.м]]</f>
        <v>12087604</v>
      </c>
      <c r="BH880" s="353">
        <f t="shared" si="206"/>
        <v>184920</v>
      </c>
      <c r="BI880" s="345">
        <f>BG880/PriceList[[#This Row],[Площадь, кв.м]]</f>
        <v>392200</v>
      </c>
      <c r="BJ880" s="355">
        <f t="shared" si="207"/>
        <v>1.5298317185109638E-2</v>
      </c>
      <c r="BL880" s="345"/>
      <c r="BM880" s="353"/>
    </row>
    <row r="881" spans="1:65" ht="14.25" hidden="1" customHeight="1">
      <c r="A881" s="84">
        <v>728</v>
      </c>
      <c r="B881" s="84" t="s">
        <v>980</v>
      </c>
      <c r="C881" s="85">
        <v>222</v>
      </c>
      <c r="D881" s="85" t="s">
        <v>957</v>
      </c>
      <c r="E881" s="86">
        <v>3</v>
      </c>
      <c r="F881" s="84">
        <v>2</v>
      </c>
      <c r="G881" s="87">
        <v>30.35</v>
      </c>
      <c r="H881" s="88" t="s">
        <v>1</v>
      </c>
      <c r="I881" s="88" t="s">
        <v>1</v>
      </c>
      <c r="J881" s="89">
        <v>5.61</v>
      </c>
      <c r="K881" s="89">
        <f t="shared" si="194"/>
        <v>1.68</v>
      </c>
      <c r="L881" s="89">
        <f t="shared" si="195"/>
        <v>24.740000000000002</v>
      </c>
      <c r="M881" s="89">
        <f t="shared" si="196"/>
        <v>26.42</v>
      </c>
      <c r="N881" s="90" t="s">
        <v>65</v>
      </c>
      <c r="O881" s="90" t="s">
        <v>66</v>
      </c>
      <c r="P881" s="90" t="s">
        <v>67</v>
      </c>
      <c r="Q881" s="91" t="s">
        <v>68</v>
      </c>
      <c r="R881" s="92" t="s">
        <v>493</v>
      </c>
      <c r="S881" s="92" t="s">
        <v>493</v>
      </c>
      <c r="T881" s="93" t="s">
        <v>73</v>
      </c>
      <c r="U881" s="84">
        <v>37</v>
      </c>
      <c r="V881" s="94">
        <f>IFERROR(VLOOKUP(H881,'Коэфф для прайса 1 оч'!$A$3:$C$6,3,0),"")</f>
        <v>327000</v>
      </c>
      <c r="W881" s="91">
        <f>IFERROR(VLOOKUP(E881,'Коэфф для прайса 1 оч'!$A$10:$C$23,3,0),"")</f>
        <v>-5.0000000000000001E-3</v>
      </c>
      <c r="X881" s="116">
        <f>IFERROR(VLOOKUP(N881,'Коэфф для прайса 1 оч'!$E$25:$F$30,2,0),"")</f>
        <v>0.04</v>
      </c>
      <c r="Y881" s="116">
        <f>IFERROR(VLOOKUP(O881,'Коэфф для прайса 1 оч'!$E$32:$F$34,2,0),"")</f>
        <v>0</v>
      </c>
      <c r="Z881" s="116">
        <f>IFERROR(VLOOKUP(P881,'Коэфф для прайса 1 оч'!$E$36:$F$38,2,0),"")</f>
        <v>0.03</v>
      </c>
      <c r="AA881" s="116">
        <f>IFERROR(VLOOKUP(Q881,'Коэфф для прайса 1 оч'!$E$40:$F$43,2,0),"")</f>
        <v>5.0000000000000001E-3</v>
      </c>
      <c r="AB881" s="117">
        <f>IFERROR(VLOOKUP(R881,'Коэфф для прайса 1 оч'!$E$45:$F$59,2,0),"")</f>
        <v>0.03</v>
      </c>
      <c r="AC881" s="116">
        <f>IFERROR(VLOOKUP(T881,'Коэфф для прайса 1 оч'!$E$61:$F$67,2,0),"")</f>
        <v>0</v>
      </c>
      <c r="AD881" s="116">
        <f>IFERROR(VLOOKUP(U881,'Коэфф для прайса 1 оч'!$E$69:$F$82,2,0),"")</f>
        <v>-1.0999999999999999E-2</v>
      </c>
      <c r="AE881" s="116">
        <f>IFERROR(VLOOKUP(PriceList[[#This Row],[Корпус]],'Коэфф для прайса 1 оч'!$I$10:$J$15,2,0),"")</f>
        <v>0</v>
      </c>
      <c r="AF881" s="95">
        <f t="shared" si="197"/>
        <v>356103</v>
      </c>
      <c r="AG881" s="96">
        <f t="shared" si="198"/>
        <v>10807726.050000001</v>
      </c>
      <c r="AH881" s="97">
        <v>0</v>
      </c>
      <c r="AI881" s="98">
        <f t="shared" si="199"/>
        <v>356103</v>
      </c>
      <c r="AJ881" s="99">
        <f t="shared" si="200"/>
        <v>10807726.050000001</v>
      </c>
      <c r="AK881" s="84" t="s">
        <v>101</v>
      </c>
      <c r="AL881" s="91">
        <v>0.1</v>
      </c>
      <c r="AM881" s="287">
        <f>PriceList[[#This Row],[ИТОГ Цена за кв.м, руб]]*(1+PriceList[[#This Row],[Максимальная скидка]])</f>
        <v>391713.30000000005</v>
      </c>
      <c r="AN881" s="287">
        <f>PriceList[[#This Row],[Цена за кв.м. в CRM]]*PriceList[[#This Row],[Площадь, кв.м]]</f>
        <v>11888498.655000001</v>
      </c>
      <c r="AO881" s="287">
        <v>6000</v>
      </c>
      <c r="AP881" s="335">
        <f>PriceList[[#This Row],[Цена за кв.м. в CRM]]+PriceList[[#This Row],[Бронь]]</f>
        <v>397713.30000000005</v>
      </c>
      <c r="AQ881" s="335">
        <f>PriceList[[#This Row],[Цена за кв.м. в сайт]]*PriceList[[#This Row],[Площадь, кв.м]]</f>
        <v>12070598.655000001</v>
      </c>
      <c r="AR881" s="84" t="str">
        <f t="shared" si="201"/>
        <v>С3-2-222</v>
      </c>
      <c r="AS881" s="88" t="str">
        <f t="shared" si="202"/>
        <v>Ст</v>
      </c>
      <c r="AT881" s="89">
        <f t="shared" si="203"/>
        <v>30.35</v>
      </c>
      <c r="AU881" s="99">
        <f>PriceList[[#This Row],[Цена за кв.м. в CRM]]</f>
        <v>391713.30000000005</v>
      </c>
      <c r="AV881" s="100" t="str">
        <f t="shared" si="204"/>
        <v>Свободно</v>
      </c>
      <c r="AW881" s="99"/>
      <c r="AX881" s="342"/>
      <c r="AZ881" s="353">
        <f>(PriceList[[#This Row],[Цена за кв.м. в сайт]])+$AZ$1</f>
        <v>398213.30000000005</v>
      </c>
      <c r="BA881" s="353">
        <f>AZ881*PriceList[[#This Row],[Площадь, кв.м]]</f>
        <v>12085773.655000001</v>
      </c>
      <c r="BB881" s="346">
        <f>BA881-PriceList[[#This Row],[Стоимость, руб для сбронированием]]</f>
        <v>15175</v>
      </c>
      <c r="BC881" s="14"/>
      <c r="BD881" s="345">
        <f t="shared" si="205"/>
        <v>398200</v>
      </c>
      <c r="BE881" s="353">
        <f>BD881*PriceList[[#This Row],[Площадь, кв.м]]</f>
        <v>12085370</v>
      </c>
      <c r="BF881" s="14"/>
      <c r="BG881" s="345">
        <f>BE881-$BG$1*PriceList[[#This Row],[Площадь, кв.м]]</f>
        <v>11903270</v>
      </c>
      <c r="BH881" s="353">
        <f t="shared" si="206"/>
        <v>182100</v>
      </c>
      <c r="BI881" s="345">
        <f>BG881/PriceList[[#This Row],[Площадь, кв.м]]</f>
        <v>392200</v>
      </c>
      <c r="BJ881" s="355">
        <f t="shared" si="207"/>
        <v>1.5298317185109638E-2</v>
      </c>
      <c r="BL881" s="345"/>
      <c r="BM881" s="353"/>
    </row>
    <row r="882" spans="1:65" ht="14.25" hidden="1" customHeight="1">
      <c r="A882" s="84">
        <v>729</v>
      </c>
      <c r="B882" s="84" t="s">
        <v>981</v>
      </c>
      <c r="C882" s="85">
        <v>223</v>
      </c>
      <c r="D882" s="85" t="s">
        <v>957</v>
      </c>
      <c r="E882" s="86">
        <v>3</v>
      </c>
      <c r="F882" s="84">
        <v>3</v>
      </c>
      <c r="G882" s="87">
        <v>29.36</v>
      </c>
      <c r="H882" s="88" t="s">
        <v>1</v>
      </c>
      <c r="I882" s="88" t="s">
        <v>1</v>
      </c>
      <c r="J882" s="89">
        <v>5.09</v>
      </c>
      <c r="K882" s="89">
        <f t="shared" si="194"/>
        <v>1.53</v>
      </c>
      <c r="L882" s="89">
        <f t="shared" si="195"/>
        <v>24.27</v>
      </c>
      <c r="M882" s="89">
        <f t="shared" si="196"/>
        <v>25.8</v>
      </c>
      <c r="N882" s="90" t="s">
        <v>65</v>
      </c>
      <c r="O882" s="90" t="s">
        <v>66</v>
      </c>
      <c r="P882" s="90" t="s">
        <v>67</v>
      </c>
      <c r="Q882" s="91" t="s">
        <v>68</v>
      </c>
      <c r="R882" s="92" t="s">
        <v>493</v>
      </c>
      <c r="S882" s="92" t="s">
        <v>493</v>
      </c>
      <c r="T882" s="93" t="s">
        <v>73</v>
      </c>
      <c r="U882" s="84">
        <v>37</v>
      </c>
      <c r="V882" s="94">
        <f>IFERROR(VLOOKUP(H882,'Коэфф для прайса 1 оч'!$A$3:$C$6,3,0),"")</f>
        <v>327000</v>
      </c>
      <c r="W882" s="91">
        <f>IFERROR(VLOOKUP(E882,'Коэфф для прайса 1 оч'!$A$10:$C$23,3,0),"")</f>
        <v>-5.0000000000000001E-3</v>
      </c>
      <c r="X882" s="116">
        <f>IFERROR(VLOOKUP(N882,'Коэфф для прайса 1 оч'!$E$25:$F$30,2,0),"")</f>
        <v>0.04</v>
      </c>
      <c r="Y882" s="116">
        <f>IFERROR(VLOOKUP(O882,'Коэфф для прайса 1 оч'!$E$32:$F$34,2,0),"")</f>
        <v>0</v>
      </c>
      <c r="Z882" s="116">
        <f>IFERROR(VLOOKUP(P882,'Коэфф для прайса 1 оч'!$E$36:$F$38,2,0),"")</f>
        <v>0.03</v>
      </c>
      <c r="AA882" s="116">
        <f>IFERROR(VLOOKUP(Q882,'Коэфф для прайса 1 оч'!$E$40:$F$43,2,0),"")</f>
        <v>5.0000000000000001E-3</v>
      </c>
      <c r="AB882" s="117">
        <f>IFERROR(VLOOKUP(R882,'Коэфф для прайса 1 оч'!$E$45:$F$59,2,0),"")</f>
        <v>0.03</v>
      </c>
      <c r="AC882" s="116">
        <f>IFERROR(VLOOKUP(T882,'Коэфф для прайса 1 оч'!$E$61:$F$67,2,0),"")</f>
        <v>0</v>
      </c>
      <c r="AD882" s="116">
        <f>IFERROR(VLOOKUP(U882,'Коэфф для прайса 1 оч'!$E$69:$F$82,2,0),"")</f>
        <v>-1.0999999999999999E-2</v>
      </c>
      <c r="AE882" s="116">
        <f>IFERROR(VLOOKUP(PriceList[[#This Row],[Корпус]],'Коэфф для прайса 1 оч'!$I$10:$J$15,2,0),"")</f>
        <v>0</v>
      </c>
      <c r="AF882" s="95">
        <f t="shared" si="197"/>
        <v>356103</v>
      </c>
      <c r="AG882" s="96">
        <f t="shared" si="198"/>
        <v>10455184.08</v>
      </c>
      <c r="AH882" s="97">
        <v>0</v>
      </c>
      <c r="AI882" s="98">
        <f t="shared" si="199"/>
        <v>356103</v>
      </c>
      <c r="AJ882" s="99">
        <f t="shared" si="200"/>
        <v>10455184.08</v>
      </c>
      <c r="AK882" s="84" t="s">
        <v>101</v>
      </c>
      <c r="AL882" s="91">
        <v>0.1</v>
      </c>
      <c r="AM882" s="287">
        <f>PriceList[[#This Row],[ИТОГ Цена за кв.м, руб]]*(1+PriceList[[#This Row],[Максимальная скидка]])</f>
        <v>391713.30000000005</v>
      </c>
      <c r="AN882" s="287">
        <f>PriceList[[#This Row],[Цена за кв.м. в CRM]]*PriceList[[#This Row],[Площадь, кв.м]]</f>
        <v>11500702.488000002</v>
      </c>
      <c r="AO882" s="287">
        <v>6000</v>
      </c>
      <c r="AP882" s="335">
        <f>PriceList[[#This Row],[Цена за кв.м. в CRM]]+PriceList[[#This Row],[Бронь]]</f>
        <v>397713.30000000005</v>
      </c>
      <c r="AQ882" s="335">
        <f>PriceList[[#This Row],[Цена за кв.м. в сайт]]*PriceList[[#This Row],[Площадь, кв.м]]</f>
        <v>11676862.488000002</v>
      </c>
      <c r="AR882" s="84" t="str">
        <f t="shared" si="201"/>
        <v>С3-2-223</v>
      </c>
      <c r="AS882" s="88" t="str">
        <f t="shared" si="202"/>
        <v>Ст</v>
      </c>
      <c r="AT882" s="89">
        <f t="shared" si="203"/>
        <v>29.36</v>
      </c>
      <c r="AU882" s="99">
        <f>PriceList[[#This Row],[Цена за кв.м. в CRM]]</f>
        <v>391713.30000000005</v>
      </c>
      <c r="AV882" s="100" t="str">
        <f t="shared" si="204"/>
        <v>Свободно</v>
      </c>
      <c r="AW882" s="99"/>
      <c r="AX882" s="342"/>
      <c r="AZ882" s="353">
        <f>(PriceList[[#This Row],[Цена за кв.м. в сайт]])+$AZ$1</f>
        <v>398213.30000000005</v>
      </c>
      <c r="BA882" s="353">
        <f>AZ882*PriceList[[#This Row],[Площадь, кв.м]]</f>
        <v>11691542.488000002</v>
      </c>
      <c r="BB882" s="346">
        <f>BA882-PriceList[[#This Row],[Стоимость, руб для сбронированием]]</f>
        <v>14680</v>
      </c>
      <c r="BC882" s="14"/>
      <c r="BD882" s="345">
        <f t="shared" si="205"/>
        <v>398200</v>
      </c>
      <c r="BE882" s="353">
        <f>BD882*PriceList[[#This Row],[Площадь, кв.м]]</f>
        <v>11691152</v>
      </c>
      <c r="BF882" s="14"/>
      <c r="BG882" s="345">
        <f>BE882-$BG$1*PriceList[[#This Row],[Площадь, кв.м]]</f>
        <v>11514992</v>
      </c>
      <c r="BH882" s="353">
        <f t="shared" si="206"/>
        <v>176160</v>
      </c>
      <c r="BI882" s="345">
        <f>BG882/PriceList[[#This Row],[Площадь, кв.м]]</f>
        <v>392200</v>
      </c>
      <c r="BJ882" s="355">
        <f t="shared" si="207"/>
        <v>1.5298317185109638E-2</v>
      </c>
      <c r="BL882" s="345"/>
      <c r="BM882" s="353"/>
    </row>
    <row r="883" spans="1:65" ht="14.25" hidden="1" customHeight="1">
      <c r="A883" s="84">
        <v>730</v>
      </c>
      <c r="B883" s="84" t="s">
        <v>982</v>
      </c>
      <c r="C883" s="85">
        <v>224</v>
      </c>
      <c r="D883" s="85" t="s">
        <v>957</v>
      </c>
      <c r="E883" s="86">
        <v>3</v>
      </c>
      <c r="F883" s="84">
        <v>4</v>
      </c>
      <c r="G883" s="87">
        <v>41.75</v>
      </c>
      <c r="H883" s="88" t="s">
        <v>1</v>
      </c>
      <c r="I883" s="88" t="s">
        <v>1</v>
      </c>
      <c r="J883" s="89">
        <v>13.04</v>
      </c>
      <c r="K883" s="89">
        <f t="shared" si="194"/>
        <v>3.91</v>
      </c>
      <c r="L883" s="89">
        <f t="shared" si="195"/>
        <v>28.71</v>
      </c>
      <c r="M883" s="89">
        <f t="shared" si="196"/>
        <v>32.620000000000005</v>
      </c>
      <c r="N883" s="90" t="s">
        <v>76</v>
      </c>
      <c r="O883" s="90" t="s">
        <v>83</v>
      </c>
      <c r="P883" s="90" t="s">
        <v>67</v>
      </c>
      <c r="Q883" s="91" t="s">
        <v>68</v>
      </c>
      <c r="R883" s="92" t="s">
        <v>493</v>
      </c>
      <c r="S883" s="92" t="s">
        <v>493</v>
      </c>
      <c r="T883" s="93" t="s">
        <v>73</v>
      </c>
      <c r="U883" s="84">
        <v>37</v>
      </c>
      <c r="V883" s="94">
        <f>IFERROR(VLOOKUP(H883,'Коэфф для прайса 1 оч'!$A$3:$C$6,3,0),"")</f>
        <v>327000</v>
      </c>
      <c r="W883" s="91">
        <f>IFERROR(VLOOKUP(E883,'Коэфф для прайса 1 оч'!$A$10:$C$23,3,0),"")</f>
        <v>-5.0000000000000001E-3</v>
      </c>
      <c r="X883" s="116">
        <f>IFERROR(VLOOKUP(N883,'Коэфф для прайса 1 оч'!$E$25:$F$30,2,0),"")</f>
        <v>0</v>
      </c>
      <c r="Y883" s="116">
        <f>IFERROR(VLOOKUP(O883,'Коэфф для прайса 1 оч'!$E$32:$F$34,2,0),"")</f>
        <v>0.03</v>
      </c>
      <c r="Z883" s="116">
        <f>IFERROR(VLOOKUP(P883,'Коэфф для прайса 1 оч'!$E$36:$F$38,2,0),"")</f>
        <v>0.03</v>
      </c>
      <c r="AA883" s="116">
        <f>IFERROR(VLOOKUP(Q883,'Коэфф для прайса 1 оч'!$E$40:$F$43,2,0),"")</f>
        <v>5.0000000000000001E-3</v>
      </c>
      <c r="AB883" s="117">
        <f>IFERROR(VLOOKUP(R883,'Коэфф для прайса 1 оч'!$E$45:$F$59,2,0),"")</f>
        <v>0.03</v>
      </c>
      <c r="AC883" s="116">
        <f>IFERROR(VLOOKUP(T883,'Коэфф для прайса 1 оч'!$E$61:$F$67,2,0),"")</f>
        <v>0</v>
      </c>
      <c r="AD883" s="116">
        <f>IFERROR(VLOOKUP(U883,'Коэфф для прайса 1 оч'!$E$69:$F$82,2,0),"")</f>
        <v>-1.0999999999999999E-2</v>
      </c>
      <c r="AE883" s="116">
        <f>IFERROR(VLOOKUP(PriceList[[#This Row],[Корпус]],'Коэфф для прайса 1 оч'!$I$10:$J$15,2,0),"")</f>
        <v>0</v>
      </c>
      <c r="AF883" s="95">
        <f t="shared" si="197"/>
        <v>352833</v>
      </c>
      <c r="AG883" s="96">
        <f t="shared" si="198"/>
        <v>14730777.75</v>
      </c>
      <c r="AH883" s="97">
        <v>0</v>
      </c>
      <c r="AI883" s="98">
        <f t="shared" si="199"/>
        <v>352833</v>
      </c>
      <c r="AJ883" s="99">
        <f t="shared" si="200"/>
        <v>14730777.75</v>
      </c>
      <c r="AK883" s="84" t="s">
        <v>101</v>
      </c>
      <c r="AL883" s="91">
        <v>0.1</v>
      </c>
      <c r="AM883" s="287">
        <f>PriceList[[#This Row],[ИТОГ Цена за кв.м, руб]]*(1+PriceList[[#This Row],[Максимальная скидка]])</f>
        <v>388116.30000000005</v>
      </c>
      <c r="AN883" s="287">
        <f>PriceList[[#This Row],[Цена за кв.м. в CRM]]*PriceList[[#This Row],[Площадь, кв.м]]</f>
        <v>16203855.525000002</v>
      </c>
      <c r="AO883" s="287">
        <v>6000</v>
      </c>
      <c r="AP883" s="335">
        <f>PriceList[[#This Row],[Цена за кв.м. в CRM]]+PriceList[[#This Row],[Бронь]]</f>
        <v>394116.30000000005</v>
      </c>
      <c r="AQ883" s="335">
        <f>PriceList[[#This Row],[Цена за кв.м. в сайт]]*PriceList[[#This Row],[Площадь, кв.м]]</f>
        <v>16454355.525000002</v>
      </c>
      <c r="AR883" s="84" t="str">
        <f t="shared" si="201"/>
        <v>С3-2-224</v>
      </c>
      <c r="AS883" s="88" t="str">
        <f t="shared" si="202"/>
        <v>Ст</v>
      </c>
      <c r="AT883" s="89">
        <f t="shared" si="203"/>
        <v>41.75</v>
      </c>
      <c r="AU883" s="99">
        <f>PriceList[[#This Row],[Цена за кв.м. в CRM]]</f>
        <v>388116.30000000005</v>
      </c>
      <c r="AV883" s="100" t="str">
        <f t="shared" si="204"/>
        <v>Свободно</v>
      </c>
      <c r="AW883" s="99"/>
      <c r="AX883" s="342"/>
      <c r="AZ883" s="353">
        <f>(PriceList[[#This Row],[Цена за кв.м. в сайт]])+$AZ$1</f>
        <v>394616.30000000005</v>
      </c>
      <c r="BA883" s="353">
        <f>AZ883*PriceList[[#This Row],[Площадь, кв.м]]</f>
        <v>16475230.525000002</v>
      </c>
      <c r="BB883" s="346">
        <f>BA883-PriceList[[#This Row],[Стоимость, руб для сбронированием]]</f>
        <v>20875</v>
      </c>
      <c r="BC883" s="14"/>
      <c r="BD883" s="345">
        <f t="shared" si="205"/>
        <v>394600</v>
      </c>
      <c r="BE883" s="353">
        <f>BD883*PriceList[[#This Row],[Площадь, кв.м]]</f>
        <v>16474550</v>
      </c>
      <c r="BF883" s="14"/>
      <c r="BG883" s="345">
        <f>BE883-$BG$1*PriceList[[#This Row],[Площадь, кв.м]]</f>
        <v>16224050</v>
      </c>
      <c r="BH883" s="353">
        <f t="shared" si="206"/>
        <v>250500</v>
      </c>
      <c r="BI883" s="345">
        <f>BG883/PriceList[[#This Row],[Площадь, кв.м]]</f>
        <v>388600</v>
      </c>
      <c r="BJ883" s="355">
        <f t="shared" si="207"/>
        <v>1.5440041173443129E-2</v>
      </c>
      <c r="BL883" s="345"/>
      <c r="BM883" s="353"/>
    </row>
    <row r="884" spans="1:65" ht="14.25" hidden="1" customHeight="1">
      <c r="A884" s="84">
        <v>731</v>
      </c>
      <c r="B884" s="84" t="s">
        <v>983</v>
      </c>
      <c r="C884" s="85">
        <v>225</v>
      </c>
      <c r="D884" s="85" t="s">
        <v>957</v>
      </c>
      <c r="E884" s="86">
        <v>3</v>
      </c>
      <c r="F884" s="84">
        <v>5</v>
      </c>
      <c r="G884" s="87">
        <v>41.75</v>
      </c>
      <c r="H884" s="88" t="s">
        <v>1</v>
      </c>
      <c r="I884" s="88" t="s">
        <v>1</v>
      </c>
      <c r="J884" s="89">
        <v>13.04</v>
      </c>
      <c r="K884" s="89">
        <f t="shared" si="194"/>
        <v>3.91</v>
      </c>
      <c r="L884" s="89">
        <f t="shared" si="195"/>
        <v>28.71</v>
      </c>
      <c r="M884" s="89">
        <f t="shared" si="196"/>
        <v>32.620000000000005</v>
      </c>
      <c r="N884" s="90" t="s">
        <v>76</v>
      </c>
      <c r="O884" s="90" t="s">
        <v>83</v>
      </c>
      <c r="P884" s="90" t="s">
        <v>67</v>
      </c>
      <c r="Q884" s="91" t="s">
        <v>68</v>
      </c>
      <c r="R884" s="92" t="s">
        <v>424</v>
      </c>
      <c r="S884" s="92" t="s">
        <v>1291</v>
      </c>
      <c r="T884" s="93" t="s">
        <v>73</v>
      </c>
      <c r="U884" s="84">
        <v>37</v>
      </c>
      <c r="V884" s="94">
        <f>IFERROR(VLOOKUP(H884,'Коэфф для прайса 1 оч'!$A$3:$C$6,3,0),"")</f>
        <v>327000</v>
      </c>
      <c r="W884" s="91">
        <f>IFERROR(VLOOKUP(E884,'Коэфф для прайса 1 оч'!$A$10:$C$23,3,0),"")</f>
        <v>-5.0000000000000001E-3</v>
      </c>
      <c r="X884" s="116">
        <f>IFERROR(VLOOKUP(N884,'Коэфф для прайса 1 оч'!$E$25:$F$30,2,0),"")</f>
        <v>0</v>
      </c>
      <c r="Y884" s="116">
        <f>IFERROR(VLOOKUP(O884,'Коэфф для прайса 1 оч'!$E$32:$F$34,2,0),"")</f>
        <v>0.03</v>
      </c>
      <c r="Z884" s="116">
        <f>IFERROR(VLOOKUP(P884,'Коэфф для прайса 1 оч'!$E$36:$F$38,2,0),"")</f>
        <v>0.03</v>
      </c>
      <c r="AA884" s="116">
        <f>IFERROR(VLOOKUP(Q884,'Коэфф для прайса 1 оч'!$E$40:$F$43,2,0),"")</f>
        <v>5.0000000000000001E-3</v>
      </c>
      <c r="AB884" s="117">
        <f>IFERROR(VLOOKUP(R884,'Коэфф для прайса 1 оч'!$E$45:$F$59,2,0),"")</f>
        <v>0.02</v>
      </c>
      <c r="AC884" s="116">
        <f>IFERROR(VLOOKUP(T884,'Коэфф для прайса 1 оч'!$E$61:$F$67,2,0),"")</f>
        <v>0</v>
      </c>
      <c r="AD884" s="116">
        <f>IFERROR(VLOOKUP(U884,'Коэфф для прайса 1 оч'!$E$69:$F$82,2,0),"")</f>
        <v>-1.0999999999999999E-2</v>
      </c>
      <c r="AE884" s="116">
        <f>IFERROR(VLOOKUP(PriceList[[#This Row],[Корпус]],'Коэфф для прайса 1 оч'!$I$10:$J$15,2,0),"")</f>
        <v>0</v>
      </c>
      <c r="AF884" s="95">
        <f t="shared" si="197"/>
        <v>349563</v>
      </c>
      <c r="AG884" s="96">
        <f t="shared" si="198"/>
        <v>14594255.25</v>
      </c>
      <c r="AH884" s="97">
        <v>0</v>
      </c>
      <c r="AI884" s="98">
        <f t="shared" si="199"/>
        <v>349563</v>
      </c>
      <c r="AJ884" s="99">
        <f t="shared" si="200"/>
        <v>14594255.25</v>
      </c>
      <c r="AK884" s="84" t="s">
        <v>101</v>
      </c>
      <c r="AL884" s="91">
        <v>0.1</v>
      </c>
      <c r="AM884" s="287">
        <f>PriceList[[#This Row],[ИТОГ Цена за кв.м, руб]]*(1+PriceList[[#This Row],[Максимальная скидка]])</f>
        <v>384519.30000000005</v>
      </c>
      <c r="AN884" s="287">
        <f>PriceList[[#This Row],[Цена за кв.м. в CRM]]*PriceList[[#This Row],[Площадь, кв.м]]</f>
        <v>16053680.775000002</v>
      </c>
      <c r="AO884" s="287">
        <v>6000</v>
      </c>
      <c r="AP884" s="335">
        <f>PriceList[[#This Row],[Цена за кв.м. в CRM]]+PriceList[[#This Row],[Бронь]]</f>
        <v>390519.30000000005</v>
      </c>
      <c r="AQ884" s="335">
        <f>PriceList[[#This Row],[Цена за кв.м. в сайт]]*PriceList[[#This Row],[Площадь, кв.м]]</f>
        <v>16304180.775000002</v>
      </c>
      <c r="AR884" s="84" t="str">
        <f t="shared" si="201"/>
        <v>С3-2-225</v>
      </c>
      <c r="AS884" s="88" t="str">
        <f t="shared" si="202"/>
        <v>Ст</v>
      </c>
      <c r="AT884" s="89">
        <f t="shared" si="203"/>
        <v>41.75</v>
      </c>
      <c r="AU884" s="99">
        <f>PriceList[[#This Row],[Цена за кв.м. в CRM]]</f>
        <v>384519.30000000005</v>
      </c>
      <c r="AV884" s="100" t="str">
        <f t="shared" si="204"/>
        <v>Свободно</v>
      </c>
      <c r="AW884" s="99"/>
      <c r="AX884" s="342"/>
      <c r="AZ884" s="353">
        <f>(PriceList[[#This Row],[Цена за кв.м. в сайт]])+$AZ$1</f>
        <v>391019.30000000005</v>
      </c>
      <c r="BA884" s="353">
        <f>AZ884*PriceList[[#This Row],[Площадь, кв.м]]</f>
        <v>16325055.775000002</v>
      </c>
      <c r="BB884" s="346">
        <f>BA884-PriceList[[#This Row],[Стоимость, руб для сбронированием]]</f>
        <v>20875</v>
      </c>
      <c r="BC884" s="14"/>
      <c r="BD884" s="345">
        <f t="shared" si="205"/>
        <v>391000</v>
      </c>
      <c r="BE884" s="353">
        <f>BD884*PriceList[[#This Row],[Площадь, кв.м]]</f>
        <v>16324250</v>
      </c>
      <c r="BF884" s="14"/>
      <c r="BG884" s="345">
        <f>BE884-$BG$1*PriceList[[#This Row],[Площадь, кв.м]]</f>
        <v>16073750</v>
      </c>
      <c r="BH884" s="353">
        <f t="shared" si="206"/>
        <v>250500</v>
      </c>
      <c r="BI884" s="345">
        <f>BG884/PriceList[[#This Row],[Площадь, кв.м]]</f>
        <v>385000</v>
      </c>
      <c r="BJ884" s="355">
        <f t="shared" si="207"/>
        <v>1.5584415584415584E-2</v>
      </c>
      <c r="BL884" s="345"/>
      <c r="BM884" s="353"/>
    </row>
    <row r="885" spans="1:65" ht="14.25" hidden="1" customHeight="1">
      <c r="A885" s="84">
        <v>732</v>
      </c>
      <c r="B885" s="84" t="s">
        <v>984</v>
      </c>
      <c r="C885" s="85">
        <v>226</v>
      </c>
      <c r="D885" s="85" t="s">
        <v>957</v>
      </c>
      <c r="E885" s="86">
        <v>3</v>
      </c>
      <c r="F885" s="84">
        <v>6</v>
      </c>
      <c r="G885" s="87">
        <v>29.36</v>
      </c>
      <c r="H885" s="88" t="s">
        <v>1</v>
      </c>
      <c r="I885" s="88" t="s">
        <v>1</v>
      </c>
      <c r="J885" s="89">
        <v>5.09</v>
      </c>
      <c r="K885" s="89">
        <f t="shared" si="194"/>
        <v>1.53</v>
      </c>
      <c r="L885" s="89">
        <f t="shared" si="195"/>
        <v>24.27</v>
      </c>
      <c r="M885" s="89">
        <f t="shared" si="196"/>
        <v>25.8</v>
      </c>
      <c r="N885" s="90" t="s">
        <v>65</v>
      </c>
      <c r="O885" s="90" t="s">
        <v>66</v>
      </c>
      <c r="P885" s="90" t="s">
        <v>67</v>
      </c>
      <c r="Q885" s="91" t="s">
        <v>68</v>
      </c>
      <c r="R885" s="92" t="s">
        <v>424</v>
      </c>
      <c r="S885" s="92" t="s">
        <v>1291</v>
      </c>
      <c r="T885" s="93" t="s">
        <v>73</v>
      </c>
      <c r="U885" s="84">
        <v>37</v>
      </c>
      <c r="V885" s="94">
        <f>IFERROR(VLOOKUP(H885,'Коэфф для прайса 1 оч'!$A$3:$C$6,3,0),"")</f>
        <v>327000</v>
      </c>
      <c r="W885" s="91">
        <f>IFERROR(VLOOKUP(E885,'Коэфф для прайса 1 оч'!$A$10:$C$23,3,0),"")</f>
        <v>-5.0000000000000001E-3</v>
      </c>
      <c r="X885" s="116">
        <f>IFERROR(VLOOKUP(N885,'Коэфф для прайса 1 оч'!$E$25:$F$30,2,0),"")</f>
        <v>0.04</v>
      </c>
      <c r="Y885" s="116">
        <f>IFERROR(VLOOKUP(O885,'Коэфф для прайса 1 оч'!$E$32:$F$34,2,0),"")</f>
        <v>0</v>
      </c>
      <c r="Z885" s="116">
        <f>IFERROR(VLOOKUP(P885,'Коэфф для прайса 1 оч'!$E$36:$F$38,2,0),"")</f>
        <v>0.03</v>
      </c>
      <c r="AA885" s="116">
        <f>IFERROR(VLOOKUP(Q885,'Коэфф для прайса 1 оч'!$E$40:$F$43,2,0),"")</f>
        <v>5.0000000000000001E-3</v>
      </c>
      <c r="AB885" s="117">
        <f>IFERROR(VLOOKUP(R885,'Коэфф для прайса 1 оч'!$E$45:$F$59,2,0),"")</f>
        <v>0.02</v>
      </c>
      <c r="AC885" s="116">
        <f>IFERROR(VLOOKUP(T885,'Коэфф для прайса 1 оч'!$E$61:$F$67,2,0),"")</f>
        <v>0</v>
      </c>
      <c r="AD885" s="116">
        <f>IFERROR(VLOOKUP(U885,'Коэфф для прайса 1 оч'!$E$69:$F$82,2,0),"")</f>
        <v>-1.0999999999999999E-2</v>
      </c>
      <c r="AE885" s="116">
        <f>IFERROR(VLOOKUP(PriceList[[#This Row],[Корпус]],'Коэфф для прайса 1 оч'!$I$10:$J$15,2,0),"")</f>
        <v>0</v>
      </c>
      <c r="AF885" s="95">
        <f t="shared" si="197"/>
        <v>352833</v>
      </c>
      <c r="AG885" s="96">
        <f t="shared" si="198"/>
        <v>10359176.879999999</v>
      </c>
      <c r="AH885" s="97">
        <v>0</v>
      </c>
      <c r="AI885" s="98">
        <f t="shared" si="199"/>
        <v>352833</v>
      </c>
      <c r="AJ885" s="99">
        <f t="shared" si="200"/>
        <v>10359176.879999999</v>
      </c>
      <c r="AK885" s="84" t="s">
        <v>71</v>
      </c>
      <c r="AL885" s="91">
        <v>0.1</v>
      </c>
      <c r="AM885" s="287">
        <f>PriceList[[#This Row],[ИТОГ Цена за кв.м, руб]]*(1+PriceList[[#This Row],[Максимальная скидка]])</f>
        <v>388116.30000000005</v>
      </c>
      <c r="AN885" s="287">
        <f>PriceList[[#This Row],[Цена за кв.м. в CRM]]*PriceList[[#This Row],[Площадь, кв.м]]</f>
        <v>11395094.568000002</v>
      </c>
      <c r="AO885" s="287">
        <v>6000</v>
      </c>
      <c r="AP885" s="335">
        <f>PriceList[[#This Row],[Цена за кв.м. в CRM]]+PriceList[[#This Row],[Бронь]]</f>
        <v>394116.30000000005</v>
      </c>
      <c r="AQ885" s="335">
        <f>PriceList[[#This Row],[Цена за кв.м. в сайт]]*PriceList[[#This Row],[Площадь, кв.м]]</f>
        <v>11571254.568000002</v>
      </c>
      <c r="AR885" s="84" t="str">
        <f t="shared" si="201"/>
        <v>С3-2-226</v>
      </c>
      <c r="AS885" s="88" t="str">
        <f t="shared" si="202"/>
        <v>Ст</v>
      </c>
      <c r="AT885" s="89">
        <f t="shared" si="203"/>
        <v>29.36</v>
      </c>
      <c r="AU885" s="99">
        <f>PriceList[[#This Row],[Цена за кв.м. в CRM]]</f>
        <v>388116.30000000005</v>
      </c>
      <c r="AV885" s="100" t="str">
        <f t="shared" si="204"/>
        <v>Резерв</v>
      </c>
      <c r="AW885" s="99"/>
      <c r="AX885" s="342"/>
      <c r="AZ885" s="353">
        <f>(PriceList[[#This Row],[Цена за кв.м. в сайт]])+$AZ$1</f>
        <v>394616.30000000005</v>
      </c>
      <c r="BA885" s="353">
        <f>AZ885*PriceList[[#This Row],[Площадь, кв.м]]</f>
        <v>11585934.568000002</v>
      </c>
      <c r="BB885" s="346">
        <f>BA885-PriceList[[#This Row],[Стоимость, руб для сбронированием]]</f>
        <v>14680</v>
      </c>
      <c r="BC885" s="14"/>
      <c r="BD885" s="345">
        <f t="shared" si="205"/>
        <v>394600</v>
      </c>
      <c r="BE885" s="353">
        <f>BD885*PriceList[[#This Row],[Площадь, кв.м]]</f>
        <v>11585456</v>
      </c>
      <c r="BF885" s="14"/>
      <c r="BG885" s="345">
        <f>BE885-$BG$1*PriceList[[#This Row],[Площадь, кв.м]]</f>
        <v>11409296</v>
      </c>
      <c r="BH885" s="353">
        <f t="shared" si="206"/>
        <v>176160</v>
      </c>
      <c r="BI885" s="345">
        <f>BG885/PriceList[[#This Row],[Площадь, кв.м]]</f>
        <v>388600</v>
      </c>
      <c r="BJ885" s="355">
        <f t="shared" si="207"/>
        <v>1.5440041173443129E-2</v>
      </c>
      <c r="BL885" s="345"/>
      <c r="BM885" s="353"/>
    </row>
    <row r="886" spans="1:65" ht="14.25" hidden="1" customHeight="1">
      <c r="A886" s="84">
        <v>733</v>
      </c>
      <c r="B886" s="84" t="s">
        <v>985</v>
      </c>
      <c r="C886" s="85">
        <v>227</v>
      </c>
      <c r="D886" s="85" t="s">
        <v>957</v>
      </c>
      <c r="E886" s="86">
        <v>3</v>
      </c>
      <c r="F886" s="84">
        <v>7</v>
      </c>
      <c r="G886" s="87">
        <v>30.39</v>
      </c>
      <c r="H886" s="88" t="s">
        <v>1</v>
      </c>
      <c r="I886" s="88" t="s">
        <v>1</v>
      </c>
      <c r="J886" s="89">
        <v>5.61</v>
      </c>
      <c r="K886" s="89">
        <f t="shared" si="194"/>
        <v>1.68</v>
      </c>
      <c r="L886" s="89">
        <f t="shared" si="195"/>
        <v>24.78</v>
      </c>
      <c r="M886" s="89">
        <f t="shared" si="196"/>
        <v>26.46</v>
      </c>
      <c r="N886" s="90" t="s">
        <v>65</v>
      </c>
      <c r="O886" s="90" t="s">
        <v>66</v>
      </c>
      <c r="P886" s="90" t="s">
        <v>67</v>
      </c>
      <c r="Q886" s="91" t="s">
        <v>68</v>
      </c>
      <c r="R886" s="92" t="s">
        <v>424</v>
      </c>
      <c r="S886" s="92" t="s">
        <v>1291</v>
      </c>
      <c r="T886" s="93" t="s">
        <v>73</v>
      </c>
      <c r="U886" s="84">
        <v>37</v>
      </c>
      <c r="V886" s="94">
        <f>IFERROR(VLOOKUP(H886,'Коэфф для прайса 1 оч'!$A$3:$C$6,3,0),"")</f>
        <v>327000</v>
      </c>
      <c r="W886" s="91">
        <f>IFERROR(VLOOKUP(E886,'Коэфф для прайса 1 оч'!$A$10:$C$23,3,0),"")</f>
        <v>-5.0000000000000001E-3</v>
      </c>
      <c r="X886" s="116">
        <f>IFERROR(VLOOKUP(N886,'Коэфф для прайса 1 оч'!$E$25:$F$30,2,0),"")</f>
        <v>0.04</v>
      </c>
      <c r="Y886" s="116">
        <f>IFERROR(VLOOKUP(O886,'Коэфф для прайса 1 оч'!$E$32:$F$34,2,0),"")</f>
        <v>0</v>
      </c>
      <c r="Z886" s="116">
        <f>IFERROR(VLOOKUP(P886,'Коэфф для прайса 1 оч'!$E$36:$F$38,2,0),"")</f>
        <v>0.03</v>
      </c>
      <c r="AA886" s="116">
        <f>IFERROR(VLOOKUP(Q886,'Коэфф для прайса 1 оч'!$E$40:$F$43,2,0),"")</f>
        <v>5.0000000000000001E-3</v>
      </c>
      <c r="AB886" s="117">
        <f>IFERROR(VLOOKUP(R886,'Коэфф для прайса 1 оч'!$E$45:$F$59,2,0),"")</f>
        <v>0.02</v>
      </c>
      <c r="AC886" s="116">
        <f>IFERROR(VLOOKUP(T886,'Коэфф для прайса 1 оч'!$E$61:$F$67,2,0),"")</f>
        <v>0</v>
      </c>
      <c r="AD886" s="116">
        <f>IFERROR(VLOOKUP(U886,'Коэфф для прайса 1 оч'!$E$69:$F$82,2,0),"")</f>
        <v>-1.0999999999999999E-2</v>
      </c>
      <c r="AE886" s="116">
        <f>IFERROR(VLOOKUP(PriceList[[#This Row],[Корпус]],'Коэфф для прайса 1 оч'!$I$10:$J$15,2,0),"")</f>
        <v>0</v>
      </c>
      <c r="AF886" s="95">
        <f t="shared" si="197"/>
        <v>352833</v>
      </c>
      <c r="AG886" s="96">
        <f t="shared" si="198"/>
        <v>10722594.870000001</v>
      </c>
      <c r="AH886" s="97">
        <v>0</v>
      </c>
      <c r="AI886" s="98">
        <f t="shared" si="199"/>
        <v>352833</v>
      </c>
      <c r="AJ886" s="99">
        <f t="shared" si="200"/>
        <v>10722594.870000001</v>
      </c>
      <c r="AK886" s="84" t="s">
        <v>71</v>
      </c>
      <c r="AL886" s="91">
        <v>0.1</v>
      </c>
      <c r="AM886" s="287">
        <f>PriceList[[#This Row],[ИТОГ Цена за кв.м, руб]]*(1+PriceList[[#This Row],[Максимальная скидка]])</f>
        <v>388116.30000000005</v>
      </c>
      <c r="AN886" s="287">
        <f>PriceList[[#This Row],[Цена за кв.м. в CRM]]*PriceList[[#This Row],[Площадь, кв.м]]</f>
        <v>11794854.357000001</v>
      </c>
      <c r="AO886" s="287">
        <v>6000</v>
      </c>
      <c r="AP886" s="335">
        <f>PriceList[[#This Row],[Цена за кв.м. в CRM]]+PriceList[[#This Row],[Бронь]]</f>
        <v>394116.30000000005</v>
      </c>
      <c r="AQ886" s="335">
        <f>PriceList[[#This Row],[Цена за кв.м. в сайт]]*PriceList[[#This Row],[Площадь, кв.м]]</f>
        <v>11977194.357000001</v>
      </c>
      <c r="AR886" s="84" t="str">
        <f t="shared" si="201"/>
        <v>С3-2-227</v>
      </c>
      <c r="AS886" s="88" t="str">
        <f t="shared" si="202"/>
        <v>Ст</v>
      </c>
      <c r="AT886" s="89">
        <f t="shared" si="203"/>
        <v>30.39</v>
      </c>
      <c r="AU886" s="99">
        <f>PriceList[[#This Row],[Цена за кв.м. в CRM]]</f>
        <v>388116.30000000005</v>
      </c>
      <c r="AV886" s="100" t="str">
        <f t="shared" si="204"/>
        <v>Резерв</v>
      </c>
      <c r="AW886" s="99"/>
      <c r="AX886" s="342"/>
      <c r="AZ886" s="353">
        <f>(PriceList[[#This Row],[Цена за кв.м. в сайт]])+$AZ$1</f>
        <v>394616.30000000005</v>
      </c>
      <c r="BA886" s="353">
        <f>AZ886*PriceList[[#This Row],[Площадь, кв.м]]</f>
        <v>11992389.357000001</v>
      </c>
      <c r="BB886" s="346">
        <f>BA886-PriceList[[#This Row],[Стоимость, руб для сбронированием]]</f>
        <v>15195</v>
      </c>
      <c r="BC886" s="14"/>
      <c r="BD886" s="345">
        <f t="shared" si="205"/>
        <v>394600</v>
      </c>
      <c r="BE886" s="353">
        <f>BD886*PriceList[[#This Row],[Площадь, кв.м]]</f>
        <v>11991894</v>
      </c>
      <c r="BF886" s="14"/>
      <c r="BG886" s="345">
        <f>BE886-$BG$1*PriceList[[#This Row],[Площадь, кв.м]]</f>
        <v>11809554</v>
      </c>
      <c r="BH886" s="353">
        <f t="shared" si="206"/>
        <v>182340</v>
      </c>
      <c r="BI886" s="345">
        <f>BG886/PriceList[[#This Row],[Площадь, кв.м]]</f>
        <v>388600</v>
      </c>
      <c r="BJ886" s="355">
        <f t="shared" si="207"/>
        <v>1.5440041173443129E-2</v>
      </c>
      <c r="BL886" s="345"/>
      <c r="BM886" s="353"/>
    </row>
    <row r="887" spans="1:65" ht="14.25" hidden="1" customHeight="1">
      <c r="A887" s="84">
        <v>734</v>
      </c>
      <c r="B887" s="84" t="s">
        <v>986</v>
      </c>
      <c r="C887" s="85">
        <v>228</v>
      </c>
      <c r="D887" s="85" t="s">
        <v>957</v>
      </c>
      <c r="E887" s="86">
        <v>3</v>
      </c>
      <c r="F887" s="84">
        <v>8</v>
      </c>
      <c r="G887" s="87">
        <v>30.91</v>
      </c>
      <c r="H887" s="88" t="s">
        <v>1</v>
      </c>
      <c r="I887" s="88" t="s">
        <v>1</v>
      </c>
      <c r="J887" s="89">
        <v>6.13</v>
      </c>
      <c r="K887" s="89">
        <f t="shared" si="194"/>
        <v>1.84</v>
      </c>
      <c r="L887" s="89">
        <f t="shared" si="195"/>
        <v>24.78</v>
      </c>
      <c r="M887" s="89">
        <f t="shared" si="196"/>
        <v>26.62</v>
      </c>
      <c r="N887" s="90" t="s">
        <v>65</v>
      </c>
      <c r="O887" s="90" t="s">
        <v>66</v>
      </c>
      <c r="P887" s="90" t="s">
        <v>67</v>
      </c>
      <c r="Q887" s="91" t="s">
        <v>68</v>
      </c>
      <c r="R887" s="92" t="s">
        <v>424</v>
      </c>
      <c r="S887" s="92" t="s">
        <v>1291</v>
      </c>
      <c r="T887" s="93" t="s">
        <v>73</v>
      </c>
      <c r="U887" s="84">
        <v>37</v>
      </c>
      <c r="V887" s="94">
        <f>IFERROR(VLOOKUP(H887,'Коэфф для прайса 1 оч'!$A$3:$C$6,3,0),"")</f>
        <v>327000</v>
      </c>
      <c r="W887" s="91">
        <f>IFERROR(VLOOKUP(E887,'Коэфф для прайса 1 оч'!$A$10:$C$23,3,0),"")</f>
        <v>-5.0000000000000001E-3</v>
      </c>
      <c r="X887" s="116">
        <f>IFERROR(VLOOKUP(N887,'Коэфф для прайса 1 оч'!$E$25:$F$30,2,0),"")</f>
        <v>0.04</v>
      </c>
      <c r="Y887" s="116">
        <f>IFERROR(VLOOKUP(O887,'Коэфф для прайса 1 оч'!$E$32:$F$34,2,0),"")</f>
        <v>0</v>
      </c>
      <c r="Z887" s="116">
        <f>IFERROR(VLOOKUP(P887,'Коэфф для прайса 1 оч'!$E$36:$F$38,2,0),"")</f>
        <v>0.03</v>
      </c>
      <c r="AA887" s="116">
        <f>IFERROR(VLOOKUP(Q887,'Коэфф для прайса 1 оч'!$E$40:$F$43,2,0),"")</f>
        <v>5.0000000000000001E-3</v>
      </c>
      <c r="AB887" s="117">
        <f>IFERROR(VLOOKUP(R887,'Коэфф для прайса 1 оч'!$E$45:$F$59,2,0),"")</f>
        <v>0.02</v>
      </c>
      <c r="AC887" s="116">
        <f>IFERROR(VLOOKUP(T887,'Коэфф для прайса 1 оч'!$E$61:$F$67,2,0),"")</f>
        <v>0</v>
      </c>
      <c r="AD887" s="116">
        <f>IFERROR(VLOOKUP(U887,'Коэфф для прайса 1 оч'!$E$69:$F$82,2,0),"")</f>
        <v>-1.0999999999999999E-2</v>
      </c>
      <c r="AE887" s="116">
        <f>IFERROR(VLOOKUP(PriceList[[#This Row],[Корпус]],'Коэфф для прайса 1 оч'!$I$10:$J$15,2,0),"")</f>
        <v>0</v>
      </c>
      <c r="AF887" s="95">
        <f t="shared" si="197"/>
        <v>352833</v>
      </c>
      <c r="AG887" s="96">
        <f t="shared" si="198"/>
        <v>10906068.029999999</v>
      </c>
      <c r="AH887" s="97">
        <v>0</v>
      </c>
      <c r="AI887" s="98">
        <f t="shared" si="199"/>
        <v>352833</v>
      </c>
      <c r="AJ887" s="99">
        <f t="shared" si="200"/>
        <v>10906068.029999999</v>
      </c>
      <c r="AK887" s="84" t="s">
        <v>71</v>
      </c>
      <c r="AL887" s="91">
        <v>0.1</v>
      </c>
      <c r="AM887" s="287">
        <f>PriceList[[#This Row],[ИТОГ Цена за кв.м, руб]]*(1+PriceList[[#This Row],[Максимальная скидка]])</f>
        <v>388116.30000000005</v>
      </c>
      <c r="AN887" s="287">
        <f>PriceList[[#This Row],[Цена за кв.м. в CRM]]*PriceList[[#This Row],[Площадь, кв.м]]</f>
        <v>11996674.833000001</v>
      </c>
      <c r="AO887" s="287">
        <v>6000</v>
      </c>
      <c r="AP887" s="335">
        <f>PriceList[[#This Row],[Цена за кв.м. в CRM]]+PriceList[[#This Row],[Бронь]]</f>
        <v>394116.30000000005</v>
      </c>
      <c r="AQ887" s="335">
        <f>PriceList[[#This Row],[Цена за кв.м. в сайт]]*PriceList[[#This Row],[Площадь, кв.м]]</f>
        <v>12182134.833000001</v>
      </c>
      <c r="AR887" s="84" t="str">
        <f t="shared" si="201"/>
        <v>С3-2-228</v>
      </c>
      <c r="AS887" s="88" t="str">
        <f t="shared" si="202"/>
        <v>Ст</v>
      </c>
      <c r="AT887" s="89">
        <f t="shared" si="203"/>
        <v>30.91</v>
      </c>
      <c r="AU887" s="99">
        <f>PriceList[[#This Row],[Цена за кв.м. в CRM]]</f>
        <v>388116.30000000005</v>
      </c>
      <c r="AV887" s="100" t="str">
        <f t="shared" si="204"/>
        <v>Резерв</v>
      </c>
      <c r="AW887" s="99"/>
      <c r="AX887" s="342"/>
      <c r="AZ887" s="353">
        <f>(PriceList[[#This Row],[Цена за кв.м. в сайт]])+$AZ$1</f>
        <v>394616.30000000005</v>
      </c>
      <c r="BA887" s="353">
        <f>AZ887*PriceList[[#This Row],[Площадь, кв.м]]</f>
        <v>12197589.833000001</v>
      </c>
      <c r="BB887" s="346">
        <f>BA887-PriceList[[#This Row],[Стоимость, руб для сбронированием]]</f>
        <v>15455</v>
      </c>
      <c r="BC887" s="14"/>
      <c r="BD887" s="345">
        <f t="shared" si="205"/>
        <v>394600</v>
      </c>
      <c r="BE887" s="353">
        <f>BD887*PriceList[[#This Row],[Площадь, кв.м]]</f>
        <v>12197086</v>
      </c>
      <c r="BF887" s="14"/>
      <c r="BG887" s="345">
        <f>BE887-$BG$1*PriceList[[#This Row],[Площадь, кв.м]]</f>
        <v>12011626</v>
      </c>
      <c r="BH887" s="353">
        <f t="shared" si="206"/>
        <v>185460</v>
      </c>
      <c r="BI887" s="345">
        <f>BG887/PriceList[[#This Row],[Площадь, кв.м]]</f>
        <v>388600</v>
      </c>
      <c r="BJ887" s="355">
        <f t="shared" si="207"/>
        <v>1.5440041173443129E-2</v>
      </c>
      <c r="BL887" s="345"/>
      <c r="BM887" s="353"/>
    </row>
    <row r="888" spans="1:65" ht="14.25" hidden="1" customHeight="1">
      <c r="A888" s="84">
        <v>735</v>
      </c>
      <c r="B888" s="84" t="s">
        <v>987</v>
      </c>
      <c r="C888" s="85">
        <v>229</v>
      </c>
      <c r="D888" s="85" t="s">
        <v>957</v>
      </c>
      <c r="E888" s="86">
        <v>3</v>
      </c>
      <c r="F888" s="84">
        <v>9</v>
      </c>
      <c r="G888" s="87">
        <v>31.02</v>
      </c>
      <c r="H888" s="88" t="s">
        <v>1</v>
      </c>
      <c r="I888" s="88" t="s">
        <v>1</v>
      </c>
      <c r="J888" s="89">
        <v>6.13</v>
      </c>
      <c r="K888" s="89">
        <f t="shared" si="194"/>
        <v>1.84</v>
      </c>
      <c r="L888" s="89">
        <f t="shared" si="195"/>
        <v>24.89</v>
      </c>
      <c r="M888" s="89">
        <f t="shared" si="196"/>
        <v>26.73</v>
      </c>
      <c r="N888" s="90" t="s">
        <v>65</v>
      </c>
      <c r="O888" s="90" t="s">
        <v>66</v>
      </c>
      <c r="P888" s="90" t="s">
        <v>67</v>
      </c>
      <c r="Q888" s="91" t="s">
        <v>68</v>
      </c>
      <c r="R888" s="92" t="s">
        <v>424</v>
      </c>
      <c r="S888" s="92" t="s">
        <v>1291</v>
      </c>
      <c r="T888" s="93" t="s">
        <v>73</v>
      </c>
      <c r="U888" s="84">
        <v>37</v>
      </c>
      <c r="V888" s="94">
        <f>IFERROR(VLOOKUP(H888,'Коэфф для прайса 1 оч'!$A$3:$C$6,3,0),"")</f>
        <v>327000</v>
      </c>
      <c r="W888" s="91">
        <f>IFERROR(VLOOKUP(E888,'Коэфф для прайса 1 оч'!$A$10:$C$23,3,0),"")</f>
        <v>-5.0000000000000001E-3</v>
      </c>
      <c r="X888" s="116">
        <f>IFERROR(VLOOKUP(N888,'Коэфф для прайса 1 оч'!$E$25:$F$30,2,0),"")</f>
        <v>0.04</v>
      </c>
      <c r="Y888" s="116">
        <f>IFERROR(VLOOKUP(O888,'Коэфф для прайса 1 оч'!$E$32:$F$34,2,0),"")</f>
        <v>0</v>
      </c>
      <c r="Z888" s="116">
        <f>IFERROR(VLOOKUP(P888,'Коэфф для прайса 1 оч'!$E$36:$F$38,2,0),"")</f>
        <v>0.03</v>
      </c>
      <c r="AA888" s="116">
        <f>IFERROR(VLOOKUP(Q888,'Коэфф для прайса 1 оч'!$E$40:$F$43,2,0),"")</f>
        <v>5.0000000000000001E-3</v>
      </c>
      <c r="AB888" s="117">
        <f>IFERROR(VLOOKUP(R888,'Коэфф для прайса 1 оч'!$E$45:$F$59,2,0),"")</f>
        <v>0.02</v>
      </c>
      <c r="AC888" s="116">
        <f>IFERROR(VLOOKUP(T888,'Коэфф для прайса 1 оч'!$E$61:$F$67,2,0),"")</f>
        <v>0</v>
      </c>
      <c r="AD888" s="116">
        <f>IFERROR(VLOOKUP(U888,'Коэфф для прайса 1 оч'!$E$69:$F$82,2,0),"")</f>
        <v>-1.0999999999999999E-2</v>
      </c>
      <c r="AE888" s="116">
        <f>IFERROR(VLOOKUP(PriceList[[#This Row],[Корпус]],'Коэфф для прайса 1 оч'!$I$10:$J$15,2,0),"")</f>
        <v>0</v>
      </c>
      <c r="AF888" s="95">
        <f t="shared" si="197"/>
        <v>352833</v>
      </c>
      <c r="AG888" s="96">
        <f t="shared" si="198"/>
        <v>10944879.66</v>
      </c>
      <c r="AH888" s="97">
        <v>0</v>
      </c>
      <c r="AI888" s="98">
        <f t="shared" si="199"/>
        <v>352833</v>
      </c>
      <c r="AJ888" s="99">
        <f t="shared" si="200"/>
        <v>10944879.66</v>
      </c>
      <c r="AK888" s="84" t="s">
        <v>71</v>
      </c>
      <c r="AL888" s="91">
        <v>0.1</v>
      </c>
      <c r="AM888" s="287">
        <f>PriceList[[#This Row],[ИТОГ Цена за кв.м, руб]]*(1+PriceList[[#This Row],[Максимальная скидка]])</f>
        <v>388116.30000000005</v>
      </c>
      <c r="AN888" s="287">
        <f>PriceList[[#This Row],[Цена за кв.м. в CRM]]*PriceList[[#This Row],[Площадь, кв.м]]</f>
        <v>12039367.626000002</v>
      </c>
      <c r="AO888" s="287">
        <v>6000</v>
      </c>
      <c r="AP888" s="335">
        <f>PriceList[[#This Row],[Цена за кв.м. в CRM]]+PriceList[[#This Row],[Бронь]]</f>
        <v>394116.30000000005</v>
      </c>
      <c r="AQ888" s="335">
        <f>PriceList[[#This Row],[Цена за кв.м. в сайт]]*PriceList[[#This Row],[Площадь, кв.м]]</f>
        <v>12225487.626000002</v>
      </c>
      <c r="AR888" s="84" t="str">
        <f t="shared" si="201"/>
        <v>С3-2-229</v>
      </c>
      <c r="AS888" s="88" t="str">
        <f t="shared" si="202"/>
        <v>Ст</v>
      </c>
      <c r="AT888" s="89">
        <f t="shared" si="203"/>
        <v>31.02</v>
      </c>
      <c r="AU888" s="99">
        <f>PriceList[[#This Row],[Цена за кв.м. в CRM]]</f>
        <v>388116.30000000005</v>
      </c>
      <c r="AV888" s="100" t="str">
        <f t="shared" si="204"/>
        <v>Резерв</v>
      </c>
      <c r="AW888" s="99"/>
      <c r="AX888" s="342"/>
      <c r="AZ888" s="353">
        <f>(PriceList[[#This Row],[Цена за кв.м. в сайт]])+$AZ$1</f>
        <v>394616.30000000005</v>
      </c>
      <c r="BA888" s="353">
        <f>AZ888*PriceList[[#This Row],[Площадь, кв.м]]</f>
        <v>12240997.626000002</v>
      </c>
      <c r="BB888" s="346">
        <f>BA888-PriceList[[#This Row],[Стоимость, руб для сбронированием]]</f>
        <v>15510</v>
      </c>
      <c r="BC888" s="14"/>
      <c r="BD888" s="345">
        <f t="shared" si="205"/>
        <v>394600</v>
      </c>
      <c r="BE888" s="353">
        <f>BD888*PriceList[[#This Row],[Площадь, кв.м]]</f>
        <v>12240492</v>
      </c>
      <c r="BF888" s="14"/>
      <c r="BG888" s="345">
        <f>BE888-$BG$1*PriceList[[#This Row],[Площадь, кв.м]]</f>
        <v>12054372</v>
      </c>
      <c r="BH888" s="353">
        <f t="shared" si="206"/>
        <v>186120</v>
      </c>
      <c r="BI888" s="345">
        <f>BG888/PriceList[[#This Row],[Площадь, кв.м]]</f>
        <v>388600</v>
      </c>
      <c r="BJ888" s="355">
        <f t="shared" si="207"/>
        <v>1.5440041173443129E-2</v>
      </c>
      <c r="BL888" s="345"/>
      <c r="BM888" s="353"/>
    </row>
    <row r="889" spans="1:65" ht="14.25" hidden="1" customHeight="1">
      <c r="A889" s="84">
        <v>736</v>
      </c>
      <c r="B889" s="84" t="s">
        <v>988</v>
      </c>
      <c r="C889" s="85">
        <v>230</v>
      </c>
      <c r="D889" s="85" t="s">
        <v>957</v>
      </c>
      <c r="E889" s="86">
        <v>3</v>
      </c>
      <c r="F889" s="84">
        <v>10</v>
      </c>
      <c r="G889" s="87">
        <v>30.35</v>
      </c>
      <c r="H889" s="88" t="s">
        <v>1</v>
      </c>
      <c r="I889" s="88" t="s">
        <v>1</v>
      </c>
      <c r="J889" s="89">
        <v>5.61</v>
      </c>
      <c r="K889" s="89">
        <f t="shared" si="194"/>
        <v>1.68</v>
      </c>
      <c r="L889" s="89">
        <f t="shared" si="195"/>
        <v>24.740000000000002</v>
      </c>
      <c r="M889" s="89">
        <f t="shared" si="196"/>
        <v>26.42</v>
      </c>
      <c r="N889" s="90" t="s">
        <v>65</v>
      </c>
      <c r="O889" s="90" t="s">
        <v>66</v>
      </c>
      <c r="P889" s="90" t="s">
        <v>67</v>
      </c>
      <c r="Q889" s="91" t="s">
        <v>68</v>
      </c>
      <c r="R889" s="92" t="s">
        <v>424</v>
      </c>
      <c r="S889" s="92" t="s">
        <v>1291</v>
      </c>
      <c r="T889" s="93" t="s">
        <v>159</v>
      </c>
      <c r="U889" s="84">
        <v>37</v>
      </c>
      <c r="V889" s="94">
        <f>IFERROR(VLOOKUP(H889,'Коэфф для прайса 1 оч'!$A$3:$C$6,3,0),"")</f>
        <v>327000</v>
      </c>
      <c r="W889" s="91">
        <f>IFERROR(VLOOKUP(E889,'Коэфф для прайса 1 оч'!$A$10:$C$23,3,0),"")</f>
        <v>-5.0000000000000001E-3</v>
      </c>
      <c r="X889" s="116">
        <f>IFERROR(VLOOKUP(N889,'Коэфф для прайса 1 оч'!$E$25:$F$30,2,0),"")</f>
        <v>0.04</v>
      </c>
      <c r="Y889" s="116">
        <f>IFERROR(VLOOKUP(O889,'Коэфф для прайса 1 оч'!$E$32:$F$34,2,0),"")</f>
        <v>0</v>
      </c>
      <c r="Z889" s="116">
        <f>IFERROR(VLOOKUP(P889,'Коэфф для прайса 1 оч'!$E$36:$F$38,2,0),"")</f>
        <v>0.03</v>
      </c>
      <c r="AA889" s="116">
        <f>IFERROR(VLOOKUP(Q889,'Коэфф для прайса 1 оч'!$E$40:$F$43,2,0),"")</f>
        <v>5.0000000000000001E-3</v>
      </c>
      <c r="AB889" s="117">
        <f>IFERROR(VLOOKUP(R889,'Коэфф для прайса 1 оч'!$E$45:$F$59,2,0),"")</f>
        <v>0.02</v>
      </c>
      <c r="AC889" s="116">
        <f>IFERROR(VLOOKUP(T889,'Коэфф для прайса 1 оч'!$E$61:$F$67,2,0),"")</f>
        <v>-0.01</v>
      </c>
      <c r="AD889" s="116">
        <f>IFERROR(VLOOKUP(U889,'Коэфф для прайса 1 оч'!$E$69:$F$82,2,0),"")</f>
        <v>-1.0999999999999999E-2</v>
      </c>
      <c r="AE889" s="116">
        <f>IFERROR(VLOOKUP(PriceList[[#This Row],[Корпус]],'Коэфф для прайса 1 оч'!$I$10:$J$15,2,0),"")</f>
        <v>0</v>
      </c>
      <c r="AF889" s="95">
        <f t="shared" si="197"/>
        <v>349563</v>
      </c>
      <c r="AG889" s="96">
        <f t="shared" si="198"/>
        <v>10609237.050000001</v>
      </c>
      <c r="AH889" s="97">
        <v>0</v>
      </c>
      <c r="AI889" s="98">
        <f t="shared" si="199"/>
        <v>349563</v>
      </c>
      <c r="AJ889" s="99">
        <f t="shared" si="200"/>
        <v>10609237.050000001</v>
      </c>
      <c r="AK889" s="84" t="s">
        <v>71</v>
      </c>
      <c r="AL889" s="91">
        <v>0.1</v>
      </c>
      <c r="AM889" s="287">
        <f>PriceList[[#This Row],[ИТОГ Цена за кв.м, руб]]*(1+PriceList[[#This Row],[Максимальная скидка]])</f>
        <v>384519.30000000005</v>
      </c>
      <c r="AN889" s="287">
        <f>PriceList[[#This Row],[Цена за кв.м. в CRM]]*PriceList[[#This Row],[Площадь, кв.м]]</f>
        <v>11670160.755000003</v>
      </c>
      <c r="AO889" s="287">
        <v>6000</v>
      </c>
      <c r="AP889" s="335">
        <f>PriceList[[#This Row],[Цена за кв.м. в CRM]]+PriceList[[#This Row],[Бронь]]</f>
        <v>390519.30000000005</v>
      </c>
      <c r="AQ889" s="335">
        <f>PriceList[[#This Row],[Цена за кв.м. в сайт]]*PriceList[[#This Row],[Площадь, кв.м]]</f>
        <v>11852260.755000003</v>
      </c>
      <c r="AR889" s="84" t="str">
        <f t="shared" si="201"/>
        <v>С3-2-230</v>
      </c>
      <c r="AS889" s="88" t="str">
        <f t="shared" si="202"/>
        <v>Ст</v>
      </c>
      <c r="AT889" s="89">
        <f t="shared" si="203"/>
        <v>30.35</v>
      </c>
      <c r="AU889" s="99">
        <f>PriceList[[#This Row],[Цена за кв.м. в CRM]]</f>
        <v>384519.30000000005</v>
      </c>
      <c r="AV889" s="100" t="str">
        <f t="shared" si="204"/>
        <v>Резерв</v>
      </c>
      <c r="AW889" s="99"/>
      <c r="AX889" s="342"/>
      <c r="AZ889" s="353">
        <f>(PriceList[[#This Row],[Цена за кв.м. в сайт]])+$AZ$1</f>
        <v>391019.30000000005</v>
      </c>
      <c r="BA889" s="353">
        <f>AZ889*PriceList[[#This Row],[Площадь, кв.м]]</f>
        <v>11867435.755000003</v>
      </c>
      <c r="BB889" s="346">
        <f>BA889-PriceList[[#This Row],[Стоимость, руб для сбронированием]]</f>
        <v>15175</v>
      </c>
      <c r="BC889" s="14"/>
      <c r="BD889" s="345">
        <f t="shared" si="205"/>
        <v>391000</v>
      </c>
      <c r="BE889" s="353">
        <f>BD889*PriceList[[#This Row],[Площадь, кв.м]]</f>
        <v>11866850</v>
      </c>
      <c r="BF889" s="14"/>
      <c r="BG889" s="345">
        <f>BE889-$BG$1*PriceList[[#This Row],[Площадь, кв.м]]</f>
        <v>11684750</v>
      </c>
      <c r="BH889" s="353">
        <f t="shared" si="206"/>
        <v>182100</v>
      </c>
      <c r="BI889" s="345">
        <f>BG889/PriceList[[#This Row],[Площадь, кв.м]]</f>
        <v>385000</v>
      </c>
      <c r="BJ889" s="355">
        <f t="shared" si="207"/>
        <v>1.5584415584415584E-2</v>
      </c>
      <c r="BL889" s="345"/>
      <c r="BM889" s="353"/>
    </row>
    <row r="890" spans="1:65" ht="14.25" hidden="1" customHeight="1">
      <c r="A890" s="84">
        <v>737</v>
      </c>
      <c r="B890" s="84" t="s">
        <v>989</v>
      </c>
      <c r="C890" s="85">
        <v>231</v>
      </c>
      <c r="D890" s="85" t="s">
        <v>957</v>
      </c>
      <c r="E890" s="86">
        <v>3</v>
      </c>
      <c r="F890" s="84">
        <v>11</v>
      </c>
      <c r="G890" s="87">
        <v>30.07</v>
      </c>
      <c r="H890" s="88" t="s">
        <v>1</v>
      </c>
      <c r="I890" s="88" t="s">
        <v>1</v>
      </c>
      <c r="J890" s="89">
        <v>5.09</v>
      </c>
      <c r="K890" s="89">
        <f t="shared" si="194"/>
        <v>1.53</v>
      </c>
      <c r="L890" s="89">
        <f t="shared" si="195"/>
        <v>24.98</v>
      </c>
      <c r="M890" s="89">
        <f t="shared" si="196"/>
        <v>26.51</v>
      </c>
      <c r="N890" s="90" t="s">
        <v>65</v>
      </c>
      <c r="O890" s="90" t="s">
        <v>66</v>
      </c>
      <c r="P890" s="90" t="s">
        <v>67</v>
      </c>
      <c r="Q890" s="91" t="s">
        <v>68</v>
      </c>
      <c r="R890" s="92" t="s">
        <v>424</v>
      </c>
      <c r="S890" s="92" t="s">
        <v>1291</v>
      </c>
      <c r="T890" s="93" t="s">
        <v>73</v>
      </c>
      <c r="U890" s="84">
        <v>37</v>
      </c>
      <c r="V890" s="94">
        <f>IFERROR(VLOOKUP(H890,'Коэфф для прайса 1 оч'!$A$3:$C$6,3,0),"")</f>
        <v>327000</v>
      </c>
      <c r="W890" s="91">
        <f>IFERROR(VLOOKUP(E890,'Коэфф для прайса 1 оч'!$A$10:$C$23,3,0),"")</f>
        <v>-5.0000000000000001E-3</v>
      </c>
      <c r="X890" s="116">
        <f>IFERROR(VLOOKUP(N890,'Коэфф для прайса 1 оч'!$E$25:$F$30,2,0),"")</f>
        <v>0.04</v>
      </c>
      <c r="Y890" s="116">
        <f>IFERROR(VLOOKUP(O890,'Коэфф для прайса 1 оч'!$E$32:$F$34,2,0),"")</f>
        <v>0</v>
      </c>
      <c r="Z890" s="116">
        <f>IFERROR(VLOOKUP(P890,'Коэфф для прайса 1 оч'!$E$36:$F$38,2,0),"")</f>
        <v>0.03</v>
      </c>
      <c r="AA890" s="116">
        <f>IFERROR(VLOOKUP(Q890,'Коэфф для прайса 1 оч'!$E$40:$F$43,2,0),"")</f>
        <v>5.0000000000000001E-3</v>
      </c>
      <c r="AB890" s="117">
        <f>IFERROR(VLOOKUP(R890,'Коэфф для прайса 1 оч'!$E$45:$F$59,2,0),"")</f>
        <v>0.02</v>
      </c>
      <c r="AC890" s="116">
        <f>IFERROR(VLOOKUP(T890,'Коэфф для прайса 1 оч'!$E$61:$F$67,2,0),"")</f>
        <v>0</v>
      </c>
      <c r="AD890" s="116">
        <f>IFERROR(VLOOKUP(U890,'Коэфф для прайса 1 оч'!$E$69:$F$82,2,0),"")</f>
        <v>-1.0999999999999999E-2</v>
      </c>
      <c r="AE890" s="116">
        <f>IFERROR(VLOOKUP(PriceList[[#This Row],[Корпус]],'Коэфф для прайса 1 оч'!$I$10:$J$15,2,0),"")</f>
        <v>0</v>
      </c>
      <c r="AF890" s="95">
        <f t="shared" si="197"/>
        <v>352833</v>
      </c>
      <c r="AG890" s="96">
        <f t="shared" si="198"/>
        <v>10609688.310000001</v>
      </c>
      <c r="AH890" s="97">
        <v>0</v>
      </c>
      <c r="AI890" s="98">
        <f t="shared" si="199"/>
        <v>352833</v>
      </c>
      <c r="AJ890" s="99">
        <f t="shared" si="200"/>
        <v>10609688.310000001</v>
      </c>
      <c r="AK890" s="84" t="s">
        <v>101</v>
      </c>
      <c r="AL890" s="91">
        <v>0.1</v>
      </c>
      <c r="AM890" s="287">
        <f>PriceList[[#This Row],[ИТОГ Цена за кв.м, руб]]*(1+PriceList[[#This Row],[Максимальная скидка]])</f>
        <v>388116.30000000005</v>
      </c>
      <c r="AN890" s="287">
        <f>PriceList[[#This Row],[Цена за кв.м. в CRM]]*PriceList[[#This Row],[Площадь, кв.м]]</f>
        <v>11670657.141000001</v>
      </c>
      <c r="AO890" s="287">
        <v>6000</v>
      </c>
      <c r="AP890" s="335">
        <f>PriceList[[#This Row],[Цена за кв.м. в CRM]]+PriceList[[#This Row],[Бронь]]</f>
        <v>394116.30000000005</v>
      </c>
      <c r="AQ890" s="335">
        <f>PriceList[[#This Row],[Цена за кв.м. в сайт]]*PriceList[[#This Row],[Площадь, кв.м]]</f>
        <v>11851077.141000001</v>
      </c>
      <c r="AR890" s="84" t="str">
        <f t="shared" si="201"/>
        <v>С3-2-231</v>
      </c>
      <c r="AS890" s="88" t="str">
        <f t="shared" si="202"/>
        <v>Ст</v>
      </c>
      <c r="AT890" s="89">
        <f t="shared" si="203"/>
        <v>30.07</v>
      </c>
      <c r="AU890" s="99">
        <f>PriceList[[#This Row],[Цена за кв.м. в CRM]]</f>
        <v>388116.30000000005</v>
      </c>
      <c r="AV890" s="100" t="str">
        <f t="shared" si="204"/>
        <v>Свободно</v>
      </c>
      <c r="AW890" s="99"/>
      <c r="AX890" s="342"/>
      <c r="AZ890" s="353">
        <f>(PriceList[[#This Row],[Цена за кв.м. в сайт]])+$AZ$1</f>
        <v>394616.30000000005</v>
      </c>
      <c r="BA890" s="353">
        <f>AZ890*PriceList[[#This Row],[Площадь, кв.м]]</f>
        <v>11866112.141000001</v>
      </c>
      <c r="BB890" s="346">
        <f>BA890-PriceList[[#This Row],[Стоимость, руб для сбронированием]]</f>
        <v>15035</v>
      </c>
      <c r="BC890" s="14"/>
      <c r="BD890" s="345">
        <f t="shared" si="205"/>
        <v>394600</v>
      </c>
      <c r="BE890" s="353">
        <f>BD890*PriceList[[#This Row],[Площадь, кв.м]]</f>
        <v>11865622</v>
      </c>
      <c r="BF890" s="14"/>
      <c r="BG890" s="345">
        <f>BE890-$BG$1*PriceList[[#This Row],[Площадь, кв.м]]</f>
        <v>11685202</v>
      </c>
      <c r="BH890" s="353">
        <f t="shared" si="206"/>
        <v>180420</v>
      </c>
      <c r="BI890" s="345">
        <f>BG890/PriceList[[#This Row],[Площадь, кв.м]]</f>
        <v>388600</v>
      </c>
      <c r="BJ890" s="355">
        <f t="shared" si="207"/>
        <v>1.5440041173443129E-2</v>
      </c>
      <c r="BL890" s="345"/>
      <c r="BM890" s="353"/>
    </row>
    <row r="891" spans="1:65" ht="14.25" hidden="1" customHeight="1">
      <c r="A891" s="84">
        <v>738</v>
      </c>
      <c r="B891" s="84" t="s">
        <v>990</v>
      </c>
      <c r="C891" s="85">
        <v>232</v>
      </c>
      <c r="D891" s="85" t="s">
        <v>957</v>
      </c>
      <c r="E891" s="86">
        <v>3</v>
      </c>
      <c r="F891" s="84">
        <v>12</v>
      </c>
      <c r="G891" s="87">
        <v>29.65</v>
      </c>
      <c r="H891" s="88" t="s">
        <v>1</v>
      </c>
      <c r="I891" s="88" t="s">
        <v>1</v>
      </c>
      <c r="J891" s="89">
        <v>4.67</v>
      </c>
      <c r="K891" s="89">
        <f t="shared" si="194"/>
        <v>1.4</v>
      </c>
      <c r="L891" s="89">
        <f t="shared" si="195"/>
        <v>24.979999999999997</v>
      </c>
      <c r="M891" s="89">
        <f t="shared" si="196"/>
        <v>26.379999999999995</v>
      </c>
      <c r="N891" s="90" t="s">
        <v>65</v>
      </c>
      <c r="O891" s="90" t="s">
        <v>66</v>
      </c>
      <c r="P891" s="90" t="s">
        <v>67</v>
      </c>
      <c r="Q891" s="91" t="s">
        <v>68</v>
      </c>
      <c r="R891" s="92" t="s">
        <v>424</v>
      </c>
      <c r="S891" s="92" t="s">
        <v>1291</v>
      </c>
      <c r="T891" s="93" t="s">
        <v>139</v>
      </c>
      <c r="U891" s="84">
        <v>37</v>
      </c>
      <c r="V891" s="94">
        <f>IFERROR(VLOOKUP(H891,'Коэфф для прайса 1 оч'!$A$3:$C$6,3,0),"")</f>
        <v>327000</v>
      </c>
      <c r="W891" s="91">
        <f>IFERROR(VLOOKUP(E891,'Коэфф для прайса 1 оч'!$A$10:$C$23,3,0),"")</f>
        <v>-5.0000000000000001E-3</v>
      </c>
      <c r="X891" s="116">
        <f>IFERROR(VLOOKUP(N891,'Коэфф для прайса 1 оч'!$E$25:$F$30,2,0),"")</f>
        <v>0.04</v>
      </c>
      <c r="Y891" s="116">
        <f>IFERROR(VLOOKUP(O891,'Коэфф для прайса 1 оч'!$E$32:$F$34,2,0),"")</f>
        <v>0</v>
      </c>
      <c r="Z891" s="116">
        <f>IFERROR(VLOOKUP(P891,'Коэфф для прайса 1 оч'!$E$36:$F$38,2,0),"")</f>
        <v>0.03</v>
      </c>
      <c r="AA891" s="116">
        <f>IFERROR(VLOOKUP(Q891,'Коэфф для прайса 1 оч'!$E$40:$F$43,2,0),"")</f>
        <v>5.0000000000000001E-3</v>
      </c>
      <c r="AB891" s="117">
        <f>IFERROR(VLOOKUP(R891,'Коэфф для прайса 1 оч'!$E$45:$F$59,2,0),"")</f>
        <v>0.02</v>
      </c>
      <c r="AC891" s="116">
        <f>IFERROR(VLOOKUP(T891,'Коэфф для прайса 1 оч'!$E$61:$F$67,2,0),"")</f>
        <v>-0.01</v>
      </c>
      <c r="AD891" s="116">
        <f>IFERROR(VLOOKUP(U891,'Коэфф для прайса 1 оч'!$E$69:$F$82,2,0),"")</f>
        <v>-1.0999999999999999E-2</v>
      </c>
      <c r="AE891" s="116">
        <f>IFERROR(VLOOKUP(PriceList[[#This Row],[Корпус]],'Коэфф для прайса 1 оч'!$I$10:$J$15,2,0),"")</f>
        <v>0</v>
      </c>
      <c r="AF891" s="95">
        <f t="shared" si="197"/>
        <v>349563</v>
      </c>
      <c r="AG891" s="96">
        <f t="shared" si="198"/>
        <v>10364542.949999999</v>
      </c>
      <c r="AH891" s="97">
        <v>0</v>
      </c>
      <c r="AI891" s="98">
        <f t="shared" si="199"/>
        <v>349563</v>
      </c>
      <c r="AJ891" s="99">
        <f t="shared" si="200"/>
        <v>10364542.949999999</v>
      </c>
      <c r="AK891" s="84" t="s">
        <v>101</v>
      </c>
      <c r="AL891" s="91">
        <v>0.1</v>
      </c>
      <c r="AM891" s="287">
        <f>PriceList[[#This Row],[ИТОГ Цена за кв.м, руб]]*(1+PriceList[[#This Row],[Максимальная скидка]])</f>
        <v>384519.30000000005</v>
      </c>
      <c r="AN891" s="287">
        <f>PriceList[[#This Row],[Цена за кв.м. в CRM]]*PriceList[[#This Row],[Площадь, кв.м]]</f>
        <v>11400997.245000001</v>
      </c>
      <c r="AO891" s="287">
        <v>6000</v>
      </c>
      <c r="AP891" s="335">
        <f>PriceList[[#This Row],[Цена за кв.м. в CRM]]+PriceList[[#This Row],[Бронь]]</f>
        <v>390519.30000000005</v>
      </c>
      <c r="AQ891" s="335">
        <f>PriceList[[#This Row],[Цена за кв.м. в сайт]]*PriceList[[#This Row],[Площадь, кв.м]]</f>
        <v>11578897.245000001</v>
      </c>
      <c r="AR891" s="84" t="str">
        <f t="shared" si="201"/>
        <v>С3-2-232</v>
      </c>
      <c r="AS891" s="88" t="str">
        <f t="shared" si="202"/>
        <v>Ст</v>
      </c>
      <c r="AT891" s="89">
        <f t="shared" si="203"/>
        <v>29.65</v>
      </c>
      <c r="AU891" s="99">
        <f>PriceList[[#This Row],[Цена за кв.м. в CRM]]</f>
        <v>384519.30000000005</v>
      </c>
      <c r="AV891" s="100" t="str">
        <f t="shared" si="204"/>
        <v>Свободно</v>
      </c>
      <c r="AW891" s="99"/>
      <c r="AX891" s="342"/>
      <c r="AZ891" s="353">
        <f>(PriceList[[#This Row],[Цена за кв.м. в сайт]])+$AZ$1</f>
        <v>391019.30000000005</v>
      </c>
      <c r="BA891" s="353">
        <f>AZ891*PriceList[[#This Row],[Площадь, кв.м]]</f>
        <v>11593722.245000001</v>
      </c>
      <c r="BB891" s="346">
        <f>BA891-PriceList[[#This Row],[Стоимость, руб для сбронированием]]</f>
        <v>14825</v>
      </c>
      <c r="BC891" s="14"/>
      <c r="BD891" s="345">
        <f t="shared" si="205"/>
        <v>391000</v>
      </c>
      <c r="BE891" s="353">
        <f>BD891*PriceList[[#This Row],[Площадь, кв.м]]</f>
        <v>11593150</v>
      </c>
      <c r="BF891" s="14"/>
      <c r="BG891" s="345">
        <f>BE891-$BG$1*PriceList[[#This Row],[Площадь, кв.м]]</f>
        <v>11415250</v>
      </c>
      <c r="BH891" s="353">
        <f t="shared" si="206"/>
        <v>177900</v>
      </c>
      <c r="BI891" s="345">
        <f>BG891/PriceList[[#This Row],[Площадь, кв.м]]</f>
        <v>385000</v>
      </c>
      <c r="BJ891" s="355">
        <f t="shared" si="207"/>
        <v>1.5584415584415584E-2</v>
      </c>
      <c r="BL891" s="345"/>
      <c r="BM891" s="353"/>
    </row>
    <row r="892" spans="1:65" ht="14.25" hidden="1" customHeight="1">
      <c r="A892" s="84">
        <v>725</v>
      </c>
      <c r="B892" s="84" t="s">
        <v>991</v>
      </c>
      <c r="C892" s="85">
        <v>233</v>
      </c>
      <c r="D892" s="85" t="s">
        <v>957</v>
      </c>
      <c r="E892" s="86">
        <v>3</v>
      </c>
      <c r="F892" s="84">
        <v>13</v>
      </c>
      <c r="G892" s="87">
        <v>29.39</v>
      </c>
      <c r="H892" s="88" t="s">
        <v>1</v>
      </c>
      <c r="I892" s="88" t="s">
        <v>1</v>
      </c>
      <c r="J892" s="89">
        <v>4.41</v>
      </c>
      <c r="K892" s="89">
        <f t="shared" si="194"/>
        <v>1.32</v>
      </c>
      <c r="L892" s="89">
        <f t="shared" si="195"/>
        <v>24.98</v>
      </c>
      <c r="M892" s="89">
        <f t="shared" si="196"/>
        <v>26.3</v>
      </c>
      <c r="N892" s="90" t="s">
        <v>65</v>
      </c>
      <c r="O892" s="90" t="s">
        <v>66</v>
      </c>
      <c r="P892" s="90" t="s">
        <v>67</v>
      </c>
      <c r="Q892" s="91" t="s">
        <v>68</v>
      </c>
      <c r="R892" s="92" t="s">
        <v>493</v>
      </c>
      <c r="S892" s="92" t="s">
        <v>493</v>
      </c>
      <c r="T892" s="93" t="s">
        <v>70</v>
      </c>
      <c r="U892" s="84">
        <v>37</v>
      </c>
      <c r="V892" s="94">
        <f>IFERROR(VLOOKUP(H892,'Коэфф для прайса 1 оч'!$A$3:$C$6,3,0),"")</f>
        <v>327000</v>
      </c>
      <c r="W892" s="91">
        <f>IFERROR(VLOOKUP(E892,'Коэфф для прайса 1 оч'!$A$10:$C$23,3,0),"")</f>
        <v>-5.0000000000000001E-3</v>
      </c>
      <c r="X892" s="116">
        <f>IFERROR(VLOOKUP(N892,'Коэфф для прайса 1 оч'!$E$25:$F$30,2,0),"")</f>
        <v>0.04</v>
      </c>
      <c r="Y892" s="116">
        <f>IFERROR(VLOOKUP(O892,'Коэфф для прайса 1 оч'!$E$32:$F$34,2,0),"")</f>
        <v>0</v>
      </c>
      <c r="Z892" s="116">
        <f>IFERROR(VLOOKUP(P892,'Коэфф для прайса 1 оч'!$E$36:$F$38,2,0),"")</f>
        <v>0.03</v>
      </c>
      <c r="AA892" s="116">
        <f>IFERROR(VLOOKUP(Q892,'Коэфф для прайса 1 оч'!$E$40:$F$43,2,0),"")</f>
        <v>5.0000000000000001E-3</v>
      </c>
      <c r="AB892" s="117">
        <f>IFERROR(VLOOKUP(R892,'Коэфф для прайса 1 оч'!$E$45:$F$59,2,0),"")</f>
        <v>0.03</v>
      </c>
      <c r="AC892" s="116">
        <f>IFERROR(VLOOKUP(T892,'Коэфф для прайса 1 оч'!$E$61:$F$67,2,0),"")</f>
        <v>-0.01</v>
      </c>
      <c r="AD892" s="116">
        <f>IFERROR(VLOOKUP(U892,'Коэфф для прайса 1 оч'!$E$69:$F$82,2,0),"")</f>
        <v>-1.0999999999999999E-2</v>
      </c>
      <c r="AE892" s="116">
        <f>IFERROR(VLOOKUP(PriceList[[#This Row],[Корпус]],'Коэфф для прайса 1 оч'!$I$10:$J$15,2,0),"")</f>
        <v>0</v>
      </c>
      <c r="AF892" s="95">
        <f t="shared" si="197"/>
        <v>352833</v>
      </c>
      <c r="AG892" s="96">
        <f t="shared" si="198"/>
        <v>10369761.870000001</v>
      </c>
      <c r="AH892" s="97">
        <v>0</v>
      </c>
      <c r="AI892" s="98">
        <f t="shared" si="199"/>
        <v>352833</v>
      </c>
      <c r="AJ892" s="99">
        <f t="shared" si="200"/>
        <v>10369761.870000001</v>
      </c>
      <c r="AK892" s="84" t="s">
        <v>71</v>
      </c>
      <c r="AL892" s="91">
        <v>0.1</v>
      </c>
      <c r="AM892" s="287">
        <f>PriceList[[#This Row],[ИТОГ Цена за кв.м, руб]]*(1+PriceList[[#This Row],[Максимальная скидка]])</f>
        <v>388116.30000000005</v>
      </c>
      <c r="AN892" s="287">
        <f>PriceList[[#This Row],[Цена за кв.м. в CRM]]*PriceList[[#This Row],[Площадь, кв.м]]</f>
        <v>11406738.057000002</v>
      </c>
      <c r="AO892" s="287">
        <v>6000</v>
      </c>
      <c r="AP892" s="335">
        <f>PriceList[[#This Row],[Цена за кв.м. в CRM]]+PriceList[[#This Row],[Бронь]]</f>
        <v>394116.30000000005</v>
      </c>
      <c r="AQ892" s="335">
        <f>PriceList[[#This Row],[Цена за кв.м. в сайт]]*PriceList[[#This Row],[Площадь, кв.м]]</f>
        <v>11583078.057000002</v>
      </c>
      <c r="AR892" s="84" t="str">
        <f t="shared" si="201"/>
        <v>С3-2-233</v>
      </c>
      <c r="AS892" s="88" t="str">
        <f t="shared" si="202"/>
        <v>Ст</v>
      </c>
      <c r="AT892" s="89">
        <f t="shared" si="203"/>
        <v>29.39</v>
      </c>
      <c r="AU892" s="99">
        <f>PriceList[[#This Row],[Цена за кв.м. в CRM]]</f>
        <v>388116.30000000005</v>
      </c>
      <c r="AV892" s="100" t="str">
        <f t="shared" si="204"/>
        <v>Резерв</v>
      </c>
      <c r="AW892" s="99"/>
      <c r="AX892" s="342"/>
      <c r="AZ892" s="353">
        <f>(PriceList[[#This Row],[Цена за кв.м. в сайт]])+$AZ$1</f>
        <v>394616.30000000005</v>
      </c>
      <c r="BA892" s="353">
        <f>AZ892*PriceList[[#This Row],[Площадь, кв.м]]</f>
        <v>11597773.057000002</v>
      </c>
      <c r="BB892" s="346">
        <f>BA892-PriceList[[#This Row],[Стоимость, руб для сбронированием]]</f>
        <v>14695</v>
      </c>
      <c r="BC892" s="14"/>
      <c r="BD892" s="345">
        <f t="shared" si="205"/>
        <v>394600</v>
      </c>
      <c r="BE892" s="353">
        <f>BD892*PriceList[[#This Row],[Площадь, кв.м]]</f>
        <v>11597294</v>
      </c>
      <c r="BF892" s="14"/>
      <c r="BG892" s="345">
        <f>BE892-$BG$1*PriceList[[#This Row],[Площадь, кв.м]]</f>
        <v>11420954</v>
      </c>
      <c r="BH892" s="353">
        <f t="shared" si="206"/>
        <v>176340</v>
      </c>
      <c r="BI892" s="345">
        <f>BG892/PriceList[[#This Row],[Площадь, кв.м]]</f>
        <v>388600</v>
      </c>
      <c r="BJ892" s="355">
        <f t="shared" si="207"/>
        <v>1.5440041173443129E-2</v>
      </c>
      <c r="BL892" s="345"/>
      <c r="BM892" s="353"/>
    </row>
    <row r="893" spans="1:65" ht="14.25" hidden="1" customHeight="1">
      <c r="A893" s="84">
        <v>726</v>
      </c>
      <c r="B893" s="84" t="s">
        <v>992</v>
      </c>
      <c r="C893" s="85">
        <v>234</v>
      </c>
      <c r="D893" s="85" t="s">
        <v>957</v>
      </c>
      <c r="E893" s="86">
        <v>3</v>
      </c>
      <c r="F893" s="84">
        <v>14</v>
      </c>
      <c r="G893" s="87">
        <v>29.88</v>
      </c>
      <c r="H893" s="88" t="s">
        <v>1</v>
      </c>
      <c r="I893" s="88" t="s">
        <v>1</v>
      </c>
      <c r="J893" s="89">
        <v>4.9000000000000004</v>
      </c>
      <c r="K893" s="89">
        <f t="shared" si="194"/>
        <v>1.47</v>
      </c>
      <c r="L893" s="89">
        <f t="shared" si="195"/>
        <v>24.979999999999997</v>
      </c>
      <c r="M893" s="89">
        <f t="shared" si="196"/>
        <v>26.449999999999996</v>
      </c>
      <c r="N893" s="90" t="s">
        <v>65</v>
      </c>
      <c r="O893" s="90" t="s">
        <v>66</v>
      </c>
      <c r="P893" s="90" t="s">
        <v>67</v>
      </c>
      <c r="Q893" s="91" t="s">
        <v>68</v>
      </c>
      <c r="R893" s="92" t="s">
        <v>493</v>
      </c>
      <c r="S893" s="92" t="s">
        <v>493</v>
      </c>
      <c r="T893" s="93" t="s">
        <v>70</v>
      </c>
      <c r="U893" s="84">
        <v>37</v>
      </c>
      <c r="V893" s="94">
        <f>IFERROR(VLOOKUP(H893,'Коэфф для прайса 1 оч'!$A$3:$C$6,3,0),"")</f>
        <v>327000</v>
      </c>
      <c r="W893" s="91">
        <f>IFERROR(VLOOKUP(E893,'Коэфф для прайса 1 оч'!$A$10:$C$23,3,0),"")</f>
        <v>-5.0000000000000001E-3</v>
      </c>
      <c r="X893" s="116">
        <f>IFERROR(VLOOKUP(N893,'Коэфф для прайса 1 оч'!$E$25:$F$30,2,0),"")</f>
        <v>0.04</v>
      </c>
      <c r="Y893" s="116">
        <f>IFERROR(VLOOKUP(O893,'Коэфф для прайса 1 оч'!$E$32:$F$34,2,0),"")</f>
        <v>0</v>
      </c>
      <c r="Z893" s="116">
        <f>IFERROR(VLOOKUP(P893,'Коэфф для прайса 1 оч'!$E$36:$F$38,2,0),"")</f>
        <v>0.03</v>
      </c>
      <c r="AA893" s="116">
        <f>IFERROR(VLOOKUP(Q893,'Коэфф для прайса 1 оч'!$E$40:$F$43,2,0),"")</f>
        <v>5.0000000000000001E-3</v>
      </c>
      <c r="AB893" s="117">
        <f>IFERROR(VLOOKUP(R893,'Коэфф для прайса 1 оч'!$E$45:$F$59,2,0),"")</f>
        <v>0.03</v>
      </c>
      <c r="AC893" s="116">
        <f>IFERROR(VLOOKUP(T893,'Коэфф для прайса 1 оч'!$E$61:$F$67,2,0),"")</f>
        <v>-0.01</v>
      </c>
      <c r="AD893" s="116">
        <f>IFERROR(VLOOKUP(U893,'Коэфф для прайса 1 оч'!$E$69:$F$82,2,0),"")</f>
        <v>-1.0999999999999999E-2</v>
      </c>
      <c r="AE893" s="116">
        <f>IFERROR(VLOOKUP(PriceList[[#This Row],[Корпус]],'Коэфф для прайса 1 оч'!$I$10:$J$15,2,0),"")</f>
        <v>0</v>
      </c>
      <c r="AF893" s="95">
        <f t="shared" si="197"/>
        <v>352833</v>
      </c>
      <c r="AG893" s="96">
        <f t="shared" si="198"/>
        <v>10542650.039999999</v>
      </c>
      <c r="AH893" s="97">
        <v>0</v>
      </c>
      <c r="AI893" s="98">
        <f t="shared" si="199"/>
        <v>352833</v>
      </c>
      <c r="AJ893" s="99">
        <f t="shared" si="200"/>
        <v>10542650.039999999</v>
      </c>
      <c r="AK893" s="84" t="s">
        <v>71</v>
      </c>
      <c r="AL893" s="91">
        <v>0.1</v>
      </c>
      <c r="AM893" s="287">
        <f>PriceList[[#This Row],[ИТОГ Цена за кв.м, руб]]*(1+PriceList[[#This Row],[Максимальная скидка]])</f>
        <v>388116.30000000005</v>
      </c>
      <c r="AN893" s="287">
        <f>PriceList[[#This Row],[Цена за кв.м. в CRM]]*PriceList[[#This Row],[Площадь, кв.м]]</f>
        <v>11596915.044000002</v>
      </c>
      <c r="AO893" s="287">
        <v>6000</v>
      </c>
      <c r="AP893" s="335">
        <f>PriceList[[#This Row],[Цена за кв.м. в CRM]]+PriceList[[#This Row],[Бронь]]</f>
        <v>394116.30000000005</v>
      </c>
      <c r="AQ893" s="335">
        <f>PriceList[[#This Row],[Цена за кв.м. в сайт]]*PriceList[[#This Row],[Площадь, кв.м]]</f>
        <v>11776195.044000002</v>
      </c>
      <c r="AR893" s="84" t="str">
        <f t="shared" si="201"/>
        <v>С3-2-234</v>
      </c>
      <c r="AS893" s="88" t="str">
        <f t="shared" si="202"/>
        <v>Ст</v>
      </c>
      <c r="AT893" s="89">
        <f t="shared" si="203"/>
        <v>29.88</v>
      </c>
      <c r="AU893" s="99">
        <f>PriceList[[#This Row],[Цена за кв.м. в CRM]]</f>
        <v>388116.30000000005</v>
      </c>
      <c r="AV893" s="100" t="str">
        <f t="shared" si="204"/>
        <v>Резерв</v>
      </c>
      <c r="AW893" s="99"/>
      <c r="AX893" s="342"/>
      <c r="AZ893" s="353">
        <f>(PriceList[[#This Row],[Цена за кв.м. в сайт]])+$AZ$1</f>
        <v>394616.30000000005</v>
      </c>
      <c r="BA893" s="353">
        <f>AZ893*PriceList[[#This Row],[Площадь, кв.м]]</f>
        <v>11791135.044000002</v>
      </c>
      <c r="BB893" s="346">
        <f>BA893-PriceList[[#This Row],[Стоимость, руб для сбронированием]]</f>
        <v>14940</v>
      </c>
      <c r="BC893" s="14"/>
      <c r="BD893" s="345">
        <f t="shared" si="205"/>
        <v>394600</v>
      </c>
      <c r="BE893" s="353">
        <f>BD893*PriceList[[#This Row],[Площадь, кв.м]]</f>
        <v>11790648</v>
      </c>
      <c r="BF893" s="14"/>
      <c r="BG893" s="345">
        <f>BE893-$BG$1*PriceList[[#This Row],[Площадь, кв.м]]</f>
        <v>11611368</v>
      </c>
      <c r="BH893" s="353">
        <f t="shared" si="206"/>
        <v>179280</v>
      </c>
      <c r="BI893" s="345">
        <f>BG893/PriceList[[#This Row],[Площадь, кв.м]]</f>
        <v>388600</v>
      </c>
      <c r="BJ893" s="355">
        <f t="shared" si="207"/>
        <v>1.5440041173443129E-2</v>
      </c>
      <c r="BL893" s="345"/>
      <c r="BM893" s="353"/>
    </row>
    <row r="894" spans="1:65" ht="14.25" hidden="1" customHeight="1">
      <c r="A894" s="84">
        <v>764</v>
      </c>
      <c r="B894" s="84" t="s">
        <v>993</v>
      </c>
      <c r="C894" s="85">
        <v>235</v>
      </c>
      <c r="D894" s="85" t="s">
        <v>957</v>
      </c>
      <c r="E894" s="86">
        <v>4</v>
      </c>
      <c r="F894" s="84">
        <v>1</v>
      </c>
      <c r="G894" s="87">
        <v>30.82</v>
      </c>
      <c r="H894" s="88" t="s">
        <v>1</v>
      </c>
      <c r="I894" s="88" t="s">
        <v>1</v>
      </c>
      <c r="J894" s="89">
        <v>5.93</v>
      </c>
      <c r="K894" s="89">
        <f t="shared" si="194"/>
        <v>1.78</v>
      </c>
      <c r="L894" s="89">
        <f t="shared" si="195"/>
        <v>24.89</v>
      </c>
      <c r="M894" s="89">
        <f t="shared" si="196"/>
        <v>26.67</v>
      </c>
      <c r="N894" s="90" t="s">
        <v>65</v>
      </c>
      <c r="O894" s="90" t="s">
        <v>66</v>
      </c>
      <c r="P894" s="90" t="s">
        <v>67</v>
      </c>
      <c r="Q894" s="91" t="s">
        <v>68</v>
      </c>
      <c r="R894" s="92" t="s">
        <v>493</v>
      </c>
      <c r="S894" s="92" t="s">
        <v>493</v>
      </c>
      <c r="T894" s="93" t="s">
        <v>73</v>
      </c>
      <c r="U894" s="84">
        <v>37</v>
      </c>
      <c r="V894" s="94">
        <f>IFERROR(VLOOKUP(H894,'Коэфф для прайса 1 оч'!$A$3:$C$6,3,0),"")</f>
        <v>327000</v>
      </c>
      <c r="W894" s="91">
        <f>IFERROR(VLOOKUP(E894,'Коэфф для прайса 1 оч'!$A$10:$C$23,3,0),"")</f>
        <v>0</v>
      </c>
      <c r="X894" s="116">
        <f>IFERROR(VLOOKUP(N894,'Коэфф для прайса 1 оч'!$E$25:$F$30,2,0),"")</f>
        <v>0.04</v>
      </c>
      <c r="Y894" s="116">
        <f>IFERROR(VLOOKUP(O894,'Коэфф для прайса 1 оч'!$E$32:$F$34,2,0),"")</f>
        <v>0</v>
      </c>
      <c r="Z894" s="116">
        <f>IFERROR(VLOOKUP(P894,'Коэфф для прайса 1 оч'!$E$36:$F$38,2,0),"")</f>
        <v>0.03</v>
      </c>
      <c r="AA894" s="116">
        <f>IFERROR(VLOOKUP(Q894,'Коэфф для прайса 1 оч'!$E$40:$F$43,2,0),"")</f>
        <v>5.0000000000000001E-3</v>
      </c>
      <c r="AB894" s="117">
        <f>IFERROR(VLOOKUP(R894,'Коэфф для прайса 1 оч'!$E$45:$F$59,2,0),"")</f>
        <v>0.03</v>
      </c>
      <c r="AC894" s="116">
        <f>IFERROR(VLOOKUP(T894,'Коэфф для прайса 1 оч'!$E$61:$F$67,2,0),"")</f>
        <v>0</v>
      </c>
      <c r="AD894" s="116">
        <f>IFERROR(VLOOKUP(U894,'Коэфф для прайса 1 оч'!$E$69:$F$82,2,0),"")</f>
        <v>-1.0999999999999999E-2</v>
      </c>
      <c r="AE894" s="116">
        <f>IFERROR(VLOOKUP(PriceList[[#This Row],[Корпус]],'Коэфф для прайса 1 оч'!$I$10:$J$15,2,0),"")</f>
        <v>0</v>
      </c>
      <c r="AF894" s="95">
        <f t="shared" si="197"/>
        <v>357738</v>
      </c>
      <c r="AG894" s="96">
        <f t="shared" si="198"/>
        <v>11025485.16</v>
      </c>
      <c r="AH894" s="97">
        <v>0</v>
      </c>
      <c r="AI894" s="98">
        <f t="shared" si="199"/>
        <v>357738</v>
      </c>
      <c r="AJ894" s="99">
        <f t="shared" si="200"/>
        <v>11025485.16</v>
      </c>
      <c r="AK894" s="84" t="s">
        <v>71</v>
      </c>
      <c r="AL894" s="91">
        <v>0.1</v>
      </c>
      <c r="AM894" s="287">
        <f>PriceList[[#This Row],[ИТОГ Цена за кв.м, руб]]*(1+PriceList[[#This Row],[Максимальная скидка]])</f>
        <v>393511.80000000005</v>
      </c>
      <c r="AN894" s="287">
        <f>PriceList[[#This Row],[Цена за кв.м. в CRM]]*PriceList[[#This Row],[Площадь, кв.м]]</f>
        <v>12128033.676000001</v>
      </c>
      <c r="AO894" s="287">
        <v>6000</v>
      </c>
      <c r="AP894" s="335">
        <f>PriceList[[#This Row],[Цена за кв.м. в CRM]]+PriceList[[#This Row],[Бронь]]</f>
        <v>399511.80000000005</v>
      </c>
      <c r="AQ894" s="335">
        <f>PriceList[[#This Row],[Цена за кв.м. в сайт]]*PriceList[[#This Row],[Площадь, кв.м]]</f>
        <v>12312953.676000001</v>
      </c>
      <c r="AR894" s="84" t="str">
        <f t="shared" si="201"/>
        <v>С3-2-235</v>
      </c>
      <c r="AS894" s="88" t="str">
        <f t="shared" si="202"/>
        <v>Ст</v>
      </c>
      <c r="AT894" s="89">
        <f t="shared" si="203"/>
        <v>30.82</v>
      </c>
      <c r="AU894" s="99">
        <f>PriceList[[#This Row],[Цена за кв.м. в CRM]]</f>
        <v>393511.80000000005</v>
      </c>
      <c r="AV894" s="100" t="str">
        <f t="shared" si="204"/>
        <v>Резерв</v>
      </c>
      <c r="AW894" s="99"/>
      <c r="AX894" s="342"/>
      <c r="AZ894" s="353">
        <f>(PriceList[[#This Row],[Цена за кв.м. в сайт]])+$AZ$1</f>
        <v>400011.80000000005</v>
      </c>
      <c r="BA894" s="353">
        <f>AZ894*PriceList[[#This Row],[Площадь, кв.м]]</f>
        <v>12328363.676000001</v>
      </c>
      <c r="BB894" s="346">
        <f>BA894-PriceList[[#This Row],[Стоимость, руб для сбронированием]]</f>
        <v>15410</v>
      </c>
      <c r="BC894" s="14"/>
      <c r="BD894" s="345">
        <f t="shared" si="205"/>
        <v>400000</v>
      </c>
      <c r="BE894" s="353">
        <f>BD894*PriceList[[#This Row],[Площадь, кв.м]]</f>
        <v>12328000</v>
      </c>
      <c r="BF894" s="14"/>
      <c r="BG894" s="345">
        <f>BE894-$BG$1*PriceList[[#This Row],[Площадь, кв.м]]</f>
        <v>12143080</v>
      </c>
      <c r="BH894" s="353">
        <f t="shared" si="206"/>
        <v>184920</v>
      </c>
      <c r="BI894" s="345">
        <f>BG894/PriceList[[#This Row],[Площадь, кв.м]]</f>
        <v>394000</v>
      </c>
      <c r="BJ894" s="355">
        <f t="shared" si="207"/>
        <v>1.5228426395939087E-2</v>
      </c>
      <c r="BL894" s="345"/>
      <c r="BM894" s="353"/>
    </row>
    <row r="895" spans="1:65" ht="14.25" hidden="1" customHeight="1">
      <c r="A895" s="84">
        <v>765</v>
      </c>
      <c r="B895" s="84" t="s">
        <v>994</v>
      </c>
      <c r="C895" s="85">
        <v>236</v>
      </c>
      <c r="D895" s="85" t="s">
        <v>957</v>
      </c>
      <c r="E895" s="86">
        <v>4</v>
      </c>
      <c r="F895" s="84">
        <v>2</v>
      </c>
      <c r="G895" s="87">
        <v>30.35</v>
      </c>
      <c r="H895" s="88" t="s">
        <v>1</v>
      </c>
      <c r="I895" s="88" t="s">
        <v>1</v>
      </c>
      <c r="J895" s="89">
        <v>5.61</v>
      </c>
      <c r="K895" s="89">
        <f t="shared" si="194"/>
        <v>1.68</v>
      </c>
      <c r="L895" s="89">
        <f t="shared" si="195"/>
        <v>24.740000000000002</v>
      </c>
      <c r="M895" s="89">
        <f t="shared" si="196"/>
        <v>26.42</v>
      </c>
      <c r="N895" s="90" t="s">
        <v>65</v>
      </c>
      <c r="O895" s="90" t="s">
        <v>66</v>
      </c>
      <c r="P895" s="90" t="s">
        <v>67</v>
      </c>
      <c r="Q895" s="91" t="s">
        <v>68</v>
      </c>
      <c r="R895" s="92" t="s">
        <v>493</v>
      </c>
      <c r="S895" s="92" t="s">
        <v>493</v>
      </c>
      <c r="T895" s="93" t="s">
        <v>73</v>
      </c>
      <c r="U895" s="84">
        <v>37</v>
      </c>
      <c r="V895" s="94">
        <f>IFERROR(VLOOKUP(H895,'Коэфф для прайса 1 оч'!$A$3:$C$6,3,0),"")</f>
        <v>327000</v>
      </c>
      <c r="W895" s="91">
        <f>IFERROR(VLOOKUP(E895,'Коэфф для прайса 1 оч'!$A$10:$C$23,3,0),"")</f>
        <v>0</v>
      </c>
      <c r="X895" s="116">
        <f>IFERROR(VLOOKUP(N895,'Коэфф для прайса 1 оч'!$E$25:$F$30,2,0),"")</f>
        <v>0.04</v>
      </c>
      <c r="Y895" s="116">
        <f>IFERROR(VLOOKUP(O895,'Коэфф для прайса 1 оч'!$E$32:$F$34,2,0),"")</f>
        <v>0</v>
      </c>
      <c r="Z895" s="116">
        <f>IFERROR(VLOOKUP(P895,'Коэфф для прайса 1 оч'!$E$36:$F$38,2,0),"")</f>
        <v>0.03</v>
      </c>
      <c r="AA895" s="116">
        <f>IFERROR(VLOOKUP(Q895,'Коэфф для прайса 1 оч'!$E$40:$F$43,2,0),"")</f>
        <v>5.0000000000000001E-3</v>
      </c>
      <c r="AB895" s="117">
        <f>IFERROR(VLOOKUP(R895,'Коэфф для прайса 1 оч'!$E$45:$F$59,2,0),"")</f>
        <v>0.03</v>
      </c>
      <c r="AC895" s="116">
        <f>IFERROR(VLOOKUP(T895,'Коэфф для прайса 1 оч'!$E$61:$F$67,2,0),"")</f>
        <v>0</v>
      </c>
      <c r="AD895" s="116">
        <f>IFERROR(VLOOKUP(U895,'Коэфф для прайса 1 оч'!$E$69:$F$82,2,0),"")</f>
        <v>-1.0999999999999999E-2</v>
      </c>
      <c r="AE895" s="116">
        <f>IFERROR(VLOOKUP(PriceList[[#This Row],[Корпус]],'Коэфф для прайса 1 оч'!$I$10:$J$15,2,0),"")</f>
        <v>0</v>
      </c>
      <c r="AF895" s="95">
        <f t="shared" si="197"/>
        <v>357738</v>
      </c>
      <c r="AG895" s="96">
        <f t="shared" si="198"/>
        <v>10857348.300000001</v>
      </c>
      <c r="AH895" s="97">
        <v>0</v>
      </c>
      <c r="AI895" s="98">
        <f t="shared" si="199"/>
        <v>357738</v>
      </c>
      <c r="AJ895" s="99">
        <f t="shared" si="200"/>
        <v>10857348.300000001</v>
      </c>
      <c r="AK895" s="84" t="s">
        <v>101</v>
      </c>
      <c r="AL895" s="91">
        <v>0.1</v>
      </c>
      <c r="AM895" s="287">
        <f>PriceList[[#This Row],[ИТОГ Цена за кв.м, руб]]*(1+PriceList[[#This Row],[Максимальная скидка]])</f>
        <v>393511.80000000005</v>
      </c>
      <c r="AN895" s="287">
        <f>PriceList[[#This Row],[Цена за кв.м. в CRM]]*PriceList[[#This Row],[Площадь, кв.м]]</f>
        <v>11943083.130000003</v>
      </c>
      <c r="AO895" s="287">
        <v>6000</v>
      </c>
      <c r="AP895" s="335">
        <f>PriceList[[#This Row],[Цена за кв.м. в CRM]]+PriceList[[#This Row],[Бронь]]</f>
        <v>399511.80000000005</v>
      </c>
      <c r="AQ895" s="335">
        <f>PriceList[[#This Row],[Цена за кв.м. в сайт]]*PriceList[[#This Row],[Площадь, кв.м]]</f>
        <v>12125183.130000003</v>
      </c>
      <c r="AR895" s="84" t="str">
        <f t="shared" si="201"/>
        <v>С3-2-236</v>
      </c>
      <c r="AS895" s="88" t="str">
        <f t="shared" si="202"/>
        <v>Ст</v>
      </c>
      <c r="AT895" s="89">
        <f t="shared" si="203"/>
        <v>30.35</v>
      </c>
      <c r="AU895" s="99">
        <f>PriceList[[#This Row],[Цена за кв.м. в CRM]]</f>
        <v>393511.80000000005</v>
      </c>
      <c r="AV895" s="100" t="str">
        <f t="shared" si="204"/>
        <v>Свободно</v>
      </c>
      <c r="AW895" s="99"/>
      <c r="AX895" s="342"/>
      <c r="AZ895" s="353">
        <f>(PriceList[[#This Row],[Цена за кв.м. в сайт]])+$AZ$1</f>
        <v>400011.80000000005</v>
      </c>
      <c r="BA895" s="353">
        <f>AZ895*PriceList[[#This Row],[Площадь, кв.м]]</f>
        <v>12140358.130000003</v>
      </c>
      <c r="BB895" s="346">
        <f>BA895-PriceList[[#This Row],[Стоимость, руб для сбронированием]]</f>
        <v>15175</v>
      </c>
      <c r="BC895" s="14"/>
      <c r="BD895" s="345">
        <f t="shared" si="205"/>
        <v>400000</v>
      </c>
      <c r="BE895" s="353">
        <f>BD895*PriceList[[#This Row],[Площадь, кв.м]]</f>
        <v>12140000</v>
      </c>
      <c r="BF895" s="14"/>
      <c r="BG895" s="345">
        <f>BE895-$BG$1*PriceList[[#This Row],[Площадь, кв.м]]</f>
        <v>11957900</v>
      </c>
      <c r="BH895" s="353">
        <f t="shared" si="206"/>
        <v>182100</v>
      </c>
      <c r="BI895" s="345">
        <f>BG895/PriceList[[#This Row],[Площадь, кв.м]]</f>
        <v>394000</v>
      </c>
      <c r="BJ895" s="355">
        <f t="shared" si="207"/>
        <v>1.5228426395939087E-2</v>
      </c>
      <c r="BL895" s="345"/>
      <c r="BM895" s="353"/>
    </row>
    <row r="896" spans="1:65" ht="14.25" hidden="1" customHeight="1">
      <c r="A896" s="84">
        <v>766</v>
      </c>
      <c r="B896" s="84" t="s">
        <v>995</v>
      </c>
      <c r="C896" s="85">
        <v>237</v>
      </c>
      <c r="D896" s="85" t="s">
        <v>957</v>
      </c>
      <c r="E896" s="86">
        <v>4</v>
      </c>
      <c r="F896" s="84">
        <v>3</v>
      </c>
      <c r="G896" s="87">
        <v>29.36</v>
      </c>
      <c r="H896" s="88" t="s">
        <v>1</v>
      </c>
      <c r="I896" s="88" t="s">
        <v>1</v>
      </c>
      <c r="J896" s="89">
        <v>5.09</v>
      </c>
      <c r="K896" s="89">
        <f t="shared" si="194"/>
        <v>1.53</v>
      </c>
      <c r="L896" s="89">
        <f t="shared" si="195"/>
        <v>24.27</v>
      </c>
      <c r="M896" s="89">
        <f t="shared" si="196"/>
        <v>25.8</v>
      </c>
      <c r="N896" s="90" t="s">
        <v>65</v>
      </c>
      <c r="O896" s="90" t="s">
        <v>66</v>
      </c>
      <c r="P896" s="90" t="s">
        <v>67</v>
      </c>
      <c r="Q896" s="91" t="s">
        <v>68</v>
      </c>
      <c r="R896" s="92" t="s">
        <v>493</v>
      </c>
      <c r="S896" s="92" t="s">
        <v>493</v>
      </c>
      <c r="T896" s="93" t="s">
        <v>73</v>
      </c>
      <c r="U896" s="84">
        <v>37</v>
      </c>
      <c r="V896" s="94">
        <f>IFERROR(VLOOKUP(H896,'Коэфф для прайса 1 оч'!$A$3:$C$6,3,0),"")</f>
        <v>327000</v>
      </c>
      <c r="W896" s="91">
        <f>IFERROR(VLOOKUP(E896,'Коэфф для прайса 1 оч'!$A$10:$C$23,3,0),"")</f>
        <v>0</v>
      </c>
      <c r="X896" s="116">
        <f>IFERROR(VLOOKUP(N896,'Коэфф для прайса 1 оч'!$E$25:$F$30,2,0),"")</f>
        <v>0.04</v>
      </c>
      <c r="Y896" s="116">
        <f>IFERROR(VLOOKUP(O896,'Коэфф для прайса 1 оч'!$E$32:$F$34,2,0),"")</f>
        <v>0</v>
      </c>
      <c r="Z896" s="116">
        <f>IFERROR(VLOOKUP(P896,'Коэфф для прайса 1 оч'!$E$36:$F$38,2,0),"")</f>
        <v>0.03</v>
      </c>
      <c r="AA896" s="116">
        <f>IFERROR(VLOOKUP(Q896,'Коэфф для прайса 1 оч'!$E$40:$F$43,2,0),"")</f>
        <v>5.0000000000000001E-3</v>
      </c>
      <c r="AB896" s="117">
        <f>IFERROR(VLOOKUP(R896,'Коэфф для прайса 1 оч'!$E$45:$F$59,2,0),"")</f>
        <v>0.03</v>
      </c>
      <c r="AC896" s="116">
        <f>IFERROR(VLOOKUP(T896,'Коэфф для прайса 1 оч'!$E$61:$F$67,2,0),"")</f>
        <v>0</v>
      </c>
      <c r="AD896" s="116">
        <f>IFERROR(VLOOKUP(U896,'Коэфф для прайса 1 оч'!$E$69:$F$82,2,0),"")</f>
        <v>-1.0999999999999999E-2</v>
      </c>
      <c r="AE896" s="116">
        <f>IFERROR(VLOOKUP(PriceList[[#This Row],[Корпус]],'Коэфф для прайса 1 оч'!$I$10:$J$15,2,0),"")</f>
        <v>0</v>
      </c>
      <c r="AF896" s="95">
        <f t="shared" si="197"/>
        <v>357738</v>
      </c>
      <c r="AG896" s="96">
        <f t="shared" si="198"/>
        <v>10503187.68</v>
      </c>
      <c r="AH896" s="97">
        <v>0</v>
      </c>
      <c r="AI896" s="98">
        <f t="shared" si="199"/>
        <v>357738</v>
      </c>
      <c r="AJ896" s="99">
        <f t="shared" si="200"/>
        <v>10503187.68</v>
      </c>
      <c r="AK896" s="84" t="s">
        <v>71</v>
      </c>
      <c r="AL896" s="91">
        <v>0.1</v>
      </c>
      <c r="AM896" s="287">
        <f>PriceList[[#This Row],[ИТОГ Цена за кв.м, руб]]*(1+PriceList[[#This Row],[Максимальная скидка]])</f>
        <v>393511.80000000005</v>
      </c>
      <c r="AN896" s="287">
        <f>PriceList[[#This Row],[Цена за кв.м. в CRM]]*PriceList[[#This Row],[Площадь, кв.м]]</f>
        <v>11553506.448000001</v>
      </c>
      <c r="AO896" s="287">
        <v>6000</v>
      </c>
      <c r="AP896" s="335">
        <f>PriceList[[#This Row],[Цена за кв.м. в CRM]]+PriceList[[#This Row],[Бронь]]</f>
        <v>399511.80000000005</v>
      </c>
      <c r="AQ896" s="335">
        <f>PriceList[[#This Row],[Цена за кв.м. в сайт]]*PriceList[[#This Row],[Площадь, кв.м]]</f>
        <v>11729666.448000001</v>
      </c>
      <c r="AR896" s="84" t="str">
        <f t="shared" si="201"/>
        <v>С3-2-237</v>
      </c>
      <c r="AS896" s="88" t="str">
        <f t="shared" si="202"/>
        <v>Ст</v>
      </c>
      <c r="AT896" s="89">
        <f t="shared" si="203"/>
        <v>29.36</v>
      </c>
      <c r="AU896" s="99">
        <f>PriceList[[#This Row],[Цена за кв.м. в CRM]]</f>
        <v>393511.80000000005</v>
      </c>
      <c r="AV896" s="100" t="str">
        <f t="shared" si="204"/>
        <v>Резерв</v>
      </c>
      <c r="AW896" s="99"/>
      <c r="AX896" s="342"/>
      <c r="AZ896" s="353">
        <f>(PriceList[[#This Row],[Цена за кв.м. в сайт]])+$AZ$1</f>
        <v>400011.80000000005</v>
      </c>
      <c r="BA896" s="353">
        <f>AZ896*PriceList[[#This Row],[Площадь, кв.м]]</f>
        <v>11744346.448000001</v>
      </c>
      <c r="BB896" s="346">
        <f>BA896-PriceList[[#This Row],[Стоимость, руб для сбронированием]]</f>
        <v>14680</v>
      </c>
      <c r="BC896" s="14"/>
      <c r="BD896" s="345">
        <f t="shared" si="205"/>
        <v>400000</v>
      </c>
      <c r="BE896" s="353">
        <f>BD896*PriceList[[#This Row],[Площадь, кв.м]]</f>
        <v>11744000</v>
      </c>
      <c r="BF896" s="14"/>
      <c r="BG896" s="345">
        <f>BE896-$BG$1*PriceList[[#This Row],[Площадь, кв.м]]</f>
        <v>11567840</v>
      </c>
      <c r="BH896" s="353">
        <f t="shared" si="206"/>
        <v>176160</v>
      </c>
      <c r="BI896" s="345">
        <f>BG896/PriceList[[#This Row],[Площадь, кв.м]]</f>
        <v>394000</v>
      </c>
      <c r="BJ896" s="355">
        <f t="shared" si="207"/>
        <v>1.5228426395939087E-2</v>
      </c>
      <c r="BL896" s="345"/>
      <c r="BM896" s="353"/>
    </row>
    <row r="897" spans="1:65" ht="14.25" hidden="1" customHeight="1">
      <c r="A897" s="84">
        <v>767</v>
      </c>
      <c r="B897" s="84" t="s">
        <v>996</v>
      </c>
      <c r="C897" s="85">
        <v>238</v>
      </c>
      <c r="D897" s="85" t="s">
        <v>957</v>
      </c>
      <c r="E897" s="86">
        <v>4</v>
      </c>
      <c r="F897" s="84">
        <v>4</v>
      </c>
      <c r="G897" s="87">
        <v>41.75</v>
      </c>
      <c r="H897" s="88" t="s">
        <v>1</v>
      </c>
      <c r="I897" s="88" t="s">
        <v>1</v>
      </c>
      <c r="J897" s="89">
        <v>13.04</v>
      </c>
      <c r="K897" s="89">
        <f t="shared" si="194"/>
        <v>3.91</v>
      </c>
      <c r="L897" s="89">
        <f t="shared" si="195"/>
        <v>28.71</v>
      </c>
      <c r="M897" s="89">
        <f t="shared" si="196"/>
        <v>32.620000000000005</v>
      </c>
      <c r="N897" s="90" t="s">
        <v>76</v>
      </c>
      <c r="O897" s="90" t="s">
        <v>83</v>
      </c>
      <c r="P897" s="90" t="s">
        <v>67</v>
      </c>
      <c r="Q897" s="91" t="s">
        <v>68</v>
      </c>
      <c r="R897" s="92" t="s">
        <v>493</v>
      </c>
      <c r="S897" s="92" t="s">
        <v>493</v>
      </c>
      <c r="T897" s="93" t="s">
        <v>73</v>
      </c>
      <c r="U897" s="84">
        <v>37</v>
      </c>
      <c r="V897" s="94">
        <f>IFERROR(VLOOKUP(H897,'Коэфф для прайса 1 оч'!$A$3:$C$6,3,0),"")</f>
        <v>327000</v>
      </c>
      <c r="W897" s="91">
        <f>IFERROR(VLOOKUP(E897,'Коэфф для прайса 1 оч'!$A$10:$C$23,3,0),"")</f>
        <v>0</v>
      </c>
      <c r="X897" s="116">
        <f>IFERROR(VLOOKUP(N897,'Коэфф для прайса 1 оч'!$E$25:$F$30,2,0),"")</f>
        <v>0</v>
      </c>
      <c r="Y897" s="116">
        <f>IFERROR(VLOOKUP(O897,'Коэфф для прайса 1 оч'!$E$32:$F$34,2,0),"")</f>
        <v>0.03</v>
      </c>
      <c r="Z897" s="116">
        <f>IFERROR(VLOOKUP(P897,'Коэфф для прайса 1 оч'!$E$36:$F$38,2,0),"")</f>
        <v>0.03</v>
      </c>
      <c r="AA897" s="116">
        <f>IFERROR(VLOOKUP(Q897,'Коэфф для прайса 1 оч'!$E$40:$F$43,2,0),"")</f>
        <v>5.0000000000000001E-3</v>
      </c>
      <c r="AB897" s="117">
        <f>IFERROR(VLOOKUP(R897,'Коэфф для прайса 1 оч'!$E$45:$F$59,2,0),"")</f>
        <v>0.03</v>
      </c>
      <c r="AC897" s="116">
        <f>IFERROR(VLOOKUP(T897,'Коэфф для прайса 1 оч'!$E$61:$F$67,2,0),"")</f>
        <v>0</v>
      </c>
      <c r="AD897" s="116">
        <f>IFERROR(VLOOKUP(U897,'Коэфф для прайса 1 оч'!$E$69:$F$82,2,0),"")</f>
        <v>-1.0999999999999999E-2</v>
      </c>
      <c r="AE897" s="116">
        <f>IFERROR(VLOOKUP(PriceList[[#This Row],[Корпус]],'Коэфф для прайса 1 оч'!$I$10:$J$15,2,0),"")</f>
        <v>0</v>
      </c>
      <c r="AF897" s="95">
        <f t="shared" si="197"/>
        <v>354468</v>
      </c>
      <c r="AG897" s="96">
        <f t="shared" si="198"/>
        <v>14799039</v>
      </c>
      <c r="AH897" s="97">
        <v>0</v>
      </c>
      <c r="AI897" s="98">
        <f t="shared" si="199"/>
        <v>354468</v>
      </c>
      <c r="AJ897" s="99">
        <f t="shared" si="200"/>
        <v>14799039</v>
      </c>
      <c r="AK897" s="84" t="s">
        <v>71</v>
      </c>
      <c r="AL897" s="91">
        <v>0.1</v>
      </c>
      <c r="AM897" s="287">
        <f>PriceList[[#This Row],[ИТОГ Цена за кв.м, руб]]*(1+PriceList[[#This Row],[Максимальная скидка]])</f>
        <v>389914.80000000005</v>
      </c>
      <c r="AN897" s="287">
        <f>PriceList[[#This Row],[Цена за кв.м. в CRM]]*PriceList[[#This Row],[Площадь, кв.м]]</f>
        <v>16278942.900000002</v>
      </c>
      <c r="AO897" s="287">
        <v>6000</v>
      </c>
      <c r="AP897" s="335">
        <f>PriceList[[#This Row],[Цена за кв.м. в CRM]]+PriceList[[#This Row],[Бронь]]</f>
        <v>395914.80000000005</v>
      </c>
      <c r="AQ897" s="335">
        <f>PriceList[[#This Row],[Цена за кв.м. в сайт]]*PriceList[[#This Row],[Площадь, кв.м]]</f>
        <v>16529442.900000002</v>
      </c>
      <c r="AR897" s="84" t="str">
        <f t="shared" si="201"/>
        <v>С3-2-238</v>
      </c>
      <c r="AS897" s="88" t="str">
        <f t="shared" si="202"/>
        <v>Ст</v>
      </c>
      <c r="AT897" s="89">
        <f t="shared" si="203"/>
        <v>41.75</v>
      </c>
      <c r="AU897" s="99">
        <f>PriceList[[#This Row],[Цена за кв.м. в CRM]]</f>
        <v>389914.80000000005</v>
      </c>
      <c r="AV897" s="100" t="str">
        <f t="shared" si="204"/>
        <v>Резерв</v>
      </c>
      <c r="AW897" s="99"/>
      <c r="AX897" s="342"/>
      <c r="AZ897" s="353">
        <f>(PriceList[[#This Row],[Цена за кв.м. в сайт]])+$AZ$1</f>
        <v>396414.80000000005</v>
      </c>
      <c r="BA897" s="353">
        <f>AZ897*PriceList[[#This Row],[Площадь, кв.м]]</f>
        <v>16550317.900000002</v>
      </c>
      <c r="BB897" s="346">
        <f>BA897-PriceList[[#This Row],[Стоимость, руб для сбронированием]]</f>
        <v>20875</v>
      </c>
      <c r="BC897" s="14"/>
      <c r="BD897" s="345">
        <f t="shared" si="205"/>
        <v>396400</v>
      </c>
      <c r="BE897" s="353">
        <f>BD897*PriceList[[#This Row],[Площадь, кв.м]]</f>
        <v>16549700</v>
      </c>
      <c r="BF897" s="14"/>
      <c r="BG897" s="345">
        <f>BE897-$BG$1*PriceList[[#This Row],[Площадь, кв.м]]</f>
        <v>16299200</v>
      </c>
      <c r="BH897" s="353">
        <f t="shared" si="206"/>
        <v>250500</v>
      </c>
      <c r="BI897" s="345">
        <f>BG897/PriceList[[#This Row],[Площадь, кв.м]]</f>
        <v>390400</v>
      </c>
      <c r="BJ897" s="355">
        <f t="shared" si="207"/>
        <v>1.5368852459016393E-2</v>
      </c>
      <c r="BL897" s="345"/>
      <c r="BM897" s="353"/>
    </row>
    <row r="898" spans="1:65" ht="14.25" hidden="1" customHeight="1">
      <c r="A898" s="84">
        <v>768</v>
      </c>
      <c r="B898" s="84" t="s">
        <v>997</v>
      </c>
      <c r="C898" s="85">
        <v>239</v>
      </c>
      <c r="D898" s="85" t="s">
        <v>957</v>
      </c>
      <c r="E898" s="86">
        <v>4</v>
      </c>
      <c r="F898" s="84">
        <v>5</v>
      </c>
      <c r="G898" s="87">
        <v>41.75</v>
      </c>
      <c r="H898" s="88" t="s">
        <v>1</v>
      </c>
      <c r="I898" s="88" t="s">
        <v>1</v>
      </c>
      <c r="J898" s="89">
        <v>13.04</v>
      </c>
      <c r="K898" s="89">
        <f t="shared" si="194"/>
        <v>3.91</v>
      </c>
      <c r="L898" s="89">
        <f t="shared" si="195"/>
        <v>28.71</v>
      </c>
      <c r="M898" s="89">
        <f t="shared" si="196"/>
        <v>32.620000000000005</v>
      </c>
      <c r="N898" s="90" t="s">
        <v>76</v>
      </c>
      <c r="O898" s="90" t="s">
        <v>83</v>
      </c>
      <c r="P898" s="90" t="s">
        <v>67</v>
      </c>
      <c r="Q898" s="91" t="s">
        <v>68</v>
      </c>
      <c r="R898" s="92" t="s">
        <v>518</v>
      </c>
      <c r="S898" s="92" t="s">
        <v>116</v>
      </c>
      <c r="T898" s="93" t="s">
        <v>73</v>
      </c>
      <c r="U898" s="84">
        <v>37</v>
      </c>
      <c r="V898" s="94">
        <f>IFERROR(VLOOKUP(H898,'Коэфф для прайса 1 оч'!$A$3:$C$6,3,0),"")</f>
        <v>327000</v>
      </c>
      <c r="W898" s="91">
        <f>IFERROR(VLOOKUP(E898,'Коэфф для прайса 1 оч'!$A$10:$C$23,3,0),"")</f>
        <v>0</v>
      </c>
      <c r="X898" s="116">
        <f>IFERROR(VLOOKUP(N898,'Коэфф для прайса 1 оч'!$E$25:$F$30,2,0),"")</f>
        <v>0</v>
      </c>
      <c r="Y898" s="116">
        <f>IFERROR(VLOOKUP(O898,'Коэфф для прайса 1 оч'!$E$32:$F$34,2,0),"")</f>
        <v>0.03</v>
      </c>
      <c r="Z898" s="116">
        <f>IFERROR(VLOOKUP(P898,'Коэфф для прайса 1 оч'!$E$36:$F$38,2,0),"")</f>
        <v>0.03</v>
      </c>
      <c r="AA898" s="116">
        <f>IFERROR(VLOOKUP(Q898,'Коэфф для прайса 1 оч'!$E$40:$F$43,2,0),"")</f>
        <v>5.0000000000000001E-3</v>
      </c>
      <c r="AB898" s="117">
        <f>IFERROR(VLOOKUP(R898,'Коэфф для прайса 1 оч'!$E$45:$F$59,2,0),"")</f>
        <v>0.05</v>
      </c>
      <c r="AC898" s="116">
        <f>IFERROR(VLOOKUP(T898,'Коэфф для прайса 1 оч'!$E$61:$F$67,2,0),"")</f>
        <v>0</v>
      </c>
      <c r="AD898" s="116">
        <f>IFERROR(VLOOKUP(U898,'Коэфф для прайса 1 оч'!$E$69:$F$82,2,0),"")</f>
        <v>-1.0999999999999999E-2</v>
      </c>
      <c r="AE898" s="116">
        <f>IFERROR(VLOOKUP(PriceList[[#This Row],[Корпус]],'Коэфф для прайса 1 оч'!$I$10:$J$15,2,0),"")</f>
        <v>0</v>
      </c>
      <c r="AF898" s="95">
        <f t="shared" si="197"/>
        <v>361008</v>
      </c>
      <c r="AG898" s="96">
        <f t="shared" si="198"/>
        <v>15072084</v>
      </c>
      <c r="AH898" s="97">
        <v>0</v>
      </c>
      <c r="AI898" s="98">
        <f t="shared" si="199"/>
        <v>361008</v>
      </c>
      <c r="AJ898" s="99">
        <f t="shared" si="200"/>
        <v>15072084</v>
      </c>
      <c r="AK898" s="84" t="s">
        <v>101</v>
      </c>
      <c r="AL898" s="91">
        <v>0.1</v>
      </c>
      <c r="AM898" s="287">
        <f>PriceList[[#This Row],[ИТОГ Цена за кв.м, руб]]*(1+PriceList[[#This Row],[Максимальная скидка]])</f>
        <v>397108.80000000005</v>
      </c>
      <c r="AN898" s="287">
        <f>PriceList[[#This Row],[Цена за кв.м. в CRM]]*PriceList[[#This Row],[Площадь, кв.м]]</f>
        <v>16579292.400000002</v>
      </c>
      <c r="AO898" s="287">
        <v>6000</v>
      </c>
      <c r="AP898" s="335">
        <f>PriceList[[#This Row],[Цена за кв.м. в CRM]]+PriceList[[#This Row],[Бронь]]</f>
        <v>403108.80000000005</v>
      </c>
      <c r="AQ898" s="335">
        <f>PriceList[[#This Row],[Цена за кв.м. в сайт]]*PriceList[[#This Row],[Площадь, кв.м]]</f>
        <v>16829792.400000002</v>
      </c>
      <c r="AR898" s="84" t="str">
        <f t="shared" si="201"/>
        <v>С3-2-239</v>
      </c>
      <c r="AS898" s="88" t="str">
        <f t="shared" si="202"/>
        <v>Ст</v>
      </c>
      <c r="AT898" s="89">
        <f t="shared" si="203"/>
        <v>41.75</v>
      </c>
      <c r="AU898" s="99">
        <f>PriceList[[#This Row],[Цена за кв.м. в CRM]]</f>
        <v>397108.80000000005</v>
      </c>
      <c r="AV898" s="100" t="str">
        <f t="shared" si="204"/>
        <v>Свободно</v>
      </c>
      <c r="AW898" s="99"/>
      <c r="AX898" s="342"/>
      <c r="AZ898" s="353">
        <f>(PriceList[[#This Row],[Цена за кв.м. в сайт]])+$AZ$1</f>
        <v>403608.80000000005</v>
      </c>
      <c r="BA898" s="353">
        <f>AZ898*PriceList[[#This Row],[Площадь, кв.м]]</f>
        <v>16850667.400000002</v>
      </c>
      <c r="BB898" s="346">
        <f>BA898-PriceList[[#This Row],[Стоимость, руб для сбронированием]]</f>
        <v>20875</v>
      </c>
      <c r="BC898" s="14"/>
      <c r="BD898" s="345">
        <f t="shared" si="205"/>
        <v>403600</v>
      </c>
      <c r="BE898" s="353">
        <f>BD898*PriceList[[#This Row],[Площадь, кв.м]]</f>
        <v>16850300</v>
      </c>
      <c r="BF898" s="14"/>
      <c r="BG898" s="345">
        <f>BE898-$BG$1*PriceList[[#This Row],[Площадь, кв.м]]</f>
        <v>16599800</v>
      </c>
      <c r="BH898" s="353">
        <f t="shared" si="206"/>
        <v>250500</v>
      </c>
      <c r="BI898" s="345">
        <f>BG898/PriceList[[#This Row],[Площадь, кв.м]]</f>
        <v>397600</v>
      </c>
      <c r="BJ898" s="355">
        <f t="shared" si="207"/>
        <v>1.5090543259557344E-2</v>
      </c>
      <c r="BL898" s="345"/>
      <c r="BM898" s="353"/>
    </row>
    <row r="899" spans="1:65" ht="14.25" hidden="1" customHeight="1">
      <c r="A899" s="84">
        <v>769</v>
      </c>
      <c r="B899" s="84" t="s">
        <v>998</v>
      </c>
      <c r="C899" s="85">
        <v>240</v>
      </c>
      <c r="D899" s="85" t="s">
        <v>957</v>
      </c>
      <c r="E899" s="86">
        <v>4</v>
      </c>
      <c r="F899" s="84">
        <v>6</v>
      </c>
      <c r="G899" s="87">
        <v>29.36</v>
      </c>
      <c r="H899" s="88" t="s">
        <v>1</v>
      </c>
      <c r="I899" s="88" t="s">
        <v>1</v>
      </c>
      <c r="J899" s="89">
        <v>5.09</v>
      </c>
      <c r="K899" s="89">
        <f t="shared" ref="K899:K962" si="208">ROUND(J899*0.3,2)</f>
        <v>1.53</v>
      </c>
      <c r="L899" s="89">
        <f t="shared" ref="L899:L962" si="209">G899-J899</f>
        <v>24.27</v>
      </c>
      <c r="M899" s="89">
        <f t="shared" ref="M899:M962" si="210">L899+K899</f>
        <v>25.8</v>
      </c>
      <c r="N899" s="90" t="s">
        <v>65</v>
      </c>
      <c r="O899" s="90" t="s">
        <v>66</v>
      </c>
      <c r="P899" s="90" t="s">
        <v>67</v>
      </c>
      <c r="Q899" s="91" t="s">
        <v>68</v>
      </c>
      <c r="R899" s="92" t="s">
        <v>518</v>
      </c>
      <c r="S899" s="92" t="s">
        <v>116</v>
      </c>
      <c r="T899" s="93" t="s">
        <v>73</v>
      </c>
      <c r="U899" s="84">
        <v>37</v>
      </c>
      <c r="V899" s="94">
        <f>IFERROR(VLOOKUP(H899,'Коэфф для прайса 1 оч'!$A$3:$C$6,3,0),"")</f>
        <v>327000</v>
      </c>
      <c r="W899" s="91">
        <f>IFERROR(VLOOKUP(E899,'Коэфф для прайса 1 оч'!$A$10:$C$23,3,0),"")</f>
        <v>0</v>
      </c>
      <c r="X899" s="116">
        <f>IFERROR(VLOOKUP(N899,'Коэфф для прайса 1 оч'!$E$25:$F$30,2,0),"")</f>
        <v>0.04</v>
      </c>
      <c r="Y899" s="116">
        <f>IFERROR(VLOOKUP(O899,'Коэфф для прайса 1 оч'!$E$32:$F$34,2,0),"")</f>
        <v>0</v>
      </c>
      <c r="Z899" s="116">
        <f>IFERROR(VLOOKUP(P899,'Коэфф для прайса 1 оч'!$E$36:$F$38,2,0),"")</f>
        <v>0.03</v>
      </c>
      <c r="AA899" s="116">
        <f>IFERROR(VLOOKUP(Q899,'Коэфф для прайса 1 оч'!$E$40:$F$43,2,0),"")</f>
        <v>5.0000000000000001E-3</v>
      </c>
      <c r="AB899" s="117">
        <f>IFERROR(VLOOKUP(R899,'Коэфф для прайса 1 оч'!$E$45:$F$59,2,0),"")</f>
        <v>0.05</v>
      </c>
      <c r="AC899" s="116">
        <f>IFERROR(VLOOKUP(T899,'Коэфф для прайса 1 оч'!$E$61:$F$67,2,0),"")</f>
        <v>0</v>
      </c>
      <c r="AD899" s="116">
        <f>IFERROR(VLOOKUP(U899,'Коэфф для прайса 1 оч'!$E$69:$F$82,2,0),"")</f>
        <v>-1.0999999999999999E-2</v>
      </c>
      <c r="AE899" s="116">
        <f>IFERROR(VLOOKUP(PriceList[[#This Row],[Корпус]],'Коэфф для прайса 1 оч'!$I$10:$J$15,2,0),"")</f>
        <v>0</v>
      </c>
      <c r="AF899" s="95">
        <f t="shared" ref="AF899:AF962" si="211">ROUND(V899+(V899*SUM(W899:AE899)),2)</f>
        <v>364278</v>
      </c>
      <c r="AG899" s="96">
        <f t="shared" ref="AG899:AG962" si="212">AF899*G899</f>
        <v>10695202.08</v>
      </c>
      <c r="AH899" s="97">
        <v>0</v>
      </c>
      <c r="AI899" s="98">
        <f t="shared" ref="AI899:AI962" si="213">AF899+AF899*AH899</f>
        <v>364278</v>
      </c>
      <c r="AJ899" s="99">
        <f t="shared" ref="AJ899:AJ962" si="214">AI899*G899</f>
        <v>10695202.08</v>
      </c>
      <c r="AK899" s="84" t="s">
        <v>1250</v>
      </c>
      <c r="AL899" s="91">
        <v>0.1</v>
      </c>
      <c r="AM899" s="287">
        <f>PriceList[[#This Row],[ИТОГ Цена за кв.м, руб]]*(1+PriceList[[#This Row],[Максимальная скидка]])</f>
        <v>400705.80000000005</v>
      </c>
      <c r="AN899" s="287">
        <f>PriceList[[#This Row],[Цена за кв.м. в CRM]]*PriceList[[#This Row],[Площадь, кв.м]]</f>
        <v>11764722.288000001</v>
      </c>
      <c r="AO899" s="287">
        <v>6000</v>
      </c>
      <c r="AP899" s="335">
        <f>PriceList[[#This Row],[Цена за кв.м. в CRM]]+PriceList[[#This Row],[Бронь]]</f>
        <v>406705.80000000005</v>
      </c>
      <c r="AQ899" s="335">
        <f>PriceList[[#This Row],[Цена за кв.м. в сайт]]*PriceList[[#This Row],[Площадь, кв.м]]</f>
        <v>11940882.288000001</v>
      </c>
      <c r="AR899" s="84" t="str">
        <f t="shared" ref="AR899:AR962" si="215">B899</f>
        <v>С3-2-240</v>
      </c>
      <c r="AS899" s="88" t="str">
        <f t="shared" ref="AS899:AS962" si="216">H899</f>
        <v>Ст</v>
      </c>
      <c r="AT899" s="89">
        <f t="shared" ref="AT899:AT962" si="217">G899</f>
        <v>29.36</v>
      </c>
      <c r="AU899" s="99">
        <f>PriceList[[#This Row],[Цена за кв.м. в CRM]]</f>
        <v>400705.80000000005</v>
      </c>
      <c r="AV899" s="100" t="str">
        <f t="shared" ref="AV899:AV962" si="218">AK899</f>
        <v>Продано</v>
      </c>
      <c r="AW899" s="99"/>
      <c r="AX899" s="342"/>
      <c r="AZ899" s="353">
        <f>(PriceList[[#This Row],[Цена за кв.м. в сайт]])+$AZ$1</f>
        <v>407205.80000000005</v>
      </c>
      <c r="BA899" s="353">
        <f>AZ899*PriceList[[#This Row],[Площадь, кв.м]]</f>
        <v>11955562.288000001</v>
      </c>
      <c r="BB899" s="346">
        <f>BA899-PriceList[[#This Row],[Стоимость, руб для сбронированием]]</f>
        <v>14680</v>
      </c>
      <c r="BC899" s="14"/>
      <c r="BD899" s="345">
        <f t="shared" si="205"/>
        <v>407200</v>
      </c>
      <c r="BE899" s="353">
        <f>BD899*PriceList[[#This Row],[Площадь, кв.м]]</f>
        <v>11955392</v>
      </c>
      <c r="BF899" s="14"/>
      <c r="BG899" s="345">
        <f>BE899-$BG$1*PriceList[[#This Row],[Площадь, кв.м]]</f>
        <v>11779232</v>
      </c>
      <c r="BH899" s="353">
        <f t="shared" si="206"/>
        <v>176160</v>
      </c>
      <c r="BI899" s="345">
        <f>BG899/PriceList[[#This Row],[Площадь, кв.м]]</f>
        <v>401200</v>
      </c>
      <c r="BJ899" s="355">
        <f t="shared" si="207"/>
        <v>1.4955134596211365E-2</v>
      </c>
      <c r="BL899" s="345"/>
      <c r="BM899" s="353"/>
    </row>
    <row r="900" spans="1:65" ht="14.25" hidden="1" customHeight="1">
      <c r="A900" s="84">
        <v>770</v>
      </c>
      <c r="B900" s="84" t="s">
        <v>999</v>
      </c>
      <c r="C900" s="85">
        <v>241</v>
      </c>
      <c r="D900" s="85" t="s">
        <v>957</v>
      </c>
      <c r="E900" s="86">
        <v>4</v>
      </c>
      <c r="F900" s="84">
        <v>7</v>
      </c>
      <c r="G900" s="87">
        <v>30.39</v>
      </c>
      <c r="H900" s="88" t="s">
        <v>1</v>
      </c>
      <c r="I900" s="88" t="s">
        <v>1</v>
      </c>
      <c r="J900" s="89">
        <v>5.61</v>
      </c>
      <c r="K900" s="89">
        <f t="shared" si="208"/>
        <v>1.68</v>
      </c>
      <c r="L900" s="89">
        <f t="shared" si="209"/>
        <v>24.78</v>
      </c>
      <c r="M900" s="89">
        <f t="shared" si="210"/>
        <v>26.46</v>
      </c>
      <c r="N900" s="90" t="s">
        <v>65</v>
      </c>
      <c r="O900" s="90" t="s">
        <v>66</v>
      </c>
      <c r="P900" s="90" t="s">
        <v>67</v>
      </c>
      <c r="Q900" s="91" t="s">
        <v>68</v>
      </c>
      <c r="R900" s="92" t="s">
        <v>518</v>
      </c>
      <c r="S900" s="92" t="s">
        <v>116</v>
      </c>
      <c r="T900" s="93" t="s">
        <v>73</v>
      </c>
      <c r="U900" s="84">
        <v>37</v>
      </c>
      <c r="V900" s="94">
        <f>IFERROR(VLOOKUP(H900,'Коэфф для прайса 1 оч'!$A$3:$C$6,3,0),"")</f>
        <v>327000</v>
      </c>
      <c r="W900" s="91">
        <f>IFERROR(VLOOKUP(E900,'Коэфф для прайса 1 оч'!$A$10:$C$23,3,0),"")</f>
        <v>0</v>
      </c>
      <c r="X900" s="116">
        <f>IFERROR(VLOOKUP(N900,'Коэфф для прайса 1 оч'!$E$25:$F$30,2,0),"")</f>
        <v>0.04</v>
      </c>
      <c r="Y900" s="116">
        <f>IFERROR(VLOOKUP(O900,'Коэфф для прайса 1 оч'!$E$32:$F$34,2,0),"")</f>
        <v>0</v>
      </c>
      <c r="Z900" s="116">
        <f>IFERROR(VLOOKUP(P900,'Коэфф для прайса 1 оч'!$E$36:$F$38,2,0),"")</f>
        <v>0.03</v>
      </c>
      <c r="AA900" s="116">
        <f>IFERROR(VLOOKUP(Q900,'Коэфф для прайса 1 оч'!$E$40:$F$43,2,0),"")</f>
        <v>5.0000000000000001E-3</v>
      </c>
      <c r="AB900" s="117">
        <f>IFERROR(VLOOKUP(R900,'Коэфф для прайса 1 оч'!$E$45:$F$59,2,0),"")</f>
        <v>0.05</v>
      </c>
      <c r="AC900" s="116">
        <f>IFERROR(VLOOKUP(T900,'Коэфф для прайса 1 оч'!$E$61:$F$67,2,0),"")</f>
        <v>0</v>
      </c>
      <c r="AD900" s="116">
        <f>IFERROR(VLOOKUP(U900,'Коэфф для прайса 1 оч'!$E$69:$F$82,2,0),"")</f>
        <v>-1.0999999999999999E-2</v>
      </c>
      <c r="AE900" s="116">
        <f>IFERROR(VLOOKUP(PriceList[[#This Row],[Корпус]],'Коэфф для прайса 1 оч'!$I$10:$J$15,2,0),"")</f>
        <v>0</v>
      </c>
      <c r="AF900" s="95">
        <f t="shared" si="211"/>
        <v>364278</v>
      </c>
      <c r="AG900" s="96">
        <f t="shared" si="212"/>
        <v>11070408.42</v>
      </c>
      <c r="AH900" s="97">
        <v>0</v>
      </c>
      <c r="AI900" s="98">
        <f t="shared" si="213"/>
        <v>364278</v>
      </c>
      <c r="AJ900" s="99">
        <f t="shared" si="214"/>
        <v>11070408.42</v>
      </c>
      <c r="AK900" s="84" t="s">
        <v>101</v>
      </c>
      <c r="AL900" s="91">
        <v>0.1</v>
      </c>
      <c r="AM900" s="287">
        <f>PriceList[[#This Row],[ИТОГ Цена за кв.м, руб]]*(1+PriceList[[#This Row],[Максимальная скидка]])</f>
        <v>400705.80000000005</v>
      </c>
      <c r="AN900" s="287">
        <f>PriceList[[#This Row],[Цена за кв.м. в CRM]]*PriceList[[#This Row],[Площадь, кв.м]]</f>
        <v>12177449.262000002</v>
      </c>
      <c r="AO900" s="287">
        <v>6000</v>
      </c>
      <c r="AP900" s="335">
        <f>PriceList[[#This Row],[Цена за кв.м. в CRM]]+PriceList[[#This Row],[Бронь]]</f>
        <v>406705.80000000005</v>
      </c>
      <c r="AQ900" s="335">
        <f>PriceList[[#This Row],[Цена за кв.м. в сайт]]*PriceList[[#This Row],[Площадь, кв.м]]</f>
        <v>12359789.262000002</v>
      </c>
      <c r="AR900" s="84" t="str">
        <f t="shared" si="215"/>
        <v>С3-2-241</v>
      </c>
      <c r="AS900" s="88" t="str">
        <f t="shared" si="216"/>
        <v>Ст</v>
      </c>
      <c r="AT900" s="89">
        <f t="shared" si="217"/>
        <v>30.39</v>
      </c>
      <c r="AU900" s="99">
        <f>PriceList[[#This Row],[Цена за кв.м. в CRM]]</f>
        <v>400705.80000000005</v>
      </c>
      <c r="AV900" s="100" t="str">
        <f t="shared" si="218"/>
        <v>Свободно</v>
      </c>
      <c r="AW900" s="99"/>
      <c r="AX900" s="342"/>
      <c r="AZ900" s="353">
        <f>(PriceList[[#This Row],[Цена за кв.м. в сайт]])+$AZ$1</f>
        <v>407205.80000000005</v>
      </c>
      <c r="BA900" s="353">
        <f>AZ900*PriceList[[#This Row],[Площадь, кв.м]]</f>
        <v>12374984.262000002</v>
      </c>
      <c r="BB900" s="346">
        <f>BA900-PriceList[[#This Row],[Стоимость, руб для сбронированием]]</f>
        <v>15195</v>
      </c>
      <c r="BC900" s="14"/>
      <c r="BD900" s="345">
        <f t="shared" ref="BD900:BD963" si="219">MROUND(AZ900,100)</f>
        <v>407200</v>
      </c>
      <c r="BE900" s="353">
        <f>BD900*PriceList[[#This Row],[Площадь, кв.м]]</f>
        <v>12374808</v>
      </c>
      <c r="BF900" s="14"/>
      <c r="BG900" s="345">
        <f>BE900-$BG$1*PriceList[[#This Row],[Площадь, кв.м]]</f>
        <v>12192468</v>
      </c>
      <c r="BH900" s="353">
        <f t="shared" ref="BH900:BH963" si="220">BE900-BG900</f>
        <v>182340</v>
      </c>
      <c r="BI900" s="345">
        <f>BG900/PriceList[[#This Row],[Площадь, кв.м]]</f>
        <v>401200</v>
      </c>
      <c r="BJ900" s="355">
        <f t="shared" ref="BJ900:BJ963" si="221">BH900/BG900</f>
        <v>1.4955134596211365E-2</v>
      </c>
      <c r="BL900" s="345"/>
      <c r="BM900" s="353"/>
    </row>
    <row r="901" spans="1:65" ht="14.25" hidden="1" customHeight="1">
      <c r="A901" s="84">
        <v>771</v>
      </c>
      <c r="B901" s="84" t="s">
        <v>1000</v>
      </c>
      <c r="C901" s="85">
        <v>242</v>
      </c>
      <c r="D901" s="85" t="s">
        <v>957</v>
      </c>
      <c r="E901" s="86">
        <v>4</v>
      </c>
      <c r="F901" s="84">
        <v>8</v>
      </c>
      <c r="G901" s="87">
        <v>30.91</v>
      </c>
      <c r="H901" s="88" t="s">
        <v>1</v>
      </c>
      <c r="I901" s="88" t="s">
        <v>1</v>
      </c>
      <c r="J901" s="89">
        <v>6.13</v>
      </c>
      <c r="K901" s="89">
        <f t="shared" si="208"/>
        <v>1.84</v>
      </c>
      <c r="L901" s="89">
        <f t="shared" si="209"/>
        <v>24.78</v>
      </c>
      <c r="M901" s="89">
        <f t="shared" si="210"/>
        <v>26.62</v>
      </c>
      <c r="N901" s="90" t="s">
        <v>65</v>
      </c>
      <c r="O901" s="90" t="s">
        <v>66</v>
      </c>
      <c r="P901" s="90" t="s">
        <v>67</v>
      </c>
      <c r="Q901" s="91" t="s">
        <v>68</v>
      </c>
      <c r="R901" s="92" t="s">
        <v>518</v>
      </c>
      <c r="S901" s="92" t="s">
        <v>116</v>
      </c>
      <c r="T901" s="93" t="s">
        <v>73</v>
      </c>
      <c r="U901" s="84">
        <v>37</v>
      </c>
      <c r="V901" s="94">
        <f>IFERROR(VLOOKUP(H901,'Коэфф для прайса 1 оч'!$A$3:$C$6,3,0),"")</f>
        <v>327000</v>
      </c>
      <c r="W901" s="91">
        <f>IFERROR(VLOOKUP(E901,'Коэфф для прайса 1 оч'!$A$10:$C$23,3,0),"")</f>
        <v>0</v>
      </c>
      <c r="X901" s="116">
        <f>IFERROR(VLOOKUP(N901,'Коэфф для прайса 1 оч'!$E$25:$F$30,2,0),"")</f>
        <v>0.04</v>
      </c>
      <c r="Y901" s="116">
        <f>IFERROR(VLOOKUP(O901,'Коэфф для прайса 1 оч'!$E$32:$F$34,2,0),"")</f>
        <v>0</v>
      </c>
      <c r="Z901" s="116">
        <f>IFERROR(VLOOKUP(P901,'Коэфф для прайса 1 оч'!$E$36:$F$38,2,0),"")</f>
        <v>0.03</v>
      </c>
      <c r="AA901" s="116">
        <f>IFERROR(VLOOKUP(Q901,'Коэфф для прайса 1 оч'!$E$40:$F$43,2,0),"")</f>
        <v>5.0000000000000001E-3</v>
      </c>
      <c r="AB901" s="117">
        <f>IFERROR(VLOOKUP(R901,'Коэфф для прайса 1 оч'!$E$45:$F$59,2,0),"")</f>
        <v>0.05</v>
      </c>
      <c r="AC901" s="116">
        <f>IFERROR(VLOOKUP(T901,'Коэфф для прайса 1 оч'!$E$61:$F$67,2,0),"")</f>
        <v>0</v>
      </c>
      <c r="AD901" s="116">
        <f>IFERROR(VLOOKUP(U901,'Коэфф для прайса 1 оч'!$E$69:$F$82,2,0),"")</f>
        <v>-1.0999999999999999E-2</v>
      </c>
      <c r="AE901" s="116">
        <f>IFERROR(VLOOKUP(PriceList[[#This Row],[Корпус]],'Коэфф для прайса 1 оч'!$I$10:$J$15,2,0),"")</f>
        <v>0</v>
      </c>
      <c r="AF901" s="95">
        <f t="shared" si="211"/>
        <v>364278</v>
      </c>
      <c r="AG901" s="96">
        <f t="shared" si="212"/>
        <v>11259832.98</v>
      </c>
      <c r="AH901" s="97">
        <v>0</v>
      </c>
      <c r="AI901" s="98">
        <f t="shared" si="213"/>
        <v>364278</v>
      </c>
      <c r="AJ901" s="99">
        <f t="shared" si="214"/>
        <v>11259832.98</v>
      </c>
      <c r="AK901" s="84" t="s">
        <v>101</v>
      </c>
      <c r="AL901" s="91">
        <v>0.1</v>
      </c>
      <c r="AM901" s="287">
        <f>PriceList[[#This Row],[ИТОГ Цена за кв.м, руб]]*(1+PriceList[[#This Row],[Максимальная скидка]])</f>
        <v>400705.80000000005</v>
      </c>
      <c r="AN901" s="287">
        <f>PriceList[[#This Row],[Цена за кв.м. в CRM]]*PriceList[[#This Row],[Площадь, кв.м]]</f>
        <v>12385816.278000001</v>
      </c>
      <c r="AO901" s="287">
        <v>6000</v>
      </c>
      <c r="AP901" s="335">
        <f>PriceList[[#This Row],[Цена за кв.м. в CRM]]+PriceList[[#This Row],[Бронь]]</f>
        <v>406705.80000000005</v>
      </c>
      <c r="AQ901" s="335">
        <f>PriceList[[#This Row],[Цена за кв.м. в сайт]]*PriceList[[#This Row],[Площадь, кв.м]]</f>
        <v>12571276.278000001</v>
      </c>
      <c r="AR901" s="84" t="str">
        <f t="shared" si="215"/>
        <v>С3-2-242</v>
      </c>
      <c r="AS901" s="88" t="str">
        <f t="shared" si="216"/>
        <v>Ст</v>
      </c>
      <c r="AT901" s="89">
        <f t="shared" si="217"/>
        <v>30.91</v>
      </c>
      <c r="AU901" s="99">
        <f>PriceList[[#This Row],[Цена за кв.м. в CRM]]</f>
        <v>400705.80000000005</v>
      </c>
      <c r="AV901" s="100" t="str">
        <f t="shared" si="218"/>
        <v>Свободно</v>
      </c>
      <c r="AW901" s="99"/>
      <c r="AX901" s="342"/>
      <c r="AZ901" s="353">
        <f>(PriceList[[#This Row],[Цена за кв.м. в сайт]])+$AZ$1</f>
        <v>407205.80000000005</v>
      </c>
      <c r="BA901" s="353">
        <f>AZ901*PriceList[[#This Row],[Площадь, кв.м]]</f>
        <v>12586731.278000001</v>
      </c>
      <c r="BB901" s="346">
        <f>BA901-PriceList[[#This Row],[Стоимость, руб для сбронированием]]</f>
        <v>15455</v>
      </c>
      <c r="BC901" s="14"/>
      <c r="BD901" s="345">
        <f t="shared" si="219"/>
        <v>407200</v>
      </c>
      <c r="BE901" s="353">
        <f>BD901*PriceList[[#This Row],[Площадь, кв.м]]</f>
        <v>12586552</v>
      </c>
      <c r="BF901" s="14"/>
      <c r="BG901" s="345">
        <f>BE901-$BG$1*PriceList[[#This Row],[Площадь, кв.м]]</f>
        <v>12401092</v>
      </c>
      <c r="BH901" s="353">
        <f t="shared" si="220"/>
        <v>185460</v>
      </c>
      <c r="BI901" s="345">
        <f>BG901/PriceList[[#This Row],[Площадь, кв.м]]</f>
        <v>401200</v>
      </c>
      <c r="BJ901" s="355">
        <f t="shared" si="221"/>
        <v>1.4955134596211365E-2</v>
      </c>
      <c r="BL901" s="345"/>
      <c r="BM901" s="353"/>
    </row>
    <row r="902" spans="1:65" ht="14.25" hidden="1" customHeight="1">
      <c r="A902" s="84">
        <v>772</v>
      </c>
      <c r="B902" s="84" t="s">
        <v>1001</v>
      </c>
      <c r="C902" s="85">
        <v>243</v>
      </c>
      <c r="D902" s="85" t="s">
        <v>957</v>
      </c>
      <c r="E902" s="86">
        <v>4</v>
      </c>
      <c r="F902" s="84">
        <v>9</v>
      </c>
      <c r="G902" s="87">
        <v>31.02</v>
      </c>
      <c r="H902" s="88" t="s">
        <v>1</v>
      </c>
      <c r="I902" s="88" t="s">
        <v>1</v>
      </c>
      <c r="J902" s="89">
        <v>6.13</v>
      </c>
      <c r="K902" s="89">
        <f t="shared" si="208"/>
        <v>1.84</v>
      </c>
      <c r="L902" s="89">
        <f t="shared" si="209"/>
        <v>24.89</v>
      </c>
      <c r="M902" s="89">
        <f t="shared" si="210"/>
        <v>26.73</v>
      </c>
      <c r="N902" s="90" t="s">
        <v>65</v>
      </c>
      <c r="O902" s="90" t="s">
        <v>66</v>
      </c>
      <c r="P902" s="90" t="s">
        <v>67</v>
      </c>
      <c r="Q902" s="91" t="s">
        <v>68</v>
      </c>
      <c r="R902" s="92" t="s">
        <v>518</v>
      </c>
      <c r="S902" s="92" t="s">
        <v>116</v>
      </c>
      <c r="T902" s="93" t="s">
        <v>73</v>
      </c>
      <c r="U902" s="84">
        <v>37</v>
      </c>
      <c r="V902" s="94">
        <f>IFERROR(VLOOKUP(H902,'Коэфф для прайса 1 оч'!$A$3:$C$6,3,0),"")</f>
        <v>327000</v>
      </c>
      <c r="W902" s="91">
        <f>IFERROR(VLOOKUP(E902,'Коэфф для прайса 1 оч'!$A$10:$C$23,3,0),"")</f>
        <v>0</v>
      </c>
      <c r="X902" s="116">
        <f>IFERROR(VLOOKUP(N902,'Коэфф для прайса 1 оч'!$E$25:$F$30,2,0),"")</f>
        <v>0.04</v>
      </c>
      <c r="Y902" s="116">
        <f>IFERROR(VLOOKUP(O902,'Коэфф для прайса 1 оч'!$E$32:$F$34,2,0),"")</f>
        <v>0</v>
      </c>
      <c r="Z902" s="116">
        <f>IFERROR(VLOOKUP(P902,'Коэфф для прайса 1 оч'!$E$36:$F$38,2,0),"")</f>
        <v>0.03</v>
      </c>
      <c r="AA902" s="116">
        <f>IFERROR(VLOOKUP(Q902,'Коэфф для прайса 1 оч'!$E$40:$F$43,2,0),"")</f>
        <v>5.0000000000000001E-3</v>
      </c>
      <c r="AB902" s="117">
        <f>IFERROR(VLOOKUP(R902,'Коэфф для прайса 1 оч'!$E$45:$F$59,2,0),"")</f>
        <v>0.05</v>
      </c>
      <c r="AC902" s="116">
        <f>IFERROR(VLOOKUP(T902,'Коэфф для прайса 1 оч'!$E$61:$F$67,2,0),"")</f>
        <v>0</v>
      </c>
      <c r="AD902" s="116">
        <f>IFERROR(VLOOKUP(U902,'Коэфф для прайса 1 оч'!$E$69:$F$82,2,0),"")</f>
        <v>-1.0999999999999999E-2</v>
      </c>
      <c r="AE902" s="116">
        <f>IFERROR(VLOOKUP(PriceList[[#This Row],[Корпус]],'Коэфф для прайса 1 оч'!$I$10:$J$15,2,0),"")</f>
        <v>0</v>
      </c>
      <c r="AF902" s="95">
        <f t="shared" si="211"/>
        <v>364278</v>
      </c>
      <c r="AG902" s="96">
        <f t="shared" si="212"/>
        <v>11299903.560000001</v>
      </c>
      <c r="AH902" s="97">
        <v>0</v>
      </c>
      <c r="AI902" s="98">
        <f t="shared" si="213"/>
        <v>364278</v>
      </c>
      <c r="AJ902" s="99">
        <f t="shared" si="214"/>
        <v>11299903.560000001</v>
      </c>
      <c r="AK902" s="84" t="s">
        <v>71</v>
      </c>
      <c r="AL902" s="91">
        <v>0.1</v>
      </c>
      <c r="AM902" s="287">
        <f>PriceList[[#This Row],[ИТОГ Цена за кв.м, руб]]*(1+PriceList[[#This Row],[Максимальная скидка]])</f>
        <v>400705.80000000005</v>
      </c>
      <c r="AN902" s="287">
        <f>PriceList[[#This Row],[Цена за кв.м. в CRM]]*PriceList[[#This Row],[Площадь, кв.м]]</f>
        <v>12429893.916000001</v>
      </c>
      <c r="AO902" s="287">
        <v>6000</v>
      </c>
      <c r="AP902" s="335">
        <f>PriceList[[#This Row],[Цена за кв.м. в CRM]]+PriceList[[#This Row],[Бронь]]</f>
        <v>406705.80000000005</v>
      </c>
      <c r="AQ902" s="335">
        <f>PriceList[[#This Row],[Цена за кв.м. в сайт]]*PriceList[[#This Row],[Площадь, кв.м]]</f>
        <v>12616013.916000001</v>
      </c>
      <c r="AR902" s="84" t="str">
        <f t="shared" si="215"/>
        <v>С3-2-243</v>
      </c>
      <c r="AS902" s="88" t="str">
        <f t="shared" si="216"/>
        <v>Ст</v>
      </c>
      <c r="AT902" s="89">
        <f t="shared" si="217"/>
        <v>31.02</v>
      </c>
      <c r="AU902" s="99">
        <f>PriceList[[#This Row],[Цена за кв.м. в CRM]]</f>
        <v>400705.80000000005</v>
      </c>
      <c r="AV902" s="100" t="str">
        <f t="shared" si="218"/>
        <v>Резерв</v>
      </c>
      <c r="AW902" s="99"/>
      <c r="AX902" s="342"/>
      <c r="AZ902" s="353">
        <f>(PriceList[[#This Row],[Цена за кв.м. в сайт]])+$AZ$1</f>
        <v>407205.80000000005</v>
      </c>
      <c r="BA902" s="353">
        <f>AZ902*PriceList[[#This Row],[Площадь, кв.м]]</f>
        <v>12631523.916000001</v>
      </c>
      <c r="BB902" s="346">
        <f>BA902-PriceList[[#This Row],[Стоимость, руб для сбронированием]]</f>
        <v>15510</v>
      </c>
      <c r="BC902" s="14"/>
      <c r="BD902" s="345">
        <f t="shared" si="219"/>
        <v>407200</v>
      </c>
      <c r="BE902" s="353">
        <f>BD902*PriceList[[#This Row],[Площадь, кв.м]]</f>
        <v>12631344</v>
      </c>
      <c r="BF902" s="14"/>
      <c r="BG902" s="345">
        <f>BE902-$BG$1*PriceList[[#This Row],[Площадь, кв.м]]</f>
        <v>12445224</v>
      </c>
      <c r="BH902" s="353">
        <f t="shared" si="220"/>
        <v>186120</v>
      </c>
      <c r="BI902" s="345">
        <f>BG902/PriceList[[#This Row],[Площадь, кв.м]]</f>
        <v>401200</v>
      </c>
      <c r="BJ902" s="355">
        <f t="shared" si="221"/>
        <v>1.4955134596211365E-2</v>
      </c>
      <c r="BL902" s="345"/>
      <c r="BM902" s="353"/>
    </row>
    <row r="903" spans="1:65" ht="14.25" hidden="1" customHeight="1">
      <c r="A903" s="84">
        <v>773</v>
      </c>
      <c r="B903" s="84" t="s">
        <v>1002</v>
      </c>
      <c r="C903" s="85">
        <v>244</v>
      </c>
      <c r="D903" s="85" t="s">
        <v>957</v>
      </c>
      <c r="E903" s="86">
        <v>4</v>
      </c>
      <c r="F903" s="84">
        <v>10</v>
      </c>
      <c r="G903" s="87">
        <v>30.35</v>
      </c>
      <c r="H903" s="88" t="s">
        <v>1</v>
      </c>
      <c r="I903" s="88" t="s">
        <v>1</v>
      </c>
      <c r="J903" s="89">
        <v>5.61</v>
      </c>
      <c r="K903" s="89">
        <f t="shared" si="208"/>
        <v>1.68</v>
      </c>
      <c r="L903" s="89">
        <f t="shared" si="209"/>
        <v>24.740000000000002</v>
      </c>
      <c r="M903" s="89">
        <f t="shared" si="210"/>
        <v>26.42</v>
      </c>
      <c r="N903" s="90" t="s">
        <v>65</v>
      </c>
      <c r="O903" s="90" t="s">
        <v>66</v>
      </c>
      <c r="P903" s="90" t="s">
        <v>67</v>
      </c>
      <c r="Q903" s="91" t="s">
        <v>68</v>
      </c>
      <c r="R903" s="92" t="s">
        <v>518</v>
      </c>
      <c r="S903" s="92" t="s">
        <v>116</v>
      </c>
      <c r="T903" s="93" t="s">
        <v>159</v>
      </c>
      <c r="U903" s="84">
        <v>37</v>
      </c>
      <c r="V903" s="94">
        <f>IFERROR(VLOOKUP(H903,'Коэфф для прайса 1 оч'!$A$3:$C$6,3,0),"")</f>
        <v>327000</v>
      </c>
      <c r="W903" s="91">
        <f>IFERROR(VLOOKUP(E903,'Коэфф для прайса 1 оч'!$A$10:$C$23,3,0),"")</f>
        <v>0</v>
      </c>
      <c r="X903" s="116">
        <f>IFERROR(VLOOKUP(N903,'Коэфф для прайса 1 оч'!$E$25:$F$30,2,0),"")</f>
        <v>0.04</v>
      </c>
      <c r="Y903" s="116">
        <f>IFERROR(VLOOKUP(O903,'Коэфф для прайса 1 оч'!$E$32:$F$34,2,0),"")</f>
        <v>0</v>
      </c>
      <c r="Z903" s="116">
        <f>IFERROR(VLOOKUP(P903,'Коэфф для прайса 1 оч'!$E$36:$F$38,2,0),"")</f>
        <v>0.03</v>
      </c>
      <c r="AA903" s="116">
        <f>IFERROR(VLOOKUP(Q903,'Коэфф для прайса 1 оч'!$E$40:$F$43,2,0),"")</f>
        <v>5.0000000000000001E-3</v>
      </c>
      <c r="AB903" s="117">
        <f>IFERROR(VLOOKUP(R903,'Коэфф для прайса 1 оч'!$E$45:$F$59,2,0),"")</f>
        <v>0.05</v>
      </c>
      <c r="AC903" s="116">
        <f>IFERROR(VLOOKUP(T903,'Коэфф для прайса 1 оч'!$E$61:$F$67,2,0),"")</f>
        <v>-0.01</v>
      </c>
      <c r="AD903" s="116">
        <f>IFERROR(VLOOKUP(U903,'Коэфф для прайса 1 оч'!$E$69:$F$82,2,0),"")</f>
        <v>-1.0999999999999999E-2</v>
      </c>
      <c r="AE903" s="116">
        <f>IFERROR(VLOOKUP(PriceList[[#This Row],[Корпус]],'Коэфф для прайса 1 оч'!$I$10:$J$15,2,0),"")</f>
        <v>0</v>
      </c>
      <c r="AF903" s="95">
        <f t="shared" si="211"/>
        <v>361008</v>
      </c>
      <c r="AG903" s="96">
        <f t="shared" si="212"/>
        <v>10956592.800000001</v>
      </c>
      <c r="AH903" s="97">
        <v>0</v>
      </c>
      <c r="AI903" s="98">
        <f t="shared" si="213"/>
        <v>361008</v>
      </c>
      <c r="AJ903" s="99">
        <f t="shared" si="214"/>
        <v>10956592.800000001</v>
      </c>
      <c r="AK903" s="84" t="s">
        <v>71</v>
      </c>
      <c r="AL903" s="91">
        <v>0.1</v>
      </c>
      <c r="AM903" s="287">
        <f>PriceList[[#This Row],[ИТОГ Цена за кв.м, руб]]*(1+PriceList[[#This Row],[Максимальная скидка]])</f>
        <v>397108.80000000005</v>
      </c>
      <c r="AN903" s="287">
        <f>PriceList[[#This Row],[Цена за кв.м. в CRM]]*PriceList[[#This Row],[Площадь, кв.м]]</f>
        <v>12052252.080000002</v>
      </c>
      <c r="AO903" s="287">
        <v>6000</v>
      </c>
      <c r="AP903" s="335">
        <f>PriceList[[#This Row],[Цена за кв.м. в CRM]]+PriceList[[#This Row],[Бронь]]</f>
        <v>403108.80000000005</v>
      </c>
      <c r="AQ903" s="335">
        <f>PriceList[[#This Row],[Цена за кв.м. в сайт]]*PriceList[[#This Row],[Площадь, кв.м]]</f>
        <v>12234352.080000002</v>
      </c>
      <c r="AR903" s="84" t="str">
        <f t="shared" si="215"/>
        <v>С3-2-244</v>
      </c>
      <c r="AS903" s="88" t="str">
        <f t="shared" si="216"/>
        <v>Ст</v>
      </c>
      <c r="AT903" s="89">
        <f t="shared" si="217"/>
        <v>30.35</v>
      </c>
      <c r="AU903" s="99">
        <f>PriceList[[#This Row],[Цена за кв.м. в CRM]]</f>
        <v>397108.80000000005</v>
      </c>
      <c r="AV903" s="100" t="str">
        <f t="shared" si="218"/>
        <v>Резерв</v>
      </c>
      <c r="AW903" s="99"/>
      <c r="AX903" s="342"/>
      <c r="AZ903" s="353">
        <f>(PriceList[[#This Row],[Цена за кв.м. в сайт]])+$AZ$1</f>
        <v>403608.80000000005</v>
      </c>
      <c r="BA903" s="353">
        <f>AZ903*PriceList[[#This Row],[Площадь, кв.м]]</f>
        <v>12249527.080000002</v>
      </c>
      <c r="BB903" s="346">
        <f>BA903-PriceList[[#This Row],[Стоимость, руб для сбронированием]]</f>
        <v>15175</v>
      </c>
      <c r="BC903" s="14"/>
      <c r="BD903" s="345">
        <f t="shared" si="219"/>
        <v>403600</v>
      </c>
      <c r="BE903" s="353">
        <f>BD903*PriceList[[#This Row],[Площадь, кв.м]]</f>
        <v>12249260</v>
      </c>
      <c r="BF903" s="14"/>
      <c r="BG903" s="345">
        <f>BE903-$BG$1*PriceList[[#This Row],[Площадь, кв.м]]</f>
        <v>12067160</v>
      </c>
      <c r="BH903" s="353">
        <f t="shared" si="220"/>
        <v>182100</v>
      </c>
      <c r="BI903" s="345">
        <f>BG903/PriceList[[#This Row],[Площадь, кв.м]]</f>
        <v>397600</v>
      </c>
      <c r="BJ903" s="355">
        <f t="shared" si="221"/>
        <v>1.5090543259557344E-2</v>
      </c>
      <c r="BL903" s="345"/>
      <c r="BM903" s="353"/>
    </row>
    <row r="904" spans="1:65" ht="14.25" hidden="1" customHeight="1">
      <c r="A904" s="84">
        <v>774</v>
      </c>
      <c r="B904" s="84" t="s">
        <v>1003</v>
      </c>
      <c r="C904" s="85">
        <v>245</v>
      </c>
      <c r="D904" s="85" t="s">
        <v>957</v>
      </c>
      <c r="E904" s="86">
        <v>4</v>
      </c>
      <c r="F904" s="84">
        <v>11</v>
      </c>
      <c r="G904" s="87">
        <v>30.07</v>
      </c>
      <c r="H904" s="88" t="s">
        <v>1</v>
      </c>
      <c r="I904" s="88" t="s">
        <v>1</v>
      </c>
      <c r="J904" s="89">
        <v>5.09</v>
      </c>
      <c r="K904" s="89">
        <f t="shared" si="208"/>
        <v>1.53</v>
      </c>
      <c r="L904" s="89">
        <f t="shared" si="209"/>
        <v>24.98</v>
      </c>
      <c r="M904" s="89">
        <f t="shared" si="210"/>
        <v>26.51</v>
      </c>
      <c r="N904" s="90" t="s">
        <v>65</v>
      </c>
      <c r="O904" s="90" t="s">
        <v>66</v>
      </c>
      <c r="P904" s="90" t="s">
        <v>67</v>
      </c>
      <c r="Q904" s="91" t="s">
        <v>68</v>
      </c>
      <c r="R904" s="92" t="s">
        <v>518</v>
      </c>
      <c r="S904" s="92" t="s">
        <v>116</v>
      </c>
      <c r="T904" s="93" t="s">
        <v>73</v>
      </c>
      <c r="U904" s="84">
        <v>37</v>
      </c>
      <c r="V904" s="94">
        <f>IFERROR(VLOOKUP(H904,'Коэфф для прайса 1 оч'!$A$3:$C$6,3,0),"")</f>
        <v>327000</v>
      </c>
      <c r="W904" s="91">
        <f>IFERROR(VLOOKUP(E904,'Коэфф для прайса 1 оч'!$A$10:$C$23,3,0),"")</f>
        <v>0</v>
      </c>
      <c r="X904" s="116">
        <f>IFERROR(VLOOKUP(N904,'Коэфф для прайса 1 оч'!$E$25:$F$30,2,0),"")</f>
        <v>0.04</v>
      </c>
      <c r="Y904" s="116">
        <f>IFERROR(VLOOKUP(O904,'Коэфф для прайса 1 оч'!$E$32:$F$34,2,0),"")</f>
        <v>0</v>
      </c>
      <c r="Z904" s="116">
        <f>IFERROR(VLOOKUP(P904,'Коэфф для прайса 1 оч'!$E$36:$F$38,2,0),"")</f>
        <v>0.03</v>
      </c>
      <c r="AA904" s="116">
        <f>IFERROR(VLOOKUP(Q904,'Коэфф для прайса 1 оч'!$E$40:$F$43,2,0),"")</f>
        <v>5.0000000000000001E-3</v>
      </c>
      <c r="AB904" s="117">
        <f>IFERROR(VLOOKUP(R904,'Коэфф для прайса 1 оч'!$E$45:$F$59,2,0),"")</f>
        <v>0.05</v>
      </c>
      <c r="AC904" s="116">
        <f>IFERROR(VLOOKUP(T904,'Коэфф для прайса 1 оч'!$E$61:$F$67,2,0),"")</f>
        <v>0</v>
      </c>
      <c r="AD904" s="116">
        <f>IFERROR(VLOOKUP(U904,'Коэфф для прайса 1 оч'!$E$69:$F$82,2,0),"")</f>
        <v>-1.0999999999999999E-2</v>
      </c>
      <c r="AE904" s="116">
        <f>IFERROR(VLOOKUP(PriceList[[#This Row],[Корпус]],'Коэфф для прайса 1 оч'!$I$10:$J$15,2,0),"")</f>
        <v>0</v>
      </c>
      <c r="AF904" s="95">
        <f t="shared" si="211"/>
        <v>364278</v>
      </c>
      <c r="AG904" s="96">
        <f t="shared" si="212"/>
        <v>10953839.460000001</v>
      </c>
      <c r="AH904" s="97">
        <v>0</v>
      </c>
      <c r="AI904" s="98">
        <f t="shared" si="213"/>
        <v>364278</v>
      </c>
      <c r="AJ904" s="99">
        <f t="shared" si="214"/>
        <v>10953839.460000001</v>
      </c>
      <c r="AK904" s="84" t="s">
        <v>71</v>
      </c>
      <c r="AL904" s="91">
        <v>0.1</v>
      </c>
      <c r="AM904" s="287">
        <f>PriceList[[#This Row],[ИТОГ Цена за кв.м, руб]]*(1+PriceList[[#This Row],[Максимальная скидка]])</f>
        <v>400705.80000000005</v>
      </c>
      <c r="AN904" s="287">
        <f>PriceList[[#This Row],[Цена за кв.м. в CRM]]*PriceList[[#This Row],[Площадь, кв.м]]</f>
        <v>12049223.406000001</v>
      </c>
      <c r="AO904" s="287">
        <v>6000</v>
      </c>
      <c r="AP904" s="335">
        <f>PriceList[[#This Row],[Цена за кв.м. в CRM]]+PriceList[[#This Row],[Бронь]]</f>
        <v>406705.80000000005</v>
      </c>
      <c r="AQ904" s="335">
        <f>PriceList[[#This Row],[Цена за кв.м. в сайт]]*PriceList[[#This Row],[Площадь, кв.м]]</f>
        <v>12229643.406000001</v>
      </c>
      <c r="AR904" s="84" t="str">
        <f t="shared" si="215"/>
        <v>С3-2-245</v>
      </c>
      <c r="AS904" s="88" t="str">
        <f t="shared" si="216"/>
        <v>Ст</v>
      </c>
      <c r="AT904" s="89">
        <f t="shared" si="217"/>
        <v>30.07</v>
      </c>
      <c r="AU904" s="99">
        <f>PriceList[[#This Row],[Цена за кв.м. в CRM]]</f>
        <v>400705.80000000005</v>
      </c>
      <c r="AV904" s="100" t="str">
        <f t="shared" si="218"/>
        <v>Резерв</v>
      </c>
      <c r="AW904" s="99"/>
      <c r="AX904" s="342"/>
      <c r="AZ904" s="353">
        <f>(PriceList[[#This Row],[Цена за кв.м. в сайт]])+$AZ$1</f>
        <v>407205.80000000005</v>
      </c>
      <c r="BA904" s="353">
        <f>AZ904*PriceList[[#This Row],[Площадь, кв.м]]</f>
        <v>12244678.406000001</v>
      </c>
      <c r="BB904" s="346">
        <f>BA904-PriceList[[#This Row],[Стоимость, руб для сбронированием]]</f>
        <v>15035</v>
      </c>
      <c r="BC904" s="14"/>
      <c r="BD904" s="345">
        <f t="shared" si="219"/>
        <v>407200</v>
      </c>
      <c r="BE904" s="353">
        <f>BD904*PriceList[[#This Row],[Площадь, кв.м]]</f>
        <v>12244504</v>
      </c>
      <c r="BF904" s="14"/>
      <c r="BG904" s="345">
        <f>BE904-$BG$1*PriceList[[#This Row],[Площадь, кв.м]]</f>
        <v>12064084</v>
      </c>
      <c r="BH904" s="353">
        <f t="shared" si="220"/>
        <v>180420</v>
      </c>
      <c r="BI904" s="345">
        <f>BG904/PriceList[[#This Row],[Площадь, кв.м]]</f>
        <v>401200</v>
      </c>
      <c r="BJ904" s="355">
        <f t="shared" si="221"/>
        <v>1.4955134596211365E-2</v>
      </c>
      <c r="BL904" s="345"/>
      <c r="BM904" s="353"/>
    </row>
    <row r="905" spans="1:65" ht="14.25" hidden="1" customHeight="1">
      <c r="A905" s="84">
        <v>775</v>
      </c>
      <c r="B905" s="84" t="s">
        <v>1004</v>
      </c>
      <c r="C905" s="85">
        <v>246</v>
      </c>
      <c r="D905" s="85" t="s">
        <v>957</v>
      </c>
      <c r="E905" s="86">
        <v>4</v>
      </c>
      <c r="F905" s="84">
        <v>12</v>
      </c>
      <c r="G905" s="87">
        <v>29.65</v>
      </c>
      <c r="H905" s="88" t="s">
        <v>1</v>
      </c>
      <c r="I905" s="88" t="s">
        <v>1</v>
      </c>
      <c r="J905" s="89">
        <v>4.67</v>
      </c>
      <c r="K905" s="89">
        <f t="shared" si="208"/>
        <v>1.4</v>
      </c>
      <c r="L905" s="89">
        <f t="shared" si="209"/>
        <v>24.979999999999997</v>
      </c>
      <c r="M905" s="89">
        <f t="shared" si="210"/>
        <v>26.379999999999995</v>
      </c>
      <c r="N905" s="90" t="s">
        <v>65</v>
      </c>
      <c r="O905" s="90" t="s">
        <v>66</v>
      </c>
      <c r="P905" s="90" t="s">
        <v>67</v>
      </c>
      <c r="Q905" s="91" t="s">
        <v>68</v>
      </c>
      <c r="R905" s="92" t="s">
        <v>518</v>
      </c>
      <c r="S905" s="92" t="s">
        <v>116</v>
      </c>
      <c r="T905" s="93" t="s">
        <v>139</v>
      </c>
      <c r="U905" s="84">
        <v>37</v>
      </c>
      <c r="V905" s="94">
        <f>IFERROR(VLOOKUP(H905,'Коэфф для прайса 1 оч'!$A$3:$C$6,3,0),"")</f>
        <v>327000</v>
      </c>
      <c r="W905" s="91">
        <f>IFERROR(VLOOKUP(E905,'Коэфф для прайса 1 оч'!$A$10:$C$23,3,0),"")</f>
        <v>0</v>
      </c>
      <c r="X905" s="116">
        <f>IFERROR(VLOOKUP(N905,'Коэфф для прайса 1 оч'!$E$25:$F$30,2,0),"")</f>
        <v>0.04</v>
      </c>
      <c r="Y905" s="116">
        <f>IFERROR(VLOOKUP(O905,'Коэфф для прайса 1 оч'!$E$32:$F$34,2,0),"")</f>
        <v>0</v>
      </c>
      <c r="Z905" s="116">
        <f>IFERROR(VLOOKUP(P905,'Коэфф для прайса 1 оч'!$E$36:$F$38,2,0),"")</f>
        <v>0.03</v>
      </c>
      <c r="AA905" s="116">
        <f>IFERROR(VLOOKUP(Q905,'Коэфф для прайса 1 оч'!$E$40:$F$43,2,0),"")</f>
        <v>5.0000000000000001E-3</v>
      </c>
      <c r="AB905" s="117">
        <f>IFERROR(VLOOKUP(R905,'Коэфф для прайса 1 оч'!$E$45:$F$59,2,0),"")</f>
        <v>0.05</v>
      </c>
      <c r="AC905" s="116">
        <f>IFERROR(VLOOKUP(T905,'Коэфф для прайса 1 оч'!$E$61:$F$67,2,0),"")</f>
        <v>-0.01</v>
      </c>
      <c r="AD905" s="116">
        <f>IFERROR(VLOOKUP(U905,'Коэфф для прайса 1 оч'!$E$69:$F$82,2,0),"")</f>
        <v>-1.0999999999999999E-2</v>
      </c>
      <c r="AE905" s="116">
        <f>IFERROR(VLOOKUP(PriceList[[#This Row],[Корпус]],'Коэфф для прайса 1 оч'!$I$10:$J$15,2,0),"")</f>
        <v>0</v>
      </c>
      <c r="AF905" s="95">
        <f t="shared" si="211"/>
        <v>361008</v>
      </c>
      <c r="AG905" s="96">
        <f t="shared" si="212"/>
        <v>10703887.199999999</v>
      </c>
      <c r="AH905" s="97">
        <v>0</v>
      </c>
      <c r="AI905" s="98">
        <f t="shared" si="213"/>
        <v>361008</v>
      </c>
      <c r="AJ905" s="99">
        <f t="shared" si="214"/>
        <v>10703887.199999999</v>
      </c>
      <c r="AK905" s="84" t="s">
        <v>71</v>
      </c>
      <c r="AL905" s="91">
        <v>0.1</v>
      </c>
      <c r="AM905" s="287">
        <f>PriceList[[#This Row],[ИТОГ Цена за кв.м, руб]]*(1+PriceList[[#This Row],[Максимальная скидка]])</f>
        <v>397108.80000000005</v>
      </c>
      <c r="AN905" s="287">
        <f>PriceList[[#This Row],[Цена за кв.м. в CRM]]*PriceList[[#This Row],[Площадь, кв.м]]</f>
        <v>11774275.92</v>
      </c>
      <c r="AO905" s="287">
        <v>6000</v>
      </c>
      <c r="AP905" s="335">
        <f>PriceList[[#This Row],[Цена за кв.м. в CRM]]+PriceList[[#This Row],[Бронь]]</f>
        <v>403108.80000000005</v>
      </c>
      <c r="AQ905" s="335">
        <f>PriceList[[#This Row],[Цена за кв.м. в сайт]]*PriceList[[#This Row],[Площадь, кв.м]]</f>
        <v>11952175.92</v>
      </c>
      <c r="AR905" s="84" t="str">
        <f t="shared" si="215"/>
        <v>С3-2-246</v>
      </c>
      <c r="AS905" s="88" t="str">
        <f t="shared" si="216"/>
        <v>Ст</v>
      </c>
      <c r="AT905" s="89">
        <f t="shared" si="217"/>
        <v>29.65</v>
      </c>
      <c r="AU905" s="99">
        <f>PriceList[[#This Row],[Цена за кв.м. в CRM]]</f>
        <v>397108.80000000005</v>
      </c>
      <c r="AV905" s="100" t="str">
        <f t="shared" si="218"/>
        <v>Резерв</v>
      </c>
      <c r="AW905" s="99"/>
      <c r="AX905" s="342"/>
      <c r="AZ905" s="353">
        <f>(PriceList[[#This Row],[Цена за кв.м. в сайт]])+$AZ$1</f>
        <v>403608.80000000005</v>
      </c>
      <c r="BA905" s="353">
        <f>AZ905*PriceList[[#This Row],[Площадь, кв.м]]</f>
        <v>11967000.92</v>
      </c>
      <c r="BB905" s="346">
        <f>BA905-PriceList[[#This Row],[Стоимость, руб для сбронированием]]</f>
        <v>14825</v>
      </c>
      <c r="BC905" s="14"/>
      <c r="BD905" s="345">
        <f t="shared" si="219"/>
        <v>403600</v>
      </c>
      <c r="BE905" s="353">
        <f>BD905*PriceList[[#This Row],[Площадь, кв.м]]</f>
        <v>11966740</v>
      </c>
      <c r="BF905" s="14"/>
      <c r="BG905" s="345">
        <f>BE905-$BG$1*PriceList[[#This Row],[Площадь, кв.м]]</f>
        <v>11788840</v>
      </c>
      <c r="BH905" s="353">
        <f t="shared" si="220"/>
        <v>177900</v>
      </c>
      <c r="BI905" s="345">
        <f>BG905/PriceList[[#This Row],[Площадь, кв.м]]</f>
        <v>397600</v>
      </c>
      <c r="BJ905" s="355">
        <f t="shared" si="221"/>
        <v>1.5090543259557344E-2</v>
      </c>
      <c r="BL905" s="345"/>
      <c r="BM905" s="353"/>
    </row>
    <row r="906" spans="1:65" ht="14.25" hidden="1" customHeight="1">
      <c r="A906" s="84">
        <v>762</v>
      </c>
      <c r="B906" s="84" t="s">
        <v>1005</v>
      </c>
      <c r="C906" s="85">
        <v>247</v>
      </c>
      <c r="D906" s="85" t="s">
        <v>957</v>
      </c>
      <c r="E906" s="86">
        <v>4</v>
      </c>
      <c r="F906" s="84">
        <v>13</v>
      </c>
      <c r="G906" s="87">
        <v>29.39</v>
      </c>
      <c r="H906" s="88" t="s">
        <v>1</v>
      </c>
      <c r="I906" s="88" t="s">
        <v>1</v>
      </c>
      <c r="J906" s="89">
        <v>4.41</v>
      </c>
      <c r="K906" s="89">
        <f t="shared" si="208"/>
        <v>1.32</v>
      </c>
      <c r="L906" s="89">
        <f t="shared" si="209"/>
        <v>24.98</v>
      </c>
      <c r="M906" s="89">
        <f t="shared" si="210"/>
        <v>26.3</v>
      </c>
      <c r="N906" s="90" t="s">
        <v>65</v>
      </c>
      <c r="O906" s="90" t="s">
        <v>66</v>
      </c>
      <c r="P906" s="90" t="s">
        <v>67</v>
      </c>
      <c r="Q906" s="91" t="s">
        <v>68</v>
      </c>
      <c r="R906" s="92" t="s">
        <v>493</v>
      </c>
      <c r="S906" s="92" t="s">
        <v>493</v>
      </c>
      <c r="T906" s="93" t="s">
        <v>73</v>
      </c>
      <c r="U906" s="84">
        <v>37</v>
      </c>
      <c r="V906" s="94">
        <f>IFERROR(VLOOKUP(H906,'Коэфф для прайса 1 оч'!$A$3:$C$6,3,0),"")</f>
        <v>327000</v>
      </c>
      <c r="W906" s="91">
        <f>IFERROR(VLOOKUP(E906,'Коэфф для прайса 1 оч'!$A$10:$C$23,3,0),"")</f>
        <v>0</v>
      </c>
      <c r="X906" s="116">
        <f>IFERROR(VLOOKUP(N906,'Коэфф для прайса 1 оч'!$E$25:$F$30,2,0),"")</f>
        <v>0.04</v>
      </c>
      <c r="Y906" s="116">
        <f>IFERROR(VLOOKUP(O906,'Коэфф для прайса 1 оч'!$E$32:$F$34,2,0),"")</f>
        <v>0</v>
      </c>
      <c r="Z906" s="116">
        <f>IFERROR(VLOOKUP(P906,'Коэфф для прайса 1 оч'!$E$36:$F$38,2,0),"")</f>
        <v>0.03</v>
      </c>
      <c r="AA906" s="116">
        <f>IFERROR(VLOOKUP(Q906,'Коэфф для прайса 1 оч'!$E$40:$F$43,2,0),"")</f>
        <v>5.0000000000000001E-3</v>
      </c>
      <c r="AB906" s="117">
        <f>IFERROR(VLOOKUP(R906,'Коэфф для прайса 1 оч'!$E$45:$F$59,2,0),"")</f>
        <v>0.03</v>
      </c>
      <c r="AC906" s="116">
        <f>IFERROR(VLOOKUP(T906,'Коэфф для прайса 1 оч'!$E$61:$F$67,2,0),"")</f>
        <v>0</v>
      </c>
      <c r="AD906" s="116">
        <f>IFERROR(VLOOKUP(U906,'Коэфф для прайса 1 оч'!$E$69:$F$82,2,0),"")</f>
        <v>-1.0999999999999999E-2</v>
      </c>
      <c r="AE906" s="116">
        <f>IFERROR(VLOOKUP(PriceList[[#This Row],[Корпус]],'Коэфф для прайса 1 оч'!$I$10:$J$15,2,0),"")</f>
        <v>0</v>
      </c>
      <c r="AF906" s="95">
        <f t="shared" si="211"/>
        <v>357738</v>
      </c>
      <c r="AG906" s="96">
        <f t="shared" si="212"/>
        <v>10513919.82</v>
      </c>
      <c r="AH906" s="97">
        <v>0</v>
      </c>
      <c r="AI906" s="98">
        <f t="shared" si="213"/>
        <v>357738</v>
      </c>
      <c r="AJ906" s="99">
        <f t="shared" si="214"/>
        <v>10513919.82</v>
      </c>
      <c r="AK906" s="84" t="s">
        <v>71</v>
      </c>
      <c r="AL906" s="91">
        <v>0.1</v>
      </c>
      <c r="AM906" s="287">
        <f>PriceList[[#This Row],[ИТОГ Цена за кв.м, руб]]*(1+PriceList[[#This Row],[Максимальная скидка]])</f>
        <v>393511.80000000005</v>
      </c>
      <c r="AN906" s="287">
        <f>PriceList[[#This Row],[Цена за кв.м. в CRM]]*PriceList[[#This Row],[Площадь, кв.м]]</f>
        <v>11565311.802000001</v>
      </c>
      <c r="AO906" s="287">
        <v>6000</v>
      </c>
      <c r="AP906" s="335">
        <f>PriceList[[#This Row],[Цена за кв.м. в CRM]]+PriceList[[#This Row],[Бронь]]</f>
        <v>399511.80000000005</v>
      </c>
      <c r="AQ906" s="335">
        <f>PriceList[[#This Row],[Цена за кв.м. в сайт]]*PriceList[[#This Row],[Площадь, кв.м]]</f>
        <v>11741651.802000001</v>
      </c>
      <c r="AR906" s="84" t="str">
        <f t="shared" si="215"/>
        <v>С3-2-247</v>
      </c>
      <c r="AS906" s="88" t="str">
        <f t="shared" si="216"/>
        <v>Ст</v>
      </c>
      <c r="AT906" s="89">
        <f t="shared" si="217"/>
        <v>29.39</v>
      </c>
      <c r="AU906" s="99">
        <f>PriceList[[#This Row],[Цена за кв.м. в CRM]]</f>
        <v>393511.80000000005</v>
      </c>
      <c r="AV906" s="100" t="str">
        <f t="shared" si="218"/>
        <v>Резерв</v>
      </c>
      <c r="AW906" s="99"/>
      <c r="AX906" s="342"/>
      <c r="AZ906" s="353">
        <f>(PriceList[[#This Row],[Цена за кв.м. в сайт]])+$AZ$1</f>
        <v>400011.80000000005</v>
      </c>
      <c r="BA906" s="353">
        <f>AZ906*PriceList[[#This Row],[Площадь, кв.м]]</f>
        <v>11756346.802000001</v>
      </c>
      <c r="BB906" s="346">
        <f>BA906-PriceList[[#This Row],[Стоимость, руб для сбронированием]]</f>
        <v>14695</v>
      </c>
      <c r="BC906" s="14"/>
      <c r="BD906" s="345">
        <f t="shared" si="219"/>
        <v>400000</v>
      </c>
      <c r="BE906" s="353">
        <f>BD906*PriceList[[#This Row],[Площадь, кв.м]]</f>
        <v>11756000</v>
      </c>
      <c r="BF906" s="14"/>
      <c r="BG906" s="345">
        <f>BE906-$BG$1*PriceList[[#This Row],[Площадь, кв.м]]</f>
        <v>11579660</v>
      </c>
      <c r="BH906" s="353">
        <f t="shared" si="220"/>
        <v>176340</v>
      </c>
      <c r="BI906" s="345">
        <f>BG906/PriceList[[#This Row],[Площадь, кв.м]]</f>
        <v>394000</v>
      </c>
      <c r="BJ906" s="355">
        <f t="shared" si="221"/>
        <v>1.5228426395939087E-2</v>
      </c>
      <c r="BL906" s="345"/>
      <c r="BM906" s="353"/>
    </row>
    <row r="907" spans="1:65" ht="14.25" hidden="1" customHeight="1">
      <c r="A907" s="84">
        <v>763</v>
      </c>
      <c r="B907" s="84" t="s">
        <v>1006</v>
      </c>
      <c r="C907" s="85">
        <v>248</v>
      </c>
      <c r="D907" s="85" t="s">
        <v>957</v>
      </c>
      <c r="E907" s="86">
        <v>4</v>
      </c>
      <c r="F907" s="84">
        <v>14</v>
      </c>
      <c r="G907" s="87">
        <v>29.88</v>
      </c>
      <c r="H907" s="88" t="s">
        <v>1</v>
      </c>
      <c r="I907" s="88" t="s">
        <v>1</v>
      </c>
      <c r="J907" s="89">
        <v>4.9000000000000004</v>
      </c>
      <c r="K907" s="89">
        <f t="shared" si="208"/>
        <v>1.47</v>
      </c>
      <c r="L907" s="89">
        <f t="shared" si="209"/>
        <v>24.979999999999997</v>
      </c>
      <c r="M907" s="89">
        <f t="shared" si="210"/>
        <v>26.449999999999996</v>
      </c>
      <c r="N907" s="90" t="s">
        <v>65</v>
      </c>
      <c r="O907" s="90" t="s">
        <v>66</v>
      </c>
      <c r="P907" s="90" t="s">
        <v>67</v>
      </c>
      <c r="Q907" s="91" t="s">
        <v>68</v>
      </c>
      <c r="R907" s="92" t="s">
        <v>493</v>
      </c>
      <c r="S907" s="92" t="s">
        <v>493</v>
      </c>
      <c r="T907" s="93" t="s">
        <v>159</v>
      </c>
      <c r="U907" s="84">
        <v>37</v>
      </c>
      <c r="V907" s="94">
        <f>IFERROR(VLOOKUP(H907,'Коэфф для прайса 1 оч'!$A$3:$C$6,3,0),"")</f>
        <v>327000</v>
      </c>
      <c r="W907" s="91">
        <f>IFERROR(VLOOKUP(E907,'Коэфф для прайса 1 оч'!$A$10:$C$23,3,0),"")</f>
        <v>0</v>
      </c>
      <c r="X907" s="116">
        <f>IFERROR(VLOOKUP(N907,'Коэфф для прайса 1 оч'!$E$25:$F$30,2,0),"")</f>
        <v>0.04</v>
      </c>
      <c r="Y907" s="116">
        <f>IFERROR(VLOOKUP(O907,'Коэфф для прайса 1 оч'!$E$32:$F$34,2,0),"")</f>
        <v>0</v>
      </c>
      <c r="Z907" s="116">
        <f>IFERROR(VLOOKUP(P907,'Коэфф для прайса 1 оч'!$E$36:$F$38,2,0),"")</f>
        <v>0.03</v>
      </c>
      <c r="AA907" s="116">
        <f>IFERROR(VLOOKUP(Q907,'Коэфф для прайса 1 оч'!$E$40:$F$43,2,0),"")</f>
        <v>5.0000000000000001E-3</v>
      </c>
      <c r="AB907" s="117">
        <f>IFERROR(VLOOKUP(R907,'Коэфф для прайса 1 оч'!$E$45:$F$59,2,0),"")</f>
        <v>0.03</v>
      </c>
      <c r="AC907" s="116">
        <f>IFERROR(VLOOKUP(T907,'Коэфф для прайса 1 оч'!$E$61:$F$67,2,0),"")</f>
        <v>-0.01</v>
      </c>
      <c r="AD907" s="116">
        <f>IFERROR(VLOOKUP(U907,'Коэфф для прайса 1 оч'!$E$69:$F$82,2,0),"")</f>
        <v>-1.0999999999999999E-2</v>
      </c>
      <c r="AE907" s="116">
        <f>IFERROR(VLOOKUP(PriceList[[#This Row],[Корпус]],'Коэфф для прайса 1 оч'!$I$10:$J$15,2,0),"")</f>
        <v>0</v>
      </c>
      <c r="AF907" s="95">
        <f t="shared" si="211"/>
        <v>354468</v>
      </c>
      <c r="AG907" s="96">
        <f t="shared" si="212"/>
        <v>10591503.84</v>
      </c>
      <c r="AH907" s="97">
        <v>0</v>
      </c>
      <c r="AI907" s="98">
        <f t="shared" si="213"/>
        <v>354468</v>
      </c>
      <c r="AJ907" s="99">
        <f t="shared" si="214"/>
        <v>10591503.84</v>
      </c>
      <c r="AK907" s="84" t="s">
        <v>71</v>
      </c>
      <c r="AL907" s="91">
        <v>0.1</v>
      </c>
      <c r="AM907" s="287">
        <f>PriceList[[#This Row],[ИТОГ Цена за кв.м, руб]]*(1+PriceList[[#This Row],[Максимальная скидка]])</f>
        <v>389914.80000000005</v>
      </c>
      <c r="AN907" s="287">
        <f>PriceList[[#This Row],[Цена за кв.м. в CRM]]*PriceList[[#This Row],[Площадь, кв.м]]</f>
        <v>11650654.224000001</v>
      </c>
      <c r="AO907" s="287">
        <v>6000</v>
      </c>
      <c r="AP907" s="335">
        <f>PriceList[[#This Row],[Цена за кв.м. в CRM]]+PriceList[[#This Row],[Бронь]]</f>
        <v>395914.80000000005</v>
      </c>
      <c r="AQ907" s="335">
        <f>PriceList[[#This Row],[Цена за кв.м. в сайт]]*PriceList[[#This Row],[Площадь, кв.м]]</f>
        <v>11829934.224000001</v>
      </c>
      <c r="AR907" s="84" t="str">
        <f t="shared" si="215"/>
        <v>С3-2-248</v>
      </c>
      <c r="AS907" s="88" t="str">
        <f t="shared" si="216"/>
        <v>Ст</v>
      </c>
      <c r="AT907" s="89">
        <f t="shared" si="217"/>
        <v>29.88</v>
      </c>
      <c r="AU907" s="99">
        <f>PriceList[[#This Row],[Цена за кв.м. в CRM]]</f>
        <v>389914.80000000005</v>
      </c>
      <c r="AV907" s="100" t="str">
        <f t="shared" si="218"/>
        <v>Резерв</v>
      </c>
      <c r="AW907" s="99"/>
      <c r="AX907" s="342"/>
      <c r="AZ907" s="353">
        <f>(PriceList[[#This Row],[Цена за кв.м. в сайт]])+$AZ$1</f>
        <v>396414.80000000005</v>
      </c>
      <c r="BA907" s="353">
        <f>AZ907*PriceList[[#This Row],[Площадь, кв.м]]</f>
        <v>11844874.224000001</v>
      </c>
      <c r="BB907" s="346">
        <f>BA907-PriceList[[#This Row],[Стоимость, руб для сбронированием]]</f>
        <v>14940</v>
      </c>
      <c r="BC907" s="14"/>
      <c r="BD907" s="345">
        <f t="shared" si="219"/>
        <v>396400</v>
      </c>
      <c r="BE907" s="353">
        <f>BD907*PriceList[[#This Row],[Площадь, кв.м]]</f>
        <v>11844432</v>
      </c>
      <c r="BF907" s="14"/>
      <c r="BG907" s="345">
        <f>BE907-$BG$1*PriceList[[#This Row],[Площадь, кв.м]]</f>
        <v>11665152</v>
      </c>
      <c r="BH907" s="353">
        <f t="shared" si="220"/>
        <v>179280</v>
      </c>
      <c r="BI907" s="345">
        <f>BG907/PriceList[[#This Row],[Площадь, кв.м]]</f>
        <v>390400</v>
      </c>
      <c r="BJ907" s="355">
        <f t="shared" si="221"/>
        <v>1.5368852459016393E-2</v>
      </c>
      <c r="BL907" s="345"/>
      <c r="BM907" s="353"/>
    </row>
    <row r="908" spans="1:65" ht="14.25" hidden="1" customHeight="1">
      <c r="A908" s="84">
        <v>801</v>
      </c>
      <c r="B908" s="84" t="s">
        <v>1007</v>
      </c>
      <c r="C908" s="85">
        <v>249</v>
      </c>
      <c r="D908" s="85" t="s">
        <v>957</v>
      </c>
      <c r="E908" s="86">
        <v>5</v>
      </c>
      <c r="F908" s="84">
        <v>1</v>
      </c>
      <c r="G908" s="87">
        <v>30.82</v>
      </c>
      <c r="H908" s="88" t="s">
        <v>1</v>
      </c>
      <c r="I908" s="88" t="s">
        <v>1</v>
      </c>
      <c r="J908" s="89">
        <v>5.93</v>
      </c>
      <c r="K908" s="89">
        <f t="shared" si="208"/>
        <v>1.78</v>
      </c>
      <c r="L908" s="89">
        <f t="shared" si="209"/>
        <v>24.89</v>
      </c>
      <c r="M908" s="89">
        <f t="shared" si="210"/>
        <v>26.67</v>
      </c>
      <c r="N908" s="90" t="s">
        <v>65</v>
      </c>
      <c r="O908" s="90" t="s">
        <v>66</v>
      </c>
      <c r="P908" s="90" t="s">
        <v>67</v>
      </c>
      <c r="Q908" s="91" t="s">
        <v>68</v>
      </c>
      <c r="R908" s="92" t="s">
        <v>493</v>
      </c>
      <c r="S908" s="92" t="s">
        <v>493</v>
      </c>
      <c r="T908" s="93" t="s">
        <v>73</v>
      </c>
      <c r="U908" s="84">
        <v>37</v>
      </c>
      <c r="V908" s="94">
        <f>IFERROR(VLOOKUP(H908,'Коэфф для прайса 1 оч'!$A$3:$C$6,3,0),"")</f>
        <v>327000</v>
      </c>
      <c r="W908" s="91">
        <f>IFERROR(VLOOKUP(E908,'Коэфф для прайса 1 оч'!$A$10:$C$23,3,0),"")</f>
        <v>5.0000000000000001E-3</v>
      </c>
      <c r="X908" s="116">
        <f>IFERROR(VLOOKUP(N908,'Коэфф для прайса 1 оч'!$E$25:$F$30,2,0),"")</f>
        <v>0.04</v>
      </c>
      <c r="Y908" s="116">
        <f>IFERROR(VLOOKUP(O908,'Коэфф для прайса 1 оч'!$E$32:$F$34,2,0),"")</f>
        <v>0</v>
      </c>
      <c r="Z908" s="116">
        <f>IFERROR(VLOOKUP(P908,'Коэфф для прайса 1 оч'!$E$36:$F$38,2,0),"")</f>
        <v>0.03</v>
      </c>
      <c r="AA908" s="116">
        <f>IFERROR(VLOOKUP(Q908,'Коэфф для прайса 1 оч'!$E$40:$F$43,2,0),"")</f>
        <v>5.0000000000000001E-3</v>
      </c>
      <c r="AB908" s="117">
        <f>IFERROR(VLOOKUP(R908,'Коэфф для прайса 1 оч'!$E$45:$F$59,2,0),"")</f>
        <v>0.03</v>
      </c>
      <c r="AC908" s="116">
        <f>IFERROR(VLOOKUP(T908,'Коэфф для прайса 1 оч'!$E$61:$F$67,2,0),"")</f>
        <v>0</v>
      </c>
      <c r="AD908" s="116">
        <f>IFERROR(VLOOKUP(U908,'Коэфф для прайса 1 оч'!$E$69:$F$82,2,0),"")</f>
        <v>-1.0999999999999999E-2</v>
      </c>
      <c r="AE908" s="116">
        <f>IFERROR(VLOOKUP(PriceList[[#This Row],[Корпус]],'Коэфф для прайса 1 оч'!$I$10:$J$15,2,0),"")</f>
        <v>0</v>
      </c>
      <c r="AF908" s="95">
        <f t="shared" si="211"/>
        <v>359373</v>
      </c>
      <c r="AG908" s="96">
        <f t="shared" si="212"/>
        <v>11075875.859999999</v>
      </c>
      <c r="AH908" s="97">
        <v>0</v>
      </c>
      <c r="AI908" s="98">
        <f t="shared" si="213"/>
        <v>359373</v>
      </c>
      <c r="AJ908" s="99">
        <f t="shared" si="214"/>
        <v>11075875.859999999</v>
      </c>
      <c r="AK908" s="84" t="s">
        <v>101</v>
      </c>
      <c r="AL908" s="91">
        <v>0.1</v>
      </c>
      <c r="AM908" s="287">
        <f>PriceList[[#This Row],[ИТОГ Цена за кв.м, руб]]*(1+PriceList[[#This Row],[Максимальная скидка]])</f>
        <v>395310.30000000005</v>
      </c>
      <c r="AN908" s="287">
        <f>PriceList[[#This Row],[Цена за кв.м. в CRM]]*PriceList[[#This Row],[Площадь, кв.м]]</f>
        <v>12183463.446000002</v>
      </c>
      <c r="AO908" s="287">
        <v>6000</v>
      </c>
      <c r="AP908" s="335">
        <f>PriceList[[#This Row],[Цена за кв.м. в CRM]]+PriceList[[#This Row],[Бронь]]</f>
        <v>401310.30000000005</v>
      </c>
      <c r="AQ908" s="335">
        <f>PriceList[[#This Row],[Цена за кв.м. в сайт]]*PriceList[[#This Row],[Площадь, кв.м]]</f>
        <v>12368383.446000002</v>
      </c>
      <c r="AR908" s="84" t="str">
        <f t="shared" si="215"/>
        <v>С3-2-249</v>
      </c>
      <c r="AS908" s="88" t="str">
        <f t="shared" si="216"/>
        <v>Ст</v>
      </c>
      <c r="AT908" s="89">
        <f t="shared" si="217"/>
        <v>30.82</v>
      </c>
      <c r="AU908" s="99">
        <f>PriceList[[#This Row],[Цена за кв.м. в CRM]]</f>
        <v>395310.30000000005</v>
      </c>
      <c r="AV908" s="100" t="str">
        <f t="shared" si="218"/>
        <v>Свободно</v>
      </c>
      <c r="AW908" s="99"/>
      <c r="AX908" s="342"/>
      <c r="AZ908" s="353">
        <f>(PriceList[[#This Row],[Цена за кв.м. в сайт]])+$AZ$1</f>
        <v>401810.30000000005</v>
      </c>
      <c r="BA908" s="353">
        <f>AZ908*PriceList[[#This Row],[Площадь, кв.м]]</f>
        <v>12383793.446000002</v>
      </c>
      <c r="BB908" s="346">
        <f>BA908-PriceList[[#This Row],[Стоимость, руб для сбронированием]]</f>
        <v>15410</v>
      </c>
      <c r="BC908" s="14"/>
      <c r="BD908" s="345">
        <f t="shared" si="219"/>
        <v>401800</v>
      </c>
      <c r="BE908" s="353">
        <f>BD908*PriceList[[#This Row],[Площадь, кв.м]]</f>
        <v>12383476</v>
      </c>
      <c r="BF908" s="14"/>
      <c r="BG908" s="345">
        <f>BE908-$BG$1*PriceList[[#This Row],[Площадь, кв.м]]</f>
        <v>12198556</v>
      </c>
      <c r="BH908" s="353">
        <f t="shared" si="220"/>
        <v>184920</v>
      </c>
      <c r="BI908" s="345">
        <f>BG908/PriceList[[#This Row],[Площадь, кв.м]]</f>
        <v>395800</v>
      </c>
      <c r="BJ908" s="355">
        <f t="shared" si="221"/>
        <v>1.5159171298635674E-2</v>
      </c>
      <c r="BL908" s="345"/>
      <c r="BM908" s="353"/>
    </row>
    <row r="909" spans="1:65" ht="14.25" hidden="1" customHeight="1">
      <c r="A909" s="84">
        <v>802</v>
      </c>
      <c r="B909" s="84" t="s">
        <v>1008</v>
      </c>
      <c r="C909" s="85">
        <v>250</v>
      </c>
      <c r="D909" s="85" t="s">
        <v>957</v>
      </c>
      <c r="E909" s="86">
        <v>5</v>
      </c>
      <c r="F909" s="84">
        <v>2</v>
      </c>
      <c r="G909" s="87">
        <v>30.35</v>
      </c>
      <c r="H909" s="88" t="s">
        <v>1</v>
      </c>
      <c r="I909" s="88" t="s">
        <v>1</v>
      </c>
      <c r="J909" s="89">
        <v>5.61</v>
      </c>
      <c r="K909" s="89">
        <f t="shared" si="208"/>
        <v>1.68</v>
      </c>
      <c r="L909" s="89">
        <f t="shared" si="209"/>
        <v>24.740000000000002</v>
      </c>
      <c r="M909" s="89">
        <f t="shared" si="210"/>
        <v>26.42</v>
      </c>
      <c r="N909" s="90" t="s">
        <v>65</v>
      </c>
      <c r="O909" s="90" t="s">
        <v>66</v>
      </c>
      <c r="P909" s="90" t="s">
        <v>67</v>
      </c>
      <c r="Q909" s="91" t="s">
        <v>68</v>
      </c>
      <c r="R909" s="92" t="s">
        <v>493</v>
      </c>
      <c r="S909" s="92" t="s">
        <v>493</v>
      </c>
      <c r="T909" s="93" t="s">
        <v>73</v>
      </c>
      <c r="U909" s="84">
        <v>37</v>
      </c>
      <c r="V909" s="94">
        <f>IFERROR(VLOOKUP(H909,'Коэфф для прайса 1 оч'!$A$3:$C$6,3,0),"")</f>
        <v>327000</v>
      </c>
      <c r="W909" s="91">
        <f>IFERROR(VLOOKUP(E909,'Коэфф для прайса 1 оч'!$A$10:$C$23,3,0),"")</f>
        <v>5.0000000000000001E-3</v>
      </c>
      <c r="X909" s="116">
        <f>IFERROR(VLOOKUP(N909,'Коэфф для прайса 1 оч'!$E$25:$F$30,2,0),"")</f>
        <v>0.04</v>
      </c>
      <c r="Y909" s="116">
        <f>IFERROR(VLOOKUP(O909,'Коэфф для прайса 1 оч'!$E$32:$F$34,2,0),"")</f>
        <v>0</v>
      </c>
      <c r="Z909" s="116">
        <f>IFERROR(VLOOKUP(P909,'Коэфф для прайса 1 оч'!$E$36:$F$38,2,0),"")</f>
        <v>0.03</v>
      </c>
      <c r="AA909" s="116">
        <f>IFERROR(VLOOKUP(Q909,'Коэфф для прайса 1 оч'!$E$40:$F$43,2,0),"")</f>
        <v>5.0000000000000001E-3</v>
      </c>
      <c r="AB909" s="117">
        <f>IFERROR(VLOOKUP(R909,'Коэфф для прайса 1 оч'!$E$45:$F$59,2,0),"")</f>
        <v>0.03</v>
      </c>
      <c r="AC909" s="116">
        <f>IFERROR(VLOOKUP(T909,'Коэфф для прайса 1 оч'!$E$61:$F$67,2,0),"")</f>
        <v>0</v>
      </c>
      <c r="AD909" s="116">
        <f>IFERROR(VLOOKUP(U909,'Коэфф для прайса 1 оч'!$E$69:$F$82,2,0),"")</f>
        <v>-1.0999999999999999E-2</v>
      </c>
      <c r="AE909" s="116">
        <f>IFERROR(VLOOKUP(PriceList[[#This Row],[Корпус]],'Коэфф для прайса 1 оч'!$I$10:$J$15,2,0),"")</f>
        <v>0</v>
      </c>
      <c r="AF909" s="95">
        <f t="shared" si="211"/>
        <v>359373</v>
      </c>
      <c r="AG909" s="96">
        <f t="shared" si="212"/>
        <v>10906970.550000001</v>
      </c>
      <c r="AH909" s="97">
        <v>0</v>
      </c>
      <c r="AI909" s="98">
        <f t="shared" si="213"/>
        <v>359373</v>
      </c>
      <c r="AJ909" s="99">
        <f t="shared" si="214"/>
        <v>10906970.550000001</v>
      </c>
      <c r="AK909" s="84" t="s">
        <v>101</v>
      </c>
      <c r="AL909" s="91">
        <v>0.1</v>
      </c>
      <c r="AM909" s="287">
        <f>PriceList[[#This Row],[ИТОГ Цена за кв.м, руб]]*(1+PriceList[[#This Row],[Максимальная скидка]])</f>
        <v>395310.30000000005</v>
      </c>
      <c r="AN909" s="287">
        <f>PriceList[[#This Row],[Цена за кв.м. в CRM]]*PriceList[[#This Row],[Площадь, кв.м]]</f>
        <v>11997667.605000002</v>
      </c>
      <c r="AO909" s="287">
        <v>6000</v>
      </c>
      <c r="AP909" s="335">
        <f>PriceList[[#This Row],[Цена за кв.м. в CRM]]+PriceList[[#This Row],[Бронь]]</f>
        <v>401310.30000000005</v>
      </c>
      <c r="AQ909" s="335">
        <f>PriceList[[#This Row],[Цена за кв.м. в сайт]]*PriceList[[#This Row],[Площадь, кв.м]]</f>
        <v>12179767.605000002</v>
      </c>
      <c r="AR909" s="84" t="str">
        <f t="shared" si="215"/>
        <v>С3-2-250</v>
      </c>
      <c r="AS909" s="88" t="str">
        <f t="shared" si="216"/>
        <v>Ст</v>
      </c>
      <c r="AT909" s="89">
        <f t="shared" si="217"/>
        <v>30.35</v>
      </c>
      <c r="AU909" s="99">
        <f>PriceList[[#This Row],[Цена за кв.м. в CRM]]</f>
        <v>395310.30000000005</v>
      </c>
      <c r="AV909" s="100" t="str">
        <f t="shared" si="218"/>
        <v>Свободно</v>
      </c>
      <c r="AW909" s="99"/>
      <c r="AX909" s="342"/>
      <c r="AZ909" s="353">
        <f>(PriceList[[#This Row],[Цена за кв.м. в сайт]])+$AZ$1</f>
        <v>401810.30000000005</v>
      </c>
      <c r="BA909" s="353">
        <f>AZ909*PriceList[[#This Row],[Площадь, кв.м]]</f>
        <v>12194942.605000002</v>
      </c>
      <c r="BB909" s="346">
        <f>BA909-PriceList[[#This Row],[Стоимость, руб для сбронированием]]</f>
        <v>15175</v>
      </c>
      <c r="BC909" s="14"/>
      <c r="BD909" s="345">
        <f t="shared" si="219"/>
        <v>401800</v>
      </c>
      <c r="BE909" s="353">
        <f>BD909*PriceList[[#This Row],[Площадь, кв.м]]</f>
        <v>12194630</v>
      </c>
      <c r="BF909" s="14"/>
      <c r="BG909" s="345">
        <f>BE909-$BG$1*PriceList[[#This Row],[Площадь, кв.м]]</f>
        <v>12012530</v>
      </c>
      <c r="BH909" s="353">
        <f t="shared" si="220"/>
        <v>182100</v>
      </c>
      <c r="BI909" s="345">
        <f>BG909/PriceList[[#This Row],[Площадь, кв.м]]</f>
        <v>395800</v>
      </c>
      <c r="BJ909" s="355">
        <f t="shared" si="221"/>
        <v>1.5159171298635674E-2</v>
      </c>
      <c r="BL909" s="345"/>
      <c r="BM909" s="353"/>
    </row>
    <row r="910" spans="1:65" ht="14.25" hidden="1" customHeight="1">
      <c r="A910" s="84">
        <v>803</v>
      </c>
      <c r="B910" s="84" t="s">
        <v>1009</v>
      </c>
      <c r="C910" s="85">
        <v>251</v>
      </c>
      <c r="D910" s="85" t="s">
        <v>957</v>
      </c>
      <c r="E910" s="86">
        <v>5</v>
      </c>
      <c r="F910" s="84">
        <v>3</v>
      </c>
      <c r="G910" s="87">
        <v>29.36</v>
      </c>
      <c r="H910" s="88" t="s">
        <v>1</v>
      </c>
      <c r="I910" s="88" t="s">
        <v>1</v>
      </c>
      <c r="J910" s="89">
        <v>5.09</v>
      </c>
      <c r="K910" s="89">
        <f t="shared" si="208"/>
        <v>1.53</v>
      </c>
      <c r="L910" s="89">
        <f t="shared" si="209"/>
        <v>24.27</v>
      </c>
      <c r="M910" s="89">
        <f t="shared" si="210"/>
        <v>25.8</v>
      </c>
      <c r="N910" s="90" t="s">
        <v>65</v>
      </c>
      <c r="O910" s="90" t="s">
        <v>66</v>
      </c>
      <c r="P910" s="90" t="s">
        <v>67</v>
      </c>
      <c r="Q910" s="91" t="s">
        <v>68</v>
      </c>
      <c r="R910" s="92" t="s">
        <v>493</v>
      </c>
      <c r="S910" s="92" t="s">
        <v>493</v>
      </c>
      <c r="T910" s="93" t="s">
        <v>73</v>
      </c>
      <c r="U910" s="84">
        <v>37</v>
      </c>
      <c r="V910" s="94">
        <f>IFERROR(VLOOKUP(H910,'Коэфф для прайса 1 оч'!$A$3:$C$6,3,0),"")</f>
        <v>327000</v>
      </c>
      <c r="W910" s="91">
        <f>IFERROR(VLOOKUP(E910,'Коэфф для прайса 1 оч'!$A$10:$C$23,3,0),"")</f>
        <v>5.0000000000000001E-3</v>
      </c>
      <c r="X910" s="116">
        <f>IFERROR(VLOOKUP(N910,'Коэфф для прайса 1 оч'!$E$25:$F$30,2,0),"")</f>
        <v>0.04</v>
      </c>
      <c r="Y910" s="116">
        <f>IFERROR(VLOOKUP(O910,'Коэфф для прайса 1 оч'!$E$32:$F$34,2,0),"")</f>
        <v>0</v>
      </c>
      <c r="Z910" s="116">
        <f>IFERROR(VLOOKUP(P910,'Коэфф для прайса 1 оч'!$E$36:$F$38,2,0),"")</f>
        <v>0.03</v>
      </c>
      <c r="AA910" s="116">
        <f>IFERROR(VLOOKUP(Q910,'Коэфф для прайса 1 оч'!$E$40:$F$43,2,0),"")</f>
        <v>5.0000000000000001E-3</v>
      </c>
      <c r="AB910" s="117">
        <f>IFERROR(VLOOKUP(R910,'Коэфф для прайса 1 оч'!$E$45:$F$59,2,0),"")</f>
        <v>0.03</v>
      </c>
      <c r="AC910" s="116">
        <f>IFERROR(VLOOKUP(T910,'Коэфф для прайса 1 оч'!$E$61:$F$67,2,0),"")</f>
        <v>0</v>
      </c>
      <c r="AD910" s="116">
        <f>IFERROR(VLOOKUP(U910,'Коэфф для прайса 1 оч'!$E$69:$F$82,2,0),"")</f>
        <v>-1.0999999999999999E-2</v>
      </c>
      <c r="AE910" s="116">
        <f>IFERROR(VLOOKUP(PriceList[[#This Row],[Корпус]],'Коэфф для прайса 1 оч'!$I$10:$J$15,2,0),"")</f>
        <v>0</v>
      </c>
      <c r="AF910" s="95">
        <f t="shared" si="211"/>
        <v>359373</v>
      </c>
      <c r="AG910" s="96">
        <f t="shared" si="212"/>
        <v>10551191.279999999</v>
      </c>
      <c r="AH910" s="97">
        <v>0</v>
      </c>
      <c r="AI910" s="98">
        <f t="shared" si="213"/>
        <v>359373</v>
      </c>
      <c r="AJ910" s="99">
        <f t="shared" si="214"/>
        <v>10551191.279999999</v>
      </c>
      <c r="AK910" s="84" t="s">
        <v>71</v>
      </c>
      <c r="AL910" s="91">
        <v>0.1</v>
      </c>
      <c r="AM910" s="287">
        <f>PriceList[[#This Row],[ИТОГ Цена за кв.м, руб]]*(1+PriceList[[#This Row],[Максимальная скидка]])</f>
        <v>395310.30000000005</v>
      </c>
      <c r="AN910" s="287">
        <f>PriceList[[#This Row],[Цена за кв.м. в CRM]]*PriceList[[#This Row],[Площадь, кв.м]]</f>
        <v>11606310.408000002</v>
      </c>
      <c r="AO910" s="287">
        <v>6000</v>
      </c>
      <c r="AP910" s="335">
        <f>PriceList[[#This Row],[Цена за кв.м. в CRM]]+PriceList[[#This Row],[Бронь]]</f>
        <v>401310.30000000005</v>
      </c>
      <c r="AQ910" s="335">
        <f>PriceList[[#This Row],[Цена за кв.м. в сайт]]*PriceList[[#This Row],[Площадь, кв.м]]</f>
        <v>11782470.408000002</v>
      </c>
      <c r="AR910" s="84" t="str">
        <f t="shared" si="215"/>
        <v>С3-2-251</v>
      </c>
      <c r="AS910" s="88" t="str">
        <f t="shared" si="216"/>
        <v>Ст</v>
      </c>
      <c r="AT910" s="89">
        <f t="shared" si="217"/>
        <v>29.36</v>
      </c>
      <c r="AU910" s="99">
        <f>PriceList[[#This Row],[Цена за кв.м. в CRM]]</f>
        <v>395310.30000000005</v>
      </c>
      <c r="AV910" s="100" t="str">
        <f t="shared" si="218"/>
        <v>Резерв</v>
      </c>
      <c r="AW910" s="99"/>
      <c r="AX910" s="342"/>
      <c r="AZ910" s="353">
        <f>(PriceList[[#This Row],[Цена за кв.м. в сайт]])+$AZ$1</f>
        <v>401810.30000000005</v>
      </c>
      <c r="BA910" s="353">
        <f>AZ910*PriceList[[#This Row],[Площадь, кв.м]]</f>
        <v>11797150.408000002</v>
      </c>
      <c r="BB910" s="346">
        <f>BA910-PriceList[[#This Row],[Стоимость, руб для сбронированием]]</f>
        <v>14680</v>
      </c>
      <c r="BC910" s="14"/>
      <c r="BD910" s="345">
        <f t="shared" si="219"/>
        <v>401800</v>
      </c>
      <c r="BE910" s="353">
        <f>BD910*PriceList[[#This Row],[Площадь, кв.м]]</f>
        <v>11796848</v>
      </c>
      <c r="BF910" s="14"/>
      <c r="BG910" s="345">
        <f>BE910-$BG$1*PriceList[[#This Row],[Площадь, кв.м]]</f>
        <v>11620688</v>
      </c>
      <c r="BH910" s="353">
        <f t="shared" si="220"/>
        <v>176160</v>
      </c>
      <c r="BI910" s="345">
        <f>BG910/PriceList[[#This Row],[Площадь, кв.м]]</f>
        <v>395800</v>
      </c>
      <c r="BJ910" s="355">
        <f t="shared" si="221"/>
        <v>1.5159171298635674E-2</v>
      </c>
      <c r="BL910" s="345"/>
      <c r="BM910" s="353"/>
    </row>
    <row r="911" spans="1:65" ht="14.25" hidden="1" customHeight="1">
      <c r="A911" s="84">
        <v>804</v>
      </c>
      <c r="B911" s="84" t="s">
        <v>1010</v>
      </c>
      <c r="C911" s="85">
        <v>252</v>
      </c>
      <c r="D911" s="85" t="s">
        <v>957</v>
      </c>
      <c r="E911" s="86">
        <v>5</v>
      </c>
      <c r="F911" s="84">
        <v>4</v>
      </c>
      <c r="G911" s="87">
        <v>41.75</v>
      </c>
      <c r="H911" s="88" t="s">
        <v>1</v>
      </c>
      <c r="I911" s="88" t="s">
        <v>1</v>
      </c>
      <c r="J911" s="89">
        <v>13.04</v>
      </c>
      <c r="K911" s="89">
        <f t="shared" si="208"/>
        <v>3.91</v>
      </c>
      <c r="L911" s="89">
        <f t="shared" si="209"/>
        <v>28.71</v>
      </c>
      <c r="M911" s="89">
        <f t="shared" si="210"/>
        <v>32.620000000000005</v>
      </c>
      <c r="N911" s="90" t="s">
        <v>76</v>
      </c>
      <c r="O911" s="90" t="s">
        <v>83</v>
      </c>
      <c r="P911" s="90" t="s">
        <v>67</v>
      </c>
      <c r="Q911" s="91" t="s">
        <v>68</v>
      </c>
      <c r="R911" s="92" t="s">
        <v>493</v>
      </c>
      <c r="S911" s="92" t="s">
        <v>493</v>
      </c>
      <c r="T911" s="93" t="s">
        <v>73</v>
      </c>
      <c r="U911" s="84">
        <v>37</v>
      </c>
      <c r="V911" s="94">
        <f>IFERROR(VLOOKUP(H911,'Коэфф для прайса 1 оч'!$A$3:$C$6,3,0),"")</f>
        <v>327000</v>
      </c>
      <c r="W911" s="91">
        <f>IFERROR(VLOOKUP(E911,'Коэфф для прайса 1 оч'!$A$10:$C$23,3,0),"")</f>
        <v>5.0000000000000001E-3</v>
      </c>
      <c r="X911" s="116">
        <f>IFERROR(VLOOKUP(N911,'Коэфф для прайса 1 оч'!$E$25:$F$30,2,0),"")</f>
        <v>0</v>
      </c>
      <c r="Y911" s="116">
        <f>IFERROR(VLOOKUP(O911,'Коэфф для прайса 1 оч'!$E$32:$F$34,2,0),"")</f>
        <v>0.03</v>
      </c>
      <c r="Z911" s="116">
        <f>IFERROR(VLOOKUP(P911,'Коэфф для прайса 1 оч'!$E$36:$F$38,2,0),"")</f>
        <v>0.03</v>
      </c>
      <c r="AA911" s="116">
        <f>IFERROR(VLOOKUP(Q911,'Коэфф для прайса 1 оч'!$E$40:$F$43,2,0),"")</f>
        <v>5.0000000000000001E-3</v>
      </c>
      <c r="AB911" s="117">
        <f>IFERROR(VLOOKUP(R911,'Коэфф для прайса 1 оч'!$E$45:$F$59,2,0),"")</f>
        <v>0.03</v>
      </c>
      <c r="AC911" s="116">
        <f>IFERROR(VLOOKUP(T911,'Коэфф для прайса 1 оч'!$E$61:$F$67,2,0),"")</f>
        <v>0</v>
      </c>
      <c r="AD911" s="116">
        <f>IFERROR(VLOOKUP(U911,'Коэфф для прайса 1 оч'!$E$69:$F$82,2,0),"")</f>
        <v>-1.0999999999999999E-2</v>
      </c>
      <c r="AE911" s="116">
        <f>IFERROR(VLOOKUP(PriceList[[#This Row],[Корпус]],'Коэфф для прайса 1 оч'!$I$10:$J$15,2,0),"")</f>
        <v>0</v>
      </c>
      <c r="AF911" s="95">
        <f t="shared" si="211"/>
        <v>356103</v>
      </c>
      <c r="AG911" s="96">
        <f t="shared" si="212"/>
        <v>14867300.25</v>
      </c>
      <c r="AH911" s="97">
        <v>0</v>
      </c>
      <c r="AI911" s="98">
        <f t="shared" si="213"/>
        <v>356103</v>
      </c>
      <c r="AJ911" s="99">
        <f t="shared" si="214"/>
        <v>14867300.25</v>
      </c>
      <c r="AK911" s="84" t="s">
        <v>101</v>
      </c>
      <c r="AL911" s="91">
        <v>0.1</v>
      </c>
      <c r="AM911" s="287">
        <f>PriceList[[#This Row],[ИТОГ Цена за кв.м, руб]]*(1+PriceList[[#This Row],[Максимальная скидка]])</f>
        <v>391713.30000000005</v>
      </c>
      <c r="AN911" s="287">
        <f>PriceList[[#This Row],[Цена за кв.м. в CRM]]*PriceList[[#This Row],[Площадь, кв.м]]</f>
        <v>16354030.275000002</v>
      </c>
      <c r="AO911" s="287">
        <v>6000</v>
      </c>
      <c r="AP911" s="335">
        <f>PriceList[[#This Row],[Цена за кв.м. в CRM]]+PriceList[[#This Row],[Бронь]]</f>
        <v>397713.30000000005</v>
      </c>
      <c r="AQ911" s="335">
        <f>PriceList[[#This Row],[Цена за кв.м. в сайт]]*PriceList[[#This Row],[Площадь, кв.м]]</f>
        <v>16604530.275000002</v>
      </c>
      <c r="AR911" s="84" t="str">
        <f t="shared" si="215"/>
        <v>С3-2-252</v>
      </c>
      <c r="AS911" s="88" t="str">
        <f t="shared" si="216"/>
        <v>Ст</v>
      </c>
      <c r="AT911" s="89">
        <f t="shared" si="217"/>
        <v>41.75</v>
      </c>
      <c r="AU911" s="99">
        <f>PriceList[[#This Row],[Цена за кв.м. в CRM]]</f>
        <v>391713.30000000005</v>
      </c>
      <c r="AV911" s="100" t="str">
        <f t="shared" si="218"/>
        <v>Свободно</v>
      </c>
      <c r="AW911" s="99"/>
      <c r="AX911" s="342"/>
      <c r="AZ911" s="353">
        <f>(PriceList[[#This Row],[Цена за кв.м. в сайт]])+$AZ$1</f>
        <v>398213.30000000005</v>
      </c>
      <c r="BA911" s="353">
        <f>AZ911*PriceList[[#This Row],[Площадь, кв.м]]</f>
        <v>16625405.275000002</v>
      </c>
      <c r="BB911" s="346">
        <f>BA911-PriceList[[#This Row],[Стоимость, руб для сбронированием]]</f>
        <v>20875</v>
      </c>
      <c r="BC911" s="14"/>
      <c r="BD911" s="345">
        <f t="shared" si="219"/>
        <v>398200</v>
      </c>
      <c r="BE911" s="353">
        <f>BD911*PriceList[[#This Row],[Площадь, кв.м]]</f>
        <v>16624850</v>
      </c>
      <c r="BF911" s="14"/>
      <c r="BG911" s="345">
        <f>BE911-$BG$1*PriceList[[#This Row],[Площадь, кв.м]]</f>
        <v>16374350</v>
      </c>
      <c r="BH911" s="353">
        <f t="shared" si="220"/>
        <v>250500</v>
      </c>
      <c r="BI911" s="345">
        <f>BG911/PriceList[[#This Row],[Площадь, кв.м]]</f>
        <v>392200</v>
      </c>
      <c r="BJ911" s="355">
        <f t="shared" si="221"/>
        <v>1.5298317185109638E-2</v>
      </c>
      <c r="BL911" s="345"/>
      <c r="BM911" s="353"/>
    </row>
    <row r="912" spans="1:65" ht="14.25" hidden="1" customHeight="1">
      <c r="A912" s="84">
        <v>805</v>
      </c>
      <c r="B912" s="84" t="s">
        <v>1011</v>
      </c>
      <c r="C912" s="85">
        <v>253</v>
      </c>
      <c r="D912" s="85" t="s">
        <v>957</v>
      </c>
      <c r="E912" s="86">
        <v>5</v>
      </c>
      <c r="F912" s="84">
        <v>5</v>
      </c>
      <c r="G912" s="87">
        <v>41.75</v>
      </c>
      <c r="H912" s="88" t="s">
        <v>1</v>
      </c>
      <c r="I912" s="88" t="s">
        <v>1</v>
      </c>
      <c r="J912" s="89">
        <v>13.04</v>
      </c>
      <c r="K912" s="89">
        <f t="shared" si="208"/>
        <v>3.91</v>
      </c>
      <c r="L912" s="89">
        <f t="shared" si="209"/>
        <v>28.71</v>
      </c>
      <c r="M912" s="89">
        <f t="shared" si="210"/>
        <v>32.620000000000005</v>
      </c>
      <c r="N912" s="90" t="s">
        <v>76</v>
      </c>
      <c r="O912" s="90" t="s">
        <v>83</v>
      </c>
      <c r="P912" s="90" t="s">
        <v>67</v>
      </c>
      <c r="Q912" s="91" t="s">
        <v>68</v>
      </c>
      <c r="R912" s="92" t="s">
        <v>518</v>
      </c>
      <c r="S912" s="92" t="s">
        <v>116</v>
      </c>
      <c r="T912" s="93" t="s">
        <v>73</v>
      </c>
      <c r="U912" s="84">
        <v>37</v>
      </c>
      <c r="V912" s="94">
        <f>IFERROR(VLOOKUP(H912,'Коэфф для прайса 1 оч'!$A$3:$C$6,3,0),"")</f>
        <v>327000</v>
      </c>
      <c r="W912" s="91">
        <f>IFERROR(VLOOKUP(E912,'Коэфф для прайса 1 оч'!$A$10:$C$23,3,0),"")</f>
        <v>5.0000000000000001E-3</v>
      </c>
      <c r="X912" s="116">
        <f>IFERROR(VLOOKUP(N912,'Коэфф для прайса 1 оч'!$E$25:$F$30,2,0),"")</f>
        <v>0</v>
      </c>
      <c r="Y912" s="116">
        <f>IFERROR(VLOOKUP(O912,'Коэфф для прайса 1 оч'!$E$32:$F$34,2,0),"")</f>
        <v>0.03</v>
      </c>
      <c r="Z912" s="116">
        <f>IFERROR(VLOOKUP(P912,'Коэфф для прайса 1 оч'!$E$36:$F$38,2,0),"")</f>
        <v>0.03</v>
      </c>
      <c r="AA912" s="116">
        <f>IFERROR(VLOOKUP(Q912,'Коэфф для прайса 1 оч'!$E$40:$F$43,2,0),"")</f>
        <v>5.0000000000000001E-3</v>
      </c>
      <c r="AB912" s="117">
        <f>IFERROR(VLOOKUP(R912,'Коэфф для прайса 1 оч'!$E$45:$F$59,2,0),"")</f>
        <v>0.05</v>
      </c>
      <c r="AC912" s="116">
        <f>IFERROR(VLOOKUP(T912,'Коэфф для прайса 1 оч'!$E$61:$F$67,2,0),"")</f>
        <v>0</v>
      </c>
      <c r="AD912" s="116">
        <f>IFERROR(VLOOKUP(U912,'Коэфф для прайса 1 оч'!$E$69:$F$82,2,0),"")</f>
        <v>-1.0999999999999999E-2</v>
      </c>
      <c r="AE912" s="116">
        <f>IFERROR(VLOOKUP(PriceList[[#This Row],[Корпус]],'Коэфф для прайса 1 оч'!$I$10:$J$15,2,0),"")</f>
        <v>0</v>
      </c>
      <c r="AF912" s="95">
        <f t="shared" si="211"/>
        <v>362643</v>
      </c>
      <c r="AG912" s="96">
        <f t="shared" si="212"/>
        <v>15140345.25</v>
      </c>
      <c r="AH912" s="97">
        <v>0</v>
      </c>
      <c r="AI912" s="98">
        <f t="shared" si="213"/>
        <v>362643</v>
      </c>
      <c r="AJ912" s="99">
        <f t="shared" si="214"/>
        <v>15140345.25</v>
      </c>
      <c r="AK912" s="84" t="s">
        <v>71</v>
      </c>
      <c r="AL912" s="91">
        <v>0.1</v>
      </c>
      <c r="AM912" s="287">
        <f>PriceList[[#This Row],[ИТОГ Цена за кв.м, руб]]*(1+PriceList[[#This Row],[Максимальная скидка]])</f>
        <v>398907.30000000005</v>
      </c>
      <c r="AN912" s="287">
        <f>PriceList[[#This Row],[Цена за кв.м. в CRM]]*PriceList[[#This Row],[Площадь, кв.м]]</f>
        <v>16654379.775000002</v>
      </c>
      <c r="AO912" s="287">
        <v>6000</v>
      </c>
      <c r="AP912" s="335">
        <f>PriceList[[#This Row],[Цена за кв.м. в CRM]]+PriceList[[#This Row],[Бронь]]</f>
        <v>404907.30000000005</v>
      </c>
      <c r="AQ912" s="335">
        <f>PriceList[[#This Row],[Цена за кв.м. в сайт]]*PriceList[[#This Row],[Площадь, кв.м]]</f>
        <v>16904879.775000002</v>
      </c>
      <c r="AR912" s="84" t="str">
        <f t="shared" si="215"/>
        <v>С3-2-253</v>
      </c>
      <c r="AS912" s="88" t="str">
        <f t="shared" si="216"/>
        <v>Ст</v>
      </c>
      <c r="AT912" s="89">
        <f t="shared" si="217"/>
        <v>41.75</v>
      </c>
      <c r="AU912" s="99">
        <f>PriceList[[#This Row],[Цена за кв.м. в CRM]]</f>
        <v>398907.30000000005</v>
      </c>
      <c r="AV912" s="100" t="str">
        <f t="shared" si="218"/>
        <v>Резерв</v>
      </c>
      <c r="AW912" s="99"/>
      <c r="AX912" s="342"/>
      <c r="AZ912" s="353">
        <f>(PriceList[[#This Row],[Цена за кв.м. в сайт]])+$AZ$1</f>
        <v>405407.30000000005</v>
      </c>
      <c r="BA912" s="353">
        <f>AZ912*PriceList[[#This Row],[Площадь, кв.м]]</f>
        <v>16925754.775000002</v>
      </c>
      <c r="BB912" s="346">
        <f>BA912-PriceList[[#This Row],[Стоимость, руб для сбронированием]]</f>
        <v>20875</v>
      </c>
      <c r="BC912" s="14"/>
      <c r="BD912" s="345">
        <f t="shared" si="219"/>
        <v>405400</v>
      </c>
      <c r="BE912" s="353">
        <f>BD912*PriceList[[#This Row],[Площадь, кв.м]]</f>
        <v>16925450</v>
      </c>
      <c r="BF912" s="14"/>
      <c r="BG912" s="345">
        <f>BE912-$BG$1*PriceList[[#This Row],[Площадь, кв.м]]</f>
        <v>16674950</v>
      </c>
      <c r="BH912" s="353">
        <f t="shared" si="220"/>
        <v>250500</v>
      </c>
      <c r="BI912" s="345">
        <f>BG912/PriceList[[#This Row],[Площадь, кв.м]]</f>
        <v>399400</v>
      </c>
      <c r="BJ912" s="355">
        <f t="shared" si="221"/>
        <v>1.5022533800701052E-2</v>
      </c>
      <c r="BL912" s="345"/>
      <c r="BM912" s="353"/>
    </row>
    <row r="913" spans="1:65" ht="14.25" hidden="1" customHeight="1">
      <c r="A913" s="84">
        <v>806</v>
      </c>
      <c r="B913" s="84" t="s">
        <v>1012</v>
      </c>
      <c r="C913" s="85">
        <v>254</v>
      </c>
      <c r="D913" s="85" t="s">
        <v>957</v>
      </c>
      <c r="E913" s="86">
        <v>5</v>
      </c>
      <c r="F913" s="84">
        <v>6</v>
      </c>
      <c r="G913" s="87">
        <v>29.36</v>
      </c>
      <c r="H913" s="88" t="s">
        <v>1</v>
      </c>
      <c r="I913" s="88" t="s">
        <v>1</v>
      </c>
      <c r="J913" s="89">
        <v>5.09</v>
      </c>
      <c r="K913" s="89">
        <f t="shared" si="208"/>
        <v>1.53</v>
      </c>
      <c r="L913" s="89">
        <f t="shared" si="209"/>
        <v>24.27</v>
      </c>
      <c r="M913" s="89">
        <f t="shared" si="210"/>
        <v>25.8</v>
      </c>
      <c r="N913" s="90" t="s">
        <v>65</v>
      </c>
      <c r="O913" s="90" t="s">
        <v>66</v>
      </c>
      <c r="P913" s="90" t="s">
        <v>67</v>
      </c>
      <c r="Q913" s="91" t="s">
        <v>68</v>
      </c>
      <c r="R913" s="92" t="s">
        <v>518</v>
      </c>
      <c r="S913" s="92" t="s">
        <v>116</v>
      </c>
      <c r="T913" s="93" t="s">
        <v>73</v>
      </c>
      <c r="U913" s="84">
        <v>37</v>
      </c>
      <c r="V913" s="94">
        <f>IFERROR(VLOOKUP(H913,'Коэфф для прайса 1 оч'!$A$3:$C$6,3,0),"")</f>
        <v>327000</v>
      </c>
      <c r="W913" s="91">
        <f>IFERROR(VLOOKUP(E913,'Коэфф для прайса 1 оч'!$A$10:$C$23,3,0),"")</f>
        <v>5.0000000000000001E-3</v>
      </c>
      <c r="X913" s="116">
        <f>IFERROR(VLOOKUP(N913,'Коэфф для прайса 1 оч'!$E$25:$F$30,2,0),"")</f>
        <v>0.04</v>
      </c>
      <c r="Y913" s="116">
        <f>IFERROR(VLOOKUP(O913,'Коэфф для прайса 1 оч'!$E$32:$F$34,2,0),"")</f>
        <v>0</v>
      </c>
      <c r="Z913" s="116">
        <f>IFERROR(VLOOKUP(P913,'Коэфф для прайса 1 оч'!$E$36:$F$38,2,0),"")</f>
        <v>0.03</v>
      </c>
      <c r="AA913" s="116">
        <f>IFERROR(VLOOKUP(Q913,'Коэфф для прайса 1 оч'!$E$40:$F$43,2,0),"")</f>
        <v>5.0000000000000001E-3</v>
      </c>
      <c r="AB913" s="117">
        <f>IFERROR(VLOOKUP(R913,'Коэфф для прайса 1 оч'!$E$45:$F$59,2,0),"")</f>
        <v>0.05</v>
      </c>
      <c r="AC913" s="116">
        <f>IFERROR(VLOOKUP(T913,'Коэфф для прайса 1 оч'!$E$61:$F$67,2,0),"")</f>
        <v>0</v>
      </c>
      <c r="AD913" s="116">
        <f>IFERROR(VLOOKUP(U913,'Коэфф для прайса 1 оч'!$E$69:$F$82,2,0),"")</f>
        <v>-1.0999999999999999E-2</v>
      </c>
      <c r="AE913" s="116">
        <f>IFERROR(VLOOKUP(PriceList[[#This Row],[Корпус]],'Коэфф для прайса 1 оч'!$I$10:$J$15,2,0),"")</f>
        <v>0</v>
      </c>
      <c r="AF913" s="95">
        <f t="shared" si="211"/>
        <v>365913</v>
      </c>
      <c r="AG913" s="96">
        <f t="shared" si="212"/>
        <v>10743205.68</v>
      </c>
      <c r="AH913" s="97">
        <v>0</v>
      </c>
      <c r="AI913" s="98">
        <f t="shared" si="213"/>
        <v>365913</v>
      </c>
      <c r="AJ913" s="99">
        <f t="shared" si="214"/>
        <v>10743205.68</v>
      </c>
      <c r="AK913" s="84" t="s">
        <v>71</v>
      </c>
      <c r="AL913" s="91">
        <v>0.1</v>
      </c>
      <c r="AM913" s="287">
        <f>PriceList[[#This Row],[ИТОГ Цена за кв.м, руб]]*(1+PriceList[[#This Row],[Максимальная скидка]])</f>
        <v>402504.30000000005</v>
      </c>
      <c r="AN913" s="287">
        <f>PriceList[[#This Row],[Цена за кв.м. в CRM]]*PriceList[[#This Row],[Площадь, кв.м]]</f>
        <v>11817526.248000002</v>
      </c>
      <c r="AO913" s="287">
        <v>6000</v>
      </c>
      <c r="AP913" s="335">
        <f>PriceList[[#This Row],[Цена за кв.м. в CRM]]+PriceList[[#This Row],[Бронь]]</f>
        <v>408504.30000000005</v>
      </c>
      <c r="AQ913" s="335">
        <f>PriceList[[#This Row],[Цена за кв.м. в сайт]]*PriceList[[#This Row],[Площадь, кв.м]]</f>
        <v>11993686.248000002</v>
      </c>
      <c r="AR913" s="84" t="str">
        <f t="shared" si="215"/>
        <v>С3-2-254</v>
      </c>
      <c r="AS913" s="88" t="str">
        <f t="shared" si="216"/>
        <v>Ст</v>
      </c>
      <c r="AT913" s="89">
        <f t="shared" si="217"/>
        <v>29.36</v>
      </c>
      <c r="AU913" s="99">
        <f>PriceList[[#This Row],[Цена за кв.м. в CRM]]</f>
        <v>402504.30000000005</v>
      </c>
      <c r="AV913" s="100" t="str">
        <f t="shared" si="218"/>
        <v>Резерв</v>
      </c>
      <c r="AW913" s="99"/>
      <c r="AX913" s="342"/>
      <c r="AZ913" s="353">
        <f>(PriceList[[#This Row],[Цена за кв.м. в сайт]])+$AZ$1</f>
        <v>409004.30000000005</v>
      </c>
      <c r="BA913" s="353">
        <f>AZ913*PriceList[[#This Row],[Площадь, кв.м]]</f>
        <v>12008366.248000002</v>
      </c>
      <c r="BB913" s="346">
        <f>BA913-PriceList[[#This Row],[Стоимость, руб для сбронированием]]</f>
        <v>14680</v>
      </c>
      <c r="BC913" s="14"/>
      <c r="BD913" s="345">
        <f t="shared" si="219"/>
        <v>409000</v>
      </c>
      <c r="BE913" s="353">
        <f>BD913*PriceList[[#This Row],[Площадь, кв.м]]</f>
        <v>12008240</v>
      </c>
      <c r="BF913" s="14"/>
      <c r="BG913" s="345">
        <f>BE913-$BG$1*PriceList[[#This Row],[Площадь, кв.м]]</f>
        <v>11832080</v>
      </c>
      <c r="BH913" s="353">
        <f t="shared" si="220"/>
        <v>176160</v>
      </c>
      <c r="BI913" s="345">
        <f>BG913/PriceList[[#This Row],[Площадь, кв.м]]</f>
        <v>403000</v>
      </c>
      <c r="BJ913" s="355">
        <f t="shared" si="221"/>
        <v>1.488833746898263E-2</v>
      </c>
      <c r="BL913" s="345"/>
      <c r="BM913" s="353"/>
    </row>
    <row r="914" spans="1:65" ht="14.25" hidden="1" customHeight="1">
      <c r="A914" s="84">
        <v>807</v>
      </c>
      <c r="B914" s="84" t="s">
        <v>1013</v>
      </c>
      <c r="C914" s="85">
        <v>255</v>
      </c>
      <c r="D914" s="85" t="s">
        <v>957</v>
      </c>
      <c r="E914" s="86">
        <v>5</v>
      </c>
      <c r="F914" s="84">
        <v>7</v>
      </c>
      <c r="G914" s="87">
        <v>30.39</v>
      </c>
      <c r="H914" s="88" t="s">
        <v>1</v>
      </c>
      <c r="I914" s="88" t="s">
        <v>1</v>
      </c>
      <c r="J914" s="89">
        <v>5.61</v>
      </c>
      <c r="K914" s="89">
        <f t="shared" si="208"/>
        <v>1.68</v>
      </c>
      <c r="L914" s="89">
        <f t="shared" si="209"/>
        <v>24.78</v>
      </c>
      <c r="M914" s="89">
        <f t="shared" si="210"/>
        <v>26.46</v>
      </c>
      <c r="N914" s="90" t="s">
        <v>65</v>
      </c>
      <c r="O914" s="90" t="s">
        <v>66</v>
      </c>
      <c r="P914" s="90" t="s">
        <v>67</v>
      </c>
      <c r="Q914" s="91" t="s">
        <v>68</v>
      </c>
      <c r="R914" s="92" t="s">
        <v>518</v>
      </c>
      <c r="S914" s="92" t="s">
        <v>116</v>
      </c>
      <c r="T914" s="93" t="s">
        <v>73</v>
      </c>
      <c r="U914" s="84">
        <v>37</v>
      </c>
      <c r="V914" s="94">
        <f>IFERROR(VLOOKUP(H914,'Коэфф для прайса 1 оч'!$A$3:$C$6,3,0),"")</f>
        <v>327000</v>
      </c>
      <c r="W914" s="91">
        <f>IFERROR(VLOOKUP(E914,'Коэфф для прайса 1 оч'!$A$10:$C$23,3,0),"")</f>
        <v>5.0000000000000001E-3</v>
      </c>
      <c r="X914" s="116">
        <f>IFERROR(VLOOKUP(N914,'Коэфф для прайса 1 оч'!$E$25:$F$30,2,0),"")</f>
        <v>0.04</v>
      </c>
      <c r="Y914" s="116">
        <f>IFERROR(VLOOKUP(O914,'Коэфф для прайса 1 оч'!$E$32:$F$34,2,0),"")</f>
        <v>0</v>
      </c>
      <c r="Z914" s="116">
        <f>IFERROR(VLOOKUP(P914,'Коэфф для прайса 1 оч'!$E$36:$F$38,2,0),"")</f>
        <v>0.03</v>
      </c>
      <c r="AA914" s="116">
        <f>IFERROR(VLOOKUP(Q914,'Коэфф для прайса 1 оч'!$E$40:$F$43,2,0),"")</f>
        <v>5.0000000000000001E-3</v>
      </c>
      <c r="AB914" s="117">
        <f>IFERROR(VLOOKUP(R914,'Коэфф для прайса 1 оч'!$E$45:$F$59,2,0),"")</f>
        <v>0.05</v>
      </c>
      <c r="AC914" s="116">
        <f>IFERROR(VLOOKUP(T914,'Коэфф для прайса 1 оч'!$E$61:$F$67,2,0),"")</f>
        <v>0</v>
      </c>
      <c r="AD914" s="116">
        <f>IFERROR(VLOOKUP(U914,'Коэфф для прайса 1 оч'!$E$69:$F$82,2,0),"")</f>
        <v>-1.0999999999999999E-2</v>
      </c>
      <c r="AE914" s="116">
        <f>IFERROR(VLOOKUP(PriceList[[#This Row],[Корпус]],'Коэфф для прайса 1 оч'!$I$10:$J$15,2,0),"")</f>
        <v>0</v>
      </c>
      <c r="AF914" s="95">
        <f t="shared" si="211"/>
        <v>365913</v>
      </c>
      <c r="AG914" s="96">
        <f t="shared" si="212"/>
        <v>11120096.07</v>
      </c>
      <c r="AH914" s="97">
        <v>0</v>
      </c>
      <c r="AI914" s="98">
        <f t="shared" si="213"/>
        <v>365913</v>
      </c>
      <c r="AJ914" s="99">
        <f t="shared" si="214"/>
        <v>11120096.07</v>
      </c>
      <c r="AK914" s="84" t="s">
        <v>71</v>
      </c>
      <c r="AL914" s="91">
        <v>0.1</v>
      </c>
      <c r="AM914" s="287">
        <f>PriceList[[#This Row],[ИТОГ Цена за кв.м, руб]]*(1+PriceList[[#This Row],[Максимальная скидка]])</f>
        <v>402504.30000000005</v>
      </c>
      <c r="AN914" s="287">
        <f>PriceList[[#This Row],[Цена за кв.м. в CRM]]*PriceList[[#This Row],[Площадь, кв.м]]</f>
        <v>12232105.677000001</v>
      </c>
      <c r="AO914" s="287">
        <v>6000</v>
      </c>
      <c r="AP914" s="335">
        <f>PriceList[[#This Row],[Цена за кв.м. в CRM]]+PriceList[[#This Row],[Бронь]]</f>
        <v>408504.30000000005</v>
      </c>
      <c r="AQ914" s="335">
        <f>PriceList[[#This Row],[Цена за кв.м. в сайт]]*PriceList[[#This Row],[Площадь, кв.м]]</f>
        <v>12414445.677000001</v>
      </c>
      <c r="AR914" s="84" t="str">
        <f t="shared" si="215"/>
        <v>С3-2-255</v>
      </c>
      <c r="AS914" s="88" t="str">
        <f t="shared" si="216"/>
        <v>Ст</v>
      </c>
      <c r="AT914" s="89">
        <f t="shared" si="217"/>
        <v>30.39</v>
      </c>
      <c r="AU914" s="99">
        <f>PriceList[[#This Row],[Цена за кв.м. в CRM]]</f>
        <v>402504.30000000005</v>
      </c>
      <c r="AV914" s="100" t="str">
        <f t="shared" si="218"/>
        <v>Резерв</v>
      </c>
      <c r="AW914" s="99"/>
      <c r="AX914" s="342"/>
      <c r="AZ914" s="353">
        <f>(PriceList[[#This Row],[Цена за кв.м. в сайт]])+$AZ$1</f>
        <v>409004.30000000005</v>
      </c>
      <c r="BA914" s="353">
        <f>AZ914*PriceList[[#This Row],[Площадь, кв.м]]</f>
        <v>12429640.677000001</v>
      </c>
      <c r="BB914" s="346">
        <f>BA914-PriceList[[#This Row],[Стоимость, руб для сбронированием]]</f>
        <v>15195</v>
      </c>
      <c r="BC914" s="14"/>
      <c r="BD914" s="345">
        <f t="shared" si="219"/>
        <v>409000</v>
      </c>
      <c r="BE914" s="353">
        <f>BD914*PriceList[[#This Row],[Площадь, кв.м]]</f>
        <v>12429510</v>
      </c>
      <c r="BF914" s="14"/>
      <c r="BG914" s="345">
        <f>BE914-$BG$1*PriceList[[#This Row],[Площадь, кв.м]]</f>
        <v>12247170</v>
      </c>
      <c r="BH914" s="353">
        <f t="shared" si="220"/>
        <v>182340</v>
      </c>
      <c r="BI914" s="345">
        <f>BG914/PriceList[[#This Row],[Площадь, кв.м]]</f>
        <v>403000</v>
      </c>
      <c r="BJ914" s="355">
        <f t="shared" si="221"/>
        <v>1.488833746898263E-2</v>
      </c>
      <c r="BL914" s="345"/>
      <c r="BM914" s="353"/>
    </row>
    <row r="915" spans="1:65" ht="14.25" hidden="1" customHeight="1">
      <c r="A915" s="84">
        <v>808</v>
      </c>
      <c r="B915" s="84" t="s">
        <v>1014</v>
      </c>
      <c r="C915" s="85">
        <v>256</v>
      </c>
      <c r="D915" s="85" t="s">
        <v>957</v>
      </c>
      <c r="E915" s="86">
        <v>5</v>
      </c>
      <c r="F915" s="84">
        <v>8</v>
      </c>
      <c r="G915" s="87">
        <v>30.91</v>
      </c>
      <c r="H915" s="88" t="s">
        <v>1</v>
      </c>
      <c r="I915" s="88" t="s">
        <v>1</v>
      </c>
      <c r="J915" s="89">
        <v>6.13</v>
      </c>
      <c r="K915" s="89">
        <f t="shared" si="208"/>
        <v>1.84</v>
      </c>
      <c r="L915" s="89">
        <f t="shared" si="209"/>
        <v>24.78</v>
      </c>
      <c r="M915" s="89">
        <f t="shared" si="210"/>
        <v>26.62</v>
      </c>
      <c r="N915" s="90" t="s">
        <v>65</v>
      </c>
      <c r="O915" s="90" t="s">
        <v>66</v>
      </c>
      <c r="P915" s="90" t="s">
        <v>67</v>
      </c>
      <c r="Q915" s="91" t="s">
        <v>68</v>
      </c>
      <c r="R915" s="92" t="s">
        <v>518</v>
      </c>
      <c r="S915" s="92" t="s">
        <v>116</v>
      </c>
      <c r="T915" s="93" t="s">
        <v>73</v>
      </c>
      <c r="U915" s="84">
        <v>37</v>
      </c>
      <c r="V915" s="94">
        <f>IFERROR(VLOOKUP(H915,'Коэфф для прайса 1 оч'!$A$3:$C$6,3,0),"")</f>
        <v>327000</v>
      </c>
      <c r="W915" s="91">
        <f>IFERROR(VLOOKUP(E915,'Коэфф для прайса 1 оч'!$A$10:$C$23,3,0),"")</f>
        <v>5.0000000000000001E-3</v>
      </c>
      <c r="X915" s="116">
        <f>IFERROR(VLOOKUP(N915,'Коэфф для прайса 1 оч'!$E$25:$F$30,2,0),"")</f>
        <v>0.04</v>
      </c>
      <c r="Y915" s="116">
        <f>IFERROR(VLOOKUP(O915,'Коэфф для прайса 1 оч'!$E$32:$F$34,2,0),"")</f>
        <v>0</v>
      </c>
      <c r="Z915" s="116">
        <f>IFERROR(VLOOKUP(P915,'Коэфф для прайса 1 оч'!$E$36:$F$38,2,0),"")</f>
        <v>0.03</v>
      </c>
      <c r="AA915" s="116">
        <f>IFERROR(VLOOKUP(Q915,'Коэфф для прайса 1 оч'!$E$40:$F$43,2,0),"")</f>
        <v>5.0000000000000001E-3</v>
      </c>
      <c r="AB915" s="117">
        <f>IFERROR(VLOOKUP(R915,'Коэфф для прайса 1 оч'!$E$45:$F$59,2,0),"")</f>
        <v>0.05</v>
      </c>
      <c r="AC915" s="116">
        <f>IFERROR(VLOOKUP(T915,'Коэфф для прайса 1 оч'!$E$61:$F$67,2,0),"")</f>
        <v>0</v>
      </c>
      <c r="AD915" s="116">
        <f>IFERROR(VLOOKUP(U915,'Коэфф для прайса 1 оч'!$E$69:$F$82,2,0),"")</f>
        <v>-1.0999999999999999E-2</v>
      </c>
      <c r="AE915" s="116">
        <f>IFERROR(VLOOKUP(PriceList[[#This Row],[Корпус]],'Коэфф для прайса 1 оч'!$I$10:$J$15,2,0),"")</f>
        <v>0</v>
      </c>
      <c r="AF915" s="95">
        <f t="shared" si="211"/>
        <v>365913</v>
      </c>
      <c r="AG915" s="96">
        <f t="shared" si="212"/>
        <v>11310370.83</v>
      </c>
      <c r="AH915" s="97">
        <v>0</v>
      </c>
      <c r="AI915" s="98">
        <f t="shared" si="213"/>
        <v>365913</v>
      </c>
      <c r="AJ915" s="99">
        <f t="shared" si="214"/>
        <v>11310370.83</v>
      </c>
      <c r="AK915" s="84" t="s">
        <v>71</v>
      </c>
      <c r="AL915" s="91">
        <v>0.1</v>
      </c>
      <c r="AM915" s="287">
        <f>PriceList[[#This Row],[ИТОГ Цена за кв.м, руб]]*(1+PriceList[[#This Row],[Максимальная скидка]])</f>
        <v>402504.30000000005</v>
      </c>
      <c r="AN915" s="287">
        <f>PriceList[[#This Row],[Цена за кв.м. в CRM]]*PriceList[[#This Row],[Площадь, кв.м]]</f>
        <v>12441407.913000001</v>
      </c>
      <c r="AO915" s="287">
        <v>6000</v>
      </c>
      <c r="AP915" s="335">
        <f>PriceList[[#This Row],[Цена за кв.м. в CRM]]+PriceList[[#This Row],[Бронь]]</f>
        <v>408504.30000000005</v>
      </c>
      <c r="AQ915" s="335">
        <f>PriceList[[#This Row],[Цена за кв.м. в сайт]]*PriceList[[#This Row],[Площадь, кв.м]]</f>
        <v>12626867.913000001</v>
      </c>
      <c r="AR915" s="84" t="str">
        <f t="shared" si="215"/>
        <v>С3-2-256</v>
      </c>
      <c r="AS915" s="88" t="str">
        <f t="shared" si="216"/>
        <v>Ст</v>
      </c>
      <c r="AT915" s="89">
        <f t="shared" si="217"/>
        <v>30.91</v>
      </c>
      <c r="AU915" s="99">
        <f>PriceList[[#This Row],[Цена за кв.м. в CRM]]</f>
        <v>402504.30000000005</v>
      </c>
      <c r="AV915" s="100" t="str">
        <f t="shared" si="218"/>
        <v>Резерв</v>
      </c>
      <c r="AW915" s="99"/>
      <c r="AX915" s="342"/>
      <c r="AZ915" s="353">
        <f>(PriceList[[#This Row],[Цена за кв.м. в сайт]])+$AZ$1</f>
        <v>409004.30000000005</v>
      </c>
      <c r="BA915" s="353">
        <f>AZ915*PriceList[[#This Row],[Площадь, кв.м]]</f>
        <v>12642322.913000001</v>
      </c>
      <c r="BB915" s="346">
        <f>BA915-PriceList[[#This Row],[Стоимость, руб для сбронированием]]</f>
        <v>15455</v>
      </c>
      <c r="BC915" s="14"/>
      <c r="BD915" s="345">
        <f t="shared" si="219"/>
        <v>409000</v>
      </c>
      <c r="BE915" s="353">
        <f>BD915*PriceList[[#This Row],[Площадь, кв.м]]</f>
        <v>12642190</v>
      </c>
      <c r="BF915" s="14"/>
      <c r="BG915" s="345">
        <f>BE915-$BG$1*PriceList[[#This Row],[Площадь, кв.м]]</f>
        <v>12456730</v>
      </c>
      <c r="BH915" s="353">
        <f t="shared" si="220"/>
        <v>185460</v>
      </c>
      <c r="BI915" s="345">
        <f>BG915/PriceList[[#This Row],[Площадь, кв.м]]</f>
        <v>403000</v>
      </c>
      <c r="BJ915" s="355">
        <f t="shared" si="221"/>
        <v>1.488833746898263E-2</v>
      </c>
      <c r="BL915" s="345"/>
      <c r="BM915" s="353"/>
    </row>
    <row r="916" spans="1:65" ht="14.25" hidden="1" customHeight="1">
      <c r="A916" s="84">
        <v>809</v>
      </c>
      <c r="B916" s="84" t="s">
        <v>1015</v>
      </c>
      <c r="C916" s="85">
        <v>257</v>
      </c>
      <c r="D916" s="85" t="s">
        <v>957</v>
      </c>
      <c r="E916" s="86">
        <v>5</v>
      </c>
      <c r="F916" s="84">
        <v>9</v>
      </c>
      <c r="G916" s="87">
        <v>31.02</v>
      </c>
      <c r="H916" s="88" t="s">
        <v>1</v>
      </c>
      <c r="I916" s="88" t="s">
        <v>1</v>
      </c>
      <c r="J916" s="89">
        <v>6.13</v>
      </c>
      <c r="K916" s="89">
        <f t="shared" si="208"/>
        <v>1.84</v>
      </c>
      <c r="L916" s="89">
        <f t="shared" si="209"/>
        <v>24.89</v>
      </c>
      <c r="M916" s="89">
        <f t="shared" si="210"/>
        <v>26.73</v>
      </c>
      <c r="N916" s="90" t="s">
        <v>65</v>
      </c>
      <c r="O916" s="90" t="s">
        <v>66</v>
      </c>
      <c r="P916" s="90" t="s">
        <v>67</v>
      </c>
      <c r="Q916" s="91" t="s">
        <v>68</v>
      </c>
      <c r="R916" s="92" t="s">
        <v>518</v>
      </c>
      <c r="S916" s="92" t="s">
        <v>116</v>
      </c>
      <c r="T916" s="93" t="s">
        <v>73</v>
      </c>
      <c r="U916" s="84">
        <v>37</v>
      </c>
      <c r="V916" s="94">
        <f>IFERROR(VLOOKUP(H916,'Коэфф для прайса 1 оч'!$A$3:$C$6,3,0),"")</f>
        <v>327000</v>
      </c>
      <c r="W916" s="91">
        <f>IFERROR(VLOOKUP(E916,'Коэфф для прайса 1 оч'!$A$10:$C$23,3,0),"")</f>
        <v>5.0000000000000001E-3</v>
      </c>
      <c r="X916" s="116">
        <f>IFERROR(VLOOKUP(N916,'Коэфф для прайса 1 оч'!$E$25:$F$30,2,0),"")</f>
        <v>0.04</v>
      </c>
      <c r="Y916" s="116">
        <f>IFERROR(VLOOKUP(O916,'Коэфф для прайса 1 оч'!$E$32:$F$34,2,0),"")</f>
        <v>0</v>
      </c>
      <c r="Z916" s="116">
        <f>IFERROR(VLOOKUP(P916,'Коэфф для прайса 1 оч'!$E$36:$F$38,2,0),"")</f>
        <v>0.03</v>
      </c>
      <c r="AA916" s="116">
        <f>IFERROR(VLOOKUP(Q916,'Коэфф для прайса 1 оч'!$E$40:$F$43,2,0),"")</f>
        <v>5.0000000000000001E-3</v>
      </c>
      <c r="AB916" s="117">
        <f>IFERROR(VLOOKUP(R916,'Коэфф для прайса 1 оч'!$E$45:$F$59,2,0),"")</f>
        <v>0.05</v>
      </c>
      <c r="AC916" s="116">
        <f>IFERROR(VLOOKUP(T916,'Коэфф для прайса 1 оч'!$E$61:$F$67,2,0),"")</f>
        <v>0</v>
      </c>
      <c r="AD916" s="116">
        <f>IFERROR(VLOOKUP(U916,'Коэфф для прайса 1 оч'!$E$69:$F$82,2,0),"")</f>
        <v>-1.0999999999999999E-2</v>
      </c>
      <c r="AE916" s="116">
        <f>IFERROR(VLOOKUP(PriceList[[#This Row],[Корпус]],'Коэфф для прайса 1 оч'!$I$10:$J$15,2,0),"")</f>
        <v>0</v>
      </c>
      <c r="AF916" s="95">
        <f t="shared" si="211"/>
        <v>365913</v>
      </c>
      <c r="AG916" s="96">
        <f t="shared" si="212"/>
        <v>11350621.26</v>
      </c>
      <c r="AH916" s="97">
        <v>0</v>
      </c>
      <c r="AI916" s="98">
        <f t="shared" si="213"/>
        <v>365913</v>
      </c>
      <c r="AJ916" s="99">
        <f t="shared" si="214"/>
        <v>11350621.26</v>
      </c>
      <c r="AK916" s="84" t="s">
        <v>71</v>
      </c>
      <c r="AL916" s="91">
        <v>0.1</v>
      </c>
      <c r="AM916" s="287">
        <f>PriceList[[#This Row],[ИТОГ Цена за кв.м, руб]]*(1+PriceList[[#This Row],[Максимальная скидка]])</f>
        <v>402504.30000000005</v>
      </c>
      <c r="AN916" s="287">
        <f>PriceList[[#This Row],[Цена за кв.м. в CRM]]*PriceList[[#This Row],[Площадь, кв.м]]</f>
        <v>12485683.386000002</v>
      </c>
      <c r="AO916" s="287">
        <v>6000</v>
      </c>
      <c r="AP916" s="335">
        <f>PriceList[[#This Row],[Цена за кв.м. в CRM]]+PriceList[[#This Row],[Бронь]]</f>
        <v>408504.30000000005</v>
      </c>
      <c r="AQ916" s="335">
        <f>PriceList[[#This Row],[Цена за кв.м. в сайт]]*PriceList[[#This Row],[Площадь, кв.м]]</f>
        <v>12671803.386000002</v>
      </c>
      <c r="AR916" s="84" t="str">
        <f t="shared" si="215"/>
        <v>С3-2-257</v>
      </c>
      <c r="AS916" s="88" t="str">
        <f t="shared" si="216"/>
        <v>Ст</v>
      </c>
      <c r="AT916" s="89">
        <f t="shared" si="217"/>
        <v>31.02</v>
      </c>
      <c r="AU916" s="99">
        <f>PriceList[[#This Row],[Цена за кв.м. в CRM]]</f>
        <v>402504.30000000005</v>
      </c>
      <c r="AV916" s="100" t="str">
        <f t="shared" si="218"/>
        <v>Резерв</v>
      </c>
      <c r="AW916" s="99"/>
      <c r="AX916" s="342"/>
      <c r="AZ916" s="353">
        <f>(PriceList[[#This Row],[Цена за кв.м. в сайт]])+$AZ$1</f>
        <v>409004.30000000005</v>
      </c>
      <c r="BA916" s="353">
        <f>AZ916*PriceList[[#This Row],[Площадь, кв.м]]</f>
        <v>12687313.386000002</v>
      </c>
      <c r="BB916" s="346">
        <f>BA916-PriceList[[#This Row],[Стоимость, руб для сбронированием]]</f>
        <v>15510</v>
      </c>
      <c r="BC916" s="14"/>
      <c r="BD916" s="345">
        <f t="shared" si="219"/>
        <v>409000</v>
      </c>
      <c r="BE916" s="353">
        <f>BD916*PriceList[[#This Row],[Площадь, кв.м]]</f>
        <v>12687180</v>
      </c>
      <c r="BF916" s="14"/>
      <c r="BG916" s="345">
        <f>BE916-$BG$1*PriceList[[#This Row],[Площадь, кв.м]]</f>
        <v>12501060</v>
      </c>
      <c r="BH916" s="353">
        <f t="shared" si="220"/>
        <v>186120</v>
      </c>
      <c r="BI916" s="345">
        <f>BG916/PriceList[[#This Row],[Площадь, кв.м]]</f>
        <v>403000</v>
      </c>
      <c r="BJ916" s="355">
        <f t="shared" si="221"/>
        <v>1.488833746898263E-2</v>
      </c>
      <c r="BL916" s="345"/>
      <c r="BM916" s="353"/>
    </row>
    <row r="917" spans="1:65" ht="14.25" hidden="1" customHeight="1">
      <c r="A917" s="84">
        <v>810</v>
      </c>
      <c r="B917" s="84" t="s">
        <v>1016</v>
      </c>
      <c r="C917" s="85">
        <v>258</v>
      </c>
      <c r="D917" s="85" t="s">
        <v>957</v>
      </c>
      <c r="E917" s="86">
        <v>5</v>
      </c>
      <c r="F917" s="84">
        <v>10</v>
      </c>
      <c r="G917" s="87">
        <v>30.35</v>
      </c>
      <c r="H917" s="88" t="s">
        <v>1</v>
      </c>
      <c r="I917" s="88" t="s">
        <v>1</v>
      </c>
      <c r="J917" s="89">
        <v>5.61</v>
      </c>
      <c r="K917" s="89">
        <f t="shared" si="208"/>
        <v>1.68</v>
      </c>
      <c r="L917" s="89">
        <f t="shared" si="209"/>
        <v>24.740000000000002</v>
      </c>
      <c r="M917" s="89">
        <f t="shared" si="210"/>
        <v>26.42</v>
      </c>
      <c r="N917" s="90" t="s">
        <v>65</v>
      </c>
      <c r="O917" s="90" t="s">
        <v>66</v>
      </c>
      <c r="P917" s="90" t="s">
        <v>67</v>
      </c>
      <c r="Q917" s="91" t="s">
        <v>68</v>
      </c>
      <c r="R917" s="92" t="s">
        <v>518</v>
      </c>
      <c r="S917" s="92" t="s">
        <v>116</v>
      </c>
      <c r="T917" s="93" t="s">
        <v>159</v>
      </c>
      <c r="U917" s="84">
        <v>37</v>
      </c>
      <c r="V917" s="94">
        <f>IFERROR(VLOOKUP(H917,'Коэфф для прайса 1 оч'!$A$3:$C$6,3,0),"")</f>
        <v>327000</v>
      </c>
      <c r="W917" s="91">
        <f>IFERROR(VLOOKUP(E917,'Коэфф для прайса 1 оч'!$A$10:$C$23,3,0),"")</f>
        <v>5.0000000000000001E-3</v>
      </c>
      <c r="X917" s="116">
        <f>IFERROR(VLOOKUP(N917,'Коэфф для прайса 1 оч'!$E$25:$F$30,2,0),"")</f>
        <v>0.04</v>
      </c>
      <c r="Y917" s="116">
        <f>IFERROR(VLOOKUP(O917,'Коэфф для прайса 1 оч'!$E$32:$F$34,2,0),"")</f>
        <v>0</v>
      </c>
      <c r="Z917" s="116">
        <f>IFERROR(VLOOKUP(P917,'Коэфф для прайса 1 оч'!$E$36:$F$38,2,0),"")</f>
        <v>0.03</v>
      </c>
      <c r="AA917" s="116">
        <f>IFERROR(VLOOKUP(Q917,'Коэфф для прайса 1 оч'!$E$40:$F$43,2,0),"")</f>
        <v>5.0000000000000001E-3</v>
      </c>
      <c r="AB917" s="117">
        <f>IFERROR(VLOOKUP(R917,'Коэфф для прайса 1 оч'!$E$45:$F$59,2,0),"")</f>
        <v>0.05</v>
      </c>
      <c r="AC917" s="116">
        <f>IFERROR(VLOOKUP(T917,'Коэфф для прайса 1 оч'!$E$61:$F$67,2,0),"")</f>
        <v>-0.01</v>
      </c>
      <c r="AD917" s="116">
        <f>IFERROR(VLOOKUP(U917,'Коэфф для прайса 1 оч'!$E$69:$F$82,2,0),"")</f>
        <v>-1.0999999999999999E-2</v>
      </c>
      <c r="AE917" s="116">
        <f>IFERROR(VLOOKUP(PriceList[[#This Row],[Корпус]],'Коэфф для прайса 1 оч'!$I$10:$J$15,2,0),"")</f>
        <v>0</v>
      </c>
      <c r="AF917" s="95">
        <f t="shared" si="211"/>
        <v>362643</v>
      </c>
      <c r="AG917" s="96">
        <f t="shared" si="212"/>
        <v>11006215.050000001</v>
      </c>
      <c r="AH917" s="97">
        <v>0</v>
      </c>
      <c r="AI917" s="98">
        <f t="shared" si="213"/>
        <v>362643</v>
      </c>
      <c r="AJ917" s="99">
        <f t="shared" si="214"/>
        <v>11006215.050000001</v>
      </c>
      <c r="AK917" s="84" t="s">
        <v>71</v>
      </c>
      <c r="AL917" s="91">
        <v>0.1</v>
      </c>
      <c r="AM917" s="287">
        <f>PriceList[[#This Row],[ИТОГ Цена за кв.м, руб]]*(1+PriceList[[#This Row],[Максимальная скидка]])</f>
        <v>398907.30000000005</v>
      </c>
      <c r="AN917" s="287">
        <f>PriceList[[#This Row],[Цена за кв.м. в CRM]]*PriceList[[#This Row],[Площадь, кв.м]]</f>
        <v>12106836.555000002</v>
      </c>
      <c r="AO917" s="287">
        <v>6000</v>
      </c>
      <c r="AP917" s="335">
        <f>PriceList[[#This Row],[Цена за кв.м. в CRM]]+PriceList[[#This Row],[Бронь]]</f>
        <v>404907.30000000005</v>
      </c>
      <c r="AQ917" s="335">
        <f>PriceList[[#This Row],[Цена за кв.м. в сайт]]*PriceList[[#This Row],[Площадь, кв.м]]</f>
        <v>12288936.555000002</v>
      </c>
      <c r="AR917" s="84" t="str">
        <f t="shared" si="215"/>
        <v>С3-2-258</v>
      </c>
      <c r="AS917" s="88" t="str">
        <f t="shared" si="216"/>
        <v>Ст</v>
      </c>
      <c r="AT917" s="89">
        <f t="shared" si="217"/>
        <v>30.35</v>
      </c>
      <c r="AU917" s="99">
        <f>PriceList[[#This Row],[Цена за кв.м. в CRM]]</f>
        <v>398907.30000000005</v>
      </c>
      <c r="AV917" s="100" t="str">
        <f t="shared" si="218"/>
        <v>Резерв</v>
      </c>
      <c r="AW917" s="99"/>
      <c r="AX917" s="342"/>
      <c r="AZ917" s="353">
        <f>(PriceList[[#This Row],[Цена за кв.м. в сайт]])+$AZ$1</f>
        <v>405407.30000000005</v>
      </c>
      <c r="BA917" s="353">
        <f>AZ917*PriceList[[#This Row],[Площадь, кв.м]]</f>
        <v>12304111.555000002</v>
      </c>
      <c r="BB917" s="346">
        <f>BA917-PriceList[[#This Row],[Стоимость, руб для сбронированием]]</f>
        <v>15175</v>
      </c>
      <c r="BC917" s="14"/>
      <c r="BD917" s="345">
        <f t="shared" si="219"/>
        <v>405400</v>
      </c>
      <c r="BE917" s="353">
        <f>BD917*PriceList[[#This Row],[Площадь, кв.м]]</f>
        <v>12303890</v>
      </c>
      <c r="BF917" s="14"/>
      <c r="BG917" s="345">
        <f>BE917-$BG$1*PriceList[[#This Row],[Площадь, кв.м]]</f>
        <v>12121790</v>
      </c>
      <c r="BH917" s="353">
        <f t="shared" si="220"/>
        <v>182100</v>
      </c>
      <c r="BI917" s="345">
        <f>BG917/PriceList[[#This Row],[Площадь, кв.м]]</f>
        <v>399400</v>
      </c>
      <c r="BJ917" s="355">
        <f t="shared" si="221"/>
        <v>1.5022533800701052E-2</v>
      </c>
      <c r="BL917" s="345"/>
      <c r="BM917" s="353"/>
    </row>
    <row r="918" spans="1:65" ht="14.25" hidden="1" customHeight="1">
      <c r="A918" s="84">
        <v>811</v>
      </c>
      <c r="B918" s="84" t="s">
        <v>1017</v>
      </c>
      <c r="C918" s="85">
        <v>259</v>
      </c>
      <c r="D918" s="85" t="s">
        <v>957</v>
      </c>
      <c r="E918" s="86">
        <v>5</v>
      </c>
      <c r="F918" s="84">
        <v>11</v>
      </c>
      <c r="G918" s="87">
        <v>30.07</v>
      </c>
      <c r="H918" s="88" t="s">
        <v>1</v>
      </c>
      <c r="I918" s="88" t="s">
        <v>1</v>
      </c>
      <c r="J918" s="89">
        <v>5.09</v>
      </c>
      <c r="K918" s="89">
        <f t="shared" si="208"/>
        <v>1.53</v>
      </c>
      <c r="L918" s="89">
        <f t="shared" si="209"/>
        <v>24.98</v>
      </c>
      <c r="M918" s="89">
        <f t="shared" si="210"/>
        <v>26.51</v>
      </c>
      <c r="N918" s="90" t="s">
        <v>65</v>
      </c>
      <c r="O918" s="90" t="s">
        <v>66</v>
      </c>
      <c r="P918" s="90" t="s">
        <v>67</v>
      </c>
      <c r="Q918" s="91" t="s">
        <v>68</v>
      </c>
      <c r="R918" s="92" t="s">
        <v>518</v>
      </c>
      <c r="S918" s="92" t="s">
        <v>116</v>
      </c>
      <c r="T918" s="93" t="s">
        <v>73</v>
      </c>
      <c r="U918" s="84">
        <v>37</v>
      </c>
      <c r="V918" s="94">
        <f>IFERROR(VLOOKUP(H918,'Коэфф для прайса 1 оч'!$A$3:$C$6,3,0),"")</f>
        <v>327000</v>
      </c>
      <c r="W918" s="91">
        <f>IFERROR(VLOOKUP(E918,'Коэфф для прайса 1 оч'!$A$10:$C$23,3,0),"")</f>
        <v>5.0000000000000001E-3</v>
      </c>
      <c r="X918" s="116">
        <f>IFERROR(VLOOKUP(N918,'Коэфф для прайса 1 оч'!$E$25:$F$30,2,0),"")</f>
        <v>0.04</v>
      </c>
      <c r="Y918" s="116">
        <f>IFERROR(VLOOKUP(O918,'Коэфф для прайса 1 оч'!$E$32:$F$34,2,0),"")</f>
        <v>0</v>
      </c>
      <c r="Z918" s="116">
        <f>IFERROR(VLOOKUP(P918,'Коэфф для прайса 1 оч'!$E$36:$F$38,2,0),"")</f>
        <v>0.03</v>
      </c>
      <c r="AA918" s="116">
        <f>IFERROR(VLOOKUP(Q918,'Коэфф для прайса 1 оч'!$E$40:$F$43,2,0),"")</f>
        <v>5.0000000000000001E-3</v>
      </c>
      <c r="AB918" s="117">
        <f>IFERROR(VLOOKUP(R918,'Коэфф для прайса 1 оч'!$E$45:$F$59,2,0),"")</f>
        <v>0.05</v>
      </c>
      <c r="AC918" s="116">
        <f>IFERROR(VLOOKUP(T918,'Коэфф для прайса 1 оч'!$E$61:$F$67,2,0),"")</f>
        <v>0</v>
      </c>
      <c r="AD918" s="116">
        <f>IFERROR(VLOOKUP(U918,'Коэфф для прайса 1 оч'!$E$69:$F$82,2,0),"")</f>
        <v>-1.0999999999999999E-2</v>
      </c>
      <c r="AE918" s="116">
        <f>IFERROR(VLOOKUP(PriceList[[#This Row],[Корпус]],'Коэфф для прайса 1 оч'!$I$10:$J$15,2,0),"")</f>
        <v>0</v>
      </c>
      <c r="AF918" s="95">
        <f t="shared" si="211"/>
        <v>365913</v>
      </c>
      <c r="AG918" s="96">
        <f t="shared" si="212"/>
        <v>11003003.91</v>
      </c>
      <c r="AH918" s="97">
        <v>0</v>
      </c>
      <c r="AI918" s="98">
        <f t="shared" si="213"/>
        <v>365913</v>
      </c>
      <c r="AJ918" s="99">
        <f t="shared" si="214"/>
        <v>11003003.91</v>
      </c>
      <c r="AK918" s="84" t="s">
        <v>71</v>
      </c>
      <c r="AL918" s="91">
        <v>0.1</v>
      </c>
      <c r="AM918" s="287">
        <f>PriceList[[#This Row],[ИТОГ Цена за кв.м, руб]]*(1+PriceList[[#This Row],[Максимальная скидка]])</f>
        <v>402504.30000000005</v>
      </c>
      <c r="AN918" s="287">
        <f>PriceList[[#This Row],[Цена за кв.м. в CRM]]*PriceList[[#This Row],[Площадь, кв.м]]</f>
        <v>12103304.301000001</v>
      </c>
      <c r="AO918" s="287">
        <v>6000</v>
      </c>
      <c r="AP918" s="335">
        <f>PriceList[[#This Row],[Цена за кв.м. в CRM]]+PriceList[[#This Row],[Бронь]]</f>
        <v>408504.30000000005</v>
      </c>
      <c r="AQ918" s="335">
        <f>PriceList[[#This Row],[Цена за кв.м. в сайт]]*PriceList[[#This Row],[Площадь, кв.м]]</f>
        <v>12283724.301000001</v>
      </c>
      <c r="AR918" s="84" t="str">
        <f t="shared" si="215"/>
        <v>С3-2-259</v>
      </c>
      <c r="AS918" s="88" t="str">
        <f t="shared" si="216"/>
        <v>Ст</v>
      </c>
      <c r="AT918" s="89">
        <f t="shared" si="217"/>
        <v>30.07</v>
      </c>
      <c r="AU918" s="99">
        <f>PriceList[[#This Row],[Цена за кв.м. в CRM]]</f>
        <v>402504.30000000005</v>
      </c>
      <c r="AV918" s="100" t="str">
        <f t="shared" si="218"/>
        <v>Резерв</v>
      </c>
      <c r="AW918" s="99"/>
      <c r="AX918" s="342"/>
      <c r="AZ918" s="353">
        <f>(PriceList[[#This Row],[Цена за кв.м. в сайт]])+$AZ$1</f>
        <v>409004.30000000005</v>
      </c>
      <c r="BA918" s="353">
        <f>AZ918*PriceList[[#This Row],[Площадь, кв.м]]</f>
        <v>12298759.301000001</v>
      </c>
      <c r="BB918" s="346">
        <f>BA918-PriceList[[#This Row],[Стоимость, руб для сбронированием]]</f>
        <v>15035</v>
      </c>
      <c r="BC918" s="14"/>
      <c r="BD918" s="345">
        <f t="shared" si="219"/>
        <v>409000</v>
      </c>
      <c r="BE918" s="353">
        <f>BD918*PriceList[[#This Row],[Площадь, кв.м]]</f>
        <v>12298630</v>
      </c>
      <c r="BF918" s="14"/>
      <c r="BG918" s="345">
        <f>BE918-$BG$1*PriceList[[#This Row],[Площадь, кв.м]]</f>
        <v>12118210</v>
      </c>
      <c r="BH918" s="353">
        <f t="shared" si="220"/>
        <v>180420</v>
      </c>
      <c r="BI918" s="345">
        <f>BG918/PriceList[[#This Row],[Площадь, кв.м]]</f>
        <v>403000</v>
      </c>
      <c r="BJ918" s="355">
        <f t="shared" si="221"/>
        <v>1.488833746898263E-2</v>
      </c>
      <c r="BL918" s="345"/>
      <c r="BM918" s="353"/>
    </row>
    <row r="919" spans="1:65" ht="14.25" hidden="1" customHeight="1">
      <c r="A919" s="84">
        <v>812</v>
      </c>
      <c r="B919" s="84" t="s">
        <v>1018</v>
      </c>
      <c r="C919" s="85">
        <v>260</v>
      </c>
      <c r="D919" s="85" t="s">
        <v>957</v>
      </c>
      <c r="E919" s="86">
        <v>5</v>
      </c>
      <c r="F919" s="84">
        <v>12</v>
      </c>
      <c r="G919" s="87">
        <v>29.65</v>
      </c>
      <c r="H919" s="88" t="s">
        <v>1</v>
      </c>
      <c r="I919" s="88" t="s">
        <v>1</v>
      </c>
      <c r="J919" s="89">
        <v>4.67</v>
      </c>
      <c r="K919" s="89">
        <f t="shared" si="208"/>
        <v>1.4</v>
      </c>
      <c r="L919" s="89">
        <f t="shared" si="209"/>
        <v>24.979999999999997</v>
      </c>
      <c r="M919" s="89">
        <f t="shared" si="210"/>
        <v>26.379999999999995</v>
      </c>
      <c r="N919" s="90" t="s">
        <v>65</v>
      </c>
      <c r="O919" s="90" t="s">
        <v>66</v>
      </c>
      <c r="P919" s="90" t="s">
        <v>67</v>
      </c>
      <c r="Q919" s="91" t="s">
        <v>68</v>
      </c>
      <c r="R919" s="92" t="s">
        <v>518</v>
      </c>
      <c r="S919" s="92" t="s">
        <v>116</v>
      </c>
      <c r="T919" s="93" t="s">
        <v>139</v>
      </c>
      <c r="U919" s="84">
        <v>37</v>
      </c>
      <c r="V919" s="94">
        <f>IFERROR(VLOOKUP(H919,'Коэфф для прайса 1 оч'!$A$3:$C$6,3,0),"")</f>
        <v>327000</v>
      </c>
      <c r="W919" s="91">
        <f>IFERROR(VLOOKUP(E919,'Коэфф для прайса 1 оч'!$A$10:$C$23,3,0),"")</f>
        <v>5.0000000000000001E-3</v>
      </c>
      <c r="X919" s="116">
        <f>IFERROR(VLOOKUP(N919,'Коэфф для прайса 1 оч'!$E$25:$F$30,2,0),"")</f>
        <v>0.04</v>
      </c>
      <c r="Y919" s="116">
        <f>IFERROR(VLOOKUP(O919,'Коэфф для прайса 1 оч'!$E$32:$F$34,2,0),"")</f>
        <v>0</v>
      </c>
      <c r="Z919" s="116">
        <f>IFERROR(VLOOKUP(P919,'Коэфф для прайса 1 оч'!$E$36:$F$38,2,0),"")</f>
        <v>0.03</v>
      </c>
      <c r="AA919" s="116">
        <f>IFERROR(VLOOKUP(Q919,'Коэфф для прайса 1 оч'!$E$40:$F$43,2,0),"")</f>
        <v>5.0000000000000001E-3</v>
      </c>
      <c r="AB919" s="117">
        <f>IFERROR(VLOOKUP(R919,'Коэфф для прайса 1 оч'!$E$45:$F$59,2,0),"")</f>
        <v>0.05</v>
      </c>
      <c r="AC919" s="116">
        <f>IFERROR(VLOOKUP(T919,'Коэфф для прайса 1 оч'!$E$61:$F$67,2,0),"")</f>
        <v>-0.01</v>
      </c>
      <c r="AD919" s="116">
        <f>IFERROR(VLOOKUP(U919,'Коэфф для прайса 1 оч'!$E$69:$F$82,2,0),"")</f>
        <v>-1.0999999999999999E-2</v>
      </c>
      <c r="AE919" s="116">
        <f>IFERROR(VLOOKUP(PriceList[[#This Row],[Корпус]],'Коэфф для прайса 1 оч'!$I$10:$J$15,2,0),"")</f>
        <v>0</v>
      </c>
      <c r="AF919" s="95">
        <f t="shared" si="211"/>
        <v>362643</v>
      </c>
      <c r="AG919" s="96">
        <f t="shared" si="212"/>
        <v>10752364.949999999</v>
      </c>
      <c r="AH919" s="97">
        <v>0</v>
      </c>
      <c r="AI919" s="98">
        <f t="shared" si="213"/>
        <v>362643</v>
      </c>
      <c r="AJ919" s="99">
        <f t="shared" si="214"/>
        <v>10752364.949999999</v>
      </c>
      <c r="AK919" s="84" t="s">
        <v>71</v>
      </c>
      <c r="AL919" s="91">
        <v>0.1</v>
      </c>
      <c r="AM919" s="287">
        <f>PriceList[[#This Row],[ИТОГ Цена за кв.м, руб]]*(1+PriceList[[#This Row],[Максимальная скидка]])</f>
        <v>398907.30000000005</v>
      </c>
      <c r="AN919" s="287">
        <f>PriceList[[#This Row],[Цена за кв.м. в CRM]]*PriceList[[#This Row],[Площадь, кв.м]]</f>
        <v>11827601.445</v>
      </c>
      <c r="AO919" s="287">
        <v>6000</v>
      </c>
      <c r="AP919" s="335">
        <f>PriceList[[#This Row],[Цена за кв.м. в CRM]]+PriceList[[#This Row],[Бронь]]</f>
        <v>404907.30000000005</v>
      </c>
      <c r="AQ919" s="335">
        <f>PriceList[[#This Row],[Цена за кв.м. в сайт]]*PriceList[[#This Row],[Площадь, кв.м]]</f>
        <v>12005501.445</v>
      </c>
      <c r="AR919" s="84" t="str">
        <f t="shared" si="215"/>
        <v>С3-2-260</v>
      </c>
      <c r="AS919" s="88" t="str">
        <f t="shared" si="216"/>
        <v>Ст</v>
      </c>
      <c r="AT919" s="89">
        <f t="shared" si="217"/>
        <v>29.65</v>
      </c>
      <c r="AU919" s="99">
        <f>PriceList[[#This Row],[Цена за кв.м. в CRM]]</f>
        <v>398907.30000000005</v>
      </c>
      <c r="AV919" s="100" t="str">
        <f t="shared" si="218"/>
        <v>Резерв</v>
      </c>
      <c r="AW919" s="99"/>
      <c r="AX919" s="342"/>
      <c r="AZ919" s="353">
        <f>(PriceList[[#This Row],[Цена за кв.м. в сайт]])+$AZ$1</f>
        <v>405407.30000000005</v>
      </c>
      <c r="BA919" s="353">
        <f>AZ919*PriceList[[#This Row],[Площадь, кв.м]]</f>
        <v>12020326.445</v>
      </c>
      <c r="BB919" s="346">
        <f>BA919-PriceList[[#This Row],[Стоимость, руб для сбронированием]]</f>
        <v>14825</v>
      </c>
      <c r="BC919" s="14"/>
      <c r="BD919" s="345">
        <f t="shared" si="219"/>
        <v>405400</v>
      </c>
      <c r="BE919" s="353">
        <f>BD919*PriceList[[#This Row],[Площадь, кв.м]]</f>
        <v>12020110</v>
      </c>
      <c r="BF919" s="14"/>
      <c r="BG919" s="345">
        <f>BE919-$BG$1*PriceList[[#This Row],[Площадь, кв.м]]</f>
        <v>11842210</v>
      </c>
      <c r="BH919" s="353">
        <f t="shared" si="220"/>
        <v>177900</v>
      </c>
      <c r="BI919" s="345">
        <f>BG919/PriceList[[#This Row],[Площадь, кв.м]]</f>
        <v>399400</v>
      </c>
      <c r="BJ919" s="355">
        <f t="shared" si="221"/>
        <v>1.5022533800701052E-2</v>
      </c>
      <c r="BL919" s="345"/>
      <c r="BM919" s="353"/>
    </row>
    <row r="920" spans="1:65" ht="14.25" hidden="1" customHeight="1">
      <c r="A920" s="84">
        <v>799</v>
      </c>
      <c r="B920" s="84" t="s">
        <v>1019</v>
      </c>
      <c r="C920" s="85">
        <v>261</v>
      </c>
      <c r="D920" s="85" t="s">
        <v>957</v>
      </c>
      <c r="E920" s="86">
        <v>5</v>
      </c>
      <c r="F920" s="84">
        <v>13</v>
      </c>
      <c r="G920" s="87">
        <v>29.39</v>
      </c>
      <c r="H920" s="88" t="s">
        <v>1</v>
      </c>
      <c r="I920" s="88" t="s">
        <v>1</v>
      </c>
      <c r="J920" s="89">
        <v>4.41</v>
      </c>
      <c r="K920" s="89">
        <f t="shared" si="208"/>
        <v>1.32</v>
      </c>
      <c r="L920" s="89">
        <f t="shared" si="209"/>
        <v>24.98</v>
      </c>
      <c r="M920" s="89">
        <f t="shared" si="210"/>
        <v>26.3</v>
      </c>
      <c r="N920" s="90" t="s">
        <v>65</v>
      </c>
      <c r="O920" s="90" t="s">
        <v>66</v>
      </c>
      <c r="P920" s="90" t="s">
        <v>67</v>
      </c>
      <c r="Q920" s="91" t="s">
        <v>68</v>
      </c>
      <c r="R920" s="92" t="s">
        <v>493</v>
      </c>
      <c r="S920" s="92" t="s">
        <v>493</v>
      </c>
      <c r="T920" s="93" t="s">
        <v>73</v>
      </c>
      <c r="U920" s="84">
        <v>37</v>
      </c>
      <c r="V920" s="94">
        <f>IFERROR(VLOOKUP(H920,'Коэфф для прайса 1 оч'!$A$3:$C$6,3,0),"")</f>
        <v>327000</v>
      </c>
      <c r="W920" s="91">
        <f>IFERROR(VLOOKUP(E920,'Коэфф для прайса 1 оч'!$A$10:$C$23,3,0),"")</f>
        <v>5.0000000000000001E-3</v>
      </c>
      <c r="X920" s="116">
        <f>IFERROR(VLOOKUP(N920,'Коэфф для прайса 1 оч'!$E$25:$F$30,2,0),"")</f>
        <v>0.04</v>
      </c>
      <c r="Y920" s="116">
        <f>IFERROR(VLOOKUP(O920,'Коэфф для прайса 1 оч'!$E$32:$F$34,2,0),"")</f>
        <v>0</v>
      </c>
      <c r="Z920" s="116">
        <f>IFERROR(VLOOKUP(P920,'Коэфф для прайса 1 оч'!$E$36:$F$38,2,0),"")</f>
        <v>0.03</v>
      </c>
      <c r="AA920" s="116">
        <f>IFERROR(VLOOKUP(Q920,'Коэфф для прайса 1 оч'!$E$40:$F$43,2,0),"")</f>
        <v>5.0000000000000001E-3</v>
      </c>
      <c r="AB920" s="117">
        <f>IFERROR(VLOOKUP(R920,'Коэфф для прайса 1 оч'!$E$45:$F$59,2,0),"")</f>
        <v>0.03</v>
      </c>
      <c r="AC920" s="116">
        <f>IFERROR(VLOOKUP(T920,'Коэфф для прайса 1 оч'!$E$61:$F$67,2,0),"")</f>
        <v>0</v>
      </c>
      <c r="AD920" s="116">
        <f>IFERROR(VLOOKUP(U920,'Коэфф для прайса 1 оч'!$E$69:$F$82,2,0),"")</f>
        <v>-1.0999999999999999E-2</v>
      </c>
      <c r="AE920" s="116">
        <f>IFERROR(VLOOKUP(PriceList[[#This Row],[Корпус]],'Коэфф для прайса 1 оч'!$I$10:$J$15,2,0),"")</f>
        <v>0</v>
      </c>
      <c r="AF920" s="95">
        <f t="shared" si="211"/>
        <v>359373</v>
      </c>
      <c r="AG920" s="96">
        <f t="shared" si="212"/>
        <v>10561972.470000001</v>
      </c>
      <c r="AH920" s="97">
        <v>0</v>
      </c>
      <c r="AI920" s="98">
        <f t="shared" si="213"/>
        <v>359373</v>
      </c>
      <c r="AJ920" s="99">
        <f t="shared" si="214"/>
        <v>10561972.470000001</v>
      </c>
      <c r="AK920" s="84" t="s">
        <v>71</v>
      </c>
      <c r="AL920" s="91">
        <v>0.1</v>
      </c>
      <c r="AM920" s="287">
        <f>PriceList[[#This Row],[ИТОГ Цена за кв.м, руб]]*(1+PriceList[[#This Row],[Максимальная скидка]])</f>
        <v>395310.30000000005</v>
      </c>
      <c r="AN920" s="287">
        <f>PriceList[[#This Row],[Цена за кв.м. в CRM]]*PriceList[[#This Row],[Площадь, кв.м]]</f>
        <v>11618169.717000002</v>
      </c>
      <c r="AO920" s="287">
        <v>6000</v>
      </c>
      <c r="AP920" s="335">
        <f>PriceList[[#This Row],[Цена за кв.м. в CRM]]+PriceList[[#This Row],[Бронь]]</f>
        <v>401310.30000000005</v>
      </c>
      <c r="AQ920" s="335">
        <f>PriceList[[#This Row],[Цена за кв.м. в сайт]]*PriceList[[#This Row],[Площадь, кв.м]]</f>
        <v>11794509.717000002</v>
      </c>
      <c r="AR920" s="84" t="str">
        <f t="shared" si="215"/>
        <v>С3-2-261</v>
      </c>
      <c r="AS920" s="88" t="str">
        <f t="shared" si="216"/>
        <v>Ст</v>
      </c>
      <c r="AT920" s="89">
        <f t="shared" si="217"/>
        <v>29.39</v>
      </c>
      <c r="AU920" s="99">
        <f>PriceList[[#This Row],[Цена за кв.м. в CRM]]</f>
        <v>395310.30000000005</v>
      </c>
      <c r="AV920" s="100" t="str">
        <f t="shared" si="218"/>
        <v>Резерв</v>
      </c>
      <c r="AW920" s="99"/>
      <c r="AX920" s="342"/>
      <c r="AZ920" s="353">
        <f>(PriceList[[#This Row],[Цена за кв.м. в сайт]])+$AZ$1</f>
        <v>401810.30000000005</v>
      </c>
      <c r="BA920" s="353">
        <f>AZ920*PriceList[[#This Row],[Площадь, кв.м]]</f>
        <v>11809204.717000002</v>
      </c>
      <c r="BB920" s="346">
        <f>BA920-PriceList[[#This Row],[Стоимость, руб для сбронированием]]</f>
        <v>14695</v>
      </c>
      <c r="BC920" s="14"/>
      <c r="BD920" s="345">
        <f t="shared" si="219"/>
        <v>401800</v>
      </c>
      <c r="BE920" s="353">
        <f>BD920*PriceList[[#This Row],[Площадь, кв.м]]</f>
        <v>11808902</v>
      </c>
      <c r="BF920" s="14"/>
      <c r="BG920" s="345">
        <f>BE920-$BG$1*PriceList[[#This Row],[Площадь, кв.м]]</f>
        <v>11632562</v>
      </c>
      <c r="BH920" s="353">
        <f t="shared" si="220"/>
        <v>176340</v>
      </c>
      <c r="BI920" s="345">
        <f>BG920/PriceList[[#This Row],[Площадь, кв.м]]</f>
        <v>395800</v>
      </c>
      <c r="BJ920" s="355">
        <f t="shared" si="221"/>
        <v>1.5159171298635674E-2</v>
      </c>
      <c r="BL920" s="345"/>
      <c r="BM920" s="353"/>
    </row>
    <row r="921" spans="1:65" ht="14.25" hidden="1" customHeight="1">
      <c r="A921" s="84">
        <v>800</v>
      </c>
      <c r="B921" s="84" t="s">
        <v>1020</v>
      </c>
      <c r="C921" s="85">
        <v>262</v>
      </c>
      <c r="D921" s="85" t="s">
        <v>957</v>
      </c>
      <c r="E921" s="86">
        <v>5</v>
      </c>
      <c r="F921" s="84">
        <v>14</v>
      </c>
      <c r="G921" s="87">
        <v>29.88</v>
      </c>
      <c r="H921" s="88" t="s">
        <v>1</v>
      </c>
      <c r="I921" s="88" t="s">
        <v>1</v>
      </c>
      <c r="J921" s="89">
        <v>4.9000000000000004</v>
      </c>
      <c r="K921" s="89">
        <f t="shared" si="208"/>
        <v>1.47</v>
      </c>
      <c r="L921" s="89">
        <f t="shared" si="209"/>
        <v>24.979999999999997</v>
      </c>
      <c r="M921" s="89">
        <f t="shared" si="210"/>
        <v>26.449999999999996</v>
      </c>
      <c r="N921" s="90" t="s">
        <v>65</v>
      </c>
      <c r="O921" s="90" t="s">
        <v>66</v>
      </c>
      <c r="P921" s="90" t="s">
        <v>67</v>
      </c>
      <c r="Q921" s="91" t="s">
        <v>68</v>
      </c>
      <c r="R921" s="92" t="s">
        <v>493</v>
      </c>
      <c r="S921" s="92" t="s">
        <v>493</v>
      </c>
      <c r="T921" s="93" t="s">
        <v>159</v>
      </c>
      <c r="U921" s="84">
        <v>37</v>
      </c>
      <c r="V921" s="94">
        <f>IFERROR(VLOOKUP(H921,'Коэфф для прайса 1 оч'!$A$3:$C$6,3,0),"")</f>
        <v>327000</v>
      </c>
      <c r="W921" s="91">
        <f>IFERROR(VLOOKUP(E921,'Коэфф для прайса 1 оч'!$A$10:$C$23,3,0),"")</f>
        <v>5.0000000000000001E-3</v>
      </c>
      <c r="X921" s="116">
        <f>IFERROR(VLOOKUP(N921,'Коэфф для прайса 1 оч'!$E$25:$F$30,2,0),"")</f>
        <v>0.04</v>
      </c>
      <c r="Y921" s="116">
        <f>IFERROR(VLOOKUP(O921,'Коэфф для прайса 1 оч'!$E$32:$F$34,2,0),"")</f>
        <v>0</v>
      </c>
      <c r="Z921" s="116">
        <f>IFERROR(VLOOKUP(P921,'Коэфф для прайса 1 оч'!$E$36:$F$38,2,0),"")</f>
        <v>0.03</v>
      </c>
      <c r="AA921" s="116">
        <f>IFERROR(VLOOKUP(Q921,'Коэфф для прайса 1 оч'!$E$40:$F$43,2,0),"")</f>
        <v>5.0000000000000001E-3</v>
      </c>
      <c r="AB921" s="117">
        <f>IFERROR(VLOOKUP(R921,'Коэфф для прайса 1 оч'!$E$45:$F$59,2,0),"")</f>
        <v>0.03</v>
      </c>
      <c r="AC921" s="116">
        <f>IFERROR(VLOOKUP(T921,'Коэфф для прайса 1 оч'!$E$61:$F$67,2,0),"")</f>
        <v>-0.01</v>
      </c>
      <c r="AD921" s="116">
        <f>IFERROR(VLOOKUP(U921,'Коэфф для прайса 1 оч'!$E$69:$F$82,2,0),"")</f>
        <v>-1.0999999999999999E-2</v>
      </c>
      <c r="AE921" s="116">
        <f>IFERROR(VLOOKUP(PriceList[[#This Row],[Корпус]],'Коэфф для прайса 1 оч'!$I$10:$J$15,2,0),"")</f>
        <v>0</v>
      </c>
      <c r="AF921" s="95">
        <f t="shared" si="211"/>
        <v>356103</v>
      </c>
      <c r="AG921" s="96">
        <f t="shared" si="212"/>
        <v>10640357.639999999</v>
      </c>
      <c r="AH921" s="97">
        <v>0</v>
      </c>
      <c r="AI921" s="98">
        <f t="shared" si="213"/>
        <v>356103</v>
      </c>
      <c r="AJ921" s="99">
        <f t="shared" si="214"/>
        <v>10640357.639999999</v>
      </c>
      <c r="AK921" s="84" t="s">
        <v>101</v>
      </c>
      <c r="AL921" s="91">
        <v>0.1</v>
      </c>
      <c r="AM921" s="287">
        <f>PriceList[[#This Row],[ИТОГ Цена за кв.м, руб]]*(1+PriceList[[#This Row],[Максимальная скидка]])</f>
        <v>391713.30000000005</v>
      </c>
      <c r="AN921" s="287">
        <f>PriceList[[#This Row],[Цена за кв.м. в CRM]]*PriceList[[#This Row],[Площадь, кв.м]]</f>
        <v>11704393.404000001</v>
      </c>
      <c r="AO921" s="287">
        <v>6000</v>
      </c>
      <c r="AP921" s="335">
        <f>PriceList[[#This Row],[Цена за кв.м. в CRM]]+PriceList[[#This Row],[Бронь]]</f>
        <v>397713.30000000005</v>
      </c>
      <c r="AQ921" s="335">
        <f>PriceList[[#This Row],[Цена за кв.м. в сайт]]*PriceList[[#This Row],[Площадь, кв.м]]</f>
        <v>11883673.404000001</v>
      </c>
      <c r="AR921" s="84" t="str">
        <f t="shared" si="215"/>
        <v>С3-2-262</v>
      </c>
      <c r="AS921" s="88" t="str">
        <f t="shared" si="216"/>
        <v>Ст</v>
      </c>
      <c r="AT921" s="89">
        <f t="shared" si="217"/>
        <v>29.88</v>
      </c>
      <c r="AU921" s="99">
        <f>PriceList[[#This Row],[Цена за кв.м. в CRM]]</f>
        <v>391713.30000000005</v>
      </c>
      <c r="AV921" s="100" t="str">
        <f t="shared" si="218"/>
        <v>Свободно</v>
      </c>
      <c r="AW921" s="99"/>
      <c r="AX921" s="342"/>
      <c r="AZ921" s="353">
        <f>(PriceList[[#This Row],[Цена за кв.м. в сайт]])+$AZ$1</f>
        <v>398213.30000000005</v>
      </c>
      <c r="BA921" s="353">
        <f>AZ921*PriceList[[#This Row],[Площадь, кв.м]]</f>
        <v>11898613.404000001</v>
      </c>
      <c r="BB921" s="346">
        <f>BA921-PriceList[[#This Row],[Стоимость, руб для сбронированием]]</f>
        <v>14940</v>
      </c>
      <c r="BC921" s="14"/>
      <c r="BD921" s="345">
        <f t="shared" si="219"/>
        <v>398200</v>
      </c>
      <c r="BE921" s="353">
        <f>BD921*PriceList[[#This Row],[Площадь, кв.м]]</f>
        <v>11898216</v>
      </c>
      <c r="BF921" s="14"/>
      <c r="BG921" s="345">
        <f>BE921-$BG$1*PriceList[[#This Row],[Площадь, кв.м]]</f>
        <v>11718936</v>
      </c>
      <c r="BH921" s="353">
        <f t="shared" si="220"/>
        <v>179280</v>
      </c>
      <c r="BI921" s="345">
        <f>BG921/PriceList[[#This Row],[Площадь, кв.м]]</f>
        <v>392200</v>
      </c>
      <c r="BJ921" s="355">
        <f t="shared" si="221"/>
        <v>1.5298317185109638E-2</v>
      </c>
      <c r="BL921" s="345"/>
      <c r="BM921" s="353"/>
    </row>
    <row r="922" spans="1:65" ht="14.25" hidden="1" customHeight="1">
      <c r="A922" s="84">
        <v>838</v>
      </c>
      <c r="B922" s="84" t="s">
        <v>1021</v>
      </c>
      <c r="C922" s="85">
        <v>263</v>
      </c>
      <c r="D922" s="85" t="s">
        <v>957</v>
      </c>
      <c r="E922" s="86">
        <v>6</v>
      </c>
      <c r="F922" s="84">
        <v>1</v>
      </c>
      <c r="G922" s="87">
        <v>30.82</v>
      </c>
      <c r="H922" s="88" t="s">
        <v>1</v>
      </c>
      <c r="I922" s="88" t="s">
        <v>1</v>
      </c>
      <c r="J922" s="89">
        <v>5.93</v>
      </c>
      <c r="K922" s="89">
        <f t="shared" si="208"/>
        <v>1.78</v>
      </c>
      <c r="L922" s="89">
        <f t="shared" si="209"/>
        <v>24.89</v>
      </c>
      <c r="M922" s="89">
        <f t="shared" si="210"/>
        <v>26.67</v>
      </c>
      <c r="N922" s="90" t="s">
        <v>65</v>
      </c>
      <c r="O922" s="90" t="s">
        <v>66</v>
      </c>
      <c r="P922" s="90" t="s">
        <v>67</v>
      </c>
      <c r="Q922" s="91" t="s">
        <v>68</v>
      </c>
      <c r="R922" s="92" t="s">
        <v>493</v>
      </c>
      <c r="S922" s="92" t="s">
        <v>493</v>
      </c>
      <c r="T922" s="93" t="s">
        <v>73</v>
      </c>
      <c r="U922" s="84">
        <v>37</v>
      </c>
      <c r="V922" s="94">
        <f>IFERROR(VLOOKUP(H922,'Коэфф для прайса 1 оч'!$A$3:$C$6,3,0),"")</f>
        <v>327000</v>
      </c>
      <c r="W922" s="91">
        <f>IFERROR(VLOOKUP(E922,'Коэфф для прайса 1 оч'!$A$10:$C$23,3,0),"")</f>
        <v>1.4999999999999999E-2</v>
      </c>
      <c r="X922" s="116">
        <f>IFERROR(VLOOKUP(N922,'Коэфф для прайса 1 оч'!$E$25:$F$30,2,0),"")</f>
        <v>0.04</v>
      </c>
      <c r="Y922" s="116">
        <f>IFERROR(VLOOKUP(O922,'Коэфф для прайса 1 оч'!$E$32:$F$34,2,0),"")</f>
        <v>0</v>
      </c>
      <c r="Z922" s="116">
        <f>IFERROR(VLOOKUP(P922,'Коэфф для прайса 1 оч'!$E$36:$F$38,2,0),"")</f>
        <v>0.03</v>
      </c>
      <c r="AA922" s="116">
        <f>IFERROR(VLOOKUP(Q922,'Коэфф для прайса 1 оч'!$E$40:$F$43,2,0),"")</f>
        <v>5.0000000000000001E-3</v>
      </c>
      <c r="AB922" s="117">
        <f>IFERROR(VLOOKUP(R922,'Коэфф для прайса 1 оч'!$E$45:$F$59,2,0),"")</f>
        <v>0.03</v>
      </c>
      <c r="AC922" s="116">
        <f>IFERROR(VLOOKUP(T922,'Коэфф для прайса 1 оч'!$E$61:$F$67,2,0),"")</f>
        <v>0</v>
      </c>
      <c r="AD922" s="116">
        <f>IFERROR(VLOOKUP(U922,'Коэфф для прайса 1 оч'!$E$69:$F$82,2,0),"")</f>
        <v>-1.0999999999999999E-2</v>
      </c>
      <c r="AE922" s="116">
        <f>IFERROR(VLOOKUP(PriceList[[#This Row],[Корпус]],'Коэфф для прайса 1 оч'!$I$10:$J$15,2,0),"")</f>
        <v>0</v>
      </c>
      <c r="AF922" s="95">
        <f t="shared" si="211"/>
        <v>362643</v>
      </c>
      <c r="AG922" s="96">
        <f t="shared" si="212"/>
        <v>11176657.26</v>
      </c>
      <c r="AH922" s="97">
        <v>0</v>
      </c>
      <c r="AI922" s="98">
        <f t="shared" si="213"/>
        <v>362643</v>
      </c>
      <c r="AJ922" s="99">
        <f t="shared" si="214"/>
        <v>11176657.26</v>
      </c>
      <c r="AK922" s="84" t="s">
        <v>71</v>
      </c>
      <c r="AL922" s="91">
        <v>0.1</v>
      </c>
      <c r="AM922" s="287">
        <f>PriceList[[#This Row],[ИТОГ Цена за кв.м, руб]]*(1+PriceList[[#This Row],[Максимальная скидка]])</f>
        <v>398907.30000000005</v>
      </c>
      <c r="AN922" s="287">
        <f>PriceList[[#This Row],[Цена за кв.м. в CRM]]*PriceList[[#This Row],[Площадь, кв.м]]</f>
        <v>12294322.986000001</v>
      </c>
      <c r="AO922" s="287">
        <v>6000</v>
      </c>
      <c r="AP922" s="335">
        <f>PriceList[[#This Row],[Цена за кв.м. в CRM]]+PriceList[[#This Row],[Бронь]]</f>
        <v>404907.30000000005</v>
      </c>
      <c r="AQ922" s="335">
        <f>PriceList[[#This Row],[Цена за кв.м. в сайт]]*PriceList[[#This Row],[Площадь, кв.м]]</f>
        <v>12479242.986000001</v>
      </c>
      <c r="AR922" s="84" t="str">
        <f t="shared" si="215"/>
        <v>С3-2-263</v>
      </c>
      <c r="AS922" s="88" t="str">
        <f t="shared" si="216"/>
        <v>Ст</v>
      </c>
      <c r="AT922" s="89">
        <f t="shared" si="217"/>
        <v>30.82</v>
      </c>
      <c r="AU922" s="99">
        <f>PriceList[[#This Row],[Цена за кв.м. в CRM]]</f>
        <v>398907.30000000005</v>
      </c>
      <c r="AV922" s="100" t="str">
        <f t="shared" si="218"/>
        <v>Резерв</v>
      </c>
      <c r="AW922" s="99"/>
      <c r="AX922" s="342"/>
      <c r="AZ922" s="353">
        <f>(PriceList[[#This Row],[Цена за кв.м. в сайт]])+$AZ$1</f>
        <v>405407.30000000005</v>
      </c>
      <c r="BA922" s="353">
        <f>AZ922*PriceList[[#This Row],[Площадь, кв.м]]</f>
        <v>12494652.986000001</v>
      </c>
      <c r="BB922" s="346">
        <f>BA922-PriceList[[#This Row],[Стоимость, руб для сбронированием]]</f>
        <v>15410</v>
      </c>
      <c r="BC922" s="14"/>
      <c r="BD922" s="345">
        <f t="shared" si="219"/>
        <v>405400</v>
      </c>
      <c r="BE922" s="353">
        <f>BD922*PriceList[[#This Row],[Площадь, кв.м]]</f>
        <v>12494428</v>
      </c>
      <c r="BF922" s="14"/>
      <c r="BG922" s="345">
        <f>BE922-$BG$1*PriceList[[#This Row],[Площадь, кв.м]]</f>
        <v>12309508</v>
      </c>
      <c r="BH922" s="353">
        <f t="shared" si="220"/>
        <v>184920</v>
      </c>
      <c r="BI922" s="345">
        <f>BG922/PriceList[[#This Row],[Площадь, кв.м]]</f>
        <v>399400</v>
      </c>
      <c r="BJ922" s="355">
        <f t="shared" si="221"/>
        <v>1.5022533800701052E-2</v>
      </c>
      <c r="BL922" s="345"/>
      <c r="BM922" s="353"/>
    </row>
    <row r="923" spans="1:65" ht="14.25" hidden="1" customHeight="1">
      <c r="A923" s="84">
        <v>839</v>
      </c>
      <c r="B923" s="84" t="s">
        <v>1022</v>
      </c>
      <c r="C923" s="85">
        <v>264</v>
      </c>
      <c r="D923" s="85" t="s">
        <v>957</v>
      </c>
      <c r="E923" s="86">
        <v>6</v>
      </c>
      <c r="F923" s="84">
        <v>2</v>
      </c>
      <c r="G923" s="87">
        <v>30.35</v>
      </c>
      <c r="H923" s="88" t="s">
        <v>1</v>
      </c>
      <c r="I923" s="88" t="s">
        <v>1</v>
      </c>
      <c r="J923" s="89">
        <v>5.61</v>
      </c>
      <c r="K923" s="89">
        <f t="shared" si="208"/>
        <v>1.68</v>
      </c>
      <c r="L923" s="89">
        <f t="shared" si="209"/>
        <v>24.740000000000002</v>
      </c>
      <c r="M923" s="89">
        <f t="shared" si="210"/>
        <v>26.42</v>
      </c>
      <c r="N923" s="90" t="s">
        <v>65</v>
      </c>
      <c r="O923" s="90" t="s">
        <v>66</v>
      </c>
      <c r="P923" s="90" t="s">
        <v>67</v>
      </c>
      <c r="Q923" s="91" t="s">
        <v>68</v>
      </c>
      <c r="R923" s="92" t="s">
        <v>493</v>
      </c>
      <c r="S923" s="92" t="s">
        <v>493</v>
      </c>
      <c r="T923" s="93" t="s">
        <v>73</v>
      </c>
      <c r="U923" s="84">
        <v>37</v>
      </c>
      <c r="V923" s="94">
        <f>IFERROR(VLOOKUP(H923,'Коэфф для прайса 1 оч'!$A$3:$C$6,3,0),"")</f>
        <v>327000</v>
      </c>
      <c r="W923" s="91">
        <f>IFERROR(VLOOKUP(E923,'Коэфф для прайса 1 оч'!$A$10:$C$23,3,0),"")</f>
        <v>1.4999999999999999E-2</v>
      </c>
      <c r="X923" s="116">
        <f>IFERROR(VLOOKUP(N923,'Коэфф для прайса 1 оч'!$E$25:$F$30,2,0),"")</f>
        <v>0.04</v>
      </c>
      <c r="Y923" s="116">
        <f>IFERROR(VLOOKUP(O923,'Коэфф для прайса 1 оч'!$E$32:$F$34,2,0),"")</f>
        <v>0</v>
      </c>
      <c r="Z923" s="116">
        <f>IFERROR(VLOOKUP(P923,'Коэфф для прайса 1 оч'!$E$36:$F$38,2,0),"")</f>
        <v>0.03</v>
      </c>
      <c r="AA923" s="116">
        <f>IFERROR(VLOOKUP(Q923,'Коэфф для прайса 1 оч'!$E$40:$F$43,2,0),"")</f>
        <v>5.0000000000000001E-3</v>
      </c>
      <c r="AB923" s="117">
        <f>IFERROR(VLOOKUP(R923,'Коэфф для прайса 1 оч'!$E$45:$F$59,2,0),"")</f>
        <v>0.03</v>
      </c>
      <c r="AC923" s="116">
        <f>IFERROR(VLOOKUP(T923,'Коэфф для прайса 1 оч'!$E$61:$F$67,2,0),"")</f>
        <v>0</v>
      </c>
      <c r="AD923" s="116">
        <f>IFERROR(VLOOKUP(U923,'Коэфф для прайса 1 оч'!$E$69:$F$82,2,0),"")</f>
        <v>-1.0999999999999999E-2</v>
      </c>
      <c r="AE923" s="116">
        <f>IFERROR(VLOOKUP(PriceList[[#This Row],[Корпус]],'Коэфф для прайса 1 оч'!$I$10:$J$15,2,0),"")</f>
        <v>0</v>
      </c>
      <c r="AF923" s="95">
        <f t="shared" si="211"/>
        <v>362643</v>
      </c>
      <c r="AG923" s="96">
        <f t="shared" si="212"/>
        <v>11006215.050000001</v>
      </c>
      <c r="AH923" s="97">
        <v>0</v>
      </c>
      <c r="AI923" s="98">
        <f t="shared" si="213"/>
        <v>362643</v>
      </c>
      <c r="AJ923" s="99">
        <f t="shared" si="214"/>
        <v>11006215.050000001</v>
      </c>
      <c r="AK923" s="84" t="s">
        <v>71</v>
      </c>
      <c r="AL923" s="91">
        <v>0.1</v>
      </c>
      <c r="AM923" s="287">
        <f>PriceList[[#This Row],[ИТОГ Цена за кв.м, руб]]*(1+PriceList[[#This Row],[Максимальная скидка]])</f>
        <v>398907.30000000005</v>
      </c>
      <c r="AN923" s="287">
        <f>PriceList[[#This Row],[Цена за кв.м. в CRM]]*PriceList[[#This Row],[Площадь, кв.м]]</f>
        <v>12106836.555000002</v>
      </c>
      <c r="AO923" s="287">
        <v>6000</v>
      </c>
      <c r="AP923" s="335">
        <f>PriceList[[#This Row],[Цена за кв.м. в CRM]]+PriceList[[#This Row],[Бронь]]</f>
        <v>404907.30000000005</v>
      </c>
      <c r="AQ923" s="335">
        <f>PriceList[[#This Row],[Цена за кв.м. в сайт]]*PriceList[[#This Row],[Площадь, кв.м]]</f>
        <v>12288936.555000002</v>
      </c>
      <c r="AR923" s="84" t="str">
        <f t="shared" si="215"/>
        <v>С3-2-264</v>
      </c>
      <c r="AS923" s="88" t="str">
        <f t="shared" si="216"/>
        <v>Ст</v>
      </c>
      <c r="AT923" s="89">
        <f t="shared" si="217"/>
        <v>30.35</v>
      </c>
      <c r="AU923" s="99">
        <f>PriceList[[#This Row],[Цена за кв.м. в CRM]]</f>
        <v>398907.30000000005</v>
      </c>
      <c r="AV923" s="100" t="str">
        <f t="shared" si="218"/>
        <v>Резерв</v>
      </c>
      <c r="AW923" s="99"/>
      <c r="AX923" s="342"/>
      <c r="AZ923" s="353">
        <f>(PriceList[[#This Row],[Цена за кв.м. в сайт]])+$AZ$1</f>
        <v>405407.30000000005</v>
      </c>
      <c r="BA923" s="353">
        <f>AZ923*PriceList[[#This Row],[Площадь, кв.м]]</f>
        <v>12304111.555000002</v>
      </c>
      <c r="BB923" s="346">
        <f>BA923-PriceList[[#This Row],[Стоимость, руб для сбронированием]]</f>
        <v>15175</v>
      </c>
      <c r="BC923" s="14"/>
      <c r="BD923" s="345">
        <f t="shared" si="219"/>
        <v>405400</v>
      </c>
      <c r="BE923" s="353">
        <f>BD923*PriceList[[#This Row],[Площадь, кв.м]]</f>
        <v>12303890</v>
      </c>
      <c r="BF923" s="14"/>
      <c r="BG923" s="345">
        <f>BE923-$BG$1*PriceList[[#This Row],[Площадь, кв.м]]</f>
        <v>12121790</v>
      </c>
      <c r="BH923" s="353">
        <f t="shared" si="220"/>
        <v>182100</v>
      </c>
      <c r="BI923" s="345">
        <f>BG923/PriceList[[#This Row],[Площадь, кв.м]]</f>
        <v>399400</v>
      </c>
      <c r="BJ923" s="355">
        <f t="shared" si="221"/>
        <v>1.5022533800701052E-2</v>
      </c>
      <c r="BL923" s="345"/>
      <c r="BM923" s="353"/>
    </row>
    <row r="924" spans="1:65" ht="14.25" hidden="1" customHeight="1">
      <c r="A924" s="84">
        <v>840</v>
      </c>
      <c r="B924" s="84" t="s">
        <v>1023</v>
      </c>
      <c r="C924" s="85">
        <v>265</v>
      </c>
      <c r="D924" s="85" t="s">
        <v>957</v>
      </c>
      <c r="E924" s="86">
        <v>6</v>
      </c>
      <c r="F924" s="84">
        <v>3</v>
      </c>
      <c r="G924" s="87">
        <v>29.36</v>
      </c>
      <c r="H924" s="88" t="s">
        <v>1</v>
      </c>
      <c r="I924" s="88" t="s">
        <v>1</v>
      </c>
      <c r="J924" s="89">
        <v>5.09</v>
      </c>
      <c r="K924" s="89">
        <f t="shared" si="208"/>
        <v>1.53</v>
      </c>
      <c r="L924" s="89">
        <f t="shared" si="209"/>
        <v>24.27</v>
      </c>
      <c r="M924" s="89">
        <f t="shared" si="210"/>
        <v>25.8</v>
      </c>
      <c r="N924" s="90" t="s">
        <v>65</v>
      </c>
      <c r="O924" s="90" t="s">
        <v>66</v>
      </c>
      <c r="P924" s="90" t="s">
        <v>67</v>
      </c>
      <c r="Q924" s="91" t="s">
        <v>68</v>
      </c>
      <c r="R924" s="92" t="s">
        <v>493</v>
      </c>
      <c r="S924" s="92" t="s">
        <v>493</v>
      </c>
      <c r="T924" s="93" t="s">
        <v>73</v>
      </c>
      <c r="U924" s="84">
        <v>37</v>
      </c>
      <c r="V924" s="94">
        <f>IFERROR(VLOOKUP(H924,'Коэфф для прайса 1 оч'!$A$3:$C$6,3,0),"")</f>
        <v>327000</v>
      </c>
      <c r="W924" s="91">
        <f>IFERROR(VLOOKUP(E924,'Коэфф для прайса 1 оч'!$A$10:$C$23,3,0),"")</f>
        <v>1.4999999999999999E-2</v>
      </c>
      <c r="X924" s="116">
        <f>IFERROR(VLOOKUP(N924,'Коэфф для прайса 1 оч'!$E$25:$F$30,2,0),"")</f>
        <v>0.04</v>
      </c>
      <c r="Y924" s="116">
        <f>IFERROR(VLOOKUP(O924,'Коэфф для прайса 1 оч'!$E$32:$F$34,2,0),"")</f>
        <v>0</v>
      </c>
      <c r="Z924" s="116">
        <f>IFERROR(VLOOKUP(P924,'Коэфф для прайса 1 оч'!$E$36:$F$38,2,0),"")</f>
        <v>0.03</v>
      </c>
      <c r="AA924" s="116">
        <f>IFERROR(VLOOKUP(Q924,'Коэфф для прайса 1 оч'!$E$40:$F$43,2,0),"")</f>
        <v>5.0000000000000001E-3</v>
      </c>
      <c r="AB924" s="117">
        <f>IFERROR(VLOOKUP(R924,'Коэфф для прайса 1 оч'!$E$45:$F$59,2,0),"")</f>
        <v>0.03</v>
      </c>
      <c r="AC924" s="116">
        <f>IFERROR(VLOOKUP(T924,'Коэфф для прайса 1 оч'!$E$61:$F$67,2,0),"")</f>
        <v>0</v>
      </c>
      <c r="AD924" s="116">
        <f>IFERROR(VLOOKUP(U924,'Коэфф для прайса 1 оч'!$E$69:$F$82,2,0),"")</f>
        <v>-1.0999999999999999E-2</v>
      </c>
      <c r="AE924" s="116">
        <f>IFERROR(VLOOKUP(PriceList[[#This Row],[Корпус]],'Коэфф для прайса 1 оч'!$I$10:$J$15,2,0),"")</f>
        <v>0</v>
      </c>
      <c r="AF924" s="95">
        <f t="shared" si="211"/>
        <v>362643</v>
      </c>
      <c r="AG924" s="96">
        <f t="shared" si="212"/>
        <v>10647198.48</v>
      </c>
      <c r="AH924" s="97">
        <v>0</v>
      </c>
      <c r="AI924" s="98">
        <f t="shared" si="213"/>
        <v>362643</v>
      </c>
      <c r="AJ924" s="99">
        <f t="shared" si="214"/>
        <v>10647198.48</v>
      </c>
      <c r="AK924" s="84" t="s">
        <v>71</v>
      </c>
      <c r="AL924" s="91">
        <v>0.1</v>
      </c>
      <c r="AM924" s="287">
        <f>PriceList[[#This Row],[ИТОГ Цена за кв.м, руб]]*(1+PriceList[[#This Row],[Максимальная скидка]])</f>
        <v>398907.30000000005</v>
      </c>
      <c r="AN924" s="287">
        <f>PriceList[[#This Row],[Цена за кв.м. в CRM]]*PriceList[[#This Row],[Площадь, кв.м]]</f>
        <v>11711918.328000002</v>
      </c>
      <c r="AO924" s="287">
        <v>6000</v>
      </c>
      <c r="AP924" s="335">
        <f>PriceList[[#This Row],[Цена за кв.м. в CRM]]+PriceList[[#This Row],[Бронь]]</f>
        <v>404907.30000000005</v>
      </c>
      <c r="AQ924" s="335">
        <f>PriceList[[#This Row],[Цена за кв.м. в сайт]]*PriceList[[#This Row],[Площадь, кв.м]]</f>
        <v>11888078.328000002</v>
      </c>
      <c r="AR924" s="84" t="str">
        <f t="shared" si="215"/>
        <v>С3-2-265</v>
      </c>
      <c r="AS924" s="88" t="str">
        <f t="shared" si="216"/>
        <v>Ст</v>
      </c>
      <c r="AT924" s="89">
        <f t="shared" si="217"/>
        <v>29.36</v>
      </c>
      <c r="AU924" s="99">
        <f>PriceList[[#This Row],[Цена за кв.м. в CRM]]</f>
        <v>398907.30000000005</v>
      </c>
      <c r="AV924" s="100" t="str">
        <f t="shared" si="218"/>
        <v>Резерв</v>
      </c>
      <c r="AW924" s="99"/>
      <c r="AX924" s="342"/>
      <c r="AZ924" s="353">
        <f>(PriceList[[#This Row],[Цена за кв.м. в сайт]])+$AZ$1</f>
        <v>405407.30000000005</v>
      </c>
      <c r="BA924" s="353">
        <f>AZ924*PriceList[[#This Row],[Площадь, кв.м]]</f>
        <v>11902758.328000002</v>
      </c>
      <c r="BB924" s="346">
        <f>BA924-PriceList[[#This Row],[Стоимость, руб для сбронированием]]</f>
        <v>14680</v>
      </c>
      <c r="BC924" s="14"/>
      <c r="BD924" s="345">
        <f t="shared" si="219"/>
        <v>405400</v>
      </c>
      <c r="BE924" s="353">
        <f>BD924*PriceList[[#This Row],[Площадь, кв.м]]</f>
        <v>11902544</v>
      </c>
      <c r="BF924" s="14"/>
      <c r="BG924" s="345">
        <f>BE924-$BG$1*PriceList[[#This Row],[Площадь, кв.м]]</f>
        <v>11726384</v>
      </c>
      <c r="BH924" s="353">
        <f t="shared" si="220"/>
        <v>176160</v>
      </c>
      <c r="BI924" s="345">
        <f>BG924/PriceList[[#This Row],[Площадь, кв.м]]</f>
        <v>399400</v>
      </c>
      <c r="BJ924" s="355">
        <f t="shared" si="221"/>
        <v>1.5022533800701052E-2</v>
      </c>
      <c r="BL924" s="345"/>
      <c r="BM924" s="353"/>
    </row>
    <row r="925" spans="1:65" ht="14.25" hidden="1" customHeight="1">
      <c r="A925" s="84">
        <v>841</v>
      </c>
      <c r="B925" s="84" t="s">
        <v>1024</v>
      </c>
      <c r="C925" s="85">
        <v>266</v>
      </c>
      <c r="D925" s="85" t="s">
        <v>957</v>
      </c>
      <c r="E925" s="86">
        <v>6</v>
      </c>
      <c r="F925" s="84">
        <v>4</v>
      </c>
      <c r="G925" s="87">
        <v>41.75</v>
      </c>
      <c r="H925" s="88" t="s">
        <v>1</v>
      </c>
      <c r="I925" s="88" t="s">
        <v>1</v>
      </c>
      <c r="J925" s="89">
        <v>13.04</v>
      </c>
      <c r="K925" s="89">
        <f t="shared" si="208"/>
        <v>3.91</v>
      </c>
      <c r="L925" s="89">
        <f t="shared" si="209"/>
        <v>28.71</v>
      </c>
      <c r="M925" s="89">
        <f t="shared" si="210"/>
        <v>32.620000000000005</v>
      </c>
      <c r="N925" s="90" t="s">
        <v>76</v>
      </c>
      <c r="O925" s="90" t="s">
        <v>83</v>
      </c>
      <c r="P925" s="90" t="s">
        <v>67</v>
      </c>
      <c r="Q925" s="91" t="s">
        <v>68</v>
      </c>
      <c r="R925" s="92" t="s">
        <v>493</v>
      </c>
      <c r="S925" s="92" t="s">
        <v>493</v>
      </c>
      <c r="T925" s="93" t="s">
        <v>73</v>
      </c>
      <c r="U925" s="84">
        <v>37</v>
      </c>
      <c r="V925" s="94">
        <f>IFERROR(VLOOKUP(H925,'Коэфф для прайса 1 оч'!$A$3:$C$6,3,0),"")</f>
        <v>327000</v>
      </c>
      <c r="W925" s="91">
        <f>IFERROR(VLOOKUP(E925,'Коэфф для прайса 1 оч'!$A$10:$C$23,3,0),"")</f>
        <v>1.4999999999999999E-2</v>
      </c>
      <c r="X925" s="116">
        <f>IFERROR(VLOOKUP(N925,'Коэфф для прайса 1 оч'!$E$25:$F$30,2,0),"")</f>
        <v>0</v>
      </c>
      <c r="Y925" s="116">
        <f>IFERROR(VLOOKUP(O925,'Коэфф для прайса 1 оч'!$E$32:$F$34,2,0),"")</f>
        <v>0.03</v>
      </c>
      <c r="Z925" s="116">
        <f>IFERROR(VLOOKUP(P925,'Коэфф для прайса 1 оч'!$E$36:$F$38,2,0),"")</f>
        <v>0.03</v>
      </c>
      <c r="AA925" s="116">
        <f>IFERROR(VLOOKUP(Q925,'Коэфф для прайса 1 оч'!$E$40:$F$43,2,0),"")</f>
        <v>5.0000000000000001E-3</v>
      </c>
      <c r="AB925" s="117">
        <f>IFERROR(VLOOKUP(R925,'Коэфф для прайса 1 оч'!$E$45:$F$59,2,0),"")</f>
        <v>0.03</v>
      </c>
      <c r="AC925" s="116">
        <f>IFERROR(VLOOKUP(T925,'Коэфф для прайса 1 оч'!$E$61:$F$67,2,0),"")</f>
        <v>0</v>
      </c>
      <c r="AD925" s="116">
        <f>IFERROR(VLOOKUP(U925,'Коэфф для прайса 1 оч'!$E$69:$F$82,2,0),"")</f>
        <v>-1.0999999999999999E-2</v>
      </c>
      <c r="AE925" s="116">
        <f>IFERROR(VLOOKUP(PriceList[[#This Row],[Корпус]],'Коэфф для прайса 1 оч'!$I$10:$J$15,2,0),"")</f>
        <v>0</v>
      </c>
      <c r="AF925" s="95">
        <f t="shared" si="211"/>
        <v>359373</v>
      </c>
      <c r="AG925" s="96">
        <f t="shared" si="212"/>
        <v>15003822.75</v>
      </c>
      <c r="AH925" s="97">
        <v>0</v>
      </c>
      <c r="AI925" s="98">
        <f t="shared" si="213"/>
        <v>359373</v>
      </c>
      <c r="AJ925" s="99">
        <f t="shared" si="214"/>
        <v>15003822.75</v>
      </c>
      <c r="AK925" s="84" t="s">
        <v>71</v>
      </c>
      <c r="AL925" s="91">
        <v>0.1</v>
      </c>
      <c r="AM925" s="287">
        <f>PriceList[[#This Row],[ИТОГ Цена за кв.м, руб]]*(1+PriceList[[#This Row],[Максимальная скидка]])</f>
        <v>395310.30000000005</v>
      </c>
      <c r="AN925" s="287">
        <f>PriceList[[#This Row],[Цена за кв.м. в CRM]]*PriceList[[#This Row],[Площадь, кв.м]]</f>
        <v>16504205.025000002</v>
      </c>
      <c r="AO925" s="287">
        <v>6000</v>
      </c>
      <c r="AP925" s="335">
        <f>PriceList[[#This Row],[Цена за кв.м. в CRM]]+PriceList[[#This Row],[Бронь]]</f>
        <v>401310.30000000005</v>
      </c>
      <c r="AQ925" s="335">
        <f>PriceList[[#This Row],[Цена за кв.м. в сайт]]*PriceList[[#This Row],[Площадь, кв.м]]</f>
        <v>16754705.025000002</v>
      </c>
      <c r="AR925" s="84" t="str">
        <f t="shared" si="215"/>
        <v>С3-2-266</v>
      </c>
      <c r="AS925" s="88" t="str">
        <f t="shared" si="216"/>
        <v>Ст</v>
      </c>
      <c r="AT925" s="89">
        <f t="shared" si="217"/>
        <v>41.75</v>
      </c>
      <c r="AU925" s="99">
        <f>PriceList[[#This Row],[Цена за кв.м. в CRM]]</f>
        <v>395310.30000000005</v>
      </c>
      <c r="AV925" s="100" t="str">
        <f t="shared" si="218"/>
        <v>Резерв</v>
      </c>
      <c r="AW925" s="99"/>
      <c r="AX925" s="342"/>
      <c r="AZ925" s="353">
        <f>(PriceList[[#This Row],[Цена за кв.м. в сайт]])+$AZ$1</f>
        <v>401810.30000000005</v>
      </c>
      <c r="BA925" s="353">
        <f>AZ925*PriceList[[#This Row],[Площадь, кв.м]]</f>
        <v>16775580.025000002</v>
      </c>
      <c r="BB925" s="346">
        <f>BA925-PriceList[[#This Row],[Стоимость, руб для сбронированием]]</f>
        <v>20875</v>
      </c>
      <c r="BC925" s="14"/>
      <c r="BD925" s="345">
        <f t="shared" si="219"/>
        <v>401800</v>
      </c>
      <c r="BE925" s="353">
        <f>BD925*PriceList[[#This Row],[Площадь, кв.м]]</f>
        <v>16775150</v>
      </c>
      <c r="BF925" s="14"/>
      <c r="BG925" s="345">
        <f>BE925-$BG$1*PriceList[[#This Row],[Площадь, кв.м]]</f>
        <v>16524650</v>
      </c>
      <c r="BH925" s="353">
        <f t="shared" si="220"/>
        <v>250500</v>
      </c>
      <c r="BI925" s="345">
        <f>BG925/PriceList[[#This Row],[Площадь, кв.м]]</f>
        <v>395800</v>
      </c>
      <c r="BJ925" s="355">
        <f t="shared" si="221"/>
        <v>1.5159171298635674E-2</v>
      </c>
      <c r="BL925" s="345"/>
      <c r="BM925" s="353"/>
    </row>
    <row r="926" spans="1:65" ht="14.25" hidden="1" customHeight="1">
      <c r="A926" s="84">
        <v>842</v>
      </c>
      <c r="B926" s="84" t="s">
        <v>1025</v>
      </c>
      <c r="C926" s="85">
        <v>267</v>
      </c>
      <c r="D926" s="85" t="s">
        <v>957</v>
      </c>
      <c r="E926" s="86">
        <v>6</v>
      </c>
      <c r="F926" s="84">
        <v>5</v>
      </c>
      <c r="G926" s="87">
        <v>41.75</v>
      </c>
      <c r="H926" s="88" t="s">
        <v>1</v>
      </c>
      <c r="I926" s="88" t="s">
        <v>1</v>
      </c>
      <c r="J926" s="89">
        <v>13.04</v>
      </c>
      <c r="K926" s="89">
        <f t="shared" si="208"/>
        <v>3.91</v>
      </c>
      <c r="L926" s="89">
        <f t="shared" si="209"/>
        <v>28.71</v>
      </c>
      <c r="M926" s="89">
        <f t="shared" si="210"/>
        <v>32.620000000000005</v>
      </c>
      <c r="N926" s="90" t="s">
        <v>76</v>
      </c>
      <c r="O926" s="90" t="s">
        <v>83</v>
      </c>
      <c r="P926" s="90" t="s">
        <v>67</v>
      </c>
      <c r="Q926" s="91" t="s">
        <v>68</v>
      </c>
      <c r="R926" s="92" t="s">
        <v>518</v>
      </c>
      <c r="S926" s="92" t="s">
        <v>116</v>
      </c>
      <c r="T926" s="93" t="s">
        <v>73</v>
      </c>
      <c r="U926" s="84">
        <v>37</v>
      </c>
      <c r="V926" s="94">
        <f>IFERROR(VLOOKUP(H926,'Коэфф для прайса 1 оч'!$A$3:$C$6,3,0),"")</f>
        <v>327000</v>
      </c>
      <c r="W926" s="91">
        <f>IFERROR(VLOOKUP(E926,'Коэфф для прайса 1 оч'!$A$10:$C$23,3,0),"")</f>
        <v>1.4999999999999999E-2</v>
      </c>
      <c r="X926" s="116">
        <f>IFERROR(VLOOKUP(N926,'Коэфф для прайса 1 оч'!$E$25:$F$30,2,0),"")</f>
        <v>0</v>
      </c>
      <c r="Y926" s="116">
        <f>IFERROR(VLOOKUP(O926,'Коэфф для прайса 1 оч'!$E$32:$F$34,2,0),"")</f>
        <v>0.03</v>
      </c>
      <c r="Z926" s="116">
        <f>IFERROR(VLOOKUP(P926,'Коэфф для прайса 1 оч'!$E$36:$F$38,2,0),"")</f>
        <v>0.03</v>
      </c>
      <c r="AA926" s="116">
        <f>IFERROR(VLOOKUP(Q926,'Коэфф для прайса 1 оч'!$E$40:$F$43,2,0),"")</f>
        <v>5.0000000000000001E-3</v>
      </c>
      <c r="AB926" s="117">
        <f>IFERROR(VLOOKUP(R926,'Коэфф для прайса 1 оч'!$E$45:$F$59,2,0),"")</f>
        <v>0.05</v>
      </c>
      <c r="AC926" s="116">
        <f>IFERROR(VLOOKUP(T926,'Коэфф для прайса 1 оч'!$E$61:$F$67,2,0),"")</f>
        <v>0</v>
      </c>
      <c r="AD926" s="116">
        <f>IFERROR(VLOOKUP(U926,'Коэфф для прайса 1 оч'!$E$69:$F$82,2,0),"")</f>
        <v>-1.0999999999999999E-2</v>
      </c>
      <c r="AE926" s="116">
        <f>IFERROR(VLOOKUP(PriceList[[#This Row],[Корпус]],'Коэфф для прайса 1 оч'!$I$10:$J$15,2,0),"")</f>
        <v>0</v>
      </c>
      <c r="AF926" s="95">
        <f t="shared" si="211"/>
        <v>365913</v>
      </c>
      <c r="AG926" s="96">
        <f t="shared" si="212"/>
        <v>15276867.75</v>
      </c>
      <c r="AH926" s="97">
        <v>0</v>
      </c>
      <c r="AI926" s="98">
        <f t="shared" si="213"/>
        <v>365913</v>
      </c>
      <c r="AJ926" s="99">
        <f t="shared" si="214"/>
        <v>15276867.75</v>
      </c>
      <c r="AK926" s="84" t="s">
        <v>71</v>
      </c>
      <c r="AL926" s="91">
        <v>0.1</v>
      </c>
      <c r="AM926" s="287">
        <f>PriceList[[#This Row],[ИТОГ Цена за кв.м, руб]]*(1+PriceList[[#This Row],[Максимальная скидка]])</f>
        <v>402504.30000000005</v>
      </c>
      <c r="AN926" s="287">
        <f>PriceList[[#This Row],[Цена за кв.м. в CRM]]*PriceList[[#This Row],[Площадь, кв.м]]</f>
        <v>16804554.525000002</v>
      </c>
      <c r="AO926" s="287">
        <v>6000</v>
      </c>
      <c r="AP926" s="335">
        <f>PriceList[[#This Row],[Цена за кв.м. в CRM]]+PriceList[[#This Row],[Бронь]]</f>
        <v>408504.30000000005</v>
      </c>
      <c r="AQ926" s="335">
        <f>PriceList[[#This Row],[Цена за кв.м. в сайт]]*PriceList[[#This Row],[Площадь, кв.м]]</f>
        <v>17055054.525000002</v>
      </c>
      <c r="AR926" s="84" t="str">
        <f t="shared" si="215"/>
        <v>С3-2-267</v>
      </c>
      <c r="AS926" s="88" t="str">
        <f t="shared" si="216"/>
        <v>Ст</v>
      </c>
      <c r="AT926" s="89">
        <f t="shared" si="217"/>
        <v>41.75</v>
      </c>
      <c r="AU926" s="99">
        <f>PriceList[[#This Row],[Цена за кв.м. в CRM]]</f>
        <v>402504.30000000005</v>
      </c>
      <c r="AV926" s="100" t="str">
        <f t="shared" si="218"/>
        <v>Резерв</v>
      </c>
      <c r="AW926" s="99"/>
      <c r="AX926" s="342"/>
      <c r="AZ926" s="353">
        <f>(PriceList[[#This Row],[Цена за кв.м. в сайт]])+$AZ$1</f>
        <v>409004.30000000005</v>
      </c>
      <c r="BA926" s="353">
        <f>AZ926*PriceList[[#This Row],[Площадь, кв.м]]</f>
        <v>17075929.525000002</v>
      </c>
      <c r="BB926" s="346">
        <f>BA926-PriceList[[#This Row],[Стоимость, руб для сбронированием]]</f>
        <v>20875</v>
      </c>
      <c r="BC926" s="14"/>
      <c r="BD926" s="345">
        <f t="shared" si="219"/>
        <v>409000</v>
      </c>
      <c r="BE926" s="353">
        <f>BD926*PriceList[[#This Row],[Площадь, кв.м]]</f>
        <v>17075750</v>
      </c>
      <c r="BF926" s="14"/>
      <c r="BG926" s="345">
        <f>BE926-$BG$1*PriceList[[#This Row],[Площадь, кв.м]]</f>
        <v>16825250</v>
      </c>
      <c r="BH926" s="353">
        <f t="shared" si="220"/>
        <v>250500</v>
      </c>
      <c r="BI926" s="345">
        <f>BG926/PriceList[[#This Row],[Площадь, кв.м]]</f>
        <v>403000</v>
      </c>
      <c r="BJ926" s="355">
        <f t="shared" si="221"/>
        <v>1.488833746898263E-2</v>
      </c>
      <c r="BL926" s="345"/>
      <c r="BM926" s="353"/>
    </row>
    <row r="927" spans="1:65" ht="14.25" hidden="1" customHeight="1">
      <c r="A927" s="84">
        <v>843</v>
      </c>
      <c r="B927" s="84" t="s">
        <v>1026</v>
      </c>
      <c r="C927" s="85">
        <v>268</v>
      </c>
      <c r="D927" s="85" t="s">
        <v>957</v>
      </c>
      <c r="E927" s="86">
        <v>6</v>
      </c>
      <c r="F927" s="84">
        <v>6</v>
      </c>
      <c r="G927" s="87">
        <v>29.36</v>
      </c>
      <c r="H927" s="88" t="s">
        <v>1</v>
      </c>
      <c r="I927" s="88" t="s">
        <v>1</v>
      </c>
      <c r="J927" s="89">
        <v>5.09</v>
      </c>
      <c r="K927" s="89">
        <f t="shared" si="208"/>
        <v>1.53</v>
      </c>
      <c r="L927" s="89">
        <f t="shared" si="209"/>
        <v>24.27</v>
      </c>
      <c r="M927" s="89">
        <f t="shared" si="210"/>
        <v>25.8</v>
      </c>
      <c r="N927" s="90" t="s">
        <v>65</v>
      </c>
      <c r="O927" s="90" t="s">
        <v>66</v>
      </c>
      <c r="P927" s="90" t="s">
        <v>67</v>
      </c>
      <c r="Q927" s="91" t="s">
        <v>68</v>
      </c>
      <c r="R927" s="92" t="s">
        <v>518</v>
      </c>
      <c r="S927" s="92" t="s">
        <v>116</v>
      </c>
      <c r="T927" s="93" t="s">
        <v>73</v>
      </c>
      <c r="U927" s="84">
        <v>37</v>
      </c>
      <c r="V927" s="94">
        <f>IFERROR(VLOOKUP(H927,'Коэфф для прайса 1 оч'!$A$3:$C$6,3,0),"")</f>
        <v>327000</v>
      </c>
      <c r="W927" s="91">
        <f>IFERROR(VLOOKUP(E927,'Коэфф для прайса 1 оч'!$A$10:$C$23,3,0),"")</f>
        <v>1.4999999999999999E-2</v>
      </c>
      <c r="X927" s="116">
        <f>IFERROR(VLOOKUP(N927,'Коэфф для прайса 1 оч'!$E$25:$F$30,2,0),"")</f>
        <v>0.04</v>
      </c>
      <c r="Y927" s="116">
        <f>IFERROR(VLOOKUP(O927,'Коэфф для прайса 1 оч'!$E$32:$F$34,2,0),"")</f>
        <v>0</v>
      </c>
      <c r="Z927" s="116">
        <f>IFERROR(VLOOKUP(P927,'Коэфф для прайса 1 оч'!$E$36:$F$38,2,0),"")</f>
        <v>0.03</v>
      </c>
      <c r="AA927" s="116">
        <f>IFERROR(VLOOKUP(Q927,'Коэфф для прайса 1 оч'!$E$40:$F$43,2,0),"")</f>
        <v>5.0000000000000001E-3</v>
      </c>
      <c r="AB927" s="117">
        <f>IFERROR(VLOOKUP(R927,'Коэфф для прайса 1 оч'!$E$45:$F$59,2,0),"")</f>
        <v>0.05</v>
      </c>
      <c r="AC927" s="116">
        <f>IFERROR(VLOOKUP(T927,'Коэфф для прайса 1 оч'!$E$61:$F$67,2,0),"")</f>
        <v>0</v>
      </c>
      <c r="AD927" s="116">
        <f>IFERROR(VLOOKUP(U927,'Коэфф для прайса 1 оч'!$E$69:$F$82,2,0),"")</f>
        <v>-1.0999999999999999E-2</v>
      </c>
      <c r="AE927" s="116">
        <f>IFERROR(VLOOKUP(PriceList[[#This Row],[Корпус]],'Коэфф для прайса 1 оч'!$I$10:$J$15,2,0),"")</f>
        <v>0</v>
      </c>
      <c r="AF927" s="95">
        <f t="shared" si="211"/>
        <v>369183</v>
      </c>
      <c r="AG927" s="96">
        <f t="shared" si="212"/>
        <v>10839212.879999999</v>
      </c>
      <c r="AH927" s="97">
        <v>0</v>
      </c>
      <c r="AI927" s="98">
        <f t="shared" si="213"/>
        <v>369183</v>
      </c>
      <c r="AJ927" s="99">
        <f t="shared" si="214"/>
        <v>10839212.879999999</v>
      </c>
      <c r="AK927" s="84" t="s">
        <v>71</v>
      </c>
      <c r="AL927" s="91">
        <v>0.1</v>
      </c>
      <c r="AM927" s="287">
        <f>PriceList[[#This Row],[ИТОГ Цена за кв.м, руб]]*(1+PriceList[[#This Row],[Максимальная скидка]])</f>
        <v>406101.30000000005</v>
      </c>
      <c r="AN927" s="287">
        <f>PriceList[[#This Row],[Цена за кв.м. в CRM]]*PriceList[[#This Row],[Площадь, кв.м]]</f>
        <v>11923134.168000001</v>
      </c>
      <c r="AO927" s="287">
        <v>6000</v>
      </c>
      <c r="AP927" s="335">
        <f>PriceList[[#This Row],[Цена за кв.м. в CRM]]+PriceList[[#This Row],[Бронь]]</f>
        <v>412101.30000000005</v>
      </c>
      <c r="AQ927" s="335">
        <f>PriceList[[#This Row],[Цена за кв.м. в сайт]]*PriceList[[#This Row],[Площадь, кв.м]]</f>
        <v>12099294.168000001</v>
      </c>
      <c r="AR927" s="84" t="str">
        <f t="shared" si="215"/>
        <v>С3-2-268</v>
      </c>
      <c r="AS927" s="88" t="str">
        <f t="shared" si="216"/>
        <v>Ст</v>
      </c>
      <c r="AT927" s="89">
        <f t="shared" si="217"/>
        <v>29.36</v>
      </c>
      <c r="AU927" s="99">
        <f>PriceList[[#This Row],[Цена за кв.м. в CRM]]</f>
        <v>406101.30000000005</v>
      </c>
      <c r="AV927" s="100" t="str">
        <f t="shared" si="218"/>
        <v>Резерв</v>
      </c>
      <c r="AW927" s="99"/>
      <c r="AX927" s="342"/>
      <c r="AZ927" s="353">
        <f>(PriceList[[#This Row],[Цена за кв.м. в сайт]])+$AZ$1</f>
        <v>412601.30000000005</v>
      </c>
      <c r="BA927" s="353">
        <f>AZ927*PriceList[[#This Row],[Площадь, кв.м]]</f>
        <v>12113974.168000001</v>
      </c>
      <c r="BB927" s="346">
        <f>BA927-PriceList[[#This Row],[Стоимость, руб для сбронированием]]</f>
        <v>14680</v>
      </c>
      <c r="BC927" s="14"/>
      <c r="BD927" s="345">
        <f t="shared" si="219"/>
        <v>412600</v>
      </c>
      <c r="BE927" s="353">
        <f>BD927*PriceList[[#This Row],[Площадь, кв.м]]</f>
        <v>12113936</v>
      </c>
      <c r="BF927" s="14"/>
      <c r="BG927" s="345">
        <f>BE927-$BG$1*PriceList[[#This Row],[Площадь, кв.м]]</f>
        <v>11937776</v>
      </c>
      <c r="BH927" s="353">
        <f t="shared" si="220"/>
        <v>176160</v>
      </c>
      <c r="BI927" s="345">
        <f>BG927/PriceList[[#This Row],[Площадь, кв.м]]</f>
        <v>406600</v>
      </c>
      <c r="BJ927" s="355">
        <f t="shared" si="221"/>
        <v>1.4756517461878997E-2</v>
      </c>
      <c r="BL927" s="345"/>
      <c r="BM927" s="353"/>
    </row>
    <row r="928" spans="1:65" ht="14.25" hidden="1" customHeight="1">
      <c r="A928" s="84">
        <v>844</v>
      </c>
      <c r="B928" s="84" t="s">
        <v>1027</v>
      </c>
      <c r="C928" s="85">
        <v>269</v>
      </c>
      <c r="D928" s="85" t="s">
        <v>957</v>
      </c>
      <c r="E928" s="86">
        <v>6</v>
      </c>
      <c r="F928" s="84">
        <v>7</v>
      </c>
      <c r="G928" s="87">
        <v>30.39</v>
      </c>
      <c r="H928" s="88" t="s">
        <v>1</v>
      </c>
      <c r="I928" s="88" t="s">
        <v>1</v>
      </c>
      <c r="J928" s="89">
        <v>5.61</v>
      </c>
      <c r="K928" s="89">
        <f t="shared" si="208"/>
        <v>1.68</v>
      </c>
      <c r="L928" s="89">
        <f t="shared" si="209"/>
        <v>24.78</v>
      </c>
      <c r="M928" s="89">
        <f t="shared" si="210"/>
        <v>26.46</v>
      </c>
      <c r="N928" s="90" t="s">
        <v>65</v>
      </c>
      <c r="O928" s="90" t="s">
        <v>66</v>
      </c>
      <c r="P928" s="90" t="s">
        <v>67</v>
      </c>
      <c r="Q928" s="91" t="s">
        <v>68</v>
      </c>
      <c r="R928" s="92" t="s">
        <v>518</v>
      </c>
      <c r="S928" s="92" t="s">
        <v>116</v>
      </c>
      <c r="T928" s="93" t="s">
        <v>73</v>
      </c>
      <c r="U928" s="84">
        <v>37</v>
      </c>
      <c r="V928" s="94">
        <f>IFERROR(VLOOKUP(H928,'Коэфф для прайса 1 оч'!$A$3:$C$6,3,0),"")</f>
        <v>327000</v>
      </c>
      <c r="W928" s="91">
        <f>IFERROR(VLOOKUP(E928,'Коэфф для прайса 1 оч'!$A$10:$C$23,3,0),"")</f>
        <v>1.4999999999999999E-2</v>
      </c>
      <c r="X928" s="116">
        <f>IFERROR(VLOOKUP(N928,'Коэфф для прайса 1 оч'!$E$25:$F$30,2,0),"")</f>
        <v>0.04</v>
      </c>
      <c r="Y928" s="116">
        <f>IFERROR(VLOOKUP(O928,'Коэфф для прайса 1 оч'!$E$32:$F$34,2,0),"")</f>
        <v>0</v>
      </c>
      <c r="Z928" s="116">
        <f>IFERROR(VLOOKUP(P928,'Коэфф для прайса 1 оч'!$E$36:$F$38,2,0),"")</f>
        <v>0.03</v>
      </c>
      <c r="AA928" s="116">
        <f>IFERROR(VLOOKUP(Q928,'Коэфф для прайса 1 оч'!$E$40:$F$43,2,0),"")</f>
        <v>5.0000000000000001E-3</v>
      </c>
      <c r="AB928" s="117">
        <f>IFERROR(VLOOKUP(R928,'Коэфф для прайса 1 оч'!$E$45:$F$59,2,0),"")</f>
        <v>0.05</v>
      </c>
      <c r="AC928" s="116">
        <f>IFERROR(VLOOKUP(T928,'Коэфф для прайса 1 оч'!$E$61:$F$67,2,0),"")</f>
        <v>0</v>
      </c>
      <c r="AD928" s="116">
        <f>IFERROR(VLOOKUP(U928,'Коэфф для прайса 1 оч'!$E$69:$F$82,2,0),"")</f>
        <v>-1.0999999999999999E-2</v>
      </c>
      <c r="AE928" s="116">
        <f>IFERROR(VLOOKUP(PriceList[[#This Row],[Корпус]],'Коэфф для прайса 1 оч'!$I$10:$J$15,2,0),"")</f>
        <v>0</v>
      </c>
      <c r="AF928" s="95">
        <f t="shared" si="211"/>
        <v>369183</v>
      </c>
      <c r="AG928" s="96">
        <f t="shared" si="212"/>
        <v>11219471.370000001</v>
      </c>
      <c r="AH928" s="97">
        <v>0</v>
      </c>
      <c r="AI928" s="98">
        <f t="shared" si="213"/>
        <v>369183</v>
      </c>
      <c r="AJ928" s="99">
        <f t="shared" si="214"/>
        <v>11219471.370000001</v>
      </c>
      <c r="AK928" s="84" t="s">
        <v>71</v>
      </c>
      <c r="AL928" s="91">
        <v>0.1</v>
      </c>
      <c r="AM928" s="287">
        <f>PriceList[[#This Row],[ИТОГ Цена за кв.м, руб]]*(1+PriceList[[#This Row],[Максимальная скидка]])</f>
        <v>406101.30000000005</v>
      </c>
      <c r="AN928" s="287">
        <f>PriceList[[#This Row],[Цена за кв.м. в CRM]]*PriceList[[#This Row],[Площадь, кв.м]]</f>
        <v>12341418.507000001</v>
      </c>
      <c r="AO928" s="287">
        <v>6000</v>
      </c>
      <c r="AP928" s="335">
        <f>PriceList[[#This Row],[Цена за кв.м. в CRM]]+PriceList[[#This Row],[Бронь]]</f>
        <v>412101.30000000005</v>
      </c>
      <c r="AQ928" s="335">
        <f>PriceList[[#This Row],[Цена за кв.м. в сайт]]*PriceList[[#This Row],[Площадь, кв.м]]</f>
        <v>12523758.507000001</v>
      </c>
      <c r="AR928" s="84" t="str">
        <f t="shared" si="215"/>
        <v>С3-2-269</v>
      </c>
      <c r="AS928" s="88" t="str">
        <f t="shared" si="216"/>
        <v>Ст</v>
      </c>
      <c r="AT928" s="89">
        <f t="shared" si="217"/>
        <v>30.39</v>
      </c>
      <c r="AU928" s="99">
        <f>PriceList[[#This Row],[Цена за кв.м. в CRM]]</f>
        <v>406101.30000000005</v>
      </c>
      <c r="AV928" s="100" t="str">
        <f t="shared" si="218"/>
        <v>Резерв</v>
      </c>
      <c r="AW928" s="99"/>
      <c r="AX928" s="342"/>
      <c r="AZ928" s="353">
        <f>(PriceList[[#This Row],[Цена за кв.м. в сайт]])+$AZ$1</f>
        <v>412601.30000000005</v>
      </c>
      <c r="BA928" s="353">
        <f>AZ928*PriceList[[#This Row],[Площадь, кв.м]]</f>
        <v>12538953.507000001</v>
      </c>
      <c r="BB928" s="346">
        <f>BA928-PriceList[[#This Row],[Стоимость, руб для сбронированием]]</f>
        <v>15195</v>
      </c>
      <c r="BC928" s="14"/>
      <c r="BD928" s="345">
        <f t="shared" si="219"/>
        <v>412600</v>
      </c>
      <c r="BE928" s="353">
        <f>BD928*PriceList[[#This Row],[Площадь, кв.м]]</f>
        <v>12538914</v>
      </c>
      <c r="BF928" s="14"/>
      <c r="BG928" s="345">
        <f>BE928-$BG$1*PriceList[[#This Row],[Площадь, кв.м]]</f>
        <v>12356574</v>
      </c>
      <c r="BH928" s="353">
        <f t="shared" si="220"/>
        <v>182340</v>
      </c>
      <c r="BI928" s="345">
        <f>BG928/PriceList[[#This Row],[Площадь, кв.м]]</f>
        <v>406600</v>
      </c>
      <c r="BJ928" s="355">
        <f t="shared" si="221"/>
        <v>1.4756517461878997E-2</v>
      </c>
      <c r="BL928" s="345"/>
      <c r="BM928" s="353"/>
    </row>
    <row r="929" spans="1:65" ht="14.25" hidden="1" customHeight="1">
      <c r="A929" s="84">
        <v>845</v>
      </c>
      <c r="B929" s="84" t="s">
        <v>1028</v>
      </c>
      <c r="C929" s="85">
        <v>270</v>
      </c>
      <c r="D929" s="85" t="s">
        <v>957</v>
      </c>
      <c r="E929" s="86">
        <v>6</v>
      </c>
      <c r="F929" s="84">
        <v>8</v>
      </c>
      <c r="G929" s="87">
        <v>30.91</v>
      </c>
      <c r="H929" s="88" t="s">
        <v>1</v>
      </c>
      <c r="I929" s="88" t="s">
        <v>1</v>
      </c>
      <c r="J929" s="89">
        <v>6.13</v>
      </c>
      <c r="K929" s="89">
        <f t="shared" si="208"/>
        <v>1.84</v>
      </c>
      <c r="L929" s="89">
        <f t="shared" si="209"/>
        <v>24.78</v>
      </c>
      <c r="M929" s="89">
        <f t="shared" si="210"/>
        <v>26.62</v>
      </c>
      <c r="N929" s="90" t="s">
        <v>65</v>
      </c>
      <c r="O929" s="90" t="s">
        <v>66</v>
      </c>
      <c r="P929" s="90" t="s">
        <v>67</v>
      </c>
      <c r="Q929" s="91" t="s">
        <v>68</v>
      </c>
      <c r="R929" s="92" t="s">
        <v>518</v>
      </c>
      <c r="S929" s="92" t="s">
        <v>116</v>
      </c>
      <c r="T929" s="93" t="s">
        <v>73</v>
      </c>
      <c r="U929" s="84">
        <v>37</v>
      </c>
      <c r="V929" s="94">
        <f>IFERROR(VLOOKUP(H929,'Коэфф для прайса 1 оч'!$A$3:$C$6,3,0),"")</f>
        <v>327000</v>
      </c>
      <c r="W929" s="91">
        <f>IFERROR(VLOOKUP(E929,'Коэфф для прайса 1 оч'!$A$10:$C$23,3,0),"")</f>
        <v>1.4999999999999999E-2</v>
      </c>
      <c r="X929" s="116">
        <f>IFERROR(VLOOKUP(N929,'Коэфф для прайса 1 оч'!$E$25:$F$30,2,0),"")</f>
        <v>0.04</v>
      </c>
      <c r="Y929" s="116">
        <f>IFERROR(VLOOKUP(O929,'Коэфф для прайса 1 оч'!$E$32:$F$34,2,0),"")</f>
        <v>0</v>
      </c>
      <c r="Z929" s="116">
        <f>IFERROR(VLOOKUP(P929,'Коэфф для прайса 1 оч'!$E$36:$F$38,2,0),"")</f>
        <v>0.03</v>
      </c>
      <c r="AA929" s="116">
        <f>IFERROR(VLOOKUP(Q929,'Коэфф для прайса 1 оч'!$E$40:$F$43,2,0),"")</f>
        <v>5.0000000000000001E-3</v>
      </c>
      <c r="AB929" s="117">
        <f>IFERROR(VLOOKUP(R929,'Коэфф для прайса 1 оч'!$E$45:$F$59,2,0),"")</f>
        <v>0.05</v>
      </c>
      <c r="AC929" s="116">
        <f>IFERROR(VLOOKUP(T929,'Коэфф для прайса 1 оч'!$E$61:$F$67,2,0),"")</f>
        <v>0</v>
      </c>
      <c r="AD929" s="116">
        <f>IFERROR(VLOOKUP(U929,'Коэфф для прайса 1 оч'!$E$69:$F$82,2,0),"")</f>
        <v>-1.0999999999999999E-2</v>
      </c>
      <c r="AE929" s="116">
        <f>IFERROR(VLOOKUP(PriceList[[#This Row],[Корпус]],'Коэфф для прайса 1 оч'!$I$10:$J$15,2,0),"")</f>
        <v>0</v>
      </c>
      <c r="AF929" s="95">
        <f t="shared" si="211"/>
        <v>369183</v>
      </c>
      <c r="AG929" s="96">
        <f t="shared" si="212"/>
        <v>11411446.529999999</v>
      </c>
      <c r="AH929" s="97">
        <v>0</v>
      </c>
      <c r="AI929" s="98">
        <f t="shared" si="213"/>
        <v>369183</v>
      </c>
      <c r="AJ929" s="99">
        <f t="shared" si="214"/>
        <v>11411446.529999999</v>
      </c>
      <c r="AK929" s="84" t="s">
        <v>71</v>
      </c>
      <c r="AL929" s="91">
        <v>0.1</v>
      </c>
      <c r="AM929" s="287">
        <f>PriceList[[#This Row],[ИТОГ Цена за кв.м, руб]]*(1+PriceList[[#This Row],[Максимальная скидка]])</f>
        <v>406101.30000000005</v>
      </c>
      <c r="AN929" s="287">
        <f>PriceList[[#This Row],[Цена за кв.м. в CRM]]*PriceList[[#This Row],[Площадь, кв.м]]</f>
        <v>12552591.183000002</v>
      </c>
      <c r="AO929" s="287">
        <v>6000</v>
      </c>
      <c r="AP929" s="335">
        <f>PriceList[[#This Row],[Цена за кв.м. в CRM]]+PriceList[[#This Row],[Бронь]]</f>
        <v>412101.30000000005</v>
      </c>
      <c r="AQ929" s="335">
        <f>PriceList[[#This Row],[Цена за кв.м. в сайт]]*PriceList[[#This Row],[Площадь, кв.м]]</f>
        <v>12738051.183000002</v>
      </c>
      <c r="AR929" s="84" t="str">
        <f t="shared" si="215"/>
        <v>С3-2-270</v>
      </c>
      <c r="AS929" s="88" t="str">
        <f t="shared" si="216"/>
        <v>Ст</v>
      </c>
      <c r="AT929" s="89">
        <f t="shared" si="217"/>
        <v>30.91</v>
      </c>
      <c r="AU929" s="99">
        <f>PriceList[[#This Row],[Цена за кв.м. в CRM]]</f>
        <v>406101.30000000005</v>
      </c>
      <c r="AV929" s="100" t="str">
        <f t="shared" si="218"/>
        <v>Резерв</v>
      </c>
      <c r="AW929" s="99"/>
      <c r="AX929" s="342"/>
      <c r="AZ929" s="353">
        <f>(PriceList[[#This Row],[Цена за кв.м. в сайт]])+$AZ$1</f>
        <v>412601.30000000005</v>
      </c>
      <c r="BA929" s="353">
        <f>AZ929*PriceList[[#This Row],[Площадь, кв.м]]</f>
        <v>12753506.183000002</v>
      </c>
      <c r="BB929" s="346">
        <f>BA929-PriceList[[#This Row],[Стоимость, руб для сбронированием]]</f>
        <v>15455</v>
      </c>
      <c r="BC929" s="14"/>
      <c r="BD929" s="345">
        <f t="shared" si="219"/>
        <v>412600</v>
      </c>
      <c r="BE929" s="353">
        <f>BD929*PriceList[[#This Row],[Площадь, кв.м]]</f>
        <v>12753466</v>
      </c>
      <c r="BF929" s="14"/>
      <c r="BG929" s="345">
        <f>BE929-$BG$1*PriceList[[#This Row],[Площадь, кв.м]]</f>
        <v>12568006</v>
      </c>
      <c r="BH929" s="353">
        <f t="shared" si="220"/>
        <v>185460</v>
      </c>
      <c r="BI929" s="345">
        <f>BG929/PriceList[[#This Row],[Площадь, кв.м]]</f>
        <v>406600</v>
      </c>
      <c r="BJ929" s="355">
        <f t="shared" si="221"/>
        <v>1.4756517461878997E-2</v>
      </c>
      <c r="BL929" s="345"/>
      <c r="BM929" s="353"/>
    </row>
    <row r="930" spans="1:65" ht="14.25" hidden="1" customHeight="1">
      <c r="A930" s="84">
        <v>846</v>
      </c>
      <c r="B930" s="84" t="s">
        <v>1029</v>
      </c>
      <c r="C930" s="85">
        <v>271</v>
      </c>
      <c r="D930" s="85" t="s">
        <v>957</v>
      </c>
      <c r="E930" s="86">
        <v>6</v>
      </c>
      <c r="F930" s="84">
        <v>9</v>
      </c>
      <c r="G930" s="87">
        <v>31.02</v>
      </c>
      <c r="H930" s="88" t="s">
        <v>1</v>
      </c>
      <c r="I930" s="88" t="s">
        <v>1</v>
      </c>
      <c r="J930" s="89">
        <v>6.13</v>
      </c>
      <c r="K930" s="89">
        <f t="shared" si="208"/>
        <v>1.84</v>
      </c>
      <c r="L930" s="89">
        <f t="shared" si="209"/>
        <v>24.89</v>
      </c>
      <c r="M930" s="89">
        <f t="shared" si="210"/>
        <v>26.73</v>
      </c>
      <c r="N930" s="90" t="s">
        <v>65</v>
      </c>
      <c r="O930" s="90" t="s">
        <v>66</v>
      </c>
      <c r="P930" s="90" t="s">
        <v>67</v>
      </c>
      <c r="Q930" s="91" t="s">
        <v>68</v>
      </c>
      <c r="R930" s="92" t="s">
        <v>518</v>
      </c>
      <c r="S930" s="92" t="s">
        <v>116</v>
      </c>
      <c r="T930" s="93" t="s">
        <v>73</v>
      </c>
      <c r="U930" s="84">
        <v>37</v>
      </c>
      <c r="V930" s="94">
        <f>IFERROR(VLOOKUP(H930,'Коэфф для прайса 1 оч'!$A$3:$C$6,3,0),"")</f>
        <v>327000</v>
      </c>
      <c r="W930" s="91">
        <f>IFERROR(VLOOKUP(E930,'Коэфф для прайса 1 оч'!$A$10:$C$23,3,0),"")</f>
        <v>1.4999999999999999E-2</v>
      </c>
      <c r="X930" s="116">
        <f>IFERROR(VLOOKUP(N930,'Коэфф для прайса 1 оч'!$E$25:$F$30,2,0),"")</f>
        <v>0.04</v>
      </c>
      <c r="Y930" s="116">
        <f>IFERROR(VLOOKUP(O930,'Коэфф для прайса 1 оч'!$E$32:$F$34,2,0),"")</f>
        <v>0</v>
      </c>
      <c r="Z930" s="116">
        <f>IFERROR(VLOOKUP(P930,'Коэфф для прайса 1 оч'!$E$36:$F$38,2,0),"")</f>
        <v>0.03</v>
      </c>
      <c r="AA930" s="116">
        <f>IFERROR(VLOOKUP(Q930,'Коэфф для прайса 1 оч'!$E$40:$F$43,2,0),"")</f>
        <v>5.0000000000000001E-3</v>
      </c>
      <c r="AB930" s="117">
        <f>IFERROR(VLOOKUP(R930,'Коэфф для прайса 1 оч'!$E$45:$F$59,2,0),"")</f>
        <v>0.05</v>
      </c>
      <c r="AC930" s="116">
        <f>IFERROR(VLOOKUP(T930,'Коэфф для прайса 1 оч'!$E$61:$F$67,2,0),"")</f>
        <v>0</v>
      </c>
      <c r="AD930" s="116">
        <f>IFERROR(VLOOKUP(U930,'Коэфф для прайса 1 оч'!$E$69:$F$82,2,0),"")</f>
        <v>-1.0999999999999999E-2</v>
      </c>
      <c r="AE930" s="116">
        <f>IFERROR(VLOOKUP(PriceList[[#This Row],[Корпус]],'Коэфф для прайса 1 оч'!$I$10:$J$15,2,0),"")</f>
        <v>0</v>
      </c>
      <c r="AF930" s="95">
        <f t="shared" si="211"/>
        <v>369183</v>
      </c>
      <c r="AG930" s="96">
        <f t="shared" si="212"/>
        <v>11452056.66</v>
      </c>
      <c r="AH930" s="97">
        <v>0</v>
      </c>
      <c r="AI930" s="98">
        <f t="shared" si="213"/>
        <v>369183</v>
      </c>
      <c r="AJ930" s="99">
        <f t="shared" si="214"/>
        <v>11452056.66</v>
      </c>
      <c r="AK930" s="84" t="s">
        <v>71</v>
      </c>
      <c r="AL930" s="91">
        <v>0.1</v>
      </c>
      <c r="AM930" s="287">
        <f>PriceList[[#This Row],[ИТОГ Цена за кв.м, руб]]*(1+PriceList[[#This Row],[Максимальная скидка]])</f>
        <v>406101.30000000005</v>
      </c>
      <c r="AN930" s="287">
        <f>PriceList[[#This Row],[Цена за кв.м. в CRM]]*PriceList[[#This Row],[Площадь, кв.м]]</f>
        <v>12597262.326000001</v>
      </c>
      <c r="AO930" s="287">
        <v>6000</v>
      </c>
      <c r="AP930" s="335">
        <f>PriceList[[#This Row],[Цена за кв.м. в CRM]]+PriceList[[#This Row],[Бронь]]</f>
        <v>412101.30000000005</v>
      </c>
      <c r="AQ930" s="335">
        <f>PriceList[[#This Row],[Цена за кв.м. в сайт]]*PriceList[[#This Row],[Площадь, кв.м]]</f>
        <v>12783382.326000001</v>
      </c>
      <c r="AR930" s="84" t="str">
        <f t="shared" si="215"/>
        <v>С3-2-271</v>
      </c>
      <c r="AS930" s="88" t="str">
        <f t="shared" si="216"/>
        <v>Ст</v>
      </c>
      <c r="AT930" s="89">
        <f t="shared" si="217"/>
        <v>31.02</v>
      </c>
      <c r="AU930" s="99">
        <f>PriceList[[#This Row],[Цена за кв.м. в CRM]]</f>
        <v>406101.30000000005</v>
      </c>
      <c r="AV930" s="100" t="str">
        <f t="shared" si="218"/>
        <v>Резерв</v>
      </c>
      <c r="AW930" s="99"/>
      <c r="AX930" s="342"/>
      <c r="AZ930" s="353">
        <f>(PriceList[[#This Row],[Цена за кв.м. в сайт]])+$AZ$1</f>
        <v>412601.30000000005</v>
      </c>
      <c r="BA930" s="353">
        <f>AZ930*PriceList[[#This Row],[Площадь, кв.м]]</f>
        <v>12798892.326000001</v>
      </c>
      <c r="BB930" s="346">
        <f>BA930-PriceList[[#This Row],[Стоимость, руб для сбронированием]]</f>
        <v>15510</v>
      </c>
      <c r="BC930" s="14"/>
      <c r="BD930" s="345">
        <f t="shared" si="219"/>
        <v>412600</v>
      </c>
      <c r="BE930" s="353">
        <f>BD930*PriceList[[#This Row],[Площадь, кв.м]]</f>
        <v>12798852</v>
      </c>
      <c r="BF930" s="14"/>
      <c r="BG930" s="345">
        <f>BE930-$BG$1*PriceList[[#This Row],[Площадь, кв.м]]</f>
        <v>12612732</v>
      </c>
      <c r="BH930" s="353">
        <f t="shared" si="220"/>
        <v>186120</v>
      </c>
      <c r="BI930" s="345">
        <f>BG930/PriceList[[#This Row],[Площадь, кв.м]]</f>
        <v>406600</v>
      </c>
      <c r="BJ930" s="355">
        <f t="shared" si="221"/>
        <v>1.4756517461878997E-2</v>
      </c>
      <c r="BL930" s="345"/>
      <c r="BM930" s="353"/>
    </row>
    <row r="931" spans="1:65" ht="14.25" hidden="1" customHeight="1">
      <c r="A931" s="84">
        <v>847</v>
      </c>
      <c r="B931" s="84" t="s">
        <v>1030</v>
      </c>
      <c r="C931" s="85">
        <v>272</v>
      </c>
      <c r="D931" s="85" t="s">
        <v>957</v>
      </c>
      <c r="E931" s="86">
        <v>6</v>
      </c>
      <c r="F931" s="84">
        <v>10</v>
      </c>
      <c r="G931" s="87">
        <v>30.35</v>
      </c>
      <c r="H931" s="88" t="s">
        <v>1</v>
      </c>
      <c r="I931" s="88" t="s">
        <v>1</v>
      </c>
      <c r="J931" s="89">
        <v>5.61</v>
      </c>
      <c r="K931" s="89">
        <f t="shared" si="208"/>
        <v>1.68</v>
      </c>
      <c r="L931" s="89">
        <f t="shared" si="209"/>
        <v>24.740000000000002</v>
      </c>
      <c r="M931" s="89">
        <f t="shared" si="210"/>
        <v>26.42</v>
      </c>
      <c r="N931" s="90" t="s">
        <v>65</v>
      </c>
      <c r="O931" s="90" t="s">
        <v>66</v>
      </c>
      <c r="P931" s="90" t="s">
        <v>67</v>
      </c>
      <c r="Q931" s="91" t="s">
        <v>68</v>
      </c>
      <c r="R931" s="92" t="s">
        <v>518</v>
      </c>
      <c r="S931" s="92" t="s">
        <v>116</v>
      </c>
      <c r="T931" s="93" t="s">
        <v>159</v>
      </c>
      <c r="U931" s="84">
        <v>37</v>
      </c>
      <c r="V931" s="94">
        <f>IFERROR(VLOOKUP(H931,'Коэфф для прайса 1 оч'!$A$3:$C$6,3,0),"")</f>
        <v>327000</v>
      </c>
      <c r="W931" s="91">
        <f>IFERROR(VLOOKUP(E931,'Коэфф для прайса 1 оч'!$A$10:$C$23,3,0),"")</f>
        <v>1.4999999999999999E-2</v>
      </c>
      <c r="X931" s="116">
        <f>IFERROR(VLOOKUP(N931,'Коэфф для прайса 1 оч'!$E$25:$F$30,2,0),"")</f>
        <v>0.04</v>
      </c>
      <c r="Y931" s="116">
        <f>IFERROR(VLOOKUP(O931,'Коэфф для прайса 1 оч'!$E$32:$F$34,2,0),"")</f>
        <v>0</v>
      </c>
      <c r="Z931" s="116">
        <f>IFERROR(VLOOKUP(P931,'Коэфф для прайса 1 оч'!$E$36:$F$38,2,0),"")</f>
        <v>0.03</v>
      </c>
      <c r="AA931" s="116">
        <f>IFERROR(VLOOKUP(Q931,'Коэфф для прайса 1 оч'!$E$40:$F$43,2,0),"")</f>
        <v>5.0000000000000001E-3</v>
      </c>
      <c r="AB931" s="117">
        <f>IFERROR(VLOOKUP(R931,'Коэфф для прайса 1 оч'!$E$45:$F$59,2,0),"")</f>
        <v>0.05</v>
      </c>
      <c r="AC931" s="116">
        <f>IFERROR(VLOOKUP(T931,'Коэфф для прайса 1 оч'!$E$61:$F$67,2,0),"")</f>
        <v>-0.01</v>
      </c>
      <c r="AD931" s="116">
        <f>IFERROR(VLOOKUP(U931,'Коэфф для прайса 1 оч'!$E$69:$F$82,2,0),"")</f>
        <v>-1.0999999999999999E-2</v>
      </c>
      <c r="AE931" s="116">
        <f>IFERROR(VLOOKUP(PriceList[[#This Row],[Корпус]],'Коэфф для прайса 1 оч'!$I$10:$J$15,2,0),"")</f>
        <v>0</v>
      </c>
      <c r="AF931" s="95">
        <f t="shared" si="211"/>
        <v>365913</v>
      </c>
      <c r="AG931" s="96">
        <f t="shared" si="212"/>
        <v>11105459.550000001</v>
      </c>
      <c r="AH931" s="97">
        <v>0</v>
      </c>
      <c r="AI931" s="98">
        <f t="shared" si="213"/>
        <v>365913</v>
      </c>
      <c r="AJ931" s="99">
        <f t="shared" si="214"/>
        <v>11105459.550000001</v>
      </c>
      <c r="AK931" s="84" t="s">
        <v>101</v>
      </c>
      <c r="AL931" s="91">
        <v>0.1</v>
      </c>
      <c r="AM931" s="287">
        <f>PriceList[[#This Row],[ИТОГ Цена за кв.м, руб]]*(1+PriceList[[#This Row],[Максимальная скидка]])</f>
        <v>402504.30000000005</v>
      </c>
      <c r="AN931" s="287">
        <f>PriceList[[#This Row],[Цена за кв.м. в CRM]]*PriceList[[#This Row],[Площадь, кв.м]]</f>
        <v>12216005.505000003</v>
      </c>
      <c r="AO931" s="287">
        <v>6000</v>
      </c>
      <c r="AP931" s="335">
        <f>PriceList[[#This Row],[Цена за кв.м. в CRM]]+PriceList[[#This Row],[Бронь]]</f>
        <v>408504.30000000005</v>
      </c>
      <c r="AQ931" s="335">
        <f>PriceList[[#This Row],[Цена за кв.м. в сайт]]*PriceList[[#This Row],[Площадь, кв.м]]</f>
        <v>12398105.505000003</v>
      </c>
      <c r="AR931" s="84" t="str">
        <f t="shared" si="215"/>
        <v>С3-2-272</v>
      </c>
      <c r="AS931" s="88" t="str">
        <f t="shared" si="216"/>
        <v>Ст</v>
      </c>
      <c r="AT931" s="89">
        <f t="shared" si="217"/>
        <v>30.35</v>
      </c>
      <c r="AU931" s="99">
        <f>PriceList[[#This Row],[Цена за кв.м. в CRM]]</f>
        <v>402504.30000000005</v>
      </c>
      <c r="AV931" s="100" t="str">
        <f t="shared" si="218"/>
        <v>Свободно</v>
      </c>
      <c r="AW931" s="99"/>
      <c r="AX931" s="342"/>
      <c r="AZ931" s="353">
        <f>(PriceList[[#This Row],[Цена за кв.м. в сайт]])+$AZ$1</f>
        <v>409004.30000000005</v>
      </c>
      <c r="BA931" s="353">
        <f>AZ931*PriceList[[#This Row],[Площадь, кв.м]]</f>
        <v>12413280.505000003</v>
      </c>
      <c r="BB931" s="346">
        <f>BA931-PriceList[[#This Row],[Стоимость, руб для сбронированием]]</f>
        <v>15175</v>
      </c>
      <c r="BC931" s="14"/>
      <c r="BD931" s="345">
        <f t="shared" si="219"/>
        <v>409000</v>
      </c>
      <c r="BE931" s="353">
        <f>BD931*PriceList[[#This Row],[Площадь, кв.м]]</f>
        <v>12413150</v>
      </c>
      <c r="BF931" s="14"/>
      <c r="BG931" s="345">
        <f>BE931-$BG$1*PriceList[[#This Row],[Площадь, кв.м]]</f>
        <v>12231050</v>
      </c>
      <c r="BH931" s="353">
        <f t="shared" si="220"/>
        <v>182100</v>
      </c>
      <c r="BI931" s="345">
        <f>BG931/PriceList[[#This Row],[Площадь, кв.м]]</f>
        <v>403000</v>
      </c>
      <c r="BJ931" s="355">
        <f t="shared" si="221"/>
        <v>1.488833746898263E-2</v>
      </c>
      <c r="BL931" s="345"/>
      <c r="BM931" s="353"/>
    </row>
    <row r="932" spans="1:65" ht="14.25" hidden="1" customHeight="1">
      <c r="A932" s="84">
        <v>848</v>
      </c>
      <c r="B932" s="84" t="s">
        <v>1031</v>
      </c>
      <c r="C932" s="85">
        <v>273</v>
      </c>
      <c r="D932" s="85" t="s">
        <v>957</v>
      </c>
      <c r="E932" s="86">
        <v>6</v>
      </c>
      <c r="F932" s="84">
        <v>11</v>
      </c>
      <c r="G932" s="87">
        <v>30.07</v>
      </c>
      <c r="H932" s="88" t="s">
        <v>1</v>
      </c>
      <c r="I932" s="88" t="s">
        <v>1</v>
      </c>
      <c r="J932" s="89">
        <v>5.09</v>
      </c>
      <c r="K932" s="89">
        <f t="shared" si="208"/>
        <v>1.53</v>
      </c>
      <c r="L932" s="89">
        <f t="shared" si="209"/>
        <v>24.98</v>
      </c>
      <c r="M932" s="89">
        <f t="shared" si="210"/>
        <v>26.51</v>
      </c>
      <c r="N932" s="90" t="s">
        <v>65</v>
      </c>
      <c r="O932" s="90" t="s">
        <v>66</v>
      </c>
      <c r="P932" s="90" t="s">
        <v>67</v>
      </c>
      <c r="Q932" s="91" t="s">
        <v>68</v>
      </c>
      <c r="R932" s="92" t="s">
        <v>518</v>
      </c>
      <c r="S932" s="92" t="s">
        <v>116</v>
      </c>
      <c r="T932" s="93" t="s">
        <v>73</v>
      </c>
      <c r="U932" s="84">
        <v>37</v>
      </c>
      <c r="V932" s="94">
        <f>IFERROR(VLOOKUP(H932,'Коэфф для прайса 1 оч'!$A$3:$C$6,3,0),"")</f>
        <v>327000</v>
      </c>
      <c r="W932" s="91">
        <f>IFERROR(VLOOKUP(E932,'Коэфф для прайса 1 оч'!$A$10:$C$23,3,0),"")</f>
        <v>1.4999999999999999E-2</v>
      </c>
      <c r="X932" s="116">
        <f>IFERROR(VLOOKUP(N932,'Коэфф для прайса 1 оч'!$E$25:$F$30,2,0),"")</f>
        <v>0.04</v>
      </c>
      <c r="Y932" s="116">
        <f>IFERROR(VLOOKUP(O932,'Коэфф для прайса 1 оч'!$E$32:$F$34,2,0),"")</f>
        <v>0</v>
      </c>
      <c r="Z932" s="116">
        <f>IFERROR(VLOOKUP(P932,'Коэфф для прайса 1 оч'!$E$36:$F$38,2,0),"")</f>
        <v>0.03</v>
      </c>
      <c r="AA932" s="116">
        <f>IFERROR(VLOOKUP(Q932,'Коэфф для прайса 1 оч'!$E$40:$F$43,2,0),"")</f>
        <v>5.0000000000000001E-3</v>
      </c>
      <c r="AB932" s="117">
        <f>IFERROR(VLOOKUP(R932,'Коэфф для прайса 1 оч'!$E$45:$F$59,2,0),"")</f>
        <v>0.05</v>
      </c>
      <c r="AC932" s="116">
        <f>IFERROR(VLOOKUP(T932,'Коэфф для прайса 1 оч'!$E$61:$F$67,2,0),"")</f>
        <v>0</v>
      </c>
      <c r="AD932" s="116">
        <f>IFERROR(VLOOKUP(U932,'Коэфф для прайса 1 оч'!$E$69:$F$82,2,0),"")</f>
        <v>-1.0999999999999999E-2</v>
      </c>
      <c r="AE932" s="116">
        <f>IFERROR(VLOOKUP(PriceList[[#This Row],[Корпус]],'Коэфф для прайса 1 оч'!$I$10:$J$15,2,0),"")</f>
        <v>0</v>
      </c>
      <c r="AF932" s="95">
        <f t="shared" si="211"/>
        <v>369183</v>
      </c>
      <c r="AG932" s="96">
        <f t="shared" si="212"/>
        <v>11101332.810000001</v>
      </c>
      <c r="AH932" s="97">
        <v>0</v>
      </c>
      <c r="AI932" s="98">
        <f t="shared" si="213"/>
        <v>369183</v>
      </c>
      <c r="AJ932" s="99">
        <f t="shared" si="214"/>
        <v>11101332.810000001</v>
      </c>
      <c r="AK932" s="84" t="s">
        <v>71</v>
      </c>
      <c r="AL932" s="91">
        <v>0.1</v>
      </c>
      <c r="AM932" s="287">
        <f>PriceList[[#This Row],[ИТОГ Цена за кв.м, руб]]*(1+PriceList[[#This Row],[Максимальная скидка]])</f>
        <v>406101.30000000005</v>
      </c>
      <c r="AN932" s="287">
        <f>PriceList[[#This Row],[Цена за кв.м. в CRM]]*PriceList[[#This Row],[Площадь, кв.м]]</f>
        <v>12211466.091000002</v>
      </c>
      <c r="AO932" s="287">
        <v>6000</v>
      </c>
      <c r="AP932" s="335">
        <f>PriceList[[#This Row],[Цена за кв.м. в CRM]]+PriceList[[#This Row],[Бронь]]</f>
        <v>412101.30000000005</v>
      </c>
      <c r="AQ932" s="335">
        <f>PriceList[[#This Row],[Цена за кв.м. в сайт]]*PriceList[[#This Row],[Площадь, кв.м]]</f>
        <v>12391886.091000002</v>
      </c>
      <c r="AR932" s="84" t="str">
        <f t="shared" si="215"/>
        <v>С3-2-273</v>
      </c>
      <c r="AS932" s="88" t="str">
        <f t="shared" si="216"/>
        <v>Ст</v>
      </c>
      <c r="AT932" s="89">
        <f t="shared" si="217"/>
        <v>30.07</v>
      </c>
      <c r="AU932" s="99">
        <f>PriceList[[#This Row],[Цена за кв.м. в CRM]]</f>
        <v>406101.30000000005</v>
      </c>
      <c r="AV932" s="100" t="str">
        <f t="shared" si="218"/>
        <v>Резерв</v>
      </c>
      <c r="AW932" s="99"/>
      <c r="AX932" s="342"/>
      <c r="AZ932" s="353">
        <f>(PriceList[[#This Row],[Цена за кв.м. в сайт]])+$AZ$1</f>
        <v>412601.30000000005</v>
      </c>
      <c r="BA932" s="353">
        <f>AZ932*PriceList[[#This Row],[Площадь, кв.м]]</f>
        <v>12406921.091000002</v>
      </c>
      <c r="BB932" s="346">
        <f>BA932-PriceList[[#This Row],[Стоимость, руб для сбронированием]]</f>
        <v>15035</v>
      </c>
      <c r="BC932" s="14"/>
      <c r="BD932" s="345">
        <f t="shared" si="219"/>
        <v>412600</v>
      </c>
      <c r="BE932" s="353">
        <f>BD932*PriceList[[#This Row],[Площадь, кв.м]]</f>
        <v>12406882</v>
      </c>
      <c r="BF932" s="14"/>
      <c r="BG932" s="345">
        <f>BE932-$BG$1*PriceList[[#This Row],[Площадь, кв.м]]</f>
        <v>12226462</v>
      </c>
      <c r="BH932" s="353">
        <f t="shared" si="220"/>
        <v>180420</v>
      </c>
      <c r="BI932" s="345">
        <f>BG932/PriceList[[#This Row],[Площадь, кв.м]]</f>
        <v>406600</v>
      </c>
      <c r="BJ932" s="355">
        <f t="shared" si="221"/>
        <v>1.4756517461878997E-2</v>
      </c>
      <c r="BL932" s="345"/>
      <c r="BM932" s="353"/>
    </row>
    <row r="933" spans="1:65" ht="14.25" hidden="1" customHeight="1">
      <c r="A933" s="84">
        <v>849</v>
      </c>
      <c r="B933" s="84" t="s">
        <v>1032</v>
      </c>
      <c r="C933" s="85">
        <v>274</v>
      </c>
      <c r="D933" s="85" t="s">
        <v>957</v>
      </c>
      <c r="E933" s="86">
        <v>6</v>
      </c>
      <c r="F933" s="84">
        <v>12</v>
      </c>
      <c r="G933" s="87">
        <v>29.65</v>
      </c>
      <c r="H933" s="88" t="s">
        <v>1</v>
      </c>
      <c r="I933" s="88" t="s">
        <v>1</v>
      </c>
      <c r="J933" s="89">
        <v>4.67</v>
      </c>
      <c r="K933" s="89">
        <f t="shared" si="208"/>
        <v>1.4</v>
      </c>
      <c r="L933" s="89">
        <f t="shared" si="209"/>
        <v>24.979999999999997</v>
      </c>
      <c r="M933" s="89">
        <f t="shared" si="210"/>
        <v>26.379999999999995</v>
      </c>
      <c r="N933" s="90" t="s">
        <v>65</v>
      </c>
      <c r="O933" s="90" t="s">
        <v>66</v>
      </c>
      <c r="P933" s="90" t="s">
        <v>67</v>
      </c>
      <c r="Q933" s="91" t="s">
        <v>68</v>
      </c>
      <c r="R933" s="92" t="s">
        <v>518</v>
      </c>
      <c r="S933" s="92" t="s">
        <v>116</v>
      </c>
      <c r="T933" s="93" t="s">
        <v>139</v>
      </c>
      <c r="U933" s="84">
        <v>37</v>
      </c>
      <c r="V933" s="94">
        <f>IFERROR(VLOOKUP(H933,'Коэфф для прайса 1 оч'!$A$3:$C$6,3,0),"")</f>
        <v>327000</v>
      </c>
      <c r="W933" s="91">
        <f>IFERROR(VLOOKUP(E933,'Коэфф для прайса 1 оч'!$A$10:$C$23,3,0),"")</f>
        <v>1.4999999999999999E-2</v>
      </c>
      <c r="X933" s="116">
        <f>IFERROR(VLOOKUP(N933,'Коэфф для прайса 1 оч'!$E$25:$F$30,2,0),"")</f>
        <v>0.04</v>
      </c>
      <c r="Y933" s="116">
        <f>IFERROR(VLOOKUP(O933,'Коэфф для прайса 1 оч'!$E$32:$F$34,2,0),"")</f>
        <v>0</v>
      </c>
      <c r="Z933" s="116">
        <f>IFERROR(VLOOKUP(P933,'Коэфф для прайса 1 оч'!$E$36:$F$38,2,0),"")</f>
        <v>0.03</v>
      </c>
      <c r="AA933" s="116">
        <f>IFERROR(VLOOKUP(Q933,'Коэфф для прайса 1 оч'!$E$40:$F$43,2,0),"")</f>
        <v>5.0000000000000001E-3</v>
      </c>
      <c r="AB933" s="117">
        <f>IFERROR(VLOOKUP(R933,'Коэфф для прайса 1 оч'!$E$45:$F$59,2,0),"")</f>
        <v>0.05</v>
      </c>
      <c r="AC933" s="116">
        <f>IFERROR(VLOOKUP(T933,'Коэфф для прайса 1 оч'!$E$61:$F$67,2,0),"")</f>
        <v>-0.01</v>
      </c>
      <c r="AD933" s="116">
        <f>IFERROR(VLOOKUP(U933,'Коэфф для прайса 1 оч'!$E$69:$F$82,2,0),"")</f>
        <v>-1.0999999999999999E-2</v>
      </c>
      <c r="AE933" s="116">
        <f>IFERROR(VLOOKUP(PriceList[[#This Row],[Корпус]],'Коэфф для прайса 1 оч'!$I$10:$J$15,2,0),"")</f>
        <v>0</v>
      </c>
      <c r="AF933" s="95">
        <f t="shared" si="211"/>
        <v>365913</v>
      </c>
      <c r="AG933" s="96">
        <f t="shared" si="212"/>
        <v>10849320.449999999</v>
      </c>
      <c r="AH933" s="97">
        <v>0</v>
      </c>
      <c r="AI933" s="98">
        <f t="shared" si="213"/>
        <v>365913</v>
      </c>
      <c r="AJ933" s="99">
        <f t="shared" si="214"/>
        <v>10849320.449999999</v>
      </c>
      <c r="AK933" s="84" t="s">
        <v>101</v>
      </c>
      <c r="AL933" s="91">
        <v>0.1</v>
      </c>
      <c r="AM933" s="287">
        <f>PriceList[[#This Row],[ИТОГ Цена за кв.м, руб]]*(1+PriceList[[#This Row],[Максимальная скидка]])</f>
        <v>402504.30000000005</v>
      </c>
      <c r="AN933" s="287">
        <f>PriceList[[#This Row],[Цена за кв.м. в CRM]]*PriceList[[#This Row],[Площадь, кв.м]]</f>
        <v>11934252.495000001</v>
      </c>
      <c r="AO933" s="287">
        <v>6000</v>
      </c>
      <c r="AP933" s="335">
        <f>PriceList[[#This Row],[Цена за кв.м. в CRM]]+PriceList[[#This Row],[Бронь]]</f>
        <v>408504.30000000005</v>
      </c>
      <c r="AQ933" s="335">
        <f>PriceList[[#This Row],[Цена за кв.м. в сайт]]*PriceList[[#This Row],[Площадь, кв.м]]</f>
        <v>12112152.495000001</v>
      </c>
      <c r="AR933" s="84" t="str">
        <f t="shared" si="215"/>
        <v>С3-2-274</v>
      </c>
      <c r="AS933" s="88" t="str">
        <f t="shared" si="216"/>
        <v>Ст</v>
      </c>
      <c r="AT933" s="89">
        <f t="shared" si="217"/>
        <v>29.65</v>
      </c>
      <c r="AU933" s="99">
        <f>PriceList[[#This Row],[Цена за кв.м. в CRM]]</f>
        <v>402504.30000000005</v>
      </c>
      <c r="AV933" s="100" t="str">
        <f t="shared" si="218"/>
        <v>Свободно</v>
      </c>
      <c r="AW933" s="99"/>
      <c r="AX933" s="342"/>
      <c r="AZ933" s="353">
        <f>(PriceList[[#This Row],[Цена за кв.м. в сайт]])+$AZ$1</f>
        <v>409004.30000000005</v>
      </c>
      <c r="BA933" s="353">
        <f>AZ933*PriceList[[#This Row],[Площадь, кв.м]]</f>
        <v>12126977.495000001</v>
      </c>
      <c r="BB933" s="346">
        <f>BA933-PriceList[[#This Row],[Стоимость, руб для сбронированием]]</f>
        <v>14825</v>
      </c>
      <c r="BC933" s="14"/>
      <c r="BD933" s="345">
        <f t="shared" si="219"/>
        <v>409000</v>
      </c>
      <c r="BE933" s="353">
        <f>BD933*PriceList[[#This Row],[Площадь, кв.м]]</f>
        <v>12126850</v>
      </c>
      <c r="BF933" s="14"/>
      <c r="BG933" s="345">
        <f>BE933-$BG$1*PriceList[[#This Row],[Площадь, кв.м]]</f>
        <v>11948950</v>
      </c>
      <c r="BH933" s="353">
        <f t="shared" si="220"/>
        <v>177900</v>
      </c>
      <c r="BI933" s="345">
        <f>BG933/PriceList[[#This Row],[Площадь, кв.м]]</f>
        <v>403000</v>
      </c>
      <c r="BJ933" s="355">
        <f t="shared" si="221"/>
        <v>1.488833746898263E-2</v>
      </c>
      <c r="BL933" s="345"/>
      <c r="BM933" s="353"/>
    </row>
    <row r="934" spans="1:65" ht="14.25" hidden="1" customHeight="1">
      <c r="A934" s="84">
        <v>836</v>
      </c>
      <c r="B934" s="84" t="s">
        <v>1033</v>
      </c>
      <c r="C934" s="85">
        <v>275</v>
      </c>
      <c r="D934" s="85" t="s">
        <v>957</v>
      </c>
      <c r="E934" s="86">
        <v>6</v>
      </c>
      <c r="F934" s="84">
        <v>13</v>
      </c>
      <c r="G934" s="87">
        <v>29.39</v>
      </c>
      <c r="H934" s="88" t="s">
        <v>1</v>
      </c>
      <c r="I934" s="88" t="s">
        <v>1</v>
      </c>
      <c r="J934" s="89">
        <v>4.41</v>
      </c>
      <c r="K934" s="89">
        <f t="shared" si="208"/>
        <v>1.32</v>
      </c>
      <c r="L934" s="89">
        <f t="shared" si="209"/>
        <v>24.98</v>
      </c>
      <c r="M934" s="89">
        <f t="shared" si="210"/>
        <v>26.3</v>
      </c>
      <c r="N934" s="90" t="s">
        <v>65</v>
      </c>
      <c r="O934" s="90" t="s">
        <v>66</v>
      </c>
      <c r="P934" s="90" t="s">
        <v>67</v>
      </c>
      <c r="Q934" s="91" t="s">
        <v>68</v>
      </c>
      <c r="R934" s="92" t="s">
        <v>493</v>
      </c>
      <c r="S934" s="92" t="s">
        <v>493</v>
      </c>
      <c r="T934" s="93" t="s">
        <v>73</v>
      </c>
      <c r="U934" s="84">
        <v>37</v>
      </c>
      <c r="V934" s="94">
        <f>IFERROR(VLOOKUP(H934,'Коэфф для прайса 1 оч'!$A$3:$C$6,3,0),"")</f>
        <v>327000</v>
      </c>
      <c r="W934" s="91">
        <f>IFERROR(VLOOKUP(E934,'Коэфф для прайса 1 оч'!$A$10:$C$23,3,0),"")</f>
        <v>1.4999999999999999E-2</v>
      </c>
      <c r="X934" s="116">
        <f>IFERROR(VLOOKUP(N934,'Коэфф для прайса 1 оч'!$E$25:$F$30,2,0),"")</f>
        <v>0.04</v>
      </c>
      <c r="Y934" s="116">
        <f>IFERROR(VLOOKUP(O934,'Коэфф для прайса 1 оч'!$E$32:$F$34,2,0),"")</f>
        <v>0</v>
      </c>
      <c r="Z934" s="116">
        <f>IFERROR(VLOOKUP(P934,'Коэфф для прайса 1 оч'!$E$36:$F$38,2,0),"")</f>
        <v>0.03</v>
      </c>
      <c r="AA934" s="116">
        <f>IFERROR(VLOOKUP(Q934,'Коэфф для прайса 1 оч'!$E$40:$F$43,2,0),"")</f>
        <v>5.0000000000000001E-3</v>
      </c>
      <c r="AB934" s="117">
        <f>IFERROR(VLOOKUP(R934,'Коэфф для прайса 1 оч'!$E$45:$F$59,2,0),"")</f>
        <v>0.03</v>
      </c>
      <c r="AC934" s="116">
        <f>IFERROR(VLOOKUP(T934,'Коэфф для прайса 1 оч'!$E$61:$F$67,2,0),"")</f>
        <v>0</v>
      </c>
      <c r="AD934" s="116">
        <f>IFERROR(VLOOKUP(U934,'Коэфф для прайса 1 оч'!$E$69:$F$82,2,0),"")</f>
        <v>-1.0999999999999999E-2</v>
      </c>
      <c r="AE934" s="116">
        <f>IFERROR(VLOOKUP(PriceList[[#This Row],[Корпус]],'Коэфф для прайса 1 оч'!$I$10:$J$15,2,0),"")</f>
        <v>0</v>
      </c>
      <c r="AF934" s="95">
        <f t="shared" si="211"/>
        <v>362643</v>
      </c>
      <c r="AG934" s="96">
        <f t="shared" si="212"/>
        <v>10658077.77</v>
      </c>
      <c r="AH934" s="97">
        <v>0</v>
      </c>
      <c r="AI934" s="98">
        <f t="shared" si="213"/>
        <v>362643</v>
      </c>
      <c r="AJ934" s="99">
        <f t="shared" si="214"/>
        <v>10658077.77</v>
      </c>
      <c r="AK934" s="84" t="s">
        <v>71</v>
      </c>
      <c r="AL934" s="91">
        <v>0.1</v>
      </c>
      <c r="AM934" s="287">
        <f>PriceList[[#This Row],[ИТОГ Цена за кв.м, руб]]*(1+PriceList[[#This Row],[Максимальная скидка]])</f>
        <v>398907.30000000005</v>
      </c>
      <c r="AN934" s="287">
        <f>PriceList[[#This Row],[Цена за кв.м. в CRM]]*PriceList[[#This Row],[Площадь, кв.м]]</f>
        <v>11723885.547000002</v>
      </c>
      <c r="AO934" s="287">
        <v>6000</v>
      </c>
      <c r="AP934" s="335">
        <f>PriceList[[#This Row],[Цена за кв.м. в CRM]]+PriceList[[#This Row],[Бронь]]</f>
        <v>404907.30000000005</v>
      </c>
      <c r="AQ934" s="335">
        <f>PriceList[[#This Row],[Цена за кв.м. в сайт]]*PriceList[[#This Row],[Площадь, кв.м]]</f>
        <v>11900225.547000002</v>
      </c>
      <c r="AR934" s="84" t="str">
        <f t="shared" si="215"/>
        <v>С3-2-275</v>
      </c>
      <c r="AS934" s="88" t="str">
        <f t="shared" si="216"/>
        <v>Ст</v>
      </c>
      <c r="AT934" s="89">
        <f t="shared" si="217"/>
        <v>29.39</v>
      </c>
      <c r="AU934" s="99">
        <f>PriceList[[#This Row],[Цена за кв.м. в CRM]]</f>
        <v>398907.30000000005</v>
      </c>
      <c r="AV934" s="100" t="str">
        <f t="shared" si="218"/>
        <v>Резерв</v>
      </c>
      <c r="AW934" s="99"/>
      <c r="AX934" s="342"/>
      <c r="AZ934" s="353">
        <f>(PriceList[[#This Row],[Цена за кв.м. в сайт]])+$AZ$1</f>
        <v>405407.30000000005</v>
      </c>
      <c r="BA934" s="353">
        <f>AZ934*PriceList[[#This Row],[Площадь, кв.м]]</f>
        <v>11914920.547000002</v>
      </c>
      <c r="BB934" s="346">
        <f>BA934-PriceList[[#This Row],[Стоимость, руб для сбронированием]]</f>
        <v>14695</v>
      </c>
      <c r="BC934" s="14"/>
      <c r="BD934" s="345">
        <f t="shared" si="219"/>
        <v>405400</v>
      </c>
      <c r="BE934" s="353">
        <f>BD934*PriceList[[#This Row],[Площадь, кв.м]]</f>
        <v>11914706</v>
      </c>
      <c r="BF934" s="14"/>
      <c r="BG934" s="345">
        <f>BE934-$BG$1*PriceList[[#This Row],[Площадь, кв.м]]</f>
        <v>11738366</v>
      </c>
      <c r="BH934" s="353">
        <f t="shared" si="220"/>
        <v>176340</v>
      </c>
      <c r="BI934" s="345">
        <f>BG934/PriceList[[#This Row],[Площадь, кв.м]]</f>
        <v>399400</v>
      </c>
      <c r="BJ934" s="355">
        <f t="shared" si="221"/>
        <v>1.5022533800701052E-2</v>
      </c>
      <c r="BL934" s="345"/>
      <c r="BM934" s="353"/>
    </row>
    <row r="935" spans="1:65" ht="14.25" hidden="1" customHeight="1">
      <c r="A935" s="84">
        <v>837</v>
      </c>
      <c r="B935" s="84" t="s">
        <v>1034</v>
      </c>
      <c r="C935" s="85">
        <v>276</v>
      </c>
      <c r="D935" s="85" t="s">
        <v>957</v>
      </c>
      <c r="E935" s="86">
        <v>6</v>
      </c>
      <c r="F935" s="84">
        <v>14</v>
      </c>
      <c r="G935" s="87">
        <v>29.88</v>
      </c>
      <c r="H935" s="88" t="s">
        <v>1</v>
      </c>
      <c r="I935" s="88" t="s">
        <v>1</v>
      </c>
      <c r="J935" s="89">
        <v>4.9000000000000004</v>
      </c>
      <c r="K935" s="89">
        <f t="shared" si="208"/>
        <v>1.47</v>
      </c>
      <c r="L935" s="89">
        <f t="shared" si="209"/>
        <v>24.979999999999997</v>
      </c>
      <c r="M935" s="89">
        <f t="shared" si="210"/>
        <v>26.449999999999996</v>
      </c>
      <c r="N935" s="90" t="s">
        <v>65</v>
      </c>
      <c r="O935" s="90" t="s">
        <v>66</v>
      </c>
      <c r="P935" s="90" t="s">
        <v>67</v>
      </c>
      <c r="Q935" s="91" t="s">
        <v>68</v>
      </c>
      <c r="R935" s="92" t="s">
        <v>493</v>
      </c>
      <c r="S935" s="92" t="s">
        <v>493</v>
      </c>
      <c r="T935" s="93" t="s">
        <v>159</v>
      </c>
      <c r="U935" s="84">
        <v>37</v>
      </c>
      <c r="V935" s="94">
        <f>IFERROR(VLOOKUP(H935,'Коэфф для прайса 1 оч'!$A$3:$C$6,3,0),"")</f>
        <v>327000</v>
      </c>
      <c r="W935" s="91">
        <f>IFERROR(VLOOKUP(E935,'Коэфф для прайса 1 оч'!$A$10:$C$23,3,0),"")</f>
        <v>1.4999999999999999E-2</v>
      </c>
      <c r="X935" s="116">
        <f>IFERROR(VLOOKUP(N935,'Коэфф для прайса 1 оч'!$E$25:$F$30,2,0),"")</f>
        <v>0.04</v>
      </c>
      <c r="Y935" s="116">
        <f>IFERROR(VLOOKUP(O935,'Коэфф для прайса 1 оч'!$E$32:$F$34,2,0),"")</f>
        <v>0</v>
      </c>
      <c r="Z935" s="116">
        <f>IFERROR(VLOOKUP(P935,'Коэфф для прайса 1 оч'!$E$36:$F$38,2,0),"")</f>
        <v>0.03</v>
      </c>
      <c r="AA935" s="116">
        <f>IFERROR(VLOOKUP(Q935,'Коэфф для прайса 1 оч'!$E$40:$F$43,2,0),"")</f>
        <v>5.0000000000000001E-3</v>
      </c>
      <c r="AB935" s="117">
        <f>IFERROR(VLOOKUP(R935,'Коэфф для прайса 1 оч'!$E$45:$F$59,2,0),"")</f>
        <v>0.03</v>
      </c>
      <c r="AC935" s="116">
        <f>IFERROR(VLOOKUP(T935,'Коэфф для прайса 1 оч'!$E$61:$F$67,2,0),"")</f>
        <v>-0.01</v>
      </c>
      <c r="AD935" s="116">
        <f>IFERROR(VLOOKUP(U935,'Коэфф для прайса 1 оч'!$E$69:$F$82,2,0),"")</f>
        <v>-1.0999999999999999E-2</v>
      </c>
      <c r="AE935" s="116">
        <f>IFERROR(VLOOKUP(PriceList[[#This Row],[Корпус]],'Коэфф для прайса 1 оч'!$I$10:$J$15,2,0),"")</f>
        <v>0</v>
      </c>
      <c r="AF935" s="95">
        <f t="shared" si="211"/>
        <v>359373</v>
      </c>
      <c r="AG935" s="96">
        <f t="shared" si="212"/>
        <v>10738065.24</v>
      </c>
      <c r="AH935" s="97">
        <v>0</v>
      </c>
      <c r="AI935" s="98">
        <f t="shared" si="213"/>
        <v>359373</v>
      </c>
      <c r="AJ935" s="99">
        <f t="shared" si="214"/>
        <v>10738065.24</v>
      </c>
      <c r="AK935" s="84" t="s">
        <v>101</v>
      </c>
      <c r="AL935" s="91">
        <v>0.1</v>
      </c>
      <c r="AM935" s="287">
        <f>PriceList[[#This Row],[ИТОГ Цена за кв.м, руб]]*(1+PriceList[[#This Row],[Максимальная скидка]])</f>
        <v>395310.30000000005</v>
      </c>
      <c r="AN935" s="287">
        <f>PriceList[[#This Row],[Цена за кв.м. в CRM]]*PriceList[[#This Row],[Площадь, кв.м]]</f>
        <v>11811871.764</v>
      </c>
      <c r="AO935" s="287">
        <v>6000</v>
      </c>
      <c r="AP935" s="335">
        <f>PriceList[[#This Row],[Цена за кв.м. в CRM]]+PriceList[[#This Row],[Бронь]]</f>
        <v>401310.30000000005</v>
      </c>
      <c r="AQ935" s="335">
        <f>PriceList[[#This Row],[Цена за кв.м. в сайт]]*PriceList[[#This Row],[Площадь, кв.м]]</f>
        <v>11991151.764</v>
      </c>
      <c r="AR935" s="84" t="str">
        <f t="shared" si="215"/>
        <v>С3-2-276</v>
      </c>
      <c r="AS935" s="88" t="str">
        <f t="shared" si="216"/>
        <v>Ст</v>
      </c>
      <c r="AT935" s="89">
        <f t="shared" si="217"/>
        <v>29.88</v>
      </c>
      <c r="AU935" s="99">
        <f>PriceList[[#This Row],[Цена за кв.м. в CRM]]</f>
        <v>395310.30000000005</v>
      </c>
      <c r="AV935" s="100" t="str">
        <f t="shared" si="218"/>
        <v>Свободно</v>
      </c>
      <c r="AW935" s="99"/>
      <c r="AX935" s="342"/>
      <c r="AZ935" s="353">
        <f>(PriceList[[#This Row],[Цена за кв.м. в сайт]])+$AZ$1</f>
        <v>401810.30000000005</v>
      </c>
      <c r="BA935" s="353">
        <f>AZ935*PriceList[[#This Row],[Площадь, кв.м]]</f>
        <v>12006091.764</v>
      </c>
      <c r="BB935" s="346">
        <f>BA935-PriceList[[#This Row],[Стоимость, руб для сбронированием]]</f>
        <v>14940</v>
      </c>
      <c r="BC935" s="14"/>
      <c r="BD935" s="345">
        <f t="shared" si="219"/>
        <v>401800</v>
      </c>
      <c r="BE935" s="353">
        <f>BD935*PriceList[[#This Row],[Площадь, кв.м]]</f>
        <v>12005784</v>
      </c>
      <c r="BF935" s="14"/>
      <c r="BG935" s="345">
        <f>BE935-$BG$1*PriceList[[#This Row],[Площадь, кв.м]]</f>
        <v>11826504</v>
      </c>
      <c r="BH935" s="353">
        <f t="shared" si="220"/>
        <v>179280</v>
      </c>
      <c r="BI935" s="345">
        <f>BG935/PriceList[[#This Row],[Площадь, кв.м]]</f>
        <v>395800</v>
      </c>
      <c r="BJ935" s="355">
        <f t="shared" si="221"/>
        <v>1.5159171298635674E-2</v>
      </c>
      <c r="BL935" s="345"/>
      <c r="BM935" s="353"/>
    </row>
    <row r="936" spans="1:65" ht="14.25" hidden="1" customHeight="1">
      <c r="A936" s="84">
        <v>879</v>
      </c>
      <c r="B936" s="84" t="s">
        <v>1035</v>
      </c>
      <c r="C936" s="85">
        <v>277</v>
      </c>
      <c r="D936" s="85" t="s">
        <v>957</v>
      </c>
      <c r="E936" s="86">
        <v>7</v>
      </c>
      <c r="F936" s="84">
        <v>1</v>
      </c>
      <c r="G936" s="87">
        <v>30.82</v>
      </c>
      <c r="H936" s="88" t="s">
        <v>1</v>
      </c>
      <c r="I936" s="88" t="s">
        <v>1</v>
      </c>
      <c r="J936" s="89">
        <v>5.93</v>
      </c>
      <c r="K936" s="89">
        <f t="shared" si="208"/>
        <v>1.78</v>
      </c>
      <c r="L936" s="89">
        <f t="shared" si="209"/>
        <v>24.89</v>
      </c>
      <c r="M936" s="89">
        <f t="shared" si="210"/>
        <v>26.67</v>
      </c>
      <c r="N936" s="90" t="s">
        <v>65</v>
      </c>
      <c r="O936" s="90" t="s">
        <v>66</v>
      </c>
      <c r="P936" s="90" t="s">
        <v>67</v>
      </c>
      <c r="Q936" s="91" t="s">
        <v>68</v>
      </c>
      <c r="R936" s="92" t="s">
        <v>493</v>
      </c>
      <c r="S936" s="92" t="s">
        <v>493</v>
      </c>
      <c r="T936" s="93" t="s">
        <v>73</v>
      </c>
      <c r="U936" s="84">
        <v>14</v>
      </c>
      <c r="V936" s="94">
        <f>IFERROR(VLOOKUP(H936,'Коэфф для прайса 1 оч'!$A$3:$C$6,3,0),"")</f>
        <v>327000</v>
      </c>
      <c r="W936" s="91">
        <f>IFERROR(VLOOKUP(E936,'Коэфф для прайса 1 оч'!$A$10:$C$23,3,0),"")</f>
        <v>0.03</v>
      </c>
      <c r="X936" s="116">
        <f>IFERROR(VLOOKUP(N936,'Коэфф для прайса 1 оч'!$E$25:$F$30,2,0),"")</f>
        <v>0.04</v>
      </c>
      <c r="Y936" s="116">
        <f>IFERROR(VLOOKUP(O936,'Коэфф для прайса 1 оч'!$E$32:$F$34,2,0),"")</f>
        <v>0</v>
      </c>
      <c r="Z936" s="116">
        <f>IFERROR(VLOOKUP(P936,'Коэфф для прайса 1 оч'!$E$36:$F$38,2,0),"")</f>
        <v>0.03</v>
      </c>
      <c r="AA936" s="116">
        <f>IFERROR(VLOOKUP(Q936,'Коэфф для прайса 1 оч'!$E$40:$F$43,2,0),"")</f>
        <v>5.0000000000000001E-3</v>
      </c>
      <c r="AB936" s="117">
        <f>IFERROR(VLOOKUP(R936,'Коэфф для прайса 1 оч'!$E$45:$F$59,2,0),"")</f>
        <v>0.03</v>
      </c>
      <c r="AC936" s="116">
        <f>IFERROR(VLOOKUP(T936,'Коэфф для прайса 1 оч'!$E$61:$F$67,2,0),"")</f>
        <v>0</v>
      </c>
      <c r="AD936" s="116">
        <f>IFERROR(VLOOKUP(U936,'Коэфф для прайса 1 оч'!$E$69:$F$82,2,0),"")</f>
        <v>1.2E-2</v>
      </c>
      <c r="AE936" s="116">
        <f>IFERROR(VLOOKUP(PriceList[[#This Row],[Корпус]],'Коэфф для прайса 1 оч'!$I$10:$J$15,2,0),"")</f>
        <v>0</v>
      </c>
      <c r="AF936" s="95">
        <f t="shared" si="211"/>
        <v>375069</v>
      </c>
      <c r="AG936" s="96">
        <f t="shared" si="212"/>
        <v>11559626.58</v>
      </c>
      <c r="AH936" s="97">
        <v>0</v>
      </c>
      <c r="AI936" s="98">
        <f t="shared" si="213"/>
        <v>375069</v>
      </c>
      <c r="AJ936" s="99">
        <f t="shared" si="214"/>
        <v>11559626.58</v>
      </c>
      <c r="AK936" s="84" t="s">
        <v>71</v>
      </c>
      <c r="AL936" s="91">
        <v>0.1</v>
      </c>
      <c r="AM936" s="287">
        <f>PriceList[[#This Row],[ИТОГ Цена за кв.м, руб]]*(1+PriceList[[#This Row],[Максимальная скидка]])</f>
        <v>412575.9</v>
      </c>
      <c r="AN936" s="287">
        <f>PriceList[[#This Row],[Цена за кв.м. в CRM]]*PriceList[[#This Row],[Площадь, кв.м]]</f>
        <v>12715589.238000002</v>
      </c>
      <c r="AO936" s="287">
        <v>6000</v>
      </c>
      <c r="AP936" s="335">
        <f>PriceList[[#This Row],[Цена за кв.м. в CRM]]+PriceList[[#This Row],[Бронь]]</f>
        <v>418575.9</v>
      </c>
      <c r="AQ936" s="335">
        <f>PriceList[[#This Row],[Цена за кв.м. в сайт]]*PriceList[[#This Row],[Площадь, кв.м]]</f>
        <v>12900509.238000002</v>
      </c>
      <c r="AR936" s="84" t="str">
        <f t="shared" si="215"/>
        <v>С3-2-277</v>
      </c>
      <c r="AS936" s="88" t="str">
        <f t="shared" si="216"/>
        <v>Ст</v>
      </c>
      <c r="AT936" s="89">
        <f t="shared" si="217"/>
        <v>30.82</v>
      </c>
      <c r="AU936" s="99">
        <f>PriceList[[#This Row],[Цена за кв.м. в CRM]]</f>
        <v>412575.9</v>
      </c>
      <c r="AV936" s="100" t="str">
        <f t="shared" si="218"/>
        <v>Резерв</v>
      </c>
      <c r="AW936" s="99"/>
      <c r="AX936" s="342"/>
      <c r="AZ936" s="353">
        <f>(PriceList[[#This Row],[Цена за кв.м. в сайт]])+$AZ$1</f>
        <v>419075.9</v>
      </c>
      <c r="BA936" s="353">
        <f>AZ936*PriceList[[#This Row],[Площадь, кв.м]]</f>
        <v>12915919.238000002</v>
      </c>
      <c r="BB936" s="346">
        <f>BA936-PriceList[[#This Row],[Стоимость, руб для сбронированием]]</f>
        <v>15410</v>
      </c>
      <c r="BC936" s="14"/>
      <c r="BD936" s="345">
        <f t="shared" si="219"/>
        <v>419100</v>
      </c>
      <c r="BE936" s="353">
        <f>BD936*PriceList[[#This Row],[Площадь, кв.м]]</f>
        <v>12916662</v>
      </c>
      <c r="BF936" s="14"/>
      <c r="BG936" s="345">
        <f>BE936-$BG$1*PriceList[[#This Row],[Площадь, кв.м]]</f>
        <v>12731742</v>
      </c>
      <c r="BH936" s="353">
        <f t="shared" si="220"/>
        <v>184920</v>
      </c>
      <c r="BI936" s="345">
        <f>BG936/PriceList[[#This Row],[Площадь, кв.м]]</f>
        <v>413100</v>
      </c>
      <c r="BJ936" s="355">
        <f t="shared" si="221"/>
        <v>1.4524328249818447E-2</v>
      </c>
      <c r="BL936" s="345"/>
      <c r="BM936" s="353"/>
    </row>
    <row r="937" spans="1:65" ht="14.25" hidden="1" customHeight="1">
      <c r="A937" s="84">
        <v>880</v>
      </c>
      <c r="B937" s="84" t="s">
        <v>1036</v>
      </c>
      <c r="C937" s="85">
        <v>278</v>
      </c>
      <c r="D937" s="85" t="s">
        <v>957</v>
      </c>
      <c r="E937" s="86">
        <v>7</v>
      </c>
      <c r="F937" s="84">
        <v>2</v>
      </c>
      <c r="G937" s="87">
        <v>30.35</v>
      </c>
      <c r="H937" s="88" t="s">
        <v>1</v>
      </c>
      <c r="I937" s="88" t="s">
        <v>1</v>
      </c>
      <c r="J937" s="89">
        <v>5.61</v>
      </c>
      <c r="K937" s="89">
        <f t="shared" si="208"/>
        <v>1.68</v>
      </c>
      <c r="L937" s="89">
        <f t="shared" si="209"/>
        <v>24.740000000000002</v>
      </c>
      <c r="M937" s="89">
        <f t="shared" si="210"/>
        <v>26.42</v>
      </c>
      <c r="N937" s="90" t="s">
        <v>65</v>
      </c>
      <c r="O937" s="90" t="s">
        <v>66</v>
      </c>
      <c r="P937" s="90" t="s">
        <v>67</v>
      </c>
      <c r="Q937" s="91" t="s">
        <v>68</v>
      </c>
      <c r="R937" s="92" t="s">
        <v>493</v>
      </c>
      <c r="S937" s="92" t="s">
        <v>493</v>
      </c>
      <c r="T937" s="93" t="s">
        <v>73</v>
      </c>
      <c r="U937" s="84">
        <v>14</v>
      </c>
      <c r="V937" s="94">
        <f>IFERROR(VLOOKUP(H937,'Коэфф для прайса 1 оч'!$A$3:$C$6,3,0),"")</f>
        <v>327000</v>
      </c>
      <c r="W937" s="91">
        <f>IFERROR(VLOOKUP(E937,'Коэфф для прайса 1 оч'!$A$10:$C$23,3,0),"")</f>
        <v>0.03</v>
      </c>
      <c r="X937" s="116">
        <f>IFERROR(VLOOKUP(N937,'Коэфф для прайса 1 оч'!$E$25:$F$30,2,0),"")</f>
        <v>0.04</v>
      </c>
      <c r="Y937" s="116">
        <f>IFERROR(VLOOKUP(O937,'Коэфф для прайса 1 оч'!$E$32:$F$34,2,0),"")</f>
        <v>0</v>
      </c>
      <c r="Z937" s="116">
        <f>IFERROR(VLOOKUP(P937,'Коэфф для прайса 1 оч'!$E$36:$F$38,2,0),"")</f>
        <v>0.03</v>
      </c>
      <c r="AA937" s="116">
        <f>IFERROR(VLOOKUP(Q937,'Коэфф для прайса 1 оч'!$E$40:$F$43,2,0),"")</f>
        <v>5.0000000000000001E-3</v>
      </c>
      <c r="AB937" s="117">
        <f>IFERROR(VLOOKUP(R937,'Коэфф для прайса 1 оч'!$E$45:$F$59,2,0),"")</f>
        <v>0.03</v>
      </c>
      <c r="AC937" s="116">
        <f>IFERROR(VLOOKUP(T937,'Коэфф для прайса 1 оч'!$E$61:$F$67,2,0),"")</f>
        <v>0</v>
      </c>
      <c r="AD937" s="116">
        <f>IFERROR(VLOOKUP(U937,'Коэфф для прайса 1 оч'!$E$69:$F$82,2,0),"")</f>
        <v>1.2E-2</v>
      </c>
      <c r="AE937" s="116">
        <f>IFERROR(VLOOKUP(PriceList[[#This Row],[Корпус]],'Коэфф для прайса 1 оч'!$I$10:$J$15,2,0),"")</f>
        <v>0</v>
      </c>
      <c r="AF937" s="95">
        <f t="shared" si="211"/>
        <v>375069</v>
      </c>
      <c r="AG937" s="96">
        <f t="shared" si="212"/>
        <v>11383344.15</v>
      </c>
      <c r="AH937" s="97">
        <v>0</v>
      </c>
      <c r="AI937" s="98">
        <f t="shared" si="213"/>
        <v>375069</v>
      </c>
      <c r="AJ937" s="99">
        <f t="shared" si="214"/>
        <v>11383344.15</v>
      </c>
      <c r="AK937" s="84" t="s">
        <v>71</v>
      </c>
      <c r="AL937" s="91">
        <v>0.1</v>
      </c>
      <c r="AM937" s="287">
        <f>PriceList[[#This Row],[ИТОГ Цена за кв.м, руб]]*(1+PriceList[[#This Row],[Максимальная скидка]])</f>
        <v>412575.9</v>
      </c>
      <c r="AN937" s="287">
        <f>PriceList[[#This Row],[Цена за кв.м. в CRM]]*PriceList[[#This Row],[Площадь, кв.м]]</f>
        <v>12521678.565000001</v>
      </c>
      <c r="AO937" s="287">
        <v>6000</v>
      </c>
      <c r="AP937" s="335">
        <f>PriceList[[#This Row],[Цена за кв.м. в CRM]]+PriceList[[#This Row],[Бронь]]</f>
        <v>418575.9</v>
      </c>
      <c r="AQ937" s="335">
        <f>PriceList[[#This Row],[Цена за кв.м. в сайт]]*PriceList[[#This Row],[Площадь, кв.м]]</f>
        <v>12703778.565000001</v>
      </c>
      <c r="AR937" s="84" t="str">
        <f t="shared" si="215"/>
        <v>С3-2-278</v>
      </c>
      <c r="AS937" s="88" t="str">
        <f t="shared" si="216"/>
        <v>Ст</v>
      </c>
      <c r="AT937" s="89">
        <f t="shared" si="217"/>
        <v>30.35</v>
      </c>
      <c r="AU937" s="99">
        <f>PriceList[[#This Row],[Цена за кв.м. в CRM]]</f>
        <v>412575.9</v>
      </c>
      <c r="AV937" s="100" t="str">
        <f t="shared" si="218"/>
        <v>Резерв</v>
      </c>
      <c r="AW937" s="99"/>
      <c r="AX937" s="342"/>
      <c r="AZ937" s="353">
        <f>(PriceList[[#This Row],[Цена за кв.м. в сайт]])+$AZ$1</f>
        <v>419075.9</v>
      </c>
      <c r="BA937" s="353">
        <f>AZ937*PriceList[[#This Row],[Площадь, кв.м]]</f>
        <v>12718953.565000001</v>
      </c>
      <c r="BB937" s="346">
        <f>BA937-PriceList[[#This Row],[Стоимость, руб для сбронированием]]</f>
        <v>15175</v>
      </c>
      <c r="BC937" s="14"/>
      <c r="BD937" s="345">
        <f t="shared" si="219"/>
        <v>419100</v>
      </c>
      <c r="BE937" s="353">
        <f>BD937*PriceList[[#This Row],[Площадь, кв.м]]</f>
        <v>12719685</v>
      </c>
      <c r="BF937" s="14"/>
      <c r="BG937" s="345">
        <f>BE937-$BG$1*PriceList[[#This Row],[Площадь, кв.м]]</f>
        <v>12537585</v>
      </c>
      <c r="BH937" s="353">
        <f t="shared" si="220"/>
        <v>182100</v>
      </c>
      <c r="BI937" s="345">
        <f>BG937/PriceList[[#This Row],[Площадь, кв.м]]</f>
        <v>413100</v>
      </c>
      <c r="BJ937" s="355">
        <f t="shared" si="221"/>
        <v>1.4524328249818447E-2</v>
      </c>
      <c r="BL937" s="345"/>
      <c r="BM937" s="353"/>
    </row>
    <row r="938" spans="1:65" ht="14.25" hidden="1" customHeight="1">
      <c r="A938" s="84">
        <v>881</v>
      </c>
      <c r="B938" s="84" t="s">
        <v>1037</v>
      </c>
      <c r="C938" s="85">
        <v>279</v>
      </c>
      <c r="D938" s="85" t="s">
        <v>957</v>
      </c>
      <c r="E938" s="86">
        <v>7</v>
      </c>
      <c r="F938" s="84">
        <v>3</v>
      </c>
      <c r="G938" s="87">
        <v>29.36</v>
      </c>
      <c r="H938" s="88" t="s">
        <v>1</v>
      </c>
      <c r="I938" s="88" t="s">
        <v>1</v>
      </c>
      <c r="J938" s="89">
        <v>5.09</v>
      </c>
      <c r="K938" s="89">
        <f t="shared" si="208"/>
        <v>1.53</v>
      </c>
      <c r="L938" s="89">
        <f t="shared" si="209"/>
        <v>24.27</v>
      </c>
      <c r="M938" s="89">
        <f t="shared" si="210"/>
        <v>25.8</v>
      </c>
      <c r="N938" s="90" t="s">
        <v>65</v>
      </c>
      <c r="O938" s="90" t="s">
        <v>66</v>
      </c>
      <c r="P938" s="90" t="s">
        <v>67</v>
      </c>
      <c r="Q938" s="91" t="s">
        <v>68</v>
      </c>
      <c r="R938" s="92" t="s">
        <v>493</v>
      </c>
      <c r="S938" s="92" t="s">
        <v>493</v>
      </c>
      <c r="T938" s="93" t="s">
        <v>73</v>
      </c>
      <c r="U938" s="84">
        <v>14</v>
      </c>
      <c r="V938" s="94">
        <f>IFERROR(VLOOKUP(H938,'Коэфф для прайса 1 оч'!$A$3:$C$6,3,0),"")</f>
        <v>327000</v>
      </c>
      <c r="W938" s="91">
        <f>IFERROR(VLOOKUP(E938,'Коэфф для прайса 1 оч'!$A$10:$C$23,3,0),"")</f>
        <v>0.03</v>
      </c>
      <c r="X938" s="116">
        <f>IFERROR(VLOOKUP(N938,'Коэфф для прайса 1 оч'!$E$25:$F$30,2,0),"")</f>
        <v>0.04</v>
      </c>
      <c r="Y938" s="116">
        <f>IFERROR(VLOOKUP(O938,'Коэфф для прайса 1 оч'!$E$32:$F$34,2,0),"")</f>
        <v>0</v>
      </c>
      <c r="Z938" s="116">
        <f>IFERROR(VLOOKUP(P938,'Коэфф для прайса 1 оч'!$E$36:$F$38,2,0),"")</f>
        <v>0.03</v>
      </c>
      <c r="AA938" s="116">
        <f>IFERROR(VLOOKUP(Q938,'Коэфф для прайса 1 оч'!$E$40:$F$43,2,0),"")</f>
        <v>5.0000000000000001E-3</v>
      </c>
      <c r="AB938" s="117">
        <f>IFERROR(VLOOKUP(R938,'Коэфф для прайса 1 оч'!$E$45:$F$59,2,0),"")</f>
        <v>0.03</v>
      </c>
      <c r="AC938" s="116">
        <f>IFERROR(VLOOKUP(T938,'Коэфф для прайса 1 оч'!$E$61:$F$67,2,0),"")</f>
        <v>0</v>
      </c>
      <c r="AD938" s="116">
        <f>IFERROR(VLOOKUP(U938,'Коэфф для прайса 1 оч'!$E$69:$F$82,2,0),"")</f>
        <v>1.2E-2</v>
      </c>
      <c r="AE938" s="116">
        <f>IFERROR(VLOOKUP(PriceList[[#This Row],[Корпус]],'Коэфф для прайса 1 оч'!$I$10:$J$15,2,0),"")</f>
        <v>0</v>
      </c>
      <c r="AF938" s="95">
        <f t="shared" si="211"/>
        <v>375069</v>
      </c>
      <c r="AG938" s="96">
        <f t="shared" si="212"/>
        <v>11012025.84</v>
      </c>
      <c r="AH938" s="97">
        <v>0</v>
      </c>
      <c r="AI938" s="98">
        <f t="shared" si="213"/>
        <v>375069</v>
      </c>
      <c r="AJ938" s="99">
        <f t="shared" si="214"/>
        <v>11012025.84</v>
      </c>
      <c r="AK938" s="84" t="s">
        <v>71</v>
      </c>
      <c r="AL938" s="91">
        <v>0.1</v>
      </c>
      <c r="AM938" s="287">
        <f>PriceList[[#This Row],[ИТОГ Цена за кв.м, руб]]*(1+PriceList[[#This Row],[Максимальная скидка]])</f>
        <v>412575.9</v>
      </c>
      <c r="AN938" s="287">
        <f>PriceList[[#This Row],[Цена за кв.м. в CRM]]*PriceList[[#This Row],[Площадь, кв.м]]</f>
        <v>12113228.424000001</v>
      </c>
      <c r="AO938" s="287">
        <v>6000</v>
      </c>
      <c r="AP938" s="335">
        <f>PriceList[[#This Row],[Цена за кв.м. в CRM]]+PriceList[[#This Row],[Бронь]]</f>
        <v>418575.9</v>
      </c>
      <c r="AQ938" s="335">
        <f>PriceList[[#This Row],[Цена за кв.м. в сайт]]*PriceList[[#This Row],[Площадь, кв.м]]</f>
        <v>12289388.424000001</v>
      </c>
      <c r="AR938" s="84" t="str">
        <f t="shared" si="215"/>
        <v>С3-2-279</v>
      </c>
      <c r="AS938" s="88" t="str">
        <f t="shared" si="216"/>
        <v>Ст</v>
      </c>
      <c r="AT938" s="89">
        <f t="shared" si="217"/>
        <v>29.36</v>
      </c>
      <c r="AU938" s="99">
        <f>PriceList[[#This Row],[Цена за кв.м. в CRM]]</f>
        <v>412575.9</v>
      </c>
      <c r="AV938" s="100" t="str">
        <f t="shared" si="218"/>
        <v>Резерв</v>
      </c>
      <c r="AW938" s="99"/>
      <c r="AX938" s="342"/>
      <c r="AZ938" s="353">
        <f>(PriceList[[#This Row],[Цена за кв.м. в сайт]])+$AZ$1</f>
        <v>419075.9</v>
      </c>
      <c r="BA938" s="353">
        <f>AZ938*PriceList[[#This Row],[Площадь, кв.м]]</f>
        <v>12304068.424000001</v>
      </c>
      <c r="BB938" s="346">
        <f>BA938-PriceList[[#This Row],[Стоимость, руб для сбронированием]]</f>
        <v>14680</v>
      </c>
      <c r="BC938" s="14"/>
      <c r="BD938" s="345">
        <f t="shared" si="219"/>
        <v>419100</v>
      </c>
      <c r="BE938" s="353">
        <f>BD938*PriceList[[#This Row],[Площадь, кв.м]]</f>
        <v>12304776</v>
      </c>
      <c r="BF938" s="14"/>
      <c r="BG938" s="345">
        <f>BE938-$BG$1*PriceList[[#This Row],[Площадь, кв.м]]</f>
        <v>12128616</v>
      </c>
      <c r="BH938" s="353">
        <f t="shared" si="220"/>
        <v>176160</v>
      </c>
      <c r="BI938" s="345">
        <f>BG938/PriceList[[#This Row],[Площадь, кв.м]]</f>
        <v>413100</v>
      </c>
      <c r="BJ938" s="355">
        <f t="shared" si="221"/>
        <v>1.4524328249818447E-2</v>
      </c>
      <c r="BL938" s="345"/>
      <c r="BM938" s="353"/>
    </row>
    <row r="939" spans="1:65" ht="14.25" hidden="1" customHeight="1">
      <c r="A939" s="84">
        <v>882</v>
      </c>
      <c r="B939" s="84" t="s">
        <v>1038</v>
      </c>
      <c r="C939" s="85">
        <v>280</v>
      </c>
      <c r="D939" s="85" t="s">
        <v>957</v>
      </c>
      <c r="E939" s="86">
        <v>7</v>
      </c>
      <c r="F939" s="84">
        <v>4</v>
      </c>
      <c r="G939" s="87">
        <v>41.75</v>
      </c>
      <c r="H939" s="88" t="s">
        <v>1</v>
      </c>
      <c r="I939" s="88" t="s">
        <v>1</v>
      </c>
      <c r="J939" s="89">
        <v>13.04</v>
      </c>
      <c r="K939" s="89">
        <f t="shared" si="208"/>
        <v>3.91</v>
      </c>
      <c r="L939" s="89">
        <f t="shared" si="209"/>
        <v>28.71</v>
      </c>
      <c r="M939" s="89">
        <f t="shared" si="210"/>
        <v>32.620000000000005</v>
      </c>
      <c r="N939" s="90" t="s">
        <v>76</v>
      </c>
      <c r="O939" s="90" t="s">
        <v>83</v>
      </c>
      <c r="P939" s="90" t="s">
        <v>67</v>
      </c>
      <c r="Q939" s="91" t="s">
        <v>68</v>
      </c>
      <c r="R939" s="92" t="s">
        <v>493</v>
      </c>
      <c r="S939" s="92" t="s">
        <v>493</v>
      </c>
      <c r="T939" s="93" t="s">
        <v>73</v>
      </c>
      <c r="U939" s="84">
        <v>14</v>
      </c>
      <c r="V939" s="94">
        <f>IFERROR(VLOOKUP(H939,'Коэфф для прайса 1 оч'!$A$3:$C$6,3,0),"")</f>
        <v>327000</v>
      </c>
      <c r="W939" s="91">
        <f>IFERROR(VLOOKUP(E939,'Коэфф для прайса 1 оч'!$A$10:$C$23,3,0),"")</f>
        <v>0.03</v>
      </c>
      <c r="X939" s="116">
        <f>IFERROR(VLOOKUP(N939,'Коэфф для прайса 1 оч'!$E$25:$F$30,2,0),"")</f>
        <v>0</v>
      </c>
      <c r="Y939" s="116">
        <f>IFERROR(VLOOKUP(O939,'Коэфф для прайса 1 оч'!$E$32:$F$34,2,0),"")</f>
        <v>0.03</v>
      </c>
      <c r="Z939" s="116">
        <f>IFERROR(VLOOKUP(P939,'Коэфф для прайса 1 оч'!$E$36:$F$38,2,0),"")</f>
        <v>0.03</v>
      </c>
      <c r="AA939" s="116">
        <f>IFERROR(VLOOKUP(Q939,'Коэфф для прайса 1 оч'!$E$40:$F$43,2,0),"")</f>
        <v>5.0000000000000001E-3</v>
      </c>
      <c r="AB939" s="117">
        <f>IFERROR(VLOOKUP(R939,'Коэфф для прайса 1 оч'!$E$45:$F$59,2,0),"")</f>
        <v>0.03</v>
      </c>
      <c r="AC939" s="116">
        <f>IFERROR(VLOOKUP(T939,'Коэфф для прайса 1 оч'!$E$61:$F$67,2,0),"")</f>
        <v>0</v>
      </c>
      <c r="AD939" s="116">
        <f>IFERROR(VLOOKUP(U939,'Коэфф для прайса 1 оч'!$E$69:$F$82,2,0),"")</f>
        <v>1.2E-2</v>
      </c>
      <c r="AE939" s="116">
        <f>IFERROR(VLOOKUP(PriceList[[#This Row],[Корпус]],'Коэфф для прайса 1 оч'!$I$10:$J$15,2,0),"")</f>
        <v>0</v>
      </c>
      <c r="AF939" s="95">
        <f t="shared" si="211"/>
        <v>371799</v>
      </c>
      <c r="AG939" s="96">
        <f t="shared" si="212"/>
        <v>15522608.25</v>
      </c>
      <c r="AH939" s="97">
        <v>0</v>
      </c>
      <c r="AI939" s="98">
        <f t="shared" si="213"/>
        <v>371799</v>
      </c>
      <c r="AJ939" s="99">
        <f t="shared" si="214"/>
        <v>15522608.25</v>
      </c>
      <c r="AK939" s="84" t="s">
        <v>71</v>
      </c>
      <c r="AL939" s="91">
        <v>0.1</v>
      </c>
      <c r="AM939" s="287">
        <f>PriceList[[#This Row],[ИТОГ Цена за кв.м, руб]]*(1+PriceList[[#This Row],[Максимальная скидка]])</f>
        <v>408978.9</v>
      </c>
      <c r="AN939" s="287">
        <f>PriceList[[#This Row],[Цена за кв.м. в CRM]]*PriceList[[#This Row],[Площадь, кв.м]]</f>
        <v>17074869.074999999</v>
      </c>
      <c r="AO939" s="287">
        <v>6000</v>
      </c>
      <c r="AP939" s="335">
        <f>PriceList[[#This Row],[Цена за кв.м. в CRM]]+PriceList[[#This Row],[Бронь]]</f>
        <v>414978.9</v>
      </c>
      <c r="AQ939" s="335">
        <f>PriceList[[#This Row],[Цена за кв.м. в сайт]]*PriceList[[#This Row],[Площадь, кв.м]]</f>
        <v>17325369.074999999</v>
      </c>
      <c r="AR939" s="84" t="str">
        <f t="shared" si="215"/>
        <v>С3-2-280</v>
      </c>
      <c r="AS939" s="88" t="str">
        <f t="shared" si="216"/>
        <v>Ст</v>
      </c>
      <c r="AT939" s="89">
        <f t="shared" si="217"/>
        <v>41.75</v>
      </c>
      <c r="AU939" s="99">
        <f>PriceList[[#This Row],[Цена за кв.м. в CRM]]</f>
        <v>408978.9</v>
      </c>
      <c r="AV939" s="100" t="str">
        <f t="shared" si="218"/>
        <v>Резерв</v>
      </c>
      <c r="AW939" s="99"/>
      <c r="AX939" s="342"/>
      <c r="AZ939" s="353">
        <f>(PriceList[[#This Row],[Цена за кв.м. в сайт]])+$AZ$1</f>
        <v>415478.9</v>
      </c>
      <c r="BA939" s="353">
        <f>AZ939*PriceList[[#This Row],[Площадь, кв.м]]</f>
        <v>17346244.074999999</v>
      </c>
      <c r="BB939" s="346">
        <f>BA939-PriceList[[#This Row],[Стоимость, руб для сбронированием]]</f>
        <v>20875</v>
      </c>
      <c r="BC939" s="14"/>
      <c r="BD939" s="345">
        <f t="shared" si="219"/>
        <v>415500</v>
      </c>
      <c r="BE939" s="353">
        <f>BD939*PriceList[[#This Row],[Площадь, кв.м]]</f>
        <v>17347125</v>
      </c>
      <c r="BF939" s="14"/>
      <c r="BG939" s="345">
        <f>BE939-$BG$1*PriceList[[#This Row],[Площадь, кв.м]]</f>
        <v>17096625</v>
      </c>
      <c r="BH939" s="353">
        <f t="shared" si="220"/>
        <v>250500</v>
      </c>
      <c r="BI939" s="345">
        <f>BG939/PriceList[[#This Row],[Площадь, кв.м]]</f>
        <v>409500</v>
      </c>
      <c r="BJ939" s="355">
        <f t="shared" si="221"/>
        <v>1.4652014652014652E-2</v>
      </c>
      <c r="BL939" s="345"/>
      <c r="BM939" s="353"/>
    </row>
    <row r="940" spans="1:65" ht="14.25" hidden="1" customHeight="1">
      <c r="A940" s="84">
        <v>883</v>
      </c>
      <c r="B940" s="84" t="s">
        <v>1039</v>
      </c>
      <c r="C940" s="85">
        <v>281</v>
      </c>
      <c r="D940" s="85" t="s">
        <v>957</v>
      </c>
      <c r="E940" s="86">
        <v>7</v>
      </c>
      <c r="F940" s="84">
        <v>5</v>
      </c>
      <c r="G940" s="87">
        <v>41.75</v>
      </c>
      <c r="H940" s="88" t="s">
        <v>1</v>
      </c>
      <c r="I940" s="88" t="s">
        <v>1</v>
      </c>
      <c r="J940" s="89">
        <v>13.04</v>
      </c>
      <c r="K940" s="89">
        <f t="shared" si="208"/>
        <v>3.91</v>
      </c>
      <c r="L940" s="89">
        <f t="shared" si="209"/>
        <v>28.71</v>
      </c>
      <c r="M940" s="89">
        <f t="shared" si="210"/>
        <v>32.620000000000005</v>
      </c>
      <c r="N940" s="90" t="s">
        <v>76</v>
      </c>
      <c r="O940" s="90" t="s">
        <v>83</v>
      </c>
      <c r="P940" s="90" t="s">
        <v>67</v>
      </c>
      <c r="Q940" s="91" t="s">
        <v>68</v>
      </c>
      <c r="R940" s="92" t="s">
        <v>518</v>
      </c>
      <c r="S940" s="92" t="s">
        <v>116</v>
      </c>
      <c r="T940" s="93" t="s">
        <v>73</v>
      </c>
      <c r="U940" s="84">
        <v>14</v>
      </c>
      <c r="V940" s="94">
        <f>IFERROR(VLOOKUP(H940,'Коэфф для прайса 1 оч'!$A$3:$C$6,3,0),"")</f>
        <v>327000</v>
      </c>
      <c r="W940" s="91">
        <f>IFERROR(VLOOKUP(E940,'Коэфф для прайса 1 оч'!$A$10:$C$23,3,0),"")</f>
        <v>0.03</v>
      </c>
      <c r="X940" s="116">
        <f>IFERROR(VLOOKUP(N940,'Коэфф для прайса 1 оч'!$E$25:$F$30,2,0),"")</f>
        <v>0</v>
      </c>
      <c r="Y940" s="116">
        <f>IFERROR(VLOOKUP(O940,'Коэфф для прайса 1 оч'!$E$32:$F$34,2,0),"")</f>
        <v>0.03</v>
      </c>
      <c r="Z940" s="116">
        <f>IFERROR(VLOOKUP(P940,'Коэфф для прайса 1 оч'!$E$36:$F$38,2,0),"")</f>
        <v>0.03</v>
      </c>
      <c r="AA940" s="116">
        <f>IFERROR(VLOOKUP(Q940,'Коэфф для прайса 1 оч'!$E$40:$F$43,2,0),"")</f>
        <v>5.0000000000000001E-3</v>
      </c>
      <c r="AB940" s="117">
        <f>IFERROR(VLOOKUP(R940,'Коэфф для прайса 1 оч'!$E$45:$F$59,2,0),"")</f>
        <v>0.05</v>
      </c>
      <c r="AC940" s="116">
        <f>IFERROR(VLOOKUP(T940,'Коэфф для прайса 1 оч'!$E$61:$F$67,2,0),"")</f>
        <v>0</v>
      </c>
      <c r="AD940" s="116">
        <f>IFERROR(VLOOKUP(U940,'Коэфф для прайса 1 оч'!$E$69:$F$82,2,0),"")</f>
        <v>1.2E-2</v>
      </c>
      <c r="AE940" s="116">
        <f>IFERROR(VLOOKUP(PriceList[[#This Row],[Корпус]],'Коэфф для прайса 1 оч'!$I$10:$J$15,2,0),"")</f>
        <v>0</v>
      </c>
      <c r="AF940" s="95">
        <f t="shared" si="211"/>
        <v>378339</v>
      </c>
      <c r="AG940" s="96">
        <f t="shared" si="212"/>
        <v>15795653.25</v>
      </c>
      <c r="AH940" s="97">
        <v>0</v>
      </c>
      <c r="AI940" s="98">
        <f t="shared" si="213"/>
        <v>378339</v>
      </c>
      <c r="AJ940" s="99">
        <f t="shared" si="214"/>
        <v>15795653.25</v>
      </c>
      <c r="AK940" s="84" t="s">
        <v>71</v>
      </c>
      <c r="AL940" s="91">
        <v>0.1</v>
      </c>
      <c r="AM940" s="287">
        <f>PriceList[[#This Row],[ИТОГ Цена за кв.м, руб]]*(1+PriceList[[#This Row],[Максимальная скидка]])</f>
        <v>416172.9</v>
      </c>
      <c r="AN940" s="287">
        <f>PriceList[[#This Row],[Цена за кв.м. в CRM]]*PriceList[[#This Row],[Площадь, кв.м]]</f>
        <v>17375218.574999999</v>
      </c>
      <c r="AO940" s="287">
        <v>6000</v>
      </c>
      <c r="AP940" s="335">
        <f>PriceList[[#This Row],[Цена за кв.м. в CRM]]+PriceList[[#This Row],[Бронь]]</f>
        <v>422172.9</v>
      </c>
      <c r="AQ940" s="335">
        <f>PriceList[[#This Row],[Цена за кв.м. в сайт]]*PriceList[[#This Row],[Площадь, кв.м]]</f>
        <v>17625718.574999999</v>
      </c>
      <c r="AR940" s="84" t="str">
        <f t="shared" si="215"/>
        <v>С3-2-281</v>
      </c>
      <c r="AS940" s="88" t="str">
        <f t="shared" si="216"/>
        <v>Ст</v>
      </c>
      <c r="AT940" s="89">
        <f t="shared" si="217"/>
        <v>41.75</v>
      </c>
      <c r="AU940" s="99">
        <f>PriceList[[#This Row],[Цена за кв.м. в CRM]]</f>
        <v>416172.9</v>
      </c>
      <c r="AV940" s="100" t="str">
        <f t="shared" si="218"/>
        <v>Резерв</v>
      </c>
      <c r="AW940" s="99"/>
      <c r="AX940" s="342"/>
      <c r="AZ940" s="353">
        <f>(PriceList[[#This Row],[Цена за кв.м. в сайт]])+$AZ$1</f>
        <v>422672.9</v>
      </c>
      <c r="BA940" s="353">
        <f>AZ940*PriceList[[#This Row],[Площадь, кв.м]]</f>
        <v>17646593.574999999</v>
      </c>
      <c r="BB940" s="346">
        <f>BA940-PriceList[[#This Row],[Стоимость, руб для сбронированием]]</f>
        <v>20875</v>
      </c>
      <c r="BC940" s="14"/>
      <c r="BD940" s="345">
        <f t="shared" si="219"/>
        <v>422700</v>
      </c>
      <c r="BE940" s="353">
        <f>BD940*PriceList[[#This Row],[Площадь, кв.м]]</f>
        <v>17647725</v>
      </c>
      <c r="BF940" s="14"/>
      <c r="BG940" s="345">
        <f>BE940-$BG$1*PriceList[[#This Row],[Площадь, кв.м]]</f>
        <v>17397225</v>
      </c>
      <c r="BH940" s="353">
        <f t="shared" si="220"/>
        <v>250500</v>
      </c>
      <c r="BI940" s="345">
        <f>BG940/PriceList[[#This Row],[Площадь, кв.м]]</f>
        <v>416700</v>
      </c>
      <c r="BJ940" s="355">
        <f t="shared" si="221"/>
        <v>1.4398848092152628E-2</v>
      </c>
      <c r="BL940" s="345"/>
      <c r="BM940" s="353"/>
    </row>
    <row r="941" spans="1:65" ht="14.25" hidden="1" customHeight="1">
      <c r="A941" s="84">
        <v>884</v>
      </c>
      <c r="B941" s="84" t="s">
        <v>1040</v>
      </c>
      <c r="C941" s="85">
        <v>282</v>
      </c>
      <c r="D941" s="85" t="s">
        <v>957</v>
      </c>
      <c r="E941" s="86">
        <v>7</v>
      </c>
      <c r="F941" s="84">
        <v>6</v>
      </c>
      <c r="G941" s="87">
        <v>29.36</v>
      </c>
      <c r="H941" s="88" t="s">
        <v>1</v>
      </c>
      <c r="I941" s="88" t="s">
        <v>1</v>
      </c>
      <c r="J941" s="89">
        <v>5.09</v>
      </c>
      <c r="K941" s="89">
        <f t="shared" si="208"/>
        <v>1.53</v>
      </c>
      <c r="L941" s="89">
        <f t="shared" si="209"/>
        <v>24.27</v>
      </c>
      <c r="M941" s="89">
        <f t="shared" si="210"/>
        <v>25.8</v>
      </c>
      <c r="N941" s="90" t="s">
        <v>65</v>
      </c>
      <c r="O941" s="90" t="s">
        <v>66</v>
      </c>
      <c r="P941" s="90" t="s">
        <v>67</v>
      </c>
      <c r="Q941" s="91" t="s">
        <v>68</v>
      </c>
      <c r="R941" s="92" t="s">
        <v>518</v>
      </c>
      <c r="S941" s="92" t="s">
        <v>116</v>
      </c>
      <c r="T941" s="93" t="s">
        <v>73</v>
      </c>
      <c r="U941" s="84">
        <v>14</v>
      </c>
      <c r="V941" s="94">
        <f>IFERROR(VLOOKUP(H941,'Коэфф для прайса 1 оч'!$A$3:$C$6,3,0),"")</f>
        <v>327000</v>
      </c>
      <c r="W941" s="91">
        <f>IFERROR(VLOOKUP(E941,'Коэфф для прайса 1 оч'!$A$10:$C$23,3,0),"")</f>
        <v>0.03</v>
      </c>
      <c r="X941" s="116">
        <f>IFERROR(VLOOKUP(N941,'Коэфф для прайса 1 оч'!$E$25:$F$30,2,0),"")</f>
        <v>0.04</v>
      </c>
      <c r="Y941" s="116">
        <f>IFERROR(VLOOKUP(O941,'Коэфф для прайса 1 оч'!$E$32:$F$34,2,0),"")</f>
        <v>0</v>
      </c>
      <c r="Z941" s="116">
        <f>IFERROR(VLOOKUP(P941,'Коэфф для прайса 1 оч'!$E$36:$F$38,2,0),"")</f>
        <v>0.03</v>
      </c>
      <c r="AA941" s="116">
        <f>IFERROR(VLOOKUP(Q941,'Коэфф для прайса 1 оч'!$E$40:$F$43,2,0),"")</f>
        <v>5.0000000000000001E-3</v>
      </c>
      <c r="AB941" s="117">
        <f>IFERROR(VLOOKUP(R941,'Коэфф для прайса 1 оч'!$E$45:$F$59,2,0),"")</f>
        <v>0.05</v>
      </c>
      <c r="AC941" s="116">
        <f>IFERROR(VLOOKUP(T941,'Коэфф для прайса 1 оч'!$E$61:$F$67,2,0),"")</f>
        <v>0</v>
      </c>
      <c r="AD941" s="116">
        <f>IFERROR(VLOOKUP(U941,'Коэфф для прайса 1 оч'!$E$69:$F$82,2,0),"")</f>
        <v>1.2E-2</v>
      </c>
      <c r="AE941" s="116">
        <f>IFERROR(VLOOKUP(PriceList[[#This Row],[Корпус]],'Коэфф для прайса 1 оч'!$I$10:$J$15,2,0),"")</f>
        <v>0</v>
      </c>
      <c r="AF941" s="95">
        <f t="shared" si="211"/>
        <v>381609</v>
      </c>
      <c r="AG941" s="96">
        <f t="shared" si="212"/>
        <v>11204040.24</v>
      </c>
      <c r="AH941" s="97">
        <v>0</v>
      </c>
      <c r="AI941" s="98">
        <f t="shared" si="213"/>
        <v>381609</v>
      </c>
      <c r="AJ941" s="99">
        <f t="shared" si="214"/>
        <v>11204040.24</v>
      </c>
      <c r="AK941" s="84" t="s">
        <v>71</v>
      </c>
      <c r="AL941" s="91">
        <v>0.1</v>
      </c>
      <c r="AM941" s="287">
        <f>PriceList[[#This Row],[ИТОГ Цена за кв.м, руб]]*(1+PriceList[[#This Row],[Максимальная скидка]])</f>
        <v>419769.9</v>
      </c>
      <c r="AN941" s="287">
        <f>PriceList[[#This Row],[Цена за кв.м. в CRM]]*PriceList[[#This Row],[Площадь, кв.м]]</f>
        <v>12324444.264</v>
      </c>
      <c r="AO941" s="287">
        <v>6000</v>
      </c>
      <c r="AP941" s="335">
        <f>PriceList[[#This Row],[Цена за кв.м. в CRM]]+PriceList[[#This Row],[Бронь]]</f>
        <v>425769.9</v>
      </c>
      <c r="AQ941" s="335">
        <f>PriceList[[#This Row],[Цена за кв.м. в сайт]]*PriceList[[#This Row],[Площадь, кв.м]]</f>
        <v>12500604.264</v>
      </c>
      <c r="AR941" s="84" t="str">
        <f t="shared" si="215"/>
        <v>С3-2-282</v>
      </c>
      <c r="AS941" s="88" t="str">
        <f t="shared" si="216"/>
        <v>Ст</v>
      </c>
      <c r="AT941" s="89">
        <f t="shared" si="217"/>
        <v>29.36</v>
      </c>
      <c r="AU941" s="99">
        <f>PriceList[[#This Row],[Цена за кв.м. в CRM]]</f>
        <v>419769.9</v>
      </c>
      <c r="AV941" s="100" t="str">
        <f t="shared" si="218"/>
        <v>Резерв</v>
      </c>
      <c r="AW941" s="99"/>
      <c r="AX941" s="342"/>
      <c r="AZ941" s="353">
        <f>(PriceList[[#This Row],[Цена за кв.м. в сайт]])+$AZ$1</f>
        <v>426269.9</v>
      </c>
      <c r="BA941" s="353">
        <f>AZ941*PriceList[[#This Row],[Площадь, кв.м]]</f>
        <v>12515284.264</v>
      </c>
      <c r="BB941" s="346">
        <f>BA941-PriceList[[#This Row],[Стоимость, руб для сбронированием]]</f>
        <v>14680</v>
      </c>
      <c r="BC941" s="14"/>
      <c r="BD941" s="345">
        <f t="shared" si="219"/>
        <v>426300</v>
      </c>
      <c r="BE941" s="353">
        <f>BD941*PriceList[[#This Row],[Площадь, кв.м]]</f>
        <v>12516168</v>
      </c>
      <c r="BF941" s="14"/>
      <c r="BG941" s="345">
        <f>BE941-$BG$1*PriceList[[#This Row],[Площадь, кв.м]]</f>
        <v>12340008</v>
      </c>
      <c r="BH941" s="353">
        <f t="shared" si="220"/>
        <v>176160</v>
      </c>
      <c r="BI941" s="345">
        <f>BG941/PriceList[[#This Row],[Площадь, кв.м]]</f>
        <v>420300</v>
      </c>
      <c r="BJ941" s="355">
        <f t="shared" si="221"/>
        <v>1.4275517487508922E-2</v>
      </c>
      <c r="BL941" s="345"/>
      <c r="BM941" s="353"/>
    </row>
    <row r="942" spans="1:65" ht="14.25" hidden="1" customHeight="1">
      <c r="A942" s="84">
        <v>885</v>
      </c>
      <c r="B942" s="84" t="s">
        <v>1041</v>
      </c>
      <c r="C942" s="85">
        <v>283</v>
      </c>
      <c r="D942" s="85" t="s">
        <v>957</v>
      </c>
      <c r="E942" s="86">
        <v>7</v>
      </c>
      <c r="F942" s="84">
        <v>7</v>
      </c>
      <c r="G942" s="87">
        <v>30.39</v>
      </c>
      <c r="H942" s="88" t="s">
        <v>1</v>
      </c>
      <c r="I942" s="88" t="s">
        <v>1</v>
      </c>
      <c r="J942" s="89">
        <v>5.61</v>
      </c>
      <c r="K942" s="89">
        <f t="shared" si="208"/>
        <v>1.68</v>
      </c>
      <c r="L942" s="89">
        <f t="shared" si="209"/>
        <v>24.78</v>
      </c>
      <c r="M942" s="89">
        <f t="shared" si="210"/>
        <v>26.46</v>
      </c>
      <c r="N942" s="90" t="s">
        <v>65</v>
      </c>
      <c r="O942" s="90" t="s">
        <v>66</v>
      </c>
      <c r="P942" s="90" t="s">
        <v>67</v>
      </c>
      <c r="Q942" s="91" t="s">
        <v>68</v>
      </c>
      <c r="R942" s="92" t="s">
        <v>518</v>
      </c>
      <c r="S942" s="92" t="s">
        <v>116</v>
      </c>
      <c r="T942" s="93" t="s">
        <v>73</v>
      </c>
      <c r="U942" s="84">
        <v>14</v>
      </c>
      <c r="V942" s="94">
        <f>IFERROR(VLOOKUP(H942,'Коэфф для прайса 1 оч'!$A$3:$C$6,3,0),"")</f>
        <v>327000</v>
      </c>
      <c r="W942" s="91">
        <f>IFERROR(VLOOKUP(E942,'Коэфф для прайса 1 оч'!$A$10:$C$23,3,0),"")</f>
        <v>0.03</v>
      </c>
      <c r="X942" s="116">
        <f>IFERROR(VLOOKUP(N942,'Коэфф для прайса 1 оч'!$E$25:$F$30,2,0),"")</f>
        <v>0.04</v>
      </c>
      <c r="Y942" s="116">
        <f>IFERROR(VLOOKUP(O942,'Коэфф для прайса 1 оч'!$E$32:$F$34,2,0),"")</f>
        <v>0</v>
      </c>
      <c r="Z942" s="116">
        <f>IFERROR(VLOOKUP(P942,'Коэфф для прайса 1 оч'!$E$36:$F$38,2,0),"")</f>
        <v>0.03</v>
      </c>
      <c r="AA942" s="116">
        <f>IFERROR(VLOOKUP(Q942,'Коэфф для прайса 1 оч'!$E$40:$F$43,2,0),"")</f>
        <v>5.0000000000000001E-3</v>
      </c>
      <c r="AB942" s="117">
        <f>IFERROR(VLOOKUP(R942,'Коэфф для прайса 1 оч'!$E$45:$F$59,2,0),"")</f>
        <v>0.05</v>
      </c>
      <c r="AC942" s="116">
        <f>IFERROR(VLOOKUP(T942,'Коэфф для прайса 1 оч'!$E$61:$F$67,2,0),"")</f>
        <v>0</v>
      </c>
      <c r="AD942" s="116">
        <f>IFERROR(VLOOKUP(U942,'Коэфф для прайса 1 оч'!$E$69:$F$82,2,0),"")</f>
        <v>1.2E-2</v>
      </c>
      <c r="AE942" s="116">
        <f>IFERROR(VLOOKUP(PriceList[[#This Row],[Корпус]],'Коэфф для прайса 1 оч'!$I$10:$J$15,2,0),"")</f>
        <v>0</v>
      </c>
      <c r="AF942" s="95">
        <f t="shared" si="211"/>
        <v>381609</v>
      </c>
      <c r="AG942" s="96">
        <f t="shared" si="212"/>
        <v>11597097.51</v>
      </c>
      <c r="AH942" s="97">
        <v>0</v>
      </c>
      <c r="AI942" s="98">
        <f t="shared" si="213"/>
        <v>381609</v>
      </c>
      <c r="AJ942" s="99">
        <f t="shared" si="214"/>
        <v>11597097.51</v>
      </c>
      <c r="AK942" s="84" t="s">
        <v>71</v>
      </c>
      <c r="AL942" s="91">
        <v>0.1</v>
      </c>
      <c r="AM942" s="287">
        <f>PriceList[[#This Row],[ИТОГ Цена за кв.м, руб]]*(1+PriceList[[#This Row],[Максимальная скидка]])</f>
        <v>419769.9</v>
      </c>
      <c r="AN942" s="287">
        <f>PriceList[[#This Row],[Цена за кв.м. в CRM]]*PriceList[[#This Row],[Площадь, кв.м]]</f>
        <v>12756807.261000002</v>
      </c>
      <c r="AO942" s="287">
        <v>6000</v>
      </c>
      <c r="AP942" s="335">
        <f>PriceList[[#This Row],[Цена за кв.м. в CRM]]+PriceList[[#This Row],[Бронь]]</f>
        <v>425769.9</v>
      </c>
      <c r="AQ942" s="335">
        <f>PriceList[[#This Row],[Цена за кв.м. в сайт]]*PriceList[[#This Row],[Площадь, кв.м]]</f>
        <v>12939147.261000002</v>
      </c>
      <c r="AR942" s="84" t="str">
        <f t="shared" si="215"/>
        <v>С3-2-283</v>
      </c>
      <c r="AS942" s="88" t="str">
        <f t="shared" si="216"/>
        <v>Ст</v>
      </c>
      <c r="AT942" s="89">
        <f t="shared" si="217"/>
        <v>30.39</v>
      </c>
      <c r="AU942" s="99">
        <f>PriceList[[#This Row],[Цена за кв.м. в CRM]]</f>
        <v>419769.9</v>
      </c>
      <c r="AV942" s="100" t="str">
        <f t="shared" si="218"/>
        <v>Резерв</v>
      </c>
      <c r="AW942" s="99"/>
      <c r="AX942" s="342"/>
      <c r="AZ942" s="353">
        <f>(PriceList[[#This Row],[Цена за кв.м. в сайт]])+$AZ$1</f>
        <v>426269.9</v>
      </c>
      <c r="BA942" s="353">
        <f>AZ942*PriceList[[#This Row],[Площадь, кв.м]]</f>
        <v>12954342.261000002</v>
      </c>
      <c r="BB942" s="346">
        <f>BA942-PriceList[[#This Row],[Стоимость, руб для сбронированием]]</f>
        <v>15195</v>
      </c>
      <c r="BC942" s="14"/>
      <c r="BD942" s="345">
        <f t="shared" si="219"/>
        <v>426300</v>
      </c>
      <c r="BE942" s="353">
        <f>BD942*PriceList[[#This Row],[Площадь, кв.м]]</f>
        <v>12955257</v>
      </c>
      <c r="BF942" s="14"/>
      <c r="BG942" s="345">
        <f>BE942-$BG$1*PriceList[[#This Row],[Площадь, кв.м]]</f>
        <v>12772917</v>
      </c>
      <c r="BH942" s="353">
        <f t="shared" si="220"/>
        <v>182340</v>
      </c>
      <c r="BI942" s="345">
        <f>BG942/PriceList[[#This Row],[Площадь, кв.м]]</f>
        <v>420300</v>
      </c>
      <c r="BJ942" s="355">
        <f t="shared" si="221"/>
        <v>1.4275517487508922E-2</v>
      </c>
      <c r="BL942" s="345"/>
      <c r="BM942" s="353"/>
    </row>
    <row r="943" spans="1:65" ht="14.25" hidden="1" customHeight="1">
      <c r="A943" s="84">
        <v>886</v>
      </c>
      <c r="B943" s="84" t="s">
        <v>1042</v>
      </c>
      <c r="C943" s="85">
        <v>284</v>
      </c>
      <c r="D943" s="85" t="s">
        <v>957</v>
      </c>
      <c r="E943" s="86">
        <v>7</v>
      </c>
      <c r="F943" s="84">
        <v>8</v>
      </c>
      <c r="G943" s="87">
        <v>30.91</v>
      </c>
      <c r="H943" s="88" t="s">
        <v>1</v>
      </c>
      <c r="I943" s="88" t="s">
        <v>1</v>
      </c>
      <c r="J943" s="89">
        <v>6.13</v>
      </c>
      <c r="K943" s="89">
        <f t="shared" si="208"/>
        <v>1.84</v>
      </c>
      <c r="L943" s="89">
        <f t="shared" si="209"/>
        <v>24.78</v>
      </c>
      <c r="M943" s="89">
        <f t="shared" si="210"/>
        <v>26.62</v>
      </c>
      <c r="N943" s="90" t="s">
        <v>65</v>
      </c>
      <c r="O943" s="90" t="s">
        <v>66</v>
      </c>
      <c r="P943" s="90" t="s">
        <v>67</v>
      </c>
      <c r="Q943" s="91" t="s">
        <v>68</v>
      </c>
      <c r="R943" s="92" t="s">
        <v>518</v>
      </c>
      <c r="S943" s="92" t="s">
        <v>116</v>
      </c>
      <c r="T943" s="93" t="s">
        <v>73</v>
      </c>
      <c r="U943" s="84">
        <v>14</v>
      </c>
      <c r="V943" s="94">
        <f>IFERROR(VLOOKUP(H943,'Коэфф для прайса 1 оч'!$A$3:$C$6,3,0),"")</f>
        <v>327000</v>
      </c>
      <c r="W943" s="91">
        <f>IFERROR(VLOOKUP(E943,'Коэфф для прайса 1 оч'!$A$10:$C$23,3,0),"")</f>
        <v>0.03</v>
      </c>
      <c r="X943" s="116">
        <f>IFERROR(VLOOKUP(N943,'Коэфф для прайса 1 оч'!$E$25:$F$30,2,0),"")</f>
        <v>0.04</v>
      </c>
      <c r="Y943" s="116">
        <f>IFERROR(VLOOKUP(O943,'Коэфф для прайса 1 оч'!$E$32:$F$34,2,0),"")</f>
        <v>0</v>
      </c>
      <c r="Z943" s="116">
        <f>IFERROR(VLOOKUP(P943,'Коэфф для прайса 1 оч'!$E$36:$F$38,2,0),"")</f>
        <v>0.03</v>
      </c>
      <c r="AA943" s="116">
        <f>IFERROR(VLOOKUP(Q943,'Коэфф для прайса 1 оч'!$E$40:$F$43,2,0),"")</f>
        <v>5.0000000000000001E-3</v>
      </c>
      <c r="AB943" s="117">
        <f>IFERROR(VLOOKUP(R943,'Коэфф для прайса 1 оч'!$E$45:$F$59,2,0),"")</f>
        <v>0.05</v>
      </c>
      <c r="AC943" s="116">
        <f>IFERROR(VLOOKUP(T943,'Коэфф для прайса 1 оч'!$E$61:$F$67,2,0),"")</f>
        <v>0</v>
      </c>
      <c r="AD943" s="116">
        <f>IFERROR(VLOOKUP(U943,'Коэфф для прайса 1 оч'!$E$69:$F$82,2,0),"")</f>
        <v>1.2E-2</v>
      </c>
      <c r="AE943" s="116">
        <f>IFERROR(VLOOKUP(PriceList[[#This Row],[Корпус]],'Коэфф для прайса 1 оч'!$I$10:$J$15,2,0),"")</f>
        <v>0</v>
      </c>
      <c r="AF943" s="95">
        <f t="shared" si="211"/>
        <v>381609</v>
      </c>
      <c r="AG943" s="96">
        <f t="shared" si="212"/>
        <v>11795534.189999999</v>
      </c>
      <c r="AH943" s="97">
        <v>0</v>
      </c>
      <c r="AI943" s="98">
        <f t="shared" si="213"/>
        <v>381609</v>
      </c>
      <c r="AJ943" s="99">
        <f t="shared" si="214"/>
        <v>11795534.189999999</v>
      </c>
      <c r="AK943" s="84" t="s">
        <v>71</v>
      </c>
      <c r="AL943" s="91">
        <v>0.1</v>
      </c>
      <c r="AM943" s="287">
        <f>PriceList[[#This Row],[ИТОГ Цена за кв.м, руб]]*(1+PriceList[[#This Row],[Максимальная скидка]])</f>
        <v>419769.9</v>
      </c>
      <c r="AN943" s="287">
        <f>PriceList[[#This Row],[Цена за кв.м. в CRM]]*PriceList[[#This Row],[Площадь, кв.м]]</f>
        <v>12975087.609000001</v>
      </c>
      <c r="AO943" s="287">
        <v>6000</v>
      </c>
      <c r="AP943" s="335">
        <f>PriceList[[#This Row],[Цена за кв.м. в CRM]]+PriceList[[#This Row],[Бронь]]</f>
        <v>425769.9</v>
      </c>
      <c r="AQ943" s="335">
        <f>PriceList[[#This Row],[Цена за кв.м. в сайт]]*PriceList[[#This Row],[Площадь, кв.м]]</f>
        <v>13160547.609000001</v>
      </c>
      <c r="AR943" s="84" t="str">
        <f t="shared" si="215"/>
        <v>С3-2-284</v>
      </c>
      <c r="AS943" s="88" t="str">
        <f t="shared" si="216"/>
        <v>Ст</v>
      </c>
      <c r="AT943" s="89">
        <f t="shared" si="217"/>
        <v>30.91</v>
      </c>
      <c r="AU943" s="99">
        <f>PriceList[[#This Row],[Цена за кв.м. в CRM]]</f>
        <v>419769.9</v>
      </c>
      <c r="AV943" s="100" t="str">
        <f t="shared" si="218"/>
        <v>Резерв</v>
      </c>
      <c r="AW943" s="99"/>
      <c r="AX943" s="342"/>
      <c r="AZ943" s="353">
        <f>(PriceList[[#This Row],[Цена за кв.м. в сайт]])+$AZ$1</f>
        <v>426269.9</v>
      </c>
      <c r="BA943" s="353">
        <f>AZ943*PriceList[[#This Row],[Площадь, кв.м]]</f>
        <v>13176002.609000001</v>
      </c>
      <c r="BB943" s="346">
        <f>BA943-PriceList[[#This Row],[Стоимость, руб для сбронированием]]</f>
        <v>15455</v>
      </c>
      <c r="BC943" s="14"/>
      <c r="BD943" s="345">
        <f t="shared" si="219"/>
        <v>426300</v>
      </c>
      <c r="BE943" s="353">
        <f>BD943*PriceList[[#This Row],[Площадь, кв.м]]</f>
        <v>13176933</v>
      </c>
      <c r="BF943" s="14"/>
      <c r="BG943" s="345">
        <f>BE943-$BG$1*PriceList[[#This Row],[Площадь, кв.м]]</f>
        <v>12991473</v>
      </c>
      <c r="BH943" s="353">
        <f t="shared" si="220"/>
        <v>185460</v>
      </c>
      <c r="BI943" s="345">
        <f>BG943/PriceList[[#This Row],[Площадь, кв.м]]</f>
        <v>420300</v>
      </c>
      <c r="BJ943" s="355">
        <f t="shared" si="221"/>
        <v>1.4275517487508922E-2</v>
      </c>
      <c r="BL943" s="345"/>
      <c r="BM943" s="353"/>
    </row>
    <row r="944" spans="1:65" ht="14.25" hidden="1" customHeight="1">
      <c r="A944" s="84">
        <v>887</v>
      </c>
      <c r="B944" s="84" t="s">
        <v>1043</v>
      </c>
      <c r="C944" s="85">
        <v>285</v>
      </c>
      <c r="D944" s="85" t="s">
        <v>957</v>
      </c>
      <c r="E944" s="86">
        <v>7</v>
      </c>
      <c r="F944" s="84">
        <v>9</v>
      </c>
      <c r="G944" s="87">
        <v>31.02</v>
      </c>
      <c r="H944" s="88" t="s">
        <v>1</v>
      </c>
      <c r="I944" s="88" t="s">
        <v>1</v>
      </c>
      <c r="J944" s="89">
        <v>6.13</v>
      </c>
      <c r="K944" s="89">
        <f t="shared" si="208"/>
        <v>1.84</v>
      </c>
      <c r="L944" s="89">
        <f t="shared" si="209"/>
        <v>24.89</v>
      </c>
      <c r="M944" s="89">
        <f t="shared" si="210"/>
        <v>26.73</v>
      </c>
      <c r="N944" s="90" t="s">
        <v>65</v>
      </c>
      <c r="O944" s="90" t="s">
        <v>66</v>
      </c>
      <c r="P944" s="90" t="s">
        <v>67</v>
      </c>
      <c r="Q944" s="91" t="s">
        <v>68</v>
      </c>
      <c r="R944" s="92" t="s">
        <v>518</v>
      </c>
      <c r="S944" s="92" t="s">
        <v>116</v>
      </c>
      <c r="T944" s="93" t="s">
        <v>73</v>
      </c>
      <c r="U944" s="84">
        <v>14</v>
      </c>
      <c r="V944" s="94">
        <f>IFERROR(VLOOKUP(H944,'Коэфф для прайса 1 оч'!$A$3:$C$6,3,0),"")</f>
        <v>327000</v>
      </c>
      <c r="W944" s="91">
        <f>IFERROR(VLOOKUP(E944,'Коэфф для прайса 1 оч'!$A$10:$C$23,3,0),"")</f>
        <v>0.03</v>
      </c>
      <c r="X944" s="116">
        <f>IFERROR(VLOOKUP(N944,'Коэфф для прайса 1 оч'!$E$25:$F$30,2,0),"")</f>
        <v>0.04</v>
      </c>
      <c r="Y944" s="116">
        <f>IFERROR(VLOOKUP(O944,'Коэфф для прайса 1 оч'!$E$32:$F$34,2,0),"")</f>
        <v>0</v>
      </c>
      <c r="Z944" s="116">
        <f>IFERROR(VLOOKUP(P944,'Коэфф для прайса 1 оч'!$E$36:$F$38,2,0),"")</f>
        <v>0.03</v>
      </c>
      <c r="AA944" s="116">
        <f>IFERROR(VLOOKUP(Q944,'Коэфф для прайса 1 оч'!$E$40:$F$43,2,0),"")</f>
        <v>5.0000000000000001E-3</v>
      </c>
      <c r="AB944" s="117">
        <f>IFERROR(VLOOKUP(R944,'Коэфф для прайса 1 оч'!$E$45:$F$59,2,0),"")</f>
        <v>0.05</v>
      </c>
      <c r="AC944" s="116">
        <f>IFERROR(VLOOKUP(T944,'Коэфф для прайса 1 оч'!$E$61:$F$67,2,0),"")</f>
        <v>0</v>
      </c>
      <c r="AD944" s="116">
        <f>IFERROR(VLOOKUP(U944,'Коэфф для прайса 1 оч'!$E$69:$F$82,2,0),"")</f>
        <v>1.2E-2</v>
      </c>
      <c r="AE944" s="116">
        <f>IFERROR(VLOOKUP(PriceList[[#This Row],[Корпус]],'Коэфф для прайса 1 оч'!$I$10:$J$15,2,0),"")</f>
        <v>0</v>
      </c>
      <c r="AF944" s="95">
        <f t="shared" si="211"/>
        <v>381609</v>
      </c>
      <c r="AG944" s="96">
        <f t="shared" si="212"/>
        <v>11837511.18</v>
      </c>
      <c r="AH944" s="97">
        <v>0</v>
      </c>
      <c r="AI944" s="98">
        <f t="shared" si="213"/>
        <v>381609</v>
      </c>
      <c r="AJ944" s="99">
        <f t="shared" si="214"/>
        <v>11837511.18</v>
      </c>
      <c r="AK944" s="84" t="s">
        <v>71</v>
      </c>
      <c r="AL944" s="91">
        <v>0.1</v>
      </c>
      <c r="AM944" s="287">
        <f>PriceList[[#This Row],[ИТОГ Цена за кв.м, руб]]*(1+PriceList[[#This Row],[Максимальная скидка]])</f>
        <v>419769.9</v>
      </c>
      <c r="AN944" s="287">
        <f>PriceList[[#This Row],[Цена за кв.м. в CRM]]*PriceList[[#This Row],[Площадь, кв.м]]</f>
        <v>13021262.298</v>
      </c>
      <c r="AO944" s="287">
        <v>6000</v>
      </c>
      <c r="AP944" s="335">
        <f>PriceList[[#This Row],[Цена за кв.м. в CRM]]+PriceList[[#This Row],[Бронь]]</f>
        <v>425769.9</v>
      </c>
      <c r="AQ944" s="335">
        <f>PriceList[[#This Row],[Цена за кв.м. в сайт]]*PriceList[[#This Row],[Площадь, кв.м]]</f>
        <v>13207382.298</v>
      </c>
      <c r="AR944" s="84" t="str">
        <f t="shared" si="215"/>
        <v>С3-2-285</v>
      </c>
      <c r="AS944" s="88" t="str">
        <f t="shared" si="216"/>
        <v>Ст</v>
      </c>
      <c r="AT944" s="89">
        <f t="shared" si="217"/>
        <v>31.02</v>
      </c>
      <c r="AU944" s="99">
        <f>PriceList[[#This Row],[Цена за кв.м. в CRM]]</f>
        <v>419769.9</v>
      </c>
      <c r="AV944" s="100" t="str">
        <f t="shared" si="218"/>
        <v>Резерв</v>
      </c>
      <c r="AW944" s="99"/>
      <c r="AX944" s="342"/>
      <c r="AZ944" s="353">
        <f>(PriceList[[#This Row],[Цена за кв.м. в сайт]])+$AZ$1</f>
        <v>426269.9</v>
      </c>
      <c r="BA944" s="353">
        <f>AZ944*PriceList[[#This Row],[Площадь, кв.м]]</f>
        <v>13222892.298</v>
      </c>
      <c r="BB944" s="346">
        <f>BA944-PriceList[[#This Row],[Стоимость, руб для сбронированием]]</f>
        <v>15510</v>
      </c>
      <c r="BC944" s="14"/>
      <c r="BD944" s="345">
        <f t="shared" si="219"/>
        <v>426300</v>
      </c>
      <c r="BE944" s="353">
        <f>BD944*PriceList[[#This Row],[Площадь, кв.м]]</f>
        <v>13223826</v>
      </c>
      <c r="BF944" s="14"/>
      <c r="BG944" s="345">
        <f>BE944-$BG$1*PriceList[[#This Row],[Площадь, кв.м]]</f>
        <v>13037706</v>
      </c>
      <c r="BH944" s="353">
        <f t="shared" si="220"/>
        <v>186120</v>
      </c>
      <c r="BI944" s="345">
        <f>BG944/PriceList[[#This Row],[Площадь, кв.м]]</f>
        <v>420300</v>
      </c>
      <c r="BJ944" s="355">
        <f t="shared" si="221"/>
        <v>1.4275517487508922E-2</v>
      </c>
      <c r="BL944" s="345"/>
      <c r="BM944" s="353"/>
    </row>
    <row r="945" spans="1:65" ht="14.25" hidden="1" customHeight="1">
      <c r="A945" s="84">
        <v>888</v>
      </c>
      <c r="B945" s="84" t="s">
        <v>1044</v>
      </c>
      <c r="C945" s="85">
        <v>286</v>
      </c>
      <c r="D945" s="85" t="s">
        <v>957</v>
      </c>
      <c r="E945" s="86">
        <v>7</v>
      </c>
      <c r="F945" s="84">
        <v>10</v>
      </c>
      <c r="G945" s="87">
        <v>30.35</v>
      </c>
      <c r="H945" s="88" t="s">
        <v>1</v>
      </c>
      <c r="I945" s="88" t="s">
        <v>1</v>
      </c>
      <c r="J945" s="89">
        <v>5.61</v>
      </c>
      <c r="K945" s="89">
        <f t="shared" si="208"/>
        <v>1.68</v>
      </c>
      <c r="L945" s="89">
        <f t="shared" si="209"/>
        <v>24.740000000000002</v>
      </c>
      <c r="M945" s="89">
        <f t="shared" si="210"/>
        <v>26.42</v>
      </c>
      <c r="N945" s="90" t="s">
        <v>65</v>
      </c>
      <c r="O945" s="90" t="s">
        <v>66</v>
      </c>
      <c r="P945" s="90" t="s">
        <v>67</v>
      </c>
      <c r="Q945" s="91" t="s">
        <v>68</v>
      </c>
      <c r="R945" s="92" t="s">
        <v>518</v>
      </c>
      <c r="S945" s="92" t="s">
        <v>116</v>
      </c>
      <c r="T945" s="93" t="s">
        <v>159</v>
      </c>
      <c r="U945" s="84">
        <v>14</v>
      </c>
      <c r="V945" s="94">
        <f>IFERROR(VLOOKUP(H945,'Коэфф для прайса 1 оч'!$A$3:$C$6,3,0),"")</f>
        <v>327000</v>
      </c>
      <c r="W945" s="91">
        <f>IFERROR(VLOOKUP(E945,'Коэфф для прайса 1 оч'!$A$10:$C$23,3,0),"")</f>
        <v>0.03</v>
      </c>
      <c r="X945" s="116">
        <f>IFERROR(VLOOKUP(N945,'Коэфф для прайса 1 оч'!$E$25:$F$30,2,0),"")</f>
        <v>0.04</v>
      </c>
      <c r="Y945" s="116">
        <f>IFERROR(VLOOKUP(O945,'Коэфф для прайса 1 оч'!$E$32:$F$34,2,0),"")</f>
        <v>0</v>
      </c>
      <c r="Z945" s="116">
        <f>IFERROR(VLOOKUP(P945,'Коэфф для прайса 1 оч'!$E$36:$F$38,2,0),"")</f>
        <v>0.03</v>
      </c>
      <c r="AA945" s="116">
        <f>IFERROR(VLOOKUP(Q945,'Коэфф для прайса 1 оч'!$E$40:$F$43,2,0),"")</f>
        <v>5.0000000000000001E-3</v>
      </c>
      <c r="AB945" s="117">
        <f>IFERROR(VLOOKUP(R945,'Коэфф для прайса 1 оч'!$E$45:$F$59,2,0),"")</f>
        <v>0.05</v>
      </c>
      <c r="AC945" s="116">
        <f>IFERROR(VLOOKUP(T945,'Коэфф для прайса 1 оч'!$E$61:$F$67,2,0),"")</f>
        <v>-0.01</v>
      </c>
      <c r="AD945" s="116">
        <f>IFERROR(VLOOKUP(U945,'Коэфф для прайса 1 оч'!$E$69:$F$82,2,0),"")</f>
        <v>1.2E-2</v>
      </c>
      <c r="AE945" s="116">
        <f>IFERROR(VLOOKUP(PriceList[[#This Row],[Корпус]],'Коэфф для прайса 1 оч'!$I$10:$J$15,2,0),"")</f>
        <v>0</v>
      </c>
      <c r="AF945" s="95">
        <f t="shared" si="211"/>
        <v>378339</v>
      </c>
      <c r="AG945" s="96">
        <f t="shared" si="212"/>
        <v>11482588.65</v>
      </c>
      <c r="AH945" s="97">
        <v>0</v>
      </c>
      <c r="AI945" s="98">
        <f t="shared" si="213"/>
        <v>378339</v>
      </c>
      <c r="AJ945" s="99">
        <f t="shared" si="214"/>
        <v>11482588.65</v>
      </c>
      <c r="AK945" s="84" t="s">
        <v>71</v>
      </c>
      <c r="AL945" s="91">
        <v>0.1</v>
      </c>
      <c r="AM945" s="287">
        <f>PriceList[[#This Row],[ИТОГ Цена за кв.м, руб]]*(1+PriceList[[#This Row],[Максимальная скидка]])</f>
        <v>416172.9</v>
      </c>
      <c r="AN945" s="287">
        <f>PriceList[[#This Row],[Цена за кв.м. в CRM]]*PriceList[[#This Row],[Площадь, кв.м]]</f>
        <v>12630847.515000001</v>
      </c>
      <c r="AO945" s="287">
        <v>6000</v>
      </c>
      <c r="AP945" s="335">
        <f>PriceList[[#This Row],[Цена за кв.м. в CRM]]+PriceList[[#This Row],[Бронь]]</f>
        <v>422172.9</v>
      </c>
      <c r="AQ945" s="335">
        <f>PriceList[[#This Row],[Цена за кв.м. в сайт]]*PriceList[[#This Row],[Площадь, кв.м]]</f>
        <v>12812947.515000001</v>
      </c>
      <c r="AR945" s="84" t="str">
        <f t="shared" si="215"/>
        <v>С3-2-286</v>
      </c>
      <c r="AS945" s="88" t="str">
        <f t="shared" si="216"/>
        <v>Ст</v>
      </c>
      <c r="AT945" s="89">
        <f t="shared" si="217"/>
        <v>30.35</v>
      </c>
      <c r="AU945" s="99">
        <f>PriceList[[#This Row],[Цена за кв.м. в CRM]]</f>
        <v>416172.9</v>
      </c>
      <c r="AV945" s="100" t="str">
        <f t="shared" si="218"/>
        <v>Резерв</v>
      </c>
      <c r="AW945" s="99"/>
      <c r="AX945" s="342"/>
      <c r="AZ945" s="353">
        <f>(PriceList[[#This Row],[Цена за кв.м. в сайт]])+$AZ$1</f>
        <v>422672.9</v>
      </c>
      <c r="BA945" s="353">
        <f>AZ945*PriceList[[#This Row],[Площадь, кв.м]]</f>
        <v>12828122.515000001</v>
      </c>
      <c r="BB945" s="346">
        <f>BA945-PriceList[[#This Row],[Стоимость, руб для сбронированием]]</f>
        <v>15175</v>
      </c>
      <c r="BC945" s="14"/>
      <c r="BD945" s="345">
        <f t="shared" si="219"/>
        <v>422700</v>
      </c>
      <c r="BE945" s="353">
        <f>BD945*PriceList[[#This Row],[Площадь, кв.м]]</f>
        <v>12828945</v>
      </c>
      <c r="BF945" s="14"/>
      <c r="BG945" s="345">
        <f>BE945-$BG$1*PriceList[[#This Row],[Площадь, кв.м]]</f>
        <v>12646845</v>
      </c>
      <c r="BH945" s="353">
        <f t="shared" si="220"/>
        <v>182100</v>
      </c>
      <c r="BI945" s="345">
        <f>BG945/PriceList[[#This Row],[Площадь, кв.м]]</f>
        <v>416700</v>
      </c>
      <c r="BJ945" s="355">
        <f t="shared" si="221"/>
        <v>1.4398848092152628E-2</v>
      </c>
      <c r="BL945" s="345"/>
      <c r="BM945" s="353"/>
    </row>
    <row r="946" spans="1:65" ht="14.25" hidden="1" customHeight="1">
      <c r="A946" s="84">
        <v>889</v>
      </c>
      <c r="B946" s="84" t="s">
        <v>1045</v>
      </c>
      <c r="C946" s="85">
        <v>287</v>
      </c>
      <c r="D946" s="85" t="s">
        <v>957</v>
      </c>
      <c r="E946" s="86">
        <v>7</v>
      </c>
      <c r="F946" s="84">
        <v>11</v>
      </c>
      <c r="G946" s="87">
        <v>30.07</v>
      </c>
      <c r="H946" s="88" t="s">
        <v>1</v>
      </c>
      <c r="I946" s="88" t="s">
        <v>1</v>
      </c>
      <c r="J946" s="89">
        <v>5.09</v>
      </c>
      <c r="K946" s="89">
        <f t="shared" si="208"/>
        <v>1.53</v>
      </c>
      <c r="L946" s="89">
        <f t="shared" si="209"/>
        <v>24.98</v>
      </c>
      <c r="M946" s="89">
        <f t="shared" si="210"/>
        <v>26.51</v>
      </c>
      <c r="N946" s="90" t="s">
        <v>65</v>
      </c>
      <c r="O946" s="90" t="s">
        <v>66</v>
      </c>
      <c r="P946" s="90" t="s">
        <v>67</v>
      </c>
      <c r="Q946" s="91" t="s">
        <v>68</v>
      </c>
      <c r="R946" s="92" t="s">
        <v>518</v>
      </c>
      <c r="S946" s="92" t="s">
        <v>116</v>
      </c>
      <c r="T946" s="93" t="s">
        <v>73</v>
      </c>
      <c r="U946" s="84">
        <v>14</v>
      </c>
      <c r="V946" s="94">
        <f>IFERROR(VLOOKUP(H946,'Коэфф для прайса 1 оч'!$A$3:$C$6,3,0),"")</f>
        <v>327000</v>
      </c>
      <c r="W946" s="91">
        <f>IFERROR(VLOOKUP(E946,'Коэфф для прайса 1 оч'!$A$10:$C$23,3,0),"")</f>
        <v>0.03</v>
      </c>
      <c r="X946" s="116">
        <f>IFERROR(VLOOKUP(N946,'Коэфф для прайса 1 оч'!$E$25:$F$30,2,0),"")</f>
        <v>0.04</v>
      </c>
      <c r="Y946" s="116">
        <f>IFERROR(VLOOKUP(O946,'Коэфф для прайса 1 оч'!$E$32:$F$34,2,0),"")</f>
        <v>0</v>
      </c>
      <c r="Z946" s="116">
        <f>IFERROR(VLOOKUP(P946,'Коэфф для прайса 1 оч'!$E$36:$F$38,2,0),"")</f>
        <v>0.03</v>
      </c>
      <c r="AA946" s="116">
        <f>IFERROR(VLOOKUP(Q946,'Коэфф для прайса 1 оч'!$E$40:$F$43,2,0),"")</f>
        <v>5.0000000000000001E-3</v>
      </c>
      <c r="AB946" s="117">
        <f>IFERROR(VLOOKUP(R946,'Коэфф для прайса 1 оч'!$E$45:$F$59,2,0),"")</f>
        <v>0.05</v>
      </c>
      <c r="AC946" s="116">
        <f>IFERROR(VLOOKUP(T946,'Коэфф для прайса 1 оч'!$E$61:$F$67,2,0),"")</f>
        <v>0</v>
      </c>
      <c r="AD946" s="116">
        <f>IFERROR(VLOOKUP(U946,'Коэфф для прайса 1 оч'!$E$69:$F$82,2,0),"")</f>
        <v>1.2E-2</v>
      </c>
      <c r="AE946" s="116">
        <f>IFERROR(VLOOKUP(PriceList[[#This Row],[Корпус]],'Коэфф для прайса 1 оч'!$I$10:$J$15,2,0),"")</f>
        <v>0</v>
      </c>
      <c r="AF946" s="95">
        <f t="shared" si="211"/>
        <v>381609</v>
      </c>
      <c r="AG946" s="96">
        <f t="shared" si="212"/>
        <v>11474982.630000001</v>
      </c>
      <c r="AH946" s="97">
        <v>0</v>
      </c>
      <c r="AI946" s="98">
        <f t="shared" si="213"/>
        <v>381609</v>
      </c>
      <c r="AJ946" s="99">
        <f t="shared" si="214"/>
        <v>11474982.630000001</v>
      </c>
      <c r="AK946" s="84" t="s">
        <v>71</v>
      </c>
      <c r="AL946" s="91">
        <v>0.1</v>
      </c>
      <c r="AM946" s="287">
        <f>PriceList[[#This Row],[ИТОГ Цена за кв.м, руб]]*(1+PriceList[[#This Row],[Максимальная скидка]])</f>
        <v>419769.9</v>
      </c>
      <c r="AN946" s="287">
        <f>PriceList[[#This Row],[Цена за кв.м. в CRM]]*PriceList[[#This Row],[Площадь, кв.м]]</f>
        <v>12622480.893000001</v>
      </c>
      <c r="AO946" s="287">
        <v>6000</v>
      </c>
      <c r="AP946" s="335">
        <f>PriceList[[#This Row],[Цена за кв.м. в CRM]]+PriceList[[#This Row],[Бронь]]</f>
        <v>425769.9</v>
      </c>
      <c r="AQ946" s="335">
        <f>PriceList[[#This Row],[Цена за кв.м. в сайт]]*PriceList[[#This Row],[Площадь, кв.м]]</f>
        <v>12802900.893000001</v>
      </c>
      <c r="AR946" s="84" t="str">
        <f t="shared" si="215"/>
        <v>С3-2-287</v>
      </c>
      <c r="AS946" s="88" t="str">
        <f t="shared" si="216"/>
        <v>Ст</v>
      </c>
      <c r="AT946" s="89">
        <f t="shared" si="217"/>
        <v>30.07</v>
      </c>
      <c r="AU946" s="99">
        <f>PriceList[[#This Row],[Цена за кв.м. в CRM]]</f>
        <v>419769.9</v>
      </c>
      <c r="AV946" s="100" t="str">
        <f t="shared" si="218"/>
        <v>Резерв</v>
      </c>
      <c r="AW946" s="99"/>
      <c r="AX946" s="342"/>
      <c r="AZ946" s="353">
        <f>(PriceList[[#This Row],[Цена за кв.м. в сайт]])+$AZ$1</f>
        <v>426269.9</v>
      </c>
      <c r="BA946" s="353">
        <f>AZ946*PriceList[[#This Row],[Площадь, кв.м]]</f>
        <v>12817935.893000001</v>
      </c>
      <c r="BB946" s="346">
        <f>BA946-PriceList[[#This Row],[Стоимость, руб для сбронированием]]</f>
        <v>15035</v>
      </c>
      <c r="BC946" s="14"/>
      <c r="BD946" s="345">
        <f t="shared" si="219"/>
        <v>426300</v>
      </c>
      <c r="BE946" s="353">
        <f>BD946*PriceList[[#This Row],[Площадь, кв.м]]</f>
        <v>12818841</v>
      </c>
      <c r="BF946" s="14"/>
      <c r="BG946" s="345">
        <f>BE946-$BG$1*PriceList[[#This Row],[Площадь, кв.м]]</f>
        <v>12638421</v>
      </c>
      <c r="BH946" s="353">
        <f t="shared" si="220"/>
        <v>180420</v>
      </c>
      <c r="BI946" s="345">
        <f>BG946/PriceList[[#This Row],[Площадь, кв.м]]</f>
        <v>420300</v>
      </c>
      <c r="BJ946" s="355">
        <f t="shared" si="221"/>
        <v>1.4275517487508922E-2</v>
      </c>
      <c r="BL946" s="345"/>
      <c r="BM946" s="353"/>
    </row>
    <row r="947" spans="1:65" ht="14.25" hidden="1" customHeight="1">
      <c r="A947" s="84">
        <v>890</v>
      </c>
      <c r="B947" s="84" t="s">
        <v>1046</v>
      </c>
      <c r="C947" s="85">
        <v>288</v>
      </c>
      <c r="D947" s="85" t="s">
        <v>957</v>
      </c>
      <c r="E947" s="86">
        <v>7</v>
      </c>
      <c r="F947" s="84">
        <v>12</v>
      </c>
      <c r="G947" s="87">
        <v>29.48</v>
      </c>
      <c r="H947" s="88" t="s">
        <v>1</v>
      </c>
      <c r="I947" s="88" t="s">
        <v>1</v>
      </c>
      <c r="J947" s="89">
        <v>4.5</v>
      </c>
      <c r="K947" s="89">
        <f t="shared" si="208"/>
        <v>1.35</v>
      </c>
      <c r="L947" s="89">
        <f t="shared" si="209"/>
        <v>24.98</v>
      </c>
      <c r="M947" s="89">
        <f t="shared" si="210"/>
        <v>26.330000000000002</v>
      </c>
      <c r="N947" s="90" t="s">
        <v>65</v>
      </c>
      <c r="O947" s="90" t="s">
        <v>66</v>
      </c>
      <c r="P947" s="90" t="s">
        <v>67</v>
      </c>
      <c r="Q947" s="91" t="s">
        <v>68</v>
      </c>
      <c r="R947" s="92" t="s">
        <v>518</v>
      </c>
      <c r="S947" s="92" t="s">
        <v>116</v>
      </c>
      <c r="T947" s="93" t="s">
        <v>73</v>
      </c>
      <c r="U947" s="84">
        <v>14</v>
      </c>
      <c r="V947" s="94">
        <f>IFERROR(VLOOKUP(H947,'Коэфф для прайса 1 оч'!$A$3:$C$6,3,0),"")</f>
        <v>327000</v>
      </c>
      <c r="W947" s="91">
        <f>IFERROR(VLOOKUP(E947,'Коэфф для прайса 1 оч'!$A$10:$C$23,3,0),"")</f>
        <v>0.03</v>
      </c>
      <c r="X947" s="116">
        <f>IFERROR(VLOOKUP(N947,'Коэфф для прайса 1 оч'!$E$25:$F$30,2,0),"")</f>
        <v>0.04</v>
      </c>
      <c r="Y947" s="116">
        <f>IFERROR(VLOOKUP(O947,'Коэфф для прайса 1 оч'!$E$32:$F$34,2,0),"")</f>
        <v>0</v>
      </c>
      <c r="Z947" s="116">
        <f>IFERROR(VLOOKUP(P947,'Коэфф для прайса 1 оч'!$E$36:$F$38,2,0),"")</f>
        <v>0.03</v>
      </c>
      <c r="AA947" s="116">
        <f>IFERROR(VLOOKUP(Q947,'Коэфф для прайса 1 оч'!$E$40:$F$43,2,0),"")</f>
        <v>5.0000000000000001E-3</v>
      </c>
      <c r="AB947" s="117">
        <f>IFERROR(VLOOKUP(R947,'Коэфф для прайса 1 оч'!$E$45:$F$59,2,0),"")</f>
        <v>0.05</v>
      </c>
      <c r="AC947" s="116">
        <f>IFERROR(VLOOKUP(T947,'Коэфф для прайса 1 оч'!$E$61:$F$67,2,0),"")</f>
        <v>0</v>
      </c>
      <c r="AD947" s="116">
        <f>IFERROR(VLOOKUP(U947,'Коэфф для прайса 1 оч'!$E$69:$F$82,2,0),"")</f>
        <v>1.2E-2</v>
      </c>
      <c r="AE947" s="116">
        <f>IFERROR(VLOOKUP(PriceList[[#This Row],[Корпус]],'Коэфф для прайса 1 оч'!$I$10:$J$15,2,0),"")</f>
        <v>0</v>
      </c>
      <c r="AF947" s="95">
        <f t="shared" si="211"/>
        <v>381609</v>
      </c>
      <c r="AG947" s="96">
        <f t="shared" si="212"/>
        <v>11249833.32</v>
      </c>
      <c r="AH947" s="97">
        <v>0</v>
      </c>
      <c r="AI947" s="98">
        <f t="shared" si="213"/>
        <v>381609</v>
      </c>
      <c r="AJ947" s="99">
        <f t="shared" si="214"/>
        <v>11249833.32</v>
      </c>
      <c r="AK947" s="84" t="s">
        <v>71</v>
      </c>
      <c r="AL947" s="91">
        <v>0.1</v>
      </c>
      <c r="AM947" s="287">
        <f>PriceList[[#This Row],[ИТОГ Цена за кв.м, руб]]*(1+PriceList[[#This Row],[Максимальная скидка]])</f>
        <v>419769.9</v>
      </c>
      <c r="AN947" s="287">
        <f>PriceList[[#This Row],[Цена за кв.м. в CRM]]*PriceList[[#This Row],[Площадь, кв.м]]</f>
        <v>12374816.652000001</v>
      </c>
      <c r="AO947" s="287">
        <v>6000</v>
      </c>
      <c r="AP947" s="335">
        <f>PriceList[[#This Row],[Цена за кв.м. в CRM]]+PriceList[[#This Row],[Бронь]]</f>
        <v>425769.9</v>
      </c>
      <c r="AQ947" s="335">
        <f>PriceList[[#This Row],[Цена за кв.м. в сайт]]*PriceList[[#This Row],[Площадь, кв.м]]</f>
        <v>12551696.652000001</v>
      </c>
      <c r="AR947" s="84" t="str">
        <f t="shared" si="215"/>
        <v>С3-2-288</v>
      </c>
      <c r="AS947" s="88" t="str">
        <f t="shared" si="216"/>
        <v>Ст</v>
      </c>
      <c r="AT947" s="89">
        <f t="shared" si="217"/>
        <v>29.48</v>
      </c>
      <c r="AU947" s="99">
        <f>PriceList[[#This Row],[Цена за кв.м. в CRM]]</f>
        <v>419769.9</v>
      </c>
      <c r="AV947" s="100" t="str">
        <f t="shared" si="218"/>
        <v>Резерв</v>
      </c>
      <c r="AW947" s="99"/>
      <c r="AX947" s="342"/>
      <c r="AZ947" s="353">
        <f>(PriceList[[#This Row],[Цена за кв.м. в сайт]])+$AZ$1</f>
        <v>426269.9</v>
      </c>
      <c r="BA947" s="353">
        <f>AZ947*PriceList[[#This Row],[Площадь, кв.м]]</f>
        <v>12566436.652000001</v>
      </c>
      <c r="BB947" s="346">
        <f>BA947-PriceList[[#This Row],[Стоимость, руб для сбронированием]]</f>
        <v>14740</v>
      </c>
      <c r="BC947" s="14"/>
      <c r="BD947" s="345">
        <f t="shared" si="219"/>
        <v>426300</v>
      </c>
      <c r="BE947" s="353">
        <f>BD947*PriceList[[#This Row],[Площадь, кв.м]]</f>
        <v>12567324</v>
      </c>
      <c r="BF947" s="14"/>
      <c r="BG947" s="345">
        <f>BE947-$BG$1*PriceList[[#This Row],[Площадь, кв.м]]</f>
        <v>12390444</v>
      </c>
      <c r="BH947" s="353">
        <f t="shared" si="220"/>
        <v>176880</v>
      </c>
      <c r="BI947" s="345">
        <f>BG947/PriceList[[#This Row],[Площадь, кв.м]]</f>
        <v>420300</v>
      </c>
      <c r="BJ947" s="355">
        <f t="shared" si="221"/>
        <v>1.4275517487508922E-2</v>
      </c>
      <c r="BL947" s="345"/>
      <c r="BM947" s="353"/>
    </row>
    <row r="948" spans="1:65" ht="14.25" hidden="1" customHeight="1">
      <c r="A948" s="84">
        <v>891</v>
      </c>
      <c r="B948" s="84" t="s">
        <v>1047</v>
      </c>
      <c r="C948" s="85">
        <v>289</v>
      </c>
      <c r="D948" s="85" t="s">
        <v>957</v>
      </c>
      <c r="E948" s="86">
        <v>7</v>
      </c>
      <c r="F948" s="84">
        <v>13</v>
      </c>
      <c r="G948" s="87">
        <v>29.39</v>
      </c>
      <c r="H948" s="88" t="s">
        <v>1</v>
      </c>
      <c r="I948" s="88" t="s">
        <v>1</v>
      </c>
      <c r="J948" s="89">
        <v>4.41</v>
      </c>
      <c r="K948" s="89">
        <f t="shared" si="208"/>
        <v>1.32</v>
      </c>
      <c r="L948" s="89">
        <f t="shared" si="209"/>
        <v>24.98</v>
      </c>
      <c r="M948" s="89">
        <f t="shared" si="210"/>
        <v>26.3</v>
      </c>
      <c r="N948" s="90" t="s">
        <v>65</v>
      </c>
      <c r="O948" s="90" t="s">
        <v>66</v>
      </c>
      <c r="P948" s="90" t="s">
        <v>67</v>
      </c>
      <c r="Q948" s="91" t="s">
        <v>68</v>
      </c>
      <c r="R948" s="92" t="s">
        <v>493</v>
      </c>
      <c r="S948" s="92" t="s">
        <v>493</v>
      </c>
      <c r="T948" s="93" t="s">
        <v>73</v>
      </c>
      <c r="U948" s="84">
        <v>14</v>
      </c>
      <c r="V948" s="94">
        <f>IFERROR(VLOOKUP(H948,'Коэфф для прайса 1 оч'!$A$3:$C$6,3,0),"")</f>
        <v>327000</v>
      </c>
      <c r="W948" s="91">
        <f>IFERROR(VLOOKUP(E948,'Коэфф для прайса 1 оч'!$A$10:$C$23,3,0),"")</f>
        <v>0.03</v>
      </c>
      <c r="X948" s="116">
        <f>IFERROR(VLOOKUP(N948,'Коэфф для прайса 1 оч'!$E$25:$F$30,2,0),"")</f>
        <v>0.04</v>
      </c>
      <c r="Y948" s="116">
        <f>IFERROR(VLOOKUP(O948,'Коэфф для прайса 1 оч'!$E$32:$F$34,2,0),"")</f>
        <v>0</v>
      </c>
      <c r="Z948" s="116">
        <f>IFERROR(VLOOKUP(P948,'Коэфф для прайса 1 оч'!$E$36:$F$38,2,0),"")</f>
        <v>0.03</v>
      </c>
      <c r="AA948" s="116">
        <f>IFERROR(VLOOKUP(Q948,'Коэфф для прайса 1 оч'!$E$40:$F$43,2,0),"")</f>
        <v>5.0000000000000001E-3</v>
      </c>
      <c r="AB948" s="117">
        <f>IFERROR(VLOOKUP(R948,'Коэфф для прайса 1 оч'!$E$45:$F$59,2,0),"")</f>
        <v>0.03</v>
      </c>
      <c r="AC948" s="116">
        <f>IFERROR(VLOOKUP(T948,'Коэфф для прайса 1 оч'!$E$61:$F$67,2,0),"")</f>
        <v>0</v>
      </c>
      <c r="AD948" s="116">
        <f>IFERROR(VLOOKUP(U948,'Коэфф для прайса 1 оч'!$E$69:$F$82,2,0),"")</f>
        <v>1.2E-2</v>
      </c>
      <c r="AE948" s="116">
        <f>IFERROR(VLOOKUP(PriceList[[#This Row],[Корпус]],'Коэфф для прайса 1 оч'!$I$10:$J$15,2,0),"")</f>
        <v>0</v>
      </c>
      <c r="AF948" s="95">
        <f t="shared" si="211"/>
        <v>375069</v>
      </c>
      <c r="AG948" s="96">
        <f t="shared" si="212"/>
        <v>11023277.91</v>
      </c>
      <c r="AH948" s="97">
        <v>0</v>
      </c>
      <c r="AI948" s="98">
        <f t="shared" si="213"/>
        <v>375069</v>
      </c>
      <c r="AJ948" s="99">
        <f t="shared" si="214"/>
        <v>11023277.91</v>
      </c>
      <c r="AK948" s="84" t="s">
        <v>71</v>
      </c>
      <c r="AL948" s="91">
        <v>0.1</v>
      </c>
      <c r="AM948" s="287">
        <f>PriceList[[#This Row],[ИТОГ Цена за кв.м, руб]]*(1+PriceList[[#This Row],[Максимальная скидка]])</f>
        <v>412575.9</v>
      </c>
      <c r="AN948" s="287">
        <f>PriceList[[#This Row],[Цена за кв.м. в CRM]]*PriceList[[#This Row],[Площадь, кв.м]]</f>
        <v>12125605.701000001</v>
      </c>
      <c r="AO948" s="287">
        <v>6000</v>
      </c>
      <c r="AP948" s="335">
        <f>PriceList[[#This Row],[Цена за кв.м. в CRM]]+PriceList[[#This Row],[Бронь]]</f>
        <v>418575.9</v>
      </c>
      <c r="AQ948" s="335">
        <f>PriceList[[#This Row],[Цена за кв.м. в сайт]]*PriceList[[#This Row],[Площадь, кв.м]]</f>
        <v>12301945.701000001</v>
      </c>
      <c r="AR948" s="84" t="str">
        <f t="shared" si="215"/>
        <v>С3-2-289</v>
      </c>
      <c r="AS948" s="88" t="str">
        <f t="shared" si="216"/>
        <v>Ст</v>
      </c>
      <c r="AT948" s="89">
        <f t="shared" si="217"/>
        <v>29.39</v>
      </c>
      <c r="AU948" s="99">
        <f>PriceList[[#This Row],[Цена за кв.м. в CRM]]</f>
        <v>412575.9</v>
      </c>
      <c r="AV948" s="100" t="str">
        <f t="shared" si="218"/>
        <v>Резерв</v>
      </c>
      <c r="AW948" s="99"/>
      <c r="AX948" s="342"/>
      <c r="AZ948" s="353">
        <f>(PriceList[[#This Row],[Цена за кв.м. в сайт]])+$AZ$1</f>
        <v>419075.9</v>
      </c>
      <c r="BA948" s="353">
        <f>AZ948*PriceList[[#This Row],[Площадь, кв.м]]</f>
        <v>12316640.701000001</v>
      </c>
      <c r="BB948" s="346">
        <f>BA948-PriceList[[#This Row],[Стоимость, руб для сбронированием]]</f>
        <v>14695</v>
      </c>
      <c r="BC948" s="14"/>
      <c r="BD948" s="345">
        <f t="shared" si="219"/>
        <v>419100</v>
      </c>
      <c r="BE948" s="353">
        <f>BD948*PriceList[[#This Row],[Площадь, кв.м]]</f>
        <v>12317349</v>
      </c>
      <c r="BF948" s="14"/>
      <c r="BG948" s="345">
        <f>BE948-$BG$1*PriceList[[#This Row],[Площадь, кв.м]]</f>
        <v>12141009</v>
      </c>
      <c r="BH948" s="353">
        <f t="shared" si="220"/>
        <v>176340</v>
      </c>
      <c r="BI948" s="345">
        <f>BG948/PriceList[[#This Row],[Площадь, кв.м]]</f>
        <v>413100</v>
      </c>
      <c r="BJ948" s="355">
        <f t="shared" si="221"/>
        <v>1.4524328249818447E-2</v>
      </c>
      <c r="BL948" s="345"/>
      <c r="BM948" s="353"/>
    </row>
    <row r="949" spans="1:65" ht="14.25" hidden="1" customHeight="1">
      <c r="A949" s="84">
        <v>892</v>
      </c>
      <c r="B949" s="84" t="s">
        <v>1048</v>
      </c>
      <c r="C949" s="85">
        <v>290</v>
      </c>
      <c r="D949" s="85" t="s">
        <v>957</v>
      </c>
      <c r="E949" s="86">
        <v>7</v>
      </c>
      <c r="F949" s="84">
        <v>14</v>
      </c>
      <c r="G949" s="87">
        <v>29.88</v>
      </c>
      <c r="H949" s="88" t="s">
        <v>1</v>
      </c>
      <c r="I949" s="88" t="s">
        <v>1</v>
      </c>
      <c r="J949" s="89">
        <v>4.9000000000000004</v>
      </c>
      <c r="K949" s="89">
        <f t="shared" si="208"/>
        <v>1.47</v>
      </c>
      <c r="L949" s="89">
        <f t="shared" si="209"/>
        <v>24.979999999999997</v>
      </c>
      <c r="M949" s="89">
        <f t="shared" si="210"/>
        <v>26.449999999999996</v>
      </c>
      <c r="N949" s="90" t="s">
        <v>65</v>
      </c>
      <c r="O949" s="90" t="s">
        <v>66</v>
      </c>
      <c r="P949" s="90" t="s">
        <v>67</v>
      </c>
      <c r="Q949" s="91" t="s">
        <v>68</v>
      </c>
      <c r="R949" s="92" t="s">
        <v>493</v>
      </c>
      <c r="S949" s="92" t="s">
        <v>493</v>
      </c>
      <c r="T949" s="93" t="s">
        <v>159</v>
      </c>
      <c r="U949" s="84">
        <v>14</v>
      </c>
      <c r="V949" s="94">
        <f>IFERROR(VLOOKUP(H949,'Коэфф для прайса 1 оч'!$A$3:$C$6,3,0),"")</f>
        <v>327000</v>
      </c>
      <c r="W949" s="91">
        <f>IFERROR(VLOOKUP(E949,'Коэфф для прайса 1 оч'!$A$10:$C$23,3,0),"")</f>
        <v>0.03</v>
      </c>
      <c r="X949" s="116">
        <f>IFERROR(VLOOKUP(N949,'Коэфф для прайса 1 оч'!$E$25:$F$30,2,0),"")</f>
        <v>0.04</v>
      </c>
      <c r="Y949" s="116">
        <f>IFERROR(VLOOKUP(O949,'Коэфф для прайса 1 оч'!$E$32:$F$34,2,0),"")</f>
        <v>0</v>
      </c>
      <c r="Z949" s="116">
        <f>IFERROR(VLOOKUP(P949,'Коэфф для прайса 1 оч'!$E$36:$F$38,2,0),"")</f>
        <v>0.03</v>
      </c>
      <c r="AA949" s="116">
        <f>IFERROR(VLOOKUP(Q949,'Коэфф для прайса 1 оч'!$E$40:$F$43,2,0),"")</f>
        <v>5.0000000000000001E-3</v>
      </c>
      <c r="AB949" s="117">
        <f>IFERROR(VLOOKUP(R949,'Коэфф для прайса 1 оч'!$E$45:$F$59,2,0),"")</f>
        <v>0.03</v>
      </c>
      <c r="AC949" s="116">
        <f>IFERROR(VLOOKUP(T949,'Коэфф для прайса 1 оч'!$E$61:$F$67,2,0),"")</f>
        <v>-0.01</v>
      </c>
      <c r="AD949" s="116">
        <f>IFERROR(VLOOKUP(U949,'Коэфф для прайса 1 оч'!$E$69:$F$82,2,0),"")</f>
        <v>1.2E-2</v>
      </c>
      <c r="AE949" s="116">
        <f>IFERROR(VLOOKUP(PriceList[[#This Row],[Корпус]],'Коэфф для прайса 1 оч'!$I$10:$J$15,2,0),"")</f>
        <v>0</v>
      </c>
      <c r="AF949" s="95">
        <f t="shared" si="211"/>
        <v>371799</v>
      </c>
      <c r="AG949" s="96">
        <f t="shared" si="212"/>
        <v>11109354.119999999</v>
      </c>
      <c r="AH949" s="97">
        <v>0</v>
      </c>
      <c r="AI949" s="98">
        <f t="shared" si="213"/>
        <v>371799</v>
      </c>
      <c r="AJ949" s="99">
        <f t="shared" si="214"/>
        <v>11109354.119999999</v>
      </c>
      <c r="AK949" s="84" t="s">
        <v>101</v>
      </c>
      <c r="AL949" s="91">
        <v>0.1</v>
      </c>
      <c r="AM949" s="287">
        <f>PriceList[[#This Row],[ИТОГ Цена за кв.м, руб]]*(1+PriceList[[#This Row],[Максимальная скидка]])</f>
        <v>408978.9</v>
      </c>
      <c r="AN949" s="287">
        <f>PriceList[[#This Row],[Цена за кв.м. в CRM]]*PriceList[[#This Row],[Площадь, кв.м]]</f>
        <v>12220289.532</v>
      </c>
      <c r="AO949" s="287">
        <v>6000</v>
      </c>
      <c r="AP949" s="335">
        <f>PriceList[[#This Row],[Цена за кв.м. в CRM]]+PriceList[[#This Row],[Бронь]]</f>
        <v>414978.9</v>
      </c>
      <c r="AQ949" s="335">
        <f>PriceList[[#This Row],[Цена за кв.м. в сайт]]*PriceList[[#This Row],[Площадь, кв.м]]</f>
        <v>12399569.532</v>
      </c>
      <c r="AR949" s="84" t="str">
        <f t="shared" si="215"/>
        <v>С3-2-290</v>
      </c>
      <c r="AS949" s="88" t="str">
        <f t="shared" si="216"/>
        <v>Ст</v>
      </c>
      <c r="AT949" s="89">
        <f t="shared" si="217"/>
        <v>29.88</v>
      </c>
      <c r="AU949" s="99">
        <f>PriceList[[#This Row],[Цена за кв.м. в CRM]]</f>
        <v>408978.9</v>
      </c>
      <c r="AV949" s="100" t="str">
        <f t="shared" si="218"/>
        <v>Свободно</v>
      </c>
      <c r="AW949" s="99"/>
      <c r="AX949" s="342"/>
      <c r="AZ949" s="353">
        <f>(PriceList[[#This Row],[Цена за кв.м. в сайт]])+$AZ$1</f>
        <v>415478.9</v>
      </c>
      <c r="BA949" s="353">
        <f>AZ949*PriceList[[#This Row],[Площадь, кв.м]]</f>
        <v>12414509.532</v>
      </c>
      <c r="BB949" s="346">
        <f>BA949-PriceList[[#This Row],[Стоимость, руб для сбронированием]]</f>
        <v>14940</v>
      </c>
      <c r="BC949" s="14"/>
      <c r="BD949" s="345">
        <f t="shared" si="219"/>
        <v>415500</v>
      </c>
      <c r="BE949" s="353">
        <f>BD949*PriceList[[#This Row],[Площадь, кв.м]]</f>
        <v>12415140</v>
      </c>
      <c r="BF949" s="14"/>
      <c r="BG949" s="345">
        <f>BE949-$BG$1*PriceList[[#This Row],[Площадь, кв.м]]</f>
        <v>12235860</v>
      </c>
      <c r="BH949" s="353">
        <f t="shared" si="220"/>
        <v>179280</v>
      </c>
      <c r="BI949" s="345">
        <f>BG949/PriceList[[#This Row],[Площадь, кв.м]]</f>
        <v>409500</v>
      </c>
      <c r="BJ949" s="355">
        <f t="shared" si="221"/>
        <v>1.4652014652014652E-2</v>
      </c>
      <c r="BL949" s="345"/>
      <c r="BM949" s="353"/>
    </row>
    <row r="950" spans="1:65" ht="14.25" hidden="1" customHeight="1">
      <c r="A950" s="84">
        <v>904</v>
      </c>
      <c r="B950" s="84" t="s">
        <v>1049</v>
      </c>
      <c r="C950" s="85">
        <v>291</v>
      </c>
      <c r="D950" s="85" t="s">
        <v>957</v>
      </c>
      <c r="E950" s="86">
        <v>8</v>
      </c>
      <c r="F950" s="84">
        <v>1</v>
      </c>
      <c r="G950" s="87">
        <v>30.82</v>
      </c>
      <c r="H950" s="88" t="s">
        <v>1</v>
      </c>
      <c r="I950" s="88" t="s">
        <v>1</v>
      </c>
      <c r="J950" s="89">
        <v>5.93</v>
      </c>
      <c r="K950" s="89">
        <f t="shared" si="208"/>
        <v>1.78</v>
      </c>
      <c r="L950" s="89">
        <f t="shared" si="209"/>
        <v>24.89</v>
      </c>
      <c r="M950" s="89">
        <f t="shared" si="210"/>
        <v>26.67</v>
      </c>
      <c r="N950" s="90" t="s">
        <v>65</v>
      </c>
      <c r="O950" s="90" t="s">
        <v>66</v>
      </c>
      <c r="P950" s="90" t="s">
        <v>67</v>
      </c>
      <c r="Q950" s="91" t="s">
        <v>68</v>
      </c>
      <c r="R950" s="92" t="s">
        <v>493</v>
      </c>
      <c r="S950" s="92" t="s">
        <v>493</v>
      </c>
      <c r="T950" s="93" t="s">
        <v>73</v>
      </c>
      <c r="U950" s="84">
        <v>11</v>
      </c>
      <c r="V950" s="94">
        <f>IFERROR(VLOOKUP(H950,'Коэфф для прайса 1 оч'!$A$3:$C$6,3,0),"")</f>
        <v>327000</v>
      </c>
      <c r="W950" s="91">
        <f>IFERROR(VLOOKUP(E950,'Коэфф для прайса 1 оч'!$A$10:$C$23,3,0),"")</f>
        <v>5.5E-2</v>
      </c>
      <c r="X950" s="116">
        <f>IFERROR(VLOOKUP(N950,'Коэфф для прайса 1 оч'!$E$25:$F$30,2,0),"")</f>
        <v>0.04</v>
      </c>
      <c r="Y950" s="116">
        <f>IFERROR(VLOOKUP(O950,'Коэфф для прайса 1 оч'!$E$32:$F$34,2,0),"")</f>
        <v>0</v>
      </c>
      <c r="Z950" s="116">
        <f>IFERROR(VLOOKUP(P950,'Коэфф для прайса 1 оч'!$E$36:$F$38,2,0),"")</f>
        <v>0.03</v>
      </c>
      <c r="AA950" s="116">
        <f>IFERROR(VLOOKUP(Q950,'Коэфф для прайса 1 оч'!$E$40:$F$43,2,0),"")</f>
        <v>5.0000000000000001E-3</v>
      </c>
      <c r="AB950" s="117">
        <f>IFERROR(VLOOKUP(R950,'Коэфф для прайса 1 оч'!$E$45:$F$59,2,0),"")</f>
        <v>0.03</v>
      </c>
      <c r="AC950" s="116">
        <f>IFERROR(VLOOKUP(T950,'Коэфф для прайса 1 оч'!$E$61:$F$67,2,0),"")</f>
        <v>0</v>
      </c>
      <c r="AD950" s="116">
        <f>IFERROR(VLOOKUP(U950,'Коэфф для прайса 1 оч'!$E$69:$F$82,2,0),"")</f>
        <v>1.4999999999999999E-2</v>
      </c>
      <c r="AE950" s="116">
        <f>IFERROR(VLOOKUP(PriceList[[#This Row],[Корпус]],'Коэфф для прайса 1 оч'!$I$10:$J$15,2,0),"")</f>
        <v>0</v>
      </c>
      <c r="AF950" s="95">
        <f t="shared" si="211"/>
        <v>384225</v>
      </c>
      <c r="AG950" s="96">
        <f t="shared" si="212"/>
        <v>11841814.5</v>
      </c>
      <c r="AH950" s="97">
        <v>0</v>
      </c>
      <c r="AI950" s="98">
        <f t="shared" si="213"/>
        <v>384225</v>
      </c>
      <c r="AJ950" s="99">
        <f t="shared" si="214"/>
        <v>11841814.5</v>
      </c>
      <c r="AK950" s="84" t="s">
        <v>71</v>
      </c>
      <c r="AL950" s="91">
        <v>0.1</v>
      </c>
      <c r="AM950" s="287">
        <f>PriceList[[#This Row],[ИТОГ Цена за кв.м, руб]]*(1+PriceList[[#This Row],[Максимальная скидка]])</f>
        <v>422647.50000000006</v>
      </c>
      <c r="AN950" s="287">
        <f>PriceList[[#This Row],[Цена за кв.м. в CRM]]*PriceList[[#This Row],[Площадь, кв.м]]</f>
        <v>13025995.950000001</v>
      </c>
      <c r="AO950" s="287">
        <v>6000</v>
      </c>
      <c r="AP950" s="335">
        <f>PriceList[[#This Row],[Цена за кв.м. в CRM]]+PriceList[[#This Row],[Бронь]]</f>
        <v>428647.50000000006</v>
      </c>
      <c r="AQ950" s="335">
        <f>PriceList[[#This Row],[Цена за кв.м. в сайт]]*PriceList[[#This Row],[Площадь, кв.м]]</f>
        <v>13210915.950000001</v>
      </c>
      <c r="AR950" s="84" t="str">
        <f t="shared" si="215"/>
        <v>С3-2-291</v>
      </c>
      <c r="AS950" s="88" t="str">
        <f t="shared" si="216"/>
        <v>Ст</v>
      </c>
      <c r="AT950" s="89">
        <f t="shared" si="217"/>
        <v>30.82</v>
      </c>
      <c r="AU950" s="99">
        <f>PriceList[[#This Row],[Цена за кв.м. в CRM]]</f>
        <v>422647.50000000006</v>
      </c>
      <c r="AV950" s="100" t="str">
        <f t="shared" si="218"/>
        <v>Резерв</v>
      </c>
      <c r="AW950" s="99"/>
      <c r="AX950" s="342"/>
      <c r="AZ950" s="353">
        <f>(PriceList[[#This Row],[Цена за кв.м. в сайт]])+$AZ$1</f>
        <v>429147.50000000006</v>
      </c>
      <c r="BA950" s="353">
        <f>AZ950*PriceList[[#This Row],[Площадь, кв.м]]</f>
        <v>13226325.950000001</v>
      </c>
      <c r="BB950" s="346">
        <f>BA950-PriceList[[#This Row],[Стоимость, руб для сбронированием]]</f>
        <v>15410</v>
      </c>
      <c r="BC950" s="14"/>
      <c r="BD950" s="345">
        <f t="shared" si="219"/>
        <v>429100</v>
      </c>
      <c r="BE950" s="353">
        <f>BD950*PriceList[[#This Row],[Площадь, кв.м]]</f>
        <v>13224862</v>
      </c>
      <c r="BF950" s="14"/>
      <c r="BG950" s="345">
        <f>BE950-$BG$1*PriceList[[#This Row],[Площадь, кв.м]]</f>
        <v>13039942</v>
      </c>
      <c r="BH950" s="353">
        <f t="shared" si="220"/>
        <v>184920</v>
      </c>
      <c r="BI950" s="345">
        <f>BG950/PriceList[[#This Row],[Площадь, кв.м]]</f>
        <v>423100</v>
      </c>
      <c r="BJ950" s="355">
        <f t="shared" si="221"/>
        <v>1.4181044670290712E-2</v>
      </c>
      <c r="BL950" s="345"/>
      <c r="BM950" s="353"/>
    </row>
    <row r="951" spans="1:65" ht="14.25" hidden="1" customHeight="1">
      <c r="A951" s="84">
        <v>905</v>
      </c>
      <c r="B951" s="84" t="s">
        <v>1050</v>
      </c>
      <c r="C951" s="85">
        <v>292</v>
      </c>
      <c r="D951" s="85" t="s">
        <v>957</v>
      </c>
      <c r="E951" s="86">
        <v>8</v>
      </c>
      <c r="F951" s="84">
        <v>2</v>
      </c>
      <c r="G951" s="87">
        <v>30.35</v>
      </c>
      <c r="H951" s="88" t="s">
        <v>1</v>
      </c>
      <c r="I951" s="88" t="s">
        <v>1</v>
      </c>
      <c r="J951" s="89">
        <v>5.61</v>
      </c>
      <c r="K951" s="89">
        <f t="shared" si="208"/>
        <v>1.68</v>
      </c>
      <c r="L951" s="89">
        <f t="shared" si="209"/>
        <v>24.740000000000002</v>
      </c>
      <c r="M951" s="89">
        <f t="shared" si="210"/>
        <v>26.42</v>
      </c>
      <c r="N951" s="90" t="s">
        <v>65</v>
      </c>
      <c r="O951" s="90" t="s">
        <v>66</v>
      </c>
      <c r="P951" s="90" t="s">
        <v>67</v>
      </c>
      <c r="Q951" s="91" t="s">
        <v>68</v>
      </c>
      <c r="R951" s="92" t="s">
        <v>493</v>
      </c>
      <c r="S951" s="92" t="s">
        <v>493</v>
      </c>
      <c r="T951" s="93" t="s">
        <v>73</v>
      </c>
      <c r="U951" s="84">
        <v>11</v>
      </c>
      <c r="V951" s="94">
        <f>IFERROR(VLOOKUP(H951,'Коэфф для прайса 1 оч'!$A$3:$C$6,3,0),"")</f>
        <v>327000</v>
      </c>
      <c r="W951" s="91">
        <f>IFERROR(VLOOKUP(E951,'Коэфф для прайса 1 оч'!$A$10:$C$23,3,0),"")</f>
        <v>5.5E-2</v>
      </c>
      <c r="X951" s="116">
        <f>IFERROR(VLOOKUP(N951,'Коэфф для прайса 1 оч'!$E$25:$F$30,2,0),"")</f>
        <v>0.04</v>
      </c>
      <c r="Y951" s="116">
        <f>IFERROR(VLOOKUP(O951,'Коэфф для прайса 1 оч'!$E$32:$F$34,2,0),"")</f>
        <v>0</v>
      </c>
      <c r="Z951" s="116">
        <f>IFERROR(VLOOKUP(P951,'Коэфф для прайса 1 оч'!$E$36:$F$38,2,0),"")</f>
        <v>0.03</v>
      </c>
      <c r="AA951" s="116">
        <f>IFERROR(VLOOKUP(Q951,'Коэфф для прайса 1 оч'!$E$40:$F$43,2,0),"")</f>
        <v>5.0000000000000001E-3</v>
      </c>
      <c r="AB951" s="117">
        <f>IFERROR(VLOOKUP(R951,'Коэфф для прайса 1 оч'!$E$45:$F$59,2,0),"")</f>
        <v>0.03</v>
      </c>
      <c r="AC951" s="116">
        <f>IFERROR(VLOOKUP(T951,'Коэфф для прайса 1 оч'!$E$61:$F$67,2,0),"")</f>
        <v>0</v>
      </c>
      <c r="AD951" s="116">
        <f>IFERROR(VLOOKUP(U951,'Коэфф для прайса 1 оч'!$E$69:$F$82,2,0),"")</f>
        <v>1.4999999999999999E-2</v>
      </c>
      <c r="AE951" s="116">
        <f>IFERROR(VLOOKUP(PriceList[[#This Row],[Корпус]],'Коэфф для прайса 1 оч'!$I$10:$J$15,2,0),"")</f>
        <v>0</v>
      </c>
      <c r="AF951" s="95">
        <f t="shared" si="211"/>
        <v>384225</v>
      </c>
      <c r="AG951" s="96">
        <f t="shared" si="212"/>
        <v>11661228.75</v>
      </c>
      <c r="AH951" s="97">
        <v>0</v>
      </c>
      <c r="AI951" s="98">
        <f t="shared" si="213"/>
        <v>384225</v>
      </c>
      <c r="AJ951" s="99">
        <f t="shared" si="214"/>
        <v>11661228.75</v>
      </c>
      <c r="AK951" s="84" t="s">
        <v>71</v>
      </c>
      <c r="AL951" s="91">
        <v>0.1</v>
      </c>
      <c r="AM951" s="287">
        <f>PriceList[[#This Row],[ИТОГ Цена за кв.м, руб]]*(1+PriceList[[#This Row],[Максимальная скидка]])</f>
        <v>422647.50000000006</v>
      </c>
      <c r="AN951" s="287">
        <f>PriceList[[#This Row],[Цена за кв.м. в CRM]]*PriceList[[#This Row],[Площадь, кв.м]]</f>
        <v>12827351.625000002</v>
      </c>
      <c r="AO951" s="287">
        <v>6000</v>
      </c>
      <c r="AP951" s="335">
        <f>PriceList[[#This Row],[Цена за кв.м. в CRM]]+PriceList[[#This Row],[Бронь]]</f>
        <v>428647.50000000006</v>
      </c>
      <c r="AQ951" s="335">
        <f>PriceList[[#This Row],[Цена за кв.м. в сайт]]*PriceList[[#This Row],[Площадь, кв.м]]</f>
        <v>13009451.625000002</v>
      </c>
      <c r="AR951" s="84" t="str">
        <f t="shared" si="215"/>
        <v>С3-2-292</v>
      </c>
      <c r="AS951" s="88" t="str">
        <f t="shared" si="216"/>
        <v>Ст</v>
      </c>
      <c r="AT951" s="89">
        <f t="shared" si="217"/>
        <v>30.35</v>
      </c>
      <c r="AU951" s="99">
        <f>PriceList[[#This Row],[Цена за кв.м. в CRM]]</f>
        <v>422647.50000000006</v>
      </c>
      <c r="AV951" s="100" t="str">
        <f t="shared" si="218"/>
        <v>Резерв</v>
      </c>
      <c r="AW951" s="99"/>
      <c r="AX951" s="342"/>
      <c r="AZ951" s="353">
        <f>(PriceList[[#This Row],[Цена за кв.м. в сайт]])+$AZ$1</f>
        <v>429147.50000000006</v>
      </c>
      <c r="BA951" s="353">
        <f>AZ951*PriceList[[#This Row],[Площадь, кв.м]]</f>
        <v>13024626.625000002</v>
      </c>
      <c r="BB951" s="346">
        <f>BA951-PriceList[[#This Row],[Стоимость, руб для сбронированием]]</f>
        <v>15175</v>
      </c>
      <c r="BC951" s="14"/>
      <c r="BD951" s="345">
        <f t="shared" si="219"/>
        <v>429100</v>
      </c>
      <c r="BE951" s="353">
        <f>BD951*PriceList[[#This Row],[Площадь, кв.м]]</f>
        <v>13023185</v>
      </c>
      <c r="BF951" s="14"/>
      <c r="BG951" s="345">
        <f>BE951-$BG$1*PriceList[[#This Row],[Площадь, кв.м]]</f>
        <v>12841085</v>
      </c>
      <c r="BH951" s="353">
        <f t="shared" si="220"/>
        <v>182100</v>
      </c>
      <c r="BI951" s="345">
        <f>BG951/PriceList[[#This Row],[Площадь, кв.м]]</f>
        <v>423100</v>
      </c>
      <c r="BJ951" s="355">
        <f t="shared" si="221"/>
        <v>1.4181044670290712E-2</v>
      </c>
      <c r="BL951" s="345"/>
      <c r="BM951" s="353"/>
    </row>
    <row r="952" spans="1:65" ht="14.25" hidden="1" customHeight="1">
      <c r="A952" s="84">
        <v>906</v>
      </c>
      <c r="B952" s="84" t="s">
        <v>1051</v>
      </c>
      <c r="C952" s="85">
        <v>293</v>
      </c>
      <c r="D952" s="85" t="s">
        <v>957</v>
      </c>
      <c r="E952" s="86">
        <v>8</v>
      </c>
      <c r="F952" s="84">
        <v>3</v>
      </c>
      <c r="G952" s="87">
        <v>29.36</v>
      </c>
      <c r="H952" s="88" t="s">
        <v>1</v>
      </c>
      <c r="I952" s="88" t="s">
        <v>1</v>
      </c>
      <c r="J952" s="89">
        <v>5.09</v>
      </c>
      <c r="K952" s="89">
        <f t="shared" si="208"/>
        <v>1.53</v>
      </c>
      <c r="L952" s="89">
        <f t="shared" si="209"/>
        <v>24.27</v>
      </c>
      <c r="M952" s="89">
        <f t="shared" si="210"/>
        <v>25.8</v>
      </c>
      <c r="N952" s="90" t="s">
        <v>65</v>
      </c>
      <c r="O952" s="90" t="s">
        <v>66</v>
      </c>
      <c r="P952" s="90" t="s">
        <v>67</v>
      </c>
      <c r="Q952" s="91" t="s">
        <v>68</v>
      </c>
      <c r="R952" s="92" t="s">
        <v>493</v>
      </c>
      <c r="S952" s="92" t="s">
        <v>493</v>
      </c>
      <c r="T952" s="93" t="s">
        <v>73</v>
      </c>
      <c r="U952" s="84">
        <v>11</v>
      </c>
      <c r="V952" s="94">
        <f>IFERROR(VLOOKUP(H952,'Коэфф для прайса 1 оч'!$A$3:$C$6,3,0),"")</f>
        <v>327000</v>
      </c>
      <c r="W952" s="91">
        <f>IFERROR(VLOOKUP(E952,'Коэфф для прайса 1 оч'!$A$10:$C$23,3,0),"")</f>
        <v>5.5E-2</v>
      </c>
      <c r="X952" s="116">
        <f>IFERROR(VLOOKUP(N952,'Коэфф для прайса 1 оч'!$E$25:$F$30,2,0),"")</f>
        <v>0.04</v>
      </c>
      <c r="Y952" s="116">
        <f>IFERROR(VLOOKUP(O952,'Коэфф для прайса 1 оч'!$E$32:$F$34,2,0),"")</f>
        <v>0</v>
      </c>
      <c r="Z952" s="116">
        <f>IFERROR(VLOOKUP(P952,'Коэфф для прайса 1 оч'!$E$36:$F$38,2,0),"")</f>
        <v>0.03</v>
      </c>
      <c r="AA952" s="116">
        <f>IFERROR(VLOOKUP(Q952,'Коэфф для прайса 1 оч'!$E$40:$F$43,2,0),"")</f>
        <v>5.0000000000000001E-3</v>
      </c>
      <c r="AB952" s="117">
        <f>IFERROR(VLOOKUP(R952,'Коэфф для прайса 1 оч'!$E$45:$F$59,2,0),"")</f>
        <v>0.03</v>
      </c>
      <c r="AC952" s="116">
        <f>IFERROR(VLOOKUP(T952,'Коэфф для прайса 1 оч'!$E$61:$F$67,2,0),"")</f>
        <v>0</v>
      </c>
      <c r="AD952" s="116">
        <f>IFERROR(VLOOKUP(U952,'Коэфф для прайса 1 оч'!$E$69:$F$82,2,0),"")</f>
        <v>1.4999999999999999E-2</v>
      </c>
      <c r="AE952" s="116">
        <f>IFERROR(VLOOKUP(PriceList[[#This Row],[Корпус]],'Коэфф для прайса 1 оч'!$I$10:$J$15,2,0),"")</f>
        <v>0</v>
      </c>
      <c r="AF952" s="95">
        <f t="shared" si="211"/>
        <v>384225</v>
      </c>
      <c r="AG952" s="96">
        <f t="shared" si="212"/>
        <v>11280846</v>
      </c>
      <c r="AH952" s="97">
        <v>0</v>
      </c>
      <c r="AI952" s="98">
        <f t="shared" si="213"/>
        <v>384225</v>
      </c>
      <c r="AJ952" s="99">
        <f t="shared" si="214"/>
        <v>11280846</v>
      </c>
      <c r="AK952" s="84" t="s">
        <v>71</v>
      </c>
      <c r="AL952" s="91">
        <v>0.1</v>
      </c>
      <c r="AM952" s="287">
        <f>PriceList[[#This Row],[ИТОГ Цена за кв.м, руб]]*(1+PriceList[[#This Row],[Максимальная скидка]])</f>
        <v>422647.50000000006</v>
      </c>
      <c r="AN952" s="287">
        <f>PriceList[[#This Row],[Цена за кв.м. в CRM]]*PriceList[[#This Row],[Площадь, кв.м]]</f>
        <v>12408930.600000001</v>
      </c>
      <c r="AO952" s="287">
        <v>6000</v>
      </c>
      <c r="AP952" s="335">
        <f>PriceList[[#This Row],[Цена за кв.м. в CRM]]+PriceList[[#This Row],[Бронь]]</f>
        <v>428647.50000000006</v>
      </c>
      <c r="AQ952" s="335">
        <f>PriceList[[#This Row],[Цена за кв.м. в сайт]]*PriceList[[#This Row],[Площадь, кв.м]]</f>
        <v>12585090.600000001</v>
      </c>
      <c r="AR952" s="84" t="str">
        <f t="shared" si="215"/>
        <v>С3-2-293</v>
      </c>
      <c r="AS952" s="88" t="str">
        <f t="shared" si="216"/>
        <v>Ст</v>
      </c>
      <c r="AT952" s="89">
        <f t="shared" si="217"/>
        <v>29.36</v>
      </c>
      <c r="AU952" s="99">
        <f>PriceList[[#This Row],[Цена за кв.м. в CRM]]</f>
        <v>422647.50000000006</v>
      </c>
      <c r="AV952" s="100" t="str">
        <f t="shared" si="218"/>
        <v>Резерв</v>
      </c>
      <c r="AW952" s="99"/>
      <c r="AX952" s="342"/>
      <c r="AZ952" s="353">
        <f>(PriceList[[#This Row],[Цена за кв.м. в сайт]])+$AZ$1</f>
        <v>429147.50000000006</v>
      </c>
      <c r="BA952" s="353">
        <f>AZ952*PriceList[[#This Row],[Площадь, кв.м]]</f>
        <v>12599770.600000001</v>
      </c>
      <c r="BB952" s="346">
        <f>BA952-PriceList[[#This Row],[Стоимость, руб для сбронированием]]</f>
        <v>14680</v>
      </c>
      <c r="BC952" s="14"/>
      <c r="BD952" s="345">
        <f t="shared" si="219"/>
        <v>429100</v>
      </c>
      <c r="BE952" s="353">
        <f>BD952*PriceList[[#This Row],[Площадь, кв.м]]</f>
        <v>12598376</v>
      </c>
      <c r="BF952" s="14"/>
      <c r="BG952" s="345">
        <f>BE952-$BG$1*PriceList[[#This Row],[Площадь, кв.м]]</f>
        <v>12422216</v>
      </c>
      <c r="BH952" s="353">
        <f t="shared" si="220"/>
        <v>176160</v>
      </c>
      <c r="BI952" s="345">
        <f>BG952/PriceList[[#This Row],[Площадь, кв.м]]</f>
        <v>423100</v>
      </c>
      <c r="BJ952" s="355">
        <f t="shared" si="221"/>
        <v>1.4181044670290712E-2</v>
      </c>
      <c r="BL952" s="345"/>
      <c r="BM952" s="353"/>
    </row>
    <row r="953" spans="1:65" ht="14.25" hidden="1" customHeight="1">
      <c r="A953" s="84">
        <v>907</v>
      </c>
      <c r="B953" s="84" t="s">
        <v>1052</v>
      </c>
      <c r="C953" s="85">
        <v>294</v>
      </c>
      <c r="D953" s="85" t="s">
        <v>957</v>
      </c>
      <c r="E953" s="86">
        <v>8</v>
      </c>
      <c r="F953" s="84">
        <v>4</v>
      </c>
      <c r="G953" s="87">
        <v>41.75</v>
      </c>
      <c r="H953" s="88" t="s">
        <v>1</v>
      </c>
      <c r="I953" s="88" t="s">
        <v>1</v>
      </c>
      <c r="J953" s="89">
        <v>13.04</v>
      </c>
      <c r="K953" s="89">
        <f t="shared" si="208"/>
        <v>3.91</v>
      </c>
      <c r="L953" s="89">
        <f t="shared" si="209"/>
        <v>28.71</v>
      </c>
      <c r="M953" s="89">
        <f t="shared" si="210"/>
        <v>32.620000000000005</v>
      </c>
      <c r="N953" s="90" t="s">
        <v>76</v>
      </c>
      <c r="O953" s="90" t="s">
        <v>83</v>
      </c>
      <c r="P953" s="90" t="s">
        <v>67</v>
      </c>
      <c r="Q953" s="91" t="s">
        <v>68</v>
      </c>
      <c r="R953" s="92" t="s">
        <v>493</v>
      </c>
      <c r="S953" s="92" t="s">
        <v>493</v>
      </c>
      <c r="T953" s="93" t="s">
        <v>73</v>
      </c>
      <c r="U953" s="84">
        <v>11</v>
      </c>
      <c r="V953" s="94">
        <f>IFERROR(VLOOKUP(H953,'Коэфф для прайса 1 оч'!$A$3:$C$6,3,0),"")</f>
        <v>327000</v>
      </c>
      <c r="W953" s="91">
        <f>IFERROR(VLOOKUP(E953,'Коэфф для прайса 1 оч'!$A$10:$C$23,3,0),"")</f>
        <v>5.5E-2</v>
      </c>
      <c r="X953" s="116">
        <f>IFERROR(VLOOKUP(N953,'Коэфф для прайса 1 оч'!$E$25:$F$30,2,0),"")</f>
        <v>0</v>
      </c>
      <c r="Y953" s="116">
        <f>IFERROR(VLOOKUP(O953,'Коэфф для прайса 1 оч'!$E$32:$F$34,2,0),"")</f>
        <v>0.03</v>
      </c>
      <c r="Z953" s="116">
        <f>IFERROR(VLOOKUP(P953,'Коэфф для прайса 1 оч'!$E$36:$F$38,2,0),"")</f>
        <v>0.03</v>
      </c>
      <c r="AA953" s="116">
        <f>IFERROR(VLOOKUP(Q953,'Коэфф для прайса 1 оч'!$E$40:$F$43,2,0),"")</f>
        <v>5.0000000000000001E-3</v>
      </c>
      <c r="AB953" s="117">
        <f>IFERROR(VLOOKUP(R953,'Коэфф для прайса 1 оч'!$E$45:$F$59,2,0),"")</f>
        <v>0.03</v>
      </c>
      <c r="AC953" s="116">
        <f>IFERROR(VLOOKUP(T953,'Коэфф для прайса 1 оч'!$E$61:$F$67,2,0),"")</f>
        <v>0</v>
      </c>
      <c r="AD953" s="116">
        <f>IFERROR(VLOOKUP(U953,'Коэфф для прайса 1 оч'!$E$69:$F$82,2,0),"")</f>
        <v>1.4999999999999999E-2</v>
      </c>
      <c r="AE953" s="116">
        <f>IFERROR(VLOOKUP(PriceList[[#This Row],[Корпус]],'Коэфф для прайса 1 оч'!$I$10:$J$15,2,0),"")</f>
        <v>0</v>
      </c>
      <c r="AF953" s="95">
        <f t="shared" si="211"/>
        <v>380955</v>
      </c>
      <c r="AG953" s="96">
        <f t="shared" si="212"/>
        <v>15904871.25</v>
      </c>
      <c r="AH953" s="97">
        <v>0</v>
      </c>
      <c r="AI953" s="98">
        <f t="shared" si="213"/>
        <v>380955</v>
      </c>
      <c r="AJ953" s="99">
        <f t="shared" si="214"/>
        <v>15904871.25</v>
      </c>
      <c r="AK953" s="84" t="s">
        <v>71</v>
      </c>
      <c r="AL953" s="91">
        <v>0.1</v>
      </c>
      <c r="AM953" s="287">
        <f>PriceList[[#This Row],[ИТОГ Цена за кв.м, руб]]*(1+PriceList[[#This Row],[Максимальная скидка]])</f>
        <v>419050.50000000006</v>
      </c>
      <c r="AN953" s="287">
        <f>PriceList[[#This Row],[Цена за кв.м. в CRM]]*PriceList[[#This Row],[Площадь, кв.м]]</f>
        <v>17495358.375000004</v>
      </c>
      <c r="AO953" s="287">
        <v>6000</v>
      </c>
      <c r="AP953" s="335">
        <f>PriceList[[#This Row],[Цена за кв.м. в CRM]]+PriceList[[#This Row],[Бронь]]</f>
        <v>425050.50000000006</v>
      </c>
      <c r="AQ953" s="335">
        <f>PriceList[[#This Row],[Цена за кв.м. в сайт]]*PriceList[[#This Row],[Площадь, кв.м]]</f>
        <v>17745858.375000004</v>
      </c>
      <c r="AR953" s="84" t="str">
        <f t="shared" si="215"/>
        <v>С3-2-294</v>
      </c>
      <c r="AS953" s="88" t="str">
        <f t="shared" si="216"/>
        <v>Ст</v>
      </c>
      <c r="AT953" s="89">
        <f t="shared" si="217"/>
        <v>41.75</v>
      </c>
      <c r="AU953" s="99">
        <f>PriceList[[#This Row],[Цена за кв.м. в CRM]]</f>
        <v>419050.50000000006</v>
      </c>
      <c r="AV953" s="100" t="str">
        <f t="shared" si="218"/>
        <v>Резерв</v>
      </c>
      <c r="AW953" s="99"/>
      <c r="AX953" s="342"/>
      <c r="AZ953" s="353">
        <f>(PriceList[[#This Row],[Цена за кв.м. в сайт]])+$AZ$1</f>
        <v>425550.50000000006</v>
      </c>
      <c r="BA953" s="353">
        <f>AZ953*PriceList[[#This Row],[Площадь, кв.м]]</f>
        <v>17766733.375000004</v>
      </c>
      <c r="BB953" s="346">
        <f>BA953-PriceList[[#This Row],[Стоимость, руб для сбронированием]]</f>
        <v>20875</v>
      </c>
      <c r="BC953" s="14"/>
      <c r="BD953" s="345">
        <f t="shared" si="219"/>
        <v>425600</v>
      </c>
      <c r="BE953" s="353">
        <f>BD953*PriceList[[#This Row],[Площадь, кв.м]]</f>
        <v>17768800</v>
      </c>
      <c r="BF953" s="14"/>
      <c r="BG953" s="345">
        <f>BE953-$BG$1*PriceList[[#This Row],[Площадь, кв.м]]</f>
        <v>17518300</v>
      </c>
      <c r="BH953" s="353">
        <f t="shared" si="220"/>
        <v>250500</v>
      </c>
      <c r="BI953" s="345">
        <f>BG953/PriceList[[#This Row],[Площадь, кв.м]]</f>
        <v>419600</v>
      </c>
      <c r="BJ953" s="355">
        <f t="shared" si="221"/>
        <v>1.4299332697807437E-2</v>
      </c>
      <c r="BL953" s="345"/>
      <c r="BM953" s="353"/>
    </row>
    <row r="954" spans="1:65" ht="14.25" hidden="1" customHeight="1">
      <c r="A954" s="84">
        <v>908</v>
      </c>
      <c r="B954" s="84" t="s">
        <v>1053</v>
      </c>
      <c r="C954" s="85">
        <v>295</v>
      </c>
      <c r="D954" s="85" t="s">
        <v>957</v>
      </c>
      <c r="E954" s="86">
        <v>8</v>
      </c>
      <c r="F954" s="84">
        <v>5</v>
      </c>
      <c r="G954" s="87">
        <v>72.03</v>
      </c>
      <c r="H954" s="88" t="s">
        <v>2</v>
      </c>
      <c r="I954" s="88" t="s">
        <v>19</v>
      </c>
      <c r="J954" s="89">
        <v>18.2</v>
      </c>
      <c r="K954" s="89">
        <f t="shared" si="208"/>
        <v>5.46</v>
      </c>
      <c r="L954" s="89">
        <f t="shared" si="209"/>
        <v>53.83</v>
      </c>
      <c r="M954" s="89">
        <f t="shared" si="210"/>
        <v>59.29</v>
      </c>
      <c r="N954" s="90" t="s">
        <v>78</v>
      </c>
      <c r="O954" s="90" t="s">
        <v>83</v>
      </c>
      <c r="P954" s="90" t="s">
        <v>67</v>
      </c>
      <c r="Q954" s="91" t="s">
        <v>68</v>
      </c>
      <c r="R954" s="92" t="s">
        <v>518</v>
      </c>
      <c r="S954" s="92" t="s">
        <v>116</v>
      </c>
      <c r="T954" s="93" t="s">
        <v>73</v>
      </c>
      <c r="U954" s="84">
        <v>11</v>
      </c>
      <c r="V954" s="94">
        <f>IFERROR(VLOOKUP(H954,'Коэфф для прайса 1 оч'!$A$3:$C$6,3,0),"")</f>
        <v>313920</v>
      </c>
      <c r="W954" s="91">
        <f>IFERROR(VLOOKUP(E954,'Коэфф для прайса 1 оч'!$A$10:$C$23,3,0),"")</f>
        <v>5.5E-2</v>
      </c>
      <c r="X954" s="116">
        <f>IFERROR(VLOOKUP(N954,'Коэфф для прайса 1 оч'!$E$25:$F$30,2,0),"")</f>
        <v>-0.02</v>
      </c>
      <c r="Y954" s="116">
        <f>IFERROR(VLOOKUP(O954,'Коэфф для прайса 1 оч'!$E$32:$F$34,2,0),"")</f>
        <v>0.03</v>
      </c>
      <c r="Z954" s="116">
        <f>IFERROR(VLOOKUP(P954,'Коэфф для прайса 1 оч'!$E$36:$F$38,2,0),"")</f>
        <v>0.03</v>
      </c>
      <c r="AA954" s="116">
        <f>IFERROR(VLOOKUP(Q954,'Коэфф для прайса 1 оч'!$E$40:$F$43,2,0),"")</f>
        <v>5.0000000000000001E-3</v>
      </c>
      <c r="AB954" s="117">
        <f>IFERROR(VLOOKUP(R954,'Коэфф для прайса 1 оч'!$E$45:$F$59,2,0),"")</f>
        <v>0.05</v>
      </c>
      <c r="AC954" s="116">
        <f>IFERROR(VLOOKUP(T954,'Коэфф для прайса 1 оч'!$E$61:$F$67,2,0),"")</f>
        <v>0</v>
      </c>
      <c r="AD954" s="116">
        <f>IFERROR(VLOOKUP(U954,'Коэфф для прайса 1 оч'!$E$69:$F$82,2,0),"")</f>
        <v>1.4999999999999999E-2</v>
      </c>
      <c r="AE954" s="116">
        <f>IFERROR(VLOOKUP(PriceList[[#This Row],[Корпус]],'Коэфф для прайса 1 оч'!$I$10:$J$15,2,0),"")</f>
        <v>0</v>
      </c>
      <c r="AF954" s="95">
        <f t="shared" si="211"/>
        <v>365716.8</v>
      </c>
      <c r="AG954" s="96">
        <f t="shared" si="212"/>
        <v>26342581.103999998</v>
      </c>
      <c r="AH954" s="97">
        <v>0</v>
      </c>
      <c r="AI954" s="98">
        <f t="shared" si="213"/>
        <v>365716.8</v>
      </c>
      <c r="AJ954" s="99">
        <f t="shared" si="214"/>
        <v>26342581.103999998</v>
      </c>
      <c r="AK954" s="84" t="s">
        <v>71</v>
      </c>
      <c r="AL954" s="91">
        <v>0.1</v>
      </c>
      <c r="AM954" s="287">
        <f>PriceList[[#This Row],[ИТОГ Цена за кв.м, руб]]*(1+PriceList[[#This Row],[Максимальная скидка]])</f>
        <v>402288.48000000004</v>
      </c>
      <c r="AN954" s="287">
        <f>PriceList[[#This Row],[Цена за кв.м. в CRM]]*PriceList[[#This Row],[Площадь, кв.м]]</f>
        <v>28976839.214400005</v>
      </c>
      <c r="AO954" s="287">
        <v>6000</v>
      </c>
      <c r="AP954" s="335">
        <f>PriceList[[#This Row],[Цена за кв.м. в CRM]]+PriceList[[#This Row],[Бронь]]</f>
        <v>408288.48000000004</v>
      </c>
      <c r="AQ954" s="335">
        <f>PriceList[[#This Row],[Цена за кв.м. в сайт]]*PriceList[[#This Row],[Площадь, кв.м]]</f>
        <v>29409019.214400005</v>
      </c>
      <c r="AR954" s="84" t="str">
        <f t="shared" si="215"/>
        <v>С3-2-295</v>
      </c>
      <c r="AS954" s="88" t="str">
        <f t="shared" si="216"/>
        <v>1К</v>
      </c>
      <c r="AT954" s="89">
        <f t="shared" si="217"/>
        <v>72.03</v>
      </c>
      <c r="AU954" s="99">
        <f>PriceList[[#This Row],[Цена за кв.м. в CRM]]</f>
        <v>402288.48000000004</v>
      </c>
      <c r="AV954" s="100" t="str">
        <f t="shared" si="218"/>
        <v>Резерв</v>
      </c>
      <c r="AW954" s="99"/>
      <c r="AX954" s="342"/>
      <c r="AZ954" s="353">
        <f>(PriceList[[#This Row],[Цена за кв.м. в сайт]])+$AZ$1</f>
        <v>408788.48000000004</v>
      </c>
      <c r="BA954" s="353">
        <f>AZ954*PriceList[[#This Row],[Площадь, кв.м]]</f>
        <v>29445034.214400005</v>
      </c>
      <c r="BB954" s="346">
        <f>BA954-PriceList[[#This Row],[Стоимость, руб для сбронированием]]</f>
        <v>36015</v>
      </c>
      <c r="BC954" s="14"/>
      <c r="BD954" s="345">
        <f t="shared" si="219"/>
        <v>408800</v>
      </c>
      <c r="BE954" s="353">
        <f>BD954*PriceList[[#This Row],[Площадь, кв.м]]</f>
        <v>29445864</v>
      </c>
      <c r="BF954" s="14"/>
      <c r="BG954" s="345">
        <f>BE954-$BG$1*PriceList[[#This Row],[Площадь, кв.м]]</f>
        <v>29013684</v>
      </c>
      <c r="BH954" s="353">
        <f t="shared" si="220"/>
        <v>432180</v>
      </c>
      <c r="BI954" s="345">
        <f>BG954/PriceList[[#This Row],[Площадь, кв.м]]</f>
        <v>402800</v>
      </c>
      <c r="BJ954" s="355">
        <f t="shared" si="221"/>
        <v>1.4895729890764648E-2</v>
      </c>
      <c r="BL954" s="345"/>
      <c r="BM954" s="353"/>
    </row>
    <row r="955" spans="1:65" ht="14.25" hidden="1" customHeight="1">
      <c r="A955" s="84">
        <v>909</v>
      </c>
      <c r="B955" s="84" t="s">
        <v>1054</v>
      </c>
      <c r="C955" s="85">
        <v>296</v>
      </c>
      <c r="D955" s="85" t="s">
        <v>957</v>
      </c>
      <c r="E955" s="86">
        <v>8</v>
      </c>
      <c r="F955" s="84">
        <v>6</v>
      </c>
      <c r="G955" s="87">
        <v>30.39</v>
      </c>
      <c r="H955" s="88" t="s">
        <v>1</v>
      </c>
      <c r="I955" s="88" t="s">
        <v>1</v>
      </c>
      <c r="J955" s="89">
        <v>5.61</v>
      </c>
      <c r="K955" s="89">
        <f t="shared" si="208"/>
        <v>1.68</v>
      </c>
      <c r="L955" s="89">
        <f t="shared" si="209"/>
        <v>24.78</v>
      </c>
      <c r="M955" s="89">
        <f t="shared" si="210"/>
        <v>26.46</v>
      </c>
      <c r="N955" s="90" t="s">
        <v>65</v>
      </c>
      <c r="O955" s="90" t="s">
        <v>66</v>
      </c>
      <c r="P955" s="90" t="s">
        <v>67</v>
      </c>
      <c r="Q955" s="91" t="s">
        <v>68</v>
      </c>
      <c r="R955" s="92" t="s">
        <v>518</v>
      </c>
      <c r="S955" s="92" t="s">
        <v>116</v>
      </c>
      <c r="T955" s="93" t="s">
        <v>73</v>
      </c>
      <c r="U955" s="84">
        <v>11</v>
      </c>
      <c r="V955" s="94">
        <f>IFERROR(VLOOKUP(H955,'Коэфф для прайса 1 оч'!$A$3:$C$6,3,0),"")</f>
        <v>327000</v>
      </c>
      <c r="W955" s="91">
        <f>IFERROR(VLOOKUP(E955,'Коэфф для прайса 1 оч'!$A$10:$C$23,3,0),"")</f>
        <v>5.5E-2</v>
      </c>
      <c r="X955" s="116">
        <f>IFERROR(VLOOKUP(N955,'Коэфф для прайса 1 оч'!$E$25:$F$30,2,0),"")</f>
        <v>0.04</v>
      </c>
      <c r="Y955" s="116">
        <f>IFERROR(VLOOKUP(O955,'Коэфф для прайса 1 оч'!$E$32:$F$34,2,0),"")</f>
        <v>0</v>
      </c>
      <c r="Z955" s="116">
        <f>IFERROR(VLOOKUP(P955,'Коэфф для прайса 1 оч'!$E$36:$F$38,2,0),"")</f>
        <v>0.03</v>
      </c>
      <c r="AA955" s="116">
        <f>IFERROR(VLOOKUP(Q955,'Коэфф для прайса 1 оч'!$E$40:$F$43,2,0),"")</f>
        <v>5.0000000000000001E-3</v>
      </c>
      <c r="AB955" s="117">
        <f>IFERROR(VLOOKUP(R955,'Коэфф для прайса 1 оч'!$E$45:$F$59,2,0),"")</f>
        <v>0.05</v>
      </c>
      <c r="AC955" s="116">
        <f>IFERROR(VLOOKUP(T955,'Коэфф для прайса 1 оч'!$E$61:$F$67,2,0),"")</f>
        <v>0</v>
      </c>
      <c r="AD955" s="116">
        <f>IFERROR(VLOOKUP(U955,'Коэфф для прайса 1 оч'!$E$69:$F$82,2,0),"")</f>
        <v>1.4999999999999999E-2</v>
      </c>
      <c r="AE955" s="116">
        <f>IFERROR(VLOOKUP(PriceList[[#This Row],[Корпус]],'Коэфф для прайса 1 оч'!$I$10:$J$15,2,0),"")</f>
        <v>0</v>
      </c>
      <c r="AF955" s="95">
        <f t="shared" si="211"/>
        <v>390765</v>
      </c>
      <c r="AG955" s="96">
        <f t="shared" si="212"/>
        <v>11875348.35</v>
      </c>
      <c r="AH955" s="97">
        <v>0</v>
      </c>
      <c r="AI955" s="98">
        <f t="shared" si="213"/>
        <v>390765</v>
      </c>
      <c r="AJ955" s="99">
        <f t="shared" si="214"/>
        <v>11875348.35</v>
      </c>
      <c r="AK955" s="84" t="s">
        <v>71</v>
      </c>
      <c r="AL955" s="91">
        <v>0.1</v>
      </c>
      <c r="AM955" s="287">
        <f>PriceList[[#This Row],[ИТОГ Цена за кв.м, руб]]*(1+PriceList[[#This Row],[Максимальная скидка]])</f>
        <v>429841.50000000006</v>
      </c>
      <c r="AN955" s="287">
        <f>PriceList[[#This Row],[Цена за кв.м. в CRM]]*PriceList[[#This Row],[Площадь, кв.м]]</f>
        <v>13062883.185000002</v>
      </c>
      <c r="AO955" s="287">
        <v>6000</v>
      </c>
      <c r="AP955" s="335">
        <f>PriceList[[#This Row],[Цена за кв.м. в CRM]]+PriceList[[#This Row],[Бронь]]</f>
        <v>435841.50000000006</v>
      </c>
      <c r="AQ955" s="335">
        <f>PriceList[[#This Row],[Цена за кв.м. в сайт]]*PriceList[[#This Row],[Площадь, кв.м]]</f>
        <v>13245223.185000002</v>
      </c>
      <c r="AR955" s="84" t="str">
        <f t="shared" si="215"/>
        <v>С3-2-296</v>
      </c>
      <c r="AS955" s="88" t="str">
        <f t="shared" si="216"/>
        <v>Ст</v>
      </c>
      <c r="AT955" s="89">
        <f t="shared" si="217"/>
        <v>30.39</v>
      </c>
      <c r="AU955" s="99">
        <f>PriceList[[#This Row],[Цена за кв.м. в CRM]]</f>
        <v>429841.50000000006</v>
      </c>
      <c r="AV955" s="100" t="str">
        <f t="shared" si="218"/>
        <v>Резерв</v>
      </c>
      <c r="AW955" s="99"/>
      <c r="AX955" s="342"/>
      <c r="AZ955" s="353">
        <f>(PriceList[[#This Row],[Цена за кв.м. в сайт]])+$AZ$1</f>
        <v>436341.50000000006</v>
      </c>
      <c r="BA955" s="353">
        <f>AZ955*PriceList[[#This Row],[Площадь, кв.м]]</f>
        <v>13260418.185000002</v>
      </c>
      <c r="BB955" s="346">
        <f>BA955-PriceList[[#This Row],[Стоимость, руб для сбронированием]]</f>
        <v>15195</v>
      </c>
      <c r="BC955" s="14"/>
      <c r="BD955" s="345">
        <f t="shared" si="219"/>
        <v>436300</v>
      </c>
      <c r="BE955" s="353">
        <f>BD955*PriceList[[#This Row],[Площадь, кв.м]]</f>
        <v>13259157</v>
      </c>
      <c r="BF955" s="14"/>
      <c r="BG955" s="345">
        <f>BE955-$BG$1*PriceList[[#This Row],[Площадь, кв.м]]</f>
        <v>13076817</v>
      </c>
      <c r="BH955" s="353">
        <f t="shared" si="220"/>
        <v>182340</v>
      </c>
      <c r="BI955" s="345">
        <f>BG955/PriceList[[#This Row],[Площадь, кв.м]]</f>
        <v>430300</v>
      </c>
      <c r="BJ955" s="355">
        <f t="shared" si="221"/>
        <v>1.3943760167325122E-2</v>
      </c>
      <c r="BL955" s="345"/>
      <c r="BM955" s="353"/>
    </row>
    <row r="956" spans="1:65" ht="14.25" hidden="1" customHeight="1">
      <c r="A956" s="84">
        <v>910</v>
      </c>
      <c r="B956" s="84" t="s">
        <v>1055</v>
      </c>
      <c r="C956" s="85">
        <v>297</v>
      </c>
      <c r="D956" s="85" t="s">
        <v>957</v>
      </c>
      <c r="E956" s="86">
        <v>8</v>
      </c>
      <c r="F956" s="84">
        <v>7</v>
      </c>
      <c r="G956" s="87">
        <v>30.91</v>
      </c>
      <c r="H956" s="88" t="s">
        <v>1</v>
      </c>
      <c r="I956" s="88" t="s">
        <v>1</v>
      </c>
      <c r="J956" s="89">
        <v>6.13</v>
      </c>
      <c r="K956" s="89">
        <f t="shared" si="208"/>
        <v>1.84</v>
      </c>
      <c r="L956" s="89">
        <f t="shared" si="209"/>
        <v>24.78</v>
      </c>
      <c r="M956" s="89">
        <f t="shared" si="210"/>
        <v>26.62</v>
      </c>
      <c r="N956" s="90" t="s">
        <v>65</v>
      </c>
      <c r="O956" s="90" t="s">
        <v>66</v>
      </c>
      <c r="P956" s="90" t="s">
        <v>67</v>
      </c>
      <c r="Q956" s="91" t="s">
        <v>68</v>
      </c>
      <c r="R956" s="92" t="s">
        <v>518</v>
      </c>
      <c r="S956" s="92" t="s">
        <v>116</v>
      </c>
      <c r="T956" s="93" t="s">
        <v>73</v>
      </c>
      <c r="U956" s="84">
        <v>11</v>
      </c>
      <c r="V956" s="94">
        <f>IFERROR(VLOOKUP(H956,'Коэфф для прайса 1 оч'!$A$3:$C$6,3,0),"")</f>
        <v>327000</v>
      </c>
      <c r="W956" s="91">
        <f>IFERROR(VLOOKUP(E956,'Коэфф для прайса 1 оч'!$A$10:$C$23,3,0),"")</f>
        <v>5.5E-2</v>
      </c>
      <c r="X956" s="116">
        <f>IFERROR(VLOOKUP(N956,'Коэфф для прайса 1 оч'!$E$25:$F$30,2,0),"")</f>
        <v>0.04</v>
      </c>
      <c r="Y956" s="116">
        <f>IFERROR(VLOOKUP(O956,'Коэфф для прайса 1 оч'!$E$32:$F$34,2,0),"")</f>
        <v>0</v>
      </c>
      <c r="Z956" s="116">
        <f>IFERROR(VLOOKUP(P956,'Коэфф для прайса 1 оч'!$E$36:$F$38,2,0),"")</f>
        <v>0.03</v>
      </c>
      <c r="AA956" s="116">
        <f>IFERROR(VLOOKUP(Q956,'Коэфф для прайса 1 оч'!$E$40:$F$43,2,0),"")</f>
        <v>5.0000000000000001E-3</v>
      </c>
      <c r="AB956" s="117">
        <f>IFERROR(VLOOKUP(R956,'Коэфф для прайса 1 оч'!$E$45:$F$59,2,0),"")</f>
        <v>0.05</v>
      </c>
      <c r="AC956" s="116">
        <f>IFERROR(VLOOKUP(T956,'Коэфф для прайса 1 оч'!$E$61:$F$67,2,0),"")</f>
        <v>0</v>
      </c>
      <c r="AD956" s="116">
        <f>IFERROR(VLOOKUP(U956,'Коэфф для прайса 1 оч'!$E$69:$F$82,2,0),"")</f>
        <v>1.4999999999999999E-2</v>
      </c>
      <c r="AE956" s="116">
        <f>IFERROR(VLOOKUP(PriceList[[#This Row],[Корпус]],'Коэфф для прайса 1 оч'!$I$10:$J$15,2,0),"")</f>
        <v>0</v>
      </c>
      <c r="AF956" s="95">
        <f t="shared" si="211"/>
        <v>390765</v>
      </c>
      <c r="AG956" s="96">
        <f t="shared" si="212"/>
        <v>12078546.15</v>
      </c>
      <c r="AH956" s="97">
        <v>0</v>
      </c>
      <c r="AI956" s="98">
        <f t="shared" si="213"/>
        <v>390765</v>
      </c>
      <c r="AJ956" s="99">
        <f t="shared" si="214"/>
        <v>12078546.15</v>
      </c>
      <c r="AK956" s="84" t="s">
        <v>71</v>
      </c>
      <c r="AL956" s="91">
        <v>0.1</v>
      </c>
      <c r="AM956" s="287">
        <f>PriceList[[#This Row],[ИТОГ Цена за кв.м, руб]]*(1+PriceList[[#This Row],[Максимальная скидка]])</f>
        <v>429841.50000000006</v>
      </c>
      <c r="AN956" s="287">
        <f>PriceList[[#This Row],[Цена за кв.м. в CRM]]*PriceList[[#This Row],[Площадь, кв.м]]</f>
        <v>13286400.765000002</v>
      </c>
      <c r="AO956" s="287">
        <v>6000</v>
      </c>
      <c r="AP956" s="335">
        <f>PriceList[[#This Row],[Цена за кв.м. в CRM]]+PriceList[[#This Row],[Бронь]]</f>
        <v>435841.50000000006</v>
      </c>
      <c r="AQ956" s="335">
        <f>PriceList[[#This Row],[Цена за кв.м. в сайт]]*PriceList[[#This Row],[Площадь, кв.м]]</f>
        <v>13471860.765000002</v>
      </c>
      <c r="AR956" s="84" t="str">
        <f t="shared" si="215"/>
        <v>С3-2-297</v>
      </c>
      <c r="AS956" s="88" t="str">
        <f t="shared" si="216"/>
        <v>Ст</v>
      </c>
      <c r="AT956" s="89">
        <f t="shared" si="217"/>
        <v>30.91</v>
      </c>
      <c r="AU956" s="99">
        <f>PriceList[[#This Row],[Цена за кв.м. в CRM]]</f>
        <v>429841.50000000006</v>
      </c>
      <c r="AV956" s="100" t="str">
        <f t="shared" si="218"/>
        <v>Резерв</v>
      </c>
      <c r="AW956" s="99"/>
      <c r="AX956" s="342"/>
      <c r="AZ956" s="353">
        <f>(PriceList[[#This Row],[Цена за кв.м. в сайт]])+$AZ$1</f>
        <v>436341.50000000006</v>
      </c>
      <c r="BA956" s="353">
        <f>AZ956*PriceList[[#This Row],[Площадь, кв.м]]</f>
        <v>13487315.765000002</v>
      </c>
      <c r="BB956" s="346">
        <f>BA956-PriceList[[#This Row],[Стоимость, руб для сбронированием]]</f>
        <v>15455</v>
      </c>
      <c r="BC956" s="14"/>
      <c r="BD956" s="345">
        <f t="shared" si="219"/>
        <v>436300</v>
      </c>
      <c r="BE956" s="353">
        <f>BD956*PriceList[[#This Row],[Площадь, кв.м]]</f>
        <v>13486033</v>
      </c>
      <c r="BF956" s="14"/>
      <c r="BG956" s="345">
        <f>BE956-$BG$1*PriceList[[#This Row],[Площадь, кв.м]]</f>
        <v>13300573</v>
      </c>
      <c r="BH956" s="353">
        <f t="shared" si="220"/>
        <v>185460</v>
      </c>
      <c r="BI956" s="345">
        <f>BG956/PriceList[[#This Row],[Площадь, кв.м]]</f>
        <v>430300</v>
      </c>
      <c r="BJ956" s="355">
        <f t="shared" si="221"/>
        <v>1.3943760167325122E-2</v>
      </c>
      <c r="BL956" s="345"/>
      <c r="BM956" s="353"/>
    </row>
    <row r="957" spans="1:65" ht="14.25" hidden="1" customHeight="1">
      <c r="A957" s="84">
        <v>911</v>
      </c>
      <c r="B957" s="84" t="s">
        <v>1056</v>
      </c>
      <c r="C957" s="85">
        <v>298</v>
      </c>
      <c r="D957" s="85" t="s">
        <v>957</v>
      </c>
      <c r="E957" s="86">
        <v>8</v>
      </c>
      <c r="F957" s="84">
        <v>8</v>
      </c>
      <c r="G957" s="87">
        <v>31.02</v>
      </c>
      <c r="H957" s="88" t="s">
        <v>1</v>
      </c>
      <c r="I957" s="88" t="s">
        <v>1</v>
      </c>
      <c r="J957" s="89">
        <v>6.13</v>
      </c>
      <c r="K957" s="89">
        <f t="shared" si="208"/>
        <v>1.84</v>
      </c>
      <c r="L957" s="89">
        <f t="shared" si="209"/>
        <v>24.89</v>
      </c>
      <c r="M957" s="89">
        <f t="shared" si="210"/>
        <v>26.73</v>
      </c>
      <c r="N957" s="90" t="s">
        <v>65</v>
      </c>
      <c r="O957" s="90" t="s">
        <v>66</v>
      </c>
      <c r="P957" s="90" t="s">
        <v>67</v>
      </c>
      <c r="Q957" s="91" t="s">
        <v>68</v>
      </c>
      <c r="R957" s="92" t="s">
        <v>518</v>
      </c>
      <c r="S957" s="92" t="s">
        <v>116</v>
      </c>
      <c r="T957" s="93" t="s">
        <v>73</v>
      </c>
      <c r="U957" s="84">
        <v>11</v>
      </c>
      <c r="V957" s="94">
        <f>IFERROR(VLOOKUP(H957,'Коэфф для прайса 1 оч'!$A$3:$C$6,3,0),"")</f>
        <v>327000</v>
      </c>
      <c r="W957" s="91">
        <f>IFERROR(VLOOKUP(E957,'Коэфф для прайса 1 оч'!$A$10:$C$23,3,0),"")</f>
        <v>5.5E-2</v>
      </c>
      <c r="X957" s="116">
        <f>IFERROR(VLOOKUP(N957,'Коэфф для прайса 1 оч'!$E$25:$F$30,2,0),"")</f>
        <v>0.04</v>
      </c>
      <c r="Y957" s="116">
        <f>IFERROR(VLOOKUP(O957,'Коэфф для прайса 1 оч'!$E$32:$F$34,2,0),"")</f>
        <v>0</v>
      </c>
      <c r="Z957" s="116">
        <f>IFERROR(VLOOKUP(P957,'Коэфф для прайса 1 оч'!$E$36:$F$38,2,0),"")</f>
        <v>0.03</v>
      </c>
      <c r="AA957" s="116">
        <f>IFERROR(VLOOKUP(Q957,'Коэфф для прайса 1 оч'!$E$40:$F$43,2,0),"")</f>
        <v>5.0000000000000001E-3</v>
      </c>
      <c r="AB957" s="117">
        <f>IFERROR(VLOOKUP(R957,'Коэфф для прайса 1 оч'!$E$45:$F$59,2,0),"")</f>
        <v>0.05</v>
      </c>
      <c r="AC957" s="116">
        <f>IFERROR(VLOOKUP(T957,'Коэфф для прайса 1 оч'!$E$61:$F$67,2,0),"")</f>
        <v>0</v>
      </c>
      <c r="AD957" s="116">
        <f>IFERROR(VLOOKUP(U957,'Коэфф для прайса 1 оч'!$E$69:$F$82,2,0),"")</f>
        <v>1.4999999999999999E-2</v>
      </c>
      <c r="AE957" s="116">
        <f>IFERROR(VLOOKUP(PriceList[[#This Row],[Корпус]],'Коэфф для прайса 1 оч'!$I$10:$J$15,2,0),"")</f>
        <v>0</v>
      </c>
      <c r="AF957" s="95">
        <f t="shared" si="211"/>
        <v>390765</v>
      </c>
      <c r="AG957" s="96">
        <f t="shared" si="212"/>
        <v>12121530.300000001</v>
      </c>
      <c r="AH957" s="97">
        <v>0</v>
      </c>
      <c r="AI957" s="98">
        <f t="shared" si="213"/>
        <v>390765</v>
      </c>
      <c r="AJ957" s="99">
        <f t="shared" si="214"/>
        <v>12121530.300000001</v>
      </c>
      <c r="AK957" s="84" t="s">
        <v>71</v>
      </c>
      <c r="AL957" s="91">
        <v>0.1</v>
      </c>
      <c r="AM957" s="287">
        <f>PriceList[[#This Row],[ИТОГ Цена за кв.м, руб]]*(1+PriceList[[#This Row],[Максимальная скидка]])</f>
        <v>429841.50000000006</v>
      </c>
      <c r="AN957" s="287">
        <f>PriceList[[#This Row],[Цена за кв.м. в CRM]]*PriceList[[#This Row],[Площадь, кв.м]]</f>
        <v>13333683.330000002</v>
      </c>
      <c r="AO957" s="287">
        <v>6000</v>
      </c>
      <c r="AP957" s="335">
        <f>PriceList[[#This Row],[Цена за кв.м. в CRM]]+PriceList[[#This Row],[Бронь]]</f>
        <v>435841.50000000006</v>
      </c>
      <c r="AQ957" s="335">
        <f>PriceList[[#This Row],[Цена за кв.м. в сайт]]*PriceList[[#This Row],[Площадь, кв.м]]</f>
        <v>13519803.330000002</v>
      </c>
      <c r="AR957" s="84" t="str">
        <f t="shared" si="215"/>
        <v>С3-2-298</v>
      </c>
      <c r="AS957" s="88" t="str">
        <f t="shared" si="216"/>
        <v>Ст</v>
      </c>
      <c r="AT957" s="89">
        <f t="shared" si="217"/>
        <v>31.02</v>
      </c>
      <c r="AU957" s="99">
        <f>PriceList[[#This Row],[Цена за кв.м. в CRM]]</f>
        <v>429841.50000000006</v>
      </c>
      <c r="AV957" s="100" t="str">
        <f t="shared" si="218"/>
        <v>Резерв</v>
      </c>
      <c r="AW957" s="99"/>
      <c r="AX957" s="342"/>
      <c r="AZ957" s="353">
        <f>(PriceList[[#This Row],[Цена за кв.м. в сайт]])+$AZ$1</f>
        <v>436341.50000000006</v>
      </c>
      <c r="BA957" s="353">
        <f>AZ957*PriceList[[#This Row],[Площадь, кв.м]]</f>
        <v>13535313.330000002</v>
      </c>
      <c r="BB957" s="346">
        <f>BA957-PriceList[[#This Row],[Стоимость, руб для сбронированием]]</f>
        <v>15510</v>
      </c>
      <c r="BC957" s="14"/>
      <c r="BD957" s="345">
        <f t="shared" si="219"/>
        <v>436300</v>
      </c>
      <c r="BE957" s="353">
        <f>BD957*PriceList[[#This Row],[Площадь, кв.м]]</f>
        <v>13534026</v>
      </c>
      <c r="BF957" s="14"/>
      <c r="BG957" s="345">
        <f>BE957-$BG$1*PriceList[[#This Row],[Площадь, кв.м]]</f>
        <v>13347906</v>
      </c>
      <c r="BH957" s="353">
        <f t="shared" si="220"/>
        <v>186120</v>
      </c>
      <c r="BI957" s="345">
        <f>BG957/PriceList[[#This Row],[Площадь, кв.м]]</f>
        <v>430300</v>
      </c>
      <c r="BJ957" s="355">
        <f t="shared" si="221"/>
        <v>1.3943760167325122E-2</v>
      </c>
      <c r="BL957" s="345"/>
      <c r="BM957" s="353"/>
    </row>
    <row r="958" spans="1:65" ht="14.25" hidden="1" customHeight="1">
      <c r="A958" s="84">
        <v>912</v>
      </c>
      <c r="B958" s="84" t="s">
        <v>1057</v>
      </c>
      <c r="C958" s="85">
        <v>299</v>
      </c>
      <c r="D958" s="85" t="s">
        <v>957</v>
      </c>
      <c r="E958" s="86">
        <v>8</v>
      </c>
      <c r="F958" s="84">
        <v>9</v>
      </c>
      <c r="G958" s="87">
        <v>30.35</v>
      </c>
      <c r="H958" s="88" t="s">
        <v>1</v>
      </c>
      <c r="I958" s="88" t="s">
        <v>1</v>
      </c>
      <c r="J958" s="89">
        <v>5.61</v>
      </c>
      <c r="K958" s="89">
        <f t="shared" si="208"/>
        <v>1.68</v>
      </c>
      <c r="L958" s="89">
        <f t="shared" si="209"/>
        <v>24.740000000000002</v>
      </c>
      <c r="M958" s="89">
        <f t="shared" si="210"/>
        <v>26.42</v>
      </c>
      <c r="N958" s="90" t="s">
        <v>65</v>
      </c>
      <c r="O958" s="90" t="s">
        <v>66</v>
      </c>
      <c r="P958" s="90" t="s">
        <v>67</v>
      </c>
      <c r="Q958" s="91" t="s">
        <v>68</v>
      </c>
      <c r="R958" s="92" t="s">
        <v>518</v>
      </c>
      <c r="S958" s="92" t="s">
        <v>116</v>
      </c>
      <c r="T958" s="93" t="s">
        <v>159</v>
      </c>
      <c r="U958" s="84">
        <v>11</v>
      </c>
      <c r="V958" s="94">
        <f>IFERROR(VLOOKUP(H958,'Коэфф для прайса 1 оч'!$A$3:$C$6,3,0),"")</f>
        <v>327000</v>
      </c>
      <c r="W958" s="91">
        <f>IFERROR(VLOOKUP(E958,'Коэфф для прайса 1 оч'!$A$10:$C$23,3,0),"")</f>
        <v>5.5E-2</v>
      </c>
      <c r="X958" s="116">
        <f>IFERROR(VLOOKUP(N958,'Коэфф для прайса 1 оч'!$E$25:$F$30,2,0),"")</f>
        <v>0.04</v>
      </c>
      <c r="Y958" s="116">
        <f>IFERROR(VLOOKUP(O958,'Коэфф для прайса 1 оч'!$E$32:$F$34,2,0),"")</f>
        <v>0</v>
      </c>
      <c r="Z958" s="116">
        <f>IFERROR(VLOOKUP(P958,'Коэфф для прайса 1 оч'!$E$36:$F$38,2,0),"")</f>
        <v>0.03</v>
      </c>
      <c r="AA958" s="116">
        <f>IFERROR(VLOOKUP(Q958,'Коэфф для прайса 1 оч'!$E$40:$F$43,2,0),"")</f>
        <v>5.0000000000000001E-3</v>
      </c>
      <c r="AB958" s="117">
        <f>IFERROR(VLOOKUP(R958,'Коэфф для прайса 1 оч'!$E$45:$F$59,2,0),"")</f>
        <v>0.05</v>
      </c>
      <c r="AC958" s="116">
        <f>IFERROR(VLOOKUP(T958,'Коэфф для прайса 1 оч'!$E$61:$F$67,2,0),"")</f>
        <v>-0.01</v>
      </c>
      <c r="AD958" s="116">
        <f>IFERROR(VLOOKUP(U958,'Коэфф для прайса 1 оч'!$E$69:$F$82,2,0),"")</f>
        <v>1.4999999999999999E-2</v>
      </c>
      <c r="AE958" s="116">
        <f>IFERROR(VLOOKUP(PriceList[[#This Row],[Корпус]],'Коэфф для прайса 1 оч'!$I$10:$J$15,2,0),"")</f>
        <v>0</v>
      </c>
      <c r="AF958" s="95">
        <f t="shared" si="211"/>
        <v>387495</v>
      </c>
      <c r="AG958" s="96">
        <f t="shared" si="212"/>
        <v>11760473.25</v>
      </c>
      <c r="AH958" s="97">
        <v>0</v>
      </c>
      <c r="AI958" s="98">
        <f t="shared" si="213"/>
        <v>387495</v>
      </c>
      <c r="AJ958" s="99">
        <f t="shared" si="214"/>
        <v>11760473.25</v>
      </c>
      <c r="AK958" s="84" t="s">
        <v>71</v>
      </c>
      <c r="AL958" s="91">
        <v>0.1</v>
      </c>
      <c r="AM958" s="287">
        <f>PriceList[[#This Row],[ИТОГ Цена за кв.м, руб]]*(1+PriceList[[#This Row],[Максимальная скидка]])</f>
        <v>426244.50000000006</v>
      </c>
      <c r="AN958" s="287">
        <f>PriceList[[#This Row],[Цена за кв.м. в CRM]]*PriceList[[#This Row],[Площадь, кв.м]]</f>
        <v>12936520.575000003</v>
      </c>
      <c r="AO958" s="287">
        <v>6000</v>
      </c>
      <c r="AP958" s="335">
        <f>PriceList[[#This Row],[Цена за кв.м. в CRM]]+PriceList[[#This Row],[Бронь]]</f>
        <v>432244.50000000006</v>
      </c>
      <c r="AQ958" s="335">
        <f>PriceList[[#This Row],[Цена за кв.м. в сайт]]*PriceList[[#This Row],[Площадь, кв.м]]</f>
        <v>13118620.575000003</v>
      </c>
      <c r="AR958" s="84" t="str">
        <f t="shared" si="215"/>
        <v>С3-2-299</v>
      </c>
      <c r="AS958" s="88" t="str">
        <f t="shared" si="216"/>
        <v>Ст</v>
      </c>
      <c r="AT958" s="89">
        <f t="shared" si="217"/>
        <v>30.35</v>
      </c>
      <c r="AU958" s="99">
        <f>PriceList[[#This Row],[Цена за кв.м. в CRM]]</f>
        <v>426244.50000000006</v>
      </c>
      <c r="AV958" s="100" t="str">
        <f t="shared" si="218"/>
        <v>Резерв</v>
      </c>
      <c r="AW958" s="99"/>
      <c r="AX958" s="342"/>
      <c r="AZ958" s="353">
        <f>(PriceList[[#This Row],[Цена за кв.м. в сайт]])+$AZ$1</f>
        <v>432744.50000000006</v>
      </c>
      <c r="BA958" s="353">
        <f>AZ958*PriceList[[#This Row],[Площадь, кв.м]]</f>
        <v>13133795.575000003</v>
      </c>
      <c r="BB958" s="346">
        <f>BA958-PriceList[[#This Row],[Стоимость, руб для сбронированием]]</f>
        <v>15175</v>
      </c>
      <c r="BC958" s="14"/>
      <c r="BD958" s="345">
        <f t="shared" si="219"/>
        <v>432700</v>
      </c>
      <c r="BE958" s="353">
        <f>BD958*PriceList[[#This Row],[Площадь, кв.м]]</f>
        <v>13132445</v>
      </c>
      <c r="BF958" s="14"/>
      <c r="BG958" s="345">
        <f>BE958-$BG$1*PriceList[[#This Row],[Площадь, кв.м]]</f>
        <v>12950345</v>
      </c>
      <c r="BH958" s="353">
        <f t="shared" si="220"/>
        <v>182100</v>
      </c>
      <c r="BI958" s="345">
        <f>BG958/PriceList[[#This Row],[Площадь, кв.м]]</f>
        <v>426700</v>
      </c>
      <c r="BJ958" s="355">
        <f t="shared" si="221"/>
        <v>1.4061401453011484E-2</v>
      </c>
      <c r="BL958" s="345"/>
      <c r="BM958" s="353"/>
    </row>
    <row r="959" spans="1:65" ht="14.25" hidden="1" customHeight="1">
      <c r="A959" s="84">
        <v>913</v>
      </c>
      <c r="B959" s="84" t="s">
        <v>1058</v>
      </c>
      <c r="C959" s="85">
        <v>300</v>
      </c>
      <c r="D959" s="85" t="s">
        <v>957</v>
      </c>
      <c r="E959" s="86">
        <v>8</v>
      </c>
      <c r="F959" s="84">
        <v>10</v>
      </c>
      <c r="G959" s="87">
        <v>59.98</v>
      </c>
      <c r="H959" s="88" t="s">
        <v>2</v>
      </c>
      <c r="I959" s="88" t="s">
        <v>19</v>
      </c>
      <c r="J959" s="89">
        <v>9.67</v>
      </c>
      <c r="K959" s="89">
        <f t="shared" si="208"/>
        <v>2.9</v>
      </c>
      <c r="L959" s="89">
        <f t="shared" si="209"/>
        <v>50.309999999999995</v>
      </c>
      <c r="M959" s="89">
        <f t="shared" si="210"/>
        <v>53.209999999999994</v>
      </c>
      <c r="N959" s="90" t="s">
        <v>82</v>
      </c>
      <c r="O959" s="90" t="s">
        <v>83</v>
      </c>
      <c r="P959" s="90" t="s">
        <v>67</v>
      </c>
      <c r="Q959" s="91" t="s">
        <v>68</v>
      </c>
      <c r="R959" s="92" t="s">
        <v>518</v>
      </c>
      <c r="S959" s="92" t="s">
        <v>116</v>
      </c>
      <c r="T959" s="93" t="s">
        <v>365</v>
      </c>
      <c r="U959" s="84">
        <v>11</v>
      </c>
      <c r="V959" s="94">
        <f>IFERROR(VLOOKUP(H959,'Коэфф для прайса 1 оч'!$A$3:$C$6,3,0),"")</f>
        <v>313920</v>
      </c>
      <c r="W959" s="91">
        <f>IFERROR(VLOOKUP(E959,'Коэфф для прайса 1 оч'!$A$10:$C$23,3,0),"")</f>
        <v>5.5E-2</v>
      </c>
      <c r="X959" s="116">
        <f>IFERROR(VLOOKUP(N959,'Коэфф для прайса 1 оч'!$E$25:$F$30,2,0),"")</f>
        <v>-0.01</v>
      </c>
      <c r="Y959" s="116">
        <f>IFERROR(VLOOKUP(O959,'Коэфф для прайса 1 оч'!$E$32:$F$34,2,0),"")</f>
        <v>0.03</v>
      </c>
      <c r="Z959" s="116">
        <f>IFERROR(VLOOKUP(P959,'Коэфф для прайса 1 оч'!$E$36:$F$38,2,0),"")</f>
        <v>0.03</v>
      </c>
      <c r="AA959" s="116">
        <f>IFERROR(VLOOKUP(Q959,'Коэфф для прайса 1 оч'!$E$40:$F$43,2,0),"")</f>
        <v>5.0000000000000001E-3</v>
      </c>
      <c r="AB959" s="117">
        <f>IFERROR(VLOOKUP(R959,'Коэфф для прайса 1 оч'!$E$45:$F$59,2,0),"")</f>
        <v>0.05</v>
      </c>
      <c r="AC959" s="116">
        <f>IFERROR(VLOOKUP(T959,'Коэфф для прайса 1 оч'!$E$61:$F$67,2,0),"")</f>
        <v>-5.0000000000000001E-3</v>
      </c>
      <c r="AD959" s="116">
        <f>IFERROR(VLOOKUP(U959,'Коэфф для прайса 1 оч'!$E$69:$F$82,2,0),"")</f>
        <v>1.4999999999999999E-2</v>
      </c>
      <c r="AE959" s="116">
        <f>IFERROR(VLOOKUP(PriceList[[#This Row],[Корпус]],'Коэфф для прайса 1 оч'!$I$10:$J$15,2,0),"")</f>
        <v>0</v>
      </c>
      <c r="AF959" s="95">
        <f t="shared" si="211"/>
        <v>367286.4</v>
      </c>
      <c r="AG959" s="96">
        <f t="shared" si="212"/>
        <v>22029838.272</v>
      </c>
      <c r="AH959" s="97">
        <v>0</v>
      </c>
      <c r="AI959" s="98">
        <f t="shared" si="213"/>
        <v>367286.4</v>
      </c>
      <c r="AJ959" s="99">
        <f t="shared" si="214"/>
        <v>22029838.272</v>
      </c>
      <c r="AK959" s="84" t="s">
        <v>71</v>
      </c>
      <c r="AL959" s="91">
        <v>0.1</v>
      </c>
      <c r="AM959" s="287">
        <f>PriceList[[#This Row],[ИТОГ Цена за кв.м, руб]]*(1+PriceList[[#This Row],[Максимальная скидка]])</f>
        <v>404015.04000000004</v>
      </c>
      <c r="AN959" s="287">
        <f>PriceList[[#This Row],[Цена за кв.м. в CRM]]*PriceList[[#This Row],[Площадь, кв.м]]</f>
        <v>24232822.099199999</v>
      </c>
      <c r="AO959" s="287">
        <v>6000</v>
      </c>
      <c r="AP959" s="335">
        <f>PriceList[[#This Row],[Цена за кв.м. в CRM]]+PriceList[[#This Row],[Бронь]]</f>
        <v>410015.04000000004</v>
      </c>
      <c r="AQ959" s="335">
        <f>PriceList[[#This Row],[Цена за кв.м. в сайт]]*PriceList[[#This Row],[Площадь, кв.м]]</f>
        <v>24592702.099199999</v>
      </c>
      <c r="AR959" s="84" t="str">
        <f t="shared" si="215"/>
        <v>С3-2-300</v>
      </c>
      <c r="AS959" s="88" t="str">
        <f t="shared" si="216"/>
        <v>1К</v>
      </c>
      <c r="AT959" s="89">
        <f t="shared" si="217"/>
        <v>59.98</v>
      </c>
      <c r="AU959" s="99">
        <f>PriceList[[#This Row],[Цена за кв.м. в CRM]]</f>
        <v>404015.04000000004</v>
      </c>
      <c r="AV959" s="100" t="str">
        <f t="shared" si="218"/>
        <v>Резерв</v>
      </c>
      <c r="AW959" s="99"/>
      <c r="AX959" s="342"/>
      <c r="AZ959" s="353">
        <f>(PriceList[[#This Row],[Цена за кв.м. в сайт]])+$AZ$1</f>
        <v>410515.04000000004</v>
      </c>
      <c r="BA959" s="353">
        <f>AZ959*PriceList[[#This Row],[Площадь, кв.м]]</f>
        <v>24622692.099199999</v>
      </c>
      <c r="BB959" s="346">
        <f>BA959-PriceList[[#This Row],[Стоимость, руб для сбронированием]]</f>
        <v>29990</v>
      </c>
      <c r="BC959" s="14"/>
      <c r="BD959" s="345">
        <f t="shared" si="219"/>
        <v>410500</v>
      </c>
      <c r="BE959" s="353">
        <f>BD959*PriceList[[#This Row],[Площадь, кв.м]]</f>
        <v>24621790</v>
      </c>
      <c r="BF959" s="14"/>
      <c r="BG959" s="345">
        <f>BE959-$BG$1*PriceList[[#This Row],[Площадь, кв.м]]</f>
        <v>24261910</v>
      </c>
      <c r="BH959" s="353">
        <f t="shared" si="220"/>
        <v>359880</v>
      </c>
      <c r="BI959" s="345">
        <f>BG959/PriceList[[#This Row],[Площадь, кв.м]]</f>
        <v>404500</v>
      </c>
      <c r="BJ959" s="355">
        <f t="shared" si="221"/>
        <v>1.4833127317676144E-2</v>
      </c>
      <c r="BL959" s="345"/>
      <c r="BM959" s="353"/>
    </row>
    <row r="960" spans="1:65" ht="14.25" hidden="1" customHeight="1">
      <c r="A960" s="84">
        <v>914</v>
      </c>
      <c r="B960" s="84" t="s">
        <v>1059</v>
      </c>
      <c r="C960" s="85">
        <v>301</v>
      </c>
      <c r="D960" s="85" t="s">
        <v>957</v>
      </c>
      <c r="E960" s="86">
        <v>8</v>
      </c>
      <c r="F960" s="84">
        <v>11</v>
      </c>
      <c r="G960" s="87">
        <v>36.83</v>
      </c>
      <c r="H960" s="88" t="s">
        <v>1</v>
      </c>
      <c r="I960" s="88" t="s">
        <v>1</v>
      </c>
      <c r="J960" s="89">
        <v>4.41</v>
      </c>
      <c r="K960" s="89">
        <f t="shared" si="208"/>
        <v>1.32</v>
      </c>
      <c r="L960" s="89">
        <f t="shared" si="209"/>
        <v>32.42</v>
      </c>
      <c r="M960" s="89">
        <f t="shared" si="210"/>
        <v>33.74</v>
      </c>
      <c r="N960" s="90" t="s">
        <v>82</v>
      </c>
      <c r="O960" s="90" t="s">
        <v>83</v>
      </c>
      <c r="P960" s="90" t="s">
        <v>67</v>
      </c>
      <c r="Q960" s="91" t="s">
        <v>68</v>
      </c>
      <c r="R960" s="92" t="s">
        <v>493</v>
      </c>
      <c r="S960" s="92" t="s">
        <v>493</v>
      </c>
      <c r="T960" s="93" t="s">
        <v>365</v>
      </c>
      <c r="U960" s="84">
        <v>11</v>
      </c>
      <c r="V960" s="94">
        <f>IFERROR(VLOOKUP(H960,'Коэфф для прайса 1 оч'!$A$3:$C$6,3,0),"")</f>
        <v>327000</v>
      </c>
      <c r="W960" s="91">
        <f>IFERROR(VLOOKUP(E960,'Коэфф для прайса 1 оч'!$A$10:$C$23,3,0),"")</f>
        <v>5.5E-2</v>
      </c>
      <c r="X960" s="116">
        <f>IFERROR(VLOOKUP(N960,'Коэфф для прайса 1 оч'!$E$25:$F$30,2,0),"")</f>
        <v>-0.01</v>
      </c>
      <c r="Y960" s="116">
        <f>IFERROR(VLOOKUP(O960,'Коэфф для прайса 1 оч'!$E$32:$F$34,2,0),"")</f>
        <v>0.03</v>
      </c>
      <c r="Z960" s="116">
        <f>IFERROR(VLOOKUP(P960,'Коэфф для прайса 1 оч'!$E$36:$F$38,2,0),"")</f>
        <v>0.03</v>
      </c>
      <c r="AA960" s="116">
        <f>IFERROR(VLOOKUP(Q960,'Коэфф для прайса 1 оч'!$E$40:$F$43,2,0),"")</f>
        <v>5.0000000000000001E-3</v>
      </c>
      <c r="AB960" s="117">
        <f>IFERROR(VLOOKUP(R960,'Коэфф для прайса 1 оч'!$E$45:$F$59,2,0),"")</f>
        <v>0.03</v>
      </c>
      <c r="AC960" s="116">
        <f>IFERROR(VLOOKUP(T960,'Коэфф для прайса 1 оч'!$E$61:$F$67,2,0),"")</f>
        <v>-5.0000000000000001E-3</v>
      </c>
      <c r="AD960" s="116">
        <f>IFERROR(VLOOKUP(U960,'Коэфф для прайса 1 оч'!$E$69:$F$82,2,0),"")</f>
        <v>1.4999999999999999E-2</v>
      </c>
      <c r="AE960" s="116">
        <f>IFERROR(VLOOKUP(PriceList[[#This Row],[Корпус]],'Коэфф для прайса 1 оч'!$I$10:$J$15,2,0),"")</f>
        <v>0</v>
      </c>
      <c r="AF960" s="95">
        <f t="shared" si="211"/>
        <v>376050</v>
      </c>
      <c r="AG960" s="96">
        <f t="shared" si="212"/>
        <v>13849921.5</v>
      </c>
      <c r="AH960" s="97">
        <v>0</v>
      </c>
      <c r="AI960" s="98">
        <f t="shared" si="213"/>
        <v>376050</v>
      </c>
      <c r="AJ960" s="99">
        <f t="shared" si="214"/>
        <v>13849921.5</v>
      </c>
      <c r="AK960" s="84" t="s">
        <v>71</v>
      </c>
      <c r="AL960" s="91">
        <v>0.1</v>
      </c>
      <c r="AM960" s="287">
        <f>PriceList[[#This Row],[ИТОГ Цена за кв.м, руб]]*(1+PriceList[[#This Row],[Максимальная скидка]])</f>
        <v>413655.00000000006</v>
      </c>
      <c r="AN960" s="287">
        <f>PriceList[[#This Row],[Цена за кв.м. в CRM]]*PriceList[[#This Row],[Площадь, кв.м]]</f>
        <v>15234913.650000002</v>
      </c>
      <c r="AO960" s="287">
        <v>6000</v>
      </c>
      <c r="AP960" s="335">
        <f>PriceList[[#This Row],[Цена за кв.м. в CRM]]+PriceList[[#This Row],[Бронь]]</f>
        <v>419655.00000000006</v>
      </c>
      <c r="AQ960" s="335">
        <f>PriceList[[#This Row],[Цена за кв.м. в сайт]]*PriceList[[#This Row],[Площадь, кв.м]]</f>
        <v>15455893.650000002</v>
      </c>
      <c r="AR960" s="84" t="str">
        <f t="shared" si="215"/>
        <v>С3-2-301</v>
      </c>
      <c r="AS960" s="88" t="str">
        <f t="shared" si="216"/>
        <v>Ст</v>
      </c>
      <c r="AT960" s="89">
        <f t="shared" si="217"/>
        <v>36.83</v>
      </c>
      <c r="AU960" s="99">
        <f>PriceList[[#This Row],[Цена за кв.м. в CRM]]</f>
        <v>413655.00000000006</v>
      </c>
      <c r="AV960" s="100" t="str">
        <f t="shared" si="218"/>
        <v>Резерв</v>
      </c>
      <c r="AW960" s="99"/>
      <c r="AX960" s="342"/>
      <c r="AZ960" s="353">
        <f>(PriceList[[#This Row],[Цена за кв.м. в сайт]])+$AZ$1</f>
        <v>420155.00000000006</v>
      </c>
      <c r="BA960" s="353">
        <f>AZ960*PriceList[[#This Row],[Площадь, кв.м]]</f>
        <v>15474308.650000002</v>
      </c>
      <c r="BB960" s="346">
        <f>BA960-PriceList[[#This Row],[Стоимость, руб для сбронированием]]</f>
        <v>18415</v>
      </c>
      <c r="BC960" s="14"/>
      <c r="BD960" s="345">
        <f t="shared" si="219"/>
        <v>420200</v>
      </c>
      <c r="BE960" s="353">
        <f>BD960*PriceList[[#This Row],[Площадь, кв.м]]</f>
        <v>15475966</v>
      </c>
      <c r="BF960" s="14"/>
      <c r="BG960" s="345">
        <f>BE960-$BG$1*PriceList[[#This Row],[Площадь, кв.м]]</f>
        <v>15254986</v>
      </c>
      <c r="BH960" s="353">
        <f t="shared" si="220"/>
        <v>220980</v>
      </c>
      <c r="BI960" s="345">
        <f>BG960/PriceList[[#This Row],[Площадь, кв.м]]</f>
        <v>414200</v>
      </c>
      <c r="BJ960" s="355">
        <f t="shared" si="221"/>
        <v>1.4485755673587638E-2</v>
      </c>
      <c r="BL960" s="345"/>
      <c r="BM960" s="353"/>
    </row>
    <row r="961" spans="1:65" ht="14.25" hidden="1" customHeight="1">
      <c r="A961" s="84">
        <v>926</v>
      </c>
      <c r="B961" s="84" t="s">
        <v>1060</v>
      </c>
      <c r="C961" s="85">
        <v>302</v>
      </c>
      <c r="D961" s="85" t="s">
        <v>957</v>
      </c>
      <c r="E961" s="86">
        <v>9</v>
      </c>
      <c r="F961" s="84">
        <v>1</v>
      </c>
      <c r="G961" s="87">
        <v>30.82</v>
      </c>
      <c r="H961" s="88" t="s">
        <v>1</v>
      </c>
      <c r="I961" s="88" t="s">
        <v>1</v>
      </c>
      <c r="J961" s="89">
        <v>5.93</v>
      </c>
      <c r="K961" s="89">
        <f t="shared" si="208"/>
        <v>1.78</v>
      </c>
      <c r="L961" s="89">
        <f t="shared" si="209"/>
        <v>24.89</v>
      </c>
      <c r="M961" s="89">
        <f t="shared" si="210"/>
        <v>26.67</v>
      </c>
      <c r="N961" s="90" t="s">
        <v>65</v>
      </c>
      <c r="O961" s="90" t="s">
        <v>66</v>
      </c>
      <c r="P961" s="90" t="s">
        <v>67</v>
      </c>
      <c r="Q961" s="91" t="s">
        <v>68</v>
      </c>
      <c r="R961" s="92" t="s">
        <v>493</v>
      </c>
      <c r="S961" s="92" t="s">
        <v>493</v>
      </c>
      <c r="T961" s="93" t="s">
        <v>73</v>
      </c>
      <c r="U961" s="84">
        <v>11</v>
      </c>
      <c r="V961" s="94">
        <f>IFERROR(VLOOKUP(H961,'Коэфф для прайса 1 оч'!$A$3:$C$6,3,0),"")</f>
        <v>327000</v>
      </c>
      <c r="W961" s="91">
        <f>IFERROR(VLOOKUP(E961,'Коэфф для прайса 1 оч'!$A$10:$C$23,3,0),"")</f>
        <v>8.4999999999999992E-2</v>
      </c>
      <c r="X961" s="116">
        <f>IFERROR(VLOOKUP(N961,'Коэфф для прайса 1 оч'!$E$25:$F$30,2,0),"")</f>
        <v>0.04</v>
      </c>
      <c r="Y961" s="116">
        <f>IFERROR(VLOOKUP(O961,'Коэфф для прайса 1 оч'!$E$32:$F$34,2,0),"")</f>
        <v>0</v>
      </c>
      <c r="Z961" s="116">
        <f>IFERROR(VLOOKUP(P961,'Коэфф для прайса 1 оч'!$E$36:$F$38,2,0),"")</f>
        <v>0.03</v>
      </c>
      <c r="AA961" s="116">
        <f>IFERROR(VLOOKUP(Q961,'Коэфф для прайса 1 оч'!$E$40:$F$43,2,0),"")</f>
        <v>5.0000000000000001E-3</v>
      </c>
      <c r="AB961" s="117">
        <f>IFERROR(VLOOKUP(R961,'Коэфф для прайса 1 оч'!$E$45:$F$59,2,0),"")</f>
        <v>0.03</v>
      </c>
      <c r="AC961" s="116">
        <f>IFERROR(VLOOKUP(T961,'Коэфф для прайса 1 оч'!$E$61:$F$67,2,0),"")</f>
        <v>0</v>
      </c>
      <c r="AD961" s="116">
        <f>IFERROR(VLOOKUP(U961,'Коэфф для прайса 1 оч'!$E$69:$F$82,2,0),"")</f>
        <v>1.4999999999999999E-2</v>
      </c>
      <c r="AE961" s="116">
        <f>IFERROR(VLOOKUP(PriceList[[#This Row],[Корпус]],'Коэфф для прайса 1 оч'!$I$10:$J$15,2,0),"")</f>
        <v>0</v>
      </c>
      <c r="AF961" s="95">
        <f t="shared" si="211"/>
        <v>394035</v>
      </c>
      <c r="AG961" s="96">
        <f t="shared" si="212"/>
        <v>12144158.699999999</v>
      </c>
      <c r="AH961" s="97">
        <v>0</v>
      </c>
      <c r="AI961" s="98">
        <f t="shared" si="213"/>
        <v>394035</v>
      </c>
      <c r="AJ961" s="99">
        <f t="shared" si="214"/>
        <v>12144158.699999999</v>
      </c>
      <c r="AK961" s="84" t="s">
        <v>71</v>
      </c>
      <c r="AL961" s="91">
        <v>0.1</v>
      </c>
      <c r="AM961" s="287">
        <f>PriceList[[#This Row],[ИТОГ Цена за кв.м, руб]]*(1+PriceList[[#This Row],[Максимальная скидка]])</f>
        <v>433438.50000000006</v>
      </c>
      <c r="AN961" s="287">
        <f>PriceList[[#This Row],[Цена за кв.м. в CRM]]*PriceList[[#This Row],[Площадь, кв.м]]</f>
        <v>13358574.570000002</v>
      </c>
      <c r="AO961" s="287">
        <v>6000</v>
      </c>
      <c r="AP961" s="335">
        <f>PriceList[[#This Row],[Цена за кв.м. в CRM]]+PriceList[[#This Row],[Бронь]]</f>
        <v>439438.50000000006</v>
      </c>
      <c r="AQ961" s="335">
        <f>PriceList[[#This Row],[Цена за кв.м. в сайт]]*PriceList[[#This Row],[Площадь, кв.м]]</f>
        <v>13543494.570000002</v>
      </c>
      <c r="AR961" s="84" t="str">
        <f t="shared" si="215"/>
        <v>С3-2-302</v>
      </c>
      <c r="AS961" s="88" t="str">
        <f t="shared" si="216"/>
        <v>Ст</v>
      </c>
      <c r="AT961" s="89">
        <f t="shared" si="217"/>
        <v>30.82</v>
      </c>
      <c r="AU961" s="99">
        <f>PriceList[[#This Row],[Цена за кв.м. в CRM]]</f>
        <v>433438.50000000006</v>
      </c>
      <c r="AV961" s="100" t="str">
        <f t="shared" si="218"/>
        <v>Резерв</v>
      </c>
      <c r="AW961" s="99"/>
      <c r="AX961" s="342"/>
      <c r="AZ961" s="353">
        <f>(PriceList[[#This Row],[Цена за кв.м. в сайт]])+$AZ$1</f>
        <v>439938.50000000006</v>
      </c>
      <c r="BA961" s="353">
        <f>AZ961*PriceList[[#This Row],[Площадь, кв.м]]</f>
        <v>13558904.570000002</v>
      </c>
      <c r="BB961" s="346">
        <f>BA961-PriceList[[#This Row],[Стоимость, руб для сбронированием]]</f>
        <v>15410</v>
      </c>
      <c r="BC961" s="14"/>
      <c r="BD961" s="345">
        <f t="shared" si="219"/>
        <v>439900</v>
      </c>
      <c r="BE961" s="353">
        <f>BD961*PriceList[[#This Row],[Площадь, кв.м]]</f>
        <v>13557718</v>
      </c>
      <c r="BF961" s="14"/>
      <c r="BG961" s="345">
        <f>BE961-$BG$1*PriceList[[#This Row],[Площадь, кв.м]]</f>
        <v>13372798</v>
      </c>
      <c r="BH961" s="353">
        <f t="shared" si="220"/>
        <v>184920</v>
      </c>
      <c r="BI961" s="345">
        <f>BG961/PriceList[[#This Row],[Площадь, кв.м]]</f>
        <v>433900</v>
      </c>
      <c r="BJ961" s="355">
        <f t="shared" si="221"/>
        <v>1.3828070984097718E-2</v>
      </c>
      <c r="BL961" s="345"/>
      <c r="BM961" s="353"/>
    </row>
    <row r="962" spans="1:65" ht="14.25" hidden="1" customHeight="1">
      <c r="A962" s="84">
        <v>927</v>
      </c>
      <c r="B962" s="84" t="s">
        <v>1061</v>
      </c>
      <c r="C962" s="85">
        <v>303</v>
      </c>
      <c r="D962" s="85" t="s">
        <v>957</v>
      </c>
      <c r="E962" s="86">
        <v>9</v>
      </c>
      <c r="F962" s="84">
        <v>2</v>
      </c>
      <c r="G962" s="87">
        <v>30.35</v>
      </c>
      <c r="H962" s="88" t="s">
        <v>1</v>
      </c>
      <c r="I962" s="88" t="s">
        <v>1</v>
      </c>
      <c r="J962" s="89">
        <v>5.61</v>
      </c>
      <c r="K962" s="89">
        <f t="shared" si="208"/>
        <v>1.68</v>
      </c>
      <c r="L962" s="89">
        <f t="shared" si="209"/>
        <v>24.740000000000002</v>
      </c>
      <c r="M962" s="89">
        <f t="shared" si="210"/>
        <v>26.42</v>
      </c>
      <c r="N962" s="90" t="s">
        <v>65</v>
      </c>
      <c r="O962" s="90" t="s">
        <v>66</v>
      </c>
      <c r="P962" s="90" t="s">
        <v>67</v>
      </c>
      <c r="Q962" s="91" t="s">
        <v>68</v>
      </c>
      <c r="R962" s="92" t="s">
        <v>493</v>
      </c>
      <c r="S962" s="92" t="s">
        <v>493</v>
      </c>
      <c r="T962" s="93" t="s">
        <v>73</v>
      </c>
      <c r="U962" s="84">
        <v>11</v>
      </c>
      <c r="V962" s="94">
        <f>IFERROR(VLOOKUP(H962,'Коэфф для прайса 1 оч'!$A$3:$C$6,3,0),"")</f>
        <v>327000</v>
      </c>
      <c r="W962" s="91">
        <f>IFERROR(VLOOKUP(E962,'Коэфф для прайса 1 оч'!$A$10:$C$23,3,0),"")</f>
        <v>8.4999999999999992E-2</v>
      </c>
      <c r="X962" s="116">
        <f>IFERROR(VLOOKUP(N962,'Коэфф для прайса 1 оч'!$E$25:$F$30,2,0),"")</f>
        <v>0.04</v>
      </c>
      <c r="Y962" s="116">
        <f>IFERROR(VLOOKUP(O962,'Коэфф для прайса 1 оч'!$E$32:$F$34,2,0),"")</f>
        <v>0</v>
      </c>
      <c r="Z962" s="116">
        <f>IFERROR(VLOOKUP(P962,'Коэфф для прайса 1 оч'!$E$36:$F$38,2,0),"")</f>
        <v>0.03</v>
      </c>
      <c r="AA962" s="116">
        <f>IFERROR(VLOOKUP(Q962,'Коэфф для прайса 1 оч'!$E$40:$F$43,2,0),"")</f>
        <v>5.0000000000000001E-3</v>
      </c>
      <c r="AB962" s="117">
        <f>IFERROR(VLOOKUP(R962,'Коэфф для прайса 1 оч'!$E$45:$F$59,2,0),"")</f>
        <v>0.03</v>
      </c>
      <c r="AC962" s="116">
        <f>IFERROR(VLOOKUP(T962,'Коэфф для прайса 1 оч'!$E$61:$F$67,2,0),"")</f>
        <v>0</v>
      </c>
      <c r="AD962" s="116">
        <f>IFERROR(VLOOKUP(U962,'Коэфф для прайса 1 оч'!$E$69:$F$82,2,0),"")</f>
        <v>1.4999999999999999E-2</v>
      </c>
      <c r="AE962" s="116">
        <f>IFERROR(VLOOKUP(PriceList[[#This Row],[Корпус]],'Коэфф для прайса 1 оч'!$I$10:$J$15,2,0),"")</f>
        <v>0</v>
      </c>
      <c r="AF962" s="95">
        <f t="shared" si="211"/>
        <v>394035</v>
      </c>
      <c r="AG962" s="96">
        <f t="shared" si="212"/>
        <v>11958962.25</v>
      </c>
      <c r="AH962" s="97">
        <v>0</v>
      </c>
      <c r="AI962" s="98">
        <f t="shared" si="213"/>
        <v>394035</v>
      </c>
      <c r="AJ962" s="99">
        <f t="shared" si="214"/>
        <v>11958962.25</v>
      </c>
      <c r="AK962" s="84" t="s">
        <v>71</v>
      </c>
      <c r="AL962" s="91">
        <v>0.1</v>
      </c>
      <c r="AM962" s="287">
        <f>PriceList[[#This Row],[ИТОГ Цена за кв.м, руб]]*(1+PriceList[[#This Row],[Максимальная скидка]])</f>
        <v>433438.50000000006</v>
      </c>
      <c r="AN962" s="287">
        <f>PriceList[[#This Row],[Цена за кв.м. в CRM]]*PriceList[[#This Row],[Площадь, кв.м]]</f>
        <v>13154858.475000001</v>
      </c>
      <c r="AO962" s="287">
        <v>6000</v>
      </c>
      <c r="AP962" s="335">
        <f>PriceList[[#This Row],[Цена за кв.м. в CRM]]+PriceList[[#This Row],[Бронь]]</f>
        <v>439438.50000000006</v>
      </c>
      <c r="AQ962" s="335">
        <f>PriceList[[#This Row],[Цена за кв.м. в сайт]]*PriceList[[#This Row],[Площадь, кв.м]]</f>
        <v>13336958.475000001</v>
      </c>
      <c r="AR962" s="84" t="str">
        <f t="shared" si="215"/>
        <v>С3-2-303</v>
      </c>
      <c r="AS962" s="88" t="str">
        <f t="shared" si="216"/>
        <v>Ст</v>
      </c>
      <c r="AT962" s="89">
        <f t="shared" si="217"/>
        <v>30.35</v>
      </c>
      <c r="AU962" s="99">
        <f>PriceList[[#This Row],[Цена за кв.м. в CRM]]</f>
        <v>433438.50000000006</v>
      </c>
      <c r="AV962" s="100" t="str">
        <f t="shared" si="218"/>
        <v>Резерв</v>
      </c>
      <c r="AW962" s="99"/>
      <c r="AX962" s="342"/>
      <c r="AZ962" s="353">
        <f>(PriceList[[#This Row],[Цена за кв.м. в сайт]])+$AZ$1</f>
        <v>439938.50000000006</v>
      </c>
      <c r="BA962" s="353">
        <f>AZ962*PriceList[[#This Row],[Площадь, кв.м]]</f>
        <v>13352133.475000001</v>
      </c>
      <c r="BB962" s="346">
        <f>BA962-PriceList[[#This Row],[Стоимость, руб для сбронированием]]</f>
        <v>15175</v>
      </c>
      <c r="BC962" s="14"/>
      <c r="BD962" s="345">
        <f t="shared" si="219"/>
        <v>439900</v>
      </c>
      <c r="BE962" s="353">
        <f>BD962*PriceList[[#This Row],[Площадь, кв.м]]</f>
        <v>13350965</v>
      </c>
      <c r="BF962" s="14"/>
      <c r="BG962" s="345">
        <f>BE962-$BG$1*PriceList[[#This Row],[Площадь, кв.м]]</f>
        <v>13168865</v>
      </c>
      <c r="BH962" s="353">
        <f t="shared" si="220"/>
        <v>182100</v>
      </c>
      <c r="BI962" s="345">
        <f>BG962/PriceList[[#This Row],[Площадь, кв.м]]</f>
        <v>433900</v>
      </c>
      <c r="BJ962" s="355">
        <f t="shared" si="221"/>
        <v>1.3828070984097718E-2</v>
      </c>
      <c r="BL962" s="345"/>
      <c r="BM962" s="353"/>
    </row>
    <row r="963" spans="1:65" ht="14.25" hidden="1" customHeight="1">
      <c r="A963" s="84">
        <v>928</v>
      </c>
      <c r="B963" s="84" t="s">
        <v>1062</v>
      </c>
      <c r="C963" s="85">
        <v>304</v>
      </c>
      <c r="D963" s="85" t="s">
        <v>957</v>
      </c>
      <c r="E963" s="86">
        <v>9</v>
      </c>
      <c r="F963" s="84">
        <v>3</v>
      </c>
      <c r="G963" s="87">
        <v>29.36</v>
      </c>
      <c r="H963" s="88" t="s">
        <v>1</v>
      </c>
      <c r="I963" s="88" t="s">
        <v>1</v>
      </c>
      <c r="J963" s="89">
        <v>5.09</v>
      </c>
      <c r="K963" s="89">
        <f t="shared" ref="K963:K1004" si="222">ROUND(J963*0.3,2)</f>
        <v>1.53</v>
      </c>
      <c r="L963" s="89">
        <f t="shared" ref="L963:L1004" si="223">G963-J963</f>
        <v>24.27</v>
      </c>
      <c r="M963" s="89">
        <f t="shared" ref="M963:M1004" si="224">L963+K963</f>
        <v>25.8</v>
      </c>
      <c r="N963" s="90" t="s">
        <v>65</v>
      </c>
      <c r="O963" s="90" t="s">
        <v>66</v>
      </c>
      <c r="P963" s="90" t="s">
        <v>67</v>
      </c>
      <c r="Q963" s="91" t="s">
        <v>68</v>
      </c>
      <c r="R963" s="92" t="s">
        <v>493</v>
      </c>
      <c r="S963" s="92" t="s">
        <v>493</v>
      </c>
      <c r="T963" s="93" t="s">
        <v>73</v>
      </c>
      <c r="U963" s="84">
        <v>11</v>
      </c>
      <c r="V963" s="94">
        <f>IFERROR(VLOOKUP(H963,'Коэфф для прайса 1 оч'!$A$3:$C$6,3,0),"")</f>
        <v>327000</v>
      </c>
      <c r="W963" s="91">
        <f>IFERROR(VLOOKUP(E963,'Коэфф для прайса 1 оч'!$A$10:$C$23,3,0),"")</f>
        <v>8.4999999999999992E-2</v>
      </c>
      <c r="X963" s="116">
        <f>IFERROR(VLOOKUP(N963,'Коэфф для прайса 1 оч'!$E$25:$F$30,2,0),"")</f>
        <v>0.04</v>
      </c>
      <c r="Y963" s="116">
        <f>IFERROR(VLOOKUP(O963,'Коэфф для прайса 1 оч'!$E$32:$F$34,2,0),"")</f>
        <v>0</v>
      </c>
      <c r="Z963" s="116">
        <f>IFERROR(VLOOKUP(P963,'Коэфф для прайса 1 оч'!$E$36:$F$38,2,0),"")</f>
        <v>0.03</v>
      </c>
      <c r="AA963" s="116">
        <f>IFERROR(VLOOKUP(Q963,'Коэфф для прайса 1 оч'!$E$40:$F$43,2,0),"")</f>
        <v>5.0000000000000001E-3</v>
      </c>
      <c r="AB963" s="117">
        <f>IFERROR(VLOOKUP(R963,'Коэфф для прайса 1 оч'!$E$45:$F$59,2,0),"")</f>
        <v>0.03</v>
      </c>
      <c r="AC963" s="116">
        <f>IFERROR(VLOOKUP(T963,'Коэфф для прайса 1 оч'!$E$61:$F$67,2,0),"")</f>
        <v>0</v>
      </c>
      <c r="AD963" s="116">
        <f>IFERROR(VLOOKUP(U963,'Коэфф для прайса 1 оч'!$E$69:$F$82,2,0),"")</f>
        <v>1.4999999999999999E-2</v>
      </c>
      <c r="AE963" s="116">
        <f>IFERROR(VLOOKUP(PriceList[[#This Row],[Корпус]],'Коэфф для прайса 1 оч'!$I$10:$J$15,2,0),"")</f>
        <v>0</v>
      </c>
      <c r="AF963" s="95">
        <f t="shared" ref="AF963:AF1004" si="225">ROUND(V963+(V963*SUM(W963:AE963)),2)</f>
        <v>394035</v>
      </c>
      <c r="AG963" s="96">
        <f t="shared" ref="AG963:AG1004" si="226">AF963*G963</f>
        <v>11568867.6</v>
      </c>
      <c r="AH963" s="97">
        <v>0</v>
      </c>
      <c r="AI963" s="98">
        <f t="shared" ref="AI963:AI1004" si="227">AF963+AF963*AH963</f>
        <v>394035</v>
      </c>
      <c r="AJ963" s="99">
        <f t="shared" ref="AJ963:AJ1004" si="228">AI963*G963</f>
        <v>11568867.6</v>
      </c>
      <c r="AK963" s="84" t="s">
        <v>71</v>
      </c>
      <c r="AL963" s="91">
        <v>0.1</v>
      </c>
      <c r="AM963" s="287">
        <f>PriceList[[#This Row],[ИТОГ Цена за кв.м, руб]]*(1+PriceList[[#This Row],[Максимальная скидка]])</f>
        <v>433438.50000000006</v>
      </c>
      <c r="AN963" s="287">
        <f>PriceList[[#This Row],[Цена за кв.м. в CRM]]*PriceList[[#This Row],[Площадь, кв.м]]</f>
        <v>12725754.360000001</v>
      </c>
      <c r="AO963" s="287">
        <v>6000</v>
      </c>
      <c r="AP963" s="335">
        <f>PriceList[[#This Row],[Цена за кв.м. в CRM]]+PriceList[[#This Row],[Бронь]]</f>
        <v>439438.50000000006</v>
      </c>
      <c r="AQ963" s="335">
        <f>PriceList[[#This Row],[Цена за кв.м. в сайт]]*PriceList[[#This Row],[Площадь, кв.м]]</f>
        <v>12901914.360000001</v>
      </c>
      <c r="AR963" s="84" t="str">
        <f t="shared" ref="AR963:AR1004" si="229">B963</f>
        <v>С3-2-304</v>
      </c>
      <c r="AS963" s="88" t="str">
        <f t="shared" ref="AS963:AS1004" si="230">H963</f>
        <v>Ст</v>
      </c>
      <c r="AT963" s="89">
        <f t="shared" ref="AT963:AT1004" si="231">G963</f>
        <v>29.36</v>
      </c>
      <c r="AU963" s="99">
        <f>PriceList[[#This Row],[Цена за кв.м. в CRM]]</f>
        <v>433438.50000000006</v>
      </c>
      <c r="AV963" s="100" t="str">
        <f t="shared" ref="AV963:AV1004" si="232">AK963</f>
        <v>Резерв</v>
      </c>
      <c r="AW963" s="99"/>
      <c r="AX963" s="342"/>
      <c r="AZ963" s="353">
        <f>(PriceList[[#This Row],[Цена за кв.м. в сайт]])+$AZ$1</f>
        <v>439938.50000000006</v>
      </c>
      <c r="BA963" s="353">
        <f>AZ963*PriceList[[#This Row],[Площадь, кв.м]]</f>
        <v>12916594.360000001</v>
      </c>
      <c r="BB963" s="346">
        <f>BA963-PriceList[[#This Row],[Стоимость, руб для сбронированием]]</f>
        <v>14680</v>
      </c>
      <c r="BC963" s="14"/>
      <c r="BD963" s="345">
        <f t="shared" si="219"/>
        <v>439900</v>
      </c>
      <c r="BE963" s="353">
        <f>BD963*PriceList[[#This Row],[Площадь, кв.м]]</f>
        <v>12915464</v>
      </c>
      <c r="BF963" s="14"/>
      <c r="BG963" s="345">
        <f>BE963-$BG$1*PriceList[[#This Row],[Площадь, кв.м]]</f>
        <v>12739304</v>
      </c>
      <c r="BH963" s="353">
        <f t="shared" si="220"/>
        <v>176160</v>
      </c>
      <c r="BI963" s="345">
        <f>BG963/PriceList[[#This Row],[Площадь, кв.м]]</f>
        <v>433900</v>
      </c>
      <c r="BJ963" s="355">
        <f t="shared" si="221"/>
        <v>1.3828070984097718E-2</v>
      </c>
      <c r="BL963" s="345"/>
      <c r="BM963" s="353"/>
    </row>
    <row r="964" spans="1:65" ht="14.25" hidden="1" customHeight="1">
      <c r="A964" s="84">
        <v>929</v>
      </c>
      <c r="B964" s="84" t="s">
        <v>1063</v>
      </c>
      <c r="C964" s="85">
        <v>305</v>
      </c>
      <c r="D964" s="85" t="s">
        <v>957</v>
      </c>
      <c r="E964" s="86">
        <v>9</v>
      </c>
      <c r="F964" s="84">
        <v>4</v>
      </c>
      <c r="G964" s="87">
        <v>41.75</v>
      </c>
      <c r="H964" s="88" t="s">
        <v>1</v>
      </c>
      <c r="I964" s="88" t="s">
        <v>1</v>
      </c>
      <c r="J964" s="89">
        <v>13.04</v>
      </c>
      <c r="K964" s="89">
        <f t="shared" si="222"/>
        <v>3.91</v>
      </c>
      <c r="L964" s="89">
        <f t="shared" si="223"/>
        <v>28.71</v>
      </c>
      <c r="M964" s="89">
        <f t="shared" si="224"/>
        <v>32.620000000000005</v>
      </c>
      <c r="N964" s="90" t="s">
        <v>76</v>
      </c>
      <c r="O964" s="90" t="s">
        <v>83</v>
      </c>
      <c r="P964" s="90" t="s">
        <v>67</v>
      </c>
      <c r="Q964" s="91" t="s">
        <v>68</v>
      </c>
      <c r="R964" s="92" t="s">
        <v>493</v>
      </c>
      <c r="S964" s="92" t="s">
        <v>493</v>
      </c>
      <c r="T964" s="93" t="s">
        <v>73</v>
      </c>
      <c r="U964" s="84">
        <v>11</v>
      </c>
      <c r="V964" s="94">
        <f>IFERROR(VLOOKUP(H964,'Коэфф для прайса 1 оч'!$A$3:$C$6,3,0),"")</f>
        <v>327000</v>
      </c>
      <c r="W964" s="91">
        <f>IFERROR(VLOOKUP(E964,'Коэфф для прайса 1 оч'!$A$10:$C$23,3,0),"")</f>
        <v>8.4999999999999992E-2</v>
      </c>
      <c r="X964" s="116">
        <f>IFERROR(VLOOKUP(N964,'Коэфф для прайса 1 оч'!$E$25:$F$30,2,0),"")</f>
        <v>0</v>
      </c>
      <c r="Y964" s="116">
        <f>IFERROR(VLOOKUP(O964,'Коэфф для прайса 1 оч'!$E$32:$F$34,2,0),"")</f>
        <v>0.03</v>
      </c>
      <c r="Z964" s="116">
        <f>IFERROR(VLOOKUP(P964,'Коэфф для прайса 1 оч'!$E$36:$F$38,2,0),"")</f>
        <v>0.03</v>
      </c>
      <c r="AA964" s="116">
        <f>IFERROR(VLOOKUP(Q964,'Коэфф для прайса 1 оч'!$E$40:$F$43,2,0),"")</f>
        <v>5.0000000000000001E-3</v>
      </c>
      <c r="AB964" s="117">
        <f>IFERROR(VLOOKUP(R964,'Коэфф для прайса 1 оч'!$E$45:$F$59,2,0),"")</f>
        <v>0.03</v>
      </c>
      <c r="AC964" s="116">
        <f>IFERROR(VLOOKUP(T964,'Коэфф для прайса 1 оч'!$E$61:$F$67,2,0),"")</f>
        <v>0</v>
      </c>
      <c r="AD964" s="116">
        <f>IFERROR(VLOOKUP(U964,'Коэфф для прайса 1 оч'!$E$69:$F$82,2,0),"")</f>
        <v>1.4999999999999999E-2</v>
      </c>
      <c r="AE964" s="116">
        <f>IFERROR(VLOOKUP(PriceList[[#This Row],[Корпус]],'Коэфф для прайса 1 оч'!$I$10:$J$15,2,0),"")</f>
        <v>0</v>
      </c>
      <c r="AF964" s="95">
        <f t="shared" si="225"/>
        <v>390765</v>
      </c>
      <c r="AG964" s="96">
        <f t="shared" si="226"/>
        <v>16314438.75</v>
      </c>
      <c r="AH964" s="97">
        <v>0</v>
      </c>
      <c r="AI964" s="98">
        <f t="shared" si="227"/>
        <v>390765</v>
      </c>
      <c r="AJ964" s="99">
        <f t="shared" si="228"/>
        <v>16314438.75</v>
      </c>
      <c r="AK964" s="84" t="s">
        <v>71</v>
      </c>
      <c r="AL964" s="91">
        <v>0.1</v>
      </c>
      <c r="AM964" s="287">
        <f>PriceList[[#This Row],[ИТОГ Цена за кв.м, руб]]*(1+PriceList[[#This Row],[Максимальная скидка]])</f>
        <v>429841.50000000006</v>
      </c>
      <c r="AN964" s="287">
        <f>PriceList[[#This Row],[Цена за кв.м. в CRM]]*PriceList[[#This Row],[Площадь, кв.м]]</f>
        <v>17945882.625000004</v>
      </c>
      <c r="AO964" s="287">
        <v>6000</v>
      </c>
      <c r="AP964" s="335">
        <f>PriceList[[#This Row],[Цена за кв.м. в CRM]]+PriceList[[#This Row],[Бронь]]</f>
        <v>435841.50000000006</v>
      </c>
      <c r="AQ964" s="335">
        <f>PriceList[[#This Row],[Цена за кв.м. в сайт]]*PriceList[[#This Row],[Площадь, кв.м]]</f>
        <v>18196382.625000004</v>
      </c>
      <c r="AR964" s="84" t="str">
        <f t="shared" si="229"/>
        <v>С3-2-305</v>
      </c>
      <c r="AS964" s="88" t="str">
        <f t="shared" si="230"/>
        <v>Ст</v>
      </c>
      <c r="AT964" s="89">
        <f t="shared" si="231"/>
        <v>41.75</v>
      </c>
      <c r="AU964" s="99">
        <f>PriceList[[#This Row],[Цена за кв.м. в CRM]]</f>
        <v>429841.50000000006</v>
      </c>
      <c r="AV964" s="100" t="str">
        <f t="shared" si="232"/>
        <v>Резерв</v>
      </c>
      <c r="AW964" s="99"/>
      <c r="AX964" s="342"/>
      <c r="AZ964" s="353">
        <f>(PriceList[[#This Row],[Цена за кв.м. в сайт]])+$AZ$1</f>
        <v>436341.50000000006</v>
      </c>
      <c r="BA964" s="353">
        <f>AZ964*PriceList[[#This Row],[Площадь, кв.м]]</f>
        <v>18217257.625000004</v>
      </c>
      <c r="BB964" s="346">
        <f>BA964-PriceList[[#This Row],[Стоимость, руб для сбронированием]]</f>
        <v>20875</v>
      </c>
      <c r="BC964" s="14"/>
      <c r="BD964" s="345">
        <f t="shared" ref="BD964:BD1004" si="233">MROUND(AZ964,100)</f>
        <v>436300</v>
      </c>
      <c r="BE964" s="353">
        <f>BD964*PriceList[[#This Row],[Площадь, кв.м]]</f>
        <v>18215525</v>
      </c>
      <c r="BF964" s="14"/>
      <c r="BG964" s="345">
        <f>BE964-$BG$1*PriceList[[#This Row],[Площадь, кв.м]]</f>
        <v>17965025</v>
      </c>
      <c r="BH964" s="353">
        <f t="shared" ref="BH964:BH1004" si="234">BE964-BG964</f>
        <v>250500</v>
      </c>
      <c r="BI964" s="345">
        <f>BG964/PriceList[[#This Row],[Площадь, кв.м]]</f>
        <v>430300</v>
      </c>
      <c r="BJ964" s="355">
        <f t="shared" ref="BJ964:BJ1004" si="235">BH964/BG964</f>
        <v>1.3943760167325122E-2</v>
      </c>
      <c r="BL964" s="345"/>
      <c r="BM964" s="353"/>
    </row>
    <row r="965" spans="1:65" ht="14.25" hidden="1" customHeight="1">
      <c r="A965" s="84">
        <v>930</v>
      </c>
      <c r="B965" s="84" t="s">
        <v>1064</v>
      </c>
      <c r="C965" s="85">
        <v>306</v>
      </c>
      <c r="D965" s="85" t="s">
        <v>957</v>
      </c>
      <c r="E965" s="86">
        <v>9</v>
      </c>
      <c r="F965" s="84">
        <v>5</v>
      </c>
      <c r="G965" s="87">
        <v>72.03</v>
      </c>
      <c r="H965" s="88" t="s">
        <v>2</v>
      </c>
      <c r="I965" s="88" t="s">
        <v>19</v>
      </c>
      <c r="J965" s="89">
        <v>18.2</v>
      </c>
      <c r="K965" s="89">
        <f t="shared" si="222"/>
        <v>5.46</v>
      </c>
      <c r="L965" s="89">
        <f t="shared" si="223"/>
        <v>53.83</v>
      </c>
      <c r="M965" s="89">
        <f t="shared" si="224"/>
        <v>59.29</v>
      </c>
      <c r="N965" s="90" t="s">
        <v>78</v>
      </c>
      <c r="O965" s="90" t="s">
        <v>83</v>
      </c>
      <c r="P965" s="90" t="s">
        <v>67</v>
      </c>
      <c r="Q965" s="91" t="s">
        <v>68</v>
      </c>
      <c r="R965" s="92" t="s">
        <v>116</v>
      </c>
      <c r="S965" s="92" t="s">
        <v>116</v>
      </c>
      <c r="T965" s="93" t="s">
        <v>73</v>
      </c>
      <c r="U965" s="84">
        <v>11</v>
      </c>
      <c r="V965" s="94">
        <f>IFERROR(VLOOKUP(H965,'Коэфф для прайса 1 оч'!$A$3:$C$6,3,0),"")</f>
        <v>313920</v>
      </c>
      <c r="W965" s="91">
        <f>IFERROR(VLOOKUP(E965,'Коэфф для прайса 1 оч'!$A$10:$C$23,3,0),"")</f>
        <v>8.4999999999999992E-2</v>
      </c>
      <c r="X965" s="116">
        <f>IFERROR(VLOOKUP(N965,'Коэфф для прайса 1 оч'!$E$25:$F$30,2,0),"")</f>
        <v>-0.02</v>
      </c>
      <c r="Y965" s="116">
        <f>IFERROR(VLOOKUP(O965,'Коэфф для прайса 1 оч'!$E$32:$F$34,2,0),"")</f>
        <v>0.03</v>
      </c>
      <c r="Z965" s="116">
        <f>IFERROR(VLOOKUP(P965,'Коэфф для прайса 1 оч'!$E$36:$F$38,2,0),"")</f>
        <v>0.03</v>
      </c>
      <c r="AA965" s="116">
        <f>IFERROR(VLOOKUP(Q965,'Коэфф для прайса 1 оч'!$E$40:$F$43,2,0),"")</f>
        <v>5.0000000000000001E-3</v>
      </c>
      <c r="AB965" s="117">
        <f>IFERROR(VLOOKUP(R965,'Коэфф для прайса 1 оч'!$E$45:$F$59,2,0),"")</f>
        <v>7.0000000000000007E-2</v>
      </c>
      <c r="AC965" s="116">
        <f>IFERROR(VLOOKUP(T965,'Коэфф для прайса 1 оч'!$E$61:$F$67,2,0),"")</f>
        <v>0</v>
      </c>
      <c r="AD965" s="116">
        <f>IFERROR(VLOOKUP(U965,'Коэфф для прайса 1 оч'!$E$69:$F$82,2,0),"")</f>
        <v>1.4999999999999999E-2</v>
      </c>
      <c r="AE965" s="116">
        <f>IFERROR(VLOOKUP(PriceList[[#This Row],[Корпус]],'Коэфф для прайса 1 оч'!$I$10:$J$15,2,0),"")</f>
        <v>0</v>
      </c>
      <c r="AF965" s="95">
        <f t="shared" si="225"/>
        <v>381412.8</v>
      </c>
      <c r="AG965" s="96">
        <f t="shared" si="226"/>
        <v>27473163.984000001</v>
      </c>
      <c r="AH965" s="97">
        <v>0</v>
      </c>
      <c r="AI965" s="98">
        <f t="shared" si="227"/>
        <v>381412.8</v>
      </c>
      <c r="AJ965" s="99">
        <f t="shared" si="228"/>
        <v>27473163.984000001</v>
      </c>
      <c r="AK965" s="84" t="s">
        <v>101</v>
      </c>
      <c r="AL965" s="91">
        <v>0.1</v>
      </c>
      <c r="AM965" s="287">
        <f>PriceList[[#This Row],[ИТОГ Цена за кв.м, руб]]*(1+PriceList[[#This Row],[Максимальная скидка]])</f>
        <v>419554.08</v>
      </c>
      <c r="AN965" s="287">
        <f>PriceList[[#This Row],[Цена за кв.м. в CRM]]*PriceList[[#This Row],[Площадь, кв.м]]</f>
        <v>30220480.382400002</v>
      </c>
      <c r="AO965" s="287">
        <v>6000</v>
      </c>
      <c r="AP965" s="335">
        <f>PriceList[[#This Row],[Цена за кв.м. в CRM]]+PriceList[[#This Row],[Бронь]]</f>
        <v>425554.08</v>
      </c>
      <c r="AQ965" s="335">
        <f>PriceList[[#This Row],[Цена за кв.м. в сайт]]*PriceList[[#This Row],[Площадь, кв.м]]</f>
        <v>30652660.382400002</v>
      </c>
      <c r="AR965" s="84" t="str">
        <f t="shared" si="229"/>
        <v>С3-2-306</v>
      </c>
      <c r="AS965" s="88" t="str">
        <f t="shared" si="230"/>
        <v>1К</v>
      </c>
      <c r="AT965" s="89">
        <f t="shared" si="231"/>
        <v>72.03</v>
      </c>
      <c r="AU965" s="99">
        <f>PriceList[[#This Row],[Цена за кв.м. в CRM]]</f>
        <v>419554.08</v>
      </c>
      <c r="AV965" s="100" t="str">
        <f t="shared" si="232"/>
        <v>Свободно</v>
      </c>
      <c r="AW965" s="99"/>
      <c r="AX965" s="342"/>
      <c r="AZ965" s="353">
        <f>(PriceList[[#This Row],[Цена за кв.м. в сайт]])+$AZ$1</f>
        <v>426054.08</v>
      </c>
      <c r="BA965" s="353">
        <f>AZ965*PriceList[[#This Row],[Площадь, кв.м]]</f>
        <v>30688675.382400002</v>
      </c>
      <c r="BB965" s="346">
        <f>BA965-PriceList[[#This Row],[Стоимость, руб для сбронированием]]</f>
        <v>36015</v>
      </c>
      <c r="BC965" s="14"/>
      <c r="BD965" s="345">
        <f t="shared" si="233"/>
        <v>426100</v>
      </c>
      <c r="BE965" s="353">
        <f>BD965*PriceList[[#This Row],[Площадь, кв.м]]</f>
        <v>30691983</v>
      </c>
      <c r="BF965" s="14"/>
      <c r="BG965" s="345">
        <f>BE965-$BG$1*PriceList[[#This Row],[Площадь, кв.м]]</f>
        <v>30259803</v>
      </c>
      <c r="BH965" s="353">
        <f t="shared" si="234"/>
        <v>432180</v>
      </c>
      <c r="BI965" s="345">
        <f>BG965/PriceList[[#This Row],[Площадь, кв.м]]</f>
        <v>420100</v>
      </c>
      <c r="BJ965" s="355">
        <f t="shared" si="235"/>
        <v>1.4282313734825042E-2</v>
      </c>
      <c r="BL965" s="345"/>
      <c r="BM965" s="353"/>
    </row>
    <row r="966" spans="1:65" ht="14.25" hidden="1" customHeight="1">
      <c r="A966" s="84">
        <v>931</v>
      </c>
      <c r="B966" s="84" t="s">
        <v>1065</v>
      </c>
      <c r="C966" s="85">
        <v>307</v>
      </c>
      <c r="D966" s="85" t="s">
        <v>957</v>
      </c>
      <c r="E966" s="86">
        <v>9</v>
      </c>
      <c r="F966" s="84">
        <v>6</v>
      </c>
      <c r="G966" s="87">
        <v>30.39</v>
      </c>
      <c r="H966" s="88" t="s">
        <v>1</v>
      </c>
      <c r="I966" s="88" t="s">
        <v>1</v>
      </c>
      <c r="J966" s="89">
        <v>5.61</v>
      </c>
      <c r="K966" s="89">
        <f t="shared" si="222"/>
        <v>1.68</v>
      </c>
      <c r="L966" s="89">
        <f t="shared" si="223"/>
        <v>24.78</v>
      </c>
      <c r="M966" s="89">
        <f t="shared" si="224"/>
        <v>26.46</v>
      </c>
      <c r="N966" s="90" t="s">
        <v>65</v>
      </c>
      <c r="O966" s="90" t="s">
        <v>66</v>
      </c>
      <c r="P966" s="90" t="s">
        <v>67</v>
      </c>
      <c r="Q966" s="91" t="s">
        <v>68</v>
      </c>
      <c r="R966" s="92" t="s">
        <v>116</v>
      </c>
      <c r="S966" s="92" t="s">
        <v>116</v>
      </c>
      <c r="T966" s="93" t="s">
        <v>73</v>
      </c>
      <c r="U966" s="84">
        <v>11</v>
      </c>
      <c r="V966" s="94">
        <f>IFERROR(VLOOKUP(H966,'Коэфф для прайса 1 оч'!$A$3:$C$6,3,0),"")</f>
        <v>327000</v>
      </c>
      <c r="W966" s="91">
        <f>IFERROR(VLOOKUP(E966,'Коэфф для прайса 1 оч'!$A$10:$C$23,3,0),"")</f>
        <v>8.4999999999999992E-2</v>
      </c>
      <c r="X966" s="116">
        <f>IFERROR(VLOOKUP(N966,'Коэфф для прайса 1 оч'!$E$25:$F$30,2,0),"")</f>
        <v>0.04</v>
      </c>
      <c r="Y966" s="116">
        <f>IFERROR(VLOOKUP(O966,'Коэфф для прайса 1 оч'!$E$32:$F$34,2,0),"")</f>
        <v>0</v>
      </c>
      <c r="Z966" s="116">
        <f>IFERROR(VLOOKUP(P966,'Коэфф для прайса 1 оч'!$E$36:$F$38,2,0),"")</f>
        <v>0.03</v>
      </c>
      <c r="AA966" s="116">
        <f>IFERROR(VLOOKUP(Q966,'Коэфф для прайса 1 оч'!$E$40:$F$43,2,0),"")</f>
        <v>5.0000000000000001E-3</v>
      </c>
      <c r="AB966" s="117">
        <f>IFERROR(VLOOKUP(R966,'Коэфф для прайса 1 оч'!$E$45:$F$59,2,0),"")</f>
        <v>7.0000000000000007E-2</v>
      </c>
      <c r="AC966" s="116">
        <f>IFERROR(VLOOKUP(T966,'Коэфф для прайса 1 оч'!$E$61:$F$67,2,0),"")</f>
        <v>0</v>
      </c>
      <c r="AD966" s="116">
        <f>IFERROR(VLOOKUP(U966,'Коэфф для прайса 1 оч'!$E$69:$F$82,2,0),"")</f>
        <v>1.4999999999999999E-2</v>
      </c>
      <c r="AE966" s="116">
        <f>IFERROR(VLOOKUP(PriceList[[#This Row],[Корпус]],'Коэфф для прайса 1 оч'!$I$10:$J$15,2,0),"")</f>
        <v>0</v>
      </c>
      <c r="AF966" s="95">
        <f t="shared" si="225"/>
        <v>407115</v>
      </c>
      <c r="AG966" s="96">
        <f t="shared" si="226"/>
        <v>12372224.85</v>
      </c>
      <c r="AH966" s="97">
        <v>0</v>
      </c>
      <c r="AI966" s="98">
        <f t="shared" si="227"/>
        <v>407115</v>
      </c>
      <c r="AJ966" s="99">
        <f t="shared" si="228"/>
        <v>12372224.85</v>
      </c>
      <c r="AK966" s="84" t="s">
        <v>1250</v>
      </c>
      <c r="AL966" s="91">
        <v>0.1</v>
      </c>
      <c r="AM966" s="287">
        <f>PriceList[[#This Row],[ИТОГ Цена за кв.м, руб]]*(1+PriceList[[#This Row],[Максимальная скидка]])</f>
        <v>447826.50000000006</v>
      </c>
      <c r="AN966" s="287">
        <f>PriceList[[#This Row],[Цена за кв.м. в CRM]]*PriceList[[#This Row],[Площадь, кв.м]]</f>
        <v>13609447.335000003</v>
      </c>
      <c r="AO966" s="287">
        <v>6000</v>
      </c>
      <c r="AP966" s="335">
        <f>PriceList[[#This Row],[Цена за кв.м. в CRM]]+PriceList[[#This Row],[Бронь]]</f>
        <v>453826.50000000006</v>
      </c>
      <c r="AQ966" s="335">
        <f>PriceList[[#This Row],[Цена за кв.м. в сайт]]*PriceList[[#This Row],[Площадь, кв.м]]</f>
        <v>13791787.335000003</v>
      </c>
      <c r="AR966" s="84" t="str">
        <f t="shared" si="229"/>
        <v>С3-2-307</v>
      </c>
      <c r="AS966" s="88" t="str">
        <f t="shared" si="230"/>
        <v>Ст</v>
      </c>
      <c r="AT966" s="89">
        <f t="shared" si="231"/>
        <v>30.39</v>
      </c>
      <c r="AU966" s="99">
        <f>PriceList[[#This Row],[Цена за кв.м. в CRM]]</f>
        <v>447826.50000000006</v>
      </c>
      <c r="AV966" s="100" t="str">
        <f t="shared" si="232"/>
        <v>Продано</v>
      </c>
      <c r="AW966" s="99"/>
      <c r="AX966" s="342"/>
      <c r="AZ966" s="353">
        <f>(PriceList[[#This Row],[Цена за кв.м. в сайт]])+$AZ$1</f>
        <v>454326.50000000006</v>
      </c>
      <c r="BA966" s="353">
        <f>AZ966*PriceList[[#This Row],[Площадь, кв.м]]</f>
        <v>13806982.335000003</v>
      </c>
      <c r="BB966" s="346">
        <f>BA966-PriceList[[#This Row],[Стоимость, руб для сбронированием]]</f>
        <v>15195</v>
      </c>
      <c r="BC966" s="14"/>
      <c r="BD966" s="345">
        <f t="shared" si="233"/>
        <v>454300</v>
      </c>
      <c r="BE966" s="353">
        <f>BD966*PriceList[[#This Row],[Площадь, кв.м]]</f>
        <v>13806177</v>
      </c>
      <c r="BF966" s="14"/>
      <c r="BG966" s="345">
        <f>BE966-$BG$1*PriceList[[#This Row],[Площадь, кв.м]]</f>
        <v>13623837</v>
      </c>
      <c r="BH966" s="353">
        <f t="shared" si="234"/>
        <v>182340</v>
      </c>
      <c r="BI966" s="345">
        <f>BG966/PriceList[[#This Row],[Площадь, кв.м]]</f>
        <v>448300</v>
      </c>
      <c r="BJ966" s="355">
        <f t="shared" si="235"/>
        <v>1.3383894713361589E-2</v>
      </c>
      <c r="BL966" s="345"/>
      <c r="BM966" s="353"/>
    </row>
    <row r="967" spans="1:65" ht="14.25" hidden="1" customHeight="1">
      <c r="A967" s="84">
        <v>932</v>
      </c>
      <c r="B967" s="84" t="s">
        <v>1066</v>
      </c>
      <c r="C967" s="85">
        <v>308</v>
      </c>
      <c r="D967" s="85" t="s">
        <v>957</v>
      </c>
      <c r="E967" s="86">
        <v>9</v>
      </c>
      <c r="F967" s="84">
        <v>7</v>
      </c>
      <c r="G967" s="87">
        <v>30.91</v>
      </c>
      <c r="H967" s="88" t="s">
        <v>1</v>
      </c>
      <c r="I967" s="88" t="s">
        <v>1</v>
      </c>
      <c r="J967" s="89">
        <v>6.13</v>
      </c>
      <c r="K967" s="89">
        <f t="shared" si="222"/>
        <v>1.84</v>
      </c>
      <c r="L967" s="89">
        <f t="shared" si="223"/>
        <v>24.78</v>
      </c>
      <c r="M967" s="89">
        <f t="shared" si="224"/>
        <v>26.62</v>
      </c>
      <c r="N967" s="90" t="s">
        <v>65</v>
      </c>
      <c r="O967" s="90" t="s">
        <v>66</v>
      </c>
      <c r="P967" s="90" t="s">
        <v>67</v>
      </c>
      <c r="Q967" s="91" t="s">
        <v>68</v>
      </c>
      <c r="R967" s="92" t="s">
        <v>116</v>
      </c>
      <c r="S967" s="92" t="s">
        <v>116</v>
      </c>
      <c r="T967" s="93" t="s">
        <v>73</v>
      </c>
      <c r="U967" s="84">
        <v>11</v>
      </c>
      <c r="V967" s="94">
        <f>IFERROR(VLOOKUP(H967,'Коэфф для прайса 1 оч'!$A$3:$C$6,3,0),"")</f>
        <v>327000</v>
      </c>
      <c r="W967" s="91">
        <f>IFERROR(VLOOKUP(E967,'Коэфф для прайса 1 оч'!$A$10:$C$23,3,0),"")</f>
        <v>8.4999999999999992E-2</v>
      </c>
      <c r="X967" s="116">
        <f>IFERROR(VLOOKUP(N967,'Коэфф для прайса 1 оч'!$E$25:$F$30,2,0),"")</f>
        <v>0.04</v>
      </c>
      <c r="Y967" s="116">
        <f>IFERROR(VLOOKUP(O967,'Коэфф для прайса 1 оч'!$E$32:$F$34,2,0),"")</f>
        <v>0</v>
      </c>
      <c r="Z967" s="116">
        <f>IFERROR(VLOOKUP(P967,'Коэфф для прайса 1 оч'!$E$36:$F$38,2,0),"")</f>
        <v>0.03</v>
      </c>
      <c r="AA967" s="116">
        <f>IFERROR(VLOOKUP(Q967,'Коэфф для прайса 1 оч'!$E$40:$F$43,2,0),"")</f>
        <v>5.0000000000000001E-3</v>
      </c>
      <c r="AB967" s="117">
        <f>IFERROR(VLOOKUP(R967,'Коэфф для прайса 1 оч'!$E$45:$F$59,2,0),"")</f>
        <v>7.0000000000000007E-2</v>
      </c>
      <c r="AC967" s="116">
        <f>IFERROR(VLOOKUP(T967,'Коэфф для прайса 1 оч'!$E$61:$F$67,2,0),"")</f>
        <v>0</v>
      </c>
      <c r="AD967" s="116">
        <f>IFERROR(VLOOKUP(U967,'Коэфф для прайса 1 оч'!$E$69:$F$82,2,0),"")</f>
        <v>1.4999999999999999E-2</v>
      </c>
      <c r="AE967" s="116">
        <f>IFERROR(VLOOKUP(PriceList[[#This Row],[Корпус]],'Коэфф для прайса 1 оч'!$I$10:$J$15,2,0),"")</f>
        <v>0</v>
      </c>
      <c r="AF967" s="95">
        <f t="shared" si="225"/>
        <v>407115</v>
      </c>
      <c r="AG967" s="96">
        <f t="shared" si="226"/>
        <v>12583924.65</v>
      </c>
      <c r="AH967" s="97">
        <v>0</v>
      </c>
      <c r="AI967" s="98">
        <f t="shared" si="227"/>
        <v>407115</v>
      </c>
      <c r="AJ967" s="99">
        <f t="shared" si="228"/>
        <v>12583924.65</v>
      </c>
      <c r="AK967" s="84" t="s">
        <v>1250</v>
      </c>
      <c r="AL967" s="91">
        <v>0.1</v>
      </c>
      <c r="AM967" s="287">
        <f>PriceList[[#This Row],[ИТОГ Цена за кв.м, руб]]*(1+PriceList[[#This Row],[Максимальная скидка]])</f>
        <v>447826.50000000006</v>
      </c>
      <c r="AN967" s="287">
        <f>PriceList[[#This Row],[Цена за кв.м. в CRM]]*PriceList[[#This Row],[Площадь, кв.м]]</f>
        <v>13842317.115000002</v>
      </c>
      <c r="AO967" s="287">
        <v>6000</v>
      </c>
      <c r="AP967" s="335">
        <f>PriceList[[#This Row],[Цена за кв.м. в CRM]]+PriceList[[#This Row],[Бронь]]</f>
        <v>453826.50000000006</v>
      </c>
      <c r="AQ967" s="335">
        <f>PriceList[[#This Row],[Цена за кв.м. в сайт]]*PriceList[[#This Row],[Площадь, кв.м]]</f>
        <v>14027777.115000002</v>
      </c>
      <c r="AR967" s="84" t="str">
        <f t="shared" si="229"/>
        <v>С3-2-308</v>
      </c>
      <c r="AS967" s="88" t="str">
        <f t="shared" si="230"/>
        <v>Ст</v>
      </c>
      <c r="AT967" s="89">
        <f t="shared" si="231"/>
        <v>30.91</v>
      </c>
      <c r="AU967" s="99">
        <f>PriceList[[#This Row],[Цена за кв.м. в CRM]]</f>
        <v>447826.50000000006</v>
      </c>
      <c r="AV967" s="100" t="str">
        <f t="shared" si="232"/>
        <v>Продано</v>
      </c>
      <c r="AW967" s="99"/>
      <c r="AX967" s="342"/>
      <c r="AZ967" s="353">
        <f>(PriceList[[#This Row],[Цена за кв.м. в сайт]])+$AZ$1</f>
        <v>454326.50000000006</v>
      </c>
      <c r="BA967" s="353">
        <f>AZ967*PriceList[[#This Row],[Площадь, кв.м]]</f>
        <v>14043232.115000002</v>
      </c>
      <c r="BB967" s="346">
        <f>BA967-PriceList[[#This Row],[Стоимость, руб для сбронированием]]</f>
        <v>15455</v>
      </c>
      <c r="BC967" s="14"/>
      <c r="BD967" s="345">
        <f t="shared" si="233"/>
        <v>454300</v>
      </c>
      <c r="BE967" s="353">
        <f>BD967*PriceList[[#This Row],[Площадь, кв.м]]</f>
        <v>14042413</v>
      </c>
      <c r="BF967" s="14"/>
      <c r="BG967" s="345">
        <f>BE967-$BG$1*PriceList[[#This Row],[Площадь, кв.м]]</f>
        <v>13856953</v>
      </c>
      <c r="BH967" s="353">
        <f t="shared" si="234"/>
        <v>185460</v>
      </c>
      <c r="BI967" s="345">
        <f>BG967/PriceList[[#This Row],[Площадь, кв.м]]</f>
        <v>448300</v>
      </c>
      <c r="BJ967" s="355">
        <f t="shared" si="235"/>
        <v>1.3383894713361589E-2</v>
      </c>
      <c r="BL967" s="345"/>
      <c r="BM967" s="353"/>
    </row>
    <row r="968" spans="1:65" ht="14.25" hidden="1" customHeight="1">
      <c r="A968" s="84">
        <v>933</v>
      </c>
      <c r="B968" s="84" t="s">
        <v>1067</v>
      </c>
      <c r="C968" s="85">
        <v>309</v>
      </c>
      <c r="D968" s="85" t="s">
        <v>957</v>
      </c>
      <c r="E968" s="86">
        <v>9</v>
      </c>
      <c r="F968" s="84">
        <v>8</v>
      </c>
      <c r="G968" s="87">
        <v>31.02</v>
      </c>
      <c r="H968" s="88" t="s">
        <v>1</v>
      </c>
      <c r="I968" s="88" t="s">
        <v>1</v>
      </c>
      <c r="J968" s="89">
        <v>6.13</v>
      </c>
      <c r="K968" s="89">
        <f t="shared" si="222"/>
        <v>1.84</v>
      </c>
      <c r="L968" s="89">
        <f t="shared" si="223"/>
        <v>24.89</v>
      </c>
      <c r="M968" s="89">
        <f t="shared" si="224"/>
        <v>26.73</v>
      </c>
      <c r="N968" s="90" t="s">
        <v>65</v>
      </c>
      <c r="O968" s="90" t="s">
        <v>66</v>
      </c>
      <c r="P968" s="90" t="s">
        <v>67</v>
      </c>
      <c r="Q968" s="91" t="s">
        <v>68</v>
      </c>
      <c r="R968" s="92" t="s">
        <v>116</v>
      </c>
      <c r="S968" s="92" t="s">
        <v>116</v>
      </c>
      <c r="T968" s="93" t="s">
        <v>73</v>
      </c>
      <c r="U968" s="84">
        <v>11</v>
      </c>
      <c r="V968" s="94">
        <f>IFERROR(VLOOKUP(H968,'Коэфф для прайса 1 оч'!$A$3:$C$6,3,0),"")</f>
        <v>327000</v>
      </c>
      <c r="W968" s="91">
        <f>IFERROR(VLOOKUP(E968,'Коэфф для прайса 1 оч'!$A$10:$C$23,3,0),"")</f>
        <v>8.4999999999999992E-2</v>
      </c>
      <c r="X968" s="116">
        <f>IFERROR(VLOOKUP(N968,'Коэфф для прайса 1 оч'!$E$25:$F$30,2,0),"")</f>
        <v>0.04</v>
      </c>
      <c r="Y968" s="116">
        <f>IFERROR(VLOOKUP(O968,'Коэфф для прайса 1 оч'!$E$32:$F$34,2,0),"")</f>
        <v>0</v>
      </c>
      <c r="Z968" s="116">
        <f>IFERROR(VLOOKUP(P968,'Коэфф для прайса 1 оч'!$E$36:$F$38,2,0),"")</f>
        <v>0.03</v>
      </c>
      <c r="AA968" s="116">
        <f>IFERROR(VLOOKUP(Q968,'Коэфф для прайса 1 оч'!$E$40:$F$43,2,0),"")</f>
        <v>5.0000000000000001E-3</v>
      </c>
      <c r="AB968" s="117">
        <f>IFERROR(VLOOKUP(R968,'Коэфф для прайса 1 оч'!$E$45:$F$59,2,0),"")</f>
        <v>7.0000000000000007E-2</v>
      </c>
      <c r="AC968" s="116">
        <f>IFERROR(VLOOKUP(T968,'Коэфф для прайса 1 оч'!$E$61:$F$67,2,0),"")</f>
        <v>0</v>
      </c>
      <c r="AD968" s="116">
        <f>IFERROR(VLOOKUP(U968,'Коэфф для прайса 1 оч'!$E$69:$F$82,2,0),"")</f>
        <v>1.4999999999999999E-2</v>
      </c>
      <c r="AE968" s="116">
        <f>IFERROR(VLOOKUP(PriceList[[#This Row],[Корпус]],'Коэфф для прайса 1 оч'!$I$10:$J$15,2,0),"")</f>
        <v>0</v>
      </c>
      <c r="AF968" s="95">
        <f t="shared" si="225"/>
        <v>407115</v>
      </c>
      <c r="AG968" s="96">
        <f t="shared" si="226"/>
        <v>12628707.300000001</v>
      </c>
      <c r="AH968" s="97">
        <v>0</v>
      </c>
      <c r="AI968" s="98">
        <f t="shared" si="227"/>
        <v>407115</v>
      </c>
      <c r="AJ968" s="99">
        <f t="shared" si="228"/>
        <v>12628707.300000001</v>
      </c>
      <c r="AK968" s="84" t="s">
        <v>71</v>
      </c>
      <c r="AL968" s="91">
        <v>0.1</v>
      </c>
      <c r="AM968" s="287">
        <f>PriceList[[#This Row],[ИТОГ Цена за кв.м, руб]]*(1+PriceList[[#This Row],[Максимальная скидка]])</f>
        <v>447826.50000000006</v>
      </c>
      <c r="AN968" s="287">
        <f>PriceList[[#This Row],[Цена за кв.м. в CRM]]*PriceList[[#This Row],[Площадь, кв.м]]</f>
        <v>13891578.030000001</v>
      </c>
      <c r="AO968" s="287">
        <v>6000</v>
      </c>
      <c r="AP968" s="335">
        <f>PriceList[[#This Row],[Цена за кв.м. в CRM]]+PriceList[[#This Row],[Бронь]]</f>
        <v>453826.50000000006</v>
      </c>
      <c r="AQ968" s="335">
        <f>PriceList[[#This Row],[Цена за кв.м. в сайт]]*PriceList[[#This Row],[Площадь, кв.м]]</f>
        <v>14077698.030000001</v>
      </c>
      <c r="AR968" s="84" t="str">
        <f t="shared" si="229"/>
        <v>С3-2-309</v>
      </c>
      <c r="AS968" s="88" t="str">
        <f t="shared" si="230"/>
        <v>Ст</v>
      </c>
      <c r="AT968" s="89">
        <f t="shared" si="231"/>
        <v>31.02</v>
      </c>
      <c r="AU968" s="99">
        <f>PriceList[[#This Row],[Цена за кв.м. в CRM]]</f>
        <v>447826.50000000006</v>
      </c>
      <c r="AV968" s="100" t="str">
        <f t="shared" si="232"/>
        <v>Резерв</v>
      </c>
      <c r="AW968" s="99"/>
      <c r="AX968" s="342"/>
      <c r="AZ968" s="353">
        <f>(PriceList[[#This Row],[Цена за кв.м. в сайт]])+$AZ$1</f>
        <v>454326.50000000006</v>
      </c>
      <c r="BA968" s="353">
        <f>AZ968*PriceList[[#This Row],[Площадь, кв.м]]</f>
        <v>14093208.030000001</v>
      </c>
      <c r="BB968" s="346">
        <f>BA968-PriceList[[#This Row],[Стоимость, руб для сбронированием]]</f>
        <v>15510</v>
      </c>
      <c r="BC968" s="14"/>
      <c r="BD968" s="345">
        <f t="shared" si="233"/>
        <v>454300</v>
      </c>
      <c r="BE968" s="353">
        <f>BD968*PriceList[[#This Row],[Площадь, кв.м]]</f>
        <v>14092386</v>
      </c>
      <c r="BF968" s="14"/>
      <c r="BG968" s="345">
        <f>BE968-$BG$1*PriceList[[#This Row],[Площадь, кв.м]]</f>
        <v>13906266</v>
      </c>
      <c r="BH968" s="353">
        <f t="shared" si="234"/>
        <v>186120</v>
      </c>
      <c r="BI968" s="345">
        <f>BG968/PriceList[[#This Row],[Площадь, кв.м]]</f>
        <v>448300</v>
      </c>
      <c r="BJ968" s="355">
        <f t="shared" si="235"/>
        <v>1.3383894713361589E-2</v>
      </c>
      <c r="BL968" s="345"/>
      <c r="BM968" s="353"/>
    </row>
    <row r="969" spans="1:65" ht="14.25" hidden="1" customHeight="1">
      <c r="A969" s="84">
        <v>934</v>
      </c>
      <c r="B969" s="84" t="s">
        <v>1068</v>
      </c>
      <c r="C969" s="85">
        <v>310</v>
      </c>
      <c r="D969" s="85" t="s">
        <v>957</v>
      </c>
      <c r="E969" s="86">
        <v>9</v>
      </c>
      <c r="F969" s="84">
        <v>9</v>
      </c>
      <c r="G969" s="87">
        <v>30.35</v>
      </c>
      <c r="H969" s="88" t="s">
        <v>1</v>
      </c>
      <c r="I969" s="88" t="s">
        <v>1</v>
      </c>
      <c r="J969" s="89">
        <v>5.61</v>
      </c>
      <c r="K969" s="89">
        <f t="shared" si="222"/>
        <v>1.68</v>
      </c>
      <c r="L969" s="89">
        <f t="shared" si="223"/>
        <v>24.740000000000002</v>
      </c>
      <c r="M969" s="89">
        <f t="shared" si="224"/>
        <v>26.42</v>
      </c>
      <c r="N969" s="90" t="s">
        <v>65</v>
      </c>
      <c r="O969" s="90" t="s">
        <v>66</v>
      </c>
      <c r="P969" s="90" t="s">
        <v>67</v>
      </c>
      <c r="Q969" s="91" t="s">
        <v>68</v>
      </c>
      <c r="R969" s="92" t="s">
        <v>116</v>
      </c>
      <c r="S969" s="92" t="s">
        <v>116</v>
      </c>
      <c r="T969" s="93" t="s">
        <v>159</v>
      </c>
      <c r="U969" s="84">
        <v>11</v>
      </c>
      <c r="V969" s="94">
        <f>IFERROR(VLOOKUP(H969,'Коэфф для прайса 1 оч'!$A$3:$C$6,3,0),"")</f>
        <v>327000</v>
      </c>
      <c r="W969" s="91">
        <f>IFERROR(VLOOKUP(E969,'Коэфф для прайса 1 оч'!$A$10:$C$23,3,0),"")</f>
        <v>8.4999999999999992E-2</v>
      </c>
      <c r="X969" s="116">
        <f>IFERROR(VLOOKUP(N969,'Коэфф для прайса 1 оч'!$E$25:$F$30,2,0),"")</f>
        <v>0.04</v>
      </c>
      <c r="Y969" s="116">
        <f>IFERROR(VLOOKUP(O969,'Коэфф для прайса 1 оч'!$E$32:$F$34,2,0),"")</f>
        <v>0</v>
      </c>
      <c r="Z969" s="116">
        <f>IFERROR(VLOOKUP(P969,'Коэфф для прайса 1 оч'!$E$36:$F$38,2,0),"")</f>
        <v>0.03</v>
      </c>
      <c r="AA969" s="116">
        <f>IFERROR(VLOOKUP(Q969,'Коэфф для прайса 1 оч'!$E$40:$F$43,2,0),"")</f>
        <v>5.0000000000000001E-3</v>
      </c>
      <c r="AB969" s="117">
        <f>IFERROR(VLOOKUP(R969,'Коэфф для прайса 1 оч'!$E$45:$F$59,2,0),"")</f>
        <v>7.0000000000000007E-2</v>
      </c>
      <c r="AC969" s="116">
        <f>IFERROR(VLOOKUP(T969,'Коэфф для прайса 1 оч'!$E$61:$F$67,2,0),"")</f>
        <v>-0.01</v>
      </c>
      <c r="AD969" s="116">
        <f>IFERROR(VLOOKUP(U969,'Коэфф для прайса 1 оч'!$E$69:$F$82,2,0),"")</f>
        <v>1.4999999999999999E-2</v>
      </c>
      <c r="AE969" s="116">
        <f>IFERROR(VLOOKUP(PriceList[[#This Row],[Корпус]],'Коэфф для прайса 1 оч'!$I$10:$J$15,2,0),"")</f>
        <v>0</v>
      </c>
      <c r="AF969" s="95">
        <f t="shared" si="225"/>
        <v>403845</v>
      </c>
      <c r="AG969" s="96">
        <f t="shared" si="226"/>
        <v>12256695.75</v>
      </c>
      <c r="AH969" s="97">
        <v>0</v>
      </c>
      <c r="AI969" s="98">
        <f t="shared" si="227"/>
        <v>403845</v>
      </c>
      <c r="AJ969" s="99">
        <f t="shared" si="228"/>
        <v>12256695.75</v>
      </c>
      <c r="AK969" s="84" t="s">
        <v>71</v>
      </c>
      <c r="AL969" s="91">
        <v>0.1</v>
      </c>
      <c r="AM969" s="287">
        <f>PriceList[[#This Row],[ИТОГ Цена за кв.м, руб]]*(1+PriceList[[#This Row],[Максимальная скидка]])</f>
        <v>444229.50000000006</v>
      </c>
      <c r="AN969" s="287">
        <f>PriceList[[#This Row],[Цена за кв.м. в CRM]]*PriceList[[#This Row],[Площадь, кв.м]]</f>
        <v>13482365.325000003</v>
      </c>
      <c r="AO969" s="287">
        <v>6000</v>
      </c>
      <c r="AP969" s="335">
        <f>PriceList[[#This Row],[Цена за кв.м. в CRM]]+PriceList[[#This Row],[Бронь]]</f>
        <v>450229.50000000006</v>
      </c>
      <c r="AQ969" s="335">
        <f>PriceList[[#This Row],[Цена за кв.м. в сайт]]*PriceList[[#This Row],[Площадь, кв.м]]</f>
        <v>13664465.325000003</v>
      </c>
      <c r="AR969" s="84" t="str">
        <f t="shared" si="229"/>
        <v>С3-2-310</v>
      </c>
      <c r="AS969" s="88" t="str">
        <f t="shared" si="230"/>
        <v>Ст</v>
      </c>
      <c r="AT969" s="89">
        <f t="shared" si="231"/>
        <v>30.35</v>
      </c>
      <c r="AU969" s="99">
        <f>PriceList[[#This Row],[Цена за кв.м. в CRM]]</f>
        <v>444229.50000000006</v>
      </c>
      <c r="AV969" s="100" t="str">
        <f t="shared" si="232"/>
        <v>Резерв</v>
      </c>
      <c r="AW969" s="99"/>
      <c r="AX969" s="342"/>
      <c r="AZ969" s="353">
        <f>(PriceList[[#This Row],[Цена за кв.м. в сайт]])+$AZ$1</f>
        <v>450729.50000000006</v>
      </c>
      <c r="BA969" s="353">
        <f>AZ969*PriceList[[#This Row],[Площадь, кв.м]]</f>
        <v>13679640.325000003</v>
      </c>
      <c r="BB969" s="346">
        <f>BA969-PriceList[[#This Row],[Стоимость, руб для сбронированием]]</f>
        <v>15175</v>
      </c>
      <c r="BC969" s="14"/>
      <c r="BD969" s="345">
        <f t="shared" si="233"/>
        <v>450700</v>
      </c>
      <c r="BE969" s="353">
        <f>BD969*PriceList[[#This Row],[Площадь, кв.м]]</f>
        <v>13678745</v>
      </c>
      <c r="BF969" s="14"/>
      <c r="BG969" s="345">
        <f>BE969-$BG$1*PriceList[[#This Row],[Площадь, кв.м]]</f>
        <v>13496645</v>
      </c>
      <c r="BH969" s="353">
        <f t="shared" si="234"/>
        <v>182100</v>
      </c>
      <c r="BI969" s="345">
        <f>BG969/PriceList[[#This Row],[Площадь, кв.м]]</f>
        <v>444700</v>
      </c>
      <c r="BJ969" s="355">
        <f t="shared" si="235"/>
        <v>1.3492241960872498E-2</v>
      </c>
      <c r="BL969" s="345"/>
      <c r="BM969" s="353"/>
    </row>
    <row r="970" spans="1:65" ht="14.25" hidden="1" customHeight="1">
      <c r="A970" s="84">
        <v>935</v>
      </c>
      <c r="B970" s="84" t="s">
        <v>1069</v>
      </c>
      <c r="C970" s="85">
        <v>311</v>
      </c>
      <c r="D970" s="85" t="s">
        <v>957</v>
      </c>
      <c r="E970" s="86">
        <v>9</v>
      </c>
      <c r="F970" s="84">
        <v>10</v>
      </c>
      <c r="G970" s="87">
        <v>63.19</v>
      </c>
      <c r="H970" s="88" t="s">
        <v>2</v>
      </c>
      <c r="I970" s="88" t="s">
        <v>19</v>
      </c>
      <c r="J970" s="89">
        <v>12.88</v>
      </c>
      <c r="K970" s="89">
        <f t="shared" si="222"/>
        <v>3.86</v>
      </c>
      <c r="L970" s="89">
        <f t="shared" si="223"/>
        <v>50.309999999999995</v>
      </c>
      <c r="M970" s="89">
        <f t="shared" si="224"/>
        <v>54.169999999999995</v>
      </c>
      <c r="N970" s="90" t="s">
        <v>82</v>
      </c>
      <c r="O970" s="90" t="s">
        <v>83</v>
      </c>
      <c r="P970" s="90" t="s">
        <v>67</v>
      </c>
      <c r="Q970" s="91" t="s">
        <v>68</v>
      </c>
      <c r="R970" s="92" t="s">
        <v>116</v>
      </c>
      <c r="S970" s="92" t="s">
        <v>116</v>
      </c>
      <c r="T970" s="93" t="s">
        <v>73</v>
      </c>
      <c r="U970" s="84">
        <v>11</v>
      </c>
      <c r="V970" s="94">
        <f>IFERROR(VLOOKUP(H970,'Коэфф для прайса 1 оч'!$A$3:$C$6,3,0),"")</f>
        <v>313920</v>
      </c>
      <c r="W970" s="91">
        <f>IFERROR(VLOOKUP(E970,'Коэфф для прайса 1 оч'!$A$10:$C$23,3,0),"")</f>
        <v>8.4999999999999992E-2</v>
      </c>
      <c r="X970" s="116">
        <f>IFERROR(VLOOKUP(N970,'Коэфф для прайса 1 оч'!$E$25:$F$30,2,0),"")</f>
        <v>-0.01</v>
      </c>
      <c r="Y970" s="116">
        <f>IFERROR(VLOOKUP(O970,'Коэфф для прайса 1 оч'!$E$32:$F$34,2,0),"")</f>
        <v>0.03</v>
      </c>
      <c r="Z970" s="116">
        <f>IFERROR(VLOOKUP(P970,'Коэфф для прайса 1 оч'!$E$36:$F$38,2,0),"")</f>
        <v>0.03</v>
      </c>
      <c r="AA970" s="116">
        <f>IFERROR(VLOOKUP(Q970,'Коэфф для прайса 1 оч'!$E$40:$F$43,2,0),"")</f>
        <v>5.0000000000000001E-3</v>
      </c>
      <c r="AB970" s="117">
        <f>IFERROR(VLOOKUP(R970,'Коэфф для прайса 1 оч'!$E$45:$F$59,2,0),"")</f>
        <v>7.0000000000000007E-2</v>
      </c>
      <c r="AC970" s="116">
        <f>IFERROR(VLOOKUP(T970,'Коэфф для прайса 1 оч'!$E$61:$F$67,2,0),"")</f>
        <v>0</v>
      </c>
      <c r="AD970" s="116">
        <f>IFERROR(VLOOKUP(U970,'Коэфф для прайса 1 оч'!$E$69:$F$82,2,0),"")</f>
        <v>1.4999999999999999E-2</v>
      </c>
      <c r="AE970" s="116">
        <f>IFERROR(VLOOKUP(PriceList[[#This Row],[Корпус]],'Коэфф для прайса 1 оч'!$I$10:$J$15,2,0),"")</f>
        <v>0</v>
      </c>
      <c r="AF970" s="95">
        <f t="shared" si="225"/>
        <v>384552</v>
      </c>
      <c r="AG970" s="96">
        <f t="shared" si="226"/>
        <v>24299840.879999999</v>
      </c>
      <c r="AH970" s="97">
        <v>0</v>
      </c>
      <c r="AI970" s="98">
        <f t="shared" si="227"/>
        <v>384552</v>
      </c>
      <c r="AJ970" s="99">
        <f t="shared" si="228"/>
        <v>24299840.879999999</v>
      </c>
      <c r="AK970" s="84" t="s">
        <v>71</v>
      </c>
      <c r="AL970" s="91">
        <v>0.1</v>
      </c>
      <c r="AM970" s="287">
        <f>PriceList[[#This Row],[ИТОГ Цена за кв.м, руб]]*(1+PriceList[[#This Row],[Максимальная скидка]])</f>
        <v>423007.2</v>
      </c>
      <c r="AN970" s="287">
        <f>PriceList[[#This Row],[Цена за кв.м. в CRM]]*PriceList[[#This Row],[Площадь, кв.м]]</f>
        <v>26729824.967999998</v>
      </c>
      <c r="AO970" s="287">
        <v>6000</v>
      </c>
      <c r="AP970" s="335">
        <f>PriceList[[#This Row],[Цена за кв.м. в CRM]]+PriceList[[#This Row],[Бронь]]</f>
        <v>429007.2</v>
      </c>
      <c r="AQ970" s="335">
        <f>PriceList[[#This Row],[Цена за кв.м. в сайт]]*PriceList[[#This Row],[Площадь, кв.м]]</f>
        <v>27108964.967999998</v>
      </c>
      <c r="AR970" s="84" t="str">
        <f t="shared" si="229"/>
        <v>С3-2-311</v>
      </c>
      <c r="AS970" s="88" t="str">
        <f t="shared" si="230"/>
        <v>1К</v>
      </c>
      <c r="AT970" s="89">
        <f t="shared" si="231"/>
        <v>63.19</v>
      </c>
      <c r="AU970" s="99">
        <f>PriceList[[#This Row],[Цена за кв.м. в CRM]]</f>
        <v>423007.2</v>
      </c>
      <c r="AV970" s="100" t="str">
        <f t="shared" si="232"/>
        <v>Резерв</v>
      </c>
      <c r="AW970" s="99"/>
      <c r="AX970" s="342"/>
      <c r="AZ970" s="353">
        <f>(PriceList[[#This Row],[Цена за кв.м. в сайт]])+$AZ$1</f>
        <v>429507.2</v>
      </c>
      <c r="BA970" s="353">
        <f>AZ970*PriceList[[#This Row],[Площадь, кв.м]]</f>
        <v>27140559.967999998</v>
      </c>
      <c r="BB970" s="346">
        <f>BA970-PriceList[[#This Row],[Стоимость, руб для сбронированием]]</f>
        <v>31595</v>
      </c>
      <c r="BC970" s="14"/>
      <c r="BD970" s="345">
        <f t="shared" si="233"/>
        <v>429500</v>
      </c>
      <c r="BE970" s="353">
        <f>BD970*PriceList[[#This Row],[Площадь, кв.м]]</f>
        <v>27140105</v>
      </c>
      <c r="BF970" s="14"/>
      <c r="BG970" s="345">
        <f>BE970-$BG$1*PriceList[[#This Row],[Площадь, кв.м]]</f>
        <v>26760965</v>
      </c>
      <c r="BH970" s="353">
        <f t="shared" si="234"/>
        <v>379140</v>
      </c>
      <c r="BI970" s="345">
        <f>BG970/PriceList[[#This Row],[Площадь, кв.м]]</f>
        <v>423500</v>
      </c>
      <c r="BJ970" s="355">
        <f t="shared" si="235"/>
        <v>1.4167650531286895E-2</v>
      </c>
      <c r="BL970" s="345"/>
      <c r="BM970" s="353"/>
    </row>
    <row r="971" spans="1:65" ht="14.25" hidden="1" customHeight="1">
      <c r="A971" s="84">
        <v>936</v>
      </c>
      <c r="B971" s="84" t="s">
        <v>1070</v>
      </c>
      <c r="C971" s="85">
        <v>312</v>
      </c>
      <c r="D971" s="85" t="s">
        <v>957</v>
      </c>
      <c r="E971" s="86">
        <v>9</v>
      </c>
      <c r="F971" s="84">
        <v>11</v>
      </c>
      <c r="G971" s="87">
        <v>40.130000000000003</v>
      </c>
      <c r="H971" s="88" t="s">
        <v>1</v>
      </c>
      <c r="I971" s="88" t="s">
        <v>1</v>
      </c>
      <c r="J971" s="89">
        <v>7.71</v>
      </c>
      <c r="K971" s="89">
        <f t="shared" si="222"/>
        <v>2.31</v>
      </c>
      <c r="L971" s="89">
        <f t="shared" si="223"/>
        <v>32.42</v>
      </c>
      <c r="M971" s="89">
        <f t="shared" si="224"/>
        <v>34.730000000000004</v>
      </c>
      <c r="N971" s="90" t="s">
        <v>82</v>
      </c>
      <c r="O971" s="90" t="s">
        <v>83</v>
      </c>
      <c r="P971" s="90" t="s">
        <v>67</v>
      </c>
      <c r="Q971" s="91" t="s">
        <v>68</v>
      </c>
      <c r="R971" s="92" t="s">
        <v>493</v>
      </c>
      <c r="S971" s="92" t="s">
        <v>493</v>
      </c>
      <c r="T971" s="93" t="s">
        <v>73</v>
      </c>
      <c r="U971" s="84">
        <v>11</v>
      </c>
      <c r="V971" s="94">
        <f>IFERROR(VLOOKUP(H971,'Коэфф для прайса 1 оч'!$A$3:$C$6,3,0),"")</f>
        <v>327000</v>
      </c>
      <c r="W971" s="91">
        <f>IFERROR(VLOOKUP(E971,'Коэфф для прайса 1 оч'!$A$10:$C$23,3,0),"")</f>
        <v>8.4999999999999992E-2</v>
      </c>
      <c r="X971" s="116">
        <f>IFERROR(VLOOKUP(N971,'Коэфф для прайса 1 оч'!$E$25:$F$30,2,0),"")</f>
        <v>-0.01</v>
      </c>
      <c r="Y971" s="116">
        <f>IFERROR(VLOOKUP(O971,'Коэфф для прайса 1 оч'!$E$32:$F$34,2,0),"")</f>
        <v>0.03</v>
      </c>
      <c r="Z971" s="116">
        <f>IFERROR(VLOOKUP(P971,'Коэфф для прайса 1 оч'!$E$36:$F$38,2,0),"")</f>
        <v>0.03</v>
      </c>
      <c r="AA971" s="116">
        <f>IFERROR(VLOOKUP(Q971,'Коэфф для прайса 1 оч'!$E$40:$F$43,2,0),"")</f>
        <v>5.0000000000000001E-3</v>
      </c>
      <c r="AB971" s="117">
        <f>IFERROR(VLOOKUP(R971,'Коэфф для прайса 1 оч'!$E$45:$F$59,2,0),"")</f>
        <v>0.03</v>
      </c>
      <c r="AC971" s="116">
        <f>IFERROR(VLOOKUP(T971,'Коэфф для прайса 1 оч'!$E$61:$F$67,2,0),"")</f>
        <v>0</v>
      </c>
      <c r="AD971" s="116">
        <f>IFERROR(VLOOKUP(U971,'Коэфф для прайса 1 оч'!$E$69:$F$82,2,0),"")</f>
        <v>1.4999999999999999E-2</v>
      </c>
      <c r="AE971" s="116">
        <f>IFERROR(VLOOKUP(PriceList[[#This Row],[Корпус]],'Коэфф для прайса 1 оч'!$I$10:$J$15,2,0),"")</f>
        <v>0</v>
      </c>
      <c r="AF971" s="95">
        <f t="shared" si="225"/>
        <v>387495</v>
      </c>
      <c r="AG971" s="96">
        <f t="shared" si="226"/>
        <v>15550174.350000001</v>
      </c>
      <c r="AH971" s="97">
        <v>0</v>
      </c>
      <c r="AI971" s="98">
        <f t="shared" si="227"/>
        <v>387495</v>
      </c>
      <c r="AJ971" s="99">
        <f t="shared" si="228"/>
        <v>15550174.350000001</v>
      </c>
      <c r="AK971" s="84" t="s">
        <v>71</v>
      </c>
      <c r="AL971" s="91">
        <v>0.1</v>
      </c>
      <c r="AM971" s="287">
        <f>PriceList[[#This Row],[ИТОГ Цена за кв.м, руб]]*(1+PriceList[[#This Row],[Максимальная скидка]])</f>
        <v>426244.50000000006</v>
      </c>
      <c r="AN971" s="287">
        <f>PriceList[[#This Row],[Цена за кв.м. в CRM]]*PriceList[[#This Row],[Площадь, кв.м]]</f>
        <v>17105191.785000004</v>
      </c>
      <c r="AO971" s="287">
        <v>6000</v>
      </c>
      <c r="AP971" s="335">
        <f>PriceList[[#This Row],[Цена за кв.м. в CRM]]+PriceList[[#This Row],[Бронь]]</f>
        <v>432244.50000000006</v>
      </c>
      <c r="AQ971" s="335">
        <f>PriceList[[#This Row],[Цена за кв.м. в сайт]]*PriceList[[#This Row],[Площадь, кв.м]]</f>
        <v>17345971.785000004</v>
      </c>
      <c r="AR971" s="84" t="str">
        <f t="shared" si="229"/>
        <v>С3-2-312</v>
      </c>
      <c r="AS971" s="88" t="str">
        <f t="shared" si="230"/>
        <v>Ст</v>
      </c>
      <c r="AT971" s="89">
        <f t="shared" si="231"/>
        <v>40.130000000000003</v>
      </c>
      <c r="AU971" s="99">
        <f>PriceList[[#This Row],[Цена за кв.м. в CRM]]</f>
        <v>426244.50000000006</v>
      </c>
      <c r="AV971" s="100" t="str">
        <f t="shared" si="232"/>
        <v>Резерв</v>
      </c>
      <c r="AW971" s="99"/>
      <c r="AX971" s="342"/>
      <c r="AZ971" s="353">
        <f>(PriceList[[#This Row],[Цена за кв.м. в сайт]])+$AZ$1</f>
        <v>432744.50000000006</v>
      </c>
      <c r="BA971" s="353">
        <f>AZ971*PriceList[[#This Row],[Площадь, кв.м]]</f>
        <v>17366036.785000004</v>
      </c>
      <c r="BB971" s="346">
        <f>BA971-PriceList[[#This Row],[Стоимость, руб для сбронированием]]</f>
        <v>20065</v>
      </c>
      <c r="BC971" s="14"/>
      <c r="BD971" s="345">
        <f t="shared" si="233"/>
        <v>432700</v>
      </c>
      <c r="BE971" s="353">
        <f>BD971*PriceList[[#This Row],[Площадь, кв.м]]</f>
        <v>17364251</v>
      </c>
      <c r="BF971" s="14"/>
      <c r="BG971" s="345">
        <f>BE971-$BG$1*PriceList[[#This Row],[Площадь, кв.м]]</f>
        <v>17123471</v>
      </c>
      <c r="BH971" s="353">
        <f t="shared" si="234"/>
        <v>240780</v>
      </c>
      <c r="BI971" s="345">
        <f>BG971/PriceList[[#This Row],[Площадь, кв.м]]</f>
        <v>426700</v>
      </c>
      <c r="BJ971" s="355">
        <f t="shared" si="235"/>
        <v>1.4061401453011484E-2</v>
      </c>
      <c r="BL971" s="345"/>
      <c r="BM971" s="353"/>
    </row>
    <row r="972" spans="1:65" ht="14.25" hidden="1" customHeight="1">
      <c r="A972" s="84">
        <v>948</v>
      </c>
      <c r="B972" s="84" t="s">
        <v>1071</v>
      </c>
      <c r="C972" s="85">
        <v>313</v>
      </c>
      <c r="D972" s="85" t="s">
        <v>957</v>
      </c>
      <c r="E972" s="86">
        <v>10</v>
      </c>
      <c r="F972" s="84">
        <v>1</v>
      </c>
      <c r="G972" s="87">
        <v>30.82</v>
      </c>
      <c r="H972" s="88" t="s">
        <v>1</v>
      </c>
      <c r="I972" s="88" t="s">
        <v>1</v>
      </c>
      <c r="J972" s="89">
        <v>5.93</v>
      </c>
      <c r="K972" s="89">
        <f t="shared" si="222"/>
        <v>1.78</v>
      </c>
      <c r="L972" s="89">
        <f t="shared" si="223"/>
        <v>24.89</v>
      </c>
      <c r="M972" s="89">
        <f t="shared" si="224"/>
        <v>26.67</v>
      </c>
      <c r="N972" s="90" t="s">
        <v>65</v>
      </c>
      <c r="O972" s="90" t="s">
        <v>66</v>
      </c>
      <c r="P972" s="90" t="s">
        <v>67</v>
      </c>
      <c r="Q972" s="91" t="s">
        <v>68</v>
      </c>
      <c r="R972" s="92" t="s">
        <v>493</v>
      </c>
      <c r="S972" s="92" t="s">
        <v>493</v>
      </c>
      <c r="T972" s="93" t="s">
        <v>73</v>
      </c>
      <c r="U972" s="84">
        <v>11</v>
      </c>
      <c r="V972" s="94">
        <f>IFERROR(VLOOKUP(H972,'Коэфф для прайса 1 оч'!$A$3:$C$6,3,0),"")</f>
        <v>327000</v>
      </c>
      <c r="W972" s="91">
        <f>IFERROR(VLOOKUP(E972,'Коэфф для прайса 1 оч'!$A$10:$C$23,3,0),"")</f>
        <v>0.12</v>
      </c>
      <c r="X972" s="116">
        <f>IFERROR(VLOOKUP(N972,'Коэфф для прайса 1 оч'!$E$25:$F$30,2,0),"")</f>
        <v>0.04</v>
      </c>
      <c r="Y972" s="116">
        <f>IFERROR(VLOOKUP(O972,'Коэфф для прайса 1 оч'!$E$32:$F$34,2,0),"")</f>
        <v>0</v>
      </c>
      <c r="Z972" s="116">
        <f>IFERROR(VLOOKUP(P972,'Коэфф для прайса 1 оч'!$E$36:$F$38,2,0),"")</f>
        <v>0.03</v>
      </c>
      <c r="AA972" s="116">
        <f>IFERROR(VLOOKUP(Q972,'Коэфф для прайса 1 оч'!$E$40:$F$43,2,0),"")</f>
        <v>5.0000000000000001E-3</v>
      </c>
      <c r="AB972" s="117">
        <f>IFERROR(VLOOKUP(R972,'Коэфф для прайса 1 оч'!$E$45:$F$59,2,0),"")</f>
        <v>0.03</v>
      </c>
      <c r="AC972" s="116">
        <f>IFERROR(VLOOKUP(T972,'Коэфф для прайса 1 оч'!$E$61:$F$67,2,0),"")</f>
        <v>0</v>
      </c>
      <c r="AD972" s="116">
        <f>IFERROR(VLOOKUP(U972,'Коэфф для прайса 1 оч'!$E$69:$F$82,2,0),"")</f>
        <v>1.4999999999999999E-2</v>
      </c>
      <c r="AE972" s="116">
        <f>IFERROR(VLOOKUP(PriceList[[#This Row],[Корпус]],'Коэфф для прайса 1 оч'!$I$10:$J$15,2,0),"")</f>
        <v>0</v>
      </c>
      <c r="AF972" s="95">
        <f t="shared" si="225"/>
        <v>405480</v>
      </c>
      <c r="AG972" s="96">
        <f t="shared" si="226"/>
        <v>12496893.6</v>
      </c>
      <c r="AH972" s="97">
        <v>0</v>
      </c>
      <c r="AI972" s="98">
        <f t="shared" si="227"/>
        <v>405480</v>
      </c>
      <c r="AJ972" s="99">
        <f t="shared" si="228"/>
        <v>12496893.6</v>
      </c>
      <c r="AK972" s="84" t="s">
        <v>71</v>
      </c>
      <c r="AL972" s="91">
        <v>0.1</v>
      </c>
      <c r="AM972" s="287">
        <f>PriceList[[#This Row],[ИТОГ Цена за кв.м, руб]]*(1+PriceList[[#This Row],[Максимальная скидка]])</f>
        <v>446028.00000000006</v>
      </c>
      <c r="AN972" s="287">
        <f>PriceList[[#This Row],[Цена за кв.м. в CRM]]*PriceList[[#This Row],[Площадь, кв.м]]</f>
        <v>13746582.960000003</v>
      </c>
      <c r="AO972" s="287">
        <v>6000</v>
      </c>
      <c r="AP972" s="335">
        <f>PriceList[[#This Row],[Цена за кв.м. в CRM]]+PriceList[[#This Row],[Бронь]]</f>
        <v>452028.00000000006</v>
      </c>
      <c r="AQ972" s="335">
        <f>PriceList[[#This Row],[Цена за кв.м. в сайт]]*PriceList[[#This Row],[Площадь, кв.м]]</f>
        <v>13931502.960000003</v>
      </c>
      <c r="AR972" s="84" t="str">
        <f t="shared" si="229"/>
        <v>С3-2-313</v>
      </c>
      <c r="AS972" s="88" t="str">
        <f t="shared" si="230"/>
        <v>Ст</v>
      </c>
      <c r="AT972" s="89">
        <f t="shared" si="231"/>
        <v>30.82</v>
      </c>
      <c r="AU972" s="99">
        <f>PriceList[[#This Row],[Цена за кв.м. в CRM]]</f>
        <v>446028.00000000006</v>
      </c>
      <c r="AV972" s="100" t="str">
        <f t="shared" si="232"/>
        <v>Резерв</v>
      </c>
      <c r="AW972" s="99"/>
      <c r="AX972" s="342"/>
      <c r="AZ972" s="353">
        <f>(PriceList[[#This Row],[Цена за кв.м. в сайт]])+$AZ$1</f>
        <v>452528.00000000006</v>
      </c>
      <c r="BA972" s="353">
        <f>AZ972*PriceList[[#This Row],[Площадь, кв.м]]</f>
        <v>13946912.960000003</v>
      </c>
      <c r="BB972" s="346">
        <f>BA972-PriceList[[#This Row],[Стоимость, руб для сбронированием]]</f>
        <v>15410</v>
      </c>
      <c r="BC972" s="14"/>
      <c r="BD972" s="345">
        <f t="shared" si="233"/>
        <v>452500</v>
      </c>
      <c r="BE972" s="353">
        <f>BD972*PriceList[[#This Row],[Площадь, кв.м]]</f>
        <v>13946050</v>
      </c>
      <c r="BF972" s="14"/>
      <c r="BG972" s="345">
        <f>BE972-$BG$1*PriceList[[#This Row],[Площадь, кв.м]]</f>
        <v>13761130</v>
      </c>
      <c r="BH972" s="353">
        <f t="shared" si="234"/>
        <v>184920</v>
      </c>
      <c r="BI972" s="345">
        <f>BG972/PriceList[[#This Row],[Площадь, кв.м]]</f>
        <v>446500</v>
      </c>
      <c r="BJ972" s="355">
        <f t="shared" si="235"/>
        <v>1.3437849944008958E-2</v>
      </c>
      <c r="BL972" s="345"/>
      <c r="BM972" s="353"/>
    </row>
    <row r="973" spans="1:65" ht="14.25" hidden="1" customHeight="1">
      <c r="A973" s="84">
        <v>949</v>
      </c>
      <c r="B973" s="84" t="s">
        <v>1072</v>
      </c>
      <c r="C973" s="85">
        <v>314</v>
      </c>
      <c r="D973" s="85" t="s">
        <v>957</v>
      </c>
      <c r="E973" s="86">
        <v>10</v>
      </c>
      <c r="F973" s="84">
        <v>2</v>
      </c>
      <c r="G973" s="87">
        <v>30.35</v>
      </c>
      <c r="H973" s="88" t="s">
        <v>1</v>
      </c>
      <c r="I973" s="88" t="s">
        <v>1</v>
      </c>
      <c r="J973" s="89">
        <v>5.61</v>
      </c>
      <c r="K973" s="89">
        <f t="shared" si="222"/>
        <v>1.68</v>
      </c>
      <c r="L973" s="89">
        <f t="shared" si="223"/>
        <v>24.740000000000002</v>
      </c>
      <c r="M973" s="89">
        <f t="shared" si="224"/>
        <v>26.42</v>
      </c>
      <c r="N973" s="90" t="s">
        <v>65</v>
      </c>
      <c r="O973" s="90" t="s">
        <v>66</v>
      </c>
      <c r="P973" s="90" t="s">
        <v>67</v>
      </c>
      <c r="Q973" s="91" t="s">
        <v>68</v>
      </c>
      <c r="R973" s="92" t="s">
        <v>493</v>
      </c>
      <c r="S973" s="92" t="s">
        <v>493</v>
      </c>
      <c r="T973" s="93" t="s">
        <v>73</v>
      </c>
      <c r="U973" s="84">
        <v>11</v>
      </c>
      <c r="V973" s="94">
        <f>IFERROR(VLOOKUP(H973,'Коэфф для прайса 1 оч'!$A$3:$C$6,3,0),"")</f>
        <v>327000</v>
      </c>
      <c r="W973" s="91">
        <f>IFERROR(VLOOKUP(E973,'Коэфф для прайса 1 оч'!$A$10:$C$23,3,0),"")</f>
        <v>0.12</v>
      </c>
      <c r="X973" s="116">
        <f>IFERROR(VLOOKUP(N973,'Коэфф для прайса 1 оч'!$E$25:$F$30,2,0),"")</f>
        <v>0.04</v>
      </c>
      <c r="Y973" s="116">
        <f>IFERROR(VLOOKUP(O973,'Коэфф для прайса 1 оч'!$E$32:$F$34,2,0),"")</f>
        <v>0</v>
      </c>
      <c r="Z973" s="116">
        <f>IFERROR(VLOOKUP(P973,'Коэфф для прайса 1 оч'!$E$36:$F$38,2,0),"")</f>
        <v>0.03</v>
      </c>
      <c r="AA973" s="116">
        <f>IFERROR(VLOOKUP(Q973,'Коэфф для прайса 1 оч'!$E$40:$F$43,2,0),"")</f>
        <v>5.0000000000000001E-3</v>
      </c>
      <c r="AB973" s="117">
        <f>IFERROR(VLOOKUP(R973,'Коэфф для прайса 1 оч'!$E$45:$F$59,2,0),"")</f>
        <v>0.03</v>
      </c>
      <c r="AC973" s="116">
        <f>IFERROR(VLOOKUP(T973,'Коэфф для прайса 1 оч'!$E$61:$F$67,2,0),"")</f>
        <v>0</v>
      </c>
      <c r="AD973" s="116">
        <f>IFERROR(VLOOKUP(U973,'Коэфф для прайса 1 оч'!$E$69:$F$82,2,0),"")</f>
        <v>1.4999999999999999E-2</v>
      </c>
      <c r="AE973" s="116">
        <f>IFERROR(VLOOKUP(PriceList[[#This Row],[Корпус]],'Коэфф для прайса 1 оч'!$I$10:$J$15,2,0),"")</f>
        <v>0</v>
      </c>
      <c r="AF973" s="95">
        <f t="shared" si="225"/>
        <v>405480</v>
      </c>
      <c r="AG973" s="96">
        <f t="shared" si="226"/>
        <v>12306318</v>
      </c>
      <c r="AH973" s="97">
        <v>0</v>
      </c>
      <c r="AI973" s="98">
        <f t="shared" si="227"/>
        <v>405480</v>
      </c>
      <c r="AJ973" s="99">
        <f t="shared" si="228"/>
        <v>12306318</v>
      </c>
      <c r="AK973" s="84" t="s">
        <v>71</v>
      </c>
      <c r="AL973" s="91">
        <v>0.1</v>
      </c>
      <c r="AM973" s="287">
        <f>PriceList[[#This Row],[ИТОГ Цена за кв.м, руб]]*(1+PriceList[[#This Row],[Максимальная скидка]])</f>
        <v>446028.00000000006</v>
      </c>
      <c r="AN973" s="287">
        <f>PriceList[[#This Row],[Цена за кв.м. в CRM]]*PriceList[[#This Row],[Площадь, кв.м]]</f>
        <v>13536949.800000003</v>
      </c>
      <c r="AO973" s="287">
        <v>6000</v>
      </c>
      <c r="AP973" s="335">
        <f>PriceList[[#This Row],[Цена за кв.м. в CRM]]+PriceList[[#This Row],[Бронь]]</f>
        <v>452028.00000000006</v>
      </c>
      <c r="AQ973" s="335">
        <f>PriceList[[#This Row],[Цена за кв.м. в сайт]]*PriceList[[#This Row],[Площадь, кв.м]]</f>
        <v>13719049.800000003</v>
      </c>
      <c r="AR973" s="84" t="str">
        <f t="shared" si="229"/>
        <v>С3-2-314</v>
      </c>
      <c r="AS973" s="88" t="str">
        <f t="shared" si="230"/>
        <v>Ст</v>
      </c>
      <c r="AT973" s="89">
        <f t="shared" si="231"/>
        <v>30.35</v>
      </c>
      <c r="AU973" s="99">
        <f>PriceList[[#This Row],[Цена за кв.м. в CRM]]</f>
        <v>446028.00000000006</v>
      </c>
      <c r="AV973" s="100" t="str">
        <f t="shared" si="232"/>
        <v>Резерв</v>
      </c>
      <c r="AW973" s="99"/>
      <c r="AX973" s="342"/>
      <c r="AZ973" s="353">
        <f>(PriceList[[#This Row],[Цена за кв.м. в сайт]])+$AZ$1</f>
        <v>452528.00000000006</v>
      </c>
      <c r="BA973" s="353">
        <f>AZ973*PriceList[[#This Row],[Площадь, кв.м]]</f>
        <v>13734224.800000003</v>
      </c>
      <c r="BB973" s="346">
        <f>BA973-PriceList[[#This Row],[Стоимость, руб для сбронированием]]</f>
        <v>15175</v>
      </c>
      <c r="BC973" s="14"/>
      <c r="BD973" s="345">
        <f t="shared" si="233"/>
        <v>452500</v>
      </c>
      <c r="BE973" s="353">
        <f>BD973*PriceList[[#This Row],[Площадь, кв.м]]</f>
        <v>13733375</v>
      </c>
      <c r="BF973" s="14"/>
      <c r="BG973" s="345">
        <f>BE973-$BG$1*PriceList[[#This Row],[Площадь, кв.м]]</f>
        <v>13551275</v>
      </c>
      <c r="BH973" s="353">
        <f t="shared" si="234"/>
        <v>182100</v>
      </c>
      <c r="BI973" s="345">
        <f>BG973/PriceList[[#This Row],[Площадь, кв.м]]</f>
        <v>446500</v>
      </c>
      <c r="BJ973" s="355">
        <f t="shared" si="235"/>
        <v>1.3437849944008958E-2</v>
      </c>
      <c r="BL973" s="345"/>
      <c r="BM973" s="353"/>
    </row>
    <row r="974" spans="1:65" ht="14.25" hidden="1" customHeight="1">
      <c r="A974" s="84">
        <v>950</v>
      </c>
      <c r="B974" s="84" t="s">
        <v>1073</v>
      </c>
      <c r="C974" s="85">
        <v>315</v>
      </c>
      <c r="D974" s="85" t="s">
        <v>957</v>
      </c>
      <c r="E974" s="86">
        <v>10</v>
      </c>
      <c r="F974" s="84">
        <v>3</v>
      </c>
      <c r="G974" s="87">
        <v>29.36</v>
      </c>
      <c r="H974" s="88" t="s">
        <v>1</v>
      </c>
      <c r="I974" s="88" t="s">
        <v>1</v>
      </c>
      <c r="J974" s="89">
        <v>5.09</v>
      </c>
      <c r="K974" s="89">
        <f t="shared" si="222"/>
        <v>1.53</v>
      </c>
      <c r="L974" s="89">
        <f t="shared" si="223"/>
        <v>24.27</v>
      </c>
      <c r="M974" s="89">
        <f t="shared" si="224"/>
        <v>25.8</v>
      </c>
      <c r="N974" s="90" t="s">
        <v>65</v>
      </c>
      <c r="O974" s="90" t="s">
        <v>66</v>
      </c>
      <c r="P974" s="90" t="s">
        <v>67</v>
      </c>
      <c r="Q974" s="91" t="s">
        <v>68</v>
      </c>
      <c r="R974" s="92" t="s">
        <v>493</v>
      </c>
      <c r="S974" s="92" t="s">
        <v>493</v>
      </c>
      <c r="T974" s="93" t="s">
        <v>73</v>
      </c>
      <c r="U974" s="84">
        <v>11</v>
      </c>
      <c r="V974" s="94">
        <f>IFERROR(VLOOKUP(H974,'Коэфф для прайса 1 оч'!$A$3:$C$6,3,0),"")</f>
        <v>327000</v>
      </c>
      <c r="W974" s="91">
        <f>IFERROR(VLOOKUP(E974,'Коэфф для прайса 1 оч'!$A$10:$C$23,3,0),"")</f>
        <v>0.12</v>
      </c>
      <c r="X974" s="116">
        <f>IFERROR(VLOOKUP(N974,'Коэфф для прайса 1 оч'!$E$25:$F$30,2,0),"")</f>
        <v>0.04</v>
      </c>
      <c r="Y974" s="116">
        <f>IFERROR(VLOOKUP(O974,'Коэфф для прайса 1 оч'!$E$32:$F$34,2,0),"")</f>
        <v>0</v>
      </c>
      <c r="Z974" s="116">
        <f>IFERROR(VLOOKUP(P974,'Коэфф для прайса 1 оч'!$E$36:$F$38,2,0),"")</f>
        <v>0.03</v>
      </c>
      <c r="AA974" s="116">
        <f>IFERROR(VLOOKUP(Q974,'Коэфф для прайса 1 оч'!$E$40:$F$43,2,0),"")</f>
        <v>5.0000000000000001E-3</v>
      </c>
      <c r="AB974" s="117">
        <f>IFERROR(VLOOKUP(R974,'Коэфф для прайса 1 оч'!$E$45:$F$59,2,0),"")</f>
        <v>0.03</v>
      </c>
      <c r="AC974" s="116">
        <f>IFERROR(VLOOKUP(T974,'Коэфф для прайса 1 оч'!$E$61:$F$67,2,0),"")</f>
        <v>0</v>
      </c>
      <c r="AD974" s="116">
        <f>IFERROR(VLOOKUP(U974,'Коэфф для прайса 1 оч'!$E$69:$F$82,2,0),"")</f>
        <v>1.4999999999999999E-2</v>
      </c>
      <c r="AE974" s="116">
        <f>IFERROR(VLOOKUP(PriceList[[#This Row],[Корпус]],'Коэфф для прайса 1 оч'!$I$10:$J$15,2,0),"")</f>
        <v>0</v>
      </c>
      <c r="AF974" s="95">
        <f t="shared" si="225"/>
        <v>405480</v>
      </c>
      <c r="AG974" s="96">
        <f t="shared" si="226"/>
        <v>11904892.799999999</v>
      </c>
      <c r="AH974" s="97">
        <v>0</v>
      </c>
      <c r="AI974" s="98">
        <f t="shared" si="227"/>
        <v>405480</v>
      </c>
      <c r="AJ974" s="99">
        <f t="shared" si="228"/>
        <v>11904892.799999999</v>
      </c>
      <c r="AK974" s="84" t="s">
        <v>71</v>
      </c>
      <c r="AL974" s="91">
        <v>0.1</v>
      </c>
      <c r="AM974" s="287">
        <f>PriceList[[#This Row],[ИТОГ Цена за кв.м, руб]]*(1+PriceList[[#This Row],[Максимальная скидка]])</f>
        <v>446028.00000000006</v>
      </c>
      <c r="AN974" s="287">
        <f>PriceList[[#This Row],[Цена за кв.м. в CRM]]*PriceList[[#This Row],[Площадь, кв.м]]</f>
        <v>13095382.080000002</v>
      </c>
      <c r="AO974" s="287">
        <v>6000</v>
      </c>
      <c r="AP974" s="335">
        <f>PriceList[[#This Row],[Цена за кв.м. в CRM]]+PriceList[[#This Row],[Бронь]]</f>
        <v>452028.00000000006</v>
      </c>
      <c r="AQ974" s="335">
        <f>PriceList[[#This Row],[Цена за кв.м. в сайт]]*PriceList[[#This Row],[Площадь, кв.м]]</f>
        <v>13271542.080000002</v>
      </c>
      <c r="AR974" s="84" t="str">
        <f t="shared" si="229"/>
        <v>С3-2-315</v>
      </c>
      <c r="AS974" s="88" t="str">
        <f t="shared" si="230"/>
        <v>Ст</v>
      </c>
      <c r="AT974" s="89">
        <f t="shared" si="231"/>
        <v>29.36</v>
      </c>
      <c r="AU974" s="99">
        <f>PriceList[[#This Row],[Цена за кв.м. в CRM]]</f>
        <v>446028.00000000006</v>
      </c>
      <c r="AV974" s="100" t="str">
        <f t="shared" si="232"/>
        <v>Резерв</v>
      </c>
      <c r="AW974" s="99"/>
      <c r="AX974" s="342"/>
      <c r="AZ974" s="353">
        <f>(PriceList[[#This Row],[Цена за кв.м. в сайт]])+$AZ$1</f>
        <v>452528.00000000006</v>
      </c>
      <c r="BA974" s="353">
        <f>AZ974*PriceList[[#This Row],[Площадь, кв.м]]</f>
        <v>13286222.080000002</v>
      </c>
      <c r="BB974" s="346">
        <f>BA974-PriceList[[#This Row],[Стоимость, руб для сбронированием]]</f>
        <v>14680</v>
      </c>
      <c r="BC974" s="14"/>
      <c r="BD974" s="345">
        <f t="shared" si="233"/>
        <v>452500</v>
      </c>
      <c r="BE974" s="353">
        <f>BD974*PriceList[[#This Row],[Площадь, кв.м]]</f>
        <v>13285400</v>
      </c>
      <c r="BF974" s="14"/>
      <c r="BG974" s="345">
        <f>BE974-$BG$1*PriceList[[#This Row],[Площадь, кв.м]]</f>
        <v>13109240</v>
      </c>
      <c r="BH974" s="353">
        <f t="shared" si="234"/>
        <v>176160</v>
      </c>
      <c r="BI974" s="345">
        <f>BG974/PriceList[[#This Row],[Площадь, кв.м]]</f>
        <v>446500</v>
      </c>
      <c r="BJ974" s="355">
        <f t="shared" si="235"/>
        <v>1.3437849944008958E-2</v>
      </c>
      <c r="BL974" s="345"/>
      <c r="BM974" s="353"/>
    </row>
    <row r="975" spans="1:65" ht="14.25" hidden="1" customHeight="1">
      <c r="A975" s="84">
        <v>951</v>
      </c>
      <c r="B975" s="84" t="s">
        <v>1074</v>
      </c>
      <c r="C975" s="85">
        <v>316</v>
      </c>
      <c r="D975" s="85" t="s">
        <v>957</v>
      </c>
      <c r="E975" s="86">
        <v>10</v>
      </c>
      <c r="F975" s="84">
        <v>4</v>
      </c>
      <c r="G975" s="87">
        <v>41.75</v>
      </c>
      <c r="H975" s="88" t="s">
        <v>1</v>
      </c>
      <c r="I975" s="88" t="s">
        <v>1</v>
      </c>
      <c r="J975" s="89">
        <v>13.04</v>
      </c>
      <c r="K975" s="89">
        <f t="shared" si="222"/>
        <v>3.91</v>
      </c>
      <c r="L975" s="89">
        <f t="shared" si="223"/>
        <v>28.71</v>
      </c>
      <c r="M975" s="89">
        <f t="shared" si="224"/>
        <v>32.620000000000005</v>
      </c>
      <c r="N975" s="90" t="s">
        <v>76</v>
      </c>
      <c r="O975" s="90" t="s">
        <v>83</v>
      </c>
      <c r="P975" s="90" t="s">
        <v>67</v>
      </c>
      <c r="Q975" s="91" t="s">
        <v>68</v>
      </c>
      <c r="R975" s="92" t="s">
        <v>493</v>
      </c>
      <c r="S975" s="92" t="s">
        <v>493</v>
      </c>
      <c r="T975" s="93" t="s">
        <v>73</v>
      </c>
      <c r="U975" s="84">
        <v>11</v>
      </c>
      <c r="V975" s="94">
        <f>IFERROR(VLOOKUP(H975,'Коэфф для прайса 1 оч'!$A$3:$C$6,3,0),"")</f>
        <v>327000</v>
      </c>
      <c r="W975" s="91">
        <f>IFERROR(VLOOKUP(E975,'Коэфф для прайса 1 оч'!$A$10:$C$23,3,0),"")</f>
        <v>0.12</v>
      </c>
      <c r="X975" s="116">
        <f>IFERROR(VLOOKUP(N975,'Коэфф для прайса 1 оч'!$E$25:$F$30,2,0),"")</f>
        <v>0</v>
      </c>
      <c r="Y975" s="116">
        <f>IFERROR(VLOOKUP(O975,'Коэфф для прайса 1 оч'!$E$32:$F$34,2,0),"")</f>
        <v>0.03</v>
      </c>
      <c r="Z975" s="116">
        <f>IFERROR(VLOOKUP(P975,'Коэфф для прайса 1 оч'!$E$36:$F$38,2,0),"")</f>
        <v>0.03</v>
      </c>
      <c r="AA975" s="116">
        <f>IFERROR(VLOOKUP(Q975,'Коэфф для прайса 1 оч'!$E$40:$F$43,2,0),"")</f>
        <v>5.0000000000000001E-3</v>
      </c>
      <c r="AB975" s="117">
        <f>IFERROR(VLOOKUP(R975,'Коэфф для прайса 1 оч'!$E$45:$F$59,2,0),"")</f>
        <v>0.03</v>
      </c>
      <c r="AC975" s="116">
        <f>IFERROR(VLOOKUP(T975,'Коэфф для прайса 1 оч'!$E$61:$F$67,2,0),"")</f>
        <v>0</v>
      </c>
      <c r="AD975" s="116">
        <f>IFERROR(VLOOKUP(U975,'Коэфф для прайса 1 оч'!$E$69:$F$82,2,0),"")</f>
        <v>1.4999999999999999E-2</v>
      </c>
      <c r="AE975" s="116">
        <f>IFERROR(VLOOKUP(PriceList[[#This Row],[Корпус]],'Коэфф для прайса 1 оч'!$I$10:$J$15,2,0),"")</f>
        <v>0</v>
      </c>
      <c r="AF975" s="95">
        <f t="shared" si="225"/>
        <v>402210</v>
      </c>
      <c r="AG975" s="96">
        <f t="shared" si="226"/>
        <v>16792267.5</v>
      </c>
      <c r="AH975" s="97">
        <v>0</v>
      </c>
      <c r="AI975" s="98">
        <f t="shared" si="227"/>
        <v>402210</v>
      </c>
      <c r="AJ975" s="99">
        <f t="shared" si="228"/>
        <v>16792267.5</v>
      </c>
      <c r="AK975" s="84" t="s">
        <v>71</v>
      </c>
      <c r="AL975" s="91">
        <v>0.1</v>
      </c>
      <c r="AM975" s="287">
        <f>PriceList[[#This Row],[ИТОГ Цена за кв.м, руб]]*(1+PriceList[[#This Row],[Максимальная скидка]])</f>
        <v>442431.00000000006</v>
      </c>
      <c r="AN975" s="287">
        <f>PriceList[[#This Row],[Цена за кв.м. в CRM]]*PriceList[[#This Row],[Площадь, кв.м]]</f>
        <v>18471494.250000004</v>
      </c>
      <c r="AO975" s="287">
        <v>6000</v>
      </c>
      <c r="AP975" s="335">
        <f>PriceList[[#This Row],[Цена за кв.м. в CRM]]+PriceList[[#This Row],[Бронь]]</f>
        <v>448431.00000000006</v>
      </c>
      <c r="AQ975" s="335">
        <f>PriceList[[#This Row],[Цена за кв.м. в сайт]]*PriceList[[#This Row],[Площадь, кв.м]]</f>
        <v>18721994.250000004</v>
      </c>
      <c r="AR975" s="84" t="str">
        <f t="shared" si="229"/>
        <v>С3-2-316</v>
      </c>
      <c r="AS975" s="88" t="str">
        <f t="shared" si="230"/>
        <v>Ст</v>
      </c>
      <c r="AT975" s="89">
        <f t="shared" si="231"/>
        <v>41.75</v>
      </c>
      <c r="AU975" s="99">
        <f>PriceList[[#This Row],[Цена за кв.м. в CRM]]</f>
        <v>442431.00000000006</v>
      </c>
      <c r="AV975" s="100" t="str">
        <f t="shared" si="232"/>
        <v>Резерв</v>
      </c>
      <c r="AW975" s="99"/>
      <c r="AX975" s="342"/>
      <c r="AZ975" s="353">
        <f>(PriceList[[#This Row],[Цена за кв.м. в сайт]])+$AZ$1</f>
        <v>448931.00000000006</v>
      </c>
      <c r="BA975" s="353">
        <f>AZ975*PriceList[[#This Row],[Площадь, кв.м]]</f>
        <v>18742869.250000004</v>
      </c>
      <c r="BB975" s="346">
        <f>BA975-PriceList[[#This Row],[Стоимость, руб для сбронированием]]</f>
        <v>20875</v>
      </c>
      <c r="BC975" s="14"/>
      <c r="BD975" s="345">
        <f t="shared" si="233"/>
        <v>448900</v>
      </c>
      <c r="BE975" s="353">
        <f>BD975*PriceList[[#This Row],[Площадь, кв.м]]</f>
        <v>18741575</v>
      </c>
      <c r="BF975" s="14"/>
      <c r="BG975" s="345">
        <f>BE975-$BG$1*PriceList[[#This Row],[Площадь, кв.м]]</f>
        <v>18491075</v>
      </c>
      <c r="BH975" s="353">
        <f t="shared" si="234"/>
        <v>250500</v>
      </c>
      <c r="BI975" s="345">
        <f>BG975/PriceList[[#This Row],[Площадь, кв.м]]</f>
        <v>442900</v>
      </c>
      <c r="BJ975" s="355">
        <f t="shared" si="235"/>
        <v>1.3547076089410703E-2</v>
      </c>
      <c r="BL975" s="345"/>
      <c r="BM975" s="353"/>
    </row>
    <row r="976" spans="1:65" ht="14.25" hidden="1" customHeight="1">
      <c r="A976" s="84">
        <v>952</v>
      </c>
      <c r="B976" s="84" t="s">
        <v>1075</v>
      </c>
      <c r="C976" s="85">
        <v>317</v>
      </c>
      <c r="D976" s="85" t="s">
        <v>957</v>
      </c>
      <c r="E976" s="86">
        <v>10</v>
      </c>
      <c r="F976" s="84">
        <v>5</v>
      </c>
      <c r="G976" s="87">
        <v>72.03</v>
      </c>
      <c r="H976" s="88" t="s">
        <v>2</v>
      </c>
      <c r="I976" s="88" t="s">
        <v>19</v>
      </c>
      <c r="J976" s="89">
        <v>18.2</v>
      </c>
      <c r="K976" s="89">
        <f t="shared" si="222"/>
        <v>5.46</v>
      </c>
      <c r="L976" s="89">
        <f t="shared" si="223"/>
        <v>53.83</v>
      </c>
      <c r="M976" s="89">
        <f t="shared" si="224"/>
        <v>59.29</v>
      </c>
      <c r="N976" s="90" t="s">
        <v>78</v>
      </c>
      <c r="O976" s="90" t="s">
        <v>83</v>
      </c>
      <c r="P976" s="90" t="s">
        <v>67</v>
      </c>
      <c r="Q976" s="91" t="s">
        <v>68</v>
      </c>
      <c r="R976" s="92" t="s">
        <v>116</v>
      </c>
      <c r="S976" s="92" t="s">
        <v>116</v>
      </c>
      <c r="T976" s="93" t="s">
        <v>73</v>
      </c>
      <c r="U976" s="84">
        <v>11</v>
      </c>
      <c r="V976" s="94">
        <f>IFERROR(VLOOKUP(H976,'Коэфф для прайса 1 оч'!$A$3:$C$6,3,0),"")</f>
        <v>313920</v>
      </c>
      <c r="W976" s="91">
        <f>IFERROR(VLOOKUP(E976,'Коэфф для прайса 1 оч'!$A$10:$C$23,3,0),"")</f>
        <v>0.12</v>
      </c>
      <c r="X976" s="116">
        <f>IFERROR(VLOOKUP(N976,'Коэфф для прайса 1 оч'!$E$25:$F$30,2,0),"")</f>
        <v>-0.02</v>
      </c>
      <c r="Y976" s="116">
        <f>IFERROR(VLOOKUP(O976,'Коэфф для прайса 1 оч'!$E$32:$F$34,2,0),"")</f>
        <v>0.03</v>
      </c>
      <c r="Z976" s="116">
        <f>IFERROR(VLOOKUP(P976,'Коэфф для прайса 1 оч'!$E$36:$F$38,2,0),"")</f>
        <v>0.03</v>
      </c>
      <c r="AA976" s="116">
        <f>IFERROR(VLOOKUP(Q976,'Коэфф для прайса 1 оч'!$E$40:$F$43,2,0),"")</f>
        <v>5.0000000000000001E-3</v>
      </c>
      <c r="AB976" s="117">
        <f>IFERROR(VLOOKUP(R976,'Коэфф для прайса 1 оч'!$E$45:$F$59,2,0),"")</f>
        <v>7.0000000000000007E-2</v>
      </c>
      <c r="AC976" s="116">
        <f>IFERROR(VLOOKUP(T976,'Коэфф для прайса 1 оч'!$E$61:$F$67,2,0),"")</f>
        <v>0</v>
      </c>
      <c r="AD976" s="116">
        <f>IFERROR(VLOOKUP(U976,'Коэфф для прайса 1 оч'!$E$69:$F$82,2,0),"")</f>
        <v>1.4999999999999999E-2</v>
      </c>
      <c r="AE976" s="116">
        <f>IFERROR(VLOOKUP(PriceList[[#This Row],[Корпус]],'Коэфф для прайса 1 оч'!$I$10:$J$15,2,0),"")</f>
        <v>0</v>
      </c>
      <c r="AF976" s="95">
        <f t="shared" si="225"/>
        <v>392400</v>
      </c>
      <c r="AG976" s="96">
        <f t="shared" si="226"/>
        <v>28264572</v>
      </c>
      <c r="AH976" s="97">
        <v>0</v>
      </c>
      <c r="AI976" s="98">
        <f t="shared" si="227"/>
        <v>392400</v>
      </c>
      <c r="AJ976" s="99">
        <f t="shared" si="228"/>
        <v>28264572</v>
      </c>
      <c r="AK976" s="84" t="s">
        <v>71</v>
      </c>
      <c r="AL976" s="91">
        <v>0.1</v>
      </c>
      <c r="AM976" s="287">
        <f>PriceList[[#This Row],[ИТОГ Цена за кв.м, руб]]*(1+PriceList[[#This Row],[Максимальная скидка]])</f>
        <v>431640.00000000006</v>
      </c>
      <c r="AN976" s="287">
        <f>PriceList[[#This Row],[Цена за кв.м. в CRM]]*PriceList[[#This Row],[Площадь, кв.м]]</f>
        <v>31091029.200000003</v>
      </c>
      <c r="AO976" s="287">
        <v>6000</v>
      </c>
      <c r="AP976" s="335">
        <f>PriceList[[#This Row],[Цена за кв.м. в CRM]]+PriceList[[#This Row],[Бронь]]</f>
        <v>437640.00000000006</v>
      </c>
      <c r="AQ976" s="335">
        <f>PriceList[[#This Row],[Цена за кв.м. в сайт]]*PriceList[[#This Row],[Площадь, кв.м]]</f>
        <v>31523209.200000003</v>
      </c>
      <c r="AR976" s="84" t="str">
        <f t="shared" si="229"/>
        <v>С3-2-317</v>
      </c>
      <c r="AS976" s="88" t="str">
        <f t="shared" si="230"/>
        <v>1К</v>
      </c>
      <c r="AT976" s="89">
        <f t="shared" si="231"/>
        <v>72.03</v>
      </c>
      <c r="AU976" s="99">
        <f>PriceList[[#This Row],[Цена за кв.м. в CRM]]</f>
        <v>431640.00000000006</v>
      </c>
      <c r="AV976" s="100" t="str">
        <f t="shared" si="232"/>
        <v>Резерв</v>
      </c>
      <c r="AW976" s="99"/>
      <c r="AX976" s="342"/>
      <c r="AZ976" s="353">
        <f>(PriceList[[#This Row],[Цена за кв.м. в сайт]])+$AZ$1</f>
        <v>438140.00000000006</v>
      </c>
      <c r="BA976" s="353">
        <f>AZ976*PriceList[[#This Row],[Площадь, кв.м]]</f>
        <v>31559224.200000003</v>
      </c>
      <c r="BB976" s="346">
        <f>BA976-PriceList[[#This Row],[Стоимость, руб для сбронированием]]</f>
        <v>36015</v>
      </c>
      <c r="BC976" s="14"/>
      <c r="BD976" s="345">
        <f t="shared" si="233"/>
        <v>438100</v>
      </c>
      <c r="BE976" s="353">
        <f>BD976*PriceList[[#This Row],[Площадь, кв.м]]</f>
        <v>31556343</v>
      </c>
      <c r="BF976" s="14"/>
      <c r="BG976" s="345">
        <f>BE976-$BG$1*PriceList[[#This Row],[Площадь, кв.м]]</f>
        <v>31124163</v>
      </c>
      <c r="BH976" s="353">
        <f t="shared" si="234"/>
        <v>432180</v>
      </c>
      <c r="BI976" s="345">
        <f>BG976/PriceList[[#This Row],[Площадь, кв.м]]</f>
        <v>432100</v>
      </c>
      <c r="BJ976" s="355">
        <f t="shared" si="235"/>
        <v>1.388567461235825E-2</v>
      </c>
      <c r="BL976" s="345"/>
      <c r="BM976" s="353"/>
    </row>
    <row r="977" spans="1:65" ht="14.25" hidden="1" customHeight="1">
      <c r="A977" s="84">
        <v>953</v>
      </c>
      <c r="B977" s="84" t="s">
        <v>1076</v>
      </c>
      <c r="C977" s="85">
        <v>318</v>
      </c>
      <c r="D977" s="85" t="s">
        <v>957</v>
      </c>
      <c r="E977" s="86">
        <v>10</v>
      </c>
      <c r="F977" s="84">
        <v>6</v>
      </c>
      <c r="G977" s="87">
        <v>30.39</v>
      </c>
      <c r="H977" s="88" t="s">
        <v>1</v>
      </c>
      <c r="I977" s="88" t="s">
        <v>1</v>
      </c>
      <c r="J977" s="89">
        <v>5.61</v>
      </c>
      <c r="K977" s="89">
        <f t="shared" si="222"/>
        <v>1.68</v>
      </c>
      <c r="L977" s="89">
        <f t="shared" si="223"/>
        <v>24.78</v>
      </c>
      <c r="M977" s="89">
        <f t="shared" si="224"/>
        <v>26.46</v>
      </c>
      <c r="N977" s="90" t="s">
        <v>65</v>
      </c>
      <c r="O977" s="90" t="s">
        <v>66</v>
      </c>
      <c r="P977" s="90" t="s">
        <v>67</v>
      </c>
      <c r="Q977" s="91" t="s">
        <v>68</v>
      </c>
      <c r="R977" s="92" t="s">
        <v>116</v>
      </c>
      <c r="S977" s="92" t="s">
        <v>116</v>
      </c>
      <c r="T977" s="93" t="s">
        <v>73</v>
      </c>
      <c r="U977" s="84">
        <v>11</v>
      </c>
      <c r="V977" s="94">
        <f>IFERROR(VLOOKUP(H977,'Коэфф для прайса 1 оч'!$A$3:$C$6,3,0),"")</f>
        <v>327000</v>
      </c>
      <c r="W977" s="91">
        <f>IFERROR(VLOOKUP(E977,'Коэфф для прайса 1 оч'!$A$10:$C$23,3,0),"")</f>
        <v>0.12</v>
      </c>
      <c r="X977" s="116">
        <f>IFERROR(VLOOKUP(N977,'Коэфф для прайса 1 оч'!$E$25:$F$30,2,0),"")</f>
        <v>0.04</v>
      </c>
      <c r="Y977" s="116">
        <f>IFERROR(VLOOKUP(O977,'Коэфф для прайса 1 оч'!$E$32:$F$34,2,0),"")</f>
        <v>0</v>
      </c>
      <c r="Z977" s="116">
        <f>IFERROR(VLOOKUP(P977,'Коэфф для прайса 1 оч'!$E$36:$F$38,2,0),"")</f>
        <v>0.03</v>
      </c>
      <c r="AA977" s="116">
        <f>IFERROR(VLOOKUP(Q977,'Коэфф для прайса 1 оч'!$E$40:$F$43,2,0),"")</f>
        <v>5.0000000000000001E-3</v>
      </c>
      <c r="AB977" s="117">
        <f>IFERROR(VLOOKUP(R977,'Коэфф для прайса 1 оч'!$E$45:$F$59,2,0),"")</f>
        <v>7.0000000000000007E-2</v>
      </c>
      <c r="AC977" s="116">
        <f>IFERROR(VLOOKUP(T977,'Коэфф для прайса 1 оч'!$E$61:$F$67,2,0),"")</f>
        <v>0</v>
      </c>
      <c r="AD977" s="116">
        <f>IFERROR(VLOOKUP(U977,'Коэфф для прайса 1 оч'!$E$69:$F$82,2,0),"")</f>
        <v>1.4999999999999999E-2</v>
      </c>
      <c r="AE977" s="116">
        <f>IFERROR(VLOOKUP(PriceList[[#This Row],[Корпус]],'Коэфф для прайса 1 оч'!$I$10:$J$15,2,0),"")</f>
        <v>0</v>
      </c>
      <c r="AF977" s="95">
        <f t="shared" si="225"/>
        <v>418560</v>
      </c>
      <c r="AG977" s="96">
        <f t="shared" si="226"/>
        <v>12720038.4</v>
      </c>
      <c r="AH977" s="97">
        <v>0</v>
      </c>
      <c r="AI977" s="98">
        <f t="shared" si="227"/>
        <v>418560</v>
      </c>
      <c r="AJ977" s="99">
        <f t="shared" si="228"/>
        <v>12720038.4</v>
      </c>
      <c r="AK977" s="84" t="s">
        <v>71</v>
      </c>
      <c r="AL977" s="91">
        <v>0.1</v>
      </c>
      <c r="AM977" s="287">
        <f>PriceList[[#This Row],[ИТОГ Цена за кв.м, руб]]*(1+PriceList[[#This Row],[Максимальная скидка]])</f>
        <v>460416.00000000006</v>
      </c>
      <c r="AN977" s="287">
        <f>PriceList[[#This Row],[Цена за кв.м. в CRM]]*PriceList[[#This Row],[Площадь, кв.м]]</f>
        <v>13992042.240000002</v>
      </c>
      <c r="AO977" s="287">
        <v>6000</v>
      </c>
      <c r="AP977" s="335">
        <f>PriceList[[#This Row],[Цена за кв.м. в CRM]]+PriceList[[#This Row],[Бронь]]</f>
        <v>466416.00000000006</v>
      </c>
      <c r="AQ977" s="335">
        <f>PriceList[[#This Row],[Цена за кв.м. в сайт]]*PriceList[[#This Row],[Площадь, кв.м]]</f>
        <v>14174382.240000002</v>
      </c>
      <c r="AR977" s="84" t="str">
        <f t="shared" si="229"/>
        <v>С3-2-318</v>
      </c>
      <c r="AS977" s="88" t="str">
        <f t="shared" si="230"/>
        <v>Ст</v>
      </c>
      <c r="AT977" s="89">
        <f t="shared" si="231"/>
        <v>30.39</v>
      </c>
      <c r="AU977" s="99">
        <f>PriceList[[#This Row],[Цена за кв.м. в CRM]]</f>
        <v>460416.00000000006</v>
      </c>
      <c r="AV977" s="100" t="str">
        <f t="shared" si="232"/>
        <v>Резерв</v>
      </c>
      <c r="AW977" s="99"/>
      <c r="AX977" s="342"/>
      <c r="AZ977" s="353">
        <f>(PriceList[[#This Row],[Цена за кв.м. в сайт]])+$AZ$1</f>
        <v>466916.00000000006</v>
      </c>
      <c r="BA977" s="353">
        <f>AZ977*PriceList[[#This Row],[Площадь, кв.м]]</f>
        <v>14189577.240000002</v>
      </c>
      <c r="BB977" s="346">
        <f>BA977-PriceList[[#This Row],[Стоимость, руб для сбронированием]]</f>
        <v>15195</v>
      </c>
      <c r="BC977" s="14"/>
      <c r="BD977" s="345">
        <f t="shared" si="233"/>
        <v>466900</v>
      </c>
      <c r="BE977" s="353">
        <f>BD977*PriceList[[#This Row],[Площадь, кв.м]]</f>
        <v>14189091</v>
      </c>
      <c r="BF977" s="14"/>
      <c r="BG977" s="345">
        <f>BE977-$BG$1*PriceList[[#This Row],[Площадь, кв.м]]</f>
        <v>14006751</v>
      </c>
      <c r="BH977" s="353">
        <f t="shared" si="234"/>
        <v>182340</v>
      </c>
      <c r="BI977" s="345">
        <f>BG977/PriceList[[#This Row],[Площадь, кв.м]]</f>
        <v>460900</v>
      </c>
      <c r="BJ977" s="355">
        <f t="shared" si="235"/>
        <v>1.3018008244738555E-2</v>
      </c>
      <c r="BL977" s="345"/>
      <c r="BM977" s="353"/>
    </row>
    <row r="978" spans="1:65" ht="14.25" hidden="1" customHeight="1">
      <c r="A978" s="84">
        <v>954</v>
      </c>
      <c r="B978" s="84" t="s">
        <v>1077</v>
      </c>
      <c r="C978" s="85">
        <v>319</v>
      </c>
      <c r="D978" s="85" t="s">
        <v>957</v>
      </c>
      <c r="E978" s="86">
        <v>10</v>
      </c>
      <c r="F978" s="84">
        <v>7</v>
      </c>
      <c r="G978" s="87">
        <v>30.91</v>
      </c>
      <c r="H978" s="88" t="s">
        <v>1</v>
      </c>
      <c r="I978" s="88" t="s">
        <v>1</v>
      </c>
      <c r="J978" s="89">
        <v>6.13</v>
      </c>
      <c r="K978" s="89">
        <f t="shared" si="222"/>
        <v>1.84</v>
      </c>
      <c r="L978" s="89">
        <f t="shared" si="223"/>
        <v>24.78</v>
      </c>
      <c r="M978" s="89">
        <f t="shared" si="224"/>
        <v>26.62</v>
      </c>
      <c r="N978" s="90" t="s">
        <v>65</v>
      </c>
      <c r="O978" s="90" t="s">
        <v>66</v>
      </c>
      <c r="P978" s="90" t="s">
        <v>67</v>
      </c>
      <c r="Q978" s="91" t="s">
        <v>68</v>
      </c>
      <c r="R978" s="92" t="s">
        <v>116</v>
      </c>
      <c r="S978" s="92" t="s">
        <v>116</v>
      </c>
      <c r="T978" s="93" t="s">
        <v>73</v>
      </c>
      <c r="U978" s="84">
        <v>11</v>
      </c>
      <c r="V978" s="94">
        <f>IFERROR(VLOOKUP(H978,'Коэфф для прайса 1 оч'!$A$3:$C$6,3,0),"")</f>
        <v>327000</v>
      </c>
      <c r="W978" s="91">
        <f>IFERROR(VLOOKUP(E978,'Коэфф для прайса 1 оч'!$A$10:$C$23,3,0),"")</f>
        <v>0.12</v>
      </c>
      <c r="X978" s="116">
        <f>IFERROR(VLOOKUP(N978,'Коэфф для прайса 1 оч'!$E$25:$F$30,2,0),"")</f>
        <v>0.04</v>
      </c>
      <c r="Y978" s="116">
        <f>IFERROR(VLOOKUP(O978,'Коэфф для прайса 1 оч'!$E$32:$F$34,2,0),"")</f>
        <v>0</v>
      </c>
      <c r="Z978" s="116">
        <f>IFERROR(VLOOKUP(P978,'Коэфф для прайса 1 оч'!$E$36:$F$38,2,0),"")</f>
        <v>0.03</v>
      </c>
      <c r="AA978" s="116">
        <f>IFERROR(VLOOKUP(Q978,'Коэфф для прайса 1 оч'!$E$40:$F$43,2,0),"")</f>
        <v>5.0000000000000001E-3</v>
      </c>
      <c r="AB978" s="117">
        <f>IFERROR(VLOOKUP(R978,'Коэфф для прайса 1 оч'!$E$45:$F$59,2,0),"")</f>
        <v>7.0000000000000007E-2</v>
      </c>
      <c r="AC978" s="116">
        <f>IFERROR(VLOOKUP(T978,'Коэфф для прайса 1 оч'!$E$61:$F$67,2,0),"")</f>
        <v>0</v>
      </c>
      <c r="AD978" s="116">
        <f>IFERROR(VLOOKUP(U978,'Коэфф для прайса 1 оч'!$E$69:$F$82,2,0),"")</f>
        <v>1.4999999999999999E-2</v>
      </c>
      <c r="AE978" s="116">
        <f>IFERROR(VLOOKUP(PriceList[[#This Row],[Корпус]],'Коэфф для прайса 1 оч'!$I$10:$J$15,2,0),"")</f>
        <v>0</v>
      </c>
      <c r="AF978" s="95">
        <f t="shared" si="225"/>
        <v>418560</v>
      </c>
      <c r="AG978" s="96">
        <f t="shared" si="226"/>
        <v>12937689.6</v>
      </c>
      <c r="AH978" s="97">
        <v>0</v>
      </c>
      <c r="AI978" s="98">
        <f t="shared" si="227"/>
        <v>418560</v>
      </c>
      <c r="AJ978" s="99">
        <f t="shared" si="228"/>
        <v>12937689.6</v>
      </c>
      <c r="AK978" s="84" t="s">
        <v>71</v>
      </c>
      <c r="AL978" s="91">
        <v>0.1</v>
      </c>
      <c r="AM978" s="287">
        <f>PriceList[[#This Row],[ИТОГ Цена за кв.м, руб]]*(1+PriceList[[#This Row],[Максимальная скидка]])</f>
        <v>460416.00000000006</v>
      </c>
      <c r="AN978" s="287">
        <f>PriceList[[#This Row],[Цена за кв.м. в CRM]]*PriceList[[#This Row],[Площадь, кв.м]]</f>
        <v>14231458.560000002</v>
      </c>
      <c r="AO978" s="287">
        <v>6000</v>
      </c>
      <c r="AP978" s="335">
        <f>PriceList[[#This Row],[Цена за кв.м. в CRM]]+PriceList[[#This Row],[Бронь]]</f>
        <v>466416.00000000006</v>
      </c>
      <c r="AQ978" s="335">
        <f>PriceList[[#This Row],[Цена за кв.м. в сайт]]*PriceList[[#This Row],[Площадь, кв.м]]</f>
        <v>14416918.560000002</v>
      </c>
      <c r="AR978" s="84" t="str">
        <f t="shared" si="229"/>
        <v>С3-2-319</v>
      </c>
      <c r="AS978" s="88" t="str">
        <f t="shared" si="230"/>
        <v>Ст</v>
      </c>
      <c r="AT978" s="89">
        <f t="shared" si="231"/>
        <v>30.91</v>
      </c>
      <c r="AU978" s="99">
        <f>PriceList[[#This Row],[Цена за кв.м. в CRM]]</f>
        <v>460416.00000000006</v>
      </c>
      <c r="AV978" s="100" t="str">
        <f t="shared" si="232"/>
        <v>Резерв</v>
      </c>
      <c r="AW978" s="99"/>
      <c r="AX978" s="342"/>
      <c r="AZ978" s="353">
        <f>(PriceList[[#This Row],[Цена за кв.м. в сайт]])+$AZ$1</f>
        <v>466916.00000000006</v>
      </c>
      <c r="BA978" s="353">
        <f>AZ978*PriceList[[#This Row],[Площадь, кв.м]]</f>
        <v>14432373.560000002</v>
      </c>
      <c r="BB978" s="346">
        <f>BA978-PriceList[[#This Row],[Стоимость, руб для сбронированием]]</f>
        <v>15455</v>
      </c>
      <c r="BC978" s="14"/>
      <c r="BD978" s="345">
        <f t="shared" si="233"/>
        <v>466900</v>
      </c>
      <c r="BE978" s="353">
        <f>BD978*PriceList[[#This Row],[Площадь, кв.м]]</f>
        <v>14431879</v>
      </c>
      <c r="BF978" s="14"/>
      <c r="BG978" s="345">
        <f>BE978-$BG$1*PriceList[[#This Row],[Площадь, кв.м]]</f>
        <v>14246419</v>
      </c>
      <c r="BH978" s="353">
        <f t="shared" si="234"/>
        <v>185460</v>
      </c>
      <c r="BI978" s="345">
        <f>BG978/PriceList[[#This Row],[Площадь, кв.м]]</f>
        <v>460900</v>
      </c>
      <c r="BJ978" s="355">
        <f t="shared" si="235"/>
        <v>1.3018008244738555E-2</v>
      </c>
      <c r="BL978" s="345"/>
      <c r="BM978" s="353"/>
    </row>
    <row r="979" spans="1:65" ht="14.25" hidden="1" customHeight="1">
      <c r="A979" s="84">
        <v>955</v>
      </c>
      <c r="B979" s="84" t="s">
        <v>1078</v>
      </c>
      <c r="C979" s="85">
        <v>320</v>
      </c>
      <c r="D979" s="85" t="s">
        <v>957</v>
      </c>
      <c r="E979" s="86">
        <v>10</v>
      </c>
      <c r="F979" s="84">
        <v>8</v>
      </c>
      <c r="G979" s="87">
        <v>31.02</v>
      </c>
      <c r="H979" s="88" t="s">
        <v>1</v>
      </c>
      <c r="I979" s="88" t="s">
        <v>1</v>
      </c>
      <c r="J979" s="89">
        <v>6.13</v>
      </c>
      <c r="K979" s="89">
        <f t="shared" si="222"/>
        <v>1.84</v>
      </c>
      <c r="L979" s="89">
        <f t="shared" si="223"/>
        <v>24.89</v>
      </c>
      <c r="M979" s="89">
        <f t="shared" si="224"/>
        <v>26.73</v>
      </c>
      <c r="N979" s="90" t="s">
        <v>65</v>
      </c>
      <c r="O979" s="90" t="s">
        <v>66</v>
      </c>
      <c r="P979" s="90" t="s">
        <v>67</v>
      </c>
      <c r="Q979" s="91" t="s">
        <v>68</v>
      </c>
      <c r="R979" s="92" t="s">
        <v>116</v>
      </c>
      <c r="S979" s="92" t="s">
        <v>116</v>
      </c>
      <c r="T979" s="93" t="s">
        <v>73</v>
      </c>
      <c r="U979" s="84">
        <v>11</v>
      </c>
      <c r="V979" s="94">
        <f>IFERROR(VLOOKUP(H979,'Коэфф для прайса 1 оч'!$A$3:$C$6,3,0),"")</f>
        <v>327000</v>
      </c>
      <c r="W979" s="91">
        <f>IFERROR(VLOOKUP(E979,'Коэфф для прайса 1 оч'!$A$10:$C$23,3,0),"")</f>
        <v>0.12</v>
      </c>
      <c r="X979" s="116">
        <f>IFERROR(VLOOKUP(N979,'Коэфф для прайса 1 оч'!$E$25:$F$30,2,0),"")</f>
        <v>0.04</v>
      </c>
      <c r="Y979" s="116">
        <f>IFERROR(VLOOKUP(O979,'Коэфф для прайса 1 оч'!$E$32:$F$34,2,0),"")</f>
        <v>0</v>
      </c>
      <c r="Z979" s="116">
        <f>IFERROR(VLOOKUP(P979,'Коэфф для прайса 1 оч'!$E$36:$F$38,2,0),"")</f>
        <v>0.03</v>
      </c>
      <c r="AA979" s="116">
        <f>IFERROR(VLOOKUP(Q979,'Коэфф для прайса 1 оч'!$E$40:$F$43,2,0),"")</f>
        <v>5.0000000000000001E-3</v>
      </c>
      <c r="AB979" s="117">
        <f>IFERROR(VLOOKUP(R979,'Коэфф для прайса 1 оч'!$E$45:$F$59,2,0),"")</f>
        <v>7.0000000000000007E-2</v>
      </c>
      <c r="AC979" s="116">
        <f>IFERROR(VLOOKUP(T979,'Коэфф для прайса 1 оч'!$E$61:$F$67,2,0),"")</f>
        <v>0</v>
      </c>
      <c r="AD979" s="116">
        <f>IFERROR(VLOOKUP(U979,'Коэфф для прайса 1 оч'!$E$69:$F$82,2,0),"")</f>
        <v>1.4999999999999999E-2</v>
      </c>
      <c r="AE979" s="116">
        <f>IFERROR(VLOOKUP(PriceList[[#This Row],[Корпус]],'Коэфф для прайса 1 оч'!$I$10:$J$15,2,0),"")</f>
        <v>0</v>
      </c>
      <c r="AF979" s="95">
        <f t="shared" si="225"/>
        <v>418560</v>
      </c>
      <c r="AG979" s="96">
        <f t="shared" si="226"/>
        <v>12983731.199999999</v>
      </c>
      <c r="AH979" s="97">
        <v>0</v>
      </c>
      <c r="AI979" s="98">
        <f t="shared" si="227"/>
        <v>418560</v>
      </c>
      <c r="AJ979" s="99">
        <f t="shared" si="228"/>
        <v>12983731.199999999</v>
      </c>
      <c r="AK979" s="84" t="s">
        <v>101</v>
      </c>
      <c r="AL979" s="91">
        <v>0.1</v>
      </c>
      <c r="AM979" s="287">
        <f>PriceList[[#This Row],[ИТОГ Цена за кв.м, руб]]*(1+PriceList[[#This Row],[Максимальная скидка]])</f>
        <v>460416.00000000006</v>
      </c>
      <c r="AN979" s="287">
        <f>PriceList[[#This Row],[Цена за кв.м. в CRM]]*PriceList[[#This Row],[Площадь, кв.м]]</f>
        <v>14282104.320000002</v>
      </c>
      <c r="AO979" s="287">
        <v>6000</v>
      </c>
      <c r="AP979" s="335">
        <f>PriceList[[#This Row],[Цена за кв.м. в CRM]]+PriceList[[#This Row],[Бронь]]</f>
        <v>466416.00000000006</v>
      </c>
      <c r="AQ979" s="335">
        <f>PriceList[[#This Row],[Цена за кв.м. в сайт]]*PriceList[[#This Row],[Площадь, кв.м]]</f>
        <v>14468224.320000002</v>
      </c>
      <c r="AR979" s="84" t="str">
        <f t="shared" si="229"/>
        <v>С3-2-320</v>
      </c>
      <c r="AS979" s="88" t="str">
        <f t="shared" si="230"/>
        <v>Ст</v>
      </c>
      <c r="AT979" s="89">
        <f t="shared" si="231"/>
        <v>31.02</v>
      </c>
      <c r="AU979" s="99">
        <f>PriceList[[#This Row],[Цена за кв.м. в CRM]]</f>
        <v>460416.00000000006</v>
      </c>
      <c r="AV979" s="100" t="str">
        <f t="shared" si="232"/>
        <v>Свободно</v>
      </c>
      <c r="AW979" s="99"/>
      <c r="AX979" s="342"/>
      <c r="AZ979" s="353">
        <f>(PriceList[[#This Row],[Цена за кв.м. в сайт]])+$AZ$1</f>
        <v>466916.00000000006</v>
      </c>
      <c r="BA979" s="353">
        <f>AZ979*PriceList[[#This Row],[Площадь, кв.м]]</f>
        <v>14483734.320000002</v>
      </c>
      <c r="BB979" s="346">
        <f>BA979-PriceList[[#This Row],[Стоимость, руб для сбронированием]]</f>
        <v>15510</v>
      </c>
      <c r="BC979" s="14"/>
      <c r="BD979" s="345">
        <f t="shared" si="233"/>
        <v>466900</v>
      </c>
      <c r="BE979" s="353">
        <f>BD979*PriceList[[#This Row],[Площадь, кв.м]]</f>
        <v>14483238</v>
      </c>
      <c r="BF979" s="14"/>
      <c r="BG979" s="345">
        <f>BE979-$BG$1*PriceList[[#This Row],[Площадь, кв.м]]</f>
        <v>14297118</v>
      </c>
      <c r="BH979" s="353">
        <f t="shared" si="234"/>
        <v>186120</v>
      </c>
      <c r="BI979" s="345">
        <f>BG979/PriceList[[#This Row],[Площадь, кв.м]]</f>
        <v>460900</v>
      </c>
      <c r="BJ979" s="355">
        <f t="shared" si="235"/>
        <v>1.3018008244738555E-2</v>
      </c>
      <c r="BL979" s="345"/>
      <c r="BM979" s="353"/>
    </row>
    <row r="980" spans="1:65" ht="14.25" hidden="1" customHeight="1">
      <c r="A980" s="84">
        <v>956</v>
      </c>
      <c r="B980" s="84" t="s">
        <v>1079</v>
      </c>
      <c r="C980" s="85">
        <v>321</v>
      </c>
      <c r="D980" s="85" t="s">
        <v>957</v>
      </c>
      <c r="E980" s="86">
        <v>10</v>
      </c>
      <c r="F980" s="84">
        <v>9</v>
      </c>
      <c r="G980" s="87">
        <v>30.35</v>
      </c>
      <c r="H980" s="88" t="s">
        <v>1</v>
      </c>
      <c r="I980" s="88" t="s">
        <v>1</v>
      </c>
      <c r="J980" s="89">
        <v>5.61</v>
      </c>
      <c r="K980" s="89">
        <f t="shared" si="222"/>
        <v>1.68</v>
      </c>
      <c r="L980" s="89">
        <f t="shared" si="223"/>
        <v>24.740000000000002</v>
      </c>
      <c r="M980" s="89">
        <f t="shared" si="224"/>
        <v>26.42</v>
      </c>
      <c r="N980" s="90" t="s">
        <v>65</v>
      </c>
      <c r="O980" s="90" t="s">
        <v>66</v>
      </c>
      <c r="P980" s="90" t="s">
        <v>67</v>
      </c>
      <c r="Q980" s="91" t="s">
        <v>68</v>
      </c>
      <c r="R980" s="92" t="s">
        <v>116</v>
      </c>
      <c r="S980" s="92" t="s">
        <v>116</v>
      </c>
      <c r="T980" s="93" t="s">
        <v>159</v>
      </c>
      <c r="U980" s="84">
        <v>11</v>
      </c>
      <c r="V980" s="94">
        <f>IFERROR(VLOOKUP(H980,'Коэфф для прайса 1 оч'!$A$3:$C$6,3,0),"")</f>
        <v>327000</v>
      </c>
      <c r="W980" s="91">
        <f>IFERROR(VLOOKUP(E980,'Коэфф для прайса 1 оч'!$A$10:$C$23,3,0),"")</f>
        <v>0.12</v>
      </c>
      <c r="X980" s="116">
        <f>IFERROR(VLOOKUP(N980,'Коэфф для прайса 1 оч'!$E$25:$F$30,2,0),"")</f>
        <v>0.04</v>
      </c>
      <c r="Y980" s="116">
        <f>IFERROR(VLOOKUP(O980,'Коэфф для прайса 1 оч'!$E$32:$F$34,2,0),"")</f>
        <v>0</v>
      </c>
      <c r="Z980" s="116">
        <f>IFERROR(VLOOKUP(P980,'Коэфф для прайса 1 оч'!$E$36:$F$38,2,0),"")</f>
        <v>0.03</v>
      </c>
      <c r="AA980" s="116">
        <f>IFERROR(VLOOKUP(Q980,'Коэфф для прайса 1 оч'!$E$40:$F$43,2,0),"")</f>
        <v>5.0000000000000001E-3</v>
      </c>
      <c r="AB980" s="117">
        <f>IFERROR(VLOOKUP(R980,'Коэфф для прайса 1 оч'!$E$45:$F$59,2,0),"")</f>
        <v>7.0000000000000007E-2</v>
      </c>
      <c r="AC980" s="116">
        <f>IFERROR(VLOOKUP(T980,'Коэфф для прайса 1 оч'!$E$61:$F$67,2,0),"")</f>
        <v>-0.01</v>
      </c>
      <c r="AD980" s="116">
        <f>IFERROR(VLOOKUP(U980,'Коэфф для прайса 1 оч'!$E$69:$F$82,2,0),"")</f>
        <v>1.4999999999999999E-2</v>
      </c>
      <c r="AE980" s="116">
        <f>IFERROR(VLOOKUP(PriceList[[#This Row],[Корпус]],'Коэфф для прайса 1 оч'!$I$10:$J$15,2,0),"")</f>
        <v>0</v>
      </c>
      <c r="AF980" s="95">
        <f t="shared" si="225"/>
        <v>415290</v>
      </c>
      <c r="AG980" s="96">
        <f t="shared" si="226"/>
        <v>12604051.5</v>
      </c>
      <c r="AH980" s="97">
        <v>0</v>
      </c>
      <c r="AI980" s="98">
        <f t="shared" si="227"/>
        <v>415290</v>
      </c>
      <c r="AJ980" s="99">
        <f t="shared" si="228"/>
        <v>12604051.5</v>
      </c>
      <c r="AK980" s="84" t="s">
        <v>101</v>
      </c>
      <c r="AL980" s="91">
        <v>0.1</v>
      </c>
      <c r="AM980" s="287">
        <f>PriceList[[#This Row],[ИТОГ Цена за кв.м, руб]]*(1+PriceList[[#This Row],[Максимальная скидка]])</f>
        <v>456819.00000000006</v>
      </c>
      <c r="AN980" s="287">
        <f>PriceList[[#This Row],[Цена за кв.м. в CRM]]*PriceList[[#This Row],[Площадь, кв.м]]</f>
        <v>13864456.650000002</v>
      </c>
      <c r="AO980" s="287">
        <v>6000</v>
      </c>
      <c r="AP980" s="335">
        <f>PriceList[[#This Row],[Цена за кв.м. в CRM]]+PriceList[[#This Row],[Бронь]]</f>
        <v>462819.00000000006</v>
      </c>
      <c r="AQ980" s="335">
        <f>PriceList[[#This Row],[Цена за кв.м. в сайт]]*PriceList[[#This Row],[Площадь, кв.м]]</f>
        <v>14046556.650000002</v>
      </c>
      <c r="AR980" s="84" t="str">
        <f t="shared" si="229"/>
        <v>С3-2-321</v>
      </c>
      <c r="AS980" s="88" t="str">
        <f t="shared" si="230"/>
        <v>Ст</v>
      </c>
      <c r="AT980" s="89">
        <f t="shared" si="231"/>
        <v>30.35</v>
      </c>
      <c r="AU980" s="99">
        <f>PriceList[[#This Row],[Цена за кв.м. в CRM]]</f>
        <v>456819.00000000006</v>
      </c>
      <c r="AV980" s="100" t="str">
        <f t="shared" si="232"/>
        <v>Свободно</v>
      </c>
      <c r="AW980" s="99"/>
      <c r="AX980" s="342"/>
      <c r="AZ980" s="353">
        <f>(PriceList[[#This Row],[Цена за кв.м. в сайт]])+$AZ$1</f>
        <v>463319.00000000006</v>
      </c>
      <c r="BA980" s="353">
        <f>AZ980*PriceList[[#This Row],[Площадь, кв.м]]</f>
        <v>14061731.650000002</v>
      </c>
      <c r="BB980" s="346">
        <f>BA980-PriceList[[#This Row],[Стоимость, руб для сбронированием]]</f>
        <v>15175</v>
      </c>
      <c r="BC980" s="14"/>
      <c r="BD980" s="345">
        <f t="shared" si="233"/>
        <v>463300</v>
      </c>
      <c r="BE980" s="353">
        <f>BD980*PriceList[[#This Row],[Площадь, кв.м]]</f>
        <v>14061155</v>
      </c>
      <c r="BF980" s="14"/>
      <c r="BG980" s="345">
        <f>BE980-$BG$1*PriceList[[#This Row],[Площадь, кв.м]]</f>
        <v>13879055</v>
      </c>
      <c r="BH980" s="353">
        <f t="shared" si="234"/>
        <v>182100</v>
      </c>
      <c r="BI980" s="345">
        <f>BG980/PriceList[[#This Row],[Площадь, кв.м]]</f>
        <v>457300</v>
      </c>
      <c r="BJ980" s="355">
        <f t="shared" si="235"/>
        <v>1.3120489831620381E-2</v>
      </c>
      <c r="BL980" s="345"/>
      <c r="BM980" s="353"/>
    </row>
    <row r="981" spans="1:65" ht="14.25" hidden="1" customHeight="1">
      <c r="A981" s="84">
        <v>957</v>
      </c>
      <c r="B981" s="84" t="s">
        <v>1080</v>
      </c>
      <c r="C981" s="85">
        <v>322</v>
      </c>
      <c r="D981" s="85" t="s">
        <v>957</v>
      </c>
      <c r="E981" s="86">
        <v>10</v>
      </c>
      <c r="F981" s="84">
        <v>10</v>
      </c>
      <c r="G981" s="87">
        <v>63.19</v>
      </c>
      <c r="H981" s="88" t="s">
        <v>2</v>
      </c>
      <c r="I981" s="88" t="s">
        <v>19</v>
      </c>
      <c r="J981" s="89">
        <v>12.88</v>
      </c>
      <c r="K981" s="89">
        <f t="shared" si="222"/>
        <v>3.86</v>
      </c>
      <c r="L981" s="89">
        <f t="shared" si="223"/>
        <v>50.309999999999995</v>
      </c>
      <c r="M981" s="89">
        <f t="shared" si="224"/>
        <v>54.169999999999995</v>
      </c>
      <c r="N981" s="90" t="s">
        <v>82</v>
      </c>
      <c r="O981" s="90" t="s">
        <v>83</v>
      </c>
      <c r="P981" s="90" t="s">
        <v>67</v>
      </c>
      <c r="Q981" s="91" t="s">
        <v>68</v>
      </c>
      <c r="R981" s="92" t="s">
        <v>116</v>
      </c>
      <c r="S981" s="92" t="s">
        <v>116</v>
      </c>
      <c r="T981" s="93" t="s">
        <v>73</v>
      </c>
      <c r="U981" s="84">
        <v>11</v>
      </c>
      <c r="V981" s="94">
        <f>IFERROR(VLOOKUP(H981,'Коэфф для прайса 1 оч'!$A$3:$C$6,3,0),"")</f>
        <v>313920</v>
      </c>
      <c r="W981" s="91">
        <f>IFERROR(VLOOKUP(E981,'Коэфф для прайса 1 оч'!$A$10:$C$23,3,0),"")</f>
        <v>0.12</v>
      </c>
      <c r="X981" s="116">
        <f>IFERROR(VLOOKUP(N981,'Коэфф для прайса 1 оч'!$E$25:$F$30,2,0),"")</f>
        <v>-0.01</v>
      </c>
      <c r="Y981" s="116">
        <f>IFERROR(VLOOKUP(O981,'Коэфф для прайса 1 оч'!$E$32:$F$34,2,0),"")</f>
        <v>0.03</v>
      </c>
      <c r="Z981" s="116">
        <f>IFERROR(VLOOKUP(P981,'Коэфф для прайса 1 оч'!$E$36:$F$38,2,0),"")</f>
        <v>0.03</v>
      </c>
      <c r="AA981" s="116">
        <f>IFERROR(VLOOKUP(Q981,'Коэфф для прайса 1 оч'!$E$40:$F$43,2,0),"")</f>
        <v>5.0000000000000001E-3</v>
      </c>
      <c r="AB981" s="117">
        <f>IFERROR(VLOOKUP(R981,'Коэфф для прайса 1 оч'!$E$45:$F$59,2,0),"")</f>
        <v>7.0000000000000007E-2</v>
      </c>
      <c r="AC981" s="116">
        <f>IFERROR(VLOOKUP(T981,'Коэфф для прайса 1 оч'!$E$61:$F$67,2,0),"")</f>
        <v>0</v>
      </c>
      <c r="AD981" s="116">
        <f>IFERROR(VLOOKUP(U981,'Коэфф для прайса 1 оч'!$E$69:$F$82,2,0),"")</f>
        <v>1.4999999999999999E-2</v>
      </c>
      <c r="AE981" s="116">
        <f>IFERROR(VLOOKUP(PriceList[[#This Row],[Корпус]],'Коэфф для прайса 1 оч'!$I$10:$J$15,2,0),"")</f>
        <v>0</v>
      </c>
      <c r="AF981" s="95">
        <f t="shared" si="225"/>
        <v>395539.20000000001</v>
      </c>
      <c r="AG981" s="96">
        <f t="shared" si="226"/>
        <v>24994122.048</v>
      </c>
      <c r="AH981" s="97">
        <v>0</v>
      </c>
      <c r="AI981" s="98">
        <f t="shared" si="227"/>
        <v>395539.20000000001</v>
      </c>
      <c r="AJ981" s="99">
        <f t="shared" si="228"/>
        <v>24994122.048</v>
      </c>
      <c r="AK981" s="84" t="s">
        <v>101</v>
      </c>
      <c r="AL981" s="91">
        <v>0.1</v>
      </c>
      <c r="AM981" s="287">
        <f>PriceList[[#This Row],[ИТОГ Цена за кв.м, руб]]*(1+PriceList[[#This Row],[Максимальная скидка]])</f>
        <v>435093.12000000005</v>
      </c>
      <c r="AN981" s="287">
        <f>PriceList[[#This Row],[Цена за кв.м. в CRM]]*PriceList[[#This Row],[Площадь, кв.м]]</f>
        <v>27493534.252800003</v>
      </c>
      <c r="AO981" s="287">
        <v>6000</v>
      </c>
      <c r="AP981" s="335">
        <f>PriceList[[#This Row],[Цена за кв.м. в CRM]]+PriceList[[#This Row],[Бронь]]</f>
        <v>441093.12000000005</v>
      </c>
      <c r="AQ981" s="335">
        <f>PriceList[[#This Row],[Цена за кв.м. в сайт]]*PriceList[[#This Row],[Площадь, кв.м]]</f>
        <v>27872674.252800003</v>
      </c>
      <c r="AR981" s="84" t="str">
        <f t="shared" si="229"/>
        <v>С3-2-322</v>
      </c>
      <c r="AS981" s="88" t="str">
        <f t="shared" si="230"/>
        <v>1К</v>
      </c>
      <c r="AT981" s="89">
        <f t="shared" si="231"/>
        <v>63.19</v>
      </c>
      <c r="AU981" s="99">
        <f>PriceList[[#This Row],[Цена за кв.м. в CRM]]</f>
        <v>435093.12000000005</v>
      </c>
      <c r="AV981" s="100" t="str">
        <f t="shared" si="232"/>
        <v>Свободно</v>
      </c>
      <c r="AW981" s="99"/>
      <c r="AX981" s="342"/>
      <c r="AZ981" s="353">
        <f>(PriceList[[#This Row],[Цена за кв.м. в сайт]])+$AZ$1</f>
        <v>441593.12000000005</v>
      </c>
      <c r="BA981" s="353">
        <f>AZ981*PriceList[[#This Row],[Площадь, кв.м]]</f>
        <v>27904269.252800003</v>
      </c>
      <c r="BB981" s="346">
        <f>BA981-PriceList[[#This Row],[Стоимость, руб для сбронированием]]</f>
        <v>31595</v>
      </c>
      <c r="BC981" s="14"/>
      <c r="BD981" s="345">
        <f t="shared" si="233"/>
        <v>441600</v>
      </c>
      <c r="BE981" s="353">
        <f>BD981*PriceList[[#This Row],[Площадь, кв.м]]</f>
        <v>27904704</v>
      </c>
      <c r="BF981" s="14"/>
      <c r="BG981" s="345">
        <f>BE981-$BG$1*PriceList[[#This Row],[Площадь, кв.м]]</f>
        <v>27525564</v>
      </c>
      <c r="BH981" s="353">
        <f t="shared" si="234"/>
        <v>379140</v>
      </c>
      <c r="BI981" s="345">
        <f>BG981/PriceList[[#This Row],[Площадь, кв.м]]</f>
        <v>435600</v>
      </c>
      <c r="BJ981" s="355">
        <f t="shared" si="235"/>
        <v>1.3774104683195593E-2</v>
      </c>
      <c r="BL981" s="345"/>
      <c r="BM981" s="353"/>
    </row>
    <row r="982" spans="1:65" ht="14.25" hidden="1" customHeight="1">
      <c r="A982" s="84">
        <v>958</v>
      </c>
      <c r="B982" s="84" t="s">
        <v>1081</v>
      </c>
      <c r="C982" s="85">
        <v>323</v>
      </c>
      <c r="D982" s="85" t="s">
        <v>957</v>
      </c>
      <c r="E982" s="86">
        <v>10</v>
      </c>
      <c r="F982" s="84">
        <v>11</v>
      </c>
      <c r="G982" s="87">
        <v>40.130000000000003</v>
      </c>
      <c r="H982" s="88" t="s">
        <v>1</v>
      </c>
      <c r="I982" s="88" t="s">
        <v>1</v>
      </c>
      <c r="J982" s="89">
        <v>7.71</v>
      </c>
      <c r="K982" s="89">
        <f t="shared" si="222"/>
        <v>2.31</v>
      </c>
      <c r="L982" s="89">
        <f t="shared" si="223"/>
        <v>32.42</v>
      </c>
      <c r="M982" s="89">
        <f t="shared" si="224"/>
        <v>34.730000000000004</v>
      </c>
      <c r="N982" s="90" t="s">
        <v>82</v>
      </c>
      <c r="O982" s="90" t="s">
        <v>83</v>
      </c>
      <c r="P982" s="90" t="s">
        <v>67</v>
      </c>
      <c r="Q982" s="91" t="s">
        <v>68</v>
      </c>
      <c r="R982" s="92" t="s">
        <v>493</v>
      </c>
      <c r="S982" s="92" t="s">
        <v>493</v>
      </c>
      <c r="T982" s="93" t="s">
        <v>73</v>
      </c>
      <c r="U982" s="84">
        <v>11</v>
      </c>
      <c r="V982" s="94">
        <f>IFERROR(VLOOKUP(H982,'Коэфф для прайса 1 оч'!$A$3:$C$6,3,0),"")</f>
        <v>327000</v>
      </c>
      <c r="W982" s="91">
        <f>IFERROR(VLOOKUP(E982,'Коэфф для прайса 1 оч'!$A$10:$C$23,3,0),"")</f>
        <v>0.12</v>
      </c>
      <c r="X982" s="116">
        <f>IFERROR(VLOOKUP(N982,'Коэфф для прайса 1 оч'!$E$25:$F$30,2,0),"")</f>
        <v>-0.01</v>
      </c>
      <c r="Y982" s="116">
        <f>IFERROR(VLOOKUP(O982,'Коэфф для прайса 1 оч'!$E$32:$F$34,2,0),"")</f>
        <v>0.03</v>
      </c>
      <c r="Z982" s="116">
        <f>IFERROR(VLOOKUP(P982,'Коэфф для прайса 1 оч'!$E$36:$F$38,2,0),"")</f>
        <v>0.03</v>
      </c>
      <c r="AA982" s="116">
        <f>IFERROR(VLOOKUP(Q982,'Коэфф для прайса 1 оч'!$E$40:$F$43,2,0),"")</f>
        <v>5.0000000000000001E-3</v>
      </c>
      <c r="AB982" s="117">
        <f>IFERROR(VLOOKUP(R982,'Коэфф для прайса 1 оч'!$E$45:$F$59,2,0),"")</f>
        <v>0.03</v>
      </c>
      <c r="AC982" s="116">
        <f>IFERROR(VLOOKUP(T982,'Коэфф для прайса 1 оч'!$E$61:$F$67,2,0),"")</f>
        <v>0</v>
      </c>
      <c r="AD982" s="116">
        <f>IFERROR(VLOOKUP(U982,'Коэфф для прайса 1 оч'!$E$69:$F$82,2,0),"")</f>
        <v>1.4999999999999999E-2</v>
      </c>
      <c r="AE982" s="116">
        <f>IFERROR(VLOOKUP(PriceList[[#This Row],[Корпус]],'Коэфф для прайса 1 оч'!$I$10:$J$15,2,0),"")</f>
        <v>0</v>
      </c>
      <c r="AF982" s="95">
        <f t="shared" si="225"/>
        <v>398940</v>
      </c>
      <c r="AG982" s="96">
        <f t="shared" si="226"/>
        <v>16009462.200000001</v>
      </c>
      <c r="AH982" s="97">
        <v>0</v>
      </c>
      <c r="AI982" s="98">
        <f t="shared" si="227"/>
        <v>398940</v>
      </c>
      <c r="AJ982" s="99">
        <f t="shared" si="228"/>
        <v>16009462.200000001</v>
      </c>
      <c r="AK982" s="84" t="s">
        <v>71</v>
      </c>
      <c r="AL982" s="91">
        <v>0.1</v>
      </c>
      <c r="AM982" s="287">
        <f>PriceList[[#This Row],[ИТОГ Цена за кв.м, руб]]*(1+PriceList[[#This Row],[Максимальная скидка]])</f>
        <v>438834.00000000006</v>
      </c>
      <c r="AN982" s="287">
        <f>PriceList[[#This Row],[Цена за кв.м. в CRM]]*PriceList[[#This Row],[Площадь, кв.м]]</f>
        <v>17610408.420000002</v>
      </c>
      <c r="AO982" s="287">
        <v>6000</v>
      </c>
      <c r="AP982" s="335">
        <f>PriceList[[#This Row],[Цена за кв.м. в CRM]]+PriceList[[#This Row],[Бронь]]</f>
        <v>444834.00000000006</v>
      </c>
      <c r="AQ982" s="335">
        <f>PriceList[[#This Row],[Цена за кв.м. в сайт]]*PriceList[[#This Row],[Площадь, кв.м]]</f>
        <v>17851188.420000002</v>
      </c>
      <c r="AR982" s="84" t="str">
        <f t="shared" si="229"/>
        <v>С3-2-323</v>
      </c>
      <c r="AS982" s="88" t="str">
        <f t="shared" si="230"/>
        <v>Ст</v>
      </c>
      <c r="AT982" s="89">
        <f t="shared" si="231"/>
        <v>40.130000000000003</v>
      </c>
      <c r="AU982" s="99">
        <f>PriceList[[#This Row],[Цена за кв.м. в CRM]]</f>
        <v>438834.00000000006</v>
      </c>
      <c r="AV982" s="100" t="str">
        <f t="shared" si="232"/>
        <v>Резерв</v>
      </c>
      <c r="AW982" s="99"/>
      <c r="AX982" s="342"/>
      <c r="AZ982" s="353">
        <f>(PriceList[[#This Row],[Цена за кв.м. в сайт]])+$AZ$1</f>
        <v>445334.00000000006</v>
      </c>
      <c r="BA982" s="353">
        <f>AZ982*PriceList[[#This Row],[Площадь, кв.м]]</f>
        <v>17871253.420000002</v>
      </c>
      <c r="BB982" s="346">
        <f>BA982-PriceList[[#This Row],[Стоимость, руб для сбронированием]]</f>
        <v>20065</v>
      </c>
      <c r="BC982" s="14"/>
      <c r="BD982" s="345">
        <f t="shared" si="233"/>
        <v>445300</v>
      </c>
      <c r="BE982" s="353">
        <f>BD982*PriceList[[#This Row],[Площадь, кв.м]]</f>
        <v>17869889</v>
      </c>
      <c r="BF982" s="14"/>
      <c r="BG982" s="345">
        <f>BE982-$BG$1*PriceList[[#This Row],[Площадь, кв.м]]</f>
        <v>17629109</v>
      </c>
      <c r="BH982" s="353">
        <f t="shared" si="234"/>
        <v>240780</v>
      </c>
      <c r="BI982" s="345">
        <f>BG982/PriceList[[#This Row],[Площадь, кв.м]]</f>
        <v>439300</v>
      </c>
      <c r="BJ982" s="355">
        <f t="shared" si="235"/>
        <v>1.3658092419758707E-2</v>
      </c>
      <c r="BL982" s="345"/>
      <c r="BM982" s="353"/>
    </row>
    <row r="983" spans="1:65" ht="14.25" hidden="1" customHeight="1">
      <c r="A983" s="84">
        <v>970</v>
      </c>
      <c r="B983" s="84" t="s">
        <v>1082</v>
      </c>
      <c r="C983" s="85">
        <v>324</v>
      </c>
      <c r="D983" s="85" t="s">
        <v>957</v>
      </c>
      <c r="E983" s="86">
        <v>11</v>
      </c>
      <c r="F983" s="84">
        <v>1</v>
      </c>
      <c r="G983" s="87">
        <v>30.82</v>
      </c>
      <c r="H983" s="88" t="s">
        <v>1</v>
      </c>
      <c r="I983" s="88" t="s">
        <v>1</v>
      </c>
      <c r="J983" s="89">
        <v>5.93</v>
      </c>
      <c r="K983" s="89">
        <f t="shared" si="222"/>
        <v>1.78</v>
      </c>
      <c r="L983" s="89">
        <f t="shared" si="223"/>
        <v>24.89</v>
      </c>
      <c r="M983" s="89">
        <f t="shared" si="224"/>
        <v>26.67</v>
      </c>
      <c r="N983" s="90" t="s">
        <v>65</v>
      </c>
      <c r="O983" s="90" t="s">
        <v>66</v>
      </c>
      <c r="P983" s="90" t="s">
        <v>67</v>
      </c>
      <c r="Q983" s="91" t="s">
        <v>68</v>
      </c>
      <c r="R983" s="92" t="s">
        <v>493</v>
      </c>
      <c r="S983" s="92" t="s">
        <v>493</v>
      </c>
      <c r="T983" s="93" t="s">
        <v>73</v>
      </c>
      <c r="U983" s="84">
        <v>11</v>
      </c>
      <c r="V983" s="94">
        <f>IFERROR(VLOOKUP(H983,'Коэфф для прайса 1 оч'!$A$3:$C$6,3,0),"")</f>
        <v>327000</v>
      </c>
      <c r="W983" s="91">
        <f>IFERROR(VLOOKUP(E983,'Коэфф для прайса 1 оч'!$A$10:$C$23,3,0),"")</f>
        <v>0.16</v>
      </c>
      <c r="X983" s="116">
        <f>IFERROR(VLOOKUP(N983,'Коэфф для прайса 1 оч'!$E$25:$F$30,2,0),"")</f>
        <v>0.04</v>
      </c>
      <c r="Y983" s="116">
        <f>IFERROR(VLOOKUP(O983,'Коэфф для прайса 1 оч'!$E$32:$F$34,2,0),"")</f>
        <v>0</v>
      </c>
      <c r="Z983" s="116">
        <f>IFERROR(VLOOKUP(P983,'Коэфф для прайса 1 оч'!$E$36:$F$38,2,0),"")</f>
        <v>0.03</v>
      </c>
      <c r="AA983" s="116">
        <f>IFERROR(VLOOKUP(Q983,'Коэфф для прайса 1 оч'!$E$40:$F$43,2,0),"")</f>
        <v>5.0000000000000001E-3</v>
      </c>
      <c r="AB983" s="117">
        <f>IFERROR(VLOOKUP(R983,'Коэфф для прайса 1 оч'!$E$45:$F$59,2,0),"")</f>
        <v>0.03</v>
      </c>
      <c r="AC983" s="116">
        <f>IFERROR(VLOOKUP(T983,'Коэфф для прайса 1 оч'!$E$61:$F$67,2,0),"")</f>
        <v>0</v>
      </c>
      <c r="AD983" s="116">
        <f>IFERROR(VLOOKUP(U983,'Коэфф для прайса 1 оч'!$E$69:$F$82,2,0),"")</f>
        <v>1.4999999999999999E-2</v>
      </c>
      <c r="AE983" s="116">
        <f>IFERROR(VLOOKUP(PriceList[[#This Row],[Корпус]],'Коэфф для прайса 1 оч'!$I$10:$J$15,2,0),"")</f>
        <v>0</v>
      </c>
      <c r="AF983" s="95">
        <f t="shared" si="225"/>
        <v>418560</v>
      </c>
      <c r="AG983" s="96">
        <f t="shared" si="226"/>
        <v>12900019.199999999</v>
      </c>
      <c r="AH983" s="97">
        <v>0</v>
      </c>
      <c r="AI983" s="98">
        <f t="shared" si="227"/>
        <v>418560</v>
      </c>
      <c r="AJ983" s="99">
        <f t="shared" si="228"/>
        <v>12900019.199999999</v>
      </c>
      <c r="AK983" s="84" t="s">
        <v>71</v>
      </c>
      <c r="AL983" s="91">
        <v>0.1</v>
      </c>
      <c r="AM983" s="287">
        <f>PriceList[[#This Row],[ИТОГ Цена за кв.м, руб]]*(1+PriceList[[#This Row],[Максимальная скидка]])</f>
        <v>460416.00000000006</v>
      </c>
      <c r="AN983" s="287">
        <f>PriceList[[#This Row],[Цена за кв.м. в CRM]]*PriceList[[#This Row],[Площадь, кв.м]]</f>
        <v>14190021.120000001</v>
      </c>
      <c r="AO983" s="287">
        <v>6000</v>
      </c>
      <c r="AP983" s="335">
        <f>PriceList[[#This Row],[Цена за кв.м. в CRM]]+PriceList[[#This Row],[Бронь]]</f>
        <v>466416.00000000006</v>
      </c>
      <c r="AQ983" s="335">
        <f>PriceList[[#This Row],[Цена за кв.м. в сайт]]*PriceList[[#This Row],[Площадь, кв.м]]</f>
        <v>14374941.120000001</v>
      </c>
      <c r="AR983" s="84" t="str">
        <f t="shared" si="229"/>
        <v>С3-2-324</v>
      </c>
      <c r="AS983" s="88" t="str">
        <f t="shared" si="230"/>
        <v>Ст</v>
      </c>
      <c r="AT983" s="89">
        <f t="shared" si="231"/>
        <v>30.82</v>
      </c>
      <c r="AU983" s="99">
        <f>PriceList[[#This Row],[Цена за кв.м. в CRM]]</f>
        <v>460416.00000000006</v>
      </c>
      <c r="AV983" s="100" t="str">
        <f t="shared" si="232"/>
        <v>Резерв</v>
      </c>
      <c r="AW983" s="99"/>
      <c r="AX983" s="342"/>
      <c r="AZ983" s="353">
        <f>(PriceList[[#This Row],[Цена за кв.м. в сайт]])+$AZ$1</f>
        <v>466916.00000000006</v>
      </c>
      <c r="BA983" s="353">
        <f>AZ983*PriceList[[#This Row],[Площадь, кв.м]]</f>
        <v>14390351.120000001</v>
      </c>
      <c r="BB983" s="346">
        <f>BA983-PriceList[[#This Row],[Стоимость, руб для сбронированием]]</f>
        <v>15410</v>
      </c>
      <c r="BC983" s="14"/>
      <c r="BD983" s="345">
        <f t="shared" si="233"/>
        <v>466900</v>
      </c>
      <c r="BE983" s="353">
        <f>BD983*PriceList[[#This Row],[Площадь, кв.м]]</f>
        <v>14389858</v>
      </c>
      <c r="BF983" s="14"/>
      <c r="BG983" s="345">
        <f>BE983-$BG$1*PriceList[[#This Row],[Площадь, кв.м]]</f>
        <v>14204938</v>
      </c>
      <c r="BH983" s="353">
        <f t="shared" si="234"/>
        <v>184920</v>
      </c>
      <c r="BI983" s="345">
        <f>BG983/PriceList[[#This Row],[Площадь, кв.м]]</f>
        <v>460900</v>
      </c>
      <c r="BJ983" s="355">
        <f t="shared" si="235"/>
        <v>1.3018008244738555E-2</v>
      </c>
      <c r="BL983" s="345"/>
      <c r="BM983" s="353"/>
    </row>
    <row r="984" spans="1:65" ht="14.25" hidden="1" customHeight="1">
      <c r="A984" s="84">
        <v>971</v>
      </c>
      <c r="B984" s="84" t="s">
        <v>1083</v>
      </c>
      <c r="C984" s="85">
        <v>325</v>
      </c>
      <c r="D984" s="85" t="s">
        <v>957</v>
      </c>
      <c r="E984" s="86">
        <v>11</v>
      </c>
      <c r="F984" s="84">
        <v>2</v>
      </c>
      <c r="G984" s="87">
        <v>30.35</v>
      </c>
      <c r="H984" s="88" t="s">
        <v>1</v>
      </c>
      <c r="I984" s="88" t="s">
        <v>1</v>
      </c>
      <c r="J984" s="89">
        <v>5.61</v>
      </c>
      <c r="K984" s="89">
        <f t="shared" si="222"/>
        <v>1.68</v>
      </c>
      <c r="L984" s="89">
        <f t="shared" si="223"/>
        <v>24.740000000000002</v>
      </c>
      <c r="M984" s="89">
        <f t="shared" si="224"/>
        <v>26.42</v>
      </c>
      <c r="N984" s="90" t="s">
        <v>65</v>
      </c>
      <c r="O984" s="90" t="s">
        <v>66</v>
      </c>
      <c r="P984" s="90" t="s">
        <v>67</v>
      </c>
      <c r="Q984" s="91" t="s">
        <v>68</v>
      </c>
      <c r="R984" s="92" t="s">
        <v>493</v>
      </c>
      <c r="S984" s="92" t="s">
        <v>493</v>
      </c>
      <c r="T984" s="93" t="s">
        <v>73</v>
      </c>
      <c r="U984" s="84">
        <v>11</v>
      </c>
      <c r="V984" s="94">
        <f>IFERROR(VLOOKUP(H984,'Коэфф для прайса 1 оч'!$A$3:$C$6,3,0),"")</f>
        <v>327000</v>
      </c>
      <c r="W984" s="91">
        <f>IFERROR(VLOOKUP(E984,'Коэфф для прайса 1 оч'!$A$10:$C$23,3,0),"")</f>
        <v>0.16</v>
      </c>
      <c r="X984" s="116">
        <f>IFERROR(VLOOKUP(N984,'Коэфф для прайса 1 оч'!$E$25:$F$30,2,0),"")</f>
        <v>0.04</v>
      </c>
      <c r="Y984" s="116">
        <f>IFERROR(VLOOKUP(O984,'Коэфф для прайса 1 оч'!$E$32:$F$34,2,0),"")</f>
        <v>0</v>
      </c>
      <c r="Z984" s="116">
        <f>IFERROR(VLOOKUP(P984,'Коэфф для прайса 1 оч'!$E$36:$F$38,2,0),"")</f>
        <v>0.03</v>
      </c>
      <c r="AA984" s="116">
        <f>IFERROR(VLOOKUP(Q984,'Коэфф для прайса 1 оч'!$E$40:$F$43,2,0),"")</f>
        <v>5.0000000000000001E-3</v>
      </c>
      <c r="AB984" s="117">
        <f>IFERROR(VLOOKUP(R984,'Коэфф для прайса 1 оч'!$E$45:$F$59,2,0),"")</f>
        <v>0.03</v>
      </c>
      <c r="AC984" s="116">
        <f>IFERROR(VLOOKUP(T984,'Коэфф для прайса 1 оч'!$E$61:$F$67,2,0),"")</f>
        <v>0</v>
      </c>
      <c r="AD984" s="116">
        <f>IFERROR(VLOOKUP(U984,'Коэфф для прайса 1 оч'!$E$69:$F$82,2,0),"")</f>
        <v>1.4999999999999999E-2</v>
      </c>
      <c r="AE984" s="116">
        <f>IFERROR(VLOOKUP(PriceList[[#This Row],[Корпус]],'Коэфф для прайса 1 оч'!$I$10:$J$15,2,0),"")</f>
        <v>0</v>
      </c>
      <c r="AF984" s="95">
        <f t="shared" si="225"/>
        <v>418560</v>
      </c>
      <c r="AG984" s="96">
        <f t="shared" si="226"/>
        <v>12703296</v>
      </c>
      <c r="AH984" s="97">
        <v>0</v>
      </c>
      <c r="AI984" s="98">
        <f t="shared" si="227"/>
        <v>418560</v>
      </c>
      <c r="AJ984" s="99">
        <f t="shared" si="228"/>
        <v>12703296</v>
      </c>
      <c r="AK984" s="84" t="s">
        <v>101</v>
      </c>
      <c r="AL984" s="91">
        <v>0.1</v>
      </c>
      <c r="AM984" s="287">
        <f>PriceList[[#This Row],[ИТОГ Цена за кв.м, руб]]*(1+PriceList[[#This Row],[Максимальная скидка]])</f>
        <v>460416.00000000006</v>
      </c>
      <c r="AN984" s="287">
        <f>PriceList[[#This Row],[Цена за кв.м. в CRM]]*PriceList[[#This Row],[Площадь, кв.м]]</f>
        <v>13973625.600000001</v>
      </c>
      <c r="AO984" s="287">
        <v>6000</v>
      </c>
      <c r="AP984" s="335">
        <f>PriceList[[#This Row],[Цена за кв.м. в CRM]]+PriceList[[#This Row],[Бронь]]</f>
        <v>466416.00000000006</v>
      </c>
      <c r="AQ984" s="335">
        <f>PriceList[[#This Row],[Цена за кв.м. в сайт]]*PriceList[[#This Row],[Площадь, кв.м]]</f>
        <v>14155725.600000003</v>
      </c>
      <c r="AR984" s="84" t="str">
        <f t="shared" si="229"/>
        <v>С3-2-325</v>
      </c>
      <c r="AS984" s="88" t="str">
        <f t="shared" si="230"/>
        <v>Ст</v>
      </c>
      <c r="AT984" s="89">
        <f t="shared" si="231"/>
        <v>30.35</v>
      </c>
      <c r="AU984" s="99">
        <f>PriceList[[#This Row],[Цена за кв.м. в CRM]]</f>
        <v>460416.00000000006</v>
      </c>
      <c r="AV984" s="100" t="str">
        <f t="shared" si="232"/>
        <v>Свободно</v>
      </c>
      <c r="AW984" s="99"/>
      <c r="AX984" s="342"/>
      <c r="AZ984" s="353">
        <f>(PriceList[[#This Row],[Цена за кв.м. в сайт]])+$AZ$1</f>
        <v>466916.00000000006</v>
      </c>
      <c r="BA984" s="353">
        <f>AZ984*PriceList[[#This Row],[Площадь, кв.м]]</f>
        <v>14170900.600000003</v>
      </c>
      <c r="BB984" s="346">
        <f>BA984-PriceList[[#This Row],[Стоимость, руб для сбронированием]]</f>
        <v>15175</v>
      </c>
      <c r="BC984" s="14"/>
      <c r="BD984" s="345">
        <f t="shared" si="233"/>
        <v>466900</v>
      </c>
      <c r="BE984" s="353">
        <f>BD984*PriceList[[#This Row],[Площадь, кв.м]]</f>
        <v>14170415</v>
      </c>
      <c r="BF984" s="14"/>
      <c r="BG984" s="345">
        <f>BE984-$BG$1*PriceList[[#This Row],[Площадь, кв.м]]</f>
        <v>13988315</v>
      </c>
      <c r="BH984" s="353">
        <f t="shared" si="234"/>
        <v>182100</v>
      </c>
      <c r="BI984" s="345">
        <f>BG984/PriceList[[#This Row],[Площадь, кв.м]]</f>
        <v>460900</v>
      </c>
      <c r="BJ984" s="355">
        <f t="shared" si="235"/>
        <v>1.3018008244738555E-2</v>
      </c>
      <c r="BL984" s="345"/>
      <c r="BM984" s="353"/>
    </row>
    <row r="985" spans="1:65" ht="14.25" hidden="1" customHeight="1">
      <c r="A985" s="84">
        <v>972</v>
      </c>
      <c r="B985" s="84" t="s">
        <v>1084</v>
      </c>
      <c r="C985" s="85">
        <v>326</v>
      </c>
      <c r="D985" s="85" t="s">
        <v>957</v>
      </c>
      <c r="E985" s="86">
        <v>11</v>
      </c>
      <c r="F985" s="84">
        <v>3</v>
      </c>
      <c r="G985" s="87">
        <v>29.36</v>
      </c>
      <c r="H985" s="88" t="s">
        <v>1</v>
      </c>
      <c r="I985" s="88" t="s">
        <v>1</v>
      </c>
      <c r="J985" s="89">
        <v>5.09</v>
      </c>
      <c r="K985" s="89">
        <f t="shared" si="222"/>
        <v>1.53</v>
      </c>
      <c r="L985" s="89">
        <f t="shared" si="223"/>
        <v>24.27</v>
      </c>
      <c r="M985" s="89">
        <f t="shared" si="224"/>
        <v>25.8</v>
      </c>
      <c r="N985" s="90" t="s">
        <v>65</v>
      </c>
      <c r="O985" s="90" t="s">
        <v>66</v>
      </c>
      <c r="P985" s="90" t="s">
        <v>67</v>
      </c>
      <c r="Q985" s="91" t="s">
        <v>68</v>
      </c>
      <c r="R985" s="92" t="s">
        <v>493</v>
      </c>
      <c r="S985" s="92" t="s">
        <v>493</v>
      </c>
      <c r="T985" s="93" t="s">
        <v>73</v>
      </c>
      <c r="U985" s="84">
        <v>11</v>
      </c>
      <c r="V985" s="94">
        <f>IFERROR(VLOOKUP(H985,'Коэфф для прайса 1 оч'!$A$3:$C$6,3,0),"")</f>
        <v>327000</v>
      </c>
      <c r="W985" s="91">
        <f>IFERROR(VLOOKUP(E985,'Коэфф для прайса 1 оч'!$A$10:$C$23,3,0),"")</f>
        <v>0.16</v>
      </c>
      <c r="X985" s="116">
        <f>IFERROR(VLOOKUP(N985,'Коэфф для прайса 1 оч'!$E$25:$F$30,2,0),"")</f>
        <v>0.04</v>
      </c>
      <c r="Y985" s="116">
        <f>IFERROR(VLOOKUP(O985,'Коэфф для прайса 1 оч'!$E$32:$F$34,2,0),"")</f>
        <v>0</v>
      </c>
      <c r="Z985" s="116">
        <f>IFERROR(VLOOKUP(P985,'Коэфф для прайса 1 оч'!$E$36:$F$38,2,0),"")</f>
        <v>0.03</v>
      </c>
      <c r="AA985" s="116">
        <f>IFERROR(VLOOKUP(Q985,'Коэфф для прайса 1 оч'!$E$40:$F$43,2,0),"")</f>
        <v>5.0000000000000001E-3</v>
      </c>
      <c r="AB985" s="117">
        <f>IFERROR(VLOOKUP(R985,'Коэфф для прайса 1 оч'!$E$45:$F$59,2,0),"")</f>
        <v>0.03</v>
      </c>
      <c r="AC985" s="116">
        <f>IFERROR(VLOOKUP(T985,'Коэфф для прайса 1 оч'!$E$61:$F$67,2,0),"")</f>
        <v>0</v>
      </c>
      <c r="AD985" s="116">
        <f>IFERROR(VLOOKUP(U985,'Коэфф для прайса 1 оч'!$E$69:$F$82,2,0),"")</f>
        <v>1.4999999999999999E-2</v>
      </c>
      <c r="AE985" s="116">
        <f>IFERROR(VLOOKUP(PriceList[[#This Row],[Корпус]],'Коэфф для прайса 1 оч'!$I$10:$J$15,2,0),"")</f>
        <v>0</v>
      </c>
      <c r="AF985" s="95">
        <f t="shared" si="225"/>
        <v>418560</v>
      </c>
      <c r="AG985" s="96">
        <f t="shared" si="226"/>
        <v>12288921.6</v>
      </c>
      <c r="AH985" s="97">
        <v>0</v>
      </c>
      <c r="AI985" s="98">
        <f t="shared" si="227"/>
        <v>418560</v>
      </c>
      <c r="AJ985" s="99">
        <f t="shared" si="228"/>
        <v>12288921.6</v>
      </c>
      <c r="AK985" s="84" t="s">
        <v>71</v>
      </c>
      <c r="AL985" s="91">
        <v>0.1</v>
      </c>
      <c r="AM985" s="287">
        <f>PriceList[[#This Row],[ИТОГ Цена за кв.м, руб]]*(1+PriceList[[#This Row],[Максимальная скидка]])</f>
        <v>460416.00000000006</v>
      </c>
      <c r="AN985" s="287">
        <f>PriceList[[#This Row],[Цена за кв.м. в CRM]]*PriceList[[#This Row],[Площадь, кв.м]]</f>
        <v>13517813.760000002</v>
      </c>
      <c r="AO985" s="287">
        <v>6000</v>
      </c>
      <c r="AP985" s="335">
        <f>PriceList[[#This Row],[Цена за кв.м. в CRM]]+PriceList[[#This Row],[Бронь]]</f>
        <v>466416.00000000006</v>
      </c>
      <c r="AQ985" s="335">
        <f>PriceList[[#This Row],[Цена за кв.м. в сайт]]*PriceList[[#This Row],[Площадь, кв.м]]</f>
        <v>13693973.760000002</v>
      </c>
      <c r="AR985" s="84" t="str">
        <f t="shared" si="229"/>
        <v>С3-2-326</v>
      </c>
      <c r="AS985" s="88" t="str">
        <f t="shared" si="230"/>
        <v>Ст</v>
      </c>
      <c r="AT985" s="89">
        <f t="shared" si="231"/>
        <v>29.36</v>
      </c>
      <c r="AU985" s="99">
        <f>PriceList[[#This Row],[Цена за кв.м. в CRM]]</f>
        <v>460416.00000000006</v>
      </c>
      <c r="AV985" s="100" t="str">
        <f t="shared" si="232"/>
        <v>Резерв</v>
      </c>
      <c r="AW985" s="99"/>
      <c r="AX985" s="342"/>
      <c r="AZ985" s="353">
        <f>(PriceList[[#This Row],[Цена за кв.м. в сайт]])+$AZ$1</f>
        <v>466916.00000000006</v>
      </c>
      <c r="BA985" s="353">
        <f>AZ985*PriceList[[#This Row],[Площадь, кв.м]]</f>
        <v>13708653.760000002</v>
      </c>
      <c r="BB985" s="346">
        <f>BA985-PriceList[[#This Row],[Стоимость, руб для сбронированием]]</f>
        <v>14680</v>
      </c>
      <c r="BC985" s="14"/>
      <c r="BD985" s="345">
        <f t="shared" si="233"/>
        <v>466900</v>
      </c>
      <c r="BE985" s="353">
        <f>BD985*PriceList[[#This Row],[Площадь, кв.м]]</f>
        <v>13708184</v>
      </c>
      <c r="BF985" s="14"/>
      <c r="BG985" s="345">
        <f>BE985-$BG$1*PriceList[[#This Row],[Площадь, кв.м]]</f>
        <v>13532024</v>
      </c>
      <c r="BH985" s="353">
        <f t="shared" si="234"/>
        <v>176160</v>
      </c>
      <c r="BI985" s="345">
        <f>BG985/PriceList[[#This Row],[Площадь, кв.м]]</f>
        <v>460900</v>
      </c>
      <c r="BJ985" s="355">
        <f t="shared" si="235"/>
        <v>1.3018008244738555E-2</v>
      </c>
      <c r="BL985" s="345"/>
      <c r="BM985" s="353"/>
    </row>
    <row r="986" spans="1:65" ht="14.25" hidden="1" customHeight="1">
      <c r="A986" s="84">
        <v>973</v>
      </c>
      <c r="B986" s="84" t="s">
        <v>1085</v>
      </c>
      <c r="C986" s="85">
        <v>327</v>
      </c>
      <c r="D986" s="85" t="s">
        <v>957</v>
      </c>
      <c r="E986" s="86">
        <v>11</v>
      </c>
      <c r="F986" s="84">
        <v>4</v>
      </c>
      <c r="G986" s="87">
        <v>41.75</v>
      </c>
      <c r="H986" s="88" t="s">
        <v>1</v>
      </c>
      <c r="I986" s="88" t="s">
        <v>1</v>
      </c>
      <c r="J986" s="89">
        <v>13.04</v>
      </c>
      <c r="K986" s="89">
        <f t="shared" si="222"/>
        <v>3.91</v>
      </c>
      <c r="L986" s="89">
        <f t="shared" si="223"/>
        <v>28.71</v>
      </c>
      <c r="M986" s="89">
        <f t="shared" si="224"/>
        <v>32.620000000000005</v>
      </c>
      <c r="N986" s="90" t="s">
        <v>76</v>
      </c>
      <c r="O986" s="90" t="s">
        <v>83</v>
      </c>
      <c r="P986" s="90" t="s">
        <v>67</v>
      </c>
      <c r="Q986" s="91" t="s">
        <v>68</v>
      </c>
      <c r="R986" s="92" t="s">
        <v>493</v>
      </c>
      <c r="S986" s="92" t="s">
        <v>493</v>
      </c>
      <c r="T986" s="93" t="s">
        <v>73</v>
      </c>
      <c r="U986" s="84">
        <v>11</v>
      </c>
      <c r="V986" s="94">
        <f>IFERROR(VLOOKUP(H986,'Коэфф для прайса 1 оч'!$A$3:$C$6,3,0),"")</f>
        <v>327000</v>
      </c>
      <c r="W986" s="91">
        <f>IFERROR(VLOOKUP(E986,'Коэфф для прайса 1 оч'!$A$10:$C$23,3,0),"")</f>
        <v>0.16</v>
      </c>
      <c r="X986" s="116">
        <f>IFERROR(VLOOKUP(N986,'Коэфф для прайса 1 оч'!$E$25:$F$30,2,0),"")</f>
        <v>0</v>
      </c>
      <c r="Y986" s="116">
        <f>IFERROR(VLOOKUP(O986,'Коэфф для прайса 1 оч'!$E$32:$F$34,2,0),"")</f>
        <v>0.03</v>
      </c>
      <c r="Z986" s="116">
        <f>IFERROR(VLOOKUP(P986,'Коэфф для прайса 1 оч'!$E$36:$F$38,2,0),"")</f>
        <v>0.03</v>
      </c>
      <c r="AA986" s="116">
        <f>IFERROR(VLOOKUP(Q986,'Коэфф для прайса 1 оч'!$E$40:$F$43,2,0),"")</f>
        <v>5.0000000000000001E-3</v>
      </c>
      <c r="AB986" s="117">
        <f>IFERROR(VLOOKUP(R986,'Коэфф для прайса 1 оч'!$E$45:$F$59,2,0),"")</f>
        <v>0.03</v>
      </c>
      <c r="AC986" s="116">
        <f>IFERROR(VLOOKUP(T986,'Коэфф для прайса 1 оч'!$E$61:$F$67,2,0),"")</f>
        <v>0</v>
      </c>
      <c r="AD986" s="116">
        <f>IFERROR(VLOOKUP(U986,'Коэфф для прайса 1 оч'!$E$69:$F$82,2,0),"")</f>
        <v>1.4999999999999999E-2</v>
      </c>
      <c r="AE986" s="116">
        <f>IFERROR(VLOOKUP(PriceList[[#This Row],[Корпус]],'Коэфф для прайса 1 оч'!$I$10:$J$15,2,0),"")</f>
        <v>0</v>
      </c>
      <c r="AF986" s="95">
        <f t="shared" si="225"/>
        <v>415290</v>
      </c>
      <c r="AG986" s="96">
        <f t="shared" si="226"/>
        <v>17338357.5</v>
      </c>
      <c r="AH986" s="97">
        <v>0</v>
      </c>
      <c r="AI986" s="98">
        <f t="shared" si="227"/>
        <v>415290</v>
      </c>
      <c r="AJ986" s="99">
        <f t="shared" si="228"/>
        <v>17338357.5</v>
      </c>
      <c r="AK986" s="84" t="s">
        <v>71</v>
      </c>
      <c r="AL986" s="91">
        <v>0.1</v>
      </c>
      <c r="AM986" s="287">
        <f>PriceList[[#This Row],[ИТОГ Цена за кв.м, руб]]*(1+PriceList[[#This Row],[Максимальная скидка]])</f>
        <v>456819.00000000006</v>
      </c>
      <c r="AN986" s="287">
        <f>PriceList[[#This Row],[Цена за кв.м. в CRM]]*PriceList[[#This Row],[Площадь, кв.м]]</f>
        <v>19072193.250000004</v>
      </c>
      <c r="AO986" s="287">
        <v>6000</v>
      </c>
      <c r="AP986" s="335">
        <f>PriceList[[#This Row],[Цена за кв.м. в CRM]]+PriceList[[#This Row],[Бронь]]</f>
        <v>462819.00000000006</v>
      </c>
      <c r="AQ986" s="335">
        <f>PriceList[[#This Row],[Цена за кв.м. в сайт]]*PriceList[[#This Row],[Площадь, кв.м]]</f>
        <v>19322693.250000004</v>
      </c>
      <c r="AR986" s="84" t="str">
        <f t="shared" si="229"/>
        <v>С3-2-327</v>
      </c>
      <c r="AS986" s="88" t="str">
        <f t="shared" si="230"/>
        <v>Ст</v>
      </c>
      <c r="AT986" s="89">
        <f t="shared" si="231"/>
        <v>41.75</v>
      </c>
      <c r="AU986" s="99">
        <f>PriceList[[#This Row],[Цена за кв.м. в CRM]]</f>
        <v>456819.00000000006</v>
      </c>
      <c r="AV986" s="100" t="str">
        <f t="shared" si="232"/>
        <v>Резерв</v>
      </c>
      <c r="AW986" s="99"/>
      <c r="AX986" s="342"/>
      <c r="AZ986" s="353">
        <f>(PriceList[[#This Row],[Цена за кв.м. в сайт]])+$AZ$1</f>
        <v>463319.00000000006</v>
      </c>
      <c r="BA986" s="353">
        <f>AZ986*PriceList[[#This Row],[Площадь, кв.м]]</f>
        <v>19343568.250000004</v>
      </c>
      <c r="BB986" s="346">
        <f>BA986-PriceList[[#This Row],[Стоимость, руб для сбронированием]]</f>
        <v>20875</v>
      </c>
      <c r="BC986" s="14"/>
      <c r="BD986" s="345">
        <f t="shared" si="233"/>
        <v>463300</v>
      </c>
      <c r="BE986" s="353">
        <f>BD986*PriceList[[#This Row],[Площадь, кв.м]]</f>
        <v>19342775</v>
      </c>
      <c r="BF986" s="14"/>
      <c r="BG986" s="345">
        <f>BE986-$BG$1*PriceList[[#This Row],[Площадь, кв.м]]</f>
        <v>19092275</v>
      </c>
      <c r="BH986" s="353">
        <f t="shared" si="234"/>
        <v>250500</v>
      </c>
      <c r="BI986" s="345">
        <f>BG986/PriceList[[#This Row],[Площадь, кв.м]]</f>
        <v>457300</v>
      </c>
      <c r="BJ986" s="355">
        <f t="shared" si="235"/>
        <v>1.3120489831620381E-2</v>
      </c>
      <c r="BL986" s="345"/>
      <c r="BM986" s="353"/>
    </row>
    <row r="987" spans="1:65" ht="14.25" hidden="1" customHeight="1">
      <c r="A987" s="84">
        <v>974</v>
      </c>
      <c r="B987" s="84" t="s">
        <v>1086</v>
      </c>
      <c r="C987" s="85">
        <v>328</v>
      </c>
      <c r="D987" s="85" t="s">
        <v>957</v>
      </c>
      <c r="E987" s="86">
        <v>11</v>
      </c>
      <c r="F987" s="84">
        <v>5</v>
      </c>
      <c r="G987" s="87">
        <v>72.03</v>
      </c>
      <c r="H987" s="88" t="s">
        <v>2</v>
      </c>
      <c r="I987" s="88" t="s">
        <v>19</v>
      </c>
      <c r="J987" s="89">
        <v>18.2</v>
      </c>
      <c r="K987" s="89">
        <f t="shared" si="222"/>
        <v>5.46</v>
      </c>
      <c r="L987" s="89">
        <f t="shared" si="223"/>
        <v>53.83</v>
      </c>
      <c r="M987" s="89">
        <f t="shared" si="224"/>
        <v>59.29</v>
      </c>
      <c r="N987" s="90" t="s">
        <v>78</v>
      </c>
      <c r="O987" s="90" t="s">
        <v>83</v>
      </c>
      <c r="P987" s="90" t="s">
        <v>67</v>
      </c>
      <c r="Q987" s="91" t="s">
        <v>68</v>
      </c>
      <c r="R987" s="92" t="s">
        <v>116</v>
      </c>
      <c r="S987" s="92" t="s">
        <v>116</v>
      </c>
      <c r="T987" s="93" t="s">
        <v>73</v>
      </c>
      <c r="U987" s="84">
        <v>11</v>
      </c>
      <c r="V987" s="94">
        <f>IFERROR(VLOOKUP(H987,'Коэфф для прайса 1 оч'!$A$3:$C$6,3,0),"")</f>
        <v>313920</v>
      </c>
      <c r="W987" s="91">
        <f>IFERROR(VLOOKUP(E987,'Коэфф для прайса 1 оч'!$A$10:$C$23,3,0),"")</f>
        <v>0.16</v>
      </c>
      <c r="X987" s="116">
        <f>IFERROR(VLOOKUP(N987,'Коэфф для прайса 1 оч'!$E$25:$F$30,2,0),"")</f>
        <v>-0.02</v>
      </c>
      <c r="Y987" s="116">
        <f>IFERROR(VLOOKUP(O987,'Коэфф для прайса 1 оч'!$E$32:$F$34,2,0),"")</f>
        <v>0.03</v>
      </c>
      <c r="Z987" s="116">
        <f>IFERROR(VLOOKUP(P987,'Коэфф для прайса 1 оч'!$E$36:$F$38,2,0),"")</f>
        <v>0.03</v>
      </c>
      <c r="AA987" s="116">
        <f>IFERROR(VLOOKUP(Q987,'Коэфф для прайса 1 оч'!$E$40:$F$43,2,0),"")</f>
        <v>5.0000000000000001E-3</v>
      </c>
      <c r="AB987" s="117">
        <f>IFERROR(VLOOKUP(R987,'Коэфф для прайса 1 оч'!$E$45:$F$59,2,0),"")</f>
        <v>7.0000000000000007E-2</v>
      </c>
      <c r="AC987" s="116">
        <f>IFERROR(VLOOKUP(T987,'Коэфф для прайса 1 оч'!$E$61:$F$67,2,0),"")</f>
        <v>0</v>
      </c>
      <c r="AD987" s="116">
        <f>IFERROR(VLOOKUP(U987,'Коэфф для прайса 1 оч'!$E$69:$F$82,2,0),"")</f>
        <v>1.4999999999999999E-2</v>
      </c>
      <c r="AE987" s="116">
        <f>IFERROR(VLOOKUP(PriceList[[#This Row],[Корпус]],'Коэфф для прайса 1 оч'!$I$10:$J$15,2,0),"")</f>
        <v>0</v>
      </c>
      <c r="AF987" s="95">
        <f t="shared" si="225"/>
        <v>404956.8</v>
      </c>
      <c r="AG987" s="96">
        <f t="shared" si="226"/>
        <v>29169038.304000001</v>
      </c>
      <c r="AH987" s="97">
        <v>0</v>
      </c>
      <c r="AI987" s="98">
        <f t="shared" si="227"/>
        <v>404956.8</v>
      </c>
      <c r="AJ987" s="99">
        <f t="shared" si="228"/>
        <v>29169038.304000001</v>
      </c>
      <c r="AK987" s="84" t="s">
        <v>71</v>
      </c>
      <c r="AL987" s="91">
        <v>0.1</v>
      </c>
      <c r="AM987" s="287">
        <f>PriceList[[#This Row],[ИТОГ Цена за кв.м, руб]]*(1+PriceList[[#This Row],[Максимальная скидка]])</f>
        <v>445452.48000000004</v>
      </c>
      <c r="AN987" s="287">
        <f>PriceList[[#This Row],[Цена за кв.м. в CRM]]*PriceList[[#This Row],[Площадь, кв.м]]</f>
        <v>32085942.134400003</v>
      </c>
      <c r="AO987" s="287">
        <v>6000</v>
      </c>
      <c r="AP987" s="335">
        <f>PriceList[[#This Row],[Цена за кв.м. в CRM]]+PriceList[[#This Row],[Бронь]]</f>
        <v>451452.48000000004</v>
      </c>
      <c r="AQ987" s="335">
        <f>PriceList[[#This Row],[Цена за кв.м. в сайт]]*PriceList[[#This Row],[Площадь, кв.м]]</f>
        <v>32518122.134400003</v>
      </c>
      <c r="AR987" s="84" t="str">
        <f t="shared" si="229"/>
        <v>С3-2-328</v>
      </c>
      <c r="AS987" s="88" t="str">
        <f t="shared" si="230"/>
        <v>1К</v>
      </c>
      <c r="AT987" s="89">
        <f t="shared" si="231"/>
        <v>72.03</v>
      </c>
      <c r="AU987" s="99">
        <f>PriceList[[#This Row],[Цена за кв.м. в CRM]]</f>
        <v>445452.48000000004</v>
      </c>
      <c r="AV987" s="100" t="str">
        <f t="shared" si="232"/>
        <v>Резерв</v>
      </c>
      <c r="AW987" s="99"/>
      <c r="AX987" s="342"/>
      <c r="AZ987" s="353">
        <f>(PriceList[[#This Row],[Цена за кв.м. в сайт]])+$AZ$1</f>
        <v>451952.48000000004</v>
      </c>
      <c r="BA987" s="353">
        <f>AZ987*PriceList[[#This Row],[Площадь, кв.м]]</f>
        <v>32554137.134400003</v>
      </c>
      <c r="BB987" s="346">
        <f>BA987-PriceList[[#This Row],[Стоимость, руб для сбронированием]]</f>
        <v>36015</v>
      </c>
      <c r="BC987" s="14"/>
      <c r="BD987" s="345">
        <f t="shared" si="233"/>
        <v>452000</v>
      </c>
      <c r="BE987" s="353">
        <f>BD987*PriceList[[#This Row],[Площадь, кв.м]]</f>
        <v>32557560</v>
      </c>
      <c r="BF987" s="14"/>
      <c r="BG987" s="345">
        <f>BE987-$BG$1*PriceList[[#This Row],[Площадь, кв.м]]</f>
        <v>32125380</v>
      </c>
      <c r="BH987" s="353">
        <f t="shared" si="234"/>
        <v>432180</v>
      </c>
      <c r="BI987" s="345">
        <f>BG987/PriceList[[#This Row],[Площадь, кв.м]]</f>
        <v>446000</v>
      </c>
      <c r="BJ987" s="355">
        <f t="shared" si="235"/>
        <v>1.3452914798206279E-2</v>
      </c>
      <c r="BL987" s="345"/>
      <c r="BM987" s="353"/>
    </row>
    <row r="988" spans="1:65" ht="14.25" hidden="1" customHeight="1">
      <c r="A988" s="84">
        <v>975</v>
      </c>
      <c r="B988" s="84" t="s">
        <v>1087</v>
      </c>
      <c r="C988" s="85">
        <v>329</v>
      </c>
      <c r="D988" s="85" t="s">
        <v>957</v>
      </c>
      <c r="E988" s="86">
        <v>11</v>
      </c>
      <c r="F988" s="84">
        <v>6</v>
      </c>
      <c r="G988" s="87">
        <v>30.39</v>
      </c>
      <c r="H988" s="88" t="s">
        <v>1</v>
      </c>
      <c r="I988" s="88" t="s">
        <v>1</v>
      </c>
      <c r="J988" s="89">
        <v>5.61</v>
      </c>
      <c r="K988" s="89">
        <f t="shared" si="222"/>
        <v>1.68</v>
      </c>
      <c r="L988" s="89">
        <f t="shared" si="223"/>
        <v>24.78</v>
      </c>
      <c r="M988" s="89">
        <f t="shared" si="224"/>
        <v>26.46</v>
      </c>
      <c r="N988" s="90" t="s">
        <v>65</v>
      </c>
      <c r="O988" s="90" t="s">
        <v>66</v>
      </c>
      <c r="P988" s="90" t="s">
        <v>67</v>
      </c>
      <c r="Q988" s="91" t="s">
        <v>68</v>
      </c>
      <c r="R988" s="92" t="s">
        <v>116</v>
      </c>
      <c r="S988" s="92" t="s">
        <v>116</v>
      </c>
      <c r="T988" s="93" t="s">
        <v>73</v>
      </c>
      <c r="U988" s="84">
        <v>11</v>
      </c>
      <c r="V988" s="94">
        <f>IFERROR(VLOOKUP(H988,'Коэфф для прайса 1 оч'!$A$3:$C$6,3,0),"")</f>
        <v>327000</v>
      </c>
      <c r="W988" s="91">
        <f>IFERROR(VLOOKUP(E988,'Коэфф для прайса 1 оч'!$A$10:$C$23,3,0),"")</f>
        <v>0.16</v>
      </c>
      <c r="X988" s="116">
        <f>IFERROR(VLOOKUP(N988,'Коэфф для прайса 1 оч'!$E$25:$F$30,2,0),"")</f>
        <v>0.04</v>
      </c>
      <c r="Y988" s="116">
        <f>IFERROR(VLOOKUP(O988,'Коэфф для прайса 1 оч'!$E$32:$F$34,2,0),"")</f>
        <v>0</v>
      </c>
      <c r="Z988" s="116">
        <f>IFERROR(VLOOKUP(P988,'Коэфф для прайса 1 оч'!$E$36:$F$38,2,0),"")</f>
        <v>0.03</v>
      </c>
      <c r="AA988" s="116">
        <f>IFERROR(VLOOKUP(Q988,'Коэфф для прайса 1 оч'!$E$40:$F$43,2,0),"")</f>
        <v>5.0000000000000001E-3</v>
      </c>
      <c r="AB988" s="117">
        <f>IFERROR(VLOOKUP(R988,'Коэфф для прайса 1 оч'!$E$45:$F$59,2,0),"")</f>
        <v>7.0000000000000007E-2</v>
      </c>
      <c r="AC988" s="116">
        <f>IFERROR(VLOOKUP(T988,'Коэфф для прайса 1 оч'!$E$61:$F$67,2,0),"")</f>
        <v>0</v>
      </c>
      <c r="AD988" s="116">
        <f>IFERROR(VLOOKUP(U988,'Коэфф для прайса 1 оч'!$E$69:$F$82,2,0),"")</f>
        <v>1.4999999999999999E-2</v>
      </c>
      <c r="AE988" s="116">
        <f>IFERROR(VLOOKUP(PriceList[[#This Row],[Корпус]],'Коэфф для прайса 1 оч'!$I$10:$J$15,2,0),"")</f>
        <v>0</v>
      </c>
      <c r="AF988" s="95">
        <f t="shared" si="225"/>
        <v>431640</v>
      </c>
      <c r="AG988" s="96">
        <f t="shared" si="226"/>
        <v>13117539.6</v>
      </c>
      <c r="AH988" s="97">
        <v>0</v>
      </c>
      <c r="AI988" s="98">
        <f t="shared" si="227"/>
        <v>431640</v>
      </c>
      <c r="AJ988" s="99">
        <f t="shared" si="228"/>
        <v>13117539.6</v>
      </c>
      <c r="AK988" s="84" t="s">
        <v>71</v>
      </c>
      <c r="AL988" s="91">
        <v>0.1</v>
      </c>
      <c r="AM988" s="287">
        <f>PriceList[[#This Row],[ИТОГ Цена за кв.м, руб]]*(1+PriceList[[#This Row],[Максимальная скидка]])</f>
        <v>474804.00000000006</v>
      </c>
      <c r="AN988" s="287">
        <f>PriceList[[#This Row],[Цена за кв.м. в CRM]]*PriceList[[#This Row],[Площадь, кв.м]]</f>
        <v>14429293.560000002</v>
      </c>
      <c r="AO988" s="287">
        <v>6000</v>
      </c>
      <c r="AP988" s="335">
        <f>PriceList[[#This Row],[Цена за кв.м. в CRM]]+PriceList[[#This Row],[Бронь]]</f>
        <v>480804.00000000006</v>
      </c>
      <c r="AQ988" s="335">
        <f>PriceList[[#This Row],[Цена за кв.м. в сайт]]*PriceList[[#This Row],[Площадь, кв.м]]</f>
        <v>14611633.560000002</v>
      </c>
      <c r="AR988" s="84" t="str">
        <f t="shared" si="229"/>
        <v>С3-2-329</v>
      </c>
      <c r="AS988" s="88" t="str">
        <f t="shared" si="230"/>
        <v>Ст</v>
      </c>
      <c r="AT988" s="89">
        <f t="shared" si="231"/>
        <v>30.39</v>
      </c>
      <c r="AU988" s="99">
        <f>PriceList[[#This Row],[Цена за кв.м. в CRM]]</f>
        <v>474804.00000000006</v>
      </c>
      <c r="AV988" s="100" t="str">
        <f t="shared" si="232"/>
        <v>Резерв</v>
      </c>
      <c r="AW988" s="99"/>
      <c r="AX988" s="342"/>
      <c r="AZ988" s="353">
        <f>(PriceList[[#This Row],[Цена за кв.м. в сайт]])+$AZ$1</f>
        <v>481304.00000000006</v>
      </c>
      <c r="BA988" s="353">
        <f>AZ988*PriceList[[#This Row],[Площадь, кв.м]]</f>
        <v>14626828.560000002</v>
      </c>
      <c r="BB988" s="346">
        <f>BA988-PriceList[[#This Row],[Стоимость, руб для сбронированием]]</f>
        <v>15195</v>
      </c>
      <c r="BC988" s="14"/>
      <c r="BD988" s="345">
        <f t="shared" si="233"/>
        <v>481300</v>
      </c>
      <c r="BE988" s="353">
        <f>BD988*PriceList[[#This Row],[Площадь, кв.м]]</f>
        <v>14626707</v>
      </c>
      <c r="BF988" s="14"/>
      <c r="BG988" s="345">
        <f>BE988-$BG$1*PriceList[[#This Row],[Площадь, кв.м]]</f>
        <v>14444367</v>
      </c>
      <c r="BH988" s="353">
        <f t="shared" si="234"/>
        <v>182340</v>
      </c>
      <c r="BI988" s="345">
        <f>BG988/PriceList[[#This Row],[Площадь, кв.м]]</f>
        <v>475300</v>
      </c>
      <c r="BJ988" s="355">
        <f t="shared" si="235"/>
        <v>1.2623606143488323E-2</v>
      </c>
      <c r="BL988" s="345"/>
      <c r="BM988" s="353"/>
    </row>
    <row r="989" spans="1:65" ht="14.25" hidden="1" customHeight="1">
      <c r="A989" s="84">
        <v>976</v>
      </c>
      <c r="B989" s="84" t="s">
        <v>1088</v>
      </c>
      <c r="C989" s="85">
        <v>330</v>
      </c>
      <c r="D989" s="85" t="s">
        <v>957</v>
      </c>
      <c r="E989" s="86">
        <v>11</v>
      </c>
      <c r="F989" s="84">
        <v>7</v>
      </c>
      <c r="G989" s="87">
        <v>30.91</v>
      </c>
      <c r="H989" s="88" t="s">
        <v>1</v>
      </c>
      <c r="I989" s="88" t="s">
        <v>1</v>
      </c>
      <c r="J989" s="89">
        <v>6.13</v>
      </c>
      <c r="K989" s="89">
        <f t="shared" si="222"/>
        <v>1.84</v>
      </c>
      <c r="L989" s="89">
        <f t="shared" si="223"/>
        <v>24.78</v>
      </c>
      <c r="M989" s="89">
        <f t="shared" si="224"/>
        <v>26.62</v>
      </c>
      <c r="N989" s="90" t="s">
        <v>65</v>
      </c>
      <c r="O989" s="90" t="s">
        <v>66</v>
      </c>
      <c r="P989" s="90" t="s">
        <v>67</v>
      </c>
      <c r="Q989" s="91" t="s">
        <v>68</v>
      </c>
      <c r="R989" s="92" t="s">
        <v>116</v>
      </c>
      <c r="S989" s="92" t="s">
        <v>116</v>
      </c>
      <c r="T989" s="93" t="s">
        <v>73</v>
      </c>
      <c r="U989" s="84">
        <v>11</v>
      </c>
      <c r="V989" s="94">
        <f>IFERROR(VLOOKUP(H989,'Коэфф для прайса 1 оч'!$A$3:$C$6,3,0),"")</f>
        <v>327000</v>
      </c>
      <c r="W989" s="91">
        <f>IFERROR(VLOOKUP(E989,'Коэфф для прайса 1 оч'!$A$10:$C$23,3,0),"")</f>
        <v>0.16</v>
      </c>
      <c r="X989" s="116">
        <f>IFERROR(VLOOKUP(N989,'Коэфф для прайса 1 оч'!$E$25:$F$30,2,0),"")</f>
        <v>0.04</v>
      </c>
      <c r="Y989" s="116">
        <f>IFERROR(VLOOKUP(O989,'Коэфф для прайса 1 оч'!$E$32:$F$34,2,0),"")</f>
        <v>0</v>
      </c>
      <c r="Z989" s="116">
        <f>IFERROR(VLOOKUP(P989,'Коэфф для прайса 1 оч'!$E$36:$F$38,2,0),"")</f>
        <v>0.03</v>
      </c>
      <c r="AA989" s="116">
        <f>IFERROR(VLOOKUP(Q989,'Коэфф для прайса 1 оч'!$E$40:$F$43,2,0),"")</f>
        <v>5.0000000000000001E-3</v>
      </c>
      <c r="AB989" s="117">
        <f>IFERROR(VLOOKUP(R989,'Коэфф для прайса 1 оч'!$E$45:$F$59,2,0),"")</f>
        <v>7.0000000000000007E-2</v>
      </c>
      <c r="AC989" s="116">
        <f>IFERROR(VLOOKUP(T989,'Коэфф для прайса 1 оч'!$E$61:$F$67,2,0),"")</f>
        <v>0</v>
      </c>
      <c r="AD989" s="116">
        <f>IFERROR(VLOOKUP(U989,'Коэфф для прайса 1 оч'!$E$69:$F$82,2,0),"")</f>
        <v>1.4999999999999999E-2</v>
      </c>
      <c r="AE989" s="116">
        <f>IFERROR(VLOOKUP(PriceList[[#This Row],[Корпус]],'Коэфф для прайса 1 оч'!$I$10:$J$15,2,0),"")</f>
        <v>0</v>
      </c>
      <c r="AF989" s="95">
        <f t="shared" si="225"/>
        <v>431640</v>
      </c>
      <c r="AG989" s="96">
        <f t="shared" si="226"/>
        <v>13341992.4</v>
      </c>
      <c r="AH989" s="97">
        <v>0</v>
      </c>
      <c r="AI989" s="98">
        <f t="shared" si="227"/>
        <v>431640</v>
      </c>
      <c r="AJ989" s="99">
        <f t="shared" si="228"/>
        <v>13341992.4</v>
      </c>
      <c r="AK989" s="84" t="s">
        <v>71</v>
      </c>
      <c r="AL989" s="91">
        <v>0.1</v>
      </c>
      <c r="AM989" s="287">
        <f>PriceList[[#This Row],[ИТОГ Цена за кв.м, руб]]*(1+PriceList[[#This Row],[Максимальная скидка]])</f>
        <v>474804.00000000006</v>
      </c>
      <c r="AN989" s="287">
        <f>PriceList[[#This Row],[Цена за кв.м. в CRM]]*PriceList[[#This Row],[Площадь, кв.м]]</f>
        <v>14676191.640000002</v>
      </c>
      <c r="AO989" s="287">
        <v>6000</v>
      </c>
      <c r="AP989" s="335">
        <f>PriceList[[#This Row],[Цена за кв.м. в CRM]]+PriceList[[#This Row],[Бронь]]</f>
        <v>480804.00000000006</v>
      </c>
      <c r="AQ989" s="335">
        <f>PriceList[[#This Row],[Цена за кв.м. в сайт]]*PriceList[[#This Row],[Площадь, кв.м]]</f>
        <v>14861651.640000002</v>
      </c>
      <c r="AR989" s="84" t="str">
        <f t="shared" si="229"/>
        <v>С3-2-330</v>
      </c>
      <c r="AS989" s="88" t="str">
        <f t="shared" si="230"/>
        <v>Ст</v>
      </c>
      <c r="AT989" s="89">
        <f t="shared" si="231"/>
        <v>30.91</v>
      </c>
      <c r="AU989" s="99">
        <f>PriceList[[#This Row],[Цена за кв.м. в CRM]]</f>
        <v>474804.00000000006</v>
      </c>
      <c r="AV989" s="100" t="str">
        <f t="shared" si="232"/>
        <v>Резерв</v>
      </c>
      <c r="AW989" s="99"/>
      <c r="AX989" s="342"/>
      <c r="AZ989" s="353">
        <f>(PriceList[[#This Row],[Цена за кв.м. в сайт]])+$AZ$1</f>
        <v>481304.00000000006</v>
      </c>
      <c r="BA989" s="353">
        <f>AZ989*PriceList[[#This Row],[Площадь, кв.м]]</f>
        <v>14877106.640000002</v>
      </c>
      <c r="BB989" s="346">
        <f>BA989-PriceList[[#This Row],[Стоимость, руб для сбронированием]]</f>
        <v>15455</v>
      </c>
      <c r="BC989" s="14"/>
      <c r="BD989" s="345">
        <f t="shared" si="233"/>
        <v>481300</v>
      </c>
      <c r="BE989" s="353">
        <f>BD989*PriceList[[#This Row],[Площадь, кв.м]]</f>
        <v>14876983</v>
      </c>
      <c r="BF989" s="14"/>
      <c r="BG989" s="345">
        <f>BE989-$BG$1*PriceList[[#This Row],[Площадь, кв.м]]</f>
        <v>14691523</v>
      </c>
      <c r="BH989" s="353">
        <f t="shared" si="234"/>
        <v>185460</v>
      </c>
      <c r="BI989" s="345">
        <f>BG989/PriceList[[#This Row],[Площадь, кв.м]]</f>
        <v>475300</v>
      </c>
      <c r="BJ989" s="355">
        <f t="shared" si="235"/>
        <v>1.2623606143488323E-2</v>
      </c>
      <c r="BL989" s="345"/>
      <c r="BM989" s="353"/>
    </row>
    <row r="990" spans="1:65" ht="14.25" hidden="1" customHeight="1">
      <c r="A990" s="84">
        <v>977</v>
      </c>
      <c r="B990" s="84" t="s">
        <v>1089</v>
      </c>
      <c r="C990" s="85">
        <v>331</v>
      </c>
      <c r="D990" s="85" t="s">
        <v>957</v>
      </c>
      <c r="E990" s="86">
        <v>11</v>
      </c>
      <c r="F990" s="84">
        <v>8</v>
      </c>
      <c r="G990" s="87">
        <v>31.02</v>
      </c>
      <c r="H990" s="88" t="s">
        <v>1</v>
      </c>
      <c r="I990" s="88" t="s">
        <v>1</v>
      </c>
      <c r="J990" s="89">
        <v>6.13</v>
      </c>
      <c r="K990" s="89">
        <f t="shared" si="222"/>
        <v>1.84</v>
      </c>
      <c r="L990" s="89">
        <f t="shared" si="223"/>
        <v>24.89</v>
      </c>
      <c r="M990" s="89">
        <f t="shared" si="224"/>
        <v>26.73</v>
      </c>
      <c r="N990" s="90" t="s">
        <v>65</v>
      </c>
      <c r="O990" s="90" t="s">
        <v>66</v>
      </c>
      <c r="P990" s="90" t="s">
        <v>67</v>
      </c>
      <c r="Q990" s="91" t="s">
        <v>68</v>
      </c>
      <c r="R990" s="92" t="s">
        <v>116</v>
      </c>
      <c r="S990" s="92" t="s">
        <v>116</v>
      </c>
      <c r="T990" s="93" t="s">
        <v>73</v>
      </c>
      <c r="U990" s="84">
        <v>11</v>
      </c>
      <c r="V990" s="94">
        <f>IFERROR(VLOOKUP(H990,'Коэфф для прайса 1 оч'!$A$3:$C$6,3,0),"")</f>
        <v>327000</v>
      </c>
      <c r="W990" s="91">
        <f>IFERROR(VLOOKUP(E990,'Коэфф для прайса 1 оч'!$A$10:$C$23,3,0),"")</f>
        <v>0.16</v>
      </c>
      <c r="X990" s="116">
        <f>IFERROR(VLOOKUP(N990,'Коэфф для прайса 1 оч'!$E$25:$F$30,2,0),"")</f>
        <v>0.04</v>
      </c>
      <c r="Y990" s="116">
        <f>IFERROR(VLOOKUP(O990,'Коэфф для прайса 1 оч'!$E$32:$F$34,2,0),"")</f>
        <v>0</v>
      </c>
      <c r="Z990" s="116">
        <f>IFERROR(VLOOKUP(P990,'Коэфф для прайса 1 оч'!$E$36:$F$38,2,0),"")</f>
        <v>0.03</v>
      </c>
      <c r="AA990" s="116">
        <f>IFERROR(VLOOKUP(Q990,'Коэфф для прайса 1 оч'!$E$40:$F$43,2,0),"")</f>
        <v>5.0000000000000001E-3</v>
      </c>
      <c r="AB990" s="117">
        <f>IFERROR(VLOOKUP(R990,'Коэфф для прайса 1 оч'!$E$45:$F$59,2,0),"")</f>
        <v>7.0000000000000007E-2</v>
      </c>
      <c r="AC990" s="116">
        <f>IFERROR(VLOOKUP(T990,'Коэфф для прайса 1 оч'!$E$61:$F$67,2,0),"")</f>
        <v>0</v>
      </c>
      <c r="AD990" s="116">
        <f>IFERROR(VLOOKUP(U990,'Коэфф для прайса 1 оч'!$E$69:$F$82,2,0),"")</f>
        <v>1.4999999999999999E-2</v>
      </c>
      <c r="AE990" s="116">
        <f>IFERROR(VLOOKUP(PriceList[[#This Row],[Корпус]],'Коэфф для прайса 1 оч'!$I$10:$J$15,2,0),"")</f>
        <v>0</v>
      </c>
      <c r="AF990" s="95">
        <f t="shared" si="225"/>
        <v>431640</v>
      </c>
      <c r="AG990" s="96">
        <f t="shared" si="226"/>
        <v>13389472.800000001</v>
      </c>
      <c r="AH990" s="97">
        <v>0</v>
      </c>
      <c r="AI990" s="98">
        <f t="shared" si="227"/>
        <v>431640</v>
      </c>
      <c r="AJ990" s="99">
        <f t="shared" si="228"/>
        <v>13389472.800000001</v>
      </c>
      <c r="AK990" s="84" t="s">
        <v>71</v>
      </c>
      <c r="AL990" s="91">
        <v>0.1</v>
      </c>
      <c r="AM990" s="287">
        <f>PriceList[[#This Row],[ИТОГ Цена за кв.м, руб]]*(1+PriceList[[#This Row],[Максимальная скидка]])</f>
        <v>474804.00000000006</v>
      </c>
      <c r="AN990" s="287">
        <f>PriceList[[#This Row],[Цена за кв.м. в CRM]]*PriceList[[#This Row],[Площадь, кв.м]]</f>
        <v>14728420.080000002</v>
      </c>
      <c r="AO990" s="287">
        <v>6000</v>
      </c>
      <c r="AP990" s="335">
        <f>PriceList[[#This Row],[Цена за кв.м. в CRM]]+PriceList[[#This Row],[Бронь]]</f>
        <v>480804.00000000006</v>
      </c>
      <c r="AQ990" s="335">
        <f>PriceList[[#This Row],[Цена за кв.м. в сайт]]*PriceList[[#This Row],[Площадь, кв.м]]</f>
        <v>14914540.080000002</v>
      </c>
      <c r="AR990" s="84" t="str">
        <f t="shared" si="229"/>
        <v>С3-2-331</v>
      </c>
      <c r="AS990" s="88" t="str">
        <f t="shared" si="230"/>
        <v>Ст</v>
      </c>
      <c r="AT990" s="89">
        <f t="shared" si="231"/>
        <v>31.02</v>
      </c>
      <c r="AU990" s="99">
        <f>PriceList[[#This Row],[Цена за кв.м. в CRM]]</f>
        <v>474804.00000000006</v>
      </c>
      <c r="AV990" s="100" t="str">
        <f t="shared" si="232"/>
        <v>Резерв</v>
      </c>
      <c r="AW990" s="99"/>
      <c r="AX990" s="342"/>
      <c r="AZ990" s="353">
        <f>(PriceList[[#This Row],[Цена за кв.м. в сайт]])+$AZ$1</f>
        <v>481304.00000000006</v>
      </c>
      <c r="BA990" s="353">
        <f>AZ990*PriceList[[#This Row],[Площадь, кв.м]]</f>
        <v>14930050.080000002</v>
      </c>
      <c r="BB990" s="346">
        <f>BA990-PriceList[[#This Row],[Стоимость, руб для сбронированием]]</f>
        <v>15510</v>
      </c>
      <c r="BC990" s="14"/>
      <c r="BD990" s="345">
        <f t="shared" si="233"/>
        <v>481300</v>
      </c>
      <c r="BE990" s="353">
        <f>BD990*PriceList[[#This Row],[Площадь, кв.м]]</f>
        <v>14929926</v>
      </c>
      <c r="BF990" s="14"/>
      <c r="BG990" s="345">
        <f>BE990-$BG$1*PriceList[[#This Row],[Площадь, кв.м]]</f>
        <v>14743806</v>
      </c>
      <c r="BH990" s="353">
        <f t="shared" si="234"/>
        <v>186120</v>
      </c>
      <c r="BI990" s="345">
        <f>BG990/PriceList[[#This Row],[Площадь, кв.м]]</f>
        <v>475300</v>
      </c>
      <c r="BJ990" s="355">
        <f t="shared" si="235"/>
        <v>1.2623606143488323E-2</v>
      </c>
      <c r="BL990" s="345"/>
      <c r="BM990" s="353"/>
    </row>
    <row r="991" spans="1:65" ht="14.25" hidden="1" customHeight="1">
      <c r="A991" s="84">
        <v>978</v>
      </c>
      <c r="B991" s="84" t="s">
        <v>1090</v>
      </c>
      <c r="C991" s="85">
        <v>332</v>
      </c>
      <c r="D991" s="85" t="s">
        <v>957</v>
      </c>
      <c r="E991" s="86">
        <v>11</v>
      </c>
      <c r="F991" s="84">
        <v>9</v>
      </c>
      <c r="G991" s="87">
        <v>30.35</v>
      </c>
      <c r="H991" s="88" t="s">
        <v>1</v>
      </c>
      <c r="I991" s="88" t="s">
        <v>1</v>
      </c>
      <c r="J991" s="89">
        <v>5.61</v>
      </c>
      <c r="K991" s="89">
        <f t="shared" si="222"/>
        <v>1.68</v>
      </c>
      <c r="L991" s="89">
        <f t="shared" si="223"/>
        <v>24.740000000000002</v>
      </c>
      <c r="M991" s="89">
        <f t="shared" si="224"/>
        <v>26.42</v>
      </c>
      <c r="N991" s="90" t="s">
        <v>65</v>
      </c>
      <c r="O991" s="90" t="s">
        <v>66</v>
      </c>
      <c r="P991" s="90" t="s">
        <v>67</v>
      </c>
      <c r="Q991" s="91" t="s">
        <v>68</v>
      </c>
      <c r="R991" s="92" t="s">
        <v>116</v>
      </c>
      <c r="S991" s="92" t="s">
        <v>116</v>
      </c>
      <c r="T991" s="93" t="s">
        <v>159</v>
      </c>
      <c r="U991" s="84">
        <v>11</v>
      </c>
      <c r="V991" s="94">
        <f>IFERROR(VLOOKUP(H991,'Коэфф для прайса 1 оч'!$A$3:$C$6,3,0),"")</f>
        <v>327000</v>
      </c>
      <c r="W991" s="91">
        <f>IFERROR(VLOOKUP(E991,'Коэфф для прайса 1 оч'!$A$10:$C$23,3,0),"")</f>
        <v>0.16</v>
      </c>
      <c r="X991" s="116">
        <f>IFERROR(VLOOKUP(N991,'Коэфф для прайса 1 оч'!$E$25:$F$30,2,0),"")</f>
        <v>0.04</v>
      </c>
      <c r="Y991" s="116">
        <f>IFERROR(VLOOKUP(O991,'Коэфф для прайса 1 оч'!$E$32:$F$34,2,0),"")</f>
        <v>0</v>
      </c>
      <c r="Z991" s="116">
        <f>IFERROR(VLOOKUP(P991,'Коэфф для прайса 1 оч'!$E$36:$F$38,2,0),"")</f>
        <v>0.03</v>
      </c>
      <c r="AA991" s="116">
        <f>IFERROR(VLOOKUP(Q991,'Коэфф для прайса 1 оч'!$E$40:$F$43,2,0),"")</f>
        <v>5.0000000000000001E-3</v>
      </c>
      <c r="AB991" s="117">
        <f>IFERROR(VLOOKUP(R991,'Коэфф для прайса 1 оч'!$E$45:$F$59,2,0),"")</f>
        <v>7.0000000000000007E-2</v>
      </c>
      <c r="AC991" s="116">
        <f>IFERROR(VLOOKUP(T991,'Коэфф для прайса 1 оч'!$E$61:$F$67,2,0),"")</f>
        <v>-0.01</v>
      </c>
      <c r="AD991" s="116">
        <f>IFERROR(VLOOKUP(U991,'Коэфф для прайса 1 оч'!$E$69:$F$82,2,0),"")</f>
        <v>1.4999999999999999E-2</v>
      </c>
      <c r="AE991" s="116">
        <f>IFERROR(VLOOKUP(PriceList[[#This Row],[Корпус]],'Коэфф для прайса 1 оч'!$I$10:$J$15,2,0),"")</f>
        <v>0</v>
      </c>
      <c r="AF991" s="95">
        <f t="shared" si="225"/>
        <v>428370</v>
      </c>
      <c r="AG991" s="96">
        <f t="shared" si="226"/>
        <v>13001029.5</v>
      </c>
      <c r="AH991" s="97">
        <v>0</v>
      </c>
      <c r="AI991" s="98">
        <f t="shared" si="227"/>
        <v>428370</v>
      </c>
      <c r="AJ991" s="99">
        <f t="shared" si="228"/>
        <v>13001029.5</v>
      </c>
      <c r="AK991" s="84" t="s">
        <v>71</v>
      </c>
      <c r="AL991" s="91">
        <v>0.1</v>
      </c>
      <c r="AM991" s="287">
        <f>PriceList[[#This Row],[ИТОГ Цена за кв.м, руб]]*(1+PriceList[[#This Row],[Максимальная скидка]])</f>
        <v>471207.00000000006</v>
      </c>
      <c r="AN991" s="287">
        <f>PriceList[[#This Row],[Цена за кв.м. в CRM]]*PriceList[[#This Row],[Площадь, кв.м]]</f>
        <v>14301132.450000003</v>
      </c>
      <c r="AO991" s="287">
        <v>6000</v>
      </c>
      <c r="AP991" s="335">
        <f>PriceList[[#This Row],[Цена за кв.м. в CRM]]+PriceList[[#This Row],[Бронь]]</f>
        <v>477207.00000000006</v>
      </c>
      <c r="AQ991" s="335">
        <f>PriceList[[#This Row],[Цена за кв.м. в сайт]]*PriceList[[#This Row],[Площадь, кв.м]]</f>
        <v>14483232.450000003</v>
      </c>
      <c r="AR991" s="84" t="str">
        <f t="shared" si="229"/>
        <v>С3-2-332</v>
      </c>
      <c r="AS991" s="88" t="str">
        <f t="shared" si="230"/>
        <v>Ст</v>
      </c>
      <c r="AT991" s="89">
        <f t="shared" si="231"/>
        <v>30.35</v>
      </c>
      <c r="AU991" s="99">
        <f>PriceList[[#This Row],[Цена за кв.м. в CRM]]</f>
        <v>471207.00000000006</v>
      </c>
      <c r="AV991" s="100" t="str">
        <f t="shared" si="232"/>
        <v>Резерв</v>
      </c>
      <c r="AW991" s="99"/>
      <c r="AX991" s="342"/>
      <c r="AZ991" s="353">
        <f>(PriceList[[#This Row],[Цена за кв.м. в сайт]])+$AZ$1</f>
        <v>477707.00000000006</v>
      </c>
      <c r="BA991" s="353">
        <f>AZ991*PriceList[[#This Row],[Площадь, кв.м]]</f>
        <v>14498407.450000003</v>
      </c>
      <c r="BB991" s="346">
        <f>BA991-PriceList[[#This Row],[Стоимость, руб для сбронированием]]</f>
        <v>15175</v>
      </c>
      <c r="BC991" s="14"/>
      <c r="BD991" s="345">
        <f t="shared" si="233"/>
        <v>477700</v>
      </c>
      <c r="BE991" s="353">
        <f>BD991*PriceList[[#This Row],[Площадь, кв.м]]</f>
        <v>14498195</v>
      </c>
      <c r="BF991" s="14"/>
      <c r="BG991" s="345">
        <f>BE991-$BG$1*PriceList[[#This Row],[Площадь, кв.м]]</f>
        <v>14316095</v>
      </c>
      <c r="BH991" s="353">
        <f t="shared" si="234"/>
        <v>182100</v>
      </c>
      <c r="BI991" s="345">
        <f>BG991/PriceList[[#This Row],[Площадь, кв.м]]</f>
        <v>471700</v>
      </c>
      <c r="BJ991" s="355">
        <f t="shared" si="235"/>
        <v>1.2719949120203519E-2</v>
      </c>
      <c r="BL991" s="345"/>
      <c r="BM991" s="353"/>
    </row>
    <row r="992" spans="1:65" ht="14.25" hidden="1" customHeight="1">
      <c r="A992" s="84">
        <v>979</v>
      </c>
      <c r="B992" s="84" t="s">
        <v>1091</v>
      </c>
      <c r="C992" s="85">
        <v>333</v>
      </c>
      <c r="D992" s="85" t="s">
        <v>957</v>
      </c>
      <c r="E992" s="86">
        <v>11</v>
      </c>
      <c r="F992" s="84">
        <v>10</v>
      </c>
      <c r="G992" s="87">
        <v>63.19</v>
      </c>
      <c r="H992" s="88" t="s">
        <v>2</v>
      </c>
      <c r="I992" s="88" t="s">
        <v>19</v>
      </c>
      <c r="J992" s="89">
        <v>12.88</v>
      </c>
      <c r="K992" s="89">
        <f t="shared" si="222"/>
        <v>3.86</v>
      </c>
      <c r="L992" s="89">
        <f t="shared" si="223"/>
        <v>50.309999999999995</v>
      </c>
      <c r="M992" s="89">
        <f t="shared" si="224"/>
        <v>54.169999999999995</v>
      </c>
      <c r="N992" s="90" t="s">
        <v>82</v>
      </c>
      <c r="O992" s="90" t="s">
        <v>83</v>
      </c>
      <c r="P992" s="90" t="s">
        <v>67</v>
      </c>
      <c r="Q992" s="91" t="s">
        <v>68</v>
      </c>
      <c r="R992" s="92" t="s">
        <v>116</v>
      </c>
      <c r="S992" s="92" t="s">
        <v>116</v>
      </c>
      <c r="T992" s="93" t="s">
        <v>73</v>
      </c>
      <c r="U992" s="84">
        <v>11</v>
      </c>
      <c r="V992" s="94">
        <f>IFERROR(VLOOKUP(H992,'Коэфф для прайса 1 оч'!$A$3:$C$6,3,0),"")</f>
        <v>313920</v>
      </c>
      <c r="W992" s="91">
        <f>IFERROR(VLOOKUP(E992,'Коэфф для прайса 1 оч'!$A$10:$C$23,3,0),"")</f>
        <v>0.16</v>
      </c>
      <c r="X992" s="116">
        <f>IFERROR(VLOOKUP(N992,'Коэфф для прайса 1 оч'!$E$25:$F$30,2,0),"")</f>
        <v>-0.01</v>
      </c>
      <c r="Y992" s="116">
        <f>IFERROR(VLOOKUP(O992,'Коэфф для прайса 1 оч'!$E$32:$F$34,2,0),"")</f>
        <v>0.03</v>
      </c>
      <c r="Z992" s="116">
        <f>IFERROR(VLOOKUP(P992,'Коэфф для прайса 1 оч'!$E$36:$F$38,2,0),"")</f>
        <v>0.03</v>
      </c>
      <c r="AA992" s="116">
        <f>IFERROR(VLOOKUP(Q992,'Коэфф для прайса 1 оч'!$E$40:$F$43,2,0),"")</f>
        <v>5.0000000000000001E-3</v>
      </c>
      <c r="AB992" s="117">
        <f>IFERROR(VLOOKUP(R992,'Коэфф для прайса 1 оч'!$E$45:$F$59,2,0),"")</f>
        <v>7.0000000000000007E-2</v>
      </c>
      <c r="AC992" s="116">
        <f>IFERROR(VLOOKUP(T992,'Коэфф для прайса 1 оч'!$E$61:$F$67,2,0),"")</f>
        <v>0</v>
      </c>
      <c r="AD992" s="116">
        <f>IFERROR(VLOOKUP(U992,'Коэфф для прайса 1 оч'!$E$69:$F$82,2,0),"")</f>
        <v>1.4999999999999999E-2</v>
      </c>
      <c r="AE992" s="116">
        <f>IFERROR(VLOOKUP(PriceList[[#This Row],[Корпус]],'Коэфф для прайса 1 оч'!$I$10:$J$15,2,0),"")</f>
        <v>0</v>
      </c>
      <c r="AF992" s="95">
        <f t="shared" si="225"/>
        <v>408096</v>
      </c>
      <c r="AG992" s="96">
        <f t="shared" si="226"/>
        <v>25787586.239999998</v>
      </c>
      <c r="AH992" s="97">
        <v>0</v>
      </c>
      <c r="AI992" s="98">
        <f t="shared" si="227"/>
        <v>408096</v>
      </c>
      <c r="AJ992" s="99">
        <f t="shared" si="228"/>
        <v>25787586.239999998</v>
      </c>
      <c r="AK992" s="84" t="s">
        <v>71</v>
      </c>
      <c r="AL992" s="91">
        <v>0.1</v>
      </c>
      <c r="AM992" s="287">
        <f>PriceList[[#This Row],[ИТОГ Цена за кв.м, руб]]*(1+PriceList[[#This Row],[Максимальная скидка]])</f>
        <v>448905.60000000003</v>
      </c>
      <c r="AN992" s="287">
        <f>PriceList[[#This Row],[Цена за кв.м. в CRM]]*PriceList[[#This Row],[Площадь, кв.м]]</f>
        <v>28366344.864</v>
      </c>
      <c r="AO992" s="287">
        <v>6000</v>
      </c>
      <c r="AP992" s="335">
        <f>PriceList[[#This Row],[Цена за кв.м. в CRM]]+PriceList[[#This Row],[Бронь]]</f>
        <v>454905.60000000003</v>
      </c>
      <c r="AQ992" s="335">
        <f>PriceList[[#This Row],[Цена за кв.м. в сайт]]*PriceList[[#This Row],[Площадь, кв.м]]</f>
        <v>28745484.864</v>
      </c>
      <c r="AR992" s="84" t="str">
        <f t="shared" si="229"/>
        <v>С3-2-333</v>
      </c>
      <c r="AS992" s="88" t="str">
        <f t="shared" si="230"/>
        <v>1К</v>
      </c>
      <c r="AT992" s="89">
        <f t="shared" si="231"/>
        <v>63.19</v>
      </c>
      <c r="AU992" s="99">
        <f>PriceList[[#This Row],[Цена за кв.м. в CRM]]</f>
        <v>448905.60000000003</v>
      </c>
      <c r="AV992" s="100" t="str">
        <f t="shared" si="232"/>
        <v>Резерв</v>
      </c>
      <c r="AW992" s="99"/>
      <c r="AX992" s="342"/>
      <c r="AZ992" s="353">
        <f>(PriceList[[#This Row],[Цена за кв.м. в сайт]])+$AZ$1</f>
        <v>455405.60000000003</v>
      </c>
      <c r="BA992" s="353">
        <f>AZ992*PriceList[[#This Row],[Площадь, кв.м]]</f>
        <v>28777079.864</v>
      </c>
      <c r="BB992" s="346">
        <f>BA992-PriceList[[#This Row],[Стоимость, руб для сбронированием]]</f>
        <v>31595</v>
      </c>
      <c r="BC992" s="14"/>
      <c r="BD992" s="345">
        <f t="shared" si="233"/>
        <v>455400</v>
      </c>
      <c r="BE992" s="353">
        <f>BD992*PriceList[[#This Row],[Площадь, кв.м]]</f>
        <v>28776726</v>
      </c>
      <c r="BF992" s="14"/>
      <c r="BG992" s="345">
        <f>BE992-$BG$1*PriceList[[#This Row],[Площадь, кв.м]]</f>
        <v>28397586</v>
      </c>
      <c r="BH992" s="353">
        <f t="shared" si="234"/>
        <v>379140</v>
      </c>
      <c r="BI992" s="345">
        <f>BG992/PriceList[[#This Row],[Площадь, кв.м]]</f>
        <v>449400</v>
      </c>
      <c r="BJ992" s="355">
        <f t="shared" si="235"/>
        <v>1.335113484646195E-2</v>
      </c>
      <c r="BL992" s="345"/>
      <c r="BM992" s="353"/>
    </row>
    <row r="993" spans="1:65" ht="14.25" hidden="1" customHeight="1">
      <c r="A993" s="84">
        <v>980</v>
      </c>
      <c r="B993" s="84" t="s">
        <v>1092</v>
      </c>
      <c r="C993" s="85">
        <v>334</v>
      </c>
      <c r="D993" s="85" t="s">
        <v>957</v>
      </c>
      <c r="E993" s="86">
        <v>11</v>
      </c>
      <c r="F993" s="84">
        <v>11</v>
      </c>
      <c r="G993" s="87">
        <v>40.130000000000003</v>
      </c>
      <c r="H993" s="88" t="s">
        <v>1</v>
      </c>
      <c r="I993" s="88" t="s">
        <v>1</v>
      </c>
      <c r="J993" s="89">
        <v>7.71</v>
      </c>
      <c r="K993" s="89">
        <f t="shared" si="222"/>
        <v>2.31</v>
      </c>
      <c r="L993" s="89">
        <f t="shared" si="223"/>
        <v>32.42</v>
      </c>
      <c r="M993" s="89">
        <f t="shared" si="224"/>
        <v>34.730000000000004</v>
      </c>
      <c r="N993" s="90" t="s">
        <v>82</v>
      </c>
      <c r="O993" s="90" t="s">
        <v>83</v>
      </c>
      <c r="P993" s="90" t="s">
        <v>67</v>
      </c>
      <c r="Q993" s="91" t="s">
        <v>68</v>
      </c>
      <c r="R993" s="92" t="s">
        <v>493</v>
      </c>
      <c r="S993" s="92" t="s">
        <v>493</v>
      </c>
      <c r="T993" s="93" t="s">
        <v>73</v>
      </c>
      <c r="U993" s="84">
        <v>11</v>
      </c>
      <c r="V993" s="94">
        <f>IFERROR(VLOOKUP(H993,'Коэфф для прайса 1 оч'!$A$3:$C$6,3,0),"")</f>
        <v>327000</v>
      </c>
      <c r="W993" s="91">
        <f>IFERROR(VLOOKUP(E993,'Коэфф для прайса 1 оч'!$A$10:$C$23,3,0),"")</f>
        <v>0.16</v>
      </c>
      <c r="X993" s="116">
        <f>IFERROR(VLOOKUP(N993,'Коэфф для прайса 1 оч'!$E$25:$F$30,2,0),"")</f>
        <v>-0.01</v>
      </c>
      <c r="Y993" s="116">
        <f>IFERROR(VLOOKUP(O993,'Коэфф для прайса 1 оч'!$E$32:$F$34,2,0),"")</f>
        <v>0.03</v>
      </c>
      <c r="Z993" s="116">
        <f>IFERROR(VLOOKUP(P993,'Коэфф для прайса 1 оч'!$E$36:$F$38,2,0),"")</f>
        <v>0.03</v>
      </c>
      <c r="AA993" s="116">
        <f>IFERROR(VLOOKUP(Q993,'Коэфф для прайса 1 оч'!$E$40:$F$43,2,0),"")</f>
        <v>5.0000000000000001E-3</v>
      </c>
      <c r="AB993" s="117">
        <f>IFERROR(VLOOKUP(R993,'Коэфф для прайса 1 оч'!$E$45:$F$59,2,0),"")</f>
        <v>0.03</v>
      </c>
      <c r="AC993" s="116">
        <f>IFERROR(VLOOKUP(T993,'Коэфф для прайса 1 оч'!$E$61:$F$67,2,0),"")</f>
        <v>0</v>
      </c>
      <c r="AD993" s="116">
        <f>IFERROR(VLOOKUP(U993,'Коэфф для прайса 1 оч'!$E$69:$F$82,2,0),"")</f>
        <v>1.4999999999999999E-2</v>
      </c>
      <c r="AE993" s="116">
        <f>IFERROR(VLOOKUP(PriceList[[#This Row],[Корпус]],'Коэфф для прайса 1 оч'!$I$10:$J$15,2,0),"")</f>
        <v>0</v>
      </c>
      <c r="AF993" s="95">
        <f t="shared" si="225"/>
        <v>412020</v>
      </c>
      <c r="AG993" s="96">
        <f t="shared" si="226"/>
        <v>16534362.600000001</v>
      </c>
      <c r="AH993" s="97">
        <v>0</v>
      </c>
      <c r="AI993" s="98">
        <f t="shared" si="227"/>
        <v>412020</v>
      </c>
      <c r="AJ993" s="99">
        <f t="shared" si="228"/>
        <v>16534362.600000001</v>
      </c>
      <c r="AK993" s="84" t="s">
        <v>71</v>
      </c>
      <c r="AL993" s="91">
        <v>0.1</v>
      </c>
      <c r="AM993" s="287">
        <f>PriceList[[#This Row],[ИТОГ Цена за кв.м, руб]]*(1+PriceList[[#This Row],[Максимальная скидка]])</f>
        <v>453222.00000000006</v>
      </c>
      <c r="AN993" s="287">
        <f>PriceList[[#This Row],[Цена за кв.м. в CRM]]*PriceList[[#This Row],[Площадь, кв.м]]</f>
        <v>18187798.860000003</v>
      </c>
      <c r="AO993" s="287">
        <v>6000</v>
      </c>
      <c r="AP993" s="335">
        <f>PriceList[[#This Row],[Цена за кв.м. в CRM]]+PriceList[[#This Row],[Бронь]]</f>
        <v>459222.00000000006</v>
      </c>
      <c r="AQ993" s="335">
        <f>PriceList[[#This Row],[Цена за кв.м. в сайт]]*PriceList[[#This Row],[Площадь, кв.м]]</f>
        <v>18428578.860000003</v>
      </c>
      <c r="AR993" s="84" t="str">
        <f t="shared" si="229"/>
        <v>С3-2-334</v>
      </c>
      <c r="AS993" s="88" t="str">
        <f t="shared" si="230"/>
        <v>Ст</v>
      </c>
      <c r="AT993" s="89">
        <f t="shared" si="231"/>
        <v>40.130000000000003</v>
      </c>
      <c r="AU993" s="99">
        <f>PriceList[[#This Row],[Цена за кв.м. в CRM]]</f>
        <v>453222.00000000006</v>
      </c>
      <c r="AV993" s="100" t="str">
        <f t="shared" si="232"/>
        <v>Резерв</v>
      </c>
      <c r="AW993" s="99"/>
      <c r="AX993" s="342"/>
      <c r="AZ993" s="353">
        <f>(PriceList[[#This Row],[Цена за кв.м. в сайт]])+$AZ$1</f>
        <v>459722.00000000006</v>
      </c>
      <c r="BA993" s="353">
        <f>AZ993*PriceList[[#This Row],[Площадь, кв.м]]</f>
        <v>18448643.860000003</v>
      </c>
      <c r="BB993" s="346">
        <f>BA993-PriceList[[#This Row],[Стоимость, руб для сбронированием]]</f>
        <v>20065</v>
      </c>
      <c r="BC993" s="14"/>
      <c r="BD993" s="345">
        <f t="shared" si="233"/>
        <v>459700</v>
      </c>
      <c r="BE993" s="353">
        <f>BD993*PriceList[[#This Row],[Площадь, кв.м]]</f>
        <v>18447761</v>
      </c>
      <c r="BF993" s="14"/>
      <c r="BG993" s="345">
        <f>BE993-$BG$1*PriceList[[#This Row],[Площадь, кв.м]]</f>
        <v>18206981</v>
      </c>
      <c r="BH993" s="353">
        <f t="shared" si="234"/>
        <v>240780</v>
      </c>
      <c r="BI993" s="345">
        <f>BG993/PriceList[[#This Row],[Площадь, кв.м]]</f>
        <v>453700</v>
      </c>
      <c r="BJ993" s="355">
        <f t="shared" si="235"/>
        <v>1.3224597751818383E-2</v>
      </c>
      <c r="BL993" s="345"/>
      <c r="BM993" s="353"/>
    </row>
    <row r="994" spans="1:65" ht="14.25" hidden="1" customHeight="1">
      <c r="A994" s="84">
        <v>992</v>
      </c>
      <c r="B994" s="84" t="s">
        <v>1093</v>
      </c>
      <c r="C994" s="85">
        <v>335</v>
      </c>
      <c r="D994" s="85" t="s">
        <v>957</v>
      </c>
      <c r="E994" s="86">
        <v>12</v>
      </c>
      <c r="F994" s="84">
        <v>1</v>
      </c>
      <c r="G994" s="87">
        <v>30.85</v>
      </c>
      <c r="H994" s="88" t="s">
        <v>1</v>
      </c>
      <c r="I994" s="88" t="s">
        <v>1</v>
      </c>
      <c r="J994" s="89">
        <v>5.93</v>
      </c>
      <c r="K994" s="89">
        <f t="shared" si="222"/>
        <v>1.78</v>
      </c>
      <c r="L994" s="89">
        <f t="shared" si="223"/>
        <v>24.92</v>
      </c>
      <c r="M994" s="89">
        <f t="shared" si="224"/>
        <v>26.700000000000003</v>
      </c>
      <c r="N994" s="90" t="s">
        <v>65</v>
      </c>
      <c r="O994" s="90" t="s">
        <v>66</v>
      </c>
      <c r="P994" s="90" t="s">
        <v>67</v>
      </c>
      <c r="Q994" s="91" t="s">
        <v>68</v>
      </c>
      <c r="R994" s="92" t="s">
        <v>493</v>
      </c>
      <c r="S994" s="92" t="s">
        <v>493</v>
      </c>
      <c r="T994" s="93" t="s">
        <v>73</v>
      </c>
      <c r="U994" s="84">
        <v>11</v>
      </c>
      <c r="V994" s="94">
        <f>IFERROR(VLOOKUP(H994,'Коэфф для прайса 1 оч'!$A$3:$C$6,3,0),"")</f>
        <v>327000</v>
      </c>
      <c r="W994" s="91">
        <f>IFERROR(VLOOKUP(E994,'Коэфф для прайса 1 оч'!$A$10:$C$23,3,0),"")</f>
        <v>0.215</v>
      </c>
      <c r="X994" s="116">
        <f>IFERROR(VLOOKUP(N994,'Коэфф для прайса 1 оч'!$E$25:$F$30,2,0),"")</f>
        <v>0.04</v>
      </c>
      <c r="Y994" s="116">
        <f>IFERROR(VLOOKUP(O994,'Коэфф для прайса 1 оч'!$E$32:$F$34,2,0),"")</f>
        <v>0</v>
      </c>
      <c r="Z994" s="116">
        <f>IFERROR(VLOOKUP(P994,'Коэфф для прайса 1 оч'!$E$36:$F$38,2,0),"")</f>
        <v>0.03</v>
      </c>
      <c r="AA994" s="116">
        <f>IFERROR(VLOOKUP(Q994,'Коэфф для прайса 1 оч'!$E$40:$F$43,2,0),"")</f>
        <v>5.0000000000000001E-3</v>
      </c>
      <c r="AB994" s="117">
        <f>IFERROR(VLOOKUP(R994,'Коэфф для прайса 1 оч'!$E$45:$F$59,2,0),"")</f>
        <v>0.03</v>
      </c>
      <c r="AC994" s="116">
        <f>IFERROR(VLOOKUP(T994,'Коэфф для прайса 1 оч'!$E$61:$F$67,2,0),"")</f>
        <v>0</v>
      </c>
      <c r="AD994" s="116">
        <f>IFERROR(VLOOKUP(U994,'Коэфф для прайса 1 оч'!$E$69:$F$82,2,0),"")</f>
        <v>1.4999999999999999E-2</v>
      </c>
      <c r="AE994" s="116">
        <f>IFERROR(VLOOKUP(PriceList[[#This Row],[Корпус]],'Коэфф для прайса 1 оч'!$I$10:$J$15,2,0),"")</f>
        <v>0</v>
      </c>
      <c r="AF994" s="95">
        <f t="shared" si="225"/>
        <v>436545</v>
      </c>
      <c r="AG994" s="96">
        <f t="shared" si="226"/>
        <v>13467413.25</v>
      </c>
      <c r="AH994" s="97">
        <v>0</v>
      </c>
      <c r="AI994" s="98">
        <f t="shared" si="227"/>
        <v>436545</v>
      </c>
      <c r="AJ994" s="99">
        <f t="shared" si="228"/>
        <v>13467413.25</v>
      </c>
      <c r="AK994" s="84" t="s">
        <v>71</v>
      </c>
      <c r="AL994" s="91">
        <v>0.1</v>
      </c>
      <c r="AM994" s="287">
        <f>PriceList[[#This Row],[ИТОГ Цена за кв.м, руб]]*(1+PriceList[[#This Row],[Максимальная скидка]])</f>
        <v>480199.50000000006</v>
      </c>
      <c r="AN994" s="287">
        <f>PriceList[[#This Row],[Цена за кв.м. в CRM]]*PriceList[[#This Row],[Площадь, кв.м]]</f>
        <v>14814154.575000003</v>
      </c>
      <c r="AO994" s="287">
        <v>6000</v>
      </c>
      <c r="AP994" s="335">
        <f>PriceList[[#This Row],[Цена за кв.м. в CRM]]+PriceList[[#This Row],[Бронь]]</f>
        <v>486199.50000000006</v>
      </c>
      <c r="AQ994" s="335">
        <f>PriceList[[#This Row],[Цена за кв.м. в сайт]]*PriceList[[#This Row],[Площадь, кв.м]]</f>
        <v>14999254.575000003</v>
      </c>
      <c r="AR994" s="84" t="str">
        <f t="shared" si="229"/>
        <v>С3-2-335</v>
      </c>
      <c r="AS994" s="88" t="str">
        <f t="shared" si="230"/>
        <v>Ст</v>
      </c>
      <c r="AT994" s="89">
        <f t="shared" si="231"/>
        <v>30.85</v>
      </c>
      <c r="AU994" s="99">
        <f>PriceList[[#This Row],[Цена за кв.м. в CRM]]</f>
        <v>480199.50000000006</v>
      </c>
      <c r="AV994" s="100" t="str">
        <f t="shared" si="232"/>
        <v>Резерв</v>
      </c>
      <c r="AW994" s="99"/>
      <c r="AX994" s="342"/>
      <c r="AZ994" s="353">
        <f>(PriceList[[#This Row],[Цена за кв.м. в сайт]])+$AZ$1</f>
        <v>486699.50000000006</v>
      </c>
      <c r="BA994" s="353">
        <f>AZ994*PriceList[[#This Row],[Площадь, кв.м]]</f>
        <v>15014679.575000003</v>
      </c>
      <c r="BB994" s="346">
        <f>BA994-PriceList[[#This Row],[Стоимость, руб для сбронированием]]</f>
        <v>15425</v>
      </c>
      <c r="BC994" s="14"/>
      <c r="BD994" s="345">
        <f t="shared" si="233"/>
        <v>486700</v>
      </c>
      <c r="BE994" s="353">
        <f>BD994*PriceList[[#This Row],[Площадь, кв.м]]</f>
        <v>15014695</v>
      </c>
      <c r="BF994" s="14"/>
      <c r="BG994" s="345">
        <f>BE994-$BG$1*PriceList[[#This Row],[Площадь, кв.м]]</f>
        <v>14829595</v>
      </c>
      <c r="BH994" s="353">
        <f t="shared" si="234"/>
        <v>185100</v>
      </c>
      <c r="BI994" s="345">
        <f>BG994/PriceList[[#This Row],[Площадь, кв.м]]</f>
        <v>480700</v>
      </c>
      <c r="BJ994" s="355">
        <f t="shared" si="235"/>
        <v>1.2481797378822551E-2</v>
      </c>
      <c r="BL994" s="345"/>
      <c r="BM994" s="353"/>
    </row>
    <row r="995" spans="1:65" ht="14.25" hidden="1" customHeight="1">
      <c r="A995" s="84">
        <v>993</v>
      </c>
      <c r="B995" s="84" t="s">
        <v>1094</v>
      </c>
      <c r="C995" s="85">
        <v>336</v>
      </c>
      <c r="D995" s="85" t="s">
        <v>957</v>
      </c>
      <c r="E995" s="86">
        <v>12</v>
      </c>
      <c r="F995" s="84">
        <v>2</v>
      </c>
      <c r="G995" s="87">
        <v>30.35</v>
      </c>
      <c r="H995" s="88" t="s">
        <v>1</v>
      </c>
      <c r="I995" s="88" t="s">
        <v>1</v>
      </c>
      <c r="J995" s="89">
        <v>5.61</v>
      </c>
      <c r="K995" s="89">
        <f t="shared" si="222"/>
        <v>1.68</v>
      </c>
      <c r="L995" s="89">
        <f t="shared" si="223"/>
        <v>24.740000000000002</v>
      </c>
      <c r="M995" s="89">
        <f t="shared" si="224"/>
        <v>26.42</v>
      </c>
      <c r="N995" s="90" t="s">
        <v>65</v>
      </c>
      <c r="O995" s="90" t="s">
        <v>66</v>
      </c>
      <c r="P995" s="90" t="s">
        <v>67</v>
      </c>
      <c r="Q995" s="91" t="s">
        <v>68</v>
      </c>
      <c r="R995" s="92" t="s">
        <v>493</v>
      </c>
      <c r="S995" s="92" t="s">
        <v>493</v>
      </c>
      <c r="T995" s="93" t="s">
        <v>73</v>
      </c>
      <c r="U995" s="84">
        <v>11</v>
      </c>
      <c r="V995" s="94">
        <f>IFERROR(VLOOKUP(H995,'Коэфф для прайса 1 оч'!$A$3:$C$6,3,0),"")</f>
        <v>327000</v>
      </c>
      <c r="W995" s="91">
        <f>IFERROR(VLOOKUP(E995,'Коэфф для прайса 1 оч'!$A$10:$C$23,3,0),"")</f>
        <v>0.215</v>
      </c>
      <c r="X995" s="116">
        <f>IFERROR(VLOOKUP(N995,'Коэфф для прайса 1 оч'!$E$25:$F$30,2,0),"")</f>
        <v>0.04</v>
      </c>
      <c r="Y995" s="116">
        <f>IFERROR(VLOOKUP(O995,'Коэфф для прайса 1 оч'!$E$32:$F$34,2,0),"")</f>
        <v>0</v>
      </c>
      <c r="Z995" s="116">
        <f>IFERROR(VLOOKUP(P995,'Коэфф для прайса 1 оч'!$E$36:$F$38,2,0),"")</f>
        <v>0.03</v>
      </c>
      <c r="AA995" s="116">
        <f>IFERROR(VLOOKUP(Q995,'Коэфф для прайса 1 оч'!$E$40:$F$43,2,0),"")</f>
        <v>5.0000000000000001E-3</v>
      </c>
      <c r="AB995" s="117">
        <f>IFERROR(VLOOKUP(R995,'Коэфф для прайса 1 оч'!$E$45:$F$59,2,0),"")</f>
        <v>0.03</v>
      </c>
      <c r="AC995" s="116">
        <f>IFERROR(VLOOKUP(T995,'Коэфф для прайса 1 оч'!$E$61:$F$67,2,0),"")</f>
        <v>0</v>
      </c>
      <c r="AD995" s="116">
        <f>IFERROR(VLOOKUP(U995,'Коэфф для прайса 1 оч'!$E$69:$F$82,2,0),"")</f>
        <v>1.4999999999999999E-2</v>
      </c>
      <c r="AE995" s="116">
        <f>IFERROR(VLOOKUP(PriceList[[#This Row],[Корпус]],'Коэфф для прайса 1 оч'!$I$10:$J$15,2,0),"")</f>
        <v>0</v>
      </c>
      <c r="AF995" s="95">
        <f t="shared" si="225"/>
        <v>436545</v>
      </c>
      <c r="AG995" s="96">
        <f t="shared" si="226"/>
        <v>13249140.75</v>
      </c>
      <c r="AH995" s="97">
        <v>0</v>
      </c>
      <c r="AI995" s="98">
        <f t="shared" si="227"/>
        <v>436545</v>
      </c>
      <c r="AJ995" s="99">
        <f t="shared" si="228"/>
        <v>13249140.75</v>
      </c>
      <c r="AK995" s="84" t="s">
        <v>71</v>
      </c>
      <c r="AL995" s="91">
        <v>0.1</v>
      </c>
      <c r="AM995" s="287">
        <f>PriceList[[#This Row],[ИТОГ Цена за кв.м, руб]]*(1+PriceList[[#This Row],[Максимальная скидка]])</f>
        <v>480199.50000000006</v>
      </c>
      <c r="AN995" s="287">
        <f>PriceList[[#This Row],[Цена за кв.м. в CRM]]*PriceList[[#This Row],[Площадь, кв.м]]</f>
        <v>14574054.825000003</v>
      </c>
      <c r="AO995" s="287">
        <v>6000</v>
      </c>
      <c r="AP995" s="335">
        <f>PriceList[[#This Row],[Цена за кв.м. в CRM]]+PriceList[[#This Row],[Бронь]]</f>
        <v>486199.50000000006</v>
      </c>
      <c r="AQ995" s="335">
        <f>PriceList[[#This Row],[Цена за кв.м. в сайт]]*PriceList[[#This Row],[Площадь, кв.м]]</f>
        <v>14756154.825000003</v>
      </c>
      <c r="AR995" s="84" t="str">
        <f t="shared" si="229"/>
        <v>С3-2-336</v>
      </c>
      <c r="AS995" s="88" t="str">
        <f t="shared" si="230"/>
        <v>Ст</v>
      </c>
      <c r="AT995" s="89">
        <f t="shared" si="231"/>
        <v>30.35</v>
      </c>
      <c r="AU995" s="99">
        <f>PriceList[[#This Row],[Цена за кв.м. в CRM]]</f>
        <v>480199.50000000006</v>
      </c>
      <c r="AV995" s="100" t="str">
        <f t="shared" si="232"/>
        <v>Резерв</v>
      </c>
      <c r="AW995" s="99"/>
      <c r="AX995" s="342"/>
      <c r="AZ995" s="353">
        <f>(PriceList[[#This Row],[Цена за кв.м. в сайт]])+$AZ$1</f>
        <v>486699.50000000006</v>
      </c>
      <c r="BA995" s="353">
        <f>AZ995*PriceList[[#This Row],[Площадь, кв.м]]</f>
        <v>14771329.825000003</v>
      </c>
      <c r="BB995" s="346">
        <f>BA995-PriceList[[#This Row],[Стоимость, руб для сбронированием]]</f>
        <v>15175</v>
      </c>
      <c r="BC995" s="14"/>
      <c r="BD995" s="345">
        <f t="shared" si="233"/>
        <v>486700</v>
      </c>
      <c r="BE995" s="353">
        <f>BD995*PriceList[[#This Row],[Площадь, кв.м]]</f>
        <v>14771345</v>
      </c>
      <c r="BF995" s="14"/>
      <c r="BG995" s="345">
        <f>BE995-$BG$1*PriceList[[#This Row],[Площадь, кв.м]]</f>
        <v>14589245</v>
      </c>
      <c r="BH995" s="353">
        <f t="shared" si="234"/>
        <v>182100</v>
      </c>
      <c r="BI995" s="345">
        <f>BG995/PriceList[[#This Row],[Площадь, кв.м]]</f>
        <v>480700</v>
      </c>
      <c r="BJ995" s="355">
        <f t="shared" si="235"/>
        <v>1.2481797378822551E-2</v>
      </c>
      <c r="BL995" s="345"/>
      <c r="BM995" s="353"/>
    </row>
    <row r="996" spans="1:65" ht="14.25" hidden="1" customHeight="1">
      <c r="A996" s="84">
        <v>994</v>
      </c>
      <c r="B996" s="84" t="s">
        <v>1095</v>
      </c>
      <c r="C996" s="85">
        <v>337</v>
      </c>
      <c r="D996" s="85" t="s">
        <v>957</v>
      </c>
      <c r="E996" s="86">
        <v>12</v>
      </c>
      <c r="F996" s="84">
        <v>3</v>
      </c>
      <c r="G996" s="87">
        <v>29.36</v>
      </c>
      <c r="H996" s="88" t="s">
        <v>1</v>
      </c>
      <c r="I996" s="88" t="s">
        <v>1</v>
      </c>
      <c r="J996" s="89">
        <v>5.09</v>
      </c>
      <c r="K996" s="89">
        <f t="shared" si="222"/>
        <v>1.53</v>
      </c>
      <c r="L996" s="89">
        <f t="shared" si="223"/>
        <v>24.27</v>
      </c>
      <c r="M996" s="89">
        <f t="shared" si="224"/>
        <v>25.8</v>
      </c>
      <c r="N996" s="90" t="s">
        <v>65</v>
      </c>
      <c r="O996" s="90" t="s">
        <v>66</v>
      </c>
      <c r="P996" s="90" t="s">
        <v>67</v>
      </c>
      <c r="Q996" s="91" t="s">
        <v>68</v>
      </c>
      <c r="R996" s="92" t="s">
        <v>493</v>
      </c>
      <c r="S996" s="92" t="s">
        <v>493</v>
      </c>
      <c r="T996" s="93" t="s">
        <v>73</v>
      </c>
      <c r="U996" s="84">
        <v>11</v>
      </c>
      <c r="V996" s="94">
        <f>IFERROR(VLOOKUP(H996,'Коэфф для прайса 1 оч'!$A$3:$C$6,3,0),"")</f>
        <v>327000</v>
      </c>
      <c r="W996" s="91">
        <f>IFERROR(VLOOKUP(E996,'Коэфф для прайса 1 оч'!$A$10:$C$23,3,0),"")</f>
        <v>0.215</v>
      </c>
      <c r="X996" s="116">
        <f>IFERROR(VLOOKUP(N996,'Коэфф для прайса 1 оч'!$E$25:$F$30,2,0),"")</f>
        <v>0.04</v>
      </c>
      <c r="Y996" s="116">
        <f>IFERROR(VLOOKUP(O996,'Коэфф для прайса 1 оч'!$E$32:$F$34,2,0),"")</f>
        <v>0</v>
      </c>
      <c r="Z996" s="116">
        <f>IFERROR(VLOOKUP(P996,'Коэфф для прайса 1 оч'!$E$36:$F$38,2,0),"")</f>
        <v>0.03</v>
      </c>
      <c r="AA996" s="116">
        <f>IFERROR(VLOOKUP(Q996,'Коэфф для прайса 1 оч'!$E$40:$F$43,2,0),"")</f>
        <v>5.0000000000000001E-3</v>
      </c>
      <c r="AB996" s="117">
        <f>IFERROR(VLOOKUP(R996,'Коэфф для прайса 1 оч'!$E$45:$F$59,2,0),"")</f>
        <v>0.03</v>
      </c>
      <c r="AC996" s="116">
        <f>IFERROR(VLOOKUP(T996,'Коэфф для прайса 1 оч'!$E$61:$F$67,2,0),"")</f>
        <v>0</v>
      </c>
      <c r="AD996" s="116">
        <f>IFERROR(VLOOKUP(U996,'Коэфф для прайса 1 оч'!$E$69:$F$82,2,0),"")</f>
        <v>1.4999999999999999E-2</v>
      </c>
      <c r="AE996" s="116">
        <f>IFERROR(VLOOKUP(PriceList[[#This Row],[Корпус]],'Коэфф для прайса 1 оч'!$I$10:$J$15,2,0),"")</f>
        <v>0</v>
      </c>
      <c r="AF996" s="95">
        <f t="shared" si="225"/>
        <v>436545</v>
      </c>
      <c r="AG996" s="96">
        <f t="shared" si="226"/>
        <v>12816961.199999999</v>
      </c>
      <c r="AH996" s="97">
        <v>0</v>
      </c>
      <c r="AI996" s="98">
        <f t="shared" si="227"/>
        <v>436545</v>
      </c>
      <c r="AJ996" s="99">
        <f t="shared" si="228"/>
        <v>12816961.199999999</v>
      </c>
      <c r="AK996" s="84" t="s">
        <v>71</v>
      </c>
      <c r="AL996" s="91">
        <v>0.1</v>
      </c>
      <c r="AM996" s="287">
        <f>PriceList[[#This Row],[ИТОГ Цена за кв.м, руб]]*(1+PriceList[[#This Row],[Максимальная скидка]])</f>
        <v>480199.50000000006</v>
      </c>
      <c r="AN996" s="287">
        <f>PriceList[[#This Row],[Цена за кв.м. в CRM]]*PriceList[[#This Row],[Площадь, кв.м]]</f>
        <v>14098657.320000002</v>
      </c>
      <c r="AO996" s="287">
        <v>6000</v>
      </c>
      <c r="AP996" s="335">
        <f>PriceList[[#This Row],[Цена за кв.м. в CRM]]+PriceList[[#This Row],[Бронь]]</f>
        <v>486199.50000000006</v>
      </c>
      <c r="AQ996" s="335">
        <f>PriceList[[#This Row],[Цена за кв.м. в сайт]]*PriceList[[#This Row],[Площадь, кв.м]]</f>
        <v>14274817.320000002</v>
      </c>
      <c r="AR996" s="84" t="str">
        <f t="shared" si="229"/>
        <v>С3-2-337</v>
      </c>
      <c r="AS996" s="88" t="str">
        <f t="shared" si="230"/>
        <v>Ст</v>
      </c>
      <c r="AT996" s="89">
        <f t="shared" si="231"/>
        <v>29.36</v>
      </c>
      <c r="AU996" s="99">
        <f>PriceList[[#This Row],[Цена за кв.м. в CRM]]</f>
        <v>480199.50000000006</v>
      </c>
      <c r="AV996" s="100" t="str">
        <f t="shared" si="232"/>
        <v>Резерв</v>
      </c>
      <c r="AW996" s="99"/>
      <c r="AX996" s="342"/>
      <c r="AZ996" s="353">
        <f>(PriceList[[#This Row],[Цена за кв.м. в сайт]])+$AZ$1</f>
        <v>486699.50000000006</v>
      </c>
      <c r="BA996" s="353">
        <f>AZ996*PriceList[[#This Row],[Площадь, кв.м]]</f>
        <v>14289497.320000002</v>
      </c>
      <c r="BB996" s="346">
        <f>BA996-PriceList[[#This Row],[Стоимость, руб для сбронированием]]</f>
        <v>14680</v>
      </c>
      <c r="BC996" s="14"/>
      <c r="BD996" s="345">
        <f t="shared" si="233"/>
        <v>486700</v>
      </c>
      <c r="BE996" s="353">
        <f>BD996*PriceList[[#This Row],[Площадь, кв.м]]</f>
        <v>14289512</v>
      </c>
      <c r="BF996" s="14"/>
      <c r="BG996" s="345">
        <f>BE996-$BG$1*PriceList[[#This Row],[Площадь, кв.м]]</f>
        <v>14113352</v>
      </c>
      <c r="BH996" s="353">
        <f t="shared" si="234"/>
        <v>176160</v>
      </c>
      <c r="BI996" s="345">
        <f>BG996/PriceList[[#This Row],[Площадь, кв.м]]</f>
        <v>480700</v>
      </c>
      <c r="BJ996" s="355">
        <f t="shared" si="235"/>
        <v>1.2481797378822551E-2</v>
      </c>
      <c r="BL996" s="345"/>
      <c r="BM996" s="353"/>
    </row>
    <row r="997" spans="1:65" ht="14.25" hidden="1" customHeight="1">
      <c r="A997" s="84">
        <v>995</v>
      </c>
      <c r="B997" s="84" t="s">
        <v>1096</v>
      </c>
      <c r="C997" s="85">
        <v>338</v>
      </c>
      <c r="D997" s="85" t="s">
        <v>957</v>
      </c>
      <c r="E997" s="86">
        <v>12</v>
      </c>
      <c r="F997" s="84">
        <v>4</v>
      </c>
      <c r="G997" s="87">
        <v>41.75</v>
      </c>
      <c r="H997" s="88" t="s">
        <v>1</v>
      </c>
      <c r="I997" s="88" t="s">
        <v>1</v>
      </c>
      <c r="J997" s="89">
        <v>13.04</v>
      </c>
      <c r="K997" s="89">
        <f t="shared" si="222"/>
        <v>3.91</v>
      </c>
      <c r="L997" s="89">
        <f t="shared" si="223"/>
        <v>28.71</v>
      </c>
      <c r="M997" s="89">
        <f t="shared" si="224"/>
        <v>32.620000000000005</v>
      </c>
      <c r="N997" s="90" t="s">
        <v>76</v>
      </c>
      <c r="O997" s="90" t="s">
        <v>83</v>
      </c>
      <c r="P997" s="90" t="s">
        <v>67</v>
      </c>
      <c r="Q997" s="91" t="s">
        <v>68</v>
      </c>
      <c r="R997" s="92" t="s">
        <v>493</v>
      </c>
      <c r="S997" s="92" t="s">
        <v>493</v>
      </c>
      <c r="T997" s="93" t="s">
        <v>73</v>
      </c>
      <c r="U997" s="84">
        <v>11</v>
      </c>
      <c r="V997" s="94">
        <f>IFERROR(VLOOKUP(H997,'Коэфф для прайса 1 оч'!$A$3:$C$6,3,0),"")</f>
        <v>327000</v>
      </c>
      <c r="W997" s="91">
        <f>IFERROR(VLOOKUP(E997,'Коэфф для прайса 1 оч'!$A$10:$C$23,3,0),"")</f>
        <v>0.215</v>
      </c>
      <c r="X997" s="116">
        <f>IFERROR(VLOOKUP(N997,'Коэфф для прайса 1 оч'!$E$25:$F$30,2,0),"")</f>
        <v>0</v>
      </c>
      <c r="Y997" s="116">
        <f>IFERROR(VLOOKUP(O997,'Коэфф для прайса 1 оч'!$E$32:$F$34,2,0),"")</f>
        <v>0.03</v>
      </c>
      <c r="Z997" s="116">
        <f>IFERROR(VLOOKUP(P997,'Коэфф для прайса 1 оч'!$E$36:$F$38,2,0),"")</f>
        <v>0.03</v>
      </c>
      <c r="AA997" s="116">
        <f>IFERROR(VLOOKUP(Q997,'Коэфф для прайса 1 оч'!$E$40:$F$43,2,0),"")</f>
        <v>5.0000000000000001E-3</v>
      </c>
      <c r="AB997" s="117">
        <f>IFERROR(VLOOKUP(R997,'Коэфф для прайса 1 оч'!$E$45:$F$59,2,0),"")</f>
        <v>0.03</v>
      </c>
      <c r="AC997" s="116">
        <f>IFERROR(VLOOKUP(T997,'Коэфф для прайса 1 оч'!$E$61:$F$67,2,0),"")</f>
        <v>0</v>
      </c>
      <c r="AD997" s="116">
        <f>IFERROR(VLOOKUP(U997,'Коэфф для прайса 1 оч'!$E$69:$F$82,2,0),"")</f>
        <v>1.4999999999999999E-2</v>
      </c>
      <c r="AE997" s="116">
        <f>IFERROR(VLOOKUP(PriceList[[#This Row],[Корпус]],'Коэфф для прайса 1 оч'!$I$10:$J$15,2,0),"")</f>
        <v>0</v>
      </c>
      <c r="AF997" s="95">
        <f t="shared" si="225"/>
        <v>433275</v>
      </c>
      <c r="AG997" s="96">
        <f t="shared" si="226"/>
        <v>18089231.25</v>
      </c>
      <c r="AH997" s="97">
        <v>0</v>
      </c>
      <c r="AI997" s="98">
        <f t="shared" si="227"/>
        <v>433275</v>
      </c>
      <c r="AJ997" s="99">
        <f t="shared" si="228"/>
        <v>18089231.25</v>
      </c>
      <c r="AK997" s="84" t="s">
        <v>71</v>
      </c>
      <c r="AL997" s="91">
        <v>0.1</v>
      </c>
      <c r="AM997" s="287">
        <f>PriceList[[#This Row],[ИТОГ Цена за кв.м, руб]]*(1+PriceList[[#This Row],[Максимальная скидка]])</f>
        <v>476602.50000000006</v>
      </c>
      <c r="AN997" s="287">
        <f>PriceList[[#This Row],[Цена за кв.м. в CRM]]*PriceList[[#This Row],[Площадь, кв.м]]</f>
        <v>19898154.375000004</v>
      </c>
      <c r="AO997" s="287">
        <v>6000</v>
      </c>
      <c r="AP997" s="335">
        <f>PriceList[[#This Row],[Цена за кв.м. в CRM]]+PriceList[[#This Row],[Бронь]]</f>
        <v>482602.50000000006</v>
      </c>
      <c r="AQ997" s="335">
        <f>PriceList[[#This Row],[Цена за кв.м. в сайт]]*PriceList[[#This Row],[Площадь, кв.м]]</f>
        <v>20148654.375000004</v>
      </c>
      <c r="AR997" s="84" t="str">
        <f t="shared" si="229"/>
        <v>С3-2-338</v>
      </c>
      <c r="AS997" s="88" t="str">
        <f t="shared" si="230"/>
        <v>Ст</v>
      </c>
      <c r="AT997" s="89">
        <f t="shared" si="231"/>
        <v>41.75</v>
      </c>
      <c r="AU997" s="99">
        <f>PriceList[[#This Row],[Цена за кв.м. в CRM]]</f>
        <v>476602.50000000006</v>
      </c>
      <c r="AV997" s="100" t="str">
        <f t="shared" si="232"/>
        <v>Резерв</v>
      </c>
      <c r="AW997" s="99"/>
      <c r="AX997" s="342"/>
      <c r="AZ997" s="353">
        <f>(PriceList[[#This Row],[Цена за кв.м. в сайт]])+$AZ$1</f>
        <v>483102.50000000006</v>
      </c>
      <c r="BA997" s="353">
        <f>AZ997*PriceList[[#This Row],[Площадь, кв.м]]</f>
        <v>20169529.375000004</v>
      </c>
      <c r="BB997" s="346">
        <f>BA997-PriceList[[#This Row],[Стоимость, руб для сбронированием]]</f>
        <v>20875</v>
      </c>
      <c r="BC997" s="14"/>
      <c r="BD997" s="345">
        <f t="shared" si="233"/>
        <v>483100</v>
      </c>
      <c r="BE997" s="353">
        <f>BD997*PriceList[[#This Row],[Площадь, кв.м]]</f>
        <v>20169425</v>
      </c>
      <c r="BF997" s="14"/>
      <c r="BG997" s="345">
        <f>BE997-$BG$1*PriceList[[#This Row],[Площадь, кв.м]]</f>
        <v>19918925</v>
      </c>
      <c r="BH997" s="353">
        <f t="shared" si="234"/>
        <v>250500</v>
      </c>
      <c r="BI997" s="345">
        <f>BG997/PriceList[[#This Row],[Площадь, кв.м]]</f>
        <v>477100</v>
      </c>
      <c r="BJ997" s="355">
        <f t="shared" si="235"/>
        <v>1.2575979878432194E-2</v>
      </c>
      <c r="BL997" s="345"/>
      <c r="BM997" s="353"/>
    </row>
    <row r="998" spans="1:65" ht="14.25" hidden="1" customHeight="1">
      <c r="A998" s="84">
        <v>996</v>
      </c>
      <c r="B998" s="84" t="s">
        <v>1097</v>
      </c>
      <c r="C998" s="85">
        <v>339</v>
      </c>
      <c r="D998" s="85" t="s">
        <v>957</v>
      </c>
      <c r="E998" s="86">
        <v>12</v>
      </c>
      <c r="F998" s="84">
        <v>5</v>
      </c>
      <c r="G998" s="87">
        <v>72.03</v>
      </c>
      <c r="H998" s="88" t="s">
        <v>2</v>
      </c>
      <c r="I998" s="88" t="s">
        <v>19</v>
      </c>
      <c r="J998" s="89">
        <v>18.2</v>
      </c>
      <c r="K998" s="89">
        <f t="shared" si="222"/>
        <v>5.46</v>
      </c>
      <c r="L998" s="89">
        <f t="shared" si="223"/>
        <v>53.83</v>
      </c>
      <c r="M998" s="89">
        <f t="shared" si="224"/>
        <v>59.29</v>
      </c>
      <c r="N998" s="90" t="s">
        <v>78</v>
      </c>
      <c r="O998" s="90" t="s">
        <v>83</v>
      </c>
      <c r="P998" s="90" t="s">
        <v>67</v>
      </c>
      <c r="Q998" s="91" t="s">
        <v>68</v>
      </c>
      <c r="R998" s="92" t="s">
        <v>116</v>
      </c>
      <c r="S998" s="92" t="s">
        <v>116</v>
      </c>
      <c r="T998" s="93" t="s">
        <v>73</v>
      </c>
      <c r="U998" s="84">
        <v>11</v>
      </c>
      <c r="V998" s="94">
        <f>IFERROR(VLOOKUP(H998,'Коэфф для прайса 1 оч'!$A$3:$C$6,3,0),"")</f>
        <v>313920</v>
      </c>
      <c r="W998" s="91">
        <f>IFERROR(VLOOKUP(E998,'Коэфф для прайса 1 оч'!$A$10:$C$23,3,0),"")</f>
        <v>0.215</v>
      </c>
      <c r="X998" s="116">
        <f>IFERROR(VLOOKUP(N998,'Коэфф для прайса 1 оч'!$E$25:$F$30,2,0),"")</f>
        <v>-0.02</v>
      </c>
      <c r="Y998" s="116">
        <f>IFERROR(VLOOKUP(O998,'Коэфф для прайса 1 оч'!$E$32:$F$34,2,0),"")</f>
        <v>0.03</v>
      </c>
      <c r="Z998" s="116">
        <f>IFERROR(VLOOKUP(P998,'Коэфф для прайса 1 оч'!$E$36:$F$38,2,0),"")</f>
        <v>0.03</v>
      </c>
      <c r="AA998" s="116">
        <f>IFERROR(VLOOKUP(Q998,'Коэфф для прайса 1 оч'!$E$40:$F$43,2,0),"")</f>
        <v>5.0000000000000001E-3</v>
      </c>
      <c r="AB998" s="117">
        <f>IFERROR(VLOOKUP(R998,'Коэфф для прайса 1 оч'!$E$45:$F$59,2,0),"")</f>
        <v>7.0000000000000007E-2</v>
      </c>
      <c r="AC998" s="116">
        <f>IFERROR(VLOOKUP(T998,'Коэфф для прайса 1 оч'!$E$61:$F$67,2,0),"")</f>
        <v>0</v>
      </c>
      <c r="AD998" s="116">
        <f>IFERROR(VLOOKUP(U998,'Коэфф для прайса 1 оч'!$E$69:$F$82,2,0),"")</f>
        <v>1.4999999999999999E-2</v>
      </c>
      <c r="AE998" s="116">
        <f>IFERROR(VLOOKUP(PriceList[[#This Row],[Корпус]],'Коэфф для прайса 1 оч'!$I$10:$J$15,2,0),"")</f>
        <v>0</v>
      </c>
      <c r="AF998" s="95">
        <f t="shared" si="225"/>
        <v>422222.4</v>
      </c>
      <c r="AG998" s="96">
        <f t="shared" si="226"/>
        <v>30412679.472000003</v>
      </c>
      <c r="AH998" s="97">
        <v>0</v>
      </c>
      <c r="AI998" s="98">
        <f t="shared" si="227"/>
        <v>422222.4</v>
      </c>
      <c r="AJ998" s="99">
        <f t="shared" si="228"/>
        <v>30412679.472000003</v>
      </c>
      <c r="AK998" s="84" t="s">
        <v>71</v>
      </c>
      <c r="AL998" s="91">
        <v>0.1</v>
      </c>
      <c r="AM998" s="287">
        <f>PriceList[[#This Row],[ИТОГ Цена за кв.м, руб]]*(1+PriceList[[#This Row],[Максимальная скидка]])</f>
        <v>464444.64000000007</v>
      </c>
      <c r="AN998" s="287">
        <f>PriceList[[#This Row],[Цена за кв.м. в CRM]]*PriceList[[#This Row],[Площадь, кв.м]]</f>
        <v>33453947.419200007</v>
      </c>
      <c r="AO998" s="287">
        <v>6000</v>
      </c>
      <c r="AP998" s="335">
        <f>PriceList[[#This Row],[Цена за кв.м. в CRM]]+PriceList[[#This Row],[Бронь]]</f>
        <v>470444.64000000007</v>
      </c>
      <c r="AQ998" s="335">
        <f>PriceList[[#This Row],[Цена за кв.м. в сайт]]*PriceList[[#This Row],[Площадь, кв.м]]</f>
        <v>33886127.419200003</v>
      </c>
      <c r="AR998" s="84" t="str">
        <f t="shared" si="229"/>
        <v>С3-2-339</v>
      </c>
      <c r="AS998" s="88" t="str">
        <f t="shared" si="230"/>
        <v>1К</v>
      </c>
      <c r="AT998" s="89">
        <f t="shared" si="231"/>
        <v>72.03</v>
      </c>
      <c r="AU998" s="99">
        <f>PriceList[[#This Row],[Цена за кв.м. в CRM]]</f>
        <v>464444.64000000007</v>
      </c>
      <c r="AV998" s="100" t="str">
        <f t="shared" si="232"/>
        <v>Резерв</v>
      </c>
      <c r="AW998" s="99"/>
      <c r="AX998" s="342"/>
      <c r="AZ998" s="353">
        <f>(PriceList[[#This Row],[Цена за кв.м. в сайт]])+$AZ$1</f>
        <v>470944.64000000007</v>
      </c>
      <c r="BA998" s="353">
        <f>AZ998*PriceList[[#This Row],[Площадь, кв.м]]</f>
        <v>33922142.419200003</v>
      </c>
      <c r="BB998" s="346">
        <f>BA998-PriceList[[#This Row],[Стоимость, руб для сбронированием]]</f>
        <v>36015</v>
      </c>
      <c r="BC998" s="14"/>
      <c r="BD998" s="345">
        <f t="shared" si="233"/>
        <v>470900</v>
      </c>
      <c r="BE998" s="353">
        <f>BD998*PriceList[[#This Row],[Площадь, кв.м]]</f>
        <v>33918927</v>
      </c>
      <c r="BF998" s="14"/>
      <c r="BG998" s="345">
        <f>BE998-$BG$1*PriceList[[#This Row],[Площадь, кв.м]]</f>
        <v>33486747</v>
      </c>
      <c r="BH998" s="353">
        <f t="shared" si="234"/>
        <v>432180</v>
      </c>
      <c r="BI998" s="345">
        <f>BG998/PriceList[[#This Row],[Площадь, кв.м]]</f>
        <v>464900</v>
      </c>
      <c r="BJ998" s="355">
        <f t="shared" si="235"/>
        <v>1.2906001290600129E-2</v>
      </c>
      <c r="BL998" s="345"/>
      <c r="BM998" s="353"/>
    </row>
    <row r="999" spans="1:65" ht="14.25" hidden="1" customHeight="1">
      <c r="A999" s="84">
        <v>997</v>
      </c>
      <c r="B999" s="84" t="s">
        <v>1098</v>
      </c>
      <c r="C999" s="85">
        <v>340</v>
      </c>
      <c r="D999" s="85" t="s">
        <v>957</v>
      </c>
      <c r="E999" s="86">
        <v>12</v>
      </c>
      <c r="F999" s="84">
        <v>6</v>
      </c>
      <c r="G999" s="87">
        <v>30.39</v>
      </c>
      <c r="H999" s="88" t="s">
        <v>1</v>
      </c>
      <c r="I999" s="88" t="s">
        <v>1</v>
      </c>
      <c r="J999" s="89">
        <v>5.61</v>
      </c>
      <c r="K999" s="89">
        <f t="shared" si="222"/>
        <v>1.68</v>
      </c>
      <c r="L999" s="89">
        <f t="shared" si="223"/>
        <v>24.78</v>
      </c>
      <c r="M999" s="89">
        <f t="shared" si="224"/>
        <v>26.46</v>
      </c>
      <c r="N999" s="90" t="s">
        <v>65</v>
      </c>
      <c r="O999" s="90" t="s">
        <v>66</v>
      </c>
      <c r="P999" s="90" t="s">
        <v>67</v>
      </c>
      <c r="Q999" s="91" t="s">
        <v>68</v>
      </c>
      <c r="R999" s="92" t="s">
        <v>116</v>
      </c>
      <c r="S999" s="92" t="s">
        <v>116</v>
      </c>
      <c r="T999" s="93" t="s">
        <v>73</v>
      </c>
      <c r="U999" s="84">
        <v>11</v>
      </c>
      <c r="V999" s="94">
        <f>IFERROR(VLOOKUP(H999,'Коэфф для прайса 1 оч'!$A$3:$C$6,3,0),"")</f>
        <v>327000</v>
      </c>
      <c r="W999" s="91">
        <f>IFERROR(VLOOKUP(E999,'Коэфф для прайса 1 оч'!$A$10:$C$23,3,0),"")</f>
        <v>0.215</v>
      </c>
      <c r="X999" s="116">
        <f>IFERROR(VLOOKUP(N999,'Коэфф для прайса 1 оч'!$E$25:$F$30,2,0),"")</f>
        <v>0.04</v>
      </c>
      <c r="Y999" s="116">
        <f>IFERROR(VLOOKUP(O999,'Коэфф для прайса 1 оч'!$E$32:$F$34,2,0),"")</f>
        <v>0</v>
      </c>
      <c r="Z999" s="116">
        <f>IFERROR(VLOOKUP(P999,'Коэфф для прайса 1 оч'!$E$36:$F$38,2,0),"")</f>
        <v>0.03</v>
      </c>
      <c r="AA999" s="116">
        <f>IFERROR(VLOOKUP(Q999,'Коэфф для прайса 1 оч'!$E$40:$F$43,2,0),"")</f>
        <v>5.0000000000000001E-3</v>
      </c>
      <c r="AB999" s="117">
        <f>IFERROR(VLOOKUP(R999,'Коэфф для прайса 1 оч'!$E$45:$F$59,2,0),"")</f>
        <v>7.0000000000000007E-2</v>
      </c>
      <c r="AC999" s="116">
        <f>IFERROR(VLOOKUP(T999,'Коэфф для прайса 1 оч'!$E$61:$F$67,2,0),"")</f>
        <v>0</v>
      </c>
      <c r="AD999" s="116">
        <f>IFERROR(VLOOKUP(U999,'Коэфф для прайса 1 оч'!$E$69:$F$82,2,0),"")</f>
        <v>1.4999999999999999E-2</v>
      </c>
      <c r="AE999" s="116">
        <f>IFERROR(VLOOKUP(PriceList[[#This Row],[Корпус]],'Коэфф для прайса 1 оч'!$I$10:$J$15,2,0),"")</f>
        <v>0</v>
      </c>
      <c r="AF999" s="95">
        <f t="shared" si="225"/>
        <v>449625</v>
      </c>
      <c r="AG999" s="96">
        <f t="shared" si="226"/>
        <v>13664103.75</v>
      </c>
      <c r="AH999" s="97">
        <v>0</v>
      </c>
      <c r="AI999" s="98">
        <f t="shared" si="227"/>
        <v>449625</v>
      </c>
      <c r="AJ999" s="99">
        <f t="shared" si="228"/>
        <v>13664103.75</v>
      </c>
      <c r="AK999" s="84" t="s">
        <v>101</v>
      </c>
      <c r="AL999" s="91">
        <v>0.1</v>
      </c>
      <c r="AM999" s="287">
        <f>PriceList[[#This Row],[ИТОГ Цена за кв.м, руб]]*(1+PriceList[[#This Row],[Максимальная скидка]])</f>
        <v>494587.50000000006</v>
      </c>
      <c r="AN999" s="287">
        <f>PriceList[[#This Row],[Цена за кв.м. в CRM]]*PriceList[[#This Row],[Площадь, кв.м]]</f>
        <v>15030514.125000002</v>
      </c>
      <c r="AO999" s="287">
        <v>6000</v>
      </c>
      <c r="AP999" s="335">
        <f>PriceList[[#This Row],[Цена за кв.м. в CRM]]+PriceList[[#This Row],[Бронь]]</f>
        <v>500587.50000000006</v>
      </c>
      <c r="AQ999" s="335">
        <f>PriceList[[#This Row],[Цена за кв.м. в сайт]]*PriceList[[#This Row],[Площадь, кв.м]]</f>
        <v>15212854.125000002</v>
      </c>
      <c r="AR999" s="84" t="str">
        <f t="shared" si="229"/>
        <v>С3-2-340</v>
      </c>
      <c r="AS999" s="88" t="str">
        <f t="shared" si="230"/>
        <v>Ст</v>
      </c>
      <c r="AT999" s="89">
        <f t="shared" si="231"/>
        <v>30.39</v>
      </c>
      <c r="AU999" s="99">
        <f>PriceList[[#This Row],[Цена за кв.м. в CRM]]</f>
        <v>494587.50000000006</v>
      </c>
      <c r="AV999" s="100" t="str">
        <f t="shared" si="232"/>
        <v>Свободно</v>
      </c>
      <c r="AW999" s="99"/>
      <c r="AX999" s="342"/>
      <c r="AZ999" s="353">
        <f>(PriceList[[#This Row],[Цена за кв.м. в сайт]])+$AZ$1</f>
        <v>501087.50000000006</v>
      </c>
      <c r="BA999" s="353">
        <f>AZ999*PriceList[[#This Row],[Площадь, кв.м]]</f>
        <v>15228049.125000002</v>
      </c>
      <c r="BB999" s="346">
        <f>BA999-PriceList[[#This Row],[Стоимость, руб для сбронированием]]</f>
        <v>15195</v>
      </c>
      <c r="BC999" s="14"/>
      <c r="BD999" s="345">
        <f t="shared" si="233"/>
        <v>501100</v>
      </c>
      <c r="BE999" s="353">
        <f>BD999*PriceList[[#This Row],[Площадь, кв.м]]</f>
        <v>15228429</v>
      </c>
      <c r="BF999" s="14"/>
      <c r="BG999" s="345">
        <f>BE999-$BG$1*PriceList[[#This Row],[Площадь, кв.м]]</f>
        <v>15046089</v>
      </c>
      <c r="BH999" s="353">
        <f t="shared" si="234"/>
        <v>182340</v>
      </c>
      <c r="BI999" s="345">
        <f>BG999/PriceList[[#This Row],[Площадь, кв.м]]</f>
        <v>495100</v>
      </c>
      <c r="BJ999" s="355">
        <f t="shared" si="235"/>
        <v>1.2118763886083619E-2</v>
      </c>
      <c r="BL999" s="345"/>
      <c r="BM999" s="353"/>
    </row>
    <row r="1000" spans="1:65" ht="14.25" hidden="1" customHeight="1">
      <c r="A1000" s="84">
        <v>998</v>
      </c>
      <c r="B1000" s="84" t="s">
        <v>1099</v>
      </c>
      <c r="C1000" s="85">
        <v>341</v>
      </c>
      <c r="D1000" s="85" t="s">
        <v>957</v>
      </c>
      <c r="E1000" s="86">
        <v>12</v>
      </c>
      <c r="F1000" s="84">
        <v>7</v>
      </c>
      <c r="G1000" s="87">
        <v>30.91</v>
      </c>
      <c r="H1000" s="88" t="s">
        <v>1</v>
      </c>
      <c r="I1000" s="88" t="s">
        <v>1</v>
      </c>
      <c r="J1000" s="89">
        <v>6.13</v>
      </c>
      <c r="K1000" s="89">
        <f t="shared" si="222"/>
        <v>1.84</v>
      </c>
      <c r="L1000" s="89">
        <f t="shared" si="223"/>
        <v>24.78</v>
      </c>
      <c r="M1000" s="89">
        <f t="shared" si="224"/>
        <v>26.62</v>
      </c>
      <c r="N1000" s="90" t="s">
        <v>65</v>
      </c>
      <c r="O1000" s="90" t="s">
        <v>66</v>
      </c>
      <c r="P1000" s="90" t="s">
        <v>67</v>
      </c>
      <c r="Q1000" s="91" t="s">
        <v>68</v>
      </c>
      <c r="R1000" s="92" t="s">
        <v>116</v>
      </c>
      <c r="S1000" s="92" t="s">
        <v>116</v>
      </c>
      <c r="T1000" s="93" t="s">
        <v>73</v>
      </c>
      <c r="U1000" s="84">
        <v>11</v>
      </c>
      <c r="V1000" s="94">
        <f>IFERROR(VLOOKUP(H1000,'Коэфф для прайса 1 оч'!$A$3:$C$6,3,0),"")</f>
        <v>327000</v>
      </c>
      <c r="W1000" s="91">
        <f>IFERROR(VLOOKUP(E1000,'Коэфф для прайса 1 оч'!$A$10:$C$23,3,0),"")</f>
        <v>0.215</v>
      </c>
      <c r="X1000" s="116">
        <f>IFERROR(VLOOKUP(N1000,'Коэфф для прайса 1 оч'!$E$25:$F$30,2,0),"")</f>
        <v>0.04</v>
      </c>
      <c r="Y1000" s="116">
        <f>IFERROR(VLOOKUP(O1000,'Коэфф для прайса 1 оч'!$E$32:$F$34,2,0),"")</f>
        <v>0</v>
      </c>
      <c r="Z1000" s="116">
        <f>IFERROR(VLOOKUP(P1000,'Коэфф для прайса 1 оч'!$E$36:$F$38,2,0),"")</f>
        <v>0.03</v>
      </c>
      <c r="AA1000" s="116">
        <f>IFERROR(VLOOKUP(Q1000,'Коэфф для прайса 1 оч'!$E$40:$F$43,2,0),"")</f>
        <v>5.0000000000000001E-3</v>
      </c>
      <c r="AB1000" s="117">
        <f>IFERROR(VLOOKUP(R1000,'Коэфф для прайса 1 оч'!$E$45:$F$59,2,0),"")</f>
        <v>7.0000000000000007E-2</v>
      </c>
      <c r="AC1000" s="116">
        <f>IFERROR(VLOOKUP(T1000,'Коэфф для прайса 1 оч'!$E$61:$F$67,2,0),"")</f>
        <v>0</v>
      </c>
      <c r="AD1000" s="116">
        <f>IFERROR(VLOOKUP(U1000,'Коэфф для прайса 1 оч'!$E$69:$F$82,2,0),"")</f>
        <v>1.4999999999999999E-2</v>
      </c>
      <c r="AE1000" s="116">
        <f>IFERROR(VLOOKUP(PriceList[[#This Row],[Корпус]],'Коэфф для прайса 1 оч'!$I$10:$J$15,2,0),"")</f>
        <v>0</v>
      </c>
      <c r="AF1000" s="95">
        <f t="shared" si="225"/>
        <v>449625</v>
      </c>
      <c r="AG1000" s="96">
        <f t="shared" si="226"/>
        <v>13897908.75</v>
      </c>
      <c r="AH1000" s="97">
        <v>0</v>
      </c>
      <c r="AI1000" s="98">
        <f t="shared" si="227"/>
        <v>449625</v>
      </c>
      <c r="AJ1000" s="99">
        <f t="shared" si="228"/>
        <v>13897908.75</v>
      </c>
      <c r="AK1000" s="84" t="s">
        <v>71</v>
      </c>
      <c r="AL1000" s="91">
        <v>0.1</v>
      </c>
      <c r="AM1000" s="287">
        <f>PriceList[[#This Row],[ИТОГ Цена за кв.м, руб]]*(1+PriceList[[#This Row],[Максимальная скидка]])</f>
        <v>494587.50000000006</v>
      </c>
      <c r="AN1000" s="287">
        <f>PriceList[[#This Row],[Цена за кв.м. в CRM]]*PriceList[[#This Row],[Площадь, кв.м]]</f>
        <v>15287699.625000002</v>
      </c>
      <c r="AO1000" s="287">
        <v>6000</v>
      </c>
      <c r="AP1000" s="335">
        <f>PriceList[[#This Row],[Цена за кв.м. в CRM]]+PriceList[[#This Row],[Бронь]]</f>
        <v>500587.50000000006</v>
      </c>
      <c r="AQ1000" s="335">
        <f>PriceList[[#This Row],[Цена за кв.м. в сайт]]*PriceList[[#This Row],[Площадь, кв.м]]</f>
        <v>15473159.625000002</v>
      </c>
      <c r="AR1000" s="84" t="str">
        <f t="shared" si="229"/>
        <v>С3-2-341</v>
      </c>
      <c r="AS1000" s="88" t="str">
        <f t="shared" si="230"/>
        <v>Ст</v>
      </c>
      <c r="AT1000" s="89">
        <f t="shared" si="231"/>
        <v>30.91</v>
      </c>
      <c r="AU1000" s="99">
        <f>PriceList[[#This Row],[Цена за кв.м. в CRM]]</f>
        <v>494587.50000000006</v>
      </c>
      <c r="AV1000" s="100" t="str">
        <f t="shared" si="232"/>
        <v>Резерв</v>
      </c>
      <c r="AW1000" s="99"/>
      <c r="AX1000" s="342"/>
      <c r="AZ1000" s="353">
        <f>(PriceList[[#This Row],[Цена за кв.м. в сайт]])+$AZ$1</f>
        <v>501087.50000000006</v>
      </c>
      <c r="BA1000" s="353">
        <f>AZ1000*PriceList[[#This Row],[Площадь, кв.м]]</f>
        <v>15488614.625000002</v>
      </c>
      <c r="BB1000" s="346">
        <f>BA1000-PriceList[[#This Row],[Стоимость, руб для сбронированием]]</f>
        <v>15455</v>
      </c>
      <c r="BC1000" s="14"/>
      <c r="BD1000" s="345">
        <f t="shared" si="233"/>
        <v>501100</v>
      </c>
      <c r="BE1000" s="353">
        <f>BD1000*PriceList[[#This Row],[Площадь, кв.м]]</f>
        <v>15489001</v>
      </c>
      <c r="BF1000" s="14"/>
      <c r="BG1000" s="345">
        <f>BE1000-$BG$1*PriceList[[#This Row],[Площадь, кв.м]]</f>
        <v>15303541</v>
      </c>
      <c r="BH1000" s="353">
        <f t="shared" si="234"/>
        <v>185460</v>
      </c>
      <c r="BI1000" s="345">
        <f>BG1000/PriceList[[#This Row],[Площадь, кв.м]]</f>
        <v>495100</v>
      </c>
      <c r="BJ1000" s="355">
        <f t="shared" si="235"/>
        <v>1.2118763886083619E-2</v>
      </c>
      <c r="BL1000" s="345"/>
      <c r="BM1000" s="353"/>
    </row>
    <row r="1001" spans="1:65" ht="14.25" hidden="1" customHeight="1">
      <c r="A1001" s="84">
        <v>999</v>
      </c>
      <c r="B1001" s="84" t="s">
        <v>1100</v>
      </c>
      <c r="C1001" s="85">
        <v>342</v>
      </c>
      <c r="D1001" s="85" t="s">
        <v>957</v>
      </c>
      <c r="E1001" s="86">
        <v>12</v>
      </c>
      <c r="F1001" s="84">
        <v>8</v>
      </c>
      <c r="G1001" s="87">
        <v>31.02</v>
      </c>
      <c r="H1001" s="88" t="s">
        <v>1</v>
      </c>
      <c r="I1001" s="88" t="s">
        <v>1</v>
      </c>
      <c r="J1001" s="89">
        <v>6.13</v>
      </c>
      <c r="K1001" s="89">
        <f t="shared" si="222"/>
        <v>1.84</v>
      </c>
      <c r="L1001" s="89">
        <f t="shared" si="223"/>
        <v>24.89</v>
      </c>
      <c r="M1001" s="89">
        <f t="shared" si="224"/>
        <v>26.73</v>
      </c>
      <c r="N1001" s="90" t="s">
        <v>65</v>
      </c>
      <c r="O1001" s="90" t="s">
        <v>66</v>
      </c>
      <c r="P1001" s="90" t="s">
        <v>67</v>
      </c>
      <c r="Q1001" s="91" t="s">
        <v>68</v>
      </c>
      <c r="R1001" s="92" t="s">
        <v>116</v>
      </c>
      <c r="S1001" s="92" t="s">
        <v>116</v>
      </c>
      <c r="T1001" s="93" t="s">
        <v>73</v>
      </c>
      <c r="U1001" s="84">
        <v>11</v>
      </c>
      <c r="V1001" s="94">
        <f>IFERROR(VLOOKUP(H1001,'Коэфф для прайса 1 оч'!$A$3:$C$6,3,0),"")</f>
        <v>327000</v>
      </c>
      <c r="W1001" s="91">
        <f>IFERROR(VLOOKUP(E1001,'Коэфф для прайса 1 оч'!$A$10:$C$23,3,0),"")</f>
        <v>0.215</v>
      </c>
      <c r="X1001" s="116">
        <f>IFERROR(VLOOKUP(N1001,'Коэфф для прайса 1 оч'!$E$25:$F$30,2,0),"")</f>
        <v>0.04</v>
      </c>
      <c r="Y1001" s="116">
        <f>IFERROR(VLOOKUP(O1001,'Коэфф для прайса 1 оч'!$E$32:$F$34,2,0),"")</f>
        <v>0</v>
      </c>
      <c r="Z1001" s="116">
        <f>IFERROR(VLOOKUP(P1001,'Коэфф для прайса 1 оч'!$E$36:$F$38,2,0),"")</f>
        <v>0.03</v>
      </c>
      <c r="AA1001" s="116">
        <f>IFERROR(VLOOKUP(Q1001,'Коэфф для прайса 1 оч'!$E$40:$F$43,2,0),"")</f>
        <v>5.0000000000000001E-3</v>
      </c>
      <c r="AB1001" s="117">
        <f>IFERROR(VLOOKUP(R1001,'Коэфф для прайса 1 оч'!$E$45:$F$59,2,0),"")</f>
        <v>7.0000000000000007E-2</v>
      </c>
      <c r="AC1001" s="116">
        <f>IFERROR(VLOOKUP(T1001,'Коэфф для прайса 1 оч'!$E$61:$F$67,2,0),"")</f>
        <v>0</v>
      </c>
      <c r="AD1001" s="116">
        <f>IFERROR(VLOOKUP(U1001,'Коэфф для прайса 1 оч'!$E$69:$F$82,2,0),"")</f>
        <v>1.4999999999999999E-2</v>
      </c>
      <c r="AE1001" s="116">
        <f>IFERROR(VLOOKUP(PriceList[[#This Row],[Корпус]],'Коэфф для прайса 1 оч'!$I$10:$J$15,2,0),"")</f>
        <v>0</v>
      </c>
      <c r="AF1001" s="95">
        <f t="shared" si="225"/>
        <v>449625</v>
      </c>
      <c r="AG1001" s="96">
        <f t="shared" si="226"/>
        <v>13947367.5</v>
      </c>
      <c r="AH1001" s="97">
        <v>0</v>
      </c>
      <c r="AI1001" s="98">
        <f t="shared" si="227"/>
        <v>449625</v>
      </c>
      <c r="AJ1001" s="99">
        <f t="shared" si="228"/>
        <v>13947367.5</v>
      </c>
      <c r="AK1001" s="84" t="s">
        <v>71</v>
      </c>
      <c r="AL1001" s="91">
        <v>0.1</v>
      </c>
      <c r="AM1001" s="287">
        <f>PriceList[[#This Row],[ИТОГ Цена за кв.м, руб]]*(1+PriceList[[#This Row],[Максимальная скидка]])</f>
        <v>494587.50000000006</v>
      </c>
      <c r="AN1001" s="287">
        <f>PriceList[[#This Row],[Цена за кв.м. в CRM]]*PriceList[[#This Row],[Площадь, кв.м]]</f>
        <v>15342104.250000002</v>
      </c>
      <c r="AO1001" s="287">
        <v>6000</v>
      </c>
      <c r="AP1001" s="335">
        <f>PriceList[[#This Row],[Цена за кв.м. в CRM]]+PriceList[[#This Row],[Бронь]]</f>
        <v>500587.50000000006</v>
      </c>
      <c r="AQ1001" s="335">
        <f>PriceList[[#This Row],[Цена за кв.м. в сайт]]*PriceList[[#This Row],[Площадь, кв.м]]</f>
        <v>15528224.250000002</v>
      </c>
      <c r="AR1001" s="84" t="str">
        <f t="shared" si="229"/>
        <v>С3-2-342</v>
      </c>
      <c r="AS1001" s="88" t="str">
        <f t="shared" si="230"/>
        <v>Ст</v>
      </c>
      <c r="AT1001" s="89">
        <f t="shared" si="231"/>
        <v>31.02</v>
      </c>
      <c r="AU1001" s="99">
        <f>PriceList[[#This Row],[Цена за кв.м. в CRM]]</f>
        <v>494587.50000000006</v>
      </c>
      <c r="AV1001" s="100" t="str">
        <f t="shared" si="232"/>
        <v>Резерв</v>
      </c>
      <c r="AW1001" s="99"/>
      <c r="AX1001" s="342"/>
      <c r="AZ1001" s="353">
        <f>(PriceList[[#This Row],[Цена за кв.м. в сайт]])+$AZ$1</f>
        <v>501087.50000000006</v>
      </c>
      <c r="BA1001" s="353">
        <f>AZ1001*PriceList[[#This Row],[Площадь, кв.м]]</f>
        <v>15543734.250000002</v>
      </c>
      <c r="BB1001" s="346">
        <f>BA1001-PriceList[[#This Row],[Стоимость, руб для сбронированием]]</f>
        <v>15510</v>
      </c>
      <c r="BC1001" s="14"/>
      <c r="BD1001" s="345">
        <f t="shared" si="233"/>
        <v>501100</v>
      </c>
      <c r="BE1001" s="353">
        <f>BD1001*PriceList[[#This Row],[Площадь, кв.м]]</f>
        <v>15544122</v>
      </c>
      <c r="BF1001" s="14"/>
      <c r="BG1001" s="345">
        <f>BE1001-$BG$1*PriceList[[#This Row],[Площадь, кв.м]]</f>
        <v>15358002</v>
      </c>
      <c r="BH1001" s="353">
        <f t="shared" si="234"/>
        <v>186120</v>
      </c>
      <c r="BI1001" s="345">
        <f>BG1001/PriceList[[#This Row],[Площадь, кв.м]]</f>
        <v>495100</v>
      </c>
      <c r="BJ1001" s="355">
        <f t="shared" si="235"/>
        <v>1.2118763886083619E-2</v>
      </c>
      <c r="BL1001" s="345"/>
      <c r="BM1001" s="353"/>
    </row>
    <row r="1002" spans="1:65" ht="14.25" hidden="1" customHeight="1">
      <c r="A1002" s="84">
        <v>1000</v>
      </c>
      <c r="B1002" s="84" t="s">
        <v>1101</v>
      </c>
      <c r="C1002" s="85">
        <v>343</v>
      </c>
      <c r="D1002" s="85" t="s">
        <v>957</v>
      </c>
      <c r="E1002" s="86">
        <v>12</v>
      </c>
      <c r="F1002" s="84">
        <v>9</v>
      </c>
      <c r="G1002" s="87">
        <v>30.35</v>
      </c>
      <c r="H1002" s="88" t="s">
        <v>1</v>
      </c>
      <c r="I1002" s="88" t="s">
        <v>1</v>
      </c>
      <c r="J1002" s="89">
        <v>5.61</v>
      </c>
      <c r="K1002" s="89">
        <f t="shared" si="222"/>
        <v>1.68</v>
      </c>
      <c r="L1002" s="89">
        <f t="shared" si="223"/>
        <v>24.740000000000002</v>
      </c>
      <c r="M1002" s="89">
        <f t="shared" si="224"/>
        <v>26.42</v>
      </c>
      <c r="N1002" s="90" t="s">
        <v>65</v>
      </c>
      <c r="O1002" s="90" t="s">
        <v>66</v>
      </c>
      <c r="P1002" s="90" t="s">
        <v>67</v>
      </c>
      <c r="Q1002" s="91" t="s">
        <v>68</v>
      </c>
      <c r="R1002" s="92" t="s">
        <v>116</v>
      </c>
      <c r="S1002" s="92" t="s">
        <v>116</v>
      </c>
      <c r="T1002" s="93" t="s">
        <v>159</v>
      </c>
      <c r="U1002" s="84">
        <v>11</v>
      </c>
      <c r="V1002" s="94">
        <f>IFERROR(VLOOKUP(H1002,'Коэфф для прайса 1 оч'!$A$3:$C$6,3,0),"")</f>
        <v>327000</v>
      </c>
      <c r="W1002" s="91">
        <f>IFERROR(VLOOKUP(E1002,'Коэфф для прайса 1 оч'!$A$10:$C$23,3,0),"")</f>
        <v>0.215</v>
      </c>
      <c r="X1002" s="116">
        <f>IFERROR(VLOOKUP(N1002,'Коэфф для прайса 1 оч'!$E$25:$F$30,2,0),"")</f>
        <v>0.04</v>
      </c>
      <c r="Y1002" s="116">
        <f>IFERROR(VLOOKUP(O1002,'Коэфф для прайса 1 оч'!$E$32:$F$34,2,0),"")</f>
        <v>0</v>
      </c>
      <c r="Z1002" s="116">
        <f>IFERROR(VLOOKUP(P1002,'Коэфф для прайса 1 оч'!$E$36:$F$38,2,0),"")</f>
        <v>0.03</v>
      </c>
      <c r="AA1002" s="116">
        <f>IFERROR(VLOOKUP(Q1002,'Коэфф для прайса 1 оч'!$E$40:$F$43,2,0),"")</f>
        <v>5.0000000000000001E-3</v>
      </c>
      <c r="AB1002" s="117">
        <f>IFERROR(VLOOKUP(R1002,'Коэфф для прайса 1 оч'!$E$45:$F$59,2,0),"")</f>
        <v>7.0000000000000007E-2</v>
      </c>
      <c r="AC1002" s="116">
        <f>IFERROR(VLOOKUP(T1002,'Коэфф для прайса 1 оч'!$E$61:$F$67,2,0),"")</f>
        <v>-0.01</v>
      </c>
      <c r="AD1002" s="116">
        <f>IFERROR(VLOOKUP(U1002,'Коэфф для прайса 1 оч'!$E$69:$F$82,2,0),"")</f>
        <v>1.4999999999999999E-2</v>
      </c>
      <c r="AE1002" s="116">
        <f>IFERROR(VLOOKUP(PriceList[[#This Row],[Корпус]],'Коэфф для прайса 1 оч'!$I$10:$J$15,2,0),"")</f>
        <v>0</v>
      </c>
      <c r="AF1002" s="95">
        <f t="shared" si="225"/>
        <v>446355</v>
      </c>
      <c r="AG1002" s="96">
        <f t="shared" si="226"/>
        <v>13546874.25</v>
      </c>
      <c r="AH1002" s="97">
        <v>0</v>
      </c>
      <c r="AI1002" s="98">
        <f t="shared" si="227"/>
        <v>446355</v>
      </c>
      <c r="AJ1002" s="99">
        <f t="shared" si="228"/>
        <v>13546874.25</v>
      </c>
      <c r="AK1002" s="84" t="s">
        <v>71</v>
      </c>
      <c r="AL1002" s="91">
        <v>0.1</v>
      </c>
      <c r="AM1002" s="287">
        <f>PriceList[[#This Row],[ИТОГ Цена за кв.м, руб]]*(1+PriceList[[#This Row],[Максимальная скидка]])</f>
        <v>490990.50000000006</v>
      </c>
      <c r="AN1002" s="287">
        <f>PriceList[[#This Row],[Цена за кв.м. в CRM]]*PriceList[[#This Row],[Площадь, кв.м]]</f>
        <v>14901561.675000003</v>
      </c>
      <c r="AO1002" s="287">
        <v>6000</v>
      </c>
      <c r="AP1002" s="335">
        <f>PriceList[[#This Row],[Цена за кв.м. в CRM]]+PriceList[[#This Row],[Бронь]]</f>
        <v>496990.50000000006</v>
      </c>
      <c r="AQ1002" s="335">
        <f>PriceList[[#This Row],[Цена за кв.м. в сайт]]*PriceList[[#This Row],[Площадь, кв.м]]</f>
        <v>15083661.675000003</v>
      </c>
      <c r="AR1002" s="84" t="str">
        <f t="shared" si="229"/>
        <v>С3-2-343</v>
      </c>
      <c r="AS1002" s="88" t="str">
        <f t="shared" si="230"/>
        <v>Ст</v>
      </c>
      <c r="AT1002" s="89">
        <f t="shared" si="231"/>
        <v>30.35</v>
      </c>
      <c r="AU1002" s="99">
        <f>PriceList[[#This Row],[Цена за кв.м. в CRM]]</f>
        <v>490990.50000000006</v>
      </c>
      <c r="AV1002" s="100" t="str">
        <f t="shared" si="232"/>
        <v>Резерв</v>
      </c>
      <c r="AW1002" s="99"/>
      <c r="AX1002" s="342"/>
      <c r="AZ1002" s="353">
        <f>(PriceList[[#This Row],[Цена за кв.м. в сайт]])+$AZ$1</f>
        <v>497490.50000000006</v>
      </c>
      <c r="BA1002" s="353">
        <f>AZ1002*PriceList[[#This Row],[Площадь, кв.м]]</f>
        <v>15098836.675000003</v>
      </c>
      <c r="BB1002" s="346">
        <f>BA1002-PriceList[[#This Row],[Стоимость, руб для сбронированием]]</f>
        <v>15175</v>
      </c>
      <c r="BC1002" s="14"/>
      <c r="BD1002" s="345">
        <f t="shared" si="233"/>
        <v>497500</v>
      </c>
      <c r="BE1002" s="353">
        <f>BD1002*PriceList[[#This Row],[Площадь, кв.м]]</f>
        <v>15099125</v>
      </c>
      <c r="BF1002" s="14"/>
      <c r="BG1002" s="345">
        <f>BE1002-$BG$1*PriceList[[#This Row],[Площадь, кв.м]]</f>
        <v>14917025</v>
      </c>
      <c r="BH1002" s="353">
        <f t="shared" si="234"/>
        <v>182100</v>
      </c>
      <c r="BI1002" s="345">
        <f>BG1002/PriceList[[#This Row],[Площадь, кв.м]]</f>
        <v>491500</v>
      </c>
      <c r="BJ1002" s="355">
        <f t="shared" si="235"/>
        <v>1.2207527975584944E-2</v>
      </c>
      <c r="BL1002" s="345"/>
      <c r="BM1002" s="353"/>
    </row>
    <row r="1003" spans="1:65" ht="14.25" hidden="1" customHeight="1">
      <c r="A1003" s="84">
        <v>1001</v>
      </c>
      <c r="B1003" s="84" t="s">
        <v>1102</v>
      </c>
      <c r="C1003" s="85">
        <v>344</v>
      </c>
      <c r="D1003" s="85" t="s">
        <v>957</v>
      </c>
      <c r="E1003" s="86">
        <v>12</v>
      </c>
      <c r="F1003" s="84">
        <v>10</v>
      </c>
      <c r="G1003" s="87">
        <v>63.19</v>
      </c>
      <c r="H1003" s="88" t="s">
        <v>2</v>
      </c>
      <c r="I1003" s="88" t="s">
        <v>19</v>
      </c>
      <c r="J1003" s="89">
        <v>12.88</v>
      </c>
      <c r="K1003" s="89">
        <f t="shared" si="222"/>
        <v>3.86</v>
      </c>
      <c r="L1003" s="89">
        <f t="shared" si="223"/>
        <v>50.309999999999995</v>
      </c>
      <c r="M1003" s="89">
        <f t="shared" si="224"/>
        <v>54.169999999999995</v>
      </c>
      <c r="N1003" s="90" t="s">
        <v>82</v>
      </c>
      <c r="O1003" s="90" t="s">
        <v>83</v>
      </c>
      <c r="P1003" s="90" t="s">
        <v>67</v>
      </c>
      <c r="Q1003" s="91" t="s">
        <v>68</v>
      </c>
      <c r="R1003" s="92" t="s">
        <v>116</v>
      </c>
      <c r="S1003" s="92" t="s">
        <v>116</v>
      </c>
      <c r="T1003" s="93" t="s">
        <v>73</v>
      </c>
      <c r="U1003" s="84">
        <v>11</v>
      </c>
      <c r="V1003" s="94">
        <f>IFERROR(VLOOKUP(H1003,'Коэфф для прайса 1 оч'!$A$3:$C$6,3,0),"")</f>
        <v>313920</v>
      </c>
      <c r="W1003" s="91">
        <f>IFERROR(VLOOKUP(E1003,'Коэфф для прайса 1 оч'!$A$10:$C$23,3,0),"")</f>
        <v>0.215</v>
      </c>
      <c r="X1003" s="116">
        <f>IFERROR(VLOOKUP(N1003,'Коэфф для прайса 1 оч'!$E$25:$F$30,2,0),"")</f>
        <v>-0.01</v>
      </c>
      <c r="Y1003" s="116">
        <f>IFERROR(VLOOKUP(O1003,'Коэфф для прайса 1 оч'!$E$32:$F$34,2,0),"")</f>
        <v>0.03</v>
      </c>
      <c r="Z1003" s="116">
        <f>IFERROR(VLOOKUP(P1003,'Коэфф для прайса 1 оч'!$E$36:$F$38,2,0),"")</f>
        <v>0.03</v>
      </c>
      <c r="AA1003" s="116">
        <f>IFERROR(VLOOKUP(Q1003,'Коэфф для прайса 1 оч'!$E$40:$F$43,2,0),"")</f>
        <v>5.0000000000000001E-3</v>
      </c>
      <c r="AB1003" s="117">
        <f>IFERROR(VLOOKUP(R1003,'Коэфф для прайса 1 оч'!$E$45:$F$59,2,0),"")</f>
        <v>7.0000000000000007E-2</v>
      </c>
      <c r="AC1003" s="116">
        <f>IFERROR(VLOOKUP(T1003,'Коэфф для прайса 1 оч'!$E$61:$F$67,2,0),"")</f>
        <v>0</v>
      </c>
      <c r="AD1003" s="116">
        <f>IFERROR(VLOOKUP(U1003,'Коэфф для прайса 1 оч'!$E$69:$F$82,2,0),"")</f>
        <v>1.4999999999999999E-2</v>
      </c>
      <c r="AE1003" s="116">
        <f>IFERROR(VLOOKUP(PriceList[[#This Row],[Корпус]],'Коэфф для прайса 1 оч'!$I$10:$J$15,2,0),"")</f>
        <v>0</v>
      </c>
      <c r="AF1003" s="95">
        <f t="shared" si="225"/>
        <v>425361.6</v>
      </c>
      <c r="AG1003" s="96">
        <f t="shared" si="226"/>
        <v>26878599.503999997</v>
      </c>
      <c r="AH1003" s="97">
        <v>0</v>
      </c>
      <c r="AI1003" s="98">
        <f t="shared" si="227"/>
        <v>425361.6</v>
      </c>
      <c r="AJ1003" s="99">
        <f t="shared" si="228"/>
        <v>26878599.503999997</v>
      </c>
      <c r="AK1003" s="84" t="s">
        <v>71</v>
      </c>
      <c r="AL1003" s="91">
        <v>0.1</v>
      </c>
      <c r="AM1003" s="287">
        <f>PriceList[[#This Row],[ИТОГ Цена за кв.м, руб]]*(1+PriceList[[#This Row],[Максимальная скидка]])</f>
        <v>467897.76</v>
      </c>
      <c r="AN1003" s="287">
        <f>PriceList[[#This Row],[Цена за кв.м. в CRM]]*PriceList[[#This Row],[Площадь, кв.м]]</f>
        <v>29566459.454399999</v>
      </c>
      <c r="AO1003" s="287">
        <v>6000</v>
      </c>
      <c r="AP1003" s="335">
        <f>PriceList[[#This Row],[Цена за кв.м. в CRM]]+PriceList[[#This Row],[Бронь]]</f>
        <v>473897.76</v>
      </c>
      <c r="AQ1003" s="335">
        <f>PriceList[[#This Row],[Цена за кв.м. в сайт]]*PriceList[[#This Row],[Площадь, кв.м]]</f>
        <v>29945599.454399999</v>
      </c>
      <c r="AR1003" s="84" t="str">
        <f t="shared" si="229"/>
        <v>С3-2-344</v>
      </c>
      <c r="AS1003" s="88" t="str">
        <f t="shared" si="230"/>
        <v>1К</v>
      </c>
      <c r="AT1003" s="89">
        <f t="shared" si="231"/>
        <v>63.19</v>
      </c>
      <c r="AU1003" s="99">
        <f>PriceList[[#This Row],[Цена за кв.м. в CRM]]</f>
        <v>467897.76</v>
      </c>
      <c r="AV1003" s="100" t="str">
        <f t="shared" si="232"/>
        <v>Резерв</v>
      </c>
      <c r="AW1003" s="99"/>
      <c r="AX1003" s="342"/>
      <c r="AZ1003" s="353">
        <f>(PriceList[[#This Row],[Цена за кв.м. в сайт]])+$AZ$1</f>
        <v>474397.76</v>
      </c>
      <c r="BA1003" s="353">
        <f>AZ1003*PriceList[[#This Row],[Площадь, кв.м]]</f>
        <v>29977194.454399999</v>
      </c>
      <c r="BB1003" s="346">
        <f>BA1003-PriceList[[#This Row],[Стоимость, руб для сбронированием]]</f>
        <v>31595</v>
      </c>
      <c r="BC1003" s="14"/>
      <c r="BD1003" s="345">
        <f t="shared" si="233"/>
        <v>474400</v>
      </c>
      <c r="BE1003" s="353">
        <f>BD1003*PriceList[[#This Row],[Площадь, кв.м]]</f>
        <v>29977336</v>
      </c>
      <c r="BF1003" s="14"/>
      <c r="BG1003" s="345">
        <f>BE1003-$BG$1*PriceList[[#This Row],[Площадь, кв.м]]</f>
        <v>29598196</v>
      </c>
      <c r="BH1003" s="353">
        <f t="shared" si="234"/>
        <v>379140</v>
      </c>
      <c r="BI1003" s="345">
        <f>BG1003/PriceList[[#This Row],[Площадь, кв.м]]</f>
        <v>468400</v>
      </c>
      <c r="BJ1003" s="355">
        <f t="shared" si="235"/>
        <v>1.2809564474807857E-2</v>
      </c>
      <c r="BL1003" s="345"/>
      <c r="BM1003" s="353"/>
    </row>
    <row r="1004" spans="1:65" ht="14.25" hidden="1" customHeight="1">
      <c r="A1004" s="101">
        <v>1002</v>
      </c>
      <c r="B1004" s="101" t="s">
        <v>1103</v>
      </c>
      <c r="C1004" s="102">
        <v>345</v>
      </c>
      <c r="D1004" s="102" t="s">
        <v>957</v>
      </c>
      <c r="E1004" s="103">
        <v>12</v>
      </c>
      <c r="F1004" s="101">
        <v>11</v>
      </c>
      <c r="G1004" s="104">
        <v>40.130000000000003</v>
      </c>
      <c r="H1004" s="105" t="s">
        <v>1</v>
      </c>
      <c r="I1004" s="105" t="s">
        <v>1</v>
      </c>
      <c r="J1004" s="106">
        <v>7.71</v>
      </c>
      <c r="K1004" s="106">
        <f t="shared" si="222"/>
        <v>2.31</v>
      </c>
      <c r="L1004" s="106">
        <f t="shared" si="223"/>
        <v>32.42</v>
      </c>
      <c r="M1004" s="106">
        <f t="shared" si="224"/>
        <v>34.730000000000004</v>
      </c>
      <c r="N1004" s="107" t="s">
        <v>82</v>
      </c>
      <c r="O1004" s="107" t="s">
        <v>83</v>
      </c>
      <c r="P1004" s="107" t="s">
        <v>67</v>
      </c>
      <c r="Q1004" s="108" t="s">
        <v>68</v>
      </c>
      <c r="R1004" s="109" t="s">
        <v>493</v>
      </c>
      <c r="S1004" s="92" t="s">
        <v>493</v>
      </c>
      <c r="T1004" s="110" t="s">
        <v>73</v>
      </c>
      <c r="U1004" s="101">
        <v>11</v>
      </c>
      <c r="V1004" s="94">
        <f>IFERROR(VLOOKUP(H1004,'Коэфф для прайса 1 оч'!$A$3:$C$6,3,0),"")</f>
        <v>327000</v>
      </c>
      <c r="W1004" s="91">
        <f>IFERROR(VLOOKUP(E1004,'Коэфф для прайса 1 оч'!$A$10:$C$23,3,0),"")</f>
        <v>0.215</v>
      </c>
      <c r="X1004" s="116">
        <f>IFERROR(VLOOKUP(N1004,'Коэфф для прайса 1 оч'!$E$25:$F$30,2,0),"")</f>
        <v>-0.01</v>
      </c>
      <c r="Y1004" s="116">
        <f>IFERROR(VLOOKUP(O1004,'Коэфф для прайса 1 оч'!$E$32:$F$34,2,0),"")</f>
        <v>0.03</v>
      </c>
      <c r="Z1004" s="116">
        <f>IFERROR(VLOOKUP(P1004,'Коэфф для прайса 1 оч'!$E$36:$F$38,2,0),"")</f>
        <v>0.03</v>
      </c>
      <c r="AA1004" s="116">
        <f>IFERROR(VLOOKUP(Q1004,'Коэфф для прайса 1 оч'!$E$40:$F$43,2,0),"")</f>
        <v>5.0000000000000001E-3</v>
      </c>
      <c r="AB1004" s="117">
        <f>IFERROR(VLOOKUP(R1004,'Коэфф для прайса 1 оч'!$E$45:$F$59,2,0),"")</f>
        <v>0.03</v>
      </c>
      <c r="AC1004" s="116">
        <f>IFERROR(VLOOKUP(T1004,'Коэфф для прайса 1 оч'!$E$61:$F$67,2,0),"")</f>
        <v>0</v>
      </c>
      <c r="AD1004" s="116">
        <f>IFERROR(VLOOKUP(U1004,'Коэфф для прайса 1 оч'!$E$69:$F$82,2,0),"")</f>
        <v>1.4999999999999999E-2</v>
      </c>
      <c r="AE1004" s="116">
        <f>IFERROR(VLOOKUP(PriceList[[#This Row],[Корпус]],'Коэфф для прайса 1 оч'!$I$10:$J$15,2,0),"")</f>
        <v>0</v>
      </c>
      <c r="AF1004" s="95">
        <f t="shared" si="225"/>
        <v>430005</v>
      </c>
      <c r="AG1004" s="111">
        <f t="shared" si="226"/>
        <v>17256100.650000002</v>
      </c>
      <c r="AH1004" s="112">
        <v>0</v>
      </c>
      <c r="AI1004" s="113">
        <f t="shared" si="227"/>
        <v>430005</v>
      </c>
      <c r="AJ1004" s="114">
        <f t="shared" si="228"/>
        <v>17256100.650000002</v>
      </c>
      <c r="AK1004" s="101" t="s">
        <v>71</v>
      </c>
      <c r="AL1004" s="91">
        <v>0.1</v>
      </c>
      <c r="AM1004" s="288">
        <f>PriceList[[#This Row],[ИТОГ Цена за кв.м, руб]]*(1+PriceList[[#This Row],[Максимальная скидка]])</f>
        <v>473005.50000000006</v>
      </c>
      <c r="AN1004" s="288">
        <f>PriceList[[#This Row],[Цена за кв.м. в CRM]]*PriceList[[#This Row],[Площадь, кв.м]]</f>
        <v>18981710.715000004</v>
      </c>
      <c r="AO1004" s="287">
        <v>6000</v>
      </c>
      <c r="AP1004" s="337">
        <f>PriceList[[#This Row],[Цена за кв.м. в CRM]]+PriceList[[#This Row],[Бронь]]</f>
        <v>479005.50000000006</v>
      </c>
      <c r="AQ1004" s="337">
        <f>PriceList[[#This Row],[Цена за кв.м. в сайт]]*PriceList[[#This Row],[Площадь, кв.м]]</f>
        <v>19222490.715000004</v>
      </c>
      <c r="AR1004" s="101" t="str">
        <f t="shared" si="229"/>
        <v>С3-2-345</v>
      </c>
      <c r="AS1004" s="105" t="str">
        <f t="shared" si="230"/>
        <v>Ст</v>
      </c>
      <c r="AT1004" s="106">
        <f t="shared" si="231"/>
        <v>40.130000000000003</v>
      </c>
      <c r="AU1004" s="114">
        <f>PriceList[[#This Row],[Цена за кв.м. в CRM]]</f>
        <v>473005.50000000006</v>
      </c>
      <c r="AV1004" s="115" t="str">
        <f t="shared" si="232"/>
        <v>Резерв</v>
      </c>
      <c r="AW1004" s="114"/>
      <c r="AX1004" s="342"/>
      <c r="AZ1004" s="353">
        <f>(PriceList[[#This Row],[Цена за кв.м. в сайт]])+$AZ$1</f>
        <v>479505.50000000006</v>
      </c>
      <c r="BA1004" s="353">
        <f>AZ1004*PriceList[[#This Row],[Площадь, кв.м]]</f>
        <v>19242555.715000004</v>
      </c>
      <c r="BB1004" s="346">
        <f>BA1004-PriceList[[#This Row],[Стоимость, руб для сбронированием]]</f>
        <v>20065</v>
      </c>
      <c r="BC1004" s="14"/>
      <c r="BD1004" s="345">
        <f t="shared" si="233"/>
        <v>479500</v>
      </c>
      <c r="BE1004" s="353">
        <f>BD1004*PriceList[[#This Row],[Площадь, кв.м]]</f>
        <v>19242335</v>
      </c>
      <c r="BF1004" s="14"/>
      <c r="BG1004" s="345">
        <f>BE1004-$BG$1*PriceList[[#This Row],[Площадь, кв.м]]</f>
        <v>19001555</v>
      </c>
      <c r="BH1004" s="353">
        <f t="shared" si="234"/>
        <v>240780</v>
      </c>
      <c r="BI1004" s="345">
        <f>BG1004/PriceList[[#This Row],[Площадь, кв.м]]</f>
        <v>473499.99999999994</v>
      </c>
      <c r="BJ1004" s="355">
        <f t="shared" si="235"/>
        <v>1.2671594508975714E-2</v>
      </c>
      <c r="BL1004" s="345"/>
      <c r="BM1004" s="353"/>
    </row>
    <row r="1007" spans="1:65" ht="15" customHeight="1">
      <c r="AP1007" s="340"/>
      <c r="AQ1007" s="339"/>
    </row>
    <row r="1008" spans="1:65" ht="15" customHeight="1">
      <c r="AP1008" s="340"/>
      <c r="AQ1008" s="339"/>
    </row>
    <row r="1009" spans="42:43" ht="15" customHeight="1">
      <c r="AP1009" s="340"/>
      <c r="AQ1009" s="339"/>
    </row>
  </sheetData>
  <autoFilter ref="AZ2:BJ2" xr:uid="{00000000-0009-0000-0000-000003000000}"/>
  <mergeCells count="5">
    <mergeCell ref="BD1:BE1"/>
    <mergeCell ref="BA1:BB1"/>
    <mergeCell ref="BG1:BH1"/>
    <mergeCell ref="BI1:BJ1"/>
    <mergeCell ref="BL1:BM1"/>
  </mergeCells>
  <conditionalFormatting sqref="W3:W100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3:AE100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disablePrompts="1" count="1">
    <dataValidation type="list" allowBlank="1" showInputMessage="1" showErrorMessage="1" sqref="AK3:AK1004" xr:uid="{00000000-0002-0000-0300-000000000000}">
      <formula1>$AX$3:$AX$7</formula1>
    </dataValidation>
  </dataValidations>
  <pageMargins left="0.7" right="0.7" top="0.75" bottom="0.75" header="0" footer="0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N1055"/>
  <sheetViews>
    <sheetView workbookViewId="0">
      <pane xSplit="1" ySplit="2" topLeftCell="B1043" activePane="bottomRight" state="frozen"/>
      <selection pane="topRight" activeCell="B1" sqref="B1"/>
      <selection pane="bottomLeft" activeCell="A3" sqref="A3"/>
      <selection pane="bottomRight" activeCell="H1056" sqref="H1056"/>
    </sheetView>
  </sheetViews>
  <sheetFormatPr defaultRowHeight="14.4"/>
  <cols>
    <col min="2" max="2" width="14" customWidth="1"/>
    <col min="3" max="4" width="7.33203125" customWidth="1"/>
    <col min="5" max="5" width="14" customWidth="1"/>
    <col min="6" max="6" width="6.5546875" customWidth="1"/>
    <col min="7" max="7" width="10" customWidth="1"/>
    <col min="8" max="8" width="14" customWidth="1"/>
    <col min="9" max="9" width="14" style="302" customWidth="1"/>
    <col min="10" max="10" width="17.6640625" style="302" customWidth="1"/>
    <col min="11" max="11" width="14" customWidth="1"/>
    <col min="12" max="13" width="14" style="302" customWidth="1"/>
    <col min="14" max="14" width="14" customWidth="1"/>
  </cols>
  <sheetData>
    <row r="1" spans="2:14">
      <c r="B1" t="s">
        <v>1307</v>
      </c>
    </row>
    <row r="2" spans="2:14" ht="36">
      <c r="B2" s="283" t="s">
        <v>1107</v>
      </c>
      <c r="C2" s="283" t="s">
        <v>25</v>
      </c>
      <c r="D2" s="283" t="s">
        <v>1108</v>
      </c>
      <c r="E2" s="284" t="s">
        <v>26</v>
      </c>
      <c r="F2" s="283" t="s">
        <v>1254</v>
      </c>
      <c r="G2" s="283" t="s">
        <v>1487</v>
      </c>
      <c r="H2" s="283" t="s">
        <v>1255</v>
      </c>
      <c r="I2" s="300" t="s">
        <v>1271</v>
      </c>
      <c r="J2" s="300" t="s">
        <v>1272</v>
      </c>
      <c r="K2" s="283" t="s">
        <v>1273</v>
      </c>
      <c r="L2" s="300" t="s">
        <v>1274</v>
      </c>
      <c r="M2" s="300" t="s">
        <v>1275</v>
      </c>
      <c r="N2" s="284" t="s">
        <v>1123</v>
      </c>
    </row>
    <row r="3" spans="2:14">
      <c r="B3" s="85" t="s">
        <v>1256</v>
      </c>
      <c r="C3" s="86">
        <v>3</v>
      </c>
      <c r="D3" s="84"/>
      <c r="E3" s="87" t="s">
        <v>1257</v>
      </c>
      <c r="F3" s="85">
        <v>1</v>
      </c>
      <c r="G3" s="85" t="s">
        <v>1488</v>
      </c>
      <c r="H3" s="88">
        <v>3.12</v>
      </c>
      <c r="I3" s="301">
        <f>'Коэфф для прайса 1 оч'!$F$10</f>
        <v>250000</v>
      </c>
      <c r="J3" s="303">
        <f>I3*H3</f>
        <v>780000</v>
      </c>
      <c r="K3" s="304">
        <v>0.05</v>
      </c>
      <c r="L3" s="301">
        <f>I3-I3*K3</f>
        <v>237500</v>
      </c>
      <c r="M3" s="303">
        <f>L3*H3</f>
        <v>741000</v>
      </c>
      <c r="N3" s="87" t="s">
        <v>1277</v>
      </c>
    </row>
    <row r="4" spans="2:14">
      <c r="B4" s="85" t="s">
        <v>1256</v>
      </c>
      <c r="C4" s="86">
        <v>3</v>
      </c>
      <c r="D4" s="84"/>
      <c r="E4" s="87" t="s">
        <v>1257</v>
      </c>
      <c r="F4" s="85">
        <v>2</v>
      </c>
      <c r="G4" s="85" t="s">
        <v>1489</v>
      </c>
      <c r="H4" s="88">
        <v>3.17</v>
      </c>
      <c r="I4" s="301">
        <f>'Коэфф для прайса 1 оч'!$F$10</f>
        <v>250000</v>
      </c>
      <c r="J4" s="303">
        <f t="shared" ref="J4:J67" si="0">I4*H4</f>
        <v>792500</v>
      </c>
      <c r="K4" s="304">
        <v>0.05</v>
      </c>
      <c r="L4" s="301">
        <f t="shared" ref="L4:L67" si="1">I4-I4*K4</f>
        <v>237500</v>
      </c>
      <c r="M4" s="303">
        <f t="shared" ref="M4:M67" si="2">L4*H4</f>
        <v>752875</v>
      </c>
      <c r="N4" s="87" t="s">
        <v>1277</v>
      </c>
    </row>
    <row r="5" spans="2:14">
      <c r="B5" s="85" t="s">
        <v>1256</v>
      </c>
      <c r="C5" s="86">
        <v>3</v>
      </c>
      <c r="D5" s="84"/>
      <c r="E5" s="87" t="s">
        <v>1257</v>
      </c>
      <c r="F5" s="85">
        <v>3</v>
      </c>
      <c r="G5" s="85" t="s">
        <v>1490</v>
      </c>
      <c r="H5" s="88">
        <v>5.49</v>
      </c>
      <c r="I5" s="301">
        <f>'Коэфф для прайса 1 оч'!$F$10</f>
        <v>250000</v>
      </c>
      <c r="J5" s="303">
        <f t="shared" si="0"/>
        <v>1372500</v>
      </c>
      <c r="K5" s="304">
        <v>0.05</v>
      </c>
      <c r="L5" s="301">
        <f t="shared" si="1"/>
        <v>237500</v>
      </c>
      <c r="M5" s="303">
        <f t="shared" si="2"/>
        <v>1303875</v>
      </c>
      <c r="N5" s="87" t="s">
        <v>1277</v>
      </c>
    </row>
    <row r="6" spans="2:14">
      <c r="B6" s="85" t="s">
        <v>1256</v>
      </c>
      <c r="C6" s="86">
        <v>3</v>
      </c>
      <c r="D6" s="84"/>
      <c r="E6" s="87" t="s">
        <v>1257</v>
      </c>
      <c r="F6" s="85">
        <v>4</v>
      </c>
      <c r="G6" s="85" t="s">
        <v>1491</v>
      </c>
      <c r="H6" s="88">
        <v>5.49</v>
      </c>
      <c r="I6" s="301">
        <f>'Коэфф для прайса 1 оч'!$F$10</f>
        <v>250000</v>
      </c>
      <c r="J6" s="303">
        <f t="shared" si="0"/>
        <v>1372500</v>
      </c>
      <c r="K6" s="304">
        <v>0.05</v>
      </c>
      <c r="L6" s="301">
        <f t="shared" si="1"/>
        <v>237500</v>
      </c>
      <c r="M6" s="303">
        <f t="shared" si="2"/>
        <v>1303875</v>
      </c>
      <c r="N6" s="87" t="s">
        <v>1277</v>
      </c>
    </row>
    <row r="7" spans="2:14">
      <c r="B7" s="85" t="s">
        <v>1256</v>
      </c>
      <c r="C7" s="86">
        <v>3</v>
      </c>
      <c r="D7" s="84"/>
      <c r="E7" s="87" t="s">
        <v>1257</v>
      </c>
      <c r="F7" s="85">
        <v>5</v>
      </c>
      <c r="G7" s="85" t="s">
        <v>1492</v>
      </c>
      <c r="H7" s="88">
        <v>3.17</v>
      </c>
      <c r="I7" s="301">
        <f>'Коэфф для прайса 1 оч'!$F$10</f>
        <v>250000</v>
      </c>
      <c r="J7" s="303">
        <f t="shared" si="0"/>
        <v>792500</v>
      </c>
      <c r="K7" s="304">
        <v>0.05</v>
      </c>
      <c r="L7" s="301">
        <f t="shared" si="1"/>
        <v>237500</v>
      </c>
      <c r="M7" s="303">
        <f t="shared" si="2"/>
        <v>752875</v>
      </c>
      <c r="N7" s="87" t="s">
        <v>1277</v>
      </c>
    </row>
    <row r="8" spans="2:14">
      <c r="B8" s="85" t="s">
        <v>1256</v>
      </c>
      <c r="C8" s="86">
        <v>3</v>
      </c>
      <c r="D8" s="84"/>
      <c r="E8" s="87" t="s">
        <v>1257</v>
      </c>
      <c r="F8" s="85">
        <v>6</v>
      </c>
      <c r="G8" s="85" t="s">
        <v>1493</v>
      </c>
      <c r="H8" s="88">
        <v>3.12</v>
      </c>
      <c r="I8" s="301">
        <f>'Коэфф для прайса 1 оч'!$F$10</f>
        <v>250000</v>
      </c>
      <c r="J8" s="303">
        <f t="shared" si="0"/>
        <v>780000</v>
      </c>
      <c r="K8" s="304">
        <v>0.05</v>
      </c>
      <c r="L8" s="301">
        <f t="shared" si="1"/>
        <v>237500</v>
      </c>
      <c r="M8" s="303">
        <f t="shared" si="2"/>
        <v>741000</v>
      </c>
      <c r="N8" s="87" t="s">
        <v>1277</v>
      </c>
    </row>
    <row r="9" spans="2:14">
      <c r="B9" s="85" t="s">
        <v>1256</v>
      </c>
      <c r="C9" s="86">
        <v>3</v>
      </c>
      <c r="D9" s="84"/>
      <c r="E9" s="87" t="s">
        <v>1257</v>
      </c>
      <c r="F9" s="85">
        <v>7</v>
      </c>
      <c r="G9" s="85" t="s">
        <v>1494</v>
      </c>
      <c r="H9" s="88">
        <v>3.12</v>
      </c>
      <c r="I9" s="301">
        <f>'Коэфф для прайса 1 оч'!$F$10</f>
        <v>250000</v>
      </c>
      <c r="J9" s="303">
        <f t="shared" si="0"/>
        <v>780000</v>
      </c>
      <c r="K9" s="304">
        <v>0.05</v>
      </c>
      <c r="L9" s="301">
        <f t="shared" si="1"/>
        <v>237500</v>
      </c>
      <c r="M9" s="303">
        <f t="shared" si="2"/>
        <v>741000</v>
      </c>
      <c r="N9" s="87" t="s">
        <v>1277</v>
      </c>
    </row>
    <row r="10" spans="2:14">
      <c r="B10" s="85" t="s">
        <v>1256</v>
      </c>
      <c r="C10" s="86">
        <v>3</v>
      </c>
      <c r="D10" s="84"/>
      <c r="E10" s="87" t="s">
        <v>1257</v>
      </c>
      <c r="F10" s="85">
        <v>8</v>
      </c>
      <c r="G10" s="85" t="s">
        <v>1495</v>
      </c>
      <c r="H10" s="88">
        <v>3.17</v>
      </c>
      <c r="I10" s="301">
        <f>'Коэфф для прайса 1 оч'!$F$10</f>
        <v>250000</v>
      </c>
      <c r="J10" s="303">
        <f t="shared" si="0"/>
        <v>792500</v>
      </c>
      <c r="K10" s="304">
        <v>0.05</v>
      </c>
      <c r="L10" s="301">
        <f t="shared" si="1"/>
        <v>237500</v>
      </c>
      <c r="M10" s="303">
        <f t="shared" si="2"/>
        <v>752875</v>
      </c>
      <c r="N10" s="87" t="s">
        <v>1277</v>
      </c>
    </row>
    <row r="11" spans="2:14">
      <c r="B11" s="85" t="s">
        <v>1256</v>
      </c>
      <c r="C11" s="86">
        <v>3</v>
      </c>
      <c r="D11" s="84"/>
      <c r="E11" s="87" t="s">
        <v>1257</v>
      </c>
      <c r="F11" s="85">
        <v>9</v>
      </c>
      <c r="G11" s="85" t="s">
        <v>1496</v>
      </c>
      <c r="H11" s="88">
        <v>5.49</v>
      </c>
      <c r="I11" s="301">
        <f>'Коэфф для прайса 1 оч'!$F$10</f>
        <v>250000</v>
      </c>
      <c r="J11" s="303">
        <f t="shared" si="0"/>
        <v>1372500</v>
      </c>
      <c r="K11" s="304">
        <v>0.05</v>
      </c>
      <c r="L11" s="301">
        <f t="shared" si="1"/>
        <v>237500</v>
      </c>
      <c r="M11" s="303">
        <f t="shared" si="2"/>
        <v>1303875</v>
      </c>
      <c r="N11" s="87" t="s">
        <v>1277</v>
      </c>
    </row>
    <row r="12" spans="2:14">
      <c r="B12" s="85" t="s">
        <v>1256</v>
      </c>
      <c r="C12" s="86">
        <v>3</v>
      </c>
      <c r="D12" s="84"/>
      <c r="E12" s="87" t="s">
        <v>1257</v>
      </c>
      <c r="F12" s="85">
        <v>10</v>
      </c>
      <c r="G12" s="85" t="s">
        <v>1497</v>
      </c>
      <c r="H12" s="88">
        <v>5.49</v>
      </c>
      <c r="I12" s="301">
        <f>'Коэфф для прайса 1 оч'!$F$10</f>
        <v>250000</v>
      </c>
      <c r="J12" s="303">
        <f t="shared" si="0"/>
        <v>1372500</v>
      </c>
      <c r="K12" s="304">
        <v>0.05</v>
      </c>
      <c r="L12" s="301">
        <f t="shared" si="1"/>
        <v>237500</v>
      </c>
      <c r="M12" s="303">
        <f t="shared" si="2"/>
        <v>1303875</v>
      </c>
      <c r="N12" s="87" t="s">
        <v>1277</v>
      </c>
    </row>
    <row r="13" spans="2:14">
      <c r="B13" s="85" t="s">
        <v>1256</v>
      </c>
      <c r="C13" s="86">
        <v>3</v>
      </c>
      <c r="D13" s="84"/>
      <c r="E13" s="87" t="s">
        <v>1257</v>
      </c>
      <c r="F13" s="85">
        <v>11</v>
      </c>
      <c r="G13" s="85" t="s">
        <v>1498</v>
      </c>
      <c r="H13" s="88">
        <v>3.17</v>
      </c>
      <c r="I13" s="301">
        <f>'Коэфф для прайса 1 оч'!$F$10</f>
        <v>250000</v>
      </c>
      <c r="J13" s="303">
        <f t="shared" si="0"/>
        <v>792500</v>
      </c>
      <c r="K13" s="304">
        <v>0.05</v>
      </c>
      <c r="L13" s="301">
        <f t="shared" si="1"/>
        <v>237500</v>
      </c>
      <c r="M13" s="303">
        <f t="shared" si="2"/>
        <v>752875</v>
      </c>
      <c r="N13" s="87" t="s">
        <v>1277</v>
      </c>
    </row>
    <row r="14" spans="2:14">
      <c r="B14" s="85" t="s">
        <v>1256</v>
      </c>
      <c r="C14" s="86">
        <v>3</v>
      </c>
      <c r="D14" s="84"/>
      <c r="E14" s="87" t="s">
        <v>1257</v>
      </c>
      <c r="F14" s="85">
        <v>12</v>
      </c>
      <c r="G14" s="85" t="s">
        <v>1499</v>
      </c>
      <c r="H14" s="88">
        <v>3.12</v>
      </c>
      <c r="I14" s="301">
        <f>'Коэфф для прайса 1 оч'!$F$10</f>
        <v>250000</v>
      </c>
      <c r="J14" s="303">
        <f t="shared" si="0"/>
        <v>780000</v>
      </c>
      <c r="K14" s="304">
        <v>0.05</v>
      </c>
      <c r="L14" s="301">
        <f t="shared" si="1"/>
        <v>237500</v>
      </c>
      <c r="M14" s="303">
        <f t="shared" si="2"/>
        <v>741000</v>
      </c>
      <c r="N14" s="87" t="s">
        <v>1277</v>
      </c>
    </row>
    <row r="15" spans="2:14">
      <c r="B15" s="85" t="s">
        <v>1256</v>
      </c>
      <c r="C15" s="86">
        <v>3</v>
      </c>
      <c r="D15" s="84"/>
      <c r="E15" s="87" t="s">
        <v>1257</v>
      </c>
      <c r="F15" s="85">
        <v>13</v>
      </c>
      <c r="G15" s="85" t="s">
        <v>1500</v>
      </c>
      <c r="H15" s="88">
        <v>3.12</v>
      </c>
      <c r="I15" s="301">
        <f>'Коэфф для прайса 1 оч'!$F$10</f>
        <v>250000</v>
      </c>
      <c r="J15" s="303">
        <f t="shared" si="0"/>
        <v>780000</v>
      </c>
      <c r="K15" s="304">
        <v>0.05</v>
      </c>
      <c r="L15" s="301">
        <f t="shared" si="1"/>
        <v>237500</v>
      </c>
      <c r="M15" s="303">
        <f t="shared" si="2"/>
        <v>741000</v>
      </c>
      <c r="N15" s="87" t="s">
        <v>1277</v>
      </c>
    </row>
    <row r="16" spans="2:14">
      <c r="B16" s="85" t="s">
        <v>1256</v>
      </c>
      <c r="C16" s="86">
        <v>3</v>
      </c>
      <c r="D16" s="84"/>
      <c r="E16" s="87" t="s">
        <v>1257</v>
      </c>
      <c r="F16" s="85">
        <v>14</v>
      </c>
      <c r="G16" s="85" t="s">
        <v>1501</v>
      </c>
      <c r="H16" s="88">
        <v>3.17</v>
      </c>
      <c r="I16" s="301">
        <f>'Коэфф для прайса 1 оч'!$F$10</f>
        <v>250000</v>
      </c>
      <c r="J16" s="303">
        <f t="shared" si="0"/>
        <v>792500</v>
      </c>
      <c r="K16" s="304">
        <v>0.05</v>
      </c>
      <c r="L16" s="301">
        <f t="shared" si="1"/>
        <v>237500</v>
      </c>
      <c r="M16" s="303">
        <f t="shared" si="2"/>
        <v>752875</v>
      </c>
      <c r="N16" s="87" t="s">
        <v>1277</v>
      </c>
    </row>
    <row r="17" spans="2:14">
      <c r="B17" s="85" t="s">
        <v>1256</v>
      </c>
      <c r="C17" s="86">
        <v>3</v>
      </c>
      <c r="D17" s="84"/>
      <c r="E17" s="87" t="s">
        <v>1257</v>
      </c>
      <c r="F17" s="85">
        <v>15</v>
      </c>
      <c r="G17" s="85" t="s">
        <v>1502</v>
      </c>
      <c r="H17" s="88">
        <v>8.2899999999999991</v>
      </c>
      <c r="I17" s="301">
        <f>'Коэфф для прайса 1 оч'!$F$10</f>
        <v>250000</v>
      </c>
      <c r="J17" s="303">
        <f t="shared" si="0"/>
        <v>2072499.9999999998</v>
      </c>
      <c r="K17" s="304">
        <v>0.05</v>
      </c>
      <c r="L17" s="301">
        <f t="shared" si="1"/>
        <v>237500</v>
      </c>
      <c r="M17" s="303">
        <f t="shared" si="2"/>
        <v>1968874.9999999998</v>
      </c>
      <c r="N17" s="87" t="s">
        <v>1277</v>
      </c>
    </row>
    <row r="18" spans="2:14">
      <c r="B18" s="85" t="s">
        <v>1256</v>
      </c>
      <c r="C18" s="86">
        <v>3</v>
      </c>
      <c r="D18" s="84"/>
      <c r="E18" s="87" t="s">
        <v>1257</v>
      </c>
      <c r="F18" s="85">
        <v>16</v>
      </c>
      <c r="G18" s="85" t="s">
        <v>1503</v>
      </c>
      <c r="H18" s="88">
        <v>5.81</v>
      </c>
      <c r="I18" s="301">
        <f>'Коэфф для прайса 1 оч'!$F$10</f>
        <v>250000</v>
      </c>
      <c r="J18" s="303">
        <f t="shared" si="0"/>
        <v>1452500</v>
      </c>
      <c r="K18" s="304">
        <v>0.05</v>
      </c>
      <c r="L18" s="301">
        <f t="shared" si="1"/>
        <v>237500</v>
      </c>
      <c r="M18" s="303">
        <f t="shared" si="2"/>
        <v>1379875</v>
      </c>
      <c r="N18" s="87" t="s">
        <v>1277</v>
      </c>
    </row>
    <row r="19" spans="2:14">
      <c r="B19" s="85" t="s">
        <v>1256</v>
      </c>
      <c r="C19" s="86">
        <v>3</v>
      </c>
      <c r="D19" s="84"/>
      <c r="E19" s="87" t="s">
        <v>1257</v>
      </c>
      <c r="F19" s="85">
        <v>17</v>
      </c>
      <c r="G19" s="85" t="s">
        <v>1504</v>
      </c>
      <c r="H19" s="88">
        <v>3</v>
      </c>
      <c r="I19" s="301">
        <f>'Коэфф для прайса 1 оч'!$F$10</f>
        <v>250000</v>
      </c>
      <c r="J19" s="303">
        <f t="shared" si="0"/>
        <v>750000</v>
      </c>
      <c r="K19" s="304">
        <v>0.05</v>
      </c>
      <c r="L19" s="301">
        <f t="shared" si="1"/>
        <v>237500</v>
      </c>
      <c r="M19" s="303">
        <f t="shared" si="2"/>
        <v>712500</v>
      </c>
      <c r="N19" s="87" t="s">
        <v>1277</v>
      </c>
    </row>
    <row r="20" spans="2:14">
      <c r="B20" s="85" t="s">
        <v>1256</v>
      </c>
      <c r="C20" s="86">
        <v>3</v>
      </c>
      <c r="D20" s="84"/>
      <c r="E20" s="87" t="s">
        <v>1257</v>
      </c>
      <c r="F20" s="85">
        <v>18</v>
      </c>
      <c r="G20" s="85" t="s">
        <v>1505</v>
      </c>
      <c r="H20" s="88">
        <v>3.12</v>
      </c>
      <c r="I20" s="301">
        <f>'Коэфф для прайса 1 оч'!$F$10</f>
        <v>250000</v>
      </c>
      <c r="J20" s="303">
        <f t="shared" si="0"/>
        <v>780000</v>
      </c>
      <c r="K20" s="304">
        <v>0.05</v>
      </c>
      <c r="L20" s="301">
        <f t="shared" si="1"/>
        <v>237500</v>
      </c>
      <c r="M20" s="303">
        <f t="shared" si="2"/>
        <v>741000</v>
      </c>
      <c r="N20" s="87" t="s">
        <v>1277</v>
      </c>
    </row>
    <row r="21" spans="2:14">
      <c r="B21" s="85" t="s">
        <v>1256</v>
      </c>
      <c r="C21" s="86">
        <v>3</v>
      </c>
      <c r="D21" s="84"/>
      <c r="E21" s="87" t="s">
        <v>1257</v>
      </c>
      <c r="F21" s="85">
        <v>19</v>
      </c>
      <c r="G21" s="85" t="s">
        <v>1506</v>
      </c>
      <c r="H21" s="88">
        <v>3.79</v>
      </c>
      <c r="I21" s="301">
        <f>'Коэфф для прайса 1 оч'!$F$10</f>
        <v>250000</v>
      </c>
      <c r="J21" s="303">
        <f t="shared" si="0"/>
        <v>947500</v>
      </c>
      <c r="K21" s="304">
        <v>0.05</v>
      </c>
      <c r="L21" s="301">
        <f t="shared" si="1"/>
        <v>237500</v>
      </c>
      <c r="M21" s="303">
        <f t="shared" si="2"/>
        <v>900125</v>
      </c>
      <c r="N21" s="87" t="s">
        <v>1277</v>
      </c>
    </row>
    <row r="22" spans="2:14">
      <c r="B22" s="85" t="s">
        <v>1256</v>
      </c>
      <c r="C22" s="86">
        <v>3</v>
      </c>
      <c r="D22" s="84"/>
      <c r="E22" s="87" t="s">
        <v>1257</v>
      </c>
      <c r="F22" s="85">
        <v>20</v>
      </c>
      <c r="G22" s="85" t="s">
        <v>1507</v>
      </c>
      <c r="H22" s="88">
        <v>3.12</v>
      </c>
      <c r="I22" s="301">
        <f>'Коэфф для прайса 1 оч'!$F$10</f>
        <v>250000</v>
      </c>
      <c r="J22" s="303">
        <f t="shared" si="0"/>
        <v>780000</v>
      </c>
      <c r="K22" s="304">
        <v>0.05</v>
      </c>
      <c r="L22" s="301">
        <f t="shared" si="1"/>
        <v>237500</v>
      </c>
      <c r="M22" s="303">
        <f t="shared" si="2"/>
        <v>741000</v>
      </c>
      <c r="N22" s="87" t="s">
        <v>1277</v>
      </c>
    </row>
    <row r="23" spans="2:14">
      <c r="B23" s="85" t="s">
        <v>1256</v>
      </c>
      <c r="C23" s="86">
        <v>3</v>
      </c>
      <c r="D23" s="84"/>
      <c r="E23" s="87" t="s">
        <v>1257</v>
      </c>
      <c r="F23" s="85">
        <v>21</v>
      </c>
      <c r="G23" s="85" t="s">
        <v>1508</v>
      </c>
      <c r="H23" s="88">
        <v>3.17</v>
      </c>
      <c r="I23" s="301">
        <f>'Коэфф для прайса 1 оч'!$F$10</f>
        <v>250000</v>
      </c>
      <c r="J23" s="303">
        <f t="shared" si="0"/>
        <v>792500</v>
      </c>
      <c r="K23" s="304">
        <v>0.05</v>
      </c>
      <c r="L23" s="301">
        <f t="shared" si="1"/>
        <v>237500</v>
      </c>
      <c r="M23" s="303">
        <f t="shared" si="2"/>
        <v>752875</v>
      </c>
      <c r="N23" s="87" t="s">
        <v>1277</v>
      </c>
    </row>
    <row r="24" spans="2:14">
      <c r="B24" s="85" t="s">
        <v>1256</v>
      </c>
      <c r="C24" s="86">
        <v>3</v>
      </c>
      <c r="D24" s="84"/>
      <c r="E24" s="87" t="s">
        <v>1257</v>
      </c>
      <c r="F24" s="85">
        <v>22</v>
      </c>
      <c r="G24" s="85" t="s">
        <v>1509</v>
      </c>
      <c r="H24" s="88">
        <v>5.49</v>
      </c>
      <c r="I24" s="301">
        <f>'Коэфф для прайса 1 оч'!$F$10</f>
        <v>250000</v>
      </c>
      <c r="J24" s="303">
        <f t="shared" si="0"/>
        <v>1372500</v>
      </c>
      <c r="K24" s="304">
        <v>0.05</v>
      </c>
      <c r="L24" s="301">
        <f t="shared" si="1"/>
        <v>237500</v>
      </c>
      <c r="M24" s="303">
        <f t="shared" si="2"/>
        <v>1303875</v>
      </c>
      <c r="N24" s="87" t="s">
        <v>1277</v>
      </c>
    </row>
    <row r="25" spans="2:14">
      <c r="B25" s="85" t="s">
        <v>1256</v>
      </c>
      <c r="C25" s="86">
        <v>3</v>
      </c>
      <c r="D25" s="84"/>
      <c r="E25" s="87" t="s">
        <v>1257</v>
      </c>
      <c r="F25" s="85">
        <v>23</v>
      </c>
      <c r="G25" s="85" t="s">
        <v>1510</v>
      </c>
      <c r="H25" s="88">
        <v>5.49</v>
      </c>
      <c r="I25" s="301">
        <f>'Коэфф для прайса 1 оч'!$F$10</f>
        <v>250000</v>
      </c>
      <c r="J25" s="303">
        <f t="shared" si="0"/>
        <v>1372500</v>
      </c>
      <c r="K25" s="304">
        <v>0.05</v>
      </c>
      <c r="L25" s="301">
        <f t="shared" si="1"/>
        <v>237500</v>
      </c>
      <c r="M25" s="303">
        <f t="shared" si="2"/>
        <v>1303875</v>
      </c>
      <c r="N25" s="87" t="s">
        <v>1277</v>
      </c>
    </row>
    <row r="26" spans="2:14">
      <c r="B26" s="85" t="s">
        <v>1256</v>
      </c>
      <c r="C26" s="86">
        <v>3</v>
      </c>
      <c r="D26" s="84"/>
      <c r="E26" s="87" t="s">
        <v>1257</v>
      </c>
      <c r="F26" s="85">
        <v>24</v>
      </c>
      <c r="G26" s="85" t="s">
        <v>1511</v>
      </c>
      <c r="H26" s="88">
        <v>3.17</v>
      </c>
      <c r="I26" s="301">
        <f>'Коэфф для прайса 1 оч'!$F$10</f>
        <v>250000</v>
      </c>
      <c r="J26" s="303">
        <f t="shared" si="0"/>
        <v>792500</v>
      </c>
      <c r="K26" s="304">
        <v>0.05</v>
      </c>
      <c r="L26" s="301">
        <f t="shared" si="1"/>
        <v>237500</v>
      </c>
      <c r="M26" s="303">
        <f t="shared" si="2"/>
        <v>752875</v>
      </c>
      <c r="N26" s="87" t="s">
        <v>1277</v>
      </c>
    </row>
    <row r="27" spans="2:14">
      <c r="B27" s="85" t="s">
        <v>1256</v>
      </c>
      <c r="C27" s="86">
        <v>3</v>
      </c>
      <c r="D27" s="84"/>
      <c r="E27" s="87" t="s">
        <v>1257</v>
      </c>
      <c r="F27" s="85">
        <v>25</v>
      </c>
      <c r="G27" s="85" t="s">
        <v>1512</v>
      </c>
      <c r="H27" s="88">
        <v>3.12</v>
      </c>
      <c r="I27" s="301">
        <f>'Коэфф для прайса 1 оч'!$F$10</f>
        <v>250000</v>
      </c>
      <c r="J27" s="303">
        <f t="shared" si="0"/>
        <v>780000</v>
      </c>
      <c r="K27" s="304">
        <v>0.05</v>
      </c>
      <c r="L27" s="301">
        <f t="shared" si="1"/>
        <v>237500</v>
      </c>
      <c r="M27" s="303">
        <f t="shared" si="2"/>
        <v>741000</v>
      </c>
      <c r="N27" s="87" t="s">
        <v>1277</v>
      </c>
    </row>
    <row r="28" spans="2:14">
      <c r="B28" s="85" t="s">
        <v>1256</v>
      </c>
      <c r="C28" s="86">
        <v>3</v>
      </c>
      <c r="D28" s="84"/>
      <c r="E28" s="87" t="s">
        <v>1257</v>
      </c>
      <c r="F28" s="85">
        <v>26</v>
      </c>
      <c r="G28" s="85" t="s">
        <v>1513</v>
      </c>
      <c r="H28" s="88">
        <v>3.12</v>
      </c>
      <c r="I28" s="301">
        <f>'Коэфф для прайса 1 оч'!$F$10</f>
        <v>250000</v>
      </c>
      <c r="J28" s="303">
        <f t="shared" si="0"/>
        <v>780000</v>
      </c>
      <c r="K28" s="304">
        <v>0.05</v>
      </c>
      <c r="L28" s="301">
        <f t="shared" si="1"/>
        <v>237500</v>
      </c>
      <c r="M28" s="303">
        <f t="shared" si="2"/>
        <v>741000</v>
      </c>
      <c r="N28" s="87" t="s">
        <v>1277</v>
      </c>
    </row>
    <row r="29" spans="2:14">
      <c r="B29" s="85" t="s">
        <v>1256</v>
      </c>
      <c r="C29" s="86">
        <v>3</v>
      </c>
      <c r="D29" s="84"/>
      <c r="E29" s="87" t="s">
        <v>1257</v>
      </c>
      <c r="F29" s="85">
        <v>27</v>
      </c>
      <c r="G29" s="85" t="s">
        <v>1514</v>
      </c>
      <c r="H29" s="88">
        <v>3.17</v>
      </c>
      <c r="I29" s="301">
        <f>'Коэфф для прайса 1 оч'!$F$10</f>
        <v>250000</v>
      </c>
      <c r="J29" s="303">
        <f t="shared" si="0"/>
        <v>792500</v>
      </c>
      <c r="K29" s="304">
        <v>0.05</v>
      </c>
      <c r="L29" s="301">
        <f t="shared" si="1"/>
        <v>237500</v>
      </c>
      <c r="M29" s="303">
        <f t="shared" si="2"/>
        <v>752875</v>
      </c>
      <c r="N29" s="87" t="s">
        <v>1277</v>
      </c>
    </row>
    <row r="30" spans="2:14">
      <c r="B30" s="85" t="s">
        <v>1256</v>
      </c>
      <c r="C30" s="86">
        <v>3</v>
      </c>
      <c r="D30" s="84"/>
      <c r="E30" s="87" t="s">
        <v>1257</v>
      </c>
      <c r="F30" s="85">
        <v>28</v>
      </c>
      <c r="G30" s="85" t="s">
        <v>1515</v>
      </c>
      <c r="H30" s="88">
        <v>5.49</v>
      </c>
      <c r="I30" s="301">
        <f>'Коэфф для прайса 1 оч'!$F$10</f>
        <v>250000</v>
      </c>
      <c r="J30" s="303">
        <f t="shared" si="0"/>
        <v>1372500</v>
      </c>
      <c r="K30" s="304">
        <v>0.05</v>
      </c>
      <c r="L30" s="301">
        <f t="shared" si="1"/>
        <v>237500</v>
      </c>
      <c r="M30" s="303">
        <f t="shared" si="2"/>
        <v>1303875</v>
      </c>
      <c r="N30" s="87" t="s">
        <v>1277</v>
      </c>
    </row>
    <row r="31" spans="2:14">
      <c r="B31" s="85" t="s">
        <v>1256</v>
      </c>
      <c r="C31" s="86">
        <v>3</v>
      </c>
      <c r="D31" s="84"/>
      <c r="E31" s="87" t="s">
        <v>1257</v>
      </c>
      <c r="F31" s="85">
        <v>29</v>
      </c>
      <c r="G31" s="85" t="s">
        <v>1516</v>
      </c>
      <c r="H31" s="88">
        <v>2.84</v>
      </c>
      <c r="I31" s="301">
        <f>'Коэфф для прайса 1 оч'!$F$10</f>
        <v>250000</v>
      </c>
      <c r="J31" s="303">
        <f t="shared" si="0"/>
        <v>710000</v>
      </c>
      <c r="K31" s="304">
        <v>0.05</v>
      </c>
      <c r="L31" s="301">
        <f t="shared" si="1"/>
        <v>237500</v>
      </c>
      <c r="M31" s="303">
        <f t="shared" si="2"/>
        <v>674500</v>
      </c>
      <c r="N31" s="87" t="s">
        <v>1277</v>
      </c>
    </row>
    <row r="32" spans="2:14">
      <c r="B32" s="85" t="s">
        <v>1256</v>
      </c>
      <c r="C32" s="86">
        <v>3</v>
      </c>
      <c r="D32" s="84"/>
      <c r="E32" s="87" t="s">
        <v>1257</v>
      </c>
      <c r="F32" s="85">
        <v>30</v>
      </c>
      <c r="G32" s="85" t="s">
        <v>1517</v>
      </c>
      <c r="H32" s="88">
        <v>5.76</v>
      </c>
      <c r="I32" s="301">
        <f>'Коэфф для прайса 1 оч'!$F$10</f>
        <v>250000</v>
      </c>
      <c r="J32" s="303">
        <f t="shared" si="0"/>
        <v>1440000</v>
      </c>
      <c r="K32" s="304">
        <v>0.05</v>
      </c>
      <c r="L32" s="301">
        <f t="shared" si="1"/>
        <v>237500</v>
      </c>
      <c r="M32" s="303">
        <f t="shared" si="2"/>
        <v>1368000</v>
      </c>
      <c r="N32" s="87" t="s">
        <v>1277</v>
      </c>
    </row>
    <row r="33" spans="2:14">
      <c r="B33" s="85" t="s">
        <v>1256</v>
      </c>
      <c r="C33" s="86">
        <v>3</v>
      </c>
      <c r="D33" s="84"/>
      <c r="E33" s="87" t="s">
        <v>1257</v>
      </c>
      <c r="F33" s="85">
        <v>31</v>
      </c>
      <c r="G33" s="85" t="s">
        <v>1518</v>
      </c>
      <c r="H33" s="88">
        <v>5.76</v>
      </c>
      <c r="I33" s="301">
        <f>'Коэфф для прайса 1 оч'!$F$10</f>
        <v>250000</v>
      </c>
      <c r="J33" s="303">
        <f t="shared" si="0"/>
        <v>1440000</v>
      </c>
      <c r="K33" s="304">
        <v>0.05</v>
      </c>
      <c r="L33" s="301">
        <f t="shared" si="1"/>
        <v>237500</v>
      </c>
      <c r="M33" s="303">
        <f t="shared" si="2"/>
        <v>1368000</v>
      </c>
      <c r="N33" s="87" t="s">
        <v>1277</v>
      </c>
    </row>
    <row r="34" spans="2:14">
      <c r="B34" s="85" t="s">
        <v>1256</v>
      </c>
      <c r="C34" s="86">
        <v>3</v>
      </c>
      <c r="D34" s="84"/>
      <c r="E34" s="87" t="s">
        <v>1257</v>
      </c>
      <c r="F34" s="85">
        <v>32</v>
      </c>
      <c r="G34" s="85" t="s">
        <v>1519</v>
      </c>
      <c r="H34" s="88">
        <v>2.84</v>
      </c>
      <c r="I34" s="301">
        <f>'Коэфф для прайса 1 оч'!$F$10</f>
        <v>250000</v>
      </c>
      <c r="J34" s="303">
        <f t="shared" si="0"/>
        <v>710000</v>
      </c>
      <c r="K34" s="304">
        <v>0.05</v>
      </c>
      <c r="L34" s="301">
        <f t="shared" si="1"/>
        <v>237500</v>
      </c>
      <c r="M34" s="303">
        <f t="shared" si="2"/>
        <v>674500</v>
      </c>
      <c r="N34" s="87" t="s">
        <v>1277</v>
      </c>
    </row>
    <row r="35" spans="2:14">
      <c r="B35" s="85" t="s">
        <v>1256</v>
      </c>
      <c r="C35" s="86">
        <v>3</v>
      </c>
      <c r="D35" s="84"/>
      <c r="E35" s="87" t="s">
        <v>1257</v>
      </c>
      <c r="F35" s="85">
        <v>33</v>
      </c>
      <c r="G35" s="85" t="s">
        <v>1520</v>
      </c>
      <c r="H35" s="88">
        <v>5.49</v>
      </c>
      <c r="I35" s="301">
        <f>'Коэфф для прайса 1 оч'!$F$10</f>
        <v>250000</v>
      </c>
      <c r="J35" s="303">
        <f t="shared" si="0"/>
        <v>1372500</v>
      </c>
      <c r="K35" s="304">
        <v>0.05</v>
      </c>
      <c r="L35" s="301">
        <f t="shared" si="1"/>
        <v>237500</v>
      </c>
      <c r="M35" s="303">
        <f t="shared" si="2"/>
        <v>1303875</v>
      </c>
      <c r="N35" s="87" t="s">
        <v>1277</v>
      </c>
    </row>
    <row r="36" spans="2:14">
      <c r="B36" s="85" t="s">
        <v>1256</v>
      </c>
      <c r="C36" s="86">
        <v>3</v>
      </c>
      <c r="D36" s="84"/>
      <c r="E36" s="87" t="s">
        <v>1257</v>
      </c>
      <c r="F36" s="85">
        <v>34</v>
      </c>
      <c r="G36" s="85" t="s">
        <v>1521</v>
      </c>
      <c r="H36" s="88">
        <v>3.17</v>
      </c>
      <c r="I36" s="301">
        <f>'Коэфф для прайса 1 оч'!$F$10</f>
        <v>250000</v>
      </c>
      <c r="J36" s="303">
        <f t="shared" si="0"/>
        <v>792500</v>
      </c>
      <c r="K36" s="304">
        <v>0.05</v>
      </c>
      <c r="L36" s="301">
        <f t="shared" si="1"/>
        <v>237500</v>
      </c>
      <c r="M36" s="303">
        <f t="shared" si="2"/>
        <v>752875</v>
      </c>
      <c r="N36" s="87" t="s">
        <v>1277</v>
      </c>
    </row>
    <row r="37" spans="2:14">
      <c r="B37" s="85" t="s">
        <v>1256</v>
      </c>
      <c r="C37" s="86">
        <v>3</v>
      </c>
      <c r="D37" s="84"/>
      <c r="E37" s="87" t="s">
        <v>1257</v>
      </c>
      <c r="F37" s="85">
        <v>35</v>
      </c>
      <c r="G37" s="85" t="s">
        <v>1522</v>
      </c>
      <c r="H37" s="88">
        <v>3.12</v>
      </c>
      <c r="I37" s="301">
        <f>'Коэфф для прайса 1 оч'!$F$10</f>
        <v>250000</v>
      </c>
      <c r="J37" s="303">
        <f t="shared" si="0"/>
        <v>780000</v>
      </c>
      <c r="K37" s="304">
        <v>0.05</v>
      </c>
      <c r="L37" s="301">
        <f t="shared" si="1"/>
        <v>237500</v>
      </c>
      <c r="M37" s="303">
        <f t="shared" si="2"/>
        <v>741000</v>
      </c>
      <c r="N37" s="87" t="s">
        <v>1277</v>
      </c>
    </row>
    <row r="38" spans="2:14">
      <c r="B38" s="85" t="s">
        <v>1256</v>
      </c>
      <c r="C38" s="86">
        <v>3</v>
      </c>
      <c r="D38" s="84"/>
      <c r="E38" s="87" t="s">
        <v>1257</v>
      </c>
      <c r="F38" s="85">
        <v>36</v>
      </c>
      <c r="G38" s="85" t="s">
        <v>1523</v>
      </c>
      <c r="H38" s="88">
        <v>3.12</v>
      </c>
      <c r="I38" s="301">
        <f>'Коэфф для прайса 1 оч'!$F$10</f>
        <v>250000</v>
      </c>
      <c r="J38" s="303">
        <f t="shared" si="0"/>
        <v>780000</v>
      </c>
      <c r="K38" s="304">
        <v>0.05</v>
      </c>
      <c r="L38" s="301">
        <f t="shared" si="1"/>
        <v>237500</v>
      </c>
      <c r="M38" s="303">
        <f t="shared" si="2"/>
        <v>741000</v>
      </c>
      <c r="N38" s="87" t="s">
        <v>1277</v>
      </c>
    </row>
    <row r="39" spans="2:14">
      <c r="B39" s="85" t="s">
        <v>1256</v>
      </c>
      <c r="C39" s="86">
        <v>3</v>
      </c>
      <c r="D39" s="84"/>
      <c r="E39" s="87" t="s">
        <v>1257</v>
      </c>
      <c r="F39" s="85">
        <v>37</v>
      </c>
      <c r="G39" s="85" t="s">
        <v>1524</v>
      </c>
      <c r="H39" s="88">
        <v>3.17</v>
      </c>
      <c r="I39" s="301">
        <f>'Коэфф для прайса 1 оч'!$F$10</f>
        <v>250000</v>
      </c>
      <c r="J39" s="303">
        <f t="shared" si="0"/>
        <v>792500</v>
      </c>
      <c r="K39" s="304">
        <v>0.05</v>
      </c>
      <c r="L39" s="301">
        <f t="shared" si="1"/>
        <v>237500</v>
      </c>
      <c r="M39" s="303">
        <f t="shared" si="2"/>
        <v>752875</v>
      </c>
      <c r="N39" s="87" t="s">
        <v>1277</v>
      </c>
    </row>
    <row r="40" spans="2:14">
      <c r="B40" s="85" t="s">
        <v>1256</v>
      </c>
      <c r="C40" s="86">
        <v>3</v>
      </c>
      <c r="D40" s="84"/>
      <c r="E40" s="87" t="s">
        <v>1257</v>
      </c>
      <c r="F40" s="85">
        <v>38</v>
      </c>
      <c r="G40" s="85" t="s">
        <v>1525</v>
      </c>
      <c r="H40" s="88">
        <v>5.49</v>
      </c>
      <c r="I40" s="301">
        <f>'Коэфф для прайса 1 оч'!$F$10</f>
        <v>250000</v>
      </c>
      <c r="J40" s="303">
        <f t="shared" si="0"/>
        <v>1372500</v>
      </c>
      <c r="K40" s="304">
        <v>0.05</v>
      </c>
      <c r="L40" s="301">
        <f t="shared" si="1"/>
        <v>237500</v>
      </c>
      <c r="M40" s="303">
        <f t="shared" si="2"/>
        <v>1303875</v>
      </c>
      <c r="N40" s="87" t="s">
        <v>1277</v>
      </c>
    </row>
    <row r="41" spans="2:14">
      <c r="B41" s="85" t="s">
        <v>1256</v>
      </c>
      <c r="C41" s="86">
        <v>3</v>
      </c>
      <c r="D41" s="84"/>
      <c r="E41" s="87" t="s">
        <v>1257</v>
      </c>
      <c r="F41" s="85">
        <v>39</v>
      </c>
      <c r="G41" s="85" t="s">
        <v>1526</v>
      </c>
      <c r="H41" s="88">
        <v>5.49</v>
      </c>
      <c r="I41" s="301">
        <f>'Коэфф для прайса 1 оч'!$F$10</f>
        <v>250000</v>
      </c>
      <c r="J41" s="303">
        <f t="shared" si="0"/>
        <v>1372500</v>
      </c>
      <c r="K41" s="304">
        <v>0.05</v>
      </c>
      <c r="L41" s="301">
        <f t="shared" si="1"/>
        <v>237500</v>
      </c>
      <c r="M41" s="303">
        <f t="shared" si="2"/>
        <v>1303875</v>
      </c>
      <c r="N41" s="87" t="s">
        <v>1277</v>
      </c>
    </row>
    <row r="42" spans="2:14">
      <c r="B42" s="85" t="s">
        <v>1256</v>
      </c>
      <c r="C42" s="86">
        <v>3</v>
      </c>
      <c r="D42" s="84"/>
      <c r="E42" s="87" t="s">
        <v>1257</v>
      </c>
      <c r="F42" s="85">
        <v>40</v>
      </c>
      <c r="G42" s="85" t="s">
        <v>1527</v>
      </c>
      <c r="H42" s="88">
        <v>3.17</v>
      </c>
      <c r="I42" s="301">
        <f>'Коэфф для прайса 1 оч'!$F$10</f>
        <v>250000</v>
      </c>
      <c r="J42" s="303">
        <f t="shared" si="0"/>
        <v>792500</v>
      </c>
      <c r="K42" s="304">
        <v>0.05</v>
      </c>
      <c r="L42" s="301">
        <f t="shared" si="1"/>
        <v>237500</v>
      </c>
      <c r="M42" s="303">
        <f t="shared" si="2"/>
        <v>752875</v>
      </c>
      <c r="N42" s="87" t="s">
        <v>1277</v>
      </c>
    </row>
    <row r="43" spans="2:14">
      <c r="B43" s="85" t="s">
        <v>1256</v>
      </c>
      <c r="C43" s="86">
        <v>3</v>
      </c>
      <c r="D43" s="84"/>
      <c r="E43" s="87" t="s">
        <v>1257</v>
      </c>
      <c r="F43" s="85">
        <v>41</v>
      </c>
      <c r="G43" s="85" t="s">
        <v>1528</v>
      </c>
      <c r="H43" s="88">
        <v>3.12</v>
      </c>
      <c r="I43" s="301">
        <f>'Коэфф для прайса 1 оч'!$F$10</f>
        <v>250000</v>
      </c>
      <c r="J43" s="303">
        <f t="shared" si="0"/>
        <v>780000</v>
      </c>
      <c r="K43" s="304">
        <v>0.05</v>
      </c>
      <c r="L43" s="301">
        <f t="shared" si="1"/>
        <v>237500</v>
      </c>
      <c r="M43" s="303">
        <f t="shared" si="2"/>
        <v>741000</v>
      </c>
      <c r="N43" s="87" t="s">
        <v>1277</v>
      </c>
    </row>
    <row r="44" spans="2:14">
      <c r="B44" s="85" t="s">
        <v>1256</v>
      </c>
      <c r="C44" s="86">
        <v>3</v>
      </c>
      <c r="D44" s="84"/>
      <c r="E44" s="87" t="s">
        <v>1257</v>
      </c>
      <c r="F44" s="85">
        <v>42</v>
      </c>
      <c r="G44" s="85" t="s">
        <v>1529</v>
      </c>
      <c r="H44" s="88">
        <v>5.49</v>
      </c>
      <c r="I44" s="301">
        <f>'Коэфф для прайса 1 оч'!$F$10</f>
        <v>250000</v>
      </c>
      <c r="J44" s="303">
        <f t="shared" si="0"/>
        <v>1372500</v>
      </c>
      <c r="K44" s="304">
        <v>0.05</v>
      </c>
      <c r="L44" s="301">
        <f t="shared" si="1"/>
        <v>237500</v>
      </c>
      <c r="M44" s="303">
        <f t="shared" si="2"/>
        <v>1303875</v>
      </c>
      <c r="N44" s="87" t="s">
        <v>1277</v>
      </c>
    </row>
    <row r="45" spans="2:14">
      <c r="B45" s="85" t="s">
        <v>1256</v>
      </c>
      <c r="C45" s="86">
        <v>3</v>
      </c>
      <c r="D45" s="84"/>
      <c r="E45" s="87" t="s">
        <v>1257</v>
      </c>
      <c r="F45" s="85">
        <v>43</v>
      </c>
      <c r="G45" s="85" t="s">
        <v>1530</v>
      </c>
      <c r="H45" s="88">
        <v>3.17</v>
      </c>
      <c r="I45" s="301">
        <f>'Коэфф для прайса 1 оч'!$F$10</f>
        <v>250000</v>
      </c>
      <c r="J45" s="303">
        <f t="shared" si="0"/>
        <v>792500</v>
      </c>
      <c r="K45" s="304">
        <v>0.05</v>
      </c>
      <c r="L45" s="301">
        <f t="shared" si="1"/>
        <v>237500</v>
      </c>
      <c r="M45" s="303">
        <f t="shared" si="2"/>
        <v>752875</v>
      </c>
      <c r="N45" s="87" t="s">
        <v>1277</v>
      </c>
    </row>
    <row r="46" spans="2:14">
      <c r="B46" s="85" t="s">
        <v>1256</v>
      </c>
      <c r="C46" s="86">
        <v>3</v>
      </c>
      <c r="D46" s="84"/>
      <c r="E46" s="87" t="s">
        <v>1257</v>
      </c>
      <c r="F46" s="85">
        <v>44</v>
      </c>
      <c r="G46" s="85" t="s">
        <v>1531</v>
      </c>
      <c r="H46" s="88">
        <v>3.12</v>
      </c>
      <c r="I46" s="301">
        <f>'Коэфф для прайса 1 оч'!$F$10</f>
        <v>250000</v>
      </c>
      <c r="J46" s="303">
        <f t="shared" si="0"/>
        <v>780000</v>
      </c>
      <c r="K46" s="304">
        <v>0.05</v>
      </c>
      <c r="L46" s="301">
        <f t="shared" si="1"/>
        <v>237500</v>
      </c>
      <c r="M46" s="303">
        <f t="shared" si="2"/>
        <v>741000</v>
      </c>
      <c r="N46" s="87" t="s">
        <v>1277</v>
      </c>
    </row>
    <row r="47" spans="2:14">
      <c r="B47" s="85" t="s">
        <v>1256</v>
      </c>
      <c r="C47" s="86">
        <v>3</v>
      </c>
      <c r="D47" s="84"/>
      <c r="E47" s="87" t="s">
        <v>1257</v>
      </c>
      <c r="F47" s="85">
        <v>45</v>
      </c>
      <c r="G47" s="85" t="s">
        <v>1532</v>
      </c>
      <c r="H47" s="88">
        <v>3.12</v>
      </c>
      <c r="I47" s="301">
        <f>'Коэфф для прайса 1 оч'!$F$10</f>
        <v>250000</v>
      </c>
      <c r="J47" s="303">
        <f t="shared" si="0"/>
        <v>780000</v>
      </c>
      <c r="K47" s="304">
        <v>0.05</v>
      </c>
      <c r="L47" s="301">
        <f t="shared" si="1"/>
        <v>237500</v>
      </c>
      <c r="M47" s="303">
        <f t="shared" si="2"/>
        <v>741000</v>
      </c>
      <c r="N47" s="87" t="s">
        <v>1277</v>
      </c>
    </row>
    <row r="48" spans="2:14">
      <c r="B48" s="85" t="s">
        <v>1256</v>
      </c>
      <c r="C48" s="86">
        <v>3</v>
      </c>
      <c r="D48" s="84"/>
      <c r="E48" s="87" t="s">
        <v>1257</v>
      </c>
      <c r="F48" s="85">
        <v>46</v>
      </c>
      <c r="G48" s="85" t="s">
        <v>1533</v>
      </c>
      <c r="H48" s="88">
        <v>3.17</v>
      </c>
      <c r="I48" s="301">
        <f>'Коэфф для прайса 1 оч'!$F$10</f>
        <v>250000</v>
      </c>
      <c r="J48" s="303">
        <f t="shared" si="0"/>
        <v>792500</v>
      </c>
      <c r="K48" s="304">
        <v>0.05</v>
      </c>
      <c r="L48" s="301">
        <f t="shared" si="1"/>
        <v>237500</v>
      </c>
      <c r="M48" s="303">
        <f t="shared" si="2"/>
        <v>752875</v>
      </c>
      <c r="N48" s="87" t="s">
        <v>1277</v>
      </c>
    </row>
    <row r="49" spans="2:14">
      <c r="B49" s="85" t="s">
        <v>1256</v>
      </c>
      <c r="C49" s="86">
        <v>3</v>
      </c>
      <c r="D49" s="84"/>
      <c r="E49" s="87" t="s">
        <v>1257</v>
      </c>
      <c r="F49" s="85">
        <v>47</v>
      </c>
      <c r="G49" s="85" t="s">
        <v>1534</v>
      </c>
      <c r="H49" s="88">
        <v>5.49</v>
      </c>
      <c r="I49" s="301">
        <f>'Коэфф для прайса 1 оч'!$F$10</f>
        <v>250000</v>
      </c>
      <c r="J49" s="303">
        <f t="shared" si="0"/>
        <v>1372500</v>
      </c>
      <c r="K49" s="304">
        <v>0.05</v>
      </c>
      <c r="L49" s="301">
        <f t="shared" si="1"/>
        <v>237500</v>
      </c>
      <c r="M49" s="303">
        <f t="shared" si="2"/>
        <v>1303875</v>
      </c>
      <c r="N49" s="87" t="s">
        <v>1277</v>
      </c>
    </row>
    <row r="50" spans="2:14">
      <c r="B50" s="85" t="s">
        <v>1256</v>
      </c>
      <c r="C50" s="86">
        <v>3</v>
      </c>
      <c r="D50" s="84"/>
      <c r="E50" s="87" t="s">
        <v>1257</v>
      </c>
      <c r="F50" s="85">
        <v>48</v>
      </c>
      <c r="G50" s="85" t="s">
        <v>1535</v>
      </c>
      <c r="H50" s="88">
        <v>5.49</v>
      </c>
      <c r="I50" s="301">
        <f>'Коэфф для прайса 1 оч'!$F$10</f>
        <v>250000</v>
      </c>
      <c r="J50" s="303">
        <f t="shared" si="0"/>
        <v>1372500</v>
      </c>
      <c r="K50" s="304">
        <v>0.05</v>
      </c>
      <c r="L50" s="301">
        <f t="shared" si="1"/>
        <v>237500</v>
      </c>
      <c r="M50" s="303">
        <f t="shared" si="2"/>
        <v>1303875</v>
      </c>
      <c r="N50" s="87" t="s">
        <v>1277</v>
      </c>
    </row>
    <row r="51" spans="2:14">
      <c r="B51" s="85" t="s">
        <v>1256</v>
      </c>
      <c r="C51" s="86">
        <v>3</v>
      </c>
      <c r="D51" s="84"/>
      <c r="E51" s="87" t="s">
        <v>1257</v>
      </c>
      <c r="F51" s="85">
        <v>49</v>
      </c>
      <c r="G51" s="85" t="s">
        <v>1536</v>
      </c>
      <c r="H51" s="88">
        <v>3.17</v>
      </c>
      <c r="I51" s="301">
        <f>'Коэфф для прайса 1 оч'!$F$10</f>
        <v>250000</v>
      </c>
      <c r="J51" s="303">
        <f t="shared" si="0"/>
        <v>792500</v>
      </c>
      <c r="K51" s="304">
        <v>0.05</v>
      </c>
      <c r="L51" s="301">
        <f t="shared" si="1"/>
        <v>237500</v>
      </c>
      <c r="M51" s="303">
        <f t="shared" si="2"/>
        <v>752875</v>
      </c>
      <c r="N51" s="87" t="s">
        <v>1277</v>
      </c>
    </row>
    <row r="52" spans="2:14">
      <c r="B52" s="85" t="s">
        <v>1256</v>
      </c>
      <c r="C52" s="86">
        <v>3</v>
      </c>
      <c r="D52" s="84"/>
      <c r="E52" s="87" t="s">
        <v>1257</v>
      </c>
      <c r="F52" s="85">
        <v>50</v>
      </c>
      <c r="G52" s="85" t="s">
        <v>1537</v>
      </c>
      <c r="H52" s="88">
        <v>3.12</v>
      </c>
      <c r="I52" s="301">
        <f>'Коэфф для прайса 1 оч'!$F$10</f>
        <v>250000</v>
      </c>
      <c r="J52" s="303">
        <f t="shared" si="0"/>
        <v>780000</v>
      </c>
      <c r="K52" s="304">
        <v>0.05</v>
      </c>
      <c r="L52" s="301">
        <f t="shared" si="1"/>
        <v>237500</v>
      </c>
      <c r="M52" s="303">
        <f t="shared" si="2"/>
        <v>741000</v>
      </c>
      <c r="N52" s="87" t="s">
        <v>1277</v>
      </c>
    </row>
    <row r="53" spans="2:14">
      <c r="B53" s="85" t="s">
        <v>1256</v>
      </c>
      <c r="C53" s="86">
        <v>3</v>
      </c>
      <c r="D53" s="84"/>
      <c r="E53" s="87" t="s">
        <v>1257</v>
      </c>
      <c r="F53" s="85">
        <v>51</v>
      </c>
      <c r="G53" s="85" t="s">
        <v>1538</v>
      </c>
      <c r="H53" s="88">
        <v>5.49</v>
      </c>
      <c r="I53" s="301">
        <f>'Коэфф для прайса 1 оч'!$F$10</f>
        <v>250000</v>
      </c>
      <c r="J53" s="303">
        <f t="shared" si="0"/>
        <v>1372500</v>
      </c>
      <c r="K53" s="304">
        <v>0.05</v>
      </c>
      <c r="L53" s="301">
        <f t="shared" si="1"/>
        <v>237500</v>
      </c>
      <c r="M53" s="303">
        <f t="shared" si="2"/>
        <v>1303875</v>
      </c>
      <c r="N53" s="87" t="s">
        <v>1277</v>
      </c>
    </row>
    <row r="54" spans="2:14">
      <c r="B54" s="85" t="s">
        <v>1256</v>
      </c>
      <c r="C54" s="86">
        <v>3</v>
      </c>
      <c r="D54" s="84"/>
      <c r="E54" s="87" t="s">
        <v>1257</v>
      </c>
      <c r="F54" s="85">
        <v>52</v>
      </c>
      <c r="G54" s="85" t="s">
        <v>1539</v>
      </c>
      <c r="H54" s="88">
        <v>3.17</v>
      </c>
      <c r="I54" s="301">
        <f>'Коэфф для прайса 1 оч'!$F$10</f>
        <v>250000</v>
      </c>
      <c r="J54" s="303">
        <f t="shared" si="0"/>
        <v>792500</v>
      </c>
      <c r="K54" s="304">
        <v>0.05</v>
      </c>
      <c r="L54" s="301">
        <f t="shared" si="1"/>
        <v>237500</v>
      </c>
      <c r="M54" s="303">
        <f t="shared" si="2"/>
        <v>752875</v>
      </c>
      <c r="N54" s="87" t="s">
        <v>1277</v>
      </c>
    </row>
    <row r="55" spans="2:14">
      <c r="B55" s="85" t="s">
        <v>1256</v>
      </c>
      <c r="C55" s="86">
        <v>3</v>
      </c>
      <c r="D55" s="84"/>
      <c r="E55" s="87" t="s">
        <v>1257</v>
      </c>
      <c r="F55" s="85">
        <v>53</v>
      </c>
      <c r="G55" s="85" t="s">
        <v>1540</v>
      </c>
      <c r="H55" s="88">
        <v>3.12</v>
      </c>
      <c r="I55" s="301">
        <f>'Коэфф для прайса 1 оч'!$F$10</f>
        <v>250000</v>
      </c>
      <c r="J55" s="303">
        <f t="shared" si="0"/>
        <v>780000</v>
      </c>
      <c r="K55" s="304">
        <v>0.05</v>
      </c>
      <c r="L55" s="301">
        <f t="shared" si="1"/>
        <v>237500</v>
      </c>
      <c r="M55" s="303">
        <f t="shared" si="2"/>
        <v>741000</v>
      </c>
      <c r="N55" s="87" t="s">
        <v>1277</v>
      </c>
    </row>
    <row r="56" spans="2:14">
      <c r="B56" s="85" t="s">
        <v>1256</v>
      </c>
      <c r="C56" s="86">
        <v>3</v>
      </c>
      <c r="D56" s="84"/>
      <c r="E56" s="87" t="s">
        <v>1257</v>
      </c>
      <c r="F56" s="85">
        <v>54</v>
      </c>
      <c r="G56" s="85" t="s">
        <v>1541</v>
      </c>
      <c r="H56" s="88">
        <v>3.12</v>
      </c>
      <c r="I56" s="301">
        <f>'Коэфф для прайса 1 оч'!$F$10</f>
        <v>250000</v>
      </c>
      <c r="J56" s="303">
        <f t="shared" si="0"/>
        <v>780000</v>
      </c>
      <c r="K56" s="304">
        <v>0.05</v>
      </c>
      <c r="L56" s="301">
        <f t="shared" si="1"/>
        <v>237500</v>
      </c>
      <c r="M56" s="303">
        <f t="shared" si="2"/>
        <v>741000</v>
      </c>
      <c r="N56" s="87" t="s">
        <v>1277</v>
      </c>
    </row>
    <row r="57" spans="2:14">
      <c r="B57" s="85" t="s">
        <v>1256</v>
      </c>
      <c r="C57" s="86">
        <v>3</v>
      </c>
      <c r="D57" s="84"/>
      <c r="E57" s="87" t="s">
        <v>1257</v>
      </c>
      <c r="F57" s="85">
        <v>55</v>
      </c>
      <c r="G57" s="85" t="s">
        <v>1542</v>
      </c>
      <c r="H57" s="88">
        <v>3.17</v>
      </c>
      <c r="I57" s="301">
        <f>'Коэфф для прайса 1 оч'!$F$10</f>
        <v>250000</v>
      </c>
      <c r="J57" s="303">
        <f t="shared" si="0"/>
        <v>792500</v>
      </c>
      <c r="K57" s="304">
        <v>0.05</v>
      </c>
      <c r="L57" s="301">
        <f t="shared" si="1"/>
        <v>237500</v>
      </c>
      <c r="M57" s="303">
        <f t="shared" si="2"/>
        <v>752875</v>
      </c>
      <c r="N57" s="87" t="s">
        <v>1277</v>
      </c>
    </row>
    <row r="58" spans="2:14">
      <c r="B58" s="85" t="s">
        <v>1256</v>
      </c>
      <c r="C58" s="86">
        <v>3</v>
      </c>
      <c r="D58" s="84"/>
      <c r="E58" s="87" t="s">
        <v>1257</v>
      </c>
      <c r="F58" s="85">
        <v>56</v>
      </c>
      <c r="G58" s="85" t="s">
        <v>1543</v>
      </c>
      <c r="H58" s="88">
        <v>5.49</v>
      </c>
      <c r="I58" s="301">
        <f>'Коэфф для прайса 1 оч'!$F$10</f>
        <v>250000</v>
      </c>
      <c r="J58" s="303">
        <f t="shared" si="0"/>
        <v>1372500</v>
      </c>
      <c r="K58" s="304">
        <v>0.05</v>
      </c>
      <c r="L58" s="301">
        <f t="shared" si="1"/>
        <v>237500</v>
      </c>
      <c r="M58" s="303">
        <f t="shared" si="2"/>
        <v>1303875</v>
      </c>
      <c r="N58" s="87" t="s">
        <v>1277</v>
      </c>
    </row>
    <row r="59" spans="2:14">
      <c r="B59" s="85" t="s">
        <v>1256</v>
      </c>
      <c r="C59" s="86">
        <v>3</v>
      </c>
      <c r="D59" s="84"/>
      <c r="E59" s="87" t="s">
        <v>1257</v>
      </c>
      <c r="F59" s="85">
        <v>57</v>
      </c>
      <c r="G59" s="85" t="s">
        <v>1544</v>
      </c>
      <c r="H59" s="88">
        <v>5.49</v>
      </c>
      <c r="I59" s="301">
        <f>'Коэфф для прайса 1 оч'!$F$10</f>
        <v>250000</v>
      </c>
      <c r="J59" s="303">
        <f t="shared" si="0"/>
        <v>1372500</v>
      </c>
      <c r="K59" s="304">
        <v>0.05</v>
      </c>
      <c r="L59" s="301">
        <f t="shared" si="1"/>
        <v>237500</v>
      </c>
      <c r="M59" s="303">
        <f t="shared" si="2"/>
        <v>1303875</v>
      </c>
      <c r="N59" s="87" t="s">
        <v>1277</v>
      </c>
    </row>
    <row r="60" spans="2:14">
      <c r="B60" s="85" t="s">
        <v>1256</v>
      </c>
      <c r="C60" s="86">
        <v>3</v>
      </c>
      <c r="D60" s="84"/>
      <c r="E60" s="87" t="s">
        <v>1257</v>
      </c>
      <c r="F60" s="85">
        <v>58</v>
      </c>
      <c r="G60" s="85" t="s">
        <v>1545</v>
      </c>
      <c r="H60" s="88">
        <v>3.17</v>
      </c>
      <c r="I60" s="301">
        <f>'Коэфф для прайса 1 оч'!$F$10</f>
        <v>250000</v>
      </c>
      <c r="J60" s="303">
        <f t="shared" si="0"/>
        <v>792500</v>
      </c>
      <c r="K60" s="304">
        <v>0.05</v>
      </c>
      <c r="L60" s="301">
        <f t="shared" si="1"/>
        <v>237500</v>
      </c>
      <c r="M60" s="303">
        <f t="shared" si="2"/>
        <v>752875</v>
      </c>
      <c r="N60" s="87" t="s">
        <v>1277</v>
      </c>
    </row>
    <row r="61" spans="2:14">
      <c r="B61" s="85" t="s">
        <v>1256</v>
      </c>
      <c r="C61" s="86">
        <v>3</v>
      </c>
      <c r="D61" s="84"/>
      <c r="E61" s="87" t="s">
        <v>1257</v>
      </c>
      <c r="F61" s="85">
        <v>59</v>
      </c>
      <c r="G61" s="85" t="s">
        <v>1546</v>
      </c>
      <c r="H61" s="88">
        <v>3.12</v>
      </c>
      <c r="I61" s="301">
        <f>'Коэфф для прайса 1 оч'!$F$10</f>
        <v>250000</v>
      </c>
      <c r="J61" s="303">
        <f t="shared" si="0"/>
        <v>780000</v>
      </c>
      <c r="K61" s="304">
        <v>0.05</v>
      </c>
      <c r="L61" s="301">
        <f t="shared" si="1"/>
        <v>237500</v>
      </c>
      <c r="M61" s="303">
        <f t="shared" si="2"/>
        <v>741000</v>
      </c>
      <c r="N61" s="87" t="s">
        <v>1277</v>
      </c>
    </row>
    <row r="62" spans="2:14">
      <c r="B62" s="85" t="s">
        <v>1256</v>
      </c>
      <c r="C62" s="86">
        <v>3</v>
      </c>
      <c r="D62" s="84"/>
      <c r="E62" s="87" t="s">
        <v>1257</v>
      </c>
      <c r="F62" s="85">
        <v>60</v>
      </c>
      <c r="G62" s="85" t="s">
        <v>1547</v>
      </c>
      <c r="H62" s="88">
        <v>3.12</v>
      </c>
      <c r="I62" s="301">
        <f>'Коэфф для прайса 1 оч'!$F$10</f>
        <v>250000</v>
      </c>
      <c r="J62" s="303">
        <f t="shared" si="0"/>
        <v>780000</v>
      </c>
      <c r="K62" s="304">
        <v>0.05</v>
      </c>
      <c r="L62" s="301">
        <f t="shared" si="1"/>
        <v>237500</v>
      </c>
      <c r="M62" s="303">
        <f t="shared" si="2"/>
        <v>741000</v>
      </c>
      <c r="N62" s="87" t="s">
        <v>1277</v>
      </c>
    </row>
    <row r="63" spans="2:14">
      <c r="B63" s="85" t="s">
        <v>1256</v>
      </c>
      <c r="C63" s="86">
        <v>3</v>
      </c>
      <c r="D63" s="84"/>
      <c r="E63" s="87" t="s">
        <v>1257</v>
      </c>
      <c r="F63" s="85">
        <v>61</v>
      </c>
      <c r="G63" s="85" t="s">
        <v>1548</v>
      </c>
      <c r="H63" s="88">
        <v>3.17</v>
      </c>
      <c r="I63" s="301">
        <f>'Коэфф для прайса 1 оч'!$F$10</f>
        <v>250000</v>
      </c>
      <c r="J63" s="303">
        <f t="shared" si="0"/>
        <v>792500</v>
      </c>
      <c r="K63" s="304">
        <v>0.05</v>
      </c>
      <c r="L63" s="301">
        <f t="shared" si="1"/>
        <v>237500</v>
      </c>
      <c r="M63" s="303">
        <f t="shared" si="2"/>
        <v>752875</v>
      </c>
      <c r="N63" s="87" t="s">
        <v>1277</v>
      </c>
    </row>
    <row r="64" spans="2:14">
      <c r="B64" s="85" t="s">
        <v>1256</v>
      </c>
      <c r="C64" s="86">
        <v>3</v>
      </c>
      <c r="D64" s="84"/>
      <c r="E64" s="87" t="s">
        <v>1257</v>
      </c>
      <c r="F64" s="85">
        <v>62</v>
      </c>
      <c r="G64" s="85" t="s">
        <v>1549</v>
      </c>
      <c r="H64" s="88">
        <v>3.12</v>
      </c>
      <c r="I64" s="301">
        <f>'Коэфф для прайса 1 оч'!$F$10</f>
        <v>250000</v>
      </c>
      <c r="J64" s="303">
        <f t="shared" si="0"/>
        <v>780000</v>
      </c>
      <c r="K64" s="304">
        <v>0.05</v>
      </c>
      <c r="L64" s="301">
        <f t="shared" si="1"/>
        <v>237500</v>
      </c>
      <c r="M64" s="303">
        <f t="shared" si="2"/>
        <v>741000</v>
      </c>
      <c r="N64" s="87" t="s">
        <v>1277</v>
      </c>
    </row>
    <row r="65" spans="2:14">
      <c r="B65" s="85" t="s">
        <v>1256</v>
      </c>
      <c r="C65" s="86">
        <v>3</v>
      </c>
      <c r="D65" s="84"/>
      <c r="E65" s="87" t="s">
        <v>1257</v>
      </c>
      <c r="F65" s="85">
        <v>63</v>
      </c>
      <c r="G65" s="85" t="s">
        <v>1550</v>
      </c>
      <c r="H65" s="88">
        <v>3.17</v>
      </c>
      <c r="I65" s="301">
        <f>'Коэфф для прайса 1 оч'!$F$10</f>
        <v>250000</v>
      </c>
      <c r="J65" s="303">
        <f t="shared" si="0"/>
        <v>792500</v>
      </c>
      <c r="K65" s="304">
        <v>0.05</v>
      </c>
      <c r="L65" s="301">
        <f t="shared" si="1"/>
        <v>237500</v>
      </c>
      <c r="M65" s="303">
        <f t="shared" si="2"/>
        <v>752875</v>
      </c>
      <c r="N65" s="87" t="s">
        <v>1277</v>
      </c>
    </row>
    <row r="66" spans="2:14">
      <c r="B66" s="85" t="s">
        <v>1256</v>
      </c>
      <c r="C66" s="86">
        <v>3</v>
      </c>
      <c r="D66" s="84"/>
      <c r="E66" s="87" t="s">
        <v>1257</v>
      </c>
      <c r="F66" s="85">
        <v>64</v>
      </c>
      <c r="G66" s="85" t="s">
        <v>1551</v>
      </c>
      <c r="H66" s="88">
        <v>2.79</v>
      </c>
      <c r="I66" s="301">
        <f>'Коэфф для прайса 1 оч'!$F$10</f>
        <v>250000</v>
      </c>
      <c r="J66" s="303">
        <f t="shared" si="0"/>
        <v>697500</v>
      </c>
      <c r="K66" s="304">
        <v>0.05</v>
      </c>
      <c r="L66" s="301">
        <f t="shared" si="1"/>
        <v>237500</v>
      </c>
      <c r="M66" s="303">
        <f t="shared" si="2"/>
        <v>662625</v>
      </c>
      <c r="N66" s="87" t="s">
        <v>1277</v>
      </c>
    </row>
    <row r="67" spans="2:14">
      <c r="B67" s="85" t="s">
        <v>1256</v>
      </c>
      <c r="C67" s="86">
        <v>3</v>
      </c>
      <c r="D67" s="84"/>
      <c r="E67" s="87" t="s">
        <v>1257</v>
      </c>
      <c r="F67" s="85">
        <v>65</v>
      </c>
      <c r="G67" s="85" t="s">
        <v>1552</v>
      </c>
      <c r="H67" s="88">
        <v>5.49</v>
      </c>
      <c r="I67" s="301">
        <f>'Коэфф для прайса 1 оч'!$F$10</f>
        <v>250000</v>
      </c>
      <c r="J67" s="303">
        <f t="shared" si="0"/>
        <v>1372500</v>
      </c>
      <c r="K67" s="304">
        <v>0.05</v>
      </c>
      <c r="L67" s="301">
        <f t="shared" si="1"/>
        <v>237500</v>
      </c>
      <c r="M67" s="303">
        <f t="shared" si="2"/>
        <v>1303875</v>
      </c>
      <c r="N67" s="87" t="s">
        <v>1277</v>
      </c>
    </row>
    <row r="68" spans="2:14">
      <c r="B68" s="85" t="s">
        <v>1256</v>
      </c>
      <c r="C68" s="86">
        <v>3</v>
      </c>
      <c r="D68" s="84"/>
      <c r="E68" s="87" t="s">
        <v>1257</v>
      </c>
      <c r="F68" s="85">
        <v>66</v>
      </c>
      <c r="G68" s="85" t="s">
        <v>1553</v>
      </c>
      <c r="H68" s="88">
        <v>3.17</v>
      </c>
      <c r="I68" s="301">
        <f>'Коэфф для прайса 1 оч'!$F$10</f>
        <v>250000</v>
      </c>
      <c r="J68" s="303">
        <f t="shared" ref="J68:J131" si="3">I68*H68</f>
        <v>792500</v>
      </c>
      <c r="K68" s="304">
        <v>0.05</v>
      </c>
      <c r="L68" s="301">
        <f t="shared" ref="L68:L131" si="4">I68-I68*K68</f>
        <v>237500</v>
      </c>
      <c r="M68" s="303">
        <f t="shared" ref="M68:M131" si="5">L68*H68</f>
        <v>752875</v>
      </c>
      <c r="N68" s="87" t="s">
        <v>1277</v>
      </c>
    </row>
    <row r="69" spans="2:14">
      <c r="B69" s="85" t="s">
        <v>1256</v>
      </c>
      <c r="C69" s="86">
        <v>3</v>
      </c>
      <c r="D69" s="84"/>
      <c r="E69" s="87" t="s">
        <v>1257</v>
      </c>
      <c r="F69" s="85">
        <v>67</v>
      </c>
      <c r="G69" s="85" t="s">
        <v>1554</v>
      </c>
      <c r="H69" s="88">
        <v>3.12</v>
      </c>
      <c r="I69" s="301">
        <f>'Коэфф для прайса 1 оч'!$F$10</f>
        <v>250000</v>
      </c>
      <c r="J69" s="303">
        <f t="shared" si="3"/>
        <v>780000</v>
      </c>
      <c r="K69" s="304">
        <v>0.05</v>
      </c>
      <c r="L69" s="301">
        <f t="shared" si="4"/>
        <v>237500</v>
      </c>
      <c r="M69" s="303">
        <f t="shared" si="5"/>
        <v>741000</v>
      </c>
      <c r="N69" s="87" t="s">
        <v>1277</v>
      </c>
    </row>
    <row r="70" spans="2:14">
      <c r="B70" s="85" t="s">
        <v>1256</v>
      </c>
      <c r="C70" s="86">
        <v>3</v>
      </c>
      <c r="D70" s="84"/>
      <c r="E70" s="87" t="s">
        <v>1257</v>
      </c>
      <c r="F70" s="85">
        <v>68</v>
      </c>
      <c r="G70" s="85" t="s">
        <v>1555</v>
      </c>
      <c r="H70" s="88">
        <v>3.12</v>
      </c>
      <c r="I70" s="301">
        <f>'Коэфф для прайса 1 оч'!$F$10</f>
        <v>250000</v>
      </c>
      <c r="J70" s="303">
        <f t="shared" si="3"/>
        <v>780000</v>
      </c>
      <c r="K70" s="304">
        <v>0.05</v>
      </c>
      <c r="L70" s="301">
        <f t="shared" si="4"/>
        <v>237500</v>
      </c>
      <c r="M70" s="303">
        <f t="shared" si="5"/>
        <v>741000</v>
      </c>
      <c r="N70" s="87" t="s">
        <v>1277</v>
      </c>
    </row>
    <row r="71" spans="2:14">
      <c r="B71" s="85" t="s">
        <v>1256</v>
      </c>
      <c r="C71" s="86">
        <v>3</v>
      </c>
      <c r="D71" s="84"/>
      <c r="E71" s="87" t="s">
        <v>1257</v>
      </c>
      <c r="F71" s="85">
        <v>69</v>
      </c>
      <c r="G71" s="85" t="s">
        <v>1556</v>
      </c>
      <c r="H71" s="88">
        <v>3.17</v>
      </c>
      <c r="I71" s="301">
        <f>'Коэфф для прайса 1 оч'!$F$10</f>
        <v>250000</v>
      </c>
      <c r="J71" s="303">
        <f t="shared" si="3"/>
        <v>792500</v>
      </c>
      <c r="K71" s="304">
        <v>0.05</v>
      </c>
      <c r="L71" s="301">
        <f t="shared" si="4"/>
        <v>237500</v>
      </c>
      <c r="M71" s="303">
        <f t="shared" si="5"/>
        <v>752875</v>
      </c>
      <c r="N71" s="87" t="s">
        <v>1277</v>
      </c>
    </row>
    <row r="72" spans="2:14">
      <c r="B72" s="85" t="s">
        <v>1256</v>
      </c>
      <c r="C72" s="86">
        <v>3</v>
      </c>
      <c r="D72" s="84"/>
      <c r="E72" s="87" t="s">
        <v>1257</v>
      </c>
      <c r="F72" s="85">
        <v>70</v>
      </c>
      <c r="G72" s="85" t="s">
        <v>1557</v>
      </c>
      <c r="H72" s="88">
        <v>5.49</v>
      </c>
      <c r="I72" s="301">
        <f>'Коэфф для прайса 1 оч'!$F$10</f>
        <v>250000</v>
      </c>
      <c r="J72" s="303">
        <f t="shared" si="3"/>
        <v>1372500</v>
      </c>
      <c r="K72" s="304">
        <v>0.05</v>
      </c>
      <c r="L72" s="301">
        <f t="shared" si="4"/>
        <v>237500</v>
      </c>
      <c r="M72" s="303">
        <f t="shared" si="5"/>
        <v>1303875</v>
      </c>
      <c r="N72" s="87" t="s">
        <v>1277</v>
      </c>
    </row>
    <row r="73" spans="2:14">
      <c r="B73" s="85" t="s">
        <v>1256</v>
      </c>
      <c r="C73" s="86">
        <v>3</v>
      </c>
      <c r="D73" s="84"/>
      <c r="E73" s="87" t="s">
        <v>1257</v>
      </c>
      <c r="F73" s="85">
        <v>71</v>
      </c>
      <c r="G73" s="85" t="s">
        <v>1558</v>
      </c>
      <c r="H73" s="88">
        <v>2.84</v>
      </c>
      <c r="I73" s="301">
        <f>'Коэфф для прайса 1 оч'!$F$10</f>
        <v>250000</v>
      </c>
      <c r="J73" s="303">
        <f t="shared" si="3"/>
        <v>710000</v>
      </c>
      <c r="K73" s="304">
        <v>0.05</v>
      </c>
      <c r="L73" s="301">
        <f t="shared" si="4"/>
        <v>237500</v>
      </c>
      <c r="M73" s="303">
        <f t="shared" si="5"/>
        <v>674500</v>
      </c>
      <c r="N73" s="87" t="s">
        <v>1277</v>
      </c>
    </row>
    <row r="74" spans="2:14">
      <c r="B74" s="85" t="s">
        <v>1256</v>
      </c>
      <c r="C74" s="86">
        <v>3</v>
      </c>
      <c r="D74" s="84"/>
      <c r="E74" s="87" t="s">
        <v>1257</v>
      </c>
      <c r="F74" s="85">
        <v>72</v>
      </c>
      <c r="G74" s="85" t="s">
        <v>1559</v>
      </c>
      <c r="H74" s="88">
        <v>5.76</v>
      </c>
      <c r="I74" s="301">
        <f>'Коэфф для прайса 1 оч'!$F$10</f>
        <v>250000</v>
      </c>
      <c r="J74" s="303">
        <f t="shared" si="3"/>
        <v>1440000</v>
      </c>
      <c r="K74" s="304">
        <v>0.05</v>
      </c>
      <c r="L74" s="301">
        <f t="shared" si="4"/>
        <v>237500</v>
      </c>
      <c r="M74" s="303">
        <f t="shared" si="5"/>
        <v>1368000</v>
      </c>
      <c r="N74" s="87" t="s">
        <v>1277</v>
      </c>
    </row>
    <row r="75" spans="2:14">
      <c r="B75" s="85" t="s">
        <v>1256</v>
      </c>
      <c r="C75" s="86">
        <v>3</v>
      </c>
      <c r="D75" s="84"/>
      <c r="E75" s="87" t="s">
        <v>1257</v>
      </c>
      <c r="F75" s="85">
        <v>73</v>
      </c>
      <c r="G75" s="85" t="s">
        <v>1560</v>
      </c>
      <c r="H75" s="88">
        <v>5.76</v>
      </c>
      <c r="I75" s="301">
        <f>'Коэфф для прайса 1 оч'!$F$10</f>
        <v>250000</v>
      </c>
      <c r="J75" s="303">
        <f t="shared" si="3"/>
        <v>1440000</v>
      </c>
      <c r="K75" s="304">
        <v>0.05</v>
      </c>
      <c r="L75" s="301">
        <f t="shared" si="4"/>
        <v>237500</v>
      </c>
      <c r="M75" s="303">
        <f t="shared" si="5"/>
        <v>1368000</v>
      </c>
      <c r="N75" s="87" t="s">
        <v>1277</v>
      </c>
    </row>
    <row r="76" spans="2:14">
      <c r="B76" s="85" t="s">
        <v>1256</v>
      </c>
      <c r="C76" s="86">
        <v>3</v>
      </c>
      <c r="D76" s="84"/>
      <c r="E76" s="87" t="s">
        <v>1257</v>
      </c>
      <c r="F76" s="85">
        <v>74</v>
      </c>
      <c r="G76" s="85" t="s">
        <v>1561</v>
      </c>
      <c r="H76" s="88">
        <v>2.84</v>
      </c>
      <c r="I76" s="301">
        <f>'Коэфф для прайса 1 оч'!$F$10</f>
        <v>250000</v>
      </c>
      <c r="J76" s="303">
        <f t="shared" si="3"/>
        <v>710000</v>
      </c>
      <c r="K76" s="304">
        <v>0.05</v>
      </c>
      <c r="L76" s="301">
        <f t="shared" si="4"/>
        <v>237500</v>
      </c>
      <c r="M76" s="303">
        <f t="shared" si="5"/>
        <v>674500</v>
      </c>
      <c r="N76" s="87" t="s">
        <v>1277</v>
      </c>
    </row>
    <row r="77" spans="2:14">
      <c r="B77" s="85" t="s">
        <v>1256</v>
      </c>
      <c r="C77" s="86">
        <v>3</v>
      </c>
      <c r="D77" s="84"/>
      <c r="E77" s="87" t="s">
        <v>1257</v>
      </c>
      <c r="F77" s="85">
        <v>75</v>
      </c>
      <c r="G77" s="85" t="s">
        <v>1562</v>
      </c>
      <c r="H77" s="88">
        <v>5.49</v>
      </c>
      <c r="I77" s="301">
        <f>'Коэфф для прайса 1 оч'!$F$10</f>
        <v>250000</v>
      </c>
      <c r="J77" s="303">
        <f t="shared" si="3"/>
        <v>1372500</v>
      </c>
      <c r="K77" s="304">
        <v>0.05</v>
      </c>
      <c r="L77" s="301">
        <f t="shared" si="4"/>
        <v>237500</v>
      </c>
      <c r="M77" s="303">
        <f t="shared" si="5"/>
        <v>1303875</v>
      </c>
      <c r="N77" s="87" t="s">
        <v>1277</v>
      </c>
    </row>
    <row r="78" spans="2:14">
      <c r="B78" s="85" t="s">
        <v>1256</v>
      </c>
      <c r="C78" s="86">
        <v>3</v>
      </c>
      <c r="D78" s="84"/>
      <c r="E78" s="87" t="s">
        <v>1257</v>
      </c>
      <c r="F78" s="85">
        <v>76</v>
      </c>
      <c r="G78" s="85" t="s">
        <v>1563</v>
      </c>
      <c r="H78" s="88">
        <v>3.17</v>
      </c>
      <c r="I78" s="301">
        <f>'Коэфф для прайса 1 оч'!$F$10</f>
        <v>250000</v>
      </c>
      <c r="J78" s="303">
        <f t="shared" si="3"/>
        <v>792500</v>
      </c>
      <c r="K78" s="304">
        <v>0.05</v>
      </c>
      <c r="L78" s="301">
        <f t="shared" si="4"/>
        <v>237500</v>
      </c>
      <c r="M78" s="303">
        <f t="shared" si="5"/>
        <v>752875</v>
      </c>
      <c r="N78" s="87" t="s">
        <v>1277</v>
      </c>
    </row>
    <row r="79" spans="2:14">
      <c r="B79" s="85" t="s">
        <v>1256</v>
      </c>
      <c r="C79" s="86">
        <v>3</v>
      </c>
      <c r="D79" s="84"/>
      <c r="E79" s="87" t="s">
        <v>1257</v>
      </c>
      <c r="F79" s="85">
        <v>77</v>
      </c>
      <c r="G79" s="85" t="s">
        <v>1564</v>
      </c>
      <c r="H79" s="88">
        <v>3.12</v>
      </c>
      <c r="I79" s="301">
        <f>'Коэфф для прайса 1 оч'!$F$10</f>
        <v>250000</v>
      </c>
      <c r="J79" s="303">
        <f t="shared" si="3"/>
        <v>780000</v>
      </c>
      <c r="K79" s="304">
        <v>0.05</v>
      </c>
      <c r="L79" s="301">
        <f t="shared" si="4"/>
        <v>237500</v>
      </c>
      <c r="M79" s="303">
        <f t="shared" si="5"/>
        <v>741000</v>
      </c>
      <c r="N79" s="87" t="s">
        <v>1277</v>
      </c>
    </row>
    <row r="80" spans="2:14">
      <c r="B80" s="85" t="s">
        <v>1256</v>
      </c>
      <c r="C80" s="86">
        <v>3</v>
      </c>
      <c r="D80" s="84"/>
      <c r="E80" s="87" t="s">
        <v>1257</v>
      </c>
      <c r="F80" s="85">
        <v>78</v>
      </c>
      <c r="G80" s="85" t="s">
        <v>1565</v>
      </c>
      <c r="H80" s="88">
        <v>3.12</v>
      </c>
      <c r="I80" s="301">
        <f>'Коэфф для прайса 1 оч'!$F$10</f>
        <v>250000</v>
      </c>
      <c r="J80" s="303">
        <f t="shared" si="3"/>
        <v>780000</v>
      </c>
      <c r="K80" s="304">
        <v>0.05</v>
      </c>
      <c r="L80" s="301">
        <f t="shared" si="4"/>
        <v>237500</v>
      </c>
      <c r="M80" s="303">
        <f t="shared" si="5"/>
        <v>741000</v>
      </c>
      <c r="N80" s="87" t="s">
        <v>1277</v>
      </c>
    </row>
    <row r="81" spans="2:14">
      <c r="B81" s="85" t="s">
        <v>1256</v>
      </c>
      <c r="C81" s="86">
        <v>3</v>
      </c>
      <c r="D81" s="84"/>
      <c r="E81" s="87" t="s">
        <v>1257</v>
      </c>
      <c r="F81" s="85">
        <v>79</v>
      </c>
      <c r="G81" s="85" t="s">
        <v>1566</v>
      </c>
      <c r="H81" s="88">
        <v>3.17</v>
      </c>
      <c r="I81" s="301">
        <f>'Коэфф для прайса 1 оч'!$F$10</f>
        <v>250000</v>
      </c>
      <c r="J81" s="303">
        <f t="shared" si="3"/>
        <v>792500</v>
      </c>
      <c r="K81" s="304">
        <v>0.05</v>
      </c>
      <c r="L81" s="301">
        <f t="shared" si="4"/>
        <v>237500</v>
      </c>
      <c r="M81" s="303">
        <f t="shared" si="5"/>
        <v>752875</v>
      </c>
      <c r="N81" s="87" t="s">
        <v>1277</v>
      </c>
    </row>
    <row r="82" spans="2:14">
      <c r="B82" s="85" t="s">
        <v>1256</v>
      </c>
      <c r="C82" s="86">
        <v>3</v>
      </c>
      <c r="D82" s="84"/>
      <c r="E82" s="87" t="s">
        <v>1257</v>
      </c>
      <c r="F82" s="85">
        <v>80</v>
      </c>
      <c r="G82" s="85" t="s">
        <v>1567</v>
      </c>
      <c r="H82" s="88">
        <v>5.49</v>
      </c>
      <c r="I82" s="301">
        <f>'Коэфф для прайса 1 оч'!$F$10</f>
        <v>250000</v>
      </c>
      <c r="J82" s="303">
        <f t="shared" si="3"/>
        <v>1372500</v>
      </c>
      <c r="K82" s="304">
        <v>0.05</v>
      </c>
      <c r="L82" s="301">
        <f t="shared" si="4"/>
        <v>237500</v>
      </c>
      <c r="M82" s="303">
        <f t="shared" si="5"/>
        <v>1303875</v>
      </c>
      <c r="N82" s="87" t="s">
        <v>1277</v>
      </c>
    </row>
    <row r="83" spans="2:14">
      <c r="B83" s="85" t="s">
        <v>1256</v>
      </c>
      <c r="C83" s="86">
        <v>3</v>
      </c>
      <c r="D83" s="84"/>
      <c r="E83" s="87" t="s">
        <v>1257</v>
      </c>
      <c r="F83" s="85">
        <v>81</v>
      </c>
      <c r="G83" s="85" t="s">
        <v>1568</v>
      </c>
      <c r="H83" s="88">
        <v>5.49</v>
      </c>
      <c r="I83" s="301">
        <f>'Коэфф для прайса 1 оч'!$F$10</f>
        <v>250000</v>
      </c>
      <c r="J83" s="303">
        <f t="shared" si="3"/>
        <v>1372500</v>
      </c>
      <c r="K83" s="304">
        <v>0.05</v>
      </c>
      <c r="L83" s="301">
        <f t="shared" si="4"/>
        <v>237500</v>
      </c>
      <c r="M83" s="303">
        <f t="shared" si="5"/>
        <v>1303875</v>
      </c>
      <c r="N83" s="87" t="s">
        <v>1277</v>
      </c>
    </row>
    <row r="84" spans="2:14">
      <c r="B84" s="85" t="s">
        <v>1256</v>
      </c>
      <c r="C84" s="86">
        <v>3</v>
      </c>
      <c r="D84" s="84"/>
      <c r="E84" s="87" t="s">
        <v>1257</v>
      </c>
      <c r="F84" s="85">
        <v>82</v>
      </c>
      <c r="G84" s="85" t="s">
        <v>1569</v>
      </c>
      <c r="H84" s="88">
        <v>3.17</v>
      </c>
      <c r="I84" s="301">
        <f>'Коэфф для прайса 1 оч'!$F$10</f>
        <v>250000</v>
      </c>
      <c r="J84" s="303">
        <f t="shared" si="3"/>
        <v>792500</v>
      </c>
      <c r="K84" s="304">
        <v>0.05</v>
      </c>
      <c r="L84" s="301">
        <f t="shared" si="4"/>
        <v>237500</v>
      </c>
      <c r="M84" s="303">
        <f t="shared" si="5"/>
        <v>752875</v>
      </c>
      <c r="N84" s="87" t="s">
        <v>1277</v>
      </c>
    </row>
    <row r="85" spans="2:14">
      <c r="B85" s="85" t="s">
        <v>1256</v>
      </c>
      <c r="C85" s="86">
        <v>3</v>
      </c>
      <c r="D85" s="84"/>
      <c r="E85" s="87" t="s">
        <v>1257</v>
      </c>
      <c r="F85" s="85">
        <v>83</v>
      </c>
      <c r="G85" s="85" t="s">
        <v>1570</v>
      </c>
      <c r="H85" s="88">
        <v>3.12</v>
      </c>
      <c r="I85" s="301">
        <f>'Коэфф для прайса 1 оч'!$F$10</f>
        <v>250000</v>
      </c>
      <c r="J85" s="303">
        <f t="shared" si="3"/>
        <v>780000</v>
      </c>
      <c r="K85" s="304">
        <v>0.05</v>
      </c>
      <c r="L85" s="301">
        <f t="shared" si="4"/>
        <v>237500</v>
      </c>
      <c r="M85" s="303">
        <f t="shared" si="5"/>
        <v>741000</v>
      </c>
      <c r="N85" s="87" t="s">
        <v>1277</v>
      </c>
    </row>
    <row r="86" spans="2:14">
      <c r="B86" s="85" t="s">
        <v>1256</v>
      </c>
      <c r="C86" s="86">
        <v>3</v>
      </c>
      <c r="D86" s="84"/>
      <c r="E86" s="87" t="s">
        <v>1257</v>
      </c>
      <c r="F86" s="85">
        <v>84</v>
      </c>
      <c r="G86" s="85" t="s">
        <v>1571</v>
      </c>
      <c r="H86" s="88">
        <v>3.79</v>
      </c>
      <c r="I86" s="301">
        <f>'Коэфф для прайса 1 оч'!$F$10</f>
        <v>250000</v>
      </c>
      <c r="J86" s="303">
        <f t="shared" si="3"/>
        <v>947500</v>
      </c>
      <c r="K86" s="304">
        <v>0.05</v>
      </c>
      <c r="L86" s="301">
        <f t="shared" si="4"/>
        <v>237500</v>
      </c>
      <c r="M86" s="303">
        <f t="shared" si="5"/>
        <v>900125</v>
      </c>
      <c r="N86" s="87" t="s">
        <v>1277</v>
      </c>
    </row>
    <row r="87" spans="2:14">
      <c r="B87" s="85" t="s">
        <v>1256</v>
      </c>
      <c r="C87" s="86">
        <v>3</v>
      </c>
      <c r="D87" s="84"/>
      <c r="E87" s="87" t="s">
        <v>1257</v>
      </c>
      <c r="F87" s="85">
        <v>85</v>
      </c>
      <c r="G87" s="85" t="s">
        <v>1572</v>
      </c>
      <c r="H87" s="88">
        <v>3.97</v>
      </c>
      <c r="I87" s="301">
        <f>'Коэфф для прайса 1 оч'!$F$10</f>
        <v>250000</v>
      </c>
      <c r="J87" s="303">
        <f t="shared" si="3"/>
        <v>992500</v>
      </c>
      <c r="K87" s="304">
        <v>0.05</v>
      </c>
      <c r="L87" s="301">
        <f t="shared" si="4"/>
        <v>237500</v>
      </c>
      <c r="M87" s="303">
        <f t="shared" si="5"/>
        <v>942875</v>
      </c>
      <c r="N87" s="87" t="s">
        <v>1277</v>
      </c>
    </row>
    <row r="88" spans="2:14">
      <c r="B88" s="85" t="s">
        <v>1256</v>
      </c>
      <c r="C88" s="86">
        <v>3</v>
      </c>
      <c r="D88" s="84"/>
      <c r="E88" s="87" t="s">
        <v>1257</v>
      </c>
      <c r="F88" s="85">
        <v>86</v>
      </c>
      <c r="G88" s="85" t="s">
        <v>1573</v>
      </c>
      <c r="H88" s="88">
        <v>3.97</v>
      </c>
      <c r="I88" s="301">
        <f>'Коэфф для прайса 1 оч'!$F$10</f>
        <v>250000</v>
      </c>
      <c r="J88" s="303">
        <f t="shared" si="3"/>
        <v>992500</v>
      </c>
      <c r="K88" s="304">
        <v>0.05</v>
      </c>
      <c r="L88" s="301">
        <f t="shared" si="4"/>
        <v>237500</v>
      </c>
      <c r="M88" s="303">
        <f t="shared" si="5"/>
        <v>942875</v>
      </c>
      <c r="N88" s="87" t="s">
        <v>1277</v>
      </c>
    </row>
    <row r="89" spans="2:14">
      <c r="B89" s="85" t="s">
        <v>1256</v>
      </c>
      <c r="C89" s="86">
        <v>3</v>
      </c>
      <c r="D89" s="84"/>
      <c r="E89" s="87" t="s">
        <v>1257</v>
      </c>
      <c r="F89" s="85">
        <v>87</v>
      </c>
      <c r="G89" s="85" t="s">
        <v>1574</v>
      </c>
      <c r="H89" s="88">
        <v>3.96</v>
      </c>
      <c r="I89" s="301">
        <f>'Коэфф для прайса 1 оч'!$F$10</f>
        <v>250000</v>
      </c>
      <c r="J89" s="303">
        <f t="shared" si="3"/>
        <v>990000</v>
      </c>
      <c r="K89" s="304">
        <v>0.05</v>
      </c>
      <c r="L89" s="301">
        <f t="shared" si="4"/>
        <v>237500</v>
      </c>
      <c r="M89" s="303">
        <f t="shared" si="5"/>
        <v>940500</v>
      </c>
      <c r="N89" s="87" t="s">
        <v>1277</v>
      </c>
    </row>
    <row r="90" spans="2:14">
      <c r="B90" s="85" t="s">
        <v>1256</v>
      </c>
      <c r="C90" s="86">
        <v>3</v>
      </c>
      <c r="D90" s="84"/>
      <c r="E90" s="87" t="s">
        <v>1257</v>
      </c>
      <c r="F90" s="85">
        <v>88</v>
      </c>
      <c r="G90" s="85" t="s">
        <v>1575</v>
      </c>
      <c r="H90" s="88">
        <v>3.96</v>
      </c>
      <c r="I90" s="301">
        <f>'Коэфф для прайса 1 оч'!$F$10</f>
        <v>250000</v>
      </c>
      <c r="J90" s="303">
        <f t="shared" si="3"/>
        <v>990000</v>
      </c>
      <c r="K90" s="304">
        <v>0.05</v>
      </c>
      <c r="L90" s="301">
        <f t="shared" si="4"/>
        <v>237500</v>
      </c>
      <c r="M90" s="303">
        <f t="shared" si="5"/>
        <v>940500</v>
      </c>
      <c r="N90" s="87" t="s">
        <v>1277</v>
      </c>
    </row>
    <row r="91" spans="2:14">
      <c r="B91" s="85" t="s">
        <v>1256</v>
      </c>
      <c r="C91" s="86">
        <v>3</v>
      </c>
      <c r="D91" s="84"/>
      <c r="E91" s="87" t="s">
        <v>1257</v>
      </c>
      <c r="F91" s="85">
        <v>89</v>
      </c>
      <c r="G91" s="85" t="s">
        <v>1576</v>
      </c>
      <c r="H91" s="88">
        <v>3.96</v>
      </c>
      <c r="I91" s="301">
        <f>'Коэфф для прайса 1 оч'!$F$10</f>
        <v>250000</v>
      </c>
      <c r="J91" s="303">
        <f t="shared" si="3"/>
        <v>990000</v>
      </c>
      <c r="K91" s="304">
        <v>0.05</v>
      </c>
      <c r="L91" s="301">
        <f t="shared" si="4"/>
        <v>237500</v>
      </c>
      <c r="M91" s="303">
        <f t="shared" si="5"/>
        <v>940500</v>
      </c>
      <c r="N91" s="87" t="s">
        <v>1277</v>
      </c>
    </row>
    <row r="92" spans="2:14">
      <c r="B92" s="85" t="s">
        <v>1256</v>
      </c>
      <c r="C92" s="86">
        <v>3</v>
      </c>
      <c r="D92" s="84"/>
      <c r="E92" s="87" t="s">
        <v>1257</v>
      </c>
      <c r="F92" s="85">
        <v>90</v>
      </c>
      <c r="G92" s="85" t="s">
        <v>1577</v>
      </c>
      <c r="H92" s="88">
        <v>3.97</v>
      </c>
      <c r="I92" s="301">
        <f>'Коэфф для прайса 1 оч'!$F$10</f>
        <v>250000</v>
      </c>
      <c r="J92" s="303">
        <f t="shared" si="3"/>
        <v>992500</v>
      </c>
      <c r="K92" s="304">
        <v>0.05</v>
      </c>
      <c r="L92" s="301">
        <f t="shared" si="4"/>
        <v>237500</v>
      </c>
      <c r="M92" s="303">
        <f t="shared" si="5"/>
        <v>942875</v>
      </c>
      <c r="N92" s="87" t="s">
        <v>1277</v>
      </c>
    </row>
    <row r="93" spans="2:14">
      <c r="B93" s="85" t="s">
        <v>1256</v>
      </c>
      <c r="C93" s="86">
        <v>3</v>
      </c>
      <c r="D93" s="84"/>
      <c r="E93" s="87" t="s">
        <v>1257</v>
      </c>
      <c r="F93" s="85">
        <v>91</v>
      </c>
      <c r="G93" s="85" t="s">
        <v>1578</v>
      </c>
      <c r="H93" s="88">
        <v>3.96</v>
      </c>
      <c r="I93" s="301">
        <f>'Коэфф для прайса 1 оч'!$F$10</f>
        <v>250000</v>
      </c>
      <c r="J93" s="303">
        <f t="shared" si="3"/>
        <v>990000</v>
      </c>
      <c r="K93" s="304">
        <v>0.05</v>
      </c>
      <c r="L93" s="301">
        <f t="shared" si="4"/>
        <v>237500</v>
      </c>
      <c r="M93" s="303">
        <f t="shared" si="5"/>
        <v>940500</v>
      </c>
      <c r="N93" s="87" t="s">
        <v>1277</v>
      </c>
    </row>
    <row r="94" spans="2:14">
      <c r="B94" s="85" t="s">
        <v>1256</v>
      </c>
      <c r="C94" s="86">
        <v>3</v>
      </c>
      <c r="D94" s="84"/>
      <c r="E94" s="87" t="s">
        <v>1257</v>
      </c>
      <c r="F94" s="85">
        <v>92</v>
      </c>
      <c r="G94" s="85" t="s">
        <v>1579</v>
      </c>
      <c r="H94" s="88">
        <v>3.96</v>
      </c>
      <c r="I94" s="301">
        <f>'Коэфф для прайса 1 оч'!$F$10</f>
        <v>250000</v>
      </c>
      <c r="J94" s="303">
        <f t="shared" si="3"/>
        <v>990000</v>
      </c>
      <c r="K94" s="304">
        <v>0.05</v>
      </c>
      <c r="L94" s="301">
        <f t="shared" si="4"/>
        <v>237500</v>
      </c>
      <c r="M94" s="303">
        <f t="shared" si="5"/>
        <v>940500</v>
      </c>
      <c r="N94" s="87" t="s">
        <v>1277</v>
      </c>
    </row>
    <row r="95" spans="2:14">
      <c r="B95" s="85" t="s">
        <v>1256</v>
      </c>
      <c r="C95" s="86">
        <v>3</v>
      </c>
      <c r="D95" s="84"/>
      <c r="E95" s="87" t="s">
        <v>1257</v>
      </c>
      <c r="F95" s="85">
        <v>93</v>
      </c>
      <c r="G95" s="85" t="s">
        <v>1580</v>
      </c>
      <c r="H95" s="88">
        <v>3.97</v>
      </c>
      <c r="I95" s="301">
        <f>'Коэфф для прайса 1 оч'!$F$10</f>
        <v>250000</v>
      </c>
      <c r="J95" s="303">
        <f t="shared" si="3"/>
        <v>992500</v>
      </c>
      <c r="K95" s="304">
        <v>0.05</v>
      </c>
      <c r="L95" s="301">
        <f t="shared" si="4"/>
        <v>237500</v>
      </c>
      <c r="M95" s="303">
        <f t="shared" si="5"/>
        <v>942875</v>
      </c>
      <c r="N95" s="87" t="s">
        <v>1277</v>
      </c>
    </row>
    <row r="96" spans="2:14">
      <c r="B96" s="85" t="s">
        <v>1256</v>
      </c>
      <c r="C96" s="86">
        <v>3</v>
      </c>
      <c r="D96" s="84"/>
      <c r="E96" s="87" t="s">
        <v>1257</v>
      </c>
      <c r="F96" s="85">
        <v>94</v>
      </c>
      <c r="G96" s="85" t="s">
        <v>1581</v>
      </c>
      <c r="H96" s="88">
        <v>3.84</v>
      </c>
      <c r="I96" s="301">
        <f>'Коэфф для прайса 1 оч'!$F$10</f>
        <v>250000</v>
      </c>
      <c r="J96" s="303">
        <f t="shared" si="3"/>
        <v>960000</v>
      </c>
      <c r="K96" s="304">
        <v>0.05</v>
      </c>
      <c r="L96" s="301">
        <f t="shared" si="4"/>
        <v>237500</v>
      </c>
      <c r="M96" s="303">
        <f t="shared" si="5"/>
        <v>912000</v>
      </c>
      <c r="N96" s="87" t="s">
        <v>1277</v>
      </c>
    </row>
    <row r="97" spans="2:14">
      <c r="B97" s="85" t="s">
        <v>1256</v>
      </c>
      <c r="C97" s="86">
        <v>3</v>
      </c>
      <c r="D97" s="84"/>
      <c r="E97" s="87" t="s">
        <v>1257</v>
      </c>
      <c r="F97" s="85">
        <v>95</v>
      </c>
      <c r="G97" s="85" t="s">
        <v>1582</v>
      </c>
      <c r="H97" s="88">
        <v>7.16</v>
      </c>
      <c r="I97" s="301">
        <f>'Коэфф для прайса 1 оч'!$F$10</f>
        <v>250000</v>
      </c>
      <c r="J97" s="303">
        <f t="shared" si="3"/>
        <v>1790000</v>
      </c>
      <c r="K97" s="304">
        <v>0.05</v>
      </c>
      <c r="L97" s="301">
        <f t="shared" si="4"/>
        <v>237500</v>
      </c>
      <c r="M97" s="303">
        <f t="shared" si="5"/>
        <v>1700500</v>
      </c>
      <c r="N97" s="87" t="s">
        <v>1277</v>
      </c>
    </row>
    <row r="98" spans="2:14">
      <c r="B98" s="85" t="s">
        <v>1256</v>
      </c>
      <c r="C98" s="86">
        <v>3</v>
      </c>
      <c r="D98" s="84"/>
      <c r="E98" s="87" t="s">
        <v>1257</v>
      </c>
      <c r="F98" s="85">
        <v>96</v>
      </c>
      <c r="G98" s="85" t="s">
        <v>1583</v>
      </c>
      <c r="H98" s="88">
        <v>3.96</v>
      </c>
      <c r="I98" s="301">
        <f>'Коэфф для прайса 1 оч'!$F$10</f>
        <v>250000</v>
      </c>
      <c r="J98" s="303">
        <f t="shared" si="3"/>
        <v>990000</v>
      </c>
      <c r="K98" s="304">
        <v>0.05</v>
      </c>
      <c r="L98" s="301">
        <f t="shared" si="4"/>
        <v>237500</v>
      </c>
      <c r="M98" s="303">
        <f t="shared" si="5"/>
        <v>940500</v>
      </c>
      <c r="N98" s="87" t="s">
        <v>1277</v>
      </c>
    </row>
    <row r="99" spans="2:14">
      <c r="B99" s="85" t="s">
        <v>1256</v>
      </c>
      <c r="C99" s="86">
        <v>3</v>
      </c>
      <c r="D99" s="84"/>
      <c r="E99" s="87" t="s">
        <v>1257</v>
      </c>
      <c r="F99" s="85">
        <v>97</v>
      </c>
      <c r="G99" s="85" t="s">
        <v>1584</v>
      </c>
      <c r="H99" s="88">
        <v>3.97</v>
      </c>
      <c r="I99" s="301">
        <f>'Коэфф для прайса 1 оч'!$F$10</f>
        <v>250000</v>
      </c>
      <c r="J99" s="303">
        <f t="shared" si="3"/>
        <v>992500</v>
      </c>
      <c r="K99" s="304">
        <v>0.05</v>
      </c>
      <c r="L99" s="301">
        <f t="shared" si="4"/>
        <v>237500</v>
      </c>
      <c r="M99" s="303">
        <f t="shared" si="5"/>
        <v>942875</v>
      </c>
      <c r="N99" s="87" t="s">
        <v>1277</v>
      </c>
    </row>
    <row r="100" spans="2:14">
      <c r="B100" s="85" t="s">
        <v>1256</v>
      </c>
      <c r="C100" s="86">
        <v>3</v>
      </c>
      <c r="D100" s="84"/>
      <c r="E100" s="87" t="s">
        <v>1257</v>
      </c>
      <c r="F100" s="85">
        <v>98</v>
      </c>
      <c r="G100" s="85" t="s">
        <v>1585</v>
      </c>
      <c r="H100" s="88">
        <v>3.97</v>
      </c>
      <c r="I100" s="301">
        <f>'Коэфф для прайса 1 оч'!$F$10</f>
        <v>250000</v>
      </c>
      <c r="J100" s="303">
        <f t="shared" si="3"/>
        <v>992500</v>
      </c>
      <c r="K100" s="304">
        <v>0.05</v>
      </c>
      <c r="L100" s="301">
        <f t="shared" si="4"/>
        <v>237500</v>
      </c>
      <c r="M100" s="303">
        <f t="shared" si="5"/>
        <v>942875</v>
      </c>
      <c r="N100" s="87" t="s">
        <v>1277</v>
      </c>
    </row>
    <row r="101" spans="2:14">
      <c r="B101" s="85" t="s">
        <v>1256</v>
      </c>
      <c r="C101" s="86">
        <v>3</v>
      </c>
      <c r="D101" s="84"/>
      <c r="E101" s="87" t="s">
        <v>1257</v>
      </c>
      <c r="F101" s="85">
        <v>99</v>
      </c>
      <c r="G101" s="85" t="s">
        <v>1586</v>
      </c>
      <c r="H101" s="88">
        <v>3.96</v>
      </c>
      <c r="I101" s="301">
        <f>'Коэфф для прайса 1 оч'!$F$10</f>
        <v>250000</v>
      </c>
      <c r="J101" s="303">
        <f t="shared" si="3"/>
        <v>990000</v>
      </c>
      <c r="K101" s="304">
        <v>0.05</v>
      </c>
      <c r="L101" s="301">
        <f t="shared" si="4"/>
        <v>237500</v>
      </c>
      <c r="M101" s="303">
        <f t="shared" si="5"/>
        <v>940500</v>
      </c>
      <c r="N101" s="87" t="s">
        <v>1277</v>
      </c>
    </row>
    <row r="102" spans="2:14">
      <c r="B102" s="85" t="s">
        <v>1256</v>
      </c>
      <c r="C102" s="86">
        <v>3</v>
      </c>
      <c r="D102" s="84"/>
      <c r="E102" s="87" t="s">
        <v>1257</v>
      </c>
      <c r="F102" s="85">
        <v>100</v>
      </c>
      <c r="G102" s="85" t="s">
        <v>1587</v>
      </c>
      <c r="H102" s="88">
        <v>3.97</v>
      </c>
      <c r="I102" s="301">
        <f>'Коэфф для прайса 1 оч'!$F$10</f>
        <v>250000</v>
      </c>
      <c r="J102" s="303">
        <f t="shared" si="3"/>
        <v>992500</v>
      </c>
      <c r="K102" s="304">
        <v>0.05</v>
      </c>
      <c r="L102" s="301">
        <f t="shared" si="4"/>
        <v>237500</v>
      </c>
      <c r="M102" s="303">
        <f t="shared" si="5"/>
        <v>942875</v>
      </c>
      <c r="N102" s="87" t="s">
        <v>1277</v>
      </c>
    </row>
    <row r="103" spans="2:14">
      <c r="B103" s="85" t="s">
        <v>1256</v>
      </c>
      <c r="C103" s="86">
        <v>3</v>
      </c>
      <c r="D103" s="84"/>
      <c r="E103" s="87" t="s">
        <v>1257</v>
      </c>
      <c r="F103" s="85">
        <v>101</v>
      </c>
      <c r="G103" s="85" t="s">
        <v>1588</v>
      </c>
      <c r="H103" s="88">
        <v>3.96</v>
      </c>
      <c r="I103" s="301">
        <f>'Коэфф для прайса 1 оч'!$F$10</f>
        <v>250000</v>
      </c>
      <c r="J103" s="303">
        <f t="shared" si="3"/>
        <v>990000</v>
      </c>
      <c r="K103" s="304">
        <v>0.05</v>
      </c>
      <c r="L103" s="301">
        <f t="shared" si="4"/>
        <v>237500</v>
      </c>
      <c r="M103" s="303">
        <f t="shared" si="5"/>
        <v>940500</v>
      </c>
      <c r="N103" s="87" t="s">
        <v>1277</v>
      </c>
    </row>
    <row r="104" spans="2:14">
      <c r="B104" s="85" t="s">
        <v>1256</v>
      </c>
      <c r="C104" s="86">
        <v>3</v>
      </c>
      <c r="D104" s="84"/>
      <c r="E104" s="87" t="s">
        <v>1257</v>
      </c>
      <c r="F104" s="85">
        <v>102</v>
      </c>
      <c r="G104" s="85" t="s">
        <v>1589</v>
      </c>
      <c r="H104" s="88">
        <v>3.97</v>
      </c>
      <c r="I104" s="301">
        <f>'Коэфф для прайса 1 оч'!$F$10</f>
        <v>250000</v>
      </c>
      <c r="J104" s="303">
        <f t="shared" si="3"/>
        <v>992500</v>
      </c>
      <c r="K104" s="304">
        <v>0.05</v>
      </c>
      <c r="L104" s="301">
        <f t="shared" si="4"/>
        <v>237500</v>
      </c>
      <c r="M104" s="303">
        <f t="shared" si="5"/>
        <v>942875</v>
      </c>
      <c r="N104" s="87" t="s">
        <v>1277</v>
      </c>
    </row>
    <row r="105" spans="2:14">
      <c r="B105" s="85" t="s">
        <v>1256</v>
      </c>
      <c r="C105" s="86">
        <v>3</v>
      </c>
      <c r="D105" s="84"/>
      <c r="E105" s="87" t="s">
        <v>1257</v>
      </c>
      <c r="F105" s="85">
        <v>103</v>
      </c>
      <c r="G105" s="85" t="s">
        <v>1590</v>
      </c>
      <c r="H105" s="88">
        <v>3.97</v>
      </c>
      <c r="I105" s="301">
        <f>'Коэфф для прайса 1 оч'!$F$10</f>
        <v>250000</v>
      </c>
      <c r="J105" s="303">
        <f t="shared" si="3"/>
        <v>992500</v>
      </c>
      <c r="K105" s="304">
        <v>0.05</v>
      </c>
      <c r="L105" s="301">
        <f t="shared" si="4"/>
        <v>237500</v>
      </c>
      <c r="M105" s="303">
        <f t="shared" si="5"/>
        <v>942875</v>
      </c>
      <c r="N105" s="87" t="s">
        <v>1277</v>
      </c>
    </row>
    <row r="106" spans="2:14">
      <c r="B106" s="85" t="s">
        <v>1256</v>
      </c>
      <c r="C106" s="86">
        <v>3</v>
      </c>
      <c r="D106" s="84"/>
      <c r="E106" s="87" t="s">
        <v>1257</v>
      </c>
      <c r="F106" s="85">
        <v>104</v>
      </c>
      <c r="G106" s="85" t="s">
        <v>1591</v>
      </c>
      <c r="H106" s="88">
        <v>3.97</v>
      </c>
      <c r="I106" s="301">
        <f>'Коэфф для прайса 1 оч'!$F$10</f>
        <v>250000</v>
      </c>
      <c r="J106" s="303">
        <f t="shared" si="3"/>
        <v>992500</v>
      </c>
      <c r="K106" s="304">
        <v>0.05</v>
      </c>
      <c r="L106" s="301">
        <f t="shared" si="4"/>
        <v>237500</v>
      </c>
      <c r="M106" s="303">
        <f t="shared" si="5"/>
        <v>942875</v>
      </c>
      <c r="N106" s="87" t="s">
        <v>1277</v>
      </c>
    </row>
    <row r="107" spans="2:14">
      <c r="B107" s="85" t="s">
        <v>1256</v>
      </c>
      <c r="C107" s="86">
        <v>3</v>
      </c>
      <c r="D107" s="84"/>
      <c r="E107" s="87" t="s">
        <v>1257</v>
      </c>
      <c r="F107" s="85">
        <v>105</v>
      </c>
      <c r="G107" s="85" t="s">
        <v>1592</v>
      </c>
      <c r="H107" s="88">
        <v>3.96</v>
      </c>
      <c r="I107" s="301">
        <f>'Коэфф для прайса 1 оч'!$F$10</f>
        <v>250000</v>
      </c>
      <c r="J107" s="303">
        <f t="shared" si="3"/>
        <v>990000</v>
      </c>
      <c r="K107" s="304">
        <v>0.05</v>
      </c>
      <c r="L107" s="301">
        <f t="shared" si="4"/>
        <v>237500</v>
      </c>
      <c r="M107" s="303">
        <f t="shared" si="5"/>
        <v>940500</v>
      </c>
      <c r="N107" s="87" t="s">
        <v>1277</v>
      </c>
    </row>
    <row r="108" spans="2:14">
      <c r="B108" s="85" t="s">
        <v>1256</v>
      </c>
      <c r="C108" s="86">
        <v>3</v>
      </c>
      <c r="D108" s="84"/>
      <c r="E108" s="87" t="s">
        <v>1257</v>
      </c>
      <c r="F108" s="85">
        <v>106</v>
      </c>
      <c r="G108" s="85" t="s">
        <v>1593</v>
      </c>
      <c r="H108" s="88">
        <v>5.49</v>
      </c>
      <c r="I108" s="301">
        <f>'Коэфф для прайса 1 оч'!$F$10</f>
        <v>250000</v>
      </c>
      <c r="J108" s="303">
        <f t="shared" si="3"/>
        <v>1372500</v>
      </c>
      <c r="K108" s="304">
        <v>0.05</v>
      </c>
      <c r="L108" s="301">
        <f t="shared" si="4"/>
        <v>237500</v>
      </c>
      <c r="M108" s="303">
        <f t="shared" si="5"/>
        <v>1303875</v>
      </c>
      <c r="N108" s="87" t="s">
        <v>1277</v>
      </c>
    </row>
    <row r="109" spans="2:14">
      <c r="B109" s="85" t="s">
        <v>1256</v>
      </c>
      <c r="C109" s="86">
        <v>3</v>
      </c>
      <c r="D109" s="84"/>
      <c r="E109" s="87" t="s">
        <v>1257</v>
      </c>
      <c r="F109" s="85">
        <v>107</v>
      </c>
      <c r="G109" s="85" t="s">
        <v>1594</v>
      </c>
      <c r="H109" s="88">
        <v>2.84</v>
      </c>
      <c r="I109" s="301">
        <f>'Коэфф для прайса 1 оч'!$F$10</f>
        <v>250000</v>
      </c>
      <c r="J109" s="303">
        <f t="shared" si="3"/>
        <v>710000</v>
      </c>
      <c r="K109" s="304">
        <v>0.05</v>
      </c>
      <c r="L109" s="301">
        <f t="shared" si="4"/>
        <v>237500</v>
      </c>
      <c r="M109" s="303">
        <f t="shared" si="5"/>
        <v>674500</v>
      </c>
      <c r="N109" s="87" t="s">
        <v>1277</v>
      </c>
    </row>
    <row r="110" spans="2:14">
      <c r="B110" s="85" t="s">
        <v>1256</v>
      </c>
      <c r="C110" s="86">
        <v>3</v>
      </c>
      <c r="D110" s="84"/>
      <c r="E110" s="87" t="s">
        <v>1257</v>
      </c>
      <c r="F110" s="85">
        <v>108</v>
      </c>
      <c r="G110" s="85" t="s">
        <v>1595</v>
      </c>
      <c r="H110" s="88">
        <v>2.84</v>
      </c>
      <c r="I110" s="301">
        <f>'Коэфф для прайса 1 оч'!$F$10</f>
        <v>250000</v>
      </c>
      <c r="J110" s="303">
        <f t="shared" si="3"/>
        <v>710000</v>
      </c>
      <c r="K110" s="304">
        <v>0.05</v>
      </c>
      <c r="L110" s="301">
        <f t="shared" si="4"/>
        <v>237500</v>
      </c>
      <c r="M110" s="303">
        <f t="shared" si="5"/>
        <v>674500</v>
      </c>
      <c r="N110" s="87" t="s">
        <v>1277</v>
      </c>
    </row>
    <row r="111" spans="2:14">
      <c r="B111" s="85" t="s">
        <v>1256</v>
      </c>
      <c r="C111" s="86">
        <v>3</v>
      </c>
      <c r="D111" s="84"/>
      <c r="E111" s="87" t="s">
        <v>1257</v>
      </c>
      <c r="F111" s="85">
        <v>109</v>
      </c>
      <c r="G111" s="85" t="s">
        <v>1596</v>
      </c>
      <c r="H111" s="88">
        <v>5.49</v>
      </c>
      <c r="I111" s="301">
        <f>'Коэфф для прайса 1 оч'!$F$10</f>
        <v>250000</v>
      </c>
      <c r="J111" s="303">
        <f t="shared" si="3"/>
        <v>1372500</v>
      </c>
      <c r="K111" s="304">
        <v>0.05</v>
      </c>
      <c r="L111" s="301">
        <f t="shared" si="4"/>
        <v>237500</v>
      </c>
      <c r="M111" s="303">
        <f t="shared" si="5"/>
        <v>1303875</v>
      </c>
      <c r="N111" s="87" t="s">
        <v>1277</v>
      </c>
    </row>
    <row r="112" spans="2:14">
      <c r="B112" s="85" t="s">
        <v>1256</v>
      </c>
      <c r="C112" s="86">
        <v>3</v>
      </c>
      <c r="D112" s="84"/>
      <c r="E112" s="87" t="s">
        <v>1257</v>
      </c>
      <c r="F112" s="85">
        <v>110</v>
      </c>
      <c r="G112" s="85" t="s">
        <v>1597</v>
      </c>
      <c r="H112" s="88">
        <v>3.96</v>
      </c>
      <c r="I112" s="301">
        <f>'Коэфф для прайса 1 оч'!$F$10</f>
        <v>250000</v>
      </c>
      <c r="J112" s="303">
        <f t="shared" si="3"/>
        <v>990000</v>
      </c>
      <c r="K112" s="304">
        <v>0.05</v>
      </c>
      <c r="L112" s="301">
        <f t="shared" si="4"/>
        <v>237500</v>
      </c>
      <c r="M112" s="303">
        <f t="shared" si="5"/>
        <v>940500</v>
      </c>
      <c r="N112" s="87" t="s">
        <v>1277</v>
      </c>
    </row>
    <row r="113" spans="2:14">
      <c r="B113" s="85" t="s">
        <v>1256</v>
      </c>
      <c r="C113" s="86">
        <v>3</v>
      </c>
      <c r="D113" s="84"/>
      <c r="E113" s="87" t="s">
        <v>1257</v>
      </c>
      <c r="F113" s="85">
        <v>111</v>
      </c>
      <c r="G113" s="85" t="s">
        <v>1598</v>
      </c>
      <c r="H113" s="88">
        <v>3.96</v>
      </c>
      <c r="I113" s="301">
        <f>'Коэфф для прайса 1 оч'!$F$10</f>
        <v>250000</v>
      </c>
      <c r="J113" s="303">
        <f t="shared" si="3"/>
        <v>990000</v>
      </c>
      <c r="K113" s="304">
        <v>0.05</v>
      </c>
      <c r="L113" s="301">
        <f t="shared" si="4"/>
        <v>237500</v>
      </c>
      <c r="M113" s="303">
        <f t="shared" si="5"/>
        <v>940500</v>
      </c>
      <c r="N113" s="87" t="s">
        <v>1277</v>
      </c>
    </row>
    <row r="114" spans="2:14">
      <c r="B114" s="85" t="s">
        <v>1256</v>
      </c>
      <c r="C114" s="86">
        <v>3</v>
      </c>
      <c r="D114" s="84"/>
      <c r="E114" s="87" t="s">
        <v>1257</v>
      </c>
      <c r="F114" s="85">
        <v>112</v>
      </c>
      <c r="G114" s="85" t="s">
        <v>1599</v>
      </c>
      <c r="H114" s="88">
        <v>3.96</v>
      </c>
      <c r="I114" s="301">
        <f>'Коэфф для прайса 1 оч'!$F$10</f>
        <v>250000</v>
      </c>
      <c r="J114" s="303">
        <f t="shared" si="3"/>
        <v>990000</v>
      </c>
      <c r="K114" s="304">
        <v>0.05</v>
      </c>
      <c r="L114" s="301">
        <f t="shared" si="4"/>
        <v>237500</v>
      </c>
      <c r="M114" s="303">
        <f t="shared" si="5"/>
        <v>940500</v>
      </c>
      <c r="N114" s="87" t="s">
        <v>1277</v>
      </c>
    </row>
    <row r="115" spans="2:14">
      <c r="B115" s="85" t="s">
        <v>1256</v>
      </c>
      <c r="C115" s="86">
        <v>3</v>
      </c>
      <c r="D115" s="84"/>
      <c r="E115" s="87" t="s">
        <v>1257</v>
      </c>
      <c r="F115" s="85">
        <v>113</v>
      </c>
      <c r="G115" s="85" t="s">
        <v>1600</v>
      </c>
      <c r="H115" s="88">
        <v>3.96</v>
      </c>
      <c r="I115" s="301">
        <f>'Коэфф для прайса 1 оч'!$F$10</f>
        <v>250000</v>
      </c>
      <c r="J115" s="303">
        <f t="shared" si="3"/>
        <v>990000</v>
      </c>
      <c r="K115" s="304">
        <v>0.05</v>
      </c>
      <c r="L115" s="301">
        <f t="shared" si="4"/>
        <v>237500</v>
      </c>
      <c r="M115" s="303">
        <f t="shared" si="5"/>
        <v>940500</v>
      </c>
      <c r="N115" s="87" t="s">
        <v>1277</v>
      </c>
    </row>
    <row r="116" spans="2:14">
      <c r="B116" s="85" t="s">
        <v>1256</v>
      </c>
      <c r="C116" s="86">
        <v>3</v>
      </c>
      <c r="D116" s="84"/>
      <c r="E116" s="87" t="s">
        <v>1257</v>
      </c>
      <c r="F116" s="85">
        <v>114</v>
      </c>
      <c r="G116" s="85" t="s">
        <v>1601</v>
      </c>
      <c r="H116" s="88">
        <v>3.97</v>
      </c>
      <c r="I116" s="301">
        <f>'Коэфф для прайса 1 оч'!$F$10</f>
        <v>250000</v>
      </c>
      <c r="J116" s="303">
        <f t="shared" si="3"/>
        <v>992500</v>
      </c>
      <c r="K116" s="304">
        <v>0.05</v>
      </c>
      <c r="L116" s="301">
        <f t="shared" si="4"/>
        <v>237500</v>
      </c>
      <c r="M116" s="303">
        <f t="shared" si="5"/>
        <v>942875</v>
      </c>
      <c r="N116" s="87" t="s">
        <v>1277</v>
      </c>
    </row>
    <row r="117" spans="2:14">
      <c r="B117" s="85" t="s">
        <v>1256</v>
      </c>
      <c r="C117" s="86">
        <v>3</v>
      </c>
      <c r="D117" s="84"/>
      <c r="E117" s="87" t="s">
        <v>1257</v>
      </c>
      <c r="F117" s="85">
        <v>115</v>
      </c>
      <c r="G117" s="85" t="s">
        <v>1602</v>
      </c>
      <c r="H117" s="88">
        <v>3.96</v>
      </c>
      <c r="I117" s="301">
        <f>'Коэфф для прайса 1 оч'!$F$10</f>
        <v>250000</v>
      </c>
      <c r="J117" s="303">
        <f t="shared" si="3"/>
        <v>990000</v>
      </c>
      <c r="K117" s="304">
        <v>0.05</v>
      </c>
      <c r="L117" s="301">
        <f t="shared" si="4"/>
        <v>237500</v>
      </c>
      <c r="M117" s="303">
        <f t="shared" si="5"/>
        <v>940500</v>
      </c>
      <c r="N117" s="87" t="s">
        <v>1277</v>
      </c>
    </row>
    <row r="118" spans="2:14">
      <c r="B118" s="85" t="s">
        <v>1256</v>
      </c>
      <c r="C118" s="86">
        <v>3</v>
      </c>
      <c r="D118" s="84"/>
      <c r="E118" s="87" t="s">
        <v>1257</v>
      </c>
      <c r="F118" s="85">
        <v>116</v>
      </c>
      <c r="G118" s="85" t="s">
        <v>1603</v>
      </c>
      <c r="H118" s="88">
        <v>3.97</v>
      </c>
      <c r="I118" s="301">
        <f>'Коэфф для прайса 1 оч'!$F$10</f>
        <v>250000</v>
      </c>
      <c r="J118" s="303">
        <f t="shared" si="3"/>
        <v>992500</v>
      </c>
      <c r="K118" s="304">
        <v>0.05</v>
      </c>
      <c r="L118" s="301">
        <f t="shared" si="4"/>
        <v>237500</v>
      </c>
      <c r="M118" s="303">
        <f t="shared" si="5"/>
        <v>942875</v>
      </c>
      <c r="N118" s="87" t="s">
        <v>1277</v>
      </c>
    </row>
    <row r="119" spans="2:14">
      <c r="B119" s="85" t="s">
        <v>1256</v>
      </c>
      <c r="C119" s="86">
        <v>3</v>
      </c>
      <c r="D119" s="84"/>
      <c r="E119" s="87" t="s">
        <v>1257</v>
      </c>
      <c r="F119" s="85">
        <v>117</v>
      </c>
      <c r="G119" s="85" t="s">
        <v>1604</v>
      </c>
      <c r="H119" s="88">
        <v>3.96</v>
      </c>
      <c r="I119" s="301">
        <f>'Коэфф для прайса 1 оч'!$F$10</f>
        <v>250000</v>
      </c>
      <c r="J119" s="303">
        <f t="shared" si="3"/>
        <v>990000</v>
      </c>
      <c r="K119" s="304">
        <v>0.05</v>
      </c>
      <c r="L119" s="301">
        <f t="shared" si="4"/>
        <v>237500</v>
      </c>
      <c r="M119" s="303">
        <f t="shared" si="5"/>
        <v>940500</v>
      </c>
      <c r="N119" s="87" t="s">
        <v>1277</v>
      </c>
    </row>
    <row r="120" spans="2:14">
      <c r="B120" s="85" t="s">
        <v>1256</v>
      </c>
      <c r="C120" s="86">
        <v>3</v>
      </c>
      <c r="D120" s="84"/>
      <c r="E120" s="87" t="s">
        <v>1257</v>
      </c>
      <c r="F120" s="85">
        <v>118</v>
      </c>
      <c r="G120" s="85" t="s">
        <v>1605</v>
      </c>
      <c r="H120" s="88">
        <v>3.97</v>
      </c>
      <c r="I120" s="301">
        <f>'Коэфф для прайса 1 оч'!$F$10</f>
        <v>250000</v>
      </c>
      <c r="J120" s="303">
        <f t="shared" si="3"/>
        <v>992500</v>
      </c>
      <c r="K120" s="304">
        <v>0.05</v>
      </c>
      <c r="L120" s="301">
        <f t="shared" si="4"/>
        <v>237500</v>
      </c>
      <c r="M120" s="303">
        <f t="shared" si="5"/>
        <v>942875</v>
      </c>
      <c r="N120" s="87" t="s">
        <v>1277</v>
      </c>
    </row>
    <row r="121" spans="2:14">
      <c r="B121" s="85" t="s">
        <v>1256</v>
      </c>
      <c r="C121" s="86">
        <v>3</v>
      </c>
      <c r="D121" s="84"/>
      <c r="E121" s="87" t="s">
        <v>1257</v>
      </c>
      <c r="F121" s="85">
        <v>119</v>
      </c>
      <c r="G121" s="85" t="s">
        <v>1606</v>
      </c>
      <c r="H121" s="88">
        <v>3.96</v>
      </c>
      <c r="I121" s="301">
        <f>'Коэфф для прайса 1 оч'!$F$10</f>
        <v>250000</v>
      </c>
      <c r="J121" s="303">
        <f t="shared" si="3"/>
        <v>990000</v>
      </c>
      <c r="K121" s="304">
        <v>0.05</v>
      </c>
      <c r="L121" s="301">
        <f t="shared" si="4"/>
        <v>237500</v>
      </c>
      <c r="M121" s="303">
        <f t="shared" si="5"/>
        <v>940500</v>
      </c>
      <c r="N121" s="87" t="s">
        <v>1277</v>
      </c>
    </row>
    <row r="122" spans="2:14">
      <c r="B122" s="85" t="s">
        <v>1256</v>
      </c>
      <c r="C122" s="86">
        <v>3</v>
      </c>
      <c r="D122" s="84"/>
      <c r="E122" s="87" t="s">
        <v>1257</v>
      </c>
      <c r="F122" s="85">
        <v>120</v>
      </c>
      <c r="G122" s="85" t="s">
        <v>1607</v>
      </c>
      <c r="H122" s="88">
        <v>3.97</v>
      </c>
      <c r="I122" s="301">
        <f>'Коэфф для прайса 1 оч'!$F$10</f>
        <v>250000</v>
      </c>
      <c r="J122" s="303">
        <f t="shared" si="3"/>
        <v>992500</v>
      </c>
      <c r="K122" s="304">
        <v>0.05</v>
      </c>
      <c r="L122" s="301">
        <f t="shared" si="4"/>
        <v>237500</v>
      </c>
      <c r="M122" s="303">
        <f t="shared" si="5"/>
        <v>942875</v>
      </c>
      <c r="N122" s="87" t="s">
        <v>1277</v>
      </c>
    </row>
    <row r="123" spans="2:14">
      <c r="B123" s="85" t="s">
        <v>1256</v>
      </c>
      <c r="C123" s="86">
        <v>3</v>
      </c>
      <c r="D123" s="84"/>
      <c r="E123" s="87" t="s">
        <v>1257</v>
      </c>
      <c r="F123" s="85">
        <v>121</v>
      </c>
      <c r="G123" s="85" t="s">
        <v>1608</v>
      </c>
      <c r="H123" s="88">
        <v>3.96</v>
      </c>
      <c r="I123" s="301">
        <f>'Коэфф для прайса 1 оч'!$F$10</f>
        <v>250000</v>
      </c>
      <c r="J123" s="303">
        <f t="shared" si="3"/>
        <v>990000</v>
      </c>
      <c r="K123" s="304">
        <v>0.05</v>
      </c>
      <c r="L123" s="301">
        <f t="shared" si="4"/>
        <v>237500</v>
      </c>
      <c r="M123" s="303">
        <f t="shared" si="5"/>
        <v>940500</v>
      </c>
      <c r="N123" s="87" t="s">
        <v>1277</v>
      </c>
    </row>
    <row r="124" spans="2:14">
      <c r="B124" s="85" t="s">
        <v>1256</v>
      </c>
      <c r="C124" s="86">
        <v>3</v>
      </c>
      <c r="D124" s="84"/>
      <c r="E124" s="87" t="s">
        <v>1257</v>
      </c>
      <c r="F124" s="85">
        <v>122</v>
      </c>
      <c r="G124" s="85" t="s">
        <v>1609</v>
      </c>
      <c r="H124" s="88">
        <v>3.97</v>
      </c>
      <c r="I124" s="301">
        <f>'Коэфф для прайса 1 оч'!$F$10</f>
        <v>250000</v>
      </c>
      <c r="J124" s="303">
        <f t="shared" si="3"/>
        <v>992500</v>
      </c>
      <c r="K124" s="304">
        <v>0.05</v>
      </c>
      <c r="L124" s="301">
        <f t="shared" si="4"/>
        <v>237500</v>
      </c>
      <c r="M124" s="303">
        <f t="shared" si="5"/>
        <v>942875</v>
      </c>
      <c r="N124" s="87" t="s">
        <v>1277</v>
      </c>
    </row>
    <row r="125" spans="2:14">
      <c r="B125" s="85" t="s">
        <v>1256</v>
      </c>
      <c r="C125" s="86">
        <v>3</v>
      </c>
      <c r="D125" s="84"/>
      <c r="E125" s="87" t="s">
        <v>1257</v>
      </c>
      <c r="F125" s="85">
        <v>123</v>
      </c>
      <c r="G125" s="85" t="s">
        <v>1610</v>
      </c>
      <c r="H125" s="88">
        <v>3.96</v>
      </c>
      <c r="I125" s="301">
        <f>'Коэфф для прайса 1 оч'!$F$10</f>
        <v>250000</v>
      </c>
      <c r="J125" s="303">
        <f t="shared" si="3"/>
        <v>990000</v>
      </c>
      <c r="K125" s="304">
        <v>0.05</v>
      </c>
      <c r="L125" s="301">
        <f t="shared" si="4"/>
        <v>237500</v>
      </c>
      <c r="M125" s="303">
        <f t="shared" si="5"/>
        <v>940500</v>
      </c>
      <c r="N125" s="87" t="s">
        <v>1277</v>
      </c>
    </row>
    <row r="126" spans="2:14">
      <c r="B126" s="85" t="s">
        <v>1256</v>
      </c>
      <c r="C126" s="86">
        <v>3</v>
      </c>
      <c r="D126" s="84"/>
      <c r="E126" s="87" t="s">
        <v>1257</v>
      </c>
      <c r="F126" s="85">
        <v>124</v>
      </c>
      <c r="G126" s="85" t="s">
        <v>1611</v>
      </c>
      <c r="H126" s="88">
        <v>3.96</v>
      </c>
      <c r="I126" s="301">
        <f>'Коэфф для прайса 1 оч'!$F$10</f>
        <v>250000</v>
      </c>
      <c r="J126" s="303">
        <f t="shared" si="3"/>
        <v>990000</v>
      </c>
      <c r="K126" s="304">
        <v>0.05</v>
      </c>
      <c r="L126" s="301">
        <f t="shared" si="4"/>
        <v>237500</v>
      </c>
      <c r="M126" s="303">
        <f t="shared" si="5"/>
        <v>940500</v>
      </c>
      <c r="N126" s="87" t="s">
        <v>1277</v>
      </c>
    </row>
    <row r="127" spans="2:14">
      <c r="B127" s="85" t="s">
        <v>1256</v>
      </c>
      <c r="C127" s="86">
        <v>3</v>
      </c>
      <c r="D127" s="84"/>
      <c r="E127" s="87" t="s">
        <v>1257</v>
      </c>
      <c r="F127" s="85">
        <v>125</v>
      </c>
      <c r="G127" s="85" t="s">
        <v>1612</v>
      </c>
      <c r="H127" s="88">
        <v>3.97</v>
      </c>
      <c r="I127" s="301">
        <f>'Коэфф для прайса 1 оч'!$F$10</f>
        <v>250000</v>
      </c>
      <c r="J127" s="303">
        <f t="shared" si="3"/>
        <v>992500</v>
      </c>
      <c r="K127" s="304">
        <v>0.05</v>
      </c>
      <c r="L127" s="301">
        <f t="shared" si="4"/>
        <v>237500</v>
      </c>
      <c r="M127" s="303">
        <f t="shared" si="5"/>
        <v>942875</v>
      </c>
      <c r="N127" s="87" t="s">
        <v>1277</v>
      </c>
    </row>
    <row r="128" spans="2:14">
      <c r="B128" s="85" t="s">
        <v>1256</v>
      </c>
      <c r="C128" s="86">
        <v>3</v>
      </c>
      <c r="D128" s="84"/>
      <c r="E128" s="87" t="s">
        <v>1257</v>
      </c>
      <c r="F128" s="85">
        <v>126</v>
      </c>
      <c r="G128" s="85" t="s">
        <v>1613</v>
      </c>
      <c r="H128" s="88">
        <v>3.97</v>
      </c>
      <c r="I128" s="301">
        <f>'Коэфф для прайса 1 оч'!$F$10</f>
        <v>250000</v>
      </c>
      <c r="J128" s="303">
        <f t="shared" si="3"/>
        <v>992500</v>
      </c>
      <c r="K128" s="304">
        <v>0.05</v>
      </c>
      <c r="L128" s="301">
        <f t="shared" si="4"/>
        <v>237500</v>
      </c>
      <c r="M128" s="303">
        <f t="shared" si="5"/>
        <v>942875</v>
      </c>
      <c r="N128" s="87" t="s">
        <v>1277</v>
      </c>
    </row>
    <row r="129" spans="2:14">
      <c r="B129" s="85" t="s">
        <v>1256</v>
      </c>
      <c r="C129" s="86">
        <v>3</v>
      </c>
      <c r="D129" s="84"/>
      <c r="E129" s="87" t="s">
        <v>1257</v>
      </c>
      <c r="F129" s="85">
        <v>127</v>
      </c>
      <c r="G129" s="85" t="s">
        <v>1614</v>
      </c>
      <c r="H129" s="88">
        <v>3.96</v>
      </c>
      <c r="I129" s="301">
        <f>'Коэфф для прайса 1 оч'!$F$10</f>
        <v>250000</v>
      </c>
      <c r="J129" s="303">
        <f t="shared" si="3"/>
        <v>990000</v>
      </c>
      <c r="K129" s="304">
        <v>0.05</v>
      </c>
      <c r="L129" s="301">
        <f t="shared" si="4"/>
        <v>237500</v>
      </c>
      <c r="M129" s="303">
        <f t="shared" si="5"/>
        <v>940500</v>
      </c>
      <c r="N129" s="87" t="s">
        <v>1277</v>
      </c>
    </row>
    <row r="130" spans="2:14">
      <c r="B130" s="85" t="s">
        <v>1256</v>
      </c>
      <c r="C130" s="86">
        <v>3</v>
      </c>
      <c r="D130" s="84"/>
      <c r="E130" s="87" t="s">
        <v>1257</v>
      </c>
      <c r="F130" s="85">
        <v>128</v>
      </c>
      <c r="G130" s="85" t="s">
        <v>1615</v>
      </c>
      <c r="H130" s="88">
        <v>3.96</v>
      </c>
      <c r="I130" s="301">
        <f>'Коэфф для прайса 1 оч'!$F$10</f>
        <v>250000</v>
      </c>
      <c r="J130" s="303">
        <f t="shared" si="3"/>
        <v>990000</v>
      </c>
      <c r="K130" s="304">
        <v>0.05</v>
      </c>
      <c r="L130" s="301">
        <f t="shared" si="4"/>
        <v>237500</v>
      </c>
      <c r="M130" s="303">
        <f t="shared" si="5"/>
        <v>940500</v>
      </c>
      <c r="N130" s="87" t="s">
        <v>1277</v>
      </c>
    </row>
    <row r="131" spans="2:14">
      <c r="B131" s="85" t="s">
        <v>1256</v>
      </c>
      <c r="C131" s="86">
        <v>3</v>
      </c>
      <c r="D131" s="84"/>
      <c r="E131" s="87" t="s">
        <v>1257</v>
      </c>
      <c r="F131" s="85">
        <v>129</v>
      </c>
      <c r="G131" s="85" t="s">
        <v>1616</v>
      </c>
      <c r="H131" s="88">
        <v>3.96</v>
      </c>
      <c r="I131" s="301">
        <f>'Коэфф для прайса 1 оч'!$F$10</f>
        <v>250000</v>
      </c>
      <c r="J131" s="303">
        <f t="shared" si="3"/>
        <v>990000</v>
      </c>
      <c r="K131" s="304">
        <v>0.05</v>
      </c>
      <c r="L131" s="301">
        <f t="shared" si="4"/>
        <v>237500</v>
      </c>
      <c r="M131" s="303">
        <f t="shared" si="5"/>
        <v>940500</v>
      </c>
      <c r="N131" s="87" t="s">
        <v>1277</v>
      </c>
    </row>
    <row r="132" spans="2:14">
      <c r="B132" s="85" t="s">
        <v>1256</v>
      </c>
      <c r="C132" s="86">
        <v>3</v>
      </c>
      <c r="D132" s="84"/>
      <c r="E132" s="87" t="s">
        <v>1257</v>
      </c>
      <c r="F132" s="85">
        <v>130</v>
      </c>
      <c r="G132" s="85" t="s">
        <v>1617</v>
      </c>
      <c r="H132" s="88">
        <v>4.1500000000000004</v>
      </c>
      <c r="I132" s="301">
        <f>'Коэфф для прайса 1 оч'!$F$10</f>
        <v>250000</v>
      </c>
      <c r="J132" s="303">
        <f t="shared" ref="J132:J185" si="6">I132*H132</f>
        <v>1037500.0000000001</v>
      </c>
      <c r="K132" s="304">
        <v>0.05</v>
      </c>
      <c r="L132" s="301">
        <f t="shared" ref="L132:L185" si="7">I132-I132*K132</f>
        <v>237500</v>
      </c>
      <c r="M132" s="303">
        <f t="shared" ref="M132:M185" si="8">L132*H132</f>
        <v>985625.00000000012</v>
      </c>
      <c r="N132" s="87" t="s">
        <v>1277</v>
      </c>
    </row>
    <row r="133" spans="2:14">
      <c r="B133" s="85" t="s">
        <v>1256</v>
      </c>
      <c r="C133" s="86">
        <v>3</v>
      </c>
      <c r="D133" s="84"/>
      <c r="E133" s="87" t="s">
        <v>1257</v>
      </c>
      <c r="F133" s="85">
        <v>131</v>
      </c>
      <c r="G133" s="85" t="s">
        <v>1618</v>
      </c>
      <c r="H133" s="88">
        <v>3.96</v>
      </c>
      <c r="I133" s="301">
        <f>'Коэфф для прайса 1 оч'!$F$10</f>
        <v>250000</v>
      </c>
      <c r="J133" s="303">
        <f t="shared" si="6"/>
        <v>990000</v>
      </c>
      <c r="K133" s="304">
        <v>0.05</v>
      </c>
      <c r="L133" s="301">
        <f t="shared" si="7"/>
        <v>237500</v>
      </c>
      <c r="M133" s="303">
        <f t="shared" si="8"/>
        <v>940500</v>
      </c>
      <c r="N133" s="87" t="s">
        <v>1277</v>
      </c>
    </row>
    <row r="134" spans="2:14">
      <c r="B134" s="85" t="s">
        <v>1256</v>
      </c>
      <c r="C134" s="86">
        <v>3</v>
      </c>
      <c r="D134" s="84"/>
      <c r="E134" s="87" t="s">
        <v>1257</v>
      </c>
      <c r="F134" s="85">
        <v>132</v>
      </c>
      <c r="G134" s="85" t="s">
        <v>1619</v>
      </c>
      <c r="H134" s="88">
        <v>3.97</v>
      </c>
      <c r="I134" s="301">
        <f>'Коэфф для прайса 1 оч'!$F$10</f>
        <v>250000</v>
      </c>
      <c r="J134" s="303">
        <f t="shared" si="6"/>
        <v>992500</v>
      </c>
      <c r="K134" s="304">
        <v>0.05</v>
      </c>
      <c r="L134" s="301">
        <f t="shared" si="7"/>
        <v>237500</v>
      </c>
      <c r="M134" s="303">
        <f t="shared" si="8"/>
        <v>942875</v>
      </c>
      <c r="N134" s="87" t="s">
        <v>1277</v>
      </c>
    </row>
    <row r="135" spans="2:14">
      <c r="B135" s="85" t="s">
        <v>1256</v>
      </c>
      <c r="C135" s="86">
        <v>3</v>
      </c>
      <c r="D135" s="84"/>
      <c r="E135" s="87" t="s">
        <v>1257</v>
      </c>
      <c r="F135" s="85">
        <v>133</v>
      </c>
      <c r="G135" s="85" t="s">
        <v>1620</v>
      </c>
      <c r="H135" s="88">
        <v>3.97</v>
      </c>
      <c r="I135" s="301">
        <f>'Коэфф для прайса 1 оч'!$F$10</f>
        <v>250000</v>
      </c>
      <c r="J135" s="303">
        <f t="shared" si="6"/>
        <v>992500</v>
      </c>
      <c r="K135" s="304">
        <v>0.05</v>
      </c>
      <c r="L135" s="301">
        <f t="shared" si="7"/>
        <v>237500</v>
      </c>
      <c r="M135" s="303">
        <f t="shared" si="8"/>
        <v>942875</v>
      </c>
      <c r="N135" s="87" t="s">
        <v>1277</v>
      </c>
    </row>
    <row r="136" spans="2:14">
      <c r="B136" s="85" t="s">
        <v>1256</v>
      </c>
      <c r="C136" s="86">
        <v>3</v>
      </c>
      <c r="D136" s="84"/>
      <c r="E136" s="87" t="s">
        <v>1257</v>
      </c>
      <c r="F136" s="85">
        <v>134</v>
      </c>
      <c r="G136" s="85" t="s">
        <v>1621</v>
      </c>
      <c r="H136" s="88">
        <v>3.96</v>
      </c>
      <c r="I136" s="301">
        <f>'Коэфф для прайса 1 оч'!$F$10</f>
        <v>250000</v>
      </c>
      <c r="J136" s="303">
        <f t="shared" si="6"/>
        <v>990000</v>
      </c>
      <c r="K136" s="304">
        <v>0.05</v>
      </c>
      <c r="L136" s="301">
        <f t="shared" si="7"/>
        <v>237500</v>
      </c>
      <c r="M136" s="303">
        <f t="shared" si="8"/>
        <v>940500</v>
      </c>
      <c r="N136" s="87" t="s">
        <v>1277</v>
      </c>
    </row>
    <row r="137" spans="2:14">
      <c r="B137" s="85" t="s">
        <v>1256</v>
      </c>
      <c r="C137" s="86">
        <v>3</v>
      </c>
      <c r="D137" s="84"/>
      <c r="E137" s="87" t="s">
        <v>1257</v>
      </c>
      <c r="F137" s="85">
        <v>135</v>
      </c>
      <c r="G137" s="85" t="s">
        <v>1622</v>
      </c>
      <c r="H137" s="88">
        <v>3.97</v>
      </c>
      <c r="I137" s="301">
        <f>'Коэфф для прайса 1 оч'!$F$10</f>
        <v>250000</v>
      </c>
      <c r="J137" s="303">
        <f t="shared" si="6"/>
        <v>992500</v>
      </c>
      <c r="K137" s="304">
        <v>0.05</v>
      </c>
      <c r="L137" s="301">
        <f t="shared" si="7"/>
        <v>237500</v>
      </c>
      <c r="M137" s="303">
        <f t="shared" si="8"/>
        <v>942875</v>
      </c>
      <c r="N137" s="87" t="s">
        <v>1277</v>
      </c>
    </row>
    <row r="138" spans="2:14">
      <c r="B138" s="85" t="s">
        <v>1256</v>
      </c>
      <c r="C138" s="86">
        <v>3</v>
      </c>
      <c r="D138" s="84"/>
      <c r="E138" s="87" t="s">
        <v>1257</v>
      </c>
      <c r="F138" s="85">
        <v>136</v>
      </c>
      <c r="G138" s="85" t="s">
        <v>1623</v>
      </c>
      <c r="H138" s="88">
        <v>3.97</v>
      </c>
      <c r="I138" s="301">
        <f>'Коэфф для прайса 1 оч'!$F$10</f>
        <v>250000</v>
      </c>
      <c r="J138" s="303">
        <f t="shared" si="6"/>
        <v>992500</v>
      </c>
      <c r="K138" s="304">
        <v>0.05</v>
      </c>
      <c r="L138" s="301">
        <f t="shared" si="7"/>
        <v>237500</v>
      </c>
      <c r="M138" s="303">
        <f t="shared" si="8"/>
        <v>942875</v>
      </c>
      <c r="N138" s="87" t="s">
        <v>1277</v>
      </c>
    </row>
    <row r="139" spans="2:14">
      <c r="B139" s="85" t="s">
        <v>1256</v>
      </c>
      <c r="C139" s="86">
        <v>3</v>
      </c>
      <c r="D139" s="84"/>
      <c r="E139" s="87" t="s">
        <v>1257</v>
      </c>
      <c r="F139" s="85">
        <v>137</v>
      </c>
      <c r="G139" s="85" t="s">
        <v>1624</v>
      </c>
      <c r="H139" s="88">
        <v>5.49</v>
      </c>
      <c r="I139" s="301">
        <f>'Коэфф для прайса 1 оч'!$F$10</f>
        <v>250000</v>
      </c>
      <c r="J139" s="303">
        <f t="shared" si="6"/>
        <v>1372500</v>
      </c>
      <c r="K139" s="304">
        <v>0.05</v>
      </c>
      <c r="L139" s="301">
        <f t="shared" si="7"/>
        <v>237500</v>
      </c>
      <c r="M139" s="303">
        <f t="shared" si="8"/>
        <v>1303875</v>
      </c>
      <c r="N139" s="87" t="s">
        <v>1277</v>
      </c>
    </row>
    <row r="140" spans="2:14">
      <c r="B140" s="85" t="s">
        <v>1256</v>
      </c>
      <c r="C140" s="86">
        <v>3</v>
      </c>
      <c r="D140" s="84"/>
      <c r="E140" s="87" t="s">
        <v>1257</v>
      </c>
      <c r="F140" s="85">
        <v>138</v>
      </c>
      <c r="G140" s="85" t="s">
        <v>1625</v>
      </c>
      <c r="H140" s="88">
        <v>2.84</v>
      </c>
      <c r="I140" s="301">
        <f>'Коэфф для прайса 1 оч'!$F$10</f>
        <v>250000</v>
      </c>
      <c r="J140" s="303">
        <f t="shared" si="6"/>
        <v>710000</v>
      </c>
      <c r="K140" s="304">
        <v>0.05</v>
      </c>
      <c r="L140" s="301">
        <f t="shared" si="7"/>
        <v>237500</v>
      </c>
      <c r="M140" s="303">
        <f t="shared" si="8"/>
        <v>674500</v>
      </c>
      <c r="N140" s="87" t="s">
        <v>1277</v>
      </c>
    </row>
    <row r="141" spans="2:14">
      <c r="B141" s="85" t="s">
        <v>1256</v>
      </c>
      <c r="C141" s="86">
        <v>3</v>
      </c>
      <c r="D141" s="84"/>
      <c r="E141" s="87" t="s">
        <v>1257</v>
      </c>
      <c r="F141" s="85">
        <v>139</v>
      </c>
      <c r="G141" s="85" t="s">
        <v>1626</v>
      </c>
      <c r="H141" s="88">
        <v>2.84</v>
      </c>
      <c r="I141" s="301">
        <f>'Коэфф для прайса 1 оч'!$F$10</f>
        <v>250000</v>
      </c>
      <c r="J141" s="303">
        <f t="shared" si="6"/>
        <v>710000</v>
      </c>
      <c r="K141" s="304">
        <v>0.05</v>
      </c>
      <c r="L141" s="301">
        <f t="shared" si="7"/>
        <v>237500</v>
      </c>
      <c r="M141" s="303">
        <f t="shared" si="8"/>
        <v>674500</v>
      </c>
      <c r="N141" s="87" t="s">
        <v>1277</v>
      </c>
    </row>
    <row r="142" spans="2:14">
      <c r="B142" s="85" t="s">
        <v>1256</v>
      </c>
      <c r="C142" s="86">
        <v>3</v>
      </c>
      <c r="D142" s="84"/>
      <c r="E142" s="87" t="s">
        <v>1257</v>
      </c>
      <c r="F142" s="85">
        <v>140</v>
      </c>
      <c r="G142" s="85" t="s">
        <v>1627</v>
      </c>
      <c r="H142" s="88">
        <v>5.49</v>
      </c>
      <c r="I142" s="301">
        <f>'Коэфф для прайса 1 оч'!$F$10</f>
        <v>250000</v>
      </c>
      <c r="J142" s="303">
        <f t="shared" si="6"/>
        <v>1372500</v>
      </c>
      <c r="K142" s="304">
        <v>0.05</v>
      </c>
      <c r="L142" s="301">
        <f t="shared" si="7"/>
        <v>237500</v>
      </c>
      <c r="M142" s="303">
        <f t="shared" si="8"/>
        <v>1303875</v>
      </c>
      <c r="N142" s="87" t="s">
        <v>1277</v>
      </c>
    </row>
    <row r="143" spans="2:14">
      <c r="B143" s="85" t="s">
        <v>1256</v>
      </c>
      <c r="C143" s="86">
        <v>3</v>
      </c>
      <c r="D143" s="84"/>
      <c r="E143" s="87" t="s">
        <v>1257</v>
      </c>
      <c r="F143" s="85">
        <v>141</v>
      </c>
      <c r="G143" s="85" t="s">
        <v>1628</v>
      </c>
      <c r="H143" s="88">
        <v>3.96</v>
      </c>
      <c r="I143" s="301">
        <f>'Коэфф для прайса 1 оч'!$F$10</f>
        <v>250000</v>
      </c>
      <c r="J143" s="303">
        <f t="shared" si="6"/>
        <v>990000</v>
      </c>
      <c r="K143" s="304">
        <v>0.05</v>
      </c>
      <c r="L143" s="301">
        <f t="shared" si="7"/>
        <v>237500</v>
      </c>
      <c r="M143" s="303">
        <f t="shared" si="8"/>
        <v>940500</v>
      </c>
      <c r="N143" s="87" t="s">
        <v>1277</v>
      </c>
    </row>
    <row r="144" spans="2:14">
      <c r="B144" s="85" t="s">
        <v>1256</v>
      </c>
      <c r="C144" s="86">
        <v>3</v>
      </c>
      <c r="D144" s="84"/>
      <c r="E144" s="87" t="s">
        <v>1257</v>
      </c>
      <c r="F144" s="85">
        <v>142</v>
      </c>
      <c r="G144" s="85" t="s">
        <v>1629</v>
      </c>
      <c r="H144" s="88">
        <v>3.96</v>
      </c>
      <c r="I144" s="301">
        <f>'Коэфф для прайса 1 оч'!$F$10</f>
        <v>250000</v>
      </c>
      <c r="J144" s="303">
        <f t="shared" si="6"/>
        <v>990000</v>
      </c>
      <c r="K144" s="304">
        <v>0.05</v>
      </c>
      <c r="L144" s="301">
        <f t="shared" si="7"/>
        <v>237500</v>
      </c>
      <c r="M144" s="303">
        <f t="shared" si="8"/>
        <v>940500</v>
      </c>
      <c r="N144" s="87" t="s">
        <v>1277</v>
      </c>
    </row>
    <row r="145" spans="2:14">
      <c r="B145" s="85" t="s">
        <v>1256</v>
      </c>
      <c r="C145" s="86">
        <v>3</v>
      </c>
      <c r="D145" s="84"/>
      <c r="E145" s="87" t="s">
        <v>1257</v>
      </c>
      <c r="F145" s="85">
        <v>143</v>
      </c>
      <c r="G145" s="85" t="s">
        <v>1630</v>
      </c>
      <c r="H145" s="88">
        <v>3.97</v>
      </c>
      <c r="I145" s="301">
        <f>'Коэфф для прайса 1 оч'!$F$10</f>
        <v>250000</v>
      </c>
      <c r="J145" s="303">
        <f t="shared" si="6"/>
        <v>992500</v>
      </c>
      <c r="K145" s="304">
        <v>0.05</v>
      </c>
      <c r="L145" s="301">
        <f t="shared" si="7"/>
        <v>237500</v>
      </c>
      <c r="M145" s="303">
        <f t="shared" si="8"/>
        <v>942875</v>
      </c>
      <c r="N145" s="87" t="s">
        <v>1277</v>
      </c>
    </row>
    <row r="146" spans="2:14">
      <c r="B146" s="85" t="s">
        <v>1256</v>
      </c>
      <c r="C146" s="86">
        <v>3</v>
      </c>
      <c r="D146" s="84"/>
      <c r="E146" s="87" t="s">
        <v>1257</v>
      </c>
      <c r="F146" s="85">
        <v>144</v>
      </c>
      <c r="G146" s="85" t="s">
        <v>1631</v>
      </c>
      <c r="H146" s="88">
        <v>3.96</v>
      </c>
      <c r="I146" s="301">
        <f>'Коэфф для прайса 1 оч'!$F$10</f>
        <v>250000</v>
      </c>
      <c r="J146" s="303">
        <f t="shared" si="6"/>
        <v>990000</v>
      </c>
      <c r="K146" s="304">
        <v>0.05</v>
      </c>
      <c r="L146" s="301">
        <f t="shared" si="7"/>
        <v>237500</v>
      </c>
      <c r="M146" s="303">
        <f t="shared" si="8"/>
        <v>940500</v>
      </c>
      <c r="N146" s="87" t="s">
        <v>1277</v>
      </c>
    </row>
    <row r="147" spans="2:14">
      <c r="B147" s="85" t="s">
        <v>1256</v>
      </c>
      <c r="C147" s="86">
        <v>3</v>
      </c>
      <c r="D147" s="84"/>
      <c r="E147" s="87" t="s">
        <v>1257</v>
      </c>
      <c r="F147" s="85">
        <v>145</v>
      </c>
      <c r="G147" s="85" t="s">
        <v>1632</v>
      </c>
      <c r="H147" s="88">
        <v>3.97</v>
      </c>
      <c r="I147" s="301">
        <f>'Коэфф для прайса 1 оч'!$F$10</f>
        <v>250000</v>
      </c>
      <c r="J147" s="303">
        <f t="shared" si="6"/>
        <v>992500</v>
      </c>
      <c r="K147" s="304">
        <v>0.05</v>
      </c>
      <c r="L147" s="301">
        <f t="shared" si="7"/>
        <v>237500</v>
      </c>
      <c r="M147" s="303">
        <f t="shared" si="8"/>
        <v>942875</v>
      </c>
      <c r="N147" s="87" t="s">
        <v>1277</v>
      </c>
    </row>
    <row r="148" spans="2:14">
      <c r="B148" s="85" t="s">
        <v>1256</v>
      </c>
      <c r="C148" s="86">
        <v>3</v>
      </c>
      <c r="D148" s="84"/>
      <c r="E148" s="87" t="s">
        <v>1257</v>
      </c>
      <c r="F148" s="85">
        <v>146</v>
      </c>
      <c r="G148" s="85" t="s">
        <v>1633</v>
      </c>
      <c r="H148" s="88">
        <v>3.96</v>
      </c>
      <c r="I148" s="301">
        <f>'Коэфф для прайса 1 оч'!$F$10</f>
        <v>250000</v>
      </c>
      <c r="J148" s="303">
        <f t="shared" si="6"/>
        <v>990000</v>
      </c>
      <c r="K148" s="304">
        <v>0.05</v>
      </c>
      <c r="L148" s="301">
        <f t="shared" si="7"/>
        <v>237500</v>
      </c>
      <c r="M148" s="303">
        <f t="shared" si="8"/>
        <v>940500</v>
      </c>
      <c r="N148" s="87" t="s">
        <v>1277</v>
      </c>
    </row>
    <row r="149" spans="2:14">
      <c r="B149" s="85" t="s">
        <v>1256</v>
      </c>
      <c r="C149" s="86">
        <v>3</v>
      </c>
      <c r="D149" s="84"/>
      <c r="E149" s="87" t="s">
        <v>1257</v>
      </c>
      <c r="F149" s="85">
        <v>147</v>
      </c>
      <c r="G149" s="85" t="s">
        <v>1634</v>
      </c>
      <c r="H149" s="88">
        <v>3.97</v>
      </c>
      <c r="I149" s="301">
        <f>'Коэфф для прайса 1 оч'!$F$10</f>
        <v>250000</v>
      </c>
      <c r="J149" s="303">
        <f t="shared" si="6"/>
        <v>992500</v>
      </c>
      <c r="K149" s="304">
        <v>0.05</v>
      </c>
      <c r="L149" s="301">
        <f t="shared" si="7"/>
        <v>237500</v>
      </c>
      <c r="M149" s="303">
        <f t="shared" si="8"/>
        <v>942875</v>
      </c>
      <c r="N149" s="87" t="s">
        <v>1277</v>
      </c>
    </row>
    <row r="150" spans="2:14">
      <c r="B150" s="85" t="s">
        <v>1256</v>
      </c>
      <c r="C150" s="86">
        <v>3</v>
      </c>
      <c r="D150" s="84"/>
      <c r="E150" s="87" t="s">
        <v>1257</v>
      </c>
      <c r="F150" s="85">
        <v>148</v>
      </c>
      <c r="G150" s="85" t="s">
        <v>1635</v>
      </c>
      <c r="H150" s="88">
        <v>3.96</v>
      </c>
      <c r="I150" s="301">
        <f>'Коэфф для прайса 1 оч'!$F$10</f>
        <v>250000</v>
      </c>
      <c r="J150" s="303">
        <f t="shared" si="6"/>
        <v>990000</v>
      </c>
      <c r="K150" s="304">
        <v>0.05</v>
      </c>
      <c r="L150" s="301">
        <f t="shared" si="7"/>
        <v>237500</v>
      </c>
      <c r="M150" s="303">
        <f t="shared" si="8"/>
        <v>940500</v>
      </c>
      <c r="N150" s="87" t="s">
        <v>1277</v>
      </c>
    </row>
    <row r="151" spans="2:14">
      <c r="B151" s="85" t="s">
        <v>1256</v>
      </c>
      <c r="C151" s="86">
        <v>2</v>
      </c>
      <c r="D151" s="84" t="s">
        <v>1315</v>
      </c>
      <c r="E151" s="87" t="s">
        <v>1257</v>
      </c>
      <c r="F151" s="85">
        <v>1</v>
      </c>
      <c r="G151" s="85"/>
      <c r="H151" s="348">
        <v>3.74</v>
      </c>
      <c r="I151" s="301">
        <f>'Коэфф для прайса 1 оч'!$F$10</f>
        <v>250000</v>
      </c>
      <c r="J151" s="303">
        <f t="shared" si="6"/>
        <v>935000</v>
      </c>
      <c r="K151" s="304">
        <v>0.05</v>
      </c>
      <c r="L151" s="301">
        <f t="shared" si="7"/>
        <v>237500</v>
      </c>
      <c r="M151" s="303">
        <f t="shared" si="8"/>
        <v>888250</v>
      </c>
      <c r="N151" s="87" t="s">
        <v>1277</v>
      </c>
    </row>
    <row r="152" spans="2:14">
      <c r="B152" s="85" t="s">
        <v>1256</v>
      </c>
      <c r="C152" s="86">
        <v>2</v>
      </c>
      <c r="D152" s="84" t="s">
        <v>1316</v>
      </c>
      <c r="E152" s="87" t="s">
        <v>1257</v>
      </c>
      <c r="F152" s="85">
        <v>2</v>
      </c>
      <c r="G152" s="85"/>
      <c r="H152" s="348">
        <v>3.74</v>
      </c>
      <c r="I152" s="301">
        <f>'Коэфф для прайса 1 оч'!$F$10</f>
        <v>250000</v>
      </c>
      <c r="J152" s="303">
        <f t="shared" si="6"/>
        <v>935000</v>
      </c>
      <c r="K152" s="304">
        <v>0.05</v>
      </c>
      <c r="L152" s="301">
        <f t="shared" si="7"/>
        <v>237500</v>
      </c>
      <c r="M152" s="303">
        <f t="shared" si="8"/>
        <v>888250</v>
      </c>
      <c r="N152" s="87" t="s">
        <v>1277</v>
      </c>
    </row>
    <row r="153" spans="2:14">
      <c r="B153" s="85" t="s">
        <v>1256</v>
      </c>
      <c r="C153" s="86">
        <v>2</v>
      </c>
      <c r="D153" s="84" t="s">
        <v>1317</v>
      </c>
      <c r="E153" s="87" t="s">
        <v>1257</v>
      </c>
      <c r="F153" s="85">
        <v>3</v>
      </c>
      <c r="G153" s="85"/>
      <c r="H153" s="348">
        <v>3.17</v>
      </c>
      <c r="I153" s="301">
        <f>'Коэфф для прайса 1 оч'!$F$10</f>
        <v>250000</v>
      </c>
      <c r="J153" s="303">
        <f t="shared" si="6"/>
        <v>792500</v>
      </c>
      <c r="K153" s="304">
        <v>0.05</v>
      </c>
      <c r="L153" s="301">
        <f t="shared" si="7"/>
        <v>237500</v>
      </c>
      <c r="M153" s="303">
        <f t="shared" si="8"/>
        <v>752875</v>
      </c>
      <c r="N153" s="87" t="s">
        <v>1277</v>
      </c>
    </row>
    <row r="154" spans="2:14">
      <c r="B154" s="85" t="s">
        <v>1256</v>
      </c>
      <c r="C154" s="86">
        <v>2</v>
      </c>
      <c r="D154" s="84" t="s">
        <v>1318</v>
      </c>
      <c r="E154" s="87" t="s">
        <v>1257</v>
      </c>
      <c r="F154" s="85">
        <v>4</v>
      </c>
      <c r="G154" s="85"/>
      <c r="H154" s="348">
        <v>3.12</v>
      </c>
      <c r="I154" s="301">
        <f>'Коэфф для прайса 1 оч'!$F$10</f>
        <v>250000</v>
      </c>
      <c r="J154" s="303">
        <f t="shared" si="6"/>
        <v>780000</v>
      </c>
      <c r="K154" s="304">
        <v>0.05</v>
      </c>
      <c r="L154" s="301">
        <f t="shared" si="7"/>
        <v>237500</v>
      </c>
      <c r="M154" s="303">
        <f t="shared" si="8"/>
        <v>741000</v>
      </c>
      <c r="N154" s="87" t="s">
        <v>1277</v>
      </c>
    </row>
    <row r="155" spans="2:14">
      <c r="B155" s="85" t="s">
        <v>1256</v>
      </c>
      <c r="C155" s="86">
        <v>2</v>
      </c>
      <c r="D155" s="84" t="s">
        <v>1319</v>
      </c>
      <c r="E155" s="87" t="s">
        <v>1257</v>
      </c>
      <c r="F155" s="85">
        <v>5</v>
      </c>
      <c r="G155" s="85"/>
      <c r="H155" s="348">
        <v>3.12</v>
      </c>
      <c r="I155" s="301">
        <f>'Коэфф для прайса 1 оч'!$F$10</f>
        <v>250000</v>
      </c>
      <c r="J155" s="303">
        <f t="shared" si="6"/>
        <v>780000</v>
      </c>
      <c r="K155" s="304">
        <v>0.05</v>
      </c>
      <c r="L155" s="301">
        <f t="shared" si="7"/>
        <v>237500</v>
      </c>
      <c r="M155" s="303">
        <f t="shared" si="8"/>
        <v>741000</v>
      </c>
      <c r="N155" s="87" t="s">
        <v>1277</v>
      </c>
    </row>
    <row r="156" spans="2:14">
      <c r="B156" s="85" t="s">
        <v>1256</v>
      </c>
      <c r="C156" s="86">
        <v>2</v>
      </c>
      <c r="D156" s="84" t="s">
        <v>1320</v>
      </c>
      <c r="E156" s="87" t="s">
        <v>1257</v>
      </c>
      <c r="F156" s="85">
        <v>6</v>
      </c>
      <c r="G156" s="85"/>
      <c r="H156" s="348">
        <v>3.17</v>
      </c>
      <c r="I156" s="301">
        <f>'Коэфф для прайса 1 оч'!$F$10</f>
        <v>250000</v>
      </c>
      <c r="J156" s="303">
        <f t="shared" si="6"/>
        <v>792500</v>
      </c>
      <c r="K156" s="304">
        <v>0.05</v>
      </c>
      <c r="L156" s="301">
        <f t="shared" si="7"/>
        <v>237500</v>
      </c>
      <c r="M156" s="303">
        <f t="shared" si="8"/>
        <v>752875</v>
      </c>
      <c r="N156" s="87" t="s">
        <v>1277</v>
      </c>
    </row>
    <row r="157" spans="2:14">
      <c r="B157" s="85" t="s">
        <v>1256</v>
      </c>
      <c r="C157" s="86">
        <v>2</v>
      </c>
      <c r="D157" s="84" t="s">
        <v>1321</v>
      </c>
      <c r="E157" s="87" t="s">
        <v>1257</v>
      </c>
      <c r="F157" s="85">
        <v>7</v>
      </c>
      <c r="G157" s="85"/>
      <c r="H157" s="348">
        <v>5.49</v>
      </c>
      <c r="I157" s="301">
        <f>'Коэфф для прайса 1 оч'!$F$10</f>
        <v>250000</v>
      </c>
      <c r="J157" s="303">
        <f t="shared" si="6"/>
        <v>1372500</v>
      </c>
      <c r="K157" s="304">
        <v>0.05</v>
      </c>
      <c r="L157" s="301">
        <f t="shared" si="7"/>
        <v>237500</v>
      </c>
      <c r="M157" s="303">
        <f t="shared" si="8"/>
        <v>1303875</v>
      </c>
      <c r="N157" s="87" t="s">
        <v>1277</v>
      </c>
    </row>
    <row r="158" spans="2:14">
      <c r="B158" s="85" t="s">
        <v>1256</v>
      </c>
      <c r="C158" s="86">
        <v>2</v>
      </c>
      <c r="D158" s="84" t="s">
        <v>1322</v>
      </c>
      <c r="E158" s="87" t="s">
        <v>1257</v>
      </c>
      <c r="F158" s="85">
        <v>8</v>
      </c>
      <c r="G158" s="85"/>
      <c r="H158" s="348">
        <v>3.17</v>
      </c>
      <c r="I158" s="301">
        <f>'Коэфф для прайса 1 оч'!$F$10</f>
        <v>250000</v>
      </c>
      <c r="J158" s="303">
        <f t="shared" si="6"/>
        <v>792500</v>
      </c>
      <c r="K158" s="304">
        <v>0.05</v>
      </c>
      <c r="L158" s="301">
        <f t="shared" si="7"/>
        <v>237500</v>
      </c>
      <c r="M158" s="303">
        <f t="shared" si="8"/>
        <v>752875</v>
      </c>
      <c r="N158" s="87" t="s">
        <v>1277</v>
      </c>
    </row>
    <row r="159" spans="2:14">
      <c r="B159" s="85" t="s">
        <v>1256</v>
      </c>
      <c r="C159" s="86">
        <v>2</v>
      </c>
      <c r="D159" s="84" t="s">
        <v>1323</v>
      </c>
      <c r="E159" s="87" t="s">
        <v>1257</v>
      </c>
      <c r="F159" s="85">
        <v>9</v>
      </c>
      <c r="G159" s="85"/>
      <c r="H159" s="348">
        <v>3.12</v>
      </c>
      <c r="I159" s="301">
        <f>'Коэфф для прайса 1 оч'!$F$10</f>
        <v>250000</v>
      </c>
      <c r="J159" s="303">
        <f t="shared" si="6"/>
        <v>780000</v>
      </c>
      <c r="K159" s="304">
        <v>0.05</v>
      </c>
      <c r="L159" s="301">
        <f t="shared" si="7"/>
        <v>237500</v>
      </c>
      <c r="M159" s="303">
        <f t="shared" si="8"/>
        <v>741000</v>
      </c>
      <c r="N159" s="87" t="s">
        <v>1277</v>
      </c>
    </row>
    <row r="160" spans="2:14">
      <c r="B160" s="85" t="s">
        <v>1256</v>
      </c>
      <c r="C160" s="86">
        <v>2</v>
      </c>
      <c r="D160" s="84" t="s">
        <v>1324</v>
      </c>
      <c r="E160" s="87" t="s">
        <v>1257</v>
      </c>
      <c r="F160" s="85">
        <v>10</v>
      </c>
      <c r="G160" s="85"/>
      <c r="H160" s="348">
        <v>3.12</v>
      </c>
      <c r="I160" s="301">
        <f>'Коэфф для прайса 1 оч'!$F$10</f>
        <v>250000</v>
      </c>
      <c r="J160" s="303">
        <f t="shared" si="6"/>
        <v>780000</v>
      </c>
      <c r="K160" s="304">
        <v>0.05</v>
      </c>
      <c r="L160" s="301">
        <f t="shared" si="7"/>
        <v>237500</v>
      </c>
      <c r="M160" s="303">
        <f t="shared" si="8"/>
        <v>741000</v>
      </c>
      <c r="N160" s="87" t="s">
        <v>1277</v>
      </c>
    </row>
    <row r="161" spans="2:14">
      <c r="B161" s="85" t="s">
        <v>1256</v>
      </c>
      <c r="C161" s="86">
        <v>2</v>
      </c>
      <c r="D161" s="84" t="s">
        <v>1325</v>
      </c>
      <c r="E161" s="87" t="s">
        <v>1257</v>
      </c>
      <c r="F161" s="85">
        <v>11</v>
      </c>
      <c r="G161" s="85"/>
      <c r="H161" s="348">
        <v>3.17</v>
      </c>
      <c r="I161" s="301">
        <f>'Коэфф для прайса 1 оч'!$F$10</f>
        <v>250000</v>
      </c>
      <c r="J161" s="303">
        <f t="shared" si="6"/>
        <v>792500</v>
      </c>
      <c r="K161" s="304">
        <v>0.05</v>
      </c>
      <c r="L161" s="301">
        <f t="shared" si="7"/>
        <v>237500</v>
      </c>
      <c r="M161" s="303">
        <f t="shared" si="8"/>
        <v>752875</v>
      </c>
      <c r="N161" s="87" t="s">
        <v>1277</v>
      </c>
    </row>
    <row r="162" spans="2:14">
      <c r="B162" s="85" t="s">
        <v>1256</v>
      </c>
      <c r="C162" s="86">
        <v>2</v>
      </c>
      <c r="D162" s="84" t="s">
        <v>1326</v>
      </c>
      <c r="E162" s="87" t="s">
        <v>1257</v>
      </c>
      <c r="F162" s="85">
        <v>12</v>
      </c>
      <c r="G162" s="85"/>
      <c r="H162" s="348">
        <v>5.49</v>
      </c>
      <c r="I162" s="301">
        <f>'Коэфф для прайса 1 оч'!$F$10</f>
        <v>250000</v>
      </c>
      <c r="J162" s="303">
        <f t="shared" si="6"/>
        <v>1372500</v>
      </c>
      <c r="K162" s="304">
        <v>0.05</v>
      </c>
      <c r="L162" s="301">
        <f t="shared" si="7"/>
        <v>237500</v>
      </c>
      <c r="M162" s="303">
        <f t="shared" si="8"/>
        <v>1303875</v>
      </c>
      <c r="N162" s="87" t="s">
        <v>1277</v>
      </c>
    </row>
    <row r="163" spans="2:14">
      <c r="B163" s="85" t="s">
        <v>1256</v>
      </c>
      <c r="C163" s="86">
        <v>2</v>
      </c>
      <c r="D163" s="84" t="s">
        <v>1327</v>
      </c>
      <c r="E163" s="87" t="s">
        <v>1257</v>
      </c>
      <c r="F163" s="85">
        <v>13</v>
      </c>
      <c r="G163" s="85"/>
      <c r="H163" s="348">
        <v>3.12</v>
      </c>
      <c r="I163" s="301">
        <f>'Коэфф для прайса 1 оч'!$F$10</f>
        <v>250000</v>
      </c>
      <c r="J163" s="303">
        <f t="shared" si="6"/>
        <v>780000</v>
      </c>
      <c r="K163" s="304">
        <v>0.05</v>
      </c>
      <c r="L163" s="301">
        <f t="shared" si="7"/>
        <v>237500</v>
      </c>
      <c r="M163" s="303">
        <f t="shared" si="8"/>
        <v>741000</v>
      </c>
      <c r="N163" s="87" t="s">
        <v>1277</v>
      </c>
    </row>
    <row r="164" spans="2:14">
      <c r="B164" s="85" t="s">
        <v>1256</v>
      </c>
      <c r="C164" s="86">
        <v>2</v>
      </c>
      <c r="D164" s="84" t="s">
        <v>1328</v>
      </c>
      <c r="E164" s="87" t="s">
        <v>1257</v>
      </c>
      <c r="F164" s="85">
        <v>14</v>
      </c>
      <c r="G164" s="85"/>
      <c r="H164" s="348">
        <v>3.17</v>
      </c>
      <c r="I164" s="301">
        <f>'Коэфф для прайса 1 оч'!$F$10</f>
        <v>250000</v>
      </c>
      <c r="J164" s="303">
        <f t="shared" si="6"/>
        <v>792500</v>
      </c>
      <c r="K164" s="304">
        <v>0.05</v>
      </c>
      <c r="L164" s="301">
        <f t="shared" si="7"/>
        <v>237500</v>
      </c>
      <c r="M164" s="303">
        <f t="shared" si="8"/>
        <v>752875</v>
      </c>
      <c r="N164" s="87" t="s">
        <v>1277</v>
      </c>
    </row>
    <row r="165" spans="2:14">
      <c r="B165" s="85" t="s">
        <v>1256</v>
      </c>
      <c r="C165" s="86">
        <v>2</v>
      </c>
      <c r="D165" s="84" t="s">
        <v>1329</v>
      </c>
      <c r="E165" s="87" t="s">
        <v>1257</v>
      </c>
      <c r="F165" s="85">
        <v>15</v>
      </c>
      <c r="G165" s="85"/>
      <c r="H165" s="348">
        <v>5.49</v>
      </c>
      <c r="I165" s="301">
        <f>'Коэфф для прайса 1 оч'!$F$10</f>
        <v>250000</v>
      </c>
      <c r="J165" s="303">
        <f t="shared" si="6"/>
        <v>1372500</v>
      </c>
      <c r="K165" s="304">
        <v>0.05</v>
      </c>
      <c r="L165" s="301">
        <f t="shared" si="7"/>
        <v>237500</v>
      </c>
      <c r="M165" s="303">
        <f t="shared" si="8"/>
        <v>1303875</v>
      </c>
      <c r="N165" s="87" t="s">
        <v>1277</v>
      </c>
    </row>
    <row r="166" spans="2:14">
      <c r="B166" s="85" t="s">
        <v>1256</v>
      </c>
      <c r="C166" s="86">
        <v>2</v>
      </c>
      <c r="D166" s="84" t="s">
        <v>1330</v>
      </c>
      <c r="E166" s="87" t="s">
        <v>1257</v>
      </c>
      <c r="F166" s="85">
        <v>16</v>
      </c>
      <c r="G166" s="85"/>
      <c r="H166" s="348">
        <v>5.49</v>
      </c>
      <c r="I166" s="301">
        <f>'Коэфф для прайса 1 оч'!$F$10</f>
        <v>250000</v>
      </c>
      <c r="J166" s="303">
        <f t="shared" si="6"/>
        <v>1372500</v>
      </c>
      <c r="K166" s="304">
        <v>0.05</v>
      </c>
      <c r="L166" s="301">
        <f t="shared" si="7"/>
        <v>237500</v>
      </c>
      <c r="M166" s="303">
        <f t="shared" si="8"/>
        <v>1303875</v>
      </c>
      <c r="N166" s="87" t="s">
        <v>1277</v>
      </c>
    </row>
    <row r="167" spans="2:14">
      <c r="B167" s="85" t="s">
        <v>1256</v>
      </c>
      <c r="C167" s="86">
        <v>2</v>
      </c>
      <c r="D167" s="84" t="s">
        <v>1331</v>
      </c>
      <c r="E167" s="87" t="s">
        <v>1257</v>
      </c>
      <c r="F167" s="85">
        <v>17</v>
      </c>
      <c r="G167" s="85"/>
      <c r="H167" s="348">
        <v>3.17</v>
      </c>
      <c r="I167" s="301">
        <f>'Коэфф для прайса 1 оч'!$F$10</f>
        <v>250000</v>
      </c>
      <c r="J167" s="303">
        <f t="shared" si="6"/>
        <v>792500</v>
      </c>
      <c r="K167" s="304">
        <v>0.05</v>
      </c>
      <c r="L167" s="301">
        <f t="shared" si="7"/>
        <v>237500</v>
      </c>
      <c r="M167" s="303">
        <f t="shared" si="8"/>
        <v>752875</v>
      </c>
      <c r="N167" s="87" t="s">
        <v>1277</v>
      </c>
    </row>
    <row r="168" spans="2:14">
      <c r="B168" s="85" t="s">
        <v>1256</v>
      </c>
      <c r="C168" s="86">
        <v>2</v>
      </c>
      <c r="D168" s="84" t="s">
        <v>1332</v>
      </c>
      <c r="E168" s="87" t="s">
        <v>1257</v>
      </c>
      <c r="F168" s="85">
        <v>18</v>
      </c>
      <c r="G168" s="85"/>
      <c r="H168" s="348">
        <v>3.12</v>
      </c>
      <c r="I168" s="301">
        <f>'Коэфф для прайса 1 оч'!$F$10</f>
        <v>250000</v>
      </c>
      <c r="J168" s="303">
        <f t="shared" si="6"/>
        <v>780000</v>
      </c>
      <c r="K168" s="304">
        <v>0.05</v>
      </c>
      <c r="L168" s="301">
        <f t="shared" si="7"/>
        <v>237500</v>
      </c>
      <c r="M168" s="303">
        <f t="shared" si="8"/>
        <v>741000</v>
      </c>
      <c r="N168" s="87" t="s">
        <v>1277</v>
      </c>
    </row>
    <row r="169" spans="2:14">
      <c r="B169" s="85" t="s">
        <v>1256</v>
      </c>
      <c r="C169" s="86">
        <v>2</v>
      </c>
      <c r="D169" s="84" t="s">
        <v>1333</v>
      </c>
      <c r="E169" s="87" t="s">
        <v>1257</v>
      </c>
      <c r="F169" s="85">
        <v>19</v>
      </c>
      <c r="G169" s="85"/>
      <c r="H169" s="348">
        <v>2.97</v>
      </c>
      <c r="I169" s="301">
        <f>'Коэфф для прайса 1 оч'!$F$10</f>
        <v>250000</v>
      </c>
      <c r="J169" s="303">
        <f t="shared" si="6"/>
        <v>742500</v>
      </c>
      <c r="K169" s="304">
        <v>0.05</v>
      </c>
      <c r="L169" s="301">
        <f t="shared" si="7"/>
        <v>237500</v>
      </c>
      <c r="M169" s="303">
        <f t="shared" si="8"/>
        <v>705375</v>
      </c>
      <c r="N169" s="87" t="s">
        <v>1277</v>
      </c>
    </row>
    <row r="170" spans="2:14">
      <c r="B170" s="85" t="s">
        <v>1256</v>
      </c>
      <c r="C170" s="86">
        <v>2</v>
      </c>
      <c r="D170" s="84" t="s">
        <v>1334</v>
      </c>
      <c r="E170" s="87" t="s">
        <v>1257</v>
      </c>
      <c r="F170" s="85">
        <v>20</v>
      </c>
      <c r="G170" s="85"/>
      <c r="H170" s="348">
        <v>3.17</v>
      </c>
      <c r="I170" s="301">
        <f>'Коэфф для прайса 1 оч'!$F$10</f>
        <v>250000</v>
      </c>
      <c r="J170" s="303">
        <f t="shared" si="6"/>
        <v>792500</v>
      </c>
      <c r="K170" s="304">
        <v>0.05</v>
      </c>
      <c r="L170" s="301">
        <f t="shared" si="7"/>
        <v>237500</v>
      </c>
      <c r="M170" s="303">
        <f t="shared" si="8"/>
        <v>752875</v>
      </c>
      <c r="N170" s="87" t="s">
        <v>1277</v>
      </c>
    </row>
    <row r="171" spans="2:14">
      <c r="B171" s="85" t="s">
        <v>1256</v>
      </c>
      <c r="C171" s="86">
        <v>2</v>
      </c>
      <c r="D171" s="84" t="s">
        <v>1335</v>
      </c>
      <c r="E171" s="87" t="s">
        <v>1257</v>
      </c>
      <c r="F171" s="85">
        <v>21</v>
      </c>
      <c r="G171" s="85"/>
      <c r="H171" s="348">
        <v>3.12</v>
      </c>
      <c r="I171" s="301">
        <f>'Коэфф для прайса 1 оч'!$F$10</f>
        <v>250000</v>
      </c>
      <c r="J171" s="303">
        <f t="shared" si="6"/>
        <v>780000</v>
      </c>
      <c r="K171" s="304">
        <v>0.05</v>
      </c>
      <c r="L171" s="301">
        <f t="shared" si="7"/>
        <v>237500</v>
      </c>
      <c r="M171" s="303">
        <f t="shared" si="8"/>
        <v>741000</v>
      </c>
      <c r="N171" s="87" t="s">
        <v>1277</v>
      </c>
    </row>
    <row r="172" spans="2:14">
      <c r="B172" s="85" t="s">
        <v>1256</v>
      </c>
      <c r="C172" s="86">
        <v>2</v>
      </c>
      <c r="D172" s="84" t="s">
        <v>1336</v>
      </c>
      <c r="E172" s="87" t="s">
        <v>1257</v>
      </c>
      <c r="F172" s="85">
        <v>22</v>
      </c>
      <c r="G172" s="85"/>
      <c r="H172" s="348">
        <v>3.12</v>
      </c>
      <c r="I172" s="301">
        <f>'Коэфф для прайса 1 оч'!$F$10</f>
        <v>250000</v>
      </c>
      <c r="J172" s="303">
        <f t="shared" si="6"/>
        <v>780000</v>
      </c>
      <c r="K172" s="304">
        <v>0.05</v>
      </c>
      <c r="L172" s="301">
        <f t="shared" si="7"/>
        <v>237500</v>
      </c>
      <c r="M172" s="303">
        <f t="shared" si="8"/>
        <v>741000</v>
      </c>
      <c r="N172" s="87" t="s">
        <v>1277</v>
      </c>
    </row>
    <row r="173" spans="2:14">
      <c r="B173" s="85" t="s">
        <v>1256</v>
      </c>
      <c r="C173" s="86">
        <v>2</v>
      </c>
      <c r="D173" s="84" t="s">
        <v>1337</v>
      </c>
      <c r="E173" s="87" t="s">
        <v>1257</v>
      </c>
      <c r="F173" s="85">
        <v>23</v>
      </c>
      <c r="G173" s="85"/>
      <c r="H173" s="348">
        <v>3.17</v>
      </c>
      <c r="I173" s="301">
        <f>'Коэфф для прайса 1 оч'!$F$10</f>
        <v>250000</v>
      </c>
      <c r="J173" s="303">
        <f t="shared" si="6"/>
        <v>792500</v>
      </c>
      <c r="K173" s="304">
        <v>0.05</v>
      </c>
      <c r="L173" s="301">
        <f t="shared" si="7"/>
        <v>237500</v>
      </c>
      <c r="M173" s="303">
        <f t="shared" si="8"/>
        <v>752875</v>
      </c>
      <c r="N173" s="87" t="s">
        <v>1277</v>
      </c>
    </row>
    <row r="174" spans="2:14">
      <c r="B174" s="85" t="s">
        <v>1256</v>
      </c>
      <c r="C174" s="86">
        <v>2</v>
      </c>
      <c r="D174" s="84" t="s">
        <v>1338</v>
      </c>
      <c r="E174" s="87" t="s">
        <v>1257</v>
      </c>
      <c r="F174" s="85">
        <v>24</v>
      </c>
      <c r="G174" s="85"/>
      <c r="H174" s="348">
        <v>5.49</v>
      </c>
      <c r="I174" s="301">
        <f>'Коэфф для прайса 1 оч'!$F$10</f>
        <v>250000</v>
      </c>
      <c r="J174" s="303">
        <f t="shared" si="6"/>
        <v>1372500</v>
      </c>
      <c r="K174" s="304">
        <v>0.05</v>
      </c>
      <c r="L174" s="301">
        <f t="shared" si="7"/>
        <v>237500</v>
      </c>
      <c r="M174" s="303">
        <f t="shared" si="8"/>
        <v>1303875</v>
      </c>
      <c r="N174" s="87" t="s">
        <v>1277</v>
      </c>
    </row>
    <row r="175" spans="2:14">
      <c r="B175" s="85" t="s">
        <v>1256</v>
      </c>
      <c r="C175" s="86">
        <v>2</v>
      </c>
      <c r="D175" s="84" t="s">
        <v>1339</v>
      </c>
      <c r="E175" s="87" t="s">
        <v>1257</v>
      </c>
      <c r="F175" s="85">
        <v>25</v>
      </c>
      <c r="G175" s="85"/>
      <c r="H175" s="348">
        <v>3.12</v>
      </c>
      <c r="I175" s="301">
        <f>'Коэфф для прайса 1 оч'!$F$10</f>
        <v>250000</v>
      </c>
      <c r="J175" s="303">
        <f t="shared" si="6"/>
        <v>780000</v>
      </c>
      <c r="K175" s="304">
        <v>0.05</v>
      </c>
      <c r="L175" s="301">
        <f t="shared" si="7"/>
        <v>237500</v>
      </c>
      <c r="M175" s="303">
        <f t="shared" si="8"/>
        <v>741000</v>
      </c>
      <c r="N175" s="87" t="s">
        <v>1277</v>
      </c>
    </row>
    <row r="176" spans="2:14">
      <c r="B176" s="85" t="s">
        <v>1256</v>
      </c>
      <c r="C176" s="86">
        <v>2</v>
      </c>
      <c r="D176" s="84" t="s">
        <v>1340</v>
      </c>
      <c r="E176" s="87" t="s">
        <v>1257</v>
      </c>
      <c r="F176" s="85">
        <v>26</v>
      </c>
      <c r="G176" s="85"/>
      <c r="H176" s="348">
        <v>3.17</v>
      </c>
      <c r="I176" s="301">
        <f>'Коэфф для прайса 1 оч'!$F$10</f>
        <v>250000</v>
      </c>
      <c r="J176" s="303">
        <f t="shared" si="6"/>
        <v>792500</v>
      </c>
      <c r="K176" s="304">
        <v>0.05</v>
      </c>
      <c r="L176" s="301">
        <f t="shared" si="7"/>
        <v>237500</v>
      </c>
      <c r="M176" s="303">
        <f t="shared" si="8"/>
        <v>752875</v>
      </c>
      <c r="N176" s="87" t="s">
        <v>1277</v>
      </c>
    </row>
    <row r="177" spans="2:14">
      <c r="B177" s="85" t="s">
        <v>1256</v>
      </c>
      <c r="C177" s="86">
        <v>2</v>
      </c>
      <c r="D177" s="84" t="s">
        <v>1341</v>
      </c>
      <c r="E177" s="87" t="s">
        <v>1257</v>
      </c>
      <c r="F177" s="85">
        <v>27</v>
      </c>
      <c r="G177" s="85"/>
      <c r="H177" s="348">
        <v>5.49</v>
      </c>
      <c r="I177" s="301">
        <f>'Коэфф для прайса 1 оч'!$F$10</f>
        <v>250000</v>
      </c>
      <c r="J177" s="303">
        <f t="shared" si="6"/>
        <v>1372500</v>
      </c>
      <c r="K177" s="304">
        <v>0.05</v>
      </c>
      <c r="L177" s="301">
        <f t="shared" si="7"/>
        <v>237500</v>
      </c>
      <c r="M177" s="303">
        <f t="shared" si="8"/>
        <v>1303875</v>
      </c>
      <c r="N177" s="87" t="s">
        <v>1277</v>
      </c>
    </row>
    <row r="178" spans="2:14">
      <c r="B178" s="85" t="s">
        <v>1256</v>
      </c>
      <c r="C178" s="86">
        <v>2</v>
      </c>
      <c r="D178" s="84" t="s">
        <v>1342</v>
      </c>
      <c r="E178" s="87" t="s">
        <v>1257</v>
      </c>
      <c r="F178" s="85">
        <v>28</v>
      </c>
      <c r="G178" s="85"/>
      <c r="H178" s="348">
        <v>5.18</v>
      </c>
      <c r="I178" s="301">
        <f>'Коэфф для прайса 1 оч'!$F$10</f>
        <v>250000</v>
      </c>
      <c r="J178" s="303">
        <f t="shared" si="6"/>
        <v>1295000</v>
      </c>
      <c r="K178" s="304">
        <v>0.05</v>
      </c>
      <c r="L178" s="301">
        <f t="shared" si="7"/>
        <v>237500</v>
      </c>
      <c r="M178" s="303">
        <f t="shared" si="8"/>
        <v>1230250</v>
      </c>
      <c r="N178" s="87" t="s">
        <v>1277</v>
      </c>
    </row>
    <row r="179" spans="2:14">
      <c r="B179" s="85" t="s">
        <v>1256</v>
      </c>
      <c r="C179" s="86">
        <v>2</v>
      </c>
      <c r="D179" s="84" t="s">
        <v>1343</v>
      </c>
      <c r="E179" s="87" t="s">
        <v>1257</v>
      </c>
      <c r="F179" s="85">
        <v>29</v>
      </c>
      <c r="G179" s="85"/>
      <c r="H179" s="348">
        <v>3.62</v>
      </c>
      <c r="I179" s="301">
        <f>'Коэфф для прайса 1 оч'!$F$10</f>
        <v>250000</v>
      </c>
      <c r="J179" s="303">
        <f t="shared" si="6"/>
        <v>905000</v>
      </c>
      <c r="K179" s="304">
        <v>0.05</v>
      </c>
      <c r="L179" s="301">
        <f t="shared" si="7"/>
        <v>237500</v>
      </c>
      <c r="M179" s="303">
        <f t="shared" si="8"/>
        <v>859750</v>
      </c>
      <c r="N179" s="87" t="s">
        <v>1277</v>
      </c>
    </row>
    <row r="180" spans="2:14">
      <c r="B180" s="85" t="s">
        <v>1256</v>
      </c>
      <c r="C180" s="86">
        <v>2</v>
      </c>
      <c r="D180" s="84" t="s">
        <v>1344</v>
      </c>
      <c r="E180" s="87" t="s">
        <v>1257</v>
      </c>
      <c r="F180" s="85">
        <v>30</v>
      </c>
      <c r="G180" s="85"/>
      <c r="H180" s="348">
        <v>3.12</v>
      </c>
      <c r="I180" s="301">
        <f>'Коэфф для прайса 1 оч'!$F$10</f>
        <v>250000</v>
      </c>
      <c r="J180" s="303">
        <f t="shared" si="6"/>
        <v>780000</v>
      </c>
      <c r="K180" s="304">
        <v>0.05</v>
      </c>
      <c r="L180" s="301">
        <f t="shared" si="7"/>
        <v>237500</v>
      </c>
      <c r="M180" s="303">
        <f t="shared" si="8"/>
        <v>741000</v>
      </c>
      <c r="N180" s="87" t="s">
        <v>1277</v>
      </c>
    </row>
    <row r="181" spans="2:14">
      <c r="B181" s="85" t="s">
        <v>1256</v>
      </c>
      <c r="C181" s="86">
        <v>2</v>
      </c>
      <c r="D181" s="84" t="s">
        <v>1345</v>
      </c>
      <c r="E181" s="87" t="s">
        <v>1257</v>
      </c>
      <c r="F181" s="85">
        <v>31</v>
      </c>
      <c r="G181" s="85"/>
      <c r="H181" s="348">
        <v>3.12</v>
      </c>
      <c r="I181" s="301">
        <f>'Коэфф для прайса 1 оч'!$F$10</f>
        <v>250000</v>
      </c>
      <c r="J181" s="303">
        <f t="shared" si="6"/>
        <v>780000</v>
      </c>
      <c r="K181" s="304">
        <v>0.05</v>
      </c>
      <c r="L181" s="301">
        <f t="shared" si="7"/>
        <v>237500</v>
      </c>
      <c r="M181" s="303">
        <f t="shared" si="8"/>
        <v>741000</v>
      </c>
      <c r="N181" s="87" t="s">
        <v>1277</v>
      </c>
    </row>
    <row r="182" spans="2:14">
      <c r="B182" s="85" t="s">
        <v>1256</v>
      </c>
      <c r="C182" s="86">
        <v>2</v>
      </c>
      <c r="D182" s="84" t="s">
        <v>1346</v>
      </c>
      <c r="E182" s="87" t="s">
        <v>1257</v>
      </c>
      <c r="F182" s="85">
        <v>32</v>
      </c>
      <c r="G182" s="85"/>
      <c r="H182" s="348">
        <v>3.17</v>
      </c>
      <c r="I182" s="301">
        <f>'Коэфф для прайса 1 оч'!$F$10</f>
        <v>250000</v>
      </c>
      <c r="J182" s="303">
        <f t="shared" si="6"/>
        <v>792500</v>
      </c>
      <c r="K182" s="304">
        <v>0.05</v>
      </c>
      <c r="L182" s="301">
        <f t="shared" si="7"/>
        <v>237500</v>
      </c>
      <c r="M182" s="303">
        <f t="shared" si="8"/>
        <v>752875</v>
      </c>
      <c r="N182" s="87" t="s">
        <v>1277</v>
      </c>
    </row>
    <row r="183" spans="2:14">
      <c r="B183" s="85" t="s">
        <v>1256</v>
      </c>
      <c r="C183" s="86">
        <v>2</v>
      </c>
      <c r="D183" s="84" t="s">
        <v>1347</v>
      </c>
      <c r="E183" s="87" t="s">
        <v>1257</v>
      </c>
      <c r="F183" s="85">
        <v>33</v>
      </c>
      <c r="G183" s="85"/>
      <c r="H183" s="348">
        <v>5.49</v>
      </c>
      <c r="I183" s="301">
        <f>'Коэфф для прайса 1 оч'!$F$10</f>
        <v>250000</v>
      </c>
      <c r="J183" s="303">
        <f t="shared" si="6"/>
        <v>1372500</v>
      </c>
      <c r="K183" s="304">
        <v>0.05</v>
      </c>
      <c r="L183" s="301">
        <f t="shared" si="7"/>
        <v>237500</v>
      </c>
      <c r="M183" s="303">
        <f t="shared" si="8"/>
        <v>1303875</v>
      </c>
      <c r="N183" s="87" t="s">
        <v>1277</v>
      </c>
    </row>
    <row r="184" spans="2:14">
      <c r="B184" s="85" t="s">
        <v>1256</v>
      </c>
      <c r="C184" s="86">
        <v>2</v>
      </c>
      <c r="D184" s="84" t="s">
        <v>1348</v>
      </c>
      <c r="E184" s="87" t="s">
        <v>1257</v>
      </c>
      <c r="F184" s="85">
        <v>34</v>
      </c>
      <c r="G184" s="85"/>
      <c r="H184" s="348">
        <v>5.49</v>
      </c>
      <c r="I184" s="301">
        <f>'Коэфф для прайса 1 оч'!$F$10</f>
        <v>250000</v>
      </c>
      <c r="J184" s="303">
        <f t="shared" si="6"/>
        <v>1372500</v>
      </c>
      <c r="K184" s="304">
        <v>0.05</v>
      </c>
      <c r="L184" s="301">
        <f t="shared" si="7"/>
        <v>237500</v>
      </c>
      <c r="M184" s="303">
        <f t="shared" si="8"/>
        <v>1303875</v>
      </c>
      <c r="N184" s="87" t="s">
        <v>1277</v>
      </c>
    </row>
    <row r="185" spans="2:14">
      <c r="B185" s="85" t="s">
        <v>1256</v>
      </c>
      <c r="C185" s="86">
        <v>2</v>
      </c>
      <c r="D185" s="84" t="s">
        <v>1349</v>
      </c>
      <c r="E185" s="87" t="s">
        <v>1257</v>
      </c>
      <c r="F185" s="85">
        <v>35</v>
      </c>
      <c r="G185" s="85"/>
      <c r="H185" s="348">
        <v>3.17</v>
      </c>
      <c r="I185" s="301">
        <f>'Коэфф для прайса 1 оч'!$F$10</f>
        <v>250000</v>
      </c>
      <c r="J185" s="303">
        <f t="shared" si="6"/>
        <v>792500</v>
      </c>
      <c r="K185" s="304">
        <v>0.05</v>
      </c>
      <c r="L185" s="301">
        <f t="shared" si="7"/>
        <v>237500</v>
      </c>
      <c r="M185" s="303">
        <f t="shared" si="8"/>
        <v>752875</v>
      </c>
      <c r="N185" s="87" t="s">
        <v>1277</v>
      </c>
    </row>
    <row r="186" spans="2:14">
      <c r="B186" s="85" t="s">
        <v>1256</v>
      </c>
      <c r="C186" s="86">
        <v>2</v>
      </c>
      <c r="D186" s="84" t="s">
        <v>1350</v>
      </c>
      <c r="E186" s="87" t="s">
        <v>1257</v>
      </c>
      <c r="F186" s="85">
        <v>36</v>
      </c>
      <c r="G186" s="85"/>
      <c r="H186" s="348">
        <v>3.12</v>
      </c>
      <c r="I186" s="301">
        <f>'Коэфф для прайса 1 оч'!$F$10</f>
        <v>250000</v>
      </c>
      <c r="J186" s="303">
        <f t="shared" ref="J186:J249" si="9">I186*H186</f>
        <v>780000</v>
      </c>
      <c r="K186" s="304">
        <v>0.05</v>
      </c>
      <c r="L186" s="301">
        <f t="shared" ref="L186:L249" si="10">I186-I186*K186</f>
        <v>237500</v>
      </c>
      <c r="M186" s="303">
        <f t="shared" ref="M186:M249" si="11">L186*H186</f>
        <v>741000</v>
      </c>
      <c r="N186" s="87" t="s">
        <v>1277</v>
      </c>
    </row>
    <row r="187" spans="2:14">
      <c r="B187" s="85" t="s">
        <v>1256</v>
      </c>
      <c r="C187" s="86">
        <v>2</v>
      </c>
      <c r="D187" s="84" t="s">
        <v>1351</v>
      </c>
      <c r="E187" s="87" t="s">
        <v>1257</v>
      </c>
      <c r="F187" s="85">
        <v>37</v>
      </c>
      <c r="G187" s="85"/>
      <c r="H187" s="348">
        <v>3.12</v>
      </c>
      <c r="I187" s="301">
        <f>'Коэфф для прайса 1 оч'!$F$10</f>
        <v>250000</v>
      </c>
      <c r="J187" s="303">
        <f t="shared" si="9"/>
        <v>780000</v>
      </c>
      <c r="K187" s="304">
        <v>0.05</v>
      </c>
      <c r="L187" s="301">
        <f t="shared" si="10"/>
        <v>237500</v>
      </c>
      <c r="M187" s="303">
        <f t="shared" si="11"/>
        <v>741000</v>
      </c>
      <c r="N187" s="87" t="s">
        <v>1277</v>
      </c>
    </row>
    <row r="188" spans="2:14">
      <c r="B188" s="85" t="s">
        <v>1256</v>
      </c>
      <c r="C188" s="86">
        <v>2</v>
      </c>
      <c r="D188" s="84" t="s">
        <v>1352</v>
      </c>
      <c r="E188" s="87" t="s">
        <v>1257</v>
      </c>
      <c r="F188" s="85">
        <v>38</v>
      </c>
      <c r="G188" s="85"/>
      <c r="H188" s="348">
        <v>3.17</v>
      </c>
      <c r="I188" s="301">
        <f>'Коэфф для прайса 1 оч'!$F$10</f>
        <v>250000</v>
      </c>
      <c r="J188" s="303">
        <f t="shared" si="9"/>
        <v>792500</v>
      </c>
      <c r="K188" s="304">
        <v>0.05</v>
      </c>
      <c r="L188" s="301">
        <f t="shared" si="10"/>
        <v>237500</v>
      </c>
      <c r="M188" s="303">
        <f t="shared" si="11"/>
        <v>752875</v>
      </c>
      <c r="N188" s="87" t="s">
        <v>1277</v>
      </c>
    </row>
    <row r="189" spans="2:14">
      <c r="B189" s="85" t="s">
        <v>1256</v>
      </c>
      <c r="C189" s="86">
        <v>2</v>
      </c>
      <c r="D189" s="84" t="s">
        <v>1353</v>
      </c>
      <c r="E189" s="87" t="s">
        <v>1257</v>
      </c>
      <c r="F189" s="85">
        <v>39</v>
      </c>
      <c r="G189" s="85"/>
      <c r="H189" s="348">
        <v>5.49</v>
      </c>
      <c r="I189" s="301">
        <f>'Коэфф для прайса 1 оч'!$F$10</f>
        <v>250000</v>
      </c>
      <c r="J189" s="303">
        <f t="shared" si="9"/>
        <v>1372500</v>
      </c>
      <c r="K189" s="304">
        <v>0.05</v>
      </c>
      <c r="L189" s="301">
        <f t="shared" si="10"/>
        <v>237500</v>
      </c>
      <c r="M189" s="303">
        <f t="shared" si="11"/>
        <v>1303875</v>
      </c>
      <c r="N189" s="87" t="s">
        <v>1277</v>
      </c>
    </row>
    <row r="190" spans="2:14">
      <c r="B190" s="85" t="s">
        <v>1256</v>
      </c>
      <c r="C190" s="86">
        <v>2</v>
      </c>
      <c r="D190" s="84" t="s">
        <v>1354</v>
      </c>
      <c r="E190" s="87" t="s">
        <v>1257</v>
      </c>
      <c r="F190" s="85">
        <v>40</v>
      </c>
      <c r="G190" s="85"/>
      <c r="H190" s="348">
        <v>5.49</v>
      </c>
      <c r="I190" s="301">
        <f>'Коэфф для прайса 1 оч'!$F$10</f>
        <v>250000</v>
      </c>
      <c r="J190" s="303">
        <f t="shared" si="9"/>
        <v>1372500</v>
      </c>
      <c r="K190" s="304">
        <v>0.05</v>
      </c>
      <c r="L190" s="301">
        <f t="shared" si="10"/>
        <v>237500</v>
      </c>
      <c r="M190" s="303">
        <f t="shared" si="11"/>
        <v>1303875</v>
      </c>
      <c r="N190" s="87" t="s">
        <v>1277</v>
      </c>
    </row>
    <row r="191" spans="2:14">
      <c r="B191" s="85" t="s">
        <v>1256</v>
      </c>
      <c r="C191" s="86">
        <v>2</v>
      </c>
      <c r="D191" s="84" t="s">
        <v>1355</v>
      </c>
      <c r="E191" s="87" t="s">
        <v>1257</v>
      </c>
      <c r="F191" s="85">
        <v>41</v>
      </c>
      <c r="G191" s="85"/>
      <c r="H191" s="348">
        <v>3.17</v>
      </c>
      <c r="I191" s="301">
        <f>'Коэфф для прайса 1 оч'!$F$10</f>
        <v>250000</v>
      </c>
      <c r="J191" s="303">
        <f t="shared" si="9"/>
        <v>792500</v>
      </c>
      <c r="K191" s="304">
        <v>0.05</v>
      </c>
      <c r="L191" s="301">
        <f t="shared" si="10"/>
        <v>237500</v>
      </c>
      <c r="M191" s="303">
        <f t="shared" si="11"/>
        <v>752875</v>
      </c>
      <c r="N191" s="87" t="s">
        <v>1277</v>
      </c>
    </row>
    <row r="192" spans="2:14">
      <c r="B192" s="85" t="s">
        <v>1256</v>
      </c>
      <c r="C192" s="86">
        <v>2</v>
      </c>
      <c r="D192" s="84" t="s">
        <v>1356</v>
      </c>
      <c r="E192" s="87" t="s">
        <v>1257</v>
      </c>
      <c r="F192" s="85">
        <v>42</v>
      </c>
      <c r="G192" s="85"/>
      <c r="H192" s="348">
        <v>3.12</v>
      </c>
      <c r="I192" s="301">
        <f>'Коэфф для прайса 1 оч'!$F$10</f>
        <v>250000</v>
      </c>
      <c r="J192" s="303">
        <f t="shared" si="9"/>
        <v>780000</v>
      </c>
      <c r="K192" s="304">
        <v>0.05</v>
      </c>
      <c r="L192" s="301">
        <f t="shared" si="10"/>
        <v>237500</v>
      </c>
      <c r="M192" s="303">
        <f t="shared" si="11"/>
        <v>741000</v>
      </c>
      <c r="N192" s="87" t="s">
        <v>1277</v>
      </c>
    </row>
    <row r="193" spans="2:14">
      <c r="B193" s="85" t="s">
        <v>1256</v>
      </c>
      <c r="C193" s="86">
        <v>2</v>
      </c>
      <c r="D193" s="84" t="s">
        <v>1357</v>
      </c>
      <c r="E193" s="87" t="s">
        <v>1257</v>
      </c>
      <c r="F193" s="85">
        <v>43</v>
      </c>
      <c r="G193" s="85"/>
      <c r="H193" s="348">
        <v>3.03</v>
      </c>
      <c r="I193" s="301">
        <f>'Коэфф для прайса 1 оч'!$F$10</f>
        <v>250000</v>
      </c>
      <c r="J193" s="303">
        <f t="shared" si="9"/>
        <v>757500</v>
      </c>
      <c r="K193" s="304">
        <v>0.05</v>
      </c>
      <c r="L193" s="301">
        <f t="shared" si="10"/>
        <v>237500</v>
      </c>
      <c r="M193" s="303">
        <f t="shared" si="11"/>
        <v>719625</v>
      </c>
      <c r="N193" s="87" t="s">
        <v>1277</v>
      </c>
    </row>
    <row r="194" spans="2:14">
      <c r="B194" s="85" t="s">
        <v>1256</v>
      </c>
      <c r="C194" s="86">
        <v>2</v>
      </c>
      <c r="D194" s="84" t="s">
        <v>1358</v>
      </c>
      <c r="E194" s="87" t="s">
        <v>1257</v>
      </c>
      <c r="F194" s="85">
        <v>44</v>
      </c>
      <c r="G194" s="85"/>
      <c r="H194" s="348">
        <v>3.04</v>
      </c>
      <c r="I194" s="301">
        <f>'Коэфф для прайса 1 оч'!$F$10</f>
        <v>250000</v>
      </c>
      <c r="J194" s="303">
        <f t="shared" si="9"/>
        <v>760000</v>
      </c>
      <c r="K194" s="304">
        <v>0.05</v>
      </c>
      <c r="L194" s="301">
        <f t="shared" si="10"/>
        <v>237500</v>
      </c>
      <c r="M194" s="303">
        <f t="shared" si="11"/>
        <v>722000</v>
      </c>
      <c r="N194" s="87" t="s">
        <v>1277</v>
      </c>
    </row>
    <row r="195" spans="2:14">
      <c r="B195" s="85" t="s">
        <v>1256</v>
      </c>
      <c r="C195" s="86">
        <v>2</v>
      </c>
      <c r="D195" s="84" t="s">
        <v>1359</v>
      </c>
      <c r="E195" s="87" t="s">
        <v>1257</v>
      </c>
      <c r="F195" s="85">
        <v>45</v>
      </c>
      <c r="G195" s="85"/>
      <c r="H195" s="348">
        <v>3.04</v>
      </c>
      <c r="I195" s="301">
        <f>'Коэфф для прайса 1 оч'!$F$10</f>
        <v>250000</v>
      </c>
      <c r="J195" s="303">
        <f t="shared" si="9"/>
        <v>760000</v>
      </c>
      <c r="K195" s="304">
        <v>0.05</v>
      </c>
      <c r="L195" s="301">
        <f t="shared" si="10"/>
        <v>237500</v>
      </c>
      <c r="M195" s="303">
        <f t="shared" si="11"/>
        <v>722000</v>
      </c>
      <c r="N195" s="87" t="s">
        <v>1277</v>
      </c>
    </row>
    <row r="196" spans="2:14">
      <c r="B196" s="85" t="s">
        <v>1256</v>
      </c>
      <c r="C196" s="86">
        <v>2</v>
      </c>
      <c r="D196" s="84" t="s">
        <v>1360</v>
      </c>
      <c r="E196" s="87" t="s">
        <v>1257</v>
      </c>
      <c r="F196" s="85">
        <v>46</v>
      </c>
      <c r="G196" s="85"/>
      <c r="H196" s="348">
        <v>5.49</v>
      </c>
      <c r="I196" s="301">
        <f>'Коэфф для прайса 1 оч'!$F$10</f>
        <v>250000</v>
      </c>
      <c r="J196" s="303">
        <f t="shared" si="9"/>
        <v>1372500</v>
      </c>
      <c r="K196" s="304">
        <v>0.05</v>
      </c>
      <c r="L196" s="301">
        <f t="shared" si="10"/>
        <v>237500</v>
      </c>
      <c r="M196" s="303">
        <f t="shared" si="11"/>
        <v>1303875</v>
      </c>
      <c r="N196" s="87" t="s">
        <v>1277</v>
      </c>
    </row>
    <row r="197" spans="2:14">
      <c r="B197" s="85" t="s">
        <v>1256</v>
      </c>
      <c r="C197" s="86">
        <v>2</v>
      </c>
      <c r="D197" s="84" t="s">
        <v>1361</v>
      </c>
      <c r="E197" s="87" t="s">
        <v>1257</v>
      </c>
      <c r="F197" s="85">
        <v>47</v>
      </c>
      <c r="G197" s="85"/>
      <c r="H197" s="348">
        <v>3.17</v>
      </c>
      <c r="I197" s="301">
        <f>'Коэфф для прайса 1 оч'!$F$10</f>
        <v>250000</v>
      </c>
      <c r="J197" s="303">
        <f t="shared" si="9"/>
        <v>792500</v>
      </c>
      <c r="K197" s="304">
        <v>0.05</v>
      </c>
      <c r="L197" s="301">
        <f t="shared" si="10"/>
        <v>237500</v>
      </c>
      <c r="M197" s="303">
        <f t="shared" si="11"/>
        <v>752875</v>
      </c>
      <c r="N197" s="87" t="s">
        <v>1277</v>
      </c>
    </row>
    <row r="198" spans="2:14">
      <c r="B198" s="85" t="s">
        <v>1256</v>
      </c>
      <c r="C198" s="86">
        <v>2</v>
      </c>
      <c r="D198" s="84" t="s">
        <v>1362</v>
      </c>
      <c r="E198" s="87" t="s">
        <v>1257</v>
      </c>
      <c r="F198" s="85">
        <v>48</v>
      </c>
      <c r="G198" s="85"/>
      <c r="H198" s="348">
        <v>3.12</v>
      </c>
      <c r="I198" s="301">
        <f>'Коэфф для прайса 1 оч'!$F$10</f>
        <v>250000</v>
      </c>
      <c r="J198" s="303">
        <f t="shared" si="9"/>
        <v>780000</v>
      </c>
      <c r="K198" s="304">
        <v>0.05</v>
      </c>
      <c r="L198" s="301">
        <f t="shared" si="10"/>
        <v>237500</v>
      </c>
      <c r="M198" s="303">
        <f t="shared" si="11"/>
        <v>741000</v>
      </c>
      <c r="N198" s="87" t="s">
        <v>1277</v>
      </c>
    </row>
    <row r="199" spans="2:14">
      <c r="B199" s="85" t="s">
        <v>1256</v>
      </c>
      <c r="C199" s="86">
        <v>2</v>
      </c>
      <c r="D199" s="84" t="s">
        <v>1363</v>
      </c>
      <c r="E199" s="87" t="s">
        <v>1257</v>
      </c>
      <c r="F199" s="85">
        <v>49</v>
      </c>
      <c r="G199" s="85"/>
      <c r="H199" s="348">
        <v>3.12</v>
      </c>
      <c r="I199" s="301">
        <f>'Коэфф для прайса 1 оч'!$F$10</f>
        <v>250000</v>
      </c>
      <c r="J199" s="303">
        <f t="shared" si="9"/>
        <v>780000</v>
      </c>
      <c r="K199" s="304">
        <v>0.05</v>
      </c>
      <c r="L199" s="301">
        <f t="shared" si="10"/>
        <v>237500</v>
      </c>
      <c r="M199" s="303">
        <f t="shared" si="11"/>
        <v>741000</v>
      </c>
      <c r="N199" s="87" t="s">
        <v>1277</v>
      </c>
    </row>
    <row r="200" spans="2:14">
      <c r="B200" s="85" t="s">
        <v>1256</v>
      </c>
      <c r="C200" s="86">
        <v>2</v>
      </c>
      <c r="D200" s="84" t="s">
        <v>1364</v>
      </c>
      <c r="E200" s="87" t="s">
        <v>1257</v>
      </c>
      <c r="F200" s="85">
        <v>50</v>
      </c>
      <c r="G200" s="85"/>
      <c r="H200" s="348">
        <v>3.17</v>
      </c>
      <c r="I200" s="301">
        <f>'Коэфф для прайса 1 оч'!$F$10</f>
        <v>250000</v>
      </c>
      <c r="J200" s="303">
        <f t="shared" si="9"/>
        <v>792500</v>
      </c>
      <c r="K200" s="304">
        <v>0.05</v>
      </c>
      <c r="L200" s="301">
        <f t="shared" si="10"/>
        <v>237500</v>
      </c>
      <c r="M200" s="303">
        <f t="shared" si="11"/>
        <v>752875</v>
      </c>
      <c r="N200" s="87" t="s">
        <v>1277</v>
      </c>
    </row>
    <row r="201" spans="2:14">
      <c r="B201" s="85" t="s">
        <v>1256</v>
      </c>
      <c r="C201" s="86">
        <v>2</v>
      </c>
      <c r="D201" s="84" t="s">
        <v>1365</v>
      </c>
      <c r="E201" s="87" t="s">
        <v>1257</v>
      </c>
      <c r="F201" s="85">
        <v>51</v>
      </c>
      <c r="G201" s="85"/>
      <c r="H201" s="348">
        <v>5.49</v>
      </c>
      <c r="I201" s="301">
        <f>'Коэфф для прайса 1 оч'!$F$10</f>
        <v>250000</v>
      </c>
      <c r="J201" s="303">
        <f t="shared" si="9"/>
        <v>1372500</v>
      </c>
      <c r="K201" s="304">
        <v>0.05</v>
      </c>
      <c r="L201" s="301">
        <f t="shared" si="10"/>
        <v>237500</v>
      </c>
      <c r="M201" s="303">
        <f t="shared" si="11"/>
        <v>1303875</v>
      </c>
      <c r="N201" s="87" t="s">
        <v>1277</v>
      </c>
    </row>
    <row r="202" spans="2:14">
      <c r="B202" s="85" t="s">
        <v>1256</v>
      </c>
      <c r="C202" s="86">
        <v>2</v>
      </c>
      <c r="D202" s="84" t="s">
        <v>1366</v>
      </c>
      <c r="E202" s="87" t="s">
        <v>1257</v>
      </c>
      <c r="F202" s="85">
        <v>52</v>
      </c>
      <c r="G202" s="85"/>
      <c r="H202" s="348">
        <v>5.49</v>
      </c>
      <c r="I202" s="301">
        <f>'Коэфф для прайса 1 оч'!$F$10</f>
        <v>250000</v>
      </c>
      <c r="J202" s="303">
        <f t="shared" si="9"/>
        <v>1372500</v>
      </c>
      <c r="K202" s="304">
        <v>0.05</v>
      </c>
      <c r="L202" s="301">
        <f t="shared" si="10"/>
        <v>237500</v>
      </c>
      <c r="M202" s="303">
        <f t="shared" si="11"/>
        <v>1303875</v>
      </c>
      <c r="N202" s="87" t="s">
        <v>1277</v>
      </c>
    </row>
    <row r="203" spans="2:14">
      <c r="B203" s="85" t="s">
        <v>1256</v>
      </c>
      <c r="C203" s="86">
        <v>2</v>
      </c>
      <c r="D203" s="84" t="s">
        <v>1367</v>
      </c>
      <c r="E203" s="87" t="s">
        <v>1257</v>
      </c>
      <c r="F203" s="85">
        <v>53</v>
      </c>
      <c r="G203" s="85"/>
      <c r="H203" s="348">
        <v>3.17</v>
      </c>
      <c r="I203" s="301">
        <f>'Коэфф для прайса 1 оч'!$F$10</f>
        <v>250000</v>
      </c>
      <c r="J203" s="303">
        <f t="shared" si="9"/>
        <v>792500</v>
      </c>
      <c r="K203" s="304">
        <v>0.05</v>
      </c>
      <c r="L203" s="301">
        <f t="shared" si="10"/>
        <v>237500</v>
      </c>
      <c r="M203" s="303">
        <f t="shared" si="11"/>
        <v>752875</v>
      </c>
      <c r="N203" s="87" t="s">
        <v>1277</v>
      </c>
    </row>
    <row r="204" spans="2:14">
      <c r="B204" s="85" t="s">
        <v>1256</v>
      </c>
      <c r="C204" s="86">
        <v>2</v>
      </c>
      <c r="D204" s="84" t="s">
        <v>1368</v>
      </c>
      <c r="E204" s="87" t="s">
        <v>1257</v>
      </c>
      <c r="F204" s="85">
        <v>54</v>
      </c>
      <c r="G204" s="85"/>
      <c r="H204" s="348">
        <v>3.12</v>
      </c>
      <c r="I204" s="301">
        <f>'Коэфф для прайса 1 оч'!$F$10</f>
        <v>250000</v>
      </c>
      <c r="J204" s="303">
        <f t="shared" si="9"/>
        <v>780000</v>
      </c>
      <c r="K204" s="304">
        <v>0.05</v>
      </c>
      <c r="L204" s="301">
        <f t="shared" si="10"/>
        <v>237500</v>
      </c>
      <c r="M204" s="303">
        <f t="shared" si="11"/>
        <v>741000</v>
      </c>
      <c r="N204" s="87" t="s">
        <v>1277</v>
      </c>
    </row>
    <row r="205" spans="2:14">
      <c r="B205" s="85" t="s">
        <v>1256</v>
      </c>
      <c r="C205" s="86">
        <v>2</v>
      </c>
      <c r="D205" s="84" t="s">
        <v>1369</v>
      </c>
      <c r="E205" s="87" t="s">
        <v>1257</v>
      </c>
      <c r="F205" s="85">
        <v>55</v>
      </c>
      <c r="G205" s="85"/>
      <c r="H205" s="348">
        <v>3.12</v>
      </c>
      <c r="I205" s="301">
        <f>'Коэфф для прайса 1 оч'!$F$10</f>
        <v>250000</v>
      </c>
      <c r="J205" s="303">
        <f t="shared" si="9"/>
        <v>780000</v>
      </c>
      <c r="K205" s="304">
        <v>0.05</v>
      </c>
      <c r="L205" s="301">
        <f t="shared" si="10"/>
        <v>237500</v>
      </c>
      <c r="M205" s="303">
        <f t="shared" si="11"/>
        <v>741000</v>
      </c>
      <c r="N205" s="87" t="s">
        <v>1277</v>
      </c>
    </row>
    <row r="206" spans="2:14">
      <c r="B206" s="85" t="s">
        <v>1256</v>
      </c>
      <c r="C206" s="86">
        <v>2</v>
      </c>
      <c r="D206" s="84" t="s">
        <v>1370</v>
      </c>
      <c r="E206" s="87" t="s">
        <v>1257</v>
      </c>
      <c r="F206" s="85">
        <v>56</v>
      </c>
      <c r="G206" s="85"/>
      <c r="H206" s="348">
        <v>3.17</v>
      </c>
      <c r="I206" s="301">
        <f>'Коэфф для прайса 1 оч'!$F$10</f>
        <v>250000</v>
      </c>
      <c r="J206" s="303">
        <f t="shared" si="9"/>
        <v>792500</v>
      </c>
      <c r="K206" s="304">
        <v>0.05</v>
      </c>
      <c r="L206" s="301">
        <f t="shared" si="10"/>
        <v>237500</v>
      </c>
      <c r="M206" s="303">
        <f t="shared" si="11"/>
        <v>752875</v>
      </c>
      <c r="N206" s="87" t="s">
        <v>1277</v>
      </c>
    </row>
    <row r="207" spans="2:14">
      <c r="B207" s="85" t="s">
        <v>1256</v>
      </c>
      <c r="C207" s="86">
        <v>2</v>
      </c>
      <c r="D207" s="84" t="s">
        <v>1371</v>
      </c>
      <c r="E207" s="87" t="s">
        <v>1257</v>
      </c>
      <c r="F207" s="85">
        <v>57</v>
      </c>
      <c r="G207" s="85"/>
      <c r="H207" s="348">
        <v>5.49</v>
      </c>
      <c r="I207" s="301">
        <f>'Коэфф для прайса 1 оч'!$F$10</f>
        <v>250000</v>
      </c>
      <c r="J207" s="303">
        <f t="shared" si="9"/>
        <v>1372500</v>
      </c>
      <c r="K207" s="304">
        <v>0.05</v>
      </c>
      <c r="L207" s="301">
        <f t="shared" si="10"/>
        <v>237500</v>
      </c>
      <c r="M207" s="303">
        <f t="shared" si="11"/>
        <v>1303875</v>
      </c>
      <c r="N207" s="87" t="s">
        <v>1277</v>
      </c>
    </row>
    <row r="208" spans="2:14">
      <c r="B208" s="85" t="s">
        <v>1256</v>
      </c>
      <c r="C208" s="86">
        <v>2</v>
      </c>
      <c r="D208" s="84" t="s">
        <v>1372</v>
      </c>
      <c r="E208" s="87" t="s">
        <v>1257</v>
      </c>
      <c r="F208" s="85">
        <v>58</v>
      </c>
      <c r="G208" s="85"/>
      <c r="H208" s="348">
        <v>3.72</v>
      </c>
      <c r="I208" s="301">
        <f>'Коэфф для прайса 1 оч'!$F$10</f>
        <v>250000</v>
      </c>
      <c r="J208" s="303">
        <f t="shared" si="9"/>
        <v>930000</v>
      </c>
      <c r="K208" s="304">
        <v>0.05</v>
      </c>
      <c r="L208" s="301">
        <f t="shared" si="10"/>
        <v>237500</v>
      </c>
      <c r="M208" s="303">
        <f t="shared" si="11"/>
        <v>883500</v>
      </c>
      <c r="N208" s="87" t="s">
        <v>1277</v>
      </c>
    </row>
    <row r="209" spans="2:14">
      <c r="B209" s="85" t="s">
        <v>1256</v>
      </c>
      <c r="C209" s="86">
        <v>2</v>
      </c>
      <c r="D209" s="84" t="s">
        <v>1373</v>
      </c>
      <c r="E209" s="87" t="s">
        <v>1257</v>
      </c>
      <c r="F209" s="85">
        <v>59</v>
      </c>
      <c r="G209" s="85"/>
      <c r="H209" s="348">
        <v>3.72</v>
      </c>
      <c r="I209" s="301">
        <f>'Коэфф для прайса 1 оч'!$F$10</f>
        <v>250000</v>
      </c>
      <c r="J209" s="303">
        <f t="shared" si="9"/>
        <v>930000</v>
      </c>
      <c r="K209" s="304">
        <v>0.05</v>
      </c>
      <c r="L209" s="301">
        <f t="shared" si="10"/>
        <v>237500</v>
      </c>
      <c r="M209" s="303">
        <f t="shared" si="11"/>
        <v>883500</v>
      </c>
      <c r="N209" s="87" t="s">
        <v>1277</v>
      </c>
    </row>
    <row r="210" spans="2:14">
      <c r="B210" s="85" t="s">
        <v>1256</v>
      </c>
      <c r="C210" s="86">
        <v>2</v>
      </c>
      <c r="D210" s="84" t="s">
        <v>1374</v>
      </c>
      <c r="E210" s="87" t="s">
        <v>1257</v>
      </c>
      <c r="F210" s="85">
        <v>60</v>
      </c>
      <c r="G210" s="85"/>
      <c r="H210" s="348">
        <v>3.72</v>
      </c>
      <c r="I210" s="301">
        <f>'Коэфф для прайса 1 оч'!$F$10</f>
        <v>250000</v>
      </c>
      <c r="J210" s="303">
        <f t="shared" si="9"/>
        <v>930000</v>
      </c>
      <c r="K210" s="304">
        <v>0.05</v>
      </c>
      <c r="L210" s="301">
        <f t="shared" si="10"/>
        <v>237500</v>
      </c>
      <c r="M210" s="303">
        <f t="shared" si="11"/>
        <v>883500</v>
      </c>
      <c r="N210" s="87" t="s">
        <v>1277</v>
      </c>
    </row>
    <row r="211" spans="2:14">
      <c r="B211" s="85" t="s">
        <v>1256</v>
      </c>
      <c r="C211" s="86">
        <v>2</v>
      </c>
      <c r="D211" s="84" t="s">
        <v>1375</v>
      </c>
      <c r="E211" s="87" t="s">
        <v>1257</v>
      </c>
      <c r="F211" s="85">
        <v>61</v>
      </c>
      <c r="G211" s="85"/>
      <c r="H211" s="348">
        <v>3.72</v>
      </c>
      <c r="I211" s="301">
        <f>'Коэфф для прайса 1 оч'!$F$10</f>
        <v>250000</v>
      </c>
      <c r="J211" s="303">
        <f t="shared" si="9"/>
        <v>930000</v>
      </c>
      <c r="K211" s="304">
        <v>0.05</v>
      </c>
      <c r="L211" s="301">
        <f t="shared" si="10"/>
        <v>237500</v>
      </c>
      <c r="M211" s="303">
        <f t="shared" si="11"/>
        <v>883500</v>
      </c>
      <c r="N211" s="87" t="s">
        <v>1277</v>
      </c>
    </row>
    <row r="212" spans="2:14">
      <c r="B212" s="85" t="s">
        <v>1256</v>
      </c>
      <c r="C212" s="86">
        <v>2</v>
      </c>
      <c r="D212" s="84" t="s">
        <v>1376</v>
      </c>
      <c r="E212" s="87" t="s">
        <v>1257</v>
      </c>
      <c r="F212" s="85">
        <v>62</v>
      </c>
      <c r="G212" s="85"/>
      <c r="H212" s="348">
        <v>5.49</v>
      </c>
      <c r="I212" s="301">
        <f>'Коэфф для прайса 1 оч'!$F$10</f>
        <v>250000</v>
      </c>
      <c r="J212" s="303">
        <f t="shared" si="9"/>
        <v>1372500</v>
      </c>
      <c r="K212" s="304">
        <v>0.05</v>
      </c>
      <c r="L212" s="301">
        <f t="shared" si="10"/>
        <v>237500</v>
      </c>
      <c r="M212" s="303">
        <f t="shared" si="11"/>
        <v>1303875</v>
      </c>
      <c r="N212" s="87" t="s">
        <v>1277</v>
      </c>
    </row>
    <row r="213" spans="2:14">
      <c r="B213" s="85" t="s">
        <v>1256</v>
      </c>
      <c r="C213" s="86">
        <v>2</v>
      </c>
      <c r="D213" s="84" t="s">
        <v>1377</v>
      </c>
      <c r="E213" s="87" t="s">
        <v>1257</v>
      </c>
      <c r="F213" s="85">
        <v>63</v>
      </c>
      <c r="G213" s="85"/>
      <c r="H213" s="348">
        <v>3.17</v>
      </c>
      <c r="I213" s="301">
        <f>'Коэфф для прайса 1 оч'!$F$10</f>
        <v>250000</v>
      </c>
      <c r="J213" s="303">
        <f t="shared" si="9"/>
        <v>792500</v>
      </c>
      <c r="K213" s="304">
        <v>0.05</v>
      </c>
      <c r="L213" s="301">
        <f t="shared" si="10"/>
        <v>237500</v>
      </c>
      <c r="M213" s="303">
        <f t="shared" si="11"/>
        <v>752875</v>
      </c>
      <c r="N213" s="87" t="s">
        <v>1277</v>
      </c>
    </row>
    <row r="214" spans="2:14">
      <c r="B214" s="85" t="s">
        <v>1256</v>
      </c>
      <c r="C214" s="86">
        <v>2</v>
      </c>
      <c r="D214" s="84" t="s">
        <v>1378</v>
      </c>
      <c r="E214" s="87" t="s">
        <v>1257</v>
      </c>
      <c r="F214" s="85">
        <v>64</v>
      </c>
      <c r="G214" s="85"/>
      <c r="H214" s="348">
        <v>3.12</v>
      </c>
      <c r="I214" s="301">
        <f>'Коэфф для прайса 1 оч'!$F$10</f>
        <v>250000</v>
      </c>
      <c r="J214" s="303">
        <f t="shared" si="9"/>
        <v>780000</v>
      </c>
      <c r="K214" s="304">
        <v>0.05</v>
      </c>
      <c r="L214" s="301">
        <f t="shared" si="10"/>
        <v>237500</v>
      </c>
      <c r="M214" s="303">
        <f t="shared" si="11"/>
        <v>741000</v>
      </c>
      <c r="N214" s="87" t="s">
        <v>1277</v>
      </c>
    </row>
    <row r="215" spans="2:14">
      <c r="B215" s="85" t="s">
        <v>1256</v>
      </c>
      <c r="C215" s="86">
        <v>2</v>
      </c>
      <c r="D215" s="84" t="s">
        <v>1379</v>
      </c>
      <c r="E215" s="87" t="s">
        <v>1257</v>
      </c>
      <c r="F215" s="85">
        <v>65</v>
      </c>
      <c r="G215" s="85"/>
      <c r="H215" s="348">
        <v>5.49</v>
      </c>
      <c r="I215" s="301">
        <f>'Коэфф для прайса 1 оч'!$F$10</f>
        <v>250000</v>
      </c>
      <c r="J215" s="303">
        <f t="shared" si="9"/>
        <v>1372500</v>
      </c>
      <c r="K215" s="304">
        <v>0.05</v>
      </c>
      <c r="L215" s="301">
        <f t="shared" si="10"/>
        <v>237500</v>
      </c>
      <c r="M215" s="303">
        <f t="shared" si="11"/>
        <v>1303875</v>
      </c>
      <c r="N215" s="87" t="s">
        <v>1277</v>
      </c>
    </row>
    <row r="216" spans="2:14">
      <c r="B216" s="85" t="s">
        <v>1256</v>
      </c>
      <c r="C216" s="86">
        <v>2</v>
      </c>
      <c r="D216" s="84" t="s">
        <v>1380</v>
      </c>
      <c r="E216" s="87" t="s">
        <v>1257</v>
      </c>
      <c r="F216" s="85">
        <v>66</v>
      </c>
      <c r="G216" s="85"/>
      <c r="H216" s="348">
        <v>3.17</v>
      </c>
      <c r="I216" s="301">
        <f>'Коэфф для прайса 1 оч'!$F$10</f>
        <v>250000</v>
      </c>
      <c r="J216" s="303">
        <f t="shared" si="9"/>
        <v>792500</v>
      </c>
      <c r="K216" s="304">
        <v>0.05</v>
      </c>
      <c r="L216" s="301">
        <f t="shared" si="10"/>
        <v>237500</v>
      </c>
      <c r="M216" s="303">
        <f t="shared" si="11"/>
        <v>752875</v>
      </c>
      <c r="N216" s="87" t="s">
        <v>1277</v>
      </c>
    </row>
    <row r="217" spans="2:14">
      <c r="B217" s="85" t="s">
        <v>1256</v>
      </c>
      <c r="C217" s="86">
        <v>2</v>
      </c>
      <c r="D217" s="84" t="s">
        <v>1381</v>
      </c>
      <c r="E217" s="87" t="s">
        <v>1257</v>
      </c>
      <c r="F217" s="85">
        <v>67</v>
      </c>
      <c r="G217" s="85"/>
      <c r="H217" s="348">
        <v>3.12</v>
      </c>
      <c r="I217" s="301">
        <f>'Коэфф для прайса 1 оч'!$F$10</f>
        <v>250000</v>
      </c>
      <c r="J217" s="303">
        <f t="shared" si="9"/>
        <v>780000</v>
      </c>
      <c r="K217" s="304">
        <v>0.05</v>
      </c>
      <c r="L217" s="301">
        <f t="shared" si="10"/>
        <v>237500</v>
      </c>
      <c r="M217" s="303">
        <f t="shared" si="11"/>
        <v>741000</v>
      </c>
      <c r="N217" s="87" t="s">
        <v>1277</v>
      </c>
    </row>
    <row r="218" spans="2:14">
      <c r="B218" s="85" t="s">
        <v>1256</v>
      </c>
      <c r="C218" s="86">
        <v>2</v>
      </c>
      <c r="D218" s="84" t="s">
        <v>1382</v>
      </c>
      <c r="E218" s="87" t="s">
        <v>1257</v>
      </c>
      <c r="F218" s="85">
        <v>68</v>
      </c>
      <c r="G218" s="85"/>
      <c r="H218" s="348">
        <v>3.12</v>
      </c>
      <c r="I218" s="301">
        <f>'Коэфф для прайса 1 оч'!$F$10</f>
        <v>250000</v>
      </c>
      <c r="J218" s="303">
        <f t="shared" si="9"/>
        <v>780000</v>
      </c>
      <c r="K218" s="304">
        <v>0.05</v>
      </c>
      <c r="L218" s="301">
        <f t="shared" si="10"/>
        <v>237500</v>
      </c>
      <c r="M218" s="303">
        <f t="shared" si="11"/>
        <v>741000</v>
      </c>
      <c r="N218" s="87" t="s">
        <v>1277</v>
      </c>
    </row>
    <row r="219" spans="2:14">
      <c r="B219" s="85" t="s">
        <v>1256</v>
      </c>
      <c r="C219" s="86">
        <v>2</v>
      </c>
      <c r="D219" s="84" t="s">
        <v>1383</v>
      </c>
      <c r="E219" s="87" t="s">
        <v>1257</v>
      </c>
      <c r="F219" s="85">
        <v>69</v>
      </c>
      <c r="G219" s="85"/>
      <c r="H219" s="348">
        <v>3.17</v>
      </c>
      <c r="I219" s="301">
        <f>'Коэфф для прайса 1 оч'!$F$10</f>
        <v>250000</v>
      </c>
      <c r="J219" s="303">
        <f t="shared" si="9"/>
        <v>792500</v>
      </c>
      <c r="K219" s="304">
        <v>0.05</v>
      </c>
      <c r="L219" s="301">
        <f t="shared" si="10"/>
        <v>237500</v>
      </c>
      <c r="M219" s="303">
        <f t="shared" si="11"/>
        <v>752875</v>
      </c>
      <c r="N219" s="87" t="s">
        <v>1277</v>
      </c>
    </row>
    <row r="220" spans="2:14">
      <c r="B220" s="85" t="s">
        <v>1256</v>
      </c>
      <c r="C220" s="86">
        <v>2</v>
      </c>
      <c r="D220" s="84" t="s">
        <v>1384</v>
      </c>
      <c r="E220" s="87" t="s">
        <v>1257</v>
      </c>
      <c r="F220" s="85">
        <v>70</v>
      </c>
      <c r="G220" s="85"/>
      <c r="H220" s="348">
        <v>5.49</v>
      </c>
      <c r="I220" s="301">
        <f>'Коэфф для прайса 1 оч'!$F$10</f>
        <v>250000</v>
      </c>
      <c r="J220" s="303">
        <f t="shared" si="9"/>
        <v>1372500</v>
      </c>
      <c r="K220" s="304">
        <v>0.05</v>
      </c>
      <c r="L220" s="301">
        <f t="shared" si="10"/>
        <v>237500</v>
      </c>
      <c r="M220" s="303">
        <f t="shared" si="11"/>
        <v>1303875</v>
      </c>
      <c r="N220" s="87" t="s">
        <v>1277</v>
      </c>
    </row>
    <row r="221" spans="2:14">
      <c r="B221" s="85" t="s">
        <v>1256</v>
      </c>
      <c r="C221" s="86">
        <v>2</v>
      </c>
      <c r="D221" s="84" t="s">
        <v>1385</v>
      </c>
      <c r="E221" s="87" t="s">
        <v>1257</v>
      </c>
      <c r="F221" s="85">
        <v>71</v>
      </c>
      <c r="G221" s="85"/>
      <c r="H221" s="348">
        <v>5.49</v>
      </c>
      <c r="I221" s="301">
        <f>'Коэфф для прайса 1 оч'!$F$10</f>
        <v>250000</v>
      </c>
      <c r="J221" s="303">
        <f t="shared" si="9"/>
        <v>1372500</v>
      </c>
      <c r="K221" s="304">
        <v>0.05</v>
      </c>
      <c r="L221" s="301">
        <f t="shared" si="10"/>
        <v>237500</v>
      </c>
      <c r="M221" s="303">
        <f t="shared" si="11"/>
        <v>1303875</v>
      </c>
      <c r="N221" s="87" t="s">
        <v>1277</v>
      </c>
    </row>
    <row r="222" spans="2:14">
      <c r="B222" s="85" t="s">
        <v>1256</v>
      </c>
      <c r="C222" s="86">
        <v>2</v>
      </c>
      <c r="D222" s="84" t="s">
        <v>1386</v>
      </c>
      <c r="E222" s="87" t="s">
        <v>1257</v>
      </c>
      <c r="F222" s="85">
        <v>72</v>
      </c>
      <c r="G222" s="85"/>
      <c r="H222" s="348">
        <v>3.17</v>
      </c>
      <c r="I222" s="301">
        <f>'Коэфф для прайса 1 оч'!$F$10</f>
        <v>250000</v>
      </c>
      <c r="J222" s="303">
        <f t="shared" si="9"/>
        <v>792500</v>
      </c>
      <c r="K222" s="304">
        <v>0.05</v>
      </c>
      <c r="L222" s="301">
        <f t="shared" si="10"/>
        <v>237500</v>
      </c>
      <c r="M222" s="303">
        <f t="shared" si="11"/>
        <v>752875</v>
      </c>
      <c r="N222" s="87" t="s">
        <v>1277</v>
      </c>
    </row>
    <row r="223" spans="2:14">
      <c r="B223" s="85" t="s">
        <v>1256</v>
      </c>
      <c r="C223" s="86">
        <v>2</v>
      </c>
      <c r="D223" s="84" t="s">
        <v>1387</v>
      </c>
      <c r="E223" s="87" t="s">
        <v>1257</v>
      </c>
      <c r="F223" s="85">
        <v>73</v>
      </c>
      <c r="G223" s="85"/>
      <c r="H223" s="348">
        <v>3.12</v>
      </c>
      <c r="I223" s="301">
        <f>'Коэфф для прайса 1 оч'!$F$10</f>
        <v>250000</v>
      </c>
      <c r="J223" s="303">
        <f t="shared" si="9"/>
        <v>780000</v>
      </c>
      <c r="K223" s="304">
        <v>0.05</v>
      </c>
      <c r="L223" s="301">
        <f t="shared" si="10"/>
        <v>237500</v>
      </c>
      <c r="M223" s="303">
        <f t="shared" si="11"/>
        <v>741000</v>
      </c>
      <c r="N223" s="87" t="s">
        <v>1277</v>
      </c>
    </row>
    <row r="224" spans="2:14">
      <c r="B224" s="85" t="s">
        <v>1256</v>
      </c>
      <c r="C224" s="86">
        <v>2</v>
      </c>
      <c r="D224" s="84" t="s">
        <v>1388</v>
      </c>
      <c r="E224" s="87" t="s">
        <v>1257</v>
      </c>
      <c r="F224" s="85">
        <v>74</v>
      </c>
      <c r="G224" s="85"/>
      <c r="H224" s="348">
        <v>3.43</v>
      </c>
      <c r="I224" s="301">
        <f>'Коэфф для прайса 1 оч'!$F$10</f>
        <v>250000</v>
      </c>
      <c r="J224" s="303">
        <f t="shared" si="9"/>
        <v>857500</v>
      </c>
      <c r="K224" s="304">
        <v>0.05</v>
      </c>
      <c r="L224" s="301">
        <f t="shared" si="10"/>
        <v>237500</v>
      </c>
      <c r="M224" s="303">
        <f t="shared" si="11"/>
        <v>814625</v>
      </c>
      <c r="N224" s="87" t="s">
        <v>1277</v>
      </c>
    </row>
    <row r="225" spans="2:14">
      <c r="B225" s="85" t="s">
        <v>1256</v>
      </c>
      <c r="C225" s="86">
        <v>2</v>
      </c>
      <c r="D225" s="84" t="s">
        <v>1389</v>
      </c>
      <c r="E225" s="87" t="s">
        <v>1257</v>
      </c>
      <c r="F225" s="85">
        <v>75</v>
      </c>
      <c r="G225" s="85"/>
      <c r="H225" s="348">
        <v>6.94</v>
      </c>
      <c r="I225" s="301">
        <f>'Коэфф для прайса 1 оч'!$F$10</f>
        <v>250000</v>
      </c>
      <c r="J225" s="303">
        <f t="shared" si="9"/>
        <v>1735000</v>
      </c>
      <c r="K225" s="304">
        <v>0.05</v>
      </c>
      <c r="L225" s="301">
        <f t="shared" si="10"/>
        <v>237500</v>
      </c>
      <c r="M225" s="303">
        <f t="shared" si="11"/>
        <v>1648250</v>
      </c>
      <c r="N225" s="87" t="s">
        <v>1277</v>
      </c>
    </row>
    <row r="226" spans="2:14">
      <c r="B226" s="85" t="s">
        <v>1256</v>
      </c>
      <c r="C226" s="86">
        <v>2</v>
      </c>
      <c r="D226" s="84" t="s">
        <v>1390</v>
      </c>
      <c r="E226" s="87" t="s">
        <v>1257</v>
      </c>
      <c r="F226" s="85">
        <v>76</v>
      </c>
      <c r="G226" s="85"/>
      <c r="H226" s="348">
        <v>5.49</v>
      </c>
      <c r="I226" s="301">
        <f>'Коэфф для прайса 1 оч'!$F$10</f>
        <v>250000</v>
      </c>
      <c r="J226" s="303">
        <f t="shared" si="9"/>
        <v>1372500</v>
      </c>
      <c r="K226" s="304">
        <v>0.05</v>
      </c>
      <c r="L226" s="301">
        <f t="shared" si="10"/>
        <v>237500</v>
      </c>
      <c r="M226" s="303">
        <f t="shared" si="11"/>
        <v>1303875</v>
      </c>
      <c r="N226" s="87" t="s">
        <v>1277</v>
      </c>
    </row>
    <row r="227" spans="2:14">
      <c r="B227" s="85" t="s">
        <v>1256</v>
      </c>
      <c r="C227" s="86">
        <v>2</v>
      </c>
      <c r="D227" s="84" t="s">
        <v>1391</v>
      </c>
      <c r="E227" s="87" t="s">
        <v>1257</v>
      </c>
      <c r="F227" s="85">
        <v>77</v>
      </c>
      <c r="G227" s="85"/>
      <c r="H227" s="348">
        <v>6.47</v>
      </c>
      <c r="I227" s="301">
        <f>'Коэфф для прайса 1 оч'!$F$10</f>
        <v>250000</v>
      </c>
      <c r="J227" s="303">
        <f t="shared" si="9"/>
        <v>1617500</v>
      </c>
      <c r="K227" s="304">
        <v>0.05</v>
      </c>
      <c r="L227" s="301">
        <f t="shared" si="10"/>
        <v>237500</v>
      </c>
      <c r="M227" s="303">
        <f t="shared" si="11"/>
        <v>1536625</v>
      </c>
      <c r="N227" s="87" t="s">
        <v>1277</v>
      </c>
    </row>
    <row r="228" spans="2:14">
      <c r="B228" s="85" t="s">
        <v>1256</v>
      </c>
      <c r="C228" s="86">
        <v>2</v>
      </c>
      <c r="D228" s="84" t="s">
        <v>1392</v>
      </c>
      <c r="E228" s="87" t="s">
        <v>1257</v>
      </c>
      <c r="F228" s="85">
        <v>78</v>
      </c>
      <c r="G228" s="85"/>
      <c r="H228" s="348">
        <v>3.12</v>
      </c>
      <c r="I228" s="301">
        <f>'Коэфф для прайса 1 оч'!$F$10</f>
        <v>250000</v>
      </c>
      <c r="J228" s="303">
        <f t="shared" si="9"/>
        <v>780000</v>
      </c>
      <c r="K228" s="304">
        <v>0.05</v>
      </c>
      <c r="L228" s="301">
        <f t="shared" si="10"/>
        <v>237500</v>
      </c>
      <c r="M228" s="303">
        <f t="shared" si="11"/>
        <v>741000</v>
      </c>
      <c r="N228" s="87" t="s">
        <v>1277</v>
      </c>
    </row>
    <row r="229" spans="2:14">
      <c r="B229" s="85" t="s">
        <v>1256</v>
      </c>
      <c r="C229" s="86">
        <v>2</v>
      </c>
      <c r="D229" s="84" t="s">
        <v>1393</v>
      </c>
      <c r="E229" s="87" t="s">
        <v>1257</v>
      </c>
      <c r="F229" s="85">
        <v>79</v>
      </c>
      <c r="G229" s="85"/>
      <c r="H229" s="348">
        <v>3.17</v>
      </c>
      <c r="I229" s="301">
        <f>'Коэфф для прайса 1 оч'!$F$10</f>
        <v>250000</v>
      </c>
      <c r="J229" s="303">
        <f t="shared" si="9"/>
        <v>792500</v>
      </c>
      <c r="K229" s="304">
        <v>0.05</v>
      </c>
      <c r="L229" s="301">
        <f t="shared" si="10"/>
        <v>237500</v>
      </c>
      <c r="M229" s="303">
        <f t="shared" si="11"/>
        <v>752875</v>
      </c>
      <c r="N229" s="87" t="s">
        <v>1277</v>
      </c>
    </row>
    <row r="230" spans="2:14">
      <c r="B230" s="85" t="s">
        <v>1256</v>
      </c>
      <c r="C230" s="86">
        <v>2</v>
      </c>
      <c r="D230" s="84" t="s">
        <v>1394</v>
      </c>
      <c r="E230" s="87" t="s">
        <v>1257</v>
      </c>
      <c r="F230" s="85">
        <v>80</v>
      </c>
      <c r="G230" s="85"/>
      <c r="H230" s="348">
        <v>5.49</v>
      </c>
      <c r="I230" s="301">
        <f>'Коэфф для прайса 1 оч'!$F$10</f>
        <v>250000</v>
      </c>
      <c r="J230" s="303">
        <f t="shared" si="9"/>
        <v>1372500</v>
      </c>
      <c r="K230" s="304">
        <v>0.05</v>
      </c>
      <c r="L230" s="301">
        <f t="shared" si="10"/>
        <v>237500</v>
      </c>
      <c r="M230" s="303">
        <f t="shared" si="11"/>
        <v>1303875</v>
      </c>
      <c r="N230" s="87" t="s">
        <v>1277</v>
      </c>
    </row>
    <row r="231" spans="2:14">
      <c r="B231" s="85" t="s">
        <v>1256</v>
      </c>
      <c r="C231" s="86">
        <v>2</v>
      </c>
      <c r="D231" s="84" t="s">
        <v>1395</v>
      </c>
      <c r="E231" s="87" t="s">
        <v>1257</v>
      </c>
      <c r="F231" s="85">
        <v>81</v>
      </c>
      <c r="G231" s="85"/>
      <c r="H231" s="348">
        <v>5.49</v>
      </c>
      <c r="I231" s="301">
        <f>'Коэфф для прайса 1 оч'!$F$10</f>
        <v>250000</v>
      </c>
      <c r="J231" s="303">
        <f t="shared" si="9"/>
        <v>1372500</v>
      </c>
      <c r="K231" s="304">
        <v>0.05</v>
      </c>
      <c r="L231" s="301">
        <f t="shared" si="10"/>
        <v>237500</v>
      </c>
      <c r="M231" s="303">
        <f t="shared" si="11"/>
        <v>1303875</v>
      </c>
      <c r="N231" s="87" t="s">
        <v>1277</v>
      </c>
    </row>
    <row r="232" spans="2:14">
      <c r="B232" s="85" t="s">
        <v>1256</v>
      </c>
      <c r="C232" s="86">
        <v>2</v>
      </c>
      <c r="D232" s="84" t="s">
        <v>1396</v>
      </c>
      <c r="E232" s="87" t="s">
        <v>1257</v>
      </c>
      <c r="F232" s="85">
        <v>82</v>
      </c>
      <c r="G232" s="85"/>
      <c r="H232" s="348">
        <v>3.17</v>
      </c>
      <c r="I232" s="301">
        <f>'Коэфф для прайса 1 оч'!$F$10</f>
        <v>250000</v>
      </c>
      <c r="J232" s="303">
        <f t="shared" si="9"/>
        <v>792500</v>
      </c>
      <c r="K232" s="304">
        <v>0.05</v>
      </c>
      <c r="L232" s="301">
        <f t="shared" si="10"/>
        <v>237500</v>
      </c>
      <c r="M232" s="303">
        <f t="shared" si="11"/>
        <v>752875</v>
      </c>
      <c r="N232" s="87" t="s">
        <v>1277</v>
      </c>
    </row>
    <row r="233" spans="2:14">
      <c r="B233" s="85" t="s">
        <v>1256</v>
      </c>
      <c r="C233" s="86">
        <v>2</v>
      </c>
      <c r="D233" s="84" t="s">
        <v>1397</v>
      </c>
      <c r="E233" s="87" t="s">
        <v>1257</v>
      </c>
      <c r="F233" s="85">
        <v>83</v>
      </c>
      <c r="G233" s="85"/>
      <c r="H233" s="348">
        <v>3.12</v>
      </c>
      <c r="I233" s="301">
        <f>'Коэфф для прайса 1 оч'!$F$10</f>
        <v>250000</v>
      </c>
      <c r="J233" s="303">
        <f t="shared" si="9"/>
        <v>780000</v>
      </c>
      <c r="K233" s="304">
        <v>0.05</v>
      </c>
      <c r="L233" s="301">
        <f t="shared" si="10"/>
        <v>237500</v>
      </c>
      <c r="M233" s="303">
        <f t="shared" si="11"/>
        <v>741000</v>
      </c>
      <c r="N233" s="87" t="s">
        <v>1277</v>
      </c>
    </row>
    <row r="234" spans="2:14">
      <c r="B234" s="85" t="s">
        <v>1256</v>
      </c>
      <c r="C234" s="86">
        <v>2</v>
      </c>
      <c r="D234" s="84" t="s">
        <v>1398</v>
      </c>
      <c r="E234" s="87" t="s">
        <v>1257</v>
      </c>
      <c r="F234" s="85">
        <v>84</v>
      </c>
      <c r="G234" s="85"/>
      <c r="H234" s="348">
        <v>3.12</v>
      </c>
      <c r="I234" s="301">
        <f>'Коэфф для прайса 1 оч'!$F$10</f>
        <v>250000</v>
      </c>
      <c r="J234" s="303">
        <f t="shared" si="9"/>
        <v>780000</v>
      </c>
      <c r="K234" s="304">
        <v>0.05</v>
      </c>
      <c r="L234" s="301">
        <f t="shared" si="10"/>
        <v>237500</v>
      </c>
      <c r="M234" s="303">
        <f t="shared" si="11"/>
        <v>741000</v>
      </c>
      <c r="N234" s="87" t="s">
        <v>1277</v>
      </c>
    </row>
    <row r="235" spans="2:14">
      <c r="B235" s="85" t="s">
        <v>1256</v>
      </c>
      <c r="C235" s="86">
        <v>2</v>
      </c>
      <c r="D235" s="84" t="s">
        <v>1399</v>
      </c>
      <c r="E235" s="87" t="s">
        <v>1257</v>
      </c>
      <c r="F235" s="85">
        <v>85</v>
      </c>
      <c r="G235" s="85"/>
      <c r="H235" s="348">
        <v>3.17</v>
      </c>
      <c r="I235" s="301">
        <f>'Коэфф для прайса 1 оч'!$F$10</f>
        <v>250000</v>
      </c>
      <c r="J235" s="303">
        <f t="shared" si="9"/>
        <v>792500</v>
      </c>
      <c r="K235" s="304">
        <v>0.05</v>
      </c>
      <c r="L235" s="301">
        <f t="shared" si="10"/>
        <v>237500</v>
      </c>
      <c r="M235" s="303">
        <f t="shared" si="11"/>
        <v>752875</v>
      </c>
      <c r="N235" s="87" t="s">
        <v>1277</v>
      </c>
    </row>
    <row r="236" spans="2:14">
      <c r="B236" s="85" t="s">
        <v>1256</v>
      </c>
      <c r="C236" s="86">
        <v>2</v>
      </c>
      <c r="D236" s="84" t="s">
        <v>1400</v>
      </c>
      <c r="E236" s="87" t="s">
        <v>1257</v>
      </c>
      <c r="F236" s="85">
        <v>86</v>
      </c>
      <c r="G236" s="85"/>
      <c r="H236" s="348">
        <v>5.49</v>
      </c>
      <c r="I236" s="301">
        <f>'Коэфф для прайса 1 оч'!$F$10</f>
        <v>250000</v>
      </c>
      <c r="J236" s="303">
        <f t="shared" si="9"/>
        <v>1372500</v>
      </c>
      <c r="K236" s="304">
        <v>0.05</v>
      </c>
      <c r="L236" s="301">
        <f t="shared" si="10"/>
        <v>237500</v>
      </c>
      <c r="M236" s="303">
        <f t="shared" si="11"/>
        <v>1303875</v>
      </c>
      <c r="N236" s="87" t="s">
        <v>1277</v>
      </c>
    </row>
    <row r="237" spans="2:14">
      <c r="B237" s="85" t="s">
        <v>1256</v>
      </c>
      <c r="C237" s="86">
        <v>2</v>
      </c>
      <c r="D237" s="84" t="s">
        <v>1401</v>
      </c>
      <c r="E237" s="87" t="s">
        <v>1257</v>
      </c>
      <c r="F237" s="85">
        <v>87</v>
      </c>
      <c r="G237" s="85"/>
      <c r="H237" s="348">
        <v>2.94</v>
      </c>
      <c r="I237" s="301">
        <f>'Коэфф для прайса 1 оч'!$F$10</f>
        <v>250000</v>
      </c>
      <c r="J237" s="303">
        <f t="shared" si="9"/>
        <v>735000</v>
      </c>
      <c r="K237" s="304">
        <v>0.05</v>
      </c>
      <c r="L237" s="301">
        <f t="shared" si="10"/>
        <v>237500</v>
      </c>
      <c r="M237" s="303">
        <f t="shared" si="11"/>
        <v>698250</v>
      </c>
      <c r="N237" s="87" t="s">
        <v>1277</v>
      </c>
    </row>
    <row r="238" spans="2:14">
      <c r="B238" s="85" t="s">
        <v>1256</v>
      </c>
      <c r="C238" s="86">
        <v>2</v>
      </c>
      <c r="D238" s="84" t="s">
        <v>1402</v>
      </c>
      <c r="E238" s="87" t="s">
        <v>1257</v>
      </c>
      <c r="F238" s="85">
        <v>88</v>
      </c>
      <c r="G238" s="85"/>
      <c r="H238" s="348">
        <v>2.94</v>
      </c>
      <c r="I238" s="301">
        <f>'Коэфф для прайса 1 оч'!$F$10</f>
        <v>250000</v>
      </c>
      <c r="J238" s="303">
        <f t="shared" si="9"/>
        <v>735000</v>
      </c>
      <c r="K238" s="304">
        <v>0.05</v>
      </c>
      <c r="L238" s="301">
        <f t="shared" si="10"/>
        <v>237500</v>
      </c>
      <c r="M238" s="303">
        <f t="shared" si="11"/>
        <v>698250</v>
      </c>
      <c r="N238" s="87" t="s">
        <v>1277</v>
      </c>
    </row>
    <row r="239" spans="2:14">
      <c r="B239" s="85" t="s">
        <v>1256</v>
      </c>
      <c r="C239" s="86">
        <v>2</v>
      </c>
      <c r="D239" s="84" t="s">
        <v>1403</v>
      </c>
      <c r="E239" s="87" t="s">
        <v>1257</v>
      </c>
      <c r="F239" s="85">
        <v>89</v>
      </c>
      <c r="G239" s="85"/>
      <c r="H239" s="348">
        <v>5.49</v>
      </c>
      <c r="I239" s="301">
        <f>'Коэфф для прайса 1 оч'!$F$10</f>
        <v>250000</v>
      </c>
      <c r="J239" s="303">
        <f t="shared" si="9"/>
        <v>1372500</v>
      </c>
      <c r="K239" s="304">
        <v>0.05</v>
      </c>
      <c r="L239" s="301">
        <f t="shared" si="10"/>
        <v>237500</v>
      </c>
      <c r="M239" s="303">
        <f t="shared" si="11"/>
        <v>1303875</v>
      </c>
      <c r="N239" s="87" t="s">
        <v>1277</v>
      </c>
    </row>
    <row r="240" spans="2:14">
      <c r="B240" s="85" t="s">
        <v>1256</v>
      </c>
      <c r="C240" s="86">
        <v>2</v>
      </c>
      <c r="D240" s="84" t="s">
        <v>1404</v>
      </c>
      <c r="E240" s="87" t="s">
        <v>1257</v>
      </c>
      <c r="F240" s="85">
        <v>90</v>
      </c>
      <c r="G240" s="85"/>
      <c r="H240" s="88">
        <v>3.17</v>
      </c>
      <c r="I240" s="301">
        <f>'Коэфф для прайса 1 оч'!$F$10</f>
        <v>250000</v>
      </c>
      <c r="J240" s="303">
        <f t="shared" si="9"/>
        <v>792500</v>
      </c>
      <c r="K240" s="304">
        <v>0.05</v>
      </c>
      <c r="L240" s="301">
        <f t="shared" si="10"/>
        <v>237500</v>
      </c>
      <c r="M240" s="303">
        <f t="shared" si="11"/>
        <v>752875</v>
      </c>
      <c r="N240" s="87" t="s">
        <v>1314</v>
      </c>
    </row>
    <row r="241" spans="2:14">
      <c r="B241" s="85" t="s">
        <v>1256</v>
      </c>
      <c r="C241" s="86">
        <v>2</v>
      </c>
      <c r="D241" s="84" t="s">
        <v>1405</v>
      </c>
      <c r="E241" s="87" t="s">
        <v>1257</v>
      </c>
      <c r="F241" s="85">
        <v>91</v>
      </c>
      <c r="G241" s="85"/>
      <c r="H241" s="88">
        <v>3.12</v>
      </c>
      <c r="I241" s="301">
        <f>'Коэфф для прайса 1 оч'!$F$10</f>
        <v>250000</v>
      </c>
      <c r="J241" s="303">
        <f t="shared" si="9"/>
        <v>780000</v>
      </c>
      <c r="K241" s="304">
        <v>0.05</v>
      </c>
      <c r="L241" s="301">
        <f t="shared" si="10"/>
        <v>237500</v>
      </c>
      <c r="M241" s="303">
        <f t="shared" si="11"/>
        <v>741000</v>
      </c>
      <c r="N241" s="87" t="s">
        <v>1314</v>
      </c>
    </row>
    <row r="242" spans="2:14">
      <c r="B242" s="85" t="s">
        <v>1256</v>
      </c>
      <c r="C242" s="86">
        <v>2</v>
      </c>
      <c r="D242" s="84" t="s">
        <v>1406</v>
      </c>
      <c r="E242" s="87" t="s">
        <v>1257</v>
      </c>
      <c r="F242" s="85">
        <v>92</v>
      </c>
      <c r="G242" s="85"/>
      <c r="H242" s="88">
        <v>3.12</v>
      </c>
      <c r="I242" s="301">
        <f>'Коэфф для прайса 1 оч'!$F$10</f>
        <v>250000</v>
      </c>
      <c r="J242" s="303">
        <f t="shared" si="9"/>
        <v>780000</v>
      </c>
      <c r="K242" s="304">
        <v>0.05</v>
      </c>
      <c r="L242" s="301">
        <f t="shared" si="10"/>
        <v>237500</v>
      </c>
      <c r="M242" s="303">
        <f t="shared" si="11"/>
        <v>741000</v>
      </c>
      <c r="N242" s="87" t="s">
        <v>1314</v>
      </c>
    </row>
    <row r="243" spans="2:14">
      <c r="B243" s="85" t="s">
        <v>1256</v>
      </c>
      <c r="C243" s="86">
        <v>2</v>
      </c>
      <c r="D243" s="84" t="s">
        <v>1407</v>
      </c>
      <c r="E243" s="87" t="s">
        <v>1257</v>
      </c>
      <c r="F243" s="85">
        <v>93</v>
      </c>
      <c r="G243" s="85"/>
      <c r="H243" s="348">
        <v>3.17</v>
      </c>
      <c r="I243" s="301">
        <f>'Коэфф для прайса 1 оч'!$F$10</f>
        <v>250000</v>
      </c>
      <c r="J243" s="303">
        <f t="shared" si="9"/>
        <v>792500</v>
      </c>
      <c r="K243" s="304">
        <v>0.05</v>
      </c>
      <c r="L243" s="301">
        <f t="shared" si="10"/>
        <v>237500</v>
      </c>
      <c r="M243" s="303">
        <f t="shared" si="11"/>
        <v>752875</v>
      </c>
      <c r="N243" s="87" t="s">
        <v>1277</v>
      </c>
    </row>
    <row r="244" spans="2:14">
      <c r="B244" s="85" t="s">
        <v>1256</v>
      </c>
      <c r="C244" s="86">
        <v>2</v>
      </c>
      <c r="D244" s="84" t="s">
        <v>1408</v>
      </c>
      <c r="E244" s="87" t="s">
        <v>1257</v>
      </c>
      <c r="F244" s="85">
        <v>94</v>
      </c>
      <c r="G244" s="85"/>
      <c r="H244" s="348">
        <v>5.49</v>
      </c>
      <c r="I244" s="301">
        <f>'Коэфф для прайса 1 оч'!$F$10</f>
        <v>250000</v>
      </c>
      <c r="J244" s="303">
        <f>I244*H244</f>
        <v>1372500</v>
      </c>
      <c r="K244" s="304">
        <v>0.05</v>
      </c>
      <c r="L244" s="301">
        <f t="shared" si="10"/>
        <v>237500</v>
      </c>
      <c r="M244" s="303">
        <f t="shared" si="11"/>
        <v>1303875</v>
      </c>
      <c r="N244" s="87" t="s">
        <v>1277</v>
      </c>
    </row>
    <row r="245" spans="2:14">
      <c r="B245" s="85" t="s">
        <v>1256</v>
      </c>
      <c r="C245" s="86">
        <v>2</v>
      </c>
      <c r="D245" s="84" t="s">
        <v>1409</v>
      </c>
      <c r="E245" s="87" t="s">
        <v>1257</v>
      </c>
      <c r="F245" s="85">
        <v>95</v>
      </c>
      <c r="G245" s="85"/>
      <c r="H245" s="348">
        <v>5.49</v>
      </c>
      <c r="I245" s="301">
        <f>'Коэфф для прайса 1 оч'!$F$10</f>
        <v>250000</v>
      </c>
      <c r="J245" s="303">
        <f>I245*H245</f>
        <v>1372500</v>
      </c>
      <c r="K245" s="304">
        <v>0.05</v>
      </c>
      <c r="L245" s="301">
        <f t="shared" si="10"/>
        <v>237500</v>
      </c>
      <c r="M245" s="303">
        <f t="shared" si="11"/>
        <v>1303875</v>
      </c>
      <c r="N245" s="87" t="s">
        <v>1277</v>
      </c>
    </row>
    <row r="246" spans="2:14">
      <c r="B246" s="85" t="s">
        <v>1256</v>
      </c>
      <c r="C246" s="86">
        <v>2</v>
      </c>
      <c r="D246" s="84" t="s">
        <v>1410</v>
      </c>
      <c r="E246" s="87" t="s">
        <v>1257</v>
      </c>
      <c r="F246" s="85">
        <v>96</v>
      </c>
      <c r="G246" s="85"/>
      <c r="H246" s="88">
        <v>3.17</v>
      </c>
      <c r="I246" s="301"/>
      <c r="J246" s="303"/>
      <c r="K246" s="304">
        <v>0.05</v>
      </c>
      <c r="L246" s="301">
        <f t="shared" si="10"/>
        <v>0</v>
      </c>
      <c r="M246" s="303">
        <f t="shared" si="11"/>
        <v>0</v>
      </c>
      <c r="N246" s="87" t="s">
        <v>1314</v>
      </c>
    </row>
    <row r="247" spans="2:14">
      <c r="B247" s="85" t="s">
        <v>1256</v>
      </c>
      <c r="C247" s="86">
        <v>2</v>
      </c>
      <c r="D247" s="84" t="s">
        <v>1411</v>
      </c>
      <c r="E247" s="87" t="s">
        <v>1257</v>
      </c>
      <c r="F247" s="85">
        <v>97</v>
      </c>
      <c r="G247" s="85"/>
      <c r="H247" s="88">
        <v>3.12</v>
      </c>
      <c r="I247" s="301"/>
      <c r="J247" s="303"/>
      <c r="K247" s="304">
        <v>0.05</v>
      </c>
      <c r="L247" s="301">
        <f t="shared" si="10"/>
        <v>0</v>
      </c>
      <c r="M247" s="303">
        <f t="shared" si="11"/>
        <v>0</v>
      </c>
      <c r="N247" s="87" t="s">
        <v>1314</v>
      </c>
    </row>
    <row r="248" spans="2:14">
      <c r="B248" s="85" t="s">
        <v>1256</v>
      </c>
      <c r="C248" s="86">
        <v>2</v>
      </c>
      <c r="D248" s="84" t="s">
        <v>1412</v>
      </c>
      <c r="E248" s="87" t="s">
        <v>1257</v>
      </c>
      <c r="F248" s="85">
        <v>98</v>
      </c>
      <c r="G248" s="85"/>
      <c r="H248" s="88">
        <v>3.12</v>
      </c>
      <c r="I248" s="301"/>
      <c r="J248" s="303">
        <f t="shared" si="9"/>
        <v>0</v>
      </c>
      <c r="K248" s="304">
        <v>0.05</v>
      </c>
      <c r="L248" s="301">
        <f t="shared" si="10"/>
        <v>0</v>
      </c>
      <c r="M248" s="303">
        <f t="shared" si="11"/>
        <v>0</v>
      </c>
      <c r="N248" s="87" t="s">
        <v>1314</v>
      </c>
    </row>
    <row r="249" spans="2:14">
      <c r="B249" s="85" t="s">
        <v>1256</v>
      </c>
      <c r="C249" s="86">
        <v>2</v>
      </c>
      <c r="D249" s="84" t="s">
        <v>1413</v>
      </c>
      <c r="E249" s="87" t="s">
        <v>1257</v>
      </c>
      <c r="F249" s="85">
        <v>99</v>
      </c>
      <c r="G249" s="85"/>
      <c r="H249" s="88">
        <v>3.17</v>
      </c>
      <c r="I249" s="301"/>
      <c r="J249" s="303">
        <f t="shared" si="9"/>
        <v>0</v>
      </c>
      <c r="K249" s="304">
        <v>0.05</v>
      </c>
      <c r="L249" s="301">
        <f t="shared" si="10"/>
        <v>0</v>
      </c>
      <c r="M249" s="303">
        <f t="shared" si="11"/>
        <v>0</v>
      </c>
      <c r="N249" s="87" t="s">
        <v>1314</v>
      </c>
    </row>
    <row r="250" spans="2:14">
      <c r="B250" s="85" t="s">
        <v>1256</v>
      </c>
      <c r="C250" s="86">
        <v>2</v>
      </c>
      <c r="D250" s="84" t="s">
        <v>1414</v>
      </c>
      <c r="E250" s="87" t="s">
        <v>1257</v>
      </c>
      <c r="F250" s="85">
        <v>100</v>
      </c>
      <c r="G250" s="85"/>
      <c r="H250" s="348">
        <v>5.49</v>
      </c>
      <c r="I250" s="301">
        <f>'Коэфф для прайса 1 оч'!$F$10</f>
        <v>250000</v>
      </c>
      <c r="J250" s="303">
        <f>I250*H250</f>
        <v>1372500</v>
      </c>
      <c r="K250" s="304">
        <v>0.05</v>
      </c>
      <c r="L250" s="301">
        <f t="shared" ref="L250:L313" si="12">I250-I250*K250</f>
        <v>237500</v>
      </c>
      <c r="M250" s="303">
        <f t="shared" ref="M250:M313" si="13">L250*H250</f>
        <v>1303875</v>
      </c>
      <c r="N250" s="87" t="s">
        <v>1277</v>
      </c>
    </row>
    <row r="251" spans="2:14">
      <c r="B251" s="85" t="s">
        <v>1256</v>
      </c>
      <c r="C251" s="86">
        <v>2</v>
      </c>
      <c r="D251" s="84" t="s">
        <v>1415</v>
      </c>
      <c r="E251" s="87" t="s">
        <v>1257</v>
      </c>
      <c r="F251" s="85">
        <v>101</v>
      </c>
      <c r="G251" s="85"/>
      <c r="H251" s="88">
        <v>5.49</v>
      </c>
      <c r="I251" s="301"/>
      <c r="J251" s="303">
        <f t="shared" ref="J251:J313" si="14">I251*H251</f>
        <v>0</v>
      </c>
      <c r="K251" s="304">
        <v>0.05</v>
      </c>
      <c r="L251" s="301">
        <f t="shared" si="12"/>
        <v>0</v>
      </c>
      <c r="M251" s="303">
        <f t="shared" si="13"/>
        <v>0</v>
      </c>
      <c r="N251" s="87" t="s">
        <v>1314</v>
      </c>
    </row>
    <row r="252" spans="2:14">
      <c r="B252" s="85" t="s">
        <v>1256</v>
      </c>
      <c r="C252" s="86">
        <v>2</v>
      </c>
      <c r="D252" s="84" t="s">
        <v>1416</v>
      </c>
      <c r="E252" s="87" t="s">
        <v>1257</v>
      </c>
      <c r="F252" s="85">
        <v>102</v>
      </c>
      <c r="G252" s="85"/>
      <c r="H252" s="88">
        <v>3.17</v>
      </c>
      <c r="I252" s="301"/>
      <c r="J252" s="303">
        <f t="shared" si="14"/>
        <v>0</v>
      </c>
      <c r="K252" s="304">
        <v>0.05</v>
      </c>
      <c r="L252" s="301">
        <f t="shared" si="12"/>
        <v>0</v>
      </c>
      <c r="M252" s="303">
        <f t="shared" si="13"/>
        <v>0</v>
      </c>
      <c r="N252" s="87" t="s">
        <v>1314</v>
      </c>
    </row>
    <row r="253" spans="2:14">
      <c r="B253" s="85" t="s">
        <v>1256</v>
      </c>
      <c r="C253" s="86">
        <v>2</v>
      </c>
      <c r="D253" s="84" t="s">
        <v>1417</v>
      </c>
      <c r="E253" s="87" t="s">
        <v>1257</v>
      </c>
      <c r="F253" s="85">
        <v>103</v>
      </c>
      <c r="G253" s="85"/>
      <c r="H253" s="88">
        <v>3.12</v>
      </c>
      <c r="I253" s="301"/>
      <c r="J253" s="303">
        <f t="shared" si="14"/>
        <v>0</v>
      </c>
      <c r="K253" s="304">
        <v>0.05</v>
      </c>
      <c r="L253" s="301">
        <f t="shared" si="12"/>
        <v>0</v>
      </c>
      <c r="M253" s="303">
        <f t="shared" si="13"/>
        <v>0</v>
      </c>
      <c r="N253" s="87" t="s">
        <v>1314</v>
      </c>
    </row>
    <row r="254" spans="2:14">
      <c r="B254" s="85" t="s">
        <v>1256</v>
      </c>
      <c r="C254" s="86">
        <v>2</v>
      </c>
      <c r="D254" s="84" t="s">
        <v>1418</v>
      </c>
      <c r="E254" s="87" t="s">
        <v>1257</v>
      </c>
      <c r="F254" s="85">
        <v>104</v>
      </c>
      <c r="G254" s="85"/>
      <c r="H254" s="88">
        <v>3.96</v>
      </c>
      <c r="I254" s="301"/>
      <c r="J254" s="303">
        <f t="shared" si="14"/>
        <v>0</v>
      </c>
      <c r="K254" s="304">
        <v>0.05</v>
      </c>
      <c r="L254" s="301">
        <f t="shared" si="12"/>
        <v>0</v>
      </c>
      <c r="M254" s="303">
        <f t="shared" si="13"/>
        <v>0</v>
      </c>
      <c r="N254" s="87" t="s">
        <v>1314</v>
      </c>
    </row>
    <row r="255" spans="2:14">
      <c r="B255" s="85" t="s">
        <v>1256</v>
      </c>
      <c r="C255" s="86">
        <v>2</v>
      </c>
      <c r="D255" s="84" t="s">
        <v>1419</v>
      </c>
      <c r="E255" s="87" t="s">
        <v>1257</v>
      </c>
      <c r="F255" s="85">
        <v>105</v>
      </c>
      <c r="G255" s="85"/>
      <c r="H255" s="88">
        <v>3.96</v>
      </c>
      <c r="I255" s="301"/>
      <c r="J255" s="303">
        <f t="shared" si="14"/>
        <v>0</v>
      </c>
      <c r="K255" s="304">
        <v>0.05</v>
      </c>
      <c r="L255" s="301">
        <f t="shared" si="12"/>
        <v>0</v>
      </c>
      <c r="M255" s="303">
        <f t="shared" si="13"/>
        <v>0</v>
      </c>
      <c r="N255" s="87" t="s">
        <v>1314</v>
      </c>
    </row>
    <row r="256" spans="2:14">
      <c r="B256" s="85" t="s">
        <v>1256</v>
      </c>
      <c r="C256" s="86">
        <v>2</v>
      </c>
      <c r="D256" s="84" t="s">
        <v>1420</v>
      </c>
      <c r="E256" s="87" t="s">
        <v>1257</v>
      </c>
      <c r="F256" s="85">
        <v>106</v>
      </c>
      <c r="G256" s="85"/>
      <c r="H256" s="88">
        <v>3.97</v>
      </c>
      <c r="I256" s="301"/>
      <c r="J256" s="303">
        <f t="shared" si="14"/>
        <v>0</v>
      </c>
      <c r="K256" s="304">
        <v>0.05</v>
      </c>
      <c r="L256" s="301">
        <f t="shared" si="12"/>
        <v>0</v>
      </c>
      <c r="M256" s="303">
        <f t="shared" si="13"/>
        <v>0</v>
      </c>
      <c r="N256" s="87" t="s">
        <v>1314</v>
      </c>
    </row>
    <row r="257" spans="2:14">
      <c r="B257" s="85" t="s">
        <v>1256</v>
      </c>
      <c r="C257" s="86">
        <v>2</v>
      </c>
      <c r="D257" s="84" t="s">
        <v>1421</v>
      </c>
      <c r="E257" s="87" t="s">
        <v>1257</v>
      </c>
      <c r="F257" s="85">
        <v>107</v>
      </c>
      <c r="G257" s="85"/>
      <c r="H257" s="88">
        <v>3.96</v>
      </c>
      <c r="I257" s="301"/>
      <c r="J257" s="303">
        <f t="shared" si="14"/>
        <v>0</v>
      </c>
      <c r="K257" s="304">
        <v>0.05</v>
      </c>
      <c r="L257" s="301">
        <f t="shared" si="12"/>
        <v>0</v>
      </c>
      <c r="M257" s="303">
        <f t="shared" si="13"/>
        <v>0</v>
      </c>
      <c r="N257" s="87" t="s">
        <v>1314</v>
      </c>
    </row>
    <row r="258" spans="2:14">
      <c r="B258" s="85" t="s">
        <v>1256</v>
      </c>
      <c r="C258" s="86">
        <v>2</v>
      </c>
      <c r="D258" s="84" t="s">
        <v>1422</v>
      </c>
      <c r="E258" s="87" t="s">
        <v>1257</v>
      </c>
      <c r="F258" s="85">
        <v>108</v>
      </c>
      <c r="G258" s="85"/>
      <c r="H258" s="88">
        <v>3.97</v>
      </c>
      <c r="I258" s="301"/>
      <c r="J258" s="303">
        <f t="shared" si="14"/>
        <v>0</v>
      </c>
      <c r="K258" s="304">
        <v>0.05</v>
      </c>
      <c r="L258" s="301">
        <f t="shared" si="12"/>
        <v>0</v>
      </c>
      <c r="M258" s="303">
        <f t="shared" si="13"/>
        <v>0</v>
      </c>
      <c r="N258" s="87" t="s">
        <v>1314</v>
      </c>
    </row>
    <row r="259" spans="2:14">
      <c r="B259" s="85" t="s">
        <v>1256</v>
      </c>
      <c r="C259" s="86">
        <v>2</v>
      </c>
      <c r="D259" s="84" t="s">
        <v>1423</v>
      </c>
      <c r="E259" s="87" t="s">
        <v>1257</v>
      </c>
      <c r="F259" s="85">
        <v>109</v>
      </c>
      <c r="G259" s="85"/>
      <c r="H259" s="88">
        <v>3.96</v>
      </c>
      <c r="I259" s="301"/>
      <c r="J259" s="303">
        <f t="shared" si="14"/>
        <v>0</v>
      </c>
      <c r="K259" s="304">
        <v>0.05</v>
      </c>
      <c r="L259" s="301">
        <f t="shared" si="12"/>
        <v>0</v>
      </c>
      <c r="M259" s="303">
        <f t="shared" si="13"/>
        <v>0</v>
      </c>
      <c r="N259" s="87" t="s">
        <v>1314</v>
      </c>
    </row>
    <row r="260" spans="2:14">
      <c r="B260" s="85" t="s">
        <v>1256</v>
      </c>
      <c r="C260" s="86">
        <v>2</v>
      </c>
      <c r="D260" s="84" t="s">
        <v>1424</v>
      </c>
      <c r="E260" s="87" t="s">
        <v>1257</v>
      </c>
      <c r="F260" s="85">
        <v>110</v>
      </c>
      <c r="G260" s="85"/>
      <c r="H260" s="88">
        <v>3.97</v>
      </c>
      <c r="I260" s="301"/>
      <c r="J260" s="303">
        <f t="shared" si="14"/>
        <v>0</v>
      </c>
      <c r="K260" s="304">
        <v>0.05</v>
      </c>
      <c r="L260" s="301">
        <f t="shared" si="12"/>
        <v>0</v>
      </c>
      <c r="M260" s="303">
        <f t="shared" si="13"/>
        <v>0</v>
      </c>
      <c r="N260" s="87" t="s">
        <v>1314</v>
      </c>
    </row>
    <row r="261" spans="2:14">
      <c r="B261" s="85" t="s">
        <v>1256</v>
      </c>
      <c r="C261" s="86">
        <v>2</v>
      </c>
      <c r="D261" s="84" t="s">
        <v>1425</v>
      </c>
      <c r="E261" s="87" t="s">
        <v>1257</v>
      </c>
      <c r="F261" s="85">
        <v>111</v>
      </c>
      <c r="G261" s="85"/>
      <c r="H261" s="88">
        <v>3.96</v>
      </c>
      <c r="I261" s="301"/>
      <c r="J261" s="303">
        <f t="shared" si="14"/>
        <v>0</v>
      </c>
      <c r="K261" s="304">
        <v>0.05</v>
      </c>
      <c r="L261" s="301">
        <f t="shared" si="12"/>
        <v>0</v>
      </c>
      <c r="M261" s="303">
        <f t="shared" si="13"/>
        <v>0</v>
      </c>
      <c r="N261" s="87" t="s">
        <v>1314</v>
      </c>
    </row>
    <row r="262" spans="2:14">
      <c r="B262" s="85" t="s">
        <v>1256</v>
      </c>
      <c r="C262" s="86">
        <v>2</v>
      </c>
      <c r="D262" s="84" t="s">
        <v>1426</v>
      </c>
      <c r="E262" s="87" t="s">
        <v>1257</v>
      </c>
      <c r="F262" s="85">
        <v>112</v>
      </c>
      <c r="G262" s="85"/>
      <c r="H262" s="88">
        <v>3.97</v>
      </c>
      <c r="I262" s="301"/>
      <c r="J262" s="303">
        <f t="shared" si="14"/>
        <v>0</v>
      </c>
      <c r="K262" s="304">
        <v>0.05</v>
      </c>
      <c r="L262" s="301">
        <f t="shared" si="12"/>
        <v>0</v>
      </c>
      <c r="M262" s="303">
        <f t="shared" si="13"/>
        <v>0</v>
      </c>
      <c r="N262" s="87" t="s">
        <v>1314</v>
      </c>
    </row>
    <row r="263" spans="2:14">
      <c r="B263" s="85" t="s">
        <v>1256</v>
      </c>
      <c r="C263" s="86">
        <v>2</v>
      </c>
      <c r="D263" s="84" t="s">
        <v>1427</v>
      </c>
      <c r="E263" s="87" t="s">
        <v>1257</v>
      </c>
      <c r="F263" s="85">
        <v>113</v>
      </c>
      <c r="G263" s="85"/>
      <c r="H263" s="88">
        <v>3.96</v>
      </c>
      <c r="I263" s="301"/>
      <c r="J263" s="303">
        <f t="shared" si="14"/>
        <v>0</v>
      </c>
      <c r="K263" s="304">
        <v>0.05</v>
      </c>
      <c r="L263" s="301">
        <f t="shared" si="12"/>
        <v>0</v>
      </c>
      <c r="M263" s="303">
        <f t="shared" si="13"/>
        <v>0</v>
      </c>
      <c r="N263" s="87" t="s">
        <v>1314</v>
      </c>
    </row>
    <row r="264" spans="2:14">
      <c r="B264" s="85" t="s">
        <v>1256</v>
      </c>
      <c r="C264" s="86">
        <v>2</v>
      </c>
      <c r="D264" s="84" t="s">
        <v>1428</v>
      </c>
      <c r="E264" s="87" t="s">
        <v>1257</v>
      </c>
      <c r="F264" s="85">
        <v>114</v>
      </c>
      <c r="G264" s="85"/>
      <c r="H264" s="88">
        <v>3.97</v>
      </c>
      <c r="I264" s="301"/>
      <c r="J264" s="303">
        <f t="shared" si="14"/>
        <v>0</v>
      </c>
      <c r="K264" s="304">
        <v>0.05</v>
      </c>
      <c r="L264" s="301">
        <f t="shared" si="12"/>
        <v>0</v>
      </c>
      <c r="M264" s="303">
        <f t="shared" si="13"/>
        <v>0</v>
      </c>
      <c r="N264" s="87" t="s">
        <v>1314</v>
      </c>
    </row>
    <row r="265" spans="2:14">
      <c r="B265" s="85" t="s">
        <v>1256</v>
      </c>
      <c r="C265" s="86">
        <v>2</v>
      </c>
      <c r="D265" s="84" t="s">
        <v>1429</v>
      </c>
      <c r="E265" s="87" t="s">
        <v>1257</v>
      </c>
      <c r="F265" s="85">
        <v>115</v>
      </c>
      <c r="G265" s="85"/>
      <c r="H265" s="88">
        <v>3.96</v>
      </c>
      <c r="I265" s="301"/>
      <c r="J265" s="303">
        <f t="shared" si="14"/>
        <v>0</v>
      </c>
      <c r="K265" s="304">
        <v>0.05</v>
      </c>
      <c r="L265" s="301">
        <f t="shared" si="12"/>
        <v>0</v>
      </c>
      <c r="M265" s="303">
        <f t="shared" si="13"/>
        <v>0</v>
      </c>
      <c r="N265" s="87" t="s">
        <v>1314</v>
      </c>
    </row>
    <row r="266" spans="2:14">
      <c r="B266" s="85" t="s">
        <v>1256</v>
      </c>
      <c r="C266" s="86">
        <v>2</v>
      </c>
      <c r="D266" s="84" t="s">
        <v>1430</v>
      </c>
      <c r="E266" s="87" t="s">
        <v>1257</v>
      </c>
      <c r="F266" s="85">
        <v>116</v>
      </c>
      <c r="G266" s="85"/>
      <c r="H266" s="88">
        <v>3.04</v>
      </c>
      <c r="I266" s="301"/>
      <c r="J266" s="303">
        <f t="shared" si="14"/>
        <v>0</v>
      </c>
      <c r="K266" s="304">
        <v>0.05</v>
      </c>
      <c r="L266" s="301">
        <f t="shared" si="12"/>
        <v>0</v>
      </c>
      <c r="M266" s="303">
        <f t="shared" si="13"/>
        <v>0</v>
      </c>
      <c r="N266" s="87" t="s">
        <v>1314</v>
      </c>
    </row>
    <row r="267" spans="2:14">
      <c r="B267" s="85" t="s">
        <v>1256</v>
      </c>
      <c r="C267" s="86">
        <v>2</v>
      </c>
      <c r="D267" s="84" t="s">
        <v>1431</v>
      </c>
      <c r="E267" s="87" t="s">
        <v>1257</v>
      </c>
      <c r="F267" s="85">
        <v>117</v>
      </c>
      <c r="G267" s="85"/>
      <c r="H267" s="88">
        <v>3.97</v>
      </c>
      <c r="I267" s="301"/>
      <c r="J267" s="303">
        <f t="shared" si="14"/>
        <v>0</v>
      </c>
      <c r="K267" s="304">
        <v>0.05</v>
      </c>
      <c r="L267" s="301">
        <f t="shared" si="12"/>
        <v>0</v>
      </c>
      <c r="M267" s="303">
        <f t="shared" si="13"/>
        <v>0</v>
      </c>
      <c r="N267" s="87" t="s">
        <v>1314</v>
      </c>
    </row>
    <row r="268" spans="2:14">
      <c r="B268" s="85" t="s">
        <v>1256</v>
      </c>
      <c r="C268" s="86">
        <v>2</v>
      </c>
      <c r="D268" s="84" t="s">
        <v>1432</v>
      </c>
      <c r="E268" s="87" t="s">
        <v>1257</v>
      </c>
      <c r="F268" s="85">
        <v>118</v>
      </c>
      <c r="G268" s="85"/>
      <c r="H268" s="88">
        <v>3.96</v>
      </c>
      <c r="I268" s="301"/>
      <c r="J268" s="303">
        <f t="shared" si="14"/>
        <v>0</v>
      </c>
      <c r="K268" s="304">
        <v>0.05</v>
      </c>
      <c r="L268" s="301">
        <f t="shared" si="12"/>
        <v>0</v>
      </c>
      <c r="M268" s="303">
        <f t="shared" si="13"/>
        <v>0</v>
      </c>
      <c r="N268" s="87" t="s">
        <v>1314</v>
      </c>
    </row>
    <row r="269" spans="2:14">
      <c r="B269" s="85" t="s">
        <v>1256</v>
      </c>
      <c r="C269" s="86">
        <v>2</v>
      </c>
      <c r="D269" s="84" t="s">
        <v>1433</v>
      </c>
      <c r="E269" s="87" t="s">
        <v>1257</v>
      </c>
      <c r="F269" s="85">
        <v>119</v>
      </c>
      <c r="G269" s="85"/>
      <c r="H269" s="88">
        <v>3.97</v>
      </c>
      <c r="I269" s="301"/>
      <c r="J269" s="303">
        <f t="shared" si="14"/>
        <v>0</v>
      </c>
      <c r="K269" s="304">
        <v>0.05</v>
      </c>
      <c r="L269" s="301">
        <f t="shared" si="12"/>
        <v>0</v>
      </c>
      <c r="M269" s="303">
        <f t="shared" si="13"/>
        <v>0</v>
      </c>
      <c r="N269" s="87" t="s">
        <v>1314</v>
      </c>
    </row>
    <row r="270" spans="2:14">
      <c r="B270" s="85" t="s">
        <v>1256</v>
      </c>
      <c r="C270" s="86">
        <v>2</v>
      </c>
      <c r="D270" s="84" t="s">
        <v>1434</v>
      </c>
      <c r="E270" s="87" t="s">
        <v>1257</v>
      </c>
      <c r="F270" s="85">
        <v>120</v>
      </c>
      <c r="G270" s="85"/>
      <c r="H270" s="88">
        <v>3.96</v>
      </c>
      <c r="I270" s="301"/>
      <c r="J270" s="303">
        <f t="shared" si="14"/>
        <v>0</v>
      </c>
      <c r="K270" s="304">
        <v>0.05</v>
      </c>
      <c r="L270" s="301">
        <f t="shared" si="12"/>
        <v>0</v>
      </c>
      <c r="M270" s="303">
        <f t="shared" si="13"/>
        <v>0</v>
      </c>
      <c r="N270" s="87" t="s">
        <v>1314</v>
      </c>
    </row>
    <row r="271" spans="2:14">
      <c r="B271" s="85" t="s">
        <v>1256</v>
      </c>
      <c r="C271" s="86">
        <v>2</v>
      </c>
      <c r="D271" s="84" t="s">
        <v>1435</v>
      </c>
      <c r="E271" s="87" t="s">
        <v>1257</v>
      </c>
      <c r="F271" s="85">
        <v>121</v>
      </c>
      <c r="G271" s="85"/>
      <c r="H271" s="88">
        <v>3.97</v>
      </c>
      <c r="I271" s="301"/>
      <c r="J271" s="303">
        <f t="shared" si="14"/>
        <v>0</v>
      </c>
      <c r="K271" s="304">
        <v>0.05</v>
      </c>
      <c r="L271" s="301">
        <f t="shared" si="12"/>
        <v>0</v>
      </c>
      <c r="M271" s="303">
        <f t="shared" si="13"/>
        <v>0</v>
      </c>
      <c r="N271" s="87" t="s">
        <v>1314</v>
      </c>
    </row>
    <row r="272" spans="2:14">
      <c r="B272" s="85" t="s">
        <v>1256</v>
      </c>
      <c r="C272" s="86">
        <v>2</v>
      </c>
      <c r="D272" s="84" t="s">
        <v>1436</v>
      </c>
      <c r="E272" s="87" t="s">
        <v>1257</v>
      </c>
      <c r="F272" s="85">
        <v>122</v>
      </c>
      <c r="G272" s="85"/>
      <c r="H272" s="88">
        <v>3.96</v>
      </c>
      <c r="I272" s="301"/>
      <c r="J272" s="303">
        <f t="shared" si="14"/>
        <v>0</v>
      </c>
      <c r="K272" s="304">
        <v>0.05</v>
      </c>
      <c r="L272" s="301">
        <f t="shared" si="12"/>
        <v>0</v>
      </c>
      <c r="M272" s="303">
        <f t="shared" si="13"/>
        <v>0</v>
      </c>
      <c r="N272" s="87" t="s">
        <v>1314</v>
      </c>
    </row>
    <row r="273" spans="2:14">
      <c r="B273" s="85" t="s">
        <v>1256</v>
      </c>
      <c r="C273" s="86">
        <v>2</v>
      </c>
      <c r="D273" s="84" t="s">
        <v>1437</v>
      </c>
      <c r="E273" s="87" t="s">
        <v>1257</v>
      </c>
      <c r="F273" s="85">
        <v>123</v>
      </c>
      <c r="G273" s="85"/>
      <c r="H273" s="88">
        <v>3.97</v>
      </c>
      <c r="I273" s="301"/>
      <c r="J273" s="303">
        <f t="shared" si="14"/>
        <v>0</v>
      </c>
      <c r="K273" s="304">
        <v>0.05</v>
      </c>
      <c r="L273" s="301">
        <f t="shared" si="12"/>
        <v>0</v>
      </c>
      <c r="M273" s="303">
        <f t="shared" si="13"/>
        <v>0</v>
      </c>
      <c r="N273" s="87" t="s">
        <v>1314</v>
      </c>
    </row>
    <row r="274" spans="2:14">
      <c r="B274" s="85" t="s">
        <v>1256</v>
      </c>
      <c r="C274" s="86">
        <v>2</v>
      </c>
      <c r="D274" s="84" t="s">
        <v>1438</v>
      </c>
      <c r="E274" s="87" t="s">
        <v>1257</v>
      </c>
      <c r="F274" s="85">
        <v>124</v>
      </c>
      <c r="G274" s="85"/>
      <c r="H274" s="88">
        <v>3.96</v>
      </c>
      <c r="I274" s="301"/>
      <c r="J274" s="303">
        <f t="shared" si="14"/>
        <v>0</v>
      </c>
      <c r="K274" s="304">
        <v>0.05</v>
      </c>
      <c r="L274" s="301">
        <f t="shared" si="12"/>
        <v>0</v>
      </c>
      <c r="M274" s="303">
        <f t="shared" si="13"/>
        <v>0</v>
      </c>
      <c r="N274" s="87" t="s">
        <v>1314</v>
      </c>
    </row>
    <row r="275" spans="2:14">
      <c r="B275" s="85" t="s">
        <v>1256</v>
      </c>
      <c r="C275" s="86">
        <v>2</v>
      </c>
      <c r="D275" s="84" t="s">
        <v>1439</v>
      </c>
      <c r="E275" s="87" t="s">
        <v>1257</v>
      </c>
      <c r="F275" s="85">
        <v>125</v>
      </c>
      <c r="G275" s="85"/>
      <c r="H275" s="348">
        <v>4.8899999999999997</v>
      </c>
      <c r="I275" s="351">
        <f>'Коэфф для прайса 1 оч'!$F$10</f>
        <v>250000</v>
      </c>
      <c r="J275" s="352">
        <f>I275*H275</f>
        <v>1222500</v>
      </c>
      <c r="K275" s="304">
        <v>0.05</v>
      </c>
      <c r="L275" s="301">
        <f t="shared" si="12"/>
        <v>237500</v>
      </c>
      <c r="M275" s="303">
        <f t="shared" si="13"/>
        <v>1161375</v>
      </c>
      <c r="N275" s="87" t="s">
        <v>1277</v>
      </c>
    </row>
    <row r="276" spans="2:14">
      <c r="B276" s="85" t="s">
        <v>1256</v>
      </c>
      <c r="C276" s="86">
        <v>2</v>
      </c>
      <c r="D276" s="84" t="s">
        <v>1440</v>
      </c>
      <c r="E276" s="87" t="s">
        <v>1257</v>
      </c>
      <c r="F276" s="85">
        <v>126</v>
      </c>
      <c r="G276" s="85"/>
      <c r="H276" s="348">
        <v>4.8600000000000003</v>
      </c>
      <c r="I276" s="351">
        <f>'Коэфф для прайса 1 оч'!$F$10</f>
        <v>250000</v>
      </c>
      <c r="J276" s="352">
        <f>I276*H276</f>
        <v>1215000</v>
      </c>
      <c r="K276" s="304">
        <v>0.05</v>
      </c>
      <c r="L276" s="301">
        <f t="shared" si="12"/>
        <v>237500</v>
      </c>
      <c r="M276" s="303">
        <f t="shared" si="13"/>
        <v>1154250</v>
      </c>
      <c r="N276" s="87" t="s">
        <v>1277</v>
      </c>
    </row>
    <row r="277" spans="2:14">
      <c r="B277" s="85" t="s">
        <v>1256</v>
      </c>
      <c r="C277" s="86">
        <v>2</v>
      </c>
      <c r="D277" s="84" t="s">
        <v>1441</v>
      </c>
      <c r="E277" s="87" t="s">
        <v>1257</v>
      </c>
      <c r="F277" s="85">
        <v>127</v>
      </c>
      <c r="G277" s="85"/>
      <c r="H277" s="348">
        <v>6.91</v>
      </c>
      <c r="I277" s="351">
        <f>'Коэфф для прайса 1 оч'!$F$10</f>
        <v>250000</v>
      </c>
      <c r="J277" s="352">
        <f t="shared" si="14"/>
        <v>1727500</v>
      </c>
      <c r="K277" s="304">
        <v>0.05</v>
      </c>
      <c r="L277" s="351">
        <f t="shared" si="12"/>
        <v>237500</v>
      </c>
      <c r="M277" s="352">
        <f t="shared" si="13"/>
        <v>1641125</v>
      </c>
      <c r="N277" s="87" t="s">
        <v>1277</v>
      </c>
    </row>
    <row r="278" spans="2:14">
      <c r="B278" s="85" t="s">
        <v>1256</v>
      </c>
      <c r="C278" s="86">
        <v>2</v>
      </c>
      <c r="D278" s="84" t="s">
        <v>1442</v>
      </c>
      <c r="E278" s="87" t="s">
        <v>1257</v>
      </c>
      <c r="F278" s="85">
        <v>128</v>
      </c>
      <c r="G278" s="85"/>
      <c r="H278" s="88">
        <v>3.71</v>
      </c>
      <c r="I278" s="301"/>
      <c r="J278" s="303">
        <f t="shared" si="14"/>
        <v>0</v>
      </c>
      <c r="K278" s="304">
        <v>0.05</v>
      </c>
      <c r="L278" s="301">
        <f t="shared" si="12"/>
        <v>0</v>
      </c>
      <c r="M278" s="303">
        <f t="shared" si="13"/>
        <v>0</v>
      </c>
      <c r="N278" s="87" t="s">
        <v>1314</v>
      </c>
    </row>
    <row r="279" spans="2:14">
      <c r="B279" s="85" t="s">
        <v>1256</v>
      </c>
      <c r="C279" s="86">
        <v>2</v>
      </c>
      <c r="D279" s="84" t="s">
        <v>1443</v>
      </c>
      <c r="E279" s="87" t="s">
        <v>1257</v>
      </c>
      <c r="F279" s="85">
        <v>129</v>
      </c>
      <c r="G279" s="85"/>
      <c r="H279" s="88">
        <v>3.71</v>
      </c>
      <c r="I279" s="301"/>
      <c r="J279" s="303">
        <f t="shared" si="14"/>
        <v>0</v>
      </c>
      <c r="K279" s="304">
        <v>0.05</v>
      </c>
      <c r="L279" s="301">
        <f t="shared" si="12"/>
        <v>0</v>
      </c>
      <c r="M279" s="303">
        <f t="shared" si="13"/>
        <v>0</v>
      </c>
      <c r="N279" s="87" t="s">
        <v>1314</v>
      </c>
    </row>
    <row r="280" spans="2:14">
      <c r="B280" s="85" t="s">
        <v>1256</v>
      </c>
      <c r="C280" s="86">
        <v>2</v>
      </c>
      <c r="D280" s="84" t="s">
        <v>1444</v>
      </c>
      <c r="E280" s="87" t="s">
        <v>1257</v>
      </c>
      <c r="F280" s="85">
        <v>130</v>
      </c>
      <c r="G280" s="85"/>
      <c r="H280" s="88">
        <v>3.71</v>
      </c>
      <c r="I280" s="301"/>
      <c r="J280" s="303">
        <f t="shared" si="14"/>
        <v>0</v>
      </c>
      <c r="K280" s="304">
        <v>0.05</v>
      </c>
      <c r="L280" s="301">
        <f t="shared" si="12"/>
        <v>0</v>
      </c>
      <c r="M280" s="303">
        <f t="shared" si="13"/>
        <v>0</v>
      </c>
      <c r="N280" s="87" t="s">
        <v>1314</v>
      </c>
    </row>
    <row r="281" spans="2:14">
      <c r="B281" s="85" t="s">
        <v>1256</v>
      </c>
      <c r="C281" s="86">
        <v>2</v>
      </c>
      <c r="D281" s="84" t="s">
        <v>1445</v>
      </c>
      <c r="E281" s="87" t="s">
        <v>1257</v>
      </c>
      <c r="F281" s="85">
        <v>131</v>
      </c>
      <c r="G281" s="85"/>
      <c r="H281" s="88">
        <v>3.71</v>
      </c>
      <c r="I281" s="301"/>
      <c r="J281" s="303">
        <f t="shared" si="14"/>
        <v>0</v>
      </c>
      <c r="K281" s="304">
        <v>0.05</v>
      </c>
      <c r="L281" s="301">
        <f t="shared" si="12"/>
        <v>0</v>
      </c>
      <c r="M281" s="303">
        <f t="shared" si="13"/>
        <v>0</v>
      </c>
      <c r="N281" s="87" t="s">
        <v>1314</v>
      </c>
    </row>
    <row r="282" spans="2:14">
      <c r="B282" s="85" t="s">
        <v>1256</v>
      </c>
      <c r="C282" s="86">
        <v>2</v>
      </c>
      <c r="D282" s="84" t="s">
        <v>1446</v>
      </c>
      <c r="E282" s="87" t="s">
        <v>1257</v>
      </c>
      <c r="F282" s="85">
        <v>132</v>
      </c>
      <c r="G282" s="85"/>
      <c r="H282" s="88">
        <v>6.91</v>
      </c>
      <c r="I282" s="301"/>
      <c r="J282" s="303">
        <f t="shared" si="14"/>
        <v>0</v>
      </c>
      <c r="K282" s="304">
        <v>0.05</v>
      </c>
      <c r="L282" s="301">
        <f t="shared" si="12"/>
        <v>0</v>
      </c>
      <c r="M282" s="303">
        <f t="shared" si="13"/>
        <v>0</v>
      </c>
      <c r="N282" s="87" t="s">
        <v>1314</v>
      </c>
    </row>
    <row r="283" spans="2:14">
      <c r="B283" s="85" t="s">
        <v>1256</v>
      </c>
      <c r="C283" s="86">
        <v>2</v>
      </c>
      <c r="D283" s="84" t="s">
        <v>1447</v>
      </c>
      <c r="E283" s="87" t="s">
        <v>1257</v>
      </c>
      <c r="F283" s="85">
        <v>133</v>
      </c>
      <c r="G283" s="85"/>
      <c r="H283" s="88">
        <v>4.8600000000000003</v>
      </c>
      <c r="I283" s="301"/>
      <c r="J283" s="303">
        <f t="shared" si="14"/>
        <v>0</v>
      </c>
      <c r="K283" s="304">
        <v>0.05</v>
      </c>
      <c r="L283" s="301">
        <f t="shared" si="12"/>
        <v>0</v>
      </c>
      <c r="M283" s="303">
        <f t="shared" si="13"/>
        <v>0</v>
      </c>
      <c r="N283" s="87" t="s">
        <v>1314</v>
      </c>
    </row>
    <row r="284" spans="2:14">
      <c r="B284" s="85" t="s">
        <v>1256</v>
      </c>
      <c r="C284" s="86">
        <v>2</v>
      </c>
      <c r="D284" s="84" t="s">
        <v>1448</v>
      </c>
      <c r="E284" s="87" t="s">
        <v>1257</v>
      </c>
      <c r="F284" s="85">
        <v>134</v>
      </c>
      <c r="G284" s="85"/>
      <c r="H284" s="88">
        <v>4.8899999999999997</v>
      </c>
      <c r="I284" s="301"/>
      <c r="J284" s="303">
        <f t="shared" si="14"/>
        <v>0</v>
      </c>
      <c r="K284" s="304">
        <v>0.05</v>
      </c>
      <c r="L284" s="301">
        <f t="shared" si="12"/>
        <v>0</v>
      </c>
      <c r="M284" s="303">
        <f t="shared" si="13"/>
        <v>0</v>
      </c>
      <c r="N284" s="87" t="s">
        <v>1314</v>
      </c>
    </row>
    <row r="285" spans="2:14">
      <c r="B285" s="85" t="s">
        <v>1256</v>
      </c>
      <c r="C285" s="86">
        <v>2</v>
      </c>
      <c r="D285" s="84" t="s">
        <v>1449</v>
      </c>
      <c r="E285" s="87" t="s">
        <v>1257</v>
      </c>
      <c r="F285" s="85">
        <v>135</v>
      </c>
      <c r="G285" s="85"/>
      <c r="H285" s="88">
        <v>3.96</v>
      </c>
      <c r="I285" s="301"/>
      <c r="J285" s="303">
        <f t="shared" si="14"/>
        <v>0</v>
      </c>
      <c r="K285" s="304">
        <v>0.05</v>
      </c>
      <c r="L285" s="301">
        <f t="shared" si="12"/>
        <v>0</v>
      </c>
      <c r="M285" s="303">
        <f t="shared" si="13"/>
        <v>0</v>
      </c>
      <c r="N285" s="87" t="s">
        <v>1314</v>
      </c>
    </row>
    <row r="286" spans="2:14">
      <c r="B286" s="85" t="s">
        <v>1256</v>
      </c>
      <c r="C286" s="86">
        <v>2</v>
      </c>
      <c r="D286" s="84" t="s">
        <v>1450</v>
      </c>
      <c r="E286" s="87" t="s">
        <v>1257</v>
      </c>
      <c r="F286" s="85">
        <v>136</v>
      </c>
      <c r="G286" s="85"/>
      <c r="H286" s="88">
        <v>3.96</v>
      </c>
      <c r="I286" s="301"/>
      <c r="J286" s="303">
        <f t="shared" si="14"/>
        <v>0</v>
      </c>
      <c r="K286" s="304">
        <v>0.05</v>
      </c>
      <c r="L286" s="301">
        <f t="shared" si="12"/>
        <v>0</v>
      </c>
      <c r="M286" s="303">
        <f t="shared" si="13"/>
        <v>0</v>
      </c>
      <c r="N286" s="87" t="s">
        <v>1314</v>
      </c>
    </row>
    <row r="287" spans="2:14">
      <c r="B287" s="85" t="s">
        <v>1256</v>
      </c>
      <c r="C287" s="86">
        <v>2</v>
      </c>
      <c r="D287" s="84" t="s">
        <v>1451</v>
      </c>
      <c r="E287" s="87" t="s">
        <v>1257</v>
      </c>
      <c r="F287" s="85">
        <v>137</v>
      </c>
      <c r="G287" s="85"/>
      <c r="H287" s="88">
        <v>3.97</v>
      </c>
      <c r="I287" s="301"/>
      <c r="J287" s="303">
        <f t="shared" si="14"/>
        <v>0</v>
      </c>
      <c r="K287" s="304">
        <v>0.05</v>
      </c>
      <c r="L287" s="301">
        <f t="shared" si="12"/>
        <v>0</v>
      </c>
      <c r="M287" s="303">
        <f t="shared" si="13"/>
        <v>0</v>
      </c>
      <c r="N287" s="87" t="s">
        <v>1314</v>
      </c>
    </row>
    <row r="288" spans="2:14">
      <c r="B288" s="85" t="s">
        <v>1256</v>
      </c>
      <c r="C288" s="86">
        <v>2</v>
      </c>
      <c r="D288" s="84" t="s">
        <v>1452</v>
      </c>
      <c r="E288" s="87" t="s">
        <v>1257</v>
      </c>
      <c r="F288" s="85">
        <v>138</v>
      </c>
      <c r="G288" s="85"/>
      <c r="H288" s="88">
        <v>3.96</v>
      </c>
      <c r="I288" s="301"/>
      <c r="J288" s="303">
        <f t="shared" si="14"/>
        <v>0</v>
      </c>
      <c r="K288" s="304">
        <v>0.05</v>
      </c>
      <c r="L288" s="301">
        <f t="shared" si="12"/>
        <v>0</v>
      </c>
      <c r="M288" s="303">
        <f t="shared" si="13"/>
        <v>0</v>
      </c>
      <c r="N288" s="87" t="s">
        <v>1314</v>
      </c>
    </row>
    <row r="289" spans="2:14">
      <c r="B289" s="85" t="s">
        <v>1256</v>
      </c>
      <c r="C289" s="86">
        <v>2</v>
      </c>
      <c r="D289" s="84" t="s">
        <v>1453</v>
      </c>
      <c r="E289" s="87" t="s">
        <v>1257</v>
      </c>
      <c r="F289" s="85">
        <v>139</v>
      </c>
      <c r="G289" s="85"/>
      <c r="H289" s="88">
        <v>3.97</v>
      </c>
      <c r="I289" s="301"/>
      <c r="J289" s="303">
        <f t="shared" si="14"/>
        <v>0</v>
      </c>
      <c r="K289" s="304">
        <v>0.05</v>
      </c>
      <c r="L289" s="301">
        <f t="shared" si="12"/>
        <v>0</v>
      </c>
      <c r="M289" s="303">
        <f t="shared" si="13"/>
        <v>0</v>
      </c>
      <c r="N289" s="87" t="s">
        <v>1314</v>
      </c>
    </row>
    <row r="290" spans="2:14">
      <c r="B290" s="85" t="s">
        <v>1256</v>
      </c>
      <c r="C290" s="86">
        <v>2</v>
      </c>
      <c r="D290" s="84" t="s">
        <v>1454</v>
      </c>
      <c r="E290" s="87" t="s">
        <v>1257</v>
      </c>
      <c r="F290" s="85">
        <v>140</v>
      </c>
      <c r="G290" s="85"/>
      <c r="H290" s="88">
        <v>3.96</v>
      </c>
      <c r="I290" s="301"/>
      <c r="J290" s="303">
        <f t="shared" si="14"/>
        <v>0</v>
      </c>
      <c r="K290" s="304">
        <v>0.05</v>
      </c>
      <c r="L290" s="301">
        <f t="shared" si="12"/>
        <v>0</v>
      </c>
      <c r="M290" s="303">
        <f t="shared" si="13"/>
        <v>0</v>
      </c>
      <c r="N290" s="87" t="s">
        <v>1314</v>
      </c>
    </row>
    <row r="291" spans="2:14">
      <c r="B291" s="85" t="s">
        <v>1256</v>
      </c>
      <c r="C291" s="86">
        <v>2</v>
      </c>
      <c r="D291" s="84" t="s">
        <v>1455</v>
      </c>
      <c r="E291" s="87" t="s">
        <v>1257</v>
      </c>
      <c r="F291" s="85">
        <v>141</v>
      </c>
      <c r="G291" s="85"/>
      <c r="H291" s="88">
        <v>3.97</v>
      </c>
      <c r="I291" s="301"/>
      <c r="J291" s="303">
        <f t="shared" si="14"/>
        <v>0</v>
      </c>
      <c r="K291" s="304">
        <v>0.05</v>
      </c>
      <c r="L291" s="301">
        <f t="shared" si="12"/>
        <v>0</v>
      </c>
      <c r="M291" s="303">
        <f t="shared" si="13"/>
        <v>0</v>
      </c>
      <c r="N291" s="87" t="s">
        <v>1314</v>
      </c>
    </row>
    <row r="292" spans="2:14">
      <c r="B292" s="85" t="s">
        <v>1256</v>
      </c>
      <c r="C292" s="86">
        <v>2</v>
      </c>
      <c r="D292" s="84" t="s">
        <v>1456</v>
      </c>
      <c r="E292" s="87" t="s">
        <v>1257</v>
      </c>
      <c r="F292" s="85">
        <v>142</v>
      </c>
      <c r="G292" s="85"/>
      <c r="H292" s="88">
        <v>3.96</v>
      </c>
      <c r="I292" s="301"/>
      <c r="J292" s="303">
        <f t="shared" si="14"/>
        <v>0</v>
      </c>
      <c r="K292" s="304">
        <v>0.05</v>
      </c>
      <c r="L292" s="301">
        <f t="shared" si="12"/>
        <v>0</v>
      </c>
      <c r="M292" s="303">
        <f t="shared" si="13"/>
        <v>0</v>
      </c>
      <c r="N292" s="87" t="s">
        <v>1314</v>
      </c>
    </row>
    <row r="293" spans="2:14">
      <c r="B293" s="85" t="s">
        <v>1256</v>
      </c>
      <c r="C293" s="86">
        <v>2</v>
      </c>
      <c r="D293" s="84" t="s">
        <v>1457</v>
      </c>
      <c r="E293" s="87" t="s">
        <v>1257</v>
      </c>
      <c r="F293" s="85">
        <v>143</v>
      </c>
      <c r="G293" s="85"/>
      <c r="H293" s="88">
        <v>4.29</v>
      </c>
      <c r="I293" s="301"/>
      <c r="J293" s="303">
        <f t="shared" si="14"/>
        <v>0</v>
      </c>
      <c r="K293" s="304">
        <v>0.05</v>
      </c>
      <c r="L293" s="301">
        <f t="shared" si="12"/>
        <v>0</v>
      </c>
      <c r="M293" s="303">
        <f t="shared" si="13"/>
        <v>0</v>
      </c>
      <c r="N293" s="87" t="s">
        <v>1314</v>
      </c>
    </row>
    <row r="294" spans="2:14">
      <c r="B294" s="85" t="s">
        <v>1256</v>
      </c>
      <c r="C294" s="86">
        <v>2</v>
      </c>
      <c r="D294" s="84" t="s">
        <v>1458</v>
      </c>
      <c r="E294" s="87" t="s">
        <v>1257</v>
      </c>
      <c r="F294" s="85">
        <v>144</v>
      </c>
      <c r="G294" s="85"/>
      <c r="H294" s="88">
        <v>4.29</v>
      </c>
      <c r="I294" s="301"/>
      <c r="J294" s="303">
        <f t="shared" si="14"/>
        <v>0</v>
      </c>
      <c r="K294" s="304">
        <v>0.05</v>
      </c>
      <c r="L294" s="301">
        <f t="shared" si="12"/>
        <v>0</v>
      </c>
      <c r="M294" s="303">
        <f t="shared" si="13"/>
        <v>0</v>
      </c>
      <c r="N294" s="87" t="s">
        <v>1314</v>
      </c>
    </row>
    <row r="295" spans="2:14">
      <c r="B295" s="85" t="s">
        <v>1256</v>
      </c>
      <c r="C295" s="86">
        <v>2</v>
      </c>
      <c r="D295" s="84" t="s">
        <v>1459</v>
      </c>
      <c r="E295" s="87" t="s">
        <v>1257</v>
      </c>
      <c r="F295" s="85">
        <v>145</v>
      </c>
      <c r="G295" s="85"/>
      <c r="H295" s="88">
        <v>4.2699999999999996</v>
      </c>
      <c r="I295" s="301"/>
      <c r="J295" s="303">
        <f t="shared" si="14"/>
        <v>0</v>
      </c>
      <c r="K295" s="304">
        <v>0.05</v>
      </c>
      <c r="L295" s="301">
        <f t="shared" si="12"/>
        <v>0</v>
      </c>
      <c r="M295" s="303">
        <f t="shared" si="13"/>
        <v>0</v>
      </c>
      <c r="N295" s="87" t="s">
        <v>1314</v>
      </c>
    </row>
    <row r="296" spans="2:14">
      <c r="B296" s="85" t="s">
        <v>1256</v>
      </c>
      <c r="C296" s="86">
        <v>2</v>
      </c>
      <c r="D296" s="84" t="s">
        <v>1460</v>
      </c>
      <c r="E296" s="87" t="s">
        <v>1257</v>
      </c>
      <c r="F296" s="85">
        <v>146</v>
      </c>
      <c r="G296" s="85"/>
      <c r="H296" s="88">
        <v>3.97</v>
      </c>
      <c r="I296" s="301"/>
      <c r="J296" s="303">
        <f t="shared" si="14"/>
        <v>0</v>
      </c>
      <c r="K296" s="304">
        <v>0.05</v>
      </c>
      <c r="L296" s="301">
        <f t="shared" si="12"/>
        <v>0</v>
      </c>
      <c r="M296" s="303">
        <f t="shared" si="13"/>
        <v>0</v>
      </c>
      <c r="N296" s="87" t="s">
        <v>1314</v>
      </c>
    </row>
    <row r="297" spans="2:14">
      <c r="B297" s="85" t="s">
        <v>1256</v>
      </c>
      <c r="C297" s="86">
        <v>2</v>
      </c>
      <c r="D297" s="84" t="s">
        <v>1461</v>
      </c>
      <c r="E297" s="87" t="s">
        <v>1257</v>
      </c>
      <c r="F297" s="85">
        <v>147</v>
      </c>
      <c r="G297" s="85"/>
      <c r="H297" s="88">
        <v>3.96</v>
      </c>
      <c r="I297" s="301"/>
      <c r="J297" s="303">
        <f t="shared" si="14"/>
        <v>0</v>
      </c>
      <c r="K297" s="304">
        <v>0.05</v>
      </c>
      <c r="L297" s="301">
        <f t="shared" si="12"/>
        <v>0</v>
      </c>
      <c r="M297" s="303">
        <f t="shared" si="13"/>
        <v>0</v>
      </c>
      <c r="N297" s="87" t="s">
        <v>1314</v>
      </c>
    </row>
    <row r="298" spans="2:14">
      <c r="B298" s="85" t="s">
        <v>1256</v>
      </c>
      <c r="C298" s="86">
        <v>2</v>
      </c>
      <c r="D298" s="84" t="s">
        <v>1462</v>
      </c>
      <c r="E298" s="87" t="s">
        <v>1257</v>
      </c>
      <c r="F298" s="85">
        <v>148</v>
      </c>
      <c r="G298" s="85"/>
      <c r="H298" s="88">
        <v>3.97</v>
      </c>
      <c r="I298" s="301"/>
      <c r="J298" s="303">
        <f t="shared" si="14"/>
        <v>0</v>
      </c>
      <c r="K298" s="304">
        <v>0.05</v>
      </c>
      <c r="L298" s="301">
        <f t="shared" si="12"/>
        <v>0</v>
      </c>
      <c r="M298" s="303">
        <f t="shared" si="13"/>
        <v>0</v>
      </c>
      <c r="N298" s="87" t="s">
        <v>1314</v>
      </c>
    </row>
    <row r="299" spans="2:14">
      <c r="B299" s="85" t="s">
        <v>1256</v>
      </c>
      <c r="C299" s="86">
        <v>2</v>
      </c>
      <c r="D299" s="84" t="s">
        <v>1463</v>
      </c>
      <c r="E299" s="87" t="s">
        <v>1257</v>
      </c>
      <c r="F299" s="85">
        <v>149</v>
      </c>
      <c r="G299" s="85"/>
      <c r="H299" s="88">
        <v>3.96</v>
      </c>
      <c r="I299" s="301"/>
      <c r="J299" s="303">
        <f t="shared" si="14"/>
        <v>0</v>
      </c>
      <c r="K299" s="304">
        <v>0.05</v>
      </c>
      <c r="L299" s="301">
        <f t="shared" si="12"/>
        <v>0</v>
      </c>
      <c r="M299" s="303">
        <f t="shared" si="13"/>
        <v>0</v>
      </c>
      <c r="N299" s="87" t="s">
        <v>1314</v>
      </c>
    </row>
    <row r="300" spans="2:14">
      <c r="B300" s="85" t="s">
        <v>1256</v>
      </c>
      <c r="C300" s="86">
        <v>2</v>
      </c>
      <c r="D300" s="84" t="s">
        <v>1464</v>
      </c>
      <c r="E300" s="87" t="s">
        <v>1257</v>
      </c>
      <c r="F300" s="85">
        <v>150</v>
      </c>
      <c r="G300" s="85"/>
      <c r="H300" s="88">
        <v>3.97</v>
      </c>
      <c r="I300" s="301"/>
      <c r="J300" s="303">
        <f t="shared" si="14"/>
        <v>0</v>
      </c>
      <c r="K300" s="304">
        <v>0.05</v>
      </c>
      <c r="L300" s="301">
        <f t="shared" si="12"/>
        <v>0</v>
      </c>
      <c r="M300" s="303">
        <f t="shared" si="13"/>
        <v>0</v>
      </c>
      <c r="N300" s="87" t="s">
        <v>1314</v>
      </c>
    </row>
    <row r="301" spans="2:14">
      <c r="B301" s="85" t="s">
        <v>1256</v>
      </c>
      <c r="C301" s="86">
        <v>2</v>
      </c>
      <c r="D301" s="84" t="s">
        <v>1465</v>
      </c>
      <c r="E301" s="87" t="s">
        <v>1257</v>
      </c>
      <c r="F301" s="85">
        <v>151</v>
      </c>
      <c r="G301" s="85"/>
      <c r="H301" s="88">
        <v>3.97</v>
      </c>
      <c r="I301" s="301"/>
      <c r="J301" s="303">
        <f t="shared" si="14"/>
        <v>0</v>
      </c>
      <c r="K301" s="304">
        <v>0.05</v>
      </c>
      <c r="L301" s="301">
        <f t="shared" si="12"/>
        <v>0</v>
      </c>
      <c r="M301" s="303">
        <f t="shared" si="13"/>
        <v>0</v>
      </c>
      <c r="N301" s="87" t="s">
        <v>1314</v>
      </c>
    </row>
    <row r="302" spans="2:14">
      <c r="B302" s="85" t="s">
        <v>1256</v>
      </c>
      <c r="C302" s="86">
        <v>2</v>
      </c>
      <c r="D302" s="84" t="s">
        <v>1466</v>
      </c>
      <c r="E302" s="87" t="s">
        <v>1257</v>
      </c>
      <c r="F302" s="85">
        <v>152</v>
      </c>
      <c r="G302" s="85"/>
      <c r="H302" s="88">
        <v>3.95</v>
      </c>
      <c r="I302" s="301"/>
      <c r="J302" s="303">
        <f t="shared" si="14"/>
        <v>0</v>
      </c>
      <c r="K302" s="304">
        <v>0.05</v>
      </c>
      <c r="L302" s="301">
        <f t="shared" si="12"/>
        <v>0</v>
      </c>
      <c r="M302" s="303">
        <f t="shared" si="13"/>
        <v>0</v>
      </c>
      <c r="N302" s="87" t="s">
        <v>1314</v>
      </c>
    </row>
    <row r="303" spans="2:14">
      <c r="B303" s="85" t="s">
        <v>1256</v>
      </c>
      <c r="C303" s="86">
        <v>2</v>
      </c>
      <c r="D303" s="84" t="s">
        <v>1467</v>
      </c>
      <c r="E303" s="87" t="s">
        <v>1257</v>
      </c>
      <c r="F303" s="85">
        <v>153</v>
      </c>
      <c r="G303" s="85"/>
      <c r="H303" s="88">
        <v>4.63</v>
      </c>
      <c r="I303" s="301"/>
      <c r="J303" s="303">
        <f t="shared" si="14"/>
        <v>0</v>
      </c>
      <c r="K303" s="304">
        <v>0.05</v>
      </c>
      <c r="L303" s="301">
        <f t="shared" si="12"/>
        <v>0</v>
      </c>
      <c r="M303" s="303">
        <f t="shared" si="13"/>
        <v>0</v>
      </c>
      <c r="N303" s="87" t="s">
        <v>1314</v>
      </c>
    </row>
    <row r="304" spans="2:14">
      <c r="B304" s="85" t="s">
        <v>1256</v>
      </c>
      <c r="C304" s="86">
        <v>2</v>
      </c>
      <c r="D304" s="84" t="s">
        <v>1468</v>
      </c>
      <c r="E304" s="87" t="s">
        <v>1257</v>
      </c>
      <c r="F304" s="85">
        <v>154</v>
      </c>
      <c r="G304" s="85"/>
      <c r="H304" s="88">
        <v>3.95</v>
      </c>
      <c r="I304" s="301"/>
      <c r="J304" s="303">
        <f t="shared" si="14"/>
        <v>0</v>
      </c>
      <c r="K304" s="304">
        <v>0.05</v>
      </c>
      <c r="L304" s="301">
        <f t="shared" si="12"/>
        <v>0</v>
      </c>
      <c r="M304" s="303">
        <f t="shared" si="13"/>
        <v>0</v>
      </c>
      <c r="N304" s="87" t="s">
        <v>1314</v>
      </c>
    </row>
    <row r="305" spans="2:14">
      <c r="B305" s="85" t="s">
        <v>1256</v>
      </c>
      <c r="C305" s="86">
        <v>2</v>
      </c>
      <c r="D305" s="84" t="s">
        <v>1469</v>
      </c>
      <c r="E305" s="87" t="s">
        <v>1257</v>
      </c>
      <c r="F305" s="85">
        <v>155</v>
      </c>
      <c r="G305" s="85"/>
      <c r="H305" s="88">
        <v>3.97</v>
      </c>
      <c r="I305" s="301"/>
      <c r="J305" s="303">
        <f t="shared" si="14"/>
        <v>0</v>
      </c>
      <c r="K305" s="304">
        <v>0.05</v>
      </c>
      <c r="L305" s="301">
        <f t="shared" si="12"/>
        <v>0</v>
      </c>
      <c r="M305" s="303">
        <f t="shared" si="13"/>
        <v>0</v>
      </c>
      <c r="N305" s="87" t="s">
        <v>1314</v>
      </c>
    </row>
    <row r="306" spans="2:14">
      <c r="B306" s="85" t="s">
        <v>1256</v>
      </c>
      <c r="C306" s="86">
        <v>2</v>
      </c>
      <c r="D306" s="84" t="s">
        <v>1470</v>
      </c>
      <c r="E306" s="87" t="s">
        <v>1257</v>
      </c>
      <c r="F306" s="85">
        <v>156</v>
      </c>
      <c r="G306" s="85"/>
      <c r="H306" s="88">
        <v>3.96</v>
      </c>
      <c r="I306" s="301"/>
      <c r="J306" s="303">
        <f t="shared" si="14"/>
        <v>0</v>
      </c>
      <c r="K306" s="304">
        <v>0.05</v>
      </c>
      <c r="L306" s="301">
        <f t="shared" si="12"/>
        <v>0</v>
      </c>
      <c r="M306" s="303">
        <f t="shared" si="13"/>
        <v>0</v>
      </c>
      <c r="N306" s="87" t="s">
        <v>1314</v>
      </c>
    </row>
    <row r="307" spans="2:14">
      <c r="B307" s="85" t="s">
        <v>1256</v>
      </c>
      <c r="C307" s="86">
        <v>2</v>
      </c>
      <c r="D307" s="84" t="s">
        <v>1471</v>
      </c>
      <c r="E307" s="87" t="s">
        <v>1257</v>
      </c>
      <c r="F307" s="85">
        <v>157</v>
      </c>
      <c r="G307" s="85"/>
      <c r="H307" s="88">
        <v>3.96</v>
      </c>
      <c r="I307" s="301"/>
      <c r="J307" s="303">
        <f t="shared" si="14"/>
        <v>0</v>
      </c>
      <c r="K307" s="304">
        <v>0.05</v>
      </c>
      <c r="L307" s="301">
        <f t="shared" si="12"/>
        <v>0</v>
      </c>
      <c r="M307" s="303">
        <f t="shared" si="13"/>
        <v>0</v>
      </c>
      <c r="N307" s="87" t="s">
        <v>1314</v>
      </c>
    </row>
    <row r="308" spans="2:14">
      <c r="B308" s="85" t="s">
        <v>1256</v>
      </c>
      <c r="C308" s="86">
        <v>2</v>
      </c>
      <c r="D308" s="84" t="s">
        <v>1472</v>
      </c>
      <c r="E308" s="87" t="s">
        <v>1257</v>
      </c>
      <c r="F308" s="85">
        <v>158</v>
      </c>
      <c r="G308" s="85"/>
      <c r="H308" s="88">
        <v>3.96</v>
      </c>
      <c r="I308" s="301"/>
      <c r="J308" s="303">
        <f t="shared" si="14"/>
        <v>0</v>
      </c>
      <c r="K308" s="304">
        <v>0.05</v>
      </c>
      <c r="L308" s="301">
        <f t="shared" si="12"/>
        <v>0</v>
      </c>
      <c r="M308" s="303">
        <f t="shared" si="13"/>
        <v>0</v>
      </c>
      <c r="N308" s="87" t="s">
        <v>1314</v>
      </c>
    </row>
    <row r="309" spans="2:14">
      <c r="B309" s="85" t="s">
        <v>1256</v>
      </c>
      <c r="C309" s="86">
        <v>2</v>
      </c>
      <c r="D309" s="84" t="s">
        <v>1473</v>
      </c>
      <c r="E309" s="87" t="s">
        <v>1257</v>
      </c>
      <c r="F309" s="85">
        <v>159</v>
      </c>
      <c r="G309" s="85"/>
      <c r="H309" s="88">
        <v>3.96</v>
      </c>
      <c r="I309" s="301"/>
      <c r="J309" s="303">
        <f t="shared" si="14"/>
        <v>0</v>
      </c>
      <c r="K309" s="304">
        <v>0.05</v>
      </c>
      <c r="L309" s="301">
        <f t="shared" si="12"/>
        <v>0</v>
      </c>
      <c r="M309" s="303">
        <f t="shared" si="13"/>
        <v>0</v>
      </c>
      <c r="N309" s="87" t="s">
        <v>1314</v>
      </c>
    </row>
    <row r="310" spans="2:14">
      <c r="B310" s="85" t="s">
        <v>1256</v>
      </c>
      <c r="C310" s="86">
        <v>2</v>
      </c>
      <c r="D310" s="84" t="s">
        <v>1474</v>
      </c>
      <c r="E310" s="87" t="s">
        <v>1257</v>
      </c>
      <c r="F310" s="85">
        <v>160</v>
      </c>
      <c r="G310" s="85"/>
      <c r="H310" s="88">
        <v>3.96</v>
      </c>
      <c r="I310" s="301"/>
      <c r="J310" s="303">
        <f t="shared" si="14"/>
        <v>0</v>
      </c>
      <c r="K310" s="304">
        <v>0.05</v>
      </c>
      <c r="L310" s="301">
        <f t="shared" si="12"/>
        <v>0</v>
      </c>
      <c r="M310" s="303">
        <f t="shared" si="13"/>
        <v>0</v>
      </c>
      <c r="N310" s="87" t="s">
        <v>1314</v>
      </c>
    </row>
    <row r="311" spans="2:14">
      <c r="B311" s="85" t="s">
        <v>1256</v>
      </c>
      <c r="C311" s="86">
        <v>2</v>
      </c>
      <c r="D311" s="84" t="s">
        <v>1475</v>
      </c>
      <c r="E311" s="87" t="s">
        <v>1257</v>
      </c>
      <c r="F311" s="85">
        <v>161</v>
      </c>
      <c r="G311" s="85"/>
      <c r="H311" s="88">
        <v>3.97</v>
      </c>
      <c r="I311" s="301"/>
      <c r="J311" s="303">
        <f t="shared" si="14"/>
        <v>0</v>
      </c>
      <c r="K311" s="304">
        <v>0.05</v>
      </c>
      <c r="L311" s="301">
        <f t="shared" si="12"/>
        <v>0</v>
      </c>
      <c r="M311" s="303">
        <f t="shared" si="13"/>
        <v>0</v>
      </c>
      <c r="N311" s="87" t="s">
        <v>1314</v>
      </c>
    </row>
    <row r="312" spans="2:14">
      <c r="B312" s="85" t="s">
        <v>1256</v>
      </c>
      <c r="C312" s="86">
        <v>2</v>
      </c>
      <c r="D312" s="84" t="s">
        <v>1476</v>
      </c>
      <c r="E312" s="87" t="s">
        <v>1257</v>
      </c>
      <c r="F312" s="85">
        <v>162</v>
      </c>
      <c r="G312" s="85"/>
      <c r="H312" s="88">
        <v>3.96</v>
      </c>
      <c r="I312" s="301"/>
      <c r="J312" s="303">
        <f t="shared" si="14"/>
        <v>0</v>
      </c>
      <c r="K312" s="304">
        <v>0.05</v>
      </c>
      <c r="L312" s="301">
        <f t="shared" si="12"/>
        <v>0</v>
      </c>
      <c r="M312" s="303">
        <f t="shared" si="13"/>
        <v>0</v>
      </c>
      <c r="N312" s="87" t="s">
        <v>1314</v>
      </c>
    </row>
    <row r="313" spans="2:14">
      <c r="B313" s="85" t="s">
        <v>1256</v>
      </c>
      <c r="C313" s="86">
        <v>2</v>
      </c>
      <c r="D313" s="84" t="s">
        <v>1477</v>
      </c>
      <c r="E313" s="87" t="s">
        <v>1257</v>
      </c>
      <c r="F313" s="85">
        <v>163</v>
      </c>
      <c r="G313" s="85"/>
      <c r="H313" s="88">
        <v>3.97</v>
      </c>
      <c r="I313" s="301"/>
      <c r="J313" s="303">
        <f t="shared" si="14"/>
        <v>0</v>
      </c>
      <c r="K313" s="304">
        <v>0.05</v>
      </c>
      <c r="L313" s="301">
        <f t="shared" si="12"/>
        <v>0</v>
      </c>
      <c r="M313" s="303">
        <f t="shared" si="13"/>
        <v>0</v>
      </c>
      <c r="N313" s="87" t="s">
        <v>1314</v>
      </c>
    </row>
    <row r="314" spans="2:14">
      <c r="B314" s="85" t="s">
        <v>1256</v>
      </c>
      <c r="C314" s="86">
        <v>2</v>
      </c>
      <c r="D314" s="84" t="s">
        <v>1478</v>
      </c>
      <c r="E314" s="87" t="s">
        <v>1257</v>
      </c>
      <c r="F314" s="85">
        <v>164</v>
      </c>
      <c r="G314" s="85"/>
      <c r="H314" s="88">
        <v>3.96</v>
      </c>
      <c r="I314" s="301"/>
      <c r="J314" s="303">
        <f t="shared" ref="J314:J370" si="15">I314*H314</f>
        <v>0</v>
      </c>
      <c r="K314" s="304">
        <v>0.05</v>
      </c>
      <c r="L314" s="301">
        <f t="shared" ref="L314:L370" si="16">I314-I314*K314</f>
        <v>0</v>
      </c>
      <c r="M314" s="303">
        <f t="shared" ref="M314:M370" si="17">L314*H314</f>
        <v>0</v>
      </c>
      <c r="N314" s="87" t="s">
        <v>1314</v>
      </c>
    </row>
    <row r="315" spans="2:14">
      <c r="B315" s="85" t="s">
        <v>1256</v>
      </c>
      <c r="C315" s="86">
        <v>2</v>
      </c>
      <c r="D315" s="84" t="s">
        <v>1479</v>
      </c>
      <c r="E315" s="87" t="s">
        <v>1257</v>
      </c>
      <c r="F315" s="85">
        <v>165</v>
      </c>
      <c r="G315" s="85"/>
      <c r="H315" s="88">
        <v>3.97</v>
      </c>
      <c r="I315" s="301"/>
      <c r="J315" s="303">
        <f t="shared" si="15"/>
        <v>0</v>
      </c>
      <c r="K315" s="304">
        <v>0.05</v>
      </c>
      <c r="L315" s="301">
        <f t="shared" si="16"/>
        <v>0</v>
      </c>
      <c r="M315" s="303">
        <f t="shared" si="17"/>
        <v>0</v>
      </c>
      <c r="N315" s="87" t="s">
        <v>1314</v>
      </c>
    </row>
    <row r="316" spans="2:14">
      <c r="B316" s="85" t="s">
        <v>1256</v>
      </c>
      <c r="C316" s="86">
        <v>2</v>
      </c>
      <c r="D316" s="84" t="s">
        <v>1480</v>
      </c>
      <c r="E316" s="87" t="s">
        <v>1257</v>
      </c>
      <c r="F316" s="85">
        <v>166</v>
      </c>
      <c r="G316" s="85"/>
      <c r="H316" s="88">
        <v>3.96</v>
      </c>
      <c r="I316" s="301"/>
      <c r="J316" s="303">
        <f t="shared" si="15"/>
        <v>0</v>
      </c>
      <c r="K316" s="304">
        <v>0.05</v>
      </c>
      <c r="L316" s="301">
        <f t="shared" si="16"/>
        <v>0</v>
      </c>
      <c r="M316" s="303">
        <f t="shared" si="17"/>
        <v>0</v>
      </c>
      <c r="N316" s="87" t="s">
        <v>1314</v>
      </c>
    </row>
    <row r="317" spans="2:14">
      <c r="B317" s="85" t="s">
        <v>1256</v>
      </c>
      <c r="C317" s="86">
        <v>2</v>
      </c>
      <c r="D317" s="84" t="s">
        <v>1481</v>
      </c>
      <c r="E317" s="87" t="s">
        <v>1257</v>
      </c>
      <c r="F317" s="85">
        <v>167</v>
      </c>
      <c r="G317" s="85"/>
      <c r="H317" s="88">
        <v>3.97</v>
      </c>
      <c r="I317" s="301"/>
      <c r="J317" s="303">
        <f t="shared" si="15"/>
        <v>0</v>
      </c>
      <c r="K317" s="304">
        <v>0.05</v>
      </c>
      <c r="L317" s="301">
        <f t="shared" si="16"/>
        <v>0</v>
      </c>
      <c r="M317" s="303">
        <f t="shared" si="17"/>
        <v>0</v>
      </c>
      <c r="N317" s="87" t="s">
        <v>1314</v>
      </c>
    </row>
    <row r="318" spans="2:14">
      <c r="B318" s="85" t="s">
        <v>1256</v>
      </c>
      <c r="C318" s="86">
        <v>2</v>
      </c>
      <c r="D318" s="84" t="s">
        <v>1482</v>
      </c>
      <c r="E318" s="87" t="s">
        <v>1257</v>
      </c>
      <c r="F318" s="85">
        <v>168</v>
      </c>
      <c r="G318" s="85"/>
      <c r="H318" s="88">
        <v>3.96</v>
      </c>
      <c r="I318" s="301"/>
      <c r="J318" s="303">
        <f t="shared" si="15"/>
        <v>0</v>
      </c>
      <c r="K318" s="304">
        <v>0.05</v>
      </c>
      <c r="L318" s="301">
        <f t="shared" si="16"/>
        <v>0</v>
      </c>
      <c r="M318" s="303">
        <f t="shared" si="17"/>
        <v>0</v>
      </c>
      <c r="N318" s="87" t="s">
        <v>1314</v>
      </c>
    </row>
    <row r="319" spans="2:14">
      <c r="B319" s="85" t="s">
        <v>1256</v>
      </c>
      <c r="C319" s="86">
        <v>2</v>
      </c>
      <c r="D319" s="84" t="s">
        <v>1483</v>
      </c>
      <c r="E319" s="87" t="s">
        <v>1257</v>
      </c>
      <c r="F319" s="85">
        <v>169</v>
      </c>
      <c r="G319" s="85"/>
      <c r="H319" s="88">
        <v>3.97</v>
      </c>
      <c r="I319" s="301"/>
      <c r="J319" s="303">
        <f t="shared" si="15"/>
        <v>0</v>
      </c>
      <c r="K319" s="304">
        <v>0.05</v>
      </c>
      <c r="L319" s="301">
        <f t="shared" si="16"/>
        <v>0</v>
      </c>
      <c r="M319" s="303">
        <f t="shared" si="17"/>
        <v>0</v>
      </c>
      <c r="N319" s="87" t="s">
        <v>1314</v>
      </c>
    </row>
    <row r="320" spans="2:14">
      <c r="B320" s="85" t="s">
        <v>1256</v>
      </c>
      <c r="C320" s="86">
        <v>2</v>
      </c>
      <c r="D320" s="84" t="s">
        <v>1484</v>
      </c>
      <c r="E320" s="87" t="s">
        <v>1257</v>
      </c>
      <c r="F320" s="85">
        <v>170</v>
      </c>
      <c r="G320" s="85"/>
      <c r="H320" s="88">
        <v>3.96</v>
      </c>
      <c r="I320" s="301"/>
      <c r="J320" s="303">
        <f t="shared" si="15"/>
        <v>0</v>
      </c>
      <c r="K320" s="304">
        <v>0.05</v>
      </c>
      <c r="L320" s="301">
        <f t="shared" si="16"/>
        <v>0</v>
      </c>
      <c r="M320" s="303">
        <f t="shared" si="17"/>
        <v>0</v>
      </c>
      <c r="N320" s="87" t="s">
        <v>1314</v>
      </c>
    </row>
    <row r="321" spans="2:14">
      <c r="B321" s="85" t="s">
        <v>1256</v>
      </c>
      <c r="C321" s="86">
        <v>2</v>
      </c>
      <c r="D321" s="84" t="s">
        <v>1485</v>
      </c>
      <c r="E321" s="87" t="s">
        <v>1257</v>
      </c>
      <c r="F321" s="85">
        <v>171</v>
      </c>
      <c r="G321" s="85"/>
      <c r="H321" s="88">
        <v>3.97</v>
      </c>
      <c r="I321" s="301"/>
      <c r="J321" s="303">
        <f t="shared" si="15"/>
        <v>0</v>
      </c>
      <c r="K321" s="304">
        <v>0.05</v>
      </c>
      <c r="L321" s="301">
        <f t="shared" si="16"/>
        <v>0</v>
      </c>
      <c r="M321" s="303">
        <f t="shared" si="17"/>
        <v>0</v>
      </c>
      <c r="N321" s="87" t="s">
        <v>1314</v>
      </c>
    </row>
    <row r="322" spans="2:14">
      <c r="B322" s="85" t="s">
        <v>1256</v>
      </c>
      <c r="C322" s="86">
        <v>2</v>
      </c>
      <c r="D322" s="84" t="s">
        <v>1486</v>
      </c>
      <c r="E322" s="87" t="s">
        <v>1257</v>
      </c>
      <c r="F322" s="85">
        <v>172</v>
      </c>
      <c r="G322" s="85"/>
      <c r="H322" s="88">
        <v>3.96</v>
      </c>
      <c r="I322" s="301"/>
      <c r="J322" s="303">
        <f t="shared" si="15"/>
        <v>0</v>
      </c>
      <c r="K322" s="304">
        <v>0.05</v>
      </c>
      <c r="L322" s="301">
        <f t="shared" si="16"/>
        <v>0</v>
      </c>
      <c r="M322" s="303">
        <f t="shared" si="17"/>
        <v>0</v>
      </c>
      <c r="N322" s="87" t="s">
        <v>1314</v>
      </c>
    </row>
    <row r="323" spans="2:14">
      <c r="B323" s="85" t="s">
        <v>1256</v>
      </c>
      <c r="C323" s="86">
        <v>1</v>
      </c>
      <c r="D323" s="84"/>
      <c r="E323" s="87" t="s">
        <v>1257</v>
      </c>
      <c r="F323" s="85">
        <v>1</v>
      </c>
      <c r="G323" s="85" t="s">
        <v>1636</v>
      </c>
      <c r="H323" s="88">
        <v>3.12</v>
      </c>
      <c r="I323" s="301">
        <f>'Коэфф для прайса 1 оч'!$F$10</f>
        <v>250000</v>
      </c>
      <c r="J323" s="303">
        <f t="shared" si="15"/>
        <v>780000</v>
      </c>
      <c r="K323" s="304">
        <v>0.05</v>
      </c>
      <c r="L323" s="301">
        <f t="shared" si="16"/>
        <v>237500</v>
      </c>
      <c r="M323" s="303">
        <f t="shared" si="17"/>
        <v>741000</v>
      </c>
      <c r="N323" s="87" t="s">
        <v>1277</v>
      </c>
    </row>
    <row r="324" spans="2:14">
      <c r="B324" s="85" t="s">
        <v>1256</v>
      </c>
      <c r="C324" s="86">
        <v>1</v>
      </c>
      <c r="D324" s="84"/>
      <c r="E324" s="87" t="s">
        <v>1257</v>
      </c>
      <c r="F324" s="85">
        <v>2</v>
      </c>
      <c r="G324" s="85" t="s">
        <v>1637</v>
      </c>
      <c r="H324" s="88">
        <v>3.17</v>
      </c>
      <c r="I324" s="301">
        <f>'Коэфф для прайса 1 оч'!$F$10</f>
        <v>250000</v>
      </c>
      <c r="J324" s="303">
        <f t="shared" si="15"/>
        <v>792500</v>
      </c>
      <c r="K324" s="304">
        <v>0.05</v>
      </c>
      <c r="L324" s="301">
        <f t="shared" si="16"/>
        <v>237500</v>
      </c>
      <c r="M324" s="303">
        <f t="shared" si="17"/>
        <v>752875</v>
      </c>
      <c r="N324" s="87" t="s">
        <v>1277</v>
      </c>
    </row>
    <row r="325" spans="2:14">
      <c r="B325" s="85" t="s">
        <v>1256</v>
      </c>
      <c r="C325" s="86">
        <v>1</v>
      </c>
      <c r="D325" s="84"/>
      <c r="E325" s="87" t="s">
        <v>1257</v>
      </c>
      <c r="F325" s="85">
        <v>3</v>
      </c>
      <c r="G325" s="85" t="s">
        <v>1638</v>
      </c>
      <c r="H325" s="88">
        <v>5.49</v>
      </c>
      <c r="I325" s="301">
        <f>'Коэфф для прайса 1 оч'!$F$10</f>
        <v>250000</v>
      </c>
      <c r="J325" s="303">
        <f t="shared" si="15"/>
        <v>1372500</v>
      </c>
      <c r="K325" s="304">
        <v>0.05</v>
      </c>
      <c r="L325" s="301">
        <f t="shared" si="16"/>
        <v>237500</v>
      </c>
      <c r="M325" s="303">
        <f t="shared" si="17"/>
        <v>1303875</v>
      </c>
      <c r="N325" s="87" t="s">
        <v>1277</v>
      </c>
    </row>
    <row r="326" spans="2:14">
      <c r="B326" s="85" t="s">
        <v>1256</v>
      </c>
      <c r="C326" s="86">
        <v>1</v>
      </c>
      <c r="D326" s="84"/>
      <c r="E326" s="87" t="s">
        <v>1257</v>
      </c>
      <c r="F326" s="85">
        <v>4</v>
      </c>
      <c r="G326" s="85" t="s">
        <v>1639</v>
      </c>
      <c r="H326" s="88">
        <v>5.49</v>
      </c>
      <c r="I326" s="301">
        <f>'Коэфф для прайса 1 оч'!$F$10</f>
        <v>250000</v>
      </c>
      <c r="J326" s="303">
        <f t="shared" si="15"/>
        <v>1372500</v>
      </c>
      <c r="K326" s="304">
        <v>0.05</v>
      </c>
      <c r="L326" s="301">
        <f t="shared" si="16"/>
        <v>237500</v>
      </c>
      <c r="M326" s="303">
        <f t="shared" si="17"/>
        <v>1303875</v>
      </c>
      <c r="N326" s="87" t="s">
        <v>1277</v>
      </c>
    </row>
    <row r="327" spans="2:14">
      <c r="B327" s="85" t="s">
        <v>1256</v>
      </c>
      <c r="C327" s="86">
        <v>1</v>
      </c>
      <c r="D327" s="84"/>
      <c r="E327" s="87" t="s">
        <v>1257</v>
      </c>
      <c r="F327" s="85">
        <v>5</v>
      </c>
      <c r="G327" s="85" t="s">
        <v>1640</v>
      </c>
      <c r="H327" s="88">
        <v>3.17</v>
      </c>
      <c r="I327" s="301">
        <f>'Коэфф для прайса 1 оч'!$F$10</f>
        <v>250000</v>
      </c>
      <c r="J327" s="303">
        <f t="shared" si="15"/>
        <v>792500</v>
      </c>
      <c r="K327" s="304">
        <v>0.05</v>
      </c>
      <c r="L327" s="301">
        <f t="shared" si="16"/>
        <v>237500</v>
      </c>
      <c r="M327" s="303">
        <f t="shared" si="17"/>
        <v>752875</v>
      </c>
      <c r="N327" s="87" t="s">
        <v>1277</v>
      </c>
    </row>
    <row r="328" spans="2:14">
      <c r="B328" s="85" t="s">
        <v>1256</v>
      </c>
      <c r="C328" s="86">
        <v>1</v>
      </c>
      <c r="D328" s="84"/>
      <c r="E328" s="87" t="s">
        <v>1257</v>
      </c>
      <c r="F328" s="85">
        <v>6</v>
      </c>
      <c r="G328" s="85" t="s">
        <v>1641</v>
      </c>
      <c r="H328" s="88">
        <v>3.12</v>
      </c>
      <c r="I328" s="301">
        <f>'Коэфф для прайса 1 оч'!$F$10</f>
        <v>250000</v>
      </c>
      <c r="J328" s="303">
        <f t="shared" si="15"/>
        <v>780000</v>
      </c>
      <c r="K328" s="304">
        <v>0.05</v>
      </c>
      <c r="L328" s="301">
        <f t="shared" si="16"/>
        <v>237500</v>
      </c>
      <c r="M328" s="303">
        <f t="shared" si="17"/>
        <v>741000</v>
      </c>
      <c r="N328" s="87" t="s">
        <v>1277</v>
      </c>
    </row>
    <row r="329" spans="2:14">
      <c r="B329" s="85" t="s">
        <v>1256</v>
      </c>
      <c r="C329" s="86">
        <v>1</v>
      </c>
      <c r="D329" s="84"/>
      <c r="E329" s="87" t="s">
        <v>1257</v>
      </c>
      <c r="F329" s="85">
        <v>7</v>
      </c>
      <c r="G329" s="85" t="s">
        <v>1642</v>
      </c>
      <c r="H329" s="88">
        <v>6.95</v>
      </c>
      <c r="I329" s="301">
        <f>'Коэфф для прайса 1 оч'!$F$10</f>
        <v>250000</v>
      </c>
      <c r="J329" s="303">
        <f t="shared" si="15"/>
        <v>1737500</v>
      </c>
      <c r="K329" s="304">
        <v>0.05</v>
      </c>
      <c r="L329" s="301">
        <f t="shared" si="16"/>
        <v>237500</v>
      </c>
      <c r="M329" s="303">
        <f t="shared" si="17"/>
        <v>1650625</v>
      </c>
      <c r="N329" s="87" t="s">
        <v>1277</v>
      </c>
    </row>
    <row r="330" spans="2:14">
      <c r="B330" s="85" t="s">
        <v>1256</v>
      </c>
      <c r="C330" s="86">
        <v>1</v>
      </c>
      <c r="D330" s="84"/>
      <c r="E330" s="87" t="s">
        <v>1257</v>
      </c>
      <c r="F330" s="85">
        <v>8</v>
      </c>
      <c r="G330" s="85" t="s">
        <v>1643</v>
      </c>
      <c r="H330" s="88">
        <v>5.49</v>
      </c>
      <c r="I330" s="301">
        <f>'Коэфф для прайса 1 оч'!$F$10</f>
        <v>250000</v>
      </c>
      <c r="J330" s="303">
        <f t="shared" si="15"/>
        <v>1372500</v>
      </c>
      <c r="K330" s="304">
        <v>0.05</v>
      </c>
      <c r="L330" s="301">
        <f t="shared" si="16"/>
        <v>237500</v>
      </c>
      <c r="M330" s="303">
        <f t="shared" si="17"/>
        <v>1303875</v>
      </c>
      <c r="N330" s="87" t="s">
        <v>1277</v>
      </c>
    </row>
    <row r="331" spans="2:14">
      <c r="B331" s="85" t="s">
        <v>1256</v>
      </c>
      <c r="C331" s="86">
        <v>1</v>
      </c>
      <c r="D331" s="84"/>
      <c r="E331" s="87" t="s">
        <v>1257</v>
      </c>
      <c r="F331" s="85">
        <v>9</v>
      </c>
      <c r="G331" s="85" t="s">
        <v>1644</v>
      </c>
      <c r="H331" s="88">
        <v>8.06</v>
      </c>
      <c r="I331" s="301">
        <f>'Коэфф для прайса 1 оч'!$F$10</f>
        <v>250000</v>
      </c>
      <c r="J331" s="303">
        <f t="shared" si="15"/>
        <v>2015000.0000000002</v>
      </c>
      <c r="K331" s="304">
        <v>0.05</v>
      </c>
      <c r="L331" s="301">
        <f t="shared" si="16"/>
        <v>237500</v>
      </c>
      <c r="M331" s="303">
        <f t="shared" si="17"/>
        <v>1914250.0000000002</v>
      </c>
      <c r="N331" s="87" t="s">
        <v>1277</v>
      </c>
    </row>
    <row r="332" spans="2:14">
      <c r="B332" s="85" t="s">
        <v>1256</v>
      </c>
      <c r="C332" s="86">
        <v>1</v>
      </c>
      <c r="D332" s="84"/>
      <c r="E332" s="87" t="s">
        <v>1257</v>
      </c>
      <c r="F332" s="85">
        <v>10</v>
      </c>
      <c r="G332" s="85" t="s">
        <v>1645</v>
      </c>
      <c r="H332" s="88">
        <v>4.12</v>
      </c>
      <c r="I332" s="301">
        <f>'Коэфф для прайса 1 оч'!$F$10</f>
        <v>250000</v>
      </c>
      <c r="J332" s="303">
        <f t="shared" si="15"/>
        <v>1030000</v>
      </c>
      <c r="K332" s="304">
        <v>0.05</v>
      </c>
      <c r="L332" s="301">
        <f t="shared" si="16"/>
        <v>237500</v>
      </c>
      <c r="M332" s="303">
        <f t="shared" si="17"/>
        <v>978500</v>
      </c>
      <c r="N332" s="87" t="s">
        <v>1277</v>
      </c>
    </row>
    <row r="333" spans="2:14">
      <c r="B333" s="85" t="s">
        <v>1256</v>
      </c>
      <c r="C333" s="86">
        <v>1</v>
      </c>
      <c r="D333" s="84"/>
      <c r="E333" s="87" t="s">
        <v>1257</v>
      </c>
      <c r="F333" s="85">
        <v>11</v>
      </c>
      <c r="G333" s="85" t="s">
        <v>1646</v>
      </c>
      <c r="H333" s="88">
        <v>3.12</v>
      </c>
      <c r="I333" s="301">
        <f>'Коэфф для прайса 1 оч'!$F$10</f>
        <v>250000</v>
      </c>
      <c r="J333" s="303">
        <f t="shared" si="15"/>
        <v>780000</v>
      </c>
      <c r="K333" s="304">
        <v>0.05</v>
      </c>
      <c r="L333" s="301">
        <f t="shared" si="16"/>
        <v>237500</v>
      </c>
      <c r="M333" s="303">
        <f t="shared" si="17"/>
        <v>741000</v>
      </c>
      <c r="N333" s="87" t="s">
        <v>1277</v>
      </c>
    </row>
    <row r="334" spans="2:14">
      <c r="B334" s="85" t="s">
        <v>1256</v>
      </c>
      <c r="C334" s="86">
        <v>1</v>
      </c>
      <c r="D334" s="84"/>
      <c r="E334" s="87" t="s">
        <v>1257</v>
      </c>
      <c r="F334" s="85">
        <v>12</v>
      </c>
      <c r="G334" s="85" t="s">
        <v>1647</v>
      </c>
      <c r="H334" s="88">
        <v>3.17</v>
      </c>
      <c r="I334" s="301">
        <f>'Коэфф для прайса 1 оч'!$F$10</f>
        <v>250000</v>
      </c>
      <c r="J334" s="303">
        <f t="shared" si="15"/>
        <v>792500</v>
      </c>
      <c r="K334" s="304">
        <v>0.05</v>
      </c>
      <c r="L334" s="301">
        <f t="shared" si="16"/>
        <v>237500</v>
      </c>
      <c r="M334" s="303">
        <f t="shared" si="17"/>
        <v>752875</v>
      </c>
      <c r="N334" s="87" t="s">
        <v>1277</v>
      </c>
    </row>
    <row r="335" spans="2:14">
      <c r="B335" s="85" t="s">
        <v>1256</v>
      </c>
      <c r="C335" s="86">
        <v>1</v>
      </c>
      <c r="D335" s="84"/>
      <c r="E335" s="87" t="s">
        <v>1257</v>
      </c>
      <c r="F335" s="85">
        <v>13</v>
      </c>
      <c r="G335" s="85" t="s">
        <v>1648</v>
      </c>
      <c r="H335" s="88">
        <v>5.49</v>
      </c>
      <c r="I335" s="301">
        <f>'Коэфф для прайса 1 оч'!$F$10</f>
        <v>250000</v>
      </c>
      <c r="J335" s="303">
        <f t="shared" si="15"/>
        <v>1372500</v>
      </c>
      <c r="K335" s="304">
        <v>0.05</v>
      </c>
      <c r="L335" s="301">
        <f t="shared" si="16"/>
        <v>237500</v>
      </c>
      <c r="M335" s="303">
        <f t="shared" si="17"/>
        <v>1303875</v>
      </c>
      <c r="N335" s="87" t="s">
        <v>1277</v>
      </c>
    </row>
    <row r="336" spans="2:14">
      <c r="B336" s="85" t="s">
        <v>1256</v>
      </c>
      <c r="C336" s="86">
        <v>1</v>
      </c>
      <c r="D336" s="84"/>
      <c r="E336" s="87" t="s">
        <v>1257</v>
      </c>
      <c r="F336" s="85">
        <v>14</v>
      </c>
      <c r="G336" s="85" t="s">
        <v>1649</v>
      </c>
      <c r="H336" s="88">
        <v>5.49</v>
      </c>
      <c r="I336" s="301">
        <f>'Коэфф для прайса 1 оч'!$F$10</f>
        <v>250000</v>
      </c>
      <c r="J336" s="303">
        <f t="shared" si="15"/>
        <v>1372500</v>
      </c>
      <c r="K336" s="304">
        <v>0.05</v>
      </c>
      <c r="L336" s="301">
        <f t="shared" si="16"/>
        <v>237500</v>
      </c>
      <c r="M336" s="303">
        <f t="shared" si="17"/>
        <v>1303875</v>
      </c>
      <c r="N336" s="87" t="s">
        <v>1277</v>
      </c>
    </row>
    <row r="337" spans="2:14">
      <c r="B337" s="85" t="s">
        <v>1256</v>
      </c>
      <c r="C337" s="86">
        <v>1</v>
      </c>
      <c r="D337" s="84"/>
      <c r="E337" s="87" t="s">
        <v>1257</v>
      </c>
      <c r="F337" s="85">
        <v>15</v>
      </c>
      <c r="G337" s="85" t="s">
        <v>1650</v>
      </c>
      <c r="H337" s="88">
        <v>3.17</v>
      </c>
      <c r="I337" s="301">
        <f>'Коэфф для прайса 1 оч'!$F$10</f>
        <v>250000</v>
      </c>
      <c r="J337" s="303">
        <f t="shared" si="15"/>
        <v>792500</v>
      </c>
      <c r="K337" s="304">
        <v>0.05</v>
      </c>
      <c r="L337" s="301">
        <f t="shared" si="16"/>
        <v>237500</v>
      </c>
      <c r="M337" s="303">
        <f t="shared" si="17"/>
        <v>752875</v>
      </c>
      <c r="N337" s="87" t="s">
        <v>1277</v>
      </c>
    </row>
    <row r="338" spans="2:14">
      <c r="B338" s="85" t="s">
        <v>1256</v>
      </c>
      <c r="C338" s="86">
        <v>1</v>
      </c>
      <c r="D338" s="84"/>
      <c r="E338" s="87" t="s">
        <v>1257</v>
      </c>
      <c r="F338" s="85">
        <v>16</v>
      </c>
      <c r="G338" s="85" t="s">
        <v>1651</v>
      </c>
      <c r="H338" s="88">
        <v>3.12</v>
      </c>
      <c r="I338" s="301">
        <f>'Коэфф для прайса 1 оч'!$F$10</f>
        <v>250000</v>
      </c>
      <c r="J338" s="303">
        <f t="shared" si="15"/>
        <v>780000</v>
      </c>
      <c r="K338" s="304">
        <v>0.05</v>
      </c>
      <c r="L338" s="301">
        <f t="shared" si="16"/>
        <v>237500</v>
      </c>
      <c r="M338" s="303">
        <f t="shared" si="17"/>
        <v>741000</v>
      </c>
      <c r="N338" s="87" t="s">
        <v>1277</v>
      </c>
    </row>
    <row r="339" spans="2:14">
      <c r="B339" s="85" t="s">
        <v>1256</v>
      </c>
      <c r="C339" s="86">
        <v>1</v>
      </c>
      <c r="D339" s="84"/>
      <c r="E339" s="87" t="s">
        <v>1257</v>
      </c>
      <c r="F339" s="85">
        <v>17</v>
      </c>
      <c r="G339" s="85" t="s">
        <v>1652</v>
      </c>
      <c r="H339" s="88">
        <v>3.12</v>
      </c>
      <c r="I339" s="301">
        <f>'Коэфф для прайса 1 оч'!$F$10</f>
        <v>250000</v>
      </c>
      <c r="J339" s="303">
        <f t="shared" si="15"/>
        <v>780000</v>
      </c>
      <c r="K339" s="304">
        <v>0.05</v>
      </c>
      <c r="L339" s="301">
        <f t="shared" si="16"/>
        <v>237500</v>
      </c>
      <c r="M339" s="303">
        <f t="shared" si="17"/>
        <v>741000</v>
      </c>
      <c r="N339" s="87" t="s">
        <v>1277</v>
      </c>
    </row>
    <row r="340" spans="2:14">
      <c r="B340" s="85" t="s">
        <v>1256</v>
      </c>
      <c r="C340" s="86">
        <v>1</v>
      </c>
      <c r="D340" s="84"/>
      <c r="E340" s="87" t="s">
        <v>1257</v>
      </c>
      <c r="F340" s="85">
        <v>18</v>
      </c>
      <c r="G340" s="85" t="s">
        <v>1653</v>
      </c>
      <c r="H340" s="88">
        <v>3.17</v>
      </c>
      <c r="I340" s="301">
        <f>'Коэфф для прайса 1 оч'!$F$10</f>
        <v>250000</v>
      </c>
      <c r="J340" s="303">
        <f t="shared" si="15"/>
        <v>792500</v>
      </c>
      <c r="K340" s="304">
        <v>0.05</v>
      </c>
      <c r="L340" s="301">
        <f t="shared" si="16"/>
        <v>237500</v>
      </c>
      <c r="M340" s="303">
        <f t="shared" si="17"/>
        <v>752875</v>
      </c>
      <c r="N340" s="87" t="s">
        <v>1277</v>
      </c>
    </row>
    <row r="341" spans="2:14">
      <c r="B341" s="85" t="s">
        <v>1256</v>
      </c>
      <c r="C341" s="86">
        <v>1</v>
      </c>
      <c r="D341" s="84"/>
      <c r="E341" s="87" t="s">
        <v>1257</v>
      </c>
      <c r="F341" s="85">
        <v>19</v>
      </c>
      <c r="G341" s="85" t="s">
        <v>1654</v>
      </c>
      <c r="H341" s="88">
        <v>5.49</v>
      </c>
      <c r="I341" s="301">
        <f>'Коэфф для прайса 1 оч'!$F$10</f>
        <v>250000</v>
      </c>
      <c r="J341" s="303">
        <f t="shared" si="15"/>
        <v>1372500</v>
      </c>
      <c r="K341" s="304">
        <v>0.05</v>
      </c>
      <c r="L341" s="301">
        <f t="shared" si="16"/>
        <v>237500</v>
      </c>
      <c r="M341" s="303">
        <f t="shared" si="17"/>
        <v>1303875</v>
      </c>
      <c r="N341" s="87" t="s">
        <v>1277</v>
      </c>
    </row>
    <row r="342" spans="2:14">
      <c r="B342" s="85" t="s">
        <v>1256</v>
      </c>
      <c r="C342" s="86">
        <v>1</v>
      </c>
      <c r="D342" s="84"/>
      <c r="E342" s="87" t="s">
        <v>1257</v>
      </c>
      <c r="F342" s="85">
        <v>20</v>
      </c>
      <c r="G342" s="85" t="s">
        <v>1655</v>
      </c>
      <c r="H342" s="88">
        <v>3.12</v>
      </c>
      <c r="I342" s="301">
        <f>'Коэфф для прайса 1 оч'!$F$10</f>
        <v>250000</v>
      </c>
      <c r="J342" s="303">
        <f t="shared" si="15"/>
        <v>780000</v>
      </c>
      <c r="K342" s="304">
        <v>0.05</v>
      </c>
      <c r="L342" s="301">
        <f t="shared" si="16"/>
        <v>237500</v>
      </c>
      <c r="M342" s="303">
        <f t="shared" si="17"/>
        <v>741000</v>
      </c>
      <c r="N342" s="87" t="s">
        <v>1277</v>
      </c>
    </row>
    <row r="343" spans="2:14">
      <c r="B343" s="85" t="s">
        <v>1256</v>
      </c>
      <c r="C343" s="86">
        <v>1</v>
      </c>
      <c r="D343" s="84"/>
      <c r="E343" s="87" t="s">
        <v>1257</v>
      </c>
      <c r="F343" s="85">
        <v>21</v>
      </c>
      <c r="G343" s="85" t="s">
        <v>1656</v>
      </c>
      <c r="H343" s="88">
        <v>3.17</v>
      </c>
      <c r="I343" s="301">
        <f>'Коэфф для прайса 1 оч'!$F$10</f>
        <v>250000</v>
      </c>
      <c r="J343" s="303">
        <f t="shared" si="15"/>
        <v>792500</v>
      </c>
      <c r="K343" s="304">
        <v>0.05</v>
      </c>
      <c r="L343" s="301">
        <f t="shared" si="16"/>
        <v>237500</v>
      </c>
      <c r="M343" s="303">
        <f t="shared" si="17"/>
        <v>752875</v>
      </c>
      <c r="N343" s="87" t="s">
        <v>1277</v>
      </c>
    </row>
    <row r="344" spans="2:14">
      <c r="B344" s="85" t="s">
        <v>1256</v>
      </c>
      <c r="C344" s="86">
        <v>1</v>
      </c>
      <c r="D344" s="84"/>
      <c r="E344" s="87" t="s">
        <v>1257</v>
      </c>
      <c r="F344" s="85">
        <v>22</v>
      </c>
      <c r="G344" s="85" t="s">
        <v>1657</v>
      </c>
      <c r="H344" s="88">
        <v>5.49</v>
      </c>
      <c r="I344" s="301">
        <f>'Коэфф для прайса 1 оч'!$F$10</f>
        <v>250000</v>
      </c>
      <c r="J344" s="303">
        <f t="shared" si="15"/>
        <v>1372500</v>
      </c>
      <c r="K344" s="304">
        <v>0.05</v>
      </c>
      <c r="L344" s="301">
        <f t="shared" si="16"/>
        <v>237500</v>
      </c>
      <c r="M344" s="303">
        <f t="shared" si="17"/>
        <v>1303875</v>
      </c>
      <c r="N344" s="87" t="s">
        <v>1277</v>
      </c>
    </row>
    <row r="345" spans="2:14">
      <c r="B345" s="85" t="s">
        <v>1256</v>
      </c>
      <c r="C345" s="86">
        <v>1</v>
      </c>
      <c r="D345" s="84"/>
      <c r="E345" s="87" t="s">
        <v>1257</v>
      </c>
      <c r="F345" s="85">
        <v>23</v>
      </c>
      <c r="G345" s="85" t="s">
        <v>1658</v>
      </c>
      <c r="H345" s="88">
        <v>3.98</v>
      </c>
      <c r="I345" s="301">
        <f>'Коэфф для прайса 1 оч'!$F$10</f>
        <v>250000</v>
      </c>
      <c r="J345" s="303">
        <f t="shared" si="15"/>
        <v>995000</v>
      </c>
      <c r="K345" s="304">
        <v>0.05</v>
      </c>
      <c r="L345" s="301">
        <f t="shared" si="16"/>
        <v>237500</v>
      </c>
      <c r="M345" s="303">
        <f t="shared" si="17"/>
        <v>945250</v>
      </c>
      <c r="N345" s="87" t="s">
        <v>1277</v>
      </c>
    </row>
    <row r="346" spans="2:14">
      <c r="B346" s="85" t="s">
        <v>1256</v>
      </c>
      <c r="C346" s="86">
        <v>1</v>
      </c>
      <c r="D346" s="84"/>
      <c r="E346" s="87" t="s">
        <v>1257</v>
      </c>
      <c r="F346" s="85">
        <v>24</v>
      </c>
      <c r="G346" s="85" t="s">
        <v>1659</v>
      </c>
      <c r="H346" s="88">
        <v>3.97</v>
      </c>
      <c r="I346" s="301">
        <f>'Коэфф для прайса 1 оч'!$F$10</f>
        <v>250000</v>
      </c>
      <c r="J346" s="303">
        <f t="shared" si="15"/>
        <v>992500</v>
      </c>
      <c r="K346" s="304">
        <v>0.05</v>
      </c>
      <c r="L346" s="301">
        <f t="shared" si="16"/>
        <v>237500</v>
      </c>
      <c r="M346" s="303">
        <f t="shared" si="17"/>
        <v>942875</v>
      </c>
      <c r="N346" s="87" t="s">
        <v>1277</v>
      </c>
    </row>
    <row r="347" spans="2:14">
      <c r="B347" s="85" t="s">
        <v>1256</v>
      </c>
      <c r="C347" s="86">
        <v>1</v>
      </c>
      <c r="D347" s="84"/>
      <c r="E347" s="87" t="s">
        <v>1257</v>
      </c>
      <c r="F347" s="85">
        <v>25</v>
      </c>
      <c r="G347" s="85" t="s">
        <v>1660</v>
      </c>
      <c r="H347" s="88">
        <v>3.87</v>
      </c>
      <c r="I347" s="301">
        <f>'Коэфф для прайса 1 оч'!$F$10</f>
        <v>250000</v>
      </c>
      <c r="J347" s="303">
        <f t="shared" si="15"/>
        <v>967500</v>
      </c>
      <c r="K347" s="304">
        <v>0.05</v>
      </c>
      <c r="L347" s="301">
        <f t="shared" si="16"/>
        <v>237500</v>
      </c>
      <c r="M347" s="303">
        <f t="shared" si="17"/>
        <v>919125</v>
      </c>
      <c r="N347" s="87" t="s">
        <v>1277</v>
      </c>
    </row>
    <row r="348" spans="2:14">
      <c r="B348" s="85" t="s">
        <v>1256</v>
      </c>
      <c r="C348" s="86">
        <v>1</v>
      </c>
      <c r="D348" s="84"/>
      <c r="E348" s="87" t="s">
        <v>1257</v>
      </c>
      <c r="F348" s="85">
        <v>26</v>
      </c>
      <c r="G348" s="85" t="s">
        <v>1661</v>
      </c>
      <c r="H348" s="88">
        <v>3.85</v>
      </c>
      <c r="I348" s="301">
        <f>'Коэфф для прайса 1 оч'!$F$10</f>
        <v>250000</v>
      </c>
      <c r="J348" s="303">
        <f t="shared" si="15"/>
        <v>962500</v>
      </c>
      <c r="K348" s="304">
        <v>0.05</v>
      </c>
      <c r="L348" s="301">
        <f t="shared" si="16"/>
        <v>237500</v>
      </c>
      <c r="M348" s="303">
        <f t="shared" si="17"/>
        <v>914375</v>
      </c>
      <c r="N348" s="87" t="s">
        <v>1277</v>
      </c>
    </row>
    <row r="349" spans="2:14">
      <c r="B349" s="85" t="s">
        <v>1256</v>
      </c>
      <c r="C349" s="86">
        <v>1</v>
      </c>
      <c r="D349" s="84"/>
      <c r="E349" s="87" t="s">
        <v>1257</v>
      </c>
      <c r="F349" s="85">
        <v>27</v>
      </c>
      <c r="G349" s="85" t="s">
        <v>1662</v>
      </c>
      <c r="H349" s="88">
        <v>3.1</v>
      </c>
      <c r="I349" s="301">
        <f>'Коэфф для прайса 1 оч'!$F$10</f>
        <v>250000</v>
      </c>
      <c r="J349" s="303">
        <f t="shared" si="15"/>
        <v>775000</v>
      </c>
      <c r="K349" s="304">
        <v>0.05</v>
      </c>
      <c r="L349" s="301">
        <f t="shared" si="16"/>
        <v>237500</v>
      </c>
      <c r="M349" s="303">
        <f t="shared" si="17"/>
        <v>736250</v>
      </c>
      <c r="N349" s="87" t="s">
        <v>1277</v>
      </c>
    </row>
    <row r="350" spans="2:14">
      <c r="B350" s="85" t="s">
        <v>1256</v>
      </c>
      <c r="C350" s="86">
        <v>1</v>
      </c>
      <c r="D350" s="84"/>
      <c r="E350" s="87" t="s">
        <v>1257</v>
      </c>
      <c r="F350" s="85">
        <v>28</v>
      </c>
      <c r="G350" s="85" t="s">
        <v>1663</v>
      </c>
      <c r="H350" s="88">
        <v>3.08</v>
      </c>
      <c r="I350" s="301">
        <f>'Коэфф для прайса 1 оч'!$F$10</f>
        <v>250000</v>
      </c>
      <c r="J350" s="303">
        <f t="shared" si="15"/>
        <v>770000</v>
      </c>
      <c r="K350" s="304">
        <v>0.05</v>
      </c>
      <c r="L350" s="301">
        <f t="shared" si="16"/>
        <v>237500</v>
      </c>
      <c r="M350" s="303">
        <f t="shared" si="17"/>
        <v>731500</v>
      </c>
      <c r="N350" s="87" t="s">
        <v>1277</v>
      </c>
    </row>
    <row r="351" spans="2:14">
      <c r="B351" s="85" t="s">
        <v>1256</v>
      </c>
      <c r="C351" s="86">
        <v>1</v>
      </c>
      <c r="D351" s="84"/>
      <c r="E351" s="87" t="s">
        <v>1257</v>
      </c>
      <c r="F351" s="85">
        <v>29</v>
      </c>
      <c r="G351" s="85" t="s">
        <v>1664</v>
      </c>
      <c r="H351" s="88">
        <v>3.08</v>
      </c>
      <c r="I351" s="301">
        <f>'Коэфф для прайса 1 оч'!$F$10</f>
        <v>250000</v>
      </c>
      <c r="J351" s="303">
        <f t="shared" si="15"/>
        <v>770000</v>
      </c>
      <c r="K351" s="304">
        <v>0.05</v>
      </c>
      <c r="L351" s="301">
        <f t="shared" si="16"/>
        <v>237500</v>
      </c>
      <c r="M351" s="303">
        <f t="shared" si="17"/>
        <v>731500</v>
      </c>
      <c r="N351" s="87" t="s">
        <v>1277</v>
      </c>
    </row>
    <row r="352" spans="2:14">
      <c r="B352" s="85" t="s">
        <v>1256</v>
      </c>
      <c r="C352" s="86">
        <v>1</v>
      </c>
      <c r="D352" s="84"/>
      <c r="E352" s="87" t="s">
        <v>1257</v>
      </c>
      <c r="F352" s="85">
        <v>30</v>
      </c>
      <c r="G352" s="85" t="s">
        <v>1665</v>
      </c>
      <c r="H352" s="88">
        <v>3.12</v>
      </c>
      <c r="I352" s="301">
        <f>'Коэфф для прайса 1 оч'!$F$10</f>
        <v>250000</v>
      </c>
      <c r="J352" s="303">
        <f t="shared" si="15"/>
        <v>780000</v>
      </c>
      <c r="K352" s="304">
        <v>0.05</v>
      </c>
      <c r="L352" s="301">
        <f t="shared" si="16"/>
        <v>237500</v>
      </c>
      <c r="M352" s="303">
        <f t="shared" si="17"/>
        <v>741000</v>
      </c>
      <c r="N352" s="87" t="s">
        <v>1277</v>
      </c>
    </row>
    <row r="353" spans="2:14">
      <c r="B353" s="85" t="s">
        <v>1256</v>
      </c>
      <c r="C353" s="86">
        <v>1</v>
      </c>
      <c r="D353" s="84"/>
      <c r="E353" s="87" t="s">
        <v>1257</v>
      </c>
      <c r="F353" s="85">
        <v>31</v>
      </c>
      <c r="G353" s="85" t="s">
        <v>1666</v>
      </c>
      <c r="H353" s="88">
        <v>3.17</v>
      </c>
      <c r="I353" s="301">
        <f>'Коэфф для прайса 1 оч'!$F$10</f>
        <v>250000</v>
      </c>
      <c r="J353" s="303">
        <f t="shared" si="15"/>
        <v>792500</v>
      </c>
      <c r="K353" s="304">
        <v>0.05</v>
      </c>
      <c r="L353" s="301">
        <f t="shared" si="16"/>
        <v>237500</v>
      </c>
      <c r="M353" s="303">
        <f t="shared" si="17"/>
        <v>752875</v>
      </c>
      <c r="N353" s="87" t="s">
        <v>1277</v>
      </c>
    </row>
    <row r="354" spans="2:14">
      <c r="B354" s="85" t="s">
        <v>1256</v>
      </c>
      <c r="C354" s="86">
        <v>1</v>
      </c>
      <c r="D354" s="84"/>
      <c r="E354" s="87" t="s">
        <v>1257</v>
      </c>
      <c r="F354" s="85">
        <v>32</v>
      </c>
      <c r="G354" s="85" t="s">
        <v>1667</v>
      </c>
      <c r="H354" s="88">
        <v>5.49</v>
      </c>
      <c r="I354" s="301">
        <f>'Коэфф для прайса 1 оч'!$F$10</f>
        <v>250000</v>
      </c>
      <c r="J354" s="303">
        <f t="shared" si="15"/>
        <v>1372500</v>
      </c>
      <c r="K354" s="304">
        <v>0.05</v>
      </c>
      <c r="L354" s="301">
        <f t="shared" si="16"/>
        <v>237500</v>
      </c>
      <c r="M354" s="303">
        <f t="shared" si="17"/>
        <v>1303875</v>
      </c>
      <c r="N354" s="87" t="s">
        <v>1277</v>
      </c>
    </row>
    <row r="355" spans="2:14">
      <c r="B355" s="85" t="s">
        <v>1256</v>
      </c>
      <c r="C355" s="86">
        <v>1</v>
      </c>
      <c r="D355" s="84"/>
      <c r="E355" s="87" t="s">
        <v>1257</v>
      </c>
      <c r="F355" s="85">
        <v>33</v>
      </c>
      <c r="G355" s="85" t="s">
        <v>1668</v>
      </c>
      <c r="H355" s="88">
        <v>5.49</v>
      </c>
      <c r="I355" s="301">
        <f>'Коэфф для прайса 1 оч'!$F$10</f>
        <v>250000</v>
      </c>
      <c r="J355" s="303">
        <f t="shared" si="15"/>
        <v>1372500</v>
      </c>
      <c r="K355" s="304">
        <v>0.05</v>
      </c>
      <c r="L355" s="301">
        <f t="shared" si="16"/>
        <v>237500</v>
      </c>
      <c r="M355" s="303">
        <f t="shared" si="17"/>
        <v>1303875</v>
      </c>
      <c r="N355" s="87" t="s">
        <v>1277</v>
      </c>
    </row>
    <row r="356" spans="2:14">
      <c r="B356" s="85" t="s">
        <v>1256</v>
      </c>
      <c r="C356" s="86">
        <v>1</v>
      </c>
      <c r="D356" s="84"/>
      <c r="E356" s="87" t="s">
        <v>1257</v>
      </c>
      <c r="F356" s="85">
        <v>34</v>
      </c>
      <c r="G356" s="85" t="s">
        <v>1669</v>
      </c>
      <c r="H356" s="88">
        <v>3.17</v>
      </c>
      <c r="I356" s="301">
        <f>'Коэфф для прайса 1 оч'!$F$10</f>
        <v>250000</v>
      </c>
      <c r="J356" s="303">
        <f t="shared" si="15"/>
        <v>792500</v>
      </c>
      <c r="K356" s="304">
        <v>0.05</v>
      </c>
      <c r="L356" s="301">
        <f t="shared" si="16"/>
        <v>237500</v>
      </c>
      <c r="M356" s="303">
        <f t="shared" si="17"/>
        <v>752875</v>
      </c>
      <c r="N356" s="87" t="s">
        <v>1277</v>
      </c>
    </row>
    <row r="357" spans="2:14">
      <c r="B357" s="85" t="s">
        <v>1256</v>
      </c>
      <c r="C357" s="86">
        <v>1</v>
      </c>
      <c r="D357" s="84"/>
      <c r="E357" s="87" t="s">
        <v>1257</v>
      </c>
      <c r="F357" s="85">
        <v>35</v>
      </c>
      <c r="G357" s="85" t="s">
        <v>1670</v>
      </c>
      <c r="H357" s="88">
        <v>3.12</v>
      </c>
      <c r="I357" s="301">
        <f>'Коэфф для прайса 1 оч'!$F$10</f>
        <v>250000</v>
      </c>
      <c r="J357" s="303">
        <f t="shared" si="15"/>
        <v>780000</v>
      </c>
      <c r="K357" s="304">
        <v>0.05</v>
      </c>
      <c r="L357" s="301">
        <f t="shared" si="16"/>
        <v>237500</v>
      </c>
      <c r="M357" s="303">
        <f t="shared" si="17"/>
        <v>741000</v>
      </c>
      <c r="N357" s="87" t="s">
        <v>1277</v>
      </c>
    </row>
    <row r="358" spans="2:14">
      <c r="B358" s="85" t="s">
        <v>1256</v>
      </c>
      <c r="C358" s="86">
        <v>1</v>
      </c>
      <c r="D358" s="84"/>
      <c r="E358" s="87" t="s">
        <v>1257</v>
      </c>
      <c r="F358" s="85">
        <v>36</v>
      </c>
      <c r="G358" s="85" t="s">
        <v>1671</v>
      </c>
      <c r="H358" s="88">
        <v>3.12</v>
      </c>
      <c r="I358" s="301">
        <f>'Коэфф для прайса 1 оч'!$F$10</f>
        <v>250000</v>
      </c>
      <c r="J358" s="303">
        <f t="shared" si="15"/>
        <v>780000</v>
      </c>
      <c r="K358" s="304">
        <v>0.05</v>
      </c>
      <c r="L358" s="301">
        <f t="shared" si="16"/>
        <v>237500</v>
      </c>
      <c r="M358" s="303">
        <f t="shared" si="17"/>
        <v>741000</v>
      </c>
      <c r="N358" s="87" t="s">
        <v>1277</v>
      </c>
    </row>
    <row r="359" spans="2:14">
      <c r="B359" s="85" t="s">
        <v>1256</v>
      </c>
      <c r="C359" s="86">
        <v>1</v>
      </c>
      <c r="D359" s="84"/>
      <c r="E359" s="87" t="s">
        <v>1257</v>
      </c>
      <c r="F359" s="85">
        <v>37</v>
      </c>
      <c r="G359" s="85" t="s">
        <v>1672</v>
      </c>
      <c r="H359" s="88">
        <v>3.17</v>
      </c>
      <c r="I359" s="301">
        <f>'Коэфф для прайса 1 оч'!$F$10</f>
        <v>250000</v>
      </c>
      <c r="J359" s="303">
        <f t="shared" si="15"/>
        <v>792500</v>
      </c>
      <c r="K359" s="304">
        <v>0.05</v>
      </c>
      <c r="L359" s="301">
        <f t="shared" si="16"/>
        <v>237500</v>
      </c>
      <c r="M359" s="303">
        <f t="shared" si="17"/>
        <v>752875</v>
      </c>
      <c r="N359" s="87" t="s">
        <v>1277</v>
      </c>
    </row>
    <row r="360" spans="2:14">
      <c r="B360" s="85" t="s">
        <v>1256</v>
      </c>
      <c r="C360" s="86">
        <v>1</v>
      </c>
      <c r="D360" s="84"/>
      <c r="E360" s="87" t="s">
        <v>1257</v>
      </c>
      <c r="F360" s="85">
        <v>38</v>
      </c>
      <c r="G360" s="85" t="s">
        <v>1673</v>
      </c>
      <c r="H360" s="88">
        <v>5.49</v>
      </c>
      <c r="I360" s="301">
        <f>'Коэфф для прайса 1 оч'!$F$10</f>
        <v>250000</v>
      </c>
      <c r="J360" s="303">
        <f t="shared" si="15"/>
        <v>1372500</v>
      </c>
      <c r="K360" s="304">
        <v>0.05</v>
      </c>
      <c r="L360" s="301">
        <f t="shared" si="16"/>
        <v>237500</v>
      </c>
      <c r="M360" s="303">
        <f t="shared" si="17"/>
        <v>1303875</v>
      </c>
      <c r="N360" s="87" t="s">
        <v>1277</v>
      </c>
    </row>
    <row r="361" spans="2:14">
      <c r="B361" s="85" t="s">
        <v>1256</v>
      </c>
      <c r="C361" s="86">
        <v>1</v>
      </c>
      <c r="D361" s="84"/>
      <c r="E361" s="87" t="s">
        <v>1257</v>
      </c>
      <c r="F361" s="85">
        <v>39</v>
      </c>
      <c r="G361" s="85" t="s">
        <v>1674</v>
      </c>
      <c r="H361" s="88">
        <v>5.49</v>
      </c>
      <c r="I361" s="301">
        <f>'Коэфф для прайса 1 оч'!$F$10</f>
        <v>250000</v>
      </c>
      <c r="J361" s="303">
        <f t="shared" si="15"/>
        <v>1372500</v>
      </c>
      <c r="K361" s="304">
        <v>0.05</v>
      </c>
      <c r="L361" s="301">
        <f t="shared" si="16"/>
        <v>237500</v>
      </c>
      <c r="M361" s="303">
        <f t="shared" si="17"/>
        <v>1303875</v>
      </c>
      <c r="N361" s="87" t="s">
        <v>1277</v>
      </c>
    </row>
    <row r="362" spans="2:14">
      <c r="B362" s="85" t="s">
        <v>1256</v>
      </c>
      <c r="C362" s="86">
        <v>1</v>
      </c>
      <c r="D362" s="84"/>
      <c r="E362" s="87" t="s">
        <v>1257</v>
      </c>
      <c r="F362" s="85">
        <v>40</v>
      </c>
      <c r="G362" s="85" t="s">
        <v>1675</v>
      </c>
      <c r="H362" s="88">
        <v>3.17</v>
      </c>
      <c r="I362" s="301">
        <f>'Коэфф для прайса 1 оч'!$F$10</f>
        <v>250000</v>
      </c>
      <c r="J362" s="303">
        <f t="shared" si="15"/>
        <v>792500</v>
      </c>
      <c r="K362" s="304">
        <v>0.05</v>
      </c>
      <c r="L362" s="301">
        <f t="shared" si="16"/>
        <v>237500</v>
      </c>
      <c r="M362" s="303">
        <f t="shared" si="17"/>
        <v>752875</v>
      </c>
      <c r="N362" s="87" t="s">
        <v>1277</v>
      </c>
    </row>
    <row r="363" spans="2:14">
      <c r="B363" s="85" t="s">
        <v>1256</v>
      </c>
      <c r="C363" s="86">
        <v>1</v>
      </c>
      <c r="D363" s="84"/>
      <c r="E363" s="87" t="s">
        <v>1257</v>
      </c>
      <c r="F363" s="85">
        <v>41</v>
      </c>
      <c r="G363" s="85" t="s">
        <v>1676</v>
      </c>
      <c r="H363" s="88">
        <v>3.12</v>
      </c>
      <c r="I363" s="301">
        <f>'Коэфф для прайса 1 оч'!$F$10</f>
        <v>250000</v>
      </c>
      <c r="J363" s="303">
        <f t="shared" si="15"/>
        <v>780000</v>
      </c>
      <c r="K363" s="304">
        <v>0.05</v>
      </c>
      <c r="L363" s="301">
        <f t="shared" si="16"/>
        <v>237500</v>
      </c>
      <c r="M363" s="303">
        <f t="shared" si="17"/>
        <v>741000</v>
      </c>
      <c r="N363" s="87" t="s">
        <v>1277</v>
      </c>
    </row>
    <row r="364" spans="2:14">
      <c r="B364" s="85" t="s">
        <v>1256</v>
      </c>
      <c r="C364" s="86">
        <v>1</v>
      </c>
      <c r="D364" s="84"/>
      <c r="E364" s="87" t="s">
        <v>1257</v>
      </c>
      <c r="F364" s="85">
        <v>42</v>
      </c>
      <c r="G364" s="85" t="s">
        <v>1677</v>
      </c>
      <c r="H364" s="88">
        <v>3.12</v>
      </c>
      <c r="I364" s="301">
        <f>'Коэфф для прайса 1 оч'!$F$10</f>
        <v>250000</v>
      </c>
      <c r="J364" s="303">
        <f t="shared" si="15"/>
        <v>780000</v>
      </c>
      <c r="K364" s="304">
        <v>0.05</v>
      </c>
      <c r="L364" s="301">
        <f t="shared" si="16"/>
        <v>237500</v>
      </c>
      <c r="M364" s="303">
        <f t="shared" si="17"/>
        <v>741000</v>
      </c>
      <c r="N364" s="87" t="s">
        <v>1277</v>
      </c>
    </row>
    <row r="365" spans="2:14">
      <c r="B365" s="85" t="s">
        <v>1256</v>
      </c>
      <c r="C365" s="86">
        <v>1</v>
      </c>
      <c r="D365" s="84"/>
      <c r="E365" s="87" t="s">
        <v>1257</v>
      </c>
      <c r="F365" s="85">
        <v>43</v>
      </c>
      <c r="G365" s="85" t="s">
        <v>1678</v>
      </c>
      <c r="H365" s="88">
        <v>3.17</v>
      </c>
      <c r="I365" s="301">
        <f>'Коэфф для прайса 1 оч'!$F$10</f>
        <v>250000</v>
      </c>
      <c r="J365" s="303">
        <f t="shared" si="15"/>
        <v>792500</v>
      </c>
      <c r="K365" s="304">
        <v>0.05</v>
      </c>
      <c r="L365" s="301">
        <f t="shared" si="16"/>
        <v>237500</v>
      </c>
      <c r="M365" s="303">
        <f t="shared" si="17"/>
        <v>752875</v>
      </c>
      <c r="N365" s="87" t="s">
        <v>1277</v>
      </c>
    </row>
    <row r="366" spans="2:14">
      <c r="B366" s="85" t="s">
        <v>1256</v>
      </c>
      <c r="C366" s="86">
        <v>1</v>
      </c>
      <c r="D366" s="84"/>
      <c r="E366" s="87" t="s">
        <v>1257</v>
      </c>
      <c r="F366" s="85">
        <v>44</v>
      </c>
      <c r="G366" s="85" t="s">
        <v>1679</v>
      </c>
      <c r="H366" s="88">
        <v>5.49</v>
      </c>
      <c r="I366" s="301">
        <f>'Коэфф для прайса 1 оч'!$F$10</f>
        <v>250000</v>
      </c>
      <c r="J366" s="303">
        <f t="shared" si="15"/>
        <v>1372500</v>
      </c>
      <c r="K366" s="304">
        <v>0.05</v>
      </c>
      <c r="L366" s="301">
        <f t="shared" si="16"/>
        <v>237500</v>
      </c>
      <c r="M366" s="303">
        <f t="shared" si="17"/>
        <v>1303875</v>
      </c>
      <c r="N366" s="87" t="s">
        <v>1277</v>
      </c>
    </row>
    <row r="367" spans="2:14">
      <c r="B367" s="85" t="s">
        <v>1256</v>
      </c>
      <c r="C367" s="86">
        <v>1</v>
      </c>
      <c r="D367" s="84"/>
      <c r="E367" s="87" t="s">
        <v>1257</v>
      </c>
      <c r="F367" s="85">
        <v>45</v>
      </c>
      <c r="G367" s="85" t="s">
        <v>1680</v>
      </c>
      <c r="H367" s="88">
        <v>5.49</v>
      </c>
      <c r="I367" s="301">
        <f>'Коэфф для прайса 1 оч'!$F$10</f>
        <v>250000</v>
      </c>
      <c r="J367" s="303">
        <f t="shared" si="15"/>
        <v>1372500</v>
      </c>
      <c r="K367" s="304">
        <v>0.05</v>
      </c>
      <c r="L367" s="301">
        <f t="shared" si="16"/>
        <v>237500</v>
      </c>
      <c r="M367" s="303">
        <f t="shared" si="17"/>
        <v>1303875</v>
      </c>
      <c r="N367" s="87" t="s">
        <v>1277</v>
      </c>
    </row>
    <row r="368" spans="2:14">
      <c r="B368" s="85" t="s">
        <v>1256</v>
      </c>
      <c r="C368" s="86">
        <v>1</v>
      </c>
      <c r="D368" s="84"/>
      <c r="E368" s="87" t="s">
        <v>1257</v>
      </c>
      <c r="F368" s="85">
        <v>46</v>
      </c>
      <c r="G368" s="85" t="s">
        <v>1681</v>
      </c>
      <c r="H368" s="88">
        <v>3.17</v>
      </c>
      <c r="I368" s="301">
        <f>'Коэфф для прайса 1 оч'!$F$10</f>
        <v>250000</v>
      </c>
      <c r="J368" s="303">
        <f t="shared" si="15"/>
        <v>792500</v>
      </c>
      <c r="K368" s="304">
        <v>0.05</v>
      </c>
      <c r="L368" s="301">
        <f t="shared" si="16"/>
        <v>237500</v>
      </c>
      <c r="M368" s="303">
        <f t="shared" si="17"/>
        <v>752875</v>
      </c>
      <c r="N368" s="87" t="s">
        <v>1277</v>
      </c>
    </row>
    <row r="369" spans="2:14">
      <c r="B369" s="85" t="s">
        <v>1256</v>
      </c>
      <c r="C369" s="86">
        <v>1</v>
      </c>
      <c r="D369" s="84"/>
      <c r="E369" s="87" t="s">
        <v>1257</v>
      </c>
      <c r="F369" s="85">
        <v>47</v>
      </c>
      <c r="G369" s="85" t="s">
        <v>1682</v>
      </c>
      <c r="H369" s="88">
        <v>3.12</v>
      </c>
      <c r="I369" s="301">
        <f>'Коэфф для прайса 1 оч'!$F$10</f>
        <v>250000</v>
      </c>
      <c r="J369" s="303">
        <f t="shared" si="15"/>
        <v>780000</v>
      </c>
      <c r="K369" s="304">
        <v>0.05</v>
      </c>
      <c r="L369" s="301">
        <f t="shared" si="16"/>
        <v>237500</v>
      </c>
      <c r="M369" s="303">
        <f t="shared" si="17"/>
        <v>741000</v>
      </c>
      <c r="N369" s="87" t="s">
        <v>1277</v>
      </c>
    </row>
    <row r="370" spans="2:14">
      <c r="B370" s="85" t="s">
        <v>1256</v>
      </c>
      <c r="C370" s="86">
        <v>1</v>
      </c>
      <c r="D370" s="84"/>
      <c r="E370" s="87" t="s">
        <v>1257</v>
      </c>
      <c r="F370" s="85">
        <v>48</v>
      </c>
      <c r="G370" s="85" t="s">
        <v>1683</v>
      </c>
      <c r="H370" s="88">
        <v>3.12</v>
      </c>
      <c r="I370" s="301">
        <f>'Коэфф для прайса 1 оч'!$F$10</f>
        <v>250000</v>
      </c>
      <c r="J370" s="303">
        <f t="shared" si="15"/>
        <v>780000</v>
      </c>
      <c r="K370" s="304">
        <v>0.05</v>
      </c>
      <c r="L370" s="301">
        <f t="shared" si="16"/>
        <v>237500</v>
      </c>
      <c r="M370" s="303">
        <f t="shared" si="17"/>
        <v>741000</v>
      </c>
      <c r="N370" s="87" t="s">
        <v>1277</v>
      </c>
    </row>
    <row r="371" spans="2:14">
      <c r="B371" s="85" t="s">
        <v>1256</v>
      </c>
      <c r="C371" s="86">
        <v>1</v>
      </c>
      <c r="D371" s="84"/>
      <c r="E371" s="87" t="s">
        <v>1257</v>
      </c>
      <c r="F371" s="85">
        <v>49</v>
      </c>
      <c r="G371" s="85" t="s">
        <v>1684</v>
      </c>
      <c r="H371" s="88">
        <v>3.17</v>
      </c>
      <c r="I371" s="301">
        <f>'Коэфф для прайса 1 оч'!$F$10</f>
        <v>250000</v>
      </c>
      <c r="J371" s="303">
        <f t="shared" ref="J371:J434" si="18">I371*H371</f>
        <v>792500</v>
      </c>
      <c r="K371" s="304">
        <v>0.05</v>
      </c>
      <c r="L371" s="301">
        <f t="shared" ref="L371:L434" si="19">I371-I371*K371</f>
        <v>237500</v>
      </c>
      <c r="M371" s="303">
        <f t="shared" ref="M371:M434" si="20">L371*H371</f>
        <v>752875</v>
      </c>
      <c r="N371" s="87" t="s">
        <v>1277</v>
      </c>
    </row>
    <row r="372" spans="2:14">
      <c r="B372" s="85" t="s">
        <v>1256</v>
      </c>
      <c r="C372" s="86">
        <v>1</v>
      </c>
      <c r="D372" s="84"/>
      <c r="E372" s="87" t="s">
        <v>1257</v>
      </c>
      <c r="F372" s="85">
        <v>50</v>
      </c>
      <c r="G372" s="85" t="s">
        <v>1685</v>
      </c>
      <c r="H372" s="88">
        <v>5.49</v>
      </c>
      <c r="I372" s="301">
        <f>'Коэфф для прайса 1 оч'!$F$10</f>
        <v>250000</v>
      </c>
      <c r="J372" s="303">
        <f t="shared" si="18"/>
        <v>1372500</v>
      </c>
      <c r="K372" s="304">
        <v>0.05</v>
      </c>
      <c r="L372" s="301">
        <f t="shared" si="19"/>
        <v>237500</v>
      </c>
      <c r="M372" s="303">
        <f t="shared" si="20"/>
        <v>1303875</v>
      </c>
      <c r="N372" s="87" t="s">
        <v>1277</v>
      </c>
    </row>
    <row r="373" spans="2:14">
      <c r="B373" s="85" t="s">
        <v>1256</v>
      </c>
      <c r="C373" s="86">
        <v>1</v>
      </c>
      <c r="D373" s="84"/>
      <c r="E373" s="87" t="s">
        <v>1257</v>
      </c>
      <c r="F373" s="85">
        <v>51</v>
      </c>
      <c r="G373" s="85" t="s">
        <v>1686</v>
      </c>
      <c r="H373" s="88">
        <v>5.49</v>
      </c>
      <c r="I373" s="301">
        <f>'Коэфф для прайса 1 оч'!$F$10</f>
        <v>250000</v>
      </c>
      <c r="J373" s="303">
        <f t="shared" si="18"/>
        <v>1372500</v>
      </c>
      <c r="K373" s="304">
        <v>0.05</v>
      </c>
      <c r="L373" s="301">
        <f t="shared" si="19"/>
        <v>237500</v>
      </c>
      <c r="M373" s="303">
        <f t="shared" si="20"/>
        <v>1303875</v>
      </c>
      <c r="N373" s="87" t="s">
        <v>1277</v>
      </c>
    </row>
    <row r="374" spans="2:14">
      <c r="B374" s="85" t="s">
        <v>1256</v>
      </c>
      <c r="C374" s="86">
        <v>1</v>
      </c>
      <c r="D374" s="84"/>
      <c r="E374" s="87" t="s">
        <v>1257</v>
      </c>
      <c r="F374" s="85">
        <v>52</v>
      </c>
      <c r="G374" s="85" t="s">
        <v>1687</v>
      </c>
      <c r="H374" s="88">
        <v>3.17</v>
      </c>
      <c r="I374" s="301">
        <f>'Коэфф для прайса 1 оч'!$F$10</f>
        <v>250000</v>
      </c>
      <c r="J374" s="303">
        <f t="shared" si="18"/>
        <v>792500</v>
      </c>
      <c r="K374" s="304">
        <v>0.05</v>
      </c>
      <c r="L374" s="301">
        <f t="shared" si="19"/>
        <v>237500</v>
      </c>
      <c r="M374" s="303">
        <f t="shared" si="20"/>
        <v>752875</v>
      </c>
      <c r="N374" s="87" t="s">
        <v>1277</v>
      </c>
    </row>
    <row r="375" spans="2:14">
      <c r="B375" s="85" t="s">
        <v>1256</v>
      </c>
      <c r="C375" s="86">
        <v>1</v>
      </c>
      <c r="D375" s="84"/>
      <c r="E375" s="87" t="s">
        <v>1257</v>
      </c>
      <c r="F375" s="85">
        <v>53</v>
      </c>
      <c r="G375" s="85" t="s">
        <v>1688</v>
      </c>
      <c r="H375" s="88">
        <v>3.12</v>
      </c>
      <c r="I375" s="301">
        <f>'Коэфф для прайса 1 оч'!$F$10</f>
        <v>250000</v>
      </c>
      <c r="J375" s="303">
        <f t="shared" si="18"/>
        <v>780000</v>
      </c>
      <c r="K375" s="304">
        <v>0.05</v>
      </c>
      <c r="L375" s="301">
        <f t="shared" si="19"/>
        <v>237500</v>
      </c>
      <c r="M375" s="303">
        <f t="shared" si="20"/>
        <v>741000</v>
      </c>
      <c r="N375" s="87" t="s">
        <v>1277</v>
      </c>
    </row>
    <row r="376" spans="2:14">
      <c r="B376" s="85" t="s">
        <v>1256</v>
      </c>
      <c r="C376" s="86">
        <v>1</v>
      </c>
      <c r="D376" s="84"/>
      <c r="E376" s="87" t="s">
        <v>1257</v>
      </c>
      <c r="F376" s="85">
        <v>54</v>
      </c>
      <c r="G376" s="85" t="s">
        <v>1689</v>
      </c>
      <c r="H376" s="88">
        <v>3.12</v>
      </c>
      <c r="I376" s="301">
        <f>'Коэфф для прайса 1 оч'!$F$10</f>
        <v>250000</v>
      </c>
      <c r="J376" s="303">
        <f t="shared" si="18"/>
        <v>780000</v>
      </c>
      <c r="K376" s="304">
        <v>0.05</v>
      </c>
      <c r="L376" s="301">
        <f t="shared" si="19"/>
        <v>237500</v>
      </c>
      <c r="M376" s="303">
        <f t="shared" si="20"/>
        <v>741000</v>
      </c>
      <c r="N376" s="87" t="s">
        <v>1277</v>
      </c>
    </row>
    <row r="377" spans="2:14">
      <c r="B377" s="85" t="s">
        <v>1256</v>
      </c>
      <c r="C377" s="86">
        <v>1</v>
      </c>
      <c r="D377" s="84"/>
      <c r="E377" s="87" t="s">
        <v>1257</v>
      </c>
      <c r="F377" s="85">
        <v>55</v>
      </c>
      <c r="G377" s="85" t="s">
        <v>1690</v>
      </c>
      <c r="H377" s="88">
        <v>3.17</v>
      </c>
      <c r="I377" s="301">
        <f>'Коэфф для прайса 1 оч'!$F$10</f>
        <v>250000</v>
      </c>
      <c r="J377" s="303">
        <f t="shared" si="18"/>
        <v>792500</v>
      </c>
      <c r="K377" s="304">
        <v>0.05</v>
      </c>
      <c r="L377" s="301">
        <f t="shared" si="19"/>
        <v>237500</v>
      </c>
      <c r="M377" s="303">
        <f t="shared" si="20"/>
        <v>752875</v>
      </c>
      <c r="N377" s="87" t="s">
        <v>1277</v>
      </c>
    </row>
    <row r="378" spans="2:14">
      <c r="B378" s="85" t="s">
        <v>1256</v>
      </c>
      <c r="C378" s="86">
        <v>1</v>
      </c>
      <c r="D378" s="84"/>
      <c r="E378" s="87" t="s">
        <v>1257</v>
      </c>
      <c r="F378" s="85">
        <v>56</v>
      </c>
      <c r="G378" s="85" t="s">
        <v>1691</v>
      </c>
      <c r="H378" s="88">
        <v>5.49</v>
      </c>
      <c r="I378" s="301">
        <f>'Коэфф для прайса 1 оч'!$F$10</f>
        <v>250000</v>
      </c>
      <c r="J378" s="303">
        <f t="shared" si="18"/>
        <v>1372500</v>
      </c>
      <c r="K378" s="304">
        <v>0.05</v>
      </c>
      <c r="L378" s="301">
        <f t="shared" si="19"/>
        <v>237500</v>
      </c>
      <c r="M378" s="303">
        <f t="shared" si="20"/>
        <v>1303875</v>
      </c>
      <c r="N378" s="87" t="s">
        <v>1277</v>
      </c>
    </row>
    <row r="379" spans="2:14">
      <c r="B379" s="85" t="s">
        <v>1256</v>
      </c>
      <c r="C379" s="86">
        <v>1</v>
      </c>
      <c r="D379" s="84"/>
      <c r="E379" s="87" t="s">
        <v>1257</v>
      </c>
      <c r="F379" s="85">
        <v>57</v>
      </c>
      <c r="G379" s="85" t="s">
        <v>1692</v>
      </c>
      <c r="H379" s="88">
        <v>6.17</v>
      </c>
      <c r="I379" s="301">
        <f>'Коэфф для прайса 1 оч'!$F$10</f>
        <v>250000</v>
      </c>
      <c r="J379" s="303">
        <f t="shared" si="18"/>
        <v>1542500</v>
      </c>
      <c r="K379" s="304">
        <v>0.05</v>
      </c>
      <c r="L379" s="301">
        <f t="shared" si="19"/>
        <v>237500</v>
      </c>
      <c r="M379" s="303">
        <f t="shared" si="20"/>
        <v>1465375</v>
      </c>
      <c r="N379" s="87" t="s">
        <v>1277</v>
      </c>
    </row>
    <row r="380" spans="2:14">
      <c r="B380" s="85" t="s">
        <v>1256</v>
      </c>
      <c r="C380" s="86">
        <v>1</v>
      </c>
      <c r="D380" s="84"/>
      <c r="E380" s="87" t="s">
        <v>1257</v>
      </c>
      <c r="F380" s="85">
        <v>58</v>
      </c>
      <c r="G380" s="85" t="s">
        <v>1693</v>
      </c>
      <c r="H380" s="88">
        <v>5.39</v>
      </c>
      <c r="I380" s="301">
        <f>'Коэфф для прайса 1 оч'!$F$10</f>
        <v>250000</v>
      </c>
      <c r="J380" s="303">
        <f t="shared" si="18"/>
        <v>1347500</v>
      </c>
      <c r="K380" s="304">
        <v>0.05</v>
      </c>
      <c r="L380" s="301">
        <f t="shared" si="19"/>
        <v>237500</v>
      </c>
      <c r="M380" s="303">
        <f t="shared" si="20"/>
        <v>1280125</v>
      </c>
      <c r="N380" s="87" t="s">
        <v>1277</v>
      </c>
    </row>
    <row r="381" spans="2:14">
      <c r="B381" s="85" t="s">
        <v>1256</v>
      </c>
      <c r="C381" s="86">
        <v>1</v>
      </c>
      <c r="D381" s="84"/>
      <c r="E381" s="87" t="s">
        <v>1257</v>
      </c>
      <c r="F381" s="85">
        <v>59</v>
      </c>
      <c r="G381" s="85" t="s">
        <v>1694</v>
      </c>
      <c r="H381" s="88">
        <v>3.17</v>
      </c>
      <c r="I381" s="301">
        <f>'Коэфф для прайса 1 оч'!$F$10</f>
        <v>250000</v>
      </c>
      <c r="J381" s="303">
        <f t="shared" si="18"/>
        <v>792500</v>
      </c>
      <c r="K381" s="304">
        <v>0.05</v>
      </c>
      <c r="L381" s="301">
        <f t="shared" si="19"/>
        <v>237500</v>
      </c>
      <c r="M381" s="303">
        <f t="shared" si="20"/>
        <v>752875</v>
      </c>
      <c r="N381" s="87" t="s">
        <v>1277</v>
      </c>
    </row>
    <row r="382" spans="2:14">
      <c r="B382" s="85" t="s">
        <v>1256</v>
      </c>
      <c r="C382" s="86">
        <v>1</v>
      </c>
      <c r="D382" s="84"/>
      <c r="E382" s="87" t="s">
        <v>1257</v>
      </c>
      <c r="F382" s="85">
        <v>60</v>
      </c>
      <c r="G382" s="85" t="s">
        <v>1695</v>
      </c>
      <c r="H382" s="88">
        <v>3.12</v>
      </c>
      <c r="I382" s="301">
        <f>'Коэфф для прайса 1 оч'!$F$10</f>
        <v>250000</v>
      </c>
      <c r="J382" s="303">
        <f t="shared" si="18"/>
        <v>780000</v>
      </c>
      <c r="K382" s="304">
        <v>0.05</v>
      </c>
      <c r="L382" s="301">
        <f t="shared" si="19"/>
        <v>237500</v>
      </c>
      <c r="M382" s="303">
        <f t="shared" si="20"/>
        <v>741000</v>
      </c>
      <c r="N382" s="87" t="s">
        <v>1277</v>
      </c>
    </row>
    <row r="383" spans="2:14">
      <c r="B383" s="85" t="s">
        <v>1256</v>
      </c>
      <c r="C383" s="86">
        <v>1</v>
      </c>
      <c r="D383" s="84"/>
      <c r="E383" s="87" t="s">
        <v>1257</v>
      </c>
      <c r="F383" s="85">
        <v>61</v>
      </c>
      <c r="G383" s="85" t="s">
        <v>1696</v>
      </c>
      <c r="H383" s="88">
        <v>5.8</v>
      </c>
      <c r="I383" s="301">
        <f>'Коэфф для прайса 1 оч'!$F$10</f>
        <v>250000</v>
      </c>
      <c r="J383" s="303">
        <f t="shared" si="18"/>
        <v>1450000</v>
      </c>
      <c r="K383" s="304">
        <v>0.05</v>
      </c>
      <c r="L383" s="301">
        <f t="shared" si="19"/>
        <v>237500</v>
      </c>
      <c r="M383" s="303">
        <f t="shared" si="20"/>
        <v>1377500</v>
      </c>
      <c r="N383" s="87" t="s">
        <v>1277</v>
      </c>
    </row>
    <row r="384" spans="2:14">
      <c r="B384" s="85" t="s">
        <v>1256</v>
      </c>
      <c r="C384" s="86">
        <v>1</v>
      </c>
      <c r="D384" s="84"/>
      <c r="E384" s="87" t="s">
        <v>1257</v>
      </c>
      <c r="F384" s="85">
        <v>62</v>
      </c>
      <c r="G384" s="85" t="s">
        <v>1697</v>
      </c>
      <c r="H384" s="88">
        <v>5.8</v>
      </c>
      <c r="I384" s="301">
        <f>'Коэфф для прайса 1 оч'!$F$10</f>
        <v>250000</v>
      </c>
      <c r="J384" s="303">
        <f t="shared" si="18"/>
        <v>1450000</v>
      </c>
      <c r="K384" s="304">
        <v>0.05</v>
      </c>
      <c r="L384" s="301">
        <f t="shared" si="19"/>
        <v>237500</v>
      </c>
      <c r="M384" s="303">
        <f t="shared" si="20"/>
        <v>1377500</v>
      </c>
      <c r="N384" s="87" t="s">
        <v>1277</v>
      </c>
    </row>
    <row r="385" spans="2:14">
      <c r="B385" s="85" t="s">
        <v>1256</v>
      </c>
      <c r="C385" s="86">
        <v>1</v>
      </c>
      <c r="D385" s="84"/>
      <c r="E385" s="87" t="s">
        <v>1257</v>
      </c>
      <c r="F385" s="85">
        <v>63</v>
      </c>
      <c r="G385" s="85" t="s">
        <v>1698</v>
      </c>
      <c r="H385" s="88">
        <v>3.12</v>
      </c>
      <c r="I385" s="301">
        <f>'Коэфф для прайса 1 оч'!$F$10</f>
        <v>250000</v>
      </c>
      <c r="J385" s="303">
        <f t="shared" si="18"/>
        <v>780000</v>
      </c>
      <c r="K385" s="304">
        <v>0.05</v>
      </c>
      <c r="L385" s="301">
        <f t="shared" si="19"/>
        <v>237500</v>
      </c>
      <c r="M385" s="303">
        <f t="shared" si="20"/>
        <v>741000</v>
      </c>
      <c r="N385" s="87" t="s">
        <v>1277</v>
      </c>
    </row>
    <row r="386" spans="2:14">
      <c r="B386" s="85" t="s">
        <v>1256</v>
      </c>
      <c r="C386" s="86">
        <v>1</v>
      </c>
      <c r="D386" s="84"/>
      <c r="E386" s="87" t="s">
        <v>1257</v>
      </c>
      <c r="F386" s="85">
        <v>64</v>
      </c>
      <c r="G386" s="85" t="s">
        <v>1699</v>
      </c>
      <c r="H386" s="88">
        <v>3.17</v>
      </c>
      <c r="I386" s="301">
        <f>'Коэфф для прайса 1 оч'!$F$10</f>
        <v>250000</v>
      </c>
      <c r="J386" s="303">
        <f t="shared" si="18"/>
        <v>792500</v>
      </c>
      <c r="K386" s="304">
        <v>0.05</v>
      </c>
      <c r="L386" s="301">
        <f t="shared" si="19"/>
        <v>237500</v>
      </c>
      <c r="M386" s="303">
        <f t="shared" si="20"/>
        <v>752875</v>
      </c>
      <c r="N386" s="87" t="s">
        <v>1277</v>
      </c>
    </row>
    <row r="387" spans="2:14">
      <c r="B387" s="85" t="s">
        <v>1256</v>
      </c>
      <c r="C387" s="86">
        <v>1</v>
      </c>
      <c r="D387" s="84"/>
      <c r="E387" s="87" t="s">
        <v>1257</v>
      </c>
      <c r="F387" s="85">
        <v>65</v>
      </c>
      <c r="G387" s="85" t="s">
        <v>1700</v>
      </c>
      <c r="H387" s="88">
        <v>5.49</v>
      </c>
      <c r="I387" s="301">
        <f>'Коэфф для прайса 1 оч'!$F$10</f>
        <v>250000</v>
      </c>
      <c r="J387" s="303">
        <f t="shared" si="18"/>
        <v>1372500</v>
      </c>
      <c r="K387" s="304">
        <v>0.05</v>
      </c>
      <c r="L387" s="301">
        <f t="shared" si="19"/>
        <v>237500</v>
      </c>
      <c r="M387" s="303">
        <f t="shared" si="20"/>
        <v>1303875</v>
      </c>
      <c r="N387" s="87" t="s">
        <v>1277</v>
      </c>
    </row>
    <row r="388" spans="2:14">
      <c r="B388" s="85" t="s">
        <v>1256</v>
      </c>
      <c r="C388" s="86">
        <v>1</v>
      </c>
      <c r="D388" s="84"/>
      <c r="E388" s="87" t="s">
        <v>1257</v>
      </c>
      <c r="F388" s="85">
        <v>66</v>
      </c>
      <c r="G388" s="85" t="s">
        <v>1701</v>
      </c>
      <c r="H388" s="88">
        <v>5.49</v>
      </c>
      <c r="I388" s="301">
        <f>'Коэфф для прайса 1 оч'!$F$10</f>
        <v>250000</v>
      </c>
      <c r="J388" s="303">
        <f t="shared" si="18"/>
        <v>1372500</v>
      </c>
      <c r="K388" s="304">
        <v>0.05</v>
      </c>
      <c r="L388" s="301">
        <f t="shared" si="19"/>
        <v>237500</v>
      </c>
      <c r="M388" s="303">
        <f t="shared" si="20"/>
        <v>1303875</v>
      </c>
      <c r="N388" s="87" t="s">
        <v>1277</v>
      </c>
    </row>
    <row r="389" spans="2:14">
      <c r="B389" s="85" t="s">
        <v>1256</v>
      </c>
      <c r="C389" s="86">
        <v>1</v>
      </c>
      <c r="D389" s="84"/>
      <c r="E389" s="87" t="s">
        <v>1257</v>
      </c>
      <c r="F389" s="85">
        <v>67</v>
      </c>
      <c r="G389" s="85" t="s">
        <v>1702</v>
      </c>
      <c r="H389" s="88">
        <v>3.17</v>
      </c>
      <c r="I389" s="301">
        <f>'Коэфф для прайса 1 оч'!$F$10</f>
        <v>250000</v>
      </c>
      <c r="J389" s="303">
        <f t="shared" si="18"/>
        <v>792500</v>
      </c>
      <c r="K389" s="304">
        <v>0.05</v>
      </c>
      <c r="L389" s="301">
        <f t="shared" si="19"/>
        <v>237500</v>
      </c>
      <c r="M389" s="303">
        <f t="shared" si="20"/>
        <v>752875</v>
      </c>
      <c r="N389" s="87" t="s">
        <v>1277</v>
      </c>
    </row>
    <row r="390" spans="2:14">
      <c r="B390" s="85" t="s">
        <v>1256</v>
      </c>
      <c r="C390" s="86">
        <v>1</v>
      </c>
      <c r="D390" s="84"/>
      <c r="E390" s="87" t="s">
        <v>1257</v>
      </c>
      <c r="F390" s="85">
        <v>68</v>
      </c>
      <c r="G390" s="85" t="s">
        <v>1703</v>
      </c>
      <c r="H390" s="88">
        <v>3.12</v>
      </c>
      <c r="I390" s="301">
        <f>'Коэфф для прайса 1 оч'!$F$10</f>
        <v>250000</v>
      </c>
      <c r="J390" s="303">
        <f t="shared" si="18"/>
        <v>780000</v>
      </c>
      <c r="K390" s="304">
        <v>0.05</v>
      </c>
      <c r="L390" s="301">
        <f t="shared" si="19"/>
        <v>237500</v>
      </c>
      <c r="M390" s="303">
        <f t="shared" si="20"/>
        <v>741000</v>
      </c>
      <c r="N390" s="87" t="s">
        <v>1277</v>
      </c>
    </row>
    <row r="391" spans="2:14">
      <c r="B391" s="85" t="s">
        <v>1256</v>
      </c>
      <c r="C391" s="86">
        <v>1</v>
      </c>
      <c r="D391" s="84"/>
      <c r="E391" s="87" t="s">
        <v>1257</v>
      </c>
      <c r="F391" s="85">
        <v>69</v>
      </c>
      <c r="G391" s="85" t="s">
        <v>1704</v>
      </c>
      <c r="H391" s="88">
        <v>3.12</v>
      </c>
      <c r="I391" s="301">
        <f>'Коэфф для прайса 1 оч'!$F$10</f>
        <v>250000</v>
      </c>
      <c r="J391" s="303">
        <f t="shared" si="18"/>
        <v>780000</v>
      </c>
      <c r="K391" s="304">
        <v>0.05</v>
      </c>
      <c r="L391" s="301">
        <f t="shared" si="19"/>
        <v>237500</v>
      </c>
      <c r="M391" s="303">
        <f t="shared" si="20"/>
        <v>741000</v>
      </c>
      <c r="N391" s="87" t="s">
        <v>1277</v>
      </c>
    </row>
    <row r="392" spans="2:14">
      <c r="B392" s="85" t="s">
        <v>1256</v>
      </c>
      <c r="C392" s="86">
        <v>1</v>
      </c>
      <c r="D392" s="84"/>
      <c r="E392" s="87" t="s">
        <v>1257</v>
      </c>
      <c r="F392" s="85">
        <v>70</v>
      </c>
      <c r="G392" s="85" t="s">
        <v>1705</v>
      </c>
      <c r="H392" s="88">
        <v>3.17</v>
      </c>
      <c r="I392" s="301">
        <f>'Коэфф для прайса 1 оч'!$F$10</f>
        <v>250000</v>
      </c>
      <c r="J392" s="303">
        <f t="shared" si="18"/>
        <v>792500</v>
      </c>
      <c r="K392" s="304">
        <v>0.05</v>
      </c>
      <c r="L392" s="301">
        <f t="shared" si="19"/>
        <v>237500</v>
      </c>
      <c r="M392" s="303">
        <f t="shared" si="20"/>
        <v>752875</v>
      </c>
      <c r="N392" s="87" t="s">
        <v>1277</v>
      </c>
    </row>
    <row r="393" spans="2:14">
      <c r="B393" s="85" t="s">
        <v>1256</v>
      </c>
      <c r="C393" s="86">
        <v>1</v>
      </c>
      <c r="D393" s="84"/>
      <c r="E393" s="87" t="s">
        <v>1257</v>
      </c>
      <c r="F393" s="85">
        <v>71</v>
      </c>
      <c r="G393" s="85" t="s">
        <v>1706</v>
      </c>
      <c r="H393" s="88">
        <v>5.49</v>
      </c>
      <c r="I393" s="301">
        <f>'Коэфф для прайса 1 оч'!$F$10</f>
        <v>250000</v>
      </c>
      <c r="J393" s="303">
        <f t="shared" si="18"/>
        <v>1372500</v>
      </c>
      <c r="K393" s="304">
        <v>0.05</v>
      </c>
      <c r="L393" s="301">
        <f t="shared" si="19"/>
        <v>237500</v>
      </c>
      <c r="M393" s="303">
        <f t="shared" si="20"/>
        <v>1303875</v>
      </c>
      <c r="N393" s="87" t="s">
        <v>1277</v>
      </c>
    </row>
    <row r="394" spans="2:14">
      <c r="B394" s="85" t="s">
        <v>1256</v>
      </c>
      <c r="C394" s="86">
        <v>1</v>
      </c>
      <c r="D394" s="84"/>
      <c r="E394" s="87" t="s">
        <v>1257</v>
      </c>
      <c r="F394" s="85">
        <v>72</v>
      </c>
      <c r="G394" s="85" t="s">
        <v>1707</v>
      </c>
      <c r="H394" s="88">
        <v>5.49</v>
      </c>
      <c r="I394" s="301">
        <f>'Коэфф для прайса 1 оч'!$F$10</f>
        <v>250000</v>
      </c>
      <c r="J394" s="303">
        <f t="shared" si="18"/>
        <v>1372500</v>
      </c>
      <c r="K394" s="304">
        <v>0.05</v>
      </c>
      <c r="L394" s="301">
        <f t="shared" si="19"/>
        <v>237500</v>
      </c>
      <c r="M394" s="303">
        <f t="shared" si="20"/>
        <v>1303875</v>
      </c>
      <c r="N394" s="87" t="s">
        <v>1277</v>
      </c>
    </row>
    <row r="395" spans="2:14">
      <c r="B395" s="85" t="s">
        <v>1256</v>
      </c>
      <c r="C395" s="86">
        <v>1</v>
      </c>
      <c r="D395" s="84"/>
      <c r="E395" s="87" t="s">
        <v>1257</v>
      </c>
      <c r="F395" s="85">
        <v>73</v>
      </c>
      <c r="G395" s="85" t="s">
        <v>1708</v>
      </c>
      <c r="H395" s="88">
        <v>3.17</v>
      </c>
      <c r="I395" s="301">
        <f>'Коэфф для прайса 1 оч'!$F$10</f>
        <v>250000</v>
      </c>
      <c r="J395" s="303">
        <f t="shared" si="18"/>
        <v>792500</v>
      </c>
      <c r="K395" s="304">
        <v>0.05</v>
      </c>
      <c r="L395" s="301">
        <f t="shared" si="19"/>
        <v>237500</v>
      </c>
      <c r="M395" s="303">
        <f t="shared" si="20"/>
        <v>752875</v>
      </c>
      <c r="N395" s="87" t="s">
        <v>1277</v>
      </c>
    </row>
    <row r="396" spans="2:14">
      <c r="B396" s="85" t="s">
        <v>1256</v>
      </c>
      <c r="C396" s="86">
        <v>1</v>
      </c>
      <c r="D396" s="84"/>
      <c r="E396" s="87" t="s">
        <v>1257</v>
      </c>
      <c r="F396" s="85">
        <v>74</v>
      </c>
      <c r="G396" s="85" t="s">
        <v>1709</v>
      </c>
      <c r="H396" s="88">
        <v>3.12</v>
      </c>
      <c r="I396" s="301">
        <f>'Коэфф для прайса 1 оч'!$F$10</f>
        <v>250000</v>
      </c>
      <c r="J396" s="303">
        <f t="shared" si="18"/>
        <v>780000</v>
      </c>
      <c r="K396" s="304">
        <v>0.05</v>
      </c>
      <c r="L396" s="301">
        <f t="shared" si="19"/>
        <v>237500</v>
      </c>
      <c r="M396" s="303">
        <f t="shared" si="20"/>
        <v>741000</v>
      </c>
      <c r="N396" s="87" t="s">
        <v>1277</v>
      </c>
    </row>
    <row r="397" spans="2:14">
      <c r="B397" s="85" t="s">
        <v>1256</v>
      </c>
      <c r="C397" s="86">
        <v>1</v>
      </c>
      <c r="D397" s="84"/>
      <c r="E397" s="87" t="s">
        <v>1257</v>
      </c>
      <c r="F397" s="85">
        <v>75</v>
      </c>
      <c r="G397" s="85" t="s">
        <v>1710</v>
      </c>
      <c r="H397" s="88">
        <v>3.12</v>
      </c>
      <c r="I397" s="301">
        <f>'Коэфф для прайса 1 оч'!$F$10</f>
        <v>250000</v>
      </c>
      <c r="J397" s="303">
        <f t="shared" si="18"/>
        <v>780000</v>
      </c>
      <c r="K397" s="304">
        <v>0.05</v>
      </c>
      <c r="L397" s="301">
        <f t="shared" si="19"/>
        <v>237500</v>
      </c>
      <c r="M397" s="303">
        <f t="shared" si="20"/>
        <v>741000</v>
      </c>
      <c r="N397" s="87" t="s">
        <v>1277</v>
      </c>
    </row>
    <row r="398" spans="2:14">
      <c r="B398" s="85" t="s">
        <v>1256</v>
      </c>
      <c r="C398" s="86">
        <v>1</v>
      </c>
      <c r="D398" s="84"/>
      <c r="E398" s="87" t="s">
        <v>1257</v>
      </c>
      <c r="F398" s="85">
        <v>76</v>
      </c>
      <c r="G398" s="85" t="s">
        <v>1711</v>
      </c>
      <c r="H398" s="88">
        <v>3.17</v>
      </c>
      <c r="I398" s="301">
        <f>'Коэфф для прайса 1 оч'!$F$10</f>
        <v>250000</v>
      </c>
      <c r="J398" s="303">
        <f t="shared" si="18"/>
        <v>792500</v>
      </c>
      <c r="K398" s="304">
        <v>0.05</v>
      </c>
      <c r="L398" s="301">
        <f t="shared" si="19"/>
        <v>237500</v>
      </c>
      <c r="M398" s="303">
        <f t="shared" si="20"/>
        <v>752875</v>
      </c>
      <c r="N398" s="87" t="s">
        <v>1277</v>
      </c>
    </row>
    <row r="399" spans="2:14">
      <c r="B399" s="85" t="s">
        <v>1256</v>
      </c>
      <c r="C399" s="86">
        <v>1</v>
      </c>
      <c r="D399" s="84"/>
      <c r="E399" s="87" t="s">
        <v>1257</v>
      </c>
      <c r="F399" s="85">
        <v>77</v>
      </c>
      <c r="G399" s="85" t="s">
        <v>1712</v>
      </c>
      <c r="H399" s="88">
        <v>5.49</v>
      </c>
      <c r="I399" s="301">
        <f>'Коэфф для прайса 1 оч'!$F$10</f>
        <v>250000</v>
      </c>
      <c r="J399" s="303">
        <f t="shared" si="18"/>
        <v>1372500</v>
      </c>
      <c r="K399" s="304">
        <v>0.05</v>
      </c>
      <c r="L399" s="301">
        <f t="shared" si="19"/>
        <v>237500</v>
      </c>
      <c r="M399" s="303">
        <f t="shared" si="20"/>
        <v>1303875</v>
      </c>
      <c r="N399" s="87" t="s">
        <v>1277</v>
      </c>
    </row>
    <row r="400" spans="2:14">
      <c r="B400" s="85" t="s">
        <v>1256</v>
      </c>
      <c r="C400" s="86">
        <v>1</v>
      </c>
      <c r="D400" s="84"/>
      <c r="E400" s="87" t="s">
        <v>1257</v>
      </c>
      <c r="F400" s="85">
        <v>78</v>
      </c>
      <c r="G400" s="85" t="s">
        <v>1713</v>
      </c>
      <c r="H400" s="88">
        <v>5.49</v>
      </c>
      <c r="I400" s="301">
        <f>'Коэфф для прайса 1 оч'!$F$10</f>
        <v>250000</v>
      </c>
      <c r="J400" s="303">
        <f t="shared" si="18"/>
        <v>1372500</v>
      </c>
      <c r="K400" s="304">
        <v>0.05</v>
      </c>
      <c r="L400" s="301">
        <f t="shared" si="19"/>
        <v>237500</v>
      </c>
      <c r="M400" s="303">
        <f t="shared" si="20"/>
        <v>1303875</v>
      </c>
      <c r="N400" s="87" t="s">
        <v>1277</v>
      </c>
    </row>
    <row r="401" spans="2:14">
      <c r="B401" s="85" t="s">
        <v>1256</v>
      </c>
      <c r="C401" s="86">
        <v>1</v>
      </c>
      <c r="D401" s="84"/>
      <c r="E401" s="87" t="s">
        <v>1257</v>
      </c>
      <c r="F401" s="85">
        <v>79</v>
      </c>
      <c r="G401" s="85" t="s">
        <v>1714</v>
      </c>
      <c r="H401" s="88">
        <v>3.17</v>
      </c>
      <c r="I401" s="301">
        <f>'Коэфф для прайса 1 оч'!$F$10</f>
        <v>250000</v>
      </c>
      <c r="J401" s="303">
        <f t="shared" si="18"/>
        <v>792500</v>
      </c>
      <c r="K401" s="304">
        <v>0.05</v>
      </c>
      <c r="L401" s="301">
        <f t="shared" si="19"/>
        <v>237500</v>
      </c>
      <c r="M401" s="303">
        <f t="shared" si="20"/>
        <v>752875</v>
      </c>
      <c r="N401" s="87" t="s">
        <v>1277</v>
      </c>
    </row>
    <row r="402" spans="2:14">
      <c r="B402" s="85" t="s">
        <v>1256</v>
      </c>
      <c r="C402" s="86">
        <v>1</v>
      </c>
      <c r="D402" s="84"/>
      <c r="E402" s="87" t="s">
        <v>1257</v>
      </c>
      <c r="F402" s="85">
        <v>80</v>
      </c>
      <c r="G402" s="85" t="s">
        <v>1715</v>
      </c>
      <c r="H402" s="88">
        <v>3.12</v>
      </c>
      <c r="I402" s="301">
        <f>'Коэфф для прайса 1 оч'!$F$10</f>
        <v>250000</v>
      </c>
      <c r="J402" s="303">
        <f t="shared" si="18"/>
        <v>780000</v>
      </c>
      <c r="K402" s="304">
        <v>0.05</v>
      </c>
      <c r="L402" s="301">
        <f t="shared" si="19"/>
        <v>237500</v>
      </c>
      <c r="M402" s="303">
        <f t="shared" si="20"/>
        <v>741000</v>
      </c>
      <c r="N402" s="87" t="s">
        <v>1277</v>
      </c>
    </row>
    <row r="403" spans="2:14">
      <c r="B403" s="85" t="s">
        <v>1256</v>
      </c>
      <c r="C403" s="86">
        <v>1</v>
      </c>
      <c r="D403" s="84"/>
      <c r="E403" s="87" t="s">
        <v>1257</v>
      </c>
      <c r="F403" s="85">
        <v>81</v>
      </c>
      <c r="G403" s="85" t="s">
        <v>1716</v>
      </c>
      <c r="H403" s="88">
        <v>3.12</v>
      </c>
      <c r="I403" s="301">
        <f>'Коэфф для прайса 1 оч'!$F$10</f>
        <v>250000</v>
      </c>
      <c r="J403" s="303">
        <f t="shared" si="18"/>
        <v>780000</v>
      </c>
      <c r="K403" s="304">
        <v>0.05</v>
      </c>
      <c r="L403" s="301">
        <f t="shared" si="19"/>
        <v>237500</v>
      </c>
      <c r="M403" s="303">
        <f t="shared" si="20"/>
        <v>741000</v>
      </c>
      <c r="N403" s="87" t="s">
        <v>1277</v>
      </c>
    </row>
    <row r="404" spans="2:14">
      <c r="B404" s="85" t="s">
        <v>1256</v>
      </c>
      <c r="C404" s="86">
        <v>1</v>
      </c>
      <c r="D404" s="84"/>
      <c r="E404" s="87" t="s">
        <v>1257</v>
      </c>
      <c r="F404" s="85">
        <v>82</v>
      </c>
      <c r="G404" s="85" t="s">
        <v>1717</v>
      </c>
      <c r="H404" s="88">
        <v>3.17</v>
      </c>
      <c r="I404" s="301">
        <f>'Коэфф для прайса 1 оч'!$F$10</f>
        <v>250000</v>
      </c>
      <c r="J404" s="303">
        <f t="shared" si="18"/>
        <v>792500</v>
      </c>
      <c r="K404" s="304">
        <v>0.05</v>
      </c>
      <c r="L404" s="301">
        <f t="shared" si="19"/>
        <v>237500</v>
      </c>
      <c r="M404" s="303">
        <f t="shared" si="20"/>
        <v>752875</v>
      </c>
      <c r="N404" s="87" t="s">
        <v>1277</v>
      </c>
    </row>
    <row r="405" spans="2:14">
      <c r="B405" s="85" t="s">
        <v>1256</v>
      </c>
      <c r="C405" s="86">
        <v>1</v>
      </c>
      <c r="D405" s="84"/>
      <c r="E405" s="87" t="s">
        <v>1257</v>
      </c>
      <c r="F405" s="85">
        <v>83</v>
      </c>
      <c r="G405" s="85" t="s">
        <v>1718</v>
      </c>
      <c r="H405" s="88">
        <v>5.49</v>
      </c>
      <c r="I405" s="301">
        <f>'Коэфф для прайса 1 оч'!$F$10</f>
        <v>250000</v>
      </c>
      <c r="J405" s="303">
        <f t="shared" si="18"/>
        <v>1372500</v>
      </c>
      <c r="K405" s="304">
        <v>0.05</v>
      </c>
      <c r="L405" s="301">
        <f t="shared" si="19"/>
        <v>237500</v>
      </c>
      <c r="M405" s="303">
        <f t="shared" si="20"/>
        <v>1303875</v>
      </c>
      <c r="N405" s="87" t="s">
        <v>1277</v>
      </c>
    </row>
    <row r="406" spans="2:14">
      <c r="B406" s="85" t="s">
        <v>1256</v>
      </c>
      <c r="C406" s="86">
        <v>1</v>
      </c>
      <c r="D406" s="84"/>
      <c r="E406" s="87" t="s">
        <v>1257</v>
      </c>
      <c r="F406" s="85">
        <v>84</v>
      </c>
      <c r="G406" s="85" t="s">
        <v>1719</v>
      </c>
      <c r="H406" s="88">
        <v>4.01</v>
      </c>
      <c r="I406" s="301">
        <f>'Коэфф для прайса 1 оч'!$F$10</f>
        <v>250000</v>
      </c>
      <c r="J406" s="303">
        <f t="shared" si="18"/>
        <v>1002500</v>
      </c>
      <c r="K406" s="304">
        <v>0.05</v>
      </c>
      <c r="L406" s="301">
        <f t="shared" si="19"/>
        <v>237500</v>
      </c>
      <c r="M406" s="303">
        <f t="shared" si="20"/>
        <v>952375</v>
      </c>
      <c r="N406" s="87" t="s">
        <v>1277</v>
      </c>
    </row>
    <row r="407" spans="2:14">
      <c r="B407" s="85" t="s">
        <v>1256</v>
      </c>
      <c r="C407" s="86">
        <v>1</v>
      </c>
      <c r="D407" s="84"/>
      <c r="E407" s="87" t="s">
        <v>1257</v>
      </c>
      <c r="F407" s="85">
        <v>85</v>
      </c>
      <c r="G407" s="85" t="s">
        <v>1720</v>
      </c>
      <c r="H407" s="88">
        <v>6.97</v>
      </c>
      <c r="I407" s="301">
        <f>'Коэфф для прайса 1 оч'!$F$10</f>
        <v>250000</v>
      </c>
      <c r="J407" s="303">
        <f t="shared" si="18"/>
        <v>1742500</v>
      </c>
      <c r="K407" s="304">
        <v>0.05</v>
      </c>
      <c r="L407" s="301">
        <f t="shared" si="19"/>
        <v>237500</v>
      </c>
      <c r="M407" s="303">
        <f t="shared" si="20"/>
        <v>1655375</v>
      </c>
      <c r="N407" s="87" t="s">
        <v>1277</v>
      </c>
    </row>
    <row r="408" spans="2:14">
      <c r="B408" s="85" t="s">
        <v>1256</v>
      </c>
      <c r="C408" s="86">
        <v>1</v>
      </c>
      <c r="D408" s="84"/>
      <c r="E408" s="87" t="s">
        <v>1257</v>
      </c>
      <c r="F408" s="85">
        <v>86</v>
      </c>
      <c r="G408" s="85" t="s">
        <v>1721</v>
      </c>
      <c r="H408" s="88">
        <v>6.97</v>
      </c>
      <c r="I408" s="301">
        <f>'Коэфф для прайса 1 оч'!$F$10</f>
        <v>250000</v>
      </c>
      <c r="J408" s="303">
        <f t="shared" si="18"/>
        <v>1742500</v>
      </c>
      <c r="K408" s="304">
        <v>0.05</v>
      </c>
      <c r="L408" s="301">
        <f t="shared" si="19"/>
        <v>237500</v>
      </c>
      <c r="M408" s="303">
        <f t="shared" si="20"/>
        <v>1655375</v>
      </c>
      <c r="N408" s="87" t="s">
        <v>1277</v>
      </c>
    </row>
    <row r="409" spans="2:14">
      <c r="B409" s="85" t="s">
        <v>1256</v>
      </c>
      <c r="C409" s="86">
        <v>1</v>
      </c>
      <c r="D409" s="84"/>
      <c r="E409" s="87" t="s">
        <v>1257</v>
      </c>
      <c r="F409" s="85">
        <v>87</v>
      </c>
      <c r="G409" s="85" t="s">
        <v>1722</v>
      </c>
      <c r="H409" s="88">
        <v>4.01</v>
      </c>
      <c r="I409" s="301">
        <f>'Коэфф для прайса 1 оч'!$F$10</f>
        <v>250000</v>
      </c>
      <c r="J409" s="303">
        <f t="shared" si="18"/>
        <v>1002500</v>
      </c>
      <c r="K409" s="304">
        <v>0.05</v>
      </c>
      <c r="L409" s="301">
        <f t="shared" si="19"/>
        <v>237500</v>
      </c>
      <c r="M409" s="303">
        <f t="shared" si="20"/>
        <v>952375</v>
      </c>
      <c r="N409" s="87" t="s">
        <v>1277</v>
      </c>
    </row>
    <row r="410" spans="2:14">
      <c r="B410" s="85" t="s">
        <v>1256</v>
      </c>
      <c r="C410" s="86">
        <v>1</v>
      </c>
      <c r="D410" s="84"/>
      <c r="E410" s="87" t="s">
        <v>1257</v>
      </c>
      <c r="F410" s="85">
        <v>88</v>
      </c>
      <c r="G410" s="85" t="s">
        <v>1723</v>
      </c>
      <c r="H410" s="88">
        <v>5.49</v>
      </c>
      <c r="I410" s="301">
        <f>'Коэфф для прайса 1 оч'!$F$10</f>
        <v>250000</v>
      </c>
      <c r="J410" s="303">
        <f t="shared" si="18"/>
        <v>1372500</v>
      </c>
      <c r="K410" s="304">
        <v>0.05</v>
      </c>
      <c r="L410" s="301">
        <f t="shared" si="19"/>
        <v>237500</v>
      </c>
      <c r="M410" s="303">
        <f t="shared" si="20"/>
        <v>1303875</v>
      </c>
      <c r="N410" s="87" t="s">
        <v>1277</v>
      </c>
    </row>
    <row r="411" spans="2:14">
      <c r="B411" s="85" t="s">
        <v>1256</v>
      </c>
      <c r="C411" s="86">
        <v>1</v>
      </c>
      <c r="D411" s="84"/>
      <c r="E411" s="87" t="s">
        <v>1257</v>
      </c>
      <c r="F411" s="85">
        <v>89</v>
      </c>
      <c r="G411" s="85" t="s">
        <v>1724</v>
      </c>
      <c r="H411" s="88">
        <v>3.17</v>
      </c>
      <c r="I411" s="301">
        <f>'Коэфф для прайса 1 оч'!$F$10</f>
        <v>250000</v>
      </c>
      <c r="J411" s="303">
        <f t="shared" si="18"/>
        <v>792500</v>
      </c>
      <c r="K411" s="304">
        <v>0.05</v>
      </c>
      <c r="L411" s="301">
        <f t="shared" si="19"/>
        <v>237500</v>
      </c>
      <c r="M411" s="303">
        <f t="shared" si="20"/>
        <v>752875</v>
      </c>
      <c r="N411" s="87" t="s">
        <v>1277</v>
      </c>
    </row>
    <row r="412" spans="2:14">
      <c r="B412" s="85" t="s">
        <v>1256</v>
      </c>
      <c r="C412" s="86">
        <v>1</v>
      </c>
      <c r="D412" s="84"/>
      <c r="E412" s="87" t="s">
        <v>1257</v>
      </c>
      <c r="F412" s="85">
        <v>90</v>
      </c>
      <c r="G412" s="85" t="s">
        <v>1725</v>
      </c>
      <c r="H412" s="88">
        <v>3.12</v>
      </c>
      <c r="I412" s="301">
        <f>'Коэфф для прайса 1 оч'!$F$10</f>
        <v>250000</v>
      </c>
      <c r="J412" s="303">
        <f t="shared" si="18"/>
        <v>780000</v>
      </c>
      <c r="K412" s="304">
        <v>0.05</v>
      </c>
      <c r="L412" s="301">
        <f t="shared" si="19"/>
        <v>237500</v>
      </c>
      <c r="M412" s="303">
        <f t="shared" si="20"/>
        <v>741000</v>
      </c>
      <c r="N412" s="87" t="s">
        <v>1277</v>
      </c>
    </row>
    <row r="413" spans="2:14">
      <c r="B413" s="85" t="s">
        <v>1256</v>
      </c>
      <c r="C413" s="86">
        <v>1</v>
      </c>
      <c r="D413" s="84"/>
      <c r="E413" s="87" t="s">
        <v>1257</v>
      </c>
      <c r="F413" s="85">
        <v>91</v>
      </c>
      <c r="G413" s="85" t="s">
        <v>1726</v>
      </c>
      <c r="H413" s="88">
        <v>5.49</v>
      </c>
      <c r="I413" s="301">
        <f>'Коэфф для прайса 1 оч'!$F$10</f>
        <v>250000</v>
      </c>
      <c r="J413" s="303">
        <f t="shared" si="18"/>
        <v>1372500</v>
      </c>
      <c r="K413" s="304">
        <v>0.05</v>
      </c>
      <c r="L413" s="301">
        <f t="shared" si="19"/>
        <v>237500</v>
      </c>
      <c r="M413" s="303">
        <f t="shared" si="20"/>
        <v>1303875</v>
      </c>
      <c r="N413" s="87" t="s">
        <v>1277</v>
      </c>
    </row>
    <row r="414" spans="2:14">
      <c r="B414" s="85" t="s">
        <v>1256</v>
      </c>
      <c r="C414" s="86">
        <v>1</v>
      </c>
      <c r="D414" s="84"/>
      <c r="E414" s="87" t="s">
        <v>1257</v>
      </c>
      <c r="F414" s="85">
        <v>92</v>
      </c>
      <c r="G414" s="85" t="s">
        <v>1727</v>
      </c>
      <c r="H414" s="88">
        <v>3.17</v>
      </c>
      <c r="I414" s="301">
        <f>'Коэфф для прайса 1 оч'!$F$10</f>
        <v>250000</v>
      </c>
      <c r="J414" s="303">
        <f t="shared" si="18"/>
        <v>792500</v>
      </c>
      <c r="K414" s="304">
        <v>0.05</v>
      </c>
      <c r="L414" s="301">
        <f t="shared" si="19"/>
        <v>237500</v>
      </c>
      <c r="M414" s="303">
        <f t="shared" si="20"/>
        <v>752875</v>
      </c>
      <c r="N414" s="87" t="s">
        <v>1277</v>
      </c>
    </row>
    <row r="415" spans="2:14">
      <c r="B415" s="85" t="s">
        <v>1256</v>
      </c>
      <c r="C415" s="86">
        <v>1</v>
      </c>
      <c r="D415" s="84"/>
      <c r="E415" s="87" t="s">
        <v>1257</v>
      </c>
      <c r="F415" s="85">
        <v>93</v>
      </c>
      <c r="G415" s="85" t="s">
        <v>1728</v>
      </c>
      <c r="H415" s="88">
        <v>3.12</v>
      </c>
      <c r="I415" s="301">
        <f>'Коэфф для прайса 1 оч'!$F$10</f>
        <v>250000</v>
      </c>
      <c r="J415" s="303">
        <f t="shared" si="18"/>
        <v>780000</v>
      </c>
      <c r="K415" s="304">
        <v>0.05</v>
      </c>
      <c r="L415" s="301">
        <f t="shared" si="19"/>
        <v>237500</v>
      </c>
      <c r="M415" s="303">
        <f t="shared" si="20"/>
        <v>741000</v>
      </c>
      <c r="N415" s="87" t="s">
        <v>1277</v>
      </c>
    </row>
    <row r="416" spans="2:14">
      <c r="B416" s="85" t="s">
        <v>1256</v>
      </c>
      <c r="C416" s="86">
        <v>1</v>
      </c>
      <c r="D416" s="84"/>
      <c r="E416" s="87" t="s">
        <v>1257</v>
      </c>
      <c r="F416" s="85">
        <v>94</v>
      </c>
      <c r="G416" s="85" t="s">
        <v>1729</v>
      </c>
      <c r="H416" s="88">
        <v>3.12</v>
      </c>
      <c r="I416" s="301">
        <f>'Коэфф для прайса 1 оч'!$F$10</f>
        <v>250000</v>
      </c>
      <c r="J416" s="303">
        <f t="shared" si="18"/>
        <v>780000</v>
      </c>
      <c r="K416" s="304">
        <v>0.05</v>
      </c>
      <c r="L416" s="301">
        <f t="shared" si="19"/>
        <v>237500</v>
      </c>
      <c r="M416" s="303">
        <f t="shared" si="20"/>
        <v>741000</v>
      </c>
      <c r="N416" s="87" t="s">
        <v>1277</v>
      </c>
    </row>
    <row r="417" spans="2:14">
      <c r="B417" s="85" t="s">
        <v>1256</v>
      </c>
      <c r="C417" s="86">
        <v>1</v>
      </c>
      <c r="D417" s="84"/>
      <c r="E417" s="87" t="s">
        <v>1257</v>
      </c>
      <c r="F417" s="85">
        <v>95</v>
      </c>
      <c r="G417" s="85" t="s">
        <v>1730</v>
      </c>
      <c r="H417" s="88">
        <v>3.17</v>
      </c>
      <c r="I417" s="301">
        <f>'Коэфф для прайса 1 оч'!$F$10</f>
        <v>250000</v>
      </c>
      <c r="J417" s="303">
        <f t="shared" si="18"/>
        <v>792500</v>
      </c>
      <c r="K417" s="304">
        <v>0.05</v>
      </c>
      <c r="L417" s="301">
        <f t="shared" si="19"/>
        <v>237500</v>
      </c>
      <c r="M417" s="303">
        <f t="shared" si="20"/>
        <v>752875</v>
      </c>
      <c r="N417" s="87" t="s">
        <v>1277</v>
      </c>
    </row>
    <row r="418" spans="2:14">
      <c r="B418" s="85" t="s">
        <v>1256</v>
      </c>
      <c r="C418" s="86">
        <v>1</v>
      </c>
      <c r="D418" s="84"/>
      <c r="E418" s="87" t="s">
        <v>1257</v>
      </c>
      <c r="F418" s="85">
        <v>96</v>
      </c>
      <c r="G418" s="85" t="s">
        <v>1731</v>
      </c>
      <c r="H418" s="88">
        <v>5.49</v>
      </c>
      <c r="I418" s="301">
        <f>'Коэфф для прайса 1 оч'!$F$10</f>
        <v>250000</v>
      </c>
      <c r="J418" s="303">
        <f t="shared" si="18"/>
        <v>1372500</v>
      </c>
      <c r="K418" s="304">
        <v>0.05</v>
      </c>
      <c r="L418" s="301">
        <f t="shared" si="19"/>
        <v>237500</v>
      </c>
      <c r="M418" s="303">
        <f t="shared" si="20"/>
        <v>1303875</v>
      </c>
      <c r="N418" s="87" t="s">
        <v>1277</v>
      </c>
    </row>
    <row r="419" spans="2:14">
      <c r="B419" s="85" t="s">
        <v>1256</v>
      </c>
      <c r="C419" s="86">
        <v>1</v>
      </c>
      <c r="D419" s="84"/>
      <c r="E419" s="87" t="s">
        <v>1257</v>
      </c>
      <c r="F419" s="85">
        <v>97</v>
      </c>
      <c r="G419" s="85" t="s">
        <v>1732</v>
      </c>
      <c r="H419" s="88">
        <v>5.49</v>
      </c>
      <c r="I419" s="301">
        <f>'Коэфф для прайса 1 оч'!$F$10</f>
        <v>250000</v>
      </c>
      <c r="J419" s="303">
        <f t="shared" si="18"/>
        <v>1372500</v>
      </c>
      <c r="K419" s="304">
        <v>0.05</v>
      </c>
      <c r="L419" s="301">
        <f t="shared" si="19"/>
        <v>237500</v>
      </c>
      <c r="M419" s="303">
        <f t="shared" si="20"/>
        <v>1303875</v>
      </c>
      <c r="N419" s="87" t="s">
        <v>1277</v>
      </c>
    </row>
    <row r="420" spans="2:14">
      <c r="B420" s="85" t="s">
        <v>1256</v>
      </c>
      <c r="C420" s="86">
        <v>1</v>
      </c>
      <c r="D420" s="84"/>
      <c r="E420" s="87" t="s">
        <v>1257</v>
      </c>
      <c r="F420" s="85">
        <v>98</v>
      </c>
      <c r="G420" s="85" t="s">
        <v>1733</v>
      </c>
      <c r="H420" s="88">
        <v>3.17</v>
      </c>
      <c r="I420" s="301">
        <f>'Коэфф для прайса 1 оч'!$F$10</f>
        <v>250000</v>
      </c>
      <c r="J420" s="303">
        <f t="shared" si="18"/>
        <v>792500</v>
      </c>
      <c r="K420" s="304">
        <v>0.05</v>
      </c>
      <c r="L420" s="301">
        <f t="shared" si="19"/>
        <v>237500</v>
      </c>
      <c r="M420" s="303">
        <f t="shared" si="20"/>
        <v>752875</v>
      </c>
      <c r="N420" s="87" t="s">
        <v>1277</v>
      </c>
    </row>
    <row r="421" spans="2:14">
      <c r="B421" s="85" t="s">
        <v>1256</v>
      </c>
      <c r="C421" s="86">
        <v>1</v>
      </c>
      <c r="D421" s="84"/>
      <c r="E421" s="87" t="s">
        <v>1257</v>
      </c>
      <c r="F421" s="85">
        <v>99</v>
      </c>
      <c r="G421" s="85" t="s">
        <v>1734</v>
      </c>
      <c r="H421" s="88">
        <v>3.12</v>
      </c>
      <c r="I421" s="301">
        <f>'Коэфф для прайса 1 оч'!$F$10</f>
        <v>250000</v>
      </c>
      <c r="J421" s="303">
        <f t="shared" si="18"/>
        <v>780000</v>
      </c>
      <c r="K421" s="304">
        <v>0.05</v>
      </c>
      <c r="L421" s="301">
        <f t="shared" si="19"/>
        <v>237500</v>
      </c>
      <c r="M421" s="303">
        <f t="shared" si="20"/>
        <v>741000</v>
      </c>
      <c r="N421" s="87" t="s">
        <v>1277</v>
      </c>
    </row>
    <row r="422" spans="2:14">
      <c r="B422" s="85" t="s">
        <v>1256</v>
      </c>
      <c r="C422" s="86">
        <v>1</v>
      </c>
      <c r="D422" s="84"/>
      <c r="E422" s="87" t="s">
        <v>1257</v>
      </c>
      <c r="F422" s="85">
        <v>100</v>
      </c>
      <c r="G422" s="85" t="s">
        <v>1735</v>
      </c>
      <c r="H422" s="88">
        <v>4.12</v>
      </c>
      <c r="I422" s="301">
        <f>'Коэфф для прайса 1 оч'!$F$10</f>
        <v>250000</v>
      </c>
      <c r="J422" s="303">
        <f t="shared" si="18"/>
        <v>1030000</v>
      </c>
      <c r="K422" s="304">
        <v>0.05</v>
      </c>
      <c r="L422" s="301">
        <f t="shared" si="19"/>
        <v>237500</v>
      </c>
      <c r="M422" s="303">
        <f t="shared" si="20"/>
        <v>978500</v>
      </c>
      <c r="N422" s="87" t="s">
        <v>1277</v>
      </c>
    </row>
    <row r="423" spans="2:14">
      <c r="B423" s="85" t="s">
        <v>1256</v>
      </c>
      <c r="C423" s="86">
        <v>1</v>
      </c>
      <c r="D423" s="84"/>
      <c r="E423" s="87" t="s">
        <v>1257</v>
      </c>
      <c r="F423" s="85">
        <v>101</v>
      </c>
      <c r="G423" s="85" t="s">
        <v>1736</v>
      </c>
      <c r="H423" s="88">
        <v>8.07</v>
      </c>
      <c r="I423" s="301">
        <f>'Коэфф для прайса 1 оч'!$F$10</f>
        <v>250000</v>
      </c>
      <c r="J423" s="303">
        <f t="shared" si="18"/>
        <v>2017500</v>
      </c>
      <c r="K423" s="304">
        <v>0.05</v>
      </c>
      <c r="L423" s="301">
        <f t="shared" si="19"/>
        <v>237500</v>
      </c>
      <c r="M423" s="303">
        <f t="shared" si="20"/>
        <v>1916625</v>
      </c>
      <c r="N423" s="87" t="s">
        <v>1277</v>
      </c>
    </row>
    <row r="424" spans="2:14">
      <c r="B424" s="85" t="s">
        <v>1256</v>
      </c>
      <c r="C424" s="86">
        <v>1</v>
      </c>
      <c r="D424" s="84"/>
      <c r="E424" s="87" t="s">
        <v>1257</v>
      </c>
      <c r="F424" s="85">
        <v>102</v>
      </c>
      <c r="G424" s="85" t="s">
        <v>1737</v>
      </c>
      <c r="H424" s="88">
        <v>5.49</v>
      </c>
      <c r="I424" s="301">
        <f>'Коэфф для прайса 1 оч'!$F$10</f>
        <v>250000</v>
      </c>
      <c r="J424" s="303">
        <f t="shared" si="18"/>
        <v>1372500</v>
      </c>
      <c r="K424" s="304">
        <v>0.05</v>
      </c>
      <c r="L424" s="301">
        <f t="shared" si="19"/>
        <v>237500</v>
      </c>
      <c r="M424" s="303">
        <f t="shared" si="20"/>
        <v>1303875</v>
      </c>
      <c r="N424" s="87" t="s">
        <v>1277</v>
      </c>
    </row>
    <row r="425" spans="2:14">
      <c r="B425" s="85" t="s">
        <v>1256</v>
      </c>
      <c r="C425" s="86">
        <v>1</v>
      </c>
      <c r="D425" s="84"/>
      <c r="E425" s="87" t="s">
        <v>1257</v>
      </c>
      <c r="F425" s="85">
        <v>103</v>
      </c>
      <c r="G425" s="85" t="s">
        <v>1738</v>
      </c>
      <c r="H425" s="88">
        <v>6.94</v>
      </c>
      <c r="I425" s="301">
        <f>'Коэфф для прайса 1 оч'!$F$10</f>
        <v>250000</v>
      </c>
      <c r="J425" s="303">
        <f t="shared" si="18"/>
        <v>1735000</v>
      </c>
      <c r="K425" s="304">
        <v>0.05</v>
      </c>
      <c r="L425" s="301">
        <f t="shared" si="19"/>
        <v>237500</v>
      </c>
      <c r="M425" s="303">
        <f t="shared" si="20"/>
        <v>1648250</v>
      </c>
      <c r="N425" s="87" t="s">
        <v>1277</v>
      </c>
    </row>
    <row r="426" spans="2:14">
      <c r="B426" s="85" t="s">
        <v>1256</v>
      </c>
      <c r="C426" s="86">
        <v>1</v>
      </c>
      <c r="D426" s="84"/>
      <c r="E426" s="87" t="s">
        <v>1257</v>
      </c>
      <c r="F426" s="85">
        <v>104</v>
      </c>
      <c r="G426" s="85" t="s">
        <v>1739</v>
      </c>
      <c r="H426" s="88">
        <v>3.12</v>
      </c>
      <c r="I426" s="301">
        <f>'Коэфф для прайса 1 оч'!$F$10</f>
        <v>250000</v>
      </c>
      <c r="J426" s="303">
        <f t="shared" si="18"/>
        <v>780000</v>
      </c>
      <c r="K426" s="304">
        <v>0.05</v>
      </c>
      <c r="L426" s="301">
        <f t="shared" si="19"/>
        <v>237500</v>
      </c>
      <c r="M426" s="303">
        <f t="shared" si="20"/>
        <v>741000</v>
      </c>
      <c r="N426" s="87" t="s">
        <v>1277</v>
      </c>
    </row>
    <row r="427" spans="2:14">
      <c r="B427" s="85" t="s">
        <v>1256</v>
      </c>
      <c r="C427" s="86">
        <v>1</v>
      </c>
      <c r="D427" s="84"/>
      <c r="E427" s="87" t="s">
        <v>1257</v>
      </c>
      <c r="F427" s="85">
        <v>105</v>
      </c>
      <c r="G427" s="85" t="s">
        <v>1740</v>
      </c>
      <c r="H427" s="88">
        <v>3.17</v>
      </c>
      <c r="I427" s="301">
        <f>'Коэфф для прайса 1 оч'!$F$10</f>
        <v>250000</v>
      </c>
      <c r="J427" s="303">
        <f t="shared" si="18"/>
        <v>792500</v>
      </c>
      <c r="K427" s="304">
        <v>0.05</v>
      </c>
      <c r="L427" s="301">
        <f t="shared" si="19"/>
        <v>237500</v>
      </c>
      <c r="M427" s="303">
        <f t="shared" si="20"/>
        <v>752875</v>
      </c>
      <c r="N427" s="87" t="s">
        <v>1277</v>
      </c>
    </row>
    <row r="428" spans="2:14">
      <c r="B428" s="85" t="s">
        <v>1256</v>
      </c>
      <c r="C428" s="86">
        <v>1</v>
      </c>
      <c r="D428" s="84"/>
      <c r="E428" s="87" t="s">
        <v>1257</v>
      </c>
      <c r="F428" s="85">
        <v>106</v>
      </c>
      <c r="G428" s="85" t="s">
        <v>1741</v>
      </c>
      <c r="H428" s="88">
        <v>5.49</v>
      </c>
      <c r="I428" s="301">
        <f>'Коэфф для прайса 1 оч'!$F$10</f>
        <v>250000</v>
      </c>
      <c r="J428" s="303">
        <f t="shared" si="18"/>
        <v>1372500</v>
      </c>
      <c r="K428" s="304">
        <v>0.05</v>
      </c>
      <c r="L428" s="301">
        <f t="shared" si="19"/>
        <v>237500</v>
      </c>
      <c r="M428" s="303">
        <f t="shared" si="20"/>
        <v>1303875</v>
      </c>
      <c r="N428" s="87" t="s">
        <v>1277</v>
      </c>
    </row>
    <row r="429" spans="2:14">
      <c r="B429" s="85" t="s">
        <v>1256</v>
      </c>
      <c r="C429" s="86">
        <v>1</v>
      </c>
      <c r="D429" s="84"/>
      <c r="E429" s="87" t="s">
        <v>1257</v>
      </c>
      <c r="F429" s="85">
        <v>107</v>
      </c>
      <c r="G429" s="85" t="s">
        <v>1742</v>
      </c>
      <c r="H429" s="88">
        <v>3.36</v>
      </c>
      <c r="I429" s="301">
        <f>'Коэфф для прайса 1 оч'!$F$10</f>
        <v>250000</v>
      </c>
      <c r="J429" s="303">
        <f t="shared" si="18"/>
        <v>840000</v>
      </c>
      <c r="K429" s="304">
        <v>0.05</v>
      </c>
      <c r="L429" s="301">
        <f t="shared" si="19"/>
        <v>237500</v>
      </c>
      <c r="M429" s="303">
        <f t="shared" si="20"/>
        <v>798000</v>
      </c>
      <c r="N429" s="87" t="s">
        <v>1277</v>
      </c>
    </row>
    <row r="430" spans="2:14">
      <c r="B430" s="85" t="s">
        <v>1256</v>
      </c>
      <c r="C430" s="86">
        <v>1</v>
      </c>
      <c r="D430" s="84"/>
      <c r="E430" s="87" t="s">
        <v>1257</v>
      </c>
      <c r="F430" s="85">
        <v>108</v>
      </c>
      <c r="G430" s="85" t="s">
        <v>1743</v>
      </c>
      <c r="H430" s="88">
        <v>3.97</v>
      </c>
      <c r="I430" s="301">
        <f>'Коэфф для прайса 1 оч'!$F$10</f>
        <v>250000</v>
      </c>
      <c r="J430" s="303">
        <f t="shared" si="18"/>
        <v>992500</v>
      </c>
      <c r="K430" s="304">
        <v>0.05</v>
      </c>
      <c r="L430" s="301">
        <f t="shared" si="19"/>
        <v>237500</v>
      </c>
      <c r="M430" s="303">
        <f t="shared" si="20"/>
        <v>942875</v>
      </c>
      <c r="N430" s="87" t="s">
        <v>1277</v>
      </c>
    </row>
    <row r="431" spans="2:14">
      <c r="B431" s="85" t="s">
        <v>1256</v>
      </c>
      <c r="C431" s="86">
        <v>1</v>
      </c>
      <c r="D431" s="84"/>
      <c r="E431" s="87" t="s">
        <v>1257</v>
      </c>
      <c r="F431" s="85">
        <v>109</v>
      </c>
      <c r="G431" s="85" t="s">
        <v>1744</v>
      </c>
      <c r="H431" s="88">
        <v>3.96</v>
      </c>
      <c r="I431" s="301">
        <f>'Коэфф для прайса 1 оч'!$F$10</f>
        <v>250000</v>
      </c>
      <c r="J431" s="303">
        <f t="shared" si="18"/>
        <v>990000</v>
      </c>
      <c r="K431" s="304">
        <v>0.05</v>
      </c>
      <c r="L431" s="301">
        <f t="shared" si="19"/>
        <v>237500</v>
      </c>
      <c r="M431" s="303">
        <f t="shared" si="20"/>
        <v>940500</v>
      </c>
      <c r="N431" s="87" t="s">
        <v>1277</v>
      </c>
    </row>
    <row r="432" spans="2:14">
      <c r="B432" s="85" t="s">
        <v>1256</v>
      </c>
      <c r="C432" s="86">
        <v>1</v>
      </c>
      <c r="D432" s="84"/>
      <c r="E432" s="87" t="s">
        <v>1257</v>
      </c>
      <c r="F432" s="85">
        <v>110</v>
      </c>
      <c r="G432" s="85" t="s">
        <v>1745</v>
      </c>
      <c r="H432" s="88">
        <v>3.97</v>
      </c>
      <c r="I432" s="301">
        <f>'Коэфф для прайса 1 оч'!$F$10</f>
        <v>250000</v>
      </c>
      <c r="J432" s="303">
        <f t="shared" si="18"/>
        <v>992500</v>
      </c>
      <c r="K432" s="304">
        <v>0.05</v>
      </c>
      <c r="L432" s="301">
        <f t="shared" si="19"/>
        <v>237500</v>
      </c>
      <c r="M432" s="303">
        <f t="shared" si="20"/>
        <v>942875</v>
      </c>
      <c r="N432" s="87" t="s">
        <v>1277</v>
      </c>
    </row>
    <row r="433" spans="2:14">
      <c r="B433" s="85" t="s">
        <v>1256</v>
      </c>
      <c r="C433" s="86">
        <v>1</v>
      </c>
      <c r="D433" s="84"/>
      <c r="E433" s="87" t="s">
        <v>1257</v>
      </c>
      <c r="F433" s="85">
        <v>111</v>
      </c>
      <c r="G433" s="85" t="s">
        <v>1746</v>
      </c>
      <c r="H433" s="88">
        <v>3.96</v>
      </c>
      <c r="I433" s="301">
        <f>'Коэфф для прайса 1 оч'!$F$10</f>
        <v>250000</v>
      </c>
      <c r="J433" s="303">
        <f t="shared" si="18"/>
        <v>990000</v>
      </c>
      <c r="K433" s="304">
        <v>0.05</v>
      </c>
      <c r="L433" s="301">
        <f t="shared" si="19"/>
        <v>237500</v>
      </c>
      <c r="M433" s="303">
        <f t="shared" si="20"/>
        <v>940500</v>
      </c>
      <c r="N433" s="87" t="s">
        <v>1277</v>
      </c>
    </row>
    <row r="434" spans="2:14">
      <c r="B434" s="85" t="s">
        <v>1256</v>
      </c>
      <c r="C434" s="86">
        <v>1</v>
      </c>
      <c r="D434" s="84"/>
      <c r="E434" s="87" t="s">
        <v>1257</v>
      </c>
      <c r="F434" s="85">
        <v>112</v>
      </c>
      <c r="G434" s="85" t="s">
        <v>1747</v>
      </c>
      <c r="H434" s="88">
        <v>3.97</v>
      </c>
      <c r="I434" s="301">
        <f>'Коэфф для прайса 1 оч'!$F$10</f>
        <v>250000</v>
      </c>
      <c r="J434" s="303">
        <f t="shared" si="18"/>
        <v>992500</v>
      </c>
      <c r="K434" s="304">
        <v>0.05</v>
      </c>
      <c r="L434" s="301">
        <f t="shared" si="19"/>
        <v>237500</v>
      </c>
      <c r="M434" s="303">
        <f t="shared" si="20"/>
        <v>942875</v>
      </c>
      <c r="N434" s="87" t="s">
        <v>1277</v>
      </c>
    </row>
    <row r="435" spans="2:14">
      <c r="B435" s="85" t="s">
        <v>1256</v>
      </c>
      <c r="C435" s="86">
        <v>1</v>
      </c>
      <c r="D435" s="84"/>
      <c r="E435" s="87" t="s">
        <v>1257</v>
      </c>
      <c r="F435" s="85">
        <v>113</v>
      </c>
      <c r="G435" s="85" t="s">
        <v>1748</v>
      </c>
      <c r="H435" s="88">
        <v>3.97</v>
      </c>
      <c r="I435" s="301">
        <f>'Коэфф для прайса 1 оч'!$F$10</f>
        <v>250000</v>
      </c>
      <c r="J435" s="303">
        <f t="shared" ref="J435:J498" si="21">I435*H435</f>
        <v>992500</v>
      </c>
      <c r="K435" s="304">
        <v>0.05</v>
      </c>
      <c r="L435" s="301">
        <f t="shared" ref="L435:L498" si="22">I435-I435*K435</f>
        <v>237500</v>
      </c>
      <c r="M435" s="303">
        <f t="shared" ref="M435:M498" si="23">L435*H435</f>
        <v>942875</v>
      </c>
      <c r="N435" s="87" t="s">
        <v>1277</v>
      </c>
    </row>
    <row r="436" spans="2:14">
      <c r="B436" s="85" t="s">
        <v>1256</v>
      </c>
      <c r="C436" s="86">
        <v>1</v>
      </c>
      <c r="D436" s="84"/>
      <c r="E436" s="87" t="s">
        <v>1257</v>
      </c>
      <c r="F436" s="85">
        <v>114</v>
      </c>
      <c r="G436" s="85" t="s">
        <v>1749</v>
      </c>
      <c r="H436" s="88">
        <v>5.54</v>
      </c>
      <c r="I436" s="301">
        <f>'Коэфф для прайса 1 оч'!$F$10</f>
        <v>250000</v>
      </c>
      <c r="J436" s="303">
        <f t="shared" si="21"/>
        <v>1385000</v>
      </c>
      <c r="K436" s="304">
        <v>0.05</v>
      </c>
      <c r="L436" s="301">
        <f t="shared" si="22"/>
        <v>237500</v>
      </c>
      <c r="M436" s="303">
        <f t="shared" si="23"/>
        <v>1315750</v>
      </c>
      <c r="N436" s="87" t="s">
        <v>1277</v>
      </c>
    </row>
    <row r="437" spans="2:14">
      <c r="B437" s="85" t="s">
        <v>1256</v>
      </c>
      <c r="C437" s="86">
        <v>1</v>
      </c>
      <c r="D437" s="84"/>
      <c r="E437" s="87" t="s">
        <v>1257</v>
      </c>
      <c r="F437" s="85">
        <v>115</v>
      </c>
      <c r="G437" s="85" t="s">
        <v>1750</v>
      </c>
      <c r="H437" s="88">
        <v>3.97</v>
      </c>
      <c r="I437" s="301">
        <f>'Коэфф для прайса 1 оч'!$F$10</f>
        <v>250000</v>
      </c>
      <c r="J437" s="303">
        <f t="shared" si="21"/>
        <v>992500</v>
      </c>
      <c r="K437" s="304">
        <v>0.05</v>
      </c>
      <c r="L437" s="301">
        <f t="shared" si="22"/>
        <v>237500</v>
      </c>
      <c r="M437" s="303">
        <f t="shared" si="23"/>
        <v>942875</v>
      </c>
      <c r="N437" s="87" t="s">
        <v>1277</v>
      </c>
    </row>
    <row r="438" spans="2:14">
      <c r="B438" s="85" t="s">
        <v>1256</v>
      </c>
      <c r="C438" s="86">
        <v>1</v>
      </c>
      <c r="D438" s="84"/>
      <c r="E438" s="87" t="s">
        <v>1257</v>
      </c>
      <c r="F438" s="85">
        <v>116</v>
      </c>
      <c r="G438" s="85" t="s">
        <v>1751</v>
      </c>
      <c r="H438" s="88">
        <v>3.97</v>
      </c>
      <c r="I438" s="301">
        <f>'Коэфф для прайса 1 оч'!$F$10</f>
        <v>250000</v>
      </c>
      <c r="J438" s="303">
        <f t="shared" si="21"/>
        <v>992500</v>
      </c>
      <c r="K438" s="304">
        <v>0.05</v>
      </c>
      <c r="L438" s="301">
        <f t="shared" si="22"/>
        <v>237500</v>
      </c>
      <c r="M438" s="303">
        <f t="shared" si="23"/>
        <v>942875</v>
      </c>
      <c r="N438" s="87" t="s">
        <v>1277</v>
      </c>
    </row>
    <row r="439" spans="2:14">
      <c r="B439" s="85" t="s">
        <v>1256</v>
      </c>
      <c r="C439" s="86">
        <v>1</v>
      </c>
      <c r="D439" s="84"/>
      <c r="E439" s="87" t="s">
        <v>1257</v>
      </c>
      <c r="F439" s="85">
        <v>117</v>
      </c>
      <c r="G439" s="85" t="s">
        <v>1752</v>
      </c>
      <c r="H439" s="88">
        <v>3.96</v>
      </c>
      <c r="I439" s="301">
        <f>'Коэфф для прайса 1 оч'!$F$10</f>
        <v>250000</v>
      </c>
      <c r="J439" s="303">
        <f t="shared" si="21"/>
        <v>990000</v>
      </c>
      <c r="K439" s="304">
        <v>0.05</v>
      </c>
      <c r="L439" s="301">
        <f t="shared" si="22"/>
        <v>237500</v>
      </c>
      <c r="M439" s="303">
        <f t="shared" si="23"/>
        <v>940500</v>
      </c>
      <c r="N439" s="87" t="s">
        <v>1277</v>
      </c>
    </row>
    <row r="440" spans="2:14">
      <c r="B440" s="85" t="s">
        <v>1256</v>
      </c>
      <c r="C440" s="86">
        <v>1</v>
      </c>
      <c r="D440" s="84"/>
      <c r="E440" s="87" t="s">
        <v>1257</v>
      </c>
      <c r="F440" s="85">
        <v>118</v>
      </c>
      <c r="G440" s="85" t="s">
        <v>1753</v>
      </c>
      <c r="H440" s="88">
        <v>3.97</v>
      </c>
      <c r="I440" s="301">
        <f>'Коэфф для прайса 1 оч'!$F$10</f>
        <v>250000</v>
      </c>
      <c r="J440" s="303">
        <f t="shared" si="21"/>
        <v>992500</v>
      </c>
      <c r="K440" s="304">
        <v>0.05</v>
      </c>
      <c r="L440" s="301">
        <f t="shared" si="22"/>
        <v>237500</v>
      </c>
      <c r="M440" s="303">
        <f t="shared" si="23"/>
        <v>942875</v>
      </c>
      <c r="N440" s="87" t="s">
        <v>1277</v>
      </c>
    </row>
    <row r="441" spans="2:14">
      <c r="B441" s="85" t="s">
        <v>1256</v>
      </c>
      <c r="C441" s="86">
        <v>1</v>
      </c>
      <c r="D441" s="84"/>
      <c r="E441" s="87" t="s">
        <v>1257</v>
      </c>
      <c r="F441" s="85">
        <v>119</v>
      </c>
      <c r="G441" s="85" t="s">
        <v>1754</v>
      </c>
      <c r="H441" s="88">
        <v>3.96</v>
      </c>
      <c r="I441" s="301">
        <f>'Коэфф для прайса 1 оч'!$F$10</f>
        <v>250000</v>
      </c>
      <c r="J441" s="303">
        <f t="shared" si="21"/>
        <v>990000</v>
      </c>
      <c r="K441" s="304">
        <v>0.05</v>
      </c>
      <c r="L441" s="301">
        <f t="shared" si="22"/>
        <v>237500</v>
      </c>
      <c r="M441" s="303">
        <f t="shared" si="23"/>
        <v>940500</v>
      </c>
      <c r="N441" s="87" t="s">
        <v>1277</v>
      </c>
    </row>
    <row r="442" spans="2:14">
      <c r="B442" s="85" t="s">
        <v>1256</v>
      </c>
      <c r="C442" s="86">
        <v>1</v>
      </c>
      <c r="D442" s="84"/>
      <c r="E442" s="87" t="s">
        <v>1257</v>
      </c>
      <c r="F442" s="85">
        <v>120</v>
      </c>
      <c r="G442" s="85" t="s">
        <v>1755</v>
      </c>
      <c r="H442" s="88">
        <v>3.97</v>
      </c>
      <c r="I442" s="301">
        <f>'Коэфф для прайса 1 оч'!$F$10</f>
        <v>250000</v>
      </c>
      <c r="J442" s="303">
        <f t="shared" si="21"/>
        <v>992500</v>
      </c>
      <c r="K442" s="304">
        <v>0.05</v>
      </c>
      <c r="L442" s="301">
        <f t="shared" si="22"/>
        <v>237500</v>
      </c>
      <c r="M442" s="303">
        <f t="shared" si="23"/>
        <v>942875</v>
      </c>
      <c r="N442" s="87" t="s">
        <v>1277</v>
      </c>
    </row>
    <row r="443" spans="2:14">
      <c r="B443" s="85" t="s">
        <v>1256</v>
      </c>
      <c r="C443" s="86">
        <v>1</v>
      </c>
      <c r="D443" s="84"/>
      <c r="E443" s="87" t="s">
        <v>1257</v>
      </c>
      <c r="F443" s="85">
        <v>121</v>
      </c>
      <c r="G443" s="85" t="s">
        <v>1756</v>
      </c>
      <c r="H443" s="88">
        <v>3.96</v>
      </c>
      <c r="I443" s="301">
        <f>'Коэфф для прайса 1 оч'!$F$10</f>
        <v>250000</v>
      </c>
      <c r="J443" s="303">
        <f t="shared" si="21"/>
        <v>990000</v>
      </c>
      <c r="K443" s="304">
        <v>0.05</v>
      </c>
      <c r="L443" s="301">
        <f t="shared" si="22"/>
        <v>237500</v>
      </c>
      <c r="M443" s="303">
        <f t="shared" si="23"/>
        <v>940500</v>
      </c>
      <c r="N443" s="87" t="s">
        <v>1277</v>
      </c>
    </row>
    <row r="444" spans="2:14">
      <c r="B444" s="85" t="s">
        <v>1256</v>
      </c>
      <c r="C444" s="86">
        <v>1</v>
      </c>
      <c r="D444" s="84"/>
      <c r="E444" s="87" t="s">
        <v>1257</v>
      </c>
      <c r="F444" s="85">
        <v>122</v>
      </c>
      <c r="G444" s="85" t="s">
        <v>1757</v>
      </c>
      <c r="H444" s="88">
        <v>3.97</v>
      </c>
      <c r="I444" s="301">
        <f>'Коэфф для прайса 1 оч'!$F$10</f>
        <v>250000</v>
      </c>
      <c r="J444" s="303">
        <f t="shared" si="21"/>
        <v>992500</v>
      </c>
      <c r="K444" s="304">
        <v>0.05</v>
      </c>
      <c r="L444" s="301">
        <f t="shared" si="22"/>
        <v>237500</v>
      </c>
      <c r="M444" s="303">
        <f t="shared" si="23"/>
        <v>942875</v>
      </c>
      <c r="N444" s="87" t="s">
        <v>1277</v>
      </c>
    </row>
    <row r="445" spans="2:14">
      <c r="B445" s="85" t="s">
        <v>1256</v>
      </c>
      <c r="C445" s="86">
        <v>1</v>
      </c>
      <c r="D445" s="84"/>
      <c r="E445" s="87" t="s">
        <v>1257</v>
      </c>
      <c r="F445" s="85">
        <v>123</v>
      </c>
      <c r="G445" s="85" t="s">
        <v>1758</v>
      </c>
      <c r="H445" s="88">
        <v>4.88</v>
      </c>
      <c r="I445" s="301">
        <f>'Коэфф для прайса 1 оч'!$F$10</f>
        <v>250000</v>
      </c>
      <c r="J445" s="303">
        <f t="shared" si="21"/>
        <v>1220000</v>
      </c>
      <c r="K445" s="304">
        <v>0.05</v>
      </c>
      <c r="L445" s="301">
        <f t="shared" si="22"/>
        <v>237500</v>
      </c>
      <c r="M445" s="303">
        <f t="shared" si="23"/>
        <v>1159000</v>
      </c>
      <c r="N445" s="87" t="s">
        <v>1277</v>
      </c>
    </row>
    <row r="446" spans="2:14">
      <c r="B446" s="85" t="s">
        <v>1256</v>
      </c>
      <c r="C446" s="86">
        <v>1</v>
      </c>
      <c r="D446" s="84"/>
      <c r="E446" s="87" t="s">
        <v>1257</v>
      </c>
      <c r="F446" s="85">
        <v>124</v>
      </c>
      <c r="G446" s="85" t="s">
        <v>1759</v>
      </c>
      <c r="H446" s="88">
        <v>4.88</v>
      </c>
      <c r="I446" s="301">
        <f>'Коэфф для прайса 1 оч'!$F$10</f>
        <v>250000</v>
      </c>
      <c r="J446" s="303">
        <f t="shared" si="21"/>
        <v>1220000</v>
      </c>
      <c r="K446" s="304">
        <v>0.05</v>
      </c>
      <c r="L446" s="301">
        <f t="shared" si="22"/>
        <v>237500</v>
      </c>
      <c r="M446" s="303">
        <f t="shared" si="23"/>
        <v>1159000</v>
      </c>
      <c r="N446" s="87" t="s">
        <v>1277</v>
      </c>
    </row>
    <row r="447" spans="2:14">
      <c r="B447" s="85" t="s">
        <v>1256</v>
      </c>
      <c r="C447" s="86">
        <v>1</v>
      </c>
      <c r="D447" s="84"/>
      <c r="E447" s="87" t="s">
        <v>1257</v>
      </c>
      <c r="F447" s="85">
        <v>125</v>
      </c>
      <c r="G447" s="85" t="s">
        <v>1760</v>
      </c>
      <c r="H447" s="88">
        <v>6.91</v>
      </c>
      <c r="I447" s="301">
        <f>'Коэфф для прайса 1 оч'!$F$10</f>
        <v>250000</v>
      </c>
      <c r="J447" s="303">
        <f t="shared" si="21"/>
        <v>1727500</v>
      </c>
      <c r="K447" s="304">
        <v>0.05</v>
      </c>
      <c r="L447" s="301">
        <f t="shared" si="22"/>
        <v>237500</v>
      </c>
      <c r="M447" s="303">
        <f t="shared" si="23"/>
        <v>1641125</v>
      </c>
      <c r="N447" s="87" t="s">
        <v>1277</v>
      </c>
    </row>
    <row r="448" spans="2:14">
      <c r="B448" s="85" t="s">
        <v>1256</v>
      </c>
      <c r="C448" s="86">
        <v>1</v>
      </c>
      <c r="D448" s="84"/>
      <c r="E448" s="87" t="s">
        <v>1257</v>
      </c>
      <c r="F448" s="85">
        <v>126</v>
      </c>
      <c r="G448" s="85" t="s">
        <v>1761</v>
      </c>
      <c r="H448" s="88">
        <v>3.45</v>
      </c>
      <c r="I448" s="301">
        <f>'Коэфф для прайса 1 оч'!$F$10</f>
        <v>250000</v>
      </c>
      <c r="J448" s="303">
        <f t="shared" si="21"/>
        <v>862500</v>
      </c>
      <c r="K448" s="304">
        <v>0.05</v>
      </c>
      <c r="L448" s="301">
        <f t="shared" si="22"/>
        <v>237500</v>
      </c>
      <c r="M448" s="303">
        <f t="shared" si="23"/>
        <v>819375</v>
      </c>
      <c r="N448" s="87" t="s">
        <v>1277</v>
      </c>
    </row>
    <row r="449" spans="2:14">
      <c r="B449" s="85" t="s">
        <v>1256</v>
      </c>
      <c r="C449" s="86">
        <v>1</v>
      </c>
      <c r="D449" s="84"/>
      <c r="E449" s="87" t="s">
        <v>1257</v>
      </c>
      <c r="F449" s="85">
        <v>127</v>
      </c>
      <c r="G449" s="85" t="s">
        <v>1762</v>
      </c>
      <c r="H449" s="88">
        <v>3.15</v>
      </c>
      <c r="I449" s="301">
        <f>'Коэфф для прайса 1 оч'!$F$10</f>
        <v>250000</v>
      </c>
      <c r="J449" s="303">
        <f t="shared" si="21"/>
        <v>787500</v>
      </c>
      <c r="K449" s="304">
        <v>0.05</v>
      </c>
      <c r="L449" s="301">
        <f t="shared" si="22"/>
        <v>237500</v>
      </c>
      <c r="M449" s="303">
        <f t="shared" si="23"/>
        <v>748125</v>
      </c>
      <c r="N449" s="87" t="s">
        <v>1277</v>
      </c>
    </row>
    <row r="450" spans="2:14">
      <c r="B450" s="85" t="s">
        <v>1256</v>
      </c>
      <c r="C450" s="86">
        <v>1</v>
      </c>
      <c r="D450" s="84"/>
      <c r="E450" s="87" t="s">
        <v>1257</v>
      </c>
      <c r="F450" s="85">
        <v>128</v>
      </c>
      <c r="G450" s="85" t="s">
        <v>1763</v>
      </c>
      <c r="H450" s="88">
        <v>7.6</v>
      </c>
      <c r="I450" s="301">
        <f>'Коэфф для прайса 1 оч'!$F$10</f>
        <v>250000</v>
      </c>
      <c r="J450" s="303">
        <f t="shared" si="21"/>
        <v>1900000</v>
      </c>
      <c r="K450" s="304">
        <v>0.05</v>
      </c>
      <c r="L450" s="301">
        <f t="shared" si="22"/>
        <v>237500</v>
      </c>
      <c r="M450" s="303">
        <f t="shared" si="23"/>
        <v>1805000</v>
      </c>
      <c r="N450" s="87" t="s">
        <v>1277</v>
      </c>
    </row>
    <row r="451" spans="2:14">
      <c r="B451" s="85" t="s">
        <v>1256</v>
      </c>
      <c r="C451" s="86">
        <v>1</v>
      </c>
      <c r="D451" s="84"/>
      <c r="E451" s="87" t="s">
        <v>1257</v>
      </c>
      <c r="F451" s="85">
        <v>129</v>
      </c>
      <c r="G451" s="85" t="s">
        <v>1764</v>
      </c>
      <c r="H451" s="88">
        <v>8.7100000000000009</v>
      </c>
      <c r="I451" s="301">
        <f>'Коэфф для прайса 1 оч'!$F$10</f>
        <v>250000</v>
      </c>
      <c r="J451" s="303">
        <f t="shared" si="21"/>
        <v>2177500</v>
      </c>
      <c r="K451" s="304">
        <v>0.05</v>
      </c>
      <c r="L451" s="301">
        <f t="shared" si="22"/>
        <v>237500</v>
      </c>
      <c r="M451" s="303">
        <f t="shared" si="23"/>
        <v>2068625.0000000002</v>
      </c>
      <c r="N451" s="87" t="s">
        <v>1277</v>
      </c>
    </row>
    <row r="452" spans="2:14">
      <c r="B452" s="85" t="s">
        <v>1256</v>
      </c>
      <c r="C452" s="86">
        <v>1</v>
      </c>
      <c r="D452" s="84"/>
      <c r="E452" s="87" t="s">
        <v>1257</v>
      </c>
      <c r="F452" s="85">
        <v>130</v>
      </c>
      <c r="G452" s="85" t="s">
        <v>1765</v>
      </c>
      <c r="H452" s="88">
        <v>3.96</v>
      </c>
      <c r="I452" s="301">
        <f>'Коэфф для прайса 1 оч'!$F$10</f>
        <v>250000</v>
      </c>
      <c r="J452" s="303">
        <f t="shared" si="21"/>
        <v>990000</v>
      </c>
      <c r="K452" s="304">
        <v>0.05</v>
      </c>
      <c r="L452" s="301">
        <f t="shared" si="22"/>
        <v>237500</v>
      </c>
      <c r="M452" s="303">
        <f t="shared" si="23"/>
        <v>940500</v>
      </c>
      <c r="N452" s="87" t="s">
        <v>1277</v>
      </c>
    </row>
    <row r="453" spans="2:14">
      <c r="B453" s="85" t="s">
        <v>1256</v>
      </c>
      <c r="C453" s="86">
        <v>1</v>
      </c>
      <c r="D453" s="84"/>
      <c r="E453" s="87" t="s">
        <v>1257</v>
      </c>
      <c r="F453" s="85">
        <v>131</v>
      </c>
      <c r="G453" s="85" t="s">
        <v>1766</v>
      </c>
      <c r="H453" s="88">
        <v>3.97</v>
      </c>
      <c r="I453" s="301">
        <f>'Коэфф для прайса 1 оч'!$F$10</f>
        <v>250000</v>
      </c>
      <c r="J453" s="303">
        <f t="shared" si="21"/>
        <v>992500</v>
      </c>
      <c r="K453" s="304">
        <v>0.05</v>
      </c>
      <c r="L453" s="301">
        <f t="shared" si="22"/>
        <v>237500</v>
      </c>
      <c r="M453" s="303">
        <f t="shared" si="23"/>
        <v>942875</v>
      </c>
      <c r="N453" s="87" t="s">
        <v>1277</v>
      </c>
    </row>
    <row r="454" spans="2:14">
      <c r="B454" s="85" t="s">
        <v>1256</v>
      </c>
      <c r="C454" s="86">
        <v>1</v>
      </c>
      <c r="D454" s="84"/>
      <c r="E454" s="87" t="s">
        <v>1257</v>
      </c>
      <c r="F454" s="85">
        <v>132</v>
      </c>
      <c r="G454" s="85" t="s">
        <v>1767</v>
      </c>
      <c r="H454" s="88">
        <v>3.96</v>
      </c>
      <c r="I454" s="301">
        <f>'Коэфф для прайса 1 оч'!$F$10</f>
        <v>250000</v>
      </c>
      <c r="J454" s="303">
        <f t="shared" si="21"/>
        <v>990000</v>
      </c>
      <c r="K454" s="304">
        <v>0.05</v>
      </c>
      <c r="L454" s="301">
        <f t="shared" si="22"/>
        <v>237500</v>
      </c>
      <c r="M454" s="303">
        <f t="shared" si="23"/>
        <v>940500</v>
      </c>
      <c r="N454" s="87" t="s">
        <v>1277</v>
      </c>
    </row>
    <row r="455" spans="2:14">
      <c r="B455" s="85" t="s">
        <v>1256</v>
      </c>
      <c r="C455" s="86">
        <v>1</v>
      </c>
      <c r="D455" s="84"/>
      <c r="E455" s="87" t="s">
        <v>1257</v>
      </c>
      <c r="F455" s="85">
        <v>133</v>
      </c>
      <c r="G455" s="85" t="s">
        <v>1768</v>
      </c>
      <c r="H455" s="88">
        <v>3.96</v>
      </c>
      <c r="I455" s="301">
        <f>'Коэфф для прайса 1 оч'!$F$10</f>
        <v>250000</v>
      </c>
      <c r="J455" s="303">
        <f t="shared" si="21"/>
        <v>990000</v>
      </c>
      <c r="K455" s="304">
        <v>0.05</v>
      </c>
      <c r="L455" s="301">
        <f t="shared" si="22"/>
        <v>237500</v>
      </c>
      <c r="M455" s="303">
        <f t="shared" si="23"/>
        <v>940500</v>
      </c>
      <c r="N455" s="87" t="s">
        <v>1277</v>
      </c>
    </row>
    <row r="456" spans="2:14">
      <c r="B456" s="85" t="s">
        <v>1256</v>
      </c>
      <c r="C456" s="86">
        <v>1</v>
      </c>
      <c r="D456" s="84"/>
      <c r="E456" s="87" t="s">
        <v>1257</v>
      </c>
      <c r="F456" s="85">
        <v>134</v>
      </c>
      <c r="G456" s="85" t="s">
        <v>1769</v>
      </c>
      <c r="H456" s="88">
        <v>3.96</v>
      </c>
      <c r="I456" s="301">
        <f>'Коэфф для прайса 1 оч'!$F$10</f>
        <v>250000</v>
      </c>
      <c r="J456" s="303">
        <f t="shared" si="21"/>
        <v>990000</v>
      </c>
      <c r="K456" s="304">
        <v>0.05</v>
      </c>
      <c r="L456" s="301">
        <f t="shared" si="22"/>
        <v>237500</v>
      </c>
      <c r="M456" s="303">
        <f t="shared" si="23"/>
        <v>940500</v>
      </c>
      <c r="N456" s="87" t="s">
        <v>1277</v>
      </c>
    </row>
    <row r="457" spans="2:14">
      <c r="B457" s="85" t="s">
        <v>1256</v>
      </c>
      <c r="C457" s="86">
        <v>1</v>
      </c>
      <c r="D457" s="84"/>
      <c r="E457" s="87" t="s">
        <v>1257</v>
      </c>
      <c r="F457" s="85">
        <v>135</v>
      </c>
      <c r="G457" s="85" t="s">
        <v>1770</v>
      </c>
      <c r="H457" s="88">
        <v>3.97</v>
      </c>
      <c r="I457" s="301">
        <f>'Коэфф для прайса 1 оч'!$F$10</f>
        <v>250000</v>
      </c>
      <c r="J457" s="303">
        <f t="shared" si="21"/>
        <v>992500</v>
      </c>
      <c r="K457" s="304">
        <v>0.05</v>
      </c>
      <c r="L457" s="301">
        <f t="shared" si="22"/>
        <v>237500</v>
      </c>
      <c r="M457" s="303">
        <f t="shared" si="23"/>
        <v>942875</v>
      </c>
      <c r="N457" s="87" t="s">
        <v>1277</v>
      </c>
    </row>
    <row r="458" spans="2:14">
      <c r="B458" s="85" t="s">
        <v>1256</v>
      </c>
      <c r="C458" s="86">
        <v>1</v>
      </c>
      <c r="D458" s="84"/>
      <c r="E458" s="87" t="s">
        <v>1257</v>
      </c>
      <c r="F458" s="85">
        <v>136</v>
      </c>
      <c r="G458" s="85" t="s">
        <v>1771</v>
      </c>
      <c r="H458" s="88">
        <v>3.96</v>
      </c>
      <c r="I458" s="301">
        <f>'Коэфф для прайса 1 оч'!$F$10</f>
        <v>250000</v>
      </c>
      <c r="J458" s="303">
        <f t="shared" si="21"/>
        <v>990000</v>
      </c>
      <c r="K458" s="304">
        <v>0.05</v>
      </c>
      <c r="L458" s="301">
        <f t="shared" si="22"/>
        <v>237500</v>
      </c>
      <c r="M458" s="303">
        <f t="shared" si="23"/>
        <v>940500</v>
      </c>
      <c r="N458" s="87" t="s">
        <v>1277</v>
      </c>
    </row>
    <row r="459" spans="2:14">
      <c r="B459" s="85" t="s">
        <v>1256</v>
      </c>
      <c r="C459" s="86">
        <v>1</v>
      </c>
      <c r="D459" s="84"/>
      <c r="E459" s="87" t="s">
        <v>1257</v>
      </c>
      <c r="F459" s="85">
        <v>137</v>
      </c>
      <c r="G459" s="85" t="s">
        <v>1772</v>
      </c>
      <c r="H459" s="88">
        <v>3.97</v>
      </c>
      <c r="I459" s="301">
        <f>'Коэфф для прайса 1 оч'!$F$10</f>
        <v>250000</v>
      </c>
      <c r="J459" s="303">
        <f t="shared" si="21"/>
        <v>992500</v>
      </c>
      <c r="K459" s="304">
        <v>0.05</v>
      </c>
      <c r="L459" s="301">
        <f t="shared" si="22"/>
        <v>237500</v>
      </c>
      <c r="M459" s="303">
        <f t="shared" si="23"/>
        <v>942875</v>
      </c>
      <c r="N459" s="87" t="s">
        <v>1277</v>
      </c>
    </row>
    <row r="460" spans="2:14">
      <c r="B460" s="85" t="s">
        <v>1256</v>
      </c>
      <c r="C460" s="86">
        <v>1</v>
      </c>
      <c r="D460" s="84"/>
      <c r="E460" s="87" t="s">
        <v>1257</v>
      </c>
      <c r="F460" s="85">
        <v>138</v>
      </c>
      <c r="G460" s="85" t="s">
        <v>1773</v>
      </c>
      <c r="H460" s="88">
        <v>3.96</v>
      </c>
      <c r="I460" s="301">
        <f>'Коэфф для прайса 1 оч'!$F$10</f>
        <v>250000</v>
      </c>
      <c r="J460" s="303">
        <f t="shared" si="21"/>
        <v>990000</v>
      </c>
      <c r="K460" s="304">
        <v>0.05</v>
      </c>
      <c r="L460" s="301">
        <f t="shared" si="22"/>
        <v>237500</v>
      </c>
      <c r="M460" s="303">
        <f t="shared" si="23"/>
        <v>940500</v>
      </c>
      <c r="N460" s="87" t="s">
        <v>1277</v>
      </c>
    </row>
    <row r="461" spans="2:14">
      <c r="B461" s="85" t="s">
        <v>1256</v>
      </c>
      <c r="C461" s="86">
        <v>1</v>
      </c>
      <c r="D461" s="84"/>
      <c r="E461" s="87" t="s">
        <v>1257</v>
      </c>
      <c r="F461" s="85">
        <v>139</v>
      </c>
      <c r="G461" s="85" t="s">
        <v>1774</v>
      </c>
      <c r="H461" s="88">
        <v>3.97</v>
      </c>
      <c r="I461" s="301">
        <f>'Коэфф для прайса 1 оч'!$F$10</f>
        <v>250000</v>
      </c>
      <c r="J461" s="303">
        <f t="shared" si="21"/>
        <v>992500</v>
      </c>
      <c r="K461" s="304">
        <v>0.05</v>
      </c>
      <c r="L461" s="301">
        <f t="shared" si="22"/>
        <v>237500</v>
      </c>
      <c r="M461" s="303">
        <f t="shared" si="23"/>
        <v>942875</v>
      </c>
      <c r="N461" s="87" t="s">
        <v>1277</v>
      </c>
    </row>
    <row r="462" spans="2:14">
      <c r="B462" s="85" t="s">
        <v>1256</v>
      </c>
      <c r="C462" s="86">
        <v>1</v>
      </c>
      <c r="D462" s="84"/>
      <c r="E462" s="87" t="s">
        <v>1257</v>
      </c>
      <c r="F462" s="85">
        <v>140</v>
      </c>
      <c r="G462" s="85" t="s">
        <v>1775</v>
      </c>
      <c r="H462" s="88">
        <v>3.96</v>
      </c>
      <c r="I462" s="301">
        <f>'Коэфф для прайса 1 оч'!$F$10</f>
        <v>250000</v>
      </c>
      <c r="J462" s="303">
        <f t="shared" si="21"/>
        <v>990000</v>
      </c>
      <c r="K462" s="304">
        <v>0.05</v>
      </c>
      <c r="L462" s="301">
        <f t="shared" si="22"/>
        <v>237500</v>
      </c>
      <c r="M462" s="303">
        <f t="shared" si="23"/>
        <v>940500</v>
      </c>
      <c r="N462" s="87" t="s">
        <v>1277</v>
      </c>
    </row>
    <row r="463" spans="2:14">
      <c r="B463" s="85" t="s">
        <v>1256</v>
      </c>
      <c r="C463" s="86">
        <v>1</v>
      </c>
      <c r="D463" s="84"/>
      <c r="E463" s="87" t="s">
        <v>1257</v>
      </c>
      <c r="F463" s="85">
        <v>141</v>
      </c>
      <c r="G463" s="85" t="s">
        <v>1776</v>
      </c>
      <c r="H463" s="88">
        <v>3.97</v>
      </c>
      <c r="I463" s="301">
        <f>'Коэфф для прайса 1 оч'!$F$10</f>
        <v>250000</v>
      </c>
      <c r="J463" s="303">
        <f t="shared" si="21"/>
        <v>992500</v>
      </c>
      <c r="K463" s="304">
        <v>0.05</v>
      </c>
      <c r="L463" s="301">
        <f t="shared" si="22"/>
        <v>237500</v>
      </c>
      <c r="M463" s="303">
        <f t="shared" si="23"/>
        <v>942875</v>
      </c>
      <c r="N463" s="87" t="s">
        <v>1277</v>
      </c>
    </row>
    <row r="464" spans="2:14">
      <c r="B464" s="85" t="s">
        <v>1256</v>
      </c>
      <c r="C464" s="86">
        <v>1</v>
      </c>
      <c r="D464" s="84"/>
      <c r="E464" s="87" t="s">
        <v>1257</v>
      </c>
      <c r="F464" s="85">
        <v>142</v>
      </c>
      <c r="G464" s="85" t="s">
        <v>1777</v>
      </c>
      <c r="H464" s="88">
        <v>3.96</v>
      </c>
      <c r="I464" s="301">
        <f>'Коэфф для прайса 1 оч'!$F$10</f>
        <v>250000</v>
      </c>
      <c r="J464" s="303">
        <f t="shared" si="21"/>
        <v>990000</v>
      </c>
      <c r="K464" s="304">
        <v>0.05</v>
      </c>
      <c r="L464" s="301">
        <f t="shared" si="22"/>
        <v>237500</v>
      </c>
      <c r="M464" s="303">
        <f t="shared" si="23"/>
        <v>940500</v>
      </c>
      <c r="N464" s="87" t="s">
        <v>1277</v>
      </c>
    </row>
    <row r="465" spans="2:14">
      <c r="B465" s="85" t="s">
        <v>1256</v>
      </c>
      <c r="C465" s="86">
        <v>1</v>
      </c>
      <c r="D465" s="84"/>
      <c r="E465" s="87" t="s">
        <v>1257</v>
      </c>
      <c r="F465" s="85">
        <v>143</v>
      </c>
      <c r="G465" s="85" t="s">
        <v>1778</v>
      </c>
      <c r="H465" s="88">
        <v>3.97</v>
      </c>
      <c r="I465" s="301">
        <f>'Коэфф для прайса 1 оч'!$F$10</f>
        <v>250000</v>
      </c>
      <c r="J465" s="303">
        <f t="shared" si="21"/>
        <v>992500</v>
      </c>
      <c r="K465" s="304">
        <v>0.05</v>
      </c>
      <c r="L465" s="301">
        <f t="shared" si="22"/>
        <v>237500</v>
      </c>
      <c r="M465" s="303">
        <f t="shared" si="23"/>
        <v>942875</v>
      </c>
      <c r="N465" s="87" t="s">
        <v>1277</v>
      </c>
    </row>
    <row r="466" spans="2:14">
      <c r="B466" s="85" t="s">
        <v>1256</v>
      </c>
      <c r="C466" s="86">
        <v>1</v>
      </c>
      <c r="D466" s="84"/>
      <c r="E466" s="87" t="s">
        <v>1257</v>
      </c>
      <c r="F466" s="85">
        <v>144</v>
      </c>
      <c r="G466" s="85" t="s">
        <v>1779</v>
      </c>
      <c r="H466" s="88">
        <v>3.97</v>
      </c>
      <c r="I466" s="301">
        <f>'Коэфф для прайса 1 оч'!$F$10</f>
        <v>250000</v>
      </c>
      <c r="J466" s="303">
        <f t="shared" si="21"/>
        <v>992500</v>
      </c>
      <c r="K466" s="304">
        <v>0.05</v>
      </c>
      <c r="L466" s="301">
        <f t="shared" si="22"/>
        <v>237500</v>
      </c>
      <c r="M466" s="303">
        <f t="shared" si="23"/>
        <v>942875</v>
      </c>
      <c r="N466" s="87" t="s">
        <v>1277</v>
      </c>
    </row>
    <row r="467" spans="2:14">
      <c r="B467" s="85" t="s">
        <v>1256</v>
      </c>
      <c r="C467" s="86">
        <v>1</v>
      </c>
      <c r="D467" s="84"/>
      <c r="E467" s="87" t="s">
        <v>1257</v>
      </c>
      <c r="F467" s="85">
        <v>145</v>
      </c>
      <c r="G467" s="85" t="s">
        <v>1780</v>
      </c>
      <c r="H467" s="88">
        <v>3.97</v>
      </c>
      <c r="I467" s="301">
        <f>'Коэфф для прайса 1 оч'!$F$10</f>
        <v>250000</v>
      </c>
      <c r="J467" s="303">
        <f t="shared" si="21"/>
        <v>992500</v>
      </c>
      <c r="K467" s="304">
        <v>0.05</v>
      </c>
      <c r="L467" s="301">
        <f t="shared" si="22"/>
        <v>237500</v>
      </c>
      <c r="M467" s="303">
        <f t="shared" si="23"/>
        <v>942875</v>
      </c>
      <c r="N467" s="87" t="s">
        <v>1277</v>
      </c>
    </row>
    <row r="468" spans="2:14">
      <c r="B468" s="85" t="s">
        <v>1256</v>
      </c>
      <c r="C468" s="86">
        <v>1</v>
      </c>
      <c r="D468" s="84"/>
      <c r="E468" s="87" t="s">
        <v>1257</v>
      </c>
      <c r="F468" s="85">
        <v>146</v>
      </c>
      <c r="G468" s="85" t="s">
        <v>1781</v>
      </c>
      <c r="H468" s="88">
        <v>3.97</v>
      </c>
      <c r="I468" s="301">
        <f>'Коэфф для прайса 1 оч'!$F$10</f>
        <v>250000</v>
      </c>
      <c r="J468" s="303">
        <f t="shared" si="21"/>
        <v>992500</v>
      </c>
      <c r="K468" s="304">
        <v>0.05</v>
      </c>
      <c r="L468" s="301">
        <f t="shared" si="22"/>
        <v>237500</v>
      </c>
      <c r="M468" s="303">
        <f t="shared" si="23"/>
        <v>942875</v>
      </c>
      <c r="N468" s="87" t="s">
        <v>1277</v>
      </c>
    </row>
    <row r="469" spans="2:14">
      <c r="B469" s="85" t="s">
        <v>1256</v>
      </c>
      <c r="C469" s="86">
        <v>1</v>
      </c>
      <c r="D469" s="84"/>
      <c r="E469" s="87" t="s">
        <v>1257</v>
      </c>
      <c r="F469" s="85">
        <v>147</v>
      </c>
      <c r="G469" s="85" t="s">
        <v>1782</v>
      </c>
      <c r="H469" s="88">
        <v>3.96</v>
      </c>
      <c r="I469" s="301">
        <f>'Коэфф для прайса 1 оч'!$F$10</f>
        <v>250000</v>
      </c>
      <c r="J469" s="303">
        <f t="shared" si="21"/>
        <v>990000</v>
      </c>
      <c r="K469" s="304">
        <v>0.05</v>
      </c>
      <c r="L469" s="301">
        <f t="shared" si="22"/>
        <v>237500</v>
      </c>
      <c r="M469" s="303">
        <f t="shared" si="23"/>
        <v>940500</v>
      </c>
      <c r="N469" s="87" t="s">
        <v>1277</v>
      </c>
    </row>
    <row r="470" spans="2:14">
      <c r="B470" s="85" t="s">
        <v>1256</v>
      </c>
      <c r="C470" s="86">
        <v>1</v>
      </c>
      <c r="D470" s="84"/>
      <c r="E470" s="87" t="s">
        <v>1257</v>
      </c>
      <c r="F470" s="85">
        <v>148</v>
      </c>
      <c r="G470" s="85" t="s">
        <v>1783</v>
      </c>
      <c r="H470" s="88">
        <v>3.96</v>
      </c>
      <c r="I470" s="301">
        <f>'Коэфф для прайса 1 оч'!$F$10</f>
        <v>250000</v>
      </c>
      <c r="J470" s="303">
        <f t="shared" si="21"/>
        <v>990000</v>
      </c>
      <c r="K470" s="304">
        <v>0.05</v>
      </c>
      <c r="L470" s="301">
        <f t="shared" si="22"/>
        <v>237500</v>
      </c>
      <c r="M470" s="303">
        <f t="shared" si="23"/>
        <v>940500</v>
      </c>
      <c r="N470" s="87" t="s">
        <v>1277</v>
      </c>
    </row>
    <row r="471" spans="2:14">
      <c r="B471" s="85" t="s">
        <v>1256</v>
      </c>
      <c r="C471" s="86">
        <v>1</v>
      </c>
      <c r="D471" s="84"/>
      <c r="E471" s="87" t="s">
        <v>1257</v>
      </c>
      <c r="F471" s="85">
        <v>149</v>
      </c>
      <c r="G471" s="85" t="s">
        <v>1784</v>
      </c>
      <c r="H471" s="88">
        <v>3.97</v>
      </c>
      <c r="I471" s="301">
        <f>'Коэфф для прайса 1 оч'!$F$10</f>
        <v>250000</v>
      </c>
      <c r="J471" s="303">
        <f t="shared" si="21"/>
        <v>992500</v>
      </c>
      <c r="K471" s="304">
        <v>0.05</v>
      </c>
      <c r="L471" s="301">
        <f t="shared" si="22"/>
        <v>237500</v>
      </c>
      <c r="M471" s="303">
        <f t="shared" si="23"/>
        <v>942875</v>
      </c>
      <c r="N471" s="87" t="s">
        <v>1277</v>
      </c>
    </row>
    <row r="472" spans="2:14">
      <c r="B472" s="85" t="s">
        <v>1256</v>
      </c>
      <c r="C472" s="86">
        <v>1</v>
      </c>
      <c r="D472" s="84"/>
      <c r="E472" s="87" t="s">
        <v>1257</v>
      </c>
      <c r="F472" s="85">
        <v>150</v>
      </c>
      <c r="G472" s="85" t="s">
        <v>1785</v>
      </c>
      <c r="H472" s="88">
        <v>7.59</v>
      </c>
      <c r="I472" s="301">
        <f>'Коэфф для прайса 1 оч'!$F$10</f>
        <v>250000</v>
      </c>
      <c r="J472" s="303">
        <f t="shared" si="21"/>
        <v>1897500</v>
      </c>
      <c r="K472" s="304">
        <v>0.05</v>
      </c>
      <c r="L472" s="301">
        <f t="shared" si="22"/>
        <v>237500</v>
      </c>
      <c r="M472" s="303">
        <f t="shared" si="23"/>
        <v>1802625</v>
      </c>
      <c r="N472" s="87" t="s">
        <v>1277</v>
      </c>
    </row>
    <row r="473" spans="2:14">
      <c r="B473" s="85" t="s">
        <v>1256</v>
      </c>
      <c r="C473" s="86">
        <v>1</v>
      </c>
      <c r="D473" s="84"/>
      <c r="E473" s="87" t="s">
        <v>1257</v>
      </c>
      <c r="F473" s="85">
        <v>151</v>
      </c>
      <c r="G473" s="85" t="s">
        <v>1786</v>
      </c>
      <c r="H473" s="88">
        <v>5.34</v>
      </c>
      <c r="I473" s="301">
        <f>'Коэфф для прайса 1 оч'!$F$10</f>
        <v>250000</v>
      </c>
      <c r="J473" s="303">
        <f t="shared" si="21"/>
        <v>1335000</v>
      </c>
      <c r="K473" s="304">
        <v>0.05</v>
      </c>
      <c r="L473" s="301">
        <f t="shared" si="22"/>
        <v>237500</v>
      </c>
      <c r="M473" s="303">
        <f t="shared" si="23"/>
        <v>1268250</v>
      </c>
      <c r="N473" s="87" t="s">
        <v>1277</v>
      </c>
    </row>
    <row r="474" spans="2:14">
      <c r="B474" s="85" t="s">
        <v>1256</v>
      </c>
      <c r="C474" s="86">
        <v>1</v>
      </c>
      <c r="D474" s="84"/>
      <c r="E474" s="87" t="s">
        <v>1257</v>
      </c>
      <c r="F474" s="85">
        <v>152</v>
      </c>
      <c r="G474" s="85" t="s">
        <v>1787</v>
      </c>
      <c r="H474" s="88">
        <v>3.81</v>
      </c>
      <c r="I474" s="301">
        <f>'Коэфф для прайса 1 оч'!$F$10</f>
        <v>250000</v>
      </c>
      <c r="J474" s="303">
        <f t="shared" si="21"/>
        <v>952500</v>
      </c>
      <c r="K474" s="304">
        <v>0.05</v>
      </c>
      <c r="L474" s="301">
        <f t="shared" si="22"/>
        <v>237500</v>
      </c>
      <c r="M474" s="303">
        <f t="shared" si="23"/>
        <v>904875</v>
      </c>
      <c r="N474" s="87" t="s">
        <v>1277</v>
      </c>
    </row>
    <row r="475" spans="2:14">
      <c r="B475" s="85" t="s">
        <v>1256</v>
      </c>
      <c r="C475" s="86">
        <v>1</v>
      </c>
      <c r="D475" s="84"/>
      <c r="E475" s="87" t="s">
        <v>1257</v>
      </c>
      <c r="F475" s="85">
        <v>153</v>
      </c>
      <c r="G475" s="85" t="s">
        <v>1788</v>
      </c>
      <c r="H475" s="88">
        <v>3.96</v>
      </c>
      <c r="I475" s="301">
        <f>'Коэфф для прайса 1 оч'!$F$10</f>
        <v>250000</v>
      </c>
      <c r="J475" s="303">
        <f t="shared" si="21"/>
        <v>990000</v>
      </c>
      <c r="K475" s="304">
        <v>0.05</v>
      </c>
      <c r="L475" s="301">
        <f t="shared" si="22"/>
        <v>237500</v>
      </c>
      <c r="M475" s="303">
        <f t="shared" si="23"/>
        <v>940500</v>
      </c>
      <c r="N475" s="87" t="s">
        <v>1277</v>
      </c>
    </row>
    <row r="476" spans="2:14">
      <c r="B476" s="85" t="s">
        <v>1256</v>
      </c>
      <c r="C476" s="86">
        <v>1</v>
      </c>
      <c r="D476" s="84"/>
      <c r="E476" s="87" t="s">
        <v>1257</v>
      </c>
      <c r="F476" s="85">
        <v>154</v>
      </c>
      <c r="G476" s="85" t="s">
        <v>1789</v>
      </c>
      <c r="H476" s="88">
        <v>3.97</v>
      </c>
      <c r="I476" s="301">
        <f>'Коэфф для прайса 1 оч'!$F$10</f>
        <v>250000</v>
      </c>
      <c r="J476" s="303">
        <f t="shared" si="21"/>
        <v>992500</v>
      </c>
      <c r="K476" s="304">
        <v>0.05</v>
      </c>
      <c r="L476" s="301">
        <f t="shared" si="22"/>
        <v>237500</v>
      </c>
      <c r="M476" s="303">
        <f t="shared" si="23"/>
        <v>942875</v>
      </c>
      <c r="N476" s="87" t="s">
        <v>1277</v>
      </c>
    </row>
    <row r="477" spans="2:14">
      <c r="B477" s="85" t="s">
        <v>1256</v>
      </c>
      <c r="C477" s="86">
        <v>1</v>
      </c>
      <c r="D477" s="84"/>
      <c r="E477" s="87" t="s">
        <v>1257</v>
      </c>
      <c r="F477" s="85">
        <v>155</v>
      </c>
      <c r="G477" s="85" t="s">
        <v>1790</v>
      </c>
      <c r="H477" s="88">
        <v>3.96</v>
      </c>
      <c r="I477" s="301">
        <f>'Коэфф для прайса 1 оч'!$F$10</f>
        <v>250000</v>
      </c>
      <c r="J477" s="303">
        <f t="shared" si="21"/>
        <v>990000</v>
      </c>
      <c r="K477" s="304">
        <v>0.05</v>
      </c>
      <c r="L477" s="301">
        <f t="shared" si="22"/>
        <v>237500</v>
      </c>
      <c r="M477" s="303">
        <f t="shared" si="23"/>
        <v>940500</v>
      </c>
      <c r="N477" s="87" t="s">
        <v>1277</v>
      </c>
    </row>
    <row r="478" spans="2:14">
      <c r="B478" s="85" t="s">
        <v>1256</v>
      </c>
      <c r="C478" s="86">
        <v>1</v>
      </c>
      <c r="D478" s="84"/>
      <c r="E478" s="87" t="s">
        <v>1257</v>
      </c>
      <c r="F478" s="85">
        <v>156</v>
      </c>
      <c r="G478" s="85" t="s">
        <v>1791</v>
      </c>
      <c r="H478" s="88">
        <v>3.96</v>
      </c>
      <c r="I478" s="301">
        <f>'Коэфф для прайса 1 оч'!$F$10</f>
        <v>250000</v>
      </c>
      <c r="J478" s="303">
        <f t="shared" si="21"/>
        <v>990000</v>
      </c>
      <c r="K478" s="304">
        <v>0.05</v>
      </c>
      <c r="L478" s="301">
        <f t="shared" si="22"/>
        <v>237500</v>
      </c>
      <c r="M478" s="303">
        <f t="shared" si="23"/>
        <v>940500</v>
      </c>
      <c r="N478" s="87" t="s">
        <v>1277</v>
      </c>
    </row>
    <row r="479" spans="2:14">
      <c r="B479" s="85" t="s">
        <v>1256</v>
      </c>
      <c r="C479" s="86">
        <v>1</v>
      </c>
      <c r="D479" s="84"/>
      <c r="E479" s="87" t="s">
        <v>1257</v>
      </c>
      <c r="F479" s="85">
        <v>157</v>
      </c>
      <c r="G479" s="85" t="s">
        <v>1792</v>
      </c>
      <c r="H479" s="88">
        <v>3.97</v>
      </c>
      <c r="I479" s="301">
        <f>'Коэфф для прайса 1 оч'!$F$10</f>
        <v>250000</v>
      </c>
      <c r="J479" s="303">
        <f t="shared" si="21"/>
        <v>992500</v>
      </c>
      <c r="K479" s="304">
        <v>0.05</v>
      </c>
      <c r="L479" s="301">
        <f t="shared" si="22"/>
        <v>237500</v>
      </c>
      <c r="M479" s="303">
        <f t="shared" si="23"/>
        <v>942875</v>
      </c>
      <c r="N479" s="87" t="s">
        <v>1277</v>
      </c>
    </row>
    <row r="480" spans="2:14">
      <c r="B480" s="85" t="s">
        <v>1256</v>
      </c>
      <c r="C480" s="86">
        <v>1</v>
      </c>
      <c r="D480" s="84"/>
      <c r="E480" s="87" t="s">
        <v>1257</v>
      </c>
      <c r="F480" s="85">
        <v>158</v>
      </c>
      <c r="G480" s="85" t="s">
        <v>1793</v>
      </c>
      <c r="H480" s="88">
        <v>3.97</v>
      </c>
      <c r="I480" s="301">
        <f>'Коэфф для прайса 1 оч'!$F$10</f>
        <v>250000</v>
      </c>
      <c r="J480" s="303">
        <f t="shared" si="21"/>
        <v>992500</v>
      </c>
      <c r="K480" s="304">
        <v>0.05</v>
      </c>
      <c r="L480" s="301">
        <f t="shared" si="22"/>
        <v>237500</v>
      </c>
      <c r="M480" s="303">
        <f t="shared" si="23"/>
        <v>942875</v>
      </c>
      <c r="N480" s="87" t="s">
        <v>1277</v>
      </c>
    </row>
    <row r="481" spans="2:14">
      <c r="B481" s="85" t="s">
        <v>1256</v>
      </c>
      <c r="C481" s="86">
        <v>1</v>
      </c>
      <c r="D481" s="84"/>
      <c r="E481" s="87" t="s">
        <v>1257</v>
      </c>
      <c r="F481" s="85">
        <v>159</v>
      </c>
      <c r="G481" s="85" t="s">
        <v>1794</v>
      </c>
      <c r="H481" s="88">
        <v>3.96</v>
      </c>
      <c r="I481" s="301">
        <f>'Коэфф для прайса 1 оч'!$F$10</f>
        <v>250000</v>
      </c>
      <c r="J481" s="303">
        <f t="shared" si="21"/>
        <v>990000</v>
      </c>
      <c r="K481" s="304">
        <v>0.05</v>
      </c>
      <c r="L481" s="301">
        <f t="shared" si="22"/>
        <v>237500</v>
      </c>
      <c r="M481" s="303">
        <f t="shared" si="23"/>
        <v>940500</v>
      </c>
      <c r="N481" s="87" t="s">
        <v>1277</v>
      </c>
    </row>
    <row r="482" spans="2:14">
      <c r="B482" s="85" t="s">
        <v>1256</v>
      </c>
      <c r="C482" s="86">
        <v>1</v>
      </c>
      <c r="D482" s="84"/>
      <c r="E482" s="87" t="s">
        <v>1257</v>
      </c>
      <c r="F482" s="85">
        <v>160</v>
      </c>
      <c r="G482" s="85" t="s">
        <v>1795</v>
      </c>
      <c r="H482" s="88">
        <v>3.96</v>
      </c>
      <c r="I482" s="301">
        <f>'Коэфф для прайса 1 оч'!$F$10</f>
        <v>250000</v>
      </c>
      <c r="J482" s="303">
        <f t="shared" si="21"/>
        <v>990000</v>
      </c>
      <c r="K482" s="304">
        <v>0.05</v>
      </c>
      <c r="L482" s="301">
        <f t="shared" si="22"/>
        <v>237500</v>
      </c>
      <c r="M482" s="303">
        <f t="shared" si="23"/>
        <v>940500</v>
      </c>
      <c r="N482" s="87" t="s">
        <v>1277</v>
      </c>
    </row>
    <row r="483" spans="2:14">
      <c r="B483" s="85" t="s">
        <v>1256</v>
      </c>
      <c r="C483" s="86">
        <v>1</v>
      </c>
      <c r="D483" s="84"/>
      <c r="E483" s="87" t="s">
        <v>1257</v>
      </c>
      <c r="F483" s="85">
        <v>161</v>
      </c>
      <c r="G483" s="85" t="s">
        <v>1796</v>
      </c>
      <c r="H483" s="88">
        <v>3.97</v>
      </c>
      <c r="I483" s="301">
        <f>'Коэфф для прайса 1 оч'!$F$10</f>
        <v>250000</v>
      </c>
      <c r="J483" s="303">
        <f t="shared" si="21"/>
        <v>992500</v>
      </c>
      <c r="K483" s="304">
        <v>0.05</v>
      </c>
      <c r="L483" s="301">
        <f t="shared" si="22"/>
        <v>237500</v>
      </c>
      <c r="M483" s="303">
        <f t="shared" si="23"/>
        <v>942875</v>
      </c>
      <c r="N483" s="87" t="s">
        <v>1277</v>
      </c>
    </row>
    <row r="484" spans="2:14">
      <c r="B484" s="85" t="s">
        <v>1256</v>
      </c>
      <c r="C484" s="86">
        <v>1</v>
      </c>
      <c r="D484" s="84"/>
      <c r="E484" s="87" t="s">
        <v>1257</v>
      </c>
      <c r="F484" s="85">
        <v>162</v>
      </c>
      <c r="G484" s="85" t="s">
        <v>1797</v>
      </c>
      <c r="H484" s="88">
        <v>3.97</v>
      </c>
      <c r="I484" s="301">
        <f>'Коэфф для прайса 1 оч'!$F$10</f>
        <v>250000</v>
      </c>
      <c r="J484" s="303">
        <f t="shared" si="21"/>
        <v>992500</v>
      </c>
      <c r="K484" s="304">
        <v>0.05</v>
      </c>
      <c r="L484" s="301">
        <f t="shared" si="22"/>
        <v>237500</v>
      </c>
      <c r="M484" s="303">
        <f t="shared" si="23"/>
        <v>942875</v>
      </c>
      <c r="N484" s="87" t="s">
        <v>1277</v>
      </c>
    </row>
    <row r="485" spans="2:14">
      <c r="B485" s="85" t="s">
        <v>1256</v>
      </c>
      <c r="C485" s="86">
        <v>1</v>
      </c>
      <c r="D485" s="84"/>
      <c r="E485" s="87" t="s">
        <v>1257</v>
      </c>
      <c r="F485" s="85">
        <v>163</v>
      </c>
      <c r="G485" s="85" t="s">
        <v>1798</v>
      </c>
      <c r="H485" s="88">
        <v>3.96</v>
      </c>
      <c r="I485" s="301">
        <f>'Коэфф для прайса 1 оч'!$F$10</f>
        <v>250000</v>
      </c>
      <c r="J485" s="303">
        <f t="shared" si="21"/>
        <v>990000</v>
      </c>
      <c r="K485" s="304">
        <v>0.05</v>
      </c>
      <c r="L485" s="301">
        <f t="shared" si="22"/>
        <v>237500</v>
      </c>
      <c r="M485" s="303">
        <f t="shared" si="23"/>
        <v>940500</v>
      </c>
      <c r="N485" s="87" t="s">
        <v>1277</v>
      </c>
    </row>
    <row r="486" spans="2:14">
      <c r="B486" s="85" t="s">
        <v>1256</v>
      </c>
      <c r="C486" s="86">
        <v>1</v>
      </c>
      <c r="D486" s="84"/>
      <c r="E486" s="87" t="s">
        <v>1257</v>
      </c>
      <c r="F486" s="85">
        <v>164</v>
      </c>
      <c r="G486" s="85" t="s">
        <v>1799</v>
      </c>
      <c r="H486" s="88">
        <v>3.96</v>
      </c>
      <c r="I486" s="301">
        <f>'Коэфф для прайса 1 оч'!$F$10</f>
        <v>250000</v>
      </c>
      <c r="J486" s="303">
        <f t="shared" si="21"/>
        <v>990000</v>
      </c>
      <c r="K486" s="304">
        <v>0.05</v>
      </c>
      <c r="L486" s="301">
        <f t="shared" si="22"/>
        <v>237500</v>
      </c>
      <c r="M486" s="303">
        <f t="shared" si="23"/>
        <v>940500</v>
      </c>
      <c r="N486" s="87" t="s">
        <v>1277</v>
      </c>
    </row>
    <row r="487" spans="2:14">
      <c r="B487" s="85" t="s">
        <v>1256</v>
      </c>
      <c r="C487" s="86">
        <v>1</v>
      </c>
      <c r="D487" s="84"/>
      <c r="E487" s="87" t="s">
        <v>1257</v>
      </c>
      <c r="F487" s="85">
        <v>165</v>
      </c>
      <c r="G487" s="85" t="s">
        <v>1800</v>
      </c>
      <c r="H487" s="88">
        <v>3.97</v>
      </c>
      <c r="I487" s="301">
        <f>'Коэфф для прайса 1 оч'!$F$10</f>
        <v>250000</v>
      </c>
      <c r="J487" s="303">
        <f t="shared" si="21"/>
        <v>992500</v>
      </c>
      <c r="K487" s="304">
        <v>0.05</v>
      </c>
      <c r="L487" s="301">
        <f t="shared" si="22"/>
        <v>237500</v>
      </c>
      <c r="M487" s="303">
        <f t="shared" si="23"/>
        <v>942875</v>
      </c>
      <c r="N487" s="87" t="s">
        <v>1277</v>
      </c>
    </row>
    <row r="488" spans="2:14">
      <c r="B488" s="85" t="s">
        <v>1256</v>
      </c>
      <c r="C488" s="86">
        <v>1</v>
      </c>
      <c r="D488" s="84"/>
      <c r="E488" s="87" t="s">
        <v>1257</v>
      </c>
      <c r="F488" s="85">
        <v>166</v>
      </c>
      <c r="G488" s="85" t="s">
        <v>1801</v>
      </c>
      <c r="H488" s="88">
        <v>3.97</v>
      </c>
      <c r="I488" s="301">
        <f>'Коэфф для прайса 1 оч'!$F$10</f>
        <v>250000</v>
      </c>
      <c r="J488" s="303">
        <f t="shared" si="21"/>
        <v>992500</v>
      </c>
      <c r="K488" s="304">
        <v>0.05</v>
      </c>
      <c r="L488" s="301">
        <f t="shared" si="22"/>
        <v>237500</v>
      </c>
      <c r="M488" s="303">
        <f t="shared" si="23"/>
        <v>942875</v>
      </c>
      <c r="N488" s="87" t="s">
        <v>1277</v>
      </c>
    </row>
    <row r="489" spans="2:14">
      <c r="B489" s="85" t="s">
        <v>1256</v>
      </c>
      <c r="C489" s="86">
        <v>1</v>
      </c>
      <c r="D489" s="84"/>
      <c r="E489" s="87" t="s">
        <v>1257</v>
      </c>
      <c r="F489" s="85">
        <v>167</v>
      </c>
      <c r="G489" s="85" t="s">
        <v>1802</v>
      </c>
      <c r="H489" s="88">
        <v>3.96</v>
      </c>
      <c r="I489" s="301">
        <f>'Коэфф для прайса 1 оч'!$F$10</f>
        <v>250000</v>
      </c>
      <c r="J489" s="303">
        <f t="shared" si="21"/>
        <v>990000</v>
      </c>
      <c r="K489" s="304">
        <v>0.05</v>
      </c>
      <c r="L489" s="301">
        <f t="shared" si="22"/>
        <v>237500</v>
      </c>
      <c r="M489" s="303">
        <f t="shared" si="23"/>
        <v>940500</v>
      </c>
      <c r="N489" s="87" t="s">
        <v>1277</v>
      </c>
    </row>
    <row r="490" spans="2:14">
      <c r="B490" s="85" t="s">
        <v>1256</v>
      </c>
      <c r="C490" s="86">
        <v>1</v>
      </c>
      <c r="D490" s="84"/>
      <c r="E490" s="87" t="s">
        <v>1257</v>
      </c>
      <c r="F490" s="85">
        <v>168</v>
      </c>
      <c r="G490" s="85" t="s">
        <v>1803</v>
      </c>
      <c r="H490" s="88">
        <v>4.8600000000000003</v>
      </c>
      <c r="I490" s="301">
        <f>'Коэфф для прайса 1 оч'!$F$10</f>
        <v>250000</v>
      </c>
      <c r="J490" s="303">
        <f t="shared" si="21"/>
        <v>1215000</v>
      </c>
      <c r="K490" s="304">
        <v>0.05</v>
      </c>
      <c r="L490" s="301">
        <f t="shared" si="22"/>
        <v>237500</v>
      </c>
      <c r="M490" s="303">
        <f t="shared" si="23"/>
        <v>1154250</v>
      </c>
      <c r="N490" s="87" t="s">
        <v>1277</v>
      </c>
    </row>
    <row r="491" spans="2:14">
      <c r="B491" s="85" t="s">
        <v>1256</v>
      </c>
      <c r="C491" s="86">
        <v>1</v>
      </c>
      <c r="D491" s="84"/>
      <c r="E491" s="87" t="s">
        <v>1257</v>
      </c>
      <c r="F491" s="85">
        <v>169</v>
      </c>
      <c r="G491" s="85" t="s">
        <v>1804</v>
      </c>
      <c r="H491" s="88">
        <v>4.8899999999999997</v>
      </c>
      <c r="I491" s="301">
        <f>'Коэфф для прайса 1 оч'!$F$10</f>
        <v>250000</v>
      </c>
      <c r="J491" s="303">
        <f t="shared" si="21"/>
        <v>1222500</v>
      </c>
      <c r="K491" s="304">
        <v>0.05</v>
      </c>
      <c r="L491" s="301">
        <f t="shared" si="22"/>
        <v>237500</v>
      </c>
      <c r="M491" s="303">
        <f t="shared" si="23"/>
        <v>1161375</v>
      </c>
      <c r="N491" s="87" t="s">
        <v>1277</v>
      </c>
    </row>
    <row r="492" spans="2:14">
      <c r="B492" s="85" t="s">
        <v>1256</v>
      </c>
      <c r="C492" s="86">
        <v>1</v>
      </c>
      <c r="D492" s="84"/>
      <c r="E492" s="87" t="s">
        <v>1257</v>
      </c>
      <c r="F492" s="85">
        <v>170</v>
      </c>
      <c r="G492" s="85" t="s">
        <v>1805</v>
      </c>
      <c r="H492" s="88">
        <v>6.91</v>
      </c>
      <c r="I492" s="301">
        <f>'Коэфф для прайса 1 оч'!$F$10</f>
        <v>250000</v>
      </c>
      <c r="J492" s="303">
        <f t="shared" si="21"/>
        <v>1727500</v>
      </c>
      <c r="K492" s="304">
        <v>0.05</v>
      </c>
      <c r="L492" s="301">
        <f t="shared" si="22"/>
        <v>237500</v>
      </c>
      <c r="M492" s="303">
        <f t="shared" si="23"/>
        <v>1641125</v>
      </c>
      <c r="N492" s="87" t="s">
        <v>1277</v>
      </c>
    </row>
    <row r="493" spans="2:14">
      <c r="B493" s="85" t="s">
        <v>1256</v>
      </c>
      <c r="C493" s="86">
        <v>1</v>
      </c>
      <c r="D493" s="84"/>
      <c r="E493" s="87" t="s">
        <v>1257</v>
      </c>
      <c r="F493" s="85">
        <v>171</v>
      </c>
      <c r="G493" s="85" t="s">
        <v>1806</v>
      </c>
      <c r="H493" s="88">
        <v>4.0199999999999996</v>
      </c>
      <c r="I493" s="301">
        <f>'Коэфф для прайса 1 оч'!$F$10</f>
        <v>250000</v>
      </c>
      <c r="J493" s="303">
        <f t="shared" si="21"/>
        <v>1004999.9999999999</v>
      </c>
      <c r="K493" s="304">
        <v>0.05</v>
      </c>
      <c r="L493" s="301">
        <f t="shared" si="22"/>
        <v>237500</v>
      </c>
      <c r="M493" s="303">
        <f t="shared" si="23"/>
        <v>954749.99999999988</v>
      </c>
      <c r="N493" s="87" t="s">
        <v>1277</v>
      </c>
    </row>
    <row r="494" spans="2:14">
      <c r="B494" s="85" t="s">
        <v>1256</v>
      </c>
      <c r="C494" s="86">
        <v>1</v>
      </c>
      <c r="D494" s="84"/>
      <c r="E494" s="87" t="s">
        <v>1257</v>
      </c>
      <c r="F494" s="85">
        <v>172</v>
      </c>
      <c r="G494" s="85" t="s">
        <v>1807</v>
      </c>
      <c r="H494" s="88">
        <v>4.0199999999999996</v>
      </c>
      <c r="I494" s="301">
        <f>'Коэфф для прайса 1 оч'!$F$10</f>
        <v>250000</v>
      </c>
      <c r="J494" s="303">
        <f t="shared" si="21"/>
        <v>1004999.9999999999</v>
      </c>
      <c r="K494" s="304">
        <v>0.05</v>
      </c>
      <c r="L494" s="301">
        <f t="shared" si="22"/>
        <v>237500</v>
      </c>
      <c r="M494" s="303">
        <f t="shared" si="23"/>
        <v>954749.99999999988</v>
      </c>
      <c r="N494" s="87" t="s">
        <v>1277</v>
      </c>
    </row>
    <row r="495" spans="2:14">
      <c r="B495" s="85" t="s">
        <v>1256</v>
      </c>
      <c r="C495" s="86">
        <v>1</v>
      </c>
      <c r="D495" s="84"/>
      <c r="E495" s="87" t="s">
        <v>1257</v>
      </c>
      <c r="F495" s="85">
        <v>173</v>
      </c>
      <c r="G495" s="85" t="s">
        <v>1808</v>
      </c>
      <c r="H495" s="88">
        <v>6.91</v>
      </c>
      <c r="I495" s="301">
        <f>'Коэфф для прайса 1 оч'!$F$10</f>
        <v>250000</v>
      </c>
      <c r="J495" s="303">
        <f t="shared" si="21"/>
        <v>1727500</v>
      </c>
      <c r="K495" s="304">
        <v>0.05</v>
      </c>
      <c r="L495" s="301">
        <f t="shared" si="22"/>
        <v>237500</v>
      </c>
      <c r="M495" s="303">
        <f t="shared" si="23"/>
        <v>1641125</v>
      </c>
      <c r="N495" s="87" t="s">
        <v>1277</v>
      </c>
    </row>
    <row r="496" spans="2:14">
      <c r="B496" s="85" t="s">
        <v>1256</v>
      </c>
      <c r="C496" s="86">
        <v>1</v>
      </c>
      <c r="D496" s="84"/>
      <c r="E496" s="87" t="s">
        <v>1257</v>
      </c>
      <c r="F496" s="85">
        <v>174</v>
      </c>
      <c r="G496" s="85" t="s">
        <v>1809</v>
      </c>
      <c r="H496" s="88">
        <v>4.88</v>
      </c>
      <c r="I496" s="301">
        <f>'Коэфф для прайса 1 оч'!$F$10</f>
        <v>250000</v>
      </c>
      <c r="J496" s="303">
        <f t="shared" si="21"/>
        <v>1220000</v>
      </c>
      <c r="K496" s="304">
        <v>0.05</v>
      </c>
      <c r="L496" s="301">
        <f t="shared" si="22"/>
        <v>237500</v>
      </c>
      <c r="M496" s="303">
        <f t="shared" si="23"/>
        <v>1159000</v>
      </c>
      <c r="N496" s="87" t="s">
        <v>1277</v>
      </c>
    </row>
    <row r="497" spans="2:14">
      <c r="B497" s="85" t="s">
        <v>1256</v>
      </c>
      <c r="C497" s="86">
        <v>1</v>
      </c>
      <c r="D497" s="84"/>
      <c r="E497" s="87" t="s">
        <v>1257</v>
      </c>
      <c r="F497" s="85">
        <v>175</v>
      </c>
      <c r="G497" s="85" t="s">
        <v>1810</v>
      </c>
      <c r="H497" s="88">
        <v>4.8600000000000003</v>
      </c>
      <c r="I497" s="301">
        <f>'Коэфф для прайса 1 оч'!$F$10</f>
        <v>250000</v>
      </c>
      <c r="J497" s="303">
        <f t="shared" si="21"/>
        <v>1215000</v>
      </c>
      <c r="K497" s="304">
        <v>0.05</v>
      </c>
      <c r="L497" s="301">
        <f t="shared" si="22"/>
        <v>237500</v>
      </c>
      <c r="M497" s="303">
        <f t="shared" si="23"/>
        <v>1154250</v>
      </c>
      <c r="N497" s="87" t="s">
        <v>1277</v>
      </c>
    </row>
    <row r="498" spans="2:14">
      <c r="B498" s="85" t="s">
        <v>1256</v>
      </c>
      <c r="C498" s="86">
        <v>1</v>
      </c>
      <c r="D498" s="84"/>
      <c r="E498" s="87" t="s">
        <v>1257</v>
      </c>
      <c r="F498" s="85">
        <v>176</v>
      </c>
      <c r="G498" s="85" t="s">
        <v>1811</v>
      </c>
      <c r="H498" s="88">
        <v>3.96</v>
      </c>
      <c r="I498" s="301">
        <f>'Коэфф для прайса 1 оч'!$F$10</f>
        <v>250000</v>
      </c>
      <c r="J498" s="303">
        <f t="shared" si="21"/>
        <v>990000</v>
      </c>
      <c r="K498" s="304">
        <v>0.05</v>
      </c>
      <c r="L498" s="301">
        <f t="shared" si="22"/>
        <v>237500</v>
      </c>
      <c r="M498" s="303">
        <f t="shared" si="23"/>
        <v>940500</v>
      </c>
      <c r="N498" s="87" t="s">
        <v>1277</v>
      </c>
    </row>
    <row r="499" spans="2:14">
      <c r="B499" s="85" t="s">
        <v>1256</v>
      </c>
      <c r="C499" s="86">
        <v>1</v>
      </c>
      <c r="D499" s="84"/>
      <c r="E499" s="87" t="s">
        <v>1257</v>
      </c>
      <c r="F499" s="85">
        <v>177</v>
      </c>
      <c r="G499" s="85" t="s">
        <v>1812</v>
      </c>
      <c r="H499" s="88">
        <v>3.97</v>
      </c>
      <c r="I499" s="301">
        <f>'Коэфф для прайса 1 оч'!$F$10</f>
        <v>250000</v>
      </c>
      <c r="J499" s="303">
        <f t="shared" ref="J499:J551" si="24">I499*H499</f>
        <v>992500</v>
      </c>
      <c r="K499" s="304">
        <v>0.05</v>
      </c>
      <c r="L499" s="301">
        <f t="shared" ref="L499:L551" si="25">I499-I499*K499</f>
        <v>237500</v>
      </c>
      <c r="M499" s="303">
        <f t="shared" ref="M499:M551" si="26">L499*H499</f>
        <v>942875</v>
      </c>
      <c r="N499" s="87" t="s">
        <v>1277</v>
      </c>
    </row>
    <row r="500" spans="2:14">
      <c r="B500" s="85" t="s">
        <v>1256</v>
      </c>
      <c r="C500" s="86">
        <v>1</v>
      </c>
      <c r="D500" s="84"/>
      <c r="E500" s="87" t="s">
        <v>1257</v>
      </c>
      <c r="F500" s="85">
        <v>178</v>
      </c>
      <c r="G500" s="85" t="s">
        <v>1813</v>
      </c>
      <c r="H500" s="88">
        <v>3.96</v>
      </c>
      <c r="I500" s="301">
        <f>'Коэфф для прайса 1 оч'!$F$10</f>
        <v>250000</v>
      </c>
      <c r="J500" s="303">
        <f t="shared" si="24"/>
        <v>990000</v>
      </c>
      <c r="K500" s="304">
        <v>0.05</v>
      </c>
      <c r="L500" s="301">
        <f t="shared" si="25"/>
        <v>237500</v>
      </c>
      <c r="M500" s="303">
        <f t="shared" si="26"/>
        <v>940500</v>
      </c>
      <c r="N500" s="87" t="s">
        <v>1277</v>
      </c>
    </row>
    <row r="501" spans="2:14">
      <c r="B501" s="85" t="s">
        <v>1256</v>
      </c>
      <c r="C501" s="86">
        <v>1</v>
      </c>
      <c r="D501" s="84"/>
      <c r="E501" s="87" t="s">
        <v>1257</v>
      </c>
      <c r="F501" s="85">
        <v>179</v>
      </c>
      <c r="G501" s="85" t="s">
        <v>1814</v>
      </c>
      <c r="H501" s="88">
        <v>3.97</v>
      </c>
      <c r="I501" s="301">
        <f>'Коэфф для прайса 1 оч'!$F$10</f>
        <v>250000</v>
      </c>
      <c r="J501" s="303">
        <f t="shared" si="24"/>
        <v>992500</v>
      </c>
      <c r="K501" s="304">
        <v>0.05</v>
      </c>
      <c r="L501" s="301">
        <f t="shared" si="25"/>
        <v>237500</v>
      </c>
      <c r="M501" s="303">
        <f t="shared" si="26"/>
        <v>942875</v>
      </c>
      <c r="N501" s="87" t="s">
        <v>1277</v>
      </c>
    </row>
    <row r="502" spans="2:14">
      <c r="B502" s="85" t="s">
        <v>1256</v>
      </c>
      <c r="C502" s="86">
        <v>1</v>
      </c>
      <c r="D502" s="84"/>
      <c r="E502" s="87" t="s">
        <v>1257</v>
      </c>
      <c r="F502" s="85">
        <v>180</v>
      </c>
      <c r="G502" s="85" t="s">
        <v>1815</v>
      </c>
      <c r="H502" s="88">
        <v>3.97</v>
      </c>
      <c r="I502" s="301">
        <f>'Коэфф для прайса 1 оч'!$F$10</f>
        <v>250000</v>
      </c>
      <c r="J502" s="303">
        <f t="shared" si="24"/>
        <v>992500</v>
      </c>
      <c r="K502" s="304">
        <v>0.05</v>
      </c>
      <c r="L502" s="301">
        <f t="shared" si="25"/>
        <v>237500</v>
      </c>
      <c r="M502" s="303">
        <f t="shared" si="26"/>
        <v>942875</v>
      </c>
      <c r="N502" s="87" t="s">
        <v>1277</v>
      </c>
    </row>
    <row r="503" spans="2:14">
      <c r="B503" s="85" t="s">
        <v>1256</v>
      </c>
      <c r="C503" s="86">
        <v>1</v>
      </c>
      <c r="D503" s="84"/>
      <c r="E503" s="87" t="s">
        <v>1257</v>
      </c>
      <c r="F503" s="85">
        <v>181</v>
      </c>
      <c r="G503" s="85" t="s">
        <v>1816</v>
      </c>
      <c r="H503" s="88">
        <v>3.96</v>
      </c>
      <c r="I503" s="301">
        <f>'Коэфф для прайса 1 оч'!$F$10</f>
        <v>250000</v>
      </c>
      <c r="J503" s="303">
        <f t="shared" si="24"/>
        <v>990000</v>
      </c>
      <c r="K503" s="304">
        <v>0.05</v>
      </c>
      <c r="L503" s="301">
        <f t="shared" si="25"/>
        <v>237500</v>
      </c>
      <c r="M503" s="303">
        <f t="shared" si="26"/>
        <v>940500</v>
      </c>
      <c r="N503" s="87" t="s">
        <v>1277</v>
      </c>
    </row>
    <row r="504" spans="2:14">
      <c r="B504" s="85" t="s">
        <v>1256</v>
      </c>
      <c r="C504" s="86">
        <v>1</v>
      </c>
      <c r="D504" s="84"/>
      <c r="E504" s="87" t="s">
        <v>1257</v>
      </c>
      <c r="F504" s="85">
        <v>182</v>
      </c>
      <c r="G504" s="85" t="s">
        <v>1817</v>
      </c>
      <c r="H504" s="88">
        <v>3.96</v>
      </c>
      <c r="I504" s="301">
        <f>'Коэфф для прайса 1 оч'!$F$10</f>
        <v>250000</v>
      </c>
      <c r="J504" s="303">
        <f t="shared" si="24"/>
        <v>990000</v>
      </c>
      <c r="K504" s="304">
        <v>0.05</v>
      </c>
      <c r="L504" s="301">
        <f t="shared" si="25"/>
        <v>237500</v>
      </c>
      <c r="M504" s="303">
        <f t="shared" si="26"/>
        <v>940500</v>
      </c>
      <c r="N504" s="87" t="s">
        <v>1277</v>
      </c>
    </row>
    <row r="505" spans="2:14">
      <c r="B505" s="85" t="s">
        <v>1256</v>
      </c>
      <c r="C505" s="86">
        <v>1</v>
      </c>
      <c r="D505" s="84"/>
      <c r="E505" s="87" t="s">
        <v>1257</v>
      </c>
      <c r="F505" s="85">
        <v>183</v>
      </c>
      <c r="G505" s="85" t="s">
        <v>1818</v>
      </c>
      <c r="H505" s="88">
        <v>3.97</v>
      </c>
      <c r="I505" s="301">
        <f>'Коэфф для прайса 1 оч'!$F$10</f>
        <v>250000</v>
      </c>
      <c r="J505" s="303">
        <f t="shared" si="24"/>
        <v>992500</v>
      </c>
      <c r="K505" s="304">
        <v>0.05</v>
      </c>
      <c r="L505" s="301">
        <f t="shared" si="25"/>
        <v>237500</v>
      </c>
      <c r="M505" s="303">
        <f t="shared" si="26"/>
        <v>942875</v>
      </c>
      <c r="N505" s="87" t="s">
        <v>1277</v>
      </c>
    </row>
    <row r="506" spans="2:14">
      <c r="B506" s="85" t="s">
        <v>1256</v>
      </c>
      <c r="C506" s="86">
        <v>1</v>
      </c>
      <c r="D506" s="84"/>
      <c r="E506" s="87" t="s">
        <v>1257</v>
      </c>
      <c r="F506" s="85">
        <v>184</v>
      </c>
      <c r="G506" s="85" t="s">
        <v>1819</v>
      </c>
      <c r="H506" s="88">
        <v>5.54</v>
      </c>
      <c r="I506" s="301">
        <f>'Коэфф для прайса 1 оч'!$F$10</f>
        <v>250000</v>
      </c>
      <c r="J506" s="303">
        <f t="shared" si="24"/>
        <v>1385000</v>
      </c>
      <c r="K506" s="304">
        <v>0.05</v>
      </c>
      <c r="L506" s="301">
        <f t="shared" si="25"/>
        <v>237500</v>
      </c>
      <c r="M506" s="303">
        <f t="shared" si="26"/>
        <v>1315750</v>
      </c>
      <c r="N506" s="87" t="s">
        <v>1277</v>
      </c>
    </row>
    <row r="507" spans="2:14">
      <c r="B507" s="85" t="s">
        <v>1256</v>
      </c>
      <c r="C507" s="86">
        <v>1</v>
      </c>
      <c r="D507" s="84"/>
      <c r="E507" s="87" t="s">
        <v>1257</v>
      </c>
      <c r="F507" s="85">
        <v>185</v>
      </c>
      <c r="G507" s="85" t="s">
        <v>1820</v>
      </c>
      <c r="H507" s="88">
        <v>3.96</v>
      </c>
      <c r="I507" s="301">
        <f>'Коэфф для прайса 1 оч'!$F$10</f>
        <v>250000</v>
      </c>
      <c r="J507" s="303">
        <f t="shared" si="24"/>
        <v>990000</v>
      </c>
      <c r="K507" s="304">
        <v>0.05</v>
      </c>
      <c r="L507" s="301">
        <f t="shared" si="25"/>
        <v>237500</v>
      </c>
      <c r="M507" s="303">
        <f t="shared" si="26"/>
        <v>940500</v>
      </c>
      <c r="N507" s="87" t="s">
        <v>1277</v>
      </c>
    </row>
    <row r="508" spans="2:14">
      <c r="B508" s="85" t="s">
        <v>1256</v>
      </c>
      <c r="C508" s="86">
        <v>1</v>
      </c>
      <c r="D508" s="84"/>
      <c r="E508" s="87" t="s">
        <v>1257</v>
      </c>
      <c r="F508" s="85">
        <v>186</v>
      </c>
      <c r="G508" s="85" t="s">
        <v>1821</v>
      </c>
      <c r="H508" s="88">
        <v>3.97</v>
      </c>
      <c r="I508" s="301">
        <f>'Коэфф для прайса 1 оч'!$F$10</f>
        <v>250000</v>
      </c>
      <c r="J508" s="303">
        <f t="shared" si="24"/>
        <v>992500</v>
      </c>
      <c r="K508" s="304">
        <v>0.05</v>
      </c>
      <c r="L508" s="301">
        <f t="shared" si="25"/>
        <v>237500</v>
      </c>
      <c r="M508" s="303">
        <f t="shared" si="26"/>
        <v>942875</v>
      </c>
      <c r="N508" s="87" t="s">
        <v>1277</v>
      </c>
    </row>
    <row r="509" spans="2:14">
      <c r="B509" s="85" t="s">
        <v>1256</v>
      </c>
      <c r="C509" s="86">
        <v>1</v>
      </c>
      <c r="D509" s="84"/>
      <c r="E509" s="87" t="s">
        <v>1257</v>
      </c>
      <c r="F509" s="85">
        <v>187</v>
      </c>
      <c r="G509" s="85" t="s">
        <v>1822</v>
      </c>
      <c r="H509" s="88">
        <v>3.96</v>
      </c>
      <c r="I509" s="301">
        <f>'Коэфф для прайса 1 оч'!$F$10</f>
        <v>250000</v>
      </c>
      <c r="J509" s="303">
        <f t="shared" si="24"/>
        <v>990000</v>
      </c>
      <c r="K509" s="304">
        <v>0.05</v>
      </c>
      <c r="L509" s="301">
        <f t="shared" si="25"/>
        <v>237500</v>
      </c>
      <c r="M509" s="303">
        <f t="shared" si="26"/>
        <v>940500</v>
      </c>
      <c r="N509" s="87" t="s">
        <v>1277</v>
      </c>
    </row>
    <row r="510" spans="2:14">
      <c r="B510" s="85" t="s">
        <v>1256</v>
      </c>
      <c r="C510" s="86">
        <v>1</v>
      </c>
      <c r="D510" s="84"/>
      <c r="E510" s="87" t="s">
        <v>1257</v>
      </c>
      <c r="F510" s="85">
        <v>188</v>
      </c>
      <c r="G510" s="85" t="s">
        <v>1823</v>
      </c>
      <c r="H510" s="88">
        <v>3.97</v>
      </c>
      <c r="I510" s="301">
        <f>'Коэфф для прайса 1 оч'!$F$10</f>
        <v>250000</v>
      </c>
      <c r="J510" s="303">
        <f t="shared" si="24"/>
        <v>992500</v>
      </c>
      <c r="K510" s="304">
        <v>0.05</v>
      </c>
      <c r="L510" s="301">
        <f t="shared" si="25"/>
        <v>237500</v>
      </c>
      <c r="M510" s="303">
        <f t="shared" si="26"/>
        <v>942875</v>
      </c>
      <c r="N510" s="87" t="s">
        <v>1277</v>
      </c>
    </row>
    <row r="511" spans="2:14">
      <c r="B511" s="85" t="s">
        <v>1256</v>
      </c>
      <c r="C511" s="86">
        <v>4</v>
      </c>
      <c r="D511" s="84"/>
      <c r="E511" s="87" t="s">
        <v>1257</v>
      </c>
      <c r="F511" s="85">
        <v>1</v>
      </c>
      <c r="G511" s="85"/>
      <c r="H511" s="88">
        <v>3.12</v>
      </c>
      <c r="I511" s="301">
        <f>'Коэфф для прайса 1 оч'!$F$10</f>
        <v>250000</v>
      </c>
      <c r="J511" s="303">
        <f t="shared" si="24"/>
        <v>780000</v>
      </c>
      <c r="K511" s="304">
        <v>0.05</v>
      </c>
      <c r="L511" s="301">
        <f t="shared" si="25"/>
        <v>237500</v>
      </c>
      <c r="M511" s="303">
        <f t="shared" si="26"/>
        <v>741000</v>
      </c>
      <c r="N511" s="87" t="s">
        <v>1277</v>
      </c>
    </row>
    <row r="512" spans="2:14">
      <c r="B512" s="85" t="s">
        <v>1256</v>
      </c>
      <c r="C512" s="86">
        <v>4</v>
      </c>
      <c r="D512" s="84"/>
      <c r="E512" s="87" t="s">
        <v>1257</v>
      </c>
      <c r="F512" s="85">
        <v>2</v>
      </c>
      <c r="G512" s="85"/>
      <c r="H512" s="88">
        <v>3.17</v>
      </c>
      <c r="I512" s="301">
        <f>'Коэфф для прайса 1 оч'!$F$10</f>
        <v>250000</v>
      </c>
      <c r="J512" s="303">
        <f t="shared" si="24"/>
        <v>792500</v>
      </c>
      <c r="K512" s="304">
        <v>0.05</v>
      </c>
      <c r="L512" s="301">
        <f t="shared" si="25"/>
        <v>237500</v>
      </c>
      <c r="M512" s="303">
        <f t="shared" si="26"/>
        <v>752875</v>
      </c>
      <c r="N512" s="87" t="s">
        <v>1277</v>
      </c>
    </row>
    <row r="513" spans="2:14">
      <c r="B513" s="85" t="s">
        <v>1256</v>
      </c>
      <c r="C513" s="86">
        <v>4</v>
      </c>
      <c r="D513" s="84"/>
      <c r="E513" s="87" t="s">
        <v>1257</v>
      </c>
      <c r="F513" s="85">
        <v>3</v>
      </c>
      <c r="G513" s="85"/>
      <c r="H513" s="88">
        <v>5.49</v>
      </c>
      <c r="I513" s="301">
        <f>'Коэфф для прайса 1 оч'!$F$10</f>
        <v>250000</v>
      </c>
      <c r="J513" s="303">
        <f t="shared" si="24"/>
        <v>1372500</v>
      </c>
      <c r="K513" s="304">
        <v>0.05</v>
      </c>
      <c r="L513" s="301">
        <f t="shared" si="25"/>
        <v>237500</v>
      </c>
      <c r="M513" s="303">
        <f t="shared" si="26"/>
        <v>1303875</v>
      </c>
      <c r="N513" s="87" t="s">
        <v>1277</v>
      </c>
    </row>
    <row r="514" spans="2:14">
      <c r="B514" s="85" t="s">
        <v>1256</v>
      </c>
      <c r="C514" s="86">
        <v>4</v>
      </c>
      <c r="D514" s="84"/>
      <c r="E514" s="87" t="s">
        <v>1257</v>
      </c>
      <c r="F514" s="85">
        <v>4</v>
      </c>
      <c r="G514" s="85"/>
      <c r="H514" s="88">
        <v>5.49</v>
      </c>
      <c r="I514" s="301">
        <f>'Коэфф для прайса 1 оч'!$F$10</f>
        <v>250000</v>
      </c>
      <c r="J514" s="303">
        <f t="shared" si="24"/>
        <v>1372500</v>
      </c>
      <c r="K514" s="304">
        <v>0.05</v>
      </c>
      <c r="L514" s="301">
        <f t="shared" si="25"/>
        <v>237500</v>
      </c>
      <c r="M514" s="303">
        <f t="shared" si="26"/>
        <v>1303875</v>
      </c>
      <c r="N514" s="87" t="s">
        <v>1277</v>
      </c>
    </row>
    <row r="515" spans="2:14">
      <c r="B515" s="85" t="s">
        <v>1256</v>
      </c>
      <c r="C515" s="86">
        <v>4</v>
      </c>
      <c r="D515" s="84"/>
      <c r="E515" s="87" t="s">
        <v>1257</v>
      </c>
      <c r="F515" s="85">
        <v>5</v>
      </c>
      <c r="G515" s="85"/>
      <c r="H515" s="88">
        <v>3.17</v>
      </c>
      <c r="I515" s="301">
        <f>'Коэфф для прайса 1 оч'!$F$10</f>
        <v>250000</v>
      </c>
      <c r="J515" s="303">
        <f t="shared" si="24"/>
        <v>792500</v>
      </c>
      <c r="K515" s="304">
        <v>0.05</v>
      </c>
      <c r="L515" s="301">
        <f t="shared" si="25"/>
        <v>237500</v>
      </c>
      <c r="M515" s="303">
        <f t="shared" si="26"/>
        <v>752875</v>
      </c>
      <c r="N515" s="87" t="s">
        <v>1277</v>
      </c>
    </row>
    <row r="516" spans="2:14">
      <c r="B516" s="85" t="s">
        <v>1256</v>
      </c>
      <c r="C516" s="86">
        <v>4</v>
      </c>
      <c r="D516" s="84"/>
      <c r="E516" s="87" t="s">
        <v>1257</v>
      </c>
      <c r="F516" s="85">
        <v>6</v>
      </c>
      <c r="G516" s="85"/>
      <c r="H516" s="88">
        <v>3.12</v>
      </c>
      <c r="I516" s="301">
        <f>'Коэфф для прайса 1 оч'!$F$10</f>
        <v>250000</v>
      </c>
      <c r="J516" s="303">
        <f t="shared" si="24"/>
        <v>780000</v>
      </c>
      <c r="K516" s="304">
        <v>0.05</v>
      </c>
      <c r="L516" s="301">
        <f t="shared" si="25"/>
        <v>237500</v>
      </c>
      <c r="M516" s="303">
        <f t="shared" si="26"/>
        <v>741000</v>
      </c>
      <c r="N516" s="87" t="s">
        <v>1277</v>
      </c>
    </row>
    <row r="517" spans="2:14">
      <c r="B517" s="85" t="s">
        <v>1256</v>
      </c>
      <c r="C517" s="86">
        <v>4</v>
      </c>
      <c r="D517" s="84"/>
      <c r="E517" s="87" t="s">
        <v>1257</v>
      </c>
      <c r="F517" s="85">
        <v>7</v>
      </c>
      <c r="G517" s="85"/>
      <c r="H517" s="88">
        <v>3.12</v>
      </c>
      <c r="I517" s="301">
        <f>'Коэфф для прайса 1 оч'!$F$10</f>
        <v>250000</v>
      </c>
      <c r="J517" s="303">
        <f t="shared" si="24"/>
        <v>780000</v>
      </c>
      <c r="K517" s="304">
        <v>0.05</v>
      </c>
      <c r="L517" s="301">
        <f t="shared" si="25"/>
        <v>237500</v>
      </c>
      <c r="M517" s="303">
        <f t="shared" si="26"/>
        <v>741000</v>
      </c>
      <c r="N517" s="87" t="s">
        <v>1277</v>
      </c>
    </row>
    <row r="518" spans="2:14">
      <c r="B518" s="85" t="s">
        <v>1256</v>
      </c>
      <c r="C518" s="86">
        <v>4</v>
      </c>
      <c r="D518" s="84"/>
      <c r="E518" s="87" t="s">
        <v>1257</v>
      </c>
      <c r="F518" s="85">
        <v>8</v>
      </c>
      <c r="G518" s="85"/>
      <c r="H518" s="88">
        <v>3.17</v>
      </c>
      <c r="I518" s="301">
        <f>'Коэфф для прайса 1 оч'!$F$10</f>
        <v>250000</v>
      </c>
      <c r="J518" s="303">
        <f t="shared" si="24"/>
        <v>792500</v>
      </c>
      <c r="K518" s="304">
        <v>0.05</v>
      </c>
      <c r="L518" s="301">
        <f t="shared" si="25"/>
        <v>237500</v>
      </c>
      <c r="M518" s="303">
        <f t="shared" si="26"/>
        <v>752875</v>
      </c>
      <c r="N518" s="87" t="s">
        <v>1277</v>
      </c>
    </row>
    <row r="519" spans="2:14">
      <c r="B519" s="85" t="s">
        <v>1256</v>
      </c>
      <c r="C519" s="86">
        <v>4</v>
      </c>
      <c r="D519" s="84"/>
      <c r="E519" s="87" t="s">
        <v>1257</v>
      </c>
      <c r="F519" s="85">
        <v>9</v>
      </c>
      <c r="G519" s="85"/>
      <c r="H519" s="88">
        <v>5.49</v>
      </c>
      <c r="I519" s="301">
        <f>'Коэфф для прайса 1 оч'!$F$10</f>
        <v>250000</v>
      </c>
      <c r="J519" s="303">
        <f t="shared" si="24"/>
        <v>1372500</v>
      </c>
      <c r="K519" s="304">
        <v>0.05</v>
      </c>
      <c r="L519" s="301">
        <f t="shared" si="25"/>
        <v>237500</v>
      </c>
      <c r="M519" s="303">
        <f t="shared" si="26"/>
        <v>1303875</v>
      </c>
      <c r="N519" s="87" t="s">
        <v>1277</v>
      </c>
    </row>
    <row r="520" spans="2:14">
      <c r="B520" s="85" t="s">
        <v>1256</v>
      </c>
      <c r="C520" s="86">
        <v>4</v>
      </c>
      <c r="D520" s="84"/>
      <c r="E520" s="87" t="s">
        <v>1257</v>
      </c>
      <c r="F520" s="85">
        <v>10</v>
      </c>
      <c r="G520" s="85"/>
      <c r="H520" s="88">
        <v>5.49</v>
      </c>
      <c r="I520" s="301">
        <f>'Коэфф для прайса 1 оч'!$F$10</f>
        <v>250000</v>
      </c>
      <c r="J520" s="303">
        <f t="shared" si="24"/>
        <v>1372500</v>
      </c>
      <c r="K520" s="304">
        <v>0.05</v>
      </c>
      <c r="L520" s="301">
        <f t="shared" si="25"/>
        <v>237500</v>
      </c>
      <c r="M520" s="303">
        <f t="shared" si="26"/>
        <v>1303875</v>
      </c>
      <c r="N520" s="87" t="s">
        <v>1277</v>
      </c>
    </row>
    <row r="521" spans="2:14">
      <c r="B521" s="85" t="s">
        <v>1256</v>
      </c>
      <c r="C521" s="86">
        <v>4</v>
      </c>
      <c r="D521" s="84"/>
      <c r="E521" s="87" t="s">
        <v>1257</v>
      </c>
      <c r="F521" s="85">
        <v>11</v>
      </c>
      <c r="G521" s="85"/>
      <c r="H521" s="88">
        <v>3.17</v>
      </c>
      <c r="I521" s="301">
        <f>'Коэфф для прайса 1 оч'!$F$10</f>
        <v>250000</v>
      </c>
      <c r="J521" s="303">
        <f t="shared" si="24"/>
        <v>792500</v>
      </c>
      <c r="K521" s="304">
        <v>0.05</v>
      </c>
      <c r="L521" s="301">
        <f t="shared" si="25"/>
        <v>237500</v>
      </c>
      <c r="M521" s="303">
        <f t="shared" si="26"/>
        <v>752875</v>
      </c>
      <c r="N521" s="87" t="s">
        <v>1277</v>
      </c>
    </row>
    <row r="522" spans="2:14">
      <c r="B522" s="85" t="s">
        <v>1256</v>
      </c>
      <c r="C522" s="86">
        <v>4</v>
      </c>
      <c r="D522" s="84"/>
      <c r="E522" s="87" t="s">
        <v>1257</v>
      </c>
      <c r="F522" s="85">
        <v>12</v>
      </c>
      <c r="G522" s="85"/>
      <c r="H522" s="88">
        <v>3.12</v>
      </c>
      <c r="I522" s="301">
        <f>'Коэфф для прайса 1 оч'!$F$10</f>
        <v>250000</v>
      </c>
      <c r="J522" s="303">
        <f t="shared" si="24"/>
        <v>780000</v>
      </c>
      <c r="K522" s="304">
        <v>0.05</v>
      </c>
      <c r="L522" s="301">
        <f t="shared" si="25"/>
        <v>237500</v>
      </c>
      <c r="M522" s="303">
        <f t="shared" si="26"/>
        <v>741000</v>
      </c>
      <c r="N522" s="87" t="s">
        <v>1277</v>
      </c>
    </row>
    <row r="523" spans="2:14">
      <c r="B523" s="85" t="s">
        <v>1256</v>
      </c>
      <c r="C523" s="86">
        <v>4</v>
      </c>
      <c r="D523" s="84"/>
      <c r="E523" s="87" t="s">
        <v>1257</v>
      </c>
      <c r="F523" s="85">
        <v>13</v>
      </c>
      <c r="G523" s="85"/>
      <c r="H523" s="88">
        <v>3.12</v>
      </c>
      <c r="I523" s="301">
        <f>'Коэфф для прайса 1 оч'!$F$10</f>
        <v>250000</v>
      </c>
      <c r="J523" s="303">
        <f t="shared" si="24"/>
        <v>780000</v>
      </c>
      <c r="K523" s="304">
        <v>0.05</v>
      </c>
      <c r="L523" s="301">
        <f t="shared" si="25"/>
        <v>237500</v>
      </c>
      <c r="M523" s="303">
        <f t="shared" si="26"/>
        <v>741000</v>
      </c>
      <c r="N523" s="87" t="s">
        <v>1277</v>
      </c>
    </row>
    <row r="524" spans="2:14">
      <c r="B524" s="85" t="s">
        <v>1256</v>
      </c>
      <c r="C524" s="86">
        <v>4</v>
      </c>
      <c r="D524" s="84"/>
      <c r="E524" s="87" t="s">
        <v>1257</v>
      </c>
      <c r="F524" s="85">
        <v>14</v>
      </c>
      <c r="G524" s="85"/>
      <c r="H524" s="88">
        <v>3.17</v>
      </c>
      <c r="I524" s="301">
        <f>'Коэфф для прайса 1 оч'!$F$10</f>
        <v>250000</v>
      </c>
      <c r="J524" s="303">
        <f t="shared" si="24"/>
        <v>792500</v>
      </c>
      <c r="K524" s="304">
        <v>0.05</v>
      </c>
      <c r="L524" s="301">
        <f t="shared" si="25"/>
        <v>237500</v>
      </c>
      <c r="M524" s="303">
        <f t="shared" si="26"/>
        <v>752875</v>
      </c>
      <c r="N524" s="87" t="s">
        <v>1277</v>
      </c>
    </row>
    <row r="525" spans="2:14">
      <c r="B525" s="85" t="s">
        <v>1256</v>
      </c>
      <c r="C525" s="86">
        <v>4</v>
      </c>
      <c r="D525" s="84"/>
      <c r="E525" s="87" t="s">
        <v>1257</v>
      </c>
      <c r="F525" s="85">
        <v>15</v>
      </c>
      <c r="G525" s="85"/>
      <c r="H525" s="88">
        <v>5.49</v>
      </c>
      <c r="I525" s="301">
        <f>'Коэфф для прайса 1 оч'!$F$10</f>
        <v>250000</v>
      </c>
      <c r="J525" s="303">
        <f t="shared" si="24"/>
        <v>1372500</v>
      </c>
      <c r="K525" s="304">
        <v>0.05</v>
      </c>
      <c r="L525" s="301">
        <f t="shared" si="25"/>
        <v>237500</v>
      </c>
      <c r="M525" s="303">
        <f t="shared" si="26"/>
        <v>1303875</v>
      </c>
      <c r="N525" s="87" t="s">
        <v>1277</v>
      </c>
    </row>
    <row r="526" spans="2:14">
      <c r="B526" s="85" t="s">
        <v>1256</v>
      </c>
      <c r="C526" s="86">
        <v>4</v>
      </c>
      <c r="D526" s="84"/>
      <c r="E526" s="87" t="s">
        <v>1257</v>
      </c>
      <c r="F526" s="85">
        <v>16</v>
      </c>
      <c r="G526" s="85"/>
      <c r="H526" s="88">
        <v>3.12</v>
      </c>
      <c r="I526" s="301">
        <f>'Коэфф для прайса 1 оч'!$F$10</f>
        <v>250000</v>
      </c>
      <c r="J526" s="303">
        <f t="shared" si="24"/>
        <v>780000</v>
      </c>
      <c r="K526" s="304">
        <v>0.05</v>
      </c>
      <c r="L526" s="301">
        <f t="shared" si="25"/>
        <v>237500</v>
      </c>
      <c r="M526" s="303">
        <f t="shared" si="26"/>
        <v>741000</v>
      </c>
      <c r="N526" s="87" t="s">
        <v>1277</v>
      </c>
    </row>
    <row r="527" spans="2:14">
      <c r="B527" s="85" t="s">
        <v>1256</v>
      </c>
      <c r="C527" s="86">
        <v>4</v>
      </c>
      <c r="D527" s="84"/>
      <c r="E527" s="87" t="s">
        <v>1257</v>
      </c>
      <c r="F527" s="85">
        <v>17</v>
      </c>
      <c r="G527" s="85"/>
      <c r="H527" s="88">
        <v>3.17</v>
      </c>
      <c r="I527" s="301">
        <f>'Коэфф для прайса 1 оч'!$F$10</f>
        <v>250000</v>
      </c>
      <c r="J527" s="303">
        <f t="shared" si="24"/>
        <v>792500</v>
      </c>
      <c r="K527" s="304">
        <v>0.05</v>
      </c>
      <c r="L527" s="301">
        <f t="shared" si="25"/>
        <v>237500</v>
      </c>
      <c r="M527" s="303">
        <f t="shared" si="26"/>
        <v>752875</v>
      </c>
      <c r="N527" s="87" t="s">
        <v>1277</v>
      </c>
    </row>
    <row r="528" spans="2:14">
      <c r="B528" s="85" t="s">
        <v>1256</v>
      </c>
      <c r="C528" s="86">
        <v>4</v>
      </c>
      <c r="D528" s="84"/>
      <c r="E528" s="87" t="s">
        <v>1257</v>
      </c>
      <c r="F528" s="85">
        <v>18</v>
      </c>
      <c r="G528" s="85"/>
      <c r="H528" s="88">
        <v>5.49</v>
      </c>
      <c r="I528" s="301">
        <f>'Коэфф для прайса 1 оч'!$F$10</f>
        <v>250000</v>
      </c>
      <c r="J528" s="303">
        <f t="shared" si="24"/>
        <v>1372500</v>
      </c>
      <c r="K528" s="304">
        <v>0.05</v>
      </c>
      <c r="L528" s="301">
        <f t="shared" si="25"/>
        <v>237500</v>
      </c>
      <c r="M528" s="303">
        <f t="shared" si="26"/>
        <v>1303875</v>
      </c>
      <c r="N528" s="87" t="s">
        <v>1277</v>
      </c>
    </row>
    <row r="529" spans="2:14">
      <c r="B529" s="85" t="s">
        <v>1256</v>
      </c>
      <c r="C529" s="86">
        <v>4</v>
      </c>
      <c r="D529" s="84"/>
      <c r="E529" s="87" t="s">
        <v>1257</v>
      </c>
      <c r="F529" s="85">
        <v>19</v>
      </c>
      <c r="G529" s="85"/>
      <c r="H529" s="88">
        <v>3.72</v>
      </c>
      <c r="I529" s="301">
        <f>'Коэфф для прайса 1 оч'!$F$10</f>
        <v>250000</v>
      </c>
      <c r="J529" s="303">
        <f t="shared" si="24"/>
        <v>930000</v>
      </c>
      <c r="K529" s="304">
        <v>0.05</v>
      </c>
      <c r="L529" s="301">
        <f t="shared" si="25"/>
        <v>237500</v>
      </c>
      <c r="M529" s="303">
        <f t="shared" si="26"/>
        <v>883500</v>
      </c>
      <c r="N529" s="87" t="s">
        <v>1277</v>
      </c>
    </row>
    <row r="530" spans="2:14">
      <c r="B530" s="85" t="s">
        <v>1256</v>
      </c>
      <c r="C530" s="86">
        <v>4</v>
      </c>
      <c r="D530" s="84"/>
      <c r="E530" s="87" t="s">
        <v>1257</v>
      </c>
      <c r="F530" s="85">
        <v>20</v>
      </c>
      <c r="G530" s="85"/>
      <c r="H530" s="88">
        <v>3.72</v>
      </c>
      <c r="I530" s="301">
        <f>'Коэфф для прайса 1 оч'!$F$10</f>
        <v>250000</v>
      </c>
      <c r="J530" s="303">
        <f t="shared" si="24"/>
        <v>930000</v>
      </c>
      <c r="K530" s="304">
        <v>0.05</v>
      </c>
      <c r="L530" s="301">
        <f t="shared" si="25"/>
        <v>237500</v>
      </c>
      <c r="M530" s="303">
        <f t="shared" si="26"/>
        <v>883500</v>
      </c>
      <c r="N530" s="87" t="s">
        <v>1277</v>
      </c>
    </row>
    <row r="531" spans="2:14">
      <c r="B531" s="85" t="s">
        <v>1256</v>
      </c>
      <c r="C531" s="86">
        <v>4</v>
      </c>
      <c r="D531" s="84"/>
      <c r="E531" s="87" t="s">
        <v>1257</v>
      </c>
      <c r="F531" s="85">
        <v>21</v>
      </c>
      <c r="G531" s="85"/>
      <c r="H531" s="88">
        <v>3.72</v>
      </c>
      <c r="I531" s="301">
        <f>'Коэфф для прайса 1 оч'!$F$10</f>
        <v>250000</v>
      </c>
      <c r="J531" s="303">
        <f t="shared" si="24"/>
        <v>930000</v>
      </c>
      <c r="K531" s="304">
        <v>0.05</v>
      </c>
      <c r="L531" s="301">
        <f t="shared" si="25"/>
        <v>237500</v>
      </c>
      <c r="M531" s="303">
        <f t="shared" si="26"/>
        <v>883500</v>
      </c>
      <c r="N531" s="87" t="s">
        <v>1277</v>
      </c>
    </row>
    <row r="532" spans="2:14">
      <c r="B532" s="85" t="s">
        <v>1256</v>
      </c>
      <c r="C532" s="86">
        <v>4</v>
      </c>
      <c r="D532" s="84"/>
      <c r="E532" s="87" t="s">
        <v>1257</v>
      </c>
      <c r="F532" s="85">
        <v>22</v>
      </c>
      <c r="G532" s="85"/>
      <c r="H532" s="88">
        <v>3.72</v>
      </c>
      <c r="I532" s="301">
        <f>'Коэфф для прайса 1 оч'!$F$10</f>
        <v>250000</v>
      </c>
      <c r="J532" s="303">
        <f t="shared" si="24"/>
        <v>930000</v>
      </c>
      <c r="K532" s="304">
        <v>0.05</v>
      </c>
      <c r="L532" s="301">
        <f t="shared" si="25"/>
        <v>237500</v>
      </c>
      <c r="M532" s="303">
        <f t="shared" si="26"/>
        <v>883500</v>
      </c>
      <c r="N532" s="87" t="s">
        <v>1277</v>
      </c>
    </row>
    <row r="533" spans="2:14">
      <c r="B533" s="85" t="s">
        <v>1256</v>
      </c>
      <c r="C533" s="86">
        <v>4</v>
      </c>
      <c r="D533" s="84"/>
      <c r="E533" s="87" t="s">
        <v>1257</v>
      </c>
      <c r="F533" s="85">
        <v>23</v>
      </c>
      <c r="G533" s="85"/>
      <c r="H533" s="88">
        <v>5.49</v>
      </c>
      <c r="I533" s="301">
        <f>'Коэфф для прайса 1 оч'!$F$10</f>
        <v>250000</v>
      </c>
      <c r="J533" s="303">
        <f t="shared" si="24"/>
        <v>1372500</v>
      </c>
      <c r="K533" s="304">
        <v>0.05</v>
      </c>
      <c r="L533" s="301">
        <f t="shared" si="25"/>
        <v>237500</v>
      </c>
      <c r="M533" s="303">
        <f t="shared" si="26"/>
        <v>1303875</v>
      </c>
      <c r="N533" s="87" t="s">
        <v>1277</v>
      </c>
    </row>
    <row r="534" spans="2:14">
      <c r="B534" s="85" t="s">
        <v>1256</v>
      </c>
      <c r="C534" s="86">
        <v>4</v>
      </c>
      <c r="D534" s="84"/>
      <c r="E534" s="87" t="s">
        <v>1257</v>
      </c>
      <c r="F534" s="85">
        <v>24</v>
      </c>
      <c r="G534" s="85"/>
      <c r="H534" s="88">
        <v>3.17</v>
      </c>
      <c r="I534" s="301">
        <f>'Коэфф для прайса 1 оч'!$F$10</f>
        <v>250000</v>
      </c>
      <c r="J534" s="303">
        <f t="shared" si="24"/>
        <v>792500</v>
      </c>
      <c r="K534" s="304">
        <v>0.05</v>
      </c>
      <c r="L534" s="301">
        <f t="shared" si="25"/>
        <v>237500</v>
      </c>
      <c r="M534" s="303">
        <f t="shared" si="26"/>
        <v>752875</v>
      </c>
      <c r="N534" s="87" t="s">
        <v>1277</v>
      </c>
    </row>
    <row r="535" spans="2:14">
      <c r="B535" s="85" t="s">
        <v>1256</v>
      </c>
      <c r="C535" s="86">
        <v>4</v>
      </c>
      <c r="D535" s="84"/>
      <c r="E535" s="87" t="s">
        <v>1257</v>
      </c>
      <c r="F535" s="85">
        <v>25</v>
      </c>
      <c r="G535" s="85"/>
      <c r="H535" s="88">
        <v>3.12</v>
      </c>
      <c r="I535" s="301">
        <f>'Коэфф для прайса 1 оч'!$F$10</f>
        <v>250000</v>
      </c>
      <c r="J535" s="303">
        <f t="shared" si="24"/>
        <v>780000</v>
      </c>
      <c r="K535" s="304">
        <v>0.05</v>
      </c>
      <c r="L535" s="301">
        <f t="shared" si="25"/>
        <v>237500</v>
      </c>
      <c r="M535" s="303">
        <f t="shared" si="26"/>
        <v>741000</v>
      </c>
      <c r="N535" s="87" t="s">
        <v>1277</v>
      </c>
    </row>
    <row r="536" spans="2:14">
      <c r="B536" s="85" t="s">
        <v>1256</v>
      </c>
      <c r="C536" s="86">
        <v>4</v>
      </c>
      <c r="D536" s="84"/>
      <c r="E536" s="87" t="s">
        <v>1257</v>
      </c>
      <c r="F536" s="85">
        <v>26</v>
      </c>
      <c r="G536" s="85"/>
      <c r="H536" s="88">
        <v>3.12</v>
      </c>
      <c r="I536" s="301">
        <f>'Коэфф для прайса 1 оч'!$F$10</f>
        <v>250000</v>
      </c>
      <c r="J536" s="303">
        <f t="shared" si="24"/>
        <v>780000</v>
      </c>
      <c r="K536" s="304">
        <v>0.05</v>
      </c>
      <c r="L536" s="301">
        <f t="shared" si="25"/>
        <v>237500</v>
      </c>
      <c r="M536" s="303">
        <f t="shared" si="26"/>
        <v>741000</v>
      </c>
      <c r="N536" s="87" t="s">
        <v>1277</v>
      </c>
    </row>
    <row r="537" spans="2:14">
      <c r="B537" s="85" t="s">
        <v>1256</v>
      </c>
      <c r="C537" s="86">
        <v>4</v>
      </c>
      <c r="D537" s="84"/>
      <c r="E537" s="87" t="s">
        <v>1257</v>
      </c>
      <c r="F537" s="85">
        <v>27</v>
      </c>
      <c r="G537" s="85"/>
      <c r="H537" s="88">
        <v>3.17</v>
      </c>
      <c r="I537" s="301">
        <f>'Коэфф для прайса 1 оч'!$F$10</f>
        <v>250000</v>
      </c>
      <c r="J537" s="303">
        <f t="shared" si="24"/>
        <v>792500</v>
      </c>
      <c r="K537" s="304">
        <v>0.05</v>
      </c>
      <c r="L537" s="301">
        <f t="shared" si="25"/>
        <v>237500</v>
      </c>
      <c r="M537" s="303">
        <f t="shared" si="26"/>
        <v>752875</v>
      </c>
      <c r="N537" s="87" t="s">
        <v>1277</v>
      </c>
    </row>
    <row r="538" spans="2:14">
      <c r="B538" s="85" t="s">
        <v>1256</v>
      </c>
      <c r="C538" s="86">
        <v>4</v>
      </c>
      <c r="D538" s="84"/>
      <c r="E538" s="87" t="s">
        <v>1257</v>
      </c>
      <c r="F538" s="85">
        <v>28</v>
      </c>
      <c r="G538" s="85"/>
      <c r="H538" s="88">
        <v>5.49</v>
      </c>
      <c r="I538" s="301">
        <f>'Коэфф для прайса 1 оч'!$F$10</f>
        <v>250000</v>
      </c>
      <c r="J538" s="303">
        <f t="shared" si="24"/>
        <v>1372500</v>
      </c>
      <c r="K538" s="304">
        <v>0.05</v>
      </c>
      <c r="L538" s="301">
        <f t="shared" si="25"/>
        <v>237500</v>
      </c>
      <c r="M538" s="303">
        <f t="shared" si="26"/>
        <v>1303875</v>
      </c>
      <c r="N538" s="87" t="s">
        <v>1277</v>
      </c>
    </row>
    <row r="539" spans="2:14">
      <c r="B539" s="85" t="s">
        <v>1256</v>
      </c>
      <c r="C539" s="86">
        <v>4</v>
      </c>
      <c r="D539" s="84"/>
      <c r="E539" s="87" t="s">
        <v>1257</v>
      </c>
      <c r="F539" s="85">
        <v>29</v>
      </c>
      <c r="G539" s="85"/>
      <c r="H539" s="88">
        <v>5.49</v>
      </c>
      <c r="I539" s="301">
        <f>'Коэфф для прайса 1 оч'!$F$10</f>
        <v>250000</v>
      </c>
      <c r="J539" s="303">
        <f t="shared" si="24"/>
        <v>1372500</v>
      </c>
      <c r="K539" s="304">
        <v>0.05</v>
      </c>
      <c r="L539" s="301">
        <f t="shared" si="25"/>
        <v>237500</v>
      </c>
      <c r="M539" s="303">
        <f t="shared" si="26"/>
        <v>1303875</v>
      </c>
      <c r="N539" s="87" t="s">
        <v>1277</v>
      </c>
    </row>
    <row r="540" spans="2:14">
      <c r="B540" s="85" t="s">
        <v>1256</v>
      </c>
      <c r="C540" s="86">
        <v>4</v>
      </c>
      <c r="D540" s="84"/>
      <c r="E540" s="87" t="s">
        <v>1257</v>
      </c>
      <c r="F540" s="85">
        <v>30</v>
      </c>
      <c r="G540" s="85"/>
      <c r="H540" s="88">
        <v>3.17</v>
      </c>
      <c r="I540" s="301">
        <f>'Коэфф для прайса 1 оч'!$F$10</f>
        <v>250000</v>
      </c>
      <c r="J540" s="303">
        <f t="shared" si="24"/>
        <v>792500</v>
      </c>
      <c r="K540" s="304">
        <v>0.05</v>
      </c>
      <c r="L540" s="301">
        <f t="shared" si="25"/>
        <v>237500</v>
      </c>
      <c r="M540" s="303">
        <f t="shared" si="26"/>
        <v>752875</v>
      </c>
      <c r="N540" s="87" t="s">
        <v>1277</v>
      </c>
    </row>
    <row r="541" spans="2:14">
      <c r="B541" s="85" t="s">
        <v>1256</v>
      </c>
      <c r="C541" s="86">
        <v>4</v>
      </c>
      <c r="D541" s="84"/>
      <c r="E541" s="87" t="s">
        <v>1257</v>
      </c>
      <c r="F541" s="85">
        <v>31</v>
      </c>
      <c r="G541" s="85"/>
      <c r="H541" s="88">
        <v>3.12</v>
      </c>
      <c r="I541" s="301">
        <f>'Коэфф для прайса 1 оч'!$F$10</f>
        <v>250000</v>
      </c>
      <c r="J541" s="303">
        <f t="shared" si="24"/>
        <v>780000</v>
      </c>
      <c r="K541" s="304">
        <v>0.05</v>
      </c>
      <c r="L541" s="301">
        <f t="shared" si="25"/>
        <v>237500</v>
      </c>
      <c r="M541" s="303">
        <f t="shared" si="26"/>
        <v>741000</v>
      </c>
      <c r="N541" s="87" t="s">
        <v>1277</v>
      </c>
    </row>
    <row r="542" spans="2:14">
      <c r="B542" s="85" t="s">
        <v>1256</v>
      </c>
      <c r="C542" s="86">
        <v>4</v>
      </c>
      <c r="D542" s="84"/>
      <c r="E542" s="87" t="s">
        <v>1257</v>
      </c>
      <c r="F542" s="85">
        <v>32</v>
      </c>
      <c r="G542" s="85"/>
      <c r="H542" s="88">
        <v>3.12</v>
      </c>
      <c r="I542" s="301">
        <f>'Коэфф для прайса 1 оч'!$F$10</f>
        <v>250000</v>
      </c>
      <c r="J542" s="303">
        <f t="shared" si="24"/>
        <v>780000</v>
      </c>
      <c r="K542" s="304">
        <v>0.05</v>
      </c>
      <c r="L542" s="301">
        <f t="shared" si="25"/>
        <v>237500</v>
      </c>
      <c r="M542" s="303">
        <f t="shared" si="26"/>
        <v>741000</v>
      </c>
      <c r="N542" s="87" t="s">
        <v>1277</v>
      </c>
    </row>
    <row r="543" spans="2:14">
      <c r="B543" s="85" t="s">
        <v>1256</v>
      </c>
      <c r="C543" s="86">
        <v>4</v>
      </c>
      <c r="D543" s="84"/>
      <c r="E543" s="87" t="s">
        <v>1257</v>
      </c>
      <c r="F543" s="85">
        <v>33</v>
      </c>
      <c r="G543" s="85"/>
      <c r="H543" s="88">
        <v>3.17</v>
      </c>
      <c r="I543" s="301">
        <f>'Коэфф для прайса 1 оч'!$F$10</f>
        <v>250000</v>
      </c>
      <c r="J543" s="303">
        <f t="shared" si="24"/>
        <v>792500</v>
      </c>
      <c r="K543" s="304">
        <v>0.05</v>
      </c>
      <c r="L543" s="301">
        <f t="shared" si="25"/>
        <v>237500</v>
      </c>
      <c r="M543" s="303">
        <f t="shared" si="26"/>
        <v>752875</v>
      </c>
      <c r="N543" s="87" t="s">
        <v>1277</v>
      </c>
    </row>
    <row r="544" spans="2:14">
      <c r="B544" s="85" t="s">
        <v>1256</v>
      </c>
      <c r="C544" s="86">
        <v>4</v>
      </c>
      <c r="D544" s="84"/>
      <c r="E544" s="87" t="s">
        <v>1257</v>
      </c>
      <c r="F544" s="85">
        <v>34</v>
      </c>
      <c r="G544" s="85"/>
      <c r="H544" s="88">
        <v>5.49</v>
      </c>
      <c r="I544" s="301">
        <f>'Коэфф для прайса 1 оч'!$F$10</f>
        <v>250000</v>
      </c>
      <c r="J544" s="303">
        <f t="shared" si="24"/>
        <v>1372500</v>
      </c>
      <c r="K544" s="304">
        <v>0.05</v>
      </c>
      <c r="L544" s="301">
        <f t="shared" si="25"/>
        <v>237500</v>
      </c>
      <c r="M544" s="303">
        <f t="shared" si="26"/>
        <v>1303875</v>
      </c>
      <c r="N544" s="87" t="s">
        <v>1277</v>
      </c>
    </row>
    <row r="545" spans="2:14">
      <c r="B545" s="85" t="s">
        <v>1256</v>
      </c>
      <c r="C545" s="86">
        <v>4</v>
      </c>
      <c r="D545" s="84"/>
      <c r="E545" s="87" t="s">
        <v>1257</v>
      </c>
      <c r="F545" s="85">
        <v>35</v>
      </c>
      <c r="G545" s="85"/>
      <c r="H545" s="88">
        <v>3.04</v>
      </c>
      <c r="I545" s="301">
        <f>'Коэфф для прайса 1 оч'!$F$10</f>
        <v>250000</v>
      </c>
      <c r="J545" s="303">
        <f t="shared" si="24"/>
        <v>760000</v>
      </c>
      <c r="K545" s="304">
        <v>0.05</v>
      </c>
      <c r="L545" s="301">
        <f t="shared" si="25"/>
        <v>237500</v>
      </c>
      <c r="M545" s="303">
        <f t="shared" si="26"/>
        <v>722000</v>
      </c>
      <c r="N545" s="87" t="s">
        <v>1277</v>
      </c>
    </row>
    <row r="546" spans="2:14">
      <c r="B546" s="85" t="s">
        <v>1256</v>
      </c>
      <c r="C546" s="86">
        <v>4</v>
      </c>
      <c r="D546" s="84"/>
      <c r="E546" s="87" t="s">
        <v>1257</v>
      </c>
      <c r="F546" s="85">
        <v>36</v>
      </c>
      <c r="G546" s="85"/>
      <c r="H546" s="88">
        <v>3.04</v>
      </c>
      <c r="I546" s="301">
        <f>'Коэфф для прайса 1 оч'!$F$10</f>
        <v>250000</v>
      </c>
      <c r="J546" s="303">
        <f t="shared" si="24"/>
        <v>760000</v>
      </c>
      <c r="K546" s="304">
        <v>0.05</v>
      </c>
      <c r="L546" s="301">
        <f t="shared" si="25"/>
        <v>237500</v>
      </c>
      <c r="M546" s="303">
        <f t="shared" si="26"/>
        <v>722000</v>
      </c>
      <c r="N546" s="87" t="s">
        <v>1277</v>
      </c>
    </row>
    <row r="547" spans="2:14">
      <c r="B547" s="85" t="s">
        <v>1256</v>
      </c>
      <c r="C547" s="86">
        <v>4</v>
      </c>
      <c r="D547" s="84"/>
      <c r="E547" s="87" t="s">
        <v>1257</v>
      </c>
      <c r="F547" s="85">
        <v>37</v>
      </c>
      <c r="G547" s="85"/>
      <c r="H547" s="88">
        <v>3.03</v>
      </c>
      <c r="I547" s="301">
        <f>'Коэфф для прайса 1 оч'!$F$10</f>
        <v>250000</v>
      </c>
      <c r="J547" s="303">
        <f t="shared" si="24"/>
        <v>757500</v>
      </c>
      <c r="K547" s="304">
        <v>0.05</v>
      </c>
      <c r="L547" s="301">
        <f t="shared" si="25"/>
        <v>237500</v>
      </c>
      <c r="M547" s="303">
        <f t="shared" si="26"/>
        <v>719625</v>
      </c>
      <c r="N547" s="87" t="s">
        <v>1277</v>
      </c>
    </row>
    <row r="548" spans="2:14">
      <c r="B548" s="85" t="s">
        <v>1256</v>
      </c>
      <c r="C548" s="86">
        <v>4</v>
      </c>
      <c r="D548" s="84"/>
      <c r="E548" s="87" t="s">
        <v>1257</v>
      </c>
      <c r="F548" s="85">
        <v>38</v>
      </c>
      <c r="G548" s="85"/>
      <c r="H548" s="88">
        <v>3.12</v>
      </c>
      <c r="I548" s="301">
        <f>'Коэфф для прайса 1 оч'!$F$10</f>
        <v>250000</v>
      </c>
      <c r="J548" s="303">
        <f t="shared" si="24"/>
        <v>780000</v>
      </c>
      <c r="K548" s="304">
        <v>0.05</v>
      </c>
      <c r="L548" s="301">
        <f t="shared" si="25"/>
        <v>237500</v>
      </c>
      <c r="M548" s="303">
        <f t="shared" si="26"/>
        <v>741000</v>
      </c>
      <c r="N548" s="87" t="s">
        <v>1277</v>
      </c>
    </row>
    <row r="549" spans="2:14">
      <c r="B549" s="85" t="s">
        <v>1256</v>
      </c>
      <c r="C549" s="86">
        <v>4</v>
      </c>
      <c r="D549" s="84"/>
      <c r="E549" s="87" t="s">
        <v>1257</v>
      </c>
      <c r="F549" s="85">
        <v>39</v>
      </c>
      <c r="G549" s="85"/>
      <c r="H549" s="88">
        <v>3.17</v>
      </c>
      <c r="I549" s="301">
        <f>'Коэфф для прайса 1 оч'!$F$10</f>
        <v>250000</v>
      </c>
      <c r="J549" s="303">
        <f t="shared" si="24"/>
        <v>792500</v>
      </c>
      <c r="K549" s="304">
        <v>0.05</v>
      </c>
      <c r="L549" s="301">
        <f t="shared" si="25"/>
        <v>237500</v>
      </c>
      <c r="M549" s="303">
        <f t="shared" si="26"/>
        <v>752875</v>
      </c>
      <c r="N549" s="87" t="s">
        <v>1277</v>
      </c>
    </row>
    <row r="550" spans="2:14">
      <c r="B550" s="85" t="s">
        <v>1256</v>
      </c>
      <c r="C550" s="86">
        <v>4</v>
      </c>
      <c r="D550" s="84"/>
      <c r="E550" s="87" t="s">
        <v>1257</v>
      </c>
      <c r="F550" s="85">
        <v>40</v>
      </c>
      <c r="G550" s="85"/>
      <c r="H550" s="88">
        <v>5.49</v>
      </c>
      <c r="I550" s="301">
        <f>'Коэфф для прайса 1 оч'!$F$10</f>
        <v>250000</v>
      </c>
      <c r="J550" s="303">
        <f t="shared" si="24"/>
        <v>1372500</v>
      </c>
      <c r="K550" s="304">
        <v>0.05</v>
      </c>
      <c r="L550" s="301">
        <f t="shared" si="25"/>
        <v>237500</v>
      </c>
      <c r="M550" s="303">
        <f t="shared" si="26"/>
        <v>1303875</v>
      </c>
      <c r="N550" s="87" t="s">
        <v>1277</v>
      </c>
    </row>
    <row r="551" spans="2:14">
      <c r="B551" s="85" t="s">
        <v>1256</v>
      </c>
      <c r="C551" s="86">
        <v>4</v>
      </c>
      <c r="D551" s="84"/>
      <c r="E551" s="87" t="s">
        <v>1257</v>
      </c>
      <c r="F551" s="85">
        <v>41</v>
      </c>
      <c r="G551" s="85"/>
      <c r="H551" s="88">
        <v>5.49</v>
      </c>
      <c r="I551" s="301">
        <f>'Коэфф для прайса 1 оч'!$F$10</f>
        <v>250000</v>
      </c>
      <c r="J551" s="303">
        <f t="shared" si="24"/>
        <v>1372500</v>
      </c>
      <c r="K551" s="304">
        <v>0.05</v>
      </c>
      <c r="L551" s="301">
        <f t="shared" si="25"/>
        <v>237500</v>
      </c>
      <c r="M551" s="303">
        <f t="shared" si="26"/>
        <v>1303875</v>
      </c>
      <c r="N551" s="87" t="s">
        <v>1277</v>
      </c>
    </row>
    <row r="552" spans="2:14">
      <c r="B552" s="85" t="s">
        <v>1256</v>
      </c>
      <c r="C552" s="86">
        <v>4</v>
      </c>
      <c r="D552" s="84"/>
      <c r="E552" s="87" t="s">
        <v>1257</v>
      </c>
      <c r="F552" s="85">
        <v>42</v>
      </c>
      <c r="G552" s="85"/>
      <c r="H552" s="88">
        <v>3.17</v>
      </c>
      <c r="I552" s="301">
        <f>'Коэфф для прайса 1 оч'!$F$10</f>
        <v>250000</v>
      </c>
      <c r="J552" s="303">
        <f t="shared" ref="J552:J615" si="27">I552*H552</f>
        <v>792500</v>
      </c>
      <c r="K552" s="304">
        <v>0.05</v>
      </c>
      <c r="L552" s="301">
        <f t="shared" ref="L552:L615" si="28">I552-I552*K552</f>
        <v>237500</v>
      </c>
      <c r="M552" s="303">
        <f t="shared" ref="M552:M615" si="29">L552*H552</f>
        <v>752875</v>
      </c>
      <c r="N552" s="87" t="s">
        <v>1277</v>
      </c>
    </row>
    <row r="553" spans="2:14">
      <c r="B553" s="85" t="s">
        <v>1256</v>
      </c>
      <c r="C553" s="86">
        <v>4</v>
      </c>
      <c r="D553" s="84"/>
      <c r="E553" s="87" t="s">
        <v>1257</v>
      </c>
      <c r="F553" s="85">
        <v>43</v>
      </c>
      <c r="G553" s="85"/>
      <c r="H553" s="88">
        <v>3.12</v>
      </c>
      <c r="I553" s="301">
        <f>'Коэфф для прайса 1 оч'!$F$10</f>
        <v>250000</v>
      </c>
      <c r="J553" s="303">
        <f t="shared" si="27"/>
        <v>780000</v>
      </c>
      <c r="K553" s="304">
        <v>0.05</v>
      </c>
      <c r="L553" s="301">
        <f t="shared" si="28"/>
        <v>237500</v>
      </c>
      <c r="M553" s="303">
        <f t="shared" si="29"/>
        <v>741000</v>
      </c>
      <c r="N553" s="87" t="s">
        <v>1277</v>
      </c>
    </row>
    <row r="554" spans="2:14">
      <c r="B554" s="85" t="s">
        <v>1256</v>
      </c>
      <c r="C554" s="86">
        <v>4</v>
      </c>
      <c r="D554" s="84"/>
      <c r="E554" s="87" t="s">
        <v>1257</v>
      </c>
      <c r="F554" s="85">
        <v>44</v>
      </c>
      <c r="G554" s="85"/>
      <c r="H554" s="88">
        <v>3.12</v>
      </c>
      <c r="I554" s="301">
        <f>'Коэфф для прайса 1 оч'!$F$10</f>
        <v>250000</v>
      </c>
      <c r="J554" s="303">
        <f t="shared" si="27"/>
        <v>780000</v>
      </c>
      <c r="K554" s="304">
        <v>0.05</v>
      </c>
      <c r="L554" s="301">
        <f t="shared" si="28"/>
        <v>237500</v>
      </c>
      <c r="M554" s="303">
        <f t="shared" si="29"/>
        <v>741000</v>
      </c>
      <c r="N554" s="87" t="s">
        <v>1277</v>
      </c>
    </row>
    <row r="555" spans="2:14">
      <c r="B555" s="85" t="s">
        <v>1256</v>
      </c>
      <c r="C555" s="86">
        <v>4</v>
      </c>
      <c r="D555" s="84"/>
      <c r="E555" s="87" t="s">
        <v>1257</v>
      </c>
      <c r="F555" s="85">
        <v>45</v>
      </c>
      <c r="G555" s="85"/>
      <c r="H555" s="88">
        <v>3.17</v>
      </c>
      <c r="I555" s="301">
        <f>'Коэфф для прайса 1 оч'!$F$10</f>
        <v>250000</v>
      </c>
      <c r="J555" s="303">
        <f t="shared" si="27"/>
        <v>792500</v>
      </c>
      <c r="K555" s="304">
        <v>0.05</v>
      </c>
      <c r="L555" s="301">
        <f t="shared" si="28"/>
        <v>237500</v>
      </c>
      <c r="M555" s="303">
        <f t="shared" si="29"/>
        <v>752875</v>
      </c>
      <c r="N555" s="87" t="s">
        <v>1277</v>
      </c>
    </row>
    <row r="556" spans="2:14">
      <c r="B556" s="85" t="s">
        <v>1256</v>
      </c>
      <c r="C556" s="86">
        <v>4</v>
      </c>
      <c r="D556" s="84"/>
      <c r="E556" s="87" t="s">
        <v>1257</v>
      </c>
      <c r="F556" s="85">
        <v>46</v>
      </c>
      <c r="G556" s="85"/>
      <c r="H556" s="88">
        <v>5.49</v>
      </c>
      <c r="I556" s="301">
        <f>'Коэфф для прайса 1 оч'!$F$10</f>
        <v>250000</v>
      </c>
      <c r="J556" s="303">
        <f t="shared" si="27"/>
        <v>1372500</v>
      </c>
      <c r="K556" s="304">
        <v>0.05</v>
      </c>
      <c r="L556" s="301">
        <f t="shared" si="28"/>
        <v>237500</v>
      </c>
      <c r="M556" s="303">
        <f t="shared" si="29"/>
        <v>1303875</v>
      </c>
      <c r="N556" s="87" t="s">
        <v>1277</v>
      </c>
    </row>
    <row r="557" spans="2:14">
      <c r="B557" s="85" t="s">
        <v>1256</v>
      </c>
      <c r="C557" s="86">
        <v>4</v>
      </c>
      <c r="D557" s="84"/>
      <c r="E557" s="87" t="s">
        <v>1257</v>
      </c>
      <c r="F557" s="85">
        <v>47</v>
      </c>
      <c r="G557" s="85"/>
      <c r="H557" s="88">
        <v>5.49</v>
      </c>
      <c r="I557" s="301">
        <f>'Коэфф для прайса 1 оч'!$F$10</f>
        <v>250000</v>
      </c>
      <c r="J557" s="303">
        <f t="shared" si="27"/>
        <v>1372500</v>
      </c>
      <c r="K557" s="304">
        <v>0.05</v>
      </c>
      <c r="L557" s="301">
        <f t="shared" si="28"/>
        <v>237500</v>
      </c>
      <c r="M557" s="303">
        <f t="shared" si="29"/>
        <v>1303875</v>
      </c>
      <c r="N557" s="87" t="s">
        <v>1277</v>
      </c>
    </row>
    <row r="558" spans="2:14">
      <c r="B558" s="85" t="s">
        <v>1256</v>
      </c>
      <c r="C558" s="86">
        <v>4</v>
      </c>
      <c r="D558" s="84"/>
      <c r="E558" s="87" t="s">
        <v>1257</v>
      </c>
      <c r="F558" s="85">
        <v>48</v>
      </c>
      <c r="G558" s="85"/>
      <c r="H558" s="88">
        <v>3.17</v>
      </c>
      <c r="I558" s="301">
        <f>'Коэфф для прайса 1 оч'!$F$10</f>
        <v>250000</v>
      </c>
      <c r="J558" s="303">
        <f t="shared" si="27"/>
        <v>792500</v>
      </c>
      <c r="K558" s="304">
        <v>0.05</v>
      </c>
      <c r="L558" s="301">
        <f t="shared" si="28"/>
        <v>237500</v>
      </c>
      <c r="M558" s="303">
        <f t="shared" si="29"/>
        <v>752875</v>
      </c>
      <c r="N558" s="87" t="s">
        <v>1277</v>
      </c>
    </row>
    <row r="559" spans="2:14">
      <c r="B559" s="85" t="s">
        <v>1256</v>
      </c>
      <c r="C559" s="86">
        <v>4</v>
      </c>
      <c r="D559" s="84"/>
      <c r="E559" s="87" t="s">
        <v>1257</v>
      </c>
      <c r="F559" s="85">
        <v>49</v>
      </c>
      <c r="G559" s="85"/>
      <c r="H559" s="88">
        <v>3.12</v>
      </c>
      <c r="I559" s="301">
        <f>'Коэфф для прайса 1 оч'!$F$10</f>
        <v>250000</v>
      </c>
      <c r="J559" s="303">
        <f t="shared" si="27"/>
        <v>780000</v>
      </c>
      <c r="K559" s="304">
        <v>0.05</v>
      </c>
      <c r="L559" s="301">
        <f t="shared" si="28"/>
        <v>237500</v>
      </c>
      <c r="M559" s="303">
        <f t="shared" si="29"/>
        <v>741000</v>
      </c>
      <c r="N559" s="87" t="s">
        <v>1277</v>
      </c>
    </row>
    <row r="560" spans="2:14">
      <c r="B560" s="85" t="s">
        <v>1256</v>
      </c>
      <c r="C560" s="86">
        <v>4</v>
      </c>
      <c r="D560" s="84"/>
      <c r="E560" s="87" t="s">
        <v>1257</v>
      </c>
      <c r="F560" s="85">
        <v>50</v>
      </c>
      <c r="G560" s="85"/>
      <c r="H560" s="88">
        <v>3.12</v>
      </c>
      <c r="I560" s="301">
        <f>'Коэфф для прайса 1 оч'!$F$10</f>
        <v>250000</v>
      </c>
      <c r="J560" s="303">
        <f t="shared" si="27"/>
        <v>780000</v>
      </c>
      <c r="K560" s="304">
        <v>0.05</v>
      </c>
      <c r="L560" s="301">
        <f t="shared" si="28"/>
        <v>237500</v>
      </c>
      <c r="M560" s="303">
        <f t="shared" si="29"/>
        <v>741000</v>
      </c>
      <c r="N560" s="87" t="s">
        <v>1277</v>
      </c>
    </row>
    <row r="561" spans="2:14">
      <c r="B561" s="85" t="s">
        <v>1256</v>
      </c>
      <c r="C561" s="86">
        <v>4</v>
      </c>
      <c r="D561" s="84"/>
      <c r="E561" s="87" t="s">
        <v>1257</v>
      </c>
      <c r="F561" s="85">
        <v>51</v>
      </c>
      <c r="G561" s="85"/>
      <c r="H561" s="88">
        <v>3.62</v>
      </c>
      <c r="I561" s="301">
        <f>'Коэфф для прайса 1 оч'!$F$10</f>
        <v>250000</v>
      </c>
      <c r="J561" s="303">
        <f t="shared" si="27"/>
        <v>905000</v>
      </c>
      <c r="K561" s="304">
        <v>0.05</v>
      </c>
      <c r="L561" s="301">
        <f t="shared" si="28"/>
        <v>237500</v>
      </c>
      <c r="M561" s="303">
        <f t="shared" si="29"/>
        <v>859750</v>
      </c>
      <c r="N561" s="87" t="s">
        <v>1277</v>
      </c>
    </row>
    <row r="562" spans="2:14">
      <c r="B562" s="85" t="s">
        <v>1256</v>
      </c>
      <c r="C562" s="86">
        <v>4</v>
      </c>
      <c r="D562" s="84"/>
      <c r="E562" s="87" t="s">
        <v>1257</v>
      </c>
      <c r="F562" s="85">
        <v>52</v>
      </c>
      <c r="G562" s="85"/>
      <c r="H562" s="88">
        <v>5.18</v>
      </c>
      <c r="I562" s="301">
        <f>'Коэфф для прайса 1 оч'!$F$10</f>
        <v>250000</v>
      </c>
      <c r="J562" s="303">
        <f t="shared" si="27"/>
        <v>1295000</v>
      </c>
      <c r="K562" s="304">
        <v>0.05</v>
      </c>
      <c r="L562" s="301">
        <f t="shared" si="28"/>
        <v>237500</v>
      </c>
      <c r="M562" s="303">
        <f t="shared" si="29"/>
        <v>1230250</v>
      </c>
      <c r="N562" s="87" t="s">
        <v>1277</v>
      </c>
    </row>
    <row r="563" spans="2:14">
      <c r="B563" s="85" t="s">
        <v>1256</v>
      </c>
      <c r="C563" s="86">
        <v>4</v>
      </c>
      <c r="D563" s="84"/>
      <c r="E563" s="87" t="s">
        <v>1257</v>
      </c>
      <c r="F563" s="85">
        <v>53</v>
      </c>
      <c r="G563" s="85"/>
      <c r="H563" s="88">
        <v>5.49</v>
      </c>
      <c r="I563" s="301">
        <f>'Коэфф для прайса 1 оч'!$F$10</f>
        <v>250000</v>
      </c>
      <c r="J563" s="303">
        <f t="shared" si="27"/>
        <v>1372500</v>
      </c>
      <c r="K563" s="304">
        <v>0.05</v>
      </c>
      <c r="L563" s="301">
        <f t="shared" si="28"/>
        <v>237500</v>
      </c>
      <c r="M563" s="303">
        <f t="shared" si="29"/>
        <v>1303875</v>
      </c>
      <c r="N563" s="87" t="s">
        <v>1277</v>
      </c>
    </row>
    <row r="564" spans="2:14">
      <c r="B564" s="85" t="s">
        <v>1256</v>
      </c>
      <c r="C564" s="86">
        <v>4</v>
      </c>
      <c r="D564" s="84"/>
      <c r="E564" s="87" t="s">
        <v>1257</v>
      </c>
      <c r="F564" s="85">
        <v>54</v>
      </c>
      <c r="G564" s="85"/>
      <c r="H564" s="88">
        <v>3.17</v>
      </c>
      <c r="I564" s="301">
        <f>'Коэфф для прайса 1 оч'!$F$10</f>
        <v>250000</v>
      </c>
      <c r="J564" s="303">
        <f t="shared" si="27"/>
        <v>792500</v>
      </c>
      <c r="K564" s="304">
        <v>0.05</v>
      </c>
      <c r="L564" s="301">
        <f t="shared" si="28"/>
        <v>237500</v>
      </c>
      <c r="M564" s="303">
        <f t="shared" si="29"/>
        <v>752875</v>
      </c>
      <c r="N564" s="87" t="s">
        <v>1277</v>
      </c>
    </row>
    <row r="565" spans="2:14">
      <c r="B565" s="85" t="s">
        <v>1256</v>
      </c>
      <c r="C565" s="86">
        <v>4</v>
      </c>
      <c r="D565" s="84"/>
      <c r="E565" s="87" t="s">
        <v>1257</v>
      </c>
      <c r="F565" s="85">
        <v>55</v>
      </c>
      <c r="G565" s="85"/>
      <c r="H565" s="88">
        <v>3.12</v>
      </c>
      <c r="I565" s="301">
        <f>'Коэфф для прайса 1 оч'!$F$10</f>
        <v>250000</v>
      </c>
      <c r="J565" s="303">
        <f t="shared" si="27"/>
        <v>780000</v>
      </c>
      <c r="K565" s="304">
        <v>0.05</v>
      </c>
      <c r="L565" s="301">
        <f t="shared" si="28"/>
        <v>237500</v>
      </c>
      <c r="M565" s="303">
        <f t="shared" si="29"/>
        <v>741000</v>
      </c>
      <c r="N565" s="87" t="s">
        <v>1277</v>
      </c>
    </row>
    <row r="566" spans="2:14">
      <c r="B566" s="85" t="s">
        <v>1256</v>
      </c>
      <c r="C566" s="86">
        <v>4</v>
      </c>
      <c r="D566" s="84"/>
      <c r="E566" s="87" t="s">
        <v>1257</v>
      </c>
      <c r="F566" s="85">
        <v>56</v>
      </c>
      <c r="G566" s="85"/>
      <c r="H566" s="88">
        <v>5.49</v>
      </c>
      <c r="I566" s="301">
        <f>'Коэфф для прайса 1 оч'!$F$10</f>
        <v>250000</v>
      </c>
      <c r="J566" s="303">
        <f t="shared" si="27"/>
        <v>1372500</v>
      </c>
      <c r="K566" s="304">
        <v>0.05</v>
      </c>
      <c r="L566" s="301">
        <f t="shared" si="28"/>
        <v>237500</v>
      </c>
      <c r="M566" s="303">
        <f t="shared" si="29"/>
        <v>1303875</v>
      </c>
      <c r="N566" s="87" t="s">
        <v>1277</v>
      </c>
    </row>
    <row r="567" spans="2:14">
      <c r="B567" s="85" t="s">
        <v>1256</v>
      </c>
      <c r="C567" s="86">
        <v>4</v>
      </c>
      <c r="D567" s="84"/>
      <c r="E567" s="87" t="s">
        <v>1257</v>
      </c>
      <c r="F567" s="85">
        <v>57</v>
      </c>
      <c r="G567" s="85"/>
      <c r="H567" s="88">
        <v>3.17</v>
      </c>
      <c r="I567" s="301">
        <f>'Коэфф для прайса 1 оч'!$F$10</f>
        <v>250000</v>
      </c>
      <c r="J567" s="303">
        <f t="shared" si="27"/>
        <v>792500</v>
      </c>
      <c r="K567" s="304">
        <v>0.05</v>
      </c>
      <c r="L567" s="301">
        <f t="shared" si="28"/>
        <v>237500</v>
      </c>
      <c r="M567" s="303">
        <f t="shared" si="29"/>
        <v>752875</v>
      </c>
      <c r="N567" s="87" t="s">
        <v>1277</v>
      </c>
    </row>
    <row r="568" spans="2:14">
      <c r="B568" s="85" t="s">
        <v>1256</v>
      </c>
      <c r="C568" s="86">
        <v>4</v>
      </c>
      <c r="D568" s="84"/>
      <c r="E568" s="87" t="s">
        <v>1257</v>
      </c>
      <c r="F568" s="85">
        <v>58</v>
      </c>
      <c r="G568" s="85"/>
      <c r="H568" s="88">
        <v>3.12</v>
      </c>
      <c r="I568" s="301">
        <f>'Коэфф для прайса 1 оч'!$F$10</f>
        <v>250000</v>
      </c>
      <c r="J568" s="303">
        <f t="shared" si="27"/>
        <v>780000</v>
      </c>
      <c r="K568" s="304">
        <v>0.05</v>
      </c>
      <c r="L568" s="301">
        <f t="shared" si="28"/>
        <v>237500</v>
      </c>
      <c r="M568" s="303">
        <f t="shared" si="29"/>
        <v>741000</v>
      </c>
      <c r="N568" s="87" t="s">
        <v>1277</v>
      </c>
    </row>
    <row r="569" spans="2:14">
      <c r="B569" s="85" t="s">
        <v>1256</v>
      </c>
      <c r="C569" s="86">
        <v>4</v>
      </c>
      <c r="D569" s="84"/>
      <c r="E569" s="87" t="s">
        <v>1257</v>
      </c>
      <c r="F569" s="85">
        <v>59</v>
      </c>
      <c r="G569" s="85"/>
      <c r="H569" s="88">
        <v>3.12</v>
      </c>
      <c r="I569" s="301">
        <f>'Коэфф для прайса 1 оч'!$F$10</f>
        <v>250000</v>
      </c>
      <c r="J569" s="303">
        <f t="shared" si="27"/>
        <v>780000</v>
      </c>
      <c r="K569" s="304">
        <v>0.05</v>
      </c>
      <c r="L569" s="301">
        <f t="shared" si="28"/>
        <v>237500</v>
      </c>
      <c r="M569" s="303">
        <f t="shared" si="29"/>
        <v>741000</v>
      </c>
      <c r="N569" s="87" t="s">
        <v>1277</v>
      </c>
    </row>
    <row r="570" spans="2:14">
      <c r="B570" s="85" t="s">
        <v>1256</v>
      </c>
      <c r="C570" s="86">
        <v>4</v>
      </c>
      <c r="D570" s="84"/>
      <c r="E570" s="87" t="s">
        <v>1257</v>
      </c>
      <c r="F570" s="85">
        <v>60</v>
      </c>
      <c r="G570" s="85"/>
      <c r="H570" s="88">
        <v>3.17</v>
      </c>
      <c r="I570" s="301">
        <f>'Коэфф для прайса 1 оч'!$F$10</f>
        <v>250000</v>
      </c>
      <c r="J570" s="303">
        <f t="shared" si="27"/>
        <v>792500</v>
      </c>
      <c r="K570" s="304">
        <v>0.05</v>
      </c>
      <c r="L570" s="301">
        <f t="shared" si="28"/>
        <v>237500</v>
      </c>
      <c r="M570" s="303">
        <f t="shared" si="29"/>
        <v>752875</v>
      </c>
      <c r="N570" s="87" t="s">
        <v>1277</v>
      </c>
    </row>
    <row r="571" spans="2:14">
      <c r="B571" s="85" t="s">
        <v>1256</v>
      </c>
      <c r="C571" s="86">
        <v>4</v>
      </c>
      <c r="D571" s="84"/>
      <c r="E571" s="87" t="s">
        <v>1257</v>
      </c>
      <c r="F571" s="85">
        <v>61</v>
      </c>
      <c r="G571" s="85"/>
      <c r="H571" s="88">
        <v>2.97</v>
      </c>
      <c r="I571" s="301">
        <f>'Коэфф для прайса 1 оч'!$F$10</f>
        <v>250000</v>
      </c>
      <c r="J571" s="303">
        <f t="shared" si="27"/>
        <v>742500</v>
      </c>
      <c r="K571" s="304">
        <v>0.05</v>
      </c>
      <c r="L571" s="301">
        <f t="shared" si="28"/>
        <v>237500</v>
      </c>
      <c r="M571" s="303">
        <f t="shared" si="29"/>
        <v>705375</v>
      </c>
      <c r="N571" s="87" t="s">
        <v>1277</v>
      </c>
    </row>
    <row r="572" spans="2:14">
      <c r="B572" s="85" t="s">
        <v>1256</v>
      </c>
      <c r="C572" s="86">
        <v>4</v>
      </c>
      <c r="D572" s="84"/>
      <c r="E572" s="87" t="s">
        <v>1257</v>
      </c>
      <c r="F572" s="85">
        <v>62</v>
      </c>
      <c r="G572" s="85"/>
      <c r="H572" s="88">
        <v>3.12</v>
      </c>
      <c r="I572" s="301">
        <f>'Коэфф для прайса 1 оч'!$F$10</f>
        <v>250000</v>
      </c>
      <c r="J572" s="303">
        <f t="shared" si="27"/>
        <v>780000</v>
      </c>
      <c r="K572" s="304">
        <v>0.05</v>
      </c>
      <c r="L572" s="301">
        <f t="shared" si="28"/>
        <v>237500</v>
      </c>
      <c r="M572" s="303">
        <f t="shared" si="29"/>
        <v>741000</v>
      </c>
      <c r="N572" s="87" t="s">
        <v>1277</v>
      </c>
    </row>
    <row r="573" spans="2:14">
      <c r="B573" s="85" t="s">
        <v>1256</v>
      </c>
      <c r="C573" s="86">
        <v>4</v>
      </c>
      <c r="D573" s="84"/>
      <c r="E573" s="87" t="s">
        <v>1257</v>
      </c>
      <c r="F573" s="85">
        <v>63</v>
      </c>
      <c r="G573" s="85"/>
      <c r="H573" s="88">
        <v>3.17</v>
      </c>
      <c r="I573" s="301">
        <f>'Коэфф для прайса 1 оч'!$F$10</f>
        <v>250000</v>
      </c>
      <c r="J573" s="303">
        <f t="shared" si="27"/>
        <v>792500</v>
      </c>
      <c r="K573" s="304">
        <v>0.05</v>
      </c>
      <c r="L573" s="301">
        <f t="shared" si="28"/>
        <v>237500</v>
      </c>
      <c r="M573" s="303">
        <f t="shared" si="29"/>
        <v>752875</v>
      </c>
      <c r="N573" s="87" t="s">
        <v>1277</v>
      </c>
    </row>
    <row r="574" spans="2:14">
      <c r="B574" s="85" t="s">
        <v>1256</v>
      </c>
      <c r="C574" s="86">
        <v>4</v>
      </c>
      <c r="D574" s="84"/>
      <c r="E574" s="87" t="s">
        <v>1257</v>
      </c>
      <c r="F574" s="85">
        <v>64</v>
      </c>
      <c r="G574" s="85"/>
      <c r="H574" s="88">
        <v>5.49</v>
      </c>
      <c r="I574" s="301">
        <f>'Коэфф для прайса 1 оч'!$F$10</f>
        <v>250000</v>
      </c>
      <c r="J574" s="303">
        <f t="shared" si="27"/>
        <v>1372500</v>
      </c>
      <c r="K574" s="304">
        <v>0.05</v>
      </c>
      <c r="L574" s="301">
        <f t="shared" si="28"/>
        <v>237500</v>
      </c>
      <c r="M574" s="303">
        <f t="shared" si="29"/>
        <v>1303875</v>
      </c>
      <c r="N574" s="87" t="s">
        <v>1277</v>
      </c>
    </row>
    <row r="575" spans="2:14">
      <c r="B575" s="85" t="s">
        <v>1256</v>
      </c>
      <c r="C575" s="86">
        <v>4</v>
      </c>
      <c r="D575" s="84"/>
      <c r="E575" s="87" t="s">
        <v>1257</v>
      </c>
      <c r="F575" s="85">
        <v>65</v>
      </c>
      <c r="G575" s="85"/>
      <c r="H575" s="88">
        <v>5.49</v>
      </c>
      <c r="I575" s="301">
        <f>'Коэфф для прайса 1 оч'!$F$10</f>
        <v>250000</v>
      </c>
      <c r="J575" s="303">
        <f t="shared" si="27"/>
        <v>1372500</v>
      </c>
      <c r="K575" s="304">
        <v>0.05</v>
      </c>
      <c r="L575" s="301">
        <f t="shared" si="28"/>
        <v>237500</v>
      </c>
      <c r="M575" s="303">
        <f t="shared" si="29"/>
        <v>1303875</v>
      </c>
      <c r="N575" s="87" t="s">
        <v>1277</v>
      </c>
    </row>
    <row r="576" spans="2:14">
      <c r="B576" s="85" t="s">
        <v>1256</v>
      </c>
      <c r="C576" s="86">
        <v>4</v>
      </c>
      <c r="D576" s="84"/>
      <c r="E576" s="87" t="s">
        <v>1257</v>
      </c>
      <c r="F576" s="85">
        <v>66</v>
      </c>
      <c r="G576" s="85"/>
      <c r="H576" s="88">
        <v>3.16</v>
      </c>
      <c r="I576" s="301">
        <f>'Коэфф для прайса 1 оч'!$F$10</f>
        <v>250000</v>
      </c>
      <c r="J576" s="303">
        <f t="shared" si="27"/>
        <v>790000</v>
      </c>
      <c r="K576" s="304">
        <v>0.05</v>
      </c>
      <c r="L576" s="301">
        <f t="shared" si="28"/>
        <v>237500</v>
      </c>
      <c r="M576" s="303">
        <f t="shared" si="29"/>
        <v>750500</v>
      </c>
      <c r="N576" s="87" t="s">
        <v>1277</v>
      </c>
    </row>
    <row r="577" spans="2:14">
      <c r="B577" s="85" t="s">
        <v>1256</v>
      </c>
      <c r="C577" s="86">
        <v>4</v>
      </c>
      <c r="D577" s="84"/>
      <c r="E577" s="87" t="s">
        <v>1257</v>
      </c>
      <c r="F577" s="85">
        <v>67</v>
      </c>
      <c r="G577" s="85"/>
      <c r="H577" s="88">
        <v>3.12</v>
      </c>
      <c r="I577" s="301">
        <f>'Коэфф для прайса 1 оч'!$F$10</f>
        <v>250000</v>
      </c>
      <c r="J577" s="303">
        <f t="shared" si="27"/>
        <v>780000</v>
      </c>
      <c r="K577" s="304">
        <v>0.05</v>
      </c>
      <c r="L577" s="301">
        <f t="shared" si="28"/>
        <v>237500</v>
      </c>
      <c r="M577" s="303">
        <f t="shared" si="29"/>
        <v>741000</v>
      </c>
      <c r="N577" s="87" t="s">
        <v>1277</v>
      </c>
    </row>
    <row r="578" spans="2:14">
      <c r="B578" s="85" t="s">
        <v>1256</v>
      </c>
      <c r="C578" s="86">
        <v>4</v>
      </c>
      <c r="D578" s="84"/>
      <c r="E578" s="87" t="s">
        <v>1257</v>
      </c>
      <c r="F578" s="85">
        <v>68</v>
      </c>
      <c r="G578" s="85"/>
      <c r="H578" s="88">
        <v>5.49</v>
      </c>
      <c r="I578" s="301">
        <f>'Коэфф для прайса 1 оч'!$F$10</f>
        <v>250000</v>
      </c>
      <c r="J578" s="303">
        <f t="shared" si="27"/>
        <v>1372500</v>
      </c>
      <c r="K578" s="304">
        <v>0.05</v>
      </c>
      <c r="L578" s="301">
        <f t="shared" si="28"/>
        <v>237500</v>
      </c>
      <c r="M578" s="303">
        <f t="shared" si="29"/>
        <v>1303875</v>
      </c>
      <c r="N578" s="87" t="s">
        <v>1277</v>
      </c>
    </row>
    <row r="579" spans="2:14">
      <c r="B579" s="85" t="s">
        <v>1256</v>
      </c>
      <c r="C579" s="86">
        <v>4</v>
      </c>
      <c r="D579" s="84"/>
      <c r="E579" s="87" t="s">
        <v>1257</v>
      </c>
      <c r="F579" s="85">
        <v>69</v>
      </c>
      <c r="G579" s="85"/>
      <c r="H579" s="88">
        <v>3.17</v>
      </c>
      <c r="I579" s="301">
        <f>'Коэфф для прайса 1 оч'!$F$10</f>
        <v>250000</v>
      </c>
      <c r="J579" s="303">
        <f t="shared" si="27"/>
        <v>792500</v>
      </c>
      <c r="K579" s="304">
        <v>0.05</v>
      </c>
      <c r="L579" s="301">
        <f t="shared" si="28"/>
        <v>237500</v>
      </c>
      <c r="M579" s="303">
        <f t="shared" si="29"/>
        <v>752875</v>
      </c>
      <c r="N579" s="87" t="s">
        <v>1277</v>
      </c>
    </row>
    <row r="580" spans="2:14">
      <c r="B580" s="85" t="s">
        <v>1256</v>
      </c>
      <c r="C580" s="86">
        <v>4</v>
      </c>
      <c r="D580" s="84"/>
      <c r="E580" s="87" t="s">
        <v>1257</v>
      </c>
      <c r="F580" s="85">
        <v>70</v>
      </c>
      <c r="G580" s="85"/>
      <c r="H580" s="88">
        <v>3.12</v>
      </c>
      <c r="I580" s="301">
        <f>'Коэфф для прайса 1 оч'!$F$10</f>
        <v>250000</v>
      </c>
      <c r="J580" s="303">
        <f t="shared" si="27"/>
        <v>780000</v>
      </c>
      <c r="K580" s="304">
        <v>0.05</v>
      </c>
      <c r="L580" s="301">
        <f t="shared" si="28"/>
        <v>237500</v>
      </c>
      <c r="M580" s="303">
        <f t="shared" si="29"/>
        <v>741000</v>
      </c>
      <c r="N580" s="87" t="s">
        <v>1277</v>
      </c>
    </row>
    <row r="581" spans="2:14">
      <c r="B581" s="85" t="s">
        <v>1256</v>
      </c>
      <c r="C581" s="86">
        <v>4</v>
      </c>
      <c r="D581" s="84"/>
      <c r="E581" s="87" t="s">
        <v>1257</v>
      </c>
      <c r="F581" s="85">
        <v>71</v>
      </c>
      <c r="G581" s="85"/>
      <c r="H581" s="88">
        <v>3.12</v>
      </c>
      <c r="I581" s="301">
        <f>'Коэфф для прайса 1 оч'!$F$10</f>
        <v>250000</v>
      </c>
      <c r="J581" s="303">
        <f t="shared" si="27"/>
        <v>780000</v>
      </c>
      <c r="K581" s="304">
        <v>0.05</v>
      </c>
      <c r="L581" s="301">
        <f t="shared" si="28"/>
        <v>237500</v>
      </c>
      <c r="M581" s="303">
        <f t="shared" si="29"/>
        <v>741000</v>
      </c>
      <c r="N581" s="87" t="s">
        <v>1277</v>
      </c>
    </row>
    <row r="582" spans="2:14">
      <c r="B582" s="85" t="s">
        <v>1256</v>
      </c>
      <c r="C582" s="86">
        <v>4</v>
      </c>
      <c r="D582" s="84"/>
      <c r="E582" s="87" t="s">
        <v>1257</v>
      </c>
      <c r="F582" s="85">
        <v>72</v>
      </c>
      <c r="G582" s="85"/>
      <c r="H582" s="88">
        <v>3.17</v>
      </c>
      <c r="I582" s="301">
        <f>'Коэфф для прайса 1 оч'!$F$10</f>
        <v>250000</v>
      </c>
      <c r="J582" s="303">
        <f t="shared" si="27"/>
        <v>792500</v>
      </c>
      <c r="K582" s="304">
        <v>0.05</v>
      </c>
      <c r="L582" s="301">
        <f t="shared" si="28"/>
        <v>237500</v>
      </c>
      <c r="M582" s="303">
        <f t="shared" si="29"/>
        <v>752875</v>
      </c>
      <c r="N582" s="87" t="s">
        <v>1277</v>
      </c>
    </row>
    <row r="583" spans="2:14">
      <c r="B583" s="85" t="s">
        <v>1256</v>
      </c>
      <c r="C583" s="86">
        <v>4</v>
      </c>
      <c r="D583" s="84"/>
      <c r="E583" s="87" t="s">
        <v>1257</v>
      </c>
      <c r="F583" s="85">
        <v>73</v>
      </c>
      <c r="G583" s="85"/>
      <c r="H583" s="88">
        <v>5.49</v>
      </c>
      <c r="I583" s="301">
        <f>'Коэфф для прайса 1 оч'!$F$10</f>
        <v>250000</v>
      </c>
      <c r="J583" s="303">
        <f t="shared" si="27"/>
        <v>1372500</v>
      </c>
      <c r="K583" s="304">
        <v>0.05</v>
      </c>
      <c r="L583" s="301">
        <f t="shared" si="28"/>
        <v>237500</v>
      </c>
      <c r="M583" s="303">
        <f t="shared" si="29"/>
        <v>1303875</v>
      </c>
      <c r="N583" s="87" t="s">
        <v>1277</v>
      </c>
    </row>
    <row r="584" spans="2:14">
      <c r="B584" s="85" t="s">
        <v>1256</v>
      </c>
      <c r="C584" s="86">
        <v>4</v>
      </c>
      <c r="D584" s="84"/>
      <c r="E584" s="87" t="s">
        <v>1257</v>
      </c>
      <c r="F584" s="85">
        <v>74</v>
      </c>
      <c r="G584" s="85"/>
      <c r="H584" s="88">
        <v>5.49</v>
      </c>
      <c r="I584" s="301">
        <f>'Коэфф для прайса 1 оч'!$F$10</f>
        <v>250000</v>
      </c>
      <c r="J584" s="303">
        <f t="shared" si="27"/>
        <v>1372500</v>
      </c>
      <c r="K584" s="304">
        <v>0.05</v>
      </c>
      <c r="L584" s="301">
        <f t="shared" si="28"/>
        <v>237500</v>
      </c>
      <c r="M584" s="303">
        <f t="shared" si="29"/>
        <v>1303875</v>
      </c>
      <c r="N584" s="87" t="s">
        <v>1277</v>
      </c>
    </row>
    <row r="585" spans="2:14">
      <c r="B585" s="85" t="s">
        <v>1256</v>
      </c>
      <c r="C585" s="86">
        <v>4</v>
      </c>
      <c r="D585" s="84"/>
      <c r="E585" s="87" t="s">
        <v>1257</v>
      </c>
      <c r="F585" s="85">
        <v>75</v>
      </c>
      <c r="G585" s="85"/>
      <c r="H585" s="88">
        <v>3.17</v>
      </c>
      <c r="I585" s="301">
        <f>'Коэфф для прайса 1 оч'!$F$10</f>
        <v>250000</v>
      </c>
      <c r="J585" s="303">
        <f t="shared" si="27"/>
        <v>792500</v>
      </c>
      <c r="K585" s="304">
        <v>0.05</v>
      </c>
      <c r="L585" s="301">
        <f t="shared" si="28"/>
        <v>237500</v>
      </c>
      <c r="M585" s="303">
        <f t="shared" si="29"/>
        <v>752875</v>
      </c>
      <c r="N585" s="87" t="s">
        <v>1277</v>
      </c>
    </row>
    <row r="586" spans="2:14">
      <c r="B586" s="85" t="s">
        <v>1256</v>
      </c>
      <c r="C586" s="86">
        <v>4</v>
      </c>
      <c r="D586" s="84"/>
      <c r="E586" s="87" t="s">
        <v>1257</v>
      </c>
      <c r="F586" s="85">
        <v>76</v>
      </c>
      <c r="G586" s="85"/>
      <c r="H586" s="88">
        <v>3.12</v>
      </c>
      <c r="I586" s="301">
        <f>'Коэфф для прайса 1 оч'!$F$10</f>
        <v>250000</v>
      </c>
      <c r="J586" s="303">
        <f t="shared" si="27"/>
        <v>780000</v>
      </c>
      <c r="K586" s="304">
        <v>0.05</v>
      </c>
      <c r="L586" s="301">
        <f t="shared" si="28"/>
        <v>237500</v>
      </c>
      <c r="M586" s="303">
        <f t="shared" si="29"/>
        <v>741000</v>
      </c>
      <c r="N586" s="87" t="s">
        <v>1277</v>
      </c>
    </row>
    <row r="587" spans="2:14">
      <c r="B587" s="85" t="s">
        <v>1256</v>
      </c>
      <c r="C587" s="86">
        <v>4</v>
      </c>
      <c r="D587" s="84"/>
      <c r="E587" s="87" t="s">
        <v>1257</v>
      </c>
      <c r="F587" s="85">
        <v>77</v>
      </c>
      <c r="G587" s="85"/>
      <c r="H587" s="88">
        <v>3.12</v>
      </c>
      <c r="I587" s="301">
        <f>'Коэфф для прайса 1 оч'!$F$10</f>
        <v>250000</v>
      </c>
      <c r="J587" s="303">
        <f t="shared" si="27"/>
        <v>780000</v>
      </c>
      <c r="K587" s="304">
        <v>0.05</v>
      </c>
      <c r="L587" s="301">
        <f t="shared" si="28"/>
        <v>237500</v>
      </c>
      <c r="M587" s="303">
        <f t="shared" si="29"/>
        <v>741000</v>
      </c>
      <c r="N587" s="87" t="s">
        <v>1277</v>
      </c>
    </row>
    <row r="588" spans="2:14">
      <c r="B588" s="85" t="s">
        <v>1256</v>
      </c>
      <c r="C588" s="86">
        <v>4</v>
      </c>
      <c r="D588" s="84"/>
      <c r="E588" s="87" t="s">
        <v>1257</v>
      </c>
      <c r="F588" s="85">
        <v>78</v>
      </c>
      <c r="G588" s="85"/>
      <c r="H588" s="88">
        <v>3.17</v>
      </c>
      <c r="I588" s="301">
        <f>'Коэфф для прайса 1 оч'!$F$10</f>
        <v>250000</v>
      </c>
      <c r="J588" s="303">
        <f t="shared" si="27"/>
        <v>792500</v>
      </c>
      <c r="K588" s="304">
        <v>0.05</v>
      </c>
      <c r="L588" s="301">
        <f t="shared" si="28"/>
        <v>237500</v>
      </c>
      <c r="M588" s="303">
        <f t="shared" si="29"/>
        <v>752875</v>
      </c>
      <c r="N588" s="87" t="s">
        <v>1277</v>
      </c>
    </row>
    <row r="589" spans="2:14">
      <c r="B589" s="85" t="s">
        <v>1256</v>
      </c>
      <c r="C589" s="86">
        <v>4</v>
      </c>
      <c r="D589" s="84"/>
      <c r="E589" s="87" t="s">
        <v>1257</v>
      </c>
      <c r="F589" s="85">
        <v>79</v>
      </c>
      <c r="G589" s="85"/>
      <c r="H589" s="88">
        <v>5.49</v>
      </c>
      <c r="I589" s="301">
        <f>'Коэфф для прайса 1 оч'!$F$10</f>
        <v>250000</v>
      </c>
      <c r="J589" s="303">
        <f t="shared" si="27"/>
        <v>1372500</v>
      </c>
      <c r="K589" s="304">
        <v>0.05</v>
      </c>
      <c r="L589" s="301">
        <f t="shared" si="28"/>
        <v>237500</v>
      </c>
      <c r="M589" s="303">
        <f t="shared" si="29"/>
        <v>1303875</v>
      </c>
      <c r="N589" s="87" t="s">
        <v>1277</v>
      </c>
    </row>
    <row r="590" spans="2:14">
      <c r="B590" s="85" t="s">
        <v>1256</v>
      </c>
      <c r="C590" s="86">
        <v>4</v>
      </c>
      <c r="D590" s="84"/>
      <c r="E590" s="87" t="s">
        <v>1257</v>
      </c>
      <c r="F590" s="85">
        <v>80</v>
      </c>
      <c r="G590" s="85"/>
      <c r="H590" s="88">
        <v>7.56</v>
      </c>
      <c r="I590" s="301">
        <f>'Коэфф для прайса 1 оч'!$F$10</f>
        <v>250000</v>
      </c>
      <c r="J590" s="303">
        <f t="shared" si="27"/>
        <v>1890000</v>
      </c>
      <c r="K590" s="304">
        <v>0.05</v>
      </c>
      <c r="L590" s="301">
        <f t="shared" si="28"/>
        <v>237500</v>
      </c>
      <c r="M590" s="303">
        <f t="shared" si="29"/>
        <v>1795500</v>
      </c>
      <c r="N590" s="87" t="s">
        <v>1277</v>
      </c>
    </row>
    <row r="591" spans="2:14">
      <c r="B591" s="85" t="s">
        <v>1256</v>
      </c>
      <c r="C591" s="86">
        <v>4</v>
      </c>
      <c r="D591" s="84"/>
      <c r="E591" s="87" t="s">
        <v>1257</v>
      </c>
      <c r="F591" s="85">
        <v>81</v>
      </c>
      <c r="G591" s="85"/>
      <c r="H591" s="88">
        <v>3.74</v>
      </c>
      <c r="I591" s="301">
        <f>'Коэфф для прайса 1 оч'!$F$10</f>
        <v>250000</v>
      </c>
      <c r="J591" s="303">
        <f t="shared" si="27"/>
        <v>935000</v>
      </c>
      <c r="K591" s="304">
        <v>0.05</v>
      </c>
      <c r="L591" s="301">
        <f t="shared" si="28"/>
        <v>237500</v>
      </c>
      <c r="M591" s="303">
        <f t="shared" si="29"/>
        <v>888250</v>
      </c>
      <c r="N591" s="87" t="s">
        <v>1277</v>
      </c>
    </row>
    <row r="592" spans="2:14">
      <c r="B592" s="85" t="s">
        <v>1256</v>
      </c>
      <c r="C592" s="86">
        <v>4</v>
      </c>
      <c r="D592" s="84"/>
      <c r="E592" s="87" t="s">
        <v>1257</v>
      </c>
      <c r="F592" s="85">
        <v>82</v>
      </c>
      <c r="G592" s="85"/>
      <c r="H592" s="88">
        <v>3.96</v>
      </c>
      <c r="I592" s="301">
        <f>'Коэфф для прайса 1 оч'!$F$10</f>
        <v>250000</v>
      </c>
      <c r="J592" s="303">
        <f t="shared" si="27"/>
        <v>990000</v>
      </c>
      <c r="K592" s="304">
        <v>0.05</v>
      </c>
      <c r="L592" s="301">
        <f t="shared" si="28"/>
        <v>237500</v>
      </c>
      <c r="M592" s="303">
        <f t="shared" si="29"/>
        <v>940500</v>
      </c>
      <c r="N592" s="87" t="s">
        <v>1277</v>
      </c>
    </row>
    <row r="593" spans="2:14">
      <c r="B593" s="85" t="s">
        <v>1256</v>
      </c>
      <c r="C593" s="86">
        <v>4</v>
      </c>
      <c r="D593" s="84"/>
      <c r="E593" s="87" t="s">
        <v>1257</v>
      </c>
      <c r="F593" s="85">
        <v>83</v>
      </c>
      <c r="G593" s="85"/>
      <c r="H593" s="88">
        <v>3.97</v>
      </c>
      <c r="I593" s="301">
        <f>'Коэфф для прайса 1 оч'!$F$10</f>
        <v>250000</v>
      </c>
      <c r="J593" s="303">
        <f t="shared" si="27"/>
        <v>992500</v>
      </c>
      <c r="K593" s="304">
        <v>0.05</v>
      </c>
      <c r="L593" s="301">
        <f t="shared" si="28"/>
        <v>237500</v>
      </c>
      <c r="M593" s="303">
        <f t="shared" si="29"/>
        <v>942875</v>
      </c>
      <c r="N593" s="87" t="s">
        <v>1277</v>
      </c>
    </row>
    <row r="594" spans="2:14">
      <c r="B594" s="85" t="s">
        <v>1256</v>
      </c>
      <c r="C594" s="86">
        <v>4</v>
      </c>
      <c r="D594" s="84"/>
      <c r="E594" s="87" t="s">
        <v>1257</v>
      </c>
      <c r="F594" s="85">
        <v>84</v>
      </c>
      <c r="G594" s="85"/>
      <c r="H594" s="88">
        <v>3.96</v>
      </c>
      <c r="I594" s="301">
        <f>'Коэфф для прайса 1 оч'!$F$10</f>
        <v>250000</v>
      </c>
      <c r="J594" s="303">
        <f t="shared" si="27"/>
        <v>990000</v>
      </c>
      <c r="K594" s="304">
        <v>0.05</v>
      </c>
      <c r="L594" s="301">
        <f t="shared" si="28"/>
        <v>237500</v>
      </c>
      <c r="M594" s="303">
        <f t="shared" si="29"/>
        <v>940500</v>
      </c>
      <c r="N594" s="87" t="s">
        <v>1277</v>
      </c>
    </row>
    <row r="595" spans="2:14">
      <c r="B595" s="85" t="s">
        <v>1256</v>
      </c>
      <c r="C595" s="86">
        <v>4</v>
      </c>
      <c r="D595" s="84"/>
      <c r="E595" s="87" t="s">
        <v>1257</v>
      </c>
      <c r="F595" s="85">
        <v>85</v>
      </c>
      <c r="G595" s="85"/>
      <c r="H595" s="88">
        <v>3.97</v>
      </c>
      <c r="I595" s="301">
        <f>'Коэфф для прайса 1 оч'!$F$10</f>
        <v>250000</v>
      </c>
      <c r="J595" s="303">
        <f t="shared" si="27"/>
        <v>992500</v>
      </c>
      <c r="K595" s="304">
        <v>0.05</v>
      </c>
      <c r="L595" s="301">
        <f t="shared" si="28"/>
        <v>237500</v>
      </c>
      <c r="M595" s="303">
        <f t="shared" si="29"/>
        <v>942875</v>
      </c>
      <c r="N595" s="87" t="s">
        <v>1277</v>
      </c>
    </row>
    <row r="596" spans="2:14">
      <c r="B596" s="85" t="s">
        <v>1256</v>
      </c>
      <c r="C596" s="86">
        <v>4</v>
      </c>
      <c r="D596" s="84"/>
      <c r="E596" s="87" t="s">
        <v>1257</v>
      </c>
      <c r="F596" s="85">
        <v>86</v>
      </c>
      <c r="G596" s="85"/>
      <c r="H596" s="88">
        <v>3.96</v>
      </c>
      <c r="I596" s="301">
        <f>'Коэфф для прайса 1 оч'!$F$10</f>
        <v>250000</v>
      </c>
      <c r="J596" s="303">
        <f t="shared" si="27"/>
        <v>990000</v>
      </c>
      <c r="K596" s="304">
        <v>0.05</v>
      </c>
      <c r="L596" s="301">
        <f t="shared" si="28"/>
        <v>237500</v>
      </c>
      <c r="M596" s="303">
        <f t="shared" si="29"/>
        <v>940500</v>
      </c>
      <c r="N596" s="87" t="s">
        <v>1277</v>
      </c>
    </row>
    <row r="597" spans="2:14">
      <c r="B597" s="85" t="s">
        <v>1256</v>
      </c>
      <c r="C597" s="86">
        <v>4</v>
      </c>
      <c r="D597" s="84"/>
      <c r="E597" s="87" t="s">
        <v>1257</v>
      </c>
      <c r="F597" s="85">
        <v>87</v>
      </c>
      <c r="G597" s="85"/>
      <c r="H597" s="88">
        <v>3.97</v>
      </c>
      <c r="I597" s="301">
        <f>'Коэфф для прайса 1 оч'!$F$10</f>
        <v>250000</v>
      </c>
      <c r="J597" s="303">
        <f t="shared" si="27"/>
        <v>992500</v>
      </c>
      <c r="K597" s="304">
        <v>0.05</v>
      </c>
      <c r="L597" s="301">
        <f t="shared" si="28"/>
        <v>237500</v>
      </c>
      <c r="M597" s="303">
        <f t="shared" si="29"/>
        <v>942875</v>
      </c>
      <c r="N597" s="87" t="s">
        <v>1277</v>
      </c>
    </row>
    <row r="598" spans="2:14">
      <c r="B598" s="85" t="s">
        <v>1256</v>
      </c>
      <c r="C598" s="86">
        <v>4</v>
      </c>
      <c r="D598" s="84"/>
      <c r="E598" s="87" t="s">
        <v>1257</v>
      </c>
      <c r="F598" s="85">
        <v>88</v>
      </c>
      <c r="G598" s="85"/>
      <c r="H598" s="88">
        <v>3.96</v>
      </c>
      <c r="I598" s="301">
        <f>'Коэфф для прайса 1 оч'!$F$10</f>
        <v>250000</v>
      </c>
      <c r="J598" s="303">
        <f t="shared" si="27"/>
        <v>990000</v>
      </c>
      <c r="K598" s="304">
        <v>0.05</v>
      </c>
      <c r="L598" s="301">
        <f t="shared" si="28"/>
        <v>237500</v>
      </c>
      <c r="M598" s="303">
        <f t="shared" si="29"/>
        <v>940500</v>
      </c>
      <c r="N598" s="87" t="s">
        <v>1277</v>
      </c>
    </row>
    <row r="599" spans="2:14">
      <c r="B599" s="85" t="s">
        <v>1256</v>
      </c>
      <c r="C599" s="86">
        <v>4</v>
      </c>
      <c r="D599" s="84"/>
      <c r="E599" s="87" t="s">
        <v>1257</v>
      </c>
      <c r="F599" s="85">
        <v>89</v>
      </c>
      <c r="G599" s="85"/>
      <c r="H599" s="88">
        <v>3.97</v>
      </c>
      <c r="I599" s="301">
        <f>'Коэфф для прайса 1 оч'!$F$10</f>
        <v>250000</v>
      </c>
      <c r="J599" s="303">
        <f t="shared" si="27"/>
        <v>992500</v>
      </c>
      <c r="K599" s="304">
        <v>0.05</v>
      </c>
      <c r="L599" s="301">
        <f t="shared" si="28"/>
        <v>237500</v>
      </c>
      <c r="M599" s="303">
        <f t="shared" si="29"/>
        <v>942875</v>
      </c>
      <c r="N599" s="87" t="s">
        <v>1277</v>
      </c>
    </row>
    <row r="600" spans="2:14">
      <c r="B600" s="85" t="s">
        <v>1256</v>
      </c>
      <c r="C600" s="86">
        <v>4</v>
      </c>
      <c r="D600" s="84"/>
      <c r="E600" s="87" t="s">
        <v>1257</v>
      </c>
      <c r="F600" s="85">
        <v>90</v>
      </c>
      <c r="G600" s="85"/>
      <c r="H600" s="88">
        <v>3.96</v>
      </c>
      <c r="I600" s="301">
        <f>'Коэфф для прайса 1 оч'!$F$10</f>
        <v>250000</v>
      </c>
      <c r="J600" s="303">
        <f t="shared" si="27"/>
        <v>990000</v>
      </c>
      <c r="K600" s="304">
        <v>0.05</v>
      </c>
      <c r="L600" s="301">
        <f t="shared" si="28"/>
        <v>237500</v>
      </c>
      <c r="M600" s="303">
        <f t="shared" si="29"/>
        <v>940500</v>
      </c>
      <c r="N600" s="87" t="s">
        <v>1277</v>
      </c>
    </row>
    <row r="601" spans="2:14">
      <c r="B601" s="85" t="s">
        <v>1256</v>
      </c>
      <c r="C601" s="86">
        <v>4</v>
      </c>
      <c r="D601" s="84"/>
      <c r="E601" s="87" t="s">
        <v>1257</v>
      </c>
      <c r="F601" s="85">
        <v>91</v>
      </c>
      <c r="G601" s="85"/>
      <c r="H601" s="88">
        <v>3.97</v>
      </c>
      <c r="I601" s="301">
        <f>'Коэфф для прайса 1 оч'!$F$10</f>
        <v>250000</v>
      </c>
      <c r="J601" s="303">
        <f t="shared" si="27"/>
        <v>992500</v>
      </c>
      <c r="K601" s="304">
        <v>0.05</v>
      </c>
      <c r="L601" s="301">
        <f t="shared" si="28"/>
        <v>237500</v>
      </c>
      <c r="M601" s="303">
        <f t="shared" si="29"/>
        <v>942875</v>
      </c>
      <c r="N601" s="87" t="s">
        <v>1277</v>
      </c>
    </row>
    <row r="602" spans="2:14">
      <c r="B602" s="85" t="s">
        <v>1256</v>
      </c>
      <c r="C602" s="86">
        <v>4</v>
      </c>
      <c r="D602" s="84"/>
      <c r="E602" s="87" t="s">
        <v>1257</v>
      </c>
      <c r="F602" s="85">
        <v>92</v>
      </c>
      <c r="G602" s="85"/>
      <c r="H602" s="88">
        <v>4.09</v>
      </c>
      <c r="I602" s="301">
        <f>'Коэфф для прайса 1 оч'!$F$10</f>
        <v>250000</v>
      </c>
      <c r="J602" s="303">
        <f t="shared" si="27"/>
        <v>1022500</v>
      </c>
      <c r="K602" s="304">
        <v>0.05</v>
      </c>
      <c r="L602" s="301">
        <f t="shared" si="28"/>
        <v>237500</v>
      </c>
      <c r="M602" s="303">
        <f t="shared" si="29"/>
        <v>971375</v>
      </c>
      <c r="N602" s="87" t="s">
        <v>1277</v>
      </c>
    </row>
    <row r="603" spans="2:14">
      <c r="B603" s="85" t="s">
        <v>1256</v>
      </c>
      <c r="C603" s="86">
        <v>4</v>
      </c>
      <c r="D603" s="84"/>
      <c r="E603" s="87" t="s">
        <v>1257</v>
      </c>
      <c r="F603" s="85">
        <v>93</v>
      </c>
      <c r="G603" s="85"/>
      <c r="H603" s="88">
        <v>4.32</v>
      </c>
      <c r="I603" s="301">
        <f>'Коэфф для прайса 1 оч'!$F$10</f>
        <v>250000</v>
      </c>
      <c r="J603" s="303">
        <f t="shared" si="27"/>
        <v>1080000</v>
      </c>
      <c r="K603" s="304">
        <v>0.05</v>
      </c>
      <c r="L603" s="301">
        <f t="shared" si="28"/>
        <v>237500</v>
      </c>
      <c r="M603" s="303">
        <f t="shared" si="29"/>
        <v>1026000.0000000001</v>
      </c>
      <c r="N603" s="87" t="s">
        <v>1277</v>
      </c>
    </row>
    <row r="604" spans="2:14">
      <c r="B604" s="85" t="s">
        <v>1256</v>
      </c>
      <c r="C604" s="86">
        <v>4</v>
      </c>
      <c r="D604" s="84"/>
      <c r="E604" s="87" t="s">
        <v>1257</v>
      </c>
      <c r="F604" s="85">
        <v>94</v>
      </c>
      <c r="G604" s="85"/>
      <c r="H604" s="88">
        <v>4.8899999999999997</v>
      </c>
      <c r="I604" s="301">
        <f>'Коэфф для прайса 1 оч'!$F$10</f>
        <v>250000</v>
      </c>
      <c r="J604" s="303">
        <f t="shared" si="27"/>
        <v>1222500</v>
      </c>
      <c r="K604" s="304">
        <v>0.05</v>
      </c>
      <c r="L604" s="301">
        <f t="shared" si="28"/>
        <v>237500</v>
      </c>
      <c r="M604" s="303">
        <f t="shared" si="29"/>
        <v>1161375</v>
      </c>
      <c r="N604" s="87" t="s">
        <v>1277</v>
      </c>
    </row>
    <row r="605" spans="2:14">
      <c r="B605" s="85" t="s">
        <v>1256</v>
      </c>
      <c r="C605" s="86">
        <v>4</v>
      </c>
      <c r="D605" s="84"/>
      <c r="E605" s="87" t="s">
        <v>1257</v>
      </c>
      <c r="F605" s="85">
        <v>95</v>
      </c>
      <c r="G605" s="85"/>
      <c r="H605" s="88">
        <v>3.96</v>
      </c>
      <c r="I605" s="301">
        <f>'Коэфф для прайса 1 оч'!$F$10</f>
        <v>250000</v>
      </c>
      <c r="J605" s="303">
        <f t="shared" si="27"/>
        <v>990000</v>
      </c>
      <c r="K605" s="304">
        <v>0.05</v>
      </c>
      <c r="L605" s="301">
        <f t="shared" si="28"/>
        <v>237500</v>
      </c>
      <c r="M605" s="303">
        <f t="shared" si="29"/>
        <v>940500</v>
      </c>
      <c r="N605" s="87" t="s">
        <v>1277</v>
      </c>
    </row>
    <row r="606" spans="2:14">
      <c r="B606" s="85" t="s">
        <v>1256</v>
      </c>
      <c r="C606" s="86">
        <v>4</v>
      </c>
      <c r="D606" s="84"/>
      <c r="E606" s="87" t="s">
        <v>1257</v>
      </c>
      <c r="F606" s="85">
        <v>96</v>
      </c>
      <c r="G606" s="85"/>
      <c r="H606" s="88">
        <v>3.97</v>
      </c>
      <c r="I606" s="301">
        <f>'Коэфф для прайса 1 оч'!$F$10</f>
        <v>250000</v>
      </c>
      <c r="J606" s="303">
        <f t="shared" si="27"/>
        <v>992500</v>
      </c>
      <c r="K606" s="304">
        <v>0.05</v>
      </c>
      <c r="L606" s="301">
        <f t="shared" si="28"/>
        <v>237500</v>
      </c>
      <c r="M606" s="303">
        <f t="shared" si="29"/>
        <v>942875</v>
      </c>
      <c r="N606" s="87" t="s">
        <v>1277</v>
      </c>
    </row>
    <row r="607" spans="2:14">
      <c r="B607" s="85" t="s">
        <v>1256</v>
      </c>
      <c r="C607" s="86">
        <v>4</v>
      </c>
      <c r="D607" s="84"/>
      <c r="E607" s="87" t="s">
        <v>1257</v>
      </c>
      <c r="F607" s="85">
        <v>97</v>
      </c>
      <c r="G607" s="85"/>
      <c r="H607" s="88">
        <v>3.96</v>
      </c>
      <c r="I607" s="301">
        <f>'Коэфф для прайса 1 оч'!$F$10</f>
        <v>250000</v>
      </c>
      <c r="J607" s="303">
        <f t="shared" si="27"/>
        <v>990000</v>
      </c>
      <c r="K607" s="304">
        <v>0.05</v>
      </c>
      <c r="L607" s="301">
        <f t="shared" si="28"/>
        <v>237500</v>
      </c>
      <c r="M607" s="303">
        <f t="shared" si="29"/>
        <v>940500</v>
      </c>
      <c r="N607" s="87" t="s">
        <v>1277</v>
      </c>
    </row>
    <row r="608" spans="2:14">
      <c r="B608" s="85" t="s">
        <v>1256</v>
      </c>
      <c r="C608" s="86">
        <v>4</v>
      </c>
      <c r="D608" s="84"/>
      <c r="E608" s="87" t="s">
        <v>1257</v>
      </c>
      <c r="F608" s="85">
        <v>98</v>
      </c>
      <c r="G608" s="85"/>
      <c r="H608" s="88">
        <v>3.97</v>
      </c>
      <c r="I608" s="301">
        <f>'Коэфф для прайса 1 оч'!$F$10</f>
        <v>250000</v>
      </c>
      <c r="J608" s="303">
        <f t="shared" si="27"/>
        <v>992500</v>
      </c>
      <c r="K608" s="304">
        <v>0.05</v>
      </c>
      <c r="L608" s="301">
        <f t="shared" si="28"/>
        <v>237500</v>
      </c>
      <c r="M608" s="303">
        <f t="shared" si="29"/>
        <v>942875</v>
      </c>
      <c r="N608" s="87" t="s">
        <v>1277</v>
      </c>
    </row>
    <row r="609" spans="2:14">
      <c r="B609" s="85" t="s">
        <v>1256</v>
      </c>
      <c r="C609" s="86">
        <v>4</v>
      </c>
      <c r="D609" s="84"/>
      <c r="E609" s="87" t="s">
        <v>1257</v>
      </c>
      <c r="F609" s="85">
        <v>99</v>
      </c>
      <c r="G609" s="85"/>
      <c r="H609" s="88">
        <v>3.96</v>
      </c>
      <c r="I609" s="301">
        <f>'Коэфф для прайса 1 оч'!$F$10</f>
        <v>250000</v>
      </c>
      <c r="J609" s="303">
        <f t="shared" si="27"/>
        <v>990000</v>
      </c>
      <c r="K609" s="304">
        <v>0.05</v>
      </c>
      <c r="L609" s="301">
        <f t="shared" si="28"/>
        <v>237500</v>
      </c>
      <c r="M609" s="303">
        <f t="shared" si="29"/>
        <v>940500</v>
      </c>
      <c r="N609" s="87" t="s">
        <v>1277</v>
      </c>
    </row>
    <row r="610" spans="2:14">
      <c r="B610" s="85" t="s">
        <v>1256</v>
      </c>
      <c r="C610" s="86">
        <v>4</v>
      </c>
      <c r="D610" s="84"/>
      <c r="E610" s="87" t="s">
        <v>1257</v>
      </c>
      <c r="F610" s="85">
        <v>100</v>
      </c>
      <c r="G610" s="85"/>
      <c r="H610" s="88">
        <v>3.96</v>
      </c>
      <c r="I610" s="301">
        <f>'Коэфф для прайса 1 оч'!$F$10</f>
        <v>250000</v>
      </c>
      <c r="J610" s="303">
        <f t="shared" si="27"/>
        <v>990000</v>
      </c>
      <c r="K610" s="304">
        <v>0.05</v>
      </c>
      <c r="L610" s="301">
        <f t="shared" si="28"/>
        <v>237500</v>
      </c>
      <c r="M610" s="303">
        <f t="shared" si="29"/>
        <v>940500</v>
      </c>
      <c r="N610" s="87" t="s">
        <v>1277</v>
      </c>
    </row>
    <row r="611" spans="2:14">
      <c r="B611" s="85" t="s">
        <v>1256</v>
      </c>
      <c r="C611" s="86">
        <v>4</v>
      </c>
      <c r="D611" s="84"/>
      <c r="E611" s="87" t="s">
        <v>1257</v>
      </c>
      <c r="F611" s="85">
        <v>101</v>
      </c>
      <c r="G611" s="85"/>
      <c r="H611" s="88">
        <v>3.96</v>
      </c>
      <c r="I611" s="301">
        <f>'Коэфф для прайса 1 оч'!$F$10</f>
        <v>250000</v>
      </c>
      <c r="J611" s="303">
        <f t="shared" si="27"/>
        <v>990000</v>
      </c>
      <c r="K611" s="304">
        <v>0.05</v>
      </c>
      <c r="L611" s="301">
        <f t="shared" si="28"/>
        <v>237500</v>
      </c>
      <c r="M611" s="303">
        <f t="shared" si="29"/>
        <v>940500</v>
      </c>
      <c r="N611" s="87" t="s">
        <v>1277</v>
      </c>
    </row>
    <row r="612" spans="2:14">
      <c r="B612" s="85" t="s">
        <v>1256</v>
      </c>
      <c r="C612" s="86">
        <v>4</v>
      </c>
      <c r="D612" s="84"/>
      <c r="E612" s="87" t="s">
        <v>1257</v>
      </c>
      <c r="F612" s="85">
        <v>102</v>
      </c>
      <c r="G612" s="85"/>
      <c r="H612" s="88">
        <v>3.96</v>
      </c>
      <c r="I612" s="301">
        <f>'Коэфф для прайса 1 оч'!$F$10</f>
        <v>250000</v>
      </c>
      <c r="J612" s="303">
        <f t="shared" si="27"/>
        <v>990000</v>
      </c>
      <c r="K612" s="304">
        <v>0.05</v>
      </c>
      <c r="L612" s="301">
        <f t="shared" si="28"/>
        <v>237500</v>
      </c>
      <c r="M612" s="303">
        <f t="shared" si="29"/>
        <v>940500</v>
      </c>
      <c r="N612" s="87" t="s">
        <v>1277</v>
      </c>
    </row>
    <row r="613" spans="2:14">
      <c r="B613" s="85" t="s">
        <v>1256</v>
      </c>
      <c r="C613" s="86">
        <v>4</v>
      </c>
      <c r="D613" s="84"/>
      <c r="E613" s="87" t="s">
        <v>1257</v>
      </c>
      <c r="F613" s="85">
        <v>103</v>
      </c>
      <c r="G613" s="85"/>
      <c r="H613" s="88">
        <v>3.96</v>
      </c>
      <c r="I613" s="301">
        <f>'Коэфф для прайса 1 оч'!$F$10</f>
        <v>250000</v>
      </c>
      <c r="J613" s="303">
        <f t="shared" si="27"/>
        <v>990000</v>
      </c>
      <c r="K613" s="304">
        <v>0.05</v>
      </c>
      <c r="L613" s="301">
        <f t="shared" si="28"/>
        <v>237500</v>
      </c>
      <c r="M613" s="303">
        <f t="shared" si="29"/>
        <v>940500</v>
      </c>
      <c r="N613" s="87" t="s">
        <v>1277</v>
      </c>
    </row>
    <row r="614" spans="2:14">
      <c r="B614" s="85" t="s">
        <v>1256</v>
      </c>
      <c r="C614" s="86">
        <v>4</v>
      </c>
      <c r="D614" s="84"/>
      <c r="E614" s="87" t="s">
        <v>1257</v>
      </c>
      <c r="F614" s="85">
        <v>104</v>
      </c>
      <c r="G614" s="85"/>
      <c r="H614" s="88">
        <v>3.97</v>
      </c>
      <c r="I614" s="301">
        <f>'Коэфф для прайса 1 оч'!$F$10</f>
        <v>250000</v>
      </c>
      <c r="J614" s="303">
        <f t="shared" si="27"/>
        <v>992500</v>
      </c>
      <c r="K614" s="304">
        <v>0.05</v>
      </c>
      <c r="L614" s="301">
        <f t="shared" si="28"/>
        <v>237500</v>
      </c>
      <c r="M614" s="303">
        <f t="shared" si="29"/>
        <v>942875</v>
      </c>
      <c r="N614" s="87" t="s">
        <v>1277</v>
      </c>
    </row>
    <row r="615" spans="2:14">
      <c r="B615" s="85" t="s">
        <v>1256</v>
      </c>
      <c r="C615" s="86">
        <v>4</v>
      </c>
      <c r="D615" s="84"/>
      <c r="E615" s="87" t="s">
        <v>1257</v>
      </c>
      <c r="F615" s="85">
        <v>105</v>
      </c>
      <c r="G615" s="85"/>
      <c r="H615" s="88">
        <v>3.96</v>
      </c>
      <c r="I615" s="301">
        <f>'Коэфф для прайса 1 оч'!$F$10</f>
        <v>250000</v>
      </c>
      <c r="J615" s="303">
        <f t="shared" si="27"/>
        <v>990000</v>
      </c>
      <c r="K615" s="304">
        <v>0.05</v>
      </c>
      <c r="L615" s="301">
        <f t="shared" si="28"/>
        <v>237500</v>
      </c>
      <c r="M615" s="303">
        <f t="shared" si="29"/>
        <v>940500</v>
      </c>
      <c r="N615" s="87" t="s">
        <v>1277</v>
      </c>
    </row>
    <row r="616" spans="2:14">
      <c r="B616" s="85" t="s">
        <v>1256</v>
      </c>
      <c r="C616" s="86">
        <v>4</v>
      </c>
      <c r="D616" s="84"/>
      <c r="E616" s="87" t="s">
        <v>1257</v>
      </c>
      <c r="F616" s="85">
        <v>106</v>
      </c>
      <c r="G616" s="85"/>
      <c r="H616" s="88">
        <v>3.97</v>
      </c>
      <c r="I616" s="301">
        <f>'Коэфф для прайса 1 оч'!$F$10</f>
        <v>250000</v>
      </c>
      <c r="J616" s="303">
        <f t="shared" ref="J616:J679" si="30">I616*H616</f>
        <v>992500</v>
      </c>
      <c r="K616" s="304">
        <v>0.05</v>
      </c>
      <c r="L616" s="301">
        <f t="shared" ref="L616:L679" si="31">I616-I616*K616</f>
        <v>237500</v>
      </c>
      <c r="M616" s="303">
        <f t="shared" ref="M616:M679" si="32">L616*H616</f>
        <v>942875</v>
      </c>
      <c r="N616" s="87" t="s">
        <v>1277</v>
      </c>
    </row>
    <row r="617" spans="2:14">
      <c r="B617" s="85" t="s">
        <v>1256</v>
      </c>
      <c r="C617" s="86">
        <v>4</v>
      </c>
      <c r="D617" s="84"/>
      <c r="E617" s="87" t="s">
        <v>1257</v>
      </c>
      <c r="F617" s="85">
        <v>107</v>
      </c>
      <c r="G617" s="85"/>
      <c r="H617" s="88">
        <v>4.8899999999999997</v>
      </c>
      <c r="I617" s="301">
        <f>'Коэфф для прайса 1 оч'!$F$10</f>
        <v>250000</v>
      </c>
      <c r="J617" s="303">
        <f t="shared" si="30"/>
        <v>1222500</v>
      </c>
      <c r="K617" s="304">
        <v>0.05</v>
      </c>
      <c r="L617" s="301">
        <f t="shared" si="31"/>
        <v>237500</v>
      </c>
      <c r="M617" s="303">
        <f t="shared" si="32"/>
        <v>1161375</v>
      </c>
      <c r="N617" s="87" t="s">
        <v>1277</v>
      </c>
    </row>
    <row r="618" spans="2:14">
      <c r="B618" s="85" t="s">
        <v>1256</v>
      </c>
      <c r="C618" s="86">
        <v>4</v>
      </c>
      <c r="D618" s="84"/>
      <c r="E618" s="87" t="s">
        <v>1257</v>
      </c>
      <c r="F618" s="85">
        <v>108</v>
      </c>
      <c r="G618" s="85"/>
      <c r="H618" s="88">
        <v>4.8600000000000003</v>
      </c>
      <c r="I618" s="301">
        <f>'Коэфф для прайса 1 оч'!$F$10</f>
        <v>250000</v>
      </c>
      <c r="J618" s="303">
        <f t="shared" si="30"/>
        <v>1215000</v>
      </c>
      <c r="K618" s="304">
        <v>0.05</v>
      </c>
      <c r="L618" s="301">
        <f t="shared" si="31"/>
        <v>237500</v>
      </c>
      <c r="M618" s="303">
        <f t="shared" si="32"/>
        <v>1154250</v>
      </c>
      <c r="N618" s="87" t="s">
        <v>1277</v>
      </c>
    </row>
    <row r="619" spans="2:14">
      <c r="B619" s="85" t="s">
        <v>1256</v>
      </c>
      <c r="C619" s="86">
        <v>4</v>
      </c>
      <c r="D619" s="84"/>
      <c r="E619" s="87" t="s">
        <v>1257</v>
      </c>
      <c r="F619" s="85">
        <v>109</v>
      </c>
      <c r="G619" s="85"/>
      <c r="H619" s="88">
        <v>6.91</v>
      </c>
      <c r="I619" s="301">
        <f>'Коэфф для прайса 1 оч'!$F$10</f>
        <v>250000</v>
      </c>
      <c r="J619" s="303">
        <f t="shared" si="30"/>
        <v>1727500</v>
      </c>
      <c r="K619" s="304">
        <v>0.05</v>
      </c>
      <c r="L619" s="301">
        <f t="shared" si="31"/>
        <v>237500</v>
      </c>
      <c r="M619" s="303">
        <f t="shared" si="32"/>
        <v>1641125</v>
      </c>
      <c r="N619" s="87" t="s">
        <v>1277</v>
      </c>
    </row>
    <row r="620" spans="2:14">
      <c r="B620" s="85" t="s">
        <v>1256</v>
      </c>
      <c r="C620" s="86">
        <v>4</v>
      </c>
      <c r="D620" s="84"/>
      <c r="E620" s="87" t="s">
        <v>1257</v>
      </c>
      <c r="F620" s="85">
        <v>110</v>
      </c>
      <c r="G620" s="85"/>
      <c r="H620" s="88">
        <v>3.71</v>
      </c>
      <c r="I620" s="301">
        <f>'Коэфф для прайса 1 оч'!$F$10</f>
        <v>250000</v>
      </c>
      <c r="J620" s="303">
        <f t="shared" si="30"/>
        <v>927500</v>
      </c>
      <c r="K620" s="304">
        <v>0.05</v>
      </c>
      <c r="L620" s="301">
        <f t="shared" si="31"/>
        <v>237500</v>
      </c>
      <c r="M620" s="303">
        <f t="shared" si="32"/>
        <v>881125</v>
      </c>
      <c r="N620" s="87" t="s">
        <v>1277</v>
      </c>
    </row>
    <row r="621" spans="2:14">
      <c r="B621" s="85" t="s">
        <v>1256</v>
      </c>
      <c r="C621" s="86">
        <v>4</v>
      </c>
      <c r="D621" s="84"/>
      <c r="E621" s="87" t="s">
        <v>1257</v>
      </c>
      <c r="F621" s="85">
        <v>111</v>
      </c>
      <c r="G621" s="85"/>
      <c r="H621" s="88">
        <v>3.71</v>
      </c>
      <c r="I621" s="301">
        <f>'Коэфф для прайса 1 оч'!$F$10</f>
        <v>250000</v>
      </c>
      <c r="J621" s="303">
        <f t="shared" si="30"/>
        <v>927500</v>
      </c>
      <c r="K621" s="304">
        <v>0.05</v>
      </c>
      <c r="L621" s="301">
        <f t="shared" si="31"/>
        <v>237500</v>
      </c>
      <c r="M621" s="303">
        <f t="shared" si="32"/>
        <v>881125</v>
      </c>
      <c r="N621" s="87" t="s">
        <v>1277</v>
      </c>
    </row>
    <row r="622" spans="2:14">
      <c r="B622" s="85" t="s">
        <v>1256</v>
      </c>
      <c r="C622" s="86">
        <v>4</v>
      </c>
      <c r="D622" s="84"/>
      <c r="E622" s="87" t="s">
        <v>1257</v>
      </c>
      <c r="F622" s="85">
        <v>112</v>
      </c>
      <c r="G622" s="85"/>
      <c r="H622" s="88">
        <v>3.71</v>
      </c>
      <c r="I622" s="301">
        <f>'Коэфф для прайса 1 оч'!$F$10</f>
        <v>250000</v>
      </c>
      <c r="J622" s="303">
        <f t="shared" si="30"/>
        <v>927500</v>
      </c>
      <c r="K622" s="304">
        <v>0.05</v>
      </c>
      <c r="L622" s="301">
        <f t="shared" si="31"/>
        <v>237500</v>
      </c>
      <c r="M622" s="303">
        <f t="shared" si="32"/>
        <v>881125</v>
      </c>
      <c r="N622" s="87" t="s">
        <v>1277</v>
      </c>
    </row>
    <row r="623" spans="2:14">
      <c r="B623" s="85" t="s">
        <v>1256</v>
      </c>
      <c r="C623" s="86">
        <v>4</v>
      </c>
      <c r="D623" s="84"/>
      <c r="E623" s="87" t="s">
        <v>1257</v>
      </c>
      <c r="F623" s="85">
        <v>113</v>
      </c>
      <c r="G623" s="85"/>
      <c r="H623" s="88">
        <v>3.71</v>
      </c>
      <c r="I623" s="301">
        <f>'Коэфф для прайса 1 оч'!$F$10</f>
        <v>250000</v>
      </c>
      <c r="J623" s="303">
        <f t="shared" si="30"/>
        <v>927500</v>
      </c>
      <c r="K623" s="304">
        <v>0.05</v>
      </c>
      <c r="L623" s="301">
        <f t="shared" si="31"/>
        <v>237500</v>
      </c>
      <c r="M623" s="303">
        <f t="shared" si="32"/>
        <v>881125</v>
      </c>
      <c r="N623" s="87" t="s">
        <v>1277</v>
      </c>
    </row>
    <row r="624" spans="2:14">
      <c r="B624" s="85" t="s">
        <v>1256</v>
      </c>
      <c r="C624" s="86">
        <v>4</v>
      </c>
      <c r="D624" s="84"/>
      <c r="E624" s="87" t="s">
        <v>1257</v>
      </c>
      <c r="F624" s="85">
        <v>114</v>
      </c>
      <c r="G624" s="85"/>
      <c r="H624" s="88">
        <v>6.91</v>
      </c>
      <c r="I624" s="301">
        <f>'Коэфф для прайса 1 оч'!$F$10</f>
        <v>250000</v>
      </c>
      <c r="J624" s="303">
        <f t="shared" si="30"/>
        <v>1727500</v>
      </c>
      <c r="K624" s="304">
        <v>0.05</v>
      </c>
      <c r="L624" s="301">
        <f t="shared" si="31"/>
        <v>237500</v>
      </c>
      <c r="M624" s="303">
        <f t="shared" si="32"/>
        <v>1641125</v>
      </c>
      <c r="N624" s="87" t="s">
        <v>1277</v>
      </c>
    </row>
    <row r="625" spans="2:14">
      <c r="B625" s="85" t="s">
        <v>1256</v>
      </c>
      <c r="C625" s="86">
        <v>4</v>
      </c>
      <c r="D625" s="84"/>
      <c r="E625" s="87" t="s">
        <v>1257</v>
      </c>
      <c r="F625" s="85">
        <v>115</v>
      </c>
      <c r="G625" s="85"/>
      <c r="H625" s="88">
        <v>4.8600000000000003</v>
      </c>
      <c r="I625" s="301">
        <f>'Коэфф для прайса 1 оч'!$F$10</f>
        <v>250000</v>
      </c>
      <c r="J625" s="303">
        <f t="shared" si="30"/>
        <v>1215000</v>
      </c>
      <c r="K625" s="304">
        <v>0.05</v>
      </c>
      <c r="L625" s="301">
        <f t="shared" si="31"/>
        <v>237500</v>
      </c>
      <c r="M625" s="303">
        <f t="shared" si="32"/>
        <v>1154250</v>
      </c>
      <c r="N625" s="87" t="s">
        <v>1277</v>
      </c>
    </row>
    <row r="626" spans="2:14">
      <c r="B626" s="85" t="s">
        <v>1256</v>
      </c>
      <c r="C626" s="86">
        <v>4</v>
      </c>
      <c r="D626" s="84"/>
      <c r="E626" s="87" t="s">
        <v>1257</v>
      </c>
      <c r="F626" s="85">
        <v>116</v>
      </c>
      <c r="G626" s="85"/>
      <c r="H626" s="88">
        <v>4.8899999999999997</v>
      </c>
      <c r="I626" s="301">
        <f>'Коэфф для прайса 1 оч'!$F$10</f>
        <v>250000</v>
      </c>
      <c r="J626" s="303">
        <f t="shared" si="30"/>
        <v>1222500</v>
      </c>
      <c r="K626" s="304">
        <v>0.05</v>
      </c>
      <c r="L626" s="301">
        <f t="shared" si="31"/>
        <v>237500</v>
      </c>
      <c r="M626" s="303">
        <f t="shared" si="32"/>
        <v>1161375</v>
      </c>
      <c r="N626" s="87" t="s">
        <v>1277</v>
      </c>
    </row>
    <row r="627" spans="2:14">
      <c r="B627" s="85" t="s">
        <v>1256</v>
      </c>
      <c r="C627" s="86">
        <v>4</v>
      </c>
      <c r="D627" s="84"/>
      <c r="E627" s="87" t="s">
        <v>1257</v>
      </c>
      <c r="F627" s="85">
        <v>117</v>
      </c>
      <c r="G627" s="85"/>
      <c r="H627" s="88">
        <v>3.97</v>
      </c>
      <c r="I627" s="301">
        <f>'Коэфф для прайса 1 оч'!$F$10</f>
        <v>250000</v>
      </c>
      <c r="J627" s="303">
        <f t="shared" si="30"/>
        <v>992500</v>
      </c>
      <c r="K627" s="304">
        <v>0.05</v>
      </c>
      <c r="L627" s="301">
        <f t="shared" si="31"/>
        <v>237500</v>
      </c>
      <c r="M627" s="303">
        <f t="shared" si="32"/>
        <v>942875</v>
      </c>
      <c r="N627" s="87" t="s">
        <v>1277</v>
      </c>
    </row>
    <row r="628" spans="2:14">
      <c r="B628" s="85" t="s">
        <v>1256</v>
      </c>
      <c r="C628" s="86">
        <v>4</v>
      </c>
      <c r="D628" s="84"/>
      <c r="E628" s="87" t="s">
        <v>1257</v>
      </c>
      <c r="F628" s="85">
        <v>118</v>
      </c>
      <c r="G628" s="85"/>
      <c r="H628" s="88">
        <v>3.97</v>
      </c>
      <c r="I628" s="301">
        <f>'Коэфф для прайса 1 оч'!$F$10</f>
        <v>250000</v>
      </c>
      <c r="J628" s="303">
        <f t="shared" si="30"/>
        <v>992500</v>
      </c>
      <c r="K628" s="304">
        <v>0.05</v>
      </c>
      <c r="L628" s="301">
        <f t="shared" si="31"/>
        <v>237500</v>
      </c>
      <c r="M628" s="303">
        <f t="shared" si="32"/>
        <v>942875</v>
      </c>
      <c r="N628" s="87" t="s">
        <v>1277</v>
      </c>
    </row>
    <row r="629" spans="2:14">
      <c r="B629" s="85" t="s">
        <v>1256</v>
      </c>
      <c r="C629" s="86">
        <v>4</v>
      </c>
      <c r="D629" s="84"/>
      <c r="E629" s="87" t="s">
        <v>1257</v>
      </c>
      <c r="F629" s="85">
        <v>119</v>
      </c>
      <c r="G629" s="85"/>
      <c r="H629" s="88">
        <v>3.97</v>
      </c>
      <c r="I629" s="301">
        <f>'Коэфф для прайса 1 оч'!$F$10</f>
        <v>250000</v>
      </c>
      <c r="J629" s="303">
        <f t="shared" si="30"/>
        <v>992500</v>
      </c>
      <c r="K629" s="304">
        <v>0.05</v>
      </c>
      <c r="L629" s="301">
        <f t="shared" si="31"/>
        <v>237500</v>
      </c>
      <c r="M629" s="303">
        <f t="shared" si="32"/>
        <v>942875</v>
      </c>
      <c r="N629" s="87" t="s">
        <v>1277</v>
      </c>
    </row>
    <row r="630" spans="2:14">
      <c r="B630" s="85" t="s">
        <v>1256</v>
      </c>
      <c r="C630" s="86">
        <v>4</v>
      </c>
      <c r="D630" s="84"/>
      <c r="E630" s="87" t="s">
        <v>1257</v>
      </c>
      <c r="F630" s="85">
        <v>120</v>
      </c>
      <c r="G630" s="85"/>
      <c r="H630" s="88">
        <v>3.97</v>
      </c>
      <c r="I630" s="301">
        <f>'Коэфф для прайса 1 оч'!$F$10</f>
        <v>250000</v>
      </c>
      <c r="J630" s="303">
        <f t="shared" si="30"/>
        <v>992500</v>
      </c>
      <c r="K630" s="304">
        <v>0.05</v>
      </c>
      <c r="L630" s="301">
        <f t="shared" si="31"/>
        <v>237500</v>
      </c>
      <c r="M630" s="303">
        <f t="shared" si="32"/>
        <v>942875</v>
      </c>
      <c r="N630" s="87" t="s">
        <v>1277</v>
      </c>
    </row>
    <row r="631" spans="2:14">
      <c r="B631" s="85" t="s">
        <v>1256</v>
      </c>
      <c r="C631" s="86">
        <v>4</v>
      </c>
      <c r="D631" s="84"/>
      <c r="E631" s="87" t="s">
        <v>1257</v>
      </c>
      <c r="F631" s="85">
        <v>121</v>
      </c>
      <c r="G631" s="85"/>
      <c r="H631" s="88">
        <v>3.97</v>
      </c>
      <c r="I631" s="301">
        <f>'Коэфф для прайса 1 оч'!$F$10</f>
        <v>250000</v>
      </c>
      <c r="J631" s="303">
        <f t="shared" si="30"/>
        <v>992500</v>
      </c>
      <c r="K631" s="304">
        <v>0.05</v>
      </c>
      <c r="L631" s="301">
        <f t="shared" si="31"/>
        <v>237500</v>
      </c>
      <c r="M631" s="303">
        <f t="shared" si="32"/>
        <v>942875</v>
      </c>
      <c r="N631" s="87" t="s">
        <v>1277</v>
      </c>
    </row>
    <row r="632" spans="2:14">
      <c r="B632" s="85" t="s">
        <v>1256</v>
      </c>
      <c r="C632" s="86">
        <v>4</v>
      </c>
      <c r="D632" s="84"/>
      <c r="E632" s="87" t="s">
        <v>1257</v>
      </c>
      <c r="F632" s="85">
        <v>122</v>
      </c>
      <c r="G632" s="85"/>
      <c r="H632" s="88">
        <v>3.97</v>
      </c>
      <c r="I632" s="301">
        <f>'Коэфф для прайса 1 оч'!$F$10</f>
        <v>250000</v>
      </c>
      <c r="J632" s="303">
        <f t="shared" si="30"/>
        <v>992500</v>
      </c>
      <c r="K632" s="304">
        <v>0.05</v>
      </c>
      <c r="L632" s="301">
        <f t="shared" si="31"/>
        <v>237500</v>
      </c>
      <c r="M632" s="303">
        <f t="shared" si="32"/>
        <v>942875</v>
      </c>
      <c r="N632" s="87" t="s">
        <v>1277</v>
      </c>
    </row>
    <row r="633" spans="2:14">
      <c r="B633" s="85" t="s">
        <v>1256</v>
      </c>
      <c r="C633" s="86">
        <v>4</v>
      </c>
      <c r="D633" s="84"/>
      <c r="E633" s="87" t="s">
        <v>1257</v>
      </c>
      <c r="F633" s="85">
        <v>123</v>
      </c>
      <c r="G633" s="85"/>
      <c r="H633" s="88">
        <v>3.97</v>
      </c>
      <c r="I633" s="301">
        <f>'Коэфф для прайса 1 оч'!$F$10</f>
        <v>250000</v>
      </c>
      <c r="J633" s="303">
        <f t="shared" si="30"/>
        <v>992500</v>
      </c>
      <c r="K633" s="304">
        <v>0.05</v>
      </c>
      <c r="L633" s="301">
        <f t="shared" si="31"/>
        <v>237500</v>
      </c>
      <c r="M633" s="303">
        <f t="shared" si="32"/>
        <v>942875</v>
      </c>
      <c r="N633" s="87" t="s">
        <v>1277</v>
      </c>
    </row>
    <row r="634" spans="2:14">
      <c r="B634" s="85" t="s">
        <v>1256</v>
      </c>
      <c r="C634" s="86">
        <v>4</v>
      </c>
      <c r="D634" s="84"/>
      <c r="E634" s="87" t="s">
        <v>1257</v>
      </c>
      <c r="F634" s="85">
        <v>124</v>
      </c>
      <c r="G634" s="85"/>
      <c r="H634" s="88">
        <v>3.97</v>
      </c>
      <c r="I634" s="301">
        <f>'Коэфф для прайса 1 оч'!$F$10</f>
        <v>250000</v>
      </c>
      <c r="J634" s="303">
        <f t="shared" si="30"/>
        <v>992500</v>
      </c>
      <c r="K634" s="304">
        <v>0.05</v>
      </c>
      <c r="L634" s="301">
        <f t="shared" si="31"/>
        <v>237500</v>
      </c>
      <c r="M634" s="303">
        <f t="shared" si="32"/>
        <v>942875</v>
      </c>
      <c r="N634" s="87" t="s">
        <v>1277</v>
      </c>
    </row>
    <row r="635" spans="2:14">
      <c r="B635" s="85" t="s">
        <v>1256</v>
      </c>
      <c r="C635" s="86">
        <v>4</v>
      </c>
      <c r="D635" s="84"/>
      <c r="E635" s="87" t="s">
        <v>1257</v>
      </c>
      <c r="F635" s="85">
        <v>125</v>
      </c>
      <c r="G635" s="85"/>
      <c r="H635" s="88">
        <v>3.04</v>
      </c>
      <c r="I635" s="301">
        <f>'Коэфф для прайса 1 оч'!$F$10</f>
        <v>250000</v>
      </c>
      <c r="J635" s="303">
        <f t="shared" si="30"/>
        <v>760000</v>
      </c>
      <c r="K635" s="304">
        <v>0.05</v>
      </c>
      <c r="L635" s="301">
        <f t="shared" si="31"/>
        <v>237500</v>
      </c>
      <c r="M635" s="303">
        <f t="shared" si="32"/>
        <v>722000</v>
      </c>
      <c r="N635" s="87" t="s">
        <v>1277</v>
      </c>
    </row>
    <row r="636" spans="2:14">
      <c r="B636" s="85" t="s">
        <v>1256</v>
      </c>
      <c r="C636" s="86">
        <v>4</v>
      </c>
      <c r="D636" s="84"/>
      <c r="E636" s="87" t="s">
        <v>1257</v>
      </c>
      <c r="F636" s="85">
        <v>126</v>
      </c>
      <c r="G636" s="85"/>
      <c r="H636" s="88">
        <v>3.97</v>
      </c>
      <c r="I636" s="301">
        <f>'Коэфф для прайса 1 оч'!$F$10</f>
        <v>250000</v>
      </c>
      <c r="J636" s="303">
        <f t="shared" si="30"/>
        <v>992500</v>
      </c>
      <c r="K636" s="304">
        <v>0.05</v>
      </c>
      <c r="L636" s="301">
        <f t="shared" si="31"/>
        <v>237500</v>
      </c>
      <c r="M636" s="303">
        <f t="shared" si="32"/>
        <v>942875</v>
      </c>
      <c r="N636" s="87" t="s">
        <v>1277</v>
      </c>
    </row>
    <row r="637" spans="2:14">
      <c r="B637" s="85" t="s">
        <v>1256</v>
      </c>
      <c r="C637" s="86">
        <v>4</v>
      </c>
      <c r="D637" s="84"/>
      <c r="E637" s="87" t="s">
        <v>1257</v>
      </c>
      <c r="F637" s="85">
        <v>127</v>
      </c>
      <c r="G637" s="85"/>
      <c r="H637" s="88">
        <v>3.97</v>
      </c>
      <c r="I637" s="301">
        <f>'Коэфф для прайса 1 оч'!$F$10</f>
        <v>250000</v>
      </c>
      <c r="J637" s="303">
        <f t="shared" si="30"/>
        <v>992500</v>
      </c>
      <c r="K637" s="304">
        <v>0.05</v>
      </c>
      <c r="L637" s="301">
        <f t="shared" si="31"/>
        <v>237500</v>
      </c>
      <c r="M637" s="303">
        <f t="shared" si="32"/>
        <v>942875</v>
      </c>
      <c r="N637" s="87" t="s">
        <v>1277</v>
      </c>
    </row>
    <row r="638" spans="2:14">
      <c r="B638" s="85" t="s">
        <v>1256</v>
      </c>
      <c r="C638" s="86">
        <v>4</v>
      </c>
      <c r="D638" s="84"/>
      <c r="E638" s="87" t="s">
        <v>1257</v>
      </c>
      <c r="F638" s="85">
        <v>128</v>
      </c>
      <c r="G638" s="85"/>
      <c r="H638" s="88">
        <v>3.97</v>
      </c>
      <c r="I638" s="301">
        <f>'Коэфф для прайса 1 оч'!$F$10</f>
        <v>250000</v>
      </c>
      <c r="J638" s="303">
        <f t="shared" si="30"/>
        <v>992500</v>
      </c>
      <c r="K638" s="304">
        <v>0.05</v>
      </c>
      <c r="L638" s="301">
        <f t="shared" si="31"/>
        <v>237500</v>
      </c>
      <c r="M638" s="303">
        <f t="shared" si="32"/>
        <v>942875</v>
      </c>
      <c r="N638" s="87" t="s">
        <v>1277</v>
      </c>
    </row>
    <row r="639" spans="2:14">
      <c r="B639" s="85" t="s">
        <v>1256</v>
      </c>
      <c r="C639" s="86">
        <v>4</v>
      </c>
      <c r="D639" s="84"/>
      <c r="E639" s="87" t="s">
        <v>1257</v>
      </c>
      <c r="F639" s="85">
        <v>129</v>
      </c>
      <c r="G639" s="85"/>
      <c r="H639" s="88">
        <v>3.97</v>
      </c>
      <c r="I639" s="301">
        <f>'Коэфф для прайса 1 оч'!$F$10</f>
        <v>250000</v>
      </c>
      <c r="J639" s="303">
        <f t="shared" si="30"/>
        <v>992500</v>
      </c>
      <c r="K639" s="304">
        <v>0.05</v>
      </c>
      <c r="L639" s="301">
        <f t="shared" si="31"/>
        <v>237500</v>
      </c>
      <c r="M639" s="303">
        <f t="shared" si="32"/>
        <v>942875</v>
      </c>
      <c r="N639" s="87" t="s">
        <v>1277</v>
      </c>
    </row>
    <row r="640" spans="2:14">
      <c r="B640" s="85" t="s">
        <v>1256</v>
      </c>
      <c r="C640" s="86">
        <v>4</v>
      </c>
      <c r="D640" s="84"/>
      <c r="E640" s="87" t="s">
        <v>1257</v>
      </c>
      <c r="F640" s="85">
        <v>130</v>
      </c>
      <c r="G640" s="85"/>
      <c r="H640" s="88">
        <v>3.97</v>
      </c>
      <c r="I640" s="301">
        <f>'Коэфф для прайса 1 оч'!$F$10</f>
        <v>250000</v>
      </c>
      <c r="J640" s="303">
        <f t="shared" si="30"/>
        <v>992500</v>
      </c>
      <c r="K640" s="304">
        <v>0.05</v>
      </c>
      <c r="L640" s="301">
        <f t="shared" si="31"/>
        <v>237500</v>
      </c>
      <c r="M640" s="303">
        <f t="shared" si="32"/>
        <v>942875</v>
      </c>
      <c r="N640" s="87" t="s">
        <v>1277</v>
      </c>
    </row>
    <row r="641" spans="2:14">
      <c r="B641" s="85" t="s">
        <v>1256</v>
      </c>
      <c r="C641" s="86">
        <v>4</v>
      </c>
      <c r="D641" s="84"/>
      <c r="E641" s="87" t="s">
        <v>1257</v>
      </c>
      <c r="F641" s="85">
        <v>131</v>
      </c>
      <c r="G641" s="85"/>
      <c r="H641" s="88">
        <v>3.97</v>
      </c>
      <c r="I641" s="301">
        <f>'Коэфф для прайса 1 оч'!$F$10</f>
        <v>250000</v>
      </c>
      <c r="J641" s="303">
        <f t="shared" si="30"/>
        <v>992500</v>
      </c>
      <c r="K641" s="304">
        <v>0.05</v>
      </c>
      <c r="L641" s="301">
        <f t="shared" si="31"/>
        <v>237500</v>
      </c>
      <c r="M641" s="303">
        <f t="shared" si="32"/>
        <v>942875</v>
      </c>
      <c r="N641" s="87" t="s">
        <v>1277</v>
      </c>
    </row>
    <row r="642" spans="2:14">
      <c r="B642" s="85" t="s">
        <v>1256</v>
      </c>
      <c r="C642" s="86">
        <v>4</v>
      </c>
      <c r="D642" s="84"/>
      <c r="E642" s="87" t="s">
        <v>1257</v>
      </c>
      <c r="F642" s="85">
        <v>132</v>
      </c>
      <c r="G642" s="85"/>
      <c r="H642" s="88">
        <v>3.97</v>
      </c>
      <c r="I642" s="301">
        <f>'Коэфф для прайса 1 оч'!$F$10</f>
        <v>250000</v>
      </c>
      <c r="J642" s="303">
        <f t="shared" si="30"/>
        <v>992500</v>
      </c>
      <c r="K642" s="304">
        <v>0.05</v>
      </c>
      <c r="L642" s="301">
        <f t="shared" si="31"/>
        <v>237500</v>
      </c>
      <c r="M642" s="303">
        <f t="shared" si="32"/>
        <v>942875</v>
      </c>
      <c r="N642" s="87" t="s">
        <v>1277</v>
      </c>
    </row>
    <row r="643" spans="2:14">
      <c r="B643" s="85" t="s">
        <v>1256</v>
      </c>
      <c r="C643" s="86">
        <v>4</v>
      </c>
      <c r="D643" s="84"/>
      <c r="E643" s="87" t="s">
        <v>1257</v>
      </c>
      <c r="F643" s="85">
        <v>133</v>
      </c>
      <c r="G643" s="85"/>
      <c r="H643" s="88">
        <v>3.97</v>
      </c>
      <c r="I643" s="301">
        <f>'Коэфф для прайса 1 оч'!$F$10</f>
        <v>250000</v>
      </c>
      <c r="J643" s="303">
        <f t="shared" si="30"/>
        <v>992500</v>
      </c>
      <c r="K643" s="304">
        <v>0.05</v>
      </c>
      <c r="L643" s="301">
        <f t="shared" si="31"/>
        <v>237500</v>
      </c>
      <c r="M643" s="303">
        <f t="shared" si="32"/>
        <v>942875</v>
      </c>
      <c r="N643" s="87" t="s">
        <v>1277</v>
      </c>
    </row>
    <row r="644" spans="2:14">
      <c r="B644" s="85" t="s">
        <v>1256</v>
      </c>
      <c r="C644" s="86">
        <v>4</v>
      </c>
      <c r="D644" s="84"/>
      <c r="E644" s="87" t="s">
        <v>1257</v>
      </c>
      <c r="F644" s="85">
        <v>134</v>
      </c>
      <c r="G644" s="85"/>
      <c r="H644" s="88">
        <v>3.96</v>
      </c>
      <c r="I644" s="301">
        <f>'Коэфф для прайса 1 оч'!$F$10</f>
        <v>250000</v>
      </c>
      <c r="J644" s="303">
        <f t="shared" si="30"/>
        <v>990000</v>
      </c>
      <c r="K644" s="304">
        <v>0.05</v>
      </c>
      <c r="L644" s="301">
        <f t="shared" si="31"/>
        <v>237500</v>
      </c>
      <c r="M644" s="303">
        <f t="shared" si="32"/>
        <v>940500</v>
      </c>
      <c r="N644" s="87" t="s">
        <v>1277</v>
      </c>
    </row>
    <row r="645" spans="2:14">
      <c r="B645" s="85" t="s">
        <v>1256</v>
      </c>
      <c r="C645" s="86">
        <v>4</v>
      </c>
      <c r="D645" s="84"/>
      <c r="E645" s="87" t="s">
        <v>1257</v>
      </c>
      <c r="F645" s="85">
        <v>135</v>
      </c>
      <c r="G645" s="85"/>
      <c r="H645" s="88">
        <v>3.97</v>
      </c>
      <c r="I645" s="301">
        <f>'Коэфф для прайса 1 оч'!$F$10</f>
        <v>250000</v>
      </c>
      <c r="J645" s="303">
        <f t="shared" si="30"/>
        <v>992500</v>
      </c>
      <c r="K645" s="304">
        <v>0.05</v>
      </c>
      <c r="L645" s="301">
        <f t="shared" si="31"/>
        <v>237500</v>
      </c>
      <c r="M645" s="303">
        <f t="shared" si="32"/>
        <v>942875</v>
      </c>
      <c r="N645" s="87" t="s">
        <v>1277</v>
      </c>
    </row>
    <row r="646" spans="2:14">
      <c r="B646" s="85" t="s">
        <v>1256</v>
      </c>
      <c r="C646" s="86">
        <v>4</v>
      </c>
      <c r="D646" s="84"/>
      <c r="E646" s="87" t="s">
        <v>1257</v>
      </c>
      <c r="F646" s="85">
        <v>136</v>
      </c>
      <c r="G646" s="85"/>
      <c r="H646" s="88">
        <v>3.96</v>
      </c>
      <c r="I646" s="301">
        <f>'Коэфф для прайса 1 оч'!$F$10</f>
        <v>250000</v>
      </c>
      <c r="J646" s="303">
        <f t="shared" si="30"/>
        <v>990000</v>
      </c>
      <c r="K646" s="304">
        <v>0.05</v>
      </c>
      <c r="L646" s="301">
        <f t="shared" si="31"/>
        <v>237500</v>
      </c>
      <c r="M646" s="303">
        <f t="shared" si="32"/>
        <v>940500</v>
      </c>
      <c r="N646" s="87" t="s">
        <v>1277</v>
      </c>
    </row>
    <row r="647" spans="2:14">
      <c r="B647" s="85" t="s">
        <v>1256</v>
      </c>
      <c r="C647" s="86">
        <v>4</v>
      </c>
      <c r="D647" s="84"/>
      <c r="E647" s="87" t="s">
        <v>1257</v>
      </c>
      <c r="F647" s="85">
        <v>137</v>
      </c>
      <c r="G647" s="85"/>
      <c r="H647" s="88">
        <v>3.97</v>
      </c>
      <c r="I647" s="301">
        <f>'Коэфф для прайса 1 оч'!$F$10</f>
        <v>250000</v>
      </c>
      <c r="J647" s="303">
        <f t="shared" si="30"/>
        <v>992500</v>
      </c>
      <c r="K647" s="304">
        <v>0.05</v>
      </c>
      <c r="L647" s="301">
        <f t="shared" si="31"/>
        <v>237500</v>
      </c>
      <c r="M647" s="303">
        <f t="shared" si="32"/>
        <v>942875</v>
      </c>
      <c r="N647" s="87" t="s">
        <v>1277</v>
      </c>
    </row>
    <row r="648" spans="2:14">
      <c r="B648" s="85" t="s">
        <v>1256</v>
      </c>
      <c r="C648" s="86">
        <v>5</v>
      </c>
      <c r="D648" s="84"/>
      <c r="E648" s="87" t="s">
        <v>1257</v>
      </c>
      <c r="F648" s="85">
        <v>1</v>
      </c>
      <c r="G648" s="85"/>
      <c r="H648" s="88">
        <v>5.66</v>
      </c>
      <c r="I648" s="301">
        <f>'Коэфф для прайса 1 оч'!$F$10</f>
        <v>250000</v>
      </c>
      <c r="J648" s="303">
        <f t="shared" si="30"/>
        <v>1415000</v>
      </c>
      <c r="K648" s="304">
        <v>0.05</v>
      </c>
      <c r="L648" s="301">
        <f t="shared" si="31"/>
        <v>237500</v>
      </c>
      <c r="M648" s="303">
        <f t="shared" si="32"/>
        <v>1344250</v>
      </c>
      <c r="N648" s="87" t="s">
        <v>1277</v>
      </c>
    </row>
    <row r="649" spans="2:14">
      <c r="B649" s="85" t="s">
        <v>1256</v>
      </c>
      <c r="C649" s="86">
        <v>5</v>
      </c>
      <c r="D649" s="84"/>
      <c r="E649" s="87" t="s">
        <v>1257</v>
      </c>
      <c r="F649" s="85">
        <v>2</v>
      </c>
      <c r="G649" s="85"/>
      <c r="H649" s="88">
        <v>4.51</v>
      </c>
      <c r="I649" s="301">
        <f>'Коэфф для прайса 1 оч'!$F$10</f>
        <v>250000</v>
      </c>
      <c r="J649" s="303">
        <f t="shared" si="30"/>
        <v>1127500</v>
      </c>
      <c r="K649" s="304">
        <v>0.05</v>
      </c>
      <c r="L649" s="301">
        <f t="shared" si="31"/>
        <v>237500</v>
      </c>
      <c r="M649" s="303">
        <f t="shared" si="32"/>
        <v>1071125</v>
      </c>
      <c r="N649" s="87" t="s">
        <v>1277</v>
      </c>
    </row>
    <row r="650" spans="2:14">
      <c r="B650" s="85" t="s">
        <v>1256</v>
      </c>
      <c r="C650" s="86">
        <v>5</v>
      </c>
      <c r="D650" s="84"/>
      <c r="E650" s="87" t="s">
        <v>1257</v>
      </c>
      <c r="F650" s="85">
        <v>3</v>
      </c>
      <c r="G650" s="85"/>
      <c r="H650" s="88">
        <v>4.62</v>
      </c>
      <c r="I650" s="301">
        <f>'Коэфф для прайса 1 оч'!$F$10</f>
        <v>250000</v>
      </c>
      <c r="J650" s="303">
        <f t="shared" si="30"/>
        <v>1155000</v>
      </c>
      <c r="K650" s="304">
        <v>0.05</v>
      </c>
      <c r="L650" s="301">
        <f t="shared" si="31"/>
        <v>237500</v>
      </c>
      <c r="M650" s="303">
        <f t="shared" si="32"/>
        <v>1097250</v>
      </c>
      <c r="N650" s="87" t="s">
        <v>1277</v>
      </c>
    </row>
    <row r="651" spans="2:14">
      <c r="B651" s="85" t="s">
        <v>1256</v>
      </c>
      <c r="C651" s="86">
        <v>5</v>
      </c>
      <c r="D651" s="84"/>
      <c r="E651" s="87" t="s">
        <v>1257</v>
      </c>
      <c r="F651" s="85">
        <v>4</v>
      </c>
      <c r="G651" s="85"/>
      <c r="H651" s="88">
        <v>7.65</v>
      </c>
      <c r="I651" s="301">
        <f>'Коэфф для прайса 1 оч'!$F$10</f>
        <v>250000</v>
      </c>
      <c r="J651" s="303">
        <f t="shared" si="30"/>
        <v>1912500</v>
      </c>
      <c r="K651" s="304">
        <v>0.05</v>
      </c>
      <c r="L651" s="301">
        <f t="shared" si="31"/>
        <v>237500</v>
      </c>
      <c r="M651" s="303">
        <f t="shared" si="32"/>
        <v>1816875</v>
      </c>
      <c r="N651" s="87" t="s">
        <v>1277</v>
      </c>
    </row>
    <row r="652" spans="2:14">
      <c r="B652" s="85" t="s">
        <v>1256</v>
      </c>
      <c r="C652" s="86">
        <v>5</v>
      </c>
      <c r="D652" s="84"/>
      <c r="E652" s="87" t="s">
        <v>1257</v>
      </c>
      <c r="F652" s="85">
        <v>5</v>
      </c>
      <c r="G652" s="85"/>
      <c r="H652" s="88">
        <v>5.67</v>
      </c>
      <c r="I652" s="301">
        <f>'Коэфф для прайса 1 оч'!$F$10</f>
        <v>250000</v>
      </c>
      <c r="J652" s="303">
        <f t="shared" si="30"/>
        <v>1417500</v>
      </c>
      <c r="K652" s="304">
        <v>0.05</v>
      </c>
      <c r="L652" s="301">
        <f t="shared" si="31"/>
        <v>237500</v>
      </c>
      <c r="M652" s="303">
        <f t="shared" si="32"/>
        <v>1346625</v>
      </c>
      <c r="N652" s="87" t="s">
        <v>1277</v>
      </c>
    </row>
    <row r="653" spans="2:14">
      <c r="B653" s="85" t="s">
        <v>1256</v>
      </c>
      <c r="C653" s="86">
        <v>5</v>
      </c>
      <c r="D653" s="84"/>
      <c r="E653" s="87" t="s">
        <v>1257</v>
      </c>
      <c r="F653" s="85">
        <v>6</v>
      </c>
      <c r="G653" s="85"/>
      <c r="H653" s="88">
        <v>5.67</v>
      </c>
      <c r="I653" s="301">
        <f>'Коэфф для прайса 1 оч'!$F$10</f>
        <v>250000</v>
      </c>
      <c r="J653" s="303">
        <f t="shared" si="30"/>
        <v>1417500</v>
      </c>
      <c r="K653" s="304">
        <v>0.05</v>
      </c>
      <c r="L653" s="301">
        <f t="shared" si="31"/>
        <v>237500</v>
      </c>
      <c r="M653" s="303">
        <f t="shared" si="32"/>
        <v>1346625</v>
      </c>
      <c r="N653" s="87" t="s">
        <v>1277</v>
      </c>
    </row>
    <row r="654" spans="2:14">
      <c r="B654" s="85" t="s">
        <v>1256</v>
      </c>
      <c r="C654" s="86">
        <v>5</v>
      </c>
      <c r="D654" s="84"/>
      <c r="E654" s="87" t="s">
        <v>1257</v>
      </c>
      <c r="F654" s="85">
        <v>7</v>
      </c>
      <c r="G654" s="85"/>
      <c r="H654" s="88">
        <v>5.67</v>
      </c>
      <c r="I654" s="301">
        <f>'Коэфф для прайса 1 оч'!$F$10</f>
        <v>250000</v>
      </c>
      <c r="J654" s="303">
        <f t="shared" si="30"/>
        <v>1417500</v>
      </c>
      <c r="K654" s="304">
        <v>0.05</v>
      </c>
      <c r="L654" s="301">
        <f t="shared" si="31"/>
        <v>237500</v>
      </c>
      <c r="M654" s="303">
        <f t="shared" si="32"/>
        <v>1346625</v>
      </c>
      <c r="N654" s="87" t="s">
        <v>1277</v>
      </c>
    </row>
    <row r="655" spans="2:14">
      <c r="B655" s="85" t="s">
        <v>1256</v>
      </c>
      <c r="C655" s="86">
        <v>5</v>
      </c>
      <c r="D655" s="84"/>
      <c r="E655" s="87" t="s">
        <v>1257</v>
      </c>
      <c r="F655" s="85">
        <v>8</v>
      </c>
      <c r="G655" s="85"/>
      <c r="H655" s="88">
        <v>5.67</v>
      </c>
      <c r="I655" s="301">
        <f>'Коэфф для прайса 1 оч'!$F$10</f>
        <v>250000</v>
      </c>
      <c r="J655" s="303">
        <f t="shared" si="30"/>
        <v>1417500</v>
      </c>
      <c r="K655" s="304">
        <v>0.05</v>
      </c>
      <c r="L655" s="301">
        <f t="shared" si="31"/>
        <v>237500</v>
      </c>
      <c r="M655" s="303">
        <f t="shared" si="32"/>
        <v>1346625</v>
      </c>
      <c r="N655" s="87" t="s">
        <v>1277</v>
      </c>
    </row>
    <row r="656" spans="2:14">
      <c r="B656" s="85" t="s">
        <v>1256</v>
      </c>
      <c r="C656" s="86">
        <v>5</v>
      </c>
      <c r="D656" s="84"/>
      <c r="E656" s="87" t="s">
        <v>1257</v>
      </c>
      <c r="F656" s="85">
        <v>9</v>
      </c>
      <c r="G656" s="85"/>
      <c r="H656" s="88">
        <v>7.65</v>
      </c>
      <c r="I656" s="301">
        <f>'Коэфф для прайса 1 оч'!$F$10</f>
        <v>250000</v>
      </c>
      <c r="J656" s="303">
        <f t="shared" si="30"/>
        <v>1912500</v>
      </c>
      <c r="K656" s="304">
        <v>0.05</v>
      </c>
      <c r="L656" s="301">
        <f t="shared" si="31"/>
        <v>237500</v>
      </c>
      <c r="M656" s="303">
        <f t="shared" si="32"/>
        <v>1816875</v>
      </c>
      <c r="N656" s="87" t="s">
        <v>1277</v>
      </c>
    </row>
    <row r="657" spans="2:14">
      <c r="B657" s="85" t="s">
        <v>1256</v>
      </c>
      <c r="C657" s="86">
        <v>5</v>
      </c>
      <c r="D657" s="84"/>
      <c r="E657" s="87" t="s">
        <v>1257</v>
      </c>
      <c r="F657" s="85">
        <v>10</v>
      </c>
      <c r="G657" s="85"/>
      <c r="H657" s="88">
        <v>5.67</v>
      </c>
      <c r="I657" s="301">
        <f>'Коэфф для прайса 1 оч'!$F$10</f>
        <v>250000</v>
      </c>
      <c r="J657" s="303">
        <f t="shared" si="30"/>
        <v>1417500</v>
      </c>
      <c r="K657" s="304">
        <v>0.05</v>
      </c>
      <c r="L657" s="301">
        <f t="shared" si="31"/>
        <v>237500</v>
      </c>
      <c r="M657" s="303">
        <f t="shared" si="32"/>
        <v>1346625</v>
      </c>
      <c r="N657" s="87" t="s">
        <v>1277</v>
      </c>
    </row>
    <row r="658" spans="2:14">
      <c r="B658" s="85" t="s">
        <v>1256</v>
      </c>
      <c r="C658" s="86">
        <v>5</v>
      </c>
      <c r="D658" s="84"/>
      <c r="E658" s="87" t="s">
        <v>1257</v>
      </c>
      <c r="F658" s="85">
        <v>11</v>
      </c>
      <c r="G658" s="85"/>
      <c r="H658" s="88">
        <v>5.67</v>
      </c>
      <c r="I658" s="301">
        <f>'Коэфф для прайса 1 оч'!$F$10</f>
        <v>250000</v>
      </c>
      <c r="J658" s="303">
        <f t="shared" si="30"/>
        <v>1417500</v>
      </c>
      <c r="K658" s="304">
        <v>0.05</v>
      </c>
      <c r="L658" s="301">
        <f t="shared" si="31"/>
        <v>237500</v>
      </c>
      <c r="M658" s="303">
        <f t="shared" si="32"/>
        <v>1346625</v>
      </c>
      <c r="N658" s="87" t="s">
        <v>1277</v>
      </c>
    </row>
    <row r="659" spans="2:14">
      <c r="B659" s="85" t="s">
        <v>1256</v>
      </c>
      <c r="C659" s="86">
        <v>5</v>
      </c>
      <c r="D659" s="84"/>
      <c r="E659" s="87" t="s">
        <v>1257</v>
      </c>
      <c r="F659" s="85">
        <v>12</v>
      </c>
      <c r="G659" s="85"/>
      <c r="H659" s="88">
        <v>7.65</v>
      </c>
      <c r="I659" s="301">
        <f>'Коэфф для прайса 1 оч'!$F$10</f>
        <v>250000</v>
      </c>
      <c r="J659" s="303">
        <f t="shared" si="30"/>
        <v>1912500</v>
      </c>
      <c r="K659" s="304">
        <v>0.05</v>
      </c>
      <c r="L659" s="301">
        <f t="shared" si="31"/>
        <v>237500</v>
      </c>
      <c r="M659" s="303">
        <f t="shared" si="32"/>
        <v>1816875</v>
      </c>
      <c r="N659" s="87" t="s">
        <v>1277</v>
      </c>
    </row>
    <row r="660" spans="2:14">
      <c r="B660" s="85" t="s">
        <v>1256</v>
      </c>
      <c r="C660" s="86">
        <v>5</v>
      </c>
      <c r="D660" s="84"/>
      <c r="E660" s="87" t="s">
        <v>1257</v>
      </c>
      <c r="F660" s="85">
        <v>13</v>
      </c>
      <c r="G660" s="85"/>
      <c r="H660" s="88">
        <v>7.65</v>
      </c>
      <c r="I660" s="301">
        <f>'Коэфф для прайса 1 оч'!$F$10</f>
        <v>250000</v>
      </c>
      <c r="J660" s="303">
        <f t="shared" si="30"/>
        <v>1912500</v>
      </c>
      <c r="K660" s="304">
        <v>0.05</v>
      </c>
      <c r="L660" s="301">
        <f t="shared" si="31"/>
        <v>237500</v>
      </c>
      <c r="M660" s="303">
        <f t="shared" si="32"/>
        <v>1816875</v>
      </c>
      <c r="N660" s="87" t="s">
        <v>1277</v>
      </c>
    </row>
    <row r="661" spans="2:14">
      <c r="B661" s="85" t="s">
        <v>1256</v>
      </c>
      <c r="C661" s="86">
        <v>5</v>
      </c>
      <c r="D661" s="84"/>
      <c r="E661" s="87" t="s">
        <v>1257</v>
      </c>
      <c r="F661" s="85">
        <v>14</v>
      </c>
      <c r="G661" s="85"/>
      <c r="H661" s="88">
        <v>5.67</v>
      </c>
      <c r="I661" s="301">
        <f>'Коэфф для прайса 1 оч'!$F$10</f>
        <v>250000</v>
      </c>
      <c r="J661" s="303">
        <f t="shared" si="30"/>
        <v>1417500</v>
      </c>
      <c r="K661" s="304">
        <v>0.05</v>
      </c>
      <c r="L661" s="301">
        <f t="shared" si="31"/>
        <v>237500</v>
      </c>
      <c r="M661" s="303">
        <f t="shared" si="32"/>
        <v>1346625</v>
      </c>
      <c r="N661" s="87" t="s">
        <v>1277</v>
      </c>
    </row>
    <row r="662" spans="2:14">
      <c r="B662" s="85" t="s">
        <v>1256</v>
      </c>
      <c r="C662" s="86">
        <v>5</v>
      </c>
      <c r="D662" s="84"/>
      <c r="E662" s="87" t="s">
        <v>1257</v>
      </c>
      <c r="F662" s="85">
        <v>15</v>
      </c>
      <c r="G662" s="85"/>
      <c r="H662" s="88">
        <v>5.67</v>
      </c>
      <c r="I662" s="301">
        <f>'Коэфф для прайса 1 оч'!$F$10</f>
        <v>250000</v>
      </c>
      <c r="J662" s="303">
        <f t="shared" si="30"/>
        <v>1417500</v>
      </c>
      <c r="K662" s="304">
        <v>0.05</v>
      </c>
      <c r="L662" s="301">
        <f t="shared" si="31"/>
        <v>237500</v>
      </c>
      <c r="M662" s="303">
        <f t="shared" si="32"/>
        <v>1346625</v>
      </c>
      <c r="N662" s="87" t="s">
        <v>1277</v>
      </c>
    </row>
    <row r="663" spans="2:14">
      <c r="B663" s="85" t="s">
        <v>1256</v>
      </c>
      <c r="C663" s="86">
        <v>5</v>
      </c>
      <c r="D663" s="84"/>
      <c r="E663" s="87" t="s">
        <v>1257</v>
      </c>
      <c r="F663" s="85">
        <v>16</v>
      </c>
      <c r="G663" s="85"/>
      <c r="H663" s="88">
        <v>5.67</v>
      </c>
      <c r="I663" s="301">
        <f>'Коэфф для прайса 1 оч'!$F$10</f>
        <v>250000</v>
      </c>
      <c r="J663" s="303">
        <f t="shared" si="30"/>
        <v>1417500</v>
      </c>
      <c r="K663" s="304">
        <v>0.05</v>
      </c>
      <c r="L663" s="301">
        <f t="shared" si="31"/>
        <v>237500</v>
      </c>
      <c r="M663" s="303">
        <f t="shared" si="32"/>
        <v>1346625</v>
      </c>
      <c r="N663" s="87" t="s">
        <v>1277</v>
      </c>
    </row>
    <row r="664" spans="2:14">
      <c r="B664" s="85" t="s">
        <v>1256</v>
      </c>
      <c r="C664" s="86">
        <v>5</v>
      </c>
      <c r="D664" s="84"/>
      <c r="E664" s="87" t="s">
        <v>1257</v>
      </c>
      <c r="F664" s="85">
        <v>17</v>
      </c>
      <c r="G664" s="85"/>
      <c r="H664" s="88">
        <v>5.67</v>
      </c>
      <c r="I664" s="301">
        <f>'Коэфф для прайса 1 оч'!$F$10</f>
        <v>250000</v>
      </c>
      <c r="J664" s="303">
        <f t="shared" si="30"/>
        <v>1417500</v>
      </c>
      <c r="K664" s="304">
        <v>0.05</v>
      </c>
      <c r="L664" s="301">
        <f t="shared" si="31"/>
        <v>237500</v>
      </c>
      <c r="M664" s="303">
        <f t="shared" si="32"/>
        <v>1346625</v>
      </c>
      <c r="N664" s="87" t="s">
        <v>1277</v>
      </c>
    </row>
    <row r="665" spans="2:14">
      <c r="B665" s="85" t="s">
        <v>1256</v>
      </c>
      <c r="C665" s="86">
        <v>5</v>
      </c>
      <c r="D665" s="84"/>
      <c r="E665" s="87" t="s">
        <v>1257</v>
      </c>
      <c r="F665" s="85">
        <v>18</v>
      </c>
      <c r="G665" s="85"/>
      <c r="H665" s="88">
        <v>7.65</v>
      </c>
      <c r="I665" s="301">
        <f>'Коэфф для прайса 1 оч'!$F$10</f>
        <v>250000</v>
      </c>
      <c r="J665" s="303">
        <f t="shared" si="30"/>
        <v>1912500</v>
      </c>
      <c r="K665" s="304">
        <v>0.05</v>
      </c>
      <c r="L665" s="301">
        <f t="shared" si="31"/>
        <v>237500</v>
      </c>
      <c r="M665" s="303">
        <f t="shared" si="32"/>
        <v>1816875</v>
      </c>
      <c r="N665" s="87" t="s">
        <v>1277</v>
      </c>
    </row>
    <row r="666" spans="2:14">
      <c r="B666" s="85" t="s">
        <v>1256</v>
      </c>
      <c r="C666" s="86">
        <v>5</v>
      </c>
      <c r="D666" s="84"/>
      <c r="E666" s="87" t="s">
        <v>1257</v>
      </c>
      <c r="F666" s="85">
        <v>19</v>
      </c>
      <c r="G666" s="85"/>
      <c r="H666" s="88">
        <v>4.22</v>
      </c>
      <c r="I666" s="301">
        <f>'Коэфф для прайса 1 оч'!$F$10</f>
        <v>250000</v>
      </c>
      <c r="J666" s="303">
        <f t="shared" si="30"/>
        <v>1055000</v>
      </c>
      <c r="K666" s="304">
        <v>0.05</v>
      </c>
      <c r="L666" s="301">
        <f t="shared" si="31"/>
        <v>237500</v>
      </c>
      <c r="M666" s="303">
        <f t="shared" si="32"/>
        <v>1002249.9999999999</v>
      </c>
      <c r="N666" s="87" t="s">
        <v>1277</v>
      </c>
    </row>
    <row r="667" spans="2:14">
      <c r="B667" s="85" t="s">
        <v>1256</v>
      </c>
      <c r="C667" s="86">
        <v>5</v>
      </c>
      <c r="D667" s="84"/>
      <c r="E667" s="87" t="s">
        <v>1257</v>
      </c>
      <c r="F667" s="85">
        <v>20</v>
      </c>
      <c r="G667" s="85"/>
      <c r="H667" s="88">
        <v>5.16</v>
      </c>
      <c r="I667" s="301">
        <f>'Коэфф для прайса 1 оч'!$F$10</f>
        <v>250000</v>
      </c>
      <c r="J667" s="303">
        <f t="shared" si="30"/>
        <v>1290000</v>
      </c>
      <c r="K667" s="304">
        <v>0.05</v>
      </c>
      <c r="L667" s="301">
        <f t="shared" si="31"/>
        <v>237500</v>
      </c>
      <c r="M667" s="303">
        <f t="shared" si="32"/>
        <v>1225500</v>
      </c>
      <c r="N667" s="87" t="s">
        <v>1277</v>
      </c>
    </row>
    <row r="668" spans="2:14">
      <c r="B668" s="85" t="s">
        <v>1256</v>
      </c>
      <c r="C668" s="86">
        <v>5</v>
      </c>
      <c r="D668" s="84"/>
      <c r="E668" s="87" t="s">
        <v>1257</v>
      </c>
      <c r="F668" s="85">
        <v>21</v>
      </c>
      <c r="G668" s="85"/>
      <c r="H668" s="88">
        <v>5.68</v>
      </c>
      <c r="I668" s="301">
        <f>'Коэфф для прайса 1 оч'!$F$10</f>
        <v>250000</v>
      </c>
      <c r="J668" s="303">
        <f t="shared" si="30"/>
        <v>1420000</v>
      </c>
      <c r="K668" s="304">
        <v>0.05</v>
      </c>
      <c r="L668" s="301">
        <f t="shared" si="31"/>
        <v>237500</v>
      </c>
      <c r="M668" s="303">
        <f t="shared" si="32"/>
        <v>1349000</v>
      </c>
      <c r="N668" s="87" t="s">
        <v>1277</v>
      </c>
    </row>
    <row r="669" spans="2:14">
      <c r="B669" s="85" t="s">
        <v>1256</v>
      </c>
      <c r="C669" s="86">
        <v>5</v>
      </c>
      <c r="D669" s="84"/>
      <c r="E669" s="87" t="s">
        <v>1257</v>
      </c>
      <c r="F669" s="85">
        <v>22</v>
      </c>
      <c r="G669" s="85"/>
      <c r="H669" s="88">
        <v>4.5199999999999996</v>
      </c>
      <c r="I669" s="301">
        <f>'Коэфф для прайса 1 оч'!$F$10</f>
        <v>250000</v>
      </c>
      <c r="J669" s="303">
        <f t="shared" si="30"/>
        <v>1130000</v>
      </c>
      <c r="K669" s="304">
        <v>0.05</v>
      </c>
      <c r="L669" s="301">
        <f t="shared" si="31"/>
        <v>237500</v>
      </c>
      <c r="M669" s="303">
        <f t="shared" si="32"/>
        <v>1073500</v>
      </c>
      <c r="N669" s="87" t="s">
        <v>1277</v>
      </c>
    </row>
    <row r="670" spans="2:14">
      <c r="B670" s="85" t="s">
        <v>1256</v>
      </c>
      <c r="C670" s="86">
        <v>5</v>
      </c>
      <c r="D670" s="84"/>
      <c r="E670" s="87" t="s">
        <v>1257</v>
      </c>
      <c r="F670" s="85">
        <v>23</v>
      </c>
      <c r="G670" s="85"/>
      <c r="H670" s="88">
        <v>4.62</v>
      </c>
      <c r="I670" s="301">
        <f>'Коэфф для прайса 1 оч'!$F$10</f>
        <v>250000</v>
      </c>
      <c r="J670" s="303">
        <f t="shared" si="30"/>
        <v>1155000</v>
      </c>
      <c r="K670" s="304">
        <v>0.05</v>
      </c>
      <c r="L670" s="301">
        <f t="shared" si="31"/>
        <v>237500</v>
      </c>
      <c r="M670" s="303">
        <f t="shared" si="32"/>
        <v>1097250</v>
      </c>
      <c r="N670" s="87" t="s">
        <v>1277</v>
      </c>
    </row>
    <row r="671" spans="2:14">
      <c r="B671" s="85" t="s">
        <v>1256</v>
      </c>
      <c r="C671" s="86">
        <v>5</v>
      </c>
      <c r="D671" s="84"/>
      <c r="E671" s="87" t="s">
        <v>1257</v>
      </c>
      <c r="F671" s="85">
        <v>24</v>
      </c>
      <c r="G671" s="85"/>
      <c r="H671" s="88">
        <v>5.66</v>
      </c>
      <c r="I671" s="301">
        <f>'Коэфф для прайса 1 оч'!$F$10</f>
        <v>250000</v>
      </c>
      <c r="J671" s="303">
        <f t="shared" si="30"/>
        <v>1415000</v>
      </c>
      <c r="K671" s="304">
        <v>0.05</v>
      </c>
      <c r="L671" s="301">
        <f t="shared" si="31"/>
        <v>237500</v>
      </c>
      <c r="M671" s="303">
        <f t="shared" si="32"/>
        <v>1344250</v>
      </c>
      <c r="N671" s="87" t="s">
        <v>1277</v>
      </c>
    </row>
    <row r="672" spans="2:14">
      <c r="B672" s="85" t="s">
        <v>1256</v>
      </c>
      <c r="C672" s="86">
        <v>5</v>
      </c>
      <c r="D672" s="84"/>
      <c r="E672" s="87" t="s">
        <v>1257</v>
      </c>
      <c r="F672" s="85">
        <v>25</v>
      </c>
      <c r="G672" s="85"/>
      <c r="H672" s="88">
        <v>5.66</v>
      </c>
      <c r="I672" s="301">
        <f>'Коэфф для прайса 1 оч'!$F$10</f>
        <v>250000</v>
      </c>
      <c r="J672" s="303">
        <f t="shared" si="30"/>
        <v>1415000</v>
      </c>
      <c r="K672" s="304">
        <v>0.05</v>
      </c>
      <c r="L672" s="301">
        <f t="shared" si="31"/>
        <v>237500</v>
      </c>
      <c r="M672" s="303">
        <f t="shared" si="32"/>
        <v>1344250</v>
      </c>
      <c r="N672" s="87" t="s">
        <v>1277</v>
      </c>
    </row>
    <row r="673" spans="2:14">
      <c r="B673" s="85" t="s">
        <v>1256</v>
      </c>
      <c r="C673" s="86">
        <v>5</v>
      </c>
      <c r="D673" s="84"/>
      <c r="E673" s="87" t="s">
        <v>1257</v>
      </c>
      <c r="F673" s="85">
        <v>26</v>
      </c>
      <c r="G673" s="85"/>
      <c r="H673" s="88">
        <v>7.64</v>
      </c>
      <c r="I673" s="301">
        <f>'Коэфф для прайса 1 оч'!$F$10</f>
        <v>250000</v>
      </c>
      <c r="J673" s="303">
        <f t="shared" si="30"/>
        <v>1910000</v>
      </c>
      <c r="K673" s="304">
        <v>0.05</v>
      </c>
      <c r="L673" s="301">
        <f t="shared" si="31"/>
        <v>237500</v>
      </c>
      <c r="M673" s="303">
        <f t="shared" si="32"/>
        <v>1814500</v>
      </c>
      <c r="N673" s="87" t="s">
        <v>1277</v>
      </c>
    </row>
    <row r="674" spans="2:14">
      <c r="B674" s="85" t="s">
        <v>1256</v>
      </c>
      <c r="C674" s="86">
        <v>5</v>
      </c>
      <c r="D674" s="84"/>
      <c r="E674" s="87" t="s">
        <v>1257</v>
      </c>
      <c r="F674" s="85">
        <v>27</v>
      </c>
      <c r="G674" s="85"/>
      <c r="H674" s="88">
        <v>7.65</v>
      </c>
      <c r="I674" s="301">
        <f>'Коэфф для прайса 1 оч'!$F$10</f>
        <v>250000</v>
      </c>
      <c r="J674" s="303">
        <f t="shared" si="30"/>
        <v>1912500</v>
      </c>
      <c r="K674" s="304">
        <v>0.05</v>
      </c>
      <c r="L674" s="301">
        <f t="shared" si="31"/>
        <v>237500</v>
      </c>
      <c r="M674" s="303">
        <f t="shared" si="32"/>
        <v>1816875</v>
      </c>
      <c r="N674" s="87" t="s">
        <v>1277</v>
      </c>
    </row>
    <row r="675" spans="2:14">
      <c r="B675" s="85" t="s">
        <v>1256</v>
      </c>
      <c r="C675" s="86">
        <v>5</v>
      </c>
      <c r="D675" s="84"/>
      <c r="E675" s="87" t="s">
        <v>1257</v>
      </c>
      <c r="F675" s="85">
        <v>28</v>
      </c>
      <c r="G675" s="85"/>
      <c r="H675" s="88">
        <v>5.67</v>
      </c>
      <c r="I675" s="301">
        <f>'Коэфф для прайса 1 оч'!$F$10</f>
        <v>250000</v>
      </c>
      <c r="J675" s="303">
        <f t="shared" si="30"/>
        <v>1417500</v>
      </c>
      <c r="K675" s="304">
        <v>0.05</v>
      </c>
      <c r="L675" s="301">
        <f t="shared" si="31"/>
        <v>237500</v>
      </c>
      <c r="M675" s="303">
        <f t="shared" si="32"/>
        <v>1346625</v>
      </c>
      <c r="N675" s="87" t="s">
        <v>1277</v>
      </c>
    </row>
    <row r="676" spans="2:14">
      <c r="B676" s="85" t="s">
        <v>1256</v>
      </c>
      <c r="C676" s="86">
        <v>5</v>
      </c>
      <c r="D676" s="84"/>
      <c r="E676" s="87" t="s">
        <v>1257</v>
      </c>
      <c r="F676" s="85">
        <v>29</v>
      </c>
      <c r="G676" s="85"/>
      <c r="H676" s="88">
        <v>5.67</v>
      </c>
      <c r="I676" s="301">
        <f>'Коэфф для прайса 1 оч'!$F$10</f>
        <v>250000</v>
      </c>
      <c r="J676" s="303">
        <f t="shared" si="30"/>
        <v>1417500</v>
      </c>
      <c r="K676" s="304">
        <v>0.05</v>
      </c>
      <c r="L676" s="301">
        <f t="shared" si="31"/>
        <v>237500</v>
      </c>
      <c r="M676" s="303">
        <f t="shared" si="32"/>
        <v>1346625</v>
      </c>
      <c r="N676" s="87" t="s">
        <v>1277</v>
      </c>
    </row>
    <row r="677" spans="2:14">
      <c r="B677" s="85" t="s">
        <v>1256</v>
      </c>
      <c r="C677" s="86">
        <v>5</v>
      </c>
      <c r="D677" s="84"/>
      <c r="E677" s="87" t="s">
        <v>1257</v>
      </c>
      <c r="F677" s="85">
        <v>30</v>
      </c>
      <c r="G677" s="85"/>
      <c r="H677" s="88">
        <v>5.38</v>
      </c>
      <c r="I677" s="301">
        <f>'Коэфф для прайса 1 оч'!$F$10</f>
        <v>250000</v>
      </c>
      <c r="J677" s="303">
        <f t="shared" si="30"/>
        <v>1345000</v>
      </c>
      <c r="K677" s="304">
        <v>0.05</v>
      </c>
      <c r="L677" s="301">
        <f t="shared" si="31"/>
        <v>237500</v>
      </c>
      <c r="M677" s="303">
        <f t="shared" si="32"/>
        <v>1277750</v>
      </c>
      <c r="N677" s="87" t="s">
        <v>1277</v>
      </c>
    </row>
    <row r="678" spans="2:14">
      <c r="B678" s="85" t="s">
        <v>1256</v>
      </c>
      <c r="C678" s="86">
        <v>5</v>
      </c>
      <c r="D678" s="84"/>
      <c r="E678" s="87" t="s">
        <v>1257</v>
      </c>
      <c r="F678" s="85">
        <v>31</v>
      </c>
      <c r="G678" s="85"/>
      <c r="H678" s="88">
        <v>5.67</v>
      </c>
      <c r="I678" s="301">
        <f>'Коэфф для прайса 1 оч'!$F$10</f>
        <v>250000</v>
      </c>
      <c r="J678" s="303">
        <f t="shared" si="30"/>
        <v>1417500</v>
      </c>
      <c r="K678" s="304">
        <v>0.05</v>
      </c>
      <c r="L678" s="301">
        <f t="shared" si="31"/>
        <v>237500</v>
      </c>
      <c r="M678" s="303">
        <f t="shared" si="32"/>
        <v>1346625</v>
      </c>
      <c r="N678" s="87" t="s">
        <v>1277</v>
      </c>
    </row>
    <row r="679" spans="2:14">
      <c r="B679" s="85" t="s">
        <v>1256</v>
      </c>
      <c r="C679" s="86">
        <v>5</v>
      </c>
      <c r="D679" s="84"/>
      <c r="E679" s="87" t="s">
        <v>1257</v>
      </c>
      <c r="F679" s="85">
        <v>32</v>
      </c>
      <c r="G679" s="85"/>
      <c r="H679" s="88">
        <v>5.67</v>
      </c>
      <c r="I679" s="301">
        <f>'Коэфф для прайса 1 оч'!$F$10</f>
        <v>250000</v>
      </c>
      <c r="J679" s="303">
        <f t="shared" si="30"/>
        <v>1417500</v>
      </c>
      <c r="K679" s="304">
        <v>0.05</v>
      </c>
      <c r="L679" s="301">
        <f t="shared" si="31"/>
        <v>237500</v>
      </c>
      <c r="M679" s="303">
        <f t="shared" si="32"/>
        <v>1346625</v>
      </c>
      <c r="N679" s="87" t="s">
        <v>1277</v>
      </c>
    </row>
    <row r="680" spans="2:14">
      <c r="B680" s="85" t="s">
        <v>1256</v>
      </c>
      <c r="C680" s="86">
        <v>5</v>
      </c>
      <c r="D680" s="84"/>
      <c r="E680" s="87" t="s">
        <v>1257</v>
      </c>
      <c r="F680" s="85">
        <v>33</v>
      </c>
      <c r="G680" s="85"/>
      <c r="H680" s="88">
        <v>7.65</v>
      </c>
      <c r="I680" s="301">
        <f>'Коэфф для прайса 1 оч'!$F$10</f>
        <v>250000</v>
      </c>
      <c r="J680" s="303">
        <f t="shared" ref="J680:J743" si="33">I680*H680</f>
        <v>1912500</v>
      </c>
      <c r="K680" s="304">
        <v>0.05</v>
      </c>
      <c r="L680" s="301">
        <f t="shared" ref="L680:L743" si="34">I680-I680*K680</f>
        <v>237500</v>
      </c>
      <c r="M680" s="303">
        <f t="shared" ref="M680:M743" si="35">L680*H680</f>
        <v>1816875</v>
      </c>
      <c r="N680" s="87" t="s">
        <v>1277</v>
      </c>
    </row>
    <row r="681" spans="2:14">
      <c r="B681" s="85" t="s">
        <v>1256</v>
      </c>
      <c r="C681" s="86">
        <v>5</v>
      </c>
      <c r="D681" s="84"/>
      <c r="E681" s="87" t="s">
        <v>1257</v>
      </c>
      <c r="F681" s="85">
        <v>34</v>
      </c>
      <c r="G681" s="85"/>
      <c r="H681" s="88">
        <v>7.65</v>
      </c>
      <c r="I681" s="301">
        <f>'Коэфф для прайса 1 оч'!$F$10</f>
        <v>250000</v>
      </c>
      <c r="J681" s="303">
        <f t="shared" si="33"/>
        <v>1912500</v>
      </c>
      <c r="K681" s="304">
        <v>0.05</v>
      </c>
      <c r="L681" s="301">
        <f t="shared" si="34"/>
        <v>237500</v>
      </c>
      <c r="M681" s="303">
        <f t="shared" si="35"/>
        <v>1816875</v>
      </c>
      <c r="N681" s="87" t="s">
        <v>1277</v>
      </c>
    </row>
    <row r="682" spans="2:14">
      <c r="B682" s="85" t="s">
        <v>1256</v>
      </c>
      <c r="C682" s="86">
        <v>5</v>
      </c>
      <c r="D682" s="84"/>
      <c r="E682" s="87" t="s">
        <v>1257</v>
      </c>
      <c r="F682" s="85">
        <v>35</v>
      </c>
      <c r="G682" s="85"/>
      <c r="H682" s="88">
        <v>5.67</v>
      </c>
      <c r="I682" s="301">
        <f>'Коэфф для прайса 1 оч'!$F$10</f>
        <v>250000</v>
      </c>
      <c r="J682" s="303">
        <f t="shared" si="33"/>
        <v>1417500</v>
      </c>
      <c r="K682" s="304">
        <v>0.05</v>
      </c>
      <c r="L682" s="301">
        <f t="shared" si="34"/>
        <v>237500</v>
      </c>
      <c r="M682" s="303">
        <f t="shared" si="35"/>
        <v>1346625</v>
      </c>
      <c r="N682" s="87" t="s">
        <v>1277</v>
      </c>
    </row>
    <row r="683" spans="2:14">
      <c r="B683" s="85" t="s">
        <v>1256</v>
      </c>
      <c r="C683" s="86">
        <v>5</v>
      </c>
      <c r="D683" s="84"/>
      <c r="E683" s="87" t="s">
        <v>1257</v>
      </c>
      <c r="F683" s="85">
        <v>36</v>
      </c>
      <c r="G683" s="85"/>
      <c r="H683" s="88">
        <v>5.67</v>
      </c>
      <c r="I683" s="301">
        <f>'Коэфф для прайса 1 оч'!$F$10</f>
        <v>250000</v>
      </c>
      <c r="J683" s="303">
        <f t="shared" si="33"/>
        <v>1417500</v>
      </c>
      <c r="K683" s="304">
        <v>0.05</v>
      </c>
      <c r="L683" s="301">
        <f t="shared" si="34"/>
        <v>237500</v>
      </c>
      <c r="M683" s="303">
        <f t="shared" si="35"/>
        <v>1346625</v>
      </c>
      <c r="N683" s="87" t="s">
        <v>1277</v>
      </c>
    </row>
    <row r="684" spans="2:14">
      <c r="B684" s="85" t="s">
        <v>1256</v>
      </c>
      <c r="C684" s="86">
        <v>5</v>
      </c>
      <c r="D684" s="84"/>
      <c r="E684" s="87" t="s">
        <v>1257</v>
      </c>
      <c r="F684" s="85">
        <v>37</v>
      </c>
      <c r="G684" s="85"/>
      <c r="H684" s="88">
        <v>7.65</v>
      </c>
      <c r="I684" s="301">
        <f>'Коэфф для прайса 1 оч'!$F$10</f>
        <v>250000</v>
      </c>
      <c r="J684" s="303">
        <f t="shared" si="33"/>
        <v>1912500</v>
      </c>
      <c r="K684" s="304">
        <v>0.05</v>
      </c>
      <c r="L684" s="301">
        <f t="shared" si="34"/>
        <v>237500</v>
      </c>
      <c r="M684" s="303">
        <f t="shared" si="35"/>
        <v>1816875</v>
      </c>
      <c r="N684" s="87" t="s">
        <v>1277</v>
      </c>
    </row>
    <row r="685" spans="2:14">
      <c r="B685" s="85" t="s">
        <v>1256</v>
      </c>
      <c r="C685" s="86">
        <v>5</v>
      </c>
      <c r="D685" s="84"/>
      <c r="E685" s="87" t="s">
        <v>1257</v>
      </c>
      <c r="F685" s="85">
        <v>38</v>
      </c>
      <c r="G685" s="85"/>
      <c r="H685" s="88">
        <v>5.67</v>
      </c>
      <c r="I685" s="301">
        <f>'Коэфф для прайса 1 оч'!$F$10</f>
        <v>250000</v>
      </c>
      <c r="J685" s="303">
        <f t="shared" si="33"/>
        <v>1417500</v>
      </c>
      <c r="K685" s="304">
        <v>0.05</v>
      </c>
      <c r="L685" s="301">
        <f t="shared" si="34"/>
        <v>237500</v>
      </c>
      <c r="M685" s="303">
        <f t="shared" si="35"/>
        <v>1346625</v>
      </c>
      <c r="N685" s="87" t="s">
        <v>1277</v>
      </c>
    </row>
    <row r="686" spans="2:14">
      <c r="B686" s="85" t="s">
        <v>1256</v>
      </c>
      <c r="C686" s="86">
        <v>5</v>
      </c>
      <c r="D686" s="84"/>
      <c r="E686" s="87" t="s">
        <v>1257</v>
      </c>
      <c r="F686" s="85">
        <v>39</v>
      </c>
      <c r="G686" s="85"/>
      <c r="H686" s="88">
        <v>5.67</v>
      </c>
      <c r="I686" s="301">
        <f>'Коэфф для прайса 1 оч'!$F$10</f>
        <v>250000</v>
      </c>
      <c r="J686" s="303">
        <f t="shared" si="33"/>
        <v>1417500</v>
      </c>
      <c r="K686" s="304">
        <v>0.05</v>
      </c>
      <c r="L686" s="301">
        <f t="shared" si="34"/>
        <v>237500</v>
      </c>
      <c r="M686" s="303">
        <f t="shared" si="35"/>
        <v>1346625</v>
      </c>
      <c r="N686" s="87" t="s">
        <v>1277</v>
      </c>
    </row>
    <row r="687" spans="2:14">
      <c r="B687" s="85" t="s">
        <v>1256</v>
      </c>
      <c r="C687" s="86">
        <v>5</v>
      </c>
      <c r="D687" s="84"/>
      <c r="E687" s="87" t="s">
        <v>1257</v>
      </c>
      <c r="F687" s="85">
        <v>40</v>
      </c>
      <c r="G687" s="85"/>
      <c r="H687" s="88">
        <v>5.29</v>
      </c>
      <c r="I687" s="301">
        <f>'Коэфф для прайса 1 оч'!$F$10</f>
        <v>250000</v>
      </c>
      <c r="J687" s="303">
        <f t="shared" si="33"/>
        <v>1322500</v>
      </c>
      <c r="K687" s="304">
        <v>0.05</v>
      </c>
      <c r="L687" s="301">
        <f t="shared" si="34"/>
        <v>237500</v>
      </c>
      <c r="M687" s="303">
        <f t="shared" si="35"/>
        <v>1256375</v>
      </c>
      <c r="N687" s="87" t="s">
        <v>1277</v>
      </c>
    </row>
    <row r="688" spans="2:14">
      <c r="B688" s="85" t="s">
        <v>1256</v>
      </c>
      <c r="C688" s="86">
        <v>5</v>
      </c>
      <c r="D688" s="84"/>
      <c r="E688" s="87" t="s">
        <v>1257</v>
      </c>
      <c r="F688" s="85">
        <v>41</v>
      </c>
      <c r="G688" s="85"/>
      <c r="H688" s="88">
        <v>3.39</v>
      </c>
      <c r="I688" s="301">
        <f>'Коэфф для прайса 1 оч'!$F$10</f>
        <v>250000</v>
      </c>
      <c r="J688" s="303">
        <f t="shared" si="33"/>
        <v>847500</v>
      </c>
      <c r="K688" s="304">
        <v>0.05</v>
      </c>
      <c r="L688" s="301">
        <f t="shared" si="34"/>
        <v>237500</v>
      </c>
      <c r="M688" s="303">
        <f t="shared" si="35"/>
        <v>805125</v>
      </c>
      <c r="N688" s="87" t="s">
        <v>1277</v>
      </c>
    </row>
    <row r="689" spans="2:14">
      <c r="B689" s="85" t="s">
        <v>1256</v>
      </c>
      <c r="C689" s="86">
        <v>5</v>
      </c>
      <c r="D689" s="84"/>
      <c r="E689" s="87" t="s">
        <v>1257</v>
      </c>
      <c r="F689" s="85">
        <v>42</v>
      </c>
      <c r="G689" s="85"/>
      <c r="H689" s="88">
        <v>4.21</v>
      </c>
      <c r="I689" s="301">
        <f>'Коэфф для прайса 1 оч'!$F$10</f>
        <v>250000</v>
      </c>
      <c r="J689" s="303">
        <f t="shared" si="33"/>
        <v>1052500</v>
      </c>
      <c r="K689" s="304">
        <v>0.05</v>
      </c>
      <c r="L689" s="301">
        <f t="shared" si="34"/>
        <v>237500</v>
      </c>
      <c r="M689" s="303">
        <f t="shared" si="35"/>
        <v>999875</v>
      </c>
      <c r="N689" s="87" t="s">
        <v>1277</v>
      </c>
    </row>
    <row r="690" spans="2:14">
      <c r="B690" s="85" t="s">
        <v>1256</v>
      </c>
      <c r="C690" s="86">
        <v>5</v>
      </c>
      <c r="D690" s="84"/>
      <c r="E690" s="87" t="s">
        <v>1257</v>
      </c>
      <c r="F690" s="85">
        <v>43</v>
      </c>
      <c r="G690" s="85"/>
      <c r="H690" s="88">
        <v>4.41</v>
      </c>
      <c r="I690" s="301">
        <f>'Коэфф для прайса 1 оч'!$F$10</f>
        <v>250000</v>
      </c>
      <c r="J690" s="303">
        <f t="shared" si="33"/>
        <v>1102500</v>
      </c>
      <c r="K690" s="304">
        <v>0.05</v>
      </c>
      <c r="L690" s="301">
        <f t="shared" si="34"/>
        <v>237500</v>
      </c>
      <c r="M690" s="303">
        <f t="shared" si="35"/>
        <v>1047375</v>
      </c>
      <c r="N690" s="87" t="s">
        <v>1277</v>
      </c>
    </row>
    <row r="691" spans="2:14">
      <c r="B691" s="85" t="s">
        <v>1256</v>
      </c>
      <c r="C691" s="86">
        <v>5</v>
      </c>
      <c r="D691" s="84"/>
      <c r="E691" s="87" t="s">
        <v>1257</v>
      </c>
      <c r="F691" s="85">
        <v>44</v>
      </c>
      <c r="G691" s="85"/>
      <c r="H691" s="88">
        <v>5.01</v>
      </c>
      <c r="I691" s="301">
        <f>'Коэфф для прайса 1 оч'!$F$10</f>
        <v>250000</v>
      </c>
      <c r="J691" s="303">
        <f t="shared" si="33"/>
        <v>1252500</v>
      </c>
      <c r="K691" s="304">
        <v>0.05</v>
      </c>
      <c r="L691" s="301">
        <f t="shared" si="34"/>
        <v>237500</v>
      </c>
      <c r="M691" s="303">
        <f t="shared" si="35"/>
        <v>1189875</v>
      </c>
      <c r="N691" s="87" t="s">
        <v>1277</v>
      </c>
    </row>
    <row r="692" spans="2:14">
      <c r="B692" s="85" t="s">
        <v>1256</v>
      </c>
      <c r="C692" s="86">
        <v>5</v>
      </c>
      <c r="D692" s="84"/>
      <c r="E692" s="87" t="s">
        <v>1257</v>
      </c>
      <c r="F692" s="85">
        <v>45</v>
      </c>
      <c r="G692" s="85"/>
      <c r="H692" s="88">
        <v>5.01</v>
      </c>
      <c r="I692" s="301">
        <f>'Коэфф для прайса 1 оч'!$F$10</f>
        <v>250000</v>
      </c>
      <c r="J692" s="303">
        <f t="shared" si="33"/>
        <v>1252500</v>
      </c>
      <c r="K692" s="304">
        <v>0.05</v>
      </c>
      <c r="L692" s="301">
        <f t="shared" si="34"/>
        <v>237500</v>
      </c>
      <c r="M692" s="303">
        <f t="shared" si="35"/>
        <v>1189875</v>
      </c>
      <c r="N692" s="87" t="s">
        <v>1277</v>
      </c>
    </row>
    <row r="693" spans="2:14">
      <c r="B693" s="85" t="s">
        <v>1256</v>
      </c>
      <c r="C693" s="86">
        <v>5</v>
      </c>
      <c r="D693" s="84"/>
      <c r="E693" s="87" t="s">
        <v>1257</v>
      </c>
      <c r="F693" s="85">
        <v>46</v>
      </c>
      <c r="G693" s="85"/>
      <c r="H693" s="88">
        <v>7.65</v>
      </c>
      <c r="I693" s="301">
        <f>'Коэфф для прайса 1 оч'!$F$10</f>
        <v>250000</v>
      </c>
      <c r="J693" s="303">
        <f t="shared" si="33"/>
        <v>1912500</v>
      </c>
      <c r="K693" s="304">
        <v>0.05</v>
      </c>
      <c r="L693" s="301">
        <f t="shared" si="34"/>
        <v>237500</v>
      </c>
      <c r="M693" s="303">
        <f t="shared" si="35"/>
        <v>1816875</v>
      </c>
      <c r="N693" s="87" t="s">
        <v>1277</v>
      </c>
    </row>
    <row r="694" spans="2:14">
      <c r="B694" s="85" t="s">
        <v>1256</v>
      </c>
      <c r="C694" s="86">
        <v>5</v>
      </c>
      <c r="D694" s="84"/>
      <c r="E694" s="87" t="s">
        <v>1257</v>
      </c>
      <c r="F694" s="85">
        <v>47</v>
      </c>
      <c r="G694" s="85"/>
      <c r="H694" s="88">
        <v>5.67</v>
      </c>
      <c r="I694" s="301">
        <f>'Коэфф для прайса 1 оч'!$F$10</f>
        <v>250000</v>
      </c>
      <c r="J694" s="303">
        <f t="shared" si="33"/>
        <v>1417500</v>
      </c>
      <c r="K694" s="304">
        <v>0.05</v>
      </c>
      <c r="L694" s="301">
        <f t="shared" si="34"/>
        <v>237500</v>
      </c>
      <c r="M694" s="303">
        <f t="shared" si="35"/>
        <v>1346625</v>
      </c>
      <c r="N694" s="87" t="s">
        <v>1277</v>
      </c>
    </row>
    <row r="695" spans="2:14">
      <c r="B695" s="85" t="s">
        <v>1256</v>
      </c>
      <c r="C695" s="86">
        <v>5</v>
      </c>
      <c r="D695" s="84"/>
      <c r="E695" s="87" t="s">
        <v>1257</v>
      </c>
      <c r="F695" s="85">
        <v>48</v>
      </c>
      <c r="G695" s="85"/>
      <c r="H695" s="88">
        <v>5.67</v>
      </c>
      <c r="I695" s="301">
        <f>'Коэфф для прайса 1 оч'!$F$10</f>
        <v>250000</v>
      </c>
      <c r="J695" s="303">
        <f t="shared" si="33"/>
        <v>1417500</v>
      </c>
      <c r="K695" s="304">
        <v>0.05</v>
      </c>
      <c r="L695" s="301">
        <f t="shared" si="34"/>
        <v>237500</v>
      </c>
      <c r="M695" s="303">
        <f t="shared" si="35"/>
        <v>1346625</v>
      </c>
      <c r="N695" s="87" t="s">
        <v>1277</v>
      </c>
    </row>
    <row r="696" spans="2:14">
      <c r="B696" s="85" t="s">
        <v>1256</v>
      </c>
      <c r="C696" s="86">
        <v>5</v>
      </c>
      <c r="D696" s="84"/>
      <c r="E696" s="87" t="s">
        <v>1257</v>
      </c>
      <c r="F696" s="85">
        <v>49</v>
      </c>
      <c r="G696" s="85"/>
      <c r="H696" s="88">
        <v>5.67</v>
      </c>
      <c r="I696" s="301">
        <f>'Коэфф для прайса 1 оч'!$F$10</f>
        <v>250000</v>
      </c>
      <c r="J696" s="303">
        <f t="shared" si="33"/>
        <v>1417500</v>
      </c>
      <c r="K696" s="304">
        <v>0.05</v>
      </c>
      <c r="L696" s="301">
        <f t="shared" si="34"/>
        <v>237500</v>
      </c>
      <c r="M696" s="303">
        <f t="shared" si="35"/>
        <v>1346625</v>
      </c>
      <c r="N696" s="87" t="s">
        <v>1277</v>
      </c>
    </row>
    <row r="697" spans="2:14">
      <c r="B697" s="85" t="s">
        <v>1256</v>
      </c>
      <c r="C697" s="86">
        <v>5</v>
      </c>
      <c r="D697" s="84"/>
      <c r="E697" s="87" t="s">
        <v>1257</v>
      </c>
      <c r="F697" s="85">
        <v>50</v>
      </c>
      <c r="G697" s="85"/>
      <c r="H697" s="88">
        <v>5.67</v>
      </c>
      <c r="I697" s="301">
        <f>'Коэфф для прайса 1 оч'!$F$10</f>
        <v>250000</v>
      </c>
      <c r="J697" s="303">
        <f t="shared" si="33"/>
        <v>1417500</v>
      </c>
      <c r="K697" s="304">
        <v>0.05</v>
      </c>
      <c r="L697" s="301">
        <f t="shared" si="34"/>
        <v>237500</v>
      </c>
      <c r="M697" s="303">
        <f t="shared" si="35"/>
        <v>1346625</v>
      </c>
      <c r="N697" s="87" t="s">
        <v>1277</v>
      </c>
    </row>
    <row r="698" spans="2:14">
      <c r="B698" s="85" t="s">
        <v>1256</v>
      </c>
      <c r="C698" s="86">
        <v>5</v>
      </c>
      <c r="D698" s="84"/>
      <c r="E698" s="87" t="s">
        <v>1257</v>
      </c>
      <c r="F698" s="85">
        <v>51</v>
      </c>
      <c r="G698" s="85"/>
      <c r="H698" s="88">
        <v>7.65</v>
      </c>
      <c r="I698" s="301">
        <f>'Коэфф для прайса 1 оч'!$F$10</f>
        <v>250000</v>
      </c>
      <c r="J698" s="303">
        <f t="shared" si="33"/>
        <v>1912500</v>
      </c>
      <c r="K698" s="304">
        <v>0.05</v>
      </c>
      <c r="L698" s="301">
        <f t="shared" si="34"/>
        <v>237500</v>
      </c>
      <c r="M698" s="303">
        <f t="shared" si="35"/>
        <v>1816875</v>
      </c>
      <c r="N698" s="87" t="s">
        <v>1277</v>
      </c>
    </row>
    <row r="699" spans="2:14">
      <c r="B699" s="85" t="s">
        <v>1256</v>
      </c>
      <c r="C699" s="86">
        <v>5</v>
      </c>
      <c r="D699" s="84"/>
      <c r="E699" s="87" t="s">
        <v>1257</v>
      </c>
      <c r="F699" s="85">
        <v>52</v>
      </c>
      <c r="G699" s="85"/>
      <c r="H699" s="88">
        <v>7.65</v>
      </c>
      <c r="I699" s="301">
        <f>'Коэфф для прайса 1 оч'!$F$10</f>
        <v>250000</v>
      </c>
      <c r="J699" s="303">
        <f t="shared" si="33"/>
        <v>1912500</v>
      </c>
      <c r="K699" s="304">
        <v>0.05</v>
      </c>
      <c r="L699" s="301">
        <f t="shared" si="34"/>
        <v>237500</v>
      </c>
      <c r="M699" s="303">
        <f t="shared" si="35"/>
        <v>1816875</v>
      </c>
      <c r="N699" s="87" t="s">
        <v>1277</v>
      </c>
    </row>
    <row r="700" spans="2:14">
      <c r="B700" s="85" t="s">
        <v>1256</v>
      </c>
      <c r="C700" s="86">
        <v>5</v>
      </c>
      <c r="D700" s="84"/>
      <c r="E700" s="87" t="s">
        <v>1257</v>
      </c>
      <c r="F700" s="85">
        <v>53</v>
      </c>
      <c r="G700" s="85"/>
      <c r="H700" s="88">
        <v>5.67</v>
      </c>
      <c r="I700" s="301">
        <f>'Коэфф для прайса 1 оч'!$F$10</f>
        <v>250000</v>
      </c>
      <c r="J700" s="303">
        <f t="shared" si="33"/>
        <v>1417500</v>
      </c>
      <c r="K700" s="304">
        <v>0.05</v>
      </c>
      <c r="L700" s="301">
        <f t="shared" si="34"/>
        <v>237500</v>
      </c>
      <c r="M700" s="303">
        <f t="shared" si="35"/>
        <v>1346625</v>
      </c>
      <c r="N700" s="87" t="s">
        <v>1277</v>
      </c>
    </row>
    <row r="701" spans="2:14">
      <c r="B701" s="85" t="s">
        <v>1256</v>
      </c>
      <c r="C701" s="86">
        <v>5</v>
      </c>
      <c r="D701" s="84"/>
      <c r="E701" s="87" t="s">
        <v>1257</v>
      </c>
      <c r="F701" s="85">
        <v>54</v>
      </c>
      <c r="G701" s="85"/>
      <c r="H701" s="88">
        <v>5.67</v>
      </c>
      <c r="I701" s="301">
        <f>'Коэфф для прайса 1 оч'!$F$10</f>
        <v>250000</v>
      </c>
      <c r="J701" s="303">
        <f t="shared" si="33"/>
        <v>1417500</v>
      </c>
      <c r="K701" s="304">
        <v>0.05</v>
      </c>
      <c r="L701" s="301">
        <f t="shared" si="34"/>
        <v>237500</v>
      </c>
      <c r="M701" s="303">
        <f t="shared" si="35"/>
        <v>1346625</v>
      </c>
      <c r="N701" s="87" t="s">
        <v>1277</v>
      </c>
    </row>
    <row r="702" spans="2:14">
      <c r="B702" s="85" t="s">
        <v>1256</v>
      </c>
      <c r="C702" s="86">
        <v>5</v>
      </c>
      <c r="D702" s="84"/>
      <c r="E702" s="87" t="s">
        <v>1257</v>
      </c>
      <c r="F702" s="85">
        <v>55</v>
      </c>
      <c r="G702" s="85"/>
      <c r="H702" s="88">
        <v>7.65</v>
      </c>
      <c r="I702" s="301">
        <f>'Коэфф для прайса 1 оч'!$F$10</f>
        <v>250000</v>
      </c>
      <c r="J702" s="303">
        <f t="shared" si="33"/>
        <v>1912500</v>
      </c>
      <c r="K702" s="304">
        <v>0.05</v>
      </c>
      <c r="L702" s="301">
        <f t="shared" si="34"/>
        <v>237500</v>
      </c>
      <c r="M702" s="303">
        <f t="shared" si="35"/>
        <v>1816875</v>
      </c>
      <c r="N702" s="87" t="s">
        <v>1277</v>
      </c>
    </row>
    <row r="703" spans="2:14">
      <c r="B703" s="85" t="s">
        <v>1256</v>
      </c>
      <c r="C703" s="86">
        <v>5</v>
      </c>
      <c r="D703" s="84"/>
      <c r="E703" s="87" t="s">
        <v>1257</v>
      </c>
      <c r="F703" s="85">
        <v>56</v>
      </c>
      <c r="G703" s="85"/>
      <c r="H703" s="88">
        <v>5.67</v>
      </c>
      <c r="I703" s="301">
        <f>'Коэфф для прайса 1 оч'!$F$10</f>
        <v>250000</v>
      </c>
      <c r="J703" s="303">
        <f t="shared" si="33"/>
        <v>1417500</v>
      </c>
      <c r="K703" s="304">
        <v>0.05</v>
      </c>
      <c r="L703" s="301">
        <f t="shared" si="34"/>
        <v>237500</v>
      </c>
      <c r="M703" s="303">
        <f t="shared" si="35"/>
        <v>1346625</v>
      </c>
      <c r="N703" s="87" t="s">
        <v>1277</v>
      </c>
    </row>
    <row r="704" spans="2:14">
      <c r="B704" s="85" t="s">
        <v>1256</v>
      </c>
      <c r="C704" s="86">
        <v>5</v>
      </c>
      <c r="D704" s="84"/>
      <c r="E704" s="87" t="s">
        <v>1257</v>
      </c>
      <c r="F704" s="85">
        <v>57</v>
      </c>
      <c r="G704" s="85"/>
      <c r="H704" s="88">
        <v>5.67</v>
      </c>
      <c r="I704" s="301">
        <f>'Коэфф для прайса 1 оч'!$F$10</f>
        <v>250000</v>
      </c>
      <c r="J704" s="303">
        <f t="shared" si="33"/>
        <v>1417500</v>
      </c>
      <c r="K704" s="304">
        <v>0.05</v>
      </c>
      <c r="L704" s="301">
        <f t="shared" si="34"/>
        <v>237500</v>
      </c>
      <c r="M704" s="303">
        <f t="shared" si="35"/>
        <v>1346625</v>
      </c>
      <c r="N704" s="87" t="s">
        <v>1277</v>
      </c>
    </row>
    <row r="705" spans="2:14">
      <c r="B705" s="85" t="s">
        <v>1256</v>
      </c>
      <c r="C705" s="86">
        <v>5</v>
      </c>
      <c r="D705" s="84"/>
      <c r="E705" s="87" t="s">
        <v>1257</v>
      </c>
      <c r="F705" s="85">
        <v>58</v>
      </c>
      <c r="G705" s="85"/>
      <c r="H705" s="88">
        <v>5.67</v>
      </c>
      <c r="I705" s="301">
        <f>'Коэфф для прайса 1 оч'!$F$10</f>
        <v>250000</v>
      </c>
      <c r="J705" s="303">
        <f t="shared" si="33"/>
        <v>1417500</v>
      </c>
      <c r="K705" s="304">
        <v>0.05</v>
      </c>
      <c r="L705" s="301">
        <f t="shared" si="34"/>
        <v>237500</v>
      </c>
      <c r="M705" s="303">
        <f t="shared" si="35"/>
        <v>1346625</v>
      </c>
      <c r="N705" s="87" t="s">
        <v>1277</v>
      </c>
    </row>
    <row r="706" spans="2:14">
      <c r="B706" s="85" t="s">
        <v>1256</v>
      </c>
      <c r="C706" s="86">
        <v>5</v>
      </c>
      <c r="D706" s="84"/>
      <c r="E706" s="87" t="s">
        <v>1257</v>
      </c>
      <c r="F706" s="85">
        <v>59</v>
      </c>
      <c r="G706" s="85"/>
      <c r="H706" s="88">
        <v>5.67</v>
      </c>
      <c r="I706" s="301">
        <f>'Коэфф для прайса 1 оч'!$F$10</f>
        <v>250000</v>
      </c>
      <c r="J706" s="303">
        <f t="shared" si="33"/>
        <v>1417500</v>
      </c>
      <c r="K706" s="304">
        <v>0.05</v>
      </c>
      <c r="L706" s="301">
        <f t="shared" si="34"/>
        <v>237500</v>
      </c>
      <c r="M706" s="303">
        <f t="shared" si="35"/>
        <v>1346625</v>
      </c>
      <c r="N706" s="87" t="s">
        <v>1277</v>
      </c>
    </row>
    <row r="707" spans="2:14">
      <c r="B707" s="85" t="s">
        <v>1256</v>
      </c>
      <c r="C707" s="86">
        <v>5</v>
      </c>
      <c r="D707" s="84"/>
      <c r="E707" s="87" t="s">
        <v>1257</v>
      </c>
      <c r="F707" s="85">
        <v>60</v>
      </c>
      <c r="G707" s="85"/>
      <c r="H707" s="88">
        <v>7.65</v>
      </c>
      <c r="I707" s="301">
        <f>'Коэфф для прайса 1 оч'!$F$10</f>
        <v>250000</v>
      </c>
      <c r="J707" s="303">
        <f t="shared" si="33"/>
        <v>1912500</v>
      </c>
      <c r="K707" s="304">
        <v>0.05</v>
      </c>
      <c r="L707" s="301">
        <f t="shared" si="34"/>
        <v>237500</v>
      </c>
      <c r="M707" s="303">
        <f t="shared" si="35"/>
        <v>1816875</v>
      </c>
      <c r="N707" s="87" t="s">
        <v>1277</v>
      </c>
    </row>
    <row r="708" spans="2:14">
      <c r="B708" s="85" t="s">
        <v>1256</v>
      </c>
      <c r="C708" s="86">
        <v>5</v>
      </c>
      <c r="D708" s="84"/>
      <c r="E708" s="87" t="s">
        <v>1257</v>
      </c>
      <c r="F708" s="85">
        <v>61</v>
      </c>
      <c r="G708" s="85"/>
      <c r="H708" s="88">
        <v>7.65</v>
      </c>
      <c r="I708" s="301">
        <f>'Коэфф для прайса 1 оч'!$F$10</f>
        <v>250000</v>
      </c>
      <c r="J708" s="303">
        <f t="shared" si="33"/>
        <v>1912500</v>
      </c>
      <c r="K708" s="304">
        <v>0.05</v>
      </c>
      <c r="L708" s="301">
        <f t="shared" si="34"/>
        <v>237500</v>
      </c>
      <c r="M708" s="303">
        <f t="shared" si="35"/>
        <v>1816875</v>
      </c>
      <c r="N708" s="87" t="s">
        <v>1277</v>
      </c>
    </row>
    <row r="709" spans="2:14">
      <c r="B709" s="85" t="s">
        <v>1256</v>
      </c>
      <c r="C709" s="86">
        <v>5</v>
      </c>
      <c r="D709" s="84"/>
      <c r="E709" s="87" t="s">
        <v>1257</v>
      </c>
      <c r="F709" s="85">
        <v>62</v>
      </c>
      <c r="G709" s="85"/>
      <c r="H709" s="88">
        <v>5.67</v>
      </c>
      <c r="I709" s="301">
        <f>'Коэфф для прайса 1 оч'!$F$10</f>
        <v>250000</v>
      </c>
      <c r="J709" s="303">
        <f t="shared" si="33"/>
        <v>1417500</v>
      </c>
      <c r="K709" s="304">
        <v>0.05</v>
      </c>
      <c r="L709" s="301">
        <f t="shared" si="34"/>
        <v>237500</v>
      </c>
      <c r="M709" s="303">
        <f t="shared" si="35"/>
        <v>1346625</v>
      </c>
      <c r="N709" s="87" t="s">
        <v>1277</v>
      </c>
    </row>
    <row r="710" spans="2:14">
      <c r="B710" s="85" t="s">
        <v>1256</v>
      </c>
      <c r="C710" s="86">
        <v>5</v>
      </c>
      <c r="D710" s="84"/>
      <c r="E710" s="87" t="s">
        <v>1257</v>
      </c>
      <c r="F710" s="85">
        <v>63</v>
      </c>
      <c r="G710" s="85"/>
      <c r="H710" s="88">
        <v>5.67</v>
      </c>
      <c r="I710" s="301">
        <f>'Коэфф для прайса 1 оч'!$F$10</f>
        <v>250000</v>
      </c>
      <c r="J710" s="303">
        <f t="shared" si="33"/>
        <v>1417500</v>
      </c>
      <c r="K710" s="304">
        <v>0.05</v>
      </c>
      <c r="L710" s="301">
        <f t="shared" si="34"/>
        <v>237500</v>
      </c>
      <c r="M710" s="303">
        <f t="shared" si="35"/>
        <v>1346625</v>
      </c>
      <c r="N710" s="87" t="s">
        <v>1277</v>
      </c>
    </row>
    <row r="711" spans="2:14">
      <c r="B711" s="85" t="s">
        <v>1256</v>
      </c>
      <c r="C711" s="86">
        <v>5</v>
      </c>
      <c r="D711" s="84"/>
      <c r="E711" s="87" t="s">
        <v>1257</v>
      </c>
      <c r="F711" s="85">
        <v>64</v>
      </c>
      <c r="G711" s="85"/>
      <c r="H711" s="88">
        <v>5.37</v>
      </c>
      <c r="I711" s="301">
        <f>'Коэфф для прайса 1 оч'!$F$10</f>
        <v>250000</v>
      </c>
      <c r="J711" s="303">
        <f t="shared" si="33"/>
        <v>1342500</v>
      </c>
      <c r="K711" s="304">
        <v>0.05</v>
      </c>
      <c r="L711" s="301">
        <f t="shared" si="34"/>
        <v>237500</v>
      </c>
      <c r="M711" s="303">
        <f t="shared" si="35"/>
        <v>1275375</v>
      </c>
      <c r="N711" s="87" t="s">
        <v>1277</v>
      </c>
    </row>
    <row r="712" spans="2:14">
      <c r="B712" s="85" t="s">
        <v>1256</v>
      </c>
      <c r="C712" s="86">
        <v>5</v>
      </c>
      <c r="D712" s="84"/>
      <c r="E712" s="87" t="s">
        <v>1257</v>
      </c>
      <c r="F712" s="85">
        <v>65</v>
      </c>
      <c r="G712" s="85"/>
      <c r="H712" s="88">
        <v>4.6100000000000003</v>
      </c>
      <c r="I712" s="301">
        <f>'Коэфф для прайса 1 оч'!$F$10</f>
        <v>250000</v>
      </c>
      <c r="J712" s="303">
        <f t="shared" si="33"/>
        <v>1152500</v>
      </c>
      <c r="K712" s="304">
        <v>0.05</v>
      </c>
      <c r="L712" s="301">
        <f t="shared" si="34"/>
        <v>237500</v>
      </c>
      <c r="M712" s="303">
        <f t="shared" si="35"/>
        <v>1094875</v>
      </c>
      <c r="N712" s="87" t="s">
        <v>1277</v>
      </c>
    </row>
    <row r="713" spans="2:14">
      <c r="B713" s="85" t="s">
        <v>1256</v>
      </c>
      <c r="C713" s="86">
        <v>5</v>
      </c>
      <c r="D713" s="84"/>
      <c r="E713" s="87" t="s">
        <v>1257</v>
      </c>
      <c r="F713" s="85">
        <v>66</v>
      </c>
      <c r="G713" s="85"/>
      <c r="H713" s="88">
        <v>4.47</v>
      </c>
      <c r="I713" s="301">
        <f>'Коэфф для прайса 1 оч'!$F$10</f>
        <v>250000</v>
      </c>
      <c r="J713" s="303">
        <f t="shared" si="33"/>
        <v>1117500</v>
      </c>
      <c r="K713" s="304">
        <v>0.05</v>
      </c>
      <c r="L713" s="301">
        <f t="shared" si="34"/>
        <v>237500</v>
      </c>
      <c r="M713" s="303">
        <f t="shared" si="35"/>
        <v>1061625</v>
      </c>
      <c r="N713" s="87" t="s">
        <v>1277</v>
      </c>
    </row>
    <row r="714" spans="2:14">
      <c r="B714" s="85" t="s">
        <v>1256</v>
      </c>
      <c r="C714" s="86">
        <v>5</v>
      </c>
      <c r="D714" s="84"/>
      <c r="E714" s="87" t="s">
        <v>1257</v>
      </c>
      <c r="F714" s="85">
        <v>67</v>
      </c>
      <c r="G714" s="85"/>
      <c r="H714" s="88">
        <v>4.41</v>
      </c>
      <c r="I714" s="301">
        <f>'Коэфф для прайса 1 оч'!$F$10</f>
        <v>250000</v>
      </c>
      <c r="J714" s="303">
        <f t="shared" si="33"/>
        <v>1102500</v>
      </c>
      <c r="K714" s="304">
        <v>0.05</v>
      </c>
      <c r="L714" s="301">
        <f t="shared" si="34"/>
        <v>237500</v>
      </c>
      <c r="M714" s="303">
        <f t="shared" si="35"/>
        <v>1047375</v>
      </c>
      <c r="N714" s="87" t="s">
        <v>1277</v>
      </c>
    </row>
    <row r="715" spans="2:14">
      <c r="B715" s="85" t="s">
        <v>1256</v>
      </c>
      <c r="C715" s="86">
        <v>5</v>
      </c>
      <c r="D715" s="84"/>
      <c r="E715" s="87" t="s">
        <v>1257</v>
      </c>
      <c r="F715" s="85">
        <v>68</v>
      </c>
      <c r="G715" s="85"/>
      <c r="H715" s="88">
        <v>5.01</v>
      </c>
      <c r="I715" s="301">
        <f>'Коэфф для прайса 1 оч'!$F$10</f>
        <v>250000</v>
      </c>
      <c r="J715" s="303">
        <f t="shared" si="33"/>
        <v>1252500</v>
      </c>
      <c r="K715" s="304">
        <v>0.05</v>
      </c>
      <c r="L715" s="301">
        <f t="shared" si="34"/>
        <v>237500</v>
      </c>
      <c r="M715" s="303">
        <f t="shared" si="35"/>
        <v>1189875</v>
      </c>
      <c r="N715" s="87" t="s">
        <v>1277</v>
      </c>
    </row>
    <row r="716" spans="2:14">
      <c r="B716" s="85" t="s">
        <v>1256</v>
      </c>
      <c r="C716" s="86">
        <v>5</v>
      </c>
      <c r="D716" s="84"/>
      <c r="E716" s="87" t="s">
        <v>1257</v>
      </c>
      <c r="F716" s="85">
        <v>69</v>
      </c>
      <c r="G716" s="85"/>
      <c r="H716" s="88">
        <v>5.01</v>
      </c>
      <c r="I716" s="301">
        <f>'Коэфф для прайса 1 оч'!$F$10</f>
        <v>250000</v>
      </c>
      <c r="J716" s="303">
        <f t="shared" si="33"/>
        <v>1252500</v>
      </c>
      <c r="K716" s="304">
        <v>0.05</v>
      </c>
      <c r="L716" s="301">
        <f t="shared" si="34"/>
        <v>237500</v>
      </c>
      <c r="M716" s="303">
        <f t="shared" si="35"/>
        <v>1189875</v>
      </c>
      <c r="N716" s="87" t="s">
        <v>1277</v>
      </c>
    </row>
    <row r="717" spans="2:14">
      <c r="B717" s="85" t="s">
        <v>1256</v>
      </c>
      <c r="C717" s="86">
        <v>5</v>
      </c>
      <c r="D717" s="84"/>
      <c r="E717" s="87" t="s">
        <v>1257</v>
      </c>
      <c r="F717" s="85">
        <v>70</v>
      </c>
      <c r="G717" s="85"/>
      <c r="H717" s="88">
        <v>7.65</v>
      </c>
      <c r="I717" s="301">
        <f>'Коэфф для прайса 1 оч'!$F$10</f>
        <v>250000</v>
      </c>
      <c r="J717" s="303">
        <f t="shared" si="33"/>
        <v>1912500</v>
      </c>
      <c r="K717" s="304">
        <v>0.05</v>
      </c>
      <c r="L717" s="301">
        <f t="shared" si="34"/>
        <v>237500</v>
      </c>
      <c r="M717" s="303">
        <f t="shared" si="35"/>
        <v>1816875</v>
      </c>
      <c r="N717" s="87" t="s">
        <v>1277</v>
      </c>
    </row>
    <row r="718" spans="2:14">
      <c r="B718" s="85" t="s">
        <v>1256</v>
      </c>
      <c r="C718" s="86">
        <v>5</v>
      </c>
      <c r="D718" s="84"/>
      <c r="E718" s="87" t="s">
        <v>1257</v>
      </c>
      <c r="F718" s="85">
        <v>71</v>
      </c>
      <c r="G718" s="85"/>
      <c r="H718" s="88">
        <v>5.67</v>
      </c>
      <c r="I718" s="301">
        <f>'Коэфф для прайса 1 оч'!$F$10</f>
        <v>250000</v>
      </c>
      <c r="J718" s="303">
        <f t="shared" si="33"/>
        <v>1417500</v>
      </c>
      <c r="K718" s="304">
        <v>0.05</v>
      </c>
      <c r="L718" s="301">
        <f t="shared" si="34"/>
        <v>237500</v>
      </c>
      <c r="M718" s="303">
        <f t="shared" si="35"/>
        <v>1346625</v>
      </c>
      <c r="N718" s="87" t="s">
        <v>1277</v>
      </c>
    </row>
    <row r="719" spans="2:14">
      <c r="B719" s="85" t="s">
        <v>1256</v>
      </c>
      <c r="C719" s="86">
        <v>5</v>
      </c>
      <c r="D719" s="84"/>
      <c r="E719" s="87" t="s">
        <v>1257</v>
      </c>
      <c r="F719" s="85">
        <v>72</v>
      </c>
      <c r="G719" s="85"/>
      <c r="H719" s="88">
        <v>5.67</v>
      </c>
      <c r="I719" s="301">
        <f>'Коэфф для прайса 1 оч'!$F$10</f>
        <v>250000</v>
      </c>
      <c r="J719" s="303">
        <f t="shared" si="33"/>
        <v>1417500</v>
      </c>
      <c r="K719" s="304">
        <v>0.05</v>
      </c>
      <c r="L719" s="301">
        <f t="shared" si="34"/>
        <v>237500</v>
      </c>
      <c r="M719" s="303">
        <f t="shared" si="35"/>
        <v>1346625</v>
      </c>
      <c r="N719" s="87" t="s">
        <v>1277</v>
      </c>
    </row>
    <row r="720" spans="2:14">
      <c r="B720" s="85" t="s">
        <v>1256</v>
      </c>
      <c r="C720" s="86">
        <v>5</v>
      </c>
      <c r="D720" s="84"/>
      <c r="E720" s="87" t="s">
        <v>1257</v>
      </c>
      <c r="F720" s="85">
        <v>73</v>
      </c>
      <c r="G720" s="85"/>
      <c r="H720" s="88">
        <v>5.67</v>
      </c>
      <c r="I720" s="301">
        <f>'Коэфф для прайса 1 оч'!$F$10</f>
        <v>250000</v>
      </c>
      <c r="J720" s="303">
        <f t="shared" si="33"/>
        <v>1417500</v>
      </c>
      <c r="K720" s="304">
        <v>0.05</v>
      </c>
      <c r="L720" s="301">
        <f t="shared" si="34"/>
        <v>237500</v>
      </c>
      <c r="M720" s="303">
        <f t="shared" si="35"/>
        <v>1346625</v>
      </c>
      <c r="N720" s="87" t="s">
        <v>1277</v>
      </c>
    </row>
    <row r="721" spans="2:14">
      <c r="B721" s="85" t="s">
        <v>1256</v>
      </c>
      <c r="C721" s="86">
        <v>5</v>
      </c>
      <c r="D721" s="84"/>
      <c r="E721" s="87" t="s">
        <v>1257</v>
      </c>
      <c r="F721" s="85">
        <v>74</v>
      </c>
      <c r="G721" s="85"/>
      <c r="H721" s="88">
        <v>5.67</v>
      </c>
      <c r="I721" s="301">
        <f>'Коэфф для прайса 1 оч'!$F$10</f>
        <v>250000</v>
      </c>
      <c r="J721" s="303">
        <f t="shared" si="33"/>
        <v>1417500</v>
      </c>
      <c r="K721" s="304">
        <v>0.05</v>
      </c>
      <c r="L721" s="301">
        <f t="shared" si="34"/>
        <v>237500</v>
      </c>
      <c r="M721" s="303">
        <f t="shared" si="35"/>
        <v>1346625</v>
      </c>
      <c r="N721" s="87" t="s">
        <v>1277</v>
      </c>
    </row>
    <row r="722" spans="2:14">
      <c r="B722" s="85" t="s">
        <v>1256</v>
      </c>
      <c r="C722" s="86">
        <v>5</v>
      </c>
      <c r="D722" s="84"/>
      <c r="E722" s="87" t="s">
        <v>1257</v>
      </c>
      <c r="F722" s="85">
        <v>75</v>
      </c>
      <c r="G722" s="85"/>
      <c r="H722" s="88">
        <v>7.65</v>
      </c>
      <c r="I722" s="301">
        <f>'Коэфф для прайса 1 оч'!$F$10</f>
        <v>250000</v>
      </c>
      <c r="J722" s="303">
        <f t="shared" si="33"/>
        <v>1912500</v>
      </c>
      <c r="K722" s="304">
        <v>0.05</v>
      </c>
      <c r="L722" s="301">
        <f t="shared" si="34"/>
        <v>237500</v>
      </c>
      <c r="M722" s="303">
        <f t="shared" si="35"/>
        <v>1816875</v>
      </c>
      <c r="N722" s="87" t="s">
        <v>1277</v>
      </c>
    </row>
    <row r="723" spans="2:14">
      <c r="B723" s="85" t="s">
        <v>1256</v>
      </c>
      <c r="C723" s="86">
        <v>5</v>
      </c>
      <c r="D723" s="84"/>
      <c r="E723" s="87" t="s">
        <v>1257</v>
      </c>
      <c r="F723" s="85">
        <v>76</v>
      </c>
      <c r="G723" s="85"/>
      <c r="H723" s="88">
        <v>7.78</v>
      </c>
      <c r="I723" s="301">
        <f>'Коэфф для прайса 1 оч'!$F$10</f>
        <v>250000</v>
      </c>
      <c r="J723" s="303">
        <f t="shared" si="33"/>
        <v>1945000</v>
      </c>
      <c r="K723" s="304">
        <v>0.05</v>
      </c>
      <c r="L723" s="301">
        <f t="shared" si="34"/>
        <v>237500</v>
      </c>
      <c r="M723" s="303">
        <f t="shared" si="35"/>
        <v>1847750</v>
      </c>
      <c r="N723" s="87" t="s">
        <v>1277</v>
      </c>
    </row>
    <row r="724" spans="2:14">
      <c r="B724" s="85" t="s">
        <v>1256</v>
      </c>
      <c r="C724" s="86">
        <v>5</v>
      </c>
      <c r="D724" s="84"/>
      <c r="E724" s="87" t="s">
        <v>1257</v>
      </c>
      <c r="F724" s="85">
        <v>77</v>
      </c>
      <c r="G724" s="85"/>
      <c r="H724" s="88">
        <v>3.11</v>
      </c>
      <c r="I724" s="301">
        <f>'Коэфф для прайса 1 оч'!$F$10</f>
        <v>250000</v>
      </c>
      <c r="J724" s="303">
        <f t="shared" si="33"/>
        <v>777500</v>
      </c>
      <c r="K724" s="304">
        <v>0.05</v>
      </c>
      <c r="L724" s="301">
        <f t="shared" si="34"/>
        <v>237500</v>
      </c>
      <c r="M724" s="303">
        <f t="shared" si="35"/>
        <v>738625</v>
      </c>
      <c r="N724" s="87" t="s">
        <v>1277</v>
      </c>
    </row>
    <row r="725" spans="2:14">
      <c r="B725" s="85" t="s">
        <v>1256</v>
      </c>
      <c r="C725" s="86">
        <v>5</v>
      </c>
      <c r="D725" s="84"/>
      <c r="E725" s="87" t="s">
        <v>1257</v>
      </c>
      <c r="F725" s="85">
        <v>78</v>
      </c>
      <c r="G725" s="85"/>
      <c r="H725" s="88">
        <v>3.69</v>
      </c>
      <c r="I725" s="301">
        <f>'Коэфф для прайса 1 оч'!$F$10</f>
        <v>250000</v>
      </c>
      <c r="J725" s="303">
        <f t="shared" si="33"/>
        <v>922500</v>
      </c>
      <c r="K725" s="304">
        <v>0.05</v>
      </c>
      <c r="L725" s="301">
        <f t="shared" si="34"/>
        <v>237500</v>
      </c>
      <c r="M725" s="303">
        <f t="shared" si="35"/>
        <v>876375</v>
      </c>
      <c r="N725" s="87" t="s">
        <v>1277</v>
      </c>
    </row>
    <row r="726" spans="2:14">
      <c r="B726" s="85" t="s">
        <v>1256</v>
      </c>
      <c r="C726" s="86">
        <v>5</v>
      </c>
      <c r="D726" s="84"/>
      <c r="E726" s="87" t="s">
        <v>1257</v>
      </c>
      <c r="F726" s="85">
        <v>79</v>
      </c>
      <c r="G726" s="85"/>
      <c r="H726" s="88">
        <v>6.41</v>
      </c>
      <c r="I726" s="301">
        <f>'Коэфф для прайса 1 оч'!$F$10</f>
        <v>250000</v>
      </c>
      <c r="J726" s="303">
        <f t="shared" si="33"/>
        <v>1602500</v>
      </c>
      <c r="K726" s="304">
        <v>0.05</v>
      </c>
      <c r="L726" s="301">
        <f t="shared" si="34"/>
        <v>237500</v>
      </c>
      <c r="M726" s="303">
        <f t="shared" si="35"/>
        <v>1522375</v>
      </c>
      <c r="N726" s="87" t="s">
        <v>1277</v>
      </c>
    </row>
    <row r="727" spans="2:14">
      <c r="B727" s="85" t="s">
        <v>1256</v>
      </c>
      <c r="C727" s="86">
        <v>5</v>
      </c>
      <c r="D727" s="84"/>
      <c r="E727" s="87" t="s">
        <v>1257</v>
      </c>
      <c r="F727" s="85">
        <v>80</v>
      </c>
      <c r="G727" s="85"/>
      <c r="H727" s="88">
        <v>3.69</v>
      </c>
      <c r="I727" s="301">
        <f>'Коэфф для прайса 1 оч'!$F$10</f>
        <v>250000</v>
      </c>
      <c r="J727" s="303">
        <f t="shared" si="33"/>
        <v>922500</v>
      </c>
      <c r="K727" s="304">
        <v>0.05</v>
      </c>
      <c r="L727" s="301">
        <f t="shared" si="34"/>
        <v>237500</v>
      </c>
      <c r="M727" s="303">
        <f t="shared" si="35"/>
        <v>876375</v>
      </c>
      <c r="N727" s="87" t="s">
        <v>1277</v>
      </c>
    </row>
    <row r="728" spans="2:14">
      <c r="B728" s="85" t="s">
        <v>1256</v>
      </c>
      <c r="C728" s="86">
        <v>5</v>
      </c>
      <c r="D728" s="84"/>
      <c r="E728" s="87" t="s">
        <v>1257</v>
      </c>
      <c r="F728" s="85">
        <v>81</v>
      </c>
      <c r="G728" s="85"/>
      <c r="H728" s="88">
        <v>3.11</v>
      </c>
      <c r="I728" s="301">
        <f>'Коэфф для прайса 1 оч'!$F$10</f>
        <v>250000</v>
      </c>
      <c r="J728" s="303">
        <f t="shared" si="33"/>
        <v>777500</v>
      </c>
      <c r="K728" s="304">
        <v>0.05</v>
      </c>
      <c r="L728" s="301">
        <f t="shared" si="34"/>
        <v>237500</v>
      </c>
      <c r="M728" s="303">
        <f t="shared" si="35"/>
        <v>738625</v>
      </c>
      <c r="N728" s="87" t="s">
        <v>1277</v>
      </c>
    </row>
    <row r="729" spans="2:14">
      <c r="B729" s="85" t="s">
        <v>1256</v>
      </c>
      <c r="C729" s="86">
        <v>5</v>
      </c>
      <c r="D729" s="84"/>
      <c r="E729" s="87" t="s">
        <v>1257</v>
      </c>
      <c r="F729" s="85">
        <v>82</v>
      </c>
      <c r="G729" s="85"/>
      <c r="H729" s="88">
        <v>7.65</v>
      </c>
      <c r="I729" s="301">
        <f>'Коэфф для прайса 1 оч'!$F$10</f>
        <v>250000</v>
      </c>
      <c r="J729" s="303">
        <f t="shared" si="33"/>
        <v>1912500</v>
      </c>
      <c r="K729" s="304">
        <v>0.05</v>
      </c>
      <c r="L729" s="301">
        <f t="shared" si="34"/>
        <v>237500</v>
      </c>
      <c r="M729" s="303">
        <f t="shared" si="35"/>
        <v>1816875</v>
      </c>
      <c r="N729" s="87" t="s">
        <v>1277</v>
      </c>
    </row>
    <row r="730" spans="2:14">
      <c r="B730" s="85" t="s">
        <v>1256</v>
      </c>
      <c r="C730" s="86">
        <v>5</v>
      </c>
      <c r="D730" s="84"/>
      <c r="E730" s="87" t="s">
        <v>1257</v>
      </c>
      <c r="F730" s="85">
        <v>83</v>
      </c>
      <c r="G730" s="85"/>
      <c r="H730" s="88">
        <v>7.65</v>
      </c>
      <c r="I730" s="301">
        <f>'Коэфф для прайса 1 оч'!$F$10</f>
        <v>250000</v>
      </c>
      <c r="J730" s="303">
        <f t="shared" si="33"/>
        <v>1912500</v>
      </c>
      <c r="K730" s="304">
        <v>0.05</v>
      </c>
      <c r="L730" s="301">
        <f t="shared" si="34"/>
        <v>237500</v>
      </c>
      <c r="M730" s="303">
        <f t="shared" si="35"/>
        <v>1816875</v>
      </c>
      <c r="N730" s="87" t="s">
        <v>1277</v>
      </c>
    </row>
    <row r="731" spans="2:14">
      <c r="B731" s="85" t="s">
        <v>1256</v>
      </c>
      <c r="C731" s="86">
        <v>5</v>
      </c>
      <c r="D731" s="84"/>
      <c r="E731" s="87" t="s">
        <v>1257</v>
      </c>
      <c r="F731" s="85">
        <v>84</v>
      </c>
      <c r="G731" s="85"/>
      <c r="H731" s="88">
        <v>5.67</v>
      </c>
      <c r="I731" s="301">
        <f>'Коэфф для прайса 1 оч'!$F$10</f>
        <v>250000</v>
      </c>
      <c r="J731" s="303">
        <f t="shared" si="33"/>
        <v>1417500</v>
      </c>
      <c r="K731" s="304">
        <v>0.05</v>
      </c>
      <c r="L731" s="301">
        <f t="shared" si="34"/>
        <v>237500</v>
      </c>
      <c r="M731" s="303">
        <f t="shared" si="35"/>
        <v>1346625</v>
      </c>
      <c r="N731" s="87" t="s">
        <v>1277</v>
      </c>
    </row>
    <row r="732" spans="2:14">
      <c r="B732" s="85" t="s">
        <v>1256</v>
      </c>
      <c r="C732" s="86">
        <v>5</v>
      </c>
      <c r="D732" s="84"/>
      <c r="E732" s="87" t="s">
        <v>1257</v>
      </c>
      <c r="F732" s="85">
        <v>85</v>
      </c>
      <c r="G732" s="85"/>
      <c r="H732" s="88">
        <v>5.67</v>
      </c>
      <c r="I732" s="301">
        <f>'Коэфф для прайса 1 оч'!$F$10</f>
        <v>250000</v>
      </c>
      <c r="J732" s="303">
        <f t="shared" si="33"/>
        <v>1417500</v>
      </c>
      <c r="K732" s="304">
        <v>0.05</v>
      </c>
      <c r="L732" s="301">
        <f t="shared" si="34"/>
        <v>237500</v>
      </c>
      <c r="M732" s="303">
        <f t="shared" si="35"/>
        <v>1346625</v>
      </c>
      <c r="N732" s="87" t="s">
        <v>1277</v>
      </c>
    </row>
    <row r="733" spans="2:14">
      <c r="B733" s="85" t="s">
        <v>1256</v>
      </c>
      <c r="C733" s="86">
        <v>5</v>
      </c>
      <c r="D733" s="84"/>
      <c r="E733" s="87" t="s">
        <v>1257</v>
      </c>
      <c r="F733" s="85">
        <v>86</v>
      </c>
      <c r="G733" s="85"/>
      <c r="H733" s="88">
        <v>5.67</v>
      </c>
      <c r="I733" s="301">
        <f>'Коэфф для прайса 1 оч'!$F$10</f>
        <v>250000</v>
      </c>
      <c r="J733" s="303">
        <f t="shared" si="33"/>
        <v>1417500</v>
      </c>
      <c r="K733" s="304">
        <v>0.05</v>
      </c>
      <c r="L733" s="301">
        <f t="shared" si="34"/>
        <v>237500</v>
      </c>
      <c r="M733" s="303">
        <f t="shared" si="35"/>
        <v>1346625</v>
      </c>
      <c r="N733" s="87" t="s">
        <v>1277</v>
      </c>
    </row>
    <row r="734" spans="2:14">
      <c r="B734" s="85" t="s">
        <v>1256</v>
      </c>
      <c r="C734" s="86">
        <v>5</v>
      </c>
      <c r="D734" s="84"/>
      <c r="E734" s="87" t="s">
        <v>1257</v>
      </c>
      <c r="F734" s="85">
        <v>87</v>
      </c>
      <c r="G734" s="85"/>
      <c r="H734" s="88">
        <v>5.67</v>
      </c>
      <c r="I734" s="301">
        <f>'Коэфф для прайса 1 оч'!$F$10</f>
        <v>250000</v>
      </c>
      <c r="J734" s="303">
        <f t="shared" si="33"/>
        <v>1417500</v>
      </c>
      <c r="K734" s="304">
        <v>0.05</v>
      </c>
      <c r="L734" s="301">
        <f t="shared" si="34"/>
        <v>237500</v>
      </c>
      <c r="M734" s="303">
        <f t="shared" si="35"/>
        <v>1346625</v>
      </c>
      <c r="N734" s="87" t="s">
        <v>1277</v>
      </c>
    </row>
    <row r="735" spans="2:14">
      <c r="B735" s="85" t="s">
        <v>1256</v>
      </c>
      <c r="C735" s="86">
        <v>5</v>
      </c>
      <c r="D735" s="84"/>
      <c r="E735" s="87" t="s">
        <v>1257</v>
      </c>
      <c r="F735" s="85">
        <v>88</v>
      </c>
      <c r="G735" s="85"/>
      <c r="H735" s="88">
        <v>7.65</v>
      </c>
      <c r="I735" s="301">
        <f>'Коэфф для прайса 1 оч'!$F$10</f>
        <v>250000</v>
      </c>
      <c r="J735" s="303">
        <f t="shared" si="33"/>
        <v>1912500</v>
      </c>
      <c r="K735" s="304">
        <v>0.05</v>
      </c>
      <c r="L735" s="301">
        <f t="shared" si="34"/>
        <v>237500</v>
      </c>
      <c r="M735" s="303">
        <f t="shared" si="35"/>
        <v>1816875</v>
      </c>
      <c r="N735" s="87" t="s">
        <v>1277</v>
      </c>
    </row>
    <row r="736" spans="2:14">
      <c r="B736" s="85" t="s">
        <v>1256</v>
      </c>
      <c r="C736" s="86">
        <v>5</v>
      </c>
      <c r="D736" s="84"/>
      <c r="E736" s="87" t="s">
        <v>1257</v>
      </c>
      <c r="F736" s="85">
        <v>89</v>
      </c>
      <c r="G736" s="85"/>
      <c r="H736" s="88">
        <v>4.22</v>
      </c>
      <c r="I736" s="301">
        <f>'Коэфф для прайса 1 оч'!$F$10</f>
        <v>250000</v>
      </c>
      <c r="J736" s="303">
        <f t="shared" si="33"/>
        <v>1055000</v>
      </c>
      <c r="K736" s="304">
        <v>0.05</v>
      </c>
      <c r="L736" s="301">
        <f t="shared" si="34"/>
        <v>237500</v>
      </c>
      <c r="M736" s="303">
        <f t="shared" si="35"/>
        <v>1002249.9999999999</v>
      </c>
      <c r="N736" s="87" t="s">
        <v>1277</v>
      </c>
    </row>
    <row r="737" spans="2:14">
      <c r="B737" s="85" t="s">
        <v>1256</v>
      </c>
      <c r="C737" s="86">
        <v>5</v>
      </c>
      <c r="D737" s="84"/>
      <c r="E737" s="87" t="s">
        <v>1257</v>
      </c>
      <c r="F737" s="85">
        <v>90</v>
      </c>
      <c r="G737" s="85"/>
      <c r="H737" s="88">
        <v>5.16</v>
      </c>
      <c r="I737" s="301">
        <f>'Коэфф для прайса 1 оч'!$F$10</f>
        <v>250000</v>
      </c>
      <c r="J737" s="303">
        <f t="shared" si="33"/>
        <v>1290000</v>
      </c>
      <c r="K737" s="304">
        <v>0.05</v>
      </c>
      <c r="L737" s="301">
        <f t="shared" si="34"/>
        <v>237500</v>
      </c>
      <c r="M737" s="303">
        <f t="shared" si="35"/>
        <v>1225500</v>
      </c>
      <c r="N737" s="87" t="s">
        <v>1277</v>
      </c>
    </row>
    <row r="738" spans="2:14">
      <c r="B738" s="85" t="s">
        <v>1256</v>
      </c>
      <c r="C738" s="86">
        <v>5</v>
      </c>
      <c r="D738" s="84"/>
      <c r="E738" s="87" t="s">
        <v>1257</v>
      </c>
      <c r="F738" s="85">
        <v>91</v>
      </c>
      <c r="G738" s="85"/>
      <c r="H738" s="88">
        <v>4.8899999999999997</v>
      </c>
      <c r="I738" s="301">
        <f>'Коэфф для прайса 1 оч'!$F$10</f>
        <v>250000</v>
      </c>
      <c r="J738" s="303">
        <f t="shared" si="33"/>
        <v>1222500</v>
      </c>
      <c r="K738" s="304">
        <v>0.05</v>
      </c>
      <c r="L738" s="301">
        <f t="shared" si="34"/>
        <v>237500</v>
      </c>
      <c r="M738" s="303">
        <f t="shared" si="35"/>
        <v>1161375</v>
      </c>
      <c r="N738" s="87" t="s">
        <v>1277</v>
      </c>
    </row>
    <row r="739" spans="2:14">
      <c r="B739" s="85" t="s">
        <v>1256</v>
      </c>
      <c r="C739" s="86">
        <v>5</v>
      </c>
      <c r="D739" s="84"/>
      <c r="E739" s="87" t="s">
        <v>1257</v>
      </c>
      <c r="F739" s="85">
        <v>92</v>
      </c>
      <c r="G739" s="85"/>
      <c r="H739" s="88">
        <v>4.79</v>
      </c>
      <c r="I739" s="301">
        <f>'Коэфф для прайса 1 оч'!$F$10</f>
        <v>250000</v>
      </c>
      <c r="J739" s="303">
        <f t="shared" si="33"/>
        <v>1197500</v>
      </c>
      <c r="K739" s="304">
        <v>0.05</v>
      </c>
      <c r="L739" s="301">
        <f t="shared" si="34"/>
        <v>237500</v>
      </c>
      <c r="M739" s="303">
        <f t="shared" si="35"/>
        <v>1137625</v>
      </c>
      <c r="N739" s="87" t="s">
        <v>1277</v>
      </c>
    </row>
    <row r="740" spans="2:14">
      <c r="B740" s="85" t="s">
        <v>1256</v>
      </c>
      <c r="C740" s="86">
        <v>5</v>
      </c>
      <c r="D740" s="84"/>
      <c r="E740" s="87" t="s">
        <v>1257</v>
      </c>
      <c r="F740" s="85">
        <v>93</v>
      </c>
      <c r="G740" s="85"/>
      <c r="H740" s="88">
        <v>7.01</v>
      </c>
      <c r="I740" s="301">
        <f>'Коэфф для прайса 1 оч'!$F$10</f>
        <v>250000</v>
      </c>
      <c r="J740" s="303">
        <f t="shared" si="33"/>
        <v>1752500</v>
      </c>
      <c r="K740" s="304">
        <v>0.05</v>
      </c>
      <c r="L740" s="301">
        <f t="shared" si="34"/>
        <v>237500</v>
      </c>
      <c r="M740" s="303">
        <f t="shared" si="35"/>
        <v>1664875</v>
      </c>
      <c r="N740" s="87" t="s">
        <v>1277</v>
      </c>
    </row>
    <row r="741" spans="2:14">
      <c r="B741" s="85" t="s">
        <v>1256</v>
      </c>
      <c r="C741" s="86">
        <v>5</v>
      </c>
      <c r="D741" s="84"/>
      <c r="E741" s="87" t="s">
        <v>1257</v>
      </c>
      <c r="F741" s="85">
        <v>94</v>
      </c>
      <c r="G741" s="85"/>
      <c r="H741" s="88">
        <v>7.01</v>
      </c>
      <c r="I741" s="301">
        <f>'Коэфф для прайса 1 оч'!$F$10</f>
        <v>250000</v>
      </c>
      <c r="J741" s="303">
        <f t="shared" si="33"/>
        <v>1752500</v>
      </c>
      <c r="K741" s="304">
        <v>0.05</v>
      </c>
      <c r="L741" s="301">
        <f t="shared" si="34"/>
        <v>237500</v>
      </c>
      <c r="M741" s="303">
        <f t="shared" si="35"/>
        <v>1664875</v>
      </c>
      <c r="N741" s="87" t="s">
        <v>1277</v>
      </c>
    </row>
    <row r="742" spans="2:14">
      <c r="B742" s="85" t="s">
        <v>1256</v>
      </c>
      <c r="C742" s="86">
        <v>5</v>
      </c>
      <c r="D742" s="84"/>
      <c r="E742" s="87" t="s">
        <v>1257</v>
      </c>
      <c r="F742" s="85">
        <v>95</v>
      </c>
      <c r="G742" s="85"/>
      <c r="H742" s="88">
        <v>4.79</v>
      </c>
      <c r="I742" s="301">
        <f>'Коэфф для прайса 1 оч'!$F$10</f>
        <v>250000</v>
      </c>
      <c r="J742" s="303">
        <f t="shared" si="33"/>
        <v>1197500</v>
      </c>
      <c r="K742" s="304">
        <v>0.05</v>
      </c>
      <c r="L742" s="301">
        <f t="shared" si="34"/>
        <v>237500</v>
      </c>
      <c r="M742" s="303">
        <f t="shared" si="35"/>
        <v>1137625</v>
      </c>
      <c r="N742" s="87" t="s">
        <v>1277</v>
      </c>
    </row>
    <row r="743" spans="2:14">
      <c r="B743" s="85" t="s">
        <v>1256</v>
      </c>
      <c r="C743" s="86">
        <v>5</v>
      </c>
      <c r="D743" s="84"/>
      <c r="E743" s="87" t="s">
        <v>1257</v>
      </c>
      <c r="F743" s="85">
        <v>96</v>
      </c>
      <c r="G743" s="85"/>
      <c r="H743" s="88">
        <v>4.8899999999999997</v>
      </c>
      <c r="I743" s="301">
        <f>'Коэфф для прайса 1 оч'!$F$10</f>
        <v>250000</v>
      </c>
      <c r="J743" s="303">
        <f t="shared" si="33"/>
        <v>1222500</v>
      </c>
      <c r="K743" s="304">
        <v>0.05</v>
      </c>
      <c r="L743" s="301">
        <f t="shared" si="34"/>
        <v>237500</v>
      </c>
      <c r="M743" s="303">
        <f t="shared" si="35"/>
        <v>1161375</v>
      </c>
      <c r="N743" s="87" t="s">
        <v>1277</v>
      </c>
    </row>
    <row r="744" spans="2:14">
      <c r="B744" s="85" t="s">
        <v>1256</v>
      </c>
      <c r="C744" s="86">
        <v>5</v>
      </c>
      <c r="D744" s="84"/>
      <c r="E744" s="87" t="s">
        <v>1257</v>
      </c>
      <c r="F744" s="85">
        <v>97</v>
      </c>
      <c r="G744" s="85"/>
      <c r="H744" s="88">
        <v>4.8899999999999997</v>
      </c>
      <c r="I744" s="301">
        <f>'Коэфф для прайса 1 оч'!$F$10</f>
        <v>250000</v>
      </c>
      <c r="J744" s="303">
        <f t="shared" ref="J744:J807" si="36">I744*H744</f>
        <v>1222500</v>
      </c>
      <c r="K744" s="304">
        <v>0.05</v>
      </c>
      <c r="L744" s="301">
        <f t="shared" ref="L744:L807" si="37">I744-I744*K744</f>
        <v>237500</v>
      </c>
      <c r="M744" s="303">
        <f t="shared" ref="M744:M807" si="38">L744*H744</f>
        <v>1161375</v>
      </c>
      <c r="N744" s="87" t="s">
        <v>1277</v>
      </c>
    </row>
    <row r="745" spans="2:14">
      <c r="B745" s="85" t="s">
        <v>1256</v>
      </c>
      <c r="C745" s="86">
        <v>5</v>
      </c>
      <c r="D745" s="84"/>
      <c r="E745" s="87" t="s">
        <v>1257</v>
      </c>
      <c r="F745" s="85">
        <v>98</v>
      </c>
      <c r="G745" s="85"/>
      <c r="H745" s="88">
        <v>4.79</v>
      </c>
      <c r="I745" s="301">
        <f>'Коэфф для прайса 1 оч'!$F$10</f>
        <v>250000</v>
      </c>
      <c r="J745" s="303">
        <f t="shared" si="36"/>
        <v>1197500</v>
      </c>
      <c r="K745" s="304">
        <v>0.05</v>
      </c>
      <c r="L745" s="301">
        <f t="shared" si="37"/>
        <v>237500</v>
      </c>
      <c r="M745" s="303">
        <f t="shared" si="38"/>
        <v>1137625</v>
      </c>
      <c r="N745" s="87" t="s">
        <v>1277</v>
      </c>
    </row>
    <row r="746" spans="2:14">
      <c r="B746" s="85" t="s">
        <v>1256</v>
      </c>
      <c r="C746" s="86">
        <v>5</v>
      </c>
      <c r="D746" s="84"/>
      <c r="E746" s="87" t="s">
        <v>1257</v>
      </c>
      <c r="F746" s="85">
        <v>99</v>
      </c>
      <c r="G746" s="85"/>
      <c r="H746" s="88">
        <v>7</v>
      </c>
      <c r="I746" s="301">
        <f>'Коэфф для прайса 1 оч'!$F$10</f>
        <v>250000</v>
      </c>
      <c r="J746" s="303">
        <f t="shared" si="36"/>
        <v>1750000</v>
      </c>
      <c r="K746" s="304">
        <v>0.05</v>
      </c>
      <c r="L746" s="301">
        <f t="shared" si="37"/>
        <v>237500</v>
      </c>
      <c r="M746" s="303">
        <f t="shared" si="38"/>
        <v>1662500</v>
      </c>
      <c r="N746" s="87" t="s">
        <v>1277</v>
      </c>
    </row>
    <row r="747" spans="2:14">
      <c r="B747" s="85" t="s">
        <v>1256</v>
      </c>
      <c r="C747" s="86">
        <v>5</v>
      </c>
      <c r="D747" s="84"/>
      <c r="E747" s="87" t="s">
        <v>1257</v>
      </c>
      <c r="F747" s="85">
        <v>100</v>
      </c>
      <c r="G747" s="85"/>
      <c r="H747" s="88">
        <v>7</v>
      </c>
      <c r="I747" s="301">
        <f>'Коэфф для прайса 1 оч'!$F$10</f>
        <v>250000</v>
      </c>
      <c r="J747" s="303">
        <f t="shared" si="36"/>
        <v>1750000</v>
      </c>
      <c r="K747" s="304">
        <v>0.05</v>
      </c>
      <c r="L747" s="301">
        <f t="shared" si="37"/>
        <v>237500</v>
      </c>
      <c r="M747" s="303">
        <f t="shared" si="38"/>
        <v>1662500</v>
      </c>
      <c r="N747" s="87" t="s">
        <v>1277</v>
      </c>
    </row>
    <row r="748" spans="2:14">
      <c r="B748" s="85" t="s">
        <v>1256</v>
      </c>
      <c r="C748" s="86">
        <v>5</v>
      </c>
      <c r="D748" s="84"/>
      <c r="E748" s="87" t="s">
        <v>1257</v>
      </c>
      <c r="F748" s="85">
        <v>101</v>
      </c>
      <c r="G748" s="85"/>
      <c r="H748" s="88">
        <v>4.6900000000000004</v>
      </c>
      <c r="I748" s="301">
        <f>'Коэфф для прайса 1 оч'!$F$10</f>
        <v>250000</v>
      </c>
      <c r="J748" s="303">
        <f t="shared" si="36"/>
        <v>1172500</v>
      </c>
      <c r="K748" s="304">
        <v>0.05</v>
      </c>
      <c r="L748" s="301">
        <f t="shared" si="37"/>
        <v>237500</v>
      </c>
      <c r="M748" s="303">
        <f t="shared" si="38"/>
        <v>1113875</v>
      </c>
      <c r="N748" s="87" t="s">
        <v>1277</v>
      </c>
    </row>
    <row r="749" spans="2:14">
      <c r="B749" s="85" t="s">
        <v>1256</v>
      </c>
      <c r="C749" s="86">
        <v>5</v>
      </c>
      <c r="D749" s="84"/>
      <c r="E749" s="87" t="s">
        <v>1257</v>
      </c>
      <c r="F749" s="85">
        <v>102</v>
      </c>
      <c r="G749" s="85"/>
      <c r="H749" s="88">
        <v>4.79</v>
      </c>
      <c r="I749" s="301">
        <f>'Коэфф для прайса 1 оч'!$F$10</f>
        <v>250000</v>
      </c>
      <c r="J749" s="303">
        <f t="shared" si="36"/>
        <v>1197500</v>
      </c>
      <c r="K749" s="304">
        <v>0.05</v>
      </c>
      <c r="L749" s="301">
        <f t="shared" si="37"/>
        <v>237500</v>
      </c>
      <c r="M749" s="303">
        <f t="shared" si="38"/>
        <v>1137625</v>
      </c>
      <c r="N749" s="87" t="s">
        <v>1277</v>
      </c>
    </row>
    <row r="750" spans="2:14">
      <c r="B750" s="85" t="s">
        <v>1256</v>
      </c>
      <c r="C750" s="86">
        <v>5</v>
      </c>
      <c r="D750" s="84"/>
      <c r="E750" s="87" t="s">
        <v>1257</v>
      </c>
      <c r="F750" s="85">
        <v>103</v>
      </c>
      <c r="G750" s="85"/>
      <c r="H750" s="88">
        <v>4.79</v>
      </c>
      <c r="I750" s="301">
        <f>'Коэфф для прайса 1 оч'!$F$10</f>
        <v>250000</v>
      </c>
      <c r="J750" s="303">
        <f t="shared" si="36"/>
        <v>1197500</v>
      </c>
      <c r="K750" s="304">
        <v>0.05</v>
      </c>
      <c r="L750" s="301">
        <f t="shared" si="37"/>
        <v>237500</v>
      </c>
      <c r="M750" s="303">
        <f t="shared" si="38"/>
        <v>1137625</v>
      </c>
      <c r="N750" s="87" t="s">
        <v>1277</v>
      </c>
    </row>
    <row r="751" spans="2:14">
      <c r="B751" s="85" t="s">
        <v>1256</v>
      </c>
      <c r="C751" s="86">
        <v>5</v>
      </c>
      <c r="D751" s="84"/>
      <c r="E751" s="87" t="s">
        <v>1257</v>
      </c>
      <c r="F751" s="85">
        <v>104</v>
      </c>
      <c r="G751" s="85"/>
      <c r="H751" s="88">
        <v>4.6900000000000004</v>
      </c>
      <c r="I751" s="301">
        <f>'Коэфф для прайса 1 оч'!$F$10</f>
        <v>250000</v>
      </c>
      <c r="J751" s="303">
        <f t="shared" si="36"/>
        <v>1172500</v>
      </c>
      <c r="K751" s="304">
        <v>0.05</v>
      </c>
      <c r="L751" s="301">
        <f t="shared" si="37"/>
        <v>237500</v>
      </c>
      <c r="M751" s="303">
        <f t="shared" si="38"/>
        <v>1113875</v>
      </c>
      <c r="N751" s="87" t="s">
        <v>1277</v>
      </c>
    </row>
    <row r="752" spans="2:14">
      <c r="B752" s="85" t="s">
        <v>1256</v>
      </c>
      <c r="C752" s="86">
        <v>5</v>
      </c>
      <c r="D752" s="84"/>
      <c r="E752" s="87" t="s">
        <v>1257</v>
      </c>
      <c r="F752" s="85">
        <v>105</v>
      </c>
      <c r="G752" s="85"/>
      <c r="H752" s="88">
        <v>7.01</v>
      </c>
      <c r="I752" s="301">
        <f>'Коэфф для прайса 1 оч'!$F$10</f>
        <v>250000</v>
      </c>
      <c r="J752" s="303">
        <f t="shared" si="36"/>
        <v>1752500</v>
      </c>
      <c r="K752" s="304">
        <v>0.05</v>
      </c>
      <c r="L752" s="301">
        <f t="shared" si="37"/>
        <v>237500</v>
      </c>
      <c r="M752" s="303">
        <f t="shared" si="38"/>
        <v>1664875</v>
      </c>
      <c r="N752" s="87" t="s">
        <v>1277</v>
      </c>
    </row>
    <row r="753" spans="2:14">
      <c r="B753" s="85" t="s">
        <v>1256</v>
      </c>
      <c r="C753" s="86">
        <v>5</v>
      </c>
      <c r="D753" s="84"/>
      <c r="E753" s="87" t="s">
        <v>1257</v>
      </c>
      <c r="F753" s="85">
        <v>106</v>
      </c>
      <c r="G753" s="85"/>
      <c r="H753" s="88">
        <v>4.79</v>
      </c>
      <c r="I753" s="301">
        <f>'Коэфф для прайса 1 оч'!$F$10</f>
        <v>250000</v>
      </c>
      <c r="J753" s="303">
        <f t="shared" si="36"/>
        <v>1197500</v>
      </c>
      <c r="K753" s="304">
        <v>0.05</v>
      </c>
      <c r="L753" s="301">
        <f t="shared" si="37"/>
        <v>237500</v>
      </c>
      <c r="M753" s="303">
        <f t="shared" si="38"/>
        <v>1137625</v>
      </c>
      <c r="N753" s="87" t="s">
        <v>1277</v>
      </c>
    </row>
    <row r="754" spans="2:14">
      <c r="B754" s="85" t="s">
        <v>1256</v>
      </c>
      <c r="C754" s="86">
        <v>5</v>
      </c>
      <c r="D754" s="84"/>
      <c r="E754" s="87" t="s">
        <v>1257</v>
      </c>
      <c r="F754" s="85">
        <v>107</v>
      </c>
      <c r="G754" s="85"/>
      <c r="H754" s="88">
        <v>4.6900000000000004</v>
      </c>
      <c r="I754" s="301">
        <f>'Коэфф для прайса 1 оч'!$F$10</f>
        <v>250000</v>
      </c>
      <c r="J754" s="303">
        <f t="shared" si="36"/>
        <v>1172500</v>
      </c>
      <c r="K754" s="304">
        <v>0.05</v>
      </c>
      <c r="L754" s="301">
        <f t="shared" si="37"/>
        <v>237500</v>
      </c>
      <c r="M754" s="303">
        <f t="shared" si="38"/>
        <v>1113875</v>
      </c>
      <c r="N754" s="87" t="s">
        <v>1277</v>
      </c>
    </row>
    <row r="755" spans="2:14">
      <c r="B755" s="85" t="s">
        <v>1256</v>
      </c>
      <c r="C755" s="86">
        <v>5</v>
      </c>
      <c r="D755" s="84"/>
      <c r="E755" s="87" t="s">
        <v>1257</v>
      </c>
      <c r="F755" s="85">
        <v>108</v>
      </c>
      <c r="G755" s="85"/>
      <c r="H755" s="88">
        <v>7.01</v>
      </c>
      <c r="I755" s="301">
        <f>'Коэфф для прайса 1 оч'!$F$10</f>
        <v>250000</v>
      </c>
      <c r="J755" s="303">
        <f t="shared" si="36"/>
        <v>1752500</v>
      </c>
      <c r="K755" s="304">
        <v>0.05</v>
      </c>
      <c r="L755" s="301">
        <f t="shared" si="37"/>
        <v>237500</v>
      </c>
      <c r="M755" s="303">
        <f t="shared" si="38"/>
        <v>1664875</v>
      </c>
      <c r="N755" s="87" t="s">
        <v>1277</v>
      </c>
    </row>
    <row r="756" spans="2:14">
      <c r="B756" s="85" t="s">
        <v>1256</v>
      </c>
      <c r="C756" s="86">
        <v>5</v>
      </c>
      <c r="D756" s="84"/>
      <c r="E756" s="87" t="s">
        <v>1257</v>
      </c>
      <c r="F756" s="85">
        <v>109</v>
      </c>
      <c r="G756" s="85"/>
      <c r="H756" s="88">
        <v>4.6399999999999997</v>
      </c>
      <c r="I756" s="301">
        <f>'Коэфф для прайса 1 оч'!$F$10</f>
        <v>250000</v>
      </c>
      <c r="J756" s="303">
        <f t="shared" si="36"/>
        <v>1160000</v>
      </c>
      <c r="K756" s="304">
        <v>0.05</v>
      </c>
      <c r="L756" s="301">
        <f t="shared" si="37"/>
        <v>237500</v>
      </c>
      <c r="M756" s="303">
        <f t="shared" si="38"/>
        <v>1102000</v>
      </c>
      <c r="N756" s="87" t="s">
        <v>1277</v>
      </c>
    </row>
    <row r="757" spans="2:14">
      <c r="B757" s="85" t="s">
        <v>1256</v>
      </c>
      <c r="C757" s="86">
        <v>5</v>
      </c>
      <c r="D757" s="84"/>
      <c r="E757" s="87" t="s">
        <v>1257</v>
      </c>
      <c r="F757" s="85">
        <v>110</v>
      </c>
      <c r="G757" s="85"/>
      <c r="H757" s="88">
        <v>5.0999999999999996</v>
      </c>
      <c r="I757" s="301">
        <f>'Коэфф для прайса 1 оч'!$F$10</f>
        <v>250000</v>
      </c>
      <c r="J757" s="303">
        <f t="shared" si="36"/>
        <v>1275000</v>
      </c>
      <c r="K757" s="304">
        <v>0.05</v>
      </c>
      <c r="L757" s="301">
        <f t="shared" si="37"/>
        <v>237500</v>
      </c>
      <c r="M757" s="303">
        <f t="shared" si="38"/>
        <v>1211250</v>
      </c>
      <c r="N757" s="87" t="s">
        <v>1277</v>
      </c>
    </row>
    <row r="758" spans="2:14">
      <c r="B758" s="85" t="s">
        <v>1256</v>
      </c>
      <c r="C758" s="86">
        <v>5</v>
      </c>
      <c r="D758" s="84"/>
      <c r="E758" s="87" t="s">
        <v>1257</v>
      </c>
      <c r="F758" s="85">
        <v>111</v>
      </c>
      <c r="G758" s="85"/>
      <c r="H758" s="88">
        <v>7.01</v>
      </c>
      <c r="I758" s="301">
        <f>'Коэфф для прайса 1 оч'!$F$10</f>
        <v>250000</v>
      </c>
      <c r="J758" s="303">
        <f t="shared" si="36"/>
        <v>1752500</v>
      </c>
      <c r="K758" s="304">
        <v>0.05</v>
      </c>
      <c r="L758" s="301">
        <f t="shared" si="37"/>
        <v>237500</v>
      </c>
      <c r="M758" s="303">
        <f t="shared" si="38"/>
        <v>1664875</v>
      </c>
      <c r="N758" s="87" t="s">
        <v>1277</v>
      </c>
    </row>
    <row r="759" spans="2:14">
      <c r="B759" s="85" t="s">
        <v>1256</v>
      </c>
      <c r="C759" s="86">
        <v>5</v>
      </c>
      <c r="D759" s="84"/>
      <c r="E759" s="87" t="s">
        <v>1257</v>
      </c>
      <c r="F759" s="85">
        <v>112</v>
      </c>
      <c r="G759" s="85"/>
      <c r="H759" s="88">
        <v>4.79</v>
      </c>
      <c r="I759" s="301">
        <f>'Коэфф для прайса 1 оч'!$F$10</f>
        <v>250000</v>
      </c>
      <c r="J759" s="303">
        <f t="shared" si="36"/>
        <v>1197500</v>
      </c>
      <c r="K759" s="304">
        <v>0.05</v>
      </c>
      <c r="L759" s="301">
        <f t="shared" si="37"/>
        <v>237500</v>
      </c>
      <c r="M759" s="303">
        <f t="shared" si="38"/>
        <v>1137625</v>
      </c>
      <c r="N759" s="87" t="s">
        <v>1277</v>
      </c>
    </row>
    <row r="760" spans="2:14">
      <c r="B760" s="85" t="s">
        <v>1256</v>
      </c>
      <c r="C760" s="86">
        <v>5</v>
      </c>
      <c r="D760" s="84"/>
      <c r="E760" s="87" t="s">
        <v>1257</v>
      </c>
      <c r="F760" s="85">
        <v>113</v>
      </c>
      <c r="G760" s="85"/>
      <c r="H760" s="88">
        <v>4.68</v>
      </c>
      <c r="I760" s="301">
        <f>'Коэфф для прайса 1 оч'!$F$10</f>
        <v>250000</v>
      </c>
      <c r="J760" s="303">
        <f t="shared" si="36"/>
        <v>1170000</v>
      </c>
      <c r="K760" s="304">
        <v>0.05</v>
      </c>
      <c r="L760" s="301">
        <f t="shared" si="37"/>
        <v>237500</v>
      </c>
      <c r="M760" s="303">
        <f t="shared" si="38"/>
        <v>1111500</v>
      </c>
      <c r="N760" s="87" t="s">
        <v>1277</v>
      </c>
    </row>
    <row r="761" spans="2:14">
      <c r="B761" s="85" t="s">
        <v>1256</v>
      </c>
      <c r="C761" s="86">
        <v>5</v>
      </c>
      <c r="D761" s="84"/>
      <c r="E761" s="87" t="s">
        <v>1257</v>
      </c>
      <c r="F761" s="85">
        <v>114</v>
      </c>
      <c r="G761" s="85"/>
      <c r="H761" s="88">
        <v>4.68</v>
      </c>
      <c r="I761" s="301">
        <f>'Коэфф для прайса 1 оч'!$F$10</f>
        <v>250000</v>
      </c>
      <c r="J761" s="303">
        <f t="shared" si="36"/>
        <v>1170000</v>
      </c>
      <c r="K761" s="304">
        <v>0.05</v>
      </c>
      <c r="L761" s="301">
        <f t="shared" si="37"/>
        <v>237500</v>
      </c>
      <c r="M761" s="303">
        <f t="shared" si="38"/>
        <v>1111500</v>
      </c>
      <c r="N761" s="87" t="s">
        <v>1277</v>
      </c>
    </row>
    <row r="762" spans="2:14">
      <c r="B762" s="85" t="s">
        <v>1256</v>
      </c>
      <c r="C762" s="86">
        <v>5</v>
      </c>
      <c r="D762" s="84"/>
      <c r="E762" s="87" t="s">
        <v>1257</v>
      </c>
      <c r="F762" s="85">
        <v>115</v>
      </c>
      <c r="G762" s="85"/>
      <c r="H762" s="88">
        <v>4.79</v>
      </c>
      <c r="I762" s="301">
        <f>'Коэфф для прайса 1 оч'!$F$10</f>
        <v>250000</v>
      </c>
      <c r="J762" s="303">
        <f t="shared" si="36"/>
        <v>1197500</v>
      </c>
      <c r="K762" s="304">
        <v>0.05</v>
      </c>
      <c r="L762" s="301">
        <f t="shared" si="37"/>
        <v>237500</v>
      </c>
      <c r="M762" s="303">
        <f t="shared" si="38"/>
        <v>1137625</v>
      </c>
      <c r="N762" s="87" t="s">
        <v>1277</v>
      </c>
    </row>
    <row r="763" spans="2:14">
      <c r="B763" s="85" t="s">
        <v>1256</v>
      </c>
      <c r="C763" s="86">
        <v>5</v>
      </c>
      <c r="D763" s="84"/>
      <c r="E763" s="87" t="s">
        <v>1257</v>
      </c>
      <c r="F763" s="85">
        <v>116</v>
      </c>
      <c r="G763" s="85"/>
      <c r="H763" s="88">
        <v>7.01</v>
      </c>
      <c r="I763" s="301">
        <f>'Коэфф для прайса 1 оч'!$F$10</f>
        <v>250000</v>
      </c>
      <c r="J763" s="303">
        <f t="shared" si="36"/>
        <v>1752500</v>
      </c>
      <c r="K763" s="304">
        <v>0.05</v>
      </c>
      <c r="L763" s="301">
        <f t="shared" si="37"/>
        <v>237500</v>
      </c>
      <c r="M763" s="303">
        <f t="shared" si="38"/>
        <v>1664875</v>
      </c>
      <c r="N763" s="87" t="s">
        <v>1277</v>
      </c>
    </row>
    <row r="764" spans="2:14">
      <c r="B764" s="85" t="s">
        <v>1256</v>
      </c>
      <c r="C764" s="86">
        <v>5</v>
      </c>
      <c r="D764" s="84"/>
      <c r="E764" s="87" t="s">
        <v>1257</v>
      </c>
      <c r="F764" s="85">
        <v>117</v>
      </c>
      <c r="G764" s="85"/>
      <c r="H764" s="88">
        <v>7.01</v>
      </c>
      <c r="I764" s="301">
        <f>'Коэфф для прайса 1 оч'!$F$10</f>
        <v>250000</v>
      </c>
      <c r="J764" s="303">
        <f t="shared" si="36"/>
        <v>1752500</v>
      </c>
      <c r="K764" s="304">
        <v>0.05</v>
      </c>
      <c r="L764" s="301">
        <f t="shared" si="37"/>
        <v>237500</v>
      </c>
      <c r="M764" s="303">
        <f t="shared" si="38"/>
        <v>1664875</v>
      </c>
      <c r="N764" s="87" t="s">
        <v>1277</v>
      </c>
    </row>
    <row r="765" spans="2:14">
      <c r="B765" s="85" t="s">
        <v>1256</v>
      </c>
      <c r="C765" s="86">
        <v>5</v>
      </c>
      <c r="D765" s="84"/>
      <c r="E765" s="87" t="s">
        <v>1257</v>
      </c>
      <c r="F765" s="85">
        <v>118</v>
      </c>
      <c r="G765" s="85"/>
      <c r="H765" s="88">
        <v>4.79</v>
      </c>
      <c r="I765" s="301">
        <f>'Коэфф для прайса 1 оч'!$F$10</f>
        <v>250000</v>
      </c>
      <c r="J765" s="303">
        <f t="shared" si="36"/>
        <v>1197500</v>
      </c>
      <c r="K765" s="304">
        <v>0.05</v>
      </c>
      <c r="L765" s="301">
        <f t="shared" si="37"/>
        <v>237500</v>
      </c>
      <c r="M765" s="303">
        <f t="shared" si="38"/>
        <v>1137625</v>
      </c>
      <c r="N765" s="87" t="s">
        <v>1277</v>
      </c>
    </row>
    <row r="766" spans="2:14">
      <c r="B766" s="85" t="s">
        <v>1256</v>
      </c>
      <c r="C766" s="86">
        <v>5</v>
      </c>
      <c r="D766" s="84"/>
      <c r="E766" s="87" t="s">
        <v>1257</v>
      </c>
      <c r="F766" s="85">
        <v>119</v>
      </c>
      <c r="G766" s="85"/>
      <c r="H766" s="88">
        <v>4.6399999999999997</v>
      </c>
      <c r="I766" s="301">
        <f>'Коэфф для прайса 1 оч'!$F$10</f>
        <v>250000</v>
      </c>
      <c r="J766" s="303">
        <f t="shared" si="36"/>
        <v>1160000</v>
      </c>
      <c r="K766" s="304">
        <v>0.05</v>
      </c>
      <c r="L766" s="301">
        <f t="shared" si="37"/>
        <v>237500</v>
      </c>
      <c r="M766" s="303">
        <f t="shared" si="38"/>
        <v>1102000</v>
      </c>
      <c r="N766" s="87" t="s">
        <v>1277</v>
      </c>
    </row>
    <row r="767" spans="2:14">
      <c r="B767" s="85" t="s">
        <v>1256</v>
      </c>
      <c r="C767" s="86">
        <v>5</v>
      </c>
      <c r="D767" s="84"/>
      <c r="E767" s="87" t="s">
        <v>1257</v>
      </c>
      <c r="F767" s="85">
        <v>120</v>
      </c>
      <c r="G767" s="85"/>
      <c r="H767" s="88">
        <v>5.15</v>
      </c>
      <c r="I767" s="301">
        <f>'Коэфф для прайса 1 оч'!$F$10</f>
        <v>250000</v>
      </c>
      <c r="J767" s="303">
        <f t="shared" si="36"/>
        <v>1287500</v>
      </c>
      <c r="K767" s="304">
        <v>0.05</v>
      </c>
      <c r="L767" s="301">
        <f t="shared" si="37"/>
        <v>237500</v>
      </c>
      <c r="M767" s="303">
        <f t="shared" si="38"/>
        <v>1223125</v>
      </c>
      <c r="N767" s="87" t="s">
        <v>1277</v>
      </c>
    </row>
    <row r="768" spans="2:14">
      <c r="B768" s="85" t="s">
        <v>1256</v>
      </c>
      <c r="C768" s="86">
        <v>5</v>
      </c>
      <c r="D768" s="84"/>
      <c r="E768" s="87" t="s">
        <v>1257</v>
      </c>
      <c r="F768" s="85">
        <v>121</v>
      </c>
      <c r="G768" s="85"/>
      <c r="H768" s="88">
        <v>4.6399999999999997</v>
      </c>
      <c r="I768" s="301">
        <f>'Коэфф для прайса 1 оч'!$F$10</f>
        <v>250000</v>
      </c>
      <c r="J768" s="303">
        <f t="shared" si="36"/>
        <v>1160000</v>
      </c>
      <c r="K768" s="304">
        <v>0.05</v>
      </c>
      <c r="L768" s="301">
        <f t="shared" si="37"/>
        <v>237500</v>
      </c>
      <c r="M768" s="303">
        <f t="shared" si="38"/>
        <v>1102000</v>
      </c>
      <c r="N768" s="87" t="s">
        <v>1277</v>
      </c>
    </row>
    <row r="769" spans="2:14">
      <c r="B769" s="85" t="s">
        <v>1256</v>
      </c>
      <c r="C769" s="86">
        <v>5</v>
      </c>
      <c r="D769" s="84"/>
      <c r="E769" s="87" t="s">
        <v>1257</v>
      </c>
      <c r="F769" s="85">
        <v>122</v>
      </c>
      <c r="G769" s="85"/>
      <c r="H769" s="88">
        <v>4.79</v>
      </c>
      <c r="I769" s="301">
        <f>'Коэфф для прайса 1 оч'!$F$10</f>
        <v>250000</v>
      </c>
      <c r="J769" s="303">
        <f t="shared" si="36"/>
        <v>1197500</v>
      </c>
      <c r="K769" s="304">
        <v>0.05</v>
      </c>
      <c r="L769" s="301">
        <f t="shared" si="37"/>
        <v>237500</v>
      </c>
      <c r="M769" s="303">
        <f t="shared" si="38"/>
        <v>1137625</v>
      </c>
      <c r="N769" s="87" t="s">
        <v>1277</v>
      </c>
    </row>
    <row r="770" spans="2:14">
      <c r="B770" s="85" t="s">
        <v>1256</v>
      </c>
      <c r="C770" s="86">
        <v>5</v>
      </c>
      <c r="D770" s="84"/>
      <c r="E770" s="87" t="s">
        <v>1257</v>
      </c>
      <c r="F770" s="85">
        <v>123</v>
      </c>
      <c r="G770" s="85"/>
      <c r="H770" s="88">
        <v>7.01</v>
      </c>
      <c r="I770" s="301">
        <f>'Коэфф для прайса 1 оч'!$F$10</f>
        <v>250000</v>
      </c>
      <c r="J770" s="303">
        <f t="shared" si="36"/>
        <v>1752500</v>
      </c>
      <c r="K770" s="304">
        <v>0.05</v>
      </c>
      <c r="L770" s="301">
        <f t="shared" si="37"/>
        <v>237500</v>
      </c>
      <c r="M770" s="303">
        <f t="shared" si="38"/>
        <v>1664875</v>
      </c>
      <c r="N770" s="87" t="s">
        <v>1277</v>
      </c>
    </row>
    <row r="771" spans="2:14">
      <c r="B771" s="85" t="s">
        <v>1256</v>
      </c>
      <c r="C771" s="86">
        <v>5</v>
      </c>
      <c r="D771" s="84"/>
      <c r="E771" s="87" t="s">
        <v>1257</v>
      </c>
      <c r="F771" s="85">
        <v>124</v>
      </c>
      <c r="G771" s="85"/>
      <c r="H771" s="88">
        <v>7.01</v>
      </c>
      <c r="I771" s="301">
        <f>'Коэфф для прайса 1 оч'!$F$10</f>
        <v>250000</v>
      </c>
      <c r="J771" s="303">
        <f t="shared" si="36"/>
        <v>1752500</v>
      </c>
      <c r="K771" s="304">
        <v>0.05</v>
      </c>
      <c r="L771" s="301">
        <f t="shared" si="37"/>
        <v>237500</v>
      </c>
      <c r="M771" s="303">
        <f t="shared" si="38"/>
        <v>1664875</v>
      </c>
      <c r="N771" s="87" t="s">
        <v>1277</v>
      </c>
    </row>
    <row r="772" spans="2:14">
      <c r="B772" s="85" t="s">
        <v>1256</v>
      </c>
      <c r="C772" s="86">
        <v>5</v>
      </c>
      <c r="D772" s="84"/>
      <c r="E772" s="87" t="s">
        <v>1257</v>
      </c>
      <c r="F772" s="85">
        <v>125</v>
      </c>
      <c r="G772" s="85"/>
      <c r="H772" s="88">
        <v>4.79</v>
      </c>
      <c r="I772" s="301">
        <f>'Коэфф для прайса 1 оч'!$F$10</f>
        <v>250000</v>
      </c>
      <c r="J772" s="303">
        <f t="shared" si="36"/>
        <v>1197500</v>
      </c>
      <c r="K772" s="304">
        <v>0.05</v>
      </c>
      <c r="L772" s="301">
        <f t="shared" si="37"/>
        <v>237500</v>
      </c>
      <c r="M772" s="303">
        <f t="shared" si="38"/>
        <v>1137625</v>
      </c>
      <c r="N772" s="87" t="s">
        <v>1277</v>
      </c>
    </row>
    <row r="773" spans="2:14">
      <c r="B773" s="85" t="s">
        <v>1256</v>
      </c>
      <c r="C773" s="86">
        <v>5</v>
      </c>
      <c r="D773" s="84"/>
      <c r="E773" s="87" t="s">
        <v>1257</v>
      </c>
      <c r="F773" s="85">
        <v>126</v>
      </c>
      <c r="G773" s="85"/>
      <c r="H773" s="88">
        <v>4.68</v>
      </c>
      <c r="I773" s="301">
        <f>'Коэфф для прайса 1 оч'!$F$10</f>
        <v>250000</v>
      </c>
      <c r="J773" s="303">
        <f t="shared" si="36"/>
        <v>1170000</v>
      </c>
      <c r="K773" s="304">
        <v>0.05</v>
      </c>
      <c r="L773" s="301">
        <f t="shared" si="37"/>
        <v>237500</v>
      </c>
      <c r="M773" s="303">
        <f t="shared" si="38"/>
        <v>1111500</v>
      </c>
      <c r="N773" s="87" t="s">
        <v>1277</v>
      </c>
    </row>
    <row r="774" spans="2:14">
      <c r="B774" s="85" t="s">
        <v>1256</v>
      </c>
      <c r="C774" s="86">
        <v>5</v>
      </c>
      <c r="D774" s="84"/>
      <c r="E774" s="87" t="s">
        <v>1257</v>
      </c>
      <c r="F774" s="85">
        <v>127</v>
      </c>
      <c r="G774" s="85"/>
      <c r="H774" s="88">
        <v>4.68</v>
      </c>
      <c r="I774" s="301">
        <f>'Коэфф для прайса 1 оч'!$F$10</f>
        <v>250000</v>
      </c>
      <c r="J774" s="303">
        <f t="shared" si="36"/>
        <v>1170000</v>
      </c>
      <c r="K774" s="304">
        <v>0.05</v>
      </c>
      <c r="L774" s="301">
        <f t="shared" si="37"/>
        <v>237500</v>
      </c>
      <c r="M774" s="303">
        <f t="shared" si="38"/>
        <v>1111500</v>
      </c>
      <c r="N774" s="87" t="s">
        <v>1277</v>
      </c>
    </row>
    <row r="775" spans="2:14">
      <c r="B775" s="85" t="s">
        <v>1256</v>
      </c>
      <c r="C775" s="86">
        <v>5</v>
      </c>
      <c r="D775" s="84"/>
      <c r="E775" s="87" t="s">
        <v>1257</v>
      </c>
      <c r="F775" s="85">
        <v>128</v>
      </c>
      <c r="G775" s="85"/>
      <c r="H775" s="88">
        <v>4.79</v>
      </c>
      <c r="I775" s="301">
        <f>'Коэфф для прайса 1 оч'!$F$10</f>
        <v>250000</v>
      </c>
      <c r="J775" s="303">
        <f t="shared" si="36"/>
        <v>1197500</v>
      </c>
      <c r="K775" s="304">
        <v>0.05</v>
      </c>
      <c r="L775" s="301">
        <f t="shared" si="37"/>
        <v>237500</v>
      </c>
      <c r="M775" s="303">
        <f t="shared" si="38"/>
        <v>1137625</v>
      </c>
      <c r="N775" s="87" t="s">
        <v>1277</v>
      </c>
    </row>
    <row r="776" spans="2:14">
      <c r="B776" s="85" t="s">
        <v>1256</v>
      </c>
      <c r="C776" s="86">
        <v>5</v>
      </c>
      <c r="D776" s="84"/>
      <c r="E776" s="87" t="s">
        <v>1257</v>
      </c>
      <c r="F776" s="85">
        <v>129</v>
      </c>
      <c r="G776" s="85"/>
      <c r="H776" s="88">
        <v>7.01</v>
      </c>
      <c r="I776" s="301">
        <f>'Коэфф для прайса 1 оч'!$F$10</f>
        <v>250000</v>
      </c>
      <c r="J776" s="303">
        <f t="shared" si="36"/>
        <v>1752500</v>
      </c>
      <c r="K776" s="304">
        <v>0.05</v>
      </c>
      <c r="L776" s="301">
        <f t="shared" si="37"/>
        <v>237500</v>
      </c>
      <c r="M776" s="303">
        <f t="shared" si="38"/>
        <v>1664875</v>
      </c>
      <c r="N776" s="87" t="s">
        <v>1277</v>
      </c>
    </row>
    <row r="777" spans="2:14">
      <c r="B777" s="85" t="s">
        <v>1256</v>
      </c>
      <c r="C777" s="86">
        <v>5</v>
      </c>
      <c r="D777" s="84"/>
      <c r="E777" s="87" t="s">
        <v>1257</v>
      </c>
      <c r="F777" s="85">
        <v>130</v>
      </c>
      <c r="G777" s="85"/>
      <c r="H777" s="88">
        <v>5.05</v>
      </c>
      <c r="I777" s="301">
        <f>'Коэфф для прайса 1 оч'!$F$10</f>
        <v>250000</v>
      </c>
      <c r="J777" s="303">
        <f t="shared" si="36"/>
        <v>1262500</v>
      </c>
      <c r="K777" s="304">
        <v>0.05</v>
      </c>
      <c r="L777" s="301">
        <f t="shared" si="37"/>
        <v>237500</v>
      </c>
      <c r="M777" s="303">
        <f t="shared" si="38"/>
        <v>1199375</v>
      </c>
      <c r="N777" s="87" t="s">
        <v>1277</v>
      </c>
    </row>
    <row r="778" spans="2:14">
      <c r="B778" s="85" t="s">
        <v>1256</v>
      </c>
      <c r="C778" s="86">
        <v>5</v>
      </c>
      <c r="D778" s="84"/>
      <c r="E778" s="87" t="s">
        <v>1257</v>
      </c>
      <c r="F778" s="85">
        <v>131</v>
      </c>
      <c r="G778" s="85"/>
      <c r="H778" s="88">
        <v>4.3600000000000003</v>
      </c>
      <c r="I778" s="301">
        <f>'Коэфф для прайса 1 оч'!$F$10</f>
        <v>250000</v>
      </c>
      <c r="J778" s="303">
        <f t="shared" si="36"/>
        <v>1090000</v>
      </c>
      <c r="K778" s="304">
        <v>0.05</v>
      </c>
      <c r="L778" s="301">
        <f t="shared" si="37"/>
        <v>237500</v>
      </c>
      <c r="M778" s="303">
        <f t="shared" si="38"/>
        <v>1035500.0000000001</v>
      </c>
      <c r="N778" s="87" t="s">
        <v>1277</v>
      </c>
    </row>
    <row r="779" spans="2:14">
      <c r="B779" s="85" t="s">
        <v>1256</v>
      </c>
      <c r="C779" s="86">
        <v>5</v>
      </c>
      <c r="D779" s="84"/>
      <c r="E779" s="87" t="s">
        <v>1257</v>
      </c>
      <c r="F779" s="85">
        <v>132</v>
      </c>
      <c r="G779" s="85"/>
      <c r="H779" s="88">
        <v>4.3600000000000003</v>
      </c>
      <c r="I779" s="301">
        <f>'Коэфф для прайса 1 оч'!$F$10</f>
        <v>250000</v>
      </c>
      <c r="J779" s="303">
        <f t="shared" si="36"/>
        <v>1090000</v>
      </c>
      <c r="K779" s="304">
        <v>0.05</v>
      </c>
      <c r="L779" s="301">
        <f t="shared" si="37"/>
        <v>237500</v>
      </c>
      <c r="M779" s="303">
        <f t="shared" si="38"/>
        <v>1035500.0000000001</v>
      </c>
      <c r="N779" s="87" t="s">
        <v>1277</v>
      </c>
    </row>
    <row r="780" spans="2:14">
      <c r="B780" s="85" t="s">
        <v>1256</v>
      </c>
      <c r="C780" s="86">
        <v>5</v>
      </c>
      <c r="D780" s="84"/>
      <c r="E780" s="87" t="s">
        <v>1257</v>
      </c>
      <c r="F780" s="85">
        <v>133</v>
      </c>
      <c r="G780" s="85"/>
      <c r="H780" s="88">
        <v>4.41</v>
      </c>
      <c r="I780" s="301">
        <f>'Коэфф для прайса 1 оч'!$F$10</f>
        <v>250000</v>
      </c>
      <c r="J780" s="303">
        <f t="shared" si="36"/>
        <v>1102500</v>
      </c>
      <c r="K780" s="304">
        <v>0.05</v>
      </c>
      <c r="L780" s="301">
        <f t="shared" si="37"/>
        <v>237500</v>
      </c>
      <c r="M780" s="303">
        <f t="shared" si="38"/>
        <v>1047375</v>
      </c>
      <c r="N780" s="87" t="s">
        <v>1277</v>
      </c>
    </row>
    <row r="781" spans="2:14">
      <c r="B781" s="85" t="s">
        <v>1256</v>
      </c>
      <c r="C781" s="86">
        <v>5</v>
      </c>
      <c r="D781" s="84"/>
      <c r="E781" s="87" t="s">
        <v>1257</v>
      </c>
      <c r="F781" s="85">
        <v>134</v>
      </c>
      <c r="G781" s="85"/>
      <c r="H781" s="88">
        <v>5</v>
      </c>
      <c r="I781" s="301">
        <f>'Коэфф для прайса 1 оч'!$F$10</f>
        <v>250000</v>
      </c>
      <c r="J781" s="303">
        <f t="shared" si="36"/>
        <v>1250000</v>
      </c>
      <c r="K781" s="304">
        <v>0.05</v>
      </c>
      <c r="L781" s="301">
        <f t="shared" si="37"/>
        <v>237500</v>
      </c>
      <c r="M781" s="303">
        <f t="shared" si="38"/>
        <v>1187500</v>
      </c>
      <c r="N781" s="87" t="s">
        <v>1277</v>
      </c>
    </row>
    <row r="782" spans="2:14">
      <c r="B782" s="85" t="s">
        <v>1256</v>
      </c>
      <c r="C782" s="86">
        <v>5</v>
      </c>
      <c r="D782" s="84"/>
      <c r="E782" s="87" t="s">
        <v>1257</v>
      </c>
      <c r="F782" s="85">
        <v>135</v>
      </c>
      <c r="G782" s="85"/>
      <c r="H782" s="88">
        <v>5</v>
      </c>
      <c r="I782" s="301">
        <f>'Коэфф для прайса 1 оч'!$F$10</f>
        <v>250000</v>
      </c>
      <c r="J782" s="303">
        <f t="shared" si="36"/>
        <v>1250000</v>
      </c>
      <c r="K782" s="304">
        <v>0.05</v>
      </c>
      <c r="L782" s="301">
        <f t="shared" si="37"/>
        <v>237500</v>
      </c>
      <c r="M782" s="303">
        <f t="shared" si="38"/>
        <v>1187500</v>
      </c>
      <c r="N782" s="87" t="s">
        <v>1277</v>
      </c>
    </row>
    <row r="783" spans="2:14">
      <c r="B783" s="85" t="s">
        <v>1256</v>
      </c>
      <c r="C783" s="86">
        <v>5</v>
      </c>
      <c r="D783" s="84"/>
      <c r="E783" s="87" t="s">
        <v>1257</v>
      </c>
      <c r="F783" s="85">
        <v>136</v>
      </c>
      <c r="G783" s="85"/>
      <c r="H783" s="88">
        <v>4.45</v>
      </c>
      <c r="I783" s="301">
        <f>'Коэфф для прайса 1 оч'!$F$10</f>
        <v>250000</v>
      </c>
      <c r="J783" s="303">
        <f t="shared" si="36"/>
        <v>1112500</v>
      </c>
      <c r="K783" s="304">
        <v>0.05</v>
      </c>
      <c r="L783" s="301">
        <f t="shared" si="37"/>
        <v>237500</v>
      </c>
      <c r="M783" s="303">
        <f t="shared" si="38"/>
        <v>1056875</v>
      </c>
      <c r="N783" s="87" t="s">
        <v>1277</v>
      </c>
    </row>
    <row r="784" spans="2:14">
      <c r="B784" s="85" t="s">
        <v>1256</v>
      </c>
      <c r="C784" s="86">
        <v>5</v>
      </c>
      <c r="D784" s="84"/>
      <c r="E784" s="87" t="s">
        <v>1257</v>
      </c>
      <c r="F784" s="85">
        <v>137</v>
      </c>
      <c r="G784" s="85"/>
      <c r="H784" s="88">
        <v>4.6900000000000004</v>
      </c>
      <c r="I784" s="301">
        <f>'Коэфф для прайса 1 оч'!$F$10</f>
        <v>250000</v>
      </c>
      <c r="J784" s="303">
        <f t="shared" si="36"/>
        <v>1172500</v>
      </c>
      <c r="K784" s="304">
        <v>0.05</v>
      </c>
      <c r="L784" s="301">
        <f t="shared" si="37"/>
        <v>237500</v>
      </c>
      <c r="M784" s="303">
        <f t="shared" si="38"/>
        <v>1113875</v>
      </c>
      <c r="N784" s="87" t="s">
        <v>1277</v>
      </c>
    </row>
    <row r="785" spans="2:14">
      <c r="B785" s="85" t="s">
        <v>1256</v>
      </c>
      <c r="C785" s="86">
        <v>5</v>
      </c>
      <c r="D785" s="84"/>
      <c r="E785" s="87" t="s">
        <v>1257</v>
      </c>
      <c r="F785" s="85">
        <v>138</v>
      </c>
      <c r="G785" s="85"/>
      <c r="H785" s="88">
        <v>7.01</v>
      </c>
      <c r="I785" s="301">
        <f>'Коэфф для прайса 1 оч'!$F$10</f>
        <v>250000</v>
      </c>
      <c r="J785" s="303">
        <f t="shared" si="36"/>
        <v>1752500</v>
      </c>
      <c r="K785" s="304">
        <v>0.05</v>
      </c>
      <c r="L785" s="301">
        <f t="shared" si="37"/>
        <v>237500</v>
      </c>
      <c r="M785" s="303">
        <f t="shared" si="38"/>
        <v>1664875</v>
      </c>
      <c r="N785" s="87" t="s">
        <v>1277</v>
      </c>
    </row>
    <row r="786" spans="2:14">
      <c r="B786" s="85" t="s">
        <v>1256</v>
      </c>
      <c r="C786" s="86">
        <v>5</v>
      </c>
      <c r="D786" s="84"/>
      <c r="E786" s="87" t="s">
        <v>1257</v>
      </c>
      <c r="F786" s="85">
        <v>139</v>
      </c>
      <c r="G786" s="85"/>
      <c r="H786" s="88">
        <v>7.01</v>
      </c>
      <c r="I786" s="301">
        <f>'Коэфф для прайса 1 оч'!$F$10</f>
        <v>250000</v>
      </c>
      <c r="J786" s="303">
        <f t="shared" si="36"/>
        <v>1752500</v>
      </c>
      <c r="K786" s="304">
        <v>0.05</v>
      </c>
      <c r="L786" s="301">
        <f t="shared" si="37"/>
        <v>237500</v>
      </c>
      <c r="M786" s="303">
        <f t="shared" si="38"/>
        <v>1664875</v>
      </c>
      <c r="N786" s="87" t="s">
        <v>1277</v>
      </c>
    </row>
    <row r="787" spans="2:14">
      <c r="B787" s="85" t="s">
        <v>1256</v>
      </c>
      <c r="C787" s="86">
        <v>5</v>
      </c>
      <c r="D787" s="84"/>
      <c r="E787" s="87" t="s">
        <v>1257</v>
      </c>
      <c r="F787" s="85">
        <v>140</v>
      </c>
      <c r="G787" s="85"/>
      <c r="H787" s="88">
        <v>4.6900000000000004</v>
      </c>
      <c r="I787" s="301">
        <f>'Коэфф для прайса 1 оч'!$F$10</f>
        <v>250000</v>
      </c>
      <c r="J787" s="303">
        <f t="shared" si="36"/>
        <v>1172500</v>
      </c>
      <c r="K787" s="304">
        <v>0.05</v>
      </c>
      <c r="L787" s="301">
        <f t="shared" si="37"/>
        <v>237500</v>
      </c>
      <c r="M787" s="303">
        <f t="shared" si="38"/>
        <v>1113875</v>
      </c>
      <c r="N787" s="87" t="s">
        <v>1277</v>
      </c>
    </row>
    <row r="788" spans="2:14">
      <c r="B788" s="85" t="s">
        <v>1256</v>
      </c>
      <c r="C788" s="86">
        <v>5</v>
      </c>
      <c r="D788" s="84"/>
      <c r="E788" s="87" t="s">
        <v>1257</v>
      </c>
      <c r="F788" s="85">
        <v>141</v>
      </c>
      <c r="G788" s="85"/>
      <c r="H788" s="88">
        <v>4.45</v>
      </c>
      <c r="I788" s="301">
        <f>'Коэфф для прайса 1 оч'!$F$10</f>
        <v>250000</v>
      </c>
      <c r="J788" s="303">
        <f t="shared" si="36"/>
        <v>1112500</v>
      </c>
      <c r="K788" s="304">
        <v>0.05</v>
      </c>
      <c r="L788" s="301">
        <f t="shared" si="37"/>
        <v>237500</v>
      </c>
      <c r="M788" s="303">
        <f t="shared" si="38"/>
        <v>1056875</v>
      </c>
      <c r="N788" s="87" t="s">
        <v>1277</v>
      </c>
    </row>
    <row r="789" spans="2:14">
      <c r="B789" s="85" t="s">
        <v>1256</v>
      </c>
      <c r="C789" s="86">
        <v>5</v>
      </c>
      <c r="D789" s="84"/>
      <c r="E789" s="87" t="s">
        <v>1257</v>
      </c>
      <c r="F789" s="85">
        <v>142</v>
      </c>
      <c r="G789" s="85"/>
      <c r="H789" s="88">
        <v>4.45</v>
      </c>
      <c r="I789" s="301">
        <f>'Коэфф для прайса 1 оч'!$F$10</f>
        <v>250000</v>
      </c>
      <c r="J789" s="303">
        <f t="shared" si="36"/>
        <v>1112500</v>
      </c>
      <c r="K789" s="304">
        <v>0.05</v>
      </c>
      <c r="L789" s="301">
        <f t="shared" si="37"/>
        <v>237500</v>
      </c>
      <c r="M789" s="303">
        <f t="shared" si="38"/>
        <v>1056875</v>
      </c>
      <c r="N789" s="87" t="s">
        <v>1277</v>
      </c>
    </row>
    <row r="790" spans="2:14">
      <c r="B790" s="85" t="s">
        <v>1256</v>
      </c>
      <c r="C790" s="86">
        <v>5</v>
      </c>
      <c r="D790" s="84"/>
      <c r="E790" s="87" t="s">
        <v>1257</v>
      </c>
      <c r="F790" s="85">
        <v>143</v>
      </c>
      <c r="G790" s="85"/>
      <c r="H790" s="88">
        <v>4.6900000000000004</v>
      </c>
      <c r="I790" s="301">
        <f>'Коэфф для прайса 1 оч'!$F$10</f>
        <v>250000</v>
      </c>
      <c r="J790" s="303">
        <f t="shared" si="36"/>
        <v>1172500</v>
      </c>
      <c r="K790" s="304">
        <v>0.05</v>
      </c>
      <c r="L790" s="301">
        <f t="shared" si="37"/>
        <v>237500</v>
      </c>
      <c r="M790" s="303">
        <f t="shared" si="38"/>
        <v>1113875</v>
      </c>
      <c r="N790" s="87" t="s">
        <v>1277</v>
      </c>
    </row>
    <row r="791" spans="2:14">
      <c r="B791" s="85" t="s">
        <v>1256</v>
      </c>
      <c r="C791" s="86">
        <v>5</v>
      </c>
      <c r="D791" s="84"/>
      <c r="E791" s="87" t="s">
        <v>1257</v>
      </c>
      <c r="F791" s="85">
        <v>144</v>
      </c>
      <c r="G791" s="85"/>
      <c r="H791" s="88">
        <v>7</v>
      </c>
      <c r="I791" s="301">
        <f>'Коэфф для прайса 1 оч'!$F$10</f>
        <v>250000</v>
      </c>
      <c r="J791" s="303">
        <f t="shared" si="36"/>
        <v>1750000</v>
      </c>
      <c r="K791" s="304">
        <v>0.05</v>
      </c>
      <c r="L791" s="301">
        <f t="shared" si="37"/>
        <v>237500</v>
      </c>
      <c r="M791" s="303">
        <f t="shared" si="38"/>
        <v>1662500</v>
      </c>
      <c r="N791" s="87" t="s">
        <v>1277</v>
      </c>
    </row>
    <row r="792" spans="2:14">
      <c r="B792" s="85" t="s">
        <v>1256</v>
      </c>
      <c r="C792" s="86">
        <v>5</v>
      </c>
      <c r="D792" s="84"/>
      <c r="E792" s="87" t="s">
        <v>1257</v>
      </c>
      <c r="F792" s="85">
        <v>145</v>
      </c>
      <c r="G792" s="85"/>
      <c r="H792" s="88">
        <v>7</v>
      </c>
      <c r="I792" s="301">
        <f>'Коэфф для прайса 1 оч'!$F$10</f>
        <v>250000</v>
      </c>
      <c r="J792" s="303">
        <f t="shared" si="36"/>
        <v>1750000</v>
      </c>
      <c r="K792" s="304">
        <v>0.05</v>
      </c>
      <c r="L792" s="301">
        <f t="shared" si="37"/>
        <v>237500</v>
      </c>
      <c r="M792" s="303">
        <f t="shared" si="38"/>
        <v>1662500</v>
      </c>
      <c r="N792" s="87" t="s">
        <v>1277</v>
      </c>
    </row>
    <row r="793" spans="2:14">
      <c r="B793" s="85" t="s">
        <v>1256</v>
      </c>
      <c r="C793" s="86">
        <v>5</v>
      </c>
      <c r="D793" s="84"/>
      <c r="E793" s="87" t="s">
        <v>1257</v>
      </c>
      <c r="F793" s="85">
        <v>146</v>
      </c>
      <c r="G793" s="85"/>
      <c r="H793" s="88">
        <v>4.79</v>
      </c>
      <c r="I793" s="301">
        <f>'Коэфф для прайса 1 оч'!$F$10</f>
        <v>250000</v>
      </c>
      <c r="J793" s="303">
        <f t="shared" si="36"/>
        <v>1197500</v>
      </c>
      <c r="K793" s="304">
        <v>0.05</v>
      </c>
      <c r="L793" s="301">
        <f t="shared" si="37"/>
        <v>237500</v>
      </c>
      <c r="M793" s="303">
        <f t="shared" si="38"/>
        <v>1137625</v>
      </c>
      <c r="N793" s="87" t="s">
        <v>1277</v>
      </c>
    </row>
    <row r="794" spans="2:14">
      <c r="B794" s="85" t="s">
        <v>1256</v>
      </c>
      <c r="C794" s="86">
        <v>5</v>
      </c>
      <c r="D794" s="84"/>
      <c r="E794" s="87" t="s">
        <v>1257</v>
      </c>
      <c r="F794" s="85">
        <v>147</v>
      </c>
      <c r="G794" s="85"/>
      <c r="H794" s="88">
        <v>4.55</v>
      </c>
      <c r="I794" s="301">
        <f>'Коэфф для прайса 1 оч'!$F$10</f>
        <v>250000</v>
      </c>
      <c r="J794" s="303">
        <f t="shared" si="36"/>
        <v>1137500</v>
      </c>
      <c r="K794" s="304">
        <v>0.05</v>
      </c>
      <c r="L794" s="301">
        <f t="shared" si="37"/>
        <v>237500</v>
      </c>
      <c r="M794" s="303">
        <f t="shared" si="38"/>
        <v>1080625</v>
      </c>
      <c r="N794" s="87" t="s">
        <v>1277</v>
      </c>
    </row>
    <row r="795" spans="2:14">
      <c r="B795" s="85" t="s">
        <v>1256</v>
      </c>
      <c r="C795" s="86">
        <v>5</v>
      </c>
      <c r="D795" s="84"/>
      <c r="E795" s="87" t="s">
        <v>1257</v>
      </c>
      <c r="F795" s="85">
        <v>148</v>
      </c>
      <c r="G795" s="85"/>
      <c r="H795" s="88">
        <v>4.55</v>
      </c>
      <c r="I795" s="301">
        <f>'Коэфф для прайса 1 оч'!$F$10</f>
        <v>250000</v>
      </c>
      <c r="J795" s="303">
        <f t="shared" si="36"/>
        <v>1137500</v>
      </c>
      <c r="K795" s="304">
        <v>0.05</v>
      </c>
      <c r="L795" s="301">
        <f t="shared" si="37"/>
        <v>237500</v>
      </c>
      <c r="M795" s="303">
        <f t="shared" si="38"/>
        <v>1080625</v>
      </c>
      <c r="N795" s="87" t="s">
        <v>1277</v>
      </c>
    </row>
    <row r="796" spans="2:14">
      <c r="B796" s="85" t="s">
        <v>1256</v>
      </c>
      <c r="C796" s="86">
        <v>5</v>
      </c>
      <c r="D796" s="84"/>
      <c r="E796" s="87" t="s">
        <v>1257</v>
      </c>
      <c r="F796" s="85">
        <v>149</v>
      </c>
      <c r="G796" s="85"/>
      <c r="H796" s="88">
        <v>4.79</v>
      </c>
      <c r="I796" s="301">
        <f>'Коэфф для прайса 1 оч'!$F$10</f>
        <v>250000</v>
      </c>
      <c r="J796" s="303">
        <f t="shared" si="36"/>
        <v>1197500</v>
      </c>
      <c r="K796" s="304">
        <v>0.05</v>
      </c>
      <c r="L796" s="301">
        <f t="shared" si="37"/>
        <v>237500</v>
      </c>
      <c r="M796" s="303">
        <f t="shared" si="38"/>
        <v>1137625</v>
      </c>
      <c r="N796" s="87" t="s">
        <v>1277</v>
      </c>
    </row>
    <row r="797" spans="2:14">
      <c r="B797" s="85" t="s">
        <v>1256</v>
      </c>
      <c r="C797" s="86">
        <v>5</v>
      </c>
      <c r="D797" s="84"/>
      <c r="E797" s="87" t="s">
        <v>1257</v>
      </c>
      <c r="F797" s="85">
        <v>150</v>
      </c>
      <c r="G797" s="85"/>
      <c r="H797" s="88">
        <v>7.01</v>
      </c>
      <c r="I797" s="301">
        <f>'Коэфф для прайса 1 оч'!$F$10</f>
        <v>250000</v>
      </c>
      <c r="J797" s="303">
        <f t="shared" si="36"/>
        <v>1752500</v>
      </c>
      <c r="K797" s="304">
        <v>0.05</v>
      </c>
      <c r="L797" s="301">
        <f t="shared" si="37"/>
        <v>237500</v>
      </c>
      <c r="M797" s="303">
        <f t="shared" si="38"/>
        <v>1664875</v>
      </c>
      <c r="N797" s="87" t="s">
        <v>1277</v>
      </c>
    </row>
    <row r="798" spans="2:14">
      <c r="B798" s="85" t="s">
        <v>1256</v>
      </c>
      <c r="C798" s="86">
        <v>5</v>
      </c>
      <c r="D798" s="84"/>
      <c r="E798" s="87" t="s">
        <v>1257</v>
      </c>
      <c r="F798" s="85">
        <v>151</v>
      </c>
      <c r="G798" s="85"/>
      <c r="H798" s="88">
        <v>7.01</v>
      </c>
      <c r="I798" s="301">
        <f>'Коэфф для прайса 1 оч'!$F$10</f>
        <v>250000</v>
      </c>
      <c r="J798" s="303">
        <f t="shared" si="36"/>
        <v>1752500</v>
      </c>
      <c r="K798" s="304">
        <v>0.05</v>
      </c>
      <c r="L798" s="301">
        <f t="shared" si="37"/>
        <v>237500</v>
      </c>
      <c r="M798" s="303">
        <f t="shared" si="38"/>
        <v>1664875</v>
      </c>
      <c r="N798" s="87" t="s">
        <v>1277</v>
      </c>
    </row>
    <row r="799" spans="2:14">
      <c r="B799" s="85" t="s">
        <v>1256</v>
      </c>
      <c r="C799" s="86">
        <v>5</v>
      </c>
      <c r="D799" s="84"/>
      <c r="E799" s="87" t="s">
        <v>1257</v>
      </c>
      <c r="F799" s="85">
        <v>152</v>
      </c>
      <c r="G799" s="85"/>
      <c r="H799" s="88">
        <v>4.79</v>
      </c>
      <c r="I799" s="301">
        <f>'Коэфф для прайса 1 оч'!$F$10</f>
        <v>250000</v>
      </c>
      <c r="J799" s="303">
        <f t="shared" si="36"/>
        <v>1197500</v>
      </c>
      <c r="K799" s="304">
        <v>0.05</v>
      </c>
      <c r="L799" s="301">
        <f t="shared" si="37"/>
        <v>237500</v>
      </c>
      <c r="M799" s="303">
        <f t="shared" si="38"/>
        <v>1137625</v>
      </c>
      <c r="N799" s="87" t="s">
        <v>1277</v>
      </c>
    </row>
    <row r="800" spans="2:14">
      <c r="B800" s="85" t="s">
        <v>1256</v>
      </c>
      <c r="C800" s="86">
        <v>5</v>
      </c>
      <c r="D800" s="84"/>
      <c r="E800" s="87" t="s">
        <v>1257</v>
      </c>
      <c r="F800" s="85">
        <v>153</v>
      </c>
      <c r="G800" s="85"/>
      <c r="H800" s="88">
        <v>4.55</v>
      </c>
      <c r="I800" s="301">
        <f>'Коэфф для прайса 1 оч'!$F$10</f>
        <v>250000</v>
      </c>
      <c r="J800" s="303">
        <f t="shared" si="36"/>
        <v>1137500</v>
      </c>
      <c r="K800" s="304">
        <v>0.05</v>
      </c>
      <c r="L800" s="301">
        <f t="shared" si="37"/>
        <v>237500</v>
      </c>
      <c r="M800" s="303">
        <f t="shared" si="38"/>
        <v>1080625</v>
      </c>
      <c r="N800" s="87" t="s">
        <v>1277</v>
      </c>
    </row>
    <row r="801" spans="2:14">
      <c r="B801" s="85" t="s">
        <v>1256</v>
      </c>
      <c r="C801" s="86">
        <v>5</v>
      </c>
      <c r="D801" s="84"/>
      <c r="E801" s="87" t="s">
        <v>1257</v>
      </c>
      <c r="F801" s="85">
        <v>154</v>
      </c>
      <c r="G801" s="85"/>
      <c r="H801" s="88">
        <v>3.83</v>
      </c>
      <c r="I801" s="301">
        <f>'Коэфф для прайса 1 оч'!$F$10</f>
        <v>250000</v>
      </c>
      <c r="J801" s="303">
        <f t="shared" si="36"/>
        <v>957500</v>
      </c>
      <c r="K801" s="304">
        <v>0.05</v>
      </c>
      <c r="L801" s="301">
        <f t="shared" si="37"/>
        <v>237500</v>
      </c>
      <c r="M801" s="303">
        <f t="shared" si="38"/>
        <v>909625</v>
      </c>
      <c r="N801" s="87" t="s">
        <v>1277</v>
      </c>
    </row>
    <row r="802" spans="2:14">
      <c r="B802" s="85" t="s">
        <v>1256</v>
      </c>
      <c r="C802" s="86">
        <v>5</v>
      </c>
      <c r="D802" s="84"/>
      <c r="E802" s="87" t="s">
        <v>1257</v>
      </c>
      <c r="F802" s="85">
        <v>155</v>
      </c>
      <c r="G802" s="85"/>
      <c r="H802" s="88">
        <v>4.6100000000000003</v>
      </c>
      <c r="I802" s="301">
        <f>'Коэфф для прайса 1 оч'!$F$10</f>
        <v>250000</v>
      </c>
      <c r="J802" s="303">
        <f t="shared" si="36"/>
        <v>1152500</v>
      </c>
      <c r="K802" s="304">
        <v>0.05</v>
      </c>
      <c r="L802" s="301">
        <f t="shared" si="37"/>
        <v>237500</v>
      </c>
      <c r="M802" s="303">
        <f t="shared" si="38"/>
        <v>1094875</v>
      </c>
      <c r="N802" s="87" t="s">
        <v>1277</v>
      </c>
    </row>
    <row r="803" spans="2:14">
      <c r="B803" s="85" t="s">
        <v>1256</v>
      </c>
      <c r="C803" s="86">
        <v>5</v>
      </c>
      <c r="D803" s="84"/>
      <c r="E803" s="87" t="s">
        <v>1257</v>
      </c>
      <c r="F803" s="85">
        <v>156</v>
      </c>
      <c r="G803" s="85"/>
      <c r="H803" s="88">
        <v>4.08</v>
      </c>
      <c r="I803" s="301">
        <f>'Коэфф для прайса 1 оч'!$F$10</f>
        <v>250000</v>
      </c>
      <c r="J803" s="303">
        <f t="shared" si="36"/>
        <v>1020000</v>
      </c>
      <c r="K803" s="304">
        <v>0.05</v>
      </c>
      <c r="L803" s="301">
        <f t="shared" si="37"/>
        <v>237500</v>
      </c>
      <c r="M803" s="303">
        <f t="shared" si="38"/>
        <v>969000</v>
      </c>
      <c r="N803" s="87" t="s">
        <v>1277</v>
      </c>
    </row>
    <row r="804" spans="2:14">
      <c r="B804" s="85" t="s">
        <v>1256</v>
      </c>
      <c r="C804" s="86">
        <v>5</v>
      </c>
      <c r="D804" s="84"/>
      <c r="E804" s="87" t="s">
        <v>1257</v>
      </c>
      <c r="F804" s="85">
        <v>157</v>
      </c>
      <c r="G804" s="85"/>
      <c r="H804" s="88">
        <v>4.4400000000000004</v>
      </c>
      <c r="I804" s="301">
        <f>'Коэфф для прайса 1 оч'!$F$10</f>
        <v>250000</v>
      </c>
      <c r="J804" s="303">
        <f t="shared" si="36"/>
        <v>1110000</v>
      </c>
      <c r="K804" s="304">
        <v>0.05</v>
      </c>
      <c r="L804" s="301">
        <f t="shared" si="37"/>
        <v>237500</v>
      </c>
      <c r="M804" s="303">
        <f t="shared" si="38"/>
        <v>1054500</v>
      </c>
      <c r="N804" s="87" t="s">
        <v>1277</v>
      </c>
    </row>
    <row r="805" spans="2:14">
      <c r="B805" s="85" t="s">
        <v>1256</v>
      </c>
      <c r="C805" s="86">
        <v>5</v>
      </c>
      <c r="D805" s="84"/>
      <c r="E805" s="87" t="s">
        <v>1257</v>
      </c>
      <c r="F805" s="85">
        <v>158</v>
      </c>
      <c r="G805" s="85"/>
      <c r="H805" s="88">
        <v>6.17</v>
      </c>
      <c r="I805" s="301">
        <f>'Коэфф для прайса 1 оч'!$F$10</f>
        <v>250000</v>
      </c>
      <c r="J805" s="303">
        <f t="shared" si="36"/>
        <v>1542500</v>
      </c>
      <c r="K805" s="304">
        <v>0.05</v>
      </c>
      <c r="L805" s="301">
        <f t="shared" si="37"/>
        <v>237500</v>
      </c>
      <c r="M805" s="303">
        <f t="shared" si="38"/>
        <v>1465375</v>
      </c>
      <c r="N805" s="87" t="s">
        <v>1277</v>
      </c>
    </row>
    <row r="806" spans="2:14">
      <c r="B806" s="85" t="s">
        <v>1256</v>
      </c>
      <c r="C806" s="86">
        <v>5</v>
      </c>
      <c r="D806" s="84"/>
      <c r="E806" s="87" t="s">
        <v>1257</v>
      </c>
      <c r="F806" s="85">
        <v>159</v>
      </c>
      <c r="G806" s="85"/>
      <c r="H806" s="88">
        <v>4.68</v>
      </c>
      <c r="I806" s="301">
        <f>'Коэфф для прайса 1 оч'!$F$10</f>
        <v>250000</v>
      </c>
      <c r="J806" s="303">
        <f t="shared" si="36"/>
        <v>1170000</v>
      </c>
      <c r="K806" s="304">
        <v>0.05</v>
      </c>
      <c r="L806" s="301">
        <f t="shared" si="37"/>
        <v>237500</v>
      </c>
      <c r="M806" s="303">
        <f t="shared" si="38"/>
        <v>1111500</v>
      </c>
      <c r="N806" s="87" t="s">
        <v>1277</v>
      </c>
    </row>
    <row r="807" spans="2:14">
      <c r="B807" s="85" t="s">
        <v>1256</v>
      </c>
      <c r="C807" s="86">
        <v>5</v>
      </c>
      <c r="D807" s="84"/>
      <c r="E807" s="87" t="s">
        <v>1257</v>
      </c>
      <c r="F807" s="85">
        <v>160</v>
      </c>
      <c r="G807" s="85"/>
      <c r="H807" s="88">
        <v>4.79</v>
      </c>
      <c r="I807" s="301">
        <f>'Коэфф для прайса 1 оч'!$F$10</f>
        <v>250000</v>
      </c>
      <c r="J807" s="303">
        <f t="shared" si="36"/>
        <v>1197500</v>
      </c>
      <c r="K807" s="304">
        <v>0.05</v>
      </c>
      <c r="L807" s="301">
        <f t="shared" si="37"/>
        <v>237500</v>
      </c>
      <c r="M807" s="303">
        <f t="shared" si="38"/>
        <v>1137625</v>
      </c>
      <c r="N807" s="87" t="s">
        <v>1277</v>
      </c>
    </row>
    <row r="808" spans="2:14">
      <c r="B808" s="85" t="s">
        <v>1256</v>
      </c>
      <c r="C808" s="86">
        <v>5</v>
      </c>
      <c r="D808" s="84"/>
      <c r="E808" s="87" t="s">
        <v>1257</v>
      </c>
      <c r="F808" s="85">
        <v>161</v>
      </c>
      <c r="G808" s="85"/>
      <c r="H808" s="88">
        <v>7.01</v>
      </c>
      <c r="I808" s="301">
        <f>'Коэфф для прайса 1 оч'!$F$10</f>
        <v>250000</v>
      </c>
      <c r="J808" s="303">
        <f t="shared" ref="J808:J871" si="39">I808*H808</f>
        <v>1752500</v>
      </c>
      <c r="K808" s="304">
        <v>0.05</v>
      </c>
      <c r="L808" s="301">
        <f t="shared" ref="L808:L871" si="40">I808-I808*K808</f>
        <v>237500</v>
      </c>
      <c r="M808" s="303">
        <f t="shared" ref="M808:M871" si="41">L808*H808</f>
        <v>1664875</v>
      </c>
      <c r="N808" s="87" t="s">
        <v>1277</v>
      </c>
    </row>
    <row r="809" spans="2:14">
      <c r="B809" s="85" t="s">
        <v>1256</v>
      </c>
      <c r="C809" s="86">
        <v>5</v>
      </c>
      <c r="D809" s="84"/>
      <c r="E809" s="87" t="s">
        <v>1257</v>
      </c>
      <c r="F809" s="85">
        <v>162</v>
      </c>
      <c r="G809" s="85"/>
      <c r="H809" s="88">
        <v>7.01</v>
      </c>
      <c r="I809" s="301">
        <f>'Коэфф для прайса 1 оч'!$F$10</f>
        <v>250000</v>
      </c>
      <c r="J809" s="303">
        <f t="shared" si="39"/>
        <v>1752500</v>
      </c>
      <c r="K809" s="304">
        <v>0.05</v>
      </c>
      <c r="L809" s="301">
        <f t="shared" si="40"/>
        <v>237500</v>
      </c>
      <c r="M809" s="303">
        <f t="shared" si="41"/>
        <v>1664875</v>
      </c>
      <c r="N809" s="87" t="s">
        <v>1277</v>
      </c>
    </row>
    <row r="810" spans="2:14">
      <c r="B810" s="85" t="s">
        <v>1256</v>
      </c>
      <c r="C810" s="86">
        <v>5</v>
      </c>
      <c r="D810" s="84"/>
      <c r="E810" s="87" t="s">
        <v>1257</v>
      </c>
      <c r="F810" s="85">
        <v>163</v>
      </c>
      <c r="G810" s="85"/>
      <c r="H810" s="88">
        <v>4.79</v>
      </c>
      <c r="I810" s="301">
        <f>'Коэфф для прайса 1 оч'!$F$10</f>
        <v>250000</v>
      </c>
      <c r="J810" s="303">
        <f t="shared" si="39"/>
        <v>1197500</v>
      </c>
      <c r="K810" s="304">
        <v>0.05</v>
      </c>
      <c r="L810" s="301">
        <f t="shared" si="40"/>
        <v>237500</v>
      </c>
      <c r="M810" s="303">
        <f t="shared" si="41"/>
        <v>1137625</v>
      </c>
      <c r="N810" s="87" t="s">
        <v>1277</v>
      </c>
    </row>
    <row r="811" spans="2:14">
      <c r="B811" s="85" t="s">
        <v>1256</v>
      </c>
      <c r="C811" s="86">
        <v>5</v>
      </c>
      <c r="D811" s="84"/>
      <c r="E811" s="87" t="s">
        <v>1257</v>
      </c>
      <c r="F811" s="85">
        <v>164</v>
      </c>
      <c r="G811" s="85"/>
      <c r="H811" s="88">
        <v>4.68</v>
      </c>
      <c r="I811" s="301">
        <f>'Коэфф для прайса 1 оч'!$F$10</f>
        <v>250000</v>
      </c>
      <c r="J811" s="303">
        <f t="shared" si="39"/>
        <v>1170000</v>
      </c>
      <c r="K811" s="304">
        <v>0.05</v>
      </c>
      <c r="L811" s="301">
        <f t="shared" si="40"/>
        <v>237500</v>
      </c>
      <c r="M811" s="303">
        <f t="shared" si="41"/>
        <v>1111500</v>
      </c>
      <c r="N811" s="87" t="s">
        <v>1277</v>
      </c>
    </row>
    <row r="812" spans="2:14">
      <c r="B812" s="85" t="s">
        <v>1256</v>
      </c>
      <c r="C812" s="86">
        <v>5</v>
      </c>
      <c r="D812" s="84"/>
      <c r="E812" s="87" t="s">
        <v>1257</v>
      </c>
      <c r="F812" s="85">
        <v>165</v>
      </c>
      <c r="G812" s="85"/>
      <c r="H812" s="88">
        <v>4.68</v>
      </c>
      <c r="I812" s="301">
        <f>'Коэфф для прайса 1 оч'!$F$10</f>
        <v>250000</v>
      </c>
      <c r="J812" s="303">
        <f t="shared" si="39"/>
        <v>1170000</v>
      </c>
      <c r="K812" s="304">
        <v>0.05</v>
      </c>
      <c r="L812" s="301">
        <f t="shared" si="40"/>
        <v>237500</v>
      </c>
      <c r="M812" s="303">
        <f t="shared" si="41"/>
        <v>1111500</v>
      </c>
      <c r="N812" s="87" t="s">
        <v>1277</v>
      </c>
    </row>
    <row r="813" spans="2:14">
      <c r="B813" s="85" t="s">
        <v>1256</v>
      </c>
      <c r="C813" s="86">
        <v>5</v>
      </c>
      <c r="D813" s="84"/>
      <c r="E813" s="87" t="s">
        <v>1257</v>
      </c>
      <c r="F813" s="85">
        <v>166</v>
      </c>
      <c r="G813" s="85"/>
      <c r="H813" s="88">
        <v>4.79</v>
      </c>
      <c r="I813" s="301">
        <f>'Коэфф для прайса 1 оч'!$F$10</f>
        <v>250000</v>
      </c>
      <c r="J813" s="303">
        <f t="shared" si="39"/>
        <v>1197500</v>
      </c>
      <c r="K813" s="304">
        <v>0.05</v>
      </c>
      <c r="L813" s="301">
        <f t="shared" si="40"/>
        <v>237500</v>
      </c>
      <c r="M813" s="303">
        <f t="shared" si="41"/>
        <v>1137625</v>
      </c>
      <c r="N813" s="87" t="s">
        <v>1277</v>
      </c>
    </row>
    <row r="814" spans="2:14">
      <c r="B814" s="85" t="s">
        <v>1256</v>
      </c>
      <c r="C814" s="86">
        <v>5</v>
      </c>
      <c r="D814" s="84"/>
      <c r="E814" s="87" t="s">
        <v>1257</v>
      </c>
      <c r="F814" s="85">
        <v>167</v>
      </c>
      <c r="G814" s="85"/>
      <c r="H814" s="88">
        <v>7.01</v>
      </c>
      <c r="I814" s="301">
        <f>'Коэфф для прайса 1 оч'!$F$10</f>
        <v>250000</v>
      </c>
      <c r="J814" s="303">
        <f t="shared" si="39"/>
        <v>1752500</v>
      </c>
      <c r="K814" s="304">
        <v>0.05</v>
      </c>
      <c r="L814" s="301">
        <f t="shared" si="40"/>
        <v>237500</v>
      </c>
      <c r="M814" s="303">
        <f t="shared" si="41"/>
        <v>1664875</v>
      </c>
      <c r="N814" s="87" t="s">
        <v>1277</v>
      </c>
    </row>
    <row r="815" spans="2:14">
      <c r="B815" s="85" t="s">
        <v>1256</v>
      </c>
      <c r="C815" s="86">
        <v>5</v>
      </c>
      <c r="D815" s="84"/>
      <c r="E815" s="87" t="s">
        <v>1257</v>
      </c>
      <c r="F815" s="85">
        <v>168</v>
      </c>
      <c r="G815" s="85"/>
      <c r="H815" s="88">
        <v>7</v>
      </c>
      <c r="I815" s="301">
        <f>'Коэфф для прайса 1 оч'!$F$10</f>
        <v>250000</v>
      </c>
      <c r="J815" s="303">
        <f t="shared" si="39"/>
        <v>1750000</v>
      </c>
      <c r="K815" s="304">
        <v>0.05</v>
      </c>
      <c r="L815" s="301">
        <f t="shared" si="40"/>
        <v>237500</v>
      </c>
      <c r="M815" s="303">
        <f t="shared" si="41"/>
        <v>1662500</v>
      </c>
      <c r="N815" s="87" t="s">
        <v>1277</v>
      </c>
    </row>
    <row r="816" spans="2:14">
      <c r="B816" s="85" t="s">
        <v>1256</v>
      </c>
      <c r="C816" s="86">
        <v>5</v>
      </c>
      <c r="D816" s="84"/>
      <c r="E816" s="87" t="s">
        <v>1257</v>
      </c>
      <c r="F816" s="85">
        <v>169</v>
      </c>
      <c r="G816" s="85"/>
      <c r="H816" s="88">
        <v>4.76</v>
      </c>
      <c r="I816" s="301">
        <f>'Коэфф для прайса 1 оч'!$F$10</f>
        <v>250000</v>
      </c>
      <c r="J816" s="303">
        <f t="shared" si="39"/>
        <v>1190000</v>
      </c>
      <c r="K816" s="304">
        <v>0.05</v>
      </c>
      <c r="L816" s="301">
        <f t="shared" si="40"/>
        <v>237500</v>
      </c>
      <c r="M816" s="303">
        <f t="shared" si="41"/>
        <v>1130500</v>
      </c>
      <c r="N816" s="87" t="s">
        <v>1277</v>
      </c>
    </row>
    <row r="817" spans="2:14">
      <c r="B817" s="85" t="s">
        <v>1256</v>
      </c>
      <c r="C817" s="86">
        <v>5</v>
      </c>
      <c r="D817" s="84"/>
      <c r="E817" s="87" t="s">
        <v>1257</v>
      </c>
      <c r="F817" s="85">
        <v>170</v>
      </c>
      <c r="G817" s="85"/>
      <c r="H817" s="88">
        <v>4.67</v>
      </c>
      <c r="I817" s="301">
        <f>'Коэфф для прайса 1 оч'!$F$10</f>
        <v>250000</v>
      </c>
      <c r="J817" s="303">
        <f t="shared" si="39"/>
        <v>1167500</v>
      </c>
      <c r="K817" s="304">
        <v>0.05</v>
      </c>
      <c r="L817" s="301">
        <f t="shared" si="40"/>
        <v>237500</v>
      </c>
      <c r="M817" s="303">
        <f t="shared" si="41"/>
        <v>1109125</v>
      </c>
      <c r="N817" s="87" t="s">
        <v>1277</v>
      </c>
    </row>
    <row r="818" spans="2:14">
      <c r="B818" s="85" t="s">
        <v>1256</v>
      </c>
      <c r="C818" s="86">
        <v>5</v>
      </c>
      <c r="D818" s="84"/>
      <c r="E818" s="87" t="s">
        <v>1257</v>
      </c>
      <c r="F818" s="85">
        <v>171</v>
      </c>
      <c r="G818" s="85"/>
      <c r="H818" s="88">
        <v>5.26</v>
      </c>
      <c r="I818" s="301">
        <f>'Коэфф для прайса 1 оч'!$F$10</f>
        <v>250000</v>
      </c>
      <c r="J818" s="303">
        <f t="shared" si="39"/>
        <v>1315000</v>
      </c>
      <c r="K818" s="304">
        <v>0.05</v>
      </c>
      <c r="L818" s="301">
        <f t="shared" si="40"/>
        <v>237500</v>
      </c>
      <c r="M818" s="303">
        <f t="shared" si="41"/>
        <v>1249250</v>
      </c>
      <c r="N818" s="87" t="s">
        <v>1277</v>
      </c>
    </row>
    <row r="819" spans="2:14">
      <c r="B819" s="85" t="s">
        <v>1256</v>
      </c>
      <c r="C819" s="86">
        <v>5</v>
      </c>
      <c r="D819" s="84"/>
      <c r="E819" s="87" t="s">
        <v>1257</v>
      </c>
      <c r="F819" s="85">
        <v>172</v>
      </c>
      <c r="G819" s="85"/>
      <c r="H819" s="88">
        <v>4.67</v>
      </c>
      <c r="I819" s="301">
        <f>'Коэфф для прайса 1 оч'!$F$10</f>
        <v>250000</v>
      </c>
      <c r="J819" s="303">
        <f t="shared" si="39"/>
        <v>1167500</v>
      </c>
      <c r="K819" s="304">
        <v>0.05</v>
      </c>
      <c r="L819" s="301">
        <f t="shared" si="40"/>
        <v>237500</v>
      </c>
      <c r="M819" s="303">
        <f t="shared" si="41"/>
        <v>1109125</v>
      </c>
      <c r="N819" s="87" t="s">
        <v>1277</v>
      </c>
    </row>
    <row r="820" spans="2:14">
      <c r="B820" s="85" t="s">
        <v>1256</v>
      </c>
      <c r="C820" s="86">
        <v>5</v>
      </c>
      <c r="D820" s="84"/>
      <c r="E820" s="87" t="s">
        <v>1257</v>
      </c>
      <c r="F820" s="85">
        <v>173</v>
      </c>
      <c r="G820" s="85"/>
      <c r="H820" s="88">
        <v>4.76</v>
      </c>
      <c r="I820" s="301">
        <f>'Коэфф для прайса 1 оч'!$F$10</f>
        <v>250000</v>
      </c>
      <c r="J820" s="303">
        <f t="shared" si="39"/>
        <v>1190000</v>
      </c>
      <c r="K820" s="304">
        <v>0.05</v>
      </c>
      <c r="L820" s="301">
        <f t="shared" si="40"/>
        <v>237500</v>
      </c>
      <c r="M820" s="303">
        <f t="shared" si="41"/>
        <v>1130500</v>
      </c>
      <c r="N820" s="87" t="s">
        <v>1277</v>
      </c>
    </row>
    <row r="821" spans="2:14">
      <c r="B821" s="85" t="s">
        <v>1256</v>
      </c>
      <c r="C821" s="86">
        <v>5</v>
      </c>
      <c r="D821" s="84"/>
      <c r="E821" s="87" t="s">
        <v>1257</v>
      </c>
      <c r="F821" s="85">
        <v>174</v>
      </c>
      <c r="G821" s="85"/>
      <c r="H821" s="88">
        <v>7</v>
      </c>
      <c r="I821" s="301">
        <f>'Коэфф для прайса 1 оч'!$F$10</f>
        <v>250000</v>
      </c>
      <c r="J821" s="303">
        <f t="shared" si="39"/>
        <v>1750000</v>
      </c>
      <c r="K821" s="304">
        <v>0.05</v>
      </c>
      <c r="L821" s="301">
        <f t="shared" si="40"/>
        <v>237500</v>
      </c>
      <c r="M821" s="303">
        <f t="shared" si="41"/>
        <v>1662500</v>
      </c>
      <c r="N821" s="87" t="s">
        <v>1277</v>
      </c>
    </row>
    <row r="822" spans="2:14">
      <c r="B822" s="85" t="s">
        <v>1256</v>
      </c>
      <c r="C822" s="86">
        <v>5</v>
      </c>
      <c r="D822" s="84"/>
      <c r="E822" s="87" t="s">
        <v>1257</v>
      </c>
      <c r="F822" s="85">
        <v>175</v>
      </c>
      <c r="G822" s="85"/>
      <c r="H822" s="88">
        <v>7.01</v>
      </c>
      <c r="I822" s="301">
        <f>'Коэфф для прайса 1 оч'!$F$10</f>
        <v>250000</v>
      </c>
      <c r="J822" s="303">
        <f t="shared" si="39"/>
        <v>1752500</v>
      </c>
      <c r="K822" s="304">
        <v>0.05</v>
      </c>
      <c r="L822" s="301">
        <f t="shared" si="40"/>
        <v>237500</v>
      </c>
      <c r="M822" s="303">
        <f t="shared" si="41"/>
        <v>1664875</v>
      </c>
      <c r="N822" s="87" t="s">
        <v>1277</v>
      </c>
    </row>
    <row r="823" spans="2:14">
      <c r="B823" s="85" t="s">
        <v>1256</v>
      </c>
      <c r="C823" s="86">
        <v>5</v>
      </c>
      <c r="D823" s="84"/>
      <c r="E823" s="87" t="s">
        <v>1257</v>
      </c>
      <c r="F823" s="85">
        <v>176</v>
      </c>
      <c r="G823" s="85"/>
      <c r="H823" s="88">
        <v>4.79</v>
      </c>
      <c r="I823" s="301">
        <f>'Коэфф для прайса 1 оч'!$F$10</f>
        <v>250000</v>
      </c>
      <c r="J823" s="303">
        <f t="shared" si="39"/>
        <v>1197500</v>
      </c>
      <c r="K823" s="304">
        <v>0.05</v>
      </c>
      <c r="L823" s="301">
        <f t="shared" si="40"/>
        <v>237500</v>
      </c>
      <c r="M823" s="303">
        <f t="shared" si="41"/>
        <v>1137625</v>
      </c>
      <c r="N823" s="87" t="s">
        <v>1277</v>
      </c>
    </row>
    <row r="824" spans="2:14">
      <c r="B824" s="85" t="s">
        <v>1256</v>
      </c>
      <c r="C824" s="86">
        <v>5</v>
      </c>
      <c r="D824" s="84"/>
      <c r="E824" s="87" t="s">
        <v>1257</v>
      </c>
      <c r="F824" s="85">
        <v>177</v>
      </c>
      <c r="G824" s="85"/>
      <c r="H824" s="88">
        <v>4.68</v>
      </c>
      <c r="I824" s="301">
        <f>'Коэфф для прайса 1 оч'!$F$10</f>
        <v>250000</v>
      </c>
      <c r="J824" s="303">
        <f t="shared" si="39"/>
        <v>1170000</v>
      </c>
      <c r="K824" s="304">
        <v>0.05</v>
      </c>
      <c r="L824" s="301">
        <f t="shared" si="40"/>
        <v>237500</v>
      </c>
      <c r="M824" s="303">
        <f t="shared" si="41"/>
        <v>1111500</v>
      </c>
      <c r="N824" s="87" t="s">
        <v>1277</v>
      </c>
    </row>
    <row r="825" spans="2:14">
      <c r="B825" s="85" t="s">
        <v>1256</v>
      </c>
      <c r="C825" s="86">
        <v>5</v>
      </c>
      <c r="D825" s="84"/>
      <c r="E825" s="87" t="s">
        <v>1257</v>
      </c>
      <c r="F825" s="85">
        <v>178</v>
      </c>
      <c r="G825" s="85"/>
      <c r="H825" s="88">
        <v>4.41</v>
      </c>
      <c r="I825" s="301">
        <f>'Коэфф для прайса 1 оч'!$F$10</f>
        <v>250000</v>
      </c>
      <c r="J825" s="303">
        <f t="shared" si="39"/>
        <v>1102500</v>
      </c>
      <c r="K825" s="304">
        <v>0.05</v>
      </c>
      <c r="L825" s="301">
        <f t="shared" si="40"/>
        <v>237500</v>
      </c>
      <c r="M825" s="303">
        <f t="shared" si="41"/>
        <v>1047375</v>
      </c>
      <c r="N825" s="87" t="s">
        <v>1277</v>
      </c>
    </row>
    <row r="826" spans="2:14">
      <c r="B826" s="85" t="s">
        <v>1256</v>
      </c>
      <c r="C826" s="86">
        <v>5</v>
      </c>
      <c r="D826" s="84"/>
      <c r="E826" s="87" t="s">
        <v>1257</v>
      </c>
      <c r="F826" s="85">
        <v>179</v>
      </c>
      <c r="G826" s="85"/>
      <c r="H826" s="88">
        <v>4.3600000000000003</v>
      </c>
      <c r="I826" s="301">
        <f>'Коэфф для прайса 1 оч'!$F$10</f>
        <v>250000</v>
      </c>
      <c r="J826" s="303">
        <f t="shared" si="39"/>
        <v>1090000</v>
      </c>
      <c r="K826" s="304">
        <v>0.05</v>
      </c>
      <c r="L826" s="301">
        <f t="shared" si="40"/>
        <v>237500</v>
      </c>
      <c r="M826" s="303">
        <f t="shared" si="41"/>
        <v>1035500.0000000001</v>
      </c>
      <c r="N826" s="87" t="s">
        <v>1277</v>
      </c>
    </row>
    <row r="827" spans="2:14">
      <c r="B827" s="85" t="s">
        <v>1256</v>
      </c>
      <c r="C827" s="86">
        <v>5</v>
      </c>
      <c r="D827" s="84"/>
      <c r="E827" s="87" t="s">
        <v>1257</v>
      </c>
      <c r="F827" s="85">
        <v>180</v>
      </c>
      <c r="G827" s="85"/>
      <c r="H827" s="88">
        <v>4.3600000000000003</v>
      </c>
      <c r="I827" s="301">
        <f>'Коэфф для прайса 1 оч'!$F$10</f>
        <v>250000</v>
      </c>
      <c r="J827" s="303">
        <f t="shared" si="39"/>
        <v>1090000</v>
      </c>
      <c r="K827" s="304">
        <v>0.05</v>
      </c>
      <c r="L827" s="301">
        <f t="shared" si="40"/>
        <v>237500</v>
      </c>
      <c r="M827" s="303">
        <f t="shared" si="41"/>
        <v>1035500.0000000001</v>
      </c>
      <c r="N827" s="87" t="s">
        <v>1277</v>
      </c>
    </row>
    <row r="828" spans="2:14">
      <c r="B828" s="85" t="s">
        <v>1256</v>
      </c>
      <c r="C828" s="86">
        <v>5</v>
      </c>
      <c r="D828" s="84"/>
      <c r="E828" s="87" t="s">
        <v>1257</v>
      </c>
      <c r="F828" s="85">
        <v>181</v>
      </c>
      <c r="G828" s="85"/>
      <c r="H828" s="88">
        <v>4.3600000000000003</v>
      </c>
      <c r="I828" s="301">
        <f>'Коэфф для прайса 1 оч'!$F$10</f>
        <v>250000</v>
      </c>
      <c r="J828" s="303">
        <f t="shared" si="39"/>
        <v>1090000</v>
      </c>
      <c r="K828" s="304">
        <v>0.05</v>
      </c>
      <c r="L828" s="301">
        <f t="shared" si="40"/>
        <v>237500</v>
      </c>
      <c r="M828" s="303">
        <f t="shared" si="41"/>
        <v>1035500.0000000001</v>
      </c>
      <c r="N828" s="87" t="s">
        <v>1277</v>
      </c>
    </row>
    <row r="829" spans="2:14">
      <c r="B829" s="85" t="s">
        <v>1256</v>
      </c>
      <c r="C829" s="86">
        <v>5</v>
      </c>
      <c r="D829" s="84"/>
      <c r="E829" s="87" t="s">
        <v>1257</v>
      </c>
      <c r="F829" s="85">
        <v>182</v>
      </c>
      <c r="G829" s="85"/>
      <c r="H829" s="88">
        <v>4.3600000000000003</v>
      </c>
      <c r="I829" s="301">
        <f>'Коэфф для прайса 1 оч'!$F$10</f>
        <v>250000</v>
      </c>
      <c r="J829" s="303">
        <f t="shared" si="39"/>
        <v>1090000</v>
      </c>
      <c r="K829" s="304">
        <v>0.05</v>
      </c>
      <c r="L829" s="301">
        <f t="shared" si="40"/>
        <v>237500</v>
      </c>
      <c r="M829" s="303">
        <f t="shared" si="41"/>
        <v>1035500.0000000001</v>
      </c>
      <c r="N829" s="87" t="s">
        <v>1277</v>
      </c>
    </row>
    <row r="830" spans="2:14">
      <c r="B830" s="85" t="s">
        <v>1256</v>
      </c>
      <c r="C830" s="86">
        <v>5</v>
      </c>
      <c r="D830" s="84"/>
      <c r="E830" s="87" t="s">
        <v>1257</v>
      </c>
      <c r="F830" s="85">
        <v>183</v>
      </c>
      <c r="G830" s="85"/>
      <c r="H830" s="88">
        <v>4.3600000000000003</v>
      </c>
      <c r="I830" s="301">
        <f>'Коэфф для прайса 1 оч'!$F$10</f>
        <v>250000</v>
      </c>
      <c r="J830" s="303">
        <f t="shared" si="39"/>
        <v>1090000</v>
      </c>
      <c r="K830" s="304">
        <v>0.05</v>
      </c>
      <c r="L830" s="301">
        <f t="shared" si="40"/>
        <v>237500</v>
      </c>
      <c r="M830" s="303">
        <f t="shared" si="41"/>
        <v>1035500.0000000001</v>
      </c>
      <c r="N830" s="87" t="s">
        <v>1277</v>
      </c>
    </row>
    <row r="831" spans="2:14">
      <c r="B831" s="85" t="s">
        <v>1256</v>
      </c>
      <c r="C831" s="86">
        <v>5</v>
      </c>
      <c r="D831" s="84"/>
      <c r="E831" s="87" t="s">
        <v>1257</v>
      </c>
      <c r="F831" s="85">
        <v>184</v>
      </c>
      <c r="G831" s="85"/>
      <c r="H831" s="88">
        <v>4.3600000000000003</v>
      </c>
      <c r="I831" s="301">
        <f>'Коэфф для прайса 1 оч'!$F$10</f>
        <v>250000</v>
      </c>
      <c r="J831" s="303">
        <f t="shared" si="39"/>
        <v>1090000</v>
      </c>
      <c r="K831" s="304">
        <v>0.05</v>
      </c>
      <c r="L831" s="301">
        <f t="shared" si="40"/>
        <v>237500</v>
      </c>
      <c r="M831" s="303">
        <f t="shared" si="41"/>
        <v>1035500.0000000001</v>
      </c>
      <c r="N831" s="87" t="s">
        <v>1277</v>
      </c>
    </row>
    <row r="832" spans="2:14">
      <c r="B832" s="85" t="s">
        <v>1256</v>
      </c>
      <c r="C832" s="86">
        <v>5</v>
      </c>
      <c r="D832" s="84"/>
      <c r="E832" s="87" t="s">
        <v>1257</v>
      </c>
      <c r="F832" s="85">
        <v>185</v>
      </c>
      <c r="G832" s="85"/>
      <c r="H832" s="88">
        <v>4.3600000000000003</v>
      </c>
      <c r="I832" s="301">
        <f>'Коэфф для прайса 1 оч'!$F$10</f>
        <v>250000</v>
      </c>
      <c r="J832" s="303">
        <f t="shared" si="39"/>
        <v>1090000</v>
      </c>
      <c r="K832" s="304">
        <v>0.05</v>
      </c>
      <c r="L832" s="301">
        <f t="shared" si="40"/>
        <v>237500</v>
      </c>
      <c r="M832" s="303">
        <f t="shared" si="41"/>
        <v>1035500.0000000001</v>
      </c>
      <c r="N832" s="87" t="s">
        <v>1277</v>
      </c>
    </row>
    <row r="833" spans="2:14">
      <c r="B833" s="85" t="s">
        <v>1256</v>
      </c>
      <c r="C833" s="86">
        <v>5</v>
      </c>
      <c r="D833" s="84"/>
      <c r="E833" s="87" t="s">
        <v>1257</v>
      </c>
      <c r="F833" s="85">
        <v>186</v>
      </c>
      <c r="G833" s="85"/>
      <c r="H833" s="88">
        <v>4.3600000000000003</v>
      </c>
      <c r="I833" s="301">
        <f>'Коэфф для прайса 1 оч'!$F$10</f>
        <v>250000</v>
      </c>
      <c r="J833" s="303">
        <f t="shared" si="39"/>
        <v>1090000</v>
      </c>
      <c r="K833" s="304">
        <v>0.05</v>
      </c>
      <c r="L833" s="301">
        <f t="shared" si="40"/>
        <v>237500</v>
      </c>
      <c r="M833" s="303">
        <f t="shared" si="41"/>
        <v>1035500.0000000001</v>
      </c>
      <c r="N833" s="87" t="s">
        <v>1277</v>
      </c>
    </row>
    <row r="834" spans="2:14">
      <c r="B834" s="85" t="s">
        <v>1256</v>
      </c>
      <c r="C834" s="86">
        <v>5</v>
      </c>
      <c r="D834" s="84"/>
      <c r="E834" s="87" t="s">
        <v>1257</v>
      </c>
      <c r="F834" s="85">
        <v>187</v>
      </c>
      <c r="G834" s="85"/>
      <c r="H834" s="88">
        <v>4.3600000000000003</v>
      </c>
      <c r="I834" s="301">
        <f>'Коэфф для прайса 1 оч'!$F$10</f>
        <v>250000</v>
      </c>
      <c r="J834" s="303">
        <f t="shared" si="39"/>
        <v>1090000</v>
      </c>
      <c r="K834" s="304">
        <v>0.05</v>
      </c>
      <c r="L834" s="301">
        <f t="shared" si="40"/>
        <v>237500</v>
      </c>
      <c r="M834" s="303">
        <f t="shared" si="41"/>
        <v>1035500.0000000001</v>
      </c>
      <c r="N834" s="87" t="s">
        <v>1277</v>
      </c>
    </row>
    <row r="835" spans="2:14">
      <c r="B835" s="85" t="s">
        <v>1256</v>
      </c>
      <c r="C835" s="86">
        <v>5</v>
      </c>
      <c r="D835" s="84"/>
      <c r="E835" s="87" t="s">
        <v>1257</v>
      </c>
      <c r="F835" s="85">
        <v>188</v>
      </c>
      <c r="G835" s="85"/>
      <c r="H835" s="88">
        <v>4.3600000000000003</v>
      </c>
      <c r="I835" s="301">
        <f>'Коэфф для прайса 1 оч'!$F$10</f>
        <v>250000</v>
      </c>
      <c r="J835" s="303">
        <f t="shared" si="39"/>
        <v>1090000</v>
      </c>
      <c r="K835" s="304">
        <v>0.05</v>
      </c>
      <c r="L835" s="301">
        <f t="shared" si="40"/>
        <v>237500</v>
      </c>
      <c r="M835" s="303">
        <f t="shared" si="41"/>
        <v>1035500.0000000001</v>
      </c>
      <c r="N835" s="87" t="s">
        <v>1277</v>
      </c>
    </row>
    <row r="836" spans="2:14">
      <c r="B836" s="85" t="s">
        <v>1256</v>
      </c>
      <c r="C836" s="86">
        <v>5</v>
      </c>
      <c r="D836" s="84"/>
      <c r="E836" s="87" t="s">
        <v>1257</v>
      </c>
      <c r="F836" s="85">
        <v>189</v>
      </c>
      <c r="G836" s="85"/>
      <c r="H836" s="88">
        <v>4.2</v>
      </c>
      <c r="I836" s="301">
        <f>'Коэфф для прайса 1 оч'!$F$10</f>
        <v>250000</v>
      </c>
      <c r="J836" s="303">
        <f t="shared" si="39"/>
        <v>1050000</v>
      </c>
      <c r="K836" s="304">
        <v>0.05</v>
      </c>
      <c r="L836" s="301">
        <f t="shared" si="40"/>
        <v>237500</v>
      </c>
      <c r="M836" s="303">
        <f t="shared" si="41"/>
        <v>997500</v>
      </c>
      <c r="N836" s="87" t="s">
        <v>1277</v>
      </c>
    </row>
    <row r="837" spans="2:14">
      <c r="B837" s="85" t="s">
        <v>1256</v>
      </c>
      <c r="C837" s="86">
        <v>5</v>
      </c>
      <c r="D837" s="84"/>
      <c r="E837" s="87" t="s">
        <v>1257</v>
      </c>
      <c r="F837" s="85">
        <v>190</v>
      </c>
      <c r="G837" s="85"/>
      <c r="H837" s="88">
        <v>6.16</v>
      </c>
      <c r="I837" s="301">
        <f>'Коэфф для прайса 1 оч'!$F$10</f>
        <v>250000</v>
      </c>
      <c r="J837" s="303">
        <f t="shared" si="39"/>
        <v>1540000</v>
      </c>
      <c r="K837" s="304">
        <v>0.05</v>
      </c>
      <c r="L837" s="301">
        <f t="shared" si="40"/>
        <v>237500</v>
      </c>
      <c r="M837" s="303">
        <f t="shared" si="41"/>
        <v>1463000</v>
      </c>
      <c r="N837" s="87" t="s">
        <v>1277</v>
      </c>
    </row>
    <row r="838" spans="2:14">
      <c r="B838" s="85" t="s">
        <v>1256</v>
      </c>
      <c r="C838" s="86">
        <v>5</v>
      </c>
      <c r="D838" s="84"/>
      <c r="E838" s="87" t="s">
        <v>1257</v>
      </c>
      <c r="F838" s="85">
        <v>191</v>
      </c>
      <c r="G838" s="85"/>
      <c r="H838" s="88">
        <v>6.17</v>
      </c>
      <c r="I838" s="301">
        <f>'Коэфф для прайса 1 оч'!$F$10</f>
        <v>250000</v>
      </c>
      <c r="J838" s="303">
        <f t="shared" si="39"/>
        <v>1542500</v>
      </c>
      <c r="K838" s="304">
        <v>0.05</v>
      </c>
      <c r="L838" s="301">
        <f t="shared" si="40"/>
        <v>237500</v>
      </c>
      <c r="M838" s="303">
        <f t="shared" si="41"/>
        <v>1465375</v>
      </c>
      <c r="N838" s="87" t="s">
        <v>1277</v>
      </c>
    </row>
    <row r="839" spans="2:14">
      <c r="B839" s="85" t="s">
        <v>1256</v>
      </c>
      <c r="C839" s="86">
        <v>5</v>
      </c>
      <c r="D839" s="84"/>
      <c r="E839" s="87" t="s">
        <v>1257</v>
      </c>
      <c r="F839" s="85">
        <v>192</v>
      </c>
      <c r="G839" s="85"/>
      <c r="H839" s="88">
        <v>4.22</v>
      </c>
      <c r="I839" s="301">
        <f>'Коэфф для прайса 1 оч'!$F$10</f>
        <v>250000</v>
      </c>
      <c r="J839" s="303">
        <f t="shared" si="39"/>
        <v>1055000</v>
      </c>
      <c r="K839" s="304">
        <v>0.05</v>
      </c>
      <c r="L839" s="301">
        <f t="shared" si="40"/>
        <v>237500</v>
      </c>
      <c r="M839" s="303">
        <f t="shared" si="41"/>
        <v>1002249.9999999999</v>
      </c>
      <c r="N839" s="87" t="s">
        <v>1277</v>
      </c>
    </row>
    <row r="840" spans="2:14">
      <c r="B840" s="85" t="s">
        <v>1256</v>
      </c>
      <c r="C840" s="86">
        <v>5</v>
      </c>
      <c r="D840" s="84"/>
      <c r="E840" s="87" t="s">
        <v>1257</v>
      </c>
      <c r="F840" s="85">
        <v>193</v>
      </c>
      <c r="G840" s="85"/>
      <c r="H840" s="88">
        <v>4.41</v>
      </c>
      <c r="I840" s="301">
        <f>'Коэфф для прайса 1 оч'!$F$10</f>
        <v>250000</v>
      </c>
      <c r="J840" s="303">
        <f t="shared" si="39"/>
        <v>1102500</v>
      </c>
      <c r="K840" s="304">
        <v>0.05</v>
      </c>
      <c r="L840" s="301">
        <f t="shared" si="40"/>
        <v>237500</v>
      </c>
      <c r="M840" s="303">
        <f t="shared" si="41"/>
        <v>1047375</v>
      </c>
      <c r="N840" s="87" t="s">
        <v>1277</v>
      </c>
    </row>
    <row r="841" spans="2:14">
      <c r="B841" s="85" t="s">
        <v>1256</v>
      </c>
      <c r="C841" s="86">
        <v>5</v>
      </c>
      <c r="D841" s="84"/>
      <c r="E841" s="87" t="s">
        <v>1257</v>
      </c>
      <c r="F841" s="85">
        <v>194</v>
      </c>
      <c r="G841" s="85"/>
      <c r="H841" s="88">
        <v>4.3499999999999996</v>
      </c>
      <c r="I841" s="301">
        <f>'Коэфф для прайса 1 оч'!$F$10</f>
        <v>250000</v>
      </c>
      <c r="J841" s="303">
        <f t="shared" si="39"/>
        <v>1087500</v>
      </c>
      <c r="K841" s="304">
        <v>0.05</v>
      </c>
      <c r="L841" s="301">
        <f t="shared" si="40"/>
        <v>237500</v>
      </c>
      <c r="M841" s="303">
        <f t="shared" si="41"/>
        <v>1033124.9999999999</v>
      </c>
      <c r="N841" s="87" t="s">
        <v>1277</v>
      </c>
    </row>
    <row r="842" spans="2:14">
      <c r="B842" s="85" t="s">
        <v>1256</v>
      </c>
      <c r="C842" s="86">
        <v>5</v>
      </c>
      <c r="D842" s="84"/>
      <c r="E842" s="87" t="s">
        <v>1257</v>
      </c>
      <c r="F842" s="85">
        <v>195</v>
      </c>
      <c r="G842" s="85"/>
      <c r="H842" s="88">
        <v>4.3600000000000003</v>
      </c>
      <c r="I842" s="301">
        <f>'Коэфф для прайса 1 оч'!$F$10</f>
        <v>250000</v>
      </c>
      <c r="J842" s="303">
        <f t="shared" si="39"/>
        <v>1090000</v>
      </c>
      <c r="K842" s="304">
        <v>0.05</v>
      </c>
      <c r="L842" s="301">
        <f t="shared" si="40"/>
        <v>237500</v>
      </c>
      <c r="M842" s="303">
        <f t="shared" si="41"/>
        <v>1035500.0000000001</v>
      </c>
      <c r="N842" s="87" t="s">
        <v>1277</v>
      </c>
    </row>
    <row r="843" spans="2:14">
      <c r="B843" s="85" t="s">
        <v>1256</v>
      </c>
      <c r="C843" s="86">
        <v>5</v>
      </c>
      <c r="D843" s="84"/>
      <c r="E843" s="87" t="s">
        <v>1257</v>
      </c>
      <c r="F843" s="85">
        <v>196</v>
      </c>
      <c r="G843" s="85"/>
      <c r="H843" s="88">
        <v>4.3600000000000003</v>
      </c>
      <c r="I843" s="301">
        <f>'Коэфф для прайса 1 оч'!$F$10</f>
        <v>250000</v>
      </c>
      <c r="J843" s="303">
        <f t="shared" si="39"/>
        <v>1090000</v>
      </c>
      <c r="K843" s="304">
        <v>0.05</v>
      </c>
      <c r="L843" s="301">
        <f t="shared" si="40"/>
        <v>237500</v>
      </c>
      <c r="M843" s="303">
        <f t="shared" si="41"/>
        <v>1035500.0000000001</v>
      </c>
      <c r="N843" s="87" t="s">
        <v>1277</v>
      </c>
    </row>
    <row r="844" spans="2:14">
      <c r="B844" s="85" t="s">
        <v>1256</v>
      </c>
      <c r="C844" s="86">
        <v>5</v>
      </c>
      <c r="D844" s="84"/>
      <c r="E844" s="87" t="s">
        <v>1257</v>
      </c>
      <c r="F844" s="85">
        <v>197</v>
      </c>
      <c r="G844" s="85"/>
      <c r="H844" s="88">
        <v>4.3600000000000003</v>
      </c>
      <c r="I844" s="301">
        <f>'Коэфф для прайса 1 оч'!$F$10</f>
        <v>250000</v>
      </c>
      <c r="J844" s="303">
        <f t="shared" si="39"/>
        <v>1090000</v>
      </c>
      <c r="K844" s="304">
        <v>0.05</v>
      </c>
      <c r="L844" s="301">
        <f t="shared" si="40"/>
        <v>237500</v>
      </c>
      <c r="M844" s="303">
        <f t="shared" si="41"/>
        <v>1035500.0000000001</v>
      </c>
      <c r="N844" s="87" t="s">
        <v>1277</v>
      </c>
    </row>
    <row r="845" spans="2:14">
      <c r="B845" s="85" t="s">
        <v>1256</v>
      </c>
      <c r="C845" s="86">
        <v>5</v>
      </c>
      <c r="D845" s="84"/>
      <c r="E845" s="87" t="s">
        <v>1257</v>
      </c>
      <c r="F845" s="85">
        <v>198</v>
      </c>
      <c r="G845" s="85"/>
      <c r="H845" s="88">
        <v>5.73</v>
      </c>
      <c r="I845" s="301">
        <f>'Коэфф для прайса 1 оч'!$F$10</f>
        <v>250000</v>
      </c>
      <c r="J845" s="303">
        <f t="shared" si="39"/>
        <v>1432500</v>
      </c>
      <c r="K845" s="304">
        <v>0.05</v>
      </c>
      <c r="L845" s="301">
        <f t="shared" si="40"/>
        <v>237500</v>
      </c>
      <c r="M845" s="303">
        <f t="shared" si="41"/>
        <v>1360875</v>
      </c>
      <c r="N845" s="87" t="s">
        <v>1277</v>
      </c>
    </row>
    <row r="846" spans="2:14">
      <c r="B846" s="85" t="s">
        <v>1256</v>
      </c>
      <c r="C846" s="86">
        <v>5</v>
      </c>
      <c r="D846" s="84"/>
      <c r="E846" s="87" t="s">
        <v>1257</v>
      </c>
      <c r="F846" s="85">
        <v>199</v>
      </c>
      <c r="G846" s="85"/>
      <c r="H846" s="88">
        <v>5.72</v>
      </c>
      <c r="I846" s="301">
        <f>'Коэфф для прайса 1 оч'!$F$10</f>
        <v>250000</v>
      </c>
      <c r="J846" s="303">
        <f t="shared" si="39"/>
        <v>1430000</v>
      </c>
      <c r="K846" s="304">
        <v>0.05</v>
      </c>
      <c r="L846" s="301">
        <f t="shared" si="40"/>
        <v>237500</v>
      </c>
      <c r="M846" s="303">
        <f t="shared" si="41"/>
        <v>1358500</v>
      </c>
      <c r="N846" s="87" t="s">
        <v>1277</v>
      </c>
    </row>
    <row r="847" spans="2:14">
      <c r="B847" s="85" t="s">
        <v>1256</v>
      </c>
      <c r="C847" s="86">
        <v>5</v>
      </c>
      <c r="D847" s="84"/>
      <c r="E847" s="87" t="s">
        <v>1257</v>
      </c>
      <c r="F847" s="85">
        <v>200</v>
      </c>
      <c r="G847" s="85"/>
      <c r="H847" s="88">
        <v>5.72</v>
      </c>
      <c r="I847" s="301">
        <f>'Коэфф для прайса 1 оч'!$F$10</f>
        <v>250000</v>
      </c>
      <c r="J847" s="303">
        <f t="shared" si="39"/>
        <v>1430000</v>
      </c>
      <c r="K847" s="304">
        <v>0.05</v>
      </c>
      <c r="L847" s="301">
        <f t="shared" si="40"/>
        <v>237500</v>
      </c>
      <c r="M847" s="303">
        <f t="shared" si="41"/>
        <v>1358500</v>
      </c>
      <c r="N847" s="87" t="s">
        <v>1277</v>
      </c>
    </row>
    <row r="848" spans="2:14">
      <c r="B848" s="85" t="s">
        <v>1256</v>
      </c>
      <c r="C848" s="86">
        <v>5</v>
      </c>
      <c r="D848" s="84"/>
      <c r="E848" s="87" t="s">
        <v>1257</v>
      </c>
      <c r="F848" s="85">
        <v>201</v>
      </c>
      <c r="G848" s="85"/>
      <c r="H848" s="88">
        <v>5.72</v>
      </c>
      <c r="I848" s="301">
        <f>'Коэфф для прайса 1 оч'!$F$10</f>
        <v>250000</v>
      </c>
      <c r="J848" s="303">
        <f t="shared" si="39"/>
        <v>1430000</v>
      </c>
      <c r="K848" s="304">
        <v>0.05</v>
      </c>
      <c r="L848" s="301">
        <f t="shared" si="40"/>
        <v>237500</v>
      </c>
      <c r="M848" s="303">
        <f t="shared" si="41"/>
        <v>1358500</v>
      </c>
      <c r="N848" s="87" t="s">
        <v>1277</v>
      </c>
    </row>
    <row r="849" spans="2:14">
      <c r="B849" s="85" t="s">
        <v>1256</v>
      </c>
      <c r="C849" s="86">
        <v>5</v>
      </c>
      <c r="D849" s="84"/>
      <c r="E849" s="87" t="s">
        <v>1257</v>
      </c>
      <c r="F849" s="85">
        <v>202</v>
      </c>
      <c r="G849" s="85"/>
      <c r="H849" s="88">
        <v>5.72</v>
      </c>
      <c r="I849" s="301">
        <f>'Коэфф для прайса 1 оч'!$F$10</f>
        <v>250000</v>
      </c>
      <c r="J849" s="303">
        <f t="shared" si="39"/>
        <v>1430000</v>
      </c>
      <c r="K849" s="304">
        <v>0.05</v>
      </c>
      <c r="L849" s="301">
        <f t="shared" si="40"/>
        <v>237500</v>
      </c>
      <c r="M849" s="303">
        <f t="shared" si="41"/>
        <v>1358500</v>
      </c>
      <c r="N849" s="87" t="s">
        <v>1277</v>
      </c>
    </row>
    <row r="850" spans="2:14">
      <c r="B850" s="85" t="s">
        <v>1256</v>
      </c>
      <c r="C850" s="86">
        <v>5</v>
      </c>
      <c r="D850" s="84"/>
      <c r="E850" s="87" t="s">
        <v>1257</v>
      </c>
      <c r="F850" s="85">
        <v>203</v>
      </c>
      <c r="G850" s="85"/>
      <c r="H850" s="88">
        <v>5.72</v>
      </c>
      <c r="I850" s="301">
        <f>'Коэфф для прайса 1 оч'!$F$10</f>
        <v>250000</v>
      </c>
      <c r="J850" s="303">
        <f t="shared" si="39"/>
        <v>1430000</v>
      </c>
      <c r="K850" s="304">
        <v>0.05</v>
      </c>
      <c r="L850" s="301">
        <f t="shared" si="40"/>
        <v>237500</v>
      </c>
      <c r="M850" s="303">
        <f t="shared" si="41"/>
        <v>1358500</v>
      </c>
      <c r="N850" s="87" t="s">
        <v>1277</v>
      </c>
    </row>
    <row r="851" spans="2:14">
      <c r="B851" s="85" t="s">
        <v>1256</v>
      </c>
      <c r="C851" s="86">
        <v>5</v>
      </c>
      <c r="D851" s="84"/>
      <c r="E851" s="87" t="s">
        <v>1257</v>
      </c>
      <c r="F851" s="85">
        <v>204</v>
      </c>
      <c r="G851" s="85"/>
      <c r="H851" s="88">
        <v>5.72</v>
      </c>
      <c r="I851" s="301">
        <f>'Коэфф для прайса 1 оч'!$F$10</f>
        <v>250000</v>
      </c>
      <c r="J851" s="303">
        <f t="shared" si="39"/>
        <v>1430000</v>
      </c>
      <c r="K851" s="304">
        <v>0.05</v>
      </c>
      <c r="L851" s="301">
        <f t="shared" si="40"/>
        <v>237500</v>
      </c>
      <c r="M851" s="303">
        <f t="shared" si="41"/>
        <v>1358500</v>
      </c>
      <c r="N851" s="87" t="s">
        <v>1277</v>
      </c>
    </row>
    <row r="852" spans="2:14">
      <c r="B852" s="85" t="s">
        <v>1256</v>
      </c>
      <c r="C852" s="86">
        <v>5</v>
      </c>
      <c r="D852" s="84"/>
      <c r="E852" s="87" t="s">
        <v>1257</v>
      </c>
      <c r="F852" s="85">
        <v>205</v>
      </c>
      <c r="G852" s="85"/>
      <c r="H852" s="88">
        <v>5.72</v>
      </c>
      <c r="I852" s="301">
        <f>'Коэфф для прайса 1 оч'!$F$10</f>
        <v>250000</v>
      </c>
      <c r="J852" s="303">
        <f t="shared" si="39"/>
        <v>1430000</v>
      </c>
      <c r="K852" s="304">
        <v>0.05</v>
      </c>
      <c r="L852" s="301">
        <f t="shared" si="40"/>
        <v>237500</v>
      </c>
      <c r="M852" s="303">
        <f t="shared" si="41"/>
        <v>1358500</v>
      </c>
      <c r="N852" s="87" t="s">
        <v>1277</v>
      </c>
    </row>
    <row r="853" spans="2:14">
      <c r="B853" s="85" t="s">
        <v>1256</v>
      </c>
      <c r="C853" s="86">
        <v>5</v>
      </c>
      <c r="D853" s="84"/>
      <c r="E853" s="87" t="s">
        <v>1257</v>
      </c>
      <c r="F853" s="85">
        <v>206</v>
      </c>
      <c r="G853" s="85"/>
      <c r="H853" s="88">
        <v>5.72</v>
      </c>
      <c r="I853" s="301">
        <f>'Коэфф для прайса 1 оч'!$F$10</f>
        <v>250000</v>
      </c>
      <c r="J853" s="303">
        <f t="shared" si="39"/>
        <v>1430000</v>
      </c>
      <c r="K853" s="304">
        <v>0.05</v>
      </c>
      <c r="L853" s="301">
        <f t="shared" si="40"/>
        <v>237500</v>
      </c>
      <c r="M853" s="303">
        <f t="shared" si="41"/>
        <v>1358500</v>
      </c>
      <c r="N853" s="87" t="s">
        <v>1277</v>
      </c>
    </row>
    <row r="854" spans="2:14">
      <c r="B854" s="85" t="s">
        <v>1256</v>
      </c>
      <c r="C854" s="86">
        <v>5</v>
      </c>
      <c r="D854" s="84"/>
      <c r="E854" s="87" t="s">
        <v>1257</v>
      </c>
      <c r="F854" s="85">
        <v>207</v>
      </c>
      <c r="G854" s="85"/>
      <c r="H854" s="88">
        <v>5.72</v>
      </c>
      <c r="I854" s="301">
        <f>'Коэфф для прайса 1 оч'!$F$10</f>
        <v>250000</v>
      </c>
      <c r="J854" s="303">
        <f t="shared" si="39"/>
        <v>1430000</v>
      </c>
      <c r="K854" s="304">
        <v>0.05</v>
      </c>
      <c r="L854" s="301">
        <f t="shared" si="40"/>
        <v>237500</v>
      </c>
      <c r="M854" s="303">
        <f t="shared" si="41"/>
        <v>1358500</v>
      </c>
      <c r="N854" s="87" t="s">
        <v>1277</v>
      </c>
    </row>
    <row r="855" spans="2:14">
      <c r="B855" s="85" t="s">
        <v>1256</v>
      </c>
      <c r="C855" s="86">
        <v>5</v>
      </c>
      <c r="D855" s="84"/>
      <c r="E855" s="87" t="s">
        <v>1257</v>
      </c>
      <c r="F855" s="85">
        <v>208</v>
      </c>
      <c r="G855" s="85"/>
      <c r="H855" s="88">
        <v>5.88</v>
      </c>
      <c r="I855" s="301">
        <f>'Коэфф для прайса 1 оч'!$F$10</f>
        <v>250000</v>
      </c>
      <c r="J855" s="303">
        <f t="shared" si="39"/>
        <v>1470000</v>
      </c>
      <c r="K855" s="304">
        <v>0.05</v>
      </c>
      <c r="L855" s="301">
        <f t="shared" si="40"/>
        <v>237500</v>
      </c>
      <c r="M855" s="303">
        <f t="shared" si="41"/>
        <v>1396500</v>
      </c>
      <c r="N855" s="87" t="s">
        <v>1277</v>
      </c>
    </row>
    <row r="856" spans="2:14">
      <c r="B856" s="85" t="s">
        <v>1256</v>
      </c>
      <c r="C856" s="86">
        <v>5</v>
      </c>
      <c r="D856" s="84"/>
      <c r="E856" s="87" t="s">
        <v>1257</v>
      </c>
      <c r="F856" s="85">
        <v>209</v>
      </c>
      <c r="G856" s="85"/>
      <c r="H856" s="88">
        <v>5.55</v>
      </c>
      <c r="I856" s="301">
        <f>'Коэфф для прайса 1 оч'!$F$10</f>
        <v>250000</v>
      </c>
      <c r="J856" s="303">
        <f t="shared" si="39"/>
        <v>1387500</v>
      </c>
      <c r="K856" s="304">
        <v>0.05</v>
      </c>
      <c r="L856" s="301">
        <f t="shared" si="40"/>
        <v>237500</v>
      </c>
      <c r="M856" s="303">
        <f t="shared" si="41"/>
        <v>1318125</v>
      </c>
      <c r="N856" s="87" t="s">
        <v>1277</v>
      </c>
    </row>
    <row r="857" spans="2:14">
      <c r="B857" s="85" t="s">
        <v>1256</v>
      </c>
      <c r="C857" s="86">
        <v>5</v>
      </c>
      <c r="D857" s="84"/>
      <c r="E857" s="87" t="s">
        <v>1257</v>
      </c>
      <c r="F857" s="85">
        <v>210</v>
      </c>
      <c r="G857" s="85"/>
      <c r="H857" s="88">
        <v>5.55</v>
      </c>
      <c r="I857" s="301">
        <f>'Коэфф для прайса 1 оч'!$F$10</f>
        <v>250000</v>
      </c>
      <c r="J857" s="303">
        <f t="shared" si="39"/>
        <v>1387500</v>
      </c>
      <c r="K857" s="304">
        <v>0.05</v>
      </c>
      <c r="L857" s="301">
        <f t="shared" si="40"/>
        <v>237500</v>
      </c>
      <c r="M857" s="303">
        <f t="shared" si="41"/>
        <v>1318125</v>
      </c>
      <c r="N857" s="87" t="s">
        <v>1277</v>
      </c>
    </row>
    <row r="858" spans="2:14">
      <c r="B858" s="85" t="s">
        <v>1256</v>
      </c>
      <c r="C858" s="86">
        <v>5</v>
      </c>
      <c r="D858" s="84"/>
      <c r="E858" s="87" t="s">
        <v>1257</v>
      </c>
      <c r="F858" s="85">
        <v>211</v>
      </c>
      <c r="G858" s="85"/>
      <c r="H858" s="88">
        <v>5.88</v>
      </c>
      <c r="I858" s="301">
        <f>'Коэфф для прайса 1 оч'!$F$10</f>
        <v>250000</v>
      </c>
      <c r="J858" s="303">
        <f t="shared" si="39"/>
        <v>1470000</v>
      </c>
      <c r="K858" s="304">
        <v>0.05</v>
      </c>
      <c r="L858" s="301">
        <f t="shared" si="40"/>
        <v>237500</v>
      </c>
      <c r="M858" s="303">
        <f t="shared" si="41"/>
        <v>1396500</v>
      </c>
      <c r="N858" s="87" t="s">
        <v>1277</v>
      </c>
    </row>
    <row r="859" spans="2:14">
      <c r="B859" s="85" t="s">
        <v>1256</v>
      </c>
      <c r="C859" s="86">
        <v>5</v>
      </c>
      <c r="D859" s="84"/>
      <c r="E859" s="87" t="s">
        <v>1257</v>
      </c>
      <c r="F859" s="85">
        <v>212</v>
      </c>
      <c r="G859" s="85"/>
      <c r="H859" s="88">
        <v>5.55</v>
      </c>
      <c r="I859" s="301">
        <f>'Коэфф для прайса 1 оч'!$F$10</f>
        <v>250000</v>
      </c>
      <c r="J859" s="303">
        <f t="shared" si="39"/>
        <v>1387500</v>
      </c>
      <c r="K859" s="304">
        <v>0.05</v>
      </c>
      <c r="L859" s="301">
        <f t="shared" si="40"/>
        <v>237500</v>
      </c>
      <c r="M859" s="303">
        <f t="shared" si="41"/>
        <v>1318125</v>
      </c>
      <c r="N859" s="87" t="s">
        <v>1277</v>
      </c>
    </row>
    <row r="860" spans="2:14">
      <c r="B860" s="85" t="s">
        <v>1256</v>
      </c>
      <c r="C860" s="86">
        <v>5</v>
      </c>
      <c r="D860" s="84"/>
      <c r="E860" s="87" t="s">
        <v>1257</v>
      </c>
      <c r="F860" s="85">
        <v>213</v>
      </c>
      <c r="G860" s="85"/>
      <c r="H860" s="88">
        <v>5.88</v>
      </c>
      <c r="I860" s="301">
        <f>'Коэфф для прайса 1 оч'!$F$10</f>
        <v>250000</v>
      </c>
      <c r="J860" s="303">
        <f t="shared" si="39"/>
        <v>1470000</v>
      </c>
      <c r="K860" s="304">
        <v>0.05</v>
      </c>
      <c r="L860" s="301">
        <f t="shared" si="40"/>
        <v>237500</v>
      </c>
      <c r="M860" s="303">
        <f t="shared" si="41"/>
        <v>1396500</v>
      </c>
      <c r="N860" s="87" t="s">
        <v>1277</v>
      </c>
    </row>
    <row r="861" spans="2:14">
      <c r="B861" s="85" t="s">
        <v>1256</v>
      </c>
      <c r="C861" s="86">
        <v>5</v>
      </c>
      <c r="D861" s="84"/>
      <c r="E861" s="87" t="s">
        <v>1257</v>
      </c>
      <c r="F861" s="85">
        <v>214</v>
      </c>
      <c r="G861" s="85"/>
      <c r="H861" s="88">
        <v>4.2699999999999996</v>
      </c>
      <c r="I861" s="301">
        <f>'Коэфф для прайса 1 оч'!$F$10</f>
        <v>250000</v>
      </c>
      <c r="J861" s="303">
        <f t="shared" si="39"/>
        <v>1067500</v>
      </c>
      <c r="K861" s="304">
        <v>0.05</v>
      </c>
      <c r="L861" s="301">
        <f t="shared" si="40"/>
        <v>237500</v>
      </c>
      <c r="M861" s="303">
        <f t="shared" si="41"/>
        <v>1014124.9999999999</v>
      </c>
      <c r="N861" s="87" t="s">
        <v>1277</v>
      </c>
    </row>
    <row r="862" spans="2:14">
      <c r="B862" s="85" t="s">
        <v>1256</v>
      </c>
      <c r="C862" s="86">
        <v>5</v>
      </c>
      <c r="D862" s="84"/>
      <c r="E862" s="87" t="s">
        <v>1257</v>
      </c>
      <c r="F862" s="85">
        <v>215</v>
      </c>
      <c r="G862" s="85"/>
      <c r="H862" s="88">
        <v>5.97</v>
      </c>
      <c r="I862" s="301">
        <f>'Коэфф для прайса 1 оч'!$F$10</f>
        <v>250000</v>
      </c>
      <c r="J862" s="303">
        <f t="shared" si="39"/>
        <v>1492500</v>
      </c>
      <c r="K862" s="304">
        <v>0.05</v>
      </c>
      <c r="L862" s="301">
        <f t="shared" si="40"/>
        <v>237500</v>
      </c>
      <c r="M862" s="303">
        <f t="shared" si="41"/>
        <v>1417875</v>
      </c>
      <c r="N862" s="87" t="s">
        <v>1277</v>
      </c>
    </row>
    <row r="863" spans="2:14">
      <c r="B863" s="85" t="s">
        <v>1256</v>
      </c>
      <c r="C863" s="86">
        <v>5</v>
      </c>
      <c r="D863" s="84"/>
      <c r="E863" s="87" t="s">
        <v>1257</v>
      </c>
      <c r="F863" s="85">
        <v>216</v>
      </c>
      <c r="G863" s="85"/>
      <c r="H863" s="88">
        <v>6.07</v>
      </c>
      <c r="I863" s="301">
        <f>'Коэфф для прайса 1 оч'!$F$10</f>
        <v>250000</v>
      </c>
      <c r="J863" s="303">
        <f t="shared" si="39"/>
        <v>1517500</v>
      </c>
      <c r="K863" s="304">
        <v>0.05</v>
      </c>
      <c r="L863" s="301">
        <f t="shared" si="40"/>
        <v>237500</v>
      </c>
      <c r="M863" s="303">
        <f t="shared" si="41"/>
        <v>1441625</v>
      </c>
      <c r="N863" s="87" t="s">
        <v>1277</v>
      </c>
    </row>
    <row r="864" spans="2:14">
      <c r="B864" s="85" t="s">
        <v>1256</v>
      </c>
      <c r="C864" s="86">
        <v>5</v>
      </c>
      <c r="D864" s="84"/>
      <c r="E864" s="87" t="s">
        <v>1257</v>
      </c>
      <c r="F864" s="85">
        <v>217</v>
      </c>
      <c r="G864" s="85"/>
      <c r="H864" s="88">
        <v>4.26</v>
      </c>
      <c r="I864" s="301">
        <f>'Коэфф для прайса 1 оч'!$F$10</f>
        <v>250000</v>
      </c>
      <c r="J864" s="303">
        <f t="shared" si="39"/>
        <v>1065000</v>
      </c>
      <c r="K864" s="304">
        <v>0.05</v>
      </c>
      <c r="L864" s="301">
        <f t="shared" si="40"/>
        <v>237500</v>
      </c>
      <c r="M864" s="303">
        <f t="shared" si="41"/>
        <v>1011750</v>
      </c>
      <c r="N864" s="87" t="s">
        <v>1277</v>
      </c>
    </row>
    <row r="865" spans="2:14">
      <c r="B865" s="85" t="s">
        <v>1256</v>
      </c>
      <c r="C865" s="86">
        <v>5</v>
      </c>
      <c r="D865" s="84"/>
      <c r="E865" s="87" t="s">
        <v>1257</v>
      </c>
      <c r="F865" s="85">
        <v>218</v>
      </c>
      <c r="G865" s="85"/>
      <c r="H865" s="88">
        <v>5.82</v>
      </c>
      <c r="I865" s="301">
        <f>'Коэфф для прайса 1 оч'!$F$10</f>
        <v>250000</v>
      </c>
      <c r="J865" s="303">
        <f t="shared" si="39"/>
        <v>1455000</v>
      </c>
      <c r="K865" s="304">
        <v>0.05</v>
      </c>
      <c r="L865" s="301">
        <f t="shared" si="40"/>
        <v>237500</v>
      </c>
      <c r="M865" s="303">
        <f t="shared" si="41"/>
        <v>1382250</v>
      </c>
      <c r="N865" s="87" t="s">
        <v>1277</v>
      </c>
    </row>
    <row r="866" spans="2:14">
      <c r="B866" s="85" t="s">
        <v>1256</v>
      </c>
      <c r="C866" s="86">
        <v>5</v>
      </c>
      <c r="D866" s="84"/>
      <c r="E866" s="87" t="s">
        <v>1257</v>
      </c>
      <c r="F866" s="85">
        <v>219</v>
      </c>
      <c r="G866" s="85"/>
      <c r="H866" s="88">
        <v>5.82</v>
      </c>
      <c r="I866" s="301">
        <f>'Коэфф для прайса 1 оч'!$F$10</f>
        <v>250000</v>
      </c>
      <c r="J866" s="303">
        <f t="shared" si="39"/>
        <v>1455000</v>
      </c>
      <c r="K866" s="304">
        <v>0.05</v>
      </c>
      <c r="L866" s="301">
        <f t="shared" si="40"/>
        <v>237500</v>
      </c>
      <c r="M866" s="303">
        <f t="shared" si="41"/>
        <v>1382250</v>
      </c>
      <c r="N866" s="87" t="s">
        <v>1277</v>
      </c>
    </row>
    <row r="867" spans="2:14">
      <c r="B867" s="85" t="s">
        <v>1256</v>
      </c>
      <c r="C867" s="86">
        <v>5</v>
      </c>
      <c r="D867" s="84"/>
      <c r="E867" s="87" t="s">
        <v>1257</v>
      </c>
      <c r="F867" s="85">
        <v>220</v>
      </c>
      <c r="G867" s="85"/>
      <c r="H867" s="88">
        <v>5.82</v>
      </c>
      <c r="I867" s="301">
        <f>'Коэфф для прайса 1 оч'!$F$10</f>
        <v>250000</v>
      </c>
      <c r="J867" s="303">
        <f t="shared" si="39"/>
        <v>1455000</v>
      </c>
      <c r="K867" s="304">
        <v>0.05</v>
      </c>
      <c r="L867" s="301">
        <f t="shared" si="40"/>
        <v>237500</v>
      </c>
      <c r="M867" s="303">
        <f t="shared" si="41"/>
        <v>1382250</v>
      </c>
      <c r="N867" s="87" t="s">
        <v>1277</v>
      </c>
    </row>
    <row r="868" spans="2:14">
      <c r="B868" s="85" t="s">
        <v>1256</v>
      </c>
      <c r="C868" s="86">
        <v>5</v>
      </c>
      <c r="D868" s="84"/>
      <c r="E868" s="87" t="s">
        <v>1257</v>
      </c>
      <c r="F868" s="85">
        <v>221</v>
      </c>
      <c r="G868" s="85"/>
      <c r="H868" s="88">
        <v>5.82</v>
      </c>
      <c r="I868" s="301">
        <f>'Коэфф для прайса 1 оч'!$F$10</f>
        <v>250000</v>
      </c>
      <c r="J868" s="303">
        <f t="shared" si="39"/>
        <v>1455000</v>
      </c>
      <c r="K868" s="304">
        <v>0.05</v>
      </c>
      <c r="L868" s="301">
        <f t="shared" si="40"/>
        <v>237500</v>
      </c>
      <c r="M868" s="303">
        <f t="shared" si="41"/>
        <v>1382250</v>
      </c>
      <c r="N868" s="87" t="s">
        <v>1277</v>
      </c>
    </row>
    <row r="869" spans="2:14">
      <c r="B869" s="85" t="s">
        <v>1256</v>
      </c>
      <c r="C869" s="86">
        <v>5</v>
      </c>
      <c r="D869" s="84"/>
      <c r="E869" s="87" t="s">
        <v>1257</v>
      </c>
      <c r="F869" s="85">
        <v>222</v>
      </c>
      <c r="G869" s="85"/>
      <c r="H869" s="88">
        <v>5.82</v>
      </c>
      <c r="I869" s="301">
        <f>'Коэфф для прайса 1 оч'!$F$10</f>
        <v>250000</v>
      </c>
      <c r="J869" s="303">
        <f t="shared" si="39"/>
        <v>1455000</v>
      </c>
      <c r="K869" s="304">
        <v>0.05</v>
      </c>
      <c r="L869" s="301">
        <f t="shared" si="40"/>
        <v>237500</v>
      </c>
      <c r="M869" s="303">
        <f t="shared" si="41"/>
        <v>1382250</v>
      </c>
      <c r="N869" s="87" t="s">
        <v>1277</v>
      </c>
    </row>
    <row r="870" spans="2:14">
      <c r="B870" s="85" t="s">
        <v>1256</v>
      </c>
      <c r="C870" s="86">
        <v>5</v>
      </c>
      <c r="D870" s="84"/>
      <c r="E870" s="87" t="s">
        <v>1257</v>
      </c>
      <c r="F870" s="85">
        <v>223</v>
      </c>
      <c r="G870" s="85"/>
      <c r="H870" s="88">
        <v>5.83</v>
      </c>
      <c r="I870" s="301">
        <f>'Коэфф для прайса 1 оч'!$F$10</f>
        <v>250000</v>
      </c>
      <c r="J870" s="303">
        <f t="shared" si="39"/>
        <v>1457500</v>
      </c>
      <c r="K870" s="304">
        <v>0.05</v>
      </c>
      <c r="L870" s="301">
        <f t="shared" si="40"/>
        <v>237500</v>
      </c>
      <c r="M870" s="303">
        <f t="shared" si="41"/>
        <v>1384625</v>
      </c>
      <c r="N870" s="87" t="s">
        <v>1277</v>
      </c>
    </row>
    <row r="871" spans="2:14">
      <c r="B871" s="85" t="s">
        <v>1256</v>
      </c>
      <c r="C871" s="86">
        <v>5</v>
      </c>
      <c r="D871" s="84"/>
      <c r="E871" s="87" t="s">
        <v>1257</v>
      </c>
      <c r="F871" s="85">
        <v>224</v>
      </c>
      <c r="G871" s="85"/>
      <c r="H871" s="88">
        <v>5.74</v>
      </c>
      <c r="I871" s="301">
        <f>'Коэфф для прайса 1 оч'!$F$10</f>
        <v>250000</v>
      </c>
      <c r="J871" s="303">
        <f t="shared" si="39"/>
        <v>1435000</v>
      </c>
      <c r="K871" s="304">
        <v>0.05</v>
      </c>
      <c r="L871" s="301">
        <f t="shared" si="40"/>
        <v>237500</v>
      </c>
      <c r="M871" s="303">
        <f t="shared" si="41"/>
        <v>1363250</v>
      </c>
      <c r="N871" s="87" t="s">
        <v>1277</v>
      </c>
    </row>
    <row r="872" spans="2:14">
      <c r="B872" s="85" t="s">
        <v>1256</v>
      </c>
      <c r="C872" s="86">
        <v>5</v>
      </c>
      <c r="D872" s="84"/>
      <c r="E872" s="87" t="s">
        <v>1257</v>
      </c>
      <c r="F872" s="85">
        <v>225</v>
      </c>
      <c r="G872" s="85"/>
      <c r="H872" s="88">
        <v>5.74</v>
      </c>
      <c r="I872" s="301">
        <f>'Коэфф для прайса 1 оч'!$F$10</f>
        <v>250000</v>
      </c>
      <c r="J872" s="303">
        <f t="shared" ref="J872:J935" si="42">I872*H872</f>
        <v>1435000</v>
      </c>
      <c r="K872" s="304">
        <v>0.05</v>
      </c>
      <c r="L872" s="301">
        <f t="shared" ref="L872:L935" si="43">I872-I872*K872</f>
        <v>237500</v>
      </c>
      <c r="M872" s="303">
        <f t="shared" ref="M872:M935" si="44">L872*H872</f>
        <v>1363250</v>
      </c>
      <c r="N872" s="87" t="s">
        <v>1277</v>
      </c>
    </row>
    <row r="873" spans="2:14">
      <c r="B873" s="85" t="s">
        <v>1256</v>
      </c>
      <c r="C873" s="86">
        <v>5</v>
      </c>
      <c r="D873" s="84"/>
      <c r="E873" s="87" t="s">
        <v>1257</v>
      </c>
      <c r="F873" s="85">
        <v>226</v>
      </c>
      <c r="G873" s="85"/>
      <c r="H873" s="88">
        <v>5.74</v>
      </c>
      <c r="I873" s="301">
        <f>'Коэфф для прайса 1 оч'!$F$10</f>
        <v>250000</v>
      </c>
      <c r="J873" s="303">
        <f t="shared" si="42"/>
        <v>1435000</v>
      </c>
      <c r="K873" s="304">
        <v>0.05</v>
      </c>
      <c r="L873" s="301">
        <f t="shared" si="43"/>
        <v>237500</v>
      </c>
      <c r="M873" s="303">
        <f t="shared" si="44"/>
        <v>1363250</v>
      </c>
      <c r="N873" s="87" t="s">
        <v>1277</v>
      </c>
    </row>
    <row r="874" spans="2:14">
      <c r="B874" s="85" t="s">
        <v>1256</v>
      </c>
      <c r="C874" s="86">
        <v>5</v>
      </c>
      <c r="D874" s="84"/>
      <c r="E874" s="87" t="s">
        <v>1257</v>
      </c>
      <c r="F874" s="85">
        <v>227</v>
      </c>
      <c r="G874" s="85"/>
      <c r="H874" s="88">
        <v>5.74</v>
      </c>
      <c r="I874" s="301">
        <f>'Коэфф для прайса 1 оч'!$F$10</f>
        <v>250000</v>
      </c>
      <c r="J874" s="303">
        <f t="shared" si="42"/>
        <v>1435000</v>
      </c>
      <c r="K874" s="304">
        <v>0.05</v>
      </c>
      <c r="L874" s="301">
        <f t="shared" si="43"/>
        <v>237500</v>
      </c>
      <c r="M874" s="303">
        <f t="shared" si="44"/>
        <v>1363250</v>
      </c>
      <c r="N874" s="87" t="s">
        <v>1277</v>
      </c>
    </row>
    <row r="875" spans="2:14">
      <c r="B875" s="85" t="s">
        <v>1256</v>
      </c>
      <c r="C875" s="86">
        <v>5</v>
      </c>
      <c r="D875" s="84"/>
      <c r="E875" s="87" t="s">
        <v>1257</v>
      </c>
      <c r="F875" s="85">
        <v>228</v>
      </c>
      <c r="G875" s="85"/>
      <c r="H875" s="88">
        <v>5.74</v>
      </c>
      <c r="I875" s="301">
        <f>'Коэфф для прайса 1 оч'!$F$10</f>
        <v>250000</v>
      </c>
      <c r="J875" s="303">
        <f t="shared" si="42"/>
        <v>1435000</v>
      </c>
      <c r="K875" s="304">
        <v>0.05</v>
      </c>
      <c r="L875" s="301">
        <f t="shared" si="43"/>
        <v>237500</v>
      </c>
      <c r="M875" s="303">
        <f t="shared" si="44"/>
        <v>1363250</v>
      </c>
      <c r="N875" s="87" t="s">
        <v>1277</v>
      </c>
    </row>
    <row r="876" spans="2:14">
      <c r="B876" s="85" t="s">
        <v>1256</v>
      </c>
      <c r="C876" s="86">
        <v>5</v>
      </c>
      <c r="D876" s="84"/>
      <c r="E876" s="87" t="s">
        <v>1257</v>
      </c>
      <c r="F876" s="85">
        <v>229</v>
      </c>
      <c r="G876" s="85"/>
      <c r="H876" s="88">
        <v>5.74</v>
      </c>
      <c r="I876" s="301">
        <f>'Коэфф для прайса 1 оч'!$F$10</f>
        <v>250000</v>
      </c>
      <c r="J876" s="303">
        <f t="shared" si="42"/>
        <v>1435000</v>
      </c>
      <c r="K876" s="304">
        <v>0.05</v>
      </c>
      <c r="L876" s="301">
        <f t="shared" si="43"/>
        <v>237500</v>
      </c>
      <c r="M876" s="303">
        <f t="shared" si="44"/>
        <v>1363250</v>
      </c>
      <c r="N876" s="87" t="s">
        <v>1277</v>
      </c>
    </row>
    <row r="877" spans="2:14">
      <c r="B877" s="85" t="s">
        <v>1256</v>
      </c>
      <c r="C877" s="86">
        <v>5</v>
      </c>
      <c r="D877" s="84"/>
      <c r="E877" s="87" t="s">
        <v>1257</v>
      </c>
      <c r="F877" s="85">
        <v>230</v>
      </c>
      <c r="G877" s="85"/>
      <c r="H877" s="88">
        <v>5.05</v>
      </c>
      <c r="I877" s="301">
        <f>'Коэфф для прайса 1 оч'!$F$10</f>
        <v>250000</v>
      </c>
      <c r="J877" s="303">
        <f t="shared" si="42"/>
        <v>1262500</v>
      </c>
      <c r="K877" s="304">
        <v>0.05</v>
      </c>
      <c r="L877" s="301">
        <f t="shared" si="43"/>
        <v>237500</v>
      </c>
      <c r="M877" s="303">
        <f t="shared" si="44"/>
        <v>1199375</v>
      </c>
      <c r="N877" s="87" t="s">
        <v>1277</v>
      </c>
    </row>
    <row r="878" spans="2:14">
      <c r="B878" s="85" t="s">
        <v>1256</v>
      </c>
      <c r="C878" s="86">
        <v>5</v>
      </c>
      <c r="D878" s="84"/>
      <c r="E878" s="87" t="s">
        <v>1257</v>
      </c>
      <c r="F878" s="85">
        <v>231</v>
      </c>
      <c r="G878" s="85"/>
      <c r="H878" s="88">
        <v>1.73</v>
      </c>
      <c r="I878" s="301">
        <f>'Коэфф для прайса 1 оч'!$F$10</f>
        <v>250000</v>
      </c>
      <c r="J878" s="303">
        <f t="shared" si="42"/>
        <v>432500</v>
      </c>
      <c r="K878" s="304">
        <v>0.05</v>
      </c>
      <c r="L878" s="301">
        <f t="shared" si="43"/>
        <v>237500</v>
      </c>
      <c r="M878" s="303">
        <f t="shared" si="44"/>
        <v>410875</v>
      </c>
      <c r="N878" s="87" t="s">
        <v>1277</v>
      </c>
    </row>
    <row r="879" spans="2:14">
      <c r="B879" s="85" t="s">
        <v>1256</v>
      </c>
      <c r="C879" s="86">
        <v>5</v>
      </c>
      <c r="D879" s="84"/>
      <c r="E879" s="87" t="s">
        <v>1257</v>
      </c>
      <c r="F879" s="85">
        <v>232</v>
      </c>
      <c r="G879" s="85"/>
      <c r="H879" s="88">
        <v>4.0199999999999996</v>
      </c>
      <c r="I879" s="301">
        <f>'Коэфф для прайса 1 оч'!$F$10</f>
        <v>250000</v>
      </c>
      <c r="J879" s="303">
        <f t="shared" si="42"/>
        <v>1004999.9999999999</v>
      </c>
      <c r="K879" s="304">
        <v>0.05</v>
      </c>
      <c r="L879" s="301">
        <f t="shared" si="43"/>
        <v>237500</v>
      </c>
      <c r="M879" s="303">
        <f t="shared" si="44"/>
        <v>954749.99999999988</v>
      </c>
      <c r="N879" s="87" t="s">
        <v>1277</v>
      </c>
    </row>
    <row r="880" spans="2:14">
      <c r="B880" s="85" t="s">
        <v>1256</v>
      </c>
      <c r="C880" s="86">
        <v>5</v>
      </c>
      <c r="D880" s="84"/>
      <c r="E880" s="87" t="s">
        <v>1257</v>
      </c>
      <c r="F880" s="85">
        <v>233</v>
      </c>
      <c r="G880" s="85"/>
      <c r="H880" s="88">
        <v>1.37</v>
      </c>
      <c r="I880" s="301">
        <f>'Коэфф для прайса 1 оч'!$F$10</f>
        <v>250000</v>
      </c>
      <c r="J880" s="303">
        <f t="shared" si="42"/>
        <v>342500</v>
      </c>
      <c r="K880" s="304">
        <v>0.05</v>
      </c>
      <c r="L880" s="301">
        <f t="shared" si="43"/>
        <v>237500</v>
      </c>
      <c r="M880" s="303">
        <f t="shared" si="44"/>
        <v>325375</v>
      </c>
      <c r="N880" s="87" t="s">
        <v>1277</v>
      </c>
    </row>
    <row r="881" spans="2:14">
      <c r="B881" s="85" t="s">
        <v>1256</v>
      </c>
      <c r="C881" s="86">
        <v>5</v>
      </c>
      <c r="D881" s="84"/>
      <c r="E881" s="87" t="s">
        <v>1257</v>
      </c>
      <c r="F881" s="85">
        <v>234</v>
      </c>
      <c r="G881" s="85"/>
      <c r="H881" s="88">
        <v>5.55</v>
      </c>
      <c r="I881" s="301">
        <f>'Коэфф для прайса 1 оч'!$F$10</f>
        <v>250000</v>
      </c>
      <c r="J881" s="303">
        <f t="shared" si="42"/>
        <v>1387500</v>
      </c>
      <c r="K881" s="304">
        <v>0.05</v>
      </c>
      <c r="L881" s="301">
        <f t="shared" si="43"/>
        <v>237500</v>
      </c>
      <c r="M881" s="303">
        <f t="shared" si="44"/>
        <v>1318125</v>
      </c>
      <c r="N881" s="87" t="s">
        <v>1277</v>
      </c>
    </row>
    <row r="882" spans="2:14">
      <c r="B882" s="85" t="s">
        <v>1256</v>
      </c>
      <c r="C882" s="86">
        <v>5</v>
      </c>
      <c r="D882" s="84"/>
      <c r="E882" s="87" t="s">
        <v>1257</v>
      </c>
      <c r="F882" s="85">
        <v>235</v>
      </c>
      <c r="G882" s="85"/>
      <c r="H882" s="88">
        <v>5.88</v>
      </c>
      <c r="I882" s="301">
        <f>'Коэфф для прайса 1 оч'!$F$10</f>
        <v>250000</v>
      </c>
      <c r="J882" s="303">
        <f t="shared" si="42"/>
        <v>1470000</v>
      </c>
      <c r="K882" s="304">
        <v>0.05</v>
      </c>
      <c r="L882" s="301">
        <f t="shared" si="43"/>
        <v>237500</v>
      </c>
      <c r="M882" s="303">
        <f t="shared" si="44"/>
        <v>1396500</v>
      </c>
      <c r="N882" s="87" t="s">
        <v>1277</v>
      </c>
    </row>
    <row r="883" spans="2:14">
      <c r="B883" s="85" t="s">
        <v>1256</v>
      </c>
      <c r="C883" s="86">
        <v>5</v>
      </c>
      <c r="D883" s="84"/>
      <c r="E883" s="87" t="s">
        <v>1257</v>
      </c>
      <c r="F883" s="85">
        <v>236</v>
      </c>
      <c r="G883" s="85"/>
      <c r="H883" s="88">
        <v>5.88</v>
      </c>
      <c r="I883" s="301">
        <f>'Коэфф для прайса 1 оч'!$F$10</f>
        <v>250000</v>
      </c>
      <c r="J883" s="303">
        <f t="shared" si="42"/>
        <v>1470000</v>
      </c>
      <c r="K883" s="304">
        <v>0.05</v>
      </c>
      <c r="L883" s="301">
        <f t="shared" si="43"/>
        <v>237500</v>
      </c>
      <c r="M883" s="303">
        <f t="shared" si="44"/>
        <v>1396500</v>
      </c>
      <c r="N883" s="87" t="s">
        <v>1277</v>
      </c>
    </row>
    <row r="884" spans="2:14">
      <c r="B884" s="85" t="s">
        <v>1256</v>
      </c>
      <c r="C884" s="86">
        <v>5</v>
      </c>
      <c r="D884" s="84"/>
      <c r="E884" s="87" t="s">
        <v>1257</v>
      </c>
      <c r="F884" s="85">
        <v>237</v>
      </c>
      <c r="G884" s="85"/>
      <c r="H884" s="88">
        <v>5.55</v>
      </c>
      <c r="I884" s="301">
        <f>'Коэфф для прайса 1 оч'!$F$10</f>
        <v>250000</v>
      </c>
      <c r="J884" s="303">
        <f t="shared" si="42"/>
        <v>1387500</v>
      </c>
      <c r="K884" s="304">
        <v>0.05</v>
      </c>
      <c r="L884" s="301">
        <f t="shared" si="43"/>
        <v>237500</v>
      </c>
      <c r="M884" s="303">
        <f t="shared" si="44"/>
        <v>1318125</v>
      </c>
      <c r="N884" s="87" t="s">
        <v>1277</v>
      </c>
    </row>
    <row r="885" spans="2:14">
      <c r="B885" s="85" t="s">
        <v>1256</v>
      </c>
      <c r="C885" s="86">
        <v>5</v>
      </c>
      <c r="D885" s="84"/>
      <c r="E885" s="87" t="s">
        <v>1257</v>
      </c>
      <c r="F885" s="85">
        <v>238</v>
      </c>
      <c r="G885" s="85"/>
      <c r="H885" s="88">
        <v>5.55</v>
      </c>
      <c r="I885" s="301">
        <f>'Коэфф для прайса 1 оч'!$F$10</f>
        <v>250000</v>
      </c>
      <c r="J885" s="303">
        <f t="shared" si="42"/>
        <v>1387500</v>
      </c>
      <c r="K885" s="304">
        <v>0.05</v>
      </c>
      <c r="L885" s="301">
        <f t="shared" si="43"/>
        <v>237500</v>
      </c>
      <c r="M885" s="303">
        <f t="shared" si="44"/>
        <v>1318125</v>
      </c>
      <c r="N885" s="87" t="s">
        <v>1277</v>
      </c>
    </row>
    <row r="886" spans="2:14">
      <c r="B886" s="85" t="s">
        <v>1256</v>
      </c>
      <c r="C886" s="86">
        <v>5</v>
      </c>
      <c r="D886" s="84"/>
      <c r="E886" s="87" t="s">
        <v>1257</v>
      </c>
      <c r="F886" s="85">
        <v>239</v>
      </c>
      <c r="G886" s="85"/>
      <c r="H886" s="88">
        <v>5.88</v>
      </c>
      <c r="I886" s="301">
        <f>'Коэфф для прайса 1 оч'!$F$10</f>
        <v>250000</v>
      </c>
      <c r="J886" s="303">
        <f t="shared" si="42"/>
        <v>1470000</v>
      </c>
      <c r="K886" s="304">
        <v>0.05</v>
      </c>
      <c r="L886" s="301">
        <f t="shared" si="43"/>
        <v>237500</v>
      </c>
      <c r="M886" s="303">
        <f t="shared" si="44"/>
        <v>1396500</v>
      </c>
      <c r="N886" s="87" t="s">
        <v>1277</v>
      </c>
    </row>
    <row r="887" spans="2:14">
      <c r="B887" s="85" t="s">
        <v>1256</v>
      </c>
      <c r="C887" s="86">
        <v>5</v>
      </c>
      <c r="D887" s="84"/>
      <c r="E887" s="87" t="s">
        <v>1257</v>
      </c>
      <c r="F887" s="85">
        <v>240</v>
      </c>
      <c r="G887" s="85"/>
      <c r="H887" s="88">
        <v>5.72</v>
      </c>
      <c r="I887" s="301">
        <f>'Коэфф для прайса 1 оч'!$F$10</f>
        <v>250000</v>
      </c>
      <c r="J887" s="303">
        <f t="shared" si="42"/>
        <v>1430000</v>
      </c>
      <c r="K887" s="304">
        <v>0.05</v>
      </c>
      <c r="L887" s="301">
        <f t="shared" si="43"/>
        <v>237500</v>
      </c>
      <c r="M887" s="303">
        <f t="shared" si="44"/>
        <v>1358500</v>
      </c>
      <c r="N887" s="87" t="s">
        <v>1277</v>
      </c>
    </row>
    <row r="888" spans="2:14">
      <c r="B888" s="85" t="s">
        <v>1256</v>
      </c>
      <c r="C888" s="86">
        <v>5</v>
      </c>
      <c r="D888" s="84"/>
      <c r="E888" s="87" t="s">
        <v>1257</v>
      </c>
      <c r="F888" s="85">
        <v>241</v>
      </c>
      <c r="G888" s="85"/>
      <c r="H888" s="88">
        <v>5.72</v>
      </c>
      <c r="I888" s="301">
        <f>'Коэфф для прайса 1 оч'!$F$10</f>
        <v>250000</v>
      </c>
      <c r="J888" s="303">
        <f t="shared" si="42"/>
        <v>1430000</v>
      </c>
      <c r="K888" s="304">
        <v>0.05</v>
      </c>
      <c r="L888" s="301">
        <f t="shared" si="43"/>
        <v>237500</v>
      </c>
      <c r="M888" s="303">
        <f t="shared" si="44"/>
        <v>1358500</v>
      </c>
      <c r="N888" s="87" t="s">
        <v>1277</v>
      </c>
    </row>
    <row r="889" spans="2:14">
      <c r="B889" s="85" t="s">
        <v>1256</v>
      </c>
      <c r="C889" s="86">
        <v>5</v>
      </c>
      <c r="D889" s="84"/>
      <c r="E889" s="87" t="s">
        <v>1257</v>
      </c>
      <c r="F889" s="85">
        <v>242</v>
      </c>
      <c r="G889" s="85"/>
      <c r="H889" s="88">
        <v>5.72</v>
      </c>
      <c r="I889" s="301">
        <f>'Коэфф для прайса 1 оч'!$F$10</f>
        <v>250000</v>
      </c>
      <c r="J889" s="303">
        <f t="shared" si="42"/>
        <v>1430000</v>
      </c>
      <c r="K889" s="304">
        <v>0.05</v>
      </c>
      <c r="L889" s="301">
        <f t="shared" si="43"/>
        <v>237500</v>
      </c>
      <c r="M889" s="303">
        <f t="shared" si="44"/>
        <v>1358500</v>
      </c>
      <c r="N889" s="87" t="s">
        <v>1277</v>
      </c>
    </row>
    <row r="890" spans="2:14">
      <c r="B890" s="85" t="s">
        <v>1256</v>
      </c>
      <c r="C890" s="86">
        <v>5</v>
      </c>
      <c r="D890" s="84"/>
      <c r="E890" s="87" t="s">
        <v>1257</v>
      </c>
      <c r="F890" s="85">
        <v>243</v>
      </c>
      <c r="G890" s="85"/>
      <c r="H890" s="88">
        <v>5.72</v>
      </c>
      <c r="I890" s="301">
        <f>'Коэфф для прайса 1 оч'!$F$10</f>
        <v>250000</v>
      </c>
      <c r="J890" s="303">
        <f t="shared" si="42"/>
        <v>1430000</v>
      </c>
      <c r="K890" s="304">
        <v>0.05</v>
      </c>
      <c r="L890" s="301">
        <f t="shared" si="43"/>
        <v>237500</v>
      </c>
      <c r="M890" s="303">
        <f t="shared" si="44"/>
        <v>1358500</v>
      </c>
      <c r="N890" s="87" t="s">
        <v>1277</v>
      </c>
    </row>
    <row r="891" spans="2:14">
      <c r="B891" s="85" t="s">
        <v>1256</v>
      </c>
      <c r="C891" s="86">
        <v>5</v>
      </c>
      <c r="D891" s="84"/>
      <c r="E891" s="87" t="s">
        <v>1257</v>
      </c>
      <c r="F891" s="85">
        <v>244</v>
      </c>
      <c r="G891" s="85"/>
      <c r="H891" s="88">
        <v>5.72</v>
      </c>
      <c r="I891" s="301">
        <f>'Коэфф для прайса 1 оч'!$F$10</f>
        <v>250000</v>
      </c>
      <c r="J891" s="303">
        <f t="shared" si="42"/>
        <v>1430000</v>
      </c>
      <c r="K891" s="304">
        <v>0.05</v>
      </c>
      <c r="L891" s="301">
        <f t="shared" si="43"/>
        <v>237500</v>
      </c>
      <c r="M891" s="303">
        <f t="shared" si="44"/>
        <v>1358500</v>
      </c>
      <c r="N891" s="87" t="s">
        <v>1277</v>
      </c>
    </row>
    <row r="892" spans="2:14">
      <c r="B892" s="85" t="s">
        <v>1256</v>
      </c>
      <c r="C892" s="86">
        <v>5</v>
      </c>
      <c r="D892" s="84"/>
      <c r="E892" s="87" t="s">
        <v>1257</v>
      </c>
      <c r="F892" s="85">
        <v>245</v>
      </c>
      <c r="G892" s="85"/>
      <c r="H892" s="88">
        <v>5.72</v>
      </c>
      <c r="I892" s="301">
        <f>'Коэфф для прайса 1 оч'!$F$10</f>
        <v>250000</v>
      </c>
      <c r="J892" s="303">
        <f t="shared" si="42"/>
        <v>1430000</v>
      </c>
      <c r="K892" s="304">
        <v>0.05</v>
      </c>
      <c r="L892" s="301">
        <f t="shared" si="43"/>
        <v>237500</v>
      </c>
      <c r="M892" s="303">
        <f t="shared" si="44"/>
        <v>1358500</v>
      </c>
      <c r="N892" s="87" t="s">
        <v>1277</v>
      </c>
    </row>
    <row r="893" spans="2:14">
      <c r="B893" s="85" t="s">
        <v>1256</v>
      </c>
      <c r="C893" s="86">
        <v>5</v>
      </c>
      <c r="D893" s="84"/>
      <c r="E893" s="87" t="s">
        <v>1257</v>
      </c>
      <c r="F893" s="85">
        <v>246</v>
      </c>
      <c r="G893" s="85"/>
      <c r="H893" s="88">
        <v>7.3</v>
      </c>
      <c r="I893" s="301">
        <f>'Коэфф для прайса 1 оч'!$F$10</f>
        <v>250000</v>
      </c>
      <c r="J893" s="303">
        <f t="shared" si="42"/>
        <v>1825000</v>
      </c>
      <c r="K893" s="304">
        <v>0.05</v>
      </c>
      <c r="L893" s="301">
        <f t="shared" si="43"/>
        <v>237500</v>
      </c>
      <c r="M893" s="303">
        <f t="shared" si="44"/>
        <v>1733750</v>
      </c>
      <c r="N893" s="87" t="s">
        <v>1277</v>
      </c>
    </row>
    <row r="894" spans="2:14">
      <c r="B894" s="85" t="s">
        <v>1256</v>
      </c>
      <c r="C894" s="86">
        <v>5</v>
      </c>
      <c r="D894" s="84"/>
      <c r="E894" s="87" t="s">
        <v>1257</v>
      </c>
      <c r="F894" s="85">
        <v>247</v>
      </c>
      <c r="G894" s="85"/>
      <c r="H894" s="88">
        <v>5.72</v>
      </c>
      <c r="I894" s="301">
        <f>'Коэфф для прайса 1 оч'!$F$10</f>
        <v>250000</v>
      </c>
      <c r="J894" s="303">
        <f t="shared" si="42"/>
        <v>1430000</v>
      </c>
      <c r="K894" s="304">
        <v>0.05</v>
      </c>
      <c r="L894" s="301">
        <f t="shared" si="43"/>
        <v>237500</v>
      </c>
      <c r="M894" s="303">
        <f t="shared" si="44"/>
        <v>1358500</v>
      </c>
      <c r="N894" s="87" t="s">
        <v>1277</v>
      </c>
    </row>
    <row r="895" spans="2:14">
      <c r="B895" s="85" t="s">
        <v>1256</v>
      </c>
      <c r="C895" s="86">
        <v>5</v>
      </c>
      <c r="D895" s="84"/>
      <c r="E895" s="87" t="s">
        <v>1257</v>
      </c>
      <c r="F895" s="85">
        <v>248</v>
      </c>
      <c r="G895" s="85"/>
      <c r="H895" s="88">
        <v>5.72</v>
      </c>
      <c r="I895" s="301">
        <f>'Коэфф для прайса 1 оч'!$F$10</f>
        <v>250000</v>
      </c>
      <c r="J895" s="303">
        <f t="shared" si="42"/>
        <v>1430000</v>
      </c>
      <c r="K895" s="304">
        <v>0.05</v>
      </c>
      <c r="L895" s="301">
        <f t="shared" si="43"/>
        <v>237500</v>
      </c>
      <c r="M895" s="303">
        <f t="shared" si="44"/>
        <v>1358500</v>
      </c>
      <c r="N895" s="87" t="s">
        <v>1277</v>
      </c>
    </row>
    <row r="896" spans="2:14">
      <c r="B896" s="85" t="s">
        <v>1256</v>
      </c>
      <c r="C896" s="86">
        <v>5</v>
      </c>
      <c r="D896" s="84"/>
      <c r="E896" s="87" t="s">
        <v>1257</v>
      </c>
      <c r="F896" s="85">
        <v>249</v>
      </c>
      <c r="G896" s="85"/>
      <c r="H896" s="88">
        <v>5.72</v>
      </c>
      <c r="I896" s="301">
        <f>'Коэфф для прайса 1 оч'!$F$10</f>
        <v>250000</v>
      </c>
      <c r="J896" s="303">
        <f t="shared" si="42"/>
        <v>1430000</v>
      </c>
      <c r="K896" s="304">
        <v>0.05</v>
      </c>
      <c r="L896" s="301">
        <f t="shared" si="43"/>
        <v>237500</v>
      </c>
      <c r="M896" s="303">
        <f t="shared" si="44"/>
        <v>1358500</v>
      </c>
      <c r="N896" s="87" t="s">
        <v>1277</v>
      </c>
    </row>
    <row r="897" spans="2:14">
      <c r="B897" s="85" t="s">
        <v>1256</v>
      </c>
      <c r="C897" s="86">
        <v>5</v>
      </c>
      <c r="D897" s="84"/>
      <c r="E897" s="87" t="s">
        <v>1257</v>
      </c>
      <c r="F897" s="85">
        <v>250</v>
      </c>
      <c r="G897" s="85"/>
      <c r="H897" s="88">
        <v>5.72</v>
      </c>
      <c r="I897" s="301">
        <f>'Коэфф для прайса 1 оч'!$F$10</f>
        <v>250000</v>
      </c>
      <c r="J897" s="303">
        <f t="shared" si="42"/>
        <v>1430000</v>
      </c>
      <c r="K897" s="304">
        <v>0.05</v>
      </c>
      <c r="L897" s="301">
        <f t="shared" si="43"/>
        <v>237500</v>
      </c>
      <c r="M897" s="303">
        <f t="shared" si="44"/>
        <v>1358500</v>
      </c>
      <c r="N897" s="87" t="s">
        <v>1277</v>
      </c>
    </row>
    <row r="898" spans="2:14">
      <c r="B898" s="85" t="s">
        <v>1256</v>
      </c>
      <c r="C898" s="86">
        <v>5</v>
      </c>
      <c r="D898" s="84"/>
      <c r="E898" s="87" t="s">
        <v>1257</v>
      </c>
      <c r="F898" s="85">
        <v>251</v>
      </c>
      <c r="G898" s="85"/>
      <c r="H898" s="88">
        <v>5.72</v>
      </c>
      <c r="I898" s="301">
        <f>'Коэфф для прайса 1 оч'!$F$10</f>
        <v>250000</v>
      </c>
      <c r="J898" s="303">
        <f t="shared" si="42"/>
        <v>1430000</v>
      </c>
      <c r="K898" s="304">
        <v>0.05</v>
      </c>
      <c r="L898" s="301">
        <f t="shared" si="43"/>
        <v>237500</v>
      </c>
      <c r="M898" s="303">
        <f t="shared" si="44"/>
        <v>1358500</v>
      </c>
      <c r="N898" s="87" t="s">
        <v>1277</v>
      </c>
    </row>
    <row r="899" spans="2:14">
      <c r="B899" s="85" t="s">
        <v>1256</v>
      </c>
      <c r="C899" s="86">
        <v>5</v>
      </c>
      <c r="D899" s="84"/>
      <c r="E899" s="87" t="s">
        <v>1257</v>
      </c>
      <c r="F899" s="85">
        <v>252</v>
      </c>
      <c r="G899" s="85"/>
      <c r="H899" s="88">
        <v>5.72</v>
      </c>
      <c r="I899" s="301">
        <f>'Коэфф для прайса 1 оч'!$F$10</f>
        <v>250000</v>
      </c>
      <c r="J899" s="303">
        <f t="shared" si="42"/>
        <v>1430000</v>
      </c>
      <c r="K899" s="304">
        <v>0.05</v>
      </c>
      <c r="L899" s="301">
        <f t="shared" si="43"/>
        <v>237500</v>
      </c>
      <c r="M899" s="303">
        <f t="shared" si="44"/>
        <v>1358500</v>
      </c>
      <c r="N899" s="87" t="s">
        <v>1277</v>
      </c>
    </row>
    <row r="900" spans="2:14">
      <c r="B900" s="85" t="s">
        <v>1256</v>
      </c>
      <c r="C900" s="86">
        <v>5</v>
      </c>
      <c r="D900" s="84"/>
      <c r="E900" s="87" t="s">
        <v>1257</v>
      </c>
      <c r="F900" s="85">
        <v>253</v>
      </c>
      <c r="G900" s="85"/>
      <c r="H900" s="88">
        <v>5.72</v>
      </c>
      <c r="I900" s="301">
        <f>'Коэфф для прайса 1 оч'!$F$10</f>
        <v>250000</v>
      </c>
      <c r="J900" s="303">
        <f t="shared" si="42"/>
        <v>1430000</v>
      </c>
      <c r="K900" s="304">
        <v>0.05</v>
      </c>
      <c r="L900" s="301">
        <f t="shared" si="43"/>
        <v>237500</v>
      </c>
      <c r="M900" s="303">
        <f t="shared" si="44"/>
        <v>1358500</v>
      </c>
      <c r="N900" s="87" t="s">
        <v>1277</v>
      </c>
    </row>
    <row r="901" spans="2:14">
      <c r="B901" s="85" t="s">
        <v>1256</v>
      </c>
      <c r="C901" s="86">
        <v>5</v>
      </c>
      <c r="D901" s="84"/>
      <c r="E901" s="87" t="s">
        <v>1257</v>
      </c>
      <c r="F901" s="85">
        <v>254</v>
      </c>
      <c r="G901" s="85"/>
      <c r="H901" s="88">
        <v>5.72</v>
      </c>
      <c r="I901" s="301">
        <f>'Коэфф для прайса 1 оч'!$F$10</f>
        <v>250000</v>
      </c>
      <c r="J901" s="303">
        <f t="shared" si="42"/>
        <v>1430000</v>
      </c>
      <c r="K901" s="304">
        <v>0.05</v>
      </c>
      <c r="L901" s="301">
        <f t="shared" si="43"/>
        <v>237500</v>
      </c>
      <c r="M901" s="303">
        <f t="shared" si="44"/>
        <v>1358500</v>
      </c>
      <c r="N901" s="87" t="s">
        <v>1277</v>
      </c>
    </row>
    <row r="902" spans="2:14">
      <c r="B902" s="85" t="s">
        <v>1256</v>
      </c>
      <c r="C902" s="86">
        <v>5</v>
      </c>
      <c r="D902" s="84"/>
      <c r="E902" s="87" t="s">
        <v>1257</v>
      </c>
      <c r="F902" s="85">
        <v>255</v>
      </c>
      <c r="G902" s="85"/>
      <c r="H902" s="88">
        <v>5.72</v>
      </c>
      <c r="I902" s="301">
        <f>'Коэфф для прайса 1 оч'!$F$10</f>
        <v>250000</v>
      </c>
      <c r="J902" s="303">
        <f t="shared" si="42"/>
        <v>1430000</v>
      </c>
      <c r="K902" s="304">
        <v>0.05</v>
      </c>
      <c r="L902" s="301">
        <f t="shared" si="43"/>
        <v>237500</v>
      </c>
      <c r="M902" s="303">
        <f t="shared" si="44"/>
        <v>1358500</v>
      </c>
      <c r="N902" s="87" t="s">
        <v>1277</v>
      </c>
    </row>
    <row r="903" spans="2:14">
      <c r="B903" s="85" t="s">
        <v>1256</v>
      </c>
      <c r="C903" s="86">
        <v>5</v>
      </c>
      <c r="D903" s="84"/>
      <c r="E903" s="87" t="s">
        <v>1257</v>
      </c>
      <c r="F903" s="85">
        <v>256</v>
      </c>
      <c r="G903" s="85"/>
      <c r="H903" s="88">
        <v>5.73</v>
      </c>
      <c r="I903" s="301">
        <f>'Коэфф для прайса 1 оч'!$F$10</f>
        <v>250000</v>
      </c>
      <c r="J903" s="303">
        <f t="shared" si="42"/>
        <v>1432500</v>
      </c>
      <c r="K903" s="304">
        <v>0.05</v>
      </c>
      <c r="L903" s="301">
        <f t="shared" si="43"/>
        <v>237500</v>
      </c>
      <c r="M903" s="303">
        <f t="shared" si="44"/>
        <v>1360875</v>
      </c>
      <c r="N903" s="87" t="s">
        <v>1277</v>
      </c>
    </row>
    <row r="904" spans="2:14">
      <c r="B904" s="85" t="s">
        <v>1256</v>
      </c>
      <c r="C904" s="86">
        <v>5</v>
      </c>
      <c r="D904" s="84"/>
      <c r="E904" s="87" t="s">
        <v>1257</v>
      </c>
      <c r="F904" s="85">
        <v>257</v>
      </c>
      <c r="G904" s="85"/>
      <c r="H904" s="88">
        <v>4.3600000000000003</v>
      </c>
      <c r="I904" s="301">
        <f>'Коэфф для прайса 1 оч'!$F$10</f>
        <v>250000</v>
      </c>
      <c r="J904" s="303">
        <f t="shared" si="42"/>
        <v>1090000</v>
      </c>
      <c r="K904" s="304">
        <v>0.05</v>
      </c>
      <c r="L904" s="301">
        <f t="shared" si="43"/>
        <v>237500</v>
      </c>
      <c r="M904" s="303">
        <f t="shared" si="44"/>
        <v>1035500.0000000001</v>
      </c>
      <c r="N904" s="87" t="s">
        <v>1277</v>
      </c>
    </row>
    <row r="905" spans="2:14">
      <c r="B905" s="85" t="s">
        <v>1256</v>
      </c>
      <c r="C905" s="86">
        <v>5</v>
      </c>
      <c r="D905" s="84"/>
      <c r="E905" s="87" t="s">
        <v>1257</v>
      </c>
      <c r="F905" s="85">
        <v>258</v>
      </c>
      <c r="G905" s="85"/>
      <c r="H905" s="88">
        <v>4.3600000000000003</v>
      </c>
      <c r="I905" s="301">
        <f>'Коэфф для прайса 1 оч'!$F$10</f>
        <v>250000</v>
      </c>
      <c r="J905" s="303">
        <f t="shared" si="42"/>
        <v>1090000</v>
      </c>
      <c r="K905" s="304">
        <v>0.05</v>
      </c>
      <c r="L905" s="301">
        <f t="shared" si="43"/>
        <v>237500</v>
      </c>
      <c r="M905" s="303">
        <f t="shared" si="44"/>
        <v>1035500.0000000001</v>
      </c>
      <c r="N905" s="87" t="s">
        <v>1277</v>
      </c>
    </row>
    <row r="906" spans="2:14">
      <c r="B906" s="85" t="s">
        <v>1256</v>
      </c>
      <c r="C906" s="86">
        <v>5</v>
      </c>
      <c r="D906" s="84"/>
      <c r="E906" s="87" t="s">
        <v>1257</v>
      </c>
      <c r="F906" s="85">
        <v>259</v>
      </c>
      <c r="G906" s="85"/>
      <c r="H906" s="88">
        <v>4.3600000000000003</v>
      </c>
      <c r="I906" s="301">
        <f>'Коэфф для прайса 1 оч'!$F$10</f>
        <v>250000</v>
      </c>
      <c r="J906" s="303">
        <f t="shared" si="42"/>
        <v>1090000</v>
      </c>
      <c r="K906" s="304">
        <v>0.05</v>
      </c>
      <c r="L906" s="301">
        <f t="shared" si="43"/>
        <v>237500</v>
      </c>
      <c r="M906" s="303">
        <f t="shared" si="44"/>
        <v>1035500.0000000001</v>
      </c>
      <c r="N906" s="87" t="s">
        <v>1277</v>
      </c>
    </row>
    <row r="907" spans="2:14">
      <c r="B907" s="85" t="s">
        <v>1256</v>
      </c>
      <c r="C907" s="86">
        <v>5</v>
      </c>
      <c r="D907" s="84"/>
      <c r="E907" s="87" t="s">
        <v>1257</v>
      </c>
      <c r="F907" s="85">
        <v>260</v>
      </c>
      <c r="G907" s="85"/>
      <c r="H907" s="88">
        <v>4.3600000000000003</v>
      </c>
      <c r="I907" s="301">
        <f>'Коэфф для прайса 1 оч'!$F$10</f>
        <v>250000</v>
      </c>
      <c r="J907" s="303">
        <f t="shared" si="42"/>
        <v>1090000</v>
      </c>
      <c r="K907" s="304">
        <v>0.05</v>
      </c>
      <c r="L907" s="301">
        <f t="shared" si="43"/>
        <v>237500</v>
      </c>
      <c r="M907" s="303">
        <f t="shared" si="44"/>
        <v>1035500.0000000001</v>
      </c>
      <c r="N907" s="87" t="s">
        <v>1277</v>
      </c>
    </row>
    <row r="908" spans="2:14">
      <c r="B908" s="85" t="s">
        <v>1256</v>
      </c>
      <c r="C908" s="86">
        <v>5</v>
      </c>
      <c r="D908" s="84"/>
      <c r="E908" s="87" t="s">
        <v>1257</v>
      </c>
      <c r="F908" s="85">
        <v>261</v>
      </c>
      <c r="G908" s="85"/>
      <c r="H908" s="88">
        <v>4.3600000000000003</v>
      </c>
      <c r="I908" s="301">
        <f>'Коэфф для прайса 1 оч'!$F$10</f>
        <v>250000</v>
      </c>
      <c r="J908" s="303">
        <f t="shared" si="42"/>
        <v>1090000</v>
      </c>
      <c r="K908" s="304">
        <v>0.05</v>
      </c>
      <c r="L908" s="301">
        <f t="shared" si="43"/>
        <v>237500</v>
      </c>
      <c r="M908" s="303">
        <f t="shared" si="44"/>
        <v>1035500.0000000001</v>
      </c>
      <c r="N908" s="87" t="s">
        <v>1277</v>
      </c>
    </row>
    <row r="909" spans="2:14">
      <c r="B909" s="85" t="s">
        <v>1256</v>
      </c>
      <c r="C909" s="86">
        <v>5</v>
      </c>
      <c r="D909" s="84"/>
      <c r="E909" s="87" t="s">
        <v>1257</v>
      </c>
      <c r="F909" s="85">
        <v>262</v>
      </c>
      <c r="G909" s="85"/>
      <c r="H909" s="88">
        <v>4.3600000000000003</v>
      </c>
      <c r="I909" s="301">
        <f>'Коэфф для прайса 1 оч'!$F$10</f>
        <v>250000</v>
      </c>
      <c r="J909" s="303">
        <f t="shared" si="42"/>
        <v>1090000</v>
      </c>
      <c r="K909" s="304">
        <v>0.05</v>
      </c>
      <c r="L909" s="301">
        <f t="shared" si="43"/>
        <v>237500</v>
      </c>
      <c r="M909" s="303">
        <f t="shared" si="44"/>
        <v>1035500.0000000001</v>
      </c>
      <c r="N909" s="87" t="s">
        <v>1277</v>
      </c>
    </row>
    <row r="910" spans="2:14">
      <c r="B910" s="85" t="s">
        <v>1256</v>
      </c>
      <c r="C910" s="86">
        <v>5</v>
      </c>
      <c r="D910" s="84"/>
      <c r="E910" s="87" t="s">
        <v>1257</v>
      </c>
      <c r="F910" s="85">
        <v>263</v>
      </c>
      <c r="G910" s="85"/>
      <c r="H910" s="88">
        <v>5.29</v>
      </c>
      <c r="I910" s="301">
        <f>'Коэфф для прайса 1 оч'!$F$10</f>
        <v>250000</v>
      </c>
      <c r="J910" s="303">
        <f t="shared" si="42"/>
        <v>1322500</v>
      </c>
      <c r="K910" s="304">
        <v>0.05</v>
      </c>
      <c r="L910" s="301">
        <f t="shared" si="43"/>
        <v>237500</v>
      </c>
      <c r="M910" s="303">
        <f t="shared" si="44"/>
        <v>1256375</v>
      </c>
      <c r="N910" s="87" t="s">
        <v>1277</v>
      </c>
    </row>
    <row r="911" spans="2:14">
      <c r="B911" s="85" t="s">
        <v>1256</v>
      </c>
      <c r="C911" s="86">
        <v>5</v>
      </c>
      <c r="D911" s="84"/>
      <c r="E911" s="87" t="s">
        <v>1257</v>
      </c>
      <c r="F911" s="85">
        <v>264</v>
      </c>
      <c r="G911" s="85"/>
      <c r="H911" s="88">
        <v>1.86</v>
      </c>
      <c r="I911" s="301">
        <f>'Коэфф для прайса 1 оч'!$F$10</f>
        <v>250000</v>
      </c>
      <c r="J911" s="303">
        <f t="shared" si="42"/>
        <v>465000</v>
      </c>
      <c r="K911" s="304">
        <v>0.05</v>
      </c>
      <c r="L911" s="301">
        <f t="shared" si="43"/>
        <v>237500</v>
      </c>
      <c r="M911" s="303">
        <f t="shared" si="44"/>
        <v>441750</v>
      </c>
      <c r="N911" s="87" t="s">
        <v>1277</v>
      </c>
    </row>
    <row r="912" spans="2:14">
      <c r="B912" s="85" t="s">
        <v>1256</v>
      </c>
      <c r="C912" s="86">
        <v>5</v>
      </c>
      <c r="D912" s="84"/>
      <c r="E912" s="87" t="s">
        <v>1257</v>
      </c>
      <c r="F912" s="85">
        <v>265</v>
      </c>
      <c r="G912" s="85"/>
      <c r="H912" s="88">
        <v>4.0999999999999996</v>
      </c>
      <c r="I912" s="301">
        <f>'Коэфф для прайса 1 оч'!$F$10</f>
        <v>250000</v>
      </c>
      <c r="J912" s="303">
        <f t="shared" si="42"/>
        <v>1024999.9999999999</v>
      </c>
      <c r="K912" s="304">
        <v>0.05</v>
      </c>
      <c r="L912" s="301">
        <f t="shared" si="43"/>
        <v>237500</v>
      </c>
      <c r="M912" s="303">
        <f t="shared" si="44"/>
        <v>973749.99999999988</v>
      </c>
      <c r="N912" s="87" t="s">
        <v>1277</v>
      </c>
    </row>
    <row r="913" spans="2:14">
      <c r="B913" s="85" t="s">
        <v>1256</v>
      </c>
      <c r="C913" s="86">
        <v>5</v>
      </c>
      <c r="D913" s="84"/>
      <c r="E913" s="87" t="s">
        <v>1257</v>
      </c>
      <c r="F913" s="85">
        <v>266</v>
      </c>
      <c r="G913" s="85"/>
      <c r="H913" s="88">
        <v>2.42</v>
      </c>
      <c r="I913" s="301">
        <f>'Коэфф для прайса 1 оч'!$F$10</f>
        <v>250000</v>
      </c>
      <c r="J913" s="303">
        <f t="shared" si="42"/>
        <v>605000</v>
      </c>
      <c r="K913" s="304">
        <v>0.05</v>
      </c>
      <c r="L913" s="301">
        <f t="shared" si="43"/>
        <v>237500</v>
      </c>
      <c r="M913" s="303">
        <f t="shared" si="44"/>
        <v>574750</v>
      </c>
      <c r="N913" s="87" t="s">
        <v>1277</v>
      </c>
    </row>
    <row r="914" spans="2:14">
      <c r="B914" s="85" t="s">
        <v>1256</v>
      </c>
      <c r="C914" s="86">
        <v>5</v>
      </c>
      <c r="D914" s="84"/>
      <c r="E914" s="87" t="s">
        <v>1257</v>
      </c>
      <c r="F914" s="85">
        <v>267</v>
      </c>
      <c r="G914" s="85"/>
      <c r="H914" s="88">
        <v>4.3600000000000003</v>
      </c>
      <c r="I914" s="301">
        <f>'Коэфф для прайса 1 оч'!$F$10</f>
        <v>250000</v>
      </c>
      <c r="J914" s="303">
        <f t="shared" si="42"/>
        <v>1090000</v>
      </c>
      <c r="K914" s="304">
        <v>0.05</v>
      </c>
      <c r="L914" s="301">
        <f t="shared" si="43"/>
        <v>237500</v>
      </c>
      <c r="M914" s="303">
        <f t="shared" si="44"/>
        <v>1035500.0000000001</v>
      </c>
      <c r="N914" s="87" t="s">
        <v>1277</v>
      </c>
    </row>
    <row r="915" spans="2:14">
      <c r="B915" s="85" t="s">
        <v>1256</v>
      </c>
      <c r="C915" s="86">
        <v>5</v>
      </c>
      <c r="D915" s="84"/>
      <c r="E915" s="87" t="s">
        <v>1257</v>
      </c>
      <c r="F915" s="85">
        <v>268</v>
      </c>
      <c r="G915" s="85"/>
      <c r="H915" s="88">
        <v>4.3600000000000003</v>
      </c>
      <c r="I915" s="301">
        <f>'Коэфф для прайса 1 оч'!$F$10</f>
        <v>250000</v>
      </c>
      <c r="J915" s="303">
        <f t="shared" si="42"/>
        <v>1090000</v>
      </c>
      <c r="K915" s="304">
        <v>0.05</v>
      </c>
      <c r="L915" s="301">
        <f t="shared" si="43"/>
        <v>237500</v>
      </c>
      <c r="M915" s="303">
        <f t="shared" si="44"/>
        <v>1035500.0000000001</v>
      </c>
      <c r="N915" s="87" t="s">
        <v>1277</v>
      </c>
    </row>
    <row r="916" spans="2:14">
      <c r="B916" s="85" t="s">
        <v>1256</v>
      </c>
      <c r="C916" s="86">
        <v>5</v>
      </c>
      <c r="D916" s="84"/>
      <c r="E916" s="87" t="s">
        <v>1257</v>
      </c>
      <c r="F916" s="85">
        <v>269</v>
      </c>
      <c r="G916" s="85"/>
      <c r="H916" s="88">
        <v>4.3600000000000003</v>
      </c>
      <c r="I916" s="301">
        <f>'Коэфф для прайса 1 оч'!$F$10</f>
        <v>250000</v>
      </c>
      <c r="J916" s="303">
        <f t="shared" si="42"/>
        <v>1090000</v>
      </c>
      <c r="K916" s="304">
        <v>0.05</v>
      </c>
      <c r="L916" s="301">
        <f t="shared" si="43"/>
        <v>237500</v>
      </c>
      <c r="M916" s="303">
        <f t="shared" si="44"/>
        <v>1035500.0000000001</v>
      </c>
      <c r="N916" s="87" t="s">
        <v>1277</v>
      </c>
    </row>
    <row r="917" spans="2:14">
      <c r="B917" s="85" t="s">
        <v>1256</v>
      </c>
      <c r="C917" s="86">
        <v>5</v>
      </c>
      <c r="D917" s="84"/>
      <c r="E917" s="87" t="s">
        <v>1257</v>
      </c>
      <c r="F917" s="85">
        <v>270</v>
      </c>
      <c r="G917" s="85"/>
      <c r="H917" s="88">
        <v>4.3600000000000003</v>
      </c>
      <c r="I917" s="301">
        <f>'Коэфф для прайса 1 оч'!$F$10</f>
        <v>250000</v>
      </c>
      <c r="J917" s="303">
        <f t="shared" si="42"/>
        <v>1090000</v>
      </c>
      <c r="K917" s="304">
        <v>0.05</v>
      </c>
      <c r="L917" s="301">
        <f t="shared" si="43"/>
        <v>237500</v>
      </c>
      <c r="M917" s="303">
        <f t="shared" si="44"/>
        <v>1035500.0000000001</v>
      </c>
      <c r="N917" s="87" t="s">
        <v>1277</v>
      </c>
    </row>
    <row r="918" spans="2:14">
      <c r="B918" s="85" t="s">
        <v>1256</v>
      </c>
      <c r="C918" s="86">
        <v>5</v>
      </c>
      <c r="D918" s="84"/>
      <c r="E918" s="87" t="s">
        <v>1257</v>
      </c>
      <c r="F918" s="85">
        <v>271</v>
      </c>
      <c r="G918" s="85"/>
      <c r="H918" s="88">
        <v>4.3600000000000003</v>
      </c>
      <c r="I918" s="301">
        <f>'Коэфф для прайса 1 оч'!$F$10</f>
        <v>250000</v>
      </c>
      <c r="J918" s="303">
        <f t="shared" si="42"/>
        <v>1090000</v>
      </c>
      <c r="K918" s="304">
        <v>0.05</v>
      </c>
      <c r="L918" s="301">
        <f t="shared" si="43"/>
        <v>237500</v>
      </c>
      <c r="M918" s="303">
        <f t="shared" si="44"/>
        <v>1035500.0000000001</v>
      </c>
      <c r="N918" s="87" t="s">
        <v>1277</v>
      </c>
    </row>
    <row r="919" spans="2:14">
      <c r="B919" s="85" t="s">
        <v>1256</v>
      </c>
      <c r="C919" s="86">
        <v>5</v>
      </c>
      <c r="D919" s="84"/>
      <c r="E919" s="87" t="s">
        <v>1257</v>
      </c>
      <c r="F919" s="85">
        <v>272</v>
      </c>
      <c r="G919" s="85"/>
      <c r="H919" s="88">
        <v>4.3600000000000003</v>
      </c>
      <c r="I919" s="301">
        <f>'Коэфф для прайса 1 оч'!$F$10</f>
        <v>250000</v>
      </c>
      <c r="J919" s="303">
        <f t="shared" si="42"/>
        <v>1090000</v>
      </c>
      <c r="K919" s="304">
        <v>0.05</v>
      </c>
      <c r="L919" s="301">
        <f t="shared" si="43"/>
        <v>237500</v>
      </c>
      <c r="M919" s="303">
        <f t="shared" si="44"/>
        <v>1035500.0000000001</v>
      </c>
      <c r="N919" s="87" t="s">
        <v>1277</v>
      </c>
    </row>
    <row r="920" spans="2:14">
      <c r="B920" s="85" t="s">
        <v>1256</v>
      </c>
      <c r="C920" s="86">
        <v>5</v>
      </c>
      <c r="D920" s="84"/>
      <c r="E920" s="87" t="s">
        <v>1257</v>
      </c>
      <c r="F920" s="85">
        <v>273</v>
      </c>
      <c r="G920" s="85"/>
      <c r="H920" s="88">
        <v>4.3600000000000003</v>
      </c>
      <c r="I920" s="301">
        <f>'Коэфф для прайса 1 оч'!$F$10</f>
        <v>250000</v>
      </c>
      <c r="J920" s="303">
        <f t="shared" si="42"/>
        <v>1090000</v>
      </c>
      <c r="K920" s="304">
        <v>0.05</v>
      </c>
      <c r="L920" s="301">
        <f t="shared" si="43"/>
        <v>237500</v>
      </c>
      <c r="M920" s="303">
        <f t="shared" si="44"/>
        <v>1035500.0000000001</v>
      </c>
      <c r="N920" s="87" t="s">
        <v>1277</v>
      </c>
    </row>
    <row r="921" spans="2:14">
      <c r="B921" s="85" t="s">
        <v>1256</v>
      </c>
      <c r="C921" s="86">
        <v>5</v>
      </c>
      <c r="D921" s="84"/>
      <c r="E921" s="87" t="s">
        <v>1257</v>
      </c>
      <c r="F921" s="85">
        <v>274</v>
      </c>
      <c r="G921" s="85"/>
      <c r="H921" s="88">
        <v>4.3600000000000003</v>
      </c>
      <c r="I921" s="301">
        <f>'Коэфф для прайса 1 оч'!$F$10</f>
        <v>250000</v>
      </c>
      <c r="J921" s="303">
        <f t="shared" si="42"/>
        <v>1090000</v>
      </c>
      <c r="K921" s="304">
        <v>0.05</v>
      </c>
      <c r="L921" s="301">
        <f t="shared" si="43"/>
        <v>237500</v>
      </c>
      <c r="M921" s="303">
        <f t="shared" si="44"/>
        <v>1035500.0000000001</v>
      </c>
      <c r="N921" s="87" t="s">
        <v>1277</v>
      </c>
    </row>
    <row r="922" spans="2:14">
      <c r="B922" s="85" t="s">
        <v>1256</v>
      </c>
      <c r="C922" s="86">
        <v>5</v>
      </c>
      <c r="D922" s="84"/>
      <c r="E922" s="87" t="s">
        <v>1257</v>
      </c>
      <c r="F922" s="85">
        <v>275</v>
      </c>
      <c r="G922" s="85"/>
      <c r="H922" s="88">
        <v>4.3600000000000003</v>
      </c>
      <c r="I922" s="301">
        <f>'Коэфф для прайса 1 оч'!$F$10</f>
        <v>250000</v>
      </c>
      <c r="J922" s="303">
        <f t="shared" si="42"/>
        <v>1090000</v>
      </c>
      <c r="K922" s="304">
        <v>0.05</v>
      </c>
      <c r="L922" s="301">
        <f t="shared" si="43"/>
        <v>237500</v>
      </c>
      <c r="M922" s="303">
        <f t="shared" si="44"/>
        <v>1035500.0000000001</v>
      </c>
      <c r="N922" s="87" t="s">
        <v>1277</v>
      </c>
    </row>
    <row r="923" spans="2:14">
      <c r="B923" s="85" t="s">
        <v>1256</v>
      </c>
      <c r="C923" s="86">
        <v>5</v>
      </c>
      <c r="D923" s="84"/>
      <c r="E923" s="87" t="s">
        <v>1257</v>
      </c>
      <c r="F923" s="85">
        <v>276</v>
      </c>
      <c r="G923" s="85"/>
      <c r="H923" s="88">
        <v>4.3600000000000003</v>
      </c>
      <c r="I923" s="301">
        <f>'Коэфф для прайса 1 оч'!$F$10</f>
        <v>250000</v>
      </c>
      <c r="J923" s="303">
        <f t="shared" si="42"/>
        <v>1090000</v>
      </c>
      <c r="K923" s="304">
        <v>0.05</v>
      </c>
      <c r="L923" s="301">
        <f t="shared" si="43"/>
        <v>237500</v>
      </c>
      <c r="M923" s="303">
        <f t="shared" si="44"/>
        <v>1035500.0000000001</v>
      </c>
      <c r="N923" s="87" t="s">
        <v>1277</v>
      </c>
    </row>
    <row r="924" spans="2:14">
      <c r="B924" s="85" t="s">
        <v>1256</v>
      </c>
      <c r="C924" s="86">
        <v>5</v>
      </c>
      <c r="D924" s="84"/>
      <c r="E924" s="87" t="s">
        <v>1257</v>
      </c>
      <c r="F924" s="85">
        <v>277</v>
      </c>
      <c r="G924" s="85"/>
      <c r="H924" s="88">
        <v>4.3600000000000003</v>
      </c>
      <c r="I924" s="301">
        <f>'Коэфф для прайса 1 оч'!$F$10</f>
        <v>250000</v>
      </c>
      <c r="J924" s="303">
        <f t="shared" si="42"/>
        <v>1090000</v>
      </c>
      <c r="K924" s="304">
        <v>0.05</v>
      </c>
      <c r="L924" s="301">
        <f t="shared" si="43"/>
        <v>237500</v>
      </c>
      <c r="M924" s="303">
        <f t="shared" si="44"/>
        <v>1035500.0000000001</v>
      </c>
      <c r="N924" s="87" t="s">
        <v>1277</v>
      </c>
    </row>
    <row r="925" spans="2:14">
      <c r="B925" s="85" t="s">
        <v>1256</v>
      </c>
      <c r="C925" s="86">
        <v>5</v>
      </c>
      <c r="D925" s="84"/>
      <c r="E925" s="87" t="s">
        <v>1257</v>
      </c>
      <c r="F925" s="85">
        <v>278</v>
      </c>
      <c r="G925" s="85"/>
      <c r="H925" s="88">
        <v>4.3600000000000003</v>
      </c>
      <c r="I925" s="301">
        <f>'Коэфф для прайса 1 оч'!$F$10</f>
        <v>250000</v>
      </c>
      <c r="J925" s="303">
        <f t="shared" si="42"/>
        <v>1090000</v>
      </c>
      <c r="K925" s="304">
        <v>0.05</v>
      </c>
      <c r="L925" s="301">
        <f t="shared" si="43"/>
        <v>237500</v>
      </c>
      <c r="M925" s="303">
        <f t="shared" si="44"/>
        <v>1035500.0000000001</v>
      </c>
      <c r="N925" s="87" t="s">
        <v>1277</v>
      </c>
    </row>
    <row r="926" spans="2:14">
      <c r="B926" s="85" t="s">
        <v>1256</v>
      </c>
      <c r="C926" s="86">
        <v>5</v>
      </c>
      <c r="D926" s="84"/>
      <c r="E926" s="87" t="s">
        <v>1257</v>
      </c>
      <c r="F926" s="85">
        <v>279</v>
      </c>
      <c r="G926" s="85"/>
      <c r="H926" s="88">
        <v>5.62</v>
      </c>
      <c r="I926" s="301">
        <f>'Коэфф для прайса 1 оч'!$F$10</f>
        <v>250000</v>
      </c>
      <c r="J926" s="303">
        <f t="shared" si="42"/>
        <v>1405000</v>
      </c>
      <c r="K926" s="304">
        <v>0.05</v>
      </c>
      <c r="L926" s="301">
        <f t="shared" si="43"/>
        <v>237500</v>
      </c>
      <c r="M926" s="303">
        <f t="shared" si="44"/>
        <v>1334750</v>
      </c>
      <c r="N926" s="87" t="s">
        <v>1277</v>
      </c>
    </row>
    <row r="927" spans="2:14">
      <c r="B927" s="85" t="s">
        <v>1256</v>
      </c>
      <c r="C927" s="86">
        <v>5</v>
      </c>
      <c r="D927" s="84"/>
      <c r="E927" s="87" t="s">
        <v>1257</v>
      </c>
      <c r="F927" s="85">
        <v>280</v>
      </c>
      <c r="G927" s="85"/>
      <c r="H927" s="88">
        <v>4.2</v>
      </c>
      <c r="I927" s="301">
        <f>'Коэфф для прайса 1 оч'!$F$10</f>
        <v>250000</v>
      </c>
      <c r="J927" s="303">
        <f t="shared" si="42"/>
        <v>1050000</v>
      </c>
      <c r="K927" s="304">
        <v>0.05</v>
      </c>
      <c r="L927" s="301">
        <f t="shared" si="43"/>
        <v>237500</v>
      </c>
      <c r="M927" s="303">
        <f t="shared" si="44"/>
        <v>997500</v>
      </c>
      <c r="N927" s="87" t="s">
        <v>1277</v>
      </c>
    </row>
    <row r="928" spans="2:14">
      <c r="B928" s="85" t="s">
        <v>1256</v>
      </c>
      <c r="C928" s="86">
        <v>5</v>
      </c>
      <c r="D928" s="84"/>
      <c r="E928" s="87" t="s">
        <v>1257</v>
      </c>
      <c r="F928" s="85">
        <v>281</v>
      </c>
      <c r="G928" s="85"/>
      <c r="H928" s="88">
        <v>4.0999999999999996</v>
      </c>
      <c r="I928" s="301">
        <f>'Коэфф для прайса 1 оч'!$F$10</f>
        <v>250000</v>
      </c>
      <c r="J928" s="303">
        <f t="shared" si="42"/>
        <v>1024999.9999999999</v>
      </c>
      <c r="K928" s="304">
        <v>0.05</v>
      </c>
      <c r="L928" s="301">
        <f t="shared" si="43"/>
        <v>237500</v>
      </c>
      <c r="M928" s="303">
        <f t="shared" si="44"/>
        <v>973749.99999999988</v>
      </c>
      <c r="N928" s="87" t="s">
        <v>1277</v>
      </c>
    </row>
    <row r="929" spans="2:14">
      <c r="B929" s="85" t="s">
        <v>1256</v>
      </c>
      <c r="C929" s="86">
        <v>5</v>
      </c>
      <c r="D929" s="84"/>
      <c r="E929" s="87" t="s">
        <v>1257</v>
      </c>
      <c r="F929" s="85">
        <v>282</v>
      </c>
      <c r="G929" s="85"/>
      <c r="H929" s="88">
        <v>4.3</v>
      </c>
      <c r="I929" s="301">
        <f>'Коэфф для прайса 1 оч'!$F$10</f>
        <v>250000</v>
      </c>
      <c r="J929" s="303">
        <f t="shared" si="42"/>
        <v>1075000</v>
      </c>
      <c r="K929" s="304">
        <v>0.05</v>
      </c>
      <c r="L929" s="301">
        <f t="shared" si="43"/>
        <v>237500</v>
      </c>
      <c r="M929" s="303">
        <f t="shared" si="44"/>
        <v>1021250</v>
      </c>
      <c r="N929" s="87" t="s">
        <v>1277</v>
      </c>
    </row>
    <row r="930" spans="2:14">
      <c r="B930" s="85" t="s">
        <v>1256</v>
      </c>
      <c r="C930" s="86">
        <v>5</v>
      </c>
      <c r="D930" s="84"/>
      <c r="E930" s="87" t="s">
        <v>1257</v>
      </c>
      <c r="F930" s="85">
        <v>283</v>
      </c>
      <c r="G930" s="85"/>
      <c r="H930" s="88">
        <v>4.3600000000000003</v>
      </c>
      <c r="I930" s="301">
        <f>'Коэфф для прайса 1 оч'!$F$10</f>
        <v>250000</v>
      </c>
      <c r="J930" s="303">
        <f t="shared" si="42"/>
        <v>1090000</v>
      </c>
      <c r="K930" s="304">
        <v>0.05</v>
      </c>
      <c r="L930" s="301">
        <f t="shared" si="43"/>
        <v>237500</v>
      </c>
      <c r="M930" s="303">
        <f t="shared" si="44"/>
        <v>1035500.0000000001</v>
      </c>
      <c r="N930" s="87" t="s">
        <v>1277</v>
      </c>
    </row>
    <row r="931" spans="2:14">
      <c r="B931" s="85" t="s">
        <v>1256</v>
      </c>
      <c r="C931" s="86">
        <v>5</v>
      </c>
      <c r="D931" s="84"/>
      <c r="E931" s="87" t="s">
        <v>1257</v>
      </c>
      <c r="F931" s="85">
        <v>284</v>
      </c>
      <c r="G931" s="85"/>
      <c r="H931" s="88">
        <v>4.3600000000000003</v>
      </c>
      <c r="I931" s="301">
        <f>'Коэфф для прайса 1 оч'!$F$10</f>
        <v>250000</v>
      </c>
      <c r="J931" s="303">
        <f t="shared" si="42"/>
        <v>1090000</v>
      </c>
      <c r="K931" s="304">
        <v>0.05</v>
      </c>
      <c r="L931" s="301">
        <f t="shared" si="43"/>
        <v>237500</v>
      </c>
      <c r="M931" s="303">
        <f t="shared" si="44"/>
        <v>1035500.0000000001</v>
      </c>
      <c r="N931" s="87" t="s">
        <v>1277</v>
      </c>
    </row>
    <row r="932" spans="2:14">
      <c r="B932" s="85" t="s">
        <v>1256</v>
      </c>
      <c r="C932" s="86">
        <v>5</v>
      </c>
      <c r="D932" s="84"/>
      <c r="E932" s="87" t="s">
        <v>1257</v>
      </c>
      <c r="F932" s="85">
        <v>285</v>
      </c>
      <c r="G932" s="85"/>
      <c r="H932" s="88">
        <v>4.3600000000000003</v>
      </c>
      <c r="I932" s="301">
        <f>'Коэфф для прайса 1 оч'!$F$10</f>
        <v>250000</v>
      </c>
      <c r="J932" s="303">
        <f t="shared" si="42"/>
        <v>1090000</v>
      </c>
      <c r="K932" s="304">
        <v>0.05</v>
      </c>
      <c r="L932" s="301">
        <f t="shared" si="43"/>
        <v>237500</v>
      </c>
      <c r="M932" s="303">
        <f t="shared" si="44"/>
        <v>1035500.0000000001</v>
      </c>
      <c r="N932" s="87" t="s">
        <v>1277</v>
      </c>
    </row>
    <row r="933" spans="2:14">
      <c r="B933" s="85" t="s">
        <v>1256</v>
      </c>
      <c r="C933" s="86">
        <v>5</v>
      </c>
      <c r="D933" s="84"/>
      <c r="E933" s="87" t="s">
        <v>1257</v>
      </c>
      <c r="F933" s="85">
        <v>286</v>
      </c>
      <c r="G933" s="85"/>
      <c r="H933" s="88">
        <v>4.3600000000000003</v>
      </c>
      <c r="I933" s="301">
        <f>'Коэфф для прайса 1 оч'!$F$10</f>
        <v>250000</v>
      </c>
      <c r="J933" s="303">
        <f t="shared" si="42"/>
        <v>1090000</v>
      </c>
      <c r="K933" s="304">
        <v>0.05</v>
      </c>
      <c r="L933" s="301">
        <f t="shared" si="43"/>
        <v>237500</v>
      </c>
      <c r="M933" s="303">
        <f t="shared" si="44"/>
        <v>1035500.0000000001</v>
      </c>
      <c r="N933" s="87" t="s">
        <v>1277</v>
      </c>
    </row>
    <row r="934" spans="2:14">
      <c r="B934" s="85" t="s">
        <v>1256</v>
      </c>
      <c r="C934" s="86">
        <v>5</v>
      </c>
      <c r="D934" s="84"/>
      <c r="E934" s="87" t="s">
        <v>1257</v>
      </c>
      <c r="F934" s="85">
        <v>287</v>
      </c>
      <c r="G934" s="85"/>
      <c r="H934" s="88">
        <v>4.3</v>
      </c>
      <c r="I934" s="301">
        <f>'Коэфф для прайса 1 оч'!$F$10</f>
        <v>250000</v>
      </c>
      <c r="J934" s="303">
        <f t="shared" si="42"/>
        <v>1075000</v>
      </c>
      <c r="K934" s="304">
        <v>0.05</v>
      </c>
      <c r="L934" s="301">
        <f t="shared" si="43"/>
        <v>237500</v>
      </c>
      <c r="M934" s="303">
        <f t="shared" si="44"/>
        <v>1021250</v>
      </c>
      <c r="N934" s="87" t="s">
        <v>1277</v>
      </c>
    </row>
    <row r="935" spans="2:14">
      <c r="B935" s="85" t="s">
        <v>1256</v>
      </c>
      <c r="C935" s="86">
        <v>5</v>
      </c>
      <c r="D935" s="84"/>
      <c r="E935" s="87" t="s">
        <v>1257</v>
      </c>
      <c r="F935" s="85">
        <v>288</v>
      </c>
      <c r="G935" s="85"/>
      <c r="H935" s="88">
        <v>4.1500000000000004</v>
      </c>
      <c r="I935" s="301">
        <f>'Коэфф для прайса 1 оч'!$F$10</f>
        <v>250000</v>
      </c>
      <c r="J935" s="303">
        <f t="shared" si="42"/>
        <v>1037500.0000000001</v>
      </c>
      <c r="K935" s="304">
        <v>0.05</v>
      </c>
      <c r="L935" s="301">
        <f t="shared" si="43"/>
        <v>237500</v>
      </c>
      <c r="M935" s="303">
        <f t="shared" si="44"/>
        <v>985625.00000000012</v>
      </c>
      <c r="N935" s="87" t="s">
        <v>1277</v>
      </c>
    </row>
    <row r="936" spans="2:14">
      <c r="B936" s="85" t="s">
        <v>1256</v>
      </c>
      <c r="C936" s="86">
        <v>5</v>
      </c>
      <c r="D936" s="84"/>
      <c r="E936" s="87" t="s">
        <v>1257</v>
      </c>
      <c r="F936" s="85">
        <v>289</v>
      </c>
      <c r="G936" s="85"/>
      <c r="H936" s="88">
        <v>3.69</v>
      </c>
      <c r="I936" s="301">
        <f>'Коэфф для прайса 1 оч'!$F$10</f>
        <v>250000</v>
      </c>
      <c r="J936" s="303">
        <f t="shared" ref="J936:J999" si="45">I936*H936</f>
        <v>922500</v>
      </c>
      <c r="K936" s="304">
        <v>0.05</v>
      </c>
      <c r="L936" s="301">
        <f t="shared" ref="L936:L999" si="46">I936-I936*K936</f>
        <v>237500</v>
      </c>
      <c r="M936" s="303">
        <f t="shared" ref="M936:M999" si="47">L936*H936</f>
        <v>876375</v>
      </c>
      <c r="N936" s="87" t="s">
        <v>1277</v>
      </c>
    </row>
    <row r="937" spans="2:14">
      <c r="B937" s="85" t="s">
        <v>1256</v>
      </c>
      <c r="C937" s="86">
        <v>5</v>
      </c>
      <c r="D937" s="84"/>
      <c r="E937" s="87" t="s">
        <v>1257</v>
      </c>
      <c r="F937" s="85">
        <v>290</v>
      </c>
      <c r="G937" s="85"/>
      <c r="H937" s="88">
        <v>3.1</v>
      </c>
      <c r="I937" s="301">
        <f>'Коэфф для прайса 1 оч'!$F$10</f>
        <v>250000</v>
      </c>
      <c r="J937" s="303">
        <f t="shared" si="45"/>
        <v>775000</v>
      </c>
      <c r="K937" s="304">
        <v>0.05</v>
      </c>
      <c r="L937" s="301">
        <f t="shared" si="46"/>
        <v>237500</v>
      </c>
      <c r="M937" s="303">
        <f t="shared" si="47"/>
        <v>736250</v>
      </c>
      <c r="N937" s="87" t="s">
        <v>1277</v>
      </c>
    </row>
    <row r="938" spans="2:14">
      <c r="B938" s="85" t="s">
        <v>1256</v>
      </c>
      <c r="C938" s="86">
        <v>5</v>
      </c>
      <c r="D938" s="84"/>
      <c r="E938" s="87" t="s">
        <v>1257</v>
      </c>
      <c r="F938" s="85">
        <v>291</v>
      </c>
      <c r="G938" s="85"/>
      <c r="H938" s="88">
        <v>3.1</v>
      </c>
      <c r="I938" s="301">
        <f>'Коэфф для прайса 1 оч'!$F$10</f>
        <v>250000</v>
      </c>
      <c r="J938" s="303">
        <f t="shared" si="45"/>
        <v>775000</v>
      </c>
      <c r="K938" s="304">
        <v>0.05</v>
      </c>
      <c r="L938" s="301">
        <f t="shared" si="46"/>
        <v>237500</v>
      </c>
      <c r="M938" s="303">
        <f t="shared" si="47"/>
        <v>736250</v>
      </c>
      <c r="N938" s="87" t="s">
        <v>1277</v>
      </c>
    </row>
    <row r="939" spans="2:14">
      <c r="B939" s="85" t="s">
        <v>1256</v>
      </c>
      <c r="C939" s="86">
        <v>5</v>
      </c>
      <c r="D939" s="84"/>
      <c r="E939" s="87" t="s">
        <v>1257</v>
      </c>
      <c r="F939" s="85">
        <v>292</v>
      </c>
      <c r="G939" s="85"/>
      <c r="H939" s="88">
        <v>3.69</v>
      </c>
      <c r="I939" s="301">
        <f>'Коэфф для прайса 1 оч'!$F$10</f>
        <v>250000</v>
      </c>
      <c r="J939" s="303">
        <f t="shared" si="45"/>
        <v>922500</v>
      </c>
      <c r="K939" s="304">
        <v>0.05</v>
      </c>
      <c r="L939" s="301">
        <f t="shared" si="46"/>
        <v>237500</v>
      </c>
      <c r="M939" s="303">
        <f t="shared" si="47"/>
        <v>876375</v>
      </c>
      <c r="N939" s="87" t="s">
        <v>1277</v>
      </c>
    </row>
    <row r="940" spans="2:14">
      <c r="B940" s="85" t="s">
        <v>1256</v>
      </c>
      <c r="C940" s="86">
        <v>5</v>
      </c>
      <c r="D940" s="84"/>
      <c r="E940" s="87" t="s">
        <v>1257</v>
      </c>
      <c r="F940" s="85">
        <v>293</v>
      </c>
      <c r="G940" s="85"/>
      <c r="H940" s="88">
        <v>4.3600000000000003</v>
      </c>
      <c r="I940" s="301">
        <f>'Коэфф для прайса 1 оч'!$F$10</f>
        <v>250000</v>
      </c>
      <c r="J940" s="303">
        <f t="shared" si="45"/>
        <v>1090000</v>
      </c>
      <c r="K940" s="304">
        <v>0.05</v>
      </c>
      <c r="L940" s="301">
        <f t="shared" si="46"/>
        <v>237500</v>
      </c>
      <c r="M940" s="303">
        <f t="shared" si="47"/>
        <v>1035500.0000000001</v>
      </c>
      <c r="N940" s="87" t="s">
        <v>1277</v>
      </c>
    </row>
    <row r="941" spans="2:14">
      <c r="B941" s="85" t="s">
        <v>1256</v>
      </c>
      <c r="C941" s="86">
        <v>5</v>
      </c>
      <c r="D941" s="84"/>
      <c r="E941" s="87" t="s">
        <v>1257</v>
      </c>
      <c r="F941" s="85">
        <v>294</v>
      </c>
      <c r="G941" s="85"/>
      <c r="H941" s="88">
        <v>4.3600000000000003</v>
      </c>
      <c r="I941" s="301">
        <f>'Коэфф для прайса 1 оч'!$F$10</f>
        <v>250000</v>
      </c>
      <c r="J941" s="303">
        <f t="shared" si="45"/>
        <v>1090000</v>
      </c>
      <c r="K941" s="304">
        <v>0.05</v>
      </c>
      <c r="L941" s="301">
        <f t="shared" si="46"/>
        <v>237500</v>
      </c>
      <c r="M941" s="303">
        <f t="shared" si="47"/>
        <v>1035500.0000000001</v>
      </c>
      <c r="N941" s="87" t="s">
        <v>1277</v>
      </c>
    </row>
    <row r="942" spans="2:14">
      <c r="B942" s="85" t="s">
        <v>1256</v>
      </c>
      <c r="C942" s="86">
        <v>5</v>
      </c>
      <c r="D942" s="84"/>
      <c r="E942" s="87" t="s">
        <v>1257</v>
      </c>
      <c r="F942" s="85">
        <v>295</v>
      </c>
      <c r="G942" s="85"/>
      <c r="H942" s="88">
        <v>4.3600000000000003</v>
      </c>
      <c r="I942" s="301">
        <f>'Коэфф для прайса 1 оч'!$F$10</f>
        <v>250000</v>
      </c>
      <c r="J942" s="303">
        <f t="shared" si="45"/>
        <v>1090000</v>
      </c>
      <c r="K942" s="304">
        <v>0.05</v>
      </c>
      <c r="L942" s="301">
        <f t="shared" si="46"/>
        <v>237500</v>
      </c>
      <c r="M942" s="303">
        <f t="shared" si="47"/>
        <v>1035500.0000000001</v>
      </c>
      <c r="N942" s="87" t="s">
        <v>1277</v>
      </c>
    </row>
    <row r="943" spans="2:14">
      <c r="B943" s="85" t="s">
        <v>1256</v>
      </c>
      <c r="C943" s="86">
        <v>5</v>
      </c>
      <c r="D943" s="84"/>
      <c r="E943" s="87" t="s">
        <v>1257</v>
      </c>
      <c r="F943" s="85">
        <v>296</v>
      </c>
      <c r="G943" s="85"/>
      <c r="H943" s="88">
        <v>4.3600000000000003</v>
      </c>
      <c r="I943" s="301">
        <f>'Коэфф для прайса 1 оч'!$F$10</f>
        <v>250000</v>
      </c>
      <c r="J943" s="303">
        <f t="shared" si="45"/>
        <v>1090000</v>
      </c>
      <c r="K943" s="304">
        <v>0.05</v>
      </c>
      <c r="L943" s="301">
        <f t="shared" si="46"/>
        <v>237500</v>
      </c>
      <c r="M943" s="303">
        <f t="shared" si="47"/>
        <v>1035500.0000000001</v>
      </c>
      <c r="N943" s="87" t="s">
        <v>1277</v>
      </c>
    </row>
    <row r="944" spans="2:14">
      <c r="B944" s="85" t="s">
        <v>1256</v>
      </c>
      <c r="C944" s="86">
        <v>5</v>
      </c>
      <c r="D944" s="84"/>
      <c r="E944" s="87" t="s">
        <v>1257</v>
      </c>
      <c r="F944" s="85">
        <v>297</v>
      </c>
      <c r="G944" s="85"/>
      <c r="H944" s="88">
        <v>4.3600000000000003</v>
      </c>
      <c r="I944" s="301">
        <f>'Коэфф для прайса 1 оч'!$F$10</f>
        <v>250000</v>
      </c>
      <c r="J944" s="303">
        <f t="shared" si="45"/>
        <v>1090000</v>
      </c>
      <c r="K944" s="304">
        <v>0.05</v>
      </c>
      <c r="L944" s="301">
        <f t="shared" si="46"/>
        <v>237500</v>
      </c>
      <c r="M944" s="303">
        <f t="shared" si="47"/>
        <v>1035500.0000000001</v>
      </c>
      <c r="N944" s="87" t="s">
        <v>1277</v>
      </c>
    </row>
    <row r="945" spans="2:14">
      <c r="B945" s="85" t="s">
        <v>1256</v>
      </c>
      <c r="C945" s="86">
        <v>5</v>
      </c>
      <c r="D945" s="84"/>
      <c r="E945" s="87" t="s">
        <v>1257</v>
      </c>
      <c r="F945" s="85">
        <v>298</v>
      </c>
      <c r="G945" s="85"/>
      <c r="H945" s="88">
        <v>4.3600000000000003</v>
      </c>
      <c r="I945" s="301">
        <f>'Коэфф для прайса 1 оч'!$F$10</f>
        <v>250000</v>
      </c>
      <c r="J945" s="303">
        <f t="shared" si="45"/>
        <v>1090000</v>
      </c>
      <c r="K945" s="304">
        <v>0.05</v>
      </c>
      <c r="L945" s="301">
        <f t="shared" si="46"/>
        <v>237500</v>
      </c>
      <c r="M945" s="303">
        <f t="shared" si="47"/>
        <v>1035500.0000000001</v>
      </c>
      <c r="N945" s="87" t="s">
        <v>1277</v>
      </c>
    </row>
    <row r="946" spans="2:14">
      <c r="B946" s="85" t="s">
        <v>1256</v>
      </c>
      <c r="C946" s="86">
        <v>5</v>
      </c>
      <c r="D946" s="84"/>
      <c r="E946" s="87" t="s">
        <v>1257</v>
      </c>
      <c r="F946" s="85">
        <v>299</v>
      </c>
      <c r="G946" s="85"/>
      <c r="H946" s="88">
        <v>4.2</v>
      </c>
      <c r="I946" s="301">
        <f>'Коэфф для прайса 1 оч'!$F$10</f>
        <v>250000</v>
      </c>
      <c r="J946" s="303">
        <f t="shared" si="45"/>
        <v>1050000</v>
      </c>
      <c r="K946" s="304">
        <v>0.05</v>
      </c>
      <c r="L946" s="301">
        <f t="shared" si="46"/>
        <v>237500</v>
      </c>
      <c r="M946" s="303">
        <f t="shared" si="47"/>
        <v>997500</v>
      </c>
      <c r="N946" s="87" t="s">
        <v>1277</v>
      </c>
    </row>
    <row r="947" spans="2:14">
      <c r="B947" s="85" t="s">
        <v>1256</v>
      </c>
      <c r="C947" s="86">
        <v>5</v>
      </c>
      <c r="D947" s="84"/>
      <c r="E947" s="87" t="s">
        <v>1257</v>
      </c>
      <c r="F947" s="85">
        <v>300</v>
      </c>
      <c r="G947" s="85"/>
      <c r="H947" s="88">
        <v>6.15</v>
      </c>
      <c r="I947" s="301">
        <f>'Коэфф для прайса 1 оч'!$F$10</f>
        <v>250000</v>
      </c>
      <c r="J947" s="303">
        <f t="shared" si="45"/>
        <v>1537500</v>
      </c>
      <c r="K947" s="304">
        <v>0.05</v>
      </c>
      <c r="L947" s="301">
        <f t="shared" si="46"/>
        <v>237500</v>
      </c>
      <c r="M947" s="303">
        <f t="shared" si="47"/>
        <v>1460625</v>
      </c>
      <c r="N947" s="87" t="s">
        <v>1277</v>
      </c>
    </row>
    <row r="948" spans="2:14">
      <c r="B948" s="85" t="s">
        <v>1256</v>
      </c>
      <c r="C948" s="86">
        <v>5</v>
      </c>
      <c r="D948" s="84"/>
      <c r="E948" s="87" t="s">
        <v>1257</v>
      </c>
      <c r="F948" s="85">
        <v>301</v>
      </c>
      <c r="G948" s="85"/>
      <c r="H948" s="88">
        <v>6.03</v>
      </c>
      <c r="I948" s="301">
        <f>'Коэфф для прайса 1 оч'!$F$10</f>
        <v>250000</v>
      </c>
      <c r="J948" s="303">
        <f t="shared" si="45"/>
        <v>1507500</v>
      </c>
      <c r="K948" s="304">
        <v>0.05</v>
      </c>
      <c r="L948" s="301">
        <f t="shared" si="46"/>
        <v>237500</v>
      </c>
      <c r="M948" s="303">
        <f t="shared" si="47"/>
        <v>1432125</v>
      </c>
      <c r="N948" s="87" t="s">
        <v>1277</v>
      </c>
    </row>
    <row r="949" spans="2:14">
      <c r="B949" s="85" t="s">
        <v>1256</v>
      </c>
      <c r="C949" s="86">
        <v>5</v>
      </c>
      <c r="D949" s="84"/>
      <c r="E949" s="87" t="s">
        <v>1257</v>
      </c>
      <c r="F949" s="85">
        <v>302</v>
      </c>
      <c r="G949" s="85"/>
      <c r="H949" s="88">
        <v>4.2</v>
      </c>
      <c r="I949" s="301">
        <f>'Коэфф для прайса 1 оч'!$F$10</f>
        <v>250000</v>
      </c>
      <c r="J949" s="303">
        <f t="shared" si="45"/>
        <v>1050000</v>
      </c>
      <c r="K949" s="304">
        <v>0.05</v>
      </c>
      <c r="L949" s="301">
        <f t="shared" si="46"/>
        <v>237500</v>
      </c>
      <c r="M949" s="303">
        <f t="shared" si="47"/>
        <v>997500</v>
      </c>
      <c r="N949" s="87" t="s">
        <v>1277</v>
      </c>
    </row>
    <row r="950" spans="2:14">
      <c r="B950" s="85" t="s">
        <v>1256</v>
      </c>
      <c r="C950" s="86" t="s">
        <v>1258</v>
      </c>
      <c r="D950" s="84"/>
      <c r="E950" s="87" t="s">
        <v>1257</v>
      </c>
      <c r="F950" s="85">
        <v>1</v>
      </c>
      <c r="G950" s="85"/>
      <c r="H950" s="88">
        <v>6.05</v>
      </c>
      <c r="I950" s="301">
        <f>'Коэфф для прайса 1 оч'!$F$10</f>
        <v>250000</v>
      </c>
      <c r="J950" s="303">
        <f t="shared" si="45"/>
        <v>1512500</v>
      </c>
      <c r="K950" s="304">
        <v>0.05</v>
      </c>
      <c r="L950" s="301">
        <f t="shared" si="46"/>
        <v>237500</v>
      </c>
      <c r="M950" s="303">
        <f t="shared" si="47"/>
        <v>1436875</v>
      </c>
      <c r="N950" s="87" t="s">
        <v>1277</v>
      </c>
    </row>
    <row r="951" spans="2:14">
      <c r="B951" s="85" t="s">
        <v>1256</v>
      </c>
      <c r="C951" s="86" t="s">
        <v>1258</v>
      </c>
      <c r="D951" s="84"/>
      <c r="E951" s="87" t="s">
        <v>1257</v>
      </c>
      <c r="F951" s="85">
        <v>2</v>
      </c>
      <c r="G951" s="85"/>
      <c r="H951" s="88">
        <v>6.05</v>
      </c>
      <c r="I951" s="301">
        <f>'Коэфф для прайса 1 оч'!$F$10</f>
        <v>250000</v>
      </c>
      <c r="J951" s="303">
        <f t="shared" si="45"/>
        <v>1512500</v>
      </c>
      <c r="K951" s="304">
        <v>0.05</v>
      </c>
      <c r="L951" s="301">
        <f t="shared" si="46"/>
        <v>237500</v>
      </c>
      <c r="M951" s="303">
        <f t="shared" si="47"/>
        <v>1436875</v>
      </c>
      <c r="N951" s="87" t="s">
        <v>1277</v>
      </c>
    </row>
    <row r="952" spans="2:14">
      <c r="B952" s="85" t="s">
        <v>1256</v>
      </c>
      <c r="C952" s="86" t="s">
        <v>1258</v>
      </c>
      <c r="D952" s="84"/>
      <c r="E952" s="87" t="s">
        <v>1257</v>
      </c>
      <c r="F952" s="85">
        <v>3</v>
      </c>
      <c r="G952" s="85"/>
      <c r="H952" s="88">
        <v>6.16</v>
      </c>
      <c r="I952" s="301">
        <f>'Коэфф для прайса 1 оч'!$F$10</f>
        <v>250000</v>
      </c>
      <c r="J952" s="303">
        <f t="shared" si="45"/>
        <v>1540000</v>
      </c>
      <c r="K952" s="304">
        <v>0.05</v>
      </c>
      <c r="L952" s="301">
        <f t="shared" si="46"/>
        <v>237500</v>
      </c>
      <c r="M952" s="303">
        <f t="shared" si="47"/>
        <v>1463000</v>
      </c>
      <c r="N952" s="87" t="s">
        <v>1277</v>
      </c>
    </row>
    <row r="953" spans="2:14">
      <c r="B953" s="85" t="s">
        <v>1256</v>
      </c>
      <c r="C953" s="86" t="s">
        <v>1258</v>
      </c>
      <c r="D953" s="84"/>
      <c r="E953" s="87" t="s">
        <v>1257</v>
      </c>
      <c r="F953" s="85">
        <v>4</v>
      </c>
      <c r="G953" s="85"/>
      <c r="H953" s="88">
        <v>5.31</v>
      </c>
      <c r="I953" s="301">
        <f>'Коэфф для прайса 1 оч'!$F$10</f>
        <v>250000</v>
      </c>
      <c r="J953" s="303">
        <f t="shared" si="45"/>
        <v>1327500</v>
      </c>
      <c r="K953" s="304">
        <v>0.05</v>
      </c>
      <c r="L953" s="301">
        <f t="shared" si="46"/>
        <v>237500</v>
      </c>
      <c r="M953" s="303">
        <f t="shared" si="47"/>
        <v>1261125</v>
      </c>
      <c r="N953" s="87" t="s">
        <v>1277</v>
      </c>
    </row>
    <row r="954" spans="2:14">
      <c r="B954" s="85" t="s">
        <v>1256</v>
      </c>
      <c r="C954" s="86" t="s">
        <v>1258</v>
      </c>
      <c r="D954" s="84"/>
      <c r="E954" s="87" t="s">
        <v>1257</v>
      </c>
      <c r="F954" s="85">
        <v>5</v>
      </c>
      <c r="G954" s="85"/>
      <c r="H954" s="88">
        <v>5.28</v>
      </c>
      <c r="I954" s="301">
        <f>'Коэфф для прайса 1 оч'!$F$10</f>
        <v>250000</v>
      </c>
      <c r="J954" s="303">
        <f t="shared" si="45"/>
        <v>1320000</v>
      </c>
      <c r="K954" s="304">
        <v>0.05</v>
      </c>
      <c r="L954" s="301">
        <f t="shared" si="46"/>
        <v>237500</v>
      </c>
      <c r="M954" s="303">
        <f t="shared" si="47"/>
        <v>1254000</v>
      </c>
      <c r="N954" s="87" t="s">
        <v>1277</v>
      </c>
    </row>
    <row r="955" spans="2:14">
      <c r="B955" s="85" t="s">
        <v>1256</v>
      </c>
      <c r="C955" s="86" t="s">
        <v>1258</v>
      </c>
      <c r="D955" s="84"/>
      <c r="E955" s="87" t="s">
        <v>1257</v>
      </c>
      <c r="F955" s="85">
        <v>6</v>
      </c>
      <c r="G955" s="85"/>
      <c r="H955" s="88">
        <v>5.28</v>
      </c>
      <c r="I955" s="301">
        <f>'Коэфф для прайса 1 оч'!$F$10</f>
        <v>250000</v>
      </c>
      <c r="J955" s="303">
        <f t="shared" si="45"/>
        <v>1320000</v>
      </c>
      <c r="K955" s="304">
        <v>0.05</v>
      </c>
      <c r="L955" s="301">
        <f t="shared" si="46"/>
        <v>237500</v>
      </c>
      <c r="M955" s="303">
        <f t="shared" si="47"/>
        <v>1254000</v>
      </c>
      <c r="N955" s="87" t="s">
        <v>1277</v>
      </c>
    </row>
    <row r="956" spans="2:14">
      <c r="B956" s="85" t="s">
        <v>1256</v>
      </c>
      <c r="C956" s="86" t="s">
        <v>1258</v>
      </c>
      <c r="D956" s="84"/>
      <c r="E956" s="87" t="s">
        <v>1257</v>
      </c>
      <c r="F956" s="85">
        <v>7</v>
      </c>
      <c r="G956" s="85"/>
      <c r="H956" s="88">
        <v>5.28</v>
      </c>
      <c r="I956" s="301">
        <f>'Коэфф для прайса 1 оч'!$F$10</f>
        <v>250000</v>
      </c>
      <c r="J956" s="303">
        <f t="shared" si="45"/>
        <v>1320000</v>
      </c>
      <c r="K956" s="304">
        <v>0.05</v>
      </c>
      <c r="L956" s="301">
        <f t="shared" si="46"/>
        <v>237500</v>
      </c>
      <c r="M956" s="303">
        <f t="shared" si="47"/>
        <v>1254000</v>
      </c>
      <c r="N956" s="87" t="s">
        <v>1277</v>
      </c>
    </row>
    <row r="957" spans="2:14">
      <c r="B957" s="85" t="s">
        <v>1256</v>
      </c>
      <c r="C957" s="86" t="s">
        <v>1258</v>
      </c>
      <c r="D957" s="84"/>
      <c r="E957" s="87" t="s">
        <v>1257</v>
      </c>
      <c r="F957" s="85">
        <v>8</v>
      </c>
      <c r="G957" s="85"/>
      <c r="H957" s="88">
        <v>5.28</v>
      </c>
      <c r="I957" s="301">
        <f>'Коэфф для прайса 1 оч'!$F$10</f>
        <v>250000</v>
      </c>
      <c r="J957" s="303">
        <f t="shared" si="45"/>
        <v>1320000</v>
      </c>
      <c r="K957" s="304">
        <v>0.05</v>
      </c>
      <c r="L957" s="301">
        <f t="shared" si="46"/>
        <v>237500</v>
      </c>
      <c r="M957" s="303">
        <f t="shared" si="47"/>
        <v>1254000</v>
      </c>
      <c r="N957" s="87" t="s">
        <v>1277</v>
      </c>
    </row>
    <row r="958" spans="2:14">
      <c r="B958" s="85" t="s">
        <v>1256</v>
      </c>
      <c r="C958" s="86" t="s">
        <v>1258</v>
      </c>
      <c r="D958" s="84"/>
      <c r="E958" s="87" t="s">
        <v>1257</v>
      </c>
      <c r="F958" s="85">
        <v>9</v>
      </c>
      <c r="G958" s="85"/>
      <c r="H958" s="88">
        <v>5.28</v>
      </c>
      <c r="I958" s="301">
        <f>'Коэфф для прайса 1 оч'!$F$10</f>
        <v>250000</v>
      </c>
      <c r="J958" s="303">
        <f t="shared" si="45"/>
        <v>1320000</v>
      </c>
      <c r="K958" s="304">
        <v>0.05</v>
      </c>
      <c r="L958" s="301">
        <f t="shared" si="46"/>
        <v>237500</v>
      </c>
      <c r="M958" s="303">
        <f t="shared" si="47"/>
        <v>1254000</v>
      </c>
      <c r="N958" s="87" t="s">
        <v>1277</v>
      </c>
    </row>
    <row r="959" spans="2:14">
      <c r="B959" s="85" t="s">
        <v>1256</v>
      </c>
      <c r="C959" s="86" t="s">
        <v>1258</v>
      </c>
      <c r="D959" s="84"/>
      <c r="E959" s="87" t="s">
        <v>1257</v>
      </c>
      <c r="F959" s="85">
        <v>10</v>
      </c>
      <c r="G959" s="85"/>
      <c r="H959" s="88">
        <v>5.28</v>
      </c>
      <c r="I959" s="301">
        <f>'Коэфф для прайса 1 оч'!$F$10</f>
        <v>250000</v>
      </c>
      <c r="J959" s="303">
        <f t="shared" si="45"/>
        <v>1320000</v>
      </c>
      <c r="K959" s="304">
        <v>0.05</v>
      </c>
      <c r="L959" s="301">
        <f t="shared" si="46"/>
        <v>237500</v>
      </c>
      <c r="M959" s="303">
        <f t="shared" si="47"/>
        <v>1254000</v>
      </c>
      <c r="N959" s="87" t="s">
        <v>1277</v>
      </c>
    </row>
    <row r="960" spans="2:14">
      <c r="B960" s="85" t="s">
        <v>1256</v>
      </c>
      <c r="C960" s="86" t="s">
        <v>1258</v>
      </c>
      <c r="D960" s="84"/>
      <c r="E960" s="87" t="s">
        <v>1257</v>
      </c>
      <c r="F960" s="85">
        <v>11</v>
      </c>
      <c r="G960" s="85"/>
      <c r="H960" s="88">
        <v>5.28</v>
      </c>
      <c r="I960" s="301">
        <f>'Коэфф для прайса 1 оч'!$F$10</f>
        <v>250000</v>
      </c>
      <c r="J960" s="303">
        <f t="shared" si="45"/>
        <v>1320000</v>
      </c>
      <c r="K960" s="304">
        <v>0.05</v>
      </c>
      <c r="L960" s="301">
        <f t="shared" si="46"/>
        <v>237500</v>
      </c>
      <c r="M960" s="303">
        <f t="shared" si="47"/>
        <v>1254000</v>
      </c>
      <c r="N960" s="87" t="s">
        <v>1277</v>
      </c>
    </row>
    <row r="961" spans="2:14">
      <c r="B961" s="85" t="s">
        <v>1256</v>
      </c>
      <c r="C961" s="86" t="s">
        <v>1258</v>
      </c>
      <c r="D961" s="84"/>
      <c r="E961" s="87" t="s">
        <v>1257</v>
      </c>
      <c r="F961" s="85">
        <v>12</v>
      </c>
      <c r="G961" s="85"/>
      <c r="H961" s="88">
        <v>5.28</v>
      </c>
      <c r="I961" s="301">
        <f>'Коэфф для прайса 1 оч'!$F$10</f>
        <v>250000</v>
      </c>
      <c r="J961" s="303">
        <f t="shared" si="45"/>
        <v>1320000</v>
      </c>
      <c r="K961" s="304">
        <v>0.05</v>
      </c>
      <c r="L961" s="301">
        <f t="shared" si="46"/>
        <v>237500</v>
      </c>
      <c r="M961" s="303">
        <f t="shared" si="47"/>
        <v>1254000</v>
      </c>
      <c r="N961" s="87" t="s">
        <v>1277</v>
      </c>
    </row>
    <row r="962" spans="2:14">
      <c r="B962" s="85" t="s">
        <v>1256</v>
      </c>
      <c r="C962" s="86" t="s">
        <v>1258</v>
      </c>
      <c r="D962" s="84"/>
      <c r="E962" s="87" t="s">
        <v>1257</v>
      </c>
      <c r="F962" s="85">
        <v>13</v>
      </c>
      <c r="G962" s="85"/>
      <c r="H962" s="88">
        <v>5.28</v>
      </c>
      <c r="I962" s="301">
        <f>'Коэфф для прайса 1 оч'!$F$10</f>
        <v>250000</v>
      </c>
      <c r="J962" s="303">
        <f t="shared" si="45"/>
        <v>1320000</v>
      </c>
      <c r="K962" s="304">
        <v>0.05</v>
      </c>
      <c r="L962" s="301">
        <f t="shared" si="46"/>
        <v>237500</v>
      </c>
      <c r="M962" s="303">
        <f t="shared" si="47"/>
        <v>1254000</v>
      </c>
      <c r="N962" s="87" t="s">
        <v>1277</v>
      </c>
    </row>
    <row r="963" spans="2:14">
      <c r="B963" s="85" t="s">
        <v>1256</v>
      </c>
      <c r="C963" s="86" t="s">
        <v>1258</v>
      </c>
      <c r="D963" s="84"/>
      <c r="E963" s="87" t="s">
        <v>1257</v>
      </c>
      <c r="F963" s="85">
        <v>14</v>
      </c>
      <c r="G963" s="85"/>
      <c r="H963" s="88">
        <v>5.28</v>
      </c>
      <c r="I963" s="301">
        <f>'Коэфф для прайса 1 оч'!$F$10</f>
        <v>250000</v>
      </c>
      <c r="J963" s="303">
        <f t="shared" si="45"/>
        <v>1320000</v>
      </c>
      <c r="K963" s="304">
        <v>0.05</v>
      </c>
      <c r="L963" s="301">
        <f t="shared" si="46"/>
        <v>237500</v>
      </c>
      <c r="M963" s="303">
        <f t="shared" si="47"/>
        <v>1254000</v>
      </c>
      <c r="N963" s="87" t="s">
        <v>1277</v>
      </c>
    </row>
    <row r="964" spans="2:14">
      <c r="B964" s="85" t="s">
        <v>1256</v>
      </c>
      <c r="C964" s="86" t="s">
        <v>1258</v>
      </c>
      <c r="D964" s="84"/>
      <c r="E964" s="87" t="s">
        <v>1257</v>
      </c>
      <c r="F964" s="85">
        <v>15</v>
      </c>
      <c r="G964" s="85"/>
      <c r="H964" s="88">
        <v>5.28</v>
      </c>
      <c r="I964" s="301">
        <f>'Коэфф для прайса 1 оч'!$F$10</f>
        <v>250000</v>
      </c>
      <c r="J964" s="303">
        <f t="shared" si="45"/>
        <v>1320000</v>
      </c>
      <c r="K964" s="304">
        <v>0.05</v>
      </c>
      <c r="L964" s="301">
        <f t="shared" si="46"/>
        <v>237500</v>
      </c>
      <c r="M964" s="303">
        <f t="shared" si="47"/>
        <v>1254000</v>
      </c>
      <c r="N964" s="87" t="s">
        <v>1277</v>
      </c>
    </row>
    <row r="965" spans="2:14">
      <c r="B965" s="85" t="s">
        <v>1256</v>
      </c>
      <c r="C965" s="86" t="s">
        <v>1258</v>
      </c>
      <c r="D965" s="84"/>
      <c r="E965" s="87" t="s">
        <v>1257</v>
      </c>
      <c r="F965" s="85">
        <v>16</v>
      </c>
      <c r="G965" s="85"/>
      <c r="H965" s="88">
        <v>5.23</v>
      </c>
      <c r="I965" s="301">
        <f>'Коэфф для прайса 1 оч'!$F$10</f>
        <v>250000</v>
      </c>
      <c r="J965" s="303">
        <f t="shared" si="45"/>
        <v>1307500</v>
      </c>
      <c r="K965" s="304">
        <v>0.05</v>
      </c>
      <c r="L965" s="301">
        <f t="shared" si="46"/>
        <v>237500</v>
      </c>
      <c r="M965" s="303">
        <f t="shared" si="47"/>
        <v>1242125</v>
      </c>
      <c r="N965" s="87" t="s">
        <v>1277</v>
      </c>
    </row>
    <row r="966" spans="2:14">
      <c r="B966" s="85" t="s">
        <v>1256</v>
      </c>
      <c r="C966" s="86" t="s">
        <v>1258</v>
      </c>
      <c r="D966" s="84"/>
      <c r="E966" s="87" t="s">
        <v>1257</v>
      </c>
      <c r="F966" s="85">
        <v>17</v>
      </c>
      <c r="G966" s="85"/>
      <c r="H966" s="88">
        <v>5.09</v>
      </c>
      <c r="I966" s="301">
        <f>'Коэфф для прайса 1 оч'!$F$10</f>
        <v>250000</v>
      </c>
      <c r="J966" s="303">
        <f t="shared" si="45"/>
        <v>1272500</v>
      </c>
      <c r="K966" s="304">
        <v>0.05</v>
      </c>
      <c r="L966" s="301">
        <f t="shared" si="46"/>
        <v>237500</v>
      </c>
      <c r="M966" s="303">
        <f t="shared" si="47"/>
        <v>1208875</v>
      </c>
      <c r="N966" s="87" t="s">
        <v>1277</v>
      </c>
    </row>
    <row r="967" spans="2:14">
      <c r="B967" s="85" t="s">
        <v>1256</v>
      </c>
      <c r="C967" s="86" t="s">
        <v>1258</v>
      </c>
      <c r="D967" s="84"/>
      <c r="E967" s="87" t="s">
        <v>1257</v>
      </c>
      <c r="F967" s="85">
        <v>18</v>
      </c>
      <c r="G967" s="85"/>
      <c r="H967" s="88">
        <v>5.09</v>
      </c>
      <c r="I967" s="301">
        <f>'Коэфф для прайса 1 оч'!$F$10</f>
        <v>250000</v>
      </c>
      <c r="J967" s="303">
        <f t="shared" si="45"/>
        <v>1272500</v>
      </c>
      <c r="K967" s="304">
        <v>0.05</v>
      </c>
      <c r="L967" s="301">
        <f t="shared" si="46"/>
        <v>237500</v>
      </c>
      <c r="M967" s="303">
        <f t="shared" si="47"/>
        <v>1208875</v>
      </c>
      <c r="N967" s="87" t="s">
        <v>1277</v>
      </c>
    </row>
    <row r="968" spans="2:14">
      <c r="B968" s="85" t="s">
        <v>1256</v>
      </c>
      <c r="C968" s="86" t="s">
        <v>1258</v>
      </c>
      <c r="D968" s="84"/>
      <c r="E968" s="87" t="s">
        <v>1257</v>
      </c>
      <c r="F968" s="85">
        <v>19</v>
      </c>
      <c r="G968" s="85"/>
      <c r="H968" s="88">
        <v>5.23</v>
      </c>
      <c r="I968" s="301">
        <f>'Коэфф для прайса 1 оч'!$F$10</f>
        <v>250000</v>
      </c>
      <c r="J968" s="303">
        <f t="shared" si="45"/>
        <v>1307500</v>
      </c>
      <c r="K968" s="304">
        <v>0.05</v>
      </c>
      <c r="L968" s="301">
        <f t="shared" si="46"/>
        <v>237500</v>
      </c>
      <c r="M968" s="303">
        <f t="shared" si="47"/>
        <v>1242125</v>
      </c>
      <c r="N968" s="87" t="s">
        <v>1277</v>
      </c>
    </row>
    <row r="969" spans="2:14">
      <c r="B969" s="85" t="s">
        <v>1256</v>
      </c>
      <c r="C969" s="86" t="s">
        <v>1258</v>
      </c>
      <c r="D969" s="84"/>
      <c r="E969" s="87" t="s">
        <v>1257</v>
      </c>
      <c r="F969" s="85">
        <v>20</v>
      </c>
      <c r="G969" s="85"/>
      <c r="H969" s="88">
        <v>5.22</v>
      </c>
      <c r="I969" s="301">
        <f>'Коэфф для прайса 1 оч'!$F$10</f>
        <v>250000</v>
      </c>
      <c r="J969" s="303">
        <f t="shared" si="45"/>
        <v>1305000</v>
      </c>
      <c r="K969" s="304">
        <v>0.05</v>
      </c>
      <c r="L969" s="301">
        <f t="shared" si="46"/>
        <v>237500</v>
      </c>
      <c r="M969" s="303">
        <f t="shared" si="47"/>
        <v>1239750</v>
      </c>
      <c r="N969" s="87" t="s">
        <v>1277</v>
      </c>
    </row>
    <row r="970" spans="2:14">
      <c r="B970" s="85" t="s">
        <v>1256</v>
      </c>
      <c r="C970" s="86" t="s">
        <v>1258</v>
      </c>
      <c r="D970" s="84"/>
      <c r="E970" s="87" t="s">
        <v>1257</v>
      </c>
      <c r="F970" s="85">
        <v>21</v>
      </c>
      <c r="G970" s="85"/>
      <c r="H970" s="88">
        <v>5.09</v>
      </c>
      <c r="I970" s="301">
        <f>'Коэфф для прайса 1 оч'!$F$10</f>
        <v>250000</v>
      </c>
      <c r="J970" s="303">
        <f t="shared" si="45"/>
        <v>1272500</v>
      </c>
      <c r="K970" s="304">
        <v>0.05</v>
      </c>
      <c r="L970" s="301">
        <f t="shared" si="46"/>
        <v>237500</v>
      </c>
      <c r="M970" s="303">
        <f t="shared" si="47"/>
        <v>1208875</v>
      </c>
      <c r="N970" s="87" t="s">
        <v>1277</v>
      </c>
    </row>
    <row r="971" spans="2:14">
      <c r="B971" s="85" t="s">
        <v>1256</v>
      </c>
      <c r="C971" s="86" t="s">
        <v>1258</v>
      </c>
      <c r="D971" s="84"/>
      <c r="E971" s="87" t="s">
        <v>1257</v>
      </c>
      <c r="F971" s="85">
        <v>22</v>
      </c>
      <c r="G971" s="85"/>
      <c r="H971" s="88">
        <v>5.09</v>
      </c>
      <c r="I971" s="301">
        <f>'Коэфф для прайса 1 оч'!$F$10</f>
        <v>250000</v>
      </c>
      <c r="J971" s="303">
        <f t="shared" si="45"/>
        <v>1272500</v>
      </c>
      <c r="K971" s="304">
        <v>0.05</v>
      </c>
      <c r="L971" s="301">
        <f t="shared" si="46"/>
        <v>237500</v>
      </c>
      <c r="M971" s="303">
        <f t="shared" si="47"/>
        <v>1208875</v>
      </c>
      <c r="N971" s="87" t="s">
        <v>1277</v>
      </c>
    </row>
    <row r="972" spans="2:14">
      <c r="B972" s="85" t="s">
        <v>1256</v>
      </c>
      <c r="C972" s="86" t="s">
        <v>1258</v>
      </c>
      <c r="D972" s="84"/>
      <c r="E972" s="87" t="s">
        <v>1257</v>
      </c>
      <c r="F972" s="85">
        <v>23</v>
      </c>
      <c r="G972" s="85"/>
      <c r="H972" s="88">
        <v>5.23</v>
      </c>
      <c r="I972" s="301">
        <f>'Коэфф для прайса 1 оч'!$F$10</f>
        <v>250000</v>
      </c>
      <c r="J972" s="303">
        <f t="shared" si="45"/>
        <v>1307500</v>
      </c>
      <c r="K972" s="304">
        <v>0.05</v>
      </c>
      <c r="L972" s="301">
        <f t="shared" si="46"/>
        <v>237500</v>
      </c>
      <c r="M972" s="303">
        <f t="shared" si="47"/>
        <v>1242125</v>
      </c>
      <c r="N972" s="87" t="s">
        <v>1277</v>
      </c>
    </row>
    <row r="973" spans="2:14">
      <c r="B973" s="85" t="s">
        <v>1256</v>
      </c>
      <c r="C973" s="86" t="s">
        <v>1258</v>
      </c>
      <c r="D973" s="84"/>
      <c r="E973" s="87" t="s">
        <v>1257</v>
      </c>
      <c r="F973" s="85">
        <v>24</v>
      </c>
      <c r="G973" s="85"/>
      <c r="H973" s="88">
        <v>5.28</v>
      </c>
      <c r="I973" s="301">
        <f>'Коэфф для прайса 1 оч'!$F$10</f>
        <v>250000</v>
      </c>
      <c r="J973" s="303">
        <f t="shared" si="45"/>
        <v>1320000</v>
      </c>
      <c r="K973" s="304">
        <v>0.05</v>
      </c>
      <c r="L973" s="301">
        <f t="shared" si="46"/>
        <v>237500</v>
      </c>
      <c r="M973" s="303">
        <f t="shared" si="47"/>
        <v>1254000</v>
      </c>
      <c r="N973" s="87" t="s">
        <v>1277</v>
      </c>
    </row>
    <row r="974" spans="2:14">
      <c r="B974" s="85" t="s">
        <v>1256</v>
      </c>
      <c r="C974" s="86" t="s">
        <v>1258</v>
      </c>
      <c r="D974" s="84"/>
      <c r="E974" s="87" t="s">
        <v>1257</v>
      </c>
      <c r="F974" s="85">
        <v>25</v>
      </c>
      <c r="G974" s="85"/>
      <c r="H974" s="88">
        <v>5.28</v>
      </c>
      <c r="I974" s="301">
        <f>'Коэфф для прайса 1 оч'!$F$10</f>
        <v>250000</v>
      </c>
      <c r="J974" s="303">
        <f t="shared" si="45"/>
        <v>1320000</v>
      </c>
      <c r="K974" s="304">
        <v>0.05</v>
      </c>
      <c r="L974" s="301">
        <f t="shared" si="46"/>
        <v>237500</v>
      </c>
      <c r="M974" s="303">
        <f t="shared" si="47"/>
        <v>1254000</v>
      </c>
      <c r="N974" s="87" t="s">
        <v>1277</v>
      </c>
    </row>
    <row r="975" spans="2:14">
      <c r="B975" s="85" t="s">
        <v>1256</v>
      </c>
      <c r="C975" s="86" t="s">
        <v>1258</v>
      </c>
      <c r="D975" s="84"/>
      <c r="E975" s="87" t="s">
        <v>1257</v>
      </c>
      <c r="F975" s="85">
        <v>26</v>
      </c>
      <c r="G975" s="85"/>
      <c r="H975" s="88">
        <v>5.28</v>
      </c>
      <c r="I975" s="301">
        <f>'Коэфф для прайса 1 оч'!$F$10</f>
        <v>250000</v>
      </c>
      <c r="J975" s="303">
        <f t="shared" si="45"/>
        <v>1320000</v>
      </c>
      <c r="K975" s="304">
        <v>0.05</v>
      </c>
      <c r="L975" s="301">
        <f t="shared" si="46"/>
        <v>237500</v>
      </c>
      <c r="M975" s="303">
        <f t="shared" si="47"/>
        <v>1254000</v>
      </c>
      <c r="N975" s="87" t="s">
        <v>1277</v>
      </c>
    </row>
    <row r="976" spans="2:14">
      <c r="B976" s="85" t="s">
        <v>1256</v>
      </c>
      <c r="C976" s="86" t="s">
        <v>1258</v>
      </c>
      <c r="D976" s="84"/>
      <c r="E976" s="87" t="s">
        <v>1257</v>
      </c>
      <c r="F976" s="85">
        <v>27</v>
      </c>
      <c r="G976" s="85"/>
      <c r="H976" s="88">
        <v>5.28</v>
      </c>
      <c r="I976" s="301">
        <f>'Коэфф для прайса 1 оч'!$F$10</f>
        <v>250000</v>
      </c>
      <c r="J976" s="303">
        <f t="shared" si="45"/>
        <v>1320000</v>
      </c>
      <c r="K976" s="304">
        <v>0.05</v>
      </c>
      <c r="L976" s="301">
        <f t="shared" si="46"/>
        <v>237500</v>
      </c>
      <c r="M976" s="303">
        <f t="shared" si="47"/>
        <v>1254000</v>
      </c>
      <c r="N976" s="87" t="s">
        <v>1277</v>
      </c>
    </row>
    <row r="977" spans="2:14">
      <c r="B977" s="85" t="s">
        <v>1256</v>
      </c>
      <c r="C977" s="86" t="s">
        <v>1258</v>
      </c>
      <c r="D977" s="84"/>
      <c r="E977" s="87" t="s">
        <v>1257</v>
      </c>
      <c r="F977" s="85">
        <v>28</v>
      </c>
      <c r="G977" s="85"/>
      <c r="H977" s="88">
        <v>5.28</v>
      </c>
      <c r="I977" s="301">
        <f>'Коэфф для прайса 1 оч'!$F$10</f>
        <v>250000</v>
      </c>
      <c r="J977" s="303">
        <f t="shared" si="45"/>
        <v>1320000</v>
      </c>
      <c r="K977" s="304">
        <v>0.05</v>
      </c>
      <c r="L977" s="301">
        <f t="shared" si="46"/>
        <v>237500</v>
      </c>
      <c r="M977" s="303">
        <f t="shared" si="47"/>
        <v>1254000</v>
      </c>
      <c r="N977" s="87" t="s">
        <v>1277</v>
      </c>
    </row>
    <row r="978" spans="2:14">
      <c r="B978" s="85" t="s">
        <v>1256</v>
      </c>
      <c r="C978" s="86" t="s">
        <v>1258</v>
      </c>
      <c r="D978" s="84"/>
      <c r="E978" s="87" t="s">
        <v>1257</v>
      </c>
      <c r="F978" s="85">
        <v>29</v>
      </c>
      <c r="G978" s="85"/>
      <c r="H978" s="88">
        <v>5.28</v>
      </c>
      <c r="I978" s="301">
        <f>'Коэфф для прайса 1 оч'!$F$10</f>
        <v>250000</v>
      </c>
      <c r="J978" s="303">
        <f t="shared" si="45"/>
        <v>1320000</v>
      </c>
      <c r="K978" s="304">
        <v>0.05</v>
      </c>
      <c r="L978" s="301">
        <f t="shared" si="46"/>
        <v>237500</v>
      </c>
      <c r="M978" s="303">
        <f t="shared" si="47"/>
        <v>1254000</v>
      </c>
      <c r="N978" s="87" t="s">
        <v>1277</v>
      </c>
    </row>
    <row r="979" spans="2:14">
      <c r="B979" s="85" t="s">
        <v>1256</v>
      </c>
      <c r="C979" s="86" t="s">
        <v>1258</v>
      </c>
      <c r="D979" s="84"/>
      <c r="E979" s="87" t="s">
        <v>1257</v>
      </c>
      <c r="F979" s="85">
        <v>30</v>
      </c>
      <c r="G979" s="85"/>
      <c r="H979" s="88">
        <v>5.28</v>
      </c>
      <c r="I979" s="301">
        <f>'Коэфф для прайса 1 оч'!$F$10</f>
        <v>250000</v>
      </c>
      <c r="J979" s="303">
        <f t="shared" si="45"/>
        <v>1320000</v>
      </c>
      <c r="K979" s="304">
        <v>0.05</v>
      </c>
      <c r="L979" s="301">
        <f t="shared" si="46"/>
        <v>237500</v>
      </c>
      <c r="M979" s="303">
        <f t="shared" si="47"/>
        <v>1254000</v>
      </c>
      <c r="N979" s="87" t="s">
        <v>1277</v>
      </c>
    </row>
    <row r="980" spans="2:14">
      <c r="B980" s="85" t="s">
        <v>1256</v>
      </c>
      <c r="C980" s="86" t="s">
        <v>1258</v>
      </c>
      <c r="D980" s="84"/>
      <c r="E980" s="87" t="s">
        <v>1257</v>
      </c>
      <c r="F980" s="85">
        <v>31</v>
      </c>
      <c r="G980" s="85"/>
      <c r="H980" s="88">
        <v>5.17</v>
      </c>
      <c r="I980" s="301">
        <f>'Коэфф для прайса 1 оч'!$F$10</f>
        <v>250000</v>
      </c>
      <c r="J980" s="303">
        <f t="shared" si="45"/>
        <v>1292500</v>
      </c>
      <c r="K980" s="304">
        <v>0.05</v>
      </c>
      <c r="L980" s="301">
        <f t="shared" si="46"/>
        <v>237500</v>
      </c>
      <c r="M980" s="303">
        <f t="shared" si="47"/>
        <v>1227875</v>
      </c>
      <c r="N980" s="87" t="s">
        <v>1277</v>
      </c>
    </row>
    <row r="981" spans="2:14">
      <c r="B981" s="85" t="s">
        <v>1256</v>
      </c>
      <c r="C981" s="86" t="s">
        <v>1258</v>
      </c>
      <c r="D981" s="84"/>
      <c r="E981" s="87" t="s">
        <v>1257</v>
      </c>
      <c r="F981" s="85">
        <v>32</v>
      </c>
      <c r="G981" s="85"/>
      <c r="H981" s="88">
        <v>5.28</v>
      </c>
      <c r="I981" s="301">
        <f>'Коэфф для прайса 1 оч'!$F$10</f>
        <v>250000</v>
      </c>
      <c r="J981" s="303">
        <f t="shared" si="45"/>
        <v>1320000</v>
      </c>
      <c r="K981" s="304">
        <v>0.05</v>
      </c>
      <c r="L981" s="301">
        <f t="shared" si="46"/>
        <v>237500</v>
      </c>
      <c r="M981" s="303">
        <f t="shared" si="47"/>
        <v>1254000</v>
      </c>
      <c r="N981" s="87" t="s">
        <v>1277</v>
      </c>
    </row>
    <row r="982" spans="2:14">
      <c r="B982" s="85" t="s">
        <v>1256</v>
      </c>
      <c r="C982" s="86" t="s">
        <v>1258</v>
      </c>
      <c r="D982" s="84"/>
      <c r="E982" s="87" t="s">
        <v>1257</v>
      </c>
      <c r="F982" s="85">
        <v>33</v>
      </c>
      <c r="G982" s="85"/>
      <c r="H982" s="88">
        <v>5.28</v>
      </c>
      <c r="I982" s="301">
        <f>'Коэфф для прайса 1 оч'!$F$10</f>
        <v>250000</v>
      </c>
      <c r="J982" s="303">
        <f t="shared" si="45"/>
        <v>1320000</v>
      </c>
      <c r="K982" s="304">
        <v>0.05</v>
      </c>
      <c r="L982" s="301">
        <f t="shared" si="46"/>
        <v>237500</v>
      </c>
      <c r="M982" s="303">
        <f t="shared" si="47"/>
        <v>1254000</v>
      </c>
      <c r="N982" s="87" t="s">
        <v>1277</v>
      </c>
    </row>
    <row r="983" spans="2:14">
      <c r="B983" s="85" t="s">
        <v>1256</v>
      </c>
      <c r="C983" s="86" t="s">
        <v>1258</v>
      </c>
      <c r="D983" s="84"/>
      <c r="E983" s="87" t="s">
        <v>1257</v>
      </c>
      <c r="F983" s="85">
        <v>34</v>
      </c>
      <c r="G983" s="85"/>
      <c r="H983" s="88">
        <v>5.28</v>
      </c>
      <c r="I983" s="301">
        <f>'Коэфф для прайса 1 оч'!$F$10</f>
        <v>250000</v>
      </c>
      <c r="J983" s="303">
        <f t="shared" si="45"/>
        <v>1320000</v>
      </c>
      <c r="K983" s="304">
        <v>0.05</v>
      </c>
      <c r="L983" s="301">
        <f t="shared" si="46"/>
        <v>237500</v>
      </c>
      <c r="M983" s="303">
        <f t="shared" si="47"/>
        <v>1254000</v>
      </c>
      <c r="N983" s="87" t="s">
        <v>1277</v>
      </c>
    </row>
    <row r="984" spans="2:14">
      <c r="B984" s="85" t="s">
        <v>1256</v>
      </c>
      <c r="C984" s="86" t="s">
        <v>1258</v>
      </c>
      <c r="D984" s="84"/>
      <c r="E984" s="87" t="s">
        <v>1257</v>
      </c>
      <c r="F984" s="85">
        <v>35</v>
      </c>
      <c r="G984" s="85"/>
      <c r="H984" s="88">
        <v>5.31</v>
      </c>
      <c r="I984" s="301">
        <f>'Коэфф для прайса 1 оч'!$F$10</f>
        <v>250000</v>
      </c>
      <c r="J984" s="303">
        <f t="shared" si="45"/>
        <v>1327500</v>
      </c>
      <c r="K984" s="304">
        <v>0.05</v>
      </c>
      <c r="L984" s="301">
        <f t="shared" si="46"/>
        <v>237500</v>
      </c>
      <c r="M984" s="303">
        <f t="shared" si="47"/>
        <v>1261125</v>
      </c>
      <c r="N984" s="87" t="s">
        <v>1277</v>
      </c>
    </row>
    <row r="985" spans="2:14">
      <c r="B985" s="85" t="s">
        <v>1256</v>
      </c>
      <c r="C985" s="86" t="s">
        <v>1258</v>
      </c>
      <c r="D985" s="84"/>
      <c r="E985" s="87" t="s">
        <v>1257</v>
      </c>
      <c r="F985" s="85">
        <v>36</v>
      </c>
      <c r="G985" s="85"/>
      <c r="H985" s="88">
        <v>9.35</v>
      </c>
      <c r="I985" s="301">
        <f>'Коэфф для прайса 1 оч'!$F$10</f>
        <v>250000</v>
      </c>
      <c r="J985" s="303">
        <f t="shared" si="45"/>
        <v>2337500</v>
      </c>
      <c r="K985" s="304">
        <v>0.05</v>
      </c>
      <c r="L985" s="301">
        <f t="shared" si="46"/>
        <v>237500</v>
      </c>
      <c r="M985" s="303">
        <f t="shared" si="47"/>
        <v>2220625</v>
      </c>
      <c r="N985" s="87" t="s">
        <v>1277</v>
      </c>
    </row>
    <row r="986" spans="2:14">
      <c r="B986" s="85" t="s">
        <v>1256</v>
      </c>
      <c r="C986" s="86" t="s">
        <v>1258</v>
      </c>
      <c r="D986" s="84"/>
      <c r="E986" s="87" t="s">
        <v>1257</v>
      </c>
      <c r="F986" s="85">
        <v>37</v>
      </c>
      <c r="G986" s="85"/>
      <c r="H986" s="88">
        <v>7.48</v>
      </c>
      <c r="I986" s="301">
        <f>'Коэфф для прайса 1 оч'!$F$10</f>
        <v>250000</v>
      </c>
      <c r="J986" s="303">
        <f t="shared" si="45"/>
        <v>1870000</v>
      </c>
      <c r="K986" s="304">
        <v>0.05</v>
      </c>
      <c r="L986" s="301">
        <f t="shared" si="46"/>
        <v>237500</v>
      </c>
      <c r="M986" s="303">
        <f t="shared" si="47"/>
        <v>1776500</v>
      </c>
      <c r="N986" s="87" t="s">
        <v>1277</v>
      </c>
    </row>
    <row r="987" spans="2:14">
      <c r="B987" s="85" t="s">
        <v>1256</v>
      </c>
      <c r="C987" s="86" t="s">
        <v>1258</v>
      </c>
      <c r="D987" s="84"/>
      <c r="E987" s="87" t="s">
        <v>1257</v>
      </c>
      <c r="F987" s="85">
        <v>38</v>
      </c>
      <c r="G987" s="85"/>
      <c r="H987" s="88">
        <v>7.48</v>
      </c>
      <c r="I987" s="301">
        <f>'Коэфф для прайса 1 оч'!$F$10</f>
        <v>250000</v>
      </c>
      <c r="J987" s="303">
        <f t="shared" si="45"/>
        <v>1870000</v>
      </c>
      <c r="K987" s="304">
        <v>0.05</v>
      </c>
      <c r="L987" s="301">
        <f t="shared" si="46"/>
        <v>237500</v>
      </c>
      <c r="M987" s="303">
        <f t="shared" si="47"/>
        <v>1776500</v>
      </c>
      <c r="N987" s="87" t="s">
        <v>1277</v>
      </c>
    </row>
    <row r="988" spans="2:14">
      <c r="B988" s="85" t="s">
        <v>1256</v>
      </c>
      <c r="C988" s="86" t="s">
        <v>1258</v>
      </c>
      <c r="D988" s="84"/>
      <c r="E988" s="87" t="s">
        <v>1257</v>
      </c>
      <c r="F988" s="85">
        <v>39</v>
      </c>
      <c r="G988" s="85"/>
      <c r="H988" s="88">
        <v>7.48</v>
      </c>
      <c r="I988" s="301">
        <f>'Коэфф для прайса 1 оч'!$F$10</f>
        <v>250000</v>
      </c>
      <c r="J988" s="303">
        <f t="shared" si="45"/>
        <v>1870000</v>
      </c>
      <c r="K988" s="304">
        <v>0.05</v>
      </c>
      <c r="L988" s="301">
        <f t="shared" si="46"/>
        <v>237500</v>
      </c>
      <c r="M988" s="303">
        <f t="shared" si="47"/>
        <v>1776500</v>
      </c>
      <c r="N988" s="87" t="s">
        <v>1277</v>
      </c>
    </row>
    <row r="989" spans="2:14">
      <c r="B989" s="85" t="s">
        <v>1256</v>
      </c>
      <c r="C989" s="86" t="s">
        <v>1258</v>
      </c>
      <c r="D989" s="84"/>
      <c r="E989" s="87" t="s">
        <v>1257</v>
      </c>
      <c r="F989" s="85">
        <v>40</v>
      </c>
      <c r="G989" s="85"/>
      <c r="H989" s="88">
        <v>7.48</v>
      </c>
      <c r="I989" s="301">
        <f>'Коэфф для прайса 1 оч'!$F$10</f>
        <v>250000</v>
      </c>
      <c r="J989" s="303">
        <f t="shared" si="45"/>
        <v>1870000</v>
      </c>
      <c r="K989" s="304">
        <v>0.05</v>
      </c>
      <c r="L989" s="301">
        <f t="shared" si="46"/>
        <v>237500</v>
      </c>
      <c r="M989" s="303">
        <f t="shared" si="47"/>
        <v>1776500</v>
      </c>
      <c r="N989" s="87" t="s">
        <v>1277</v>
      </c>
    </row>
    <row r="990" spans="2:14">
      <c r="B990" s="85" t="s">
        <v>1256</v>
      </c>
      <c r="C990" s="86" t="s">
        <v>1258</v>
      </c>
      <c r="D990" s="84"/>
      <c r="E990" s="87" t="s">
        <v>1257</v>
      </c>
      <c r="F990" s="85">
        <v>41</v>
      </c>
      <c r="G990" s="85"/>
      <c r="H990" s="88">
        <v>9.35</v>
      </c>
      <c r="I990" s="301">
        <f>'Коэфф для прайса 1 оч'!$F$10</f>
        <v>250000</v>
      </c>
      <c r="J990" s="303">
        <f t="shared" si="45"/>
        <v>2337500</v>
      </c>
      <c r="K990" s="304">
        <v>0.05</v>
      </c>
      <c r="L990" s="301">
        <f t="shared" si="46"/>
        <v>237500</v>
      </c>
      <c r="M990" s="303">
        <f t="shared" si="47"/>
        <v>2220625</v>
      </c>
      <c r="N990" s="87" t="s">
        <v>1277</v>
      </c>
    </row>
    <row r="991" spans="2:14">
      <c r="B991" s="85" t="s">
        <v>1256</v>
      </c>
      <c r="C991" s="86" t="s">
        <v>1258</v>
      </c>
      <c r="D991" s="84"/>
      <c r="E991" s="87" t="s">
        <v>1257</v>
      </c>
      <c r="F991" s="85">
        <v>42</v>
      </c>
      <c r="G991" s="85"/>
      <c r="H991" s="88">
        <v>9.35</v>
      </c>
      <c r="I991" s="301">
        <f>'Коэфф для прайса 1 оч'!$F$10</f>
        <v>250000</v>
      </c>
      <c r="J991" s="303">
        <f t="shared" si="45"/>
        <v>2337500</v>
      </c>
      <c r="K991" s="304">
        <v>0.05</v>
      </c>
      <c r="L991" s="301">
        <f t="shared" si="46"/>
        <v>237500</v>
      </c>
      <c r="M991" s="303">
        <f t="shared" si="47"/>
        <v>2220625</v>
      </c>
      <c r="N991" s="87" t="s">
        <v>1277</v>
      </c>
    </row>
    <row r="992" spans="2:14">
      <c r="B992" s="85" t="s">
        <v>1256</v>
      </c>
      <c r="C992" s="86" t="s">
        <v>1258</v>
      </c>
      <c r="D992" s="84"/>
      <c r="E992" s="87" t="s">
        <v>1257</v>
      </c>
      <c r="F992" s="85">
        <v>43</v>
      </c>
      <c r="G992" s="85"/>
      <c r="H992" s="88">
        <v>7.48</v>
      </c>
      <c r="I992" s="301">
        <f>'Коэфф для прайса 1 оч'!$F$10</f>
        <v>250000</v>
      </c>
      <c r="J992" s="303">
        <f t="shared" si="45"/>
        <v>1870000</v>
      </c>
      <c r="K992" s="304">
        <v>0.05</v>
      </c>
      <c r="L992" s="301">
        <f t="shared" si="46"/>
        <v>237500</v>
      </c>
      <c r="M992" s="303">
        <f t="shared" si="47"/>
        <v>1776500</v>
      </c>
      <c r="N992" s="87" t="s">
        <v>1277</v>
      </c>
    </row>
    <row r="993" spans="2:14">
      <c r="B993" s="85" t="s">
        <v>1256</v>
      </c>
      <c r="C993" s="86" t="s">
        <v>1258</v>
      </c>
      <c r="D993" s="84"/>
      <c r="E993" s="87" t="s">
        <v>1257</v>
      </c>
      <c r="F993" s="85">
        <v>44</v>
      </c>
      <c r="G993" s="85"/>
      <c r="H993" s="88">
        <v>7.48</v>
      </c>
      <c r="I993" s="301">
        <f>'Коэфф для прайса 1 оч'!$F$10</f>
        <v>250000</v>
      </c>
      <c r="J993" s="303">
        <f t="shared" si="45"/>
        <v>1870000</v>
      </c>
      <c r="K993" s="304">
        <v>0.05</v>
      </c>
      <c r="L993" s="301">
        <f t="shared" si="46"/>
        <v>237500</v>
      </c>
      <c r="M993" s="303">
        <f t="shared" si="47"/>
        <v>1776500</v>
      </c>
      <c r="N993" s="87" t="s">
        <v>1277</v>
      </c>
    </row>
    <row r="994" spans="2:14">
      <c r="B994" s="85" t="s">
        <v>1256</v>
      </c>
      <c r="C994" s="86" t="s">
        <v>1258</v>
      </c>
      <c r="D994" s="84"/>
      <c r="E994" s="87" t="s">
        <v>1257</v>
      </c>
      <c r="F994" s="85">
        <v>45</v>
      </c>
      <c r="G994" s="85"/>
      <c r="H994" s="88">
        <v>7.48</v>
      </c>
      <c r="I994" s="301">
        <f>'Коэфф для прайса 1 оч'!$F$10</f>
        <v>250000</v>
      </c>
      <c r="J994" s="303">
        <f t="shared" si="45"/>
        <v>1870000</v>
      </c>
      <c r="K994" s="304">
        <v>0.05</v>
      </c>
      <c r="L994" s="301">
        <f t="shared" si="46"/>
        <v>237500</v>
      </c>
      <c r="M994" s="303">
        <f t="shared" si="47"/>
        <v>1776500</v>
      </c>
      <c r="N994" s="87" t="s">
        <v>1277</v>
      </c>
    </row>
    <row r="995" spans="2:14">
      <c r="B995" s="85" t="s">
        <v>1256</v>
      </c>
      <c r="C995" s="86" t="s">
        <v>1258</v>
      </c>
      <c r="D995" s="84"/>
      <c r="E995" s="87" t="s">
        <v>1257</v>
      </c>
      <c r="F995" s="85">
        <v>46</v>
      </c>
      <c r="G995" s="85"/>
      <c r="H995" s="88">
        <v>7.48</v>
      </c>
      <c r="I995" s="301">
        <f>'Коэфф для прайса 1 оч'!$F$10</f>
        <v>250000</v>
      </c>
      <c r="J995" s="303">
        <f t="shared" si="45"/>
        <v>1870000</v>
      </c>
      <c r="K995" s="304">
        <v>0.05</v>
      </c>
      <c r="L995" s="301">
        <f t="shared" si="46"/>
        <v>237500</v>
      </c>
      <c r="M995" s="303">
        <f t="shared" si="47"/>
        <v>1776500</v>
      </c>
      <c r="N995" s="87" t="s">
        <v>1277</v>
      </c>
    </row>
    <row r="996" spans="2:14">
      <c r="B996" s="85" t="s">
        <v>1256</v>
      </c>
      <c r="C996" s="86" t="s">
        <v>1258</v>
      </c>
      <c r="D996" s="84"/>
      <c r="E996" s="87" t="s">
        <v>1257</v>
      </c>
      <c r="F996" s="85">
        <v>47</v>
      </c>
      <c r="G996" s="85"/>
      <c r="H996" s="88">
        <v>9.35</v>
      </c>
      <c r="I996" s="301">
        <f>'Коэфф для прайса 1 оч'!$F$10</f>
        <v>250000</v>
      </c>
      <c r="J996" s="303">
        <f t="shared" si="45"/>
        <v>2337500</v>
      </c>
      <c r="K996" s="304">
        <v>0.05</v>
      </c>
      <c r="L996" s="301">
        <f t="shared" si="46"/>
        <v>237500</v>
      </c>
      <c r="M996" s="303">
        <f t="shared" si="47"/>
        <v>2220625</v>
      </c>
      <c r="N996" s="87" t="s">
        <v>1277</v>
      </c>
    </row>
    <row r="997" spans="2:14">
      <c r="B997" s="85" t="s">
        <v>1256</v>
      </c>
      <c r="C997" s="86" t="s">
        <v>1258</v>
      </c>
      <c r="D997" s="84"/>
      <c r="E997" s="87" t="s">
        <v>1257</v>
      </c>
      <c r="F997" s="85">
        <v>48</v>
      </c>
      <c r="G997" s="85"/>
      <c r="H997" s="88">
        <v>9.35</v>
      </c>
      <c r="I997" s="301">
        <f>'Коэфф для прайса 1 оч'!$F$10</f>
        <v>250000</v>
      </c>
      <c r="J997" s="303">
        <f t="shared" si="45"/>
        <v>2337500</v>
      </c>
      <c r="K997" s="304">
        <v>0.05</v>
      </c>
      <c r="L997" s="301">
        <f t="shared" si="46"/>
        <v>237500</v>
      </c>
      <c r="M997" s="303">
        <f t="shared" si="47"/>
        <v>2220625</v>
      </c>
      <c r="N997" s="87" t="s">
        <v>1277</v>
      </c>
    </row>
    <row r="998" spans="2:14">
      <c r="B998" s="85" t="s">
        <v>1256</v>
      </c>
      <c r="C998" s="86" t="s">
        <v>1258</v>
      </c>
      <c r="D998" s="84"/>
      <c r="E998" s="87" t="s">
        <v>1257</v>
      </c>
      <c r="F998" s="85">
        <v>49</v>
      </c>
      <c r="G998" s="85"/>
      <c r="H998" s="88">
        <v>7.48</v>
      </c>
      <c r="I998" s="301">
        <f>'Коэфф для прайса 1 оч'!$F$10</f>
        <v>250000</v>
      </c>
      <c r="J998" s="303">
        <f t="shared" si="45"/>
        <v>1870000</v>
      </c>
      <c r="K998" s="304">
        <v>0.05</v>
      </c>
      <c r="L998" s="301">
        <f t="shared" si="46"/>
        <v>237500</v>
      </c>
      <c r="M998" s="303">
        <f t="shared" si="47"/>
        <v>1776500</v>
      </c>
      <c r="N998" s="87" t="s">
        <v>1277</v>
      </c>
    </row>
    <row r="999" spans="2:14">
      <c r="B999" s="85" t="s">
        <v>1256</v>
      </c>
      <c r="C999" s="86" t="s">
        <v>1258</v>
      </c>
      <c r="D999" s="84"/>
      <c r="E999" s="87" t="s">
        <v>1257</v>
      </c>
      <c r="F999" s="85">
        <v>50</v>
      </c>
      <c r="G999" s="85"/>
      <c r="H999" s="88">
        <v>7.48</v>
      </c>
      <c r="I999" s="301">
        <f>'Коэфф для прайса 1 оч'!$F$10</f>
        <v>250000</v>
      </c>
      <c r="J999" s="303">
        <f t="shared" si="45"/>
        <v>1870000</v>
      </c>
      <c r="K999" s="304">
        <v>0.05</v>
      </c>
      <c r="L999" s="301">
        <f t="shared" si="46"/>
        <v>237500</v>
      </c>
      <c r="M999" s="303">
        <f t="shared" si="47"/>
        <v>1776500</v>
      </c>
      <c r="N999" s="87" t="s">
        <v>1277</v>
      </c>
    </row>
    <row r="1000" spans="2:14">
      <c r="B1000" s="85" t="s">
        <v>1256</v>
      </c>
      <c r="C1000" s="86" t="s">
        <v>1258</v>
      </c>
      <c r="D1000" s="84"/>
      <c r="E1000" s="87" t="s">
        <v>1257</v>
      </c>
      <c r="F1000" s="85">
        <v>51</v>
      </c>
      <c r="G1000" s="85"/>
      <c r="H1000" s="88">
        <v>7.48</v>
      </c>
      <c r="I1000" s="301">
        <f>'Коэфф для прайса 1 оч'!$F$10</f>
        <v>250000</v>
      </c>
      <c r="J1000" s="303">
        <f t="shared" ref="J1000:J1052" si="48">I1000*H1000</f>
        <v>1870000</v>
      </c>
      <c r="K1000" s="304">
        <v>0.05</v>
      </c>
      <c r="L1000" s="301">
        <f t="shared" ref="L1000:L1052" si="49">I1000-I1000*K1000</f>
        <v>237500</v>
      </c>
      <c r="M1000" s="303">
        <f t="shared" ref="M1000:M1052" si="50">L1000*H1000</f>
        <v>1776500</v>
      </c>
      <c r="N1000" s="87" t="s">
        <v>1277</v>
      </c>
    </row>
    <row r="1001" spans="2:14">
      <c r="B1001" s="85" t="s">
        <v>1256</v>
      </c>
      <c r="C1001" s="86" t="s">
        <v>1258</v>
      </c>
      <c r="D1001" s="84"/>
      <c r="E1001" s="87" t="s">
        <v>1257</v>
      </c>
      <c r="F1001" s="85">
        <v>52</v>
      </c>
      <c r="G1001" s="85"/>
      <c r="H1001" s="88">
        <v>7.48</v>
      </c>
      <c r="I1001" s="301">
        <f>'Коэфф для прайса 1 оч'!$F$10</f>
        <v>250000</v>
      </c>
      <c r="J1001" s="303">
        <f t="shared" si="48"/>
        <v>1870000</v>
      </c>
      <c r="K1001" s="304">
        <v>0.05</v>
      </c>
      <c r="L1001" s="301">
        <f t="shared" si="49"/>
        <v>237500</v>
      </c>
      <c r="M1001" s="303">
        <f t="shared" si="50"/>
        <v>1776500</v>
      </c>
      <c r="N1001" s="87" t="s">
        <v>1277</v>
      </c>
    </row>
    <row r="1002" spans="2:14">
      <c r="B1002" s="85" t="s">
        <v>1256</v>
      </c>
      <c r="C1002" s="86" t="s">
        <v>1258</v>
      </c>
      <c r="D1002" s="84"/>
      <c r="E1002" s="87" t="s">
        <v>1257</v>
      </c>
      <c r="F1002" s="85">
        <v>53</v>
      </c>
      <c r="G1002" s="85"/>
      <c r="H1002" s="88">
        <v>9.35</v>
      </c>
      <c r="I1002" s="301">
        <f>'Коэфф для прайса 1 оч'!$F$10</f>
        <v>250000</v>
      </c>
      <c r="J1002" s="303">
        <f t="shared" si="48"/>
        <v>2337500</v>
      </c>
      <c r="K1002" s="304">
        <v>0.05</v>
      </c>
      <c r="L1002" s="301">
        <f t="shared" si="49"/>
        <v>237500</v>
      </c>
      <c r="M1002" s="303">
        <f t="shared" si="50"/>
        <v>2220625</v>
      </c>
      <c r="N1002" s="87" t="s">
        <v>1277</v>
      </c>
    </row>
    <row r="1003" spans="2:14">
      <c r="B1003" s="85" t="s">
        <v>1256</v>
      </c>
      <c r="C1003" s="86" t="s">
        <v>1258</v>
      </c>
      <c r="D1003" s="84"/>
      <c r="E1003" s="87" t="s">
        <v>1257</v>
      </c>
      <c r="F1003" s="85">
        <v>54</v>
      </c>
      <c r="G1003" s="85"/>
      <c r="H1003" s="88">
        <v>9.35</v>
      </c>
      <c r="I1003" s="301">
        <f>'Коэфф для прайса 1 оч'!$F$10</f>
        <v>250000</v>
      </c>
      <c r="J1003" s="303">
        <f t="shared" si="48"/>
        <v>2337500</v>
      </c>
      <c r="K1003" s="304">
        <v>0.05</v>
      </c>
      <c r="L1003" s="301">
        <f t="shared" si="49"/>
        <v>237500</v>
      </c>
      <c r="M1003" s="303">
        <f t="shared" si="50"/>
        <v>2220625</v>
      </c>
      <c r="N1003" s="87" t="s">
        <v>1277</v>
      </c>
    </row>
    <row r="1004" spans="2:14">
      <c r="B1004" s="85" t="s">
        <v>1256</v>
      </c>
      <c r="C1004" s="86" t="s">
        <v>1258</v>
      </c>
      <c r="D1004" s="84"/>
      <c r="E1004" s="87" t="s">
        <v>1257</v>
      </c>
      <c r="F1004" s="85">
        <v>55</v>
      </c>
      <c r="G1004" s="85"/>
      <c r="H1004" s="88">
        <v>7.48</v>
      </c>
      <c r="I1004" s="301">
        <f>'Коэфф для прайса 1 оч'!$F$10</f>
        <v>250000</v>
      </c>
      <c r="J1004" s="303">
        <f t="shared" si="48"/>
        <v>1870000</v>
      </c>
      <c r="K1004" s="304">
        <v>0.05</v>
      </c>
      <c r="L1004" s="301">
        <f t="shared" si="49"/>
        <v>237500</v>
      </c>
      <c r="M1004" s="303">
        <f t="shared" si="50"/>
        <v>1776500</v>
      </c>
      <c r="N1004" s="87" t="s">
        <v>1277</v>
      </c>
    </row>
    <row r="1005" spans="2:14">
      <c r="B1005" s="85" t="s">
        <v>1256</v>
      </c>
      <c r="C1005" s="86" t="s">
        <v>1258</v>
      </c>
      <c r="D1005" s="84"/>
      <c r="E1005" s="87" t="s">
        <v>1257</v>
      </c>
      <c r="F1005" s="85">
        <v>56</v>
      </c>
      <c r="G1005" s="85"/>
      <c r="H1005" s="88">
        <v>7.48</v>
      </c>
      <c r="I1005" s="301">
        <f>'Коэфф для прайса 1 оч'!$F$10</f>
        <v>250000</v>
      </c>
      <c r="J1005" s="303">
        <f t="shared" si="48"/>
        <v>1870000</v>
      </c>
      <c r="K1005" s="304">
        <v>0.05</v>
      </c>
      <c r="L1005" s="301">
        <f t="shared" si="49"/>
        <v>237500</v>
      </c>
      <c r="M1005" s="303">
        <f t="shared" si="50"/>
        <v>1776500</v>
      </c>
      <c r="N1005" s="87" t="s">
        <v>1277</v>
      </c>
    </row>
    <row r="1006" spans="2:14">
      <c r="B1006" s="85" t="s">
        <v>1256</v>
      </c>
      <c r="C1006" s="86" t="s">
        <v>1258</v>
      </c>
      <c r="D1006" s="84"/>
      <c r="E1006" s="87" t="s">
        <v>1257</v>
      </c>
      <c r="F1006" s="85">
        <v>57</v>
      </c>
      <c r="G1006" s="85"/>
      <c r="H1006" s="88">
        <v>9.35</v>
      </c>
      <c r="I1006" s="301">
        <f>'Коэфф для прайса 1 оч'!$F$10</f>
        <v>250000</v>
      </c>
      <c r="J1006" s="303">
        <f t="shared" si="48"/>
        <v>2337500</v>
      </c>
      <c r="K1006" s="304">
        <v>0.05</v>
      </c>
      <c r="L1006" s="301">
        <f t="shared" si="49"/>
        <v>237500</v>
      </c>
      <c r="M1006" s="303">
        <f t="shared" si="50"/>
        <v>2220625</v>
      </c>
      <c r="N1006" s="87" t="s">
        <v>1277</v>
      </c>
    </row>
    <row r="1007" spans="2:14">
      <c r="B1007" s="85" t="s">
        <v>1256</v>
      </c>
      <c r="C1007" s="86" t="s">
        <v>1258</v>
      </c>
      <c r="D1007" s="84"/>
      <c r="E1007" s="87" t="s">
        <v>1257</v>
      </c>
      <c r="F1007" s="85">
        <v>58</v>
      </c>
      <c r="G1007" s="85"/>
      <c r="H1007" s="88">
        <v>6.71</v>
      </c>
      <c r="I1007" s="301">
        <f>'Коэфф для прайса 1 оч'!$F$10</f>
        <v>250000</v>
      </c>
      <c r="J1007" s="303">
        <f t="shared" si="48"/>
        <v>1677500</v>
      </c>
      <c r="K1007" s="304">
        <v>0.05</v>
      </c>
      <c r="L1007" s="301">
        <f t="shared" si="49"/>
        <v>237500</v>
      </c>
      <c r="M1007" s="303">
        <f t="shared" si="50"/>
        <v>1593625</v>
      </c>
      <c r="N1007" s="87" t="s">
        <v>1277</v>
      </c>
    </row>
    <row r="1008" spans="2:14">
      <c r="B1008" s="85" t="s">
        <v>1256</v>
      </c>
      <c r="C1008" s="86" t="s">
        <v>1258</v>
      </c>
      <c r="D1008" s="84"/>
      <c r="E1008" s="87" t="s">
        <v>1257</v>
      </c>
      <c r="F1008" s="85">
        <v>59</v>
      </c>
      <c r="G1008" s="85"/>
      <c r="H1008" s="88">
        <v>6.71</v>
      </c>
      <c r="I1008" s="301">
        <f>'Коэфф для прайса 1 оч'!$F$10</f>
        <v>250000</v>
      </c>
      <c r="J1008" s="303">
        <f t="shared" si="48"/>
        <v>1677500</v>
      </c>
      <c r="K1008" s="304">
        <v>0.05</v>
      </c>
      <c r="L1008" s="301">
        <f t="shared" si="49"/>
        <v>237500</v>
      </c>
      <c r="M1008" s="303">
        <f t="shared" si="50"/>
        <v>1593625</v>
      </c>
      <c r="N1008" s="87" t="s">
        <v>1277</v>
      </c>
    </row>
    <row r="1009" spans="2:14">
      <c r="B1009" s="85" t="s">
        <v>1256</v>
      </c>
      <c r="C1009" s="86" t="s">
        <v>1258</v>
      </c>
      <c r="D1009" s="84"/>
      <c r="E1009" s="87" t="s">
        <v>1257</v>
      </c>
      <c r="F1009" s="85">
        <v>60</v>
      </c>
      <c r="G1009" s="85"/>
      <c r="H1009" s="88">
        <v>7.48</v>
      </c>
      <c r="I1009" s="301">
        <f>'Коэфф для прайса 1 оч'!$F$10</f>
        <v>250000</v>
      </c>
      <c r="J1009" s="303">
        <f t="shared" si="48"/>
        <v>1870000</v>
      </c>
      <c r="K1009" s="304">
        <v>0.05</v>
      </c>
      <c r="L1009" s="301">
        <f t="shared" si="49"/>
        <v>237500</v>
      </c>
      <c r="M1009" s="303">
        <f t="shared" si="50"/>
        <v>1776500</v>
      </c>
      <c r="N1009" s="87" t="s">
        <v>1277</v>
      </c>
    </row>
    <row r="1010" spans="2:14">
      <c r="B1010" s="85" t="s">
        <v>1256</v>
      </c>
      <c r="C1010" s="86" t="s">
        <v>1258</v>
      </c>
      <c r="D1010" s="84"/>
      <c r="E1010" s="87" t="s">
        <v>1257</v>
      </c>
      <c r="F1010" s="85">
        <v>61</v>
      </c>
      <c r="G1010" s="85"/>
      <c r="H1010" s="88">
        <v>7.48</v>
      </c>
      <c r="I1010" s="301">
        <f>'Коэфф для прайса 1 оч'!$F$10</f>
        <v>250000</v>
      </c>
      <c r="J1010" s="303">
        <f t="shared" si="48"/>
        <v>1870000</v>
      </c>
      <c r="K1010" s="304">
        <v>0.05</v>
      </c>
      <c r="L1010" s="301">
        <f t="shared" si="49"/>
        <v>237500</v>
      </c>
      <c r="M1010" s="303">
        <f t="shared" si="50"/>
        <v>1776500</v>
      </c>
      <c r="N1010" s="87" t="s">
        <v>1277</v>
      </c>
    </row>
    <row r="1011" spans="2:14">
      <c r="B1011" s="85" t="s">
        <v>1256</v>
      </c>
      <c r="C1011" s="86" t="s">
        <v>1258</v>
      </c>
      <c r="D1011" s="84"/>
      <c r="E1011" s="87" t="s">
        <v>1257</v>
      </c>
      <c r="F1011" s="85">
        <v>62</v>
      </c>
      <c r="G1011" s="85"/>
      <c r="H1011" s="88">
        <v>9.35</v>
      </c>
      <c r="I1011" s="301">
        <f>'Коэфф для прайса 1 оч'!$F$10</f>
        <v>250000</v>
      </c>
      <c r="J1011" s="303">
        <f t="shared" si="48"/>
        <v>2337500</v>
      </c>
      <c r="K1011" s="304">
        <v>0.05</v>
      </c>
      <c r="L1011" s="301">
        <f t="shared" si="49"/>
        <v>237500</v>
      </c>
      <c r="M1011" s="303">
        <f t="shared" si="50"/>
        <v>2220625</v>
      </c>
      <c r="N1011" s="87" t="s">
        <v>1277</v>
      </c>
    </row>
    <row r="1012" spans="2:14">
      <c r="B1012" s="85" t="s">
        <v>1256</v>
      </c>
      <c r="C1012" s="86" t="s">
        <v>1258</v>
      </c>
      <c r="D1012" s="84"/>
      <c r="E1012" s="87" t="s">
        <v>1257</v>
      </c>
      <c r="F1012" s="85">
        <v>63</v>
      </c>
      <c r="G1012" s="85"/>
      <c r="H1012" s="88">
        <v>9.35</v>
      </c>
      <c r="I1012" s="301">
        <f>'Коэфф для прайса 1 оч'!$F$10</f>
        <v>250000</v>
      </c>
      <c r="J1012" s="303">
        <f t="shared" si="48"/>
        <v>2337500</v>
      </c>
      <c r="K1012" s="304">
        <v>0.05</v>
      </c>
      <c r="L1012" s="301">
        <f t="shared" si="49"/>
        <v>237500</v>
      </c>
      <c r="M1012" s="303">
        <f t="shared" si="50"/>
        <v>2220625</v>
      </c>
      <c r="N1012" s="87" t="s">
        <v>1277</v>
      </c>
    </row>
    <row r="1013" spans="2:14">
      <c r="B1013" s="85" t="s">
        <v>1256</v>
      </c>
      <c r="C1013" s="86" t="s">
        <v>1258</v>
      </c>
      <c r="D1013" s="84"/>
      <c r="E1013" s="87" t="s">
        <v>1257</v>
      </c>
      <c r="F1013" s="85">
        <v>64</v>
      </c>
      <c r="G1013" s="85"/>
      <c r="H1013" s="88">
        <v>7.48</v>
      </c>
      <c r="I1013" s="301">
        <f>'Коэфф для прайса 1 оч'!$F$10</f>
        <v>250000</v>
      </c>
      <c r="J1013" s="303">
        <f t="shared" si="48"/>
        <v>1870000</v>
      </c>
      <c r="K1013" s="304">
        <v>0.05</v>
      </c>
      <c r="L1013" s="301">
        <f t="shared" si="49"/>
        <v>237500</v>
      </c>
      <c r="M1013" s="303">
        <f t="shared" si="50"/>
        <v>1776500</v>
      </c>
      <c r="N1013" s="87" t="s">
        <v>1277</v>
      </c>
    </row>
    <row r="1014" spans="2:14">
      <c r="B1014" s="85" t="s">
        <v>1256</v>
      </c>
      <c r="C1014" s="86" t="s">
        <v>1258</v>
      </c>
      <c r="D1014" s="84"/>
      <c r="E1014" s="87" t="s">
        <v>1257</v>
      </c>
      <c r="F1014" s="85">
        <v>65</v>
      </c>
      <c r="G1014" s="85"/>
      <c r="H1014" s="88">
        <v>7.48</v>
      </c>
      <c r="I1014" s="301">
        <f>'Коэфф для прайса 1 оч'!$F$10</f>
        <v>250000</v>
      </c>
      <c r="J1014" s="303">
        <f t="shared" si="48"/>
        <v>1870000</v>
      </c>
      <c r="K1014" s="304">
        <v>0.05</v>
      </c>
      <c r="L1014" s="301">
        <f t="shared" si="49"/>
        <v>237500</v>
      </c>
      <c r="M1014" s="303">
        <f t="shared" si="50"/>
        <v>1776500</v>
      </c>
      <c r="N1014" s="87" t="s">
        <v>1277</v>
      </c>
    </row>
    <row r="1015" spans="2:14">
      <c r="B1015" s="85" t="s">
        <v>1256</v>
      </c>
      <c r="C1015" s="86" t="s">
        <v>1258</v>
      </c>
      <c r="D1015" s="84"/>
      <c r="E1015" s="87" t="s">
        <v>1257</v>
      </c>
      <c r="F1015" s="85">
        <v>66</v>
      </c>
      <c r="G1015" s="85"/>
      <c r="H1015" s="88">
        <v>6.03</v>
      </c>
      <c r="I1015" s="301">
        <f>'Коэфф для прайса 1 оч'!$F$10</f>
        <v>250000</v>
      </c>
      <c r="J1015" s="303">
        <f t="shared" si="48"/>
        <v>1507500</v>
      </c>
      <c r="K1015" s="304">
        <v>0.05</v>
      </c>
      <c r="L1015" s="301">
        <f t="shared" si="49"/>
        <v>237500</v>
      </c>
      <c r="M1015" s="303">
        <f t="shared" si="50"/>
        <v>1432125</v>
      </c>
      <c r="N1015" s="87" t="s">
        <v>1277</v>
      </c>
    </row>
    <row r="1016" spans="2:14">
      <c r="B1016" s="85" t="s">
        <v>1256</v>
      </c>
      <c r="C1016" s="86" t="s">
        <v>1258</v>
      </c>
      <c r="D1016" s="84"/>
      <c r="E1016" s="87" t="s">
        <v>1257</v>
      </c>
      <c r="F1016" s="85">
        <v>67</v>
      </c>
      <c r="G1016" s="85"/>
      <c r="H1016" s="88">
        <v>8.48</v>
      </c>
      <c r="I1016" s="301">
        <f>'Коэфф для прайса 1 оч'!$F$10</f>
        <v>250000</v>
      </c>
      <c r="J1016" s="303">
        <f t="shared" si="48"/>
        <v>2120000</v>
      </c>
      <c r="K1016" s="304">
        <v>0.05</v>
      </c>
      <c r="L1016" s="301">
        <f t="shared" si="49"/>
        <v>237500</v>
      </c>
      <c r="M1016" s="303">
        <f t="shared" si="50"/>
        <v>2014000</v>
      </c>
      <c r="N1016" s="87" t="s">
        <v>1277</v>
      </c>
    </row>
    <row r="1017" spans="2:14">
      <c r="B1017" s="85" t="s">
        <v>1256</v>
      </c>
      <c r="C1017" s="86" t="s">
        <v>1258</v>
      </c>
      <c r="D1017" s="84"/>
      <c r="E1017" s="87" t="s">
        <v>1257</v>
      </c>
      <c r="F1017" s="85">
        <v>68</v>
      </c>
      <c r="G1017" s="85"/>
      <c r="H1017" s="88">
        <v>6.69</v>
      </c>
      <c r="I1017" s="301">
        <f>'Коэфф для прайса 1 оч'!$F$10</f>
        <v>250000</v>
      </c>
      <c r="J1017" s="303">
        <f t="shared" si="48"/>
        <v>1672500</v>
      </c>
      <c r="K1017" s="304">
        <v>0.05</v>
      </c>
      <c r="L1017" s="301">
        <f t="shared" si="49"/>
        <v>237500</v>
      </c>
      <c r="M1017" s="303">
        <f t="shared" si="50"/>
        <v>1588875</v>
      </c>
      <c r="N1017" s="87" t="s">
        <v>1277</v>
      </c>
    </row>
    <row r="1018" spans="2:14">
      <c r="B1018" s="85" t="s">
        <v>1256</v>
      </c>
      <c r="C1018" s="86" t="s">
        <v>1258</v>
      </c>
      <c r="D1018" s="84"/>
      <c r="E1018" s="87" t="s">
        <v>1257</v>
      </c>
      <c r="F1018" s="85">
        <v>69</v>
      </c>
      <c r="G1018" s="85"/>
      <c r="H1018" s="88">
        <v>6.31</v>
      </c>
      <c r="I1018" s="301">
        <f>'Коэфф для прайса 1 оч'!$F$10</f>
        <v>250000</v>
      </c>
      <c r="J1018" s="303">
        <f t="shared" si="48"/>
        <v>1577500</v>
      </c>
      <c r="K1018" s="304">
        <v>0.05</v>
      </c>
      <c r="L1018" s="301">
        <f t="shared" si="49"/>
        <v>237500</v>
      </c>
      <c r="M1018" s="303">
        <f t="shared" si="50"/>
        <v>1498625</v>
      </c>
      <c r="N1018" s="87" t="s">
        <v>1277</v>
      </c>
    </row>
    <row r="1019" spans="2:14">
      <c r="B1019" s="85" t="s">
        <v>1256</v>
      </c>
      <c r="C1019" s="86" t="s">
        <v>1258</v>
      </c>
      <c r="D1019" s="84"/>
      <c r="E1019" s="87" t="s">
        <v>1257</v>
      </c>
      <c r="F1019" s="85">
        <v>70</v>
      </c>
      <c r="G1019" s="85"/>
      <c r="H1019" s="88">
        <v>6.31</v>
      </c>
      <c r="I1019" s="301">
        <f>'Коэфф для прайса 1 оч'!$F$10</f>
        <v>250000</v>
      </c>
      <c r="J1019" s="303">
        <f t="shared" si="48"/>
        <v>1577500</v>
      </c>
      <c r="K1019" s="304">
        <v>0.05</v>
      </c>
      <c r="L1019" s="301">
        <f t="shared" si="49"/>
        <v>237500</v>
      </c>
      <c r="M1019" s="303">
        <f t="shared" si="50"/>
        <v>1498625</v>
      </c>
      <c r="N1019" s="87" t="s">
        <v>1277</v>
      </c>
    </row>
    <row r="1020" spans="2:14">
      <c r="B1020" s="85" t="s">
        <v>1256</v>
      </c>
      <c r="C1020" s="86" t="s">
        <v>1258</v>
      </c>
      <c r="D1020" s="84"/>
      <c r="E1020" s="87" t="s">
        <v>1257</v>
      </c>
      <c r="F1020" s="85">
        <v>71</v>
      </c>
      <c r="G1020" s="85"/>
      <c r="H1020" s="88">
        <v>6.31</v>
      </c>
      <c r="I1020" s="301">
        <f>'Коэфф для прайса 1 оч'!$F$10</f>
        <v>250000</v>
      </c>
      <c r="J1020" s="303">
        <f t="shared" si="48"/>
        <v>1577500</v>
      </c>
      <c r="K1020" s="304">
        <v>0.05</v>
      </c>
      <c r="L1020" s="301">
        <f t="shared" si="49"/>
        <v>237500</v>
      </c>
      <c r="M1020" s="303">
        <f t="shared" si="50"/>
        <v>1498625</v>
      </c>
      <c r="N1020" s="87" t="s">
        <v>1277</v>
      </c>
    </row>
    <row r="1021" spans="2:14">
      <c r="B1021" s="85" t="s">
        <v>1256</v>
      </c>
      <c r="C1021" s="86" t="s">
        <v>1258</v>
      </c>
      <c r="D1021" s="84"/>
      <c r="E1021" s="87" t="s">
        <v>1257</v>
      </c>
      <c r="F1021" s="85">
        <v>72</v>
      </c>
      <c r="G1021" s="85"/>
      <c r="H1021" s="88">
        <v>6.31</v>
      </c>
      <c r="I1021" s="301">
        <f>'Коэфф для прайса 1 оч'!$F$10</f>
        <v>250000</v>
      </c>
      <c r="J1021" s="303">
        <f t="shared" si="48"/>
        <v>1577500</v>
      </c>
      <c r="K1021" s="304">
        <v>0.05</v>
      </c>
      <c r="L1021" s="301">
        <f t="shared" si="49"/>
        <v>237500</v>
      </c>
      <c r="M1021" s="303">
        <f t="shared" si="50"/>
        <v>1498625</v>
      </c>
      <c r="N1021" s="87" t="s">
        <v>1277</v>
      </c>
    </row>
    <row r="1022" spans="2:14">
      <c r="B1022" s="85" t="s">
        <v>1256</v>
      </c>
      <c r="C1022" s="86" t="s">
        <v>1258</v>
      </c>
      <c r="D1022" s="84"/>
      <c r="E1022" s="87" t="s">
        <v>1257</v>
      </c>
      <c r="F1022" s="85">
        <v>73</v>
      </c>
      <c r="G1022" s="85"/>
      <c r="H1022" s="88">
        <v>6.31</v>
      </c>
      <c r="I1022" s="301">
        <f>'Коэфф для прайса 1 оч'!$F$10</f>
        <v>250000</v>
      </c>
      <c r="J1022" s="303">
        <f t="shared" si="48"/>
        <v>1577500</v>
      </c>
      <c r="K1022" s="304">
        <v>0.05</v>
      </c>
      <c r="L1022" s="301">
        <f t="shared" si="49"/>
        <v>237500</v>
      </c>
      <c r="M1022" s="303">
        <f t="shared" si="50"/>
        <v>1498625</v>
      </c>
      <c r="N1022" s="87" t="s">
        <v>1277</v>
      </c>
    </row>
    <row r="1023" spans="2:14">
      <c r="B1023" s="85" t="s">
        <v>1256</v>
      </c>
      <c r="C1023" s="86" t="s">
        <v>1258</v>
      </c>
      <c r="D1023" s="84"/>
      <c r="E1023" s="87" t="s">
        <v>1257</v>
      </c>
      <c r="F1023" s="85">
        <v>74</v>
      </c>
      <c r="G1023" s="85"/>
      <c r="H1023" s="88">
        <v>6.31</v>
      </c>
      <c r="I1023" s="301">
        <f>'Коэфф для прайса 1 оч'!$F$10</f>
        <v>250000</v>
      </c>
      <c r="J1023" s="303">
        <f t="shared" si="48"/>
        <v>1577500</v>
      </c>
      <c r="K1023" s="304">
        <v>0.05</v>
      </c>
      <c r="L1023" s="301">
        <f t="shared" si="49"/>
        <v>237500</v>
      </c>
      <c r="M1023" s="303">
        <f t="shared" si="50"/>
        <v>1498625</v>
      </c>
      <c r="N1023" s="87" t="s">
        <v>1277</v>
      </c>
    </row>
    <row r="1024" spans="2:14">
      <c r="B1024" s="85" t="s">
        <v>1256</v>
      </c>
      <c r="C1024" s="86" t="s">
        <v>1258</v>
      </c>
      <c r="D1024" s="84"/>
      <c r="E1024" s="87" t="s">
        <v>1257</v>
      </c>
      <c r="F1024" s="85">
        <v>75</v>
      </c>
      <c r="G1024" s="85"/>
      <c r="H1024" s="88">
        <v>6.31</v>
      </c>
      <c r="I1024" s="301">
        <f>'Коэфф для прайса 1 оч'!$F$10</f>
        <v>250000</v>
      </c>
      <c r="J1024" s="303">
        <f t="shared" si="48"/>
        <v>1577500</v>
      </c>
      <c r="K1024" s="304">
        <v>0.05</v>
      </c>
      <c r="L1024" s="301">
        <f t="shared" si="49"/>
        <v>237500</v>
      </c>
      <c r="M1024" s="303">
        <f t="shared" si="50"/>
        <v>1498625</v>
      </c>
      <c r="N1024" s="87" t="s">
        <v>1277</v>
      </c>
    </row>
    <row r="1025" spans="2:14">
      <c r="B1025" s="85" t="s">
        <v>1256</v>
      </c>
      <c r="C1025" s="86" t="s">
        <v>1258</v>
      </c>
      <c r="D1025" s="84"/>
      <c r="E1025" s="87" t="s">
        <v>1257</v>
      </c>
      <c r="F1025" s="85">
        <v>76</v>
      </c>
      <c r="G1025" s="85"/>
      <c r="H1025" s="88">
        <v>6.31</v>
      </c>
      <c r="I1025" s="301">
        <f>'Коэфф для прайса 1 оч'!$F$10</f>
        <v>250000</v>
      </c>
      <c r="J1025" s="303">
        <f t="shared" si="48"/>
        <v>1577500</v>
      </c>
      <c r="K1025" s="304">
        <v>0.05</v>
      </c>
      <c r="L1025" s="301">
        <f t="shared" si="49"/>
        <v>237500</v>
      </c>
      <c r="M1025" s="303">
        <f t="shared" si="50"/>
        <v>1498625</v>
      </c>
      <c r="N1025" s="87" t="s">
        <v>1277</v>
      </c>
    </row>
    <row r="1026" spans="2:14">
      <c r="B1026" s="85" t="s">
        <v>1256</v>
      </c>
      <c r="C1026" s="86" t="s">
        <v>1258</v>
      </c>
      <c r="D1026" s="84"/>
      <c r="E1026" s="87" t="s">
        <v>1257</v>
      </c>
      <c r="F1026" s="85">
        <v>77</v>
      </c>
      <c r="G1026" s="85"/>
      <c r="H1026" s="88">
        <v>6.31</v>
      </c>
      <c r="I1026" s="301">
        <f>'Коэфф для прайса 1 оч'!$F$10</f>
        <v>250000</v>
      </c>
      <c r="J1026" s="303">
        <f t="shared" si="48"/>
        <v>1577500</v>
      </c>
      <c r="K1026" s="304">
        <v>0.05</v>
      </c>
      <c r="L1026" s="301">
        <f t="shared" si="49"/>
        <v>237500</v>
      </c>
      <c r="M1026" s="303">
        <f t="shared" si="50"/>
        <v>1498625</v>
      </c>
      <c r="N1026" s="87" t="s">
        <v>1277</v>
      </c>
    </row>
    <row r="1027" spans="2:14">
      <c r="B1027" s="85" t="s">
        <v>1256</v>
      </c>
      <c r="C1027" s="86" t="s">
        <v>1258</v>
      </c>
      <c r="D1027" s="84"/>
      <c r="E1027" s="87" t="s">
        <v>1257</v>
      </c>
      <c r="F1027" s="85">
        <v>78</v>
      </c>
      <c r="G1027" s="85"/>
      <c r="H1027" s="88">
        <v>6.31</v>
      </c>
      <c r="I1027" s="301">
        <f>'Коэфф для прайса 1 оч'!$F$10</f>
        <v>250000</v>
      </c>
      <c r="J1027" s="303">
        <f t="shared" si="48"/>
        <v>1577500</v>
      </c>
      <c r="K1027" s="304">
        <v>0.05</v>
      </c>
      <c r="L1027" s="301">
        <f t="shared" si="49"/>
        <v>237500</v>
      </c>
      <c r="M1027" s="303">
        <f t="shared" si="50"/>
        <v>1498625</v>
      </c>
      <c r="N1027" s="87" t="s">
        <v>1277</v>
      </c>
    </row>
    <row r="1028" spans="2:14">
      <c r="B1028" s="85" t="s">
        <v>1256</v>
      </c>
      <c r="C1028" s="86" t="s">
        <v>1258</v>
      </c>
      <c r="D1028" s="84"/>
      <c r="E1028" s="87" t="s">
        <v>1257</v>
      </c>
      <c r="F1028" s="85">
        <v>79</v>
      </c>
      <c r="G1028" s="85"/>
      <c r="H1028" s="88">
        <v>6.69</v>
      </c>
      <c r="I1028" s="301">
        <f>'Коэфф для прайса 1 оч'!$F$10</f>
        <v>250000</v>
      </c>
      <c r="J1028" s="303">
        <f t="shared" si="48"/>
        <v>1672500</v>
      </c>
      <c r="K1028" s="304">
        <v>0.05</v>
      </c>
      <c r="L1028" s="301">
        <f t="shared" si="49"/>
        <v>237500</v>
      </c>
      <c r="M1028" s="303">
        <f t="shared" si="50"/>
        <v>1588875</v>
      </c>
      <c r="N1028" s="87" t="s">
        <v>1277</v>
      </c>
    </row>
    <row r="1029" spans="2:14">
      <c r="B1029" s="85" t="s">
        <v>1256</v>
      </c>
      <c r="C1029" s="86" t="s">
        <v>1258</v>
      </c>
      <c r="D1029" s="84"/>
      <c r="E1029" s="87" t="s">
        <v>1257</v>
      </c>
      <c r="F1029" s="85">
        <v>80</v>
      </c>
      <c r="G1029" s="85"/>
      <c r="H1029" s="88">
        <v>9.93</v>
      </c>
      <c r="I1029" s="301">
        <f>'Коэфф для прайса 1 оч'!$F$10</f>
        <v>250000</v>
      </c>
      <c r="J1029" s="303">
        <f t="shared" si="48"/>
        <v>2482500</v>
      </c>
      <c r="K1029" s="304">
        <v>0.05</v>
      </c>
      <c r="L1029" s="301">
        <f t="shared" si="49"/>
        <v>237500</v>
      </c>
      <c r="M1029" s="303">
        <f t="shared" si="50"/>
        <v>2358375</v>
      </c>
      <c r="N1029" s="87" t="s">
        <v>1277</v>
      </c>
    </row>
    <row r="1030" spans="2:14">
      <c r="B1030" s="85" t="s">
        <v>1256</v>
      </c>
      <c r="C1030" s="86" t="s">
        <v>1258</v>
      </c>
      <c r="D1030" s="84"/>
      <c r="E1030" s="87" t="s">
        <v>1257</v>
      </c>
      <c r="F1030" s="85">
        <v>81</v>
      </c>
      <c r="G1030" s="85"/>
      <c r="H1030" s="88">
        <v>8.23</v>
      </c>
      <c r="I1030" s="301">
        <f>'Коэфф для прайса 1 оч'!$F$10</f>
        <v>250000</v>
      </c>
      <c r="J1030" s="303">
        <f t="shared" si="48"/>
        <v>2057500</v>
      </c>
      <c r="K1030" s="304">
        <v>0.05</v>
      </c>
      <c r="L1030" s="301">
        <f t="shared" si="49"/>
        <v>237500</v>
      </c>
      <c r="M1030" s="303">
        <f t="shared" si="50"/>
        <v>1954625</v>
      </c>
      <c r="N1030" s="87" t="s">
        <v>1277</v>
      </c>
    </row>
    <row r="1031" spans="2:14">
      <c r="B1031" s="85" t="s">
        <v>1256</v>
      </c>
      <c r="C1031" s="86" t="s">
        <v>1258</v>
      </c>
      <c r="D1031" s="84"/>
      <c r="E1031" s="87" t="s">
        <v>1257</v>
      </c>
      <c r="F1031" s="85">
        <v>82</v>
      </c>
      <c r="G1031" s="85"/>
      <c r="H1031" s="88">
        <v>9.35</v>
      </c>
      <c r="I1031" s="301">
        <f>'Коэфф для прайса 1 оч'!$F$10</f>
        <v>250000</v>
      </c>
      <c r="J1031" s="303">
        <f t="shared" si="48"/>
        <v>2337500</v>
      </c>
      <c r="K1031" s="304">
        <v>0.05</v>
      </c>
      <c r="L1031" s="301">
        <f t="shared" si="49"/>
        <v>237500</v>
      </c>
      <c r="M1031" s="303">
        <f t="shared" si="50"/>
        <v>2220625</v>
      </c>
      <c r="N1031" s="87" t="s">
        <v>1277</v>
      </c>
    </row>
    <row r="1032" spans="2:14">
      <c r="B1032" s="85" t="s">
        <v>1256</v>
      </c>
      <c r="C1032" s="86" t="s">
        <v>1258</v>
      </c>
      <c r="D1032" s="84"/>
      <c r="E1032" s="87" t="s">
        <v>1257</v>
      </c>
      <c r="F1032" s="85">
        <v>83</v>
      </c>
      <c r="G1032" s="85"/>
      <c r="H1032" s="88">
        <v>9.35</v>
      </c>
      <c r="I1032" s="301">
        <f>'Коэфф для прайса 1 оч'!$F$10</f>
        <v>250000</v>
      </c>
      <c r="J1032" s="303">
        <f t="shared" si="48"/>
        <v>2337500</v>
      </c>
      <c r="K1032" s="304">
        <v>0.05</v>
      </c>
      <c r="L1032" s="301">
        <f t="shared" si="49"/>
        <v>237500</v>
      </c>
      <c r="M1032" s="303">
        <f t="shared" si="50"/>
        <v>2220625</v>
      </c>
      <c r="N1032" s="87" t="s">
        <v>1277</v>
      </c>
    </row>
    <row r="1033" spans="2:14">
      <c r="B1033" s="85" t="s">
        <v>1256</v>
      </c>
      <c r="C1033" s="86" t="s">
        <v>1258</v>
      </c>
      <c r="D1033" s="84"/>
      <c r="E1033" s="87" t="s">
        <v>1257</v>
      </c>
      <c r="F1033" s="85">
        <v>84</v>
      </c>
      <c r="G1033" s="85"/>
      <c r="H1033" s="88">
        <v>8.23</v>
      </c>
      <c r="I1033" s="301">
        <f>'Коэфф для прайса 1 оч'!$F$10</f>
        <v>250000</v>
      </c>
      <c r="J1033" s="303">
        <f t="shared" si="48"/>
        <v>2057500</v>
      </c>
      <c r="K1033" s="304">
        <v>0.05</v>
      </c>
      <c r="L1033" s="301">
        <f t="shared" si="49"/>
        <v>237500</v>
      </c>
      <c r="M1033" s="303">
        <f t="shared" si="50"/>
        <v>1954625</v>
      </c>
      <c r="N1033" s="87" t="s">
        <v>1277</v>
      </c>
    </row>
    <row r="1034" spans="2:14">
      <c r="B1034" s="85" t="s">
        <v>1256</v>
      </c>
      <c r="C1034" s="86" t="s">
        <v>1258</v>
      </c>
      <c r="D1034" s="84"/>
      <c r="E1034" s="87" t="s">
        <v>1257</v>
      </c>
      <c r="F1034" s="85">
        <v>85</v>
      </c>
      <c r="G1034" s="85"/>
      <c r="H1034" s="88">
        <v>7.28</v>
      </c>
      <c r="I1034" s="301">
        <f>'Коэфф для прайса 1 оч'!$F$10</f>
        <v>250000</v>
      </c>
      <c r="J1034" s="303">
        <f t="shared" si="48"/>
        <v>1820000</v>
      </c>
      <c r="K1034" s="304">
        <v>0.05</v>
      </c>
      <c r="L1034" s="301">
        <f t="shared" si="49"/>
        <v>237500</v>
      </c>
      <c r="M1034" s="303">
        <f t="shared" si="50"/>
        <v>1729000</v>
      </c>
      <c r="N1034" s="87" t="s">
        <v>1277</v>
      </c>
    </row>
    <row r="1035" spans="2:14">
      <c r="B1035" s="85" t="s">
        <v>1256</v>
      </c>
      <c r="C1035" s="86" t="s">
        <v>1258</v>
      </c>
      <c r="D1035" s="84"/>
      <c r="E1035" s="87" t="s">
        <v>1257</v>
      </c>
      <c r="F1035" s="85">
        <v>86</v>
      </c>
      <c r="G1035" s="85"/>
      <c r="H1035" s="88">
        <v>9.35</v>
      </c>
      <c r="I1035" s="301">
        <f>'Коэфф для прайса 1 оч'!$F$10</f>
        <v>250000</v>
      </c>
      <c r="J1035" s="303">
        <f t="shared" si="48"/>
        <v>2337500</v>
      </c>
      <c r="K1035" s="304">
        <v>0.05</v>
      </c>
      <c r="L1035" s="301">
        <f t="shared" si="49"/>
        <v>237500</v>
      </c>
      <c r="M1035" s="303">
        <f t="shared" si="50"/>
        <v>2220625</v>
      </c>
      <c r="N1035" s="87" t="s">
        <v>1277</v>
      </c>
    </row>
    <row r="1036" spans="2:14">
      <c r="B1036" s="85" t="s">
        <v>1256</v>
      </c>
      <c r="C1036" s="86" t="s">
        <v>1258</v>
      </c>
      <c r="D1036" s="84"/>
      <c r="E1036" s="87" t="s">
        <v>1257</v>
      </c>
      <c r="F1036" s="85">
        <v>87</v>
      </c>
      <c r="G1036" s="85"/>
      <c r="H1036" s="88">
        <v>8.23</v>
      </c>
      <c r="I1036" s="301">
        <f>'Коэфф для прайса 1 оч'!$F$10</f>
        <v>250000</v>
      </c>
      <c r="J1036" s="303">
        <f t="shared" si="48"/>
        <v>2057500</v>
      </c>
      <c r="K1036" s="304">
        <v>0.05</v>
      </c>
      <c r="L1036" s="301">
        <f t="shared" si="49"/>
        <v>237500</v>
      </c>
      <c r="M1036" s="303">
        <f t="shared" si="50"/>
        <v>1954625</v>
      </c>
      <c r="N1036" s="87" t="s">
        <v>1277</v>
      </c>
    </row>
    <row r="1037" spans="2:14">
      <c r="B1037" s="85" t="s">
        <v>1256</v>
      </c>
      <c r="C1037" s="86" t="s">
        <v>1258</v>
      </c>
      <c r="D1037" s="84"/>
      <c r="E1037" s="87" t="s">
        <v>1257</v>
      </c>
      <c r="F1037" s="85">
        <v>88</v>
      </c>
      <c r="G1037" s="85"/>
      <c r="H1037" s="88">
        <v>9.35</v>
      </c>
      <c r="I1037" s="301">
        <f>'Коэфф для прайса 1 оч'!$F$10</f>
        <v>250000</v>
      </c>
      <c r="J1037" s="303">
        <f t="shared" si="48"/>
        <v>2337500</v>
      </c>
      <c r="K1037" s="304">
        <v>0.05</v>
      </c>
      <c r="L1037" s="301">
        <f t="shared" si="49"/>
        <v>237500</v>
      </c>
      <c r="M1037" s="303">
        <f t="shared" si="50"/>
        <v>2220625</v>
      </c>
      <c r="N1037" s="87" t="s">
        <v>1277</v>
      </c>
    </row>
    <row r="1038" spans="2:14">
      <c r="B1038" s="85" t="s">
        <v>1256</v>
      </c>
      <c r="C1038" s="86" t="s">
        <v>1258</v>
      </c>
      <c r="D1038" s="84"/>
      <c r="E1038" s="87" t="s">
        <v>1257</v>
      </c>
      <c r="F1038" s="85">
        <v>89</v>
      </c>
      <c r="G1038" s="85"/>
      <c r="H1038" s="88">
        <v>9.35</v>
      </c>
      <c r="I1038" s="301">
        <f>'Коэфф для прайса 1 оч'!$F$10</f>
        <v>250000</v>
      </c>
      <c r="J1038" s="303">
        <f t="shared" si="48"/>
        <v>2337500</v>
      </c>
      <c r="K1038" s="304">
        <v>0.05</v>
      </c>
      <c r="L1038" s="301">
        <f t="shared" si="49"/>
        <v>237500</v>
      </c>
      <c r="M1038" s="303">
        <f t="shared" si="50"/>
        <v>2220625</v>
      </c>
      <c r="N1038" s="87" t="s">
        <v>1277</v>
      </c>
    </row>
    <row r="1039" spans="2:14">
      <c r="B1039" s="85" t="s">
        <v>1256</v>
      </c>
      <c r="C1039" s="86" t="s">
        <v>1258</v>
      </c>
      <c r="D1039" s="84"/>
      <c r="E1039" s="87" t="s">
        <v>1257</v>
      </c>
      <c r="F1039" s="85">
        <v>90</v>
      </c>
      <c r="G1039" s="85"/>
      <c r="H1039" s="88">
        <v>5.87</v>
      </c>
      <c r="I1039" s="301">
        <f>'Коэфф для прайса 1 оч'!$F$10</f>
        <v>250000</v>
      </c>
      <c r="J1039" s="303">
        <f t="shared" si="48"/>
        <v>1467500</v>
      </c>
      <c r="K1039" s="304">
        <v>0.05</v>
      </c>
      <c r="L1039" s="301">
        <f t="shared" si="49"/>
        <v>237500</v>
      </c>
      <c r="M1039" s="303">
        <f t="shared" si="50"/>
        <v>1394125</v>
      </c>
      <c r="N1039" s="87" t="s">
        <v>1277</v>
      </c>
    </row>
    <row r="1040" spans="2:14">
      <c r="B1040" s="85" t="s">
        <v>1256</v>
      </c>
      <c r="C1040" s="86" t="s">
        <v>1258</v>
      </c>
      <c r="D1040" s="84"/>
      <c r="E1040" s="87" t="s">
        <v>1257</v>
      </c>
      <c r="F1040" s="85">
        <v>91</v>
      </c>
      <c r="G1040" s="85"/>
      <c r="H1040" s="88">
        <v>5.9</v>
      </c>
      <c r="I1040" s="301">
        <f>'Коэфф для прайса 1 оч'!$F$10</f>
        <v>250000</v>
      </c>
      <c r="J1040" s="303">
        <f t="shared" si="48"/>
        <v>1475000</v>
      </c>
      <c r="K1040" s="304">
        <v>0.05</v>
      </c>
      <c r="L1040" s="301">
        <f t="shared" si="49"/>
        <v>237500</v>
      </c>
      <c r="M1040" s="303">
        <f t="shared" si="50"/>
        <v>1401250</v>
      </c>
      <c r="N1040" s="87" t="s">
        <v>1277</v>
      </c>
    </row>
    <row r="1041" spans="2:14">
      <c r="B1041" s="85" t="s">
        <v>1256</v>
      </c>
      <c r="C1041" s="86" t="s">
        <v>1258</v>
      </c>
      <c r="D1041" s="84"/>
      <c r="E1041" s="87" t="s">
        <v>1257</v>
      </c>
      <c r="F1041" s="85">
        <v>92</v>
      </c>
      <c r="G1041" s="85"/>
      <c r="H1041" s="88">
        <v>5.9</v>
      </c>
      <c r="I1041" s="301">
        <f>'Коэфф для прайса 1 оч'!$F$10</f>
        <v>250000</v>
      </c>
      <c r="J1041" s="303">
        <f t="shared" si="48"/>
        <v>1475000</v>
      </c>
      <c r="K1041" s="304">
        <v>0.05</v>
      </c>
      <c r="L1041" s="301">
        <f t="shared" si="49"/>
        <v>237500</v>
      </c>
      <c r="M1041" s="303">
        <f t="shared" si="50"/>
        <v>1401250</v>
      </c>
      <c r="N1041" s="87" t="s">
        <v>1277</v>
      </c>
    </row>
    <row r="1042" spans="2:14">
      <c r="B1042" s="85" t="s">
        <v>1256</v>
      </c>
      <c r="C1042" s="86" t="s">
        <v>1258</v>
      </c>
      <c r="D1042" s="84"/>
      <c r="E1042" s="87" t="s">
        <v>1257</v>
      </c>
      <c r="F1042" s="85">
        <v>93</v>
      </c>
      <c r="G1042" s="85"/>
      <c r="H1042" s="88">
        <v>5.87</v>
      </c>
      <c r="I1042" s="301">
        <f>'Коэфф для прайса 1 оч'!$F$10</f>
        <v>250000</v>
      </c>
      <c r="J1042" s="303">
        <f t="shared" si="48"/>
        <v>1467500</v>
      </c>
      <c r="K1042" s="304">
        <v>0.05</v>
      </c>
      <c r="L1042" s="301">
        <f t="shared" si="49"/>
        <v>237500</v>
      </c>
      <c r="M1042" s="303">
        <f t="shared" si="50"/>
        <v>1394125</v>
      </c>
      <c r="N1042" s="87" t="s">
        <v>1277</v>
      </c>
    </row>
    <row r="1043" spans="2:14">
      <c r="B1043" s="85" t="s">
        <v>1256</v>
      </c>
      <c r="C1043" s="86" t="s">
        <v>1258</v>
      </c>
      <c r="D1043" s="84"/>
      <c r="E1043" s="87" t="s">
        <v>1257</v>
      </c>
      <c r="F1043" s="85">
        <v>94</v>
      </c>
      <c r="G1043" s="85"/>
      <c r="H1043" s="88">
        <v>9.35</v>
      </c>
      <c r="I1043" s="301">
        <f>'Коэфф для прайса 1 оч'!$F$10</f>
        <v>250000</v>
      </c>
      <c r="J1043" s="303">
        <f t="shared" si="48"/>
        <v>2337500</v>
      </c>
      <c r="K1043" s="304">
        <v>0.05</v>
      </c>
      <c r="L1043" s="301">
        <f t="shared" si="49"/>
        <v>237500</v>
      </c>
      <c r="M1043" s="303">
        <f t="shared" si="50"/>
        <v>2220625</v>
      </c>
      <c r="N1043" s="87" t="s">
        <v>1277</v>
      </c>
    </row>
    <row r="1044" spans="2:14">
      <c r="B1044" s="85" t="s">
        <v>1256</v>
      </c>
      <c r="C1044" s="86" t="s">
        <v>1258</v>
      </c>
      <c r="D1044" s="84"/>
      <c r="E1044" s="87" t="s">
        <v>1257</v>
      </c>
      <c r="F1044" s="85">
        <v>95</v>
      </c>
      <c r="G1044" s="85"/>
      <c r="H1044" s="88">
        <v>9.35</v>
      </c>
      <c r="I1044" s="301">
        <f>'Коэфф для прайса 1 оч'!$F$10</f>
        <v>250000</v>
      </c>
      <c r="J1044" s="303">
        <f t="shared" si="48"/>
        <v>2337500</v>
      </c>
      <c r="K1044" s="304">
        <v>0.05</v>
      </c>
      <c r="L1044" s="301">
        <f t="shared" si="49"/>
        <v>237500</v>
      </c>
      <c r="M1044" s="303">
        <f t="shared" si="50"/>
        <v>2220625</v>
      </c>
      <c r="N1044" s="87" t="s">
        <v>1277</v>
      </c>
    </row>
    <row r="1045" spans="2:14">
      <c r="B1045" s="85" t="s">
        <v>1256</v>
      </c>
      <c r="C1045" s="86" t="s">
        <v>1258</v>
      </c>
      <c r="D1045" s="84"/>
      <c r="E1045" s="87" t="s">
        <v>1257</v>
      </c>
      <c r="F1045" s="85">
        <v>96</v>
      </c>
      <c r="G1045" s="85"/>
      <c r="H1045" s="88">
        <v>5.87</v>
      </c>
      <c r="I1045" s="301">
        <f>'Коэфф для прайса 1 оч'!$F$10</f>
        <v>250000</v>
      </c>
      <c r="J1045" s="303">
        <f t="shared" si="48"/>
        <v>1467500</v>
      </c>
      <c r="K1045" s="304">
        <v>0.05</v>
      </c>
      <c r="L1045" s="301">
        <f t="shared" si="49"/>
        <v>237500</v>
      </c>
      <c r="M1045" s="303">
        <f t="shared" si="50"/>
        <v>1394125</v>
      </c>
      <c r="N1045" s="87" t="s">
        <v>1277</v>
      </c>
    </row>
    <row r="1046" spans="2:14">
      <c r="B1046" s="85" t="s">
        <v>1256</v>
      </c>
      <c r="C1046" s="86" t="s">
        <v>1258</v>
      </c>
      <c r="D1046" s="84"/>
      <c r="E1046" s="87" t="s">
        <v>1257</v>
      </c>
      <c r="F1046" s="85">
        <v>97</v>
      </c>
      <c r="G1046" s="85"/>
      <c r="H1046" s="88">
        <v>5.9</v>
      </c>
      <c r="I1046" s="301">
        <f>'Коэфф для прайса 1 оч'!$F$10</f>
        <v>250000</v>
      </c>
      <c r="J1046" s="303">
        <f t="shared" si="48"/>
        <v>1475000</v>
      </c>
      <c r="K1046" s="304">
        <v>0.05</v>
      </c>
      <c r="L1046" s="301">
        <f t="shared" si="49"/>
        <v>237500</v>
      </c>
      <c r="M1046" s="303">
        <f t="shared" si="50"/>
        <v>1401250</v>
      </c>
      <c r="N1046" s="87" t="s">
        <v>1277</v>
      </c>
    </row>
    <row r="1047" spans="2:14">
      <c r="B1047" s="85" t="s">
        <v>1256</v>
      </c>
      <c r="C1047" s="86" t="s">
        <v>1258</v>
      </c>
      <c r="D1047" s="84"/>
      <c r="E1047" s="87" t="s">
        <v>1257</v>
      </c>
      <c r="F1047" s="85">
        <v>98</v>
      </c>
      <c r="G1047" s="85"/>
      <c r="H1047" s="88">
        <v>5.9</v>
      </c>
      <c r="I1047" s="301">
        <f>'Коэфф для прайса 1 оч'!$F$10</f>
        <v>250000</v>
      </c>
      <c r="J1047" s="303">
        <f t="shared" si="48"/>
        <v>1475000</v>
      </c>
      <c r="K1047" s="304">
        <v>0.05</v>
      </c>
      <c r="L1047" s="301">
        <f t="shared" si="49"/>
        <v>237500</v>
      </c>
      <c r="M1047" s="303">
        <f t="shared" si="50"/>
        <v>1401250</v>
      </c>
      <c r="N1047" s="87" t="s">
        <v>1277</v>
      </c>
    </row>
    <row r="1048" spans="2:14">
      <c r="B1048" s="85" t="s">
        <v>1256</v>
      </c>
      <c r="C1048" s="86" t="s">
        <v>1258</v>
      </c>
      <c r="D1048" s="84"/>
      <c r="E1048" s="87" t="s">
        <v>1257</v>
      </c>
      <c r="F1048" s="85">
        <v>99</v>
      </c>
      <c r="G1048" s="85"/>
      <c r="H1048" s="88">
        <v>5.87</v>
      </c>
      <c r="I1048" s="301">
        <f>'Коэфф для прайса 1 оч'!$F$10</f>
        <v>250000</v>
      </c>
      <c r="J1048" s="303">
        <f t="shared" si="48"/>
        <v>1467500</v>
      </c>
      <c r="K1048" s="304">
        <v>0.05</v>
      </c>
      <c r="L1048" s="301">
        <f t="shared" si="49"/>
        <v>237500</v>
      </c>
      <c r="M1048" s="303">
        <f t="shared" si="50"/>
        <v>1394125</v>
      </c>
      <c r="N1048" s="87" t="s">
        <v>1277</v>
      </c>
    </row>
    <row r="1049" spans="2:14">
      <c r="B1049" s="85" t="s">
        <v>1256</v>
      </c>
      <c r="C1049" s="86" t="s">
        <v>1258</v>
      </c>
      <c r="D1049" s="84"/>
      <c r="E1049" s="87" t="s">
        <v>1257</v>
      </c>
      <c r="F1049" s="85">
        <v>100</v>
      </c>
      <c r="G1049" s="85"/>
      <c r="H1049" s="88">
        <v>9.35</v>
      </c>
      <c r="I1049" s="301">
        <f>'Коэфф для прайса 1 оч'!$F$10</f>
        <v>250000</v>
      </c>
      <c r="J1049" s="303">
        <f t="shared" si="48"/>
        <v>2337500</v>
      </c>
      <c r="K1049" s="304">
        <v>0.05</v>
      </c>
      <c r="L1049" s="301">
        <f t="shared" si="49"/>
        <v>237500</v>
      </c>
      <c r="M1049" s="303">
        <f t="shared" si="50"/>
        <v>2220625</v>
      </c>
      <c r="N1049" s="87" t="s">
        <v>1277</v>
      </c>
    </row>
    <row r="1050" spans="2:14">
      <c r="B1050" s="85" t="s">
        <v>1256</v>
      </c>
      <c r="C1050" s="86" t="s">
        <v>1258</v>
      </c>
      <c r="D1050" s="84"/>
      <c r="E1050" s="87" t="s">
        <v>1257</v>
      </c>
      <c r="F1050" s="85">
        <v>101</v>
      </c>
      <c r="G1050" s="85"/>
      <c r="H1050" s="88">
        <v>9.35</v>
      </c>
      <c r="I1050" s="301">
        <f>'Коэфф для прайса 1 оч'!$F$10</f>
        <v>250000</v>
      </c>
      <c r="J1050" s="303">
        <f t="shared" si="48"/>
        <v>2337500</v>
      </c>
      <c r="K1050" s="304">
        <v>0.05</v>
      </c>
      <c r="L1050" s="301">
        <f t="shared" si="49"/>
        <v>237500</v>
      </c>
      <c r="M1050" s="303">
        <f t="shared" si="50"/>
        <v>2220625</v>
      </c>
      <c r="N1050" s="87" t="s">
        <v>1277</v>
      </c>
    </row>
    <row r="1051" spans="2:14">
      <c r="B1051" s="85" t="s">
        <v>1256</v>
      </c>
      <c r="C1051" s="86" t="s">
        <v>1258</v>
      </c>
      <c r="D1051" s="84"/>
      <c r="E1051" s="87" t="s">
        <v>1257</v>
      </c>
      <c r="F1051" s="85">
        <v>102</v>
      </c>
      <c r="G1051" s="85"/>
      <c r="H1051" s="88">
        <v>5.87</v>
      </c>
      <c r="I1051" s="301">
        <f>'Коэфф для прайса 1 оч'!$F$10</f>
        <v>250000</v>
      </c>
      <c r="J1051" s="303">
        <f t="shared" si="48"/>
        <v>1467500</v>
      </c>
      <c r="K1051" s="304">
        <v>0.05</v>
      </c>
      <c r="L1051" s="301">
        <f t="shared" si="49"/>
        <v>237500</v>
      </c>
      <c r="M1051" s="303">
        <f t="shared" si="50"/>
        <v>1394125</v>
      </c>
      <c r="N1051" s="87" t="s">
        <v>1277</v>
      </c>
    </row>
    <row r="1052" spans="2:14">
      <c r="B1052" s="85" t="s">
        <v>1256</v>
      </c>
      <c r="C1052" s="86" t="s">
        <v>1258</v>
      </c>
      <c r="D1052" s="84"/>
      <c r="E1052" s="87" t="s">
        <v>1257</v>
      </c>
      <c r="F1052" s="85">
        <v>103</v>
      </c>
      <c r="G1052" s="85"/>
      <c r="H1052" s="88">
        <v>5.9</v>
      </c>
      <c r="I1052" s="301">
        <f>'Коэфф для прайса 1 оч'!$F$10</f>
        <v>250000</v>
      </c>
      <c r="J1052" s="303">
        <f t="shared" si="48"/>
        <v>1475000</v>
      </c>
      <c r="K1052" s="304">
        <v>0.05</v>
      </c>
      <c r="L1052" s="301">
        <f t="shared" si="49"/>
        <v>237500</v>
      </c>
      <c r="M1052" s="303">
        <f t="shared" si="50"/>
        <v>1401250</v>
      </c>
      <c r="N1052" s="87" t="s">
        <v>1277</v>
      </c>
    </row>
    <row r="1053" spans="2:14">
      <c r="B1053" s="306" t="s">
        <v>1256</v>
      </c>
      <c r="C1053" s="307"/>
      <c r="D1053" s="308"/>
      <c r="E1053" s="309"/>
      <c r="F1053" s="306"/>
      <c r="G1053" s="306"/>
      <c r="H1053" s="310">
        <f>SUM(H3:H1052)</f>
        <v>4925.3799999999837</v>
      </c>
      <c r="I1053" s="311"/>
      <c r="J1053" s="310">
        <f>SUM(J3:J1052)</f>
        <v>1158737500</v>
      </c>
      <c r="K1053" s="312"/>
      <c r="L1053" s="311"/>
      <c r="M1053" s="310">
        <f>SUM(M3:M1052)</f>
        <v>1100800625</v>
      </c>
      <c r="N1053" s="309"/>
    </row>
    <row r="1054" spans="2:14">
      <c r="H1054" s="350"/>
    </row>
    <row r="1055" spans="2:14">
      <c r="H1055" s="302">
        <f>4987.99-300.04</f>
        <v>4687.95</v>
      </c>
    </row>
  </sheetData>
  <autoFilter ref="B2:N1055" xr:uid="{00000000-0009-0000-0000-000004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0000000}">
          <x14:formula1>
            <xm:f>'Коэфф для прайса 1 оч'!$M$9:$M$12</xm:f>
          </x14:formula1>
          <xm:sqref>N3:N1052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M480"/>
  <sheetViews>
    <sheetView workbookViewId="0">
      <selection activeCell="B1" sqref="B1"/>
    </sheetView>
  </sheetViews>
  <sheetFormatPr defaultRowHeight="14.4"/>
  <cols>
    <col min="3" max="3" width="19.44140625" customWidth="1"/>
    <col min="7" max="7" width="9.44140625" customWidth="1"/>
    <col min="8" max="8" width="13.44140625" customWidth="1"/>
    <col min="9" max="9" width="23.33203125" customWidth="1"/>
    <col min="10" max="10" width="15.109375" customWidth="1"/>
    <col min="11" max="11" width="12.88671875" style="302" bestFit="1" customWidth="1"/>
    <col min="12" max="12" width="14.88671875" customWidth="1"/>
  </cols>
  <sheetData>
    <row r="1" spans="2:13">
      <c r="B1" t="s">
        <v>1307</v>
      </c>
    </row>
    <row r="2" spans="2:13" ht="24">
      <c r="B2" s="283" t="s">
        <v>23</v>
      </c>
      <c r="C2" s="283" t="s">
        <v>1107</v>
      </c>
      <c r="D2" s="284" t="s">
        <v>25</v>
      </c>
      <c r="E2" s="283" t="s">
        <v>1108</v>
      </c>
      <c r="F2" s="283" t="s">
        <v>26</v>
      </c>
      <c r="G2" s="283" t="s">
        <v>1260</v>
      </c>
      <c r="H2" s="300" t="s">
        <v>1255</v>
      </c>
      <c r="I2" s="300" t="s">
        <v>1261</v>
      </c>
      <c r="J2" s="300" t="s">
        <v>1280</v>
      </c>
      <c r="K2" s="300" t="s">
        <v>1281</v>
      </c>
      <c r="L2" s="283" t="s">
        <v>1282</v>
      </c>
      <c r="M2" s="283" t="s">
        <v>1123</v>
      </c>
    </row>
    <row r="3" spans="2:13">
      <c r="B3" s="325">
        <v>1</v>
      </c>
      <c r="C3" s="84" t="s">
        <v>1262</v>
      </c>
      <c r="D3" s="87" t="s">
        <v>14</v>
      </c>
      <c r="E3" s="85"/>
      <c r="F3" s="88" t="s">
        <v>1257</v>
      </c>
      <c r="G3" s="86">
        <v>1</v>
      </c>
      <c r="H3" s="301">
        <v>21.6</v>
      </c>
      <c r="I3" s="303" t="s">
        <v>1263</v>
      </c>
      <c r="J3" s="303">
        <f>VLOOKUP(I3,'Коэфф для прайса 1 оч'!$E$13:$F$17,2,0)</f>
        <v>1700000</v>
      </c>
      <c r="K3" s="313">
        <v>0.05</v>
      </c>
      <c r="L3" s="305">
        <f>J3-J3*K3</f>
        <v>1615000</v>
      </c>
      <c r="M3" s="84" t="s">
        <v>1277</v>
      </c>
    </row>
    <row r="4" spans="2:13">
      <c r="B4" s="325">
        <v>2</v>
      </c>
      <c r="C4" s="84" t="s">
        <v>1262</v>
      </c>
      <c r="D4" s="87" t="s">
        <v>14</v>
      </c>
      <c r="E4" s="85"/>
      <c r="F4" s="88" t="s">
        <v>1257</v>
      </c>
      <c r="G4" s="86">
        <v>2</v>
      </c>
      <c r="H4" s="301">
        <v>18</v>
      </c>
      <c r="I4" s="303" t="s">
        <v>1264</v>
      </c>
      <c r="J4" s="303">
        <f>VLOOKUP(I4,'Коэфф для прайса 1 оч'!$E$13:$F$17,2,0)</f>
        <v>1800000</v>
      </c>
      <c r="K4" s="313">
        <v>0.05</v>
      </c>
      <c r="L4" s="305">
        <f t="shared" ref="L4:L67" si="0">J4-J4*K4</f>
        <v>1710000</v>
      </c>
      <c r="M4" s="84" t="s">
        <v>1277</v>
      </c>
    </row>
    <row r="5" spans="2:13">
      <c r="B5" s="325">
        <v>3</v>
      </c>
      <c r="C5" s="84" t="s">
        <v>1262</v>
      </c>
      <c r="D5" s="87" t="s">
        <v>14</v>
      </c>
      <c r="E5" s="85"/>
      <c r="F5" s="88" t="s">
        <v>1257</v>
      </c>
      <c r="G5" s="86">
        <v>3</v>
      </c>
      <c r="H5" s="301">
        <v>21.6</v>
      </c>
      <c r="I5" s="303" t="s">
        <v>1263</v>
      </c>
      <c r="J5" s="303">
        <f>VLOOKUP(I5,'Коэфф для прайса 1 оч'!$E$13:$F$17,2,0)</f>
        <v>1700000</v>
      </c>
      <c r="K5" s="313">
        <v>0.05</v>
      </c>
      <c r="L5" s="305">
        <f t="shared" si="0"/>
        <v>1615000</v>
      </c>
      <c r="M5" s="84" t="s">
        <v>1277</v>
      </c>
    </row>
    <row r="6" spans="2:13">
      <c r="B6" s="325">
        <v>4</v>
      </c>
      <c r="C6" s="84" t="s">
        <v>1262</v>
      </c>
      <c r="D6" s="87" t="s">
        <v>14</v>
      </c>
      <c r="E6" s="85"/>
      <c r="F6" s="88" t="s">
        <v>1257</v>
      </c>
      <c r="G6" s="86">
        <v>4</v>
      </c>
      <c r="H6" s="301">
        <v>21.6</v>
      </c>
      <c r="I6" s="303" t="s">
        <v>1263</v>
      </c>
      <c r="J6" s="303">
        <f>VLOOKUP(I6,'Коэфф для прайса 1 оч'!$E$13:$F$17,2,0)</f>
        <v>1700000</v>
      </c>
      <c r="K6" s="313">
        <v>0.05</v>
      </c>
      <c r="L6" s="305">
        <f t="shared" si="0"/>
        <v>1615000</v>
      </c>
      <c r="M6" s="84" t="s">
        <v>1277</v>
      </c>
    </row>
    <row r="7" spans="2:13">
      <c r="B7" s="325">
        <v>5</v>
      </c>
      <c r="C7" s="84" t="s">
        <v>1262</v>
      </c>
      <c r="D7" s="87" t="s">
        <v>14</v>
      </c>
      <c r="E7" s="85"/>
      <c r="F7" s="88" t="s">
        <v>1257</v>
      </c>
      <c r="G7" s="86">
        <v>5</v>
      </c>
      <c r="H7" s="301">
        <v>18</v>
      </c>
      <c r="I7" s="303" t="s">
        <v>1264</v>
      </c>
      <c r="J7" s="303">
        <f>VLOOKUP(I7,'Коэфф для прайса 1 оч'!$E$13:$F$17,2,0)</f>
        <v>1800000</v>
      </c>
      <c r="K7" s="313">
        <v>0.05</v>
      </c>
      <c r="L7" s="305">
        <f t="shared" si="0"/>
        <v>1710000</v>
      </c>
      <c r="M7" s="84" t="s">
        <v>1277</v>
      </c>
    </row>
    <row r="8" spans="2:13">
      <c r="B8" s="325">
        <v>6</v>
      </c>
      <c r="C8" s="84" t="s">
        <v>1262</v>
      </c>
      <c r="D8" s="87" t="s">
        <v>14</v>
      </c>
      <c r="E8" s="85"/>
      <c r="F8" s="88" t="s">
        <v>1257</v>
      </c>
      <c r="G8" s="86">
        <v>6</v>
      </c>
      <c r="H8" s="301">
        <v>18</v>
      </c>
      <c r="I8" s="303" t="s">
        <v>1264</v>
      </c>
      <c r="J8" s="303">
        <f>VLOOKUP(I8,'Коэфф для прайса 1 оч'!$E$13:$F$17,2,0)</f>
        <v>1800000</v>
      </c>
      <c r="K8" s="313">
        <v>0.05</v>
      </c>
      <c r="L8" s="305">
        <f t="shared" si="0"/>
        <v>1710000</v>
      </c>
      <c r="M8" s="84" t="s">
        <v>1277</v>
      </c>
    </row>
    <row r="9" spans="2:13">
      <c r="B9" s="325">
        <v>7</v>
      </c>
      <c r="C9" s="84" t="s">
        <v>1262</v>
      </c>
      <c r="D9" s="87" t="s">
        <v>14</v>
      </c>
      <c r="E9" s="85"/>
      <c r="F9" s="88" t="s">
        <v>1257</v>
      </c>
      <c r="G9" s="86">
        <v>7</v>
      </c>
      <c r="H9" s="301">
        <v>18</v>
      </c>
      <c r="I9" s="303" t="s">
        <v>1264</v>
      </c>
      <c r="J9" s="303">
        <f>VLOOKUP(I9,'Коэфф для прайса 1 оч'!$E$13:$F$17,2,0)</f>
        <v>1800000</v>
      </c>
      <c r="K9" s="313">
        <v>0.05</v>
      </c>
      <c r="L9" s="305">
        <f t="shared" si="0"/>
        <v>1710000</v>
      </c>
      <c r="M9" s="84" t="s">
        <v>1277</v>
      </c>
    </row>
    <row r="10" spans="2:13">
      <c r="B10" s="325">
        <v>8</v>
      </c>
      <c r="C10" s="84" t="s">
        <v>1262</v>
      </c>
      <c r="D10" s="87" t="s">
        <v>14</v>
      </c>
      <c r="E10" s="85"/>
      <c r="F10" s="88" t="s">
        <v>1257</v>
      </c>
      <c r="G10" s="86">
        <v>8</v>
      </c>
      <c r="H10" s="301">
        <v>18</v>
      </c>
      <c r="I10" s="303" t="s">
        <v>1264</v>
      </c>
      <c r="J10" s="303">
        <f>VLOOKUP(I10,'Коэфф для прайса 1 оч'!$E$13:$F$17,2,0)</f>
        <v>1800000</v>
      </c>
      <c r="K10" s="313">
        <v>0.05</v>
      </c>
      <c r="L10" s="305">
        <f t="shared" si="0"/>
        <v>1710000</v>
      </c>
      <c r="M10" s="84" t="s">
        <v>1277</v>
      </c>
    </row>
    <row r="11" spans="2:13">
      <c r="B11" s="325">
        <v>9</v>
      </c>
      <c r="C11" s="84" t="s">
        <v>1262</v>
      </c>
      <c r="D11" s="87" t="s">
        <v>14</v>
      </c>
      <c r="E11" s="85"/>
      <c r="F11" s="88" t="s">
        <v>1257</v>
      </c>
      <c r="G11" s="86">
        <v>9</v>
      </c>
      <c r="H11" s="301">
        <v>18</v>
      </c>
      <c r="I11" s="303" t="s">
        <v>1264</v>
      </c>
      <c r="J11" s="303">
        <f>VLOOKUP(I11,'Коэфф для прайса 1 оч'!$E$13:$F$17,2,0)</f>
        <v>1800000</v>
      </c>
      <c r="K11" s="313">
        <v>0.05</v>
      </c>
      <c r="L11" s="305">
        <f t="shared" si="0"/>
        <v>1710000</v>
      </c>
      <c r="M11" s="84" t="s">
        <v>1277</v>
      </c>
    </row>
    <row r="12" spans="2:13">
      <c r="B12" s="325">
        <v>10</v>
      </c>
      <c r="C12" s="84" t="s">
        <v>1262</v>
      </c>
      <c r="D12" s="87" t="s">
        <v>14</v>
      </c>
      <c r="E12" s="85"/>
      <c r="F12" s="88" t="s">
        <v>1257</v>
      </c>
      <c r="G12" s="86">
        <v>10</v>
      </c>
      <c r="H12" s="301">
        <v>18</v>
      </c>
      <c r="I12" s="303" t="s">
        <v>1265</v>
      </c>
      <c r="J12" s="303">
        <f>VLOOKUP(I12,'Коэфф для прайса 1 оч'!$E$13:$F$17,2,0)</f>
        <v>1500000</v>
      </c>
      <c r="K12" s="313">
        <v>0.05</v>
      </c>
      <c r="L12" s="305">
        <f t="shared" si="0"/>
        <v>1425000</v>
      </c>
      <c r="M12" s="84" t="s">
        <v>1277</v>
      </c>
    </row>
    <row r="13" spans="2:13">
      <c r="B13" s="325">
        <v>11</v>
      </c>
      <c r="C13" s="84" t="s">
        <v>1262</v>
      </c>
      <c r="D13" s="87" t="s">
        <v>14</v>
      </c>
      <c r="E13" s="85"/>
      <c r="F13" s="88" t="s">
        <v>1257</v>
      </c>
      <c r="G13" s="86">
        <v>11</v>
      </c>
      <c r="H13" s="301">
        <v>18</v>
      </c>
      <c r="I13" s="303" t="s">
        <v>1265</v>
      </c>
      <c r="J13" s="303">
        <f>VLOOKUP(I13,'Коэфф для прайса 1 оч'!$E$13:$F$17,2,0)</f>
        <v>1500000</v>
      </c>
      <c r="K13" s="313">
        <v>0.05</v>
      </c>
      <c r="L13" s="305">
        <f t="shared" si="0"/>
        <v>1425000</v>
      </c>
      <c r="M13" s="84" t="s">
        <v>1277</v>
      </c>
    </row>
    <row r="14" spans="2:13">
      <c r="B14" s="325">
        <v>12</v>
      </c>
      <c r="C14" s="84" t="s">
        <v>1262</v>
      </c>
      <c r="D14" s="87" t="s">
        <v>14</v>
      </c>
      <c r="E14" s="85"/>
      <c r="F14" s="88" t="s">
        <v>1257</v>
      </c>
      <c r="G14" s="86">
        <v>12</v>
      </c>
      <c r="H14" s="301">
        <v>18</v>
      </c>
      <c r="I14" s="303" t="s">
        <v>1265</v>
      </c>
      <c r="J14" s="303">
        <f>VLOOKUP(I14,'Коэфф для прайса 1 оч'!$E$13:$F$17,2,0)</f>
        <v>1500000</v>
      </c>
      <c r="K14" s="313">
        <v>0.05</v>
      </c>
      <c r="L14" s="305">
        <f t="shared" si="0"/>
        <v>1425000</v>
      </c>
      <c r="M14" s="84" t="s">
        <v>1277</v>
      </c>
    </row>
    <row r="15" spans="2:13">
      <c r="B15" s="325">
        <v>13</v>
      </c>
      <c r="C15" s="84" t="s">
        <v>1262</v>
      </c>
      <c r="D15" s="87" t="s">
        <v>14</v>
      </c>
      <c r="E15" s="85"/>
      <c r="F15" s="88" t="s">
        <v>1257</v>
      </c>
      <c r="G15" s="86">
        <v>13</v>
      </c>
      <c r="H15" s="301">
        <v>18</v>
      </c>
      <c r="I15" s="303" t="s">
        <v>1265</v>
      </c>
      <c r="J15" s="303">
        <f>VLOOKUP(I15,'Коэфф для прайса 1 оч'!$E$13:$F$17,2,0)</f>
        <v>1500000</v>
      </c>
      <c r="K15" s="313">
        <v>0.05</v>
      </c>
      <c r="L15" s="305">
        <f t="shared" si="0"/>
        <v>1425000</v>
      </c>
      <c r="M15" s="84" t="s">
        <v>1277</v>
      </c>
    </row>
    <row r="16" spans="2:13">
      <c r="B16" s="325">
        <v>14</v>
      </c>
      <c r="C16" s="84" t="s">
        <v>1262</v>
      </c>
      <c r="D16" s="87" t="s">
        <v>14</v>
      </c>
      <c r="E16" s="85"/>
      <c r="F16" s="88" t="s">
        <v>1257</v>
      </c>
      <c r="G16" s="86">
        <v>14</v>
      </c>
      <c r="H16" s="301">
        <v>18</v>
      </c>
      <c r="I16" s="303" t="s">
        <v>1265</v>
      </c>
      <c r="J16" s="303">
        <f>VLOOKUP(I16,'Коэфф для прайса 1 оч'!$E$13:$F$17,2,0)</f>
        <v>1500000</v>
      </c>
      <c r="K16" s="313">
        <v>0.05</v>
      </c>
      <c r="L16" s="305">
        <f t="shared" si="0"/>
        <v>1425000</v>
      </c>
      <c r="M16" s="84" t="s">
        <v>1277</v>
      </c>
    </row>
    <row r="17" spans="2:13">
      <c r="B17" s="325">
        <v>15</v>
      </c>
      <c r="C17" s="84" t="s">
        <v>1262</v>
      </c>
      <c r="D17" s="87" t="s">
        <v>14</v>
      </c>
      <c r="E17" s="85"/>
      <c r="F17" s="88" t="s">
        <v>1257</v>
      </c>
      <c r="G17" s="86">
        <v>15</v>
      </c>
      <c r="H17" s="301">
        <v>18</v>
      </c>
      <c r="I17" s="303" t="s">
        <v>1265</v>
      </c>
      <c r="J17" s="303">
        <f>VLOOKUP(I17,'Коэфф для прайса 1 оч'!$E$13:$F$17,2,0)</f>
        <v>1500000</v>
      </c>
      <c r="K17" s="313">
        <v>0.05</v>
      </c>
      <c r="L17" s="305">
        <f t="shared" si="0"/>
        <v>1425000</v>
      </c>
      <c r="M17" s="84" t="s">
        <v>1277</v>
      </c>
    </row>
    <row r="18" spans="2:13">
      <c r="B18" s="325">
        <v>16</v>
      </c>
      <c r="C18" s="84" t="s">
        <v>1262</v>
      </c>
      <c r="D18" s="87" t="s">
        <v>14</v>
      </c>
      <c r="E18" s="85"/>
      <c r="F18" s="88" t="s">
        <v>1257</v>
      </c>
      <c r="G18" s="86">
        <v>16</v>
      </c>
      <c r="H18" s="301">
        <v>18</v>
      </c>
      <c r="I18" s="303" t="s">
        <v>1265</v>
      </c>
      <c r="J18" s="303">
        <f>VLOOKUP(I18,'Коэфф для прайса 1 оч'!$E$13:$F$17,2,0)</f>
        <v>1500000</v>
      </c>
      <c r="K18" s="313">
        <v>0.05</v>
      </c>
      <c r="L18" s="305">
        <f t="shared" si="0"/>
        <v>1425000</v>
      </c>
      <c r="M18" s="84" t="s">
        <v>1277</v>
      </c>
    </row>
    <row r="19" spans="2:13">
      <c r="B19" s="325">
        <v>17</v>
      </c>
      <c r="C19" s="84" t="s">
        <v>1262</v>
      </c>
      <c r="D19" s="87" t="s">
        <v>14</v>
      </c>
      <c r="E19" s="85"/>
      <c r="F19" s="88" t="s">
        <v>1257</v>
      </c>
      <c r="G19" s="86">
        <v>17</v>
      </c>
      <c r="H19" s="301">
        <v>18</v>
      </c>
      <c r="I19" s="303" t="s">
        <v>1265</v>
      </c>
      <c r="J19" s="303">
        <f>VLOOKUP(I19,'Коэфф для прайса 1 оч'!$E$13:$F$17,2,0)</f>
        <v>1500000</v>
      </c>
      <c r="K19" s="313">
        <v>0.05</v>
      </c>
      <c r="L19" s="305">
        <f t="shared" si="0"/>
        <v>1425000</v>
      </c>
      <c r="M19" s="84" t="s">
        <v>1277</v>
      </c>
    </row>
    <row r="20" spans="2:13">
      <c r="B20" s="325">
        <v>18</v>
      </c>
      <c r="C20" s="84" t="s">
        <v>1262</v>
      </c>
      <c r="D20" s="87" t="s">
        <v>14</v>
      </c>
      <c r="E20" s="85"/>
      <c r="F20" s="88" t="s">
        <v>1257</v>
      </c>
      <c r="G20" s="86">
        <v>18</v>
      </c>
      <c r="H20" s="301">
        <v>18</v>
      </c>
      <c r="I20" s="303" t="s">
        <v>1265</v>
      </c>
      <c r="J20" s="303">
        <f>VLOOKUP(I20,'Коэфф для прайса 1 оч'!$E$13:$F$17,2,0)</f>
        <v>1500000</v>
      </c>
      <c r="K20" s="313">
        <v>0.05</v>
      </c>
      <c r="L20" s="305">
        <f t="shared" si="0"/>
        <v>1425000</v>
      </c>
      <c r="M20" s="84" t="s">
        <v>1277</v>
      </c>
    </row>
    <row r="21" spans="2:13">
      <c r="B21" s="325">
        <v>19</v>
      </c>
      <c r="C21" s="84" t="s">
        <v>1262</v>
      </c>
      <c r="D21" s="87" t="s">
        <v>14</v>
      </c>
      <c r="E21" s="85"/>
      <c r="F21" s="88" t="s">
        <v>1257</v>
      </c>
      <c r="G21" s="86">
        <v>19</v>
      </c>
      <c r="H21" s="301">
        <v>18</v>
      </c>
      <c r="I21" s="303" t="s">
        <v>1265</v>
      </c>
      <c r="J21" s="303">
        <f>VLOOKUP(I21,'Коэфф для прайса 1 оч'!$E$13:$F$17,2,0)</f>
        <v>1500000</v>
      </c>
      <c r="K21" s="313">
        <v>0.05</v>
      </c>
      <c r="L21" s="305">
        <f t="shared" si="0"/>
        <v>1425000</v>
      </c>
      <c r="M21" s="84" t="s">
        <v>1277</v>
      </c>
    </row>
    <row r="22" spans="2:13">
      <c r="B22" s="325">
        <v>20</v>
      </c>
      <c r="C22" s="84" t="s">
        <v>1262</v>
      </c>
      <c r="D22" s="87" t="s">
        <v>14</v>
      </c>
      <c r="E22" s="85"/>
      <c r="F22" s="88" t="s">
        <v>1257</v>
      </c>
      <c r="G22" s="86">
        <v>20</v>
      </c>
      <c r="H22" s="301">
        <v>18</v>
      </c>
      <c r="I22" s="303" t="s">
        <v>1265</v>
      </c>
      <c r="J22" s="303">
        <f>VLOOKUP(I22,'Коэфф для прайса 1 оч'!$E$13:$F$17,2,0)</f>
        <v>1500000</v>
      </c>
      <c r="K22" s="313">
        <v>0.05</v>
      </c>
      <c r="L22" s="305">
        <f t="shared" si="0"/>
        <v>1425000</v>
      </c>
      <c r="M22" s="84" t="s">
        <v>1277</v>
      </c>
    </row>
    <row r="23" spans="2:13">
      <c r="B23" s="325">
        <v>21</v>
      </c>
      <c r="C23" s="84" t="s">
        <v>1262</v>
      </c>
      <c r="D23" s="87" t="s">
        <v>14</v>
      </c>
      <c r="E23" s="85"/>
      <c r="F23" s="88" t="s">
        <v>1257</v>
      </c>
      <c r="G23" s="86">
        <v>21</v>
      </c>
      <c r="H23" s="301">
        <v>18</v>
      </c>
      <c r="I23" s="303" t="s">
        <v>1264</v>
      </c>
      <c r="J23" s="303">
        <f>VLOOKUP(I23,'Коэфф для прайса 1 оч'!$E$13:$F$17,2,0)</f>
        <v>1800000</v>
      </c>
      <c r="K23" s="313">
        <v>0.05</v>
      </c>
      <c r="L23" s="305">
        <f t="shared" si="0"/>
        <v>1710000</v>
      </c>
      <c r="M23" s="84" t="s">
        <v>1277</v>
      </c>
    </row>
    <row r="24" spans="2:13">
      <c r="B24" s="325">
        <v>22</v>
      </c>
      <c r="C24" s="84" t="s">
        <v>1262</v>
      </c>
      <c r="D24" s="87" t="s">
        <v>14</v>
      </c>
      <c r="E24" s="85"/>
      <c r="F24" s="88" t="s">
        <v>1257</v>
      </c>
      <c r="G24" s="86">
        <v>22</v>
      </c>
      <c r="H24" s="301">
        <v>18</v>
      </c>
      <c r="I24" s="303" t="s">
        <v>1264</v>
      </c>
      <c r="J24" s="303">
        <f>VLOOKUP(I24,'Коэфф для прайса 1 оч'!$E$13:$F$17,2,0)</f>
        <v>1800000</v>
      </c>
      <c r="K24" s="313">
        <v>0.05</v>
      </c>
      <c r="L24" s="305">
        <f t="shared" si="0"/>
        <v>1710000</v>
      </c>
      <c r="M24" s="84" t="s">
        <v>1277</v>
      </c>
    </row>
    <row r="25" spans="2:13">
      <c r="B25" s="325">
        <v>23</v>
      </c>
      <c r="C25" s="84" t="s">
        <v>1262</v>
      </c>
      <c r="D25" s="87" t="s">
        <v>14</v>
      </c>
      <c r="E25" s="85"/>
      <c r="F25" s="88" t="s">
        <v>1257</v>
      </c>
      <c r="G25" s="86">
        <v>23</v>
      </c>
      <c r="H25" s="301">
        <v>18</v>
      </c>
      <c r="I25" s="303" t="s">
        <v>1264</v>
      </c>
      <c r="J25" s="303">
        <f>VLOOKUP(I25,'Коэфф для прайса 1 оч'!$E$13:$F$17,2,0)</f>
        <v>1800000</v>
      </c>
      <c r="K25" s="313">
        <v>0.05</v>
      </c>
      <c r="L25" s="305">
        <f t="shared" si="0"/>
        <v>1710000</v>
      </c>
      <c r="M25" s="84" t="s">
        <v>1277</v>
      </c>
    </row>
    <row r="26" spans="2:13">
      <c r="B26" s="325">
        <v>24</v>
      </c>
      <c r="C26" s="84" t="s">
        <v>1262</v>
      </c>
      <c r="D26" s="87" t="s">
        <v>14</v>
      </c>
      <c r="E26" s="85"/>
      <c r="F26" s="88" t="s">
        <v>1257</v>
      </c>
      <c r="G26" s="86">
        <v>24</v>
      </c>
      <c r="H26" s="301">
        <v>18</v>
      </c>
      <c r="I26" s="303" t="s">
        <v>1265</v>
      </c>
      <c r="J26" s="303">
        <f>VLOOKUP(I26,'Коэфф для прайса 1 оч'!$E$13:$F$17,2,0)</f>
        <v>1500000</v>
      </c>
      <c r="K26" s="313">
        <v>0.05</v>
      </c>
      <c r="L26" s="305">
        <f t="shared" si="0"/>
        <v>1425000</v>
      </c>
      <c r="M26" s="84" t="s">
        <v>1277</v>
      </c>
    </row>
    <row r="27" spans="2:13">
      <c r="B27" s="325">
        <v>25</v>
      </c>
      <c r="C27" s="84" t="s">
        <v>1262</v>
      </c>
      <c r="D27" s="87" t="s">
        <v>14</v>
      </c>
      <c r="E27" s="85"/>
      <c r="F27" s="88" t="s">
        <v>1257</v>
      </c>
      <c r="G27" s="86">
        <v>25</v>
      </c>
      <c r="H27" s="301">
        <v>18</v>
      </c>
      <c r="I27" s="303" t="s">
        <v>1265</v>
      </c>
      <c r="J27" s="303">
        <f>VLOOKUP(I27,'Коэфф для прайса 1 оч'!$E$13:$F$17,2,0)</f>
        <v>1500000</v>
      </c>
      <c r="K27" s="313">
        <v>0.05</v>
      </c>
      <c r="L27" s="305">
        <f t="shared" si="0"/>
        <v>1425000</v>
      </c>
      <c r="M27" s="84" t="s">
        <v>1277</v>
      </c>
    </row>
    <row r="28" spans="2:13">
      <c r="B28" s="325">
        <v>26</v>
      </c>
      <c r="C28" s="84" t="s">
        <v>1262</v>
      </c>
      <c r="D28" s="87" t="s">
        <v>14</v>
      </c>
      <c r="E28" s="85"/>
      <c r="F28" s="88" t="s">
        <v>1257</v>
      </c>
      <c r="G28" s="86">
        <v>26</v>
      </c>
      <c r="H28" s="301">
        <v>27</v>
      </c>
      <c r="I28" s="303" t="s">
        <v>1266</v>
      </c>
      <c r="J28" s="303">
        <f>VLOOKUP(I28,'Коэфф для прайса 1 оч'!$E$13:$F$17,2,0)</f>
        <v>2000000</v>
      </c>
      <c r="K28" s="313">
        <v>0.05</v>
      </c>
      <c r="L28" s="305">
        <f t="shared" si="0"/>
        <v>1900000</v>
      </c>
      <c r="M28" s="84" t="s">
        <v>1277</v>
      </c>
    </row>
    <row r="29" spans="2:13">
      <c r="B29" s="325">
        <v>27</v>
      </c>
      <c r="C29" s="84" t="s">
        <v>1262</v>
      </c>
      <c r="D29" s="87" t="s">
        <v>14</v>
      </c>
      <c r="E29" s="85"/>
      <c r="F29" s="88" t="s">
        <v>1257</v>
      </c>
      <c r="G29" s="86">
        <v>27</v>
      </c>
      <c r="H29" s="301">
        <v>18</v>
      </c>
      <c r="I29" s="303" t="s">
        <v>1265</v>
      </c>
      <c r="J29" s="303">
        <f>VLOOKUP(I29,'Коэфф для прайса 1 оч'!$E$13:$F$17,2,0)</f>
        <v>1500000</v>
      </c>
      <c r="K29" s="313">
        <v>0.05</v>
      </c>
      <c r="L29" s="305">
        <f t="shared" si="0"/>
        <v>1425000</v>
      </c>
      <c r="M29" s="84" t="s">
        <v>1277</v>
      </c>
    </row>
    <row r="30" spans="2:13">
      <c r="B30" s="325">
        <v>28</v>
      </c>
      <c r="C30" s="84" t="s">
        <v>1262</v>
      </c>
      <c r="D30" s="87" t="s">
        <v>14</v>
      </c>
      <c r="E30" s="85"/>
      <c r="F30" s="88" t="s">
        <v>1257</v>
      </c>
      <c r="G30" s="86">
        <v>28</v>
      </c>
      <c r="H30" s="301">
        <v>18</v>
      </c>
      <c r="I30" s="303" t="s">
        <v>1265</v>
      </c>
      <c r="J30" s="303">
        <f>VLOOKUP(I30,'Коэфф для прайса 1 оч'!$E$13:$F$17,2,0)</f>
        <v>1500000</v>
      </c>
      <c r="K30" s="313">
        <v>0.05</v>
      </c>
      <c r="L30" s="305">
        <f t="shared" si="0"/>
        <v>1425000</v>
      </c>
      <c r="M30" s="84" t="s">
        <v>1277</v>
      </c>
    </row>
    <row r="31" spans="2:13">
      <c r="B31" s="325">
        <v>29</v>
      </c>
      <c r="C31" s="84" t="s">
        <v>1262</v>
      </c>
      <c r="D31" s="87" t="s">
        <v>14</v>
      </c>
      <c r="E31" s="85"/>
      <c r="F31" s="88" t="s">
        <v>1257</v>
      </c>
      <c r="G31" s="86">
        <v>29</v>
      </c>
      <c r="H31" s="301">
        <v>18</v>
      </c>
      <c r="I31" s="303" t="s">
        <v>1265</v>
      </c>
      <c r="J31" s="303">
        <f>VLOOKUP(I31,'Коэфф для прайса 1 оч'!$E$13:$F$17,2,0)</f>
        <v>1500000</v>
      </c>
      <c r="K31" s="313">
        <v>0.05</v>
      </c>
      <c r="L31" s="305">
        <f t="shared" si="0"/>
        <v>1425000</v>
      </c>
      <c r="M31" s="84" t="s">
        <v>1277</v>
      </c>
    </row>
    <row r="32" spans="2:13">
      <c r="B32" s="325">
        <v>30</v>
      </c>
      <c r="C32" s="84" t="s">
        <v>1262</v>
      </c>
      <c r="D32" s="87" t="s">
        <v>14</v>
      </c>
      <c r="E32" s="85"/>
      <c r="F32" s="88" t="s">
        <v>1257</v>
      </c>
      <c r="G32" s="86">
        <v>30</v>
      </c>
      <c r="H32" s="301">
        <v>18</v>
      </c>
      <c r="I32" s="303" t="s">
        <v>1265</v>
      </c>
      <c r="J32" s="303">
        <f>VLOOKUP(I32,'Коэфф для прайса 1 оч'!$E$13:$F$17,2,0)</f>
        <v>1500000</v>
      </c>
      <c r="K32" s="313">
        <v>0.05</v>
      </c>
      <c r="L32" s="305">
        <f t="shared" si="0"/>
        <v>1425000</v>
      </c>
      <c r="M32" s="84" t="s">
        <v>1277</v>
      </c>
    </row>
    <row r="33" spans="2:13">
      <c r="B33" s="325">
        <v>31</v>
      </c>
      <c r="C33" s="84" t="s">
        <v>1262</v>
      </c>
      <c r="D33" s="87" t="s">
        <v>14</v>
      </c>
      <c r="E33" s="85"/>
      <c r="F33" s="88" t="s">
        <v>1257</v>
      </c>
      <c r="G33" s="86">
        <v>31</v>
      </c>
      <c r="H33" s="301">
        <v>18</v>
      </c>
      <c r="I33" s="303" t="s">
        <v>1265</v>
      </c>
      <c r="J33" s="303">
        <f>VLOOKUP(I33,'Коэфф для прайса 1 оч'!$E$13:$F$17,2,0)</f>
        <v>1500000</v>
      </c>
      <c r="K33" s="313">
        <v>0.05</v>
      </c>
      <c r="L33" s="305">
        <f t="shared" si="0"/>
        <v>1425000</v>
      </c>
      <c r="M33" s="84" t="s">
        <v>1277</v>
      </c>
    </row>
    <row r="34" spans="2:13">
      <c r="B34" s="325">
        <v>32</v>
      </c>
      <c r="C34" s="84" t="s">
        <v>1262</v>
      </c>
      <c r="D34" s="87" t="s">
        <v>14</v>
      </c>
      <c r="E34" s="85"/>
      <c r="F34" s="88" t="s">
        <v>1257</v>
      </c>
      <c r="G34" s="86">
        <v>32</v>
      </c>
      <c r="H34" s="301">
        <v>18</v>
      </c>
      <c r="I34" s="303" t="s">
        <v>1265</v>
      </c>
      <c r="J34" s="303">
        <f>VLOOKUP(I34,'Коэфф для прайса 1 оч'!$E$13:$F$17,2,0)</f>
        <v>1500000</v>
      </c>
      <c r="K34" s="313">
        <v>0.05</v>
      </c>
      <c r="L34" s="305">
        <f t="shared" si="0"/>
        <v>1425000</v>
      </c>
      <c r="M34" s="84" t="s">
        <v>1277</v>
      </c>
    </row>
    <row r="35" spans="2:13">
      <c r="B35" s="325">
        <v>33</v>
      </c>
      <c r="C35" s="84" t="s">
        <v>1262</v>
      </c>
      <c r="D35" s="87" t="s">
        <v>14</v>
      </c>
      <c r="E35" s="85"/>
      <c r="F35" s="88" t="s">
        <v>1257</v>
      </c>
      <c r="G35" s="86">
        <v>33</v>
      </c>
      <c r="H35" s="301">
        <v>18</v>
      </c>
      <c r="I35" s="303" t="s">
        <v>1265</v>
      </c>
      <c r="J35" s="303">
        <f>VLOOKUP(I35,'Коэфф для прайса 1 оч'!$E$13:$F$17,2,0)</f>
        <v>1500000</v>
      </c>
      <c r="K35" s="313">
        <v>0.05</v>
      </c>
      <c r="L35" s="305">
        <f t="shared" si="0"/>
        <v>1425000</v>
      </c>
      <c r="M35" s="84" t="s">
        <v>1277</v>
      </c>
    </row>
    <row r="36" spans="2:13">
      <c r="B36" s="325">
        <v>34</v>
      </c>
      <c r="C36" s="84" t="s">
        <v>1262</v>
      </c>
      <c r="D36" s="87" t="s">
        <v>14</v>
      </c>
      <c r="E36" s="85"/>
      <c r="F36" s="88" t="s">
        <v>1257</v>
      </c>
      <c r="G36" s="86">
        <v>34</v>
      </c>
      <c r="H36" s="301">
        <v>18</v>
      </c>
      <c r="I36" s="303" t="s">
        <v>1265</v>
      </c>
      <c r="J36" s="303">
        <f>VLOOKUP(I36,'Коэфф для прайса 1 оч'!$E$13:$F$17,2,0)</f>
        <v>1500000</v>
      </c>
      <c r="K36" s="313">
        <v>0.05</v>
      </c>
      <c r="L36" s="305">
        <f t="shared" si="0"/>
        <v>1425000</v>
      </c>
      <c r="M36" s="84" t="s">
        <v>1277</v>
      </c>
    </row>
    <row r="37" spans="2:13">
      <c r="B37" s="325">
        <v>35</v>
      </c>
      <c r="C37" s="84" t="s">
        <v>1262</v>
      </c>
      <c r="D37" s="87" t="s">
        <v>14</v>
      </c>
      <c r="E37" s="85"/>
      <c r="F37" s="88" t="s">
        <v>1257</v>
      </c>
      <c r="G37" s="86">
        <v>35</v>
      </c>
      <c r="H37" s="301">
        <v>18</v>
      </c>
      <c r="I37" s="303" t="s">
        <v>1265</v>
      </c>
      <c r="J37" s="303">
        <f>VLOOKUP(I37,'Коэфф для прайса 1 оч'!$E$13:$F$17,2,0)</f>
        <v>1500000</v>
      </c>
      <c r="K37" s="313">
        <v>0.05</v>
      </c>
      <c r="L37" s="305">
        <f t="shared" si="0"/>
        <v>1425000</v>
      </c>
      <c r="M37" s="84" t="s">
        <v>1277</v>
      </c>
    </row>
    <row r="38" spans="2:13">
      <c r="B38" s="325">
        <v>36</v>
      </c>
      <c r="C38" s="84" t="s">
        <v>1262</v>
      </c>
      <c r="D38" s="87" t="s">
        <v>14</v>
      </c>
      <c r="E38" s="85"/>
      <c r="F38" s="88" t="s">
        <v>1257</v>
      </c>
      <c r="G38" s="86">
        <v>36</v>
      </c>
      <c r="H38" s="301">
        <v>18</v>
      </c>
      <c r="I38" s="303" t="s">
        <v>1265</v>
      </c>
      <c r="J38" s="303">
        <f>VLOOKUP(I38,'Коэфф для прайса 1 оч'!$E$13:$F$17,2,0)</f>
        <v>1500000</v>
      </c>
      <c r="K38" s="313">
        <v>0.05</v>
      </c>
      <c r="L38" s="305">
        <f t="shared" si="0"/>
        <v>1425000</v>
      </c>
      <c r="M38" s="84" t="s">
        <v>1277</v>
      </c>
    </row>
    <row r="39" spans="2:13">
      <c r="B39" s="325">
        <v>37</v>
      </c>
      <c r="C39" s="84" t="s">
        <v>1262</v>
      </c>
      <c r="D39" s="87" t="s">
        <v>14</v>
      </c>
      <c r="E39" s="85"/>
      <c r="F39" s="88" t="s">
        <v>1257</v>
      </c>
      <c r="G39" s="86">
        <v>37</v>
      </c>
      <c r="H39" s="301">
        <v>18</v>
      </c>
      <c r="I39" s="303" t="s">
        <v>1265</v>
      </c>
      <c r="J39" s="303">
        <f>VLOOKUP(I39,'Коэфф для прайса 1 оч'!$E$13:$F$17,2,0)</f>
        <v>1500000</v>
      </c>
      <c r="K39" s="313">
        <v>0.05</v>
      </c>
      <c r="L39" s="305">
        <f t="shared" si="0"/>
        <v>1425000</v>
      </c>
      <c r="M39" s="84" t="s">
        <v>1277</v>
      </c>
    </row>
    <row r="40" spans="2:13">
      <c r="B40" s="325">
        <v>38</v>
      </c>
      <c r="C40" s="84" t="s">
        <v>1262</v>
      </c>
      <c r="D40" s="87" t="s">
        <v>14</v>
      </c>
      <c r="E40" s="85"/>
      <c r="F40" s="88" t="s">
        <v>1257</v>
      </c>
      <c r="G40" s="86">
        <v>38</v>
      </c>
      <c r="H40" s="301">
        <v>18</v>
      </c>
      <c r="I40" s="303" t="s">
        <v>1265</v>
      </c>
      <c r="J40" s="303">
        <f>VLOOKUP(I40,'Коэфф для прайса 1 оч'!$E$13:$F$17,2,0)</f>
        <v>1500000</v>
      </c>
      <c r="K40" s="313">
        <v>0.05</v>
      </c>
      <c r="L40" s="305">
        <f t="shared" si="0"/>
        <v>1425000</v>
      </c>
      <c r="M40" s="84" t="s">
        <v>1277</v>
      </c>
    </row>
    <row r="41" spans="2:13">
      <c r="B41" s="325">
        <v>39</v>
      </c>
      <c r="C41" s="84" t="s">
        <v>1262</v>
      </c>
      <c r="D41" s="87" t="s">
        <v>14</v>
      </c>
      <c r="E41" s="85"/>
      <c r="F41" s="88" t="s">
        <v>1257</v>
      </c>
      <c r="G41" s="86">
        <v>39</v>
      </c>
      <c r="H41" s="301">
        <v>18</v>
      </c>
      <c r="I41" s="303" t="s">
        <v>1265</v>
      </c>
      <c r="J41" s="303">
        <f>VLOOKUP(I41,'Коэфф для прайса 1 оч'!$E$13:$F$17,2,0)</f>
        <v>1500000</v>
      </c>
      <c r="K41" s="313">
        <v>0.05</v>
      </c>
      <c r="L41" s="305">
        <f t="shared" si="0"/>
        <v>1425000</v>
      </c>
      <c r="M41" s="84" t="s">
        <v>1277</v>
      </c>
    </row>
    <row r="42" spans="2:13">
      <c r="B42" s="325">
        <v>40</v>
      </c>
      <c r="C42" s="84" t="s">
        <v>1262</v>
      </c>
      <c r="D42" s="87" t="s">
        <v>14</v>
      </c>
      <c r="E42" s="85"/>
      <c r="F42" s="88" t="s">
        <v>1257</v>
      </c>
      <c r="G42" s="86">
        <v>40</v>
      </c>
      <c r="H42" s="301">
        <v>18</v>
      </c>
      <c r="I42" s="303" t="s">
        <v>1265</v>
      </c>
      <c r="J42" s="303">
        <f>VLOOKUP(I42,'Коэфф для прайса 1 оч'!$E$13:$F$17,2,0)</f>
        <v>1500000</v>
      </c>
      <c r="K42" s="313">
        <v>0.05</v>
      </c>
      <c r="L42" s="305">
        <f t="shared" si="0"/>
        <v>1425000</v>
      </c>
      <c r="M42" s="84" t="s">
        <v>1277</v>
      </c>
    </row>
    <row r="43" spans="2:13">
      <c r="B43" s="325">
        <v>41</v>
      </c>
      <c r="C43" s="84" t="s">
        <v>1262</v>
      </c>
      <c r="D43" s="87" t="s">
        <v>14</v>
      </c>
      <c r="E43" s="85"/>
      <c r="F43" s="88" t="s">
        <v>1257</v>
      </c>
      <c r="G43" s="86">
        <v>41</v>
      </c>
      <c r="H43" s="301">
        <v>18</v>
      </c>
      <c r="I43" s="303" t="s">
        <v>1265</v>
      </c>
      <c r="J43" s="303">
        <f>VLOOKUP(I43,'Коэфф для прайса 1 оч'!$E$13:$F$17,2,0)</f>
        <v>1500000</v>
      </c>
      <c r="K43" s="313">
        <v>0.05</v>
      </c>
      <c r="L43" s="305">
        <f t="shared" si="0"/>
        <v>1425000</v>
      </c>
      <c r="M43" s="84" t="s">
        <v>1277</v>
      </c>
    </row>
    <row r="44" spans="2:13">
      <c r="B44" s="325">
        <v>42</v>
      </c>
      <c r="C44" s="84" t="s">
        <v>1262</v>
      </c>
      <c r="D44" s="87" t="s">
        <v>14</v>
      </c>
      <c r="E44" s="85"/>
      <c r="F44" s="88" t="s">
        <v>1257</v>
      </c>
      <c r="G44" s="86">
        <v>42</v>
      </c>
      <c r="H44" s="301">
        <v>18</v>
      </c>
      <c r="I44" s="303" t="s">
        <v>1265</v>
      </c>
      <c r="J44" s="303">
        <f>VLOOKUP(I44,'Коэфф для прайса 1 оч'!$E$13:$F$17,2,0)</f>
        <v>1500000</v>
      </c>
      <c r="K44" s="313">
        <v>0.05</v>
      </c>
      <c r="L44" s="305">
        <f t="shared" si="0"/>
        <v>1425000</v>
      </c>
      <c r="M44" s="84" t="s">
        <v>1277</v>
      </c>
    </row>
    <row r="45" spans="2:13">
      <c r="B45" s="325">
        <v>43</v>
      </c>
      <c r="C45" s="84" t="s">
        <v>1262</v>
      </c>
      <c r="D45" s="87" t="s">
        <v>14</v>
      </c>
      <c r="E45" s="85"/>
      <c r="F45" s="88" t="s">
        <v>1257</v>
      </c>
      <c r="G45" s="86">
        <v>43</v>
      </c>
      <c r="H45" s="301">
        <v>18</v>
      </c>
      <c r="I45" s="303" t="s">
        <v>1265</v>
      </c>
      <c r="J45" s="303">
        <f>VLOOKUP(I45,'Коэфф для прайса 1 оч'!$E$13:$F$17,2,0)</f>
        <v>1500000</v>
      </c>
      <c r="K45" s="313">
        <v>0.05</v>
      </c>
      <c r="L45" s="305">
        <f t="shared" si="0"/>
        <v>1425000</v>
      </c>
      <c r="M45" s="84" t="s">
        <v>1277</v>
      </c>
    </row>
    <row r="46" spans="2:13">
      <c r="B46" s="325">
        <v>44</v>
      </c>
      <c r="C46" s="84" t="s">
        <v>1262</v>
      </c>
      <c r="D46" s="87" t="s">
        <v>14</v>
      </c>
      <c r="E46" s="85"/>
      <c r="F46" s="88" t="s">
        <v>1257</v>
      </c>
      <c r="G46" s="86">
        <v>44</v>
      </c>
      <c r="H46" s="301">
        <v>18</v>
      </c>
      <c r="I46" s="303" t="s">
        <v>1265</v>
      </c>
      <c r="J46" s="303">
        <f>VLOOKUP(I46,'Коэфф для прайса 1 оч'!$E$13:$F$17,2,0)</f>
        <v>1500000</v>
      </c>
      <c r="K46" s="313">
        <v>0.05</v>
      </c>
      <c r="L46" s="305">
        <f t="shared" si="0"/>
        <v>1425000</v>
      </c>
      <c r="M46" s="84" t="s">
        <v>1277</v>
      </c>
    </row>
    <row r="47" spans="2:13">
      <c r="B47" s="325">
        <v>45</v>
      </c>
      <c r="C47" s="84" t="s">
        <v>1262</v>
      </c>
      <c r="D47" s="87" t="s">
        <v>14</v>
      </c>
      <c r="E47" s="85"/>
      <c r="F47" s="88" t="s">
        <v>1257</v>
      </c>
      <c r="G47" s="86">
        <v>45</v>
      </c>
      <c r="H47" s="301">
        <v>18</v>
      </c>
      <c r="I47" s="303" t="s">
        <v>1265</v>
      </c>
      <c r="J47" s="303">
        <f>VLOOKUP(I47,'Коэфф для прайса 1 оч'!$E$13:$F$17,2,0)</f>
        <v>1500000</v>
      </c>
      <c r="K47" s="313">
        <v>0.05</v>
      </c>
      <c r="L47" s="305">
        <f t="shared" si="0"/>
        <v>1425000</v>
      </c>
      <c r="M47" s="84" t="s">
        <v>1277</v>
      </c>
    </row>
    <row r="48" spans="2:13">
      <c r="B48" s="325">
        <v>46</v>
      </c>
      <c r="C48" s="84" t="s">
        <v>1262</v>
      </c>
      <c r="D48" s="87" t="s">
        <v>14</v>
      </c>
      <c r="E48" s="85"/>
      <c r="F48" s="88" t="s">
        <v>1257</v>
      </c>
      <c r="G48" s="86">
        <v>46</v>
      </c>
      <c r="H48" s="301">
        <v>18</v>
      </c>
      <c r="I48" s="303" t="s">
        <v>1265</v>
      </c>
      <c r="J48" s="303">
        <f>VLOOKUP(I48,'Коэфф для прайса 1 оч'!$E$13:$F$17,2,0)</f>
        <v>1500000</v>
      </c>
      <c r="K48" s="313">
        <v>0.05</v>
      </c>
      <c r="L48" s="305">
        <f t="shared" si="0"/>
        <v>1425000</v>
      </c>
      <c r="M48" s="84" t="s">
        <v>1277</v>
      </c>
    </row>
    <row r="49" spans="2:13">
      <c r="B49" s="325">
        <v>47</v>
      </c>
      <c r="C49" s="84" t="s">
        <v>1262</v>
      </c>
      <c r="D49" s="87" t="s">
        <v>14</v>
      </c>
      <c r="E49" s="85"/>
      <c r="F49" s="88" t="s">
        <v>1257</v>
      </c>
      <c r="G49" s="86">
        <v>47</v>
      </c>
      <c r="H49" s="301">
        <v>18</v>
      </c>
      <c r="I49" s="303" t="s">
        <v>1265</v>
      </c>
      <c r="J49" s="303">
        <f>VLOOKUP(I49,'Коэфф для прайса 1 оч'!$E$13:$F$17,2,0)</f>
        <v>1500000</v>
      </c>
      <c r="K49" s="313">
        <v>0.05</v>
      </c>
      <c r="L49" s="305">
        <f t="shared" si="0"/>
        <v>1425000</v>
      </c>
      <c r="M49" s="84" t="s">
        <v>1277</v>
      </c>
    </row>
    <row r="50" spans="2:13">
      <c r="B50" s="325">
        <v>48</v>
      </c>
      <c r="C50" s="84" t="s">
        <v>1262</v>
      </c>
      <c r="D50" s="87" t="s">
        <v>14</v>
      </c>
      <c r="E50" s="85"/>
      <c r="F50" s="88" t="s">
        <v>1257</v>
      </c>
      <c r="G50" s="86">
        <v>48</v>
      </c>
      <c r="H50" s="301">
        <v>18</v>
      </c>
      <c r="I50" s="303" t="s">
        <v>1265</v>
      </c>
      <c r="J50" s="303">
        <f>VLOOKUP(I50,'Коэфф для прайса 1 оч'!$E$13:$F$17,2,0)</f>
        <v>1500000</v>
      </c>
      <c r="K50" s="313">
        <v>0.05</v>
      </c>
      <c r="L50" s="305">
        <f t="shared" si="0"/>
        <v>1425000</v>
      </c>
      <c r="M50" s="84" t="s">
        <v>1277</v>
      </c>
    </row>
    <row r="51" spans="2:13">
      <c r="B51" s="325">
        <v>49</v>
      </c>
      <c r="C51" s="84" t="s">
        <v>1262</v>
      </c>
      <c r="D51" s="87" t="s">
        <v>14</v>
      </c>
      <c r="E51" s="85"/>
      <c r="F51" s="88" t="s">
        <v>1257</v>
      </c>
      <c r="G51" s="86">
        <v>49</v>
      </c>
      <c r="H51" s="301">
        <v>18</v>
      </c>
      <c r="I51" s="303" t="s">
        <v>1265</v>
      </c>
      <c r="J51" s="303">
        <f>VLOOKUP(I51,'Коэфф для прайса 1 оч'!$E$13:$F$17,2,0)</f>
        <v>1500000</v>
      </c>
      <c r="K51" s="313">
        <v>0.05</v>
      </c>
      <c r="L51" s="305">
        <f t="shared" si="0"/>
        <v>1425000</v>
      </c>
      <c r="M51" s="84" t="s">
        <v>1277</v>
      </c>
    </row>
    <row r="52" spans="2:13">
      <c r="B52" s="325">
        <v>50</v>
      </c>
      <c r="C52" s="84" t="s">
        <v>1262</v>
      </c>
      <c r="D52" s="87" t="s">
        <v>14</v>
      </c>
      <c r="E52" s="85"/>
      <c r="F52" s="88" t="s">
        <v>1257</v>
      </c>
      <c r="G52" s="86">
        <v>50</v>
      </c>
      <c r="H52" s="301">
        <v>18</v>
      </c>
      <c r="I52" s="303" t="s">
        <v>1265</v>
      </c>
      <c r="J52" s="303">
        <f>VLOOKUP(I52,'Коэфф для прайса 1 оч'!$E$13:$F$17,2,0)</f>
        <v>1500000</v>
      </c>
      <c r="K52" s="313">
        <v>0.05</v>
      </c>
      <c r="L52" s="305">
        <f t="shared" si="0"/>
        <v>1425000</v>
      </c>
      <c r="M52" s="84" t="s">
        <v>1277</v>
      </c>
    </row>
    <row r="53" spans="2:13">
      <c r="B53" s="325">
        <v>51</v>
      </c>
      <c r="C53" s="84" t="s">
        <v>1262</v>
      </c>
      <c r="D53" s="87" t="s">
        <v>14</v>
      </c>
      <c r="E53" s="85"/>
      <c r="F53" s="88" t="s">
        <v>1257</v>
      </c>
      <c r="G53" s="86">
        <v>51</v>
      </c>
      <c r="H53" s="301">
        <v>18</v>
      </c>
      <c r="I53" s="303" t="s">
        <v>1265</v>
      </c>
      <c r="J53" s="303">
        <f>VLOOKUP(I53,'Коэфф для прайса 1 оч'!$E$13:$F$17,2,0)</f>
        <v>1500000</v>
      </c>
      <c r="K53" s="313">
        <v>0.05</v>
      </c>
      <c r="L53" s="305">
        <f t="shared" si="0"/>
        <v>1425000</v>
      </c>
      <c r="M53" s="84" t="s">
        <v>1277</v>
      </c>
    </row>
    <row r="54" spans="2:13">
      <c r="B54" s="325">
        <v>52</v>
      </c>
      <c r="C54" s="84" t="s">
        <v>1262</v>
      </c>
      <c r="D54" s="87" t="s">
        <v>14</v>
      </c>
      <c r="E54" s="85"/>
      <c r="F54" s="88" t="s">
        <v>1257</v>
      </c>
      <c r="G54" s="86">
        <v>52</v>
      </c>
      <c r="H54" s="301">
        <v>18</v>
      </c>
      <c r="I54" s="303" t="s">
        <v>1265</v>
      </c>
      <c r="J54" s="303">
        <f>VLOOKUP(I54,'Коэфф для прайса 1 оч'!$E$13:$F$17,2,0)</f>
        <v>1500000</v>
      </c>
      <c r="K54" s="313">
        <v>0.05</v>
      </c>
      <c r="L54" s="305">
        <f t="shared" si="0"/>
        <v>1425000</v>
      </c>
      <c r="M54" s="84" t="s">
        <v>1277</v>
      </c>
    </row>
    <row r="55" spans="2:13">
      <c r="B55" s="325">
        <v>53</v>
      </c>
      <c r="C55" s="84" t="s">
        <v>1262</v>
      </c>
      <c r="D55" s="87" t="s">
        <v>14</v>
      </c>
      <c r="E55" s="85"/>
      <c r="F55" s="88" t="s">
        <v>1257</v>
      </c>
      <c r="G55" s="86">
        <v>53</v>
      </c>
      <c r="H55" s="301">
        <v>18</v>
      </c>
      <c r="I55" s="303" t="s">
        <v>1265</v>
      </c>
      <c r="J55" s="303">
        <f>VLOOKUP(I55,'Коэфф для прайса 1 оч'!$E$13:$F$17,2,0)</f>
        <v>1500000</v>
      </c>
      <c r="K55" s="313">
        <v>0.05</v>
      </c>
      <c r="L55" s="305">
        <f t="shared" si="0"/>
        <v>1425000</v>
      </c>
      <c r="M55" s="84" t="s">
        <v>1277</v>
      </c>
    </row>
    <row r="56" spans="2:13">
      <c r="B56" s="325">
        <v>54</v>
      </c>
      <c r="C56" s="84" t="s">
        <v>1262</v>
      </c>
      <c r="D56" s="87" t="s">
        <v>14</v>
      </c>
      <c r="E56" s="85"/>
      <c r="F56" s="88" t="s">
        <v>1257</v>
      </c>
      <c r="G56" s="86">
        <v>54</v>
      </c>
      <c r="H56" s="301">
        <v>18</v>
      </c>
      <c r="I56" s="303" t="s">
        <v>1265</v>
      </c>
      <c r="J56" s="303">
        <f>VLOOKUP(I56,'Коэфф для прайса 1 оч'!$E$13:$F$17,2,0)</f>
        <v>1500000</v>
      </c>
      <c r="K56" s="313">
        <v>0.05</v>
      </c>
      <c r="L56" s="305">
        <f t="shared" si="0"/>
        <v>1425000</v>
      </c>
      <c r="M56" s="84" t="s">
        <v>1277</v>
      </c>
    </row>
    <row r="57" spans="2:13">
      <c r="B57" s="325">
        <v>55</v>
      </c>
      <c r="C57" s="84" t="s">
        <v>1262</v>
      </c>
      <c r="D57" s="87" t="s">
        <v>14</v>
      </c>
      <c r="E57" s="85"/>
      <c r="F57" s="88" t="s">
        <v>1257</v>
      </c>
      <c r="G57" s="86">
        <v>55</v>
      </c>
      <c r="H57" s="301">
        <v>18</v>
      </c>
      <c r="I57" s="303" t="s">
        <v>1265</v>
      </c>
      <c r="J57" s="303">
        <f>VLOOKUP(I57,'Коэфф для прайса 1 оч'!$E$13:$F$17,2,0)</f>
        <v>1500000</v>
      </c>
      <c r="K57" s="313">
        <v>0.05</v>
      </c>
      <c r="L57" s="305">
        <f t="shared" si="0"/>
        <v>1425000</v>
      </c>
      <c r="M57" s="84" t="s">
        <v>1277</v>
      </c>
    </row>
    <row r="58" spans="2:13">
      <c r="B58" s="325">
        <v>56</v>
      </c>
      <c r="C58" s="84" t="s">
        <v>1262</v>
      </c>
      <c r="D58" s="87" t="s">
        <v>14</v>
      </c>
      <c r="E58" s="85"/>
      <c r="F58" s="88" t="s">
        <v>1257</v>
      </c>
      <c r="G58" s="86">
        <v>56</v>
      </c>
      <c r="H58" s="301">
        <v>18</v>
      </c>
      <c r="I58" s="303" t="s">
        <v>1265</v>
      </c>
      <c r="J58" s="303">
        <f>VLOOKUP(I58,'Коэфф для прайса 1 оч'!$E$13:$F$17,2,0)</f>
        <v>1500000</v>
      </c>
      <c r="K58" s="313">
        <v>0.05</v>
      </c>
      <c r="L58" s="305">
        <f t="shared" si="0"/>
        <v>1425000</v>
      </c>
      <c r="M58" s="84" t="s">
        <v>1277</v>
      </c>
    </row>
    <row r="59" spans="2:13">
      <c r="B59" s="325">
        <v>57</v>
      </c>
      <c r="C59" s="84" t="s">
        <v>1262</v>
      </c>
      <c r="D59" s="87" t="s">
        <v>14</v>
      </c>
      <c r="E59" s="85"/>
      <c r="F59" s="88" t="s">
        <v>1257</v>
      </c>
      <c r="G59" s="86">
        <v>57</v>
      </c>
      <c r="H59" s="301">
        <v>18</v>
      </c>
      <c r="I59" s="303" t="s">
        <v>1265</v>
      </c>
      <c r="J59" s="303">
        <f>VLOOKUP(I59,'Коэфф для прайса 1 оч'!$E$13:$F$17,2,0)</f>
        <v>1500000</v>
      </c>
      <c r="K59" s="313">
        <v>0.05</v>
      </c>
      <c r="L59" s="305">
        <f t="shared" si="0"/>
        <v>1425000</v>
      </c>
      <c r="M59" s="84" t="s">
        <v>1277</v>
      </c>
    </row>
    <row r="60" spans="2:13">
      <c r="B60" s="325">
        <v>58</v>
      </c>
      <c r="C60" s="84" t="s">
        <v>1262</v>
      </c>
      <c r="D60" s="87" t="s">
        <v>14</v>
      </c>
      <c r="E60" s="85"/>
      <c r="F60" s="88" t="s">
        <v>1257</v>
      </c>
      <c r="G60" s="86">
        <v>58</v>
      </c>
      <c r="H60" s="301">
        <v>18</v>
      </c>
      <c r="I60" s="303" t="s">
        <v>1265</v>
      </c>
      <c r="J60" s="303">
        <f>VLOOKUP(I60,'Коэфф для прайса 1 оч'!$E$13:$F$17,2,0)</f>
        <v>1500000</v>
      </c>
      <c r="K60" s="313">
        <v>0.05</v>
      </c>
      <c r="L60" s="305">
        <f t="shared" si="0"/>
        <v>1425000</v>
      </c>
      <c r="M60" s="84" t="s">
        <v>1277</v>
      </c>
    </row>
    <row r="61" spans="2:13">
      <c r="B61" s="325">
        <v>59</v>
      </c>
      <c r="C61" s="84" t="s">
        <v>1262</v>
      </c>
      <c r="D61" s="87" t="s">
        <v>14</v>
      </c>
      <c r="E61" s="85"/>
      <c r="F61" s="88" t="s">
        <v>1257</v>
      </c>
      <c r="G61" s="86">
        <v>59</v>
      </c>
      <c r="H61" s="301">
        <v>18</v>
      </c>
      <c r="I61" s="303" t="s">
        <v>1265</v>
      </c>
      <c r="J61" s="303">
        <f>VLOOKUP(I61,'Коэфф для прайса 1 оч'!$E$13:$F$17,2,0)</f>
        <v>1500000</v>
      </c>
      <c r="K61" s="313">
        <v>0.05</v>
      </c>
      <c r="L61" s="305">
        <f t="shared" si="0"/>
        <v>1425000</v>
      </c>
      <c r="M61" s="84" t="s">
        <v>1277</v>
      </c>
    </row>
    <row r="62" spans="2:13">
      <c r="B62" s="325">
        <v>60</v>
      </c>
      <c r="C62" s="84" t="s">
        <v>1262</v>
      </c>
      <c r="D62" s="87" t="s">
        <v>14</v>
      </c>
      <c r="E62" s="85"/>
      <c r="F62" s="88" t="s">
        <v>1257</v>
      </c>
      <c r="G62" s="86">
        <v>60</v>
      </c>
      <c r="H62" s="301">
        <v>18</v>
      </c>
      <c r="I62" s="303" t="s">
        <v>1265</v>
      </c>
      <c r="J62" s="303">
        <f>VLOOKUP(I62,'Коэфф для прайса 1 оч'!$E$13:$F$17,2,0)</f>
        <v>1500000</v>
      </c>
      <c r="K62" s="313">
        <v>0.05</v>
      </c>
      <c r="L62" s="305">
        <f t="shared" si="0"/>
        <v>1425000</v>
      </c>
      <c r="M62" s="84" t="s">
        <v>1277</v>
      </c>
    </row>
    <row r="63" spans="2:13">
      <c r="B63" s="325">
        <v>61</v>
      </c>
      <c r="C63" s="84" t="s">
        <v>1262</v>
      </c>
      <c r="D63" s="87" t="s">
        <v>14</v>
      </c>
      <c r="E63" s="85"/>
      <c r="F63" s="88" t="s">
        <v>1257</v>
      </c>
      <c r="G63" s="86">
        <v>61</v>
      </c>
      <c r="H63" s="301">
        <v>18</v>
      </c>
      <c r="I63" s="303" t="s">
        <v>1265</v>
      </c>
      <c r="J63" s="303">
        <f>VLOOKUP(I63,'Коэфф для прайса 1 оч'!$E$13:$F$17,2,0)</f>
        <v>1500000</v>
      </c>
      <c r="K63" s="313">
        <v>0.05</v>
      </c>
      <c r="L63" s="305">
        <f t="shared" si="0"/>
        <v>1425000</v>
      </c>
      <c r="M63" s="84" t="s">
        <v>1277</v>
      </c>
    </row>
    <row r="64" spans="2:13">
      <c r="B64" s="325">
        <v>62</v>
      </c>
      <c r="C64" s="84" t="s">
        <v>1262</v>
      </c>
      <c r="D64" s="87" t="s">
        <v>14</v>
      </c>
      <c r="E64" s="85"/>
      <c r="F64" s="88" t="s">
        <v>1257</v>
      </c>
      <c r="G64" s="86">
        <v>62</v>
      </c>
      <c r="H64" s="301">
        <v>18</v>
      </c>
      <c r="I64" s="303" t="s">
        <v>1265</v>
      </c>
      <c r="J64" s="303">
        <f>VLOOKUP(I64,'Коэфф для прайса 1 оч'!$E$13:$F$17,2,0)</f>
        <v>1500000</v>
      </c>
      <c r="K64" s="313">
        <v>0.05</v>
      </c>
      <c r="L64" s="305">
        <f t="shared" si="0"/>
        <v>1425000</v>
      </c>
      <c r="M64" s="84" t="s">
        <v>1277</v>
      </c>
    </row>
    <row r="65" spans="2:13">
      <c r="B65" s="325">
        <v>63</v>
      </c>
      <c r="C65" s="84" t="s">
        <v>1262</v>
      </c>
      <c r="D65" s="87" t="s">
        <v>14</v>
      </c>
      <c r="E65" s="85"/>
      <c r="F65" s="88" t="s">
        <v>1257</v>
      </c>
      <c r="G65" s="86">
        <v>63</v>
      </c>
      <c r="H65" s="301">
        <v>18</v>
      </c>
      <c r="I65" s="303" t="s">
        <v>1265</v>
      </c>
      <c r="J65" s="303">
        <f>VLOOKUP(I65,'Коэфф для прайса 1 оч'!$E$13:$F$17,2,0)</f>
        <v>1500000</v>
      </c>
      <c r="K65" s="313">
        <v>0.05</v>
      </c>
      <c r="L65" s="305">
        <f t="shared" si="0"/>
        <v>1425000</v>
      </c>
      <c r="M65" s="84" t="s">
        <v>1277</v>
      </c>
    </row>
    <row r="66" spans="2:13">
      <c r="B66" s="325">
        <v>64</v>
      </c>
      <c r="C66" s="84" t="s">
        <v>1262</v>
      </c>
      <c r="D66" s="87" t="s">
        <v>14</v>
      </c>
      <c r="E66" s="85"/>
      <c r="F66" s="88" t="s">
        <v>1257</v>
      </c>
      <c r="G66" s="86">
        <v>64</v>
      </c>
      <c r="H66" s="301">
        <v>18</v>
      </c>
      <c r="I66" s="303" t="s">
        <v>1265</v>
      </c>
      <c r="J66" s="303">
        <f>VLOOKUP(I66,'Коэфф для прайса 1 оч'!$E$13:$F$17,2,0)</f>
        <v>1500000</v>
      </c>
      <c r="K66" s="313">
        <v>0.05</v>
      </c>
      <c r="L66" s="305">
        <f t="shared" si="0"/>
        <v>1425000</v>
      </c>
      <c r="M66" s="84" t="s">
        <v>1277</v>
      </c>
    </row>
    <row r="67" spans="2:13">
      <c r="B67" s="325">
        <v>65</v>
      </c>
      <c r="C67" s="84" t="s">
        <v>1262</v>
      </c>
      <c r="D67" s="87" t="s">
        <v>14</v>
      </c>
      <c r="E67" s="85"/>
      <c r="F67" s="88" t="s">
        <v>1257</v>
      </c>
      <c r="G67" s="86">
        <v>65</v>
      </c>
      <c r="H67" s="301">
        <v>18</v>
      </c>
      <c r="I67" s="303" t="s">
        <v>1265</v>
      </c>
      <c r="J67" s="303">
        <f>VLOOKUP(I67,'Коэфф для прайса 1 оч'!$E$13:$F$17,2,0)</f>
        <v>1500000</v>
      </c>
      <c r="K67" s="313">
        <v>0.05</v>
      </c>
      <c r="L67" s="305">
        <f t="shared" si="0"/>
        <v>1425000</v>
      </c>
      <c r="M67" s="84" t="s">
        <v>1277</v>
      </c>
    </row>
    <row r="68" spans="2:13">
      <c r="B68" s="325">
        <v>66</v>
      </c>
      <c r="C68" s="84" t="s">
        <v>1262</v>
      </c>
      <c r="D68" s="87" t="s">
        <v>14</v>
      </c>
      <c r="E68" s="85"/>
      <c r="F68" s="88" t="s">
        <v>1257</v>
      </c>
      <c r="G68" s="86">
        <v>66</v>
      </c>
      <c r="H68" s="301">
        <v>18</v>
      </c>
      <c r="I68" s="303" t="s">
        <v>1265</v>
      </c>
      <c r="J68" s="303">
        <f>VLOOKUP(I68,'Коэфф для прайса 1 оч'!$E$13:$F$17,2,0)</f>
        <v>1500000</v>
      </c>
      <c r="K68" s="313">
        <v>0.05</v>
      </c>
      <c r="L68" s="305">
        <f t="shared" ref="L68:L131" si="1">J68-J68*K68</f>
        <v>1425000</v>
      </c>
      <c r="M68" s="84" t="s">
        <v>1277</v>
      </c>
    </row>
    <row r="69" spans="2:13">
      <c r="B69" s="325">
        <v>67</v>
      </c>
      <c r="C69" s="84" t="s">
        <v>1262</v>
      </c>
      <c r="D69" s="87" t="s">
        <v>14</v>
      </c>
      <c r="E69" s="85"/>
      <c r="F69" s="88" t="s">
        <v>1257</v>
      </c>
      <c r="G69" s="86">
        <v>67</v>
      </c>
      <c r="H69" s="301">
        <v>18</v>
      </c>
      <c r="I69" s="303" t="s">
        <v>1265</v>
      </c>
      <c r="J69" s="303">
        <f>VLOOKUP(I69,'Коэфф для прайса 1 оч'!$E$13:$F$17,2,0)</f>
        <v>1500000</v>
      </c>
      <c r="K69" s="313">
        <v>0.05</v>
      </c>
      <c r="L69" s="305">
        <f t="shared" si="1"/>
        <v>1425000</v>
      </c>
      <c r="M69" s="84" t="s">
        <v>1277</v>
      </c>
    </row>
    <row r="70" spans="2:13">
      <c r="B70" s="325">
        <v>68</v>
      </c>
      <c r="C70" s="84" t="s">
        <v>1262</v>
      </c>
      <c r="D70" s="87" t="s">
        <v>14</v>
      </c>
      <c r="E70" s="85"/>
      <c r="F70" s="88" t="s">
        <v>1257</v>
      </c>
      <c r="G70" s="86">
        <v>68</v>
      </c>
      <c r="H70" s="301">
        <v>18</v>
      </c>
      <c r="I70" s="303" t="s">
        <v>1265</v>
      </c>
      <c r="J70" s="303">
        <f>VLOOKUP(I70,'Коэфф для прайса 1 оч'!$E$13:$F$17,2,0)</f>
        <v>1500000</v>
      </c>
      <c r="K70" s="313">
        <v>0.05</v>
      </c>
      <c r="L70" s="305">
        <f t="shared" si="1"/>
        <v>1425000</v>
      </c>
      <c r="M70" s="84" t="s">
        <v>1277</v>
      </c>
    </row>
    <row r="71" spans="2:13">
      <c r="B71" s="325">
        <v>69</v>
      </c>
      <c r="C71" s="84" t="s">
        <v>1262</v>
      </c>
      <c r="D71" s="87" t="s">
        <v>14</v>
      </c>
      <c r="E71" s="85"/>
      <c r="F71" s="88" t="s">
        <v>1257</v>
      </c>
      <c r="G71" s="86">
        <v>69</v>
      </c>
      <c r="H71" s="301">
        <v>27</v>
      </c>
      <c r="I71" s="303" t="s">
        <v>1266</v>
      </c>
      <c r="J71" s="303">
        <f>VLOOKUP(I71,'Коэфф для прайса 1 оч'!$E$13:$F$17,2,0)</f>
        <v>2000000</v>
      </c>
      <c r="K71" s="313">
        <v>0.05</v>
      </c>
      <c r="L71" s="305">
        <f t="shared" si="1"/>
        <v>1900000</v>
      </c>
      <c r="M71" s="84" t="s">
        <v>1277</v>
      </c>
    </row>
    <row r="72" spans="2:13">
      <c r="B72" s="325">
        <v>70</v>
      </c>
      <c r="C72" s="84" t="s">
        <v>1262</v>
      </c>
      <c r="D72" s="87" t="s">
        <v>14</v>
      </c>
      <c r="E72" s="85"/>
      <c r="F72" s="88" t="s">
        <v>1257</v>
      </c>
      <c r="G72" s="86">
        <v>70</v>
      </c>
      <c r="H72" s="301">
        <v>18</v>
      </c>
      <c r="I72" s="303" t="s">
        <v>1265</v>
      </c>
      <c r="J72" s="303">
        <f>VLOOKUP(I72,'Коэфф для прайса 1 оч'!$E$13:$F$17,2,0)</f>
        <v>1500000</v>
      </c>
      <c r="K72" s="313">
        <v>0.05</v>
      </c>
      <c r="L72" s="305">
        <f t="shared" si="1"/>
        <v>1425000</v>
      </c>
      <c r="M72" s="84" t="s">
        <v>1277</v>
      </c>
    </row>
    <row r="73" spans="2:13">
      <c r="B73" s="325">
        <v>71</v>
      </c>
      <c r="C73" s="84" t="s">
        <v>1262</v>
      </c>
      <c r="D73" s="87" t="s">
        <v>14</v>
      </c>
      <c r="E73" s="85"/>
      <c r="F73" s="88" t="s">
        <v>1257</v>
      </c>
      <c r="G73" s="86">
        <v>71</v>
      </c>
      <c r="H73" s="301">
        <v>18</v>
      </c>
      <c r="I73" s="303" t="s">
        <v>1265</v>
      </c>
      <c r="J73" s="303">
        <f>VLOOKUP(I73,'Коэфф для прайса 1 оч'!$E$13:$F$17,2,0)</f>
        <v>1500000</v>
      </c>
      <c r="K73" s="313">
        <v>0.05</v>
      </c>
      <c r="L73" s="305">
        <f t="shared" si="1"/>
        <v>1425000</v>
      </c>
      <c r="M73" s="84" t="s">
        <v>1277</v>
      </c>
    </row>
    <row r="74" spans="2:13">
      <c r="B74" s="325">
        <v>72</v>
      </c>
      <c r="C74" s="84" t="s">
        <v>1262</v>
      </c>
      <c r="D74" s="87" t="s">
        <v>14</v>
      </c>
      <c r="E74" s="85"/>
      <c r="F74" s="88" t="s">
        <v>1257</v>
      </c>
      <c r="G74" s="86">
        <v>72</v>
      </c>
      <c r="H74" s="301">
        <v>18</v>
      </c>
      <c r="I74" s="303" t="s">
        <v>1265</v>
      </c>
      <c r="J74" s="303">
        <f>VLOOKUP(I74,'Коэфф для прайса 1 оч'!$E$13:$F$17,2,0)</f>
        <v>1500000</v>
      </c>
      <c r="K74" s="313">
        <v>0.05</v>
      </c>
      <c r="L74" s="305">
        <f t="shared" si="1"/>
        <v>1425000</v>
      </c>
      <c r="M74" s="84" t="s">
        <v>1277</v>
      </c>
    </row>
    <row r="75" spans="2:13">
      <c r="B75" s="325">
        <v>73</v>
      </c>
      <c r="C75" s="84" t="s">
        <v>1262</v>
      </c>
      <c r="D75" s="87" t="s">
        <v>14</v>
      </c>
      <c r="E75" s="85"/>
      <c r="F75" s="88" t="s">
        <v>1257</v>
      </c>
      <c r="G75" s="86">
        <v>73</v>
      </c>
      <c r="H75" s="301">
        <v>18</v>
      </c>
      <c r="I75" s="303" t="s">
        <v>1265</v>
      </c>
      <c r="J75" s="303">
        <f>VLOOKUP(I75,'Коэфф для прайса 1 оч'!$E$13:$F$17,2,0)</f>
        <v>1500000</v>
      </c>
      <c r="K75" s="313">
        <v>0.05</v>
      </c>
      <c r="L75" s="305">
        <f t="shared" si="1"/>
        <v>1425000</v>
      </c>
      <c r="M75" s="84" t="s">
        <v>1277</v>
      </c>
    </row>
    <row r="76" spans="2:13">
      <c r="B76" s="325">
        <v>74</v>
      </c>
      <c r="C76" s="84" t="s">
        <v>1262</v>
      </c>
      <c r="D76" s="87" t="s">
        <v>14</v>
      </c>
      <c r="E76" s="85"/>
      <c r="F76" s="88" t="s">
        <v>1257</v>
      </c>
      <c r="G76" s="86">
        <v>74</v>
      </c>
      <c r="H76" s="301">
        <v>18</v>
      </c>
      <c r="I76" s="303" t="s">
        <v>1265</v>
      </c>
      <c r="J76" s="303">
        <f>VLOOKUP(I76,'Коэфф для прайса 1 оч'!$E$13:$F$17,2,0)</f>
        <v>1500000</v>
      </c>
      <c r="K76" s="313">
        <v>0.05</v>
      </c>
      <c r="L76" s="305">
        <f t="shared" si="1"/>
        <v>1425000</v>
      </c>
      <c r="M76" s="84" t="s">
        <v>1277</v>
      </c>
    </row>
    <row r="77" spans="2:13">
      <c r="B77" s="325">
        <v>75</v>
      </c>
      <c r="C77" s="84" t="s">
        <v>1262</v>
      </c>
      <c r="D77" s="87" t="s">
        <v>14</v>
      </c>
      <c r="E77" s="85"/>
      <c r="F77" s="88" t="s">
        <v>1257</v>
      </c>
      <c r="G77" s="86">
        <v>75</v>
      </c>
      <c r="H77" s="301">
        <v>18</v>
      </c>
      <c r="I77" s="303" t="s">
        <v>1265</v>
      </c>
      <c r="J77" s="303">
        <f>VLOOKUP(I77,'Коэфф для прайса 1 оч'!$E$13:$F$17,2,0)</f>
        <v>1500000</v>
      </c>
      <c r="K77" s="313">
        <v>0.05</v>
      </c>
      <c r="L77" s="305">
        <f t="shared" si="1"/>
        <v>1425000</v>
      </c>
      <c r="M77" s="84" t="s">
        <v>1277</v>
      </c>
    </row>
    <row r="78" spans="2:13">
      <c r="B78" s="325">
        <v>76</v>
      </c>
      <c r="C78" s="84" t="s">
        <v>1262</v>
      </c>
      <c r="D78" s="87" t="s">
        <v>14</v>
      </c>
      <c r="E78" s="85"/>
      <c r="F78" s="88" t="s">
        <v>1257</v>
      </c>
      <c r="G78" s="86">
        <v>76</v>
      </c>
      <c r="H78" s="301">
        <v>18</v>
      </c>
      <c r="I78" s="303" t="s">
        <v>1265</v>
      </c>
      <c r="J78" s="303">
        <f>VLOOKUP(I78,'Коэфф для прайса 1 оч'!$E$13:$F$17,2,0)</f>
        <v>1500000</v>
      </c>
      <c r="K78" s="313">
        <v>0.05</v>
      </c>
      <c r="L78" s="305">
        <f t="shared" si="1"/>
        <v>1425000</v>
      </c>
      <c r="M78" s="84" t="s">
        <v>1277</v>
      </c>
    </row>
    <row r="79" spans="2:13">
      <c r="B79" s="325">
        <v>77</v>
      </c>
      <c r="C79" s="84" t="s">
        <v>1262</v>
      </c>
      <c r="D79" s="87" t="s">
        <v>14</v>
      </c>
      <c r="E79" s="85"/>
      <c r="F79" s="88" t="s">
        <v>1257</v>
      </c>
      <c r="G79" s="86">
        <v>77</v>
      </c>
      <c r="H79" s="301">
        <v>18</v>
      </c>
      <c r="I79" s="303" t="s">
        <v>1265</v>
      </c>
      <c r="J79" s="303">
        <f>VLOOKUP(I79,'Коэфф для прайса 1 оч'!$E$13:$F$17,2,0)</f>
        <v>1500000</v>
      </c>
      <c r="K79" s="313">
        <v>0.05</v>
      </c>
      <c r="L79" s="305">
        <f t="shared" si="1"/>
        <v>1425000</v>
      </c>
      <c r="M79" s="84" t="s">
        <v>1277</v>
      </c>
    </row>
    <row r="80" spans="2:13">
      <c r="B80" s="325">
        <v>78</v>
      </c>
      <c r="C80" s="84" t="s">
        <v>1262</v>
      </c>
      <c r="D80" s="87" t="s">
        <v>14</v>
      </c>
      <c r="E80" s="85"/>
      <c r="F80" s="88" t="s">
        <v>1257</v>
      </c>
      <c r="G80" s="86">
        <v>78</v>
      </c>
      <c r="H80" s="301">
        <v>18</v>
      </c>
      <c r="I80" s="303" t="s">
        <v>1265</v>
      </c>
      <c r="J80" s="303">
        <f>VLOOKUP(I80,'Коэфф для прайса 1 оч'!$E$13:$F$17,2,0)</f>
        <v>1500000</v>
      </c>
      <c r="K80" s="313">
        <v>0.05</v>
      </c>
      <c r="L80" s="305">
        <f t="shared" si="1"/>
        <v>1425000</v>
      </c>
      <c r="M80" s="84" t="s">
        <v>1277</v>
      </c>
    </row>
    <row r="81" spans="2:13">
      <c r="B81" s="325">
        <v>79</v>
      </c>
      <c r="C81" s="84" t="s">
        <v>1262</v>
      </c>
      <c r="D81" s="87" t="s">
        <v>14</v>
      </c>
      <c r="E81" s="85"/>
      <c r="F81" s="88" t="s">
        <v>1257</v>
      </c>
      <c r="G81" s="86">
        <v>79</v>
      </c>
      <c r="H81" s="301">
        <v>18</v>
      </c>
      <c r="I81" s="303" t="s">
        <v>1265</v>
      </c>
      <c r="J81" s="303">
        <f>VLOOKUP(I81,'Коэфф для прайса 1 оч'!$E$13:$F$17,2,0)</f>
        <v>1500000</v>
      </c>
      <c r="K81" s="313">
        <v>0.05</v>
      </c>
      <c r="L81" s="305">
        <f t="shared" si="1"/>
        <v>1425000</v>
      </c>
      <c r="M81" s="84" t="s">
        <v>1277</v>
      </c>
    </row>
    <row r="82" spans="2:13">
      <c r="B82" s="325">
        <v>80</v>
      </c>
      <c r="C82" s="84" t="s">
        <v>1262</v>
      </c>
      <c r="D82" s="87" t="s">
        <v>14</v>
      </c>
      <c r="E82" s="85"/>
      <c r="F82" s="88" t="s">
        <v>1257</v>
      </c>
      <c r="G82" s="86">
        <v>80</v>
      </c>
      <c r="H82" s="301">
        <v>18</v>
      </c>
      <c r="I82" s="303" t="s">
        <v>1265</v>
      </c>
      <c r="J82" s="303">
        <f>VLOOKUP(I82,'Коэфф для прайса 1 оч'!$E$13:$F$17,2,0)</f>
        <v>1500000</v>
      </c>
      <c r="K82" s="313">
        <v>0.05</v>
      </c>
      <c r="L82" s="305">
        <f t="shared" si="1"/>
        <v>1425000</v>
      </c>
      <c r="M82" s="84" t="s">
        <v>1277</v>
      </c>
    </row>
    <row r="83" spans="2:13">
      <c r="B83" s="325">
        <v>81</v>
      </c>
      <c r="C83" s="84" t="s">
        <v>1262</v>
      </c>
      <c r="D83" s="87" t="s">
        <v>14</v>
      </c>
      <c r="E83" s="85"/>
      <c r="F83" s="88" t="s">
        <v>1257</v>
      </c>
      <c r="G83" s="86">
        <v>81</v>
      </c>
      <c r="H83" s="301">
        <v>18</v>
      </c>
      <c r="I83" s="303" t="s">
        <v>1265</v>
      </c>
      <c r="J83" s="303">
        <f>VLOOKUP(I83,'Коэфф для прайса 1 оч'!$E$13:$F$17,2,0)</f>
        <v>1500000</v>
      </c>
      <c r="K83" s="313">
        <v>0.05</v>
      </c>
      <c r="L83" s="305">
        <f t="shared" si="1"/>
        <v>1425000</v>
      </c>
      <c r="M83" s="84" t="s">
        <v>1277</v>
      </c>
    </row>
    <row r="84" spans="2:13">
      <c r="B84" s="325">
        <v>82</v>
      </c>
      <c r="C84" s="84" t="s">
        <v>1262</v>
      </c>
      <c r="D84" s="87" t="s">
        <v>14</v>
      </c>
      <c r="E84" s="85"/>
      <c r="F84" s="88" t="s">
        <v>1257</v>
      </c>
      <c r="G84" s="86">
        <v>82</v>
      </c>
      <c r="H84" s="301">
        <v>18</v>
      </c>
      <c r="I84" s="303" t="s">
        <v>1265</v>
      </c>
      <c r="J84" s="303">
        <f>VLOOKUP(I84,'Коэфф для прайса 1 оч'!$E$13:$F$17,2,0)</f>
        <v>1500000</v>
      </c>
      <c r="K84" s="313">
        <v>0.05</v>
      </c>
      <c r="L84" s="305">
        <f t="shared" si="1"/>
        <v>1425000</v>
      </c>
      <c r="M84" s="84" t="s">
        <v>1277</v>
      </c>
    </row>
    <row r="85" spans="2:13">
      <c r="B85" s="325">
        <v>83</v>
      </c>
      <c r="C85" s="84" t="s">
        <v>1262</v>
      </c>
      <c r="D85" s="87" t="s">
        <v>14</v>
      </c>
      <c r="E85" s="85"/>
      <c r="F85" s="88" t="s">
        <v>1257</v>
      </c>
      <c r="G85" s="86">
        <v>83</v>
      </c>
      <c r="H85" s="301">
        <v>18</v>
      </c>
      <c r="I85" s="303" t="s">
        <v>1265</v>
      </c>
      <c r="J85" s="303">
        <f>VLOOKUP(I85,'Коэфф для прайса 1 оч'!$E$13:$F$17,2,0)</f>
        <v>1500000</v>
      </c>
      <c r="K85" s="313">
        <v>0.05</v>
      </c>
      <c r="L85" s="305">
        <f t="shared" si="1"/>
        <v>1425000</v>
      </c>
      <c r="M85" s="84" t="s">
        <v>1277</v>
      </c>
    </row>
    <row r="86" spans="2:13">
      <c r="B86" s="325">
        <v>84</v>
      </c>
      <c r="C86" s="84" t="s">
        <v>1262</v>
      </c>
      <c r="D86" s="87" t="s">
        <v>14</v>
      </c>
      <c r="E86" s="85"/>
      <c r="F86" s="88" t="s">
        <v>1257</v>
      </c>
      <c r="G86" s="86">
        <v>84</v>
      </c>
      <c r="H86" s="301">
        <v>18</v>
      </c>
      <c r="I86" s="303" t="s">
        <v>1265</v>
      </c>
      <c r="J86" s="303">
        <f>VLOOKUP(I86,'Коэфф для прайса 1 оч'!$E$13:$F$17,2,0)</f>
        <v>1500000</v>
      </c>
      <c r="K86" s="313">
        <v>0.05</v>
      </c>
      <c r="L86" s="305">
        <f t="shared" si="1"/>
        <v>1425000</v>
      </c>
      <c r="M86" s="84" t="s">
        <v>1277</v>
      </c>
    </row>
    <row r="87" spans="2:13">
      <c r="B87" s="325">
        <v>85</v>
      </c>
      <c r="C87" s="84" t="s">
        <v>1262</v>
      </c>
      <c r="D87" s="87" t="s">
        <v>14</v>
      </c>
      <c r="E87" s="85"/>
      <c r="F87" s="88" t="s">
        <v>1257</v>
      </c>
      <c r="G87" s="86">
        <v>85</v>
      </c>
      <c r="H87" s="301">
        <v>18</v>
      </c>
      <c r="I87" s="303" t="s">
        <v>1265</v>
      </c>
      <c r="J87" s="303">
        <f>VLOOKUP(I87,'Коэфф для прайса 1 оч'!$E$13:$F$17,2,0)</f>
        <v>1500000</v>
      </c>
      <c r="K87" s="313">
        <v>0.05</v>
      </c>
      <c r="L87" s="305">
        <f t="shared" si="1"/>
        <v>1425000</v>
      </c>
      <c r="M87" s="84" t="s">
        <v>1277</v>
      </c>
    </row>
    <row r="88" spans="2:13">
      <c r="B88" s="325">
        <v>86</v>
      </c>
      <c r="C88" s="84" t="s">
        <v>1262</v>
      </c>
      <c r="D88" s="87" t="s">
        <v>14</v>
      </c>
      <c r="E88" s="85"/>
      <c r="F88" s="88" t="s">
        <v>1257</v>
      </c>
      <c r="G88" s="86">
        <v>86</v>
      </c>
      <c r="H88" s="301">
        <v>18</v>
      </c>
      <c r="I88" s="303" t="s">
        <v>1265</v>
      </c>
      <c r="J88" s="303">
        <f>VLOOKUP(I88,'Коэфф для прайса 1 оч'!$E$13:$F$17,2,0)</f>
        <v>1500000</v>
      </c>
      <c r="K88" s="313">
        <v>0.05</v>
      </c>
      <c r="L88" s="305">
        <f t="shared" si="1"/>
        <v>1425000</v>
      </c>
      <c r="M88" s="84" t="s">
        <v>1277</v>
      </c>
    </row>
    <row r="89" spans="2:13">
      <c r="B89" s="325">
        <v>87</v>
      </c>
      <c r="C89" s="84" t="s">
        <v>1262</v>
      </c>
      <c r="D89" s="87" t="s">
        <v>14</v>
      </c>
      <c r="E89" s="85"/>
      <c r="F89" s="88" t="s">
        <v>1257</v>
      </c>
      <c r="G89" s="86">
        <v>87</v>
      </c>
      <c r="H89" s="301">
        <v>18</v>
      </c>
      <c r="I89" s="303" t="s">
        <v>1265</v>
      </c>
      <c r="J89" s="303">
        <f>VLOOKUP(I89,'Коэфф для прайса 1 оч'!$E$13:$F$17,2,0)</f>
        <v>1500000</v>
      </c>
      <c r="K89" s="313">
        <v>0.05</v>
      </c>
      <c r="L89" s="305">
        <f t="shared" si="1"/>
        <v>1425000</v>
      </c>
      <c r="M89" s="84" t="s">
        <v>1277</v>
      </c>
    </row>
    <row r="90" spans="2:13">
      <c r="B90" s="325">
        <v>88</v>
      </c>
      <c r="C90" s="84" t="s">
        <v>1262</v>
      </c>
      <c r="D90" s="87" t="s">
        <v>14</v>
      </c>
      <c r="E90" s="85"/>
      <c r="F90" s="88" t="s">
        <v>1257</v>
      </c>
      <c r="G90" s="86">
        <v>88</v>
      </c>
      <c r="H90" s="301">
        <v>18</v>
      </c>
      <c r="I90" s="303" t="s">
        <v>1265</v>
      </c>
      <c r="J90" s="303">
        <f>VLOOKUP(I90,'Коэфф для прайса 1 оч'!$E$13:$F$17,2,0)</f>
        <v>1500000</v>
      </c>
      <c r="K90" s="313">
        <v>0.05</v>
      </c>
      <c r="L90" s="305">
        <f t="shared" si="1"/>
        <v>1425000</v>
      </c>
      <c r="M90" s="84" t="s">
        <v>1277</v>
      </c>
    </row>
    <row r="91" spans="2:13">
      <c r="B91" s="325">
        <v>89</v>
      </c>
      <c r="C91" s="84" t="s">
        <v>1262</v>
      </c>
      <c r="D91" s="87" t="s">
        <v>14</v>
      </c>
      <c r="E91" s="85"/>
      <c r="F91" s="88" t="s">
        <v>1257</v>
      </c>
      <c r="G91" s="86">
        <v>89</v>
      </c>
      <c r="H91" s="301">
        <v>18</v>
      </c>
      <c r="I91" s="303" t="s">
        <v>1265</v>
      </c>
      <c r="J91" s="303">
        <f>VLOOKUP(I91,'Коэфф для прайса 1 оч'!$E$13:$F$17,2,0)</f>
        <v>1500000</v>
      </c>
      <c r="K91" s="313">
        <v>0.05</v>
      </c>
      <c r="L91" s="305">
        <f t="shared" si="1"/>
        <v>1425000</v>
      </c>
      <c r="M91" s="84" t="s">
        <v>1277</v>
      </c>
    </row>
    <row r="92" spans="2:13">
      <c r="B92" s="325">
        <v>90</v>
      </c>
      <c r="C92" s="84" t="s">
        <v>1262</v>
      </c>
      <c r="D92" s="87" t="s">
        <v>14</v>
      </c>
      <c r="E92" s="85"/>
      <c r="F92" s="88" t="s">
        <v>1257</v>
      </c>
      <c r="G92" s="86">
        <v>90</v>
      </c>
      <c r="H92" s="301">
        <v>18</v>
      </c>
      <c r="I92" s="303" t="s">
        <v>1265</v>
      </c>
      <c r="J92" s="303">
        <f>VLOOKUP(I92,'Коэфф для прайса 1 оч'!$E$13:$F$17,2,0)</f>
        <v>1500000</v>
      </c>
      <c r="K92" s="313">
        <v>0.05</v>
      </c>
      <c r="L92" s="305">
        <f t="shared" si="1"/>
        <v>1425000</v>
      </c>
      <c r="M92" s="84" t="s">
        <v>1277</v>
      </c>
    </row>
    <row r="93" spans="2:13">
      <c r="B93" s="325">
        <v>91</v>
      </c>
      <c r="C93" s="84" t="s">
        <v>1262</v>
      </c>
      <c r="D93" s="87" t="s">
        <v>14</v>
      </c>
      <c r="E93" s="85"/>
      <c r="F93" s="88" t="s">
        <v>1257</v>
      </c>
      <c r="G93" s="86">
        <v>91</v>
      </c>
      <c r="H93" s="301">
        <v>18</v>
      </c>
      <c r="I93" s="303" t="s">
        <v>1265</v>
      </c>
      <c r="J93" s="303">
        <f>VLOOKUP(I93,'Коэфф для прайса 1 оч'!$E$13:$F$17,2,0)</f>
        <v>1500000</v>
      </c>
      <c r="K93" s="313">
        <v>0.05</v>
      </c>
      <c r="L93" s="305">
        <f t="shared" si="1"/>
        <v>1425000</v>
      </c>
      <c r="M93" s="84" t="s">
        <v>1277</v>
      </c>
    </row>
    <row r="94" spans="2:13">
      <c r="B94" s="325">
        <v>92</v>
      </c>
      <c r="C94" s="84" t="s">
        <v>1262</v>
      </c>
      <c r="D94" s="87" t="s">
        <v>14</v>
      </c>
      <c r="E94" s="85"/>
      <c r="F94" s="88" t="s">
        <v>1257</v>
      </c>
      <c r="G94" s="86">
        <v>92</v>
      </c>
      <c r="H94" s="301">
        <v>18</v>
      </c>
      <c r="I94" s="303" t="s">
        <v>1265</v>
      </c>
      <c r="J94" s="303">
        <f>VLOOKUP(I94,'Коэфф для прайса 1 оч'!$E$13:$F$17,2,0)</f>
        <v>1500000</v>
      </c>
      <c r="K94" s="313">
        <v>0.05</v>
      </c>
      <c r="L94" s="305">
        <f t="shared" si="1"/>
        <v>1425000</v>
      </c>
      <c r="M94" s="84" t="s">
        <v>1277</v>
      </c>
    </row>
    <row r="95" spans="2:13">
      <c r="B95" s="325">
        <v>93</v>
      </c>
      <c r="C95" s="84" t="s">
        <v>1262</v>
      </c>
      <c r="D95" s="87" t="s">
        <v>14</v>
      </c>
      <c r="E95" s="85"/>
      <c r="F95" s="88" t="s">
        <v>1257</v>
      </c>
      <c r="G95" s="86">
        <v>93</v>
      </c>
      <c r="H95" s="301">
        <v>18</v>
      </c>
      <c r="I95" s="303" t="s">
        <v>1265</v>
      </c>
      <c r="J95" s="303">
        <f>VLOOKUP(I95,'Коэфф для прайса 1 оч'!$E$13:$F$17,2,0)</f>
        <v>1500000</v>
      </c>
      <c r="K95" s="313">
        <v>0.05</v>
      </c>
      <c r="L95" s="305">
        <f t="shared" si="1"/>
        <v>1425000</v>
      </c>
      <c r="M95" s="84" t="s">
        <v>1277</v>
      </c>
    </row>
    <row r="96" spans="2:13">
      <c r="B96" s="325">
        <v>94</v>
      </c>
      <c r="C96" s="84" t="s">
        <v>1262</v>
      </c>
      <c r="D96" s="87" t="s">
        <v>14</v>
      </c>
      <c r="E96" s="85"/>
      <c r="F96" s="88" t="s">
        <v>1257</v>
      </c>
      <c r="G96" s="86">
        <v>94</v>
      </c>
      <c r="H96" s="301">
        <v>18</v>
      </c>
      <c r="I96" s="303" t="s">
        <v>1265</v>
      </c>
      <c r="J96" s="303">
        <f>VLOOKUP(I96,'Коэфф для прайса 1 оч'!$E$13:$F$17,2,0)</f>
        <v>1500000</v>
      </c>
      <c r="K96" s="313">
        <v>0.05</v>
      </c>
      <c r="L96" s="305">
        <f t="shared" si="1"/>
        <v>1425000</v>
      </c>
      <c r="M96" s="84" t="s">
        <v>1277</v>
      </c>
    </row>
    <row r="97" spans="2:13">
      <c r="B97" s="325">
        <v>95</v>
      </c>
      <c r="C97" s="84" t="s">
        <v>1262</v>
      </c>
      <c r="D97" s="87" t="s">
        <v>14</v>
      </c>
      <c r="E97" s="85"/>
      <c r="F97" s="88" t="s">
        <v>1257</v>
      </c>
      <c r="G97" s="86">
        <v>95</v>
      </c>
      <c r="H97" s="301">
        <v>18</v>
      </c>
      <c r="I97" s="303" t="s">
        <v>1265</v>
      </c>
      <c r="J97" s="303">
        <f>VLOOKUP(I97,'Коэфф для прайса 1 оч'!$E$13:$F$17,2,0)</f>
        <v>1500000</v>
      </c>
      <c r="K97" s="313">
        <v>0.05</v>
      </c>
      <c r="L97" s="305">
        <f t="shared" si="1"/>
        <v>1425000</v>
      </c>
      <c r="M97" s="84" t="s">
        <v>1277</v>
      </c>
    </row>
    <row r="98" spans="2:13">
      <c r="B98" s="325">
        <v>96</v>
      </c>
      <c r="C98" s="84" t="s">
        <v>1262</v>
      </c>
      <c r="D98" s="87" t="s">
        <v>14</v>
      </c>
      <c r="E98" s="85"/>
      <c r="F98" s="88" t="s">
        <v>1257</v>
      </c>
      <c r="G98" s="86">
        <v>96</v>
      </c>
      <c r="H98" s="301">
        <v>18</v>
      </c>
      <c r="I98" s="303" t="s">
        <v>1265</v>
      </c>
      <c r="J98" s="303">
        <f>VLOOKUP(I98,'Коэфф для прайса 1 оч'!$E$13:$F$17,2,0)</f>
        <v>1500000</v>
      </c>
      <c r="K98" s="313">
        <v>0.05</v>
      </c>
      <c r="L98" s="305">
        <f t="shared" si="1"/>
        <v>1425000</v>
      </c>
      <c r="M98" s="84" t="s">
        <v>1277</v>
      </c>
    </row>
    <row r="99" spans="2:13">
      <c r="B99" s="325">
        <v>97</v>
      </c>
      <c r="C99" s="84" t="s">
        <v>1262</v>
      </c>
      <c r="D99" s="87" t="s">
        <v>14</v>
      </c>
      <c r="E99" s="85"/>
      <c r="F99" s="88" t="s">
        <v>1257</v>
      </c>
      <c r="G99" s="86">
        <v>97</v>
      </c>
      <c r="H99" s="301">
        <v>18</v>
      </c>
      <c r="I99" s="303" t="s">
        <v>1265</v>
      </c>
      <c r="J99" s="303">
        <f>VLOOKUP(I99,'Коэфф для прайса 1 оч'!$E$13:$F$17,2,0)</f>
        <v>1500000</v>
      </c>
      <c r="K99" s="313">
        <v>0.05</v>
      </c>
      <c r="L99" s="305">
        <f t="shared" si="1"/>
        <v>1425000</v>
      </c>
      <c r="M99" s="84" t="s">
        <v>1277</v>
      </c>
    </row>
    <row r="100" spans="2:13">
      <c r="B100" s="325">
        <v>98</v>
      </c>
      <c r="C100" s="84" t="s">
        <v>1262</v>
      </c>
      <c r="D100" s="87" t="s">
        <v>14</v>
      </c>
      <c r="E100" s="85"/>
      <c r="F100" s="88" t="s">
        <v>1257</v>
      </c>
      <c r="G100" s="86">
        <v>98</v>
      </c>
      <c r="H100" s="301">
        <v>18</v>
      </c>
      <c r="I100" s="303" t="s">
        <v>1265</v>
      </c>
      <c r="J100" s="303">
        <f>VLOOKUP(I100,'Коэфф для прайса 1 оч'!$E$13:$F$17,2,0)</f>
        <v>1500000</v>
      </c>
      <c r="K100" s="313">
        <v>0.05</v>
      </c>
      <c r="L100" s="305">
        <f t="shared" si="1"/>
        <v>1425000</v>
      </c>
      <c r="M100" s="84" t="s">
        <v>1277</v>
      </c>
    </row>
    <row r="101" spans="2:13">
      <c r="B101" s="325">
        <v>99</v>
      </c>
      <c r="C101" s="84" t="s">
        <v>1262</v>
      </c>
      <c r="D101" s="87" t="s">
        <v>14</v>
      </c>
      <c r="E101" s="85"/>
      <c r="F101" s="88" t="s">
        <v>1257</v>
      </c>
      <c r="G101" s="86">
        <v>99</v>
      </c>
      <c r="H101" s="301">
        <v>18</v>
      </c>
      <c r="I101" s="303" t="s">
        <v>1265</v>
      </c>
      <c r="J101" s="303">
        <f>VLOOKUP(I101,'Коэфф для прайса 1 оч'!$E$13:$F$17,2,0)</f>
        <v>1500000</v>
      </c>
      <c r="K101" s="313">
        <v>0.05</v>
      </c>
      <c r="L101" s="305">
        <f t="shared" si="1"/>
        <v>1425000</v>
      </c>
      <c r="M101" s="84" t="s">
        <v>1277</v>
      </c>
    </row>
    <row r="102" spans="2:13">
      <c r="B102" s="325">
        <v>100</v>
      </c>
      <c r="C102" s="84" t="s">
        <v>1262</v>
      </c>
      <c r="D102" s="87" t="s">
        <v>14</v>
      </c>
      <c r="E102" s="85"/>
      <c r="F102" s="88" t="s">
        <v>1257</v>
      </c>
      <c r="G102" s="86">
        <v>100</v>
      </c>
      <c r="H102" s="301">
        <v>18</v>
      </c>
      <c r="I102" s="303" t="s">
        <v>1265</v>
      </c>
      <c r="J102" s="303">
        <f>VLOOKUP(I102,'Коэфф для прайса 1 оч'!$E$13:$F$17,2,0)</f>
        <v>1500000</v>
      </c>
      <c r="K102" s="313">
        <v>0.05</v>
      </c>
      <c r="L102" s="305">
        <f t="shared" si="1"/>
        <v>1425000</v>
      </c>
      <c r="M102" s="84" t="s">
        <v>1277</v>
      </c>
    </row>
    <row r="103" spans="2:13">
      <c r="B103" s="325">
        <v>101</v>
      </c>
      <c r="C103" s="84" t="s">
        <v>1262</v>
      </c>
      <c r="D103" s="87" t="s">
        <v>14</v>
      </c>
      <c r="E103" s="85"/>
      <c r="F103" s="88" t="s">
        <v>1257</v>
      </c>
      <c r="G103" s="86">
        <v>101</v>
      </c>
      <c r="H103" s="301">
        <v>18</v>
      </c>
      <c r="I103" s="303" t="s">
        <v>1265</v>
      </c>
      <c r="J103" s="303">
        <f>VLOOKUP(I103,'Коэфф для прайса 1 оч'!$E$13:$F$17,2,0)</f>
        <v>1500000</v>
      </c>
      <c r="K103" s="313">
        <v>0.05</v>
      </c>
      <c r="L103" s="305">
        <f t="shared" si="1"/>
        <v>1425000</v>
      </c>
      <c r="M103" s="84" t="s">
        <v>1277</v>
      </c>
    </row>
    <row r="104" spans="2:13">
      <c r="B104" s="325">
        <v>102</v>
      </c>
      <c r="C104" s="84" t="s">
        <v>1262</v>
      </c>
      <c r="D104" s="87" t="s">
        <v>14</v>
      </c>
      <c r="E104" s="85"/>
      <c r="F104" s="88" t="s">
        <v>1257</v>
      </c>
      <c r="G104" s="86">
        <v>102</v>
      </c>
      <c r="H104" s="301">
        <v>18</v>
      </c>
      <c r="I104" s="303" t="s">
        <v>1265</v>
      </c>
      <c r="J104" s="303">
        <f>VLOOKUP(I104,'Коэфф для прайса 1 оч'!$E$13:$F$17,2,0)</f>
        <v>1500000</v>
      </c>
      <c r="K104" s="313">
        <v>0.05</v>
      </c>
      <c r="L104" s="305">
        <f t="shared" si="1"/>
        <v>1425000</v>
      </c>
      <c r="M104" s="84" t="s">
        <v>1277</v>
      </c>
    </row>
    <row r="105" spans="2:13">
      <c r="B105" s="325">
        <v>103</v>
      </c>
      <c r="C105" s="84" t="s">
        <v>1262</v>
      </c>
      <c r="D105" s="87" t="s">
        <v>14</v>
      </c>
      <c r="E105" s="85"/>
      <c r="F105" s="88" t="s">
        <v>1257</v>
      </c>
      <c r="G105" s="86">
        <v>103</v>
      </c>
      <c r="H105" s="301">
        <v>18</v>
      </c>
      <c r="I105" s="303" t="s">
        <v>1265</v>
      </c>
      <c r="J105" s="303">
        <f>VLOOKUP(I105,'Коэфф для прайса 1 оч'!$E$13:$F$17,2,0)</f>
        <v>1500000</v>
      </c>
      <c r="K105" s="313">
        <v>0.05</v>
      </c>
      <c r="L105" s="305">
        <f t="shared" si="1"/>
        <v>1425000</v>
      </c>
      <c r="M105" s="84" t="s">
        <v>1277</v>
      </c>
    </row>
    <row r="106" spans="2:13">
      <c r="B106" s="325">
        <v>104</v>
      </c>
      <c r="C106" s="84" t="s">
        <v>1262</v>
      </c>
      <c r="D106" s="87" t="s">
        <v>14</v>
      </c>
      <c r="E106" s="85"/>
      <c r="F106" s="88" t="s">
        <v>1257</v>
      </c>
      <c r="G106" s="86">
        <v>104</v>
      </c>
      <c r="H106" s="301">
        <v>18</v>
      </c>
      <c r="I106" s="303" t="s">
        <v>1265</v>
      </c>
      <c r="J106" s="303">
        <f>VLOOKUP(I106,'Коэфф для прайса 1 оч'!$E$13:$F$17,2,0)</f>
        <v>1500000</v>
      </c>
      <c r="K106" s="313">
        <v>0.05</v>
      </c>
      <c r="L106" s="305">
        <f t="shared" si="1"/>
        <v>1425000</v>
      </c>
      <c r="M106" s="84" t="s">
        <v>1277</v>
      </c>
    </row>
    <row r="107" spans="2:13">
      <c r="B107" s="325">
        <v>105</v>
      </c>
      <c r="C107" s="84" t="s">
        <v>1262</v>
      </c>
      <c r="D107" s="87" t="s">
        <v>14</v>
      </c>
      <c r="E107" s="85"/>
      <c r="F107" s="88" t="s">
        <v>1257</v>
      </c>
      <c r="G107" s="86">
        <v>105</v>
      </c>
      <c r="H107" s="301">
        <v>18</v>
      </c>
      <c r="I107" s="303" t="s">
        <v>1265</v>
      </c>
      <c r="J107" s="303">
        <f>VLOOKUP(I107,'Коэфф для прайса 1 оч'!$E$13:$F$17,2,0)</f>
        <v>1500000</v>
      </c>
      <c r="K107" s="313">
        <v>0.05</v>
      </c>
      <c r="L107" s="305">
        <f t="shared" si="1"/>
        <v>1425000</v>
      </c>
      <c r="M107" s="84" t="s">
        <v>1277</v>
      </c>
    </row>
    <row r="108" spans="2:13">
      <c r="B108" s="325">
        <v>106</v>
      </c>
      <c r="C108" s="84" t="s">
        <v>1262</v>
      </c>
      <c r="D108" s="87" t="s">
        <v>14</v>
      </c>
      <c r="E108" s="85"/>
      <c r="F108" s="88" t="s">
        <v>1257</v>
      </c>
      <c r="G108" s="86">
        <v>106</v>
      </c>
      <c r="H108" s="301">
        <v>18</v>
      </c>
      <c r="I108" s="303" t="s">
        <v>1265</v>
      </c>
      <c r="J108" s="303">
        <f>VLOOKUP(I108,'Коэфф для прайса 1 оч'!$E$13:$F$17,2,0)</f>
        <v>1500000</v>
      </c>
      <c r="K108" s="313">
        <v>0.05</v>
      </c>
      <c r="L108" s="305">
        <f t="shared" si="1"/>
        <v>1425000</v>
      </c>
      <c r="M108" s="84" t="s">
        <v>1277</v>
      </c>
    </row>
    <row r="109" spans="2:13">
      <c r="B109" s="325">
        <v>107</v>
      </c>
      <c r="C109" s="84" t="s">
        <v>1262</v>
      </c>
      <c r="D109" s="87" t="s">
        <v>14</v>
      </c>
      <c r="E109" s="85"/>
      <c r="F109" s="88" t="s">
        <v>1257</v>
      </c>
      <c r="G109" s="86">
        <v>107</v>
      </c>
      <c r="H109" s="301">
        <v>18</v>
      </c>
      <c r="I109" s="303" t="s">
        <v>1265</v>
      </c>
      <c r="J109" s="303">
        <f>VLOOKUP(I109,'Коэфф для прайса 1 оч'!$E$13:$F$17,2,0)</f>
        <v>1500000</v>
      </c>
      <c r="K109" s="313">
        <v>0.05</v>
      </c>
      <c r="L109" s="305">
        <f t="shared" si="1"/>
        <v>1425000</v>
      </c>
      <c r="M109" s="84" t="s">
        <v>1277</v>
      </c>
    </row>
    <row r="110" spans="2:13">
      <c r="B110" s="325">
        <v>108</v>
      </c>
      <c r="C110" s="84" t="s">
        <v>1262</v>
      </c>
      <c r="D110" s="87" t="s">
        <v>14</v>
      </c>
      <c r="E110" s="85"/>
      <c r="F110" s="88" t="s">
        <v>1257</v>
      </c>
      <c r="G110" s="86">
        <v>108</v>
      </c>
      <c r="H110" s="301">
        <v>18</v>
      </c>
      <c r="I110" s="303" t="s">
        <v>1265</v>
      </c>
      <c r="J110" s="303">
        <f>VLOOKUP(I110,'Коэфф для прайса 1 оч'!$E$13:$F$17,2,0)</f>
        <v>1500000</v>
      </c>
      <c r="K110" s="313">
        <v>0.05</v>
      </c>
      <c r="L110" s="305">
        <f t="shared" si="1"/>
        <v>1425000</v>
      </c>
      <c r="M110" s="84" t="s">
        <v>1277</v>
      </c>
    </row>
    <row r="111" spans="2:13">
      <c r="B111" s="325">
        <v>109</v>
      </c>
      <c r="C111" s="84" t="s">
        <v>1262</v>
      </c>
      <c r="D111" s="87" t="s">
        <v>14</v>
      </c>
      <c r="E111" s="85"/>
      <c r="F111" s="88" t="s">
        <v>1257</v>
      </c>
      <c r="G111" s="86">
        <v>109</v>
      </c>
      <c r="H111" s="301">
        <v>18</v>
      </c>
      <c r="I111" s="303" t="s">
        <v>1265</v>
      </c>
      <c r="J111" s="303">
        <f>VLOOKUP(I111,'Коэфф для прайса 1 оч'!$E$13:$F$17,2,0)</f>
        <v>1500000</v>
      </c>
      <c r="K111" s="313">
        <v>0.05</v>
      </c>
      <c r="L111" s="305">
        <f t="shared" si="1"/>
        <v>1425000</v>
      </c>
      <c r="M111" s="84" t="s">
        <v>1277</v>
      </c>
    </row>
    <row r="112" spans="2:13">
      <c r="B112" s="325">
        <v>110</v>
      </c>
      <c r="C112" s="84" t="s">
        <v>1262</v>
      </c>
      <c r="D112" s="87" t="s">
        <v>14</v>
      </c>
      <c r="E112" s="85"/>
      <c r="F112" s="88" t="s">
        <v>1257</v>
      </c>
      <c r="G112" s="86">
        <v>110</v>
      </c>
      <c r="H112" s="301">
        <v>18</v>
      </c>
      <c r="I112" s="303" t="s">
        <v>1265</v>
      </c>
      <c r="J112" s="303">
        <f>VLOOKUP(I112,'Коэфф для прайса 1 оч'!$E$13:$F$17,2,0)</f>
        <v>1500000</v>
      </c>
      <c r="K112" s="313">
        <v>0.05</v>
      </c>
      <c r="L112" s="305">
        <f t="shared" si="1"/>
        <v>1425000</v>
      </c>
      <c r="M112" s="84" t="s">
        <v>1277</v>
      </c>
    </row>
    <row r="113" spans="2:13">
      <c r="B113" s="325">
        <v>111</v>
      </c>
      <c r="C113" s="84" t="s">
        <v>1262</v>
      </c>
      <c r="D113" s="87" t="s">
        <v>14</v>
      </c>
      <c r="E113" s="85"/>
      <c r="F113" s="88" t="s">
        <v>1257</v>
      </c>
      <c r="G113" s="86">
        <v>111</v>
      </c>
      <c r="H113" s="301">
        <v>18</v>
      </c>
      <c r="I113" s="303" t="s">
        <v>1265</v>
      </c>
      <c r="J113" s="303">
        <f>VLOOKUP(I113,'Коэфф для прайса 1 оч'!$E$13:$F$17,2,0)</f>
        <v>1500000</v>
      </c>
      <c r="K113" s="313">
        <v>0.05</v>
      </c>
      <c r="L113" s="305">
        <f t="shared" si="1"/>
        <v>1425000</v>
      </c>
      <c r="M113" s="84" t="s">
        <v>1277</v>
      </c>
    </row>
    <row r="114" spans="2:13">
      <c r="B114" s="325">
        <v>112</v>
      </c>
      <c r="C114" s="84" t="s">
        <v>1262</v>
      </c>
      <c r="D114" s="87" t="s">
        <v>14</v>
      </c>
      <c r="E114" s="85"/>
      <c r="F114" s="88" t="s">
        <v>1257</v>
      </c>
      <c r="G114" s="86">
        <v>112</v>
      </c>
      <c r="H114" s="301">
        <v>27</v>
      </c>
      <c r="I114" s="303" t="s">
        <v>1266</v>
      </c>
      <c r="J114" s="303">
        <f>VLOOKUP(I114,'Коэфф для прайса 1 оч'!$E$13:$F$17,2,0)</f>
        <v>2000000</v>
      </c>
      <c r="K114" s="313">
        <v>0.05</v>
      </c>
      <c r="L114" s="305">
        <f t="shared" si="1"/>
        <v>1900000</v>
      </c>
      <c r="M114" s="84" t="s">
        <v>1277</v>
      </c>
    </row>
    <row r="115" spans="2:13">
      <c r="B115" s="325">
        <v>113</v>
      </c>
      <c r="C115" s="84" t="s">
        <v>1262</v>
      </c>
      <c r="D115" s="87" t="s">
        <v>14</v>
      </c>
      <c r="E115" s="85"/>
      <c r="F115" s="88" t="s">
        <v>1257</v>
      </c>
      <c r="G115" s="86">
        <v>113</v>
      </c>
      <c r="H115" s="301">
        <v>27</v>
      </c>
      <c r="I115" s="303" t="s">
        <v>1266</v>
      </c>
      <c r="J115" s="303">
        <f>VLOOKUP(I115,'Коэфф для прайса 1 оч'!$E$13:$F$17,2,0)</f>
        <v>2000000</v>
      </c>
      <c r="K115" s="313">
        <v>0.05</v>
      </c>
      <c r="L115" s="305">
        <f t="shared" si="1"/>
        <v>1900000</v>
      </c>
      <c r="M115" s="84" t="s">
        <v>1277</v>
      </c>
    </row>
    <row r="116" spans="2:13">
      <c r="B116" s="325">
        <v>114</v>
      </c>
      <c r="C116" s="84" t="s">
        <v>1262</v>
      </c>
      <c r="D116" s="87" t="s">
        <v>14</v>
      </c>
      <c r="E116" s="85"/>
      <c r="F116" s="88" t="s">
        <v>1257</v>
      </c>
      <c r="G116" s="86">
        <v>114</v>
      </c>
      <c r="H116" s="301">
        <v>18</v>
      </c>
      <c r="I116" s="303" t="s">
        <v>1265</v>
      </c>
      <c r="J116" s="303">
        <f>VLOOKUP(I116,'Коэфф для прайса 1 оч'!$E$13:$F$17,2,0)</f>
        <v>1500000</v>
      </c>
      <c r="K116" s="313">
        <v>0.05</v>
      </c>
      <c r="L116" s="305">
        <f t="shared" si="1"/>
        <v>1425000</v>
      </c>
      <c r="M116" s="84" t="s">
        <v>1277</v>
      </c>
    </row>
    <row r="117" spans="2:13">
      <c r="B117" s="325">
        <v>115</v>
      </c>
      <c r="C117" s="84" t="s">
        <v>1262</v>
      </c>
      <c r="D117" s="87" t="s">
        <v>14</v>
      </c>
      <c r="E117" s="85"/>
      <c r="F117" s="88" t="s">
        <v>1257</v>
      </c>
      <c r="G117" s="86">
        <v>115</v>
      </c>
      <c r="H117" s="301">
        <v>18</v>
      </c>
      <c r="I117" s="303" t="s">
        <v>1265</v>
      </c>
      <c r="J117" s="303">
        <f>VLOOKUP(I117,'Коэфф для прайса 1 оч'!$E$13:$F$17,2,0)</f>
        <v>1500000</v>
      </c>
      <c r="K117" s="313">
        <v>0.05</v>
      </c>
      <c r="L117" s="305">
        <f t="shared" si="1"/>
        <v>1425000</v>
      </c>
      <c r="M117" s="84" t="s">
        <v>1277</v>
      </c>
    </row>
    <row r="118" spans="2:13">
      <c r="B118" s="325">
        <v>116</v>
      </c>
      <c r="C118" s="84" t="s">
        <v>1262</v>
      </c>
      <c r="D118" s="87" t="s">
        <v>14</v>
      </c>
      <c r="E118" s="85"/>
      <c r="F118" s="88" t="s">
        <v>1257</v>
      </c>
      <c r="G118" s="86">
        <v>116</v>
      </c>
      <c r="H118" s="301">
        <v>18</v>
      </c>
      <c r="I118" s="303" t="s">
        <v>1265</v>
      </c>
      <c r="J118" s="303">
        <f>VLOOKUP(I118,'Коэфф для прайса 1 оч'!$E$13:$F$17,2,0)</f>
        <v>1500000</v>
      </c>
      <c r="K118" s="313">
        <v>0.05</v>
      </c>
      <c r="L118" s="305">
        <f t="shared" si="1"/>
        <v>1425000</v>
      </c>
      <c r="M118" s="84" t="s">
        <v>1277</v>
      </c>
    </row>
    <row r="119" spans="2:13">
      <c r="B119" s="325">
        <v>117</v>
      </c>
      <c r="C119" s="84" t="s">
        <v>1262</v>
      </c>
      <c r="D119" s="87" t="s">
        <v>14</v>
      </c>
      <c r="E119" s="85"/>
      <c r="F119" s="88" t="s">
        <v>1257</v>
      </c>
      <c r="G119" s="86">
        <v>117</v>
      </c>
      <c r="H119" s="301">
        <v>18</v>
      </c>
      <c r="I119" s="303" t="s">
        <v>1265</v>
      </c>
      <c r="J119" s="303">
        <f>VLOOKUP(I119,'Коэфф для прайса 1 оч'!$E$13:$F$17,2,0)</f>
        <v>1500000</v>
      </c>
      <c r="K119" s="313">
        <v>0.05</v>
      </c>
      <c r="L119" s="305">
        <f t="shared" si="1"/>
        <v>1425000</v>
      </c>
      <c r="M119" s="84" t="s">
        <v>1277</v>
      </c>
    </row>
    <row r="120" spans="2:13">
      <c r="B120" s="325">
        <v>118</v>
      </c>
      <c r="C120" s="84" t="s">
        <v>1262</v>
      </c>
      <c r="D120" s="87" t="s">
        <v>14</v>
      </c>
      <c r="E120" s="85"/>
      <c r="F120" s="88" t="s">
        <v>1257</v>
      </c>
      <c r="G120" s="86">
        <v>118</v>
      </c>
      <c r="H120" s="301">
        <v>18</v>
      </c>
      <c r="I120" s="303" t="s">
        <v>1265</v>
      </c>
      <c r="J120" s="303">
        <f>VLOOKUP(I120,'Коэфф для прайса 1 оч'!$E$13:$F$17,2,0)</f>
        <v>1500000</v>
      </c>
      <c r="K120" s="313">
        <v>0.05</v>
      </c>
      <c r="L120" s="305">
        <f t="shared" si="1"/>
        <v>1425000</v>
      </c>
      <c r="M120" s="84" t="s">
        <v>1277</v>
      </c>
    </row>
    <row r="121" spans="2:13">
      <c r="B121" s="325">
        <v>119</v>
      </c>
      <c r="C121" s="84" t="s">
        <v>1262</v>
      </c>
      <c r="D121" s="87" t="s">
        <v>14</v>
      </c>
      <c r="E121" s="85"/>
      <c r="F121" s="88" t="s">
        <v>1257</v>
      </c>
      <c r="G121" s="86">
        <v>119</v>
      </c>
      <c r="H121" s="301">
        <v>18</v>
      </c>
      <c r="I121" s="303" t="s">
        <v>1265</v>
      </c>
      <c r="J121" s="303">
        <f>VLOOKUP(I121,'Коэфф для прайса 1 оч'!$E$13:$F$17,2,0)</f>
        <v>1500000</v>
      </c>
      <c r="K121" s="313">
        <v>0.05</v>
      </c>
      <c r="L121" s="305">
        <f t="shared" si="1"/>
        <v>1425000</v>
      </c>
      <c r="M121" s="84" t="s">
        <v>1277</v>
      </c>
    </row>
    <row r="122" spans="2:13">
      <c r="B122" s="325">
        <v>120</v>
      </c>
      <c r="C122" s="84" t="s">
        <v>1262</v>
      </c>
      <c r="D122" s="87" t="s">
        <v>14</v>
      </c>
      <c r="E122" s="85"/>
      <c r="F122" s="88" t="s">
        <v>1257</v>
      </c>
      <c r="G122" s="86">
        <v>120</v>
      </c>
      <c r="H122" s="301">
        <v>18</v>
      </c>
      <c r="I122" s="303" t="s">
        <v>1265</v>
      </c>
      <c r="J122" s="303">
        <f>VLOOKUP(I122,'Коэфф для прайса 1 оч'!$E$13:$F$17,2,0)</f>
        <v>1500000</v>
      </c>
      <c r="K122" s="313">
        <v>0.05</v>
      </c>
      <c r="L122" s="305">
        <f t="shared" si="1"/>
        <v>1425000</v>
      </c>
      <c r="M122" s="84" t="s">
        <v>1277</v>
      </c>
    </row>
    <row r="123" spans="2:13">
      <c r="B123" s="325">
        <v>121</v>
      </c>
      <c r="C123" s="84" t="s">
        <v>1262</v>
      </c>
      <c r="D123" s="87" t="s">
        <v>14</v>
      </c>
      <c r="E123" s="85"/>
      <c r="F123" s="88" t="s">
        <v>1257</v>
      </c>
      <c r="G123" s="86">
        <v>121</v>
      </c>
      <c r="H123" s="301">
        <v>18</v>
      </c>
      <c r="I123" s="303" t="s">
        <v>1265</v>
      </c>
      <c r="J123" s="303">
        <f>VLOOKUP(I123,'Коэфф для прайса 1 оч'!$E$13:$F$17,2,0)</f>
        <v>1500000</v>
      </c>
      <c r="K123" s="313">
        <v>0.05</v>
      </c>
      <c r="L123" s="305">
        <f t="shared" si="1"/>
        <v>1425000</v>
      </c>
      <c r="M123" s="84" t="s">
        <v>1277</v>
      </c>
    </row>
    <row r="124" spans="2:13">
      <c r="B124" s="325">
        <v>122</v>
      </c>
      <c r="C124" s="84" t="s">
        <v>1262</v>
      </c>
      <c r="D124" s="87" t="s">
        <v>14</v>
      </c>
      <c r="E124" s="85"/>
      <c r="F124" s="88" t="s">
        <v>1257</v>
      </c>
      <c r="G124" s="86">
        <v>122</v>
      </c>
      <c r="H124" s="301">
        <v>18</v>
      </c>
      <c r="I124" s="303" t="s">
        <v>1265</v>
      </c>
      <c r="J124" s="303">
        <f>VLOOKUP(I124,'Коэфф для прайса 1 оч'!$E$13:$F$17,2,0)</f>
        <v>1500000</v>
      </c>
      <c r="K124" s="313">
        <v>0.05</v>
      </c>
      <c r="L124" s="305">
        <f t="shared" si="1"/>
        <v>1425000</v>
      </c>
      <c r="M124" s="84" t="s">
        <v>1277</v>
      </c>
    </row>
    <row r="125" spans="2:13">
      <c r="B125" s="325">
        <v>123</v>
      </c>
      <c r="C125" s="84" t="s">
        <v>1262</v>
      </c>
      <c r="D125" s="87" t="s">
        <v>14</v>
      </c>
      <c r="E125" s="85"/>
      <c r="F125" s="88" t="s">
        <v>1257</v>
      </c>
      <c r="G125" s="86">
        <v>123</v>
      </c>
      <c r="H125" s="301">
        <v>18</v>
      </c>
      <c r="I125" s="303" t="s">
        <v>1265</v>
      </c>
      <c r="J125" s="303">
        <f>VLOOKUP(I125,'Коэфф для прайса 1 оч'!$E$13:$F$17,2,0)</f>
        <v>1500000</v>
      </c>
      <c r="K125" s="313">
        <v>0.05</v>
      </c>
      <c r="L125" s="305">
        <f t="shared" si="1"/>
        <v>1425000</v>
      </c>
      <c r="M125" s="84" t="s">
        <v>1277</v>
      </c>
    </row>
    <row r="126" spans="2:13">
      <c r="B126" s="325">
        <v>124</v>
      </c>
      <c r="C126" s="84" t="s">
        <v>1262</v>
      </c>
      <c r="D126" s="87" t="s">
        <v>14</v>
      </c>
      <c r="E126" s="85"/>
      <c r="F126" s="88" t="s">
        <v>1257</v>
      </c>
      <c r="G126" s="86">
        <v>124</v>
      </c>
      <c r="H126" s="301">
        <v>18</v>
      </c>
      <c r="I126" s="303" t="s">
        <v>1265</v>
      </c>
      <c r="J126" s="303">
        <f>VLOOKUP(I126,'Коэфф для прайса 1 оч'!$E$13:$F$17,2,0)</f>
        <v>1500000</v>
      </c>
      <c r="K126" s="313">
        <v>0.05</v>
      </c>
      <c r="L126" s="305">
        <f t="shared" si="1"/>
        <v>1425000</v>
      </c>
      <c r="M126" s="84" t="s">
        <v>1277</v>
      </c>
    </row>
    <row r="127" spans="2:13">
      <c r="B127" s="325">
        <v>125</v>
      </c>
      <c r="C127" s="84" t="s">
        <v>1262</v>
      </c>
      <c r="D127" s="87" t="s">
        <v>14</v>
      </c>
      <c r="E127" s="85"/>
      <c r="F127" s="88" t="s">
        <v>1257</v>
      </c>
      <c r="G127" s="86">
        <v>125</v>
      </c>
      <c r="H127" s="301">
        <v>18</v>
      </c>
      <c r="I127" s="303" t="s">
        <v>1265</v>
      </c>
      <c r="J127" s="303">
        <f>VLOOKUP(I127,'Коэфф для прайса 1 оч'!$E$13:$F$17,2,0)</f>
        <v>1500000</v>
      </c>
      <c r="K127" s="313">
        <v>0.05</v>
      </c>
      <c r="L127" s="305">
        <f t="shared" si="1"/>
        <v>1425000</v>
      </c>
      <c r="M127" s="84" t="s">
        <v>1277</v>
      </c>
    </row>
    <row r="128" spans="2:13">
      <c r="B128" s="325">
        <v>126</v>
      </c>
      <c r="C128" s="84" t="s">
        <v>1262</v>
      </c>
      <c r="D128" s="87" t="s">
        <v>14</v>
      </c>
      <c r="E128" s="85"/>
      <c r="F128" s="88" t="s">
        <v>1257</v>
      </c>
      <c r="G128" s="86">
        <v>126</v>
      </c>
      <c r="H128" s="301">
        <v>18</v>
      </c>
      <c r="I128" s="303" t="s">
        <v>1265</v>
      </c>
      <c r="J128" s="303">
        <f>VLOOKUP(I128,'Коэфф для прайса 1 оч'!$E$13:$F$17,2,0)</f>
        <v>1500000</v>
      </c>
      <c r="K128" s="313">
        <v>0.05</v>
      </c>
      <c r="L128" s="305">
        <f t="shared" si="1"/>
        <v>1425000</v>
      </c>
      <c r="M128" s="84" t="s">
        <v>1277</v>
      </c>
    </row>
    <row r="129" spans="2:13">
      <c r="B129" s="325">
        <v>127</v>
      </c>
      <c r="C129" s="84" t="s">
        <v>1262</v>
      </c>
      <c r="D129" s="87" t="s">
        <v>14</v>
      </c>
      <c r="E129" s="85"/>
      <c r="F129" s="88" t="s">
        <v>1257</v>
      </c>
      <c r="G129" s="86">
        <v>127</v>
      </c>
      <c r="H129" s="301">
        <v>18</v>
      </c>
      <c r="I129" s="303" t="s">
        <v>1265</v>
      </c>
      <c r="J129" s="303">
        <f>VLOOKUP(I129,'Коэфф для прайса 1 оч'!$E$13:$F$17,2,0)</f>
        <v>1500000</v>
      </c>
      <c r="K129" s="313">
        <v>0.05</v>
      </c>
      <c r="L129" s="305">
        <f t="shared" si="1"/>
        <v>1425000</v>
      </c>
      <c r="M129" s="84" t="s">
        <v>1277</v>
      </c>
    </row>
    <row r="130" spans="2:13">
      <c r="B130" s="325">
        <v>128</v>
      </c>
      <c r="C130" s="84" t="s">
        <v>1262</v>
      </c>
      <c r="D130" s="87" t="s">
        <v>14</v>
      </c>
      <c r="E130" s="85"/>
      <c r="F130" s="88" t="s">
        <v>1257</v>
      </c>
      <c r="G130" s="86">
        <v>128</v>
      </c>
      <c r="H130" s="301">
        <v>18</v>
      </c>
      <c r="I130" s="303" t="s">
        <v>1265</v>
      </c>
      <c r="J130" s="303">
        <f>VLOOKUP(I130,'Коэфф для прайса 1 оч'!$E$13:$F$17,2,0)</f>
        <v>1500000</v>
      </c>
      <c r="K130" s="313">
        <v>0.05</v>
      </c>
      <c r="L130" s="305">
        <f t="shared" si="1"/>
        <v>1425000</v>
      </c>
      <c r="M130" s="84" t="s">
        <v>1277</v>
      </c>
    </row>
    <row r="131" spans="2:13">
      <c r="B131" s="325">
        <v>129</v>
      </c>
      <c r="C131" s="84" t="s">
        <v>1262</v>
      </c>
      <c r="D131" s="87" t="s">
        <v>14</v>
      </c>
      <c r="E131" s="85"/>
      <c r="F131" s="88" t="s">
        <v>1257</v>
      </c>
      <c r="G131" s="86">
        <v>129</v>
      </c>
      <c r="H131" s="301">
        <v>18</v>
      </c>
      <c r="I131" s="303" t="s">
        <v>1265</v>
      </c>
      <c r="J131" s="303">
        <f>VLOOKUP(I131,'Коэфф для прайса 1 оч'!$E$13:$F$17,2,0)</f>
        <v>1500000</v>
      </c>
      <c r="K131" s="313">
        <v>0.05</v>
      </c>
      <c r="L131" s="305">
        <f t="shared" si="1"/>
        <v>1425000</v>
      </c>
      <c r="M131" s="84" t="s">
        <v>1277</v>
      </c>
    </row>
    <row r="132" spans="2:13">
      <c r="B132" s="325">
        <v>130</v>
      </c>
      <c r="C132" s="84" t="s">
        <v>1262</v>
      </c>
      <c r="D132" s="87" t="s">
        <v>14</v>
      </c>
      <c r="E132" s="85"/>
      <c r="F132" s="88" t="s">
        <v>1257</v>
      </c>
      <c r="G132" s="86">
        <v>130</v>
      </c>
      <c r="H132" s="301">
        <v>18</v>
      </c>
      <c r="I132" s="303" t="s">
        <v>1265</v>
      </c>
      <c r="J132" s="303">
        <f>VLOOKUP(I132,'Коэфф для прайса 1 оч'!$E$13:$F$17,2,0)</f>
        <v>1500000</v>
      </c>
      <c r="K132" s="313">
        <v>0.05</v>
      </c>
      <c r="L132" s="305">
        <f t="shared" ref="L132:L195" si="2">J132-J132*K132</f>
        <v>1425000</v>
      </c>
      <c r="M132" s="84" t="s">
        <v>1277</v>
      </c>
    </row>
    <row r="133" spans="2:13">
      <c r="B133" s="325">
        <v>131</v>
      </c>
      <c r="C133" s="84" t="s">
        <v>1262</v>
      </c>
      <c r="D133" s="87" t="s">
        <v>14</v>
      </c>
      <c r="E133" s="85"/>
      <c r="F133" s="88" t="s">
        <v>1257</v>
      </c>
      <c r="G133" s="86">
        <v>131</v>
      </c>
      <c r="H133" s="301">
        <v>18</v>
      </c>
      <c r="I133" s="303" t="s">
        <v>1265</v>
      </c>
      <c r="J133" s="303">
        <f>VLOOKUP(I133,'Коэфф для прайса 1 оч'!$E$13:$F$17,2,0)</f>
        <v>1500000</v>
      </c>
      <c r="K133" s="313">
        <v>0.05</v>
      </c>
      <c r="L133" s="305">
        <f t="shared" si="2"/>
        <v>1425000</v>
      </c>
      <c r="M133" s="84" t="s">
        <v>1277</v>
      </c>
    </row>
    <row r="134" spans="2:13">
      <c r="B134" s="325">
        <v>132</v>
      </c>
      <c r="C134" s="84" t="s">
        <v>1262</v>
      </c>
      <c r="D134" s="87" t="s">
        <v>14</v>
      </c>
      <c r="E134" s="85"/>
      <c r="F134" s="88" t="s">
        <v>1257</v>
      </c>
      <c r="G134" s="86">
        <v>132</v>
      </c>
      <c r="H134" s="301">
        <v>18</v>
      </c>
      <c r="I134" s="303" t="s">
        <v>1265</v>
      </c>
      <c r="J134" s="303">
        <f>VLOOKUP(I134,'Коэфф для прайса 1 оч'!$E$13:$F$17,2,0)</f>
        <v>1500000</v>
      </c>
      <c r="K134" s="313">
        <v>0.05</v>
      </c>
      <c r="L134" s="305">
        <f t="shared" si="2"/>
        <v>1425000</v>
      </c>
      <c r="M134" s="84" t="s">
        <v>1277</v>
      </c>
    </row>
    <row r="135" spans="2:13">
      <c r="B135" s="325">
        <v>133</v>
      </c>
      <c r="C135" s="84" t="s">
        <v>1262</v>
      </c>
      <c r="D135" s="87" t="s">
        <v>14</v>
      </c>
      <c r="E135" s="85"/>
      <c r="F135" s="88" t="s">
        <v>1257</v>
      </c>
      <c r="G135" s="86">
        <v>133</v>
      </c>
      <c r="H135" s="301">
        <v>18</v>
      </c>
      <c r="I135" s="303" t="s">
        <v>1265</v>
      </c>
      <c r="J135" s="303">
        <f>VLOOKUP(I135,'Коэфф для прайса 1 оч'!$E$13:$F$17,2,0)</f>
        <v>1500000</v>
      </c>
      <c r="K135" s="313">
        <v>0.05</v>
      </c>
      <c r="L135" s="305">
        <f t="shared" si="2"/>
        <v>1425000</v>
      </c>
      <c r="M135" s="84" t="s">
        <v>1277</v>
      </c>
    </row>
    <row r="136" spans="2:13">
      <c r="B136" s="325">
        <v>134</v>
      </c>
      <c r="C136" s="84" t="s">
        <v>1262</v>
      </c>
      <c r="D136" s="87" t="s">
        <v>14</v>
      </c>
      <c r="E136" s="85"/>
      <c r="F136" s="88" t="s">
        <v>1257</v>
      </c>
      <c r="G136" s="86">
        <v>134</v>
      </c>
      <c r="H136" s="301">
        <v>18</v>
      </c>
      <c r="I136" s="303" t="s">
        <v>1265</v>
      </c>
      <c r="J136" s="303">
        <f>VLOOKUP(I136,'Коэфф для прайса 1 оч'!$E$13:$F$17,2,0)</f>
        <v>1500000</v>
      </c>
      <c r="K136" s="313">
        <v>0.05</v>
      </c>
      <c r="L136" s="305">
        <f t="shared" si="2"/>
        <v>1425000</v>
      </c>
      <c r="M136" s="84" t="s">
        <v>1277</v>
      </c>
    </row>
    <row r="137" spans="2:13">
      <c r="B137" s="325">
        <v>135</v>
      </c>
      <c r="C137" s="84" t="s">
        <v>1262</v>
      </c>
      <c r="D137" s="87" t="s">
        <v>14</v>
      </c>
      <c r="E137" s="85"/>
      <c r="F137" s="88" t="s">
        <v>1257</v>
      </c>
      <c r="G137" s="86">
        <v>135</v>
      </c>
      <c r="H137" s="301">
        <v>18</v>
      </c>
      <c r="I137" s="303" t="s">
        <v>1265</v>
      </c>
      <c r="J137" s="303">
        <f>VLOOKUP(I137,'Коэфф для прайса 1 оч'!$E$13:$F$17,2,0)</f>
        <v>1500000</v>
      </c>
      <c r="K137" s="313">
        <v>0.05</v>
      </c>
      <c r="L137" s="305">
        <f t="shared" si="2"/>
        <v>1425000</v>
      </c>
      <c r="M137" s="84" t="s">
        <v>1277</v>
      </c>
    </row>
    <row r="138" spans="2:13">
      <c r="B138" s="325">
        <v>136</v>
      </c>
      <c r="C138" s="84" t="s">
        <v>1262</v>
      </c>
      <c r="D138" s="87" t="s">
        <v>14</v>
      </c>
      <c r="E138" s="85"/>
      <c r="F138" s="88" t="s">
        <v>1257</v>
      </c>
      <c r="G138" s="86">
        <v>136</v>
      </c>
      <c r="H138" s="301">
        <v>18</v>
      </c>
      <c r="I138" s="303" t="s">
        <v>1265</v>
      </c>
      <c r="J138" s="303">
        <f>VLOOKUP(I138,'Коэфф для прайса 1 оч'!$E$13:$F$17,2,0)</f>
        <v>1500000</v>
      </c>
      <c r="K138" s="313">
        <v>0.05</v>
      </c>
      <c r="L138" s="305">
        <f t="shared" si="2"/>
        <v>1425000</v>
      </c>
      <c r="M138" s="84" t="s">
        <v>1277</v>
      </c>
    </row>
    <row r="139" spans="2:13">
      <c r="B139" s="325">
        <v>137</v>
      </c>
      <c r="C139" s="84" t="s">
        <v>1262</v>
      </c>
      <c r="D139" s="87" t="s">
        <v>14</v>
      </c>
      <c r="E139" s="85"/>
      <c r="F139" s="88" t="s">
        <v>1257</v>
      </c>
      <c r="G139" s="86">
        <v>137</v>
      </c>
      <c r="H139" s="301">
        <v>18</v>
      </c>
      <c r="I139" s="303" t="s">
        <v>1265</v>
      </c>
      <c r="J139" s="303">
        <f>VLOOKUP(I139,'Коэфф для прайса 1 оч'!$E$13:$F$17,2,0)</f>
        <v>1500000</v>
      </c>
      <c r="K139" s="313">
        <v>0.05</v>
      </c>
      <c r="L139" s="305">
        <f t="shared" si="2"/>
        <v>1425000</v>
      </c>
      <c r="M139" s="84" t="s">
        <v>1277</v>
      </c>
    </row>
    <row r="140" spans="2:13">
      <c r="B140" s="325">
        <v>138</v>
      </c>
      <c r="C140" s="84" t="s">
        <v>1262</v>
      </c>
      <c r="D140" s="87" t="s">
        <v>14</v>
      </c>
      <c r="E140" s="85"/>
      <c r="F140" s="88" t="s">
        <v>1257</v>
      </c>
      <c r="G140" s="86">
        <v>138</v>
      </c>
      <c r="H140" s="301">
        <v>18</v>
      </c>
      <c r="I140" s="303" t="s">
        <v>1265</v>
      </c>
      <c r="J140" s="303">
        <f>VLOOKUP(I140,'Коэфф для прайса 1 оч'!$E$13:$F$17,2,0)</f>
        <v>1500000</v>
      </c>
      <c r="K140" s="313">
        <v>0.05</v>
      </c>
      <c r="L140" s="305">
        <f t="shared" si="2"/>
        <v>1425000</v>
      </c>
      <c r="M140" s="84" t="s">
        <v>1277</v>
      </c>
    </row>
    <row r="141" spans="2:13">
      <c r="B141" s="325">
        <v>139</v>
      </c>
      <c r="C141" s="84" t="s">
        <v>1262</v>
      </c>
      <c r="D141" s="87" t="s">
        <v>14</v>
      </c>
      <c r="E141" s="85"/>
      <c r="F141" s="88" t="s">
        <v>1257</v>
      </c>
      <c r="G141" s="86">
        <v>139</v>
      </c>
      <c r="H141" s="301">
        <v>18</v>
      </c>
      <c r="I141" s="303" t="s">
        <v>1265</v>
      </c>
      <c r="J141" s="303">
        <f>VLOOKUP(I141,'Коэфф для прайса 1 оч'!$E$13:$F$17,2,0)</f>
        <v>1500000</v>
      </c>
      <c r="K141" s="313">
        <v>0.05</v>
      </c>
      <c r="L141" s="305">
        <f t="shared" si="2"/>
        <v>1425000</v>
      </c>
      <c r="M141" s="84" t="s">
        <v>1277</v>
      </c>
    </row>
    <row r="142" spans="2:13">
      <c r="B142" s="325">
        <v>140</v>
      </c>
      <c r="C142" s="84" t="s">
        <v>1262</v>
      </c>
      <c r="D142" s="87" t="s">
        <v>14</v>
      </c>
      <c r="E142" s="85"/>
      <c r="F142" s="88" t="s">
        <v>1257</v>
      </c>
      <c r="G142" s="86">
        <v>140</v>
      </c>
      <c r="H142" s="301">
        <v>18</v>
      </c>
      <c r="I142" s="303" t="s">
        <v>1265</v>
      </c>
      <c r="J142" s="303">
        <f>VLOOKUP(I142,'Коэфф для прайса 1 оч'!$E$13:$F$17,2,0)</f>
        <v>1500000</v>
      </c>
      <c r="K142" s="313">
        <v>0.05</v>
      </c>
      <c r="L142" s="305">
        <f t="shared" si="2"/>
        <v>1425000</v>
      </c>
      <c r="M142" s="84" t="s">
        <v>1277</v>
      </c>
    </row>
    <row r="143" spans="2:13">
      <c r="B143" s="325">
        <v>141</v>
      </c>
      <c r="C143" s="84" t="s">
        <v>1262</v>
      </c>
      <c r="D143" s="87" t="s">
        <v>14</v>
      </c>
      <c r="E143" s="85"/>
      <c r="F143" s="88" t="s">
        <v>1257</v>
      </c>
      <c r="G143" s="86">
        <v>141</v>
      </c>
      <c r="H143" s="301">
        <v>18</v>
      </c>
      <c r="I143" s="303" t="s">
        <v>1265</v>
      </c>
      <c r="J143" s="303">
        <f>VLOOKUP(I143,'Коэфф для прайса 1 оч'!$E$13:$F$17,2,0)</f>
        <v>1500000</v>
      </c>
      <c r="K143" s="313">
        <v>0.05</v>
      </c>
      <c r="L143" s="305">
        <f t="shared" si="2"/>
        <v>1425000</v>
      </c>
      <c r="M143" s="84" t="s">
        <v>1277</v>
      </c>
    </row>
    <row r="144" spans="2:13">
      <c r="B144" s="325">
        <v>142</v>
      </c>
      <c r="C144" s="84" t="s">
        <v>1262</v>
      </c>
      <c r="D144" s="87" t="s">
        <v>14</v>
      </c>
      <c r="E144" s="85"/>
      <c r="F144" s="88" t="s">
        <v>1257</v>
      </c>
      <c r="G144" s="86">
        <v>142</v>
      </c>
      <c r="H144" s="301">
        <v>18</v>
      </c>
      <c r="I144" s="303" t="s">
        <v>1265</v>
      </c>
      <c r="J144" s="303">
        <f>VLOOKUP(I144,'Коэфф для прайса 1 оч'!$E$13:$F$17,2,0)</f>
        <v>1500000</v>
      </c>
      <c r="K144" s="313">
        <v>0.05</v>
      </c>
      <c r="L144" s="305">
        <f t="shared" si="2"/>
        <v>1425000</v>
      </c>
      <c r="M144" s="84" t="s">
        <v>1277</v>
      </c>
    </row>
    <row r="145" spans="2:13">
      <c r="B145" s="325">
        <v>143</v>
      </c>
      <c r="C145" s="84" t="s">
        <v>1262</v>
      </c>
      <c r="D145" s="87" t="s">
        <v>14</v>
      </c>
      <c r="E145" s="85"/>
      <c r="F145" s="88" t="s">
        <v>1257</v>
      </c>
      <c r="G145" s="86">
        <v>143</v>
      </c>
      <c r="H145" s="301">
        <v>18</v>
      </c>
      <c r="I145" s="303" t="s">
        <v>1265</v>
      </c>
      <c r="J145" s="303">
        <f>VLOOKUP(I145,'Коэфф для прайса 1 оч'!$E$13:$F$17,2,0)</f>
        <v>1500000</v>
      </c>
      <c r="K145" s="313">
        <v>0.05</v>
      </c>
      <c r="L145" s="305">
        <f t="shared" si="2"/>
        <v>1425000</v>
      </c>
      <c r="M145" s="84" t="s">
        <v>1277</v>
      </c>
    </row>
    <row r="146" spans="2:13">
      <c r="B146" s="325">
        <v>144</v>
      </c>
      <c r="C146" s="84" t="s">
        <v>1262</v>
      </c>
      <c r="D146" s="87" t="s">
        <v>14</v>
      </c>
      <c r="E146" s="85"/>
      <c r="F146" s="88" t="s">
        <v>1257</v>
      </c>
      <c r="G146" s="86">
        <v>144</v>
      </c>
      <c r="H146" s="301">
        <v>18</v>
      </c>
      <c r="I146" s="303" t="s">
        <v>1265</v>
      </c>
      <c r="J146" s="303">
        <f>VLOOKUP(I146,'Коэфф для прайса 1 оч'!$E$13:$F$17,2,0)</f>
        <v>1500000</v>
      </c>
      <c r="K146" s="313">
        <v>0.05</v>
      </c>
      <c r="L146" s="305">
        <f t="shared" si="2"/>
        <v>1425000</v>
      </c>
      <c r="M146" s="84" t="s">
        <v>1277</v>
      </c>
    </row>
    <row r="147" spans="2:13">
      <c r="B147" s="325">
        <v>145</v>
      </c>
      <c r="C147" s="84" t="s">
        <v>1262</v>
      </c>
      <c r="D147" s="87" t="s">
        <v>14</v>
      </c>
      <c r="E147" s="85"/>
      <c r="F147" s="88" t="s">
        <v>1257</v>
      </c>
      <c r="G147" s="86">
        <v>145</v>
      </c>
      <c r="H147" s="301">
        <v>18</v>
      </c>
      <c r="I147" s="303" t="s">
        <v>1265</v>
      </c>
      <c r="J147" s="303">
        <f>VLOOKUP(I147,'Коэфф для прайса 1 оч'!$E$13:$F$17,2,0)</f>
        <v>1500000</v>
      </c>
      <c r="K147" s="313">
        <v>0.05</v>
      </c>
      <c r="L147" s="305">
        <f t="shared" si="2"/>
        <v>1425000</v>
      </c>
      <c r="M147" s="84" t="s">
        <v>1277</v>
      </c>
    </row>
    <row r="148" spans="2:13">
      <c r="B148" s="325">
        <v>146</v>
      </c>
      <c r="C148" s="84" t="s">
        <v>1262</v>
      </c>
      <c r="D148" s="87" t="s">
        <v>14</v>
      </c>
      <c r="E148" s="85"/>
      <c r="F148" s="88" t="s">
        <v>1257</v>
      </c>
      <c r="G148" s="86">
        <v>146</v>
      </c>
      <c r="H148" s="301">
        <v>18</v>
      </c>
      <c r="I148" s="303" t="s">
        <v>1265</v>
      </c>
      <c r="J148" s="303">
        <f>VLOOKUP(I148,'Коэфф для прайса 1 оч'!$E$13:$F$17,2,0)</f>
        <v>1500000</v>
      </c>
      <c r="K148" s="313">
        <v>0.05</v>
      </c>
      <c r="L148" s="305">
        <f t="shared" si="2"/>
        <v>1425000</v>
      </c>
      <c r="M148" s="84" t="s">
        <v>1277</v>
      </c>
    </row>
    <row r="149" spans="2:13">
      <c r="B149" s="325">
        <v>147</v>
      </c>
      <c r="C149" s="84" t="s">
        <v>1262</v>
      </c>
      <c r="D149" s="87" t="s">
        <v>14</v>
      </c>
      <c r="E149" s="85"/>
      <c r="F149" s="88" t="s">
        <v>1257</v>
      </c>
      <c r="G149" s="86">
        <v>147</v>
      </c>
      <c r="H149" s="301">
        <v>18</v>
      </c>
      <c r="I149" s="303" t="s">
        <v>1265</v>
      </c>
      <c r="J149" s="303">
        <f>VLOOKUP(I149,'Коэфф для прайса 1 оч'!$E$13:$F$17,2,0)</f>
        <v>1500000</v>
      </c>
      <c r="K149" s="313">
        <v>0.05</v>
      </c>
      <c r="L149" s="305">
        <f t="shared" si="2"/>
        <v>1425000</v>
      </c>
      <c r="M149" s="84" t="s">
        <v>1277</v>
      </c>
    </row>
    <row r="150" spans="2:13">
      <c r="B150" s="325">
        <v>148</v>
      </c>
      <c r="C150" s="84" t="s">
        <v>1262</v>
      </c>
      <c r="D150" s="87" t="s">
        <v>14</v>
      </c>
      <c r="E150" s="85"/>
      <c r="F150" s="88" t="s">
        <v>1257</v>
      </c>
      <c r="G150" s="86">
        <v>148</v>
      </c>
      <c r="H150" s="301">
        <v>18</v>
      </c>
      <c r="I150" s="303" t="s">
        <v>1265</v>
      </c>
      <c r="J150" s="303">
        <f>VLOOKUP(I150,'Коэфф для прайса 1 оч'!$E$13:$F$17,2,0)</f>
        <v>1500000</v>
      </c>
      <c r="K150" s="313">
        <v>0.05</v>
      </c>
      <c r="L150" s="305">
        <f t="shared" si="2"/>
        <v>1425000</v>
      </c>
      <c r="M150" s="84" t="s">
        <v>1277</v>
      </c>
    </row>
    <row r="151" spans="2:13">
      <c r="B151" s="325">
        <v>149</v>
      </c>
      <c r="C151" s="84" t="s">
        <v>1262</v>
      </c>
      <c r="D151" s="87" t="s">
        <v>14</v>
      </c>
      <c r="E151" s="85"/>
      <c r="F151" s="88" t="s">
        <v>1257</v>
      </c>
      <c r="G151" s="86">
        <v>149</v>
      </c>
      <c r="H151" s="301">
        <v>18</v>
      </c>
      <c r="I151" s="303" t="s">
        <v>1265</v>
      </c>
      <c r="J151" s="303">
        <f>VLOOKUP(I151,'Коэфф для прайса 1 оч'!$E$13:$F$17,2,0)</f>
        <v>1500000</v>
      </c>
      <c r="K151" s="313">
        <v>0.05</v>
      </c>
      <c r="L151" s="305">
        <f t="shared" si="2"/>
        <v>1425000</v>
      </c>
      <c r="M151" s="84" t="s">
        <v>1277</v>
      </c>
    </row>
    <row r="152" spans="2:13">
      <c r="B152" s="325">
        <v>150</v>
      </c>
      <c r="C152" s="84" t="s">
        <v>1262</v>
      </c>
      <c r="D152" s="87" t="s">
        <v>14</v>
      </c>
      <c r="E152" s="85"/>
      <c r="F152" s="88" t="s">
        <v>1257</v>
      </c>
      <c r="G152" s="86">
        <v>150</v>
      </c>
      <c r="H152" s="301">
        <v>18</v>
      </c>
      <c r="I152" s="303" t="s">
        <v>1265</v>
      </c>
      <c r="J152" s="303">
        <f>VLOOKUP(I152,'Коэфф для прайса 1 оч'!$E$13:$F$17,2,0)</f>
        <v>1500000</v>
      </c>
      <c r="K152" s="313">
        <v>0.05</v>
      </c>
      <c r="L152" s="305">
        <f t="shared" si="2"/>
        <v>1425000</v>
      </c>
      <c r="M152" s="84" t="s">
        <v>1277</v>
      </c>
    </row>
    <row r="153" spans="2:13">
      <c r="B153" s="325">
        <v>151</v>
      </c>
      <c r="C153" s="84" t="s">
        <v>1262</v>
      </c>
      <c r="D153" s="87" t="s">
        <v>14</v>
      </c>
      <c r="E153" s="85"/>
      <c r="F153" s="88" t="s">
        <v>1257</v>
      </c>
      <c r="G153" s="86">
        <v>151</v>
      </c>
      <c r="H153" s="301">
        <v>18</v>
      </c>
      <c r="I153" s="303" t="s">
        <v>1265</v>
      </c>
      <c r="J153" s="303">
        <f>VLOOKUP(I153,'Коэфф для прайса 1 оч'!$E$13:$F$17,2,0)</f>
        <v>1500000</v>
      </c>
      <c r="K153" s="313">
        <v>0.05</v>
      </c>
      <c r="L153" s="305">
        <f t="shared" si="2"/>
        <v>1425000</v>
      </c>
      <c r="M153" s="84" t="s">
        <v>1277</v>
      </c>
    </row>
    <row r="154" spans="2:13">
      <c r="B154" s="325">
        <v>152</v>
      </c>
      <c r="C154" s="84" t="s">
        <v>1262</v>
      </c>
      <c r="D154" s="87" t="s">
        <v>14</v>
      </c>
      <c r="E154" s="85"/>
      <c r="F154" s="88" t="s">
        <v>1257</v>
      </c>
      <c r="G154" s="86">
        <v>152</v>
      </c>
      <c r="H154" s="301">
        <v>18</v>
      </c>
      <c r="I154" s="303" t="s">
        <v>1265</v>
      </c>
      <c r="J154" s="303">
        <f>VLOOKUP(I154,'Коэфф для прайса 1 оч'!$E$13:$F$17,2,0)</f>
        <v>1500000</v>
      </c>
      <c r="K154" s="313">
        <v>0.05</v>
      </c>
      <c r="L154" s="305">
        <f t="shared" si="2"/>
        <v>1425000</v>
      </c>
      <c r="M154" s="84" t="s">
        <v>1277</v>
      </c>
    </row>
    <row r="155" spans="2:13">
      <c r="B155" s="325">
        <v>153</v>
      </c>
      <c r="C155" s="84" t="s">
        <v>1262</v>
      </c>
      <c r="D155" s="87" t="s">
        <v>14</v>
      </c>
      <c r="E155" s="85"/>
      <c r="F155" s="88" t="s">
        <v>1257</v>
      </c>
      <c r="G155" s="86">
        <v>153</v>
      </c>
      <c r="H155" s="301">
        <v>18</v>
      </c>
      <c r="I155" s="303" t="s">
        <v>1265</v>
      </c>
      <c r="J155" s="303">
        <f>VLOOKUP(I155,'Коэфф для прайса 1 оч'!$E$13:$F$17,2,0)</f>
        <v>1500000</v>
      </c>
      <c r="K155" s="313">
        <v>0.05</v>
      </c>
      <c r="L155" s="305">
        <f t="shared" si="2"/>
        <v>1425000</v>
      </c>
      <c r="M155" s="84" t="s">
        <v>1277</v>
      </c>
    </row>
    <row r="156" spans="2:13">
      <c r="B156" s="325">
        <v>154</v>
      </c>
      <c r="C156" s="84" t="s">
        <v>1262</v>
      </c>
      <c r="D156" s="87" t="s">
        <v>14</v>
      </c>
      <c r="E156" s="85"/>
      <c r="F156" s="88" t="s">
        <v>1257</v>
      </c>
      <c r="G156" s="86">
        <v>154</v>
      </c>
      <c r="H156" s="301">
        <v>18</v>
      </c>
      <c r="I156" s="303" t="s">
        <v>1265</v>
      </c>
      <c r="J156" s="303">
        <f>VLOOKUP(I156,'Коэфф для прайса 1 оч'!$E$13:$F$17,2,0)</f>
        <v>1500000</v>
      </c>
      <c r="K156" s="313">
        <v>0.05</v>
      </c>
      <c r="L156" s="305">
        <f t="shared" si="2"/>
        <v>1425000</v>
      </c>
      <c r="M156" s="84" t="s">
        <v>1277</v>
      </c>
    </row>
    <row r="157" spans="2:13">
      <c r="B157" s="325">
        <v>155</v>
      </c>
      <c r="C157" s="84" t="s">
        <v>1262</v>
      </c>
      <c r="D157" s="87" t="s">
        <v>14</v>
      </c>
      <c r="E157" s="85"/>
      <c r="F157" s="88" t="s">
        <v>1257</v>
      </c>
      <c r="G157" s="86">
        <v>155</v>
      </c>
      <c r="H157" s="301">
        <v>18</v>
      </c>
      <c r="I157" s="303" t="s">
        <v>1265</v>
      </c>
      <c r="J157" s="303">
        <f>VLOOKUP(I157,'Коэфф для прайса 1 оч'!$E$13:$F$17,2,0)</f>
        <v>1500000</v>
      </c>
      <c r="K157" s="313">
        <v>0.05</v>
      </c>
      <c r="L157" s="305">
        <f t="shared" si="2"/>
        <v>1425000</v>
      </c>
      <c r="M157" s="84" t="s">
        <v>1277</v>
      </c>
    </row>
    <row r="158" spans="2:13">
      <c r="B158" s="325">
        <v>156</v>
      </c>
      <c r="C158" s="84" t="s">
        <v>1262</v>
      </c>
      <c r="D158" s="87" t="s">
        <v>14</v>
      </c>
      <c r="E158" s="85"/>
      <c r="F158" s="88" t="s">
        <v>1257</v>
      </c>
      <c r="G158" s="86">
        <v>156</v>
      </c>
      <c r="H158" s="301">
        <v>18</v>
      </c>
      <c r="I158" s="303" t="s">
        <v>1265</v>
      </c>
      <c r="J158" s="303">
        <f>VLOOKUP(I158,'Коэфф для прайса 1 оч'!$E$13:$F$17,2,0)</f>
        <v>1500000</v>
      </c>
      <c r="K158" s="313">
        <v>0.05</v>
      </c>
      <c r="L158" s="305">
        <f t="shared" si="2"/>
        <v>1425000</v>
      </c>
      <c r="M158" s="84" t="s">
        <v>1277</v>
      </c>
    </row>
    <row r="159" spans="2:13">
      <c r="B159" s="325">
        <v>157</v>
      </c>
      <c r="C159" s="84" t="s">
        <v>1262</v>
      </c>
      <c r="D159" s="87" t="s">
        <v>14</v>
      </c>
      <c r="E159" s="85"/>
      <c r="F159" s="88" t="s">
        <v>1257</v>
      </c>
      <c r="G159" s="86">
        <v>157</v>
      </c>
      <c r="H159" s="301">
        <v>18</v>
      </c>
      <c r="I159" s="303" t="s">
        <v>1265</v>
      </c>
      <c r="J159" s="303">
        <f>VLOOKUP(I159,'Коэфф для прайса 1 оч'!$E$13:$F$17,2,0)</f>
        <v>1500000</v>
      </c>
      <c r="K159" s="313">
        <v>0.05</v>
      </c>
      <c r="L159" s="305">
        <f t="shared" si="2"/>
        <v>1425000</v>
      </c>
      <c r="M159" s="84" t="s">
        <v>1277</v>
      </c>
    </row>
    <row r="160" spans="2:13">
      <c r="B160" s="325">
        <v>158</v>
      </c>
      <c r="C160" s="84" t="s">
        <v>1262</v>
      </c>
      <c r="D160" s="87" t="s">
        <v>14</v>
      </c>
      <c r="E160" s="85"/>
      <c r="F160" s="88" t="s">
        <v>1257</v>
      </c>
      <c r="G160" s="86">
        <v>158</v>
      </c>
      <c r="H160" s="301">
        <v>18</v>
      </c>
      <c r="I160" s="303" t="s">
        <v>1265</v>
      </c>
      <c r="J160" s="303">
        <f>VLOOKUP(I160,'Коэфф для прайса 1 оч'!$E$13:$F$17,2,0)</f>
        <v>1500000</v>
      </c>
      <c r="K160" s="313">
        <v>0.05</v>
      </c>
      <c r="L160" s="305">
        <f t="shared" si="2"/>
        <v>1425000</v>
      </c>
      <c r="M160" s="84" t="s">
        <v>1277</v>
      </c>
    </row>
    <row r="161" spans="2:13">
      <c r="B161" s="325">
        <v>159</v>
      </c>
      <c r="C161" s="84" t="s">
        <v>1262</v>
      </c>
      <c r="D161" s="87" t="s">
        <v>14</v>
      </c>
      <c r="E161" s="85"/>
      <c r="F161" s="88" t="s">
        <v>1257</v>
      </c>
      <c r="G161" s="86">
        <v>159</v>
      </c>
      <c r="H161" s="301">
        <v>18</v>
      </c>
      <c r="I161" s="303" t="s">
        <v>1265</v>
      </c>
      <c r="J161" s="303">
        <f>VLOOKUP(I161,'Коэфф для прайса 1 оч'!$E$13:$F$17,2,0)</f>
        <v>1500000</v>
      </c>
      <c r="K161" s="313">
        <v>0.05</v>
      </c>
      <c r="L161" s="305">
        <f t="shared" si="2"/>
        <v>1425000</v>
      </c>
      <c r="M161" s="84" t="s">
        <v>1277</v>
      </c>
    </row>
    <row r="162" spans="2:13">
      <c r="B162" s="325">
        <v>160</v>
      </c>
      <c r="C162" s="84" t="s">
        <v>1262</v>
      </c>
      <c r="D162" s="87" t="s">
        <v>14</v>
      </c>
      <c r="E162" s="85"/>
      <c r="F162" s="88" t="s">
        <v>1257</v>
      </c>
      <c r="G162" s="86">
        <v>160</v>
      </c>
      <c r="H162" s="301">
        <v>18</v>
      </c>
      <c r="I162" s="303" t="s">
        <v>1265</v>
      </c>
      <c r="J162" s="303">
        <f>VLOOKUP(I162,'Коэфф для прайса 1 оч'!$E$13:$F$17,2,0)</f>
        <v>1500000</v>
      </c>
      <c r="K162" s="313">
        <v>0.05</v>
      </c>
      <c r="L162" s="305">
        <f t="shared" si="2"/>
        <v>1425000</v>
      </c>
      <c r="M162" s="84" t="s">
        <v>1277</v>
      </c>
    </row>
    <row r="163" spans="2:13">
      <c r="B163" s="325">
        <v>161</v>
      </c>
      <c r="C163" s="84" t="s">
        <v>1262</v>
      </c>
      <c r="D163" s="87" t="s">
        <v>14</v>
      </c>
      <c r="E163" s="85"/>
      <c r="F163" s="88" t="s">
        <v>1257</v>
      </c>
      <c r="G163" s="86">
        <v>161</v>
      </c>
      <c r="H163" s="301">
        <v>18</v>
      </c>
      <c r="I163" s="303" t="s">
        <v>1265</v>
      </c>
      <c r="J163" s="303">
        <f>VLOOKUP(I163,'Коэфф для прайса 1 оч'!$E$13:$F$17,2,0)</f>
        <v>1500000</v>
      </c>
      <c r="K163" s="313">
        <v>0.05</v>
      </c>
      <c r="L163" s="305">
        <f t="shared" si="2"/>
        <v>1425000</v>
      </c>
      <c r="M163" s="84" t="s">
        <v>1277</v>
      </c>
    </row>
    <row r="164" spans="2:13">
      <c r="B164" s="325">
        <v>162</v>
      </c>
      <c r="C164" s="84" t="s">
        <v>1262</v>
      </c>
      <c r="D164" s="87" t="s">
        <v>14</v>
      </c>
      <c r="E164" s="85"/>
      <c r="F164" s="88" t="s">
        <v>1257</v>
      </c>
      <c r="G164" s="86">
        <v>162</v>
      </c>
      <c r="H164" s="301">
        <v>18</v>
      </c>
      <c r="I164" s="303" t="s">
        <v>1265</v>
      </c>
      <c r="J164" s="303">
        <f>VLOOKUP(I164,'Коэфф для прайса 1 оч'!$E$13:$F$17,2,0)</f>
        <v>1500000</v>
      </c>
      <c r="K164" s="313">
        <v>0.05</v>
      </c>
      <c r="L164" s="305">
        <f t="shared" si="2"/>
        <v>1425000</v>
      </c>
      <c r="M164" s="84" t="s">
        <v>1277</v>
      </c>
    </row>
    <row r="165" spans="2:13">
      <c r="B165" s="325">
        <v>163</v>
      </c>
      <c r="C165" s="84" t="s">
        <v>1262</v>
      </c>
      <c r="D165" s="87" t="s">
        <v>14</v>
      </c>
      <c r="E165" s="85"/>
      <c r="F165" s="88" t="s">
        <v>1257</v>
      </c>
      <c r="G165" s="86">
        <v>163</v>
      </c>
      <c r="H165" s="301">
        <v>18</v>
      </c>
      <c r="I165" s="303" t="s">
        <v>1265</v>
      </c>
      <c r="J165" s="303">
        <f>VLOOKUP(I165,'Коэфф для прайса 1 оч'!$E$13:$F$17,2,0)</f>
        <v>1500000</v>
      </c>
      <c r="K165" s="313">
        <v>0.05</v>
      </c>
      <c r="L165" s="305">
        <f t="shared" si="2"/>
        <v>1425000</v>
      </c>
      <c r="M165" s="84" t="s">
        <v>1277</v>
      </c>
    </row>
    <row r="166" spans="2:13">
      <c r="B166" s="325">
        <v>164</v>
      </c>
      <c r="C166" s="84" t="s">
        <v>1262</v>
      </c>
      <c r="D166" s="87" t="s">
        <v>14</v>
      </c>
      <c r="E166" s="85"/>
      <c r="F166" s="88" t="s">
        <v>1257</v>
      </c>
      <c r="G166" s="86">
        <v>164</v>
      </c>
      <c r="H166" s="301">
        <v>18</v>
      </c>
      <c r="I166" s="303" t="s">
        <v>1265</v>
      </c>
      <c r="J166" s="303">
        <f>VLOOKUP(I166,'Коэфф для прайса 1 оч'!$E$13:$F$17,2,0)</f>
        <v>1500000</v>
      </c>
      <c r="K166" s="313">
        <v>0.05</v>
      </c>
      <c r="L166" s="305">
        <f t="shared" si="2"/>
        <v>1425000</v>
      </c>
      <c r="M166" s="84" t="s">
        <v>1277</v>
      </c>
    </row>
    <row r="167" spans="2:13">
      <c r="B167" s="325">
        <v>165</v>
      </c>
      <c r="C167" s="84" t="s">
        <v>1262</v>
      </c>
      <c r="D167" s="87" t="s">
        <v>14</v>
      </c>
      <c r="E167" s="85"/>
      <c r="F167" s="88" t="s">
        <v>1257</v>
      </c>
      <c r="G167" s="86">
        <v>165</v>
      </c>
      <c r="H167" s="301">
        <v>18</v>
      </c>
      <c r="I167" s="303" t="s">
        <v>1265</v>
      </c>
      <c r="J167" s="303">
        <f>VLOOKUP(I167,'Коэфф для прайса 1 оч'!$E$13:$F$17,2,0)</f>
        <v>1500000</v>
      </c>
      <c r="K167" s="313">
        <v>0.05</v>
      </c>
      <c r="L167" s="305">
        <f t="shared" si="2"/>
        <v>1425000</v>
      </c>
      <c r="M167" s="84" t="s">
        <v>1277</v>
      </c>
    </row>
    <row r="168" spans="2:13">
      <c r="B168" s="325">
        <v>166</v>
      </c>
      <c r="C168" s="84" t="s">
        <v>1262</v>
      </c>
      <c r="D168" s="87" t="s">
        <v>14</v>
      </c>
      <c r="E168" s="85"/>
      <c r="F168" s="88" t="s">
        <v>1257</v>
      </c>
      <c r="G168" s="86">
        <v>166</v>
      </c>
      <c r="H168" s="301">
        <v>18</v>
      </c>
      <c r="I168" s="303" t="s">
        <v>1265</v>
      </c>
      <c r="J168" s="303">
        <f>VLOOKUP(I168,'Коэфф для прайса 1 оч'!$E$13:$F$17,2,0)</f>
        <v>1500000</v>
      </c>
      <c r="K168" s="313">
        <v>0.05</v>
      </c>
      <c r="L168" s="305">
        <f t="shared" si="2"/>
        <v>1425000</v>
      </c>
      <c r="M168" s="84" t="s">
        <v>1277</v>
      </c>
    </row>
    <row r="169" spans="2:13">
      <c r="B169" s="325">
        <v>167</v>
      </c>
      <c r="C169" s="84" t="s">
        <v>1262</v>
      </c>
      <c r="D169" s="87" t="s">
        <v>14</v>
      </c>
      <c r="E169" s="85"/>
      <c r="F169" s="88" t="s">
        <v>1257</v>
      </c>
      <c r="G169" s="86">
        <v>167</v>
      </c>
      <c r="H169" s="301">
        <v>18</v>
      </c>
      <c r="I169" s="303" t="s">
        <v>1265</v>
      </c>
      <c r="J169" s="303">
        <f>VLOOKUP(I169,'Коэфф для прайса 1 оч'!$E$13:$F$17,2,0)</f>
        <v>1500000</v>
      </c>
      <c r="K169" s="313">
        <v>0.05</v>
      </c>
      <c r="L169" s="305">
        <f t="shared" si="2"/>
        <v>1425000</v>
      </c>
      <c r="M169" s="84" t="s">
        <v>1277</v>
      </c>
    </row>
    <row r="170" spans="2:13">
      <c r="B170" s="325">
        <v>168</v>
      </c>
      <c r="C170" s="84" t="s">
        <v>1262</v>
      </c>
      <c r="D170" s="87" t="s">
        <v>14</v>
      </c>
      <c r="E170" s="85"/>
      <c r="F170" s="88" t="s">
        <v>1257</v>
      </c>
      <c r="G170" s="86">
        <v>168</v>
      </c>
      <c r="H170" s="301">
        <v>25.2</v>
      </c>
      <c r="I170" s="303" t="s">
        <v>1266</v>
      </c>
      <c r="J170" s="303">
        <f>VLOOKUP(I170,'Коэфф для прайса 1 оч'!$E$13:$F$17,2,0)</f>
        <v>2000000</v>
      </c>
      <c r="K170" s="313">
        <v>0.05</v>
      </c>
      <c r="L170" s="305">
        <f t="shared" si="2"/>
        <v>1900000</v>
      </c>
      <c r="M170" s="84" t="s">
        <v>1277</v>
      </c>
    </row>
    <row r="171" spans="2:13">
      <c r="B171" s="325">
        <v>169</v>
      </c>
      <c r="C171" s="84" t="s">
        <v>1262</v>
      </c>
      <c r="D171" s="87" t="s">
        <v>14</v>
      </c>
      <c r="E171" s="85"/>
      <c r="F171" s="88" t="s">
        <v>1257</v>
      </c>
      <c r="G171" s="86">
        <v>169</v>
      </c>
      <c r="H171" s="301">
        <v>27</v>
      </c>
      <c r="I171" s="303" t="s">
        <v>1266</v>
      </c>
      <c r="J171" s="303">
        <f>VLOOKUP(I171,'Коэфф для прайса 1 оч'!$E$13:$F$17,2,0)</f>
        <v>2000000</v>
      </c>
      <c r="K171" s="313">
        <v>0.05</v>
      </c>
      <c r="L171" s="305">
        <f t="shared" si="2"/>
        <v>1900000</v>
      </c>
      <c r="M171" s="84" t="s">
        <v>1277</v>
      </c>
    </row>
    <row r="172" spans="2:13">
      <c r="B172" s="325">
        <v>170</v>
      </c>
      <c r="C172" s="84" t="s">
        <v>1262</v>
      </c>
      <c r="D172" s="87" t="s">
        <v>14</v>
      </c>
      <c r="E172" s="85"/>
      <c r="F172" s="88" t="s">
        <v>1257</v>
      </c>
      <c r="G172" s="86">
        <v>170</v>
      </c>
      <c r="H172" s="301">
        <v>18</v>
      </c>
      <c r="I172" s="303" t="s">
        <v>1264</v>
      </c>
      <c r="J172" s="303">
        <f>VLOOKUP(I172,'Коэфф для прайса 1 оч'!$E$13:$F$17,2,0)</f>
        <v>1800000</v>
      </c>
      <c r="K172" s="313">
        <v>0.05</v>
      </c>
      <c r="L172" s="305">
        <f t="shared" si="2"/>
        <v>1710000</v>
      </c>
      <c r="M172" s="84" t="s">
        <v>1277</v>
      </c>
    </row>
    <row r="173" spans="2:13">
      <c r="B173" s="325">
        <v>171</v>
      </c>
      <c r="C173" s="84" t="s">
        <v>1262</v>
      </c>
      <c r="D173" s="87" t="s">
        <v>14</v>
      </c>
      <c r="E173" s="85"/>
      <c r="F173" s="88" t="s">
        <v>1257</v>
      </c>
      <c r="G173" s="86">
        <v>171</v>
      </c>
      <c r="H173" s="301">
        <v>18</v>
      </c>
      <c r="I173" s="303" t="s">
        <v>1264</v>
      </c>
      <c r="J173" s="303">
        <f>VLOOKUP(I173,'Коэфф для прайса 1 оч'!$E$13:$F$17,2,0)</f>
        <v>1800000</v>
      </c>
      <c r="K173" s="313">
        <v>0.05</v>
      </c>
      <c r="L173" s="305">
        <f t="shared" si="2"/>
        <v>1710000</v>
      </c>
      <c r="M173" s="84" t="s">
        <v>1277</v>
      </c>
    </row>
    <row r="174" spans="2:13">
      <c r="B174" s="325">
        <v>172</v>
      </c>
      <c r="C174" s="84" t="s">
        <v>1262</v>
      </c>
      <c r="D174" s="87" t="s">
        <v>14</v>
      </c>
      <c r="E174" s="85"/>
      <c r="F174" s="88" t="s">
        <v>1257</v>
      </c>
      <c r="G174" s="86">
        <v>172</v>
      </c>
      <c r="H174" s="301">
        <v>18</v>
      </c>
      <c r="I174" s="303" t="s">
        <v>1264</v>
      </c>
      <c r="J174" s="303">
        <f>VLOOKUP(I174,'Коэфф для прайса 1 оч'!$E$13:$F$17,2,0)</f>
        <v>1800000</v>
      </c>
      <c r="K174" s="313">
        <v>0.05</v>
      </c>
      <c r="L174" s="305">
        <f t="shared" si="2"/>
        <v>1710000</v>
      </c>
      <c r="M174" s="84" t="s">
        <v>1277</v>
      </c>
    </row>
    <row r="175" spans="2:13">
      <c r="B175" s="325">
        <v>173</v>
      </c>
      <c r="C175" s="84" t="s">
        <v>1262</v>
      </c>
      <c r="D175" s="87" t="s">
        <v>14</v>
      </c>
      <c r="E175" s="85"/>
      <c r="F175" s="88" t="s">
        <v>1257</v>
      </c>
      <c r="G175" s="86">
        <v>173</v>
      </c>
      <c r="H175" s="301">
        <v>18</v>
      </c>
      <c r="I175" s="303" t="s">
        <v>1264</v>
      </c>
      <c r="J175" s="303">
        <f>VLOOKUP(I175,'Коэфф для прайса 1 оч'!$E$13:$F$17,2,0)</f>
        <v>1800000</v>
      </c>
      <c r="K175" s="313">
        <v>0.05</v>
      </c>
      <c r="L175" s="305">
        <f t="shared" si="2"/>
        <v>1710000</v>
      </c>
      <c r="M175" s="84" t="s">
        <v>1277</v>
      </c>
    </row>
    <row r="176" spans="2:13">
      <c r="B176" s="325">
        <v>174</v>
      </c>
      <c r="C176" s="84" t="s">
        <v>1262</v>
      </c>
      <c r="D176" s="87" t="s">
        <v>14</v>
      </c>
      <c r="E176" s="85"/>
      <c r="F176" s="88" t="s">
        <v>1257</v>
      </c>
      <c r="G176" s="86">
        <v>174</v>
      </c>
      <c r="H176" s="301">
        <v>18</v>
      </c>
      <c r="I176" s="303" t="s">
        <v>1264</v>
      </c>
      <c r="J176" s="303">
        <f>VLOOKUP(I176,'Коэфф для прайса 1 оч'!$E$13:$F$17,2,0)</f>
        <v>1800000</v>
      </c>
      <c r="K176" s="313">
        <v>0.05</v>
      </c>
      <c r="L176" s="305">
        <f t="shared" si="2"/>
        <v>1710000</v>
      </c>
      <c r="M176" s="84" t="s">
        <v>1277</v>
      </c>
    </row>
    <row r="177" spans="2:13">
      <c r="B177" s="325">
        <v>175</v>
      </c>
      <c r="C177" s="84" t="s">
        <v>1262</v>
      </c>
      <c r="D177" s="87" t="s">
        <v>14</v>
      </c>
      <c r="E177" s="85"/>
      <c r="F177" s="88" t="s">
        <v>1257</v>
      </c>
      <c r="G177" s="86">
        <v>175</v>
      </c>
      <c r="H177" s="301">
        <v>18</v>
      </c>
      <c r="I177" s="303" t="s">
        <v>1264</v>
      </c>
      <c r="J177" s="303">
        <f>VLOOKUP(I177,'Коэфф для прайса 1 оч'!$E$13:$F$17,2,0)</f>
        <v>1800000</v>
      </c>
      <c r="K177" s="313">
        <v>0.05</v>
      </c>
      <c r="L177" s="305">
        <f t="shared" si="2"/>
        <v>1710000</v>
      </c>
      <c r="M177" s="84" t="s">
        <v>1277</v>
      </c>
    </row>
    <row r="178" spans="2:13">
      <c r="B178" s="325">
        <v>176</v>
      </c>
      <c r="C178" s="84" t="s">
        <v>1262</v>
      </c>
      <c r="D178" s="87" t="s">
        <v>14</v>
      </c>
      <c r="E178" s="85"/>
      <c r="F178" s="88" t="s">
        <v>1257</v>
      </c>
      <c r="G178" s="86">
        <v>176</v>
      </c>
      <c r="H178" s="301">
        <v>18</v>
      </c>
      <c r="I178" s="303" t="s">
        <v>1265</v>
      </c>
      <c r="J178" s="303">
        <f>VLOOKUP(I178,'Коэфф для прайса 1 оч'!$E$13:$F$17,2,0)</f>
        <v>1500000</v>
      </c>
      <c r="K178" s="313">
        <v>0.05</v>
      </c>
      <c r="L178" s="305">
        <f t="shared" si="2"/>
        <v>1425000</v>
      </c>
      <c r="M178" s="84" t="s">
        <v>1277</v>
      </c>
    </row>
    <row r="179" spans="2:13">
      <c r="B179" s="325">
        <v>177</v>
      </c>
      <c r="C179" s="84" t="s">
        <v>1262</v>
      </c>
      <c r="D179" s="87" t="s">
        <v>14</v>
      </c>
      <c r="E179" s="85"/>
      <c r="F179" s="88" t="s">
        <v>1257</v>
      </c>
      <c r="G179" s="86">
        <v>177</v>
      </c>
      <c r="H179" s="301">
        <v>18</v>
      </c>
      <c r="I179" s="303" t="s">
        <v>1265</v>
      </c>
      <c r="J179" s="303">
        <f>VLOOKUP(I179,'Коэфф для прайса 1 оч'!$E$13:$F$17,2,0)</f>
        <v>1500000</v>
      </c>
      <c r="K179" s="313">
        <v>0.05</v>
      </c>
      <c r="L179" s="305">
        <f t="shared" si="2"/>
        <v>1425000</v>
      </c>
      <c r="M179" s="84" t="s">
        <v>1277</v>
      </c>
    </row>
    <row r="180" spans="2:13">
      <c r="B180" s="325">
        <v>178</v>
      </c>
      <c r="C180" s="84" t="s">
        <v>1262</v>
      </c>
      <c r="D180" s="87" t="s">
        <v>14</v>
      </c>
      <c r="E180" s="85"/>
      <c r="F180" s="88" t="s">
        <v>1257</v>
      </c>
      <c r="G180" s="86">
        <v>178</v>
      </c>
      <c r="H180" s="301">
        <v>18</v>
      </c>
      <c r="I180" s="303" t="s">
        <v>1264</v>
      </c>
      <c r="J180" s="303">
        <f>VLOOKUP(I180,'Коэфф для прайса 1 оч'!$E$13:$F$17,2,0)</f>
        <v>1800000</v>
      </c>
      <c r="K180" s="313">
        <v>0.05</v>
      </c>
      <c r="L180" s="305">
        <f t="shared" si="2"/>
        <v>1710000</v>
      </c>
      <c r="M180" s="84" t="s">
        <v>1277</v>
      </c>
    </row>
    <row r="181" spans="2:13">
      <c r="B181" s="325">
        <v>179</v>
      </c>
      <c r="C181" s="84" t="s">
        <v>1262</v>
      </c>
      <c r="D181" s="87" t="s">
        <v>14</v>
      </c>
      <c r="E181" s="85"/>
      <c r="F181" s="88" t="s">
        <v>1257</v>
      </c>
      <c r="G181" s="86">
        <v>179</v>
      </c>
      <c r="H181" s="301">
        <v>18</v>
      </c>
      <c r="I181" s="303" t="s">
        <v>1264</v>
      </c>
      <c r="J181" s="303">
        <f>VLOOKUP(I181,'Коэфф для прайса 1 оч'!$E$13:$F$17,2,0)</f>
        <v>1800000</v>
      </c>
      <c r="K181" s="313">
        <v>0.05</v>
      </c>
      <c r="L181" s="305">
        <f t="shared" si="2"/>
        <v>1710000</v>
      </c>
      <c r="M181" s="84" t="s">
        <v>1277</v>
      </c>
    </row>
    <row r="182" spans="2:13">
      <c r="B182" s="325">
        <v>180</v>
      </c>
      <c r="C182" s="84" t="s">
        <v>1262</v>
      </c>
      <c r="D182" s="87" t="s">
        <v>14</v>
      </c>
      <c r="E182" s="85"/>
      <c r="F182" s="88" t="s">
        <v>1257</v>
      </c>
      <c r="G182" s="86">
        <v>180</v>
      </c>
      <c r="H182" s="301">
        <v>18</v>
      </c>
      <c r="I182" s="303" t="s">
        <v>1264</v>
      </c>
      <c r="J182" s="303">
        <f>VLOOKUP(I182,'Коэфф для прайса 1 оч'!$E$13:$F$17,2,0)</f>
        <v>1800000</v>
      </c>
      <c r="K182" s="313">
        <v>0.05</v>
      </c>
      <c r="L182" s="305">
        <f t="shared" si="2"/>
        <v>1710000</v>
      </c>
      <c r="M182" s="84" t="s">
        <v>1277</v>
      </c>
    </row>
    <row r="183" spans="2:13">
      <c r="B183" s="325">
        <v>181</v>
      </c>
      <c r="C183" s="84" t="s">
        <v>1262</v>
      </c>
      <c r="D183" s="87" t="s">
        <v>14</v>
      </c>
      <c r="E183" s="85"/>
      <c r="F183" s="88" t="s">
        <v>1257</v>
      </c>
      <c r="G183" s="86">
        <v>181</v>
      </c>
      <c r="H183" s="301">
        <v>18</v>
      </c>
      <c r="I183" s="303" t="s">
        <v>1264</v>
      </c>
      <c r="J183" s="303">
        <f>VLOOKUP(I183,'Коэфф для прайса 1 оч'!$E$13:$F$17,2,0)</f>
        <v>1800000</v>
      </c>
      <c r="K183" s="313">
        <v>0.05</v>
      </c>
      <c r="L183" s="305">
        <f t="shared" si="2"/>
        <v>1710000</v>
      </c>
      <c r="M183" s="84" t="s">
        <v>1277</v>
      </c>
    </row>
    <row r="184" spans="2:13">
      <c r="B184" s="325">
        <v>182</v>
      </c>
      <c r="C184" s="84" t="s">
        <v>1262</v>
      </c>
      <c r="D184" s="87" t="s">
        <v>14</v>
      </c>
      <c r="E184" s="85"/>
      <c r="F184" s="88" t="s">
        <v>1257</v>
      </c>
      <c r="G184" s="86">
        <v>182</v>
      </c>
      <c r="H184" s="301">
        <v>18</v>
      </c>
      <c r="I184" s="303" t="s">
        <v>1264</v>
      </c>
      <c r="J184" s="303">
        <f>VLOOKUP(I184,'Коэфф для прайса 1 оч'!$E$13:$F$17,2,0)</f>
        <v>1800000</v>
      </c>
      <c r="K184" s="313">
        <v>0.05</v>
      </c>
      <c r="L184" s="305">
        <f t="shared" si="2"/>
        <v>1710000</v>
      </c>
      <c r="M184" s="84" t="s">
        <v>1277</v>
      </c>
    </row>
    <row r="185" spans="2:13">
      <c r="B185" s="325">
        <v>183</v>
      </c>
      <c r="C185" s="84" t="s">
        <v>1262</v>
      </c>
      <c r="D185" s="87" t="s">
        <v>14</v>
      </c>
      <c r="E185" s="85"/>
      <c r="F185" s="88" t="s">
        <v>1257</v>
      </c>
      <c r="G185" s="86">
        <v>183</v>
      </c>
      <c r="H185" s="301">
        <v>18</v>
      </c>
      <c r="I185" s="303" t="s">
        <v>1264</v>
      </c>
      <c r="J185" s="303">
        <f>VLOOKUP(I185,'Коэфф для прайса 1 оч'!$E$13:$F$17,2,0)</f>
        <v>1800000</v>
      </c>
      <c r="K185" s="313">
        <v>0.05</v>
      </c>
      <c r="L185" s="305">
        <f t="shared" si="2"/>
        <v>1710000</v>
      </c>
      <c r="M185" s="84" t="s">
        <v>1277</v>
      </c>
    </row>
    <row r="186" spans="2:13">
      <c r="B186" s="325">
        <v>184</v>
      </c>
      <c r="C186" s="84" t="s">
        <v>1262</v>
      </c>
      <c r="D186" s="87" t="s">
        <v>14</v>
      </c>
      <c r="E186" s="85"/>
      <c r="F186" s="88" t="s">
        <v>1257</v>
      </c>
      <c r="G186" s="86">
        <v>184</v>
      </c>
      <c r="H186" s="301">
        <v>18</v>
      </c>
      <c r="I186" s="303" t="s">
        <v>1264</v>
      </c>
      <c r="J186" s="303">
        <f>VLOOKUP(I186,'Коэфф для прайса 1 оч'!$E$13:$F$17,2,0)</f>
        <v>1800000</v>
      </c>
      <c r="K186" s="313">
        <v>0.05</v>
      </c>
      <c r="L186" s="305">
        <f t="shared" si="2"/>
        <v>1710000</v>
      </c>
      <c r="M186" s="84" t="s">
        <v>1277</v>
      </c>
    </row>
    <row r="187" spans="2:13">
      <c r="B187" s="325">
        <v>185</v>
      </c>
      <c r="C187" s="84" t="s">
        <v>1262</v>
      </c>
      <c r="D187" s="87" t="s">
        <v>14</v>
      </c>
      <c r="E187" s="85"/>
      <c r="F187" s="88" t="s">
        <v>1257</v>
      </c>
      <c r="G187" s="86">
        <v>185</v>
      </c>
      <c r="H187" s="301">
        <v>18</v>
      </c>
      <c r="I187" s="303" t="s">
        <v>1264</v>
      </c>
      <c r="J187" s="303">
        <f>VLOOKUP(I187,'Коэфф для прайса 1 оч'!$E$13:$F$17,2,0)</f>
        <v>1800000</v>
      </c>
      <c r="K187" s="313">
        <v>0.05</v>
      </c>
      <c r="L187" s="305">
        <f t="shared" si="2"/>
        <v>1710000</v>
      </c>
      <c r="M187" s="84" t="s">
        <v>1277</v>
      </c>
    </row>
    <row r="188" spans="2:13">
      <c r="B188" s="325">
        <v>186</v>
      </c>
      <c r="C188" s="84" t="s">
        <v>1262</v>
      </c>
      <c r="D188" s="87" t="s">
        <v>14</v>
      </c>
      <c r="E188" s="85"/>
      <c r="F188" s="88" t="s">
        <v>1257</v>
      </c>
      <c r="G188" s="86">
        <v>186</v>
      </c>
      <c r="H188" s="301">
        <v>18</v>
      </c>
      <c r="I188" s="303" t="s">
        <v>1264</v>
      </c>
      <c r="J188" s="303">
        <f>VLOOKUP(I188,'Коэфф для прайса 1 оч'!$E$13:$F$17,2,0)</f>
        <v>1800000</v>
      </c>
      <c r="K188" s="313">
        <v>0.05</v>
      </c>
      <c r="L188" s="305">
        <f t="shared" si="2"/>
        <v>1710000</v>
      </c>
      <c r="M188" s="84" t="s">
        <v>1277</v>
      </c>
    </row>
    <row r="189" spans="2:13">
      <c r="B189" s="325">
        <v>187</v>
      </c>
      <c r="C189" s="84" t="s">
        <v>1262</v>
      </c>
      <c r="D189" s="87" t="s">
        <v>14</v>
      </c>
      <c r="E189" s="85"/>
      <c r="F189" s="88" t="s">
        <v>1257</v>
      </c>
      <c r="G189" s="86">
        <v>187</v>
      </c>
      <c r="H189" s="301">
        <v>18</v>
      </c>
      <c r="I189" s="303" t="s">
        <v>1264</v>
      </c>
      <c r="J189" s="303">
        <f>VLOOKUP(I189,'Коэфф для прайса 1 оч'!$E$13:$F$17,2,0)</f>
        <v>1800000</v>
      </c>
      <c r="K189" s="313">
        <v>0.05</v>
      </c>
      <c r="L189" s="305">
        <f t="shared" si="2"/>
        <v>1710000</v>
      </c>
      <c r="M189" s="84" t="s">
        <v>1277</v>
      </c>
    </row>
    <row r="190" spans="2:13">
      <c r="B190" s="325">
        <v>188</v>
      </c>
      <c r="C190" s="84" t="s">
        <v>1262</v>
      </c>
      <c r="D190" s="87" t="s">
        <v>14</v>
      </c>
      <c r="E190" s="85"/>
      <c r="F190" s="88" t="s">
        <v>1257</v>
      </c>
      <c r="G190" s="86">
        <v>188</v>
      </c>
      <c r="H190" s="301">
        <v>18</v>
      </c>
      <c r="I190" s="303" t="s">
        <v>1264</v>
      </c>
      <c r="J190" s="303">
        <f>VLOOKUP(I190,'Коэфф для прайса 1 оч'!$E$13:$F$17,2,0)</f>
        <v>1800000</v>
      </c>
      <c r="K190" s="313">
        <v>0.05</v>
      </c>
      <c r="L190" s="305">
        <f t="shared" si="2"/>
        <v>1710000</v>
      </c>
      <c r="M190" s="84" t="s">
        <v>1277</v>
      </c>
    </row>
    <row r="191" spans="2:13">
      <c r="B191" s="325">
        <v>189</v>
      </c>
      <c r="C191" s="84" t="s">
        <v>1262</v>
      </c>
      <c r="D191" s="87" t="s">
        <v>14</v>
      </c>
      <c r="E191" s="85"/>
      <c r="F191" s="88" t="s">
        <v>1257</v>
      </c>
      <c r="G191" s="86">
        <v>189</v>
      </c>
      <c r="H191" s="301">
        <v>18</v>
      </c>
      <c r="I191" s="303" t="s">
        <v>1264</v>
      </c>
      <c r="J191" s="303">
        <f>VLOOKUP(I191,'Коэфф для прайса 1 оч'!$E$13:$F$17,2,0)</f>
        <v>1800000</v>
      </c>
      <c r="K191" s="313">
        <v>0.05</v>
      </c>
      <c r="L191" s="305">
        <f t="shared" si="2"/>
        <v>1710000</v>
      </c>
      <c r="M191" s="84" t="s">
        <v>1277</v>
      </c>
    </row>
    <row r="192" spans="2:13">
      <c r="B192" s="325">
        <v>190</v>
      </c>
      <c r="C192" s="84" t="s">
        <v>1262</v>
      </c>
      <c r="D192" s="87" t="s">
        <v>14</v>
      </c>
      <c r="E192" s="85"/>
      <c r="F192" s="88" t="s">
        <v>1257</v>
      </c>
      <c r="G192" s="86">
        <v>190</v>
      </c>
      <c r="H192" s="301">
        <v>18</v>
      </c>
      <c r="I192" s="303" t="s">
        <v>1264</v>
      </c>
      <c r="J192" s="303">
        <f>VLOOKUP(I192,'Коэфф для прайса 1 оч'!$E$13:$F$17,2,0)</f>
        <v>1800000</v>
      </c>
      <c r="K192" s="313">
        <v>0.05</v>
      </c>
      <c r="L192" s="305">
        <f t="shared" si="2"/>
        <v>1710000</v>
      </c>
      <c r="M192" s="84" t="s">
        <v>1277</v>
      </c>
    </row>
    <row r="193" spans="2:13">
      <c r="B193" s="325">
        <v>191</v>
      </c>
      <c r="C193" s="84" t="s">
        <v>1262</v>
      </c>
      <c r="D193" s="87" t="s">
        <v>14</v>
      </c>
      <c r="E193" s="85"/>
      <c r="F193" s="88" t="s">
        <v>1257</v>
      </c>
      <c r="G193" s="86">
        <v>191</v>
      </c>
      <c r="H193" s="301">
        <v>18</v>
      </c>
      <c r="I193" s="303" t="s">
        <v>1264</v>
      </c>
      <c r="J193" s="303">
        <f>VLOOKUP(I193,'Коэфф для прайса 1 оч'!$E$13:$F$17,2,0)</f>
        <v>1800000</v>
      </c>
      <c r="K193" s="313">
        <v>0.05</v>
      </c>
      <c r="L193" s="305">
        <f t="shared" si="2"/>
        <v>1710000</v>
      </c>
      <c r="M193" s="84" t="s">
        <v>1277</v>
      </c>
    </row>
    <row r="194" spans="2:13">
      <c r="B194" s="325">
        <v>192</v>
      </c>
      <c r="C194" s="84" t="s">
        <v>1262</v>
      </c>
      <c r="D194" s="87" t="s">
        <v>14</v>
      </c>
      <c r="E194" s="85"/>
      <c r="F194" s="88" t="s">
        <v>1257</v>
      </c>
      <c r="G194" s="86">
        <v>192</v>
      </c>
      <c r="H194" s="301">
        <v>18</v>
      </c>
      <c r="I194" s="303" t="s">
        <v>1265</v>
      </c>
      <c r="J194" s="303">
        <f>VLOOKUP(I194,'Коэфф для прайса 1 оч'!$E$13:$F$17,2,0)</f>
        <v>1500000</v>
      </c>
      <c r="K194" s="313">
        <v>0.05</v>
      </c>
      <c r="L194" s="305">
        <f t="shared" si="2"/>
        <v>1425000</v>
      </c>
      <c r="M194" s="84" t="s">
        <v>1277</v>
      </c>
    </row>
    <row r="195" spans="2:13">
      <c r="B195" s="325">
        <v>193</v>
      </c>
      <c r="C195" s="84" t="s">
        <v>1262</v>
      </c>
      <c r="D195" s="87" t="s">
        <v>14</v>
      </c>
      <c r="E195" s="85"/>
      <c r="F195" s="88" t="s">
        <v>1257</v>
      </c>
      <c r="G195" s="86">
        <v>193</v>
      </c>
      <c r="H195" s="301">
        <v>18</v>
      </c>
      <c r="I195" s="303" t="s">
        <v>1265</v>
      </c>
      <c r="J195" s="303">
        <f>VLOOKUP(I195,'Коэфф для прайса 1 оч'!$E$13:$F$17,2,0)</f>
        <v>1500000</v>
      </c>
      <c r="K195" s="313">
        <v>0.05</v>
      </c>
      <c r="L195" s="305">
        <f t="shared" si="2"/>
        <v>1425000</v>
      </c>
      <c r="M195" s="84" t="s">
        <v>1277</v>
      </c>
    </row>
    <row r="196" spans="2:13">
      <c r="B196" s="325">
        <v>194</v>
      </c>
      <c r="C196" s="84" t="s">
        <v>1262</v>
      </c>
      <c r="D196" s="87" t="s">
        <v>14</v>
      </c>
      <c r="E196" s="85"/>
      <c r="F196" s="88" t="s">
        <v>1257</v>
      </c>
      <c r="G196" s="86">
        <v>194</v>
      </c>
      <c r="H196" s="301">
        <v>21.6</v>
      </c>
      <c r="I196" s="303" t="s">
        <v>1263</v>
      </c>
      <c r="J196" s="303">
        <f>VLOOKUP(I196,'Коэфф для прайса 1 оч'!$E$13:$F$17,2,0)</f>
        <v>1700000</v>
      </c>
      <c r="K196" s="313">
        <v>0.05</v>
      </c>
      <c r="L196" s="305">
        <f t="shared" ref="L196:L259" si="3">J196-J196*K196</f>
        <v>1615000</v>
      </c>
      <c r="M196" s="84" t="s">
        <v>1277</v>
      </c>
    </row>
    <row r="197" spans="2:13">
      <c r="B197" s="325">
        <v>195</v>
      </c>
      <c r="C197" s="84" t="s">
        <v>1262</v>
      </c>
      <c r="D197" s="87" t="s">
        <v>14</v>
      </c>
      <c r="E197" s="85"/>
      <c r="F197" s="88" t="s">
        <v>1257</v>
      </c>
      <c r="G197" s="86">
        <v>195</v>
      </c>
      <c r="H197" s="301">
        <v>21.6</v>
      </c>
      <c r="I197" s="303" t="s">
        <v>1263</v>
      </c>
      <c r="J197" s="303">
        <f>VLOOKUP(I197,'Коэфф для прайса 1 оч'!$E$13:$F$17,2,0)</f>
        <v>1700000</v>
      </c>
      <c r="K197" s="313">
        <v>0.05</v>
      </c>
      <c r="L197" s="305">
        <f t="shared" si="3"/>
        <v>1615000</v>
      </c>
      <c r="M197" s="84" t="s">
        <v>1277</v>
      </c>
    </row>
    <row r="198" spans="2:13">
      <c r="B198" s="325">
        <v>196</v>
      </c>
      <c r="C198" s="84" t="s">
        <v>1262</v>
      </c>
      <c r="D198" s="87" t="s">
        <v>14</v>
      </c>
      <c r="E198" s="85"/>
      <c r="F198" s="88" t="s">
        <v>1257</v>
      </c>
      <c r="G198" s="86">
        <v>196</v>
      </c>
      <c r="H198" s="301">
        <v>21.6</v>
      </c>
      <c r="I198" s="303" t="s">
        <v>1263</v>
      </c>
      <c r="J198" s="303">
        <f>VLOOKUP(I198,'Коэфф для прайса 1 оч'!$E$13:$F$17,2,0)</f>
        <v>1700000</v>
      </c>
      <c r="K198" s="313">
        <v>0.05</v>
      </c>
      <c r="L198" s="305">
        <f t="shared" si="3"/>
        <v>1615000</v>
      </c>
      <c r="M198" s="84" t="s">
        <v>1277</v>
      </c>
    </row>
    <row r="199" spans="2:13">
      <c r="B199" s="325">
        <v>197</v>
      </c>
      <c r="C199" s="84" t="s">
        <v>1262</v>
      </c>
      <c r="D199" s="87" t="s">
        <v>14</v>
      </c>
      <c r="E199" s="85"/>
      <c r="F199" s="88" t="s">
        <v>1257</v>
      </c>
      <c r="G199" s="86">
        <v>197</v>
      </c>
      <c r="H199" s="301">
        <v>18</v>
      </c>
      <c r="I199" s="303" t="s">
        <v>1265</v>
      </c>
      <c r="J199" s="303">
        <f>VLOOKUP(I199,'Коэфф для прайса 1 оч'!$E$13:$F$17,2,0)</f>
        <v>1500000</v>
      </c>
      <c r="K199" s="313">
        <v>0.05</v>
      </c>
      <c r="L199" s="305">
        <f t="shared" si="3"/>
        <v>1425000</v>
      </c>
      <c r="M199" s="84" t="s">
        <v>1277</v>
      </c>
    </row>
    <row r="200" spans="2:13">
      <c r="B200" s="325">
        <v>198</v>
      </c>
      <c r="C200" s="84" t="s">
        <v>1262</v>
      </c>
      <c r="D200" s="87" t="s">
        <v>14</v>
      </c>
      <c r="E200" s="85"/>
      <c r="F200" s="88" t="s">
        <v>1257</v>
      </c>
      <c r="G200" s="86">
        <v>198</v>
      </c>
      <c r="H200" s="301">
        <v>18</v>
      </c>
      <c r="I200" s="303" t="s">
        <v>1265</v>
      </c>
      <c r="J200" s="303">
        <f>VLOOKUP(I200,'Коэфф для прайса 1 оч'!$E$13:$F$17,2,0)</f>
        <v>1500000</v>
      </c>
      <c r="K200" s="313">
        <v>0.05</v>
      </c>
      <c r="L200" s="305">
        <f t="shared" si="3"/>
        <v>1425000</v>
      </c>
      <c r="M200" s="84" t="s">
        <v>1277</v>
      </c>
    </row>
    <row r="201" spans="2:13">
      <c r="B201" s="325">
        <v>199</v>
      </c>
      <c r="C201" s="84" t="s">
        <v>1262</v>
      </c>
      <c r="D201" s="87" t="s">
        <v>14</v>
      </c>
      <c r="E201" s="85"/>
      <c r="F201" s="88" t="s">
        <v>1257</v>
      </c>
      <c r="G201" s="86">
        <v>199</v>
      </c>
      <c r="H201" s="301">
        <v>18</v>
      </c>
      <c r="I201" s="303" t="s">
        <v>1265</v>
      </c>
      <c r="J201" s="303">
        <f>VLOOKUP(I201,'Коэфф для прайса 1 оч'!$E$13:$F$17,2,0)</f>
        <v>1500000</v>
      </c>
      <c r="K201" s="313">
        <v>0.05</v>
      </c>
      <c r="L201" s="305">
        <f t="shared" si="3"/>
        <v>1425000</v>
      </c>
      <c r="M201" s="84" t="s">
        <v>1277</v>
      </c>
    </row>
    <row r="202" spans="2:13">
      <c r="B202" s="325">
        <v>200</v>
      </c>
      <c r="C202" s="84" t="s">
        <v>1262</v>
      </c>
      <c r="D202" s="87" t="s">
        <v>14</v>
      </c>
      <c r="E202" s="85"/>
      <c r="F202" s="88" t="s">
        <v>1257</v>
      </c>
      <c r="G202" s="86">
        <v>200</v>
      </c>
      <c r="H202" s="301">
        <v>18</v>
      </c>
      <c r="I202" s="303" t="s">
        <v>1265</v>
      </c>
      <c r="J202" s="303">
        <f>VLOOKUP(I202,'Коэфф для прайса 1 оч'!$E$13:$F$17,2,0)</f>
        <v>1500000</v>
      </c>
      <c r="K202" s="313">
        <v>0.05</v>
      </c>
      <c r="L202" s="305">
        <f t="shared" si="3"/>
        <v>1425000</v>
      </c>
      <c r="M202" s="84" t="s">
        <v>1277</v>
      </c>
    </row>
    <row r="203" spans="2:13">
      <c r="B203" s="325">
        <v>201</v>
      </c>
      <c r="C203" s="84" t="s">
        <v>1262</v>
      </c>
      <c r="D203" s="87" t="s">
        <v>14</v>
      </c>
      <c r="E203" s="85"/>
      <c r="F203" s="88" t="s">
        <v>1257</v>
      </c>
      <c r="G203" s="86">
        <v>201</v>
      </c>
      <c r="H203" s="301">
        <v>18</v>
      </c>
      <c r="I203" s="303" t="s">
        <v>1265</v>
      </c>
      <c r="J203" s="303">
        <f>VLOOKUP(I203,'Коэфф для прайса 1 оч'!$E$13:$F$17,2,0)</f>
        <v>1500000</v>
      </c>
      <c r="K203" s="313">
        <v>0.05</v>
      </c>
      <c r="L203" s="305">
        <f t="shared" si="3"/>
        <v>1425000</v>
      </c>
      <c r="M203" s="84" t="s">
        <v>1277</v>
      </c>
    </row>
    <row r="204" spans="2:13">
      <c r="B204" s="325">
        <v>202</v>
      </c>
      <c r="C204" s="84" t="s">
        <v>1262</v>
      </c>
      <c r="D204" s="87" t="s">
        <v>14</v>
      </c>
      <c r="E204" s="85"/>
      <c r="F204" s="88" t="s">
        <v>1257</v>
      </c>
      <c r="G204" s="86">
        <v>202</v>
      </c>
      <c r="H204" s="301">
        <v>18</v>
      </c>
      <c r="I204" s="303" t="s">
        <v>1265</v>
      </c>
      <c r="J204" s="303">
        <f>VLOOKUP(I204,'Коэфф для прайса 1 оч'!$E$13:$F$17,2,0)</f>
        <v>1500000</v>
      </c>
      <c r="K204" s="313">
        <v>0.05</v>
      </c>
      <c r="L204" s="305">
        <f t="shared" si="3"/>
        <v>1425000</v>
      </c>
      <c r="M204" s="84" t="s">
        <v>1277</v>
      </c>
    </row>
    <row r="205" spans="2:13">
      <c r="B205" s="325">
        <v>203</v>
      </c>
      <c r="C205" s="84" t="s">
        <v>1262</v>
      </c>
      <c r="D205" s="87" t="s">
        <v>14</v>
      </c>
      <c r="E205" s="85"/>
      <c r="F205" s="88" t="s">
        <v>1257</v>
      </c>
      <c r="G205" s="86">
        <v>203</v>
      </c>
      <c r="H205" s="301">
        <v>18</v>
      </c>
      <c r="I205" s="303" t="s">
        <v>1265</v>
      </c>
      <c r="J205" s="303">
        <f>VLOOKUP(I205,'Коэфф для прайса 1 оч'!$E$13:$F$17,2,0)</f>
        <v>1500000</v>
      </c>
      <c r="K205" s="313">
        <v>0.05</v>
      </c>
      <c r="L205" s="305">
        <f t="shared" si="3"/>
        <v>1425000</v>
      </c>
      <c r="M205" s="84" t="s">
        <v>1277</v>
      </c>
    </row>
    <row r="206" spans="2:13">
      <c r="B206" s="325">
        <v>204</v>
      </c>
      <c r="C206" s="84" t="s">
        <v>1262</v>
      </c>
      <c r="D206" s="87" t="s">
        <v>14</v>
      </c>
      <c r="E206" s="85"/>
      <c r="F206" s="88" t="s">
        <v>1257</v>
      </c>
      <c r="G206" s="86">
        <v>204</v>
      </c>
      <c r="H206" s="301">
        <v>18</v>
      </c>
      <c r="I206" s="303" t="s">
        <v>1265</v>
      </c>
      <c r="J206" s="303">
        <f>VLOOKUP(I206,'Коэфф для прайса 1 оч'!$E$13:$F$17,2,0)</f>
        <v>1500000</v>
      </c>
      <c r="K206" s="313">
        <v>0.05</v>
      </c>
      <c r="L206" s="305">
        <f t="shared" si="3"/>
        <v>1425000</v>
      </c>
      <c r="M206" s="84" t="s">
        <v>1277</v>
      </c>
    </row>
    <row r="207" spans="2:13">
      <c r="B207" s="325">
        <v>205</v>
      </c>
      <c r="C207" s="84" t="s">
        <v>1262</v>
      </c>
      <c r="D207" s="87" t="s">
        <v>14</v>
      </c>
      <c r="E207" s="85"/>
      <c r="F207" s="88" t="s">
        <v>1257</v>
      </c>
      <c r="G207" s="86">
        <v>205</v>
      </c>
      <c r="H207" s="301">
        <v>18</v>
      </c>
      <c r="I207" s="303" t="s">
        <v>1265</v>
      </c>
      <c r="J207" s="303">
        <f>VLOOKUP(I207,'Коэфф для прайса 1 оч'!$E$13:$F$17,2,0)</f>
        <v>1500000</v>
      </c>
      <c r="K207" s="313">
        <v>0.05</v>
      </c>
      <c r="L207" s="305">
        <f t="shared" si="3"/>
        <v>1425000</v>
      </c>
      <c r="M207" s="84" t="s">
        <v>1277</v>
      </c>
    </row>
    <row r="208" spans="2:13">
      <c r="B208" s="325">
        <v>206</v>
      </c>
      <c r="C208" s="84" t="s">
        <v>1262</v>
      </c>
      <c r="D208" s="87" t="s">
        <v>14</v>
      </c>
      <c r="E208" s="85"/>
      <c r="F208" s="88" t="s">
        <v>1257</v>
      </c>
      <c r="G208" s="86">
        <v>206</v>
      </c>
      <c r="H208" s="301">
        <v>18</v>
      </c>
      <c r="I208" s="303" t="s">
        <v>1265</v>
      </c>
      <c r="J208" s="303">
        <f>VLOOKUP(I208,'Коэфф для прайса 1 оч'!$E$13:$F$17,2,0)</f>
        <v>1500000</v>
      </c>
      <c r="K208" s="313">
        <v>0.05</v>
      </c>
      <c r="L208" s="305">
        <f t="shared" si="3"/>
        <v>1425000</v>
      </c>
      <c r="M208" s="84" t="s">
        <v>1277</v>
      </c>
    </row>
    <row r="209" spans="2:13">
      <c r="B209" s="325">
        <v>207</v>
      </c>
      <c r="C209" s="84" t="s">
        <v>1262</v>
      </c>
      <c r="D209" s="87" t="s">
        <v>14</v>
      </c>
      <c r="E209" s="85"/>
      <c r="F209" s="88" t="s">
        <v>1257</v>
      </c>
      <c r="G209" s="86">
        <v>207</v>
      </c>
      <c r="H209" s="301">
        <v>18</v>
      </c>
      <c r="I209" s="303" t="s">
        <v>1265</v>
      </c>
      <c r="J209" s="303">
        <f>VLOOKUP(I209,'Коэфф для прайса 1 оч'!$E$13:$F$17,2,0)</f>
        <v>1500000</v>
      </c>
      <c r="K209" s="313">
        <v>0.05</v>
      </c>
      <c r="L209" s="305">
        <f t="shared" si="3"/>
        <v>1425000</v>
      </c>
      <c r="M209" s="84" t="s">
        <v>1277</v>
      </c>
    </row>
    <row r="210" spans="2:13">
      <c r="B210" s="325">
        <v>208</v>
      </c>
      <c r="C210" s="84" t="s">
        <v>1262</v>
      </c>
      <c r="D210" s="87" t="s">
        <v>14</v>
      </c>
      <c r="E210" s="85"/>
      <c r="F210" s="88" t="s">
        <v>1257</v>
      </c>
      <c r="G210" s="86">
        <v>208</v>
      </c>
      <c r="H210" s="301">
        <v>18</v>
      </c>
      <c r="I210" s="303" t="s">
        <v>1265</v>
      </c>
      <c r="J210" s="303">
        <f>VLOOKUP(I210,'Коэфф для прайса 1 оч'!$E$13:$F$17,2,0)</f>
        <v>1500000</v>
      </c>
      <c r="K210" s="313">
        <v>0.05</v>
      </c>
      <c r="L210" s="305">
        <f t="shared" si="3"/>
        <v>1425000</v>
      </c>
      <c r="M210" s="84" t="s">
        <v>1277</v>
      </c>
    </row>
    <row r="211" spans="2:13">
      <c r="B211" s="325">
        <v>209</v>
      </c>
      <c r="C211" s="84" t="s">
        <v>1262</v>
      </c>
      <c r="D211" s="87" t="s">
        <v>14</v>
      </c>
      <c r="E211" s="85"/>
      <c r="F211" s="88" t="s">
        <v>1257</v>
      </c>
      <c r="G211" s="86">
        <v>209</v>
      </c>
      <c r="H211" s="301">
        <v>18</v>
      </c>
      <c r="I211" s="303" t="s">
        <v>1265</v>
      </c>
      <c r="J211" s="303">
        <f>VLOOKUP(I211,'Коэфф для прайса 1 оч'!$E$13:$F$17,2,0)</f>
        <v>1500000</v>
      </c>
      <c r="K211" s="313">
        <v>0.05</v>
      </c>
      <c r="L211" s="305">
        <f t="shared" si="3"/>
        <v>1425000</v>
      </c>
      <c r="M211" s="84" t="s">
        <v>1277</v>
      </c>
    </row>
    <row r="212" spans="2:13">
      <c r="B212" s="325">
        <v>210</v>
      </c>
      <c r="C212" s="84" t="s">
        <v>1262</v>
      </c>
      <c r="D212" s="87" t="s">
        <v>14</v>
      </c>
      <c r="E212" s="85"/>
      <c r="F212" s="88" t="s">
        <v>1257</v>
      </c>
      <c r="G212" s="86">
        <v>210</v>
      </c>
      <c r="H212" s="301">
        <v>18</v>
      </c>
      <c r="I212" s="303" t="s">
        <v>1265</v>
      </c>
      <c r="J212" s="303">
        <f>VLOOKUP(I212,'Коэфф для прайса 1 оч'!$E$13:$F$17,2,0)</f>
        <v>1500000</v>
      </c>
      <c r="K212" s="313">
        <v>0.05</v>
      </c>
      <c r="L212" s="305">
        <f t="shared" si="3"/>
        <v>1425000</v>
      </c>
      <c r="M212" s="84" t="s">
        <v>1277</v>
      </c>
    </row>
    <row r="213" spans="2:13">
      <c r="B213" s="325">
        <v>211</v>
      </c>
      <c r="C213" s="84" t="s">
        <v>1262</v>
      </c>
      <c r="D213" s="87" t="s">
        <v>14</v>
      </c>
      <c r="E213" s="85"/>
      <c r="F213" s="88" t="s">
        <v>1257</v>
      </c>
      <c r="G213" s="86">
        <v>211</v>
      </c>
      <c r="H213" s="301">
        <v>18</v>
      </c>
      <c r="I213" s="303" t="s">
        <v>1265</v>
      </c>
      <c r="J213" s="303">
        <f>VLOOKUP(I213,'Коэфф для прайса 1 оч'!$E$13:$F$17,2,0)</f>
        <v>1500000</v>
      </c>
      <c r="K213" s="313">
        <v>0.05</v>
      </c>
      <c r="L213" s="305">
        <f t="shared" si="3"/>
        <v>1425000</v>
      </c>
      <c r="M213" s="84" t="s">
        <v>1277</v>
      </c>
    </row>
    <row r="214" spans="2:13">
      <c r="B214" s="325">
        <v>212</v>
      </c>
      <c r="C214" s="84" t="s">
        <v>1262</v>
      </c>
      <c r="D214" s="87" t="s">
        <v>14</v>
      </c>
      <c r="E214" s="85"/>
      <c r="F214" s="88" t="s">
        <v>1257</v>
      </c>
      <c r="G214" s="86">
        <v>212</v>
      </c>
      <c r="H214" s="301">
        <v>18</v>
      </c>
      <c r="I214" s="303" t="s">
        <v>1265</v>
      </c>
      <c r="J214" s="303">
        <f>VLOOKUP(I214,'Коэфф для прайса 1 оч'!$E$13:$F$17,2,0)</f>
        <v>1500000</v>
      </c>
      <c r="K214" s="313">
        <v>0.05</v>
      </c>
      <c r="L214" s="305">
        <f t="shared" si="3"/>
        <v>1425000</v>
      </c>
      <c r="M214" s="84" t="s">
        <v>1277</v>
      </c>
    </row>
    <row r="215" spans="2:13">
      <c r="B215" s="325">
        <v>213</v>
      </c>
      <c r="C215" s="84" t="s">
        <v>1262</v>
      </c>
      <c r="D215" s="87" t="s">
        <v>14</v>
      </c>
      <c r="E215" s="85"/>
      <c r="F215" s="88" t="s">
        <v>1257</v>
      </c>
      <c r="G215" s="86">
        <v>213</v>
      </c>
      <c r="H215" s="301">
        <v>18</v>
      </c>
      <c r="I215" s="303" t="s">
        <v>1265</v>
      </c>
      <c r="J215" s="303">
        <f>VLOOKUP(I215,'Коэфф для прайса 1 оч'!$E$13:$F$17,2,0)</f>
        <v>1500000</v>
      </c>
      <c r="K215" s="313">
        <v>0.05</v>
      </c>
      <c r="L215" s="305">
        <f t="shared" si="3"/>
        <v>1425000</v>
      </c>
      <c r="M215" s="84" t="s">
        <v>1277</v>
      </c>
    </row>
    <row r="216" spans="2:13">
      <c r="B216" s="325">
        <v>214</v>
      </c>
      <c r="C216" s="84" t="s">
        <v>1262</v>
      </c>
      <c r="D216" s="87" t="s">
        <v>14</v>
      </c>
      <c r="E216" s="85"/>
      <c r="F216" s="88" t="s">
        <v>1257</v>
      </c>
      <c r="G216" s="86">
        <v>214</v>
      </c>
      <c r="H216" s="301">
        <v>21.6</v>
      </c>
      <c r="I216" s="303" t="s">
        <v>1263</v>
      </c>
      <c r="J216" s="303">
        <f>VLOOKUP(I216,'Коэфф для прайса 1 оч'!$E$13:$F$17,2,0)</f>
        <v>1700000</v>
      </c>
      <c r="K216" s="313">
        <v>0.05</v>
      </c>
      <c r="L216" s="305">
        <f t="shared" si="3"/>
        <v>1615000</v>
      </c>
      <c r="M216" s="84" t="s">
        <v>1277</v>
      </c>
    </row>
    <row r="217" spans="2:13">
      <c r="B217" s="325">
        <v>215</v>
      </c>
      <c r="C217" s="84" t="s">
        <v>1262</v>
      </c>
      <c r="D217" s="87" t="s">
        <v>14</v>
      </c>
      <c r="E217" s="85"/>
      <c r="F217" s="88" t="s">
        <v>1257</v>
      </c>
      <c r="G217" s="86">
        <v>215</v>
      </c>
      <c r="H217" s="301">
        <v>18</v>
      </c>
      <c r="I217" s="303" t="s">
        <v>1265</v>
      </c>
      <c r="J217" s="303">
        <f>VLOOKUP(I217,'Коэфф для прайса 1 оч'!$E$13:$F$17,2,0)</f>
        <v>1500000</v>
      </c>
      <c r="K217" s="313">
        <v>0.05</v>
      </c>
      <c r="L217" s="305">
        <f t="shared" si="3"/>
        <v>1425000</v>
      </c>
      <c r="M217" s="84" t="s">
        <v>1277</v>
      </c>
    </row>
    <row r="218" spans="2:13">
      <c r="B218" s="325">
        <v>216</v>
      </c>
      <c r="C218" s="84" t="s">
        <v>1262</v>
      </c>
      <c r="D218" s="87" t="s">
        <v>14</v>
      </c>
      <c r="E218" s="85"/>
      <c r="F218" s="88" t="s">
        <v>1257</v>
      </c>
      <c r="G218" s="86">
        <v>216</v>
      </c>
      <c r="H218" s="301">
        <v>18</v>
      </c>
      <c r="I218" s="303" t="s">
        <v>1265</v>
      </c>
      <c r="J218" s="303">
        <f>VLOOKUP(I218,'Коэфф для прайса 1 оч'!$E$13:$F$17,2,0)</f>
        <v>1500000</v>
      </c>
      <c r="K218" s="313">
        <v>0.05</v>
      </c>
      <c r="L218" s="305">
        <f t="shared" si="3"/>
        <v>1425000</v>
      </c>
      <c r="M218" s="84" t="s">
        <v>1277</v>
      </c>
    </row>
    <row r="219" spans="2:13">
      <c r="B219" s="325">
        <v>217</v>
      </c>
      <c r="C219" s="84" t="s">
        <v>1262</v>
      </c>
      <c r="D219" s="87" t="s">
        <v>14</v>
      </c>
      <c r="E219" s="85"/>
      <c r="F219" s="88" t="s">
        <v>1257</v>
      </c>
      <c r="G219" s="86">
        <v>217</v>
      </c>
      <c r="H219" s="301">
        <v>18</v>
      </c>
      <c r="I219" s="303" t="s">
        <v>1265</v>
      </c>
      <c r="J219" s="303">
        <f>VLOOKUP(I219,'Коэфф для прайса 1 оч'!$E$13:$F$17,2,0)</f>
        <v>1500000</v>
      </c>
      <c r="K219" s="313">
        <v>0.05</v>
      </c>
      <c r="L219" s="305">
        <f t="shared" si="3"/>
        <v>1425000</v>
      </c>
      <c r="M219" s="84" t="s">
        <v>1277</v>
      </c>
    </row>
    <row r="220" spans="2:13">
      <c r="B220" s="325">
        <v>218</v>
      </c>
      <c r="C220" s="84" t="s">
        <v>1262</v>
      </c>
      <c r="D220" s="87" t="s">
        <v>14</v>
      </c>
      <c r="E220" s="85"/>
      <c r="F220" s="88" t="s">
        <v>1257</v>
      </c>
      <c r="G220" s="86">
        <v>218</v>
      </c>
      <c r="H220" s="301">
        <v>25.2</v>
      </c>
      <c r="I220" s="303" t="s">
        <v>1266</v>
      </c>
      <c r="J220" s="303">
        <f>VLOOKUP(I220,'Коэфф для прайса 1 оч'!$E$13:$F$17,2,0)</f>
        <v>2000000</v>
      </c>
      <c r="K220" s="313">
        <v>0.05</v>
      </c>
      <c r="L220" s="305">
        <f t="shared" si="3"/>
        <v>1900000</v>
      </c>
      <c r="M220" s="84" t="s">
        <v>1277</v>
      </c>
    </row>
    <row r="221" spans="2:13">
      <c r="B221" s="325">
        <v>219</v>
      </c>
      <c r="C221" s="84" t="s">
        <v>1262</v>
      </c>
      <c r="D221" s="87" t="s">
        <v>14</v>
      </c>
      <c r="E221" s="85"/>
      <c r="F221" s="88" t="s">
        <v>1257</v>
      </c>
      <c r="G221" s="86">
        <v>219</v>
      </c>
      <c r="H221" s="301">
        <v>18</v>
      </c>
      <c r="I221" s="303" t="s">
        <v>1267</v>
      </c>
      <c r="J221" s="303">
        <f>VLOOKUP(I221,'Коэфф для прайса 1 оч'!$E$13:$F$17,2,0)</f>
        <v>2000000</v>
      </c>
      <c r="K221" s="313">
        <v>0.05</v>
      </c>
      <c r="L221" s="305">
        <f t="shared" si="3"/>
        <v>1900000</v>
      </c>
      <c r="M221" s="84" t="s">
        <v>1277</v>
      </c>
    </row>
    <row r="222" spans="2:13">
      <c r="B222" s="325">
        <v>220</v>
      </c>
      <c r="C222" s="84" t="s">
        <v>1262</v>
      </c>
      <c r="D222" s="87" t="s">
        <v>14</v>
      </c>
      <c r="E222" s="85"/>
      <c r="F222" s="88" t="s">
        <v>1257</v>
      </c>
      <c r="G222" s="86">
        <v>220</v>
      </c>
      <c r="H222" s="301">
        <v>18</v>
      </c>
      <c r="I222" s="303" t="s">
        <v>1267</v>
      </c>
      <c r="J222" s="303">
        <f>VLOOKUP(I222,'Коэфф для прайса 1 оч'!$E$13:$F$17,2,0)</f>
        <v>2000000</v>
      </c>
      <c r="K222" s="313">
        <v>0.05</v>
      </c>
      <c r="L222" s="305">
        <f t="shared" si="3"/>
        <v>1900000</v>
      </c>
      <c r="M222" s="84" t="s">
        <v>1277</v>
      </c>
    </row>
    <row r="223" spans="2:13">
      <c r="B223" s="325">
        <v>221</v>
      </c>
      <c r="C223" s="84" t="s">
        <v>1262</v>
      </c>
      <c r="D223" s="87" t="s">
        <v>14</v>
      </c>
      <c r="E223" s="85"/>
      <c r="F223" s="88" t="s">
        <v>1257</v>
      </c>
      <c r="G223" s="86">
        <v>221</v>
      </c>
      <c r="H223" s="301">
        <v>18</v>
      </c>
      <c r="I223" s="303" t="s">
        <v>1267</v>
      </c>
      <c r="J223" s="303">
        <f>VLOOKUP(I223,'Коэфф для прайса 1 оч'!$E$13:$F$17,2,0)</f>
        <v>2000000</v>
      </c>
      <c r="K223" s="313">
        <v>0.05</v>
      </c>
      <c r="L223" s="305">
        <f t="shared" si="3"/>
        <v>1900000</v>
      </c>
      <c r="M223" s="84" t="s">
        <v>1277</v>
      </c>
    </row>
    <row r="224" spans="2:13">
      <c r="B224" s="325">
        <v>222</v>
      </c>
      <c r="C224" s="84" t="s">
        <v>1262</v>
      </c>
      <c r="D224" s="87" t="s">
        <v>14</v>
      </c>
      <c r="E224" s="85"/>
      <c r="F224" s="88" t="s">
        <v>1257</v>
      </c>
      <c r="G224" s="86">
        <v>222</v>
      </c>
      <c r="H224" s="301">
        <v>18</v>
      </c>
      <c r="I224" s="303" t="s">
        <v>1267</v>
      </c>
      <c r="J224" s="303">
        <f>VLOOKUP(I224,'Коэфф для прайса 1 оч'!$E$13:$F$17,2,0)</f>
        <v>2000000</v>
      </c>
      <c r="K224" s="313">
        <v>0.05</v>
      </c>
      <c r="L224" s="305">
        <f t="shared" si="3"/>
        <v>1900000</v>
      </c>
      <c r="M224" s="84" t="s">
        <v>1277</v>
      </c>
    </row>
    <row r="225" spans="2:13">
      <c r="B225" s="325">
        <v>223</v>
      </c>
      <c r="C225" s="84" t="s">
        <v>1262</v>
      </c>
      <c r="D225" s="87" t="s">
        <v>14</v>
      </c>
      <c r="E225" s="85"/>
      <c r="F225" s="88" t="s">
        <v>1257</v>
      </c>
      <c r="G225" s="86">
        <v>223</v>
      </c>
      <c r="H225" s="301">
        <v>18</v>
      </c>
      <c r="I225" s="303" t="s">
        <v>1267</v>
      </c>
      <c r="J225" s="303">
        <f>VLOOKUP(I225,'Коэфф для прайса 1 оч'!$E$13:$F$17,2,0)</f>
        <v>2000000</v>
      </c>
      <c r="K225" s="313">
        <v>0.05</v>
      </c>
      <c r="L225" s="305">
        <f t="shared" si="3"/>
        <v>1900000</v>
      </c>
      <c r="M225" s="84" t="s">
        <v>1277</v>
      </c>
    </row>
    <row r="226" spans="2:13">
      <c r="B226" s="325">
        <v>224</v>
      </c>
      <c r="C226" s="84" t="s">
        <v>1262</v>
      </c>
      <c r="D226" s="87" t="s">
        <v>14</v>
      </c>
      <c r="E226" s="85"/>
      <c r="F226" s="88" t="s">
        <v>1257</v>
      </c>
      <c r="G226" s="86">
        <v>224</v>
      </c>
      <c r="H226" s="301">
        <v>18</v>
      </c>
      <c r="I226" s="303" t="s">
        <v>1264</v>
      </c>
      <c r="J226" s="303">
        <f>VLOOKUP(I226,'Коэфф для прайса 1 оч'!$E$13:$F$17,2,0)</f>
        <v>1800000</v>
      </c>
      <c r="K226" s="313">
        <v>0.05</v>
      </c>
      <c r="L226" s="305">
        <f t="shared" si="3"/>
        <v>1710000</v>
      </c>
      <c r="M226" s="84" t="s">
        <v>1277</v>
      </c>
    </row>
    <row r="227" spans="2:13">
      <c r="B227" s="325">
        <v>225</v>
      </c>
      <c r="C227" s="84" t="s">
        <v>1262</v>
      </c>
      <c r="D227" s="87" t="s">
        <v>14</v>
      </c>
      <c r="E227" s="85"/>
      <c r="F227" s="88" t="s">
        <v>1257</v>
      </c>
      <c r="G227" s="86">
        <v>225</v>
      </c>
      <c r="H227" s="301">
        <v>18</v>
      </c>
      <c r="I227" s="303" t="s">
        <v>1264</v>
      </c>
      <c r="J227" s="303">
        <f>VLOOKUP(I227,'Коэфф для прайса 1 оч'!$E$13:$F$17,2,0)</f>
        <v>1800000</v>
      </c>
      <c r="K227" s="313">
        <v>0.05</v>
      </c>
      <c r="L227" s="305">
        <f t="shared" si="3"/>
        <v>1710000</v>
      </c>
      <c r="M227" s="84" t="s">
        <v>1277</v>
      </c>
    </row>
    <row r="228" spans="2:13">
      <c r="B228" s="325">
        <v>226</v>
      </c>
      <c r="C228" s="84" t="s">
        <v>1262</v>
      </c>
      <c r="D228" s="87" t="s">
        <v>14</v>
      </c>
      <c r="E228" s="85"/>
      <c r="F228" s="88" t="s">
        <v>1257</v>
      </c>
      <c r="G228" s="86">
        <v>226</v>
      </c>
      <c r="H228" s="301">
        <v>18</v>
      </c>
      <c r="I228" s="303" t="s">
        <v>1264</v>
      </c>
      <c r="J228" s="303">
        <f>VLOOKUP(I228,'Коэфф для прайса 1 оч'!$E$13:$F$17,2,0)</f>
        <v>1800000</v>
      </c>
      <c r="K228" s="313">
        <v>0.05</v>
      </c>
      <c r="L228" s="305">
        <f t="shared" si="3"/>
        <v>1710000</v>
      </c>
      <c r="M228" s="84" t="s">
        <v>1277</v>
      </c>
    </row>
    <row r="229" spans="2:13">
      <c r="B229" s="325">
        <v>227</v>
      </c>
      <c r="C229" s="84" t="s">
        <v>1262</v>
      </c>
      <c r="D229" s="87" t="s">
        <v>14</v>
      </c>
      <c r="E229" s="85"/>
      <c r="F229" s="88" t="s">
        <v>1257</v>
      </c>
      <c r="G229" s="86">
        <v>227</v>
      </c>
      <c r="H229" s="301">
        <v>36</v>
      </c>
      <c r="I229" s="303" t="s">
        <v>1266</v>
      </c>
      <c r="J229" s="303">
        <f>VLOOKUP(I229,'Коэфф для прайса 1 оч'!$E$13:$F$17,2,0)</f>
        <v>2000000</v>
      </c>
      <c r="K229" s="313">
        <v>0.05</v>
      </c>
      <c r="L229" s="305">
        <f t="shared" si="3"/>
        <v>1900000</v>
      </c>
      <c r="M229" s="84" t="s">
        <v>1277</v>
      </c>
    </row>
    <row r="230" spans="2:13">
      <c r="B230" s="325">
        <v>228</v>
      </c>
      <c r="C230" s="84" t="s">
        <v>1262</v>
      </c>
      <c r="D230" s="87" t="s">
        <v>14</v>
      </c>
      <c r="E230" s="85"/>
      <c r="F230" s="88" t="s">
        <v>1257</v>
      </c>
      <c r="G230" s="86">
        <v>228</v>
      </c>
      <c r="H230" s="301">
        <v>24</v>
      </c>
      <c r="I230" s="303" t="s">
        <v>1266</v>
      </c>
      <c r="J230" s="303">
        <f>VLOOKUP(I230,'Коэфф для прайса 1 оч'!$E$13:$F$17,2,0)</f>
        <v>2000000</v>
      </c>
      <c r="K230" s="313">
        <v>0.05</v>
      </c>
      <c r="L230" s="305">
        <f t="shared" si="3"/>
        <v>1900000</v>
      </c>
      <c r="M230" s="84" t="s">
        <v>1277</v>
      </c>
    </row>
    <row r="231" spans="2:13">
      <c r="B231" s="325">
        <v>229</v>
      </c>
      <c r="C231" s="84" t="s">
        <v>1262</v>
      </c>
      <c r="D231" s="87" t="s">
        <v>14</v>
      </c>
      <c r="E231" s="85"/>
      <c r="F231" s="88" t="s">
        <v>1257</v>
      </c>
      <c r="G231" s="86">
        <v>229</v>
      </c>
      <c r="H231" s="301">
        <v>24</v>
      </c>
      <c r="I231" s="303" t="s">
        <v>1266</v>
      </c>
      <c r="J231" s="303">
        <f>VLOOKUP(I231,'Коэфф для прайса 1 оч'!$E$13:$F$17,2,0)</f>
        <v>2000000</v>
      </c>
      <c r="K231" s="313">
        <v>0.05</v>
      </c>
      <c r="L231" s="305">
        <f t="shared" si="3"/>
        <v>1900000</v>
      </c>
      <c r="M231" s="84" t="s">
        <v>1277</v>
      </c>
    </row>
    <row r="232" spans="2:13">
      <c r="B232" s="325">
        <v>230</v>
      </c>
      <c r="C232" s="84" t="s">
        <v>1262</v>
      </c>
      <c r="D232" s="87" t="s">
        <v>14</v>
      </c>
      <c r="E232" s="85"/>
      <c r="F232" s="88" t="s">
        <v>1257</v>
      </c>
      <c r="G232" s="86">
        <v>230</v>
      </c>
      <c r="H232" s="301">
        <v>18</v>
      </c>
      <c r="I232" s="303" t="s">
        <v>1265</v>
      </c>
      <c r="J232" s="303">
        <f>VLOOKUP(I232,'Коэфф для прайса 1 оч'!$E$13:$F$17,2,0)</f>
        <v>1500000</v>
      </c>
      <c r="K232" s="313">
        <v>0.05</v>
      </c>
      <c r="L232" s="305">
        <f t="shared" si="3"/>
        <v>1425000</v>
      </c>
      <c r="M232" s="84" t="s">
        <v>1277</v>
      </c>
    </row>
    <row r="233" spans="2:13">
      <c r="B233" s="325">
        <v>231</v>
      </c>
      <c r="C233" s="84" t="s">
        <v>1262</v>
      </c>
      <c r="D233" s="87" t="s">
        <v>14</v>
      </c>
      <c r="E233" s="85"/>
      <c r="F233" s="88" t="s">
        <v>1257</v>
      </c>
      <c r="G233" s="86">
        <v>231</v>
      </c>
      <c r="H233" s="301">
        <v>18</v>
      </c>
      <c r="I233" s="303" t="s">
        <v>1265</v>
      </c>
      <c r="J233" s="303">
        <f>VLOOKUP(I233,'Коэфф для прайса 1 оч'!$E$13:$F$17,2,0)</f>
        <v>1500000</v>
      </c>
      <c r="K233" s="313">
        <v>0.05</v>
      </c>
      <c r="L233" s="305">
        <f t="shared" si="3"/>
        <v>1425000</v>
      </c>
      <c r="M233" s="84" t="s">
        <v>1277</v>
      </c>
    </row>
    <row r="234" spans="2:13">
      <c r="B234" s="325">
        <v>232</v>
      </c>
      <c r="C234" s="84" t="s">
        <v>1262</v>
      </c>
      <c r="D234" s="87" t="s">
        <v>14</v>
      </c>
      <c r="E234" s="85"/>
      <c r="F234" s="88" t="s">
        <v>1257</v>
      </c>
      <c r="G234" s="86">
        <v>232</v>
      </c>
      <c r="H234" s="301">
        <v>25.2</v>
      </c>
      <c r="I234" s="303" t="s">
        <v>1266</v>
      </c>
      <c r="J234" s="303">
        <f>VLOOKUP(I234,'Коэфф для прайса 1 оч'!$E$13:$F$17,2,0)</f>
        <v>2000000</v>
      </c>
      <c r="K234" s="313">
        <v>0.05</v>
      </c>
      <c r="L234" s="305">
        <f t="shared" si="3"/>
        <v>1900000</v>
      </c>
      <c r="M234" s="84" t="s">
        <v>1277</v>
      </c>
    </row>
    <row r="235" spans="2:13">
      <c r="B235" s="325">
        <v>233</v>
      </c>
      <c r="C235" s="84" t="s">
        <v>1262</v>
      </c>
      <c r="D235" s="87" t="s">
        <v>14</v>
      </c>
      <c r="E235" s="85"/>
      <c r="F235" s="88" t="s">
        <v>1257</v>
      </c>
      <c r="G235" s="86">
        <v>233</v>
      </c>
      <c r="H235" s="301">
        <v>21.6</v>
      </c>
      <c r="I235" s="303" t="s">
        <v>1263</v>
      </c>
      <c r="J235" s="303">
        <f>VLOOKUP(I235,'Коэфф для прайса 1 оч'!$E$13:$F$17,2,0)</f>
        <v>1700000</v>
      </c>
      <c r="K235" s="313">
        <v>0.05</v>
      </c>
      <c r="L235" s="305">
        <f t="shared" si="3"/>
        <v>1615000</v>
      </c>
      <c r="M235" s="84" t="s">
        <v>1277</v>
      </c>
    </row>
    <row r="236" spans="2:13">
      <c r="B236" s="325">
        <v>234</v>
      </c>
      <c r="C236" s="84" t="s">
        <v>1262</v>
      </c>
      <c r="D236" s="87" t="s">
        <v>14</v>
      </c>
      <c r="E236" s="85"/>
      <c r="F236" s="88" t="s">
        <v>1257</v>
      </c>
      <c r="G236" s="86">
        <v>234</v>
      </c>
      <c r="H236" s="301">
        <v>21.6</v>
      </c>
      <c r="I236" s="303" t="s">
        <v>1263</v>
      </c>
      <c r="J236" s="303">
        <f>VLOOKUP(I236,'Коэфф для прайса 1 оч'!$E$13:$F$17,2,0)</f>
        <v>1700000</v>
      </c>
      <c r="K236" s="313">
        <v>0.05</v>
      </c>
      <c r="L236" s="305">
        <f t="shared" si="3"/>
        <v>1615000</v>
      </c>
      <c r="M236" s="84" t="s">
        <v>1277</v>
      </c>
    </row>
    <row r="237" spans="2:13">
      <c r="B237" s="325">
        <v>235</v>
      </c>
      <c r="C237" s="84" t="s">
        <v>1262</v>
      </c>
      <c r="D237" s="87" t="s">
        <v>14</v>
      </c>
      <c r="E237" s="85"/>
      <c r="F237" s="88" t="s">
        <v>1257</v>
      </c>
      <c r="G237" s="86">
        <v>235</v>
      </c>
      <c r="H237" s="301">
        <v>21.6</v>
      </c>
      <c r="I237" s="303" t="s">
        <v>1263</v>
      </c>
      <c r="J237" s="303">
        <f>VLOOKUP(I237,'Коэфф для прайса 1 оч'!$E$13:$F$17,2,0)</f>
        <v>1700000</v>
      </c>
      <c r="K237" s="313">
        <v>0.05</v>
      </c>
      <c r="L237" s="305">
        <f t="shared" si="3"/>
        <v>1615000</v>
      </c>
      <c r="M237" s="84" t="s">
        <v>1277</v>
      </c>
    </row>
    <row r="238" spans="2:13">
      <c r="B238" s="325">
        <v>236</v>
      </c>
      <c r="C238" s="84" t="s">
        <v>1262</v>
      </c>
      <c r="D238" s="87" t="s">
        <v>14</v>
      </c>
      <c r="E238" s="85"/>
      <c r="F238" s="88" t="s">
        <v>1257</v>
      </c>
      <c r="G238" s="86">
        <v>236</v>
      </c>
      <c r="H238" s="301">
        <v>18</v>
      </c>
      <c r="I238" s="303" t="s">
        <v>1264</v>
      </c>
      <c r="J238" s="303">
        <f>VLOOKUP(I238,'Коэфф для прайса 1 оч'!$E$13:$F$17,2,0)</f>
        <v>1800000</v>
      </c>
      <c r="K238" s="313">
        <v>0.05</v>
      </c>
      <c r="L238" s="305">
        <f t="shared" si="3"/>
        <v>1710000</v>
      </c>
      <c r="M238" s="84" t="s">
        <v>1277</v>
      </c>
    </row>
    <row r="239" spans="2:13">
      <c r="B239" s="325">
        <v>237</v>
      </c>
      <c r="C239" s="84" t="s">
        <v>1262</v>
      </c>
      <c r="D239" s="87" t="s">
        <v>14</v>
      </c>
      <c r="E239" s="85"/>
      <c r="F239" s="88" t="s">
        <v>1257</v>
      </c>
      <c r="G239" s="86">
        <v>237</v>
      </c>
      <c r="H239" s="301">
        <v>18</v>
      </c>
      <c r="I239" s="303" t="s">
        <v>1264</v>
      </c>
      <c r="J239" s="303">
        <f>VLOOKUP(I239,'Коэфф для прайса 1 оч'!$E$13:$F$17,2,0)</f>
        <v>1800000</v>
      </c>
      <c r="K239" s="313">
        <v>0.05</v>
      </c>
      <c r="L239" s="305">
        <f t="shared" si="3"/>
        <v>1710000</v>
      </c>
      <c r="M239" s="84" t="s">
        <v>1277</v>
      </c>
    </row>
    <row r="240" spans="2:13">
      <c r="B240" s="325">
        <v>238</v>
      </c>
      <c r="C240" s="84" t="s">
        <v>1262</v>
      </c>
      <c r="D240" s="87" t="s">
        <v>14</v>
      </c>
      <c r="E240" s="85"/>
      <c r="F240" s="88" t="s">
        <v>1257</v>
      </c>
      <c r="G240" s="86">
        <v>238</v>
      </c>
      <c r="H240" s="301">
        <v>18</v>
      </c>
      <c r="I240" s="303" t="s">
        <v>1264</v>
      </c>
      <c r="J240" s="303">
        <f>VLOOKUP(I240,'Коэфф для прайса 1 оч'!$E$13:$F$17,2,0)</f>
        <v>1800000</v>
      </c>
      <c r="K240" s="313">
        <v>0.05</v>
      </c>
      <c r="L240" s="305">
        <f t="shared" si="3"/>
        <v>1710000</v>
      </c>
      <c r="M240" s="84" t="s">
        <v>1277</v>
      </c>
    </row>
    <row r="241" spans="2:13">
      <c r="B241" s="325">
        <v>239</v>
      </c>
      <c r="C241" s="84" t="s">
        <v>1262</v>
      </c>
      <c r="D241" s="87" t="s">
        <v>14</v>
      </c>
      <c r="E241" s="85"/>
      <c r="F241" s="88" t="s">
        <v>1257</v>
      </c>
      <c r="G241" s="86">
        <v>239</v>
      </c>
      <c r="H241" s="301">
        <v>18</v>
      </c>
      <c r="I241" s="303" t="s">
        <v>1264</v>
      </c>
      <c r="J241" s="303">
        <f>VLOOKUP(I241,'Коэфф для прайса 1 оч'!$E$13:$F$17,2,0)</f>
        <v>1800000</v>
      </c>
      <c r="K241" s="313">
        <v>0.05</v>
      </c>
      <c r="L241" s="305">
        <f t="shared" si="3"/>
        <v>1710000</v>
      </c>
      <c r="M241" s="84" t="s">
        <v>1277</v>
      </c>
    </row>
    <row r="242" spans="2:13">
      <c r="B242" s="325">
        <v>240</v>
      </c>
      <c r="C242" s="84" t="s">
        <v>1262</v>
      </c>
      <c r="D242" s="87" t="s">
        <v>14</v>
      </c>
      <c r="E242" s="85"/>
      <c r="F242" s="88" t="s">
        <v>1257</v>
      </c>
      <c r="G242" s="86">
        <v>240</v>
      </c>
      <c r="H242" s="301">
        <v>18</v>
      </c>
      <c r="I242" s="303" t="s">
        <v>1264</v>
      </c>
      <c r="J242" s="303">
        <f>VLOOKUP(I242,'Коэфф для прайса 1 оч'!$E$13:$F$17,2,0)</f>
        <v>1800000</v>
      </c>
      <c r="K242" s="313">
        <v>0.05</v>
      </c>
      <c r="L242" s="305">
        <f t="shared" si="3"/>
        <v>1710000</v>
      </c>
      <c r="M242" s="84" t="s">
        <v>1277</v>
      </c>
    </row>
    <row r="243" spans="2:13">
      <c r="B243" s="325">
        <v>241</v>
      </c>
      <c r="C243" s="84" t="s">
        <v>1262</v>
      </c>
      <c r="D243" s="87" t="s">
        <v>14</v>
      </c>
      <c r="E243" s="85"/>
      <c r="F243" s="88" t="s">
        <v>1257</v>
      </c>
      <c r="G243" s="86">
        <v>241</v>
      </c>
      <c r="H243" s="301">
        <v>18</v>
      </c>
      <c r="I243" s="303" t="s">
        <v>1264</v>
      </c>
      <c r="J243" s="303">
        <f>VLOOKUP(I243,'Коэфф для прайса 1 оч'!$E$13:$F$17,2,0)</f>
        <v>1800000</v>
      </c>
      <c r="K243" s="313">
        <v>0.05</v>
      </c>
      <c r="L243" s="305">
        <f t="shared" si="3"/>
        <v>1710000</v>
      </c>
      <c r="M243" s="84" t="s">
        <v>1277</v>
      </c>
    </row>
    <row r="244" spans="2:13">
      <c r="B244" s="325">
        <v>242</v>
      </c>
      <c r="C244" s="84" t="s">
        <v>1262</v>
      </c>
      <c r="D244" s="87" t="s">
        <v>14</v>
      </c>
      <c r="E244" s="85"/>
      <c r="F244" s="88" t="s">
        <v>1257</v>
      </c>
      <c r="G244" s="86">
        <v>242</v>
      </c>
      <c r="H244" s="301">
        <v>18</v>
      </c>
      <c r="I244" s="303" t="s">
        <v>1265</v>
      </c>
      <c r="J244" s="303">
        <f>VLOOKUP(I244,'Коэфф для прайса 1 оч'!$E$13:$F$17,2,0)</f>
        <v>1500000</v>
      </c>
      <c r="K244" s="313">
        <v>0.05</v>
      </c>
      <c r="L244" s="305">
        <f t="shared" si="3"/>
        <v>1425000</v>
      </c>
      <c r="M244" s="84" t="s">
        <v>1277</v>
      </c>
    </row>
    <row r="245" spans="2:13">
      <c r="B245" s="325">
        <v>243</v>
      </c>
      <c r="C245" s="84" t="s">
        <v>1262</v>
      </c>
      <c r="D245" s="87" t="s">
        <v>14</v>
      </c>
      <c r="E245" s="85"/>
      <c r="F245" s="88" t="s">
        <v>1257</v>
      </c>
      <c r="G245" s="86">
        <v>243</v>
      </c>
      <c r="H245" s="301">
        <v>18</v>
      </c>
      <c r="I245" s="303" t="s">
        <v>1265</v>
      </c>
      <c r="J245" s="303">
        <f>VLOOKUP(I245,'Коэфф для прайса 1 оч'!$E$13:$F$17,2,0)</f>
        <v>1500000</v>
      </c>
      <c r="K245" s="313">
        <v>0.05</v>
      </c>
      <c r="L245" s="305">
        <f t="shared" si="3"/>
        <v>1425000</v>
      </c>
      <c r="M245" s="84" t="s">
        <v>1277</v>
      </c>
    </row>
    <row r="246" spans="2:13">
      <c r="B246" s="325">
        <v>244</v>
      </c>
      <c r="C246" s="84" t="s">
        <v>1262</v>
      </c>
      <c r="D246" s="87" t="s">
        <v>14</v>
      </c>
      <c r="E246" s="85"/>
      <c r="F246" s="88" t="s">
        <v>1257</v>
      </c>
      <c r="G246" s="86">
        <v>244</v>
      </c>
      <c r="H246" s="301">
        <v>18</v>
      </c>
      <c r="I246" s="303" t="s">
        <v>1265</v>
      </c>
      <c r="J246" s="303">
        <f>VLOOKUP(I246,'Коэфф для прайса 1 оч'!$E$13:$F$17,2,0)</f>
        <v>1500000</v>
      </c>
      <c r="K246" s="313">
        <v>0.05</v>
      </c>
      <c r="L246" s="305">
        <f t="shared" si="3"/>
        <v>1425000</v>
      </c>
      <c r="M246" s="84" t="s">
        <v>1277</v>
      </c>
    </row>
    <row r="247" spans="2:13">
      <c r="B247" s="325">
        <v>245</v>
      </c>
      <c r="C247" s="84" t="s">
        <v>1262</v>
      </c>
      <c r="D247" s="87" t="s">
        <v>14</v>
      </c>
      <c r="E247" s="85"/>
      <c r="F247" s="88" t="s">
        <v>1257</v>
      </c>
      <c r="G247" s="86">
        <v>245</v>
      </c>
      <c r="H247" s="301">
        <v>18</v>
      </c>
      <c r="I247" s="303" t="s">
        <v>1265</v>
      </c>
      <c r="J247" s="303">
        <f>VLOOKUP(I247,'Коэфф для прайса 1 оч'!$E$13:$F$17,2,0)</f>
        <v>1500000</v>
      </c>
      <c r="K247" s="313">
        <v>0.05</v>
      </c>
      <c r="L247" s="305">
        <f t="shared" si="3"/>
        <v>1425000</v>
      </c>
      <c r="M247" s="84" t="s">
        <v>1277</v>
      </c>
    </row>
    <row r="248" spans="2:13">
      <c r="B248" s="325">
        <v>246</v>
      </c>
      <c r="C248" s="84" t="s">
        <v>1262</v>
      </c>
      <c r="D248" s="87" t="s">
        <v>14</v>
      </c>
      <c r="E248" s="85"/>
      <c r="F248" s="88" t="s">
        <v>1257</v>
      </c>
      <c r="G248" s="86">
        <v>246</v>
      </c>
      <c r="H248" s="301">
        <v>18</v>
      </c>
      <c r="I248" s="303" t="s">
        <v>1265</v>
      </c>
      <c r="J248" s="303">
        <f>VLOOKUP(I248,'Коэфф для прайса 1 оч'!$E$13:$F$17,2,0)</f>
        <v>1500000</v>
      </c>
      <c r="K248" s="313">
        <v>0.05</v>
      </c>
      <c r="L248" s="305">
        <f t="shared" si="3"/>
        <v>1425000</v>
      </c>
      <c r="M248" s="84" t="s">
        <v>1277</v>
      </c>
    </row>
    <row r="249" spans="2:13">
      <c r="B249" s="325">
        <v>247</v>
      </c>
      <c r="C249" s="84" t="s">
        <v>1262</v>
      </c>
      <c r="D249" s="87" t="s">
        <v>14</v>
      </c>
      <c r="E249" s="85"/>
      <c r="F249" s="88" t="s">
        <v>1257</v>
      </c>
      <c r="G249" s="86">
        <v>247</v>
      </c>
      <c r="H249" s="301">
        <v>18</v>
      </c>
      <c r="I249" s="303" t="s">
        <v>1265</v>
      </c>
      <c r="J249" s="303">
        <f>VLOOKUP(I249,'Коэфф для прайса 1 оч'!$E$13:$F$17,2,0)</f>
        <v>1500000</v>
      </c>
      <c r="K249" s="313">
        <v>0.05</v>
      </c>
      <c r="L249" s="305">
        <f t="shared" si="3"/>
        <v>1425000</v>
      </c>
      <c r="M249" s="84" t="s">
        <v>1277</v>
      </c>
    </row>
    <row r="250" spans="2:13">
      <c r="B250" s="325">
        <v>248</v>
      </c>
      <c r="C250" s="84" t="s">
        <v>1262</v>
      </c>
      <c r="D250" s="87" t="s">
        <v>14</v>
      </c>
      <c r="E250" s="85"/>
      <c r="F250" s="88" t="s">
        <v>1257</v>
      </c>
      <c r="G250" s="86">
        <v>248</v>
      </c>
      <c r="H250" s="301">
        <v>18</v>
      </c>
      <c r="I250" s="303" t="s">
        <v>1265</v>
      </c>
      <c r="J250" s="303">
        <f>VLOOKUP(I250,'Коэфф для прайса 1 оч'!$E$13:$F$17,2,0)</f>
        <v>1500000</v>
      </c>
      <c r="K250" s="313">
        <v>0.05</v>
      </c>
      <c r="L250" s="305">
        <f t="shared" si="3"/>
        <v>1425000</v>
      </c>
      <c r="M250" s="84" t="s">
        <v>1277</v>
      </c>
    </row>
    <row r="251" spans="2:13">
      <c r="B251" s="325">
        <v>249</v>
      </c>
      <c r="C251" s="84" t="s">
        <v>1262</v>
      </c>
      <c r="D251" s="87" t="s">
        <v>14</v>
      </c>
      <c r="E251" s="85"/>
      <c r="F251" s="88" t="s">
        <v>1257</v>
      </c>
      <c r="G251" s="86">
        <v>249</v>
      </c>
      <c r="H251" s="301">
        <v>18</v>
      </c>
      <c r="I251" s="303" t="s">
        <v>1265</v>
      </c>
      <c r="J251" s="303">
        <f>VLOOKUP(I251,'Коэфф для прайса 1 оч'!$E$13:$F$17,2,0)</f>
        <v>1500000</v>
      </c>
      <c r="K251" s="313">
        <v>0.05</v>
      </c>
      <c r="L251" s="305">
        <f t="shared" si="3"/>
        <v>1425000</v>
      </c>
      <c r="M251" s="84" t="s">
        <v>1277</v>
      </c>
    </row>
    <row r="252" spans="2:13">
      <c r="B252" s="325">
        <v>250</v>
      </c>
      <c r="C252" s="84" t="s">
        <v>1262</v>
      </c>
      <c r="D252" s="87" t="s">
        <v>14</v>
      </c>
      <c r="E252" s="85"/>
      <c r="F252" s="88" t="s">
        <v>1257</v>
      </c>
      <c r="G252" s="86">
        <v>250</v>
      </c>
      <c r="H252" s="301">
        <v>18</v>
      </c>
      <c r="I252" s="303" t="s">
        <v>1265</v>
      </c>
      <c r="J252" s="303">
        <f>VLOOKUP(I252,'Коэфф для прайса 1 оч'!$E$13:$F$17,2,0)</f>
        <v>1500000</v>
      </c>
      <c r="K252" s="313">
        <v>0.05</v>
      </c>
      <c r="L252" s="305">
        <f t="shared" si="3"/>
        <v>1425000</v>
      </c>
      <c r="M252" s="84" t="s">
        <v>1277</v>
      </c>
    </row>
    <row r="253" spans="2:13">
      <c r="B253" s="325">
        <v>251</v>
      </c>
      <c r="C253" s="84" t="s">
        <v>1262</v>
      </c>
      <c r="D253" s="87" t="s">
        <v>14</v>
      </c>
      <c r="E253" s="85"/>
      <c r="F253" s="88" t="s">
        <v>1257</v>
      </c>
      <c r="G253" s="86">
        <v>251</v>
      </c>
      <c r="H253" s="301">
        <v>21.6</v>
      </c>
      <c r="I253" s="303" t="s">
        <v>1266</v>
      </c>
      <c r="J253" s="303">
        <f>VLOOKUP(I253,'Коэфф для прайса 1 оч'!$E$13:$F$17,2,0)</f>
        <v>2000000</v>
      </c>
      <c r="K253" s="313">
        <v>0.05</v>
      </c>
      <c r="L253" s="305">
        <f t="shared" si="3"/>
        <v>1900000</v>
      </c>
      <c r="M253" s="84" t="s">
        <v>1277</v>
      </c>
    </row>
    <row r="254" spans="2:13">
      <c r="B254" s="325">
        <v>252</v>
      </c>
      <c r="C254" s="84" t="s">
        <v>1262</v>
      </c>
      <c r="D254" s="87" t="s">
        <v>14</v>
      </c>
      <c r="E254" s="85"/>
      <c r="F254" s="88" t="s">
        <v>1257</v>
      </c>
      <c r="G254" s="86">
        <v>252</v>
      </c>
      <c r="H254" s="301">
        <v>21.6</v>
      </c>
      <c r="I254" s="303" t="s">
        <v>1266</v>
      </c>
      <c r="J254" s="303">
        <f>VLOOKUP(I254,'Коэфф для прайса 1 оч'!$E$13:$F$17,2,0)</f>
        <v>2000000</v>
      </c>
      <c r="K254" s="313">
        <v>0.05</v>
      </c>
      <c r="L254" s="305">
        <f t="shared" si="3"/>
        <v>1900000</v>
      </c>
      <c r="M254" s="84" t="s">
        <v>1277</v>
      </c>
    </row>
    <row r="255" spans="2:13">
      <c r="B255" s="325">
        <v>253</v>
      </c>
      <c r="C255" s="84" t="s">
        <v>1262</v>
      </c>
      <c r="D255" s="87" t="s">
        <v>14</v>
      </c>
      <c r="E255" s="85"/>
      <c r="F255" s="88" t="s">
        <v>1257</v>
      </c>
      <c r="G255" s="86">
        <v>253</v>
      </c>
      <c r="H255" s="301">
        <v>18</v>
      </c>
      <c r="I255" s="303" t="s">
        <v>1265</v>
      </c>
      <c r="J255" s="303">
        <f>VLOOKUP(I255,'Коэфф для прайса 1 оч'!$E$13:$F$17,2,0)</f>
        <v>1500000</v>
      </c>
      <c r="K255" s="313">
        <v>0.05</v>
      </c>
      <c r="L255" s="305">
        <f t="shared" si="3"/>
        <v>1425000</v>
      </c>
      <c r="M255" s="84" t="s">
        <v>1277</v>
      </c>
    </row>
    <row r="256" spans="2:13">
      <c r="B256" s="325">
        <v>254</v>
      </c>
      <c r="C256" s="84" t="s">
        <v>1262</v>
      </c>
      <c r="D256" s="87" t="s">
        <v>14</v>
      </c>
      <c r="E256" s="85"/>
      <c r="F256" s="88" t="s">
        <v>1257</v>
      </c>
      <c r="G256" s="86">
        <v>254</v>
      </c>
      <c r="H256" s="301">
        <v>18</v>
      </c>
      <c r="I256" s="303" t="s">
        <v>1265</v>
      </c>
      <c r="J256" s="303">
        <f>VLOOKUP(I256,'Коэфф для прайса 1 оч'!$E$13:$F$17,2,0)</f>
        <v>1500000</v>
      </c>
      <c r="K256" s="313">
        <v>0.05</v>
      </c>
      <c r="L256" s="305">
        <f t="shared" si="3"/>
        <v>1425000</v>
      </c>
      <c r="M256" s="84" t="s">
        <v>1277</v>
      </c>
    </row>
    <row r="257" spans="2:13">
      <c r="B257" s="325">
        <v>255</v>
      </c>
      <c r="C257" s="84" t="s">
        <v>1262</v>
      </c>
      <c r="D257" s="87" t="s">
        <v>14</v>
      </c>
      <c r="E257" s="85"/>
      <c r="F257" s="88" t="s">
        <v>1257</v>
      </c>
      <c r="G257" s="86">
        <v>255</v>
      </c>
      <c r="H257" s="301">
        <v>18</v>
      </c>
      <c r="I257" s="303" t="s">
        <v>1265</v>
      </c>
      <c r="J257" s="303">
        <f>VLOOKUP(I257,'Коэфф для прайса 1 оч'!$E$13:$F$17,2,0)</f>
        <v>1500000</v>
      </c>
      <c r="K257" s="313">
        <v>0.05</v>
      </c>
      <c r="L257" s="305">
        <f t="shared" si="3"/>
        <v>1425000</v>
      </c>
      <c r="M257" s="84" t="s">
        <v>1277</v>
      </c>
    </row>
    <row r="258" spans="2:13">
      <c r="B258" s="325">
        <v>256</v>
      </c>
      <c r="C258" s="84" t="s">
        <v>1262</v>
      </c>
      <c r="D258" s="87" t="s">
        <v>14</v>
      </c>
      <c r="E258" s="85"/>
      <c r="F258" s="88" t="s">
        <v>1257</v>
      </c>
      <c r="G258" s="86">
        <v>256</v>
      </c>
      <c r="H258" s="301">
        <v>18</v>
      </c>
      <c r="I258" s="303" t="s">
        <v>1265</v>
      </c>
      <c r="J258" s="303">
        <f>VLOOKUP(I258,'Коэфф для прайса 1 оч'!$E$13:$F$17,2,0)</f>
        <v>1500000</v>
      </c>
      <c r="K258" s="313">
        <v>0.05</v>
      </c>
      <c r="L258" s="305">
        <f t="shared" si="3"/>
        <v>1425000</v>
      </c>
      <c r="M258" s="84" t="s">
        <v>1277</v>
      </c>
    </row>
    <row r="259" spans="2:13">
      <c r="B259" s="325">
        <v>257</v>
      </c>
      <c r="C259" s="84" t="s">
        <v>1262</v>
      </c>
      <c r="D259" s="87" t="s">
        <v>14</v>
      </c>
      <c r="E259" s="85"/>
      <c r="F259" s="88" t="s">
        <v>1257</v>
      </c>
      <c r="G259" s="86">
        <v>257</v>
      </c>
      <c r="H259" s="301">
        <v>18</v>
      </c>
      <c r="I259" s="303" t="s">
        <v>1265</v>
      </c>
      <c r="J259" s="303">
        <f>VLOOKUP(I259,'Коэфф для прайса 1 оч'!$E$13:$F$17,2,0)</f>
        <v>1500000</v>
      </c>
      <c r="K259" s="313">
        <v>0.05</v>
      </c>
      <c r="L259" s="305">
        <f t="shared" si="3"/>
        <v>1425000</v>
      </c>
      <c r="M259" s="84" t="s">
        <v>1277</v>
      </c>
    </row>
    <row r="260" spans="2:13">
      <c r="B260" s="325">
        <v>258</v>
      </c>
      <c r="C260" s="84" t="s">
        <v>1262</v>
      </c>
      <c r="D260" s="87" t="s">
        <v>14</v>
      </c>
      <c r="E260" s="85"/>
      <c r="F260" s="88" t="s">
        <v>1257</v>
      </c>
      <c r="G260" s="86">
        <v>258</v>
      </c>
      <c r="H260" s="301">
        <v>18</v>
      </c>
      <c r="I260" s="303" t="s">
        <v>1265</v>
      </c>
      <c r="J260" s="303">
        <f>VLOOKUP(I260,'Коэфф для прайса 1 оч'!$E$13:$F$17,2,0)</f>
        <v>1500000</v>
      </c>
      <c r="K260" s="313">
        <v>0.05</v>
      </c>
      <c r="L260" s="305">
        <f t="shared" ref="L260:L323" si="4">J260-J260*K260</f>
        <v>1425000</v>
      </c>
      <c r="M260" s="84" t="s">
        <v>1277</v>
      </c>
    </row>
    <row r="261" spans="2:13">
      <c r="B261" s="325">
        <v>259</v>
      </c>
      <c r="C261" s="84" t="s">
        <v>1262</v>
      </c>
      <c r="D261" s="87" t="s">
        <v>14</v>
      </c>
      <c r="E261" s="85"/>
      <c r="F261" s="88" t="s">
        <v>1257</v>
      </c>
      <c r="G261" s="86">
        <v>259</v>
      </c>
      <c r="H261" s="301">
        <v>18</v>
      </c>
      <c r="I261" s="303" t="s">
        <v>1265</v>
      </c>
      <c r="J261" s="303">
        <f>VLOOKUP(I261,'Коэфф для прайса 1 оч'!$E$13:$F$17,2,0)</f>
        <v>1500000</v>
      </c>
      <c r="K261" s="313">
        <v>0.05</v>
      </c>
      <c r="L261" s="305">
        <f t="shared" si="4"/>
        <v>1425000</v>
      </c>
      <c r="M261" s="84" t="s">
        <v>1277</v>
      </c>
    </row>
    <row r="262" spans="2:13">
      <c r="B262" s="325">
        <v>260</v>
      </c>
      <c r="C262" s="84" t="s">
        <v>1262</v>
      </c>
      <c r="D262" s="87" t="s">
        <v>14</v>
      </c>
      <c r="E262" s="85"/>
      <c r="F262" s="88" t="s">
        <v>1257</v>
      </c>
      <c r="G262" s="86">
        <v>260</v>
      </c>
      <c r="H262" s="301">
        <v>18</v>
      </c>
      <c r="I262" s="303" t="s">
        <v>1265</v>
      </c>
      <c r="J262" s="303">
        <f>VLOOKUP(I262,'Коэфф для прайса 1 оч'!$E$13:$F$17,2,0)</f>
        <v>1500000</v>
      </c>
      <c r="K262" s="313">
        <v>0.05</v>
      </c>
      <c r="L262" s="305">
        <f t="shared" si="4"/>
        <v>1425000</v>
      </c>
      <c r="M262" s="84" t="s">
        <v>1277</v>
      </c>
    </row>
    <row r="263" spans="2:13">
      <c r="B263" s="325">
        <v>261</v>
      </c>
      <c r="C263" s="84" t="s">
        <v>1262</v>
      </c>
      <c r="D263" s="87" t="s">
        <v>14</v>
      </c>
      <c r="E263" s="85"/>
      <c r="F263" s="88" t="s">
        <v>1257</v>
      </c>
      <c r="G263" s="86">
        <v>261</v>
      </c>
      <c r="H263" s="301">
        <v>18</v>
      </c>
      <c r="I263" s="303" t="s">
        <v>1265</v>
      </c>
      <c r="J263" s="303">
        <f>VLOOKUP(I263,'Коэфф для прайса 1 оч'!$E$13:$F$17,2,0)</f>
        <v>1500000</v>
      </c>
      <c r="K263" s="313">
        <v>0.05</v>
      </c>
      <c r="L263" s="305">
        <f t="shared" si="4"/>
        <v>1425000</v>
      </c>
      <c r="M263" s="84" t="s">
        <v>1277</v>
      </c>
    </row>
    <row r="264" spans="2:13">
      <c r="B264" s="325">
        <v>262</v>
      </c>
      <c r="C264" s="84" t="s">
        <v>1262</v>
      </c>
      <c r="D264" s="87" t="s">
        <v>14</v>
      </c>
      <c r="E264" s="85"/>
      <c r="F264" s="88" t="s">
        <v>1257</v>
      </c>
      <c r="G264" s="86">
        <v>262</v>
      </c>
      <c r="H264" s="301">
        <v>18</v>
      </c>
      <c r="I264" s="303" t="s">
        <v>1265</v>
      </c>
      <c r="J264" s="303">
        <f>VLOOKUP(I264,'Коэфф для прайса 1 оч'!$E$13:$F$17,2,0)</f>
        <v>1500000</v>
      </c>
      <c r="K264" s="313">
        <v>0.05</v>
      </c>
      <c r="L264" s="305">
        <f t="shared" si="4"/>
        <v>1425000</v>
      </c>
      <c r="M264" s="84" t="s">
        <v>1277</v>
      </c>
    </row>
    <row r="265" spans="2:13">
      <c r="B265" s="325">
        <v>263</v>
      </c>
      <c r="C265" s="84" t="s">
        <v>1262</v>
      </c>
      <c r="D265" s="87" t="s">
        <v>14</v>
      </c>
      <c r="E265" s="85"/>
      <c r="F265" s="88" t="s">
        <v>1257</v>
      </c>
      <c r="G265" s="86">
        <v>263</v>
      </c>
      <c r="H265" s="301">
        <v>18</v>
      </c>
      <c r="I265" s="303" t="s">
        <v>1265</v>
      </c>
      <c r="J265" s="303">
        <f>VLOOKUP(I265,'Коэфф для прайса 1 оч'!$E$13:$F$17,2,0)</f>
        <v>1500000</v>
      </c>
      <c r="K265" s="313">
        <v>0.05</v>
      </c>
      <c r="L265" s="305">
        <f t="shared" si="4"/>
        <v>1425000</v>
      </c>
      <c r="M265" s="84" t="s">
        <v>1277</v>
      </c>
    </row>
    <row r="266" spans="2:13">
      <c r="B266" s="325">
        <v>264</v>
      </c>
      <c r="C266" s="84" t="s">
        <v>1262</v>
      </c>
      <c r="D266" s="87" t="s">
        <v>14</v>
      </c>
      <c r="E266" s="85"/>
      <c r="F266" s="88" t="s">
        <v>1257</v>
      </c>
      <c r="G266" s="86">
        <v>264</v>
      </c>
      <c r="H266" s="301">
        <v>18</v>
      </c>
      <c r="I266" s="303" t="s">
        <v>1267</v>
      </c>
      <c r="J266" s="303">
        <f>VLOOKUP(I266,'Коэфф для прайса 1 оч'!$E$13:$F$17,2,0)</f>
        <v>2000000</v>
      </c>
      <c r="K266" s="313">
        <v>0.05</v>
      </c>
      <c r="L266" s="305">
        <f t="shared" si="4"/>
        <v>1900000</v>
      </c>
      <c r="M266" s="84" t="s">
        <v>1277</v>
      </c>
    </row>
    <row r="267" spans="2:13">
      <c r="B267" s="325">
        <v>265</v>
      </c>
      <c r="C267" s="84" t="s">
        <v>1262</v>
      </c>
      <c r="D267" s="87" t="s">
        <v>14</v>
      </c>
      <c r="E267" s="85"/>
      <c r="F267" s="88" t="s">
        <v>1257</v>
      </c>
      <c r="G267" s="86">
        <v>265</v>
      </c>
      <c r="H267" s="301">
        <v>18</v>
      </c>
      <c r="I267" s="303" t="s">
        <v>1267</v>
      </c>
      <c r="J267" s="303">
        <f>VLOOKUP(I267,'Коэфф для прайса 1 оч'!$E$13:$F$17,2,0)</f>
        <v>2000000</v>
      </c>
      <c r="K267" s="313">
        <v>0.05</v>
      </c>
      <c r="L267" s="305">
        <f t="shared" si="4"/>
        <v>1900000</v>
      </c>
      <c r="M267" s="84" t="s">
        <v>1277</v>
      </c>
    </row>
    <row r="268" spans="2:13">
      <c r="B268" s="325">
        <v>266</v>
      </c>
      <c r="C268" s="84" t="s">
        <v>1262</v>
      </c>
      <c r="D268" s="87" t="s">
        <v>14</v>
      </c>
      <c r="E268" s="85"/>
      <c r="F268" s="88" t="s">
        <v>1257</v>
      </c>
      <c r="G268" s="86">
        <v>266</v>
      </c>
      <c r="H268" s="301">
        <v>18</v>
      </c>
      <c r="I268" s="303" t="s">
        <v>1267</v>
      </c>
      <c r="J268" s="303">
        <f>VLOOKUP(I268,'Коэфф для прайса 1 оч'!$E$13:$F$17,2,0)</f>
        <v>2000000</v>
      </c>
      <c r="K268" s="313">
        <v>0.05</v>
      </c>
      <c r="L268" s="305">
        <f t="shared" si="4"/>
        <v>1900000</v>
      </c>
      <c r="M268" s="84" t="s">
        <v>1277</v>
      </c>
    </row>
    <row r="269" spans="2:13">
      <c r="B269" s="325">
        <v>267</v>
      </c>
      <c r="C269" s="84" t="s">
        <v>1262</v>
      </c>
      <c r="D269" s="87" t="s">
        <v>14</v>
      </c>
      <c r="E269" s="85"/>
      <c r="F269" s="88" t="s">
        <v>1257</v>
      </c>
      <c r="G269" s="86">
        <v>267</v>
      </c>
      <c r="H269" s="301">
        <v>18</v>
      </c>
      <c r="I269" s="303" t="s">
        <v>1267</v>
      </c>
      <c r="J269" s="303">
        <f>VLOOKUP(I269,'Коэфф для прайса 1 оч'!$E$13:$F$17,2,0)</f>
        <v>2000000</v>
      </c>
      <c r="K269" s="313">
        <v>0.05</v>
      </c>
      <c r="L269" s="305">
        <f t="shared" si="4"/>
        <v>1900000</v>
      </c>
      <c r="M269" s="84" t="s">
        <v>1277</v>
      </c>
    </row>
    <row r="270" spans="2:13">
      <c r="B270" s="325">
        <v>268</v>
      </c>
      <c r="C270" s="84" t="s">
        <v>1262</v>
      </c>
      <c r="D270" s="87" t="s">
        <v>14</v>
      </c>
      <c r="E270" s="85"/>
      <c r="F270" s="88" t="s">
        <v>1257</v>
      </c>
      <c r="G270" s="86">
        <v>268</v>
      </c>
      <c r="H270" s="301">
        <v>18</v>
      </c>
      <c r="I270" s="303" t="s">
        <v>1267</v>
      </c>
      <c r="J270" s="303">
        <f>VLOOKUP(I270,'Коэфф для прайса 1 оч'!$E$13:$F$17,2,0)</f>
        <v>2000000</v>
      </c>
      <c r="K270" s="313">
        <v>0.05</v>
      </c>
      <c r="L270" s="305">
        <f t="shared" si="4"/>
        <v>1900000</v>
      </c>
      <c r="M270" s="84" t="s">
        <v>1277</v>
      </c>
    </row>
    <row r="271" spans="2:13">
      <c r="B271" s="325">
        <v>269</v>
      </c>
      <c r="C271" s="84" t="s">
        <v>1262</v>
      </c>
      <c r="D271" s="87" t="s">
        <v>15</v>
      </c>
      <c r="E271" s="85"/>
      <c r="F271" s="88" t="s">
        <v>1257</v>
      </c>
      <c r="G271" s="86">
        <v>1</v>
      </c>
      <c r="H271" s="301">
        <v>27</v>
      </c>
      <c r="I271" s="303" t="s">
        <v>1266</v>
      </c>
      <c r="J271" s="303">
        <f>VLOOKUP(I271,'Коэфф для прайса 1 оч'!$E$13:$F$17,2,0)</f>
        <v>2000000</v>
      </c>
      <c r="K271" s="313">
        <v>0.05</v>
      </c>
      <c r="L271" s="305">
        <f t="shared" si="4"/>
        <v>1900000</v>
      </c>
      <c r="M271" s="84" t="s">
        <v>1277</v>
      </c>
    </row>
    <row r="272" spans="2:13">
      <c r="B272" s="325">
        <v>270</v>
      </c>
      <c r="C272" s="84" t="s">
        <v>1262</v>
      </c>
      <c r="D272" s="87" t="s">
        <v>15</v>
      </c>
      <c r="E272" s="85"/>
      <c r="F272" s="88" t="s">
        <v>1257</v>
      </c>
      <c r="G272" s="86">
        <v>2</v>
      </c>
      <c r="H272" s="301">
        <v>18</v>
      </c>
      <c r="I272" s="303" t="s">
        <v>1264</v>
      </c>
      <c r="J272" s="303">
        <f>VLOOKUP(I272,'Коэфф для прайса 1 оч'!$E$13:$F$17,2,0)</f>
        <v>1800000</v>
      </c>
      <c r="K272" s="313">
        <v>0.05</v>
      </c>
      <c r="L272" s="305">
        <f t="shared" si="4"/>
        <v>1710000</v>
      </c>
      <c r="M272" s="84" t="s">
        <v>1277</v>
      </c>
    </row>
    <row r="273" spans="2:13">
      <c r="B273" s="325">
        <v>271</v>
      </c>
      <c r="C273" s="84" t="s">
        <v>1262</v>
      </c>
      <c r="D273" s="87" t="s">
        <v>15</v>
      </c>
      <c r="E273" s="85"/>
      <c r="F273" s="88" t="s">
        <v>1257</v>
      </c>
      <c r="G273" s="86">
        <v>3</v>
      </c>
      <c r="H273" s="301">
        <v>18</v>
      </c>
      <c r="I273" s="303" t="s">
        <v>1264</v>
      </c>
      <c r="J273" s="303">
        <f>VLOOKUP(I273,'Коэфф для прайса 1 оч'!$E$13:$F$17,2,0)</f>
        <v>1800000</v>
      </c>
      <c r="K273" s="313">
        <v>0.05</v>
      </c>
      <c r="L273" s="305">
        <f t="shared" si="4"/>
        <v>1710000</v>
      </c>
      <c r="M273" s="84" t="s">
        <v>1277</v>
      </c>
    </row>
    <row r="274" spans="2:13">
      <c r="B274" s="325">
        <v>272</v>
      </c>
      <c r="C274" s="84" t="s">
        <v>1262</v>
      </c>
      <c r="D274" s="87" t="s">
        <v>15</v>
      </c>
      <c r="E274" s="85"/>
      <c r="F274" s="88" t="s">
        <v>1257</v>
      </c>
      <c r="G274" s="86">
        <v>4</v>
      </c>
      <c r="H274" s="301">
        <v>18</v>
      </c>
      <c r="I274" s="303" t="s">
        <v>1264</v>
      </c>
      <c r="J274" s="303">
        <f>VLOOKUP(I274,'Коэфф для прайса 1 оч'!$E$13:$F$17,2,0)</f>
        <v>1800000</v>
      </c>
      <c r="K274" s="313">
        <v>0.05</v>
      </c>
      <c r="L274" s="305">
        <f t="shared" si="4"/>
        <v>1710000</v>
      </c>
      <c r="M274" s="84" t="s">
        <v>1277</v>
      </c>
    </row>
    <row r="275" spans="2:13">
      <c r="B275" s="325">
        <v>273</v>
      </c>
      <c r="C275" s="84" t="s">
        <v>1262</v>
      </c>
      <c r="D275" s="87" t="s">
        <v>15</v>
      </c>
      <c r="E275" s="85"/>
      <c r="F275" s="88" t="s">
        <v>1257</v>
      </c>
      <c r="G275" s="86">
        <v>5</v>
      </c>
      <c r="H275" s="301">
        <v>18</v>
      </c>
      <c r="I275" s="303" t="s">
        <v>1264</v>
      </c>
      <c r="J275" s="303">
        <f>VLOOKUP(I275,'Коэфф для прайса 1 оч'!$E$13:$F$17,2,0)</f>
        <v>1800000</v>
      </c>
      <c r="K275" s="313">
        <v>0.05</v>
      </c>
      <c r="L275" s="305">
        <f t="shared" si="4"/>
        <v>1710000</v>
      </c>
      <c r="M275" s="84" t="s">
        <v>1277</v>
      </c>
    </row>
    <row r="276" spans="2:13">
      <c r="B276" s="325">
        <v>274</v>
      </c>
      <c r="C276" s="84" t="s">
        <v>1262</v>
      </c>
      <c r="D276" s="87" t="s">
        <v>15</v>
      </c>
      <c r="E276" s="85"/>
      <c r="F276" s="88" t="s">
        <v>1257</v>
      </c>
      <c r="G276" s="86">
        <v>6</v>
      </c>
      <c r="H276" s="301">
        <v>18</v>
      </c>
      <c r="I276" s="303" t="s">
        <v>1264</v>
      </c>
      <c r="J276" s="303">
        <f>VLOOKUP(I276,'Коэфф для прайса 1 оч'!$E$13:$F$17,2,0)</f>
        <v>1800000</v>
      </c>
      <c r="K276" s="313">
        <v>0.05</v>
      </c>
      <c r="L276" s="305">
        <f t="shared" si="4"/>
        <v>1710000</v>
      </c>
      <c r="M276" s="84" t="s">
        <v>1277</v>
      </c>
    </row>
    <row r="277" spans="2:13">
      <c r="B277" s="325">
        <v>275</v>
      </c>
      <c r="C277" s="84" t="s">
        <v>1262</v>
      </c>
      <c r="D277" s="87" t="s">
        <v>15</v>
      </c>
      <c r="E277" s="85"/>
      <c r="F277" s="88" t="s">
        <v>1257</v>
      </c>
      <c r="G277" s="86">
        <v>7</v>
      </c>
      <c r="H277" s="301">
        <v>18</v>
      </c>
      <c r="I277" s="303" t="s">
        <v>1264</v>
      </c>
      <c r="J277" s="303">
        <f>VLOOKUP(I277,'Коэфф для прайса 1 оч'!$E$13:$F$17,2,0)</f>
        <v>1800000</v>
      </c>
      <c r="K277" s="313">
        <v>0.05</v>
      </c>
      <c r="L277" s="305">
        <f t="shared" si="4"/>
        <v>1710000</v>
      </c>
      <c r="M277" s="84" t="s">
        <v>1277</v>
      </c>
    </row>
    <row r="278" spans="2:13">
      <c r="B278" s="325">
        <v>276</v>
      </c>
      <c r="C278" s="84" t="s">
        <v>1262</v>
      </c>
      <c r="D278" s="87" t="s">
        <v>15</v>
      </c>
      <c r="E278" s="85"/>
      <c r="F278" s="88" t="s">
        <v>1257</v>
      </c>
      <c r="G278" s="86">
        <v>8</v>
      </c>
      <c r="H278" s="301">
        <v>18</v>
      </c>
      <c r="I278" s="303" t="s">
        <v>1264</v>
      </c>
      <c r="J278" s="303">
        <f>VLOOKUP(I278,'Коэфф для прайса 1 оч'!$E$13:$F$17,2,0)</f>
        <v>1800000</v>
      </c>
      <c r="K278" s="313">
        <v>0.05</v>
      </c>
      <c r="L278" s="305">
        <f t="shared" si="4"/>
        <v>1710000</v>
      </c>
      <c r="M278" s="84" t="s">
        <v>1277</v>
      </c>
    </row>
    <row r="279" spans="2:13">
      <c r="B279" s="325">
        <v>277</v>
      </c>
      <c r="C279" s="84" t="s">
        <v>1262</v>
      </c>
      <c r="D279" s="87" t="s">
        <v>15</v>
      </c>
      <c r="E279" s="85"/>
      <c r="F279" s="88" t="s">
        <v>1257</v>
      </c>
      <c r="G279" s="86">
        <v>9</v>
      </c>
      <c r="H279" s="301">
        <v>18</v>
      </c>
      <c r="I279" s="303" t="s">
        <v>1264</v>
      </c>
      <c r="J279" s="303">
        <f>VLOOKUP(I279,'Коэфф для прайса 1 оч'!$E$13:$F$17,2,0)</f>
        <v>1800000</v>
      </c>
      <c r="K279" s="313">
        <v>0.05</v>
      </c>
      <c r="L279" s="305">
        <f t="shared" si="4"/>
        <v>1710000</v>
      </c>
      <c r="M279" s="84" t="s">
        <v>1277</v>
      </c>
    </row>
    <row r="280" spans="2:13">
      <c r="B280" s="325">
        <v>278</v>
      </c>
      <c r="C280" s="84" t="s">
        <v>1262</v>
      </c>
      <c r="D280" s="87" t="s">
        <v>15</v>
      </c>
      <c r="E280" s="85"/>
      <c r="F280" s="88" t="s">
        <v>1257</v>
      </c>
      <c r="G280" s="86">
        <v>10</v>
      </c>
      <c r="H280" s="301">
        <v>18</v>
      </c>
      <c r="I280" s="303" t="s">
        <v>1264</v>
      </c>
      <c r="J280" s="303">
        <f>VLOOKUP(I280,'Коэфф для прайса 1 оч'!$E$13:$F$17,2,0)</f>
        <v>1800000</v>
      </c>
      <c r="K280" s="313">
        <v>0.05</v>
      </c>
      <c r="L280" s="305">
        <f t="shared" si="4"/>
        <v>1710000</v>
      </c>
      <c r="M280" s="84" t="s">
        <v>1277</v>
      </c>
    </row>
    <row r="281" spans="2:13">
      <c r="B281" s="325">
        <v>279</v>
      </c>
      <c r="C281" s="84" t="s">
        <v>1262</v>
      </c>
      <c r="D281" s="87" t="s">
        <v>15</v>
      </c>
      <c r="E281" s="85"/>
      <c r="F281" s="88" t="s">
        <v>1257</v>
      </c>
      <c r="G281" s="86">
        <v>11</v>
      </c>
      <c r="H281" s="301">
        <v>18</v>
      </c>
      <c r="I281" s="303" t="s">
        <v>1264</v>
      </c>
      <c r="J281" s="303">
        <f>VLOOKUP(I281,'Коэфф для прайса 1 оч'!$E$13:$F$17,2,0)</f>
        <v>1800000</v>
      </c>
      <c r="K281" s="313">
        <v>0.05</v>
      </c>
      <c r="L281" s="305">
        <f t="shared" si="4"/>
        <v>1710000</v>
      </c>
      <c r="M281" s="84" t="s">
        <v>1277</v>
      </c>
    </row>
    <row r="282" spans="2:13">
      <c r="B282" s="325">
        <v>280</v>
      </c>
      <c r="C282" s="84" t="s">
        <v>1262</v>
      </c>
      <c r="D282" s="87" t="s">
        <v>15</v>
      </c>
      <c r="E282" s="85"/>
      <c r="F282" s="88" t="s">
        <v>1257</v>
      </c>
      <c r="G282" s="86">
        <v>12</v>
      </c>
      <c r="H282" s="301">
        <v>21.6</v>
      </c>
      <c r="I282" s="303" t="s">
        <v>1263</v>
      </c>
      <c r="J282" s="303">
        <f>VLOOKUP(I282,'Коэфф для прайса 1 оч'!$E$13:$F$17,2,0)</f>
        <v>1700000</v>
      </c>
      <c r="K282" s="313">
        <v>0.05</v>
      </c>
      <c r="L282" s="305">
        <f t="shared" si="4"/>
        <v>1615000</v>
      </c>
      <c r="M282" s="84" t="s">
        <v>1277</v>
      </c>
    </row>
    <row r="283" spans="2:13">
      <c r="B283" s="325">
        <v>281</v>
      </c>
      <c r="C283" s="84" t="s">
        <v>1262</v>
      </c>
      <c r="D283" s="87" t="s">
        <v>15</v>
      </c>
      <c r="E283" s="85"/>
      <c r="F283" s="88" t="s">
        <v>1257</v>
      </c>
      <c r="G283" s="86">
        <v>13</v>
      </c>
      <c r="H283" s="301">
        <v>21.6</v>
      </c>
      <c r="I283" s="303" t="s">
        <v>1263</v>
      </c>
      <c r="J283" s="303">
        <f>VLOOKUP(I283,'Коэфф для прайса 1 оч'!$E$13:$F$17,2,0)</f>
        <v>1700000</v>
      </c>
      <c r="K283" s="313">
        <v>0.05</v>
      </c>
      <c r="L283" s="305">
        <f t="shared" si="4"/>
        <v>1615000</v>
      </c>
      <c r="M283" s="84" t="s">
        <v>1277</v>
      </c>
    </row>
    <row r="284" spans="2:13">
      <c r="B284" s="325">
        <v>282</v>
      </c>
      <c r="C284" s="84" t="s">
        <v>1262</v>
      </c>
      <c r="D284" s="87" t="s">
        <v>15</v>
      </c>
      <c r="E284" s="85"/>
      <c r="F284" s="88" t="s">
        <v>1257</v>
      </c>
      <c r="G284" s="86">
        <v>14</v>
      </c>
      <c r="H284" s="301">
        <v>21.6</v>
      </c>
      <c r="I284" s="303" t="s">
        <v>1263</v>
      </c>
      <c r="J284" s="303">
        <f>VLOOKUP(I284,'Коэфф для прайса 1 оч'!$E$13:$F$17,2,0)</f>
        <v>1700000</v>
      </c>
      <c r="K284" s="313">
        <v>0.05</v>
      </c>
      <c r="L284" s="305">
        <f t="shared" si="4"/>
        <v>1615000</v>
      </c>
      <c r="M284" s="84" t="s">
        <v>1277</v>
      </c>
    </row>
    <row r="285" spans="2:13">
      <c r="B285" s="325">
        <v>283</v>
      </c>
      <c r="C285" s="84" t="s">
        <v>1262</v>
      </c>
      <c r="D285" s="87" t="s">
        <v>15</v>
      </c>
      <c r="E285" s="85"/>
      <c r="F285" s="88" t="s">
        <v>1257</v>
      </c>
      <c r="G285" s="86">
        <v>15</v>
      </c>
      <c r="H285" s="301">
        <v>18</v>
      </c>
      <c r="I285" s="303" t="s">
        <v>1265</v>
      </c>
      <c r="J285" s="303">
        <f>VLOOKUP(I285,'Коэфф для прайса 1 оч'!$E$13:$F$17,2,0)</f>
        <v>1500000</v>
      </c>
      <c r="K285" s="313">
        <v>0.05</v>
      </c>
      <c r="L285" s="305">
        <f t="shared" si="4"/>
        <v>1425000</v>
      </c>
      <c r="M285" s="84" t="s">
        <v>1277</v>
      </c>
    </row>
    <row r="286" spans="2:13">
      <c r="B286" s="325">
        <v>284</v>
      </c>
      <c r="C286" s="84" t="s">
        <v>1262</v>
      </c>
      <c r="D286" s="87" t="s">
        <v>15</v>
      </c>
      <c r="E286" s="85"/>
      <c r="F286" s="88" t="s">
        <v>1257</v>
      </c>
      <c r="G286" s="86">
        <v>16</v>
      </c>
      <c r="H286" s="301">
        <v>18</v>
      </c>
      <c r="I286" s="303" t="s">
        <v>1265</v>
      </c>
      <c r="J286" s="303">
        <f>VLOOKUP(I286,'Коэфф для прайса 1 оч'!$E$13:$F$17,2,0)</f>
        <v>1500000</v>
      </c>
      <c r="K286" s="313">
        <v>0.05</v>
      </c>
      <c r="L286" s="305">
        <f t="shared" si="4"/>
        <v>1425000</v>
      </c>
      <c r="M286" s="84" t="s">
        <v>1277</v>
      </c>
    </row>
    <row r="287" spans="2:13">
      <c r="B287" s="325">
        <v>285</v>
      </c>
      <c r="C287" s="84" t="s">
        <v>1262</v>
      </c>
      <c r="D287" s="87" t="s">
        <v>15</v>
      </c>
      <c r="E287" s="85"/>
      <c r="F287" s="88" t="s">
        <v>1257</v>
      </c>
      <c r="G287" s="86">
        <v>17</v>
      </c>
      <c r="H287" s="301">
        <v>18</v>
      </c>
      <c r="I287" s="303" t="s">
        <v>1265</v>
      </c>
      <c r="J287" s="303">
        <f>VLOOKUP(I287,'Коэфф для прайса 1 оч'!$E$13:$F$17,2,0)</f>
        <v>1500000</v>
      </c>
      <c r="K287" s="313">
        <v>0.05</v>
      </c>
      <c r="L287" s="305">
        <f t="shared" si="4"/>
        <v>1425000</v>
      </c>
      <c r="M287" s="84" t="s">
        <v>1277</v>
      </c>
    </row>
    <row r="288" spans="2:13">
      <c r="B288" s="325">
        <v>286</v>
      </c>
      <c r="C288" s="84" t="s">
        <v>1262</v>
      </c>
      <c r="D288" s="87" t="s">
        <v>15</v>
      </c>
      <c r="E288" s="85"/>
      <c r="F288" s="88" t="s">
        <v>1257</v>
      </c>
      <c r="G288" s="86">
        <v>18</v>
      </c>
      <c r="H288" s="301">
        <v>18</v>
      </c>
      <c r="I288" s="303" t="s">
        <v>1265</v>
      </c>
      <c r="J288" s="303">
        <f>VLOOKUP(I288,'Коэфф для прайса 1 оч'!$E$13:$F$17,2,0)</f>
        <v>1500000</v>
      </c>
      <c r="K288" s="313">
        <v>0.05</v>
      </c>
      <c r="L288" s="305">
        <f t="shared" si="4"/>
        <v>1425000</v>
      </c>
      <c r="M288" s="84" t="s">
        <v>1277</v>
      </c>
    </row>
    <row r="289" spans="2:13">
      <c r="B289" s="325">
        <v>287</v>
      </c>
      <c r="C289" s="84" t="s">
        <v>1262</v>
      </c>
      <c r="D289" s="87" t="s">
        <v>15</v>
      </c>
      <c r="E289" s="85"/>
      <c r="F289" s="88" t="s">
        <v>1257</v>
      </c>
      <c r="G289" s="86">
        <v>19</v>
      </c>
      <c r="H289" s="301">
        <v>18</v>
      </c>
      <c r="I289" s="303" t="s">
        <v>1265</v>
      </c>
      <c r="J289" s="303">
        <f>VLOOKUP(I289,'Коэфф для прайса 1 оч'!$E$13:$F$17,2,0)</f>
        <v>1500000</v>
      </c>
      <c r="K289" s="313">
        <v>0.05</v>
      </c>
      <c r="L289" s="305">
        <f t="shared" si="4"/>
        <v>1425000</v>
      </c>
      <c r="M289" s="84" t="s">
        <v>1277</v>
      </c>
    </row>
    <row r="290" spans="2:13">
      <c r="B290" s="325">
        <v>288</v>
      </c>
      <c r="C290" s="84" t="s">
        <v>1262</v>
      </c>
      <c r="D290" s="87" t="s">
        <v>15</v>
      </c>
      <c r="E290" s="85"/>
      <c r="F290" s="88" t="s">
        <v>1257</v>
      </c>
      <c r="G290" s="86">
        <v>20</v>
      </c>
      <c r="H290" s="301">
        <v>18</v>
      </c>
      <c r="I290" s="303" t="s">
        <v>1265</v>
      </c>
      <c r="J290" s="303">
        <f>VLOOKUP(I290,'Коэфф для прайса 1 оч'!$E$13:$F$17,2,0)</f>
        <v>1500000</v>
      </c>
      <c r="K290" s="313">
        <v>0.05</v>
      </c>
      <c r="L290" s="305">
        <f t="shared" si="4"/>
        <v>1425000</v>
      </c>
      <c r="M290" s="84" t="s">
        <v>1277</v>
      </c>
    </row>
    <row r="291" spans="2:13">
      <c r="B291" s="325">
        <v>289</v>
      </c>
      <c r="C291" s="84" t="s">
        <v>1262</v>
      </c>
      <c r="D291" s="87" t="s">
        <v>15</v>
      </c>
      <c r="E291" s="85"/>
      <c r="F291" s="88" t="s">
        <v>1257</v>
      </c>
      <c r="G291" s="86">
        <v>21</v>
      </c>
      <c r="H291" s="301">
        <v>18</v>
      </c>
      <c r="I291" s="303" t="s">
        <v>1265</v>
      </c>
      <c r="J291" s="303">
        <f>VLOOKUP(I291,'Коэфф для прайса 1 оч'!$E$13:$F$17,2,0)</f>
        <v>1500000</v>
      </c>
      <c r="K291" s="313">
        <v>0.05</v>
      </c>
      <c r="L291" s="305">
        <f t="shared" si="4"/>
        <v>1425000</v>
      </c>
      <c r="M291" s="84" t="s">
        <v>1277</v>
      </c>
    </row>
    <row r="292" spans="2:13">
      <c r="B292" s="325">
        <v>290</v>
      </c>
      <c r="C292" s="84" t="s">
        <v>1262</v>
      </c>
      <c r="D292" s="87" t="s">
        <v>15</v>
      </c>
      <c r="E292" s="85"/>
      <c r="F292" s="88" t="s">
        <v>1257</v>
      </c>
      <c r="G292" s="86">
        <v>22</v>
      </c>
      <c r="H292" s="301">
        <v>18</v>
      </c>
      <c r="I292" s="303" t="s">
        <v>1265</v>
      </c>
      <c r="J292" s="303">
        <f>VLOOKUP(I292,'Коэфф для прайса 1 оч'!$E$13:$F$17,2,0)</f>
        <v>1500000</v>
      </c>
      <c r="K292" s="313">
        <v>0.05</v>
      </c>
      <c r="L292" s="305">
        <f t="shared" si="4"/>
        <v>1425000</v>
      </c>
      <c r="M292" s="84" t="s">
        <v>1277</v>
      </c>
    </row>
    <row r="293" spans="2:13">
      <c r="B293" s="325">
        <v>291</v>
      </c>
      <c r="C293" s="84" t="s">
        <v>1262</v>
      </c>
      <c r="D293" s="87" t="s">
        <v>15</v>
      </c>
      <c r="E293" s="85"/>
      <c r="F293" s="88" t="s">
        <v>1257</v>
      </c>
      <c r="G293" s="86">
        <v>23</v>
      </c>
      <c r="H293" s="301">
        <v>18</v>
      </c>
      <c r="I293" s="303" t="s">
        <v>1265</v>
      </c>
      <c r="J293" s="303">
        <f>VLOOKUP(I293,'Коэфф для прайса 1 оч'!$E$13:$F$17,2,0)</f>
        <v>1500000</v>
      </c>
      <c r="K293" s="313">
        <v>0.05</v>
      </c>
      <c r="L293" s="305">
        <f t="shared" si="4"/>
        <v>1425000</v>
      </c>
      <c r="M293" s="84" t="s">
        <v>1277</v>
      </c>
    </row>
    <row r="294" spans="2:13">
      <c r="B294" s="325">
        <v>292</v>
      </c>
      <c r="C294" s="84" t="s">
        <v>1262</v>
      </c>
      <c r="D294" s="87" t="s">
        <v>15</v>
      </c>
      <c r="E294" s="85"/>
      <c r="F294" s="88" t="s">
        <v>1257</v>
      </c>
      <c r="G294" s="86">
        <v>24</v>
      </c>
      <c r="H294" s="301">
        <v>18</v>
      </c>
      <c r="I294" s="303" t="s">
        <v>1265</v>
      </c>
      <c r="J294" s="303">
        <f>VLOOKUP(I294,'Коэфф для прайса 1 оч'!$E$13:$F$17,2,0)</f>
        <v>1500000</v>
      </c>
      <c r="K294" s="313">
        <v>0.05</v>
      </c>
      <c r="L294" s="305">
        <f t="shared" si="4"/>
        <v>1425000</v>
      </c>
      <c r="M294" s="84" t="s">
        <v>1277</v>
      </c>
    </row>
    <row r="295" spans="2:13">
      <c r="B295" s="325">
        <v>293</v>
      </c>
      <c r="C295" s="84" t="s">
        <v>1262</v>
      </c>
      <c r="D295" s="87" t="s">
        <v>15</v>
      </c>
      <c r="E295" s="85"/>
      <c r="F295" s="88" t="s">
        <v>1257</v>
      </c>
      <c r="G295" s="86">
        <v>25</v>
      </c>
      <c r="H295" s="301">
        <v>27</v>
      </c>
      <c r="I295" s="303" t="s">
        <v>1266</v>
      </c>
      <c r="J295" s="303">
        <f>VLOOKUP(I295,'Коэфф для прайса 1 оч'!$E$13:$F$17,2,0)</f>
        <v>2000000</v>
      </c>
      <c r="K295" s="313">
        <v>0.05</v>
      </c>
      <c r="L295" s="305">
        <f t="shared" si="4"/>
        <v>1900000</v>
      </c>
      <c r="M295" s="84" t="s">
        <v>1277</v>
      </c>
    </row>
    <row r="296" spans="2:13">
      <c r="B296" s="325">
        <v>294</v>
      </c>
      <c r="C296" s="84" t="s">
        <v>1262</v>
      </c>
      <c r="D296" s="87" t="s">
        <v>15</v>
      </c>
      <c r="E296" s="85"/>
      <c r="F296" s="88" t="s">
        <v>1257</v>
      </c>
      <c r="G296" s="86">
        <v>26</v>
      </c>
      <c r="H296" s="301">
        <v>27</v>
      </c>
      <c r="I296" s="303" t="s">
        <v>1266</v>
      </c>
      <c r="J296" s="303">
        <f>VLOOKUP(I296,'Коэфф для прайса 1 оч'!$E$13:$F$17,2,0)</f>
        <v>2000000</v>
      </c>
      <c r="K296" s="313">
        <v>0.05</v>
      </c>
      <c r="L296" s="305">
        <f t="shared" si="4"/>
        <v>1900000</v>
      </c>
      <c r="M296" s="84" t="s">
        <v>1277</v>
      </c>
    </row>
    <row r="297" spans="2:13">
      <c r="B297" s="325">
        <v>295</v>
      </c>
      <c r="C297" s="84" t="s">
        <v>1262</v>
      </c>
      <c r="D297" s="87" t="s">
        <v>15</v>
      </c>
      <c r="E297" s="85"/>
      <c r="F297" s="88" t="s">
        <v>1257</v>
      </c>
      <c r="G297" s="86">
        <v>27</v>
      </c>
      <c r="H297" s="301">
        <v>18</v>
      </c>
      <c r="I297" s="303" t="s">
        <v>1265</v>
      </c>
      <c r="J297" s="303">
        <f>VLOOKUP(I297,'Коэфф для прайса 1 оч'!$E$13:$F$17,2,0)</f>
        <v>1500000</v>
      </c>
      <c r="K297" s="313">
        <v>0.05</v>
      </c>
      <c r="L297" s="305">
        <f t="shared" si="4"/>
        <v>1425000</v>
      </c>
      <c r="M297" s="84" t="s">
        <v>1277</v>
      </c>
    </row>
    <row r="298" spans="2:13">
      <c r="B298" s="325">
        <v>296</v>
      </c>
      <c r="C298" s="84" t="s">
        <v>1262</v>
      </c>
      <c r="D298" s="87" t="s">
        <v>15</v>
      </c>
      <c r="E298" s="85"/>
      <c r="F298" s="88" t="s">
        <v>1257</v>
      </c>
      <c r="G298" s="86">
        <v>28</v>
      </c>
      <c r="H298" s="301">
        <v>18</v>
      </c>
      <c r="I298" s="303" t="s">
        <v>1265</v>
      </c>
      <c r="J298" s="303">
        <f>VLOOKUP(I298,'Коэфф для прайса 1 оч'!$E$13:$F$17,2,0)</f>
        <v>1500000</v>
      </c>
      <c r="K298" s="313">
        <v>0.05</v>
      </c>
      <c r="L298" s="305">
        <f t="shared" si="4"/>
        <v>1425000</v>
      </c>
      <c r="M298" s="84" t="s">
        <v>1277</v>
      </c>
    </row>
    <row r="299" spans="2:13">
      <c r="B299" s="325">
        <v>297</v>
      </c>
      <c r="C299" s="84" t="s">
        <v>1262</v>
      </c>
      <c r="D299" s="87" t="s">
        <v>15</v>
      </c>
      <c r="E299" s="85"/>
      <c r="F299" s="88" t="s">
        <v>1257</v>
      </c>
      <c r="G299" s="86">
        <v>29</v>
      </c>
      <c r="H299" s="301">
        <v>18</v>
      </c>
      <c r="I299" s="303" t="s">
        <v>1265</v>
      </c>
      <c r="J299" s="303">
        <f>VLOOKUP(I299,'Коэфф для прайса 1 оч'!$E$13:$F$17,2,0)</f>
        <v>1500000</v>
      </c>
      <c r="K299" s="313">
        <v>0.05</v>
      </c>
      <c r="L299" s="305">
        <f t="shared" si="4"/>
        <v>1425000</v>
      </c>
      <c r="M299" s="84" t="s">
        <v>1277</v>
      </c>
    </row>
    <row r="300" spans="2:13">
      <c r="B300" s="325">
        <v>298</v>
      </c>
      <c r="C300" s="84" t="s">
        <v>1262</v>
      </c>
      <c r="D300" s="87" t="s">
        <v>15</v>
      </c>
      <c r="E300" s="85"/>
      <c r="F300" s="88" t="s">
        <v>1257</v>
      </c>
      <c r="G300" s="86">
        <v>30</v>
      </c>
      <c r="H300" s="301">
        <v>18</v>
      </c>
      <c r="I300" s="303" t="s">
        <v>1265</v>
      </c>
      <c r="J300" s="303">
        <f>VLOOKUP(I300,'Коэфф для прайса 1 оч'!$E$13:$F$17,2,0)</f>
        <v>1500000</v>
      </c>
      <c r="K300" s="313">
        <v>0.05</v>
      </c>
      <c r="L300" s="305">
        <f t="shared" si="4"/>
        <v>1425000</v>
      </c>
      <c r="M300" s="84" t="s">
        <v>1277</v>
      </c>
    </row>
    <row r="301" spans="2:13">
      <c r="B301" s="325">
        <v>299</v>
      </c>
      <c r="C301" s="84" t="s">
        <v>1262</v>
      </c>
      <c r="D301" s="87" t="s">
        <v>15</v>
      </c>
      <c r="E301" s="85"/>
      <c r="F301" s="88" t="s">
        <v>1257</v>
      </c>
      <c r="G301" s="86">
        <v>31</v>
      </c>
      <c r="H301" s="301">
        <v>18</v>
      </c>
      <c r="I301" s="303" t="s">
        <v>1265</v>
      </c>
      <c r="J301" s="303">
        <f>VLOOKUP(I301,'Коэфф для прайса 1 оч'!$E$13:$F$17,2,0)</f>
        <v>1500000</v>
      </c>
      <c r="K301" s="313">
        <v>0.05</v>
      </c>
      <c r="L301" s="305">
        <f t="shared" si="4"/>
        <v>1425000</v>
      </c>
      <c r="M301" s="84" t="s">
        <v>1277</v>
      </c>
    </row>
    <row r="302" spans="2:13">
      <c r="B302" s="325">
        <v>300</v>
      </c>
      <c r="C302" s="84" t="s">
        <v>1262</v>
      </c>
      <c r="D302" s="87" t="s">
        <v>15</v>
      </c>
      <c r="E302" s="85"/>
      <c r="F302" s="88" t="s">
        <v>1257</v>
      </c>
      <c r="G302" s="86">
        <v>32</v>
      </c>
      <c r="H302" s="301">
        <v>18</v>
      </c>
      <c r="I302" s="303" t="s">
        <v>1265</v>
      </c>
      <c r="J302" s="303">
        <f>VLOOKUP(I302,'Коэфф для прайса 1 оч'!$E$13:$F$17,2,0)</f>
        <v>1500000</v>
      </c>
      <c r="K302" s="313">
        <v>0.05</v>
      </c>
      <c r="L302" s="305">
        <f t="shared" si="4"/>
        <v>1425000</v>
      </c>
      <c r="M302" s="84" t="s">
        <v>1277</v>
      </c>
    </row>
    <row r="303" spans="2:13">
      <c r="B303" s="325">
        <v>301</v>
      </c>
      <c r="C303" s="84" t="s">
        <v>1262</v>
      </c>
      <c r="D303" s="87" t="s">
        <v>15</v>
      </c>
      <c r="E303" s="85"/>
      <c r="F303" s="88" t="s">
        <v>1257</v>
      </c>
      <c r="G303" s="86">
        <v>33</v>
      </c>
      <c r="H303" s="301">
        <v>18</v>
      </c>
      <c r="I303" s="303" t="s">
        <v>1265</v>
      </c>
      <c r="J303" s="303">
        <f>VLOOKUP(I303,'Коэфф для прайса 1 оч'!$E$13:$F$17,2,0)</f>
        <v>1500000</v>
      </c>
      <c r="K303" s="313">
        <v>0.05</v>
      </c>
      <c r="L303" s="305">
        <f t="shared" si="4"/>
        <v>1425000</v>
      </c>
      <c r="M303" s="84" t="s">
        <v>1277</v>
      </c>
    </row>
    <row r="304" spans="2:13">
      <c r="B304" s="325">
        <v>302</v>
      </c>
      <c r="C304" s="84" t="s">
        <v>1262</v>
      </c>
      <c r="D304" s="87" t="s">
        <v>15</v>
      </c>
      <c r="E304" s="85"/>
      <c r="F304" s="88" t="s">
        <v>1257</v>
      </c>
      <c r="G304" s="86">
        <v>34</v>
      </c>
      <c r="H304" s="301">
        <v>18</v>
      </c>
      <c r="I304" s="303" t="s">
        <v>1265</v>
      </c>
      <c r="J304" s="303">
        <f>VLOOKUP(I304,'Коэфф для прайса 1 оч'!$E$13:$F$17,2,0)</f>
        <v>1500000</v>
      </c>
      <c r="K304" s="313">
        <v>0.05</v>
      </c>
      <c r="L304" s="305">
        <f t="shared" si="4"/>
        <v>1425000</v>
      </c>
      <c r="M304" s="84" t="s">
        <v>1277</v>
      </c>
    </row>
    <row r="305" spans="2:13">
      <c r="B305" s="325">
        <v>303</v>
      </c>
      <c r="C305" s="84" t="s">
        <v>1262</v>
      </c>
      <c r="D305" s="87" t="s">
        <v>15</v>
      </c>
      <c r="E305" s="85"/>
      <c r="F305" s="88" t="s">
        <v>1257</v>
      </c>
      <c r="G305" s="86">
        <v>35</v>
      </c>
      <c r="H305" s="301">
        <v>18</v>
      </c>
      <c r="I305" s="303" t="s">
        <v>1265</v>
      </c>
      <c r="J305" s="303">
        <f>VLOOKUP(I305,'Коэфф для прайса 1 оч'!$E$13:$F$17,2,0)</f>
        <v>1500000</v>
      </c>
      <c r="K305" s="313">
        <v>0.05</v>
      </c>
      <c r="L305" s="305">
        <f t="shared" si="4"/>
        <v>1425000</v>
      </c>
      <c r="M305" s="84" t="s">
        <v>1277</v>
      </c>
    </row>
    <row r="306" spans="2:13">
      <c r="B306" s="325">
        <v>304</v>
      </c>
      <c r="C306" s="84" t="s">
        <v>1262</v>
      </c>
      <c r="D306" s="87" t="s">
        <v>15</v>
      </c>
      <c r="E306" s="85"/>
      <c r="F306" s="88" t="s">
        <v>1257</v>
      </c>
      <c r="G306" s="86">
        <v>36</v>
      </c>
      <c r="H306" s="301">
        <v>18</v>
      </c>
      <c r="I306" s="303" t="s">
        <v>1265</v>
      </c>
      <c r="J306" s="303">
        <f>VLOOKUP(I306,'Коэфф для прайса 1 оч'!$E$13:$F$17,2,0)</f>
        <v>1500000</v>
      </c>
      <c r="K306" s="313">
        <v>0.05</v>
      </c>
      <c r="L306" s="305">
        <f t="shared" si="4"/>
        <v>1425000</v>
      </c>
      <c r="M306" s="84" t="s">
        <v>1277</v>
      </c>
    </row>
    <row r="307" spans="2:13">
      <c r="B307" s="325">
        <v>305</v>
      </c>
      <c r="C307" s="84" t="s">
        <v>1262</v>
      </c>
      <c r="D307" s="87" t="s">
        <v>15</v>
      </c>
      <c r="E307" s="85"/>
      <c r="F307" s="88" t="s">
        <v>1257</v>
      </c>
      <c r="G307" s="86">
        <v>37</v>
      </c>
      <c r="H307" s="301">
        <v>18</v>
      </c>
      <c r="I307" s="303" t="s">
        <v>1265</v>
      </c>
      <c r="J307" s="303">
        <f>VLOOKUP(I307,'Коэфф для прайса 1 оч'!$E$13:$F$17,2,0)</f>
        <v>1500000</v>
      </c>
      <c r="K307" s="313">
        <v>0.05</v>
      </c>
      <c r="L307" s="305">
        <f t="shared" si="4"/>
        <v>1425000</v>
      </c>
      <c r="M307" s="84" t="s">
        <v>1277</v>
      </c>
    </row>
    <row r="308" spans="2:13">
      <c r="B308" s="325">
        <v>306</v>
      </c>
      <c r="C308" s="84" t="s">
        <v>1262</v>
      </c>
      <c r="D308" s="87" t="s">
        <v>15</v>
      </c>
      <c r="E308" s="85"/>
      <c r="F308" s="88" t="s">
        <v>1257</v>
      </c>
      <c r="G308" s="86">
        <v>38</v>
      </c>
      <c r="H308" s="301">
        <v>18</v>
      </c>
      <c r="I308" s="303" t="s">
        <v>1265</v>
      </c>
      <c r="J308" s="303">
        <f>VLOOKUP(I308,'Коэфф для прайса 1 оч'!$E$13:$F$17,2,0)</f>
        <v>1500000</v>
      </c>
      <c r="K308" s="313">
        <v>0.05</v>
      </c>
      <c r="L308" s="305">
        <f t="shared" si="4"/>
        <v>1425000</v>
      </c>
      <c r="M308" s="84" t="s">
        <v>1277</v>
      </c>
    </row>
    <row r="309" spans="2:13">
      <c r="B309" s="325">
        <v>307</v>
      </c>
      <c r="C309" s="84" t="s">
        <v>1262</v>
      </c>
      <c r="D309" s="87" t="s">
        <v>15</v>
      </c>
      <c r="E309" s="85"/>
      <c r="F309" s="88" t="s">
        <v>1257</v>
      </c>
      <c r="G309" s="86">
        <v>39</v>
      </c>
      <c r="H309" s="301">
        <v>18</v>
      </c>
      <c r="I309" s="303" t="s">
        <v>1265</v>
      </c>
      <c r="J309" s="303">
        <f>VLOOKUP(I309,'Коэфф для прайса 1 оч'!$E$13:$F$17,2,0)</f>
        <v>1500000</v>
      </c>
      <c r="K309" s="313">
        <v>0.05</v>
      </c>
      <c r="L309" s="305">
        <f t="shared" si="4"/>
        <v>1425000</v>
      </c>
      <c r="M309" s="84" t="s">
        <v>1277</v>
      </c>
    </row>
    <row r="310" spans="2:13">
      <c r="B310" s="325">
        <v>308</v>
      </c>
      <c r="C310" s="84" t="s">
        <v>1262</v>
      </c>
      <c r="D310" s="87" t="s">
        <v>15</v>
      </c>
      <c r="E310" s="85"/>
      <c r="F310" s="88" t="s">
        <v>1257</v>
      </c>
      <c r="G310" s="86">
        <v>40</v>
      </c>
      <c r="H310" s="301">
        <v>18</v>
      </c>
      <c r="I310" s="303" t="s">
        <v>1265</v>
      </c>
      <c r="J310" s="303">
        <f>VLOOKUP(I310,'Коэфф для прайса 1 оч'!$E$13:$F$17,2,0)</f>
        <v>1500000</v>
      </c>
      <c r="K310" s="313">
        <v>0.05</v>
      </c>
      <c r="L310" s="305">
        <f t="shared" si="4"/>
        <v>1425000</v>
      </c>
      <c r="M310" s="84" t="s">
        <v>1277</v>
      </c>
    </row>
    <row r="311" spans="2:13">
      <c r="B311" s="325">
        <v>309</v>
      </c>
      <c r="C311" s="84" t="s">
        <v>1262</v>
      </c>
      <c r="D311" s="87" t="s">
        <v>15</v>
      </c>
      <c r="E311" s="85"/>
      <c r="F311" s="88" t="s">
        <v>1257</v>
      </c>
      <c r="G311" s="86">
        <v>41</v>
      </c>
      <c r="H311" s="301">
        <v>18</v>
      </c>
      <c r="I311" s="303" t="s">
        <v>1265</v>
      </c>
      <c r="J311" s="303">
        <f>VLOOKUP(I311,'Коэфф для прайса 1 оч'!$E$13:$F$17,2,0)</f>
        <v>1500000</v>
      </c>
      <c r="K311" s="313">
        <v>0.05</v>
      </c>
      <c r="L311" s="305">
        <f t="shared" si="4"/>
        <v>1425000</v>
      </c>
      <c r="M311" s="84" t="s">
        <v>1277</v>
      </c>
    </row>
    <row r="312" spans="2:13">
      <c r="B312" s="325">
        <v>310</v>
      </c>
      <c r="C312" s="84" t="s">
        <v>1262</v>
      </c>
      <c r="D312" s="87" t="s">
        <v>15</v>
      </c>
      <c r="E312" s="85"/>
      <c r="F312" s="88" t="s">
        <v>1257</v>
      </c>
      <c r="G312" s="86">
        <v>42</v>
      </c>
      <c r="H312" s="301">
        <v>18</v>
      </c>
      <c r="I312" s="303" t="s">
        <v>1265</v>
      </c>
      <c r="J312" s="303">
        <f>VLOOKUP(I312,'Коэфф для прайса 1 оч'!$E$13:$F$17,2,0)</f>
        <v>1500000</v>
      </c>
      <c r="K312" s="313">
        <v>0.05</v>
      </c>
      <c r="L312" s="305">
        <f t="shared" si="4"/>
        <v>1425000</v>
      </c>
      <c r="M312" s="84" t="s">
        <v>1277</v>
      </c>
    </row>
    <row r="313" spans="2:13">
      <c r="B313" s="325">
        <v>311</v>
      </c>
      <c r="C313" s="84" t="s">
        <v>1262</v>
      </c>
      <c r="D313" s="87" t="s">
        <v>15</v>
      </c>
      <c r="E313" s="85"/>
      <c r="F313" s="88" t="s">
        <v>1257</v>
      </c>
      <c r="G313" s="86">
        <v>43</v>
      </c>
      <c r="H313" s="301">
        <v>18</v>
      </c>
      <c r="I313" s="303" t="s">
        <v>1265</v>
      </c>
      <c r="J313" s="303">
        <f>VLOOKUP(I313,'Коэфф для прайса 1 оч'!$E$13:$F$17,2,0)</f>
        <v>1500000</v>
      </c>
      <c r="K313" s="313">
        <v>0.05</v>
      </c>
      <c r="L313" s="305">
        <f t="shared" si="4"/>
        <v>1425000</v>
      </c>
      <c r="M313" s="84" t="s">
        <v>1277</v>
      </c>
    </row>
    <row r="314" spans="2:13">
      <c r="B314" s="325">
        <v>312</v>
      </c>
      <c r="C314" s="84" t="s">
        <v>1262</v>
      </c>
      <c r="D314" s="87" t="s">
        <v>15</v>
      </c>
      <c r="E314" s="85"/>
      <c r="F314" s="88" t="s">
        <v>1257</v>
      </c>
      <c r="G314" s="86">
        <v>44</v>
      </c>
      <c r="H314" s="301">
        <v>18</v>
      </c>
      <c r="I314" s="303" t="s">
        <v>1265</v>
      </c>
      <c r="J314" s="303">
        <f>VLOOKUP(I314,'Коэфф для прайса 1 оч'!$E$13:$F$17,2,0)</f>
        <v>1500000</v>
      </c>
      <c r="K314" s="313">
        <v>0.05</v>
      </c>
      <c r="L314" s="305">
        <f t="shared" si="4"/>
        <v>1425000</v>
      </c>
      <c r="M314" s="84" t="s">
        <v>1277</v>
      </c>
    </row>
    <row r="315" spans="2:13">
      <c r="B315" s="325">
        <v>313</v>
      </c>
      <c r="C315" s="84" t="s">
        <v>1262</v>
      </c>
      <c r="D315" s="87" t="s">
        <v>15</v>
      </c>
      <c r="E315" s="85"/>
      <c r="F315" s="88" t="s">
        <v>1257</v>
      </c>
      <c r="G315" s="86">
        <v>45</v>
      </c>
      <c r="H315" s="301">
        <v>18</v>
      </c>
      <c r="I315" s="303" t="s">
        <v>1265</v>
      </c>
      <c r="J315" s="303">
        <f>VLOOKUP(I315,'Коэфф для прайса 1 оч'!$E$13:$F$17,2,0)</f>
        <v>1500000</v>
      </c>
      <c r="K315" s="313">
        <v>0.05</v>
      </c>
      <c r="L315" s="305">
        <f t="shared" si="4"/>
        <v>1425000</v>
      </c>
      <c r="M315" s="84" t="s">
        <v>1277</v>
      </c>
    </row>
    <row r="316" spans="2:13">
      <c r="B316" s="325">
        <v>314</v>
      </c>
      <c r="C316" s="84" t="s">
        <v>1262</v>
      </c>
      <c r="D316" s="87" t="s">
        <v>15</v>
      </c>
      <c r="E316" s="85"/>
      <c r="F316" s="88" t="s">
        <v>1257</v>
      </c>
      <c r="G316" s="86">
        <v>46</v>
      </c>
      <c r="H316" s="301">
        <v>18</v>
      </c>
      <c r="I316" s="303" t="s">
        <v>1265</v>
      </c>
      <c r="J316" s="303">
        <f>VLOOKUP(I316,'Коэфф для прайса 1 оч'!$E$13:$F$17,2,0)</f>
        <v>1500000</v>
      </c>
      <c r="K316" s="313">
        <v>0.05</v>
      </c>
      <c r="L316" s="305">
        <f t="shared" si="4"/>
        <v>1425000</v>
      </c>
      <c r="M316" s="84" t="s">
        <v>1277</v>
      </c>
    </row>
    <row r="317" spans="2:13">
      <c r="B317" s="325">
        <v>315</v>
      </c>
      <c r="C317" s="84" t="s">
        <v>1262</v>
      </c>
      <c r="D317" s="87" t="s">
        <v>15</v>
      </c>
      <c r="E317" s="85"/>
      <c r="F317" s="88" t="s">
        <v>1257</v>
      </c>
      <c r="G317" s="86">
        <v>47</v>
      </c>
      <c r="H317" s="301">
        <v>18</v>
      </c>
      <c r="I317" s="303" t="s">
        <v>1265</v>
      </c>
      <c r="J317" s="303">
        <f>VLOOKUP(I317,'Коэфф для прайса 1 оч'!$E$13:$F$17,2,0)</f>
        <v>1500000</v>
      </c>
      <c r="K317" s="313">
        <v>0.05</v>
      </c>
      <c r="L317" s="305">
        <f t="shared" si="4"/>
        <v>1425000</v>
      </c>
      <c r="M317" s="84" t="s">
        <v>1277</v>
      </c>
    </row>
    <row r="318" spans="2:13">
      <c r="B318" s="325">
        <v>316</v>
      </c>
      <c r="C318" s="84" t="s">
        <v>1262</v>
      </c>
      <c r="D318" s="87" t="s">
        <v>15</v>
      </c>
      <c r="E318" s="85"/>
      <c r="F318" s="88" t="s">
        <v>1257</v>
      </c>
      <c r="G318" s="86">
        <v>48</v>
      </c>
      <c r="H318" s="301">
        <v>18</v>
      </c>
      <c r="I318" s="303" t="s">
        <v>1265</v>
      </c>
      <c r="J318" s="303">
        <f>VLOOKUP(I318,'Коэфф для прайса 1 оч'!$E$13:$F$17,2,0)</f>
        <v>1500000</v>
      </c>
      <c r="K318" s="313">
        <v>0.05</v>
      </c>
      <c r="L318" s="305">
        <f t="shared" si="4"/>
        <v>1425000</v>
      </c>
      <c r="M318" s="84" t="s">
        <v>1277</v>
      </c>
    </row>
    <row r="319" spans="2:13">
      <c r="B319" s="325">
        <v>317</v>
      </c>
      <c r="C319" s="84" t="s">
        <v>1262</v>
      </c>
      <c r="D319" s="87" t="s">
        <v>15</v>
      </c>
      <c r="E319" s="85"/>
      <c r="F319" s="88" t="s">
        <v>1257</v>
      </c>
      <c r="G319" s="86">
        <v>49</v>
      </c>
      <c r="H319" s="301">
        <v>18</v>
      </c>
      <c r="I319" s="303" t="s">
        <v>1265</v>
      </c>
      <c r="J319" s="303">
        <f>VLOOKUP(I319,'Коэфф для прайса 1 оч'!$E$13:$F$17,2,0)</f>
        <v>1500000</v>
      </c>
      <c r="K319" s="313">
        <v>0.05</v>
      </c>
      <c r="L319" s="305">
        <f t="shared" si="4"/>
        <v>1425000</v>
      </c>
      <c r="M319" s="84" t="s">
        <v>1277</v>
      </c>
    </row>
    <row r="320" spans="2:13">
      <c r="B320" s="325">
        <v>318</v>
      </c>
      <c r="C320" s="84" t="s">
        <v>1262</v>
      </c>
      <c r="D320" s="87" t="s">
        <v>15</v>
      </c>
      <c r="E320" s="85"/>
      <c r="F320" s="88" t="s">
        <v>1257</v>
      </c>
      <c r="G320" s="86">
        <v>50</v>
      </c>
      <c r="H320" s="301">
        <v>18</v>
      </c>
      <c r="I320" s="303" t="s">
        <v>1265</v>
      </c>
      <c r="J320" s="303">
        <f>VLOOKUP(I320,'Коэфф для прайса 1 оч'!$E$13:$F$17,2,0)</f>
        <v>1500000</v>
      </c>
      <c r="K320" s="313">
        <v>0.05</v>
      </c>
      <c r="L320" s="305">
        <f t="shared" si="4"/>
        <v>1425000</v>
      </c>
      <c r="M320" s="84" t="s">
        <v>1277</v>
      </c>
    </row>
    <row r="321" spans="2:13">
      <c r="B321" s="325">
        <v>319</v>
      </c>
      <c r="C321" s="84" t="s">
        <v>1262</v>
      </c>
      <c r="D321" s="87" t="s">
        <v>15</v>
      </c>
      <c r="E321" s="85"/>
      <c r="F321" s="88" t="s">
        <v>1257</v>
      </c>
      <c r="G321" s="86">
        <v>51</v>
      </c>
      <c r="H321" s="301">
        <v>18</v>
      </c>
      <c r="I321" s="303" t="s">
        <v>1265</v>
      </c>
      <c r="J321" s="303">
        <f>VLOOKUP(I321,'Коэфф для прайса 1 оч'!$E$13:$F$17,2,0)</f>
        <v>1500000</v>
      </c>
      <c r="K321" s="313">
        <v>0.05</v>
      </c>
      <c r="L321" s="305">
        <f t="shared" si="4"/>
        <v>1425000</v>
      </c>
      <c r="M321" s="84" t="s">
        <v>1277</v>
      </c>
    </row>
    <row r="322" spans="2:13">
      <c r="B322" s="325">
        <v>320</v>
      </c>
      <c r="C322" s="84" t="s">
        <v>1262</v>
      </c>
      <c r="D322" s="87" t="s">
        <v>15</v>
      </c>
      <c r="E322" s="85"/>
      <c r="F322" s="88" t="s">
        <v>1257</v>
      </c>
      <c r="G322" s="86">
        <v>52</v>
      </c>
      <c r="H322" s="301">
        <v>27</v>
      </c>
      <c r="I322" s="303" t="s">
        <v>1266</v>
      </c>
      <c r="J322" s="303">
        <f>VLOOKUP(I322,'Коэфф для прайса 1 оч'!$E$13:$F$17,2,0)</f>
        <v>2000000</v>
      </c>
      <c r="K322" s="313">
        <v>0.05</v>
      </c>
      <c r="L322" s="305">
        <f t="shared" si="4"/>
        <v>1900000</v>
      </c>
      <c r="M322" s="84" t="s">
        <v>1277</v>
      </c>
    </row>
    <row r="323" spans="2:13">
      <c r="B323" s="325">
        <v>321</v>
      </c>
      <c r="C323" s="84" t="s">
        <v>1262</v>
      </c>
      <c r="D323" s="87" t="s">
        <v>15</v>
      </c>
      <c r="E323" s="85"/>
      <c r="F323" s="88" t="s">
        <v>1257</v>
      </c>
      <c r="G323" s="86">
        <v>53</v>
      </c>
      <c r="H323" s="301">
        <v>27</v>
      </c>
      <c r="I323" s="303" t="s">
        <v>1266</v>
      </c>
      <c r="J323" s="303">
        <f>VLOOKUP(I323,'Коэфф для прайса 1 оч'!$E$13:$F$17,2,0)</f>
        <v>2000000</v>
      </c>
      <c r="K323" s="313">
        <v>0.05</v>
      </c>
      <c r="L323" s="305">
        <f t="shared" si="4"/>
        <v>1900000</v>
      </c>
      <c r="M323" s="84" t="s">
        <v>1277</v>
      </c>
    </row>
    <row r="324" spans="2:13">
      <c r="B324" s="325">
        <v>322</v>
      </c>
      <c r="C324" s="84" t="s">
        <v>1262</v>
      </c>
      <c r="D324" s="87" t="s">
        <v>15</v>
      </c>
      <c r="E324" s="85"/>
      <c r="F324" s="88" t="s">
        <v>1257</v>
      </c>
      <c r="G324" s="86">
        <v>54</v>
      </c>
      <c r="H324" s="301">
        <v>18</v>
      </c>
      <c r="I324" s="303" t="s">
        <v>1265</v>
      </c>
      <c r="J324" s="303">
        <f>VLOOKUP(I324,'Коэфф для прайса 1 оч'!$E$13:$F$17,2,0)</f>
        <v>1500000</v>
      </c>
      <c r="K324" s="313">
        <v>0.05</v>
      </c>
      <c r="L324" s="305">
        <f t="shared" ref="L324:L387" si="5">J324-J324*K324</f>
        <v>1425000</v>
      </c>
      <c r="M324" s="84" t="s">
        <v>1277</v>
      </c>
    </row>
    <row r="325" spans="2:13">
      <c r="B325" s="325">
        <v>323</v>
      </c>
      <c r="C325" s="84" t="s">
        <v>1262</v>
      </c>
      <c r="D325" s="87" t="s">
        <v>15</v>
      </c>
      <c r="E325" s="85"/>
      <c r="F325" s="88" t="s">
        <v>1257</v>
      </c>
      <c r="G325" s="86">
        <v>55</v>
      </c>
      <c r="H325" s="301">
        <v>18</v>
      </c>
      <c r="I325" s="303" t="s">
        <v>1265</v>
      </c>
      <c r="J325" s="303">
        <f>VLOOKUP(I325,'Коэфф для прайса 1 оч'!$E$13:$F$17,2,0)</f>
        <v>1500000</v>
      </c>
      <c r="K325" s="313">
        <v>0.05</v>
      </c>
      <c r="L325" s="305">
        <f t="shared" si="5"/>
        <v>1425000</v>
      </c>
      <c r="M325" s="84" t="s">
        <v>1277</v>
      </c>
    </row>
    <row r="326" spans="2:13">
      <c r="B326" s="325">
        <v>324</v>
      </c>
      <c r="C326" s="84" t="s">
        <v>1262</v>
      </c>
      <c r="D326" s="87" t="s">
        <v>15</v>
      </c>
      <c r="E326" s="85"/>
      <c r="F326" s="88" t="s">
        <v>1257</v>
      </c>
      <c r="G326" s="86">
        <v>56</v>
      </c>
      <c r="H326" s="301">
        <v>18</v>
      </c>
      <c r="I326" s="303" t="s">
        <v>1265</v>
      </c>
      <c r="J326" s="303">
        <f>VLOOKUP(I326,'Коэфф для прайса 1 оч'!$E$13:$F$17,2,0)</f>
        <v>1500000</v>
      </c>
      <c r="K326" s="313">
        <v>0.05</v>
      </c>
      <c r="L326" s="305">
        <f t="shared" si="5"/>
        <v>1425000</v>
      </c>
      <c r="M326" s="84" t="s">
        <v>1277</v>
      </c>
    </row>
    <row r="327" spans="2:13">
      <c r="B327" s="325">
        <v>325</v>
      </c>
      <c r="C327" s="84" t="s">
        <v>1262</v>
      </c>
      <c r="D327" s="87" t="s">
        <v>15</v>
      </c>
      <c r="E327" s="85"/>
      <c r="F327" s="88" t="s">
        <v>1257</v>
      </c>
      <c r="G327" s="86">
        <v>57</v>
      </c>
      <c r="H327" s="301">
        <v>18</v>
      </c>
      <c r="I327" s="303" t="s">
        <v>1265</v>
      </c>
      <c r="J327" s="303">
        <f>VLOOKUP(I327,'Коэфф для прайса 1 оч'!$E$13:$F$17,2,0)</f>
        <v>1500000</v>
      </c>
      <c r="K327" s="313">
        <v>0.05</v>
      </c>
      <c r="L327" s="305">
        <f t="shared" si="5"/>
        <v>1425000</v>
      </c>
      <c r="M327" s="84" t="s">
        <v>1277</v>
      </c>
    </row>
    <row r="328" spans="2:13">
      <c r="B328" s="325">
        <v>326</v>
      </c>
      <c r="C328" s="84" t="s">
        <v>1262</v>
      </c>
      <c r="D328" s="87" t="s">
        <v>15</v>
      </c>
      <c r="E328" s="85"/>
      <c r="F328" s="88" t="s">
        <v>1257</v>
      </c>
      <c r="G328" s="86">
        <v>58</v>
      </c>
      <c r="H328" s="301">
        <v>18</v>
      </c>
      <c r="I328" s="303" t="s">
        <v>1265</v>
      </c>
      <c r="J328" s="303">
        <f>VLOOKUP(I328,'Коэфф для прайса 1 оч'!$E$13:$F$17,2,0)</f>
        <v>1500000</v>
      </c>
      <c r="K328" s="313">
        <v>0.05</v>
      </c>
      <c r="L328" s="305">
        <f t="shared" si="5"/>
        <v>1425000</v>
      </c>
      <c r="M328" s="84" t="s">
        <v>1277</v>
      </c>
    </row>
    <row r="329" spans="2:13">
      <c r="B329" s="325">
        <v>327</v>
      </c>
      <c r="C329" s="84" t="s">
        <v>1262</v>
      </c>
      <c r="D329" s="87" t="s">
        <v>15</v>
      </c>
      <c r="E329" s="85"/>
      <c r="F329" s="88" t="s">
        <v>1257</v>
      </c>
      <c r="G329" s="86">
        <v>59</v>
      </c>
      <c r="H329" s="301">
        <v>18</v>
      </c>
      <c r="I329" s="303" t="s">
        <v>1265</v>
      </c>
      <c r="J329" s="303">
        <f>VLOOKUP(I329,'Коэфф для прайса 1 оч'!$E$13:$F$17,2,0)</f>
        <v>1500000</v>
      </c>
      <c r="K329" s="313">
        <v>0.05</v>
      </c>
      <c r="L329" s="305">
        <f t="shared" si="5"/>
        <v>1425000</v>
      </c>
      <c r="M329" s="84" t="s">
        <v>1277</v>
      </c>
    </row>
    <row r="330" spans="2:13">
      <c r="B330" s="325">
        <v>328</v>
      </c>
      <c r="C330" s="84" t="s">
        <v>1262</v>
      </c>
      <c r="D330" s="87" t="s">
        <v>15</v>
      </c>
      <c r="E330" s="85"/>
      <c r="F330" s="88" t="s">
        <v>1257</v>
      </c>
      <c r="G330" s="86">
        <v>60</v>
      </c>
      <c r="H330" s="301">
        <v>18</v>
      </c>
      <c r="I330" s="303" t="s">
        <v>1265</v>
      </c>
      <c r="J330" s="303">
        <f>VLOOKUP(I330,'Коэфф для прайса 1 оч'!$E$13:$F$17,2,0)</f>
        <v>1500000</v>
      </c>
      <c r="K330" s="313">
        <v>0.05</v>
      </c>
      <c r="L330" s="305">
        <f t="shared" si="5"/>
        <v>1425000</v>
      </c>
      <c r="M330" s="84" t="s">
        <v>1277</v>
      </c>
    </row>
    <row r="331" spans="2:13">
      <c r="B331" s="325">
        <v>329</v>
      </c>
      <c r="C331" s="84" t="s">
        <v>1262</v>
      </c>
      <c r="D331" s="87" t="s">
        <v>15</v>
      </c>
      <c r="E331" s="85"/>
      <c r="F331" s="88" t="s">
        <v>1257</v>
      </c>
      <c r="G331" s="86">
        <v>61</v>
      </c>
      <c r="H331" s="301">
        <v>18</v>
      </c>
      <c r="I331" s="303" t="s">
        <v>1265</v>
      </c>
      <c r="J331" s="303">
        <f>VLOOKUP(I331,'Коэфф для прайса 1 оч'!$E$13:$F$17,2,0)</f>
        <v>1500000</v>
      </c>
      <c r="K331" s="313">
        <v>0.05</v>
      </c>
      <c r="L331" s="305">
        <f t="shared" si="5"/>
        <v>1425000</v>
      </c>
      <c r="M331" s="84" t="s">
        <v>1277</v>
      </c>
    </row>
    <row r="332" spans="2:13">
      <c r="B332" s="325">
        <v>330</v>
      </c>
      <c r="C332" s="84" t="s">
        <v>1262</v>
      </c>
      <c r="D332" s="87" t="s">
        <v>15</v>
      </c>
      <c r="E332" s="85"/>
      <c r="F332" s="88" t="s">
        <v>1257</v>
      </c>
      <c r="G332" s="86">
        <v>62</v>
      </c>
      <c r="H332" s="301">
        <v>18</v>
      </c>
      <c r="I332" s="303" t="s">
        <v>1265</v>
      </c>
      <c r="J332" s="303">
        <f>VLOOKUP(I332,'Коэфф для прайса 1 оч'!$E$13:$F$17,2,0)</f>
        <v>1500000</v>
      </c>
      <c r="K332" s="313">
        <v>0.05</v>
      </c>
      <c r="L332" s="305">
        <f t="shared" si="5"/>
        <v>1425000</v>
      </c>
      <c r="M332" s="84" t="s">
        <v>1277</v>
      </c>
    </row>
    <row r="333" spans="2:13">
      <c r="B333" s="325">
        <v>331</v>
      </c>
      <c r="C333" s="84" t="s">
        <v>1262</v>
      </c>
      <c r="D333" s="87" t="s">
        <v>15</v>
      </c>
      <c r="E333" s="85"/>
      <c r="F333" s="88" t="s">
        <v>1257</v>
      </c>
      <c r="G333" s="86">
        <v>63</v>
      </c>
      <c r="H333" s="301">
        <v>18</v>
      </c>
      <c r="I333" s="303" t="s">
        <v>1265</v>
      </c>
      <c r="J333" s="303">
        <f>VLOOKUP(I333,'Коэфф для прайса 1 оч'!$E$13:$F$17,2,0)</f>
        <v>1500000</v>
      </c>
      <c r="K333" s="313">
        <v>0.05</v>
      </c>
      <c r="L333" s="305">
        <f t="shared" si="5"/>
        <v>1425000</v>
      </c>
      <c r="M333" s="84" t="s">
        <v>1277</v>
      </c>
    </row>
    <row r="334" spans="2:13">
      <c r="B334" s="325">
        <v>332</v>
      </c>
      <c r="C334" s="84" t="s">
        <v>1262</v>
      </c>
      <c r="D334" s="87" t="s">
        <v>15</v>
      </c>
      <c r="E334" s="85"/>
      <c r="F334" s="88" t="s">
        <v>1257</v>
      </c>
      <c r="G334" s="86">
        <v>64</v>
      </c>
      <c r="H334" s="301">
        <v>18</v>
      </c>
      <c r="I334" s="303" t="s">
        <v>1265</v>
      </c>
      <c r="J334" s="303">
        <f>VLOOKUP(I334,'Коэфф для прайса 1 оч'!$E$13:$F$17,2,0)</f>
        <v>1500000</v>
      </c>
      <c r="K334" s="313">
        <v>0.05</v>
      </c>
      <c r="L334" s="305">
        <f t="shared" si="5"/>
        <v>1425000</v>
      </c>
      <c r="M334" s="84" t="s">
        <v>1277</v>
      </c>
    </row>
    <row r="335" spans="2:13">
      <c r="B335" s="325">
        <v>333</v>
      </c>
      <c r="C335" s="84" t="s">
        <v>1262</v>
      </c>
      <c r="D335" s="87" t="s">
        <v>15</v>
      </c>
      <c r="E335" s="85"/>
      <c r="F335" s="88" t="s">
        <v>1257</v>
      </c>
      <c r="G335" s="86">
        <v>65</v>
      </c>
      <c r="H335" s="301">
        <v>18</v>
      </c>
      <c r="I335" s="303" t="s">
        <v>1265</v>
      </c>
      <c r="J335" s="303">
        <f>VLOOKUP(I335,'Коэфф для прайса 1 оч'!$E$13:$F$17,2,0)</f>
        <v>1500000</v>
      </c>
      <c r="K335" s="313">
        <v>0.05</v>
      </c>
      <c r="L335" s="305">
        <f t="shared" si="5"/>
        <v>1425000</v>
      </c>
      <c r="M335" s="84" t="s">
        <v>1277</v>
      </c>
    </row>
    <row r="336" spans="2:13">
      <c r="B336" s="325">
        <v>334</v>
      </c>
      <c r="C336" s="84" t="s">
        <v>1262</v>
      </c>
      <c r="D336" s="87" t="s">
        <v>15</v>
      </c>
      <c r="E336" s="85"/>
      <c r="F336" s="88" t="s">
        <v>1257</v>
      </c>
      <c r="G336" s="86">
        <v>66</v>
      </c>
      <c r="H336" s="301">
        <v>18</v>
      </c>
      <c r="I336" s="303" t="s">
        <v>1265</v>
      </c>
      <c r="J336" s="303">
        <f>VLOOKUP(I336,'Коэфф для прайса 1 оч'!$E$13:$F$17,2,0)</f>
        <v>1500000</v>
      </c>
      <c r="K336" s="313">
        <v>0.05</v>
      </c>
      <c r="L336" s="305">
        <f t="shared" si="5"/>
        <v>1425000</v>
      </c>
      <c r="M336" s="84" t="s">
        <v>1277</v>
      </c>
    </row>
    <row r="337" spans="2:13">
      <c r="B337" s="325">
        <v>335</v>
      </c>
      <c r="C337" s="84" t="s">
        <v>1262</v>
      </c>
      <c r="D337" s="87" t="s">
        <v>15</v>
      </c>
      <c r="E337" s="85"/>
      <c r="F337" s="88" t="s">
        <v>1257</v>
      </c>
      <c r="G337" s="86">
        <v>67</v>
      </c>
      <c r="H337" s="301">
        <v>18</v>
      </c>
      <c r="I337" s="303" t="s">
        <v>1265</v>
      </c>
      <c r="J337" s="303">
        <f>VLOOKUP(I337,'Коэфф для прайса 1 оч'!$E$13:$F$17,2,0)</f>
        <v>1500000</v>
      </c>
      <c r="K337" s="313">
        <v>0.05</v>
      </c>
      <c r="L337" s="305">
        <f t="shared" si="5"/>
        <v>1425000</v>
      </c>
      <c r="M337" s="84" t="s">
        <v>1277</v>
      </c>
    </row>
    <row r="338" spans="2:13">
      <c r="B338" s="325">
        <v>336</v>
      </c>
      <c r="C338" s="84" t="s">
        <v>1262</v>
      </c>
      <c r="D338" s="87" t="s">
        <v>15</v>
      </c>
      <c r="E338" s="85"/>
      <c r="F338" s="88" t="s">
        <v>1257</v>
      </c>
      <c r="G338" s="86">
        <v>68</v>
      </c>
      <c r="H338" s="301">
        <v>18</v>
      </c>
      <c r="I338" s="303" t="s">
        <v>1265</v>
      </c>
      <c r="J338" s="303">
        <f>VLOOKUP(I338,'Коэфф для прайса 1 оч'!$E$13:$F$17,2,0)</f>
        <v>1500000</v>
      </c>
      <c r="K338" s="313">
        <v>0.05</v>
      </c>
      <c r="L338" s="305">
        <f t="shared" si="5"/>
        <v>1425000</v>
      </c>
      <c r="M338" s="84" t="s">
        <v>1277</v>
      </c>
    </row>
    <row r="339" spans="2:13">
      <c r="B339" s="325">
        <v>337</v>
      </c>
      <c r="C339" s="84" t="s">
        <v>1262</v>
      </c>
      <c r="D339" s="87" t="s">
        <v>15</v>
      </c>
      <c r="E339" s="85"/>
      <c r="F339" s="88" t="s">
        <v>1257</v>
      </c>
      <c r="G339" s="86">
        <v>69</v>
      </c>
      <c r="H339" s="301">
        <v>18</v>
      </c>
      <c r="I339" s="303" t="s">
        <v>1265</v>
      </c>
      <c r="J339" s="303">
        <f>VLOOKUP(I339,'Коэфф для прайса 1 оч'!$E$13:$F$17,2,0)</f>
        <v>1500000</v>
      </c>
      <c r="K339" s="313">
        <v>0.05</v>
      </c>
      <c r="L339" s="305">
        <f t="shared" si="5"/>
        <v>1425000</v>
      </c>
      <c r="M339" s="84" t="s">
        <v>1277</v>
      </c>
    </row>
    <row r="340" spans="2:13">
      <c r="B340" s="325">
        <v>338</v>
      </c>
      <c r="C340" s="84" t="s">
        <v>1262</v>
      </c>
      <c r="D340" s="87" t="s">
        <v>15</v>
      </c>
      <c r="E340" s="85"/>
      <c r="F340" s="88" t="s">
        <v>1257</v>
      </c>
      <c r="G340" s="86">
        <v>70</v>
      </c>
      <c r="H340" s="301">
        <v>18</v>
      </c>
      <c r="I340" s="303" t="s">
        <v>1265</v>
      </c>
      <c r="J340" s="303">
        <f>VLOOKUP(I340,'Коэфф для прайса 1 оч'!$E$13:$F$17,2,0)</f>
        <v>1500000</v>
      </c>
      <c r="K340" s="313">
        <v>0.05</v>
      </c>
      <c r="L340" s="305">
        <f t="shared" si="5"/>
        <v>1425000</v>
      </c>
      <c r="M340" s="84" t="s">
        <v>1277</v>
      </c>
    </row>
    <row r="341" spans="2:13">
      <c r="B341" s="325">
        <v>339</v>
      </c>
      <c r="C341" s="84" t="s">
        <v>1262</v>
      </c>
      <c r="D341" s="87" t="s">
        <v>15</v>
      </c>
      <c r="E341" s="85"/>
      <c r="F341" s="88" t="s">
        <v>1257</v>
      </c>
      <c r="G341" s="86">
        <v>71</v>
      </c>
      <c r="H341" s="301">
        <v>18</v>
      </c>
      <c r="I341" s="303" t="s">
        <v>1265</v>
      </c>
      <c r="J341" s="303">
        <f>VLOOKUP(I341,'Коэфф для прайса 1 оч'!$E$13:$F$17,2,0)</f>
        <v>1500000</v>
      </c>
      <c r="K341" s="313">
        <v>0.05</v>
      </c>
      <c r="L341" s="305">
        <f t="shared" si="5"/>
        <v>1425000</v>
      </c>
      <c r="M341" s="84" t="s">
        <v>1277</v>
      </c>
    </row>
    <row r="342" spans="2:13">
      <c r="B342" s="325">
        <v>340</v>
      </c>
      <c r="C342" s="84" t="s">
        <v>1262</v>
      </c>
      <c r="D342" s="87" t="s">
        <v>15</v>
      </c>
      <c r="E342" s="85"/>
      <c r="F342" s="88" t="s">
        <v>1257</v>
      </c>
      <c r="G342" s="86">
        <v>72</v>
      </c>
      <c r="H342" s="301">
        <v>18</v>
      </c>
      <c r="I342" s="303" t="s">
        <v>1265</v>
      </c>
      <c r="J342" s="303">
        <f>VLOOKUP(I342,'Коэфф для прайса 1 оч'!$E$13:$F$17,2,0)</f>
        <v>1500000</v>
      </c>
      <c r="K342" s="313">
        <v>0.05</v>
      </c>
      <c r="L342" s="305">
        <f t="shared" si="5"/>
        <v>1425000</v>
      </c>
      <c r="M342" s="84" t="s">
        <v>1277</v>
      </c>
    </row>
    <row r="343" spans="2:13">
      <c r="B343" s="325">
        <v>341</v>
      </c>
      <c r="C343" s="84" t="s">
        <v>1262</v>
      </c>
      <c r="D343" s="87" t="s">
        <v>15</v>
      </c>
      <c r="E343" s="85"/>
      <c r="F343" s="88" t="s">
        <v>1257</v>
      </c>
      <c r="G343" s="86">
        <v>73</v>
      </c>
      <c r="H343" s="301">
        <v>18</v>
      </c>
      <c r="I343" s="303" t="s">
        <v>1265</v>
      </c>
      <c r="J343" s="303">
        <f>VLOOKUP(I343,'Коэфф для прайса 1 оч'!$E$13:$F$17,2,0)</f>
        <v>1500000</v>
      </c>
      <c r="K343" s="313">
        <v>0.05</v>
      </c>
      <c r="L343" s="305">
        <f t="shared" si="5"/>
        <v>1425000</v>
      </c>
      <c r="M343" s="84" t="s">
        <v>1277</v>
      </c>
    </row>
    <row r="344" spans="2:13">
      <c r="B344" s="325">
        <v>342</v>
      </c>
      <c r="C344" s="84" t="s">
        <v>1262</v>
      </c>
      <c r="D344" s="87" t="s">
        <v>15</v>
      </c>
      <c r="E344" s="85"/>
      <c r="F344" s="88" t="s">
        <v>1257</v>
      </c>
      <c r="G344" s="86">
        <v>74</v>
      </c>
      <c r="H344" s="301">
        <v>18</v>
      </c>
      <c r="I344" s="303" t="s">
        <v>1265</v>
      </c>
      <c r="J344" s="303">
        <f>VLOOKUP(I344,'Коэфф для прайса 1 оч'!$E$13:$F$17,2,0)</f>
        <v>1500000</v>
      </c>
      <c r="K344" s="313">
        <v>0.05</v>
      </c>
      <c r="L344" s="305">
        <f t="shared" si="5"/>
        <v>1425000</v>
      </c>
      <c r="M344" s="84" t="s">
        <v>1277</v>
      </c>
    </row>
    <row r="345" spans="2:13">
      <c r="B345" s="325">
        <v>343</v>
      </c>
      <c r="C345" s="84" t="s">
        <v>1262</v>
      </c>
      <c r="D345" s="87" t="s">
        <v>15</v>
      </c>
      <c r="E345" s="85"/>
      <c r="F345" s="88" t="s">
        <v>1257</v>
      </c>
      <c r="G345" s="86">
        <v>75</v>
      </c>
      <c r="H345" s="301">
        <v>18</v>
      </c>
      <c r="I345" s="303" t="s">
        <v>1265</v>
      </c>
      <c r="J345" s="303">
        <f>VLOOKUP(I345,'Коэфф для прайса 1 оч'!$E$13:$F$17,2,0)</f>
        <v>1500000</v>
      </c>
      <c r="K345" s="313">
        <v>0.05</v>
      </c>
      <c r="L345" s="305">
        <f t="shared" si="5"/>
        <v>1425000</v>
      </c>
      <c r="M345" s="84" t="s">
        <v>1277</v>
      </c>
    </row>
    <row r="346" spans="2:13">
      <c r="B346" s="325">
        <v>344</v>
      </c>
      <c r="C346" s="84" t="s">
        <v>1262</v>
      </c>
      <c r="D346" s="87" t="s">
        <v>15</v>
      </c>
      <c r="E346" s="85"/>
      <c r="F346" s="88" t="s">
        <v>1257</v>
      </c>
      <c r="G346" s="86">
        <v>76</v>
      </c>
      <c r="H346" s="301">
        <v>18</v>
      </c>
      <c r="I346" s="303" t="s">
        <v>1265</v>
      </c>
      <c r="J346" s="303">
        <f>VLOOKUP(I346,'Коэфф для прайса 1 оч'!$E$13:$F$17,2,0)</f>
        <v>1500000</v>
      </c>
      <c r="K346" s="313">
        <v>0.05</v>
      </c>
      <c r="L346" s="305">
        <f t="shared" si="5"/>
        <v>1425000</v>
      </c>
      <c r="M346" s="84" t="s">
        <v>1277</v>
      </c>
    </row>
    <row r="347" spans="2:13">
      <c r="B347" s="325">
        <v>345</v>
      </c>
      <c r="C347" s="84" t="s">
        <v>1262</v>
      </c>
      <c r="D347" s="87" t="s">
        <v>15</v>
      </c>
      <c r="E347" s="85"/>
      <c r="F347" s="88" t="s">
        <v>1257</v>
      </c>
      <c r="G347" s="86">
        <v>77</v>
      </c>
      <c r="H347" s="301">
        <v>18</v>
      </c>
      <c r="I347" s="303" t="s">
        <v>1265</v>
      </c>
      <c r="J347" s="303">
        <f>VLOOKUP(I347,'Коэфф для прайса 1 оч'!$E$13:$F$17,2,0)</f>
        <v>1500000</v>
      </c>
      <c r="K347" s="313">
        <v>0.05</v>
      </c>
      <c r="L347" s="305">
        <f t="shared" si="5"/>
        <v>1425000</v>
      </c>
      <c r="M347" s="84" t="s">
        <v>1277</v>
      </c>
    </row>
    <row r="348" spans="2:13">
      <c r="B348" s="325">
        <v>346</v>
      </c>
      <c r="C348" s="84" t="s">
        <v>1262</v>
      </c>
      <c r="D348" s="87" t="s">
        <v>15</v>
      </c>
      <c r="E348" s="85"/>
      <c r="F348" s="88" t="s">
        <v>1257</v>
      </c>
      <c r="G348" s="86">
        <v>78</v>
      </c>
      <c r="H348" s="301">
        <v>18</v>
      </c>
      <c r="I348" s="303" t="s">
        <v>1265</v>
      </c>
      <c r="J348" s="303">
        <f>VLOOKUP(I348,'Коэфф для прайса 1 оч'!$E$13:$F$17,2,0)</f>
        <v>1500000</v>
      </c>
      <c r="K348" s="313">
        <v>0.05</v>
      </c>
      <c r="L348" s="305">
        <f t="shared" si="5"/>
        <v>1425000</v>
      </c>
      <c r="M348" s="84" t="s">
        <v>1277</v>
      </c>
    </row>
    <row r="349" spans="2:13">
      <c r="B349" s="325">
        <v>347</v>
      </c>
      <c r="C349" s="84" t="s">
        <v>1262</v>
      </c>
      <c r="D349" s="87" t="s">
        <v>15</v>
      </c>
      <c r="E349" s="85"/>
      <c r="F349" s="88" t="s">
        <v>1257</v>
      </c>
      <c r="G349" s="86">
        <v>79</v>
      </c>
      <c r="H349" s="301">
        <v>18</v>
      </c>
      <c r="I349" s="303" t="s">
        <v>1265</v>
      </c>
      <c r="J349" s="303">
        <f>VLOOKUP(I349,'Коэфф для прайса 1 оч'!$E$13:$F$17,2,0)</f>
        <v>1500000</v>
      </c>
      <c r="K349" s="313">
        <v>0.05</v>
      </c>
      <c r="L349" s="305">
        <f t="shared" si="5"/>
        <v>1425000</v>
      </c>
      <c r="M349" s="84" t="s">
        <v>1277</v>
      </c>
    </row>
    <row r="350" spans="2:13">
      <c r="B350" s="325">
        <v>348</v>
      </c>
      <c r="C350" s="84" t="s">
        <v>1262</v>
      </c>
      <c r="D350" s="87" t="s">
        <v>15</v>
      </c>
      <c r="E350" s="85"/>
      <c r="F350" s="88" t="s">
        <v>1257</v>
      </c>
      <c r="G350" s="86">
        <v>80</v>
      </c>
      <c r="H350" s="301">
        <v>18</v>
      </c>
      <c r="I350" s="303" t="s">
        <v>1265</v>
      </c>
      <c r="J350" s="303">
        <f>VLOOKUP(I350,'Коэфф для прайса 1 оч'!$E$13:$F$17,2,0)</f>
        <v>1500000</v>
      </c>
      <c r="K350" s="313">
        <v>0.05</v>
      </c>
      <c r="L350" s="305">
        <f t="shared" si="5"/>
        <v>1425000</v>
      </c>
      <c r="M350" s="84" t="s">
        <v>1277</v>
      </c>
    </row>
    <row r="351" spans="2:13">
      <c r="B351" s="325">
        <v>349</v>
      </c>
      <c r="C351" s="84" t="s">
        <v>1262</v>
      </c>
      <c r="D351" s="87" t="s">
        <v>15</v>
      </c>
      <c r="E351" s="85"/>
      <c r="F351" s="88" t="s">
        <v>1257</v>
      </c>
      <c r="G351" s="86">
        <v>81</v>
      </c>
      <c r="H351" s="301">
        <v>27</v>
      </c>
      <c r="I351" s="303" t="s">
        <v>1266</v>
      </c>
      <c r="J351" s="303">
        <f>VLOOKUP(I351,'Коэфф для прайса 1 оч'!$E$13:$F$17,2,0)</f>
        <v>2000000</v>
      </c>
      <c r="K351" s="313">
        <v>0.05</v>
      </c>
      <c r="L351" s="305">
        <f t="shared" si="5"/>
        <v>1900000</v>
      </c>
      <c r="M351" s="84" t="s">
        <v>1277</v>
      </c>
    </row>
    <row r="352" spans="2:13">
      <c r="B352" s="325">
        <v>350</v>
      </c>
      <c r="C352" s="84" t="s">
        <v>1262</v>
      </c>
      <c r="D352" s="87" t="s">
        <v>15</v>
      </c>
      <c r="E352" s="85"/>
      <c r="F352" s="88" t="s">
        <v>1257</v>
      </c>
      <c r="G352" s="86">
        <v>82</v>
      </c>
      <c r="H352" s="301">
        <v>27</v>
      </c>
      <c r="I352" s="303" t="s">
        <v>1266</v>
      </c>
      <c r="J352" s="303">
        <f>VLOOKUP(I352,'Коэфф для прайса 1 оч'!$E$13:$F$17,2,0)</f>
        <v>2000000</v>
      </c>
      <c r="K352" s="313">
        <v>0.05</v>
      </c>
      <c r="L352" s="305">
        <f t="shared" si="5"/>
        <v>1900000</v>
      </c>
      <c r="M352" s="84" t="s">
        <v>1277</v>
      </c>
    </row>
    <row r="353" spans="2:13">
      <c r="B353" s="325">
        <v>351</v>
      </c>
      <c r="C353" s="84" t="s">
        <v>1262</v>
      </c>
      <c r="D353" s="87" t="s">
        <v>15</v>
      </c>
      <c r="E353" s="85"/>
      <c r="F353" s="88" t="s">
        <v>1257</v>
      </c>
      <c r="G353" s="86">
        <v>83</v>
      </c>
      <c r="H353" s="301">
        <v>18</v>
      </c>
      <c r="I353" s="303" t="s">
        <v>1265</v>
      </c>
      <c r="J353" s="303">
        <f>VLOOKUP(I353,'Коэфф для прайса 1 оч'!$E$13:$F$17,2,0)</f>
        <v>1500000</v>
      </c>
      <c r="K353" s="313">
        <v>0.05</v>
      </c>
      <c r="L353" s="305">
        <f t="shared" si="5"/>
        <v>1425000</v>
      </c>
      <c r="M353" s="84" t="s">
        <v>1277</v>
      </c>
    </row>
    <row r="354" spans="2:13">
      <c r="B354" s="325">
        <v>352</v>
      </c>
      <c r="C354" s="84" t="s">
        <v>1262</v>
      </c>
      <c r="D354" s="87" t="s">
        <v>15</v>
      </c>
      <c r="E354" s="85"/>
      <c r="F354" s="88" t="s">
        <v>1257</v>
      </c>
      <c r="G354" s="86">
        <v>84</v>
      </c>
      <c r="H354" s="301">
        <v>18</v>
      </c>
      <c r="I354" s="303" t="s">
        <v>1265</v>
      </c>
      <c r="J354" s="303">
        <f>VLOOKUP(I354,'Коэфф для прайса 1 оч'!$E$13:$F$17,2,0)</f>
        <v>1500000</v>
      </c>
      <c r="K354" s="313">
        <v>0.05</v>
      </c>
      <c r="L354" s="305">
        <f t="shared" si="5"/>
        <v>1425000</v>
      </c>
      <c r="M354" s="84" t="s">
        <v>1277</v>
      </c>
    </row>
    <row r="355" spans="2:13">
      <c r="B355" s="325">
        <v>353</v>
      </c>
      <c r="C355" s="84" t="s">
        <v>1262</v>
      </c>
      <c r="D355" s="87" t="s">
        <v>15</v>
      </c>
      <c r="E355" s="85"/>
      <c r="F355" s="88" t="s">
        <v>1257</v>
      </c>
      <c r="G355" s="86">
        <v>85</v>
      </c>
      <c r="H355" s="301">
        <v>18</v>
      </c>
      <c r="I355" s="303" t="s">
        <v>1265</v>
      </c>
      <c r="J355" s="303">
        <f>VLOOKUP(I355,'Коэфф для прайса 1 оч'!$E$13:$F$17,2,0)</f>
        <v>1500000</v>
      </c>
      <c r="K355" s="313">
        <v>0.05</v>
      </c>
      <c r="L355" s="305">
        <f t="shared" si="5"/>
        <v>1425000</v>
      </c>
      <c r="M355" s="84" t="s">
        <v>1277</v>
      </c>
    </row>
    <row r="356" spans="2:13">
      <c r="B356" s="325">
        <v>354</v>
      </c>
      <c r="C356" s="84" t="s">
        <v>1262</v>
      </c>
      <c r="D356" s="87" t="s">
        <v>15</v>
      </c>
      <c r="E356" s="85"/>
      <c r="F356" s="88" t="s">
        <v>1257</v>
      </c>
      <c r="G356" s="86">
        <v>86</v>
      </c>
      <c r="H356" s="301">
        <v>18</v>
      </c>
      <c r="I356" s="303" t="s">
        <v>1265</v>
      </c>
      <c r="J356" s="303">
        <f>VLOOKUP(I356,'Коэфф для прайса 1 оч'!$E$13:$F$17,2,0)</f>
        <v>1500000</v>
      </c>
      <c r="K356" s="313">
        <v>0.05</v>
      </c>
      <c r="L356" s="305">
        <f t="shared" si="5"/>
        <v>1425000</v>
      </c>
      <c r="M356" s="84" t="s">
        <v>1277</v>
      </c>
    </row>
    <row r="357" spans="2:13">
      <c r="B357" s="325">
        <v>355</v>
      </c>
      <c r="C357" s="84" t="s">
        <v>1262</v>
      </c>
      <c r="D357" s="87" t="s">
        <v>15</v>
      </c>
      <c r="E357" s="85"/>
      <c r="F357" s="88" t="s">
        <v>1257</v>
      </c>
      <c r="G357" s="86">
        <v>87</v>
      </c>
      <c r="H357" s="301">
        <v>18</v>
      </c>
      <c r="I357" s="303" t="s">
        <v>1265</v>
      </c>
      <c r="J357" s="303">
        <f>VLOOKUP(I357,'Коэфф для прайса 1 оч'!$E$13:$F$17,2,0)</f>
        <v>1500000</v>
      </c>
      <c r="K357" s="313">
        <v>0.05</v>
      </c>
      <c r="L357" s="305">
        <f t="shared" si="5"/>
        <v>1425000</v>
      </c>
      <c r="M357" s="84" t="s">
        <v>1277</v>
      </c>
    </row>
    <row r="358" spans="2:13">
      <c r="B358" s="325">
        <v>356</v>
      </c>
      <c r="C358" s="84" t="s">
        <v>1262</v>
      </c>
      <c r="D358" s="87" t="s">
        <v>15</v>
      </c>
      <c r="E358" s="85"/>
      <c r="F358" s="88" t="s">
        <v>1257</v>
      </c>
      <c r="G358" s="86">
        <v>88</v>
      </c>
      <c r="H358" s="301">
        <v>18</v>
      </c>
      <c r="I358" s="303" t="s">
        <v>1265</v>
      </c>
      <c r="J358" s="303">
        <f>VLOOKUP(I358,'Коэфф для прайса 1 оч'!$E$13:$F$17,2,0)</f>
        <v>1500000</v>
      </c>
      <c r="K358" s="313">
        <v>0.05</v>
      </c>
      <c r="L358" s="305">
        <f t="shared" si="5"/>
        <v>1425000</v>
      </c>
      <c r="M358" s="84" t="s">
        <v>1277</v>
      </c>
    </row>
    <row r="359" spans="2:13">
      <c r="B359" s="325">
        <v>357</v>
      </c>
      <c r="C359" s="84" t="s">
        <v>1262</v>
      </c>
      <c r="D359" s="87" t="s">
        <v>15</v>
      </c>
      <c r="E359" s="85"/>
      <c r="F359" s="88" t="s">
        <v>1257</v>
      </c>
      <c r="G359" s="86">
        <v>89</v>
      </c>
      <c r="H359" s="301">
        <v>18</v>
      </c>
      <c r="I359" s="303" t="s">
        <v>1265</v>
      </c>
      <c r="J359" s="303">
        <f>VLOOKUP(I359,'Коэфф для прайса 1 оч'!$E$13:$F$17,2,0)</f>
        <v>1500000</v>
      </c>
      <c r="K359" s="313">
        <v>0.05</v>
      </c>
      <c r="L359" s="305">
        <f t="shared" si="5"/>
        <v>1425000</v>
      </c>
      <c r="M359" s="84" t="s">
        <v>1277</v>
      </c>
    </row>
    <row r="360" spans="2:13">
      <c r="B360" s="325">
        <v>358</v>
      </c>
      <c r="C360" s="84" t="s">
        <v>1262</v>
      </c>
      <c r="D360" s="87" t="s">
        <v>15</v>
      </c>
      <c r="E360" s="85"/>
      <c r="F360" s="88" t="s">
        <v>1257</v>
      </c>
      <c r="G360" s="86">
        <v>90</v>
      </c>
      <c r="H360" s="301">
        <v>18</v>
      </c>
      <c r="I360" s="303" t="s">
        <v>1265</v>
      </c>
      <c r="J360" s="303">
        <f>VLOOKUP(I360,'Коэфф для прайса 1 оч'!$E$13:$F$17,2,0)</f>
        <v>1500000</v>
      </c>
      <c r="K360" s="313">
        <v>0.05</v>
      </c>
      <c r="L360" s="305">
        <f t="shared" si="5"/>
        <v>1425000</v>
      </c>
      <c r="M360" s="84" t="s">
        <v>1277</v>
      </c>
    </row>
    <row r="361" spans="2:13">
      <c r="B361" s="325">
        <v>359</v>
      </c>
      <c r="C361" s="84" t="s">
        <v>1262</v>
      </c>
      <c r="D361" s="87" t="s">
        <v>15</v>
      </c>
      <c r="E361" s="85"/>
      <c r="F361" s="88" t="s">
        <v>1257</v>
      </c>
      <c r="G361" s="86">
        <v>91</v>
      </c>
      <c r="H361" s="301">
        <v>18</v>
      </c>
      <c r="I361" s="303" t="s">
        <v>1265</v>
      </c>
      <c r="J361" s="303">
        <f>VLOOKUP(I361,'Коэфф для прайса 1 оч'!$E$13:$F$17,2,0)</f>
        <v>1500000</v>
      </c>
      <c r="K361" s="313">
        <v>0.05</v>
      </c>
      <c r="L361" s="305">
        <f t="shared" si="5"/>
        <v>1425000</v>
      </c>
      <c r="M361" s="84" t="s">
        <v>1277</v>
      </c>
    </row>
    <row r="362" spans="2:13">
      <c r="B362" s="325">
        <v>360</v>
      </c>
      <c r="C362" s="84" t="s">
        <v>1262</v>
      </c>
      <c r="D362" s="87" t="s">
        <v>15</v>
      </c>
      <c r="E362" s="85"/>
      <c r="F362" s="88" t="s">
        <v>1257</v>
      </c>
      <c r="G362" s="86">
        <v>92</v>
      </c>
      <c r="H362" s="301">
        <v>18</v>
      </c>
      <c r="I362" s="303" t="s">
        <v>1265</v>
      </c>
      <c r="J362" s="303">
        <f>VLOOKUP(I362,'Коэфф для прайса 1 оч'!$E$13:$F$17,2,0)</f>
        <v>1500000</v>
      </c>
      <c r="K362" s="313">
        <v>0.05</v>
      </c>
      <c r="L362" s="305">
        <f t="shared" si="5"/>
        <v>1425000</v>
      </c>
      <c r="M362" s="84" t="s">
        <v>1277</v>
      </c>
    </row>
    <row r="363" spans="2:13">
      <c r="B363" s="325">
        <v>361</v>
      </c>
      <c r="C363" s="84" t="s">
        <v>1262</v>
      </c>
      <c r="D363" s="87" t="s">
        <v>15</v>
      </c>
      <c r="E363" s="85"/>
      <c r="F363" s="88" t="s">
        <v>1257</v>
      </c>
      <c r="G363" s="86">
        <v>93</v>
      </c>
      <c r="H363" s="301">
        <v>18</v>
      </c>
      <c r="I363" s="303" t="s">
        <v>1265</v>
      </c>
      <c r="J363" s="303">
        <f>VLOOKUP(I363,'Коэфф для прайса 1 оч'!$E$13:$F$17,2,0)</f>
        <v>1500000</v>
      </c>
      <c r="K363" s="313">
        <v>0.05</v>
      </c>
      <c r="L363" s="305">
        <f t="shared" si="5"/>
        <v>1425000</v>
      </c>
      <c r="M363" s="84" t="s">
        <v>1277</v>
      </c>
    </row>
    <row r="364" spans="2:13">
      <c r="B364" s="325">
        <v>362</v>
      </c>
      <c r="C364" s="84" t="s">
        <v>1262</v>
      </c>
      <c r="D364" s="87" t="s">
        <v>15</v>
      </c>
      <c r="E364" s="85"/>
      <c r="F364" s="88" t="s">
        <v>1257</v>
      </c>
      <c r="G364" s="86">
        <v>94</v>
      </c>
      <c r="H364" s="301">
        <v>18</v>
      </c>
      <c r="I364" s="303" t="s">
        <v>1265</v>
      </c>
      <c r="J364" s="303">
        <f>VLOOKUP(I364,'Коэфф для прайса 1 оч'!$E$13:$F$17,2,0)</f>
        <v>1500000</v>
      </c>
      <c r="K364" s="313">
        <v>0.05</v>
      </c>
      <c r="L364" s="305">
        <f t="shared" si="5"/>
        <v>1425000</v>
      </c>
      <c r="M364" s="84" t="s">
        <v>1277</v>
      </c>
    </row>
    <row r="365" spans="2:13">
      <c r="B365" s="325">
        <v>363</v>
      </c>
      <c r="C365" s="84" t="s">
        <v>1262</v>
      </c>
      <c r="D365" s="87" t="s">
        <v>15</v>
      </c>
      <c r="E365" s="85"/>
      <c r="F365" s="88" t="s">
        <v>1257</v>
      </c>
      <c r="G365" s="86">
        <v>95</v>
      </c>
      <c r="H365" s="301">
        <v>18</v>
      </c>
      <c r="I365" s="303" t="s">
        <v>1265</v>
      </c>
      <c r="J365" s="303">
        <f>VLOOKUP(I365,'Коэфф для прайса 1 оч'!$E$13:$F$17,2,0)</f>
        <v>1500000</v>
      </c>
      <c r="K365" s="313">
        <v>0.05</v>
      </c>
      <c r="L365" s="305">
        <f t="shared" si="5"/>
        <v>1425000</v>
      </c>
      <c r="M365" s="84" t="s">
        <v>1277</v>
      </c>
    </row>
    <row r="366" spans="2:13">
      <c r="B366" s="325">
        <v>364</v>
      </c>
      <c r="C366" s="84" t="s">
        <v>1262</v>
      </c>
      <c r="D366" s="87" t="s">
        <v>15</v>
      </c>
      <c r="E366" s="85"/>
      <c r="F366" s="88" t="s">
        <v>1257</v>
      </c>
      <c r="G366" s="86">
        <v>96</v>
      </c>
      <c r="H366" s="301">
        <v>18</v>
      </c>
      <c r="I366" s="303" t="s">
        <v>1265</v>
      </c>
      <c r="J366" s="303">
        <f>VLOOKUP(I366,'Коэфф для прайса 1 оч'!$E$13:$F$17,2,0)</f>
        <v>1500000</v>
      </c>
      <c r="K366" s="313">
        <v>0.05</v>
      </c>
      <c r="L366" s="305">
        <f t="shared" si="5"/>
        <v>1425000</v>
      </c>
      <c r="M366" s="84" t="s">
        <v>1277</v>
      </c>
    </row>
    <row r="367" spans="2:13">
      <c r="B367" s="325">
        <v>365</v>
      </c>
      <c r="C367" s="84" t="s">
        <v>1262</v>
      </c>
      <c r="D367" s="87" t="s">
        <v>15</v>
      </c>
      <c r="E367" s="85"/>
      <c r="F367" s="88" t="s">
        <v>1257</v>
      </c>
      <c r="G367" s="86">
        <v>97</v>
      </c>
      <c r="H367" s="301">
        <v>18</v>
      </c>
      <c r="I367" s="303" t="s">
        <v>1265</v>
      </c>
      <c r="J367" s="303">
        <f>VLOOKUP(I367,'Коэфф для прайса 1 оч'!$E$13:$F$17,2,0)</f>
        <v>1500000</v>
      </c>
      <c r="K367" s="313">
        <v>0.05</v>
      </c>
      <c r="L367" s="305">
        <f t="shared" si="5"/>
        <v>1425000</v>
      </c>
      <c r="M367" s="84" t="s">
        <v>1277</v>
      </c>
    </row>
    <row r="368" spans="2:13">
      <c r="B368" s="325">
        <v>366</v>
      </c>
      <c r="C368" s="84" t="s">
        <v>1262</v>
      </c>
      <c r="D368" s="87" t="s">
        <v>15</v>
      </c>
      <c r="E368" s="85"/>
      <c r="F368" s="88" t="s">
        <v>1257</v>
      </c>
      <c r="G368" s="86">
        <v>98</v>
      </c>
      <c r="H368" s="301">
        <v>18</v>
      </c>
      <c r="I368" s="303" t="s">
        <v>1265</v>
      </c>
      <c r="J368" s="303">
        <f>VLOOKUP(I368,'Коэфф для прайса 1 оч'!$E$13:$F$17,2,0)</f>
        <v>1500000</v>
      </c>
      <c r="K368" s="313">
        <v>0.05</v>
      </c>
      <c r="L368" s="305">
        <f t="shared" si="5"/>
        <v>1425000</v>
      </c>
      <c r="M368" s="84" t="s">
        <v>1277</v>
      </c>
    </row>
    <row r="369" spans="2:13">
      <c r="B369" s="325">
        <v>367</v>
      </c>
      <c r="C369" s="84" t="s">
        <v>1262</v>
      </c>
      <c r="D369" s="87" t="s">
        <v>15</v>
      </c>
      <c r="E369" s="85"/>
      <c r="F369" s="88" t="s">
        <v>1257</v>
      </c>
      <c r="G369" s="86">
        <v>99</v>
      </c>
      <c r="H369" s="301">
        <v>18</v>
      </c>
      <c r="I369" s="303" t="s">
        <v>1265</v>
      </c>
      <c r="J369" s="303">
        <f>VLOOKUP(I369,'Коэфф для прайса 1 оч'!$E$13:$F$17,2,0)</f>
        <v>1500000</v>
      </c>
      <c r="K369" s="313">
        <v>0.05</v>
      </c>
      <c r="L369" s="305">
        <f t="shared" si="5"/>
        <v>1425000</v>
      </c>
      <c r="M369" s="84" t="s">
        <v>1277</v>
      </c>
    </row>
    <row r="370" spans="2:13">
      <c r="B370" s="325">
        <v>368</v>
      </c>
      <c r="C370" s="84" t="s">
        <v>1262</v>
      </c>
      <c r="D370" s="87" t="s">
        <v>15</v>
      </c>
      <c r="E370" s="85"/>
      <c r="F370" s="88" t="s">
        <v>1257</v>
      </c>
      <c r="G370" s="86">
        <v>100</v>
      </c>
      <c r="H370" s="301">
        <v>18</v>
      </c>
      <c r="I370" s="303" t="s">
        <v>1265</v>
      </c>
      <c r="J370" s="303">
        <f>VLOOKUP(I370,'Коэфф для прайса 1 оч'!$E$13:$F$17,2,0)</f>
        <v>1500000</v>
      </c>
      <c r="K370" s="313">
        <v>0.05</v>
      </c>
      <c r="L370" s="305">
        <f t="shared" si="5"/>
        <v>1425000</v>
      </c>
      <c r="M370" s="84" t="s">
        <v>1277</v>
      </c>
    </row>
    <row r="371" spans="2:13">
      <c r="B371" s="325">
        <v>369</v>
      </c>
      <c r="C371" s="84" t="s">
        <v>1262</v>
      </c>
      <c r="D371" s="87" t="s">
        <v>15</v>
      </c>
      <c r="E371" s="85"/>
      <c r="F371" s="88" t="s">
        <v>1257</v>
      </c>
      <c r="G371" s="86">
        <v>101</v>
      </c>
      <c r="H371" s="301">
        <v>27</v>
      </c>
      <c r="I371" s="303" t="s">
        <v>1266</v>
      </c>
      <c r="J371" s="303">
        <f>VLOOKUP(I371,'Коэфф для прайса 1 оч'!$E$13:$F$17,2,0)</f>
        <v>2000000</v>
      </c>
      <c r="K371" s="313">
        <v>0.05</v>
      </c>
      <c r="L371" s="305">
        <f t="shared" si="5"/>
        <v>1900000</v>
      </c>
      <c r="M371" s="84" t="s">
        <v>1277</v>
      </c>
    </row>
    <row r="372" spans="2:13">
      <c r="B372" s="325">
        <v>370</v>
      </c>
      <c r="C372" s="84" t="s">
        <v>1262</v>
      </c>
      <c r="D372" s="87" t="s">
        <v>15</v>
      </c>
      <c r="E372" s="85"/>
      <c r="F372" s="88" t="s">
        <v>1257</v>
      </c>
      <c r="G372" s="86">
        <v>102</v>
      </c>
      <c r="H372" s="301">
        <v>27</v>
      </c>
      <c r="I372" s="303" t="s">
        <v>1266</v>
      </c>
      <c r="J372" s="303">
        <f>VLOOKUP(I372,'Коэфф для прайса 1 оч'!$E$13:$F$17,2,0)</f>
        <v>2000000</v>
      </c>
      <c r="K372" s="313">
        <v>0.05</v>
      </c>
      <c r="L372" s="305">
        <f t="shared" si="5"/>
        <v>1900000</v>
      </c>
      <c r="M372" s="84" t="s">
        <v>1277</v>
      </c>
    </row>
    <row r="373" spans="2:13">
      <c r="B373" s="325">
        <v>371</v>
      </c>
      <c r="C373" s="84" t="s">
        <v>1262</v>
      </c>
      <c r="D373" s="87" t="s">
        <v>15</v>
      </c>
      <c r="E373" s="85"/>
      <c r="F373" s="88" t="s">
        <v>1257</v>
      </c>
      <c r="G373" s="86">
        <v>103</v>
      </c>
      <c r="H373" s="301">
        <v>18</v>
      </c>
      <c r="I373" s="303" t="s">
        <v>1265</v>
      </c>
      <c r="J373" s="303">
        <f>VLOOKUP(I373,'Коэфф для прайса 1 оч'!$E$13:$F$17,2,0)</f>
        <v>1500000</v>
      </c>
      <c r="K373" s="313">
        <v>0.05</v>
      </c>
      <c r="L373" s="305">
        <f t="shared" si="5"/>
        <v>1425000</v>
      </c>
      <c r="M373" s="84" t="s">
        <v>1277</v>
      </c>
    </row>
    <row r="374" spans="2:13">
      <c r="B374" s="325">
        <v>372</v>
      </c>
      <c r="C374" s="84" t="s">
        <v>1262</v>
      </c>
      <c r="D374" s="87" t="s">
        <v>15</v>
      </c>
      <c r="E374" s="85"/>
      <c r="F374" s="88" t="s">
        <v>1257</v>
      </c>
      <c r="G374" s="86">
        <v>104</v>
      </c>
      <c r="H374" s="301">
        <v>18</v>
      </c>
      <c r="I374" s="303" t="s">
        <v>1265</v>
      </c>
      <c r="J374" s="303">
        <f>VLOOKUP(I374,'Коэфф для прайса 1 оч'!$E$13:$F$17,2,0)</f>
        <v>1500000</v>
      </c>
      <c r="K374" s="313">
        <v>0.05</v>
      </c>
      <c r="L374" s="305">
        <f t="shared" si="5"/>
        <v>1425000</v>
      </c>
      <c r="M374" s="84" t="s">
        <v>1277</v>
      </c>
    </row>
    <row r="375" spans="2:13">
      <c r="B375" s="325">
        <v>373</v>
      </c>
      <c r="C375" s="84" t="s">
        <v>1262</v>
      </c>
      <c r="D375" s="87" t="s">
        <v>15</v>
      </c>
      <c r="E375" s="85"/>
      <c r="F375" s="88" t="s">
        <v>1257</v>
      </c>
      <c r="G375" s="86">
        <v>105</v>
      </c>
      <c r="H375" s="301">
        <v>18</v>
      </c>
      <c r="I375" s="303" t="s">
        <v>1265</v>
      </c>
      <c r="J375" s="303">
        <f>VLOOKUP(I375,'Коэфф для прайса 1 оч'!$E$13:$F$17,2,0)</f>
        <v>1500000</v>
      </c>
      <c r="K375" s="313">
        <v>0.05</v>
      </c>
      <c r="L375" s="305">
        <f t="shared" si="5"/>
        <v>1425000</v>
      </c>
      <c r="M375" s="84" t="s">
        <v>1277</v>
      </c>
    </row>
    <row r="376" spans="2:13">
      <c r="B376" s="325">
        <v>374</v>
      </c>
      <c r="C376" s="84" t="s">
        <v>1262</v>
      </c>
      <c r="D376" s="87" t="s">
        <v>15</v>
      </c>
      <c r="E376" s="85"/>
      <c r="F376" s="88" t="s">
        <v>1257</v>
      </c>
      <c r="G376" s="86">
        <v>106</v>
      </c>
      <c r="H376" s="301">
        <v>18</v>
      </c>
      <c r="I376" s="303" t="s">
        <v>1265</v>
      </c>
      <c r="J376" s="303">
        <f>VLOOKUP(I376,'Коэфф для прайса 1 оч'!$E$13:$F$17,2,0)</f>
        <v>1500000</v>
      </c>
      <c r="K376" s="313">
        <v>0.05</v>
      </c>
      <c r="L376" s="305">
        <f t="shared" si="5"/>
        <v>1425000</v>
      </c>
      <c r="M376" s="84" t="s">
        <v>1277</v>
      </c>
    </row>
    <row r="377" spans="2:13">
      <c r="B377" s="325">
        <v>375</v>
      </c>
      <c r="C377" s="84" t="s">
        <v>1262</v>
      </c>
      <c r="D377" s="87" t="s">
        <v>15</v>
      </c>
      <c r="E377" s="85"/>
      <c r="F377" s="88" t="s">
        <v>1257</v>
      </c>
      <c r="G377" s="86">
        <v>107</v>
      </c>
      <c r="H377" s="301">
        <v>18</v>
      </c>
      <c r="I377" s="303" t="s">
        <v>1265</v>
      </c>
      <c r="J377" s="303">
        <f>VLOOKUP(I377,'Коэфф для прайса 1 оч'!$E$13:$F$17,2,0)</f>
        <v>1500000</v>
      </c>
      <c r="K377" s="313">
        <v>0.05</v>
      </c>
      <c r="L377" s="305">
        <f t="shared" si="5"/>
        <v>1425000</v>
      </c>
      <c r="M377" s="84" t="s">
        <v>1277</v>
      </c>
    </row>
    <row r="378" spans="2:13">
      <c r="B378" s="325">
        <v>376</v>
      </c>
      <c r="C378" s="84" t="s">
        <v>1262</v>
      </c>
      <c r="D378" s="87" t="s">
        <v>15</v>
      </c>
      <c r="E378" s="85"/>
      <c r="F378" s="88" t="s">
        <v>1257</v>
      </c>
      <c r="G378" s="86">
        <v>108</v>
      </c>
      <c r="H378" s="301">
        <v>18</v>
      </c>
      <c r="I378" s="303" t="s">
        <v>1265</v>
      </c>
      <c r="J378" s="303">
        <f>VLOOKUP(I378,'Коэфф для прайса 1 оч'!$E$13:$F$17,2,0)</f>
        <v>1500000</v>
      </c>
      <c r="K378" s="313">
        <v>0.05</v>
      </c>
      <c r="L378" s="305">
        <f t="shared" si="5"/>
        <v>1425000</v>
      </c>
      <c r="M378" s="84" t="s">
        <v>1277</v>
      </c>
    </row>
    <row r="379" spans="2:13">
      <c r="B379" s="325">
        <v>377</v>
      </c>
      <c r="C379" s="84" t="s">
        <v>1262</v>
      </c>
      <c r="D379" s="87" t="s">
        <v>15</v>
      </c>
      <c r="E379" s="85"/>
      <c r="F379" s="88" t="s">
        <v>1257</v>
      </c>
      <c r="G379" s="86">
        <v>109</v>
      </c>
      <c r="H379" s="301">
        <v>18</v>
      </c>
      <c r="I379" s="303" t="s">
        <v>1265</v>
      </c>
      <c r="J379" s="303">
        <f>VLOOKUP(I379,'Коэфф для прайса 1 оч'!$E$13:$F$17,2,0)</f>
        <v>1500000</v>
      </c>
      <c r="K379" s="313">
        <v>0.05</v>
      </c>
      <c r="L379" s="305">
        <f t="shared" si="5"/>
        <v>1425000</v>
      </c>
      <c r="M379" s="84" t="s">
        <v>1277</v>
      </c>
    </row>
    <row r="380" spans="2:13">
      <c r="B380" s="325">
        <v>378</v>
      </c>
      <c r="C380" s="84" t="s">
        <v>1262</v>
      </c>
      <c r="D380" s="87" t="s">
        <v>15</v>
      </c>
      <c r="E380" s="85"/>
      <c r="F380" s="88" t="s">
        <v>1257</v>
      </c>
      <c r="G380" s="86">
        <v>110</v>
      </c>
      <c r="H380" s="301">
        <v>18</v>
      </c>
      <c r="I380" s="303" t="s">
        <v>1265</v>
      </c>
      <c r="J380" s="303">
        <f>VLOOKUP(I380,'Коэфф для прайса 1 оч'!$E$13:$F$17,2,0)</f>
        <v>1500000</v>
      </c>
      <c r="K380" s="313">
        <v>0.05</v>
      </c>
      <c r="L380" s="305">
        <f t="shared" si="5"/>
        <v>1425000</v>
      </c>
      <c r="M380" s="84" t="s">
        <v>1277</v>
      </c>
    </row>
    <row r="381" spans="2:13">
      <c r="B381" s="325">
        <v>379</v>
      </c>
      <c r="C381" s="84" t="s">
        <v>1262</v>
      </c>
      <c r="D381" s="87" t="s">
        <v>15</v>
      </c>
      <c r="E381" s="85"/>
      <c r="F381" s="88" t="s">
        <v>1257</v>
      </c>
      <c r="G381" s="86">
        <v>111</v>
      </c>
      <c r="H381" s="301">
        <v>18</v>
      </c>
      <c r="I381" s="303" t="s">
        <v>1265</v>
      </c>
      <c r="J381" s="303">
        <f>VLOOKUP(I381,'Коэфф для прайса 1 оч'!$E$13:$F$17,2,0)</f>
        <v>1500000</v>
      </c>
      <c r="K381" s="313">
        <v>0.05</v>
      </c>
      <c r="L381" s="305">
        <f t="shared" si="5"/>
        <v>1425000</v>
      </c>
      <c r="M381" s="84" t="s">
        <v>1277</v>
      </c>
    </row>
    <row r="382" spans="2:13">
      <c r="B382" s="325">
        <v>380</v>
      </c>
      <c r="C382" s="84" t="s">
        <v>1262</v>
      </c>
      <c r="D382" s="87" t="s">
        <v>15</v>
      </c>
      <c r="E382" s="85"/>
      <c r="F382" s="88" t="s">
        <v>1257</v>
      </c>
      <c r="G382" s="86">
        <v>112</v>
      </c>
      <c r="H382" s="301">
        <v>18</v>
      </c>
      <c r="I382" s="303" t="s">
        <v>1265</v>
      </c>
      <c r="J382" s="303">
        <f>VLOOKUP(I382,'Коэфф для прайса 1 оч'!$E$13:$F$17,2,0)</f>
        <v>1500000</v>
      </c>
      <c r="K382" s="313">
        <v>0.05</v>
      </c>
      <c r="L382" s="305">
        <f t="shared" si="5"/>
        <v>1425000</v>
      </c>
      <c r="M382" s="84" t="s">
        <v>1277</v>
      </c>
    </row>
    <row r="383" spans="2:13">
      <c r="B383" s="325">
        <v>381</v>
      </c>
      <c r="C383" s="84" t="s">
        <v>1262</v>
      </c>
      <c r="D383" s="87" t="s">
        <v>15</v>
      </c>
      <c r="E383" s="85"/>
      <c r="F383" s="88" t="s">
        <v>1257</v>
      </c>
      <c r="G383" s="86">
        <v>113</v>
      </c>
      <c r="H383" s="301">
        <v>18</v>
      </c>
      <c r="I383" s="303" t="s">
        <v>1265</v>
      </c>
      <c r="J383" s="303">
        <f>VLOOKUP(I383,'Коэфф для прайса 1 оч'!$E$13:$F$17,2,0)</f>
        <v>1500000</v>
      </c>
      <c r="K383" s="313">
        <v>0.05</v>
      </c>
      <c r="L383" s="305">
        <f t="shared" si="5"/>
        <v>1425000</v>
      </c>
      <c r="M383" s="84" t="s">
        <v>1277</v>
      </c>
    </row>
    <row r="384" spans="2:13">
      <c r="B384" s="325">
        <v>382</v>
      </c>
      <c r="C384" s="84" t="s">
        <v>1262</v>
      </c>
      <c r="D384" s="87" t="s">
        <v>15</v>
      </c>
      <c r="E384" s="85"/>
      <c r="F384" s="88" t="s">
        <v>1257</v>
      </c>
      <c r="G384" s="86">
        <v>114</v>
      </c>
      <c r="H384" s="301">
        <v>18</v>
      </c>
      <c r="I384" s="303" t="s">
        <v>1265</v>
      </c>
      <c r="J384" s="303">
        <f>VLOOKUP(I384,'Коэфф для прайса 1 оч'!$E$13:$F$17,2,0)</f>
        <v>1500000</v>
      </c>
      <c r="K384" s="313">
        <v>0.05</v>
      </c>
      <c r="L384" s="305">
        <f t="shared" si="5"/>
        <v>1425000</v>
      </c>
      <c r="M384" s="84" t="s">
        <v>1277</v>
      </c>
    </row>
    <row r="385" spans="2:13">
      <c r="B385" s="325">
        <v>383</v>
      </c>
      <c r="C385" s="84" t="s">
        <v>1262</v>
      </c>
      <c r="D385" s="87" t="s">
        <v>15</v>
      </c>
      <c r="E385" s="85"/>
      <c r="F385" s="88" t="s">
        <v>1257</v>
      </c>
      <c r="G385" s="86">
        <v>115</v>
      </c>
      <c r="H385" s="301">
        <v>18</v>
      </c>
      <c r="I385" s="303" t="s">
        <v>1265</v>
      </c>
      <c r="J385" s="303">
        <f>VLOOKUP(I385,'Коэфф для прайса 1 оч'!$E$13:$F$17,2,0)</f>
        <v>1500000</v>
      </c>
      <c r="K385" s="313">
        <v>0.05</v>
      </c>
      <c r="L385" s="305">
        <f t="shared" si="5"/>
        <v>1425000</v>
      </c>
      <c r="M385" s="84" t="s">
        <v>1277</v>
      </c>
    </row>
    <row r="386" spans="2:13">
      <c r="B386" s="325">
        <v>384</v>
      </c>
      <c r="C386" s="84" t="s">
        <v>1262</v>
      </c>
      <c r="D386" s="87" t="s">
        <v>15</v>
      </c>
      <c r="E386" s="85"/>
      <c r="F386" s="88" t="s">
        <v>1257</v>
      </c>
      <c r="G386" s="86">
        <v>116</v>
      </c>
      <c r="H386" s="301">
        <v>18</v>
      </c>
      <c r="I386" s="303" t="s">
        <v>1265</v>
      </c>
      <c r="J386" s="303">
        <f>VLOOKUP(I386,'Коэфф для прайса 1 оч'!$E$13:$F$17,2,0)</f>
        <v>1500000</v>
      </c>
      <c r="K386" s="313">
        <v>0.05</v>
      </c>
      <c r="L386" s="305">
        <f t="shared" si="5"/>
        <v>1425000</v>
      </c>
      <c r="M386" s="84" t="s">
        <v>1277</v>
      </c>
    </row>
    <row r="387" spans="2:13">
      <c r="B387" s="325">
        <v>385</v>
      </c>
      <c r="C387" s="84" t="s">
        <v>1262</v>
      </c>
      <c r="D387" s="87" t="s">
        <v>15</v>
      </c>
      <c r="E387" s="85"/>
      <c r="F387" s="88" t="s">
        <v>1257</v>
      </c>
      <c r="G387" s="86">
        <v>117</v>
      </c>
      <c r="H387" s="301">
        <v>18</v>
      </c>
      <c r="I387" s="303" t="s">
        <v>1265</v>
      </c>
      <c r="J387" s="303">
        <f>VLOOKUP(I387,'Коэфф для прайса 1 оч'!$E$13:$F$17,2,0)</f>
        <v>1500000</v>
      </c>
      <c r="K387" s="313">
        <v>0.05</v>
      </c>
      <c r="L387" s="305">
        <f t="shared" si="5"/>
        <v>1425000</v>
      </c>
      <c r="M387" s="84" t="s">
        <v>1277</v>
      </c>
    </row>
    <row r="388" spans="2:13">
      <c r="B388" s="325">
        <v>386</v>
      </c>
      <c r="C388" s="84" t="s">
        <v>1262</v>
      </c>
      <c r="D388" s="87" t="s">
        <v>15</v>
      </c>
      <c r="E388" s="85"/>
      <c r="F388" s="88" t="s">
        <v>1257</v>
      </c>
      <c r="G388" s="86">
        <v>118</v>
      </c>
      <c r="H388" s="301">
        <v>18</v>
      </c>
      <c r="I388" s="303" t="s">
        <v>1265</v>
      </c>
      <c r="J388" s="303">
        <f>VLOOKUP(I388,'Коэфф для прайса 1 оч'!$E$13:$F$17,2,0)</f>
        <v>1500000</v>
      </c>
      <c r="K388" s="313">
        <v>0.05</v>
      </c>
      <c r="L388" s="305">
        <f t="shared" ref="L388:L451" si="6">J388-J388*K388</f>
        <v>1425000</v>
      </c>
      <c r="M388" s="84" t="s">
        <v>1277</v>
      </c>
    </row>
    <row r="389" spans="2:13">
      <c r="B389" s="325">
        <v>387</v>
      </c>
      <c r="C389" s="84" t="s">
        <v>1262</v>
      </c>
      <c r="D389" s="87" t="s">
        <v>15</v>
      </c>
      <c r="E389" s="85"/>
      <c r="F389" s="88" t="s">
        <v>1257</v>
      </c>
      <c r="G389" s="86">
        <v>119</v>
      </c>
      <c r="H389" s="301">
        <v>18</v>
      </c>
      <c r="I389" s="303" t="s">
        <v>1265</v>
      </c>
      <c r="J389" s="303">
        <f>VLOOKUP(I389,'Коэфф для прайса 1 оч'!$E$13:$F$17,2,0)</f>
        <v>1500000</v>
      </c>
      <c r="K389" s="313">
        <v>0.05</v>
      </c>
      <c r="L389" s="305">
        <f t="shared" si="6"/>
        <v>1425000</v>
      </c>
      <c r="M389" s="84" t="s">
        <v>1277</v>
      </c>
    </row>
    <row r="390" spans="2:13">
      <c r="B390" s="325">
        <v>388</v>
      </c>
      <c r="C390" s="84" t="s">
        <v>1262</v>
      </c>
      <c r="D390" s="87" t="s">
        <v>15</v>
      </c>
      <c r="E390" s="85"/>
      <c r="F390" s="88" t="s">
        <v>1257</v>
      </c>
      <c r="G390" s="86">
        <v>120</v>
      </c>
      <c r="H390" s="301">
        <v>18</v>
      </c>
      <c r="I390" s="303" t="s">
        <v>1265</v>
      </c>
      <c r="J390" s="303">
        <f>VLOOKUP(I390,'Коэфф для прайса 1 оч'!$E$13:$F$17,2,0)</f>
        <v>1500000</v>
      </c>
      <c r="K390" s="313">
        <v>0.05</v>
      </c>
      <c r="L390" s="305">
        <f t="shared" si="6"/>
        <v>1425000</v>
      </c>
      <c r="M390" s="84" t="s">
        <v>1277</v>
      </c>
    </row>
    <row r="391" spans="2:13">
      <c r="B391" s="325">
        <v>389</v>
      </c>
      <c r="C391" s="84" t="s">
        <v>1262</v>
      </c>
      <c r="D391" s="87" t="s">
        <v>15</v>
      </c>
      <c r="E391" s="85"/>
      <c r="F391" s="88" t="s">
        <v>1257</v>
      </c>
      <c r="G391" s="86">
        <v>121</v>
      </c>
      <c r="H391" s="301">
        <v>27</v>
      </c>
      <c r="I391" s="303" t="s">
        <v>1266</v>
      </c>
      <c r="J391" s="303">
        <f>VLOOKUP(I391,'Коэфф для прайса 1 оч'!$E$13:$F$17,2,0)</f>
        <v>2000000</v>
      </c>
      <c r="K391" s="313">
        <v>0.05</v>
      </c>
      <c r="L391" s="305">
        <f t="shared" si="6"/>
        <v>1900000</v>
      </c>
      <c r="M391" s="84" t="s">
        <v>1277</v>
      </c>
    </row>
    <row r="392" spans="2:13">
      <c r="B392" s="325">
        <v>390</v>
      </c>
      <c r="C392" s="84" t="s">
        <v>1262</v>
      </c>
      <c r="D392" s="87" t="s">
        <v>15</v>
      </c>
      <c r="E392" s="85"/>
      <c r="F392" s="88" t="s">
        <v>1257</v>
      </c>
      <c r="G392" s="86">
        <v>122</v>
      </c>
      <c r="H392" s="301">
        <v>27</v>
      </c>
      <c r="I392" s="303" t="s">
        <v>1266</v>
      </c>
      <c r="J392" s="303">
        <f>VLOOKUP(I392,'Коэфф для прайса 1 оч'!$E$13:$F$17,2,0)</f>
        <v>2000000</v>
      </c>
      <c r="K392" s="313">
        <v>0.05</v>
      </c>
      <c r="L392" s="305">
        <f t="shared" si="6"/>
        <v>1900000</v>
      </c>
      <c r="M392" s="84" t="s">
        <v>1277</v>
      </c>
    </row>
    <row r="393" spans="2:13">
      <c r="B393" s="325">
        <v>391</v>
      </c>
      <c r="C393" s="84" t="s">
        <v>1262</v>
      </c>
      <c r="D393" s="87" t="s">
        <v>15</v>
      </c>
      <c r="E393" s="85"/>
      <c r="F393" s="88" t="s">
        <v>1257</v>
      </c>
      <c r="G393" s="86">
        <v>123</v>
      </c>
      <c r="H393" s="301">
        <v>18</v>
      </c>
      <c r="I393" s="303" t="s">
        <v>1265</v>
      </c>
      <c r="J393" s="303">
        <f>VLOOKUP(I393,'Коэфф для прайса 1 оч'!$E$13:$F$17,2,0)</f>
        <v>1500000</v>
      </c>
      <c r="K393" s="313">
        <v>0.05</v>
      </c>
      <c r="L393" s="305">
        <f t="shared" si="6"/>
        <v>1425000</v>
      </c>
      <c r="M393" s="84" t="s">
        <v>1277</v>
      </c>
    </row>
    <row r="394" spans="2:13">
      <c r="B394" s="325">
        <v>392</v>
      </c>
      <c r="C394" s="84" t="s">
        <v>1262</v>
      </c>
      <c r="D394" s="87" t="s">
        <v>15</v>
      </c>
      <c r="E394" s="85"/>
      <c r="F394" s="88" t="s">
        <v>1257</v>
      </c>
      <c r="G394" s="86">
        <v>124</v>
      </c>
      <c r="H394" s="301">
        <v>18</v>
      </c>
      <c r="I394" s="303" t="s">
        <v>1265</v>
      </c>
      <c r="J394" s="303">
        <f>VLOOKUP(I394,'Коэфф для прайса 1 оч'!$E$13:$F$17,2,0)</f>
        <v>1500000</v>
      </c>
      <c r="K394" s="313">
        <v>0.05</v>
      </c>
      <c r="L394" s="305">
        <f t="shared" si="6"/>
        <v>1425000</v>
      </c>
      <c r="M394" s="84" t="s">
        <v>1277</v>
      </c>
    </row>
    <row r="395" spans="2:13">
      <c r="B395" s="325">
        <v>393</v>
      </c>
      <c r="C395" s="84" t="s">
        <v>1262</v>
      </c>
      <c r="D395" s="87" t="s">
        <v>15</v>
      </c>
      <c r="E395" s="85"/>
      <c r="F395" s="88" t="s">
        <v>1257</v>
      </c>
      <c r="G395" s="86">
        <v>125</v>
      </c>
      <c r="H395" s="301">
        <v>18</v>
      </c>
      <c r="I395" s="303" t="s">
        <v>1265</v>
      </c>
      <c r="J395" s="303">
        <f>VLOOKUP(I395,'Коэфф для прайса 1 оч'!$E$13:$F$17,2,0)</f>
        <v>1500000</v>
      </c>
      <c r="K395" s="313">
        <v>0.05</v>
      </c>
      <c r="L395" s="305">
        <f t="shared" si="6"/>
        <v>1425000</v>
      </c>
      <c r="M395" s="84" t="s">
        <v>1277</v>
      </c>
    </row>
    <row r="396" spans="2:13">
      <c r="B396" s="325">
        <v>394</v>
      </c>
      <c r="C396" s="84" t="s">
        <v>1262</v>
      </c>
      <c r="D396" s="87" t="s">
        <v>15</v>
      </c>
      <c r="E396" s="85"/>
      <c r="F396" s="88" t="s">
        <v>1257</v>
      </c>
      <c r="G396" s="86">
        <v>126</v>
      </c>
      <c r="H396" s="301">
        <v>18</v>
      </c>
      <c r="I396" s="303" t="s">
        <v>1265</v>
      </c>
      <c r="J396" s="303">
        <f>VLOOKUP(I396,'Коэфф для прайса 1 оч'!$E$13:$F$17,2,0)</f>
        <v>1500000</v>
      </c>
      <c r="K396" s="313">
        <v>0.05</v>
      </c>
      <c r="L396" s="305">
        <f t="shared" si="6"/>
        <v>1425000</v>
      </c>
      <c r="M396" s="84" t="s">
        <v>1277</v>
      </c>
    </row>
    <row r="397" spans="2:13">
      <c r="B397" s="325">
        <v>395</v>
      </c>
      <c r="C397" s="84" t="s">
        <v>1262</v>
      </c>
      <c r="D397" s="87" t="s">
        <v>15</v>
      </c>
      <c r="E397" s="85"/>
      <c r="F397" s="88" t="s">
        <v>1257</v>
      </c>
      <c r="G397" s="86">
        <v>127</v>
      </c>
      <c r="H397" s="301">
        <v>18</v>
      </c>
      <c r="I397" s="303" t="s">
        <v>1265</v>
      </c>
      <c r="J397" s="303">
        <f>VLOOKUP(I397,'Коэфф для прайса 1 оч'!$E$13:$F$17,2,0)</f>
        <v>1500000</v>
      </c>
      <c r="K397" s="313">
        <v>0.05</v>
      </c>
      <c r="L397" s="305">
        <f t="shared" si="6"/>
        <v>1425000</v>
      </c>
      <c r="M397" s="84" t="s">
        <v>1277</v>
      </c>
    </row>
    <row r="398" spans="2:13">
      <c r="B398" s="325">
        <v>396</v>
      </c>
      <c r="C398" s="84" t="s">
        <v>1262</v>
      </c>
      <c r="D398" s="87" t="s">
        <v>15</v>
      </c>
      <c r="E398" s="85"/>
      <c r="F398" s="88" t="s">
        <v>1257</v>
      </c>
      <c r="G398" s="86">
        <v>128</v>
      </c>
      <c r="H398" s="301">
        <v>18</v>
      </c>
      <c r="I398" s="303" t="s">
        <v>1265</v>
      </c>
      <c r="J398" s="303">
        <f>VLOOKUP(I398,'Коэфф для прайса 1 оч'!$E$13:$F$17,2,0)</f>
        <v>1500000</v>
      </c>
      <c r="K398" s="313">
        <v>0.05</v>
      </c>
      <c r="L398" s="305">
        <f t="shared" si="6"/>
        <v>1425000</v>
      </c>
      <c r="M398" s="84" t="s">
        <v>1277</v>
      </c>
    </row>
    <row r="399" spans="2:13">
      <c r="B399" s="325">
        <v>397</v>
      </c>
      <c r="C399" s="84" t="s">
        <v>1262</v>
      </c>
      <c r="D399" s="87" t="s">
        <v>15</v>
      </c>
      <c r="E399" s="85"/>
      <c r="F399" s="88" t="s">
        <v>1257</v>
      </c>
      <c r="G399" s="86">
        <v>129</v>
      </c>
      <c r="H399" s="301">
        <v>18</v>
      </c>
      <c r="I399" s="303" t="s">
        <v>1265</v>
      </c>
      <c r="J399" s="303">
        <f>VLOOKUP(I399,'Коэфф для прайса 1 оч'!$E$13:$F$17,2,0)</f>
        <v>1500000</v>
      </c>
      <c r="K399" s="313">
        <v>0.05</v>
      </c>
      <c r="L399" s="305">
        <f t="shared" si="6"/>
        <v>1425000</v>
      </c>
      <c r="M399" s="84" t="s">
        <v>1277</v>
      </c>
    </row>
    <row r="400" spans="2:13">
      <c r="B400" s="325">
        <v>398</v>
      </c>
      <c r="C400" s="84" t="s">
        <v>1262</v>
      </c>
      <c r="D400" s="87" t="s">
        <v>15</v>
      </c>
      <c r="E400" s="85"/>
      <c r="F400" s="88" t="s">
        <v>1257</v>
      </c>
      <c r="G400" s="86">
        <v>130</v>
      </c>
      <c r="H400" s="301">
        <v>18</v>
      </c>
      <c r="I400" s="303" t="s">
        <v>1265</v>
      </c>
      <c r="J400" s="303">
        <f>VLOOKUP(I400,'Коэфф для прайса 1 оч'!$E$13:$F$17,2,0)</f>
        <v>1500000</v>
      </c>
      <c r="K400" s="313">
        <v>0.05</v>
      </c>
      <c r="L400" s="305">
        <f t="shared" si="6"/>
        <v>1425000</v>
      </c>
      <c r="M400" s="84" t="s">
        <v>1277</v>
      </c>
    </row>
    <row r="401" spans="2:13">
      <c r="B401" s="325">
        <v>399</v>
      </c>
      <c r="C401" s="84" t="s">
        <v>1262</v>
      </c>
      <c r="D401" s="87" t="s">
        <v>15</v>
      </c>
      <c r="E401" s="85"/>
      <c r="F401" s="88" t="s">
        <v>1257</v>
      </c>
      <c r="G401" s="86">
        <v>131</v>
      </c>
      <c r="H401" s="301">
        <v>18</v>
      </c>
      <c r="I401" s="303" t="s">
        <v>1265</v>
      </c>
      <c r="J401" s="303">
        <f>VLOOKUP(I401,'Коэфф для прайса 1 оч'!$E$13:$F$17,2,0)</f>
        <v>1500000</v>
      </c>
      <c r="K401" s="313">
        <v>0.05</v>
      </c>
      <c r="L401" s="305">
        <f t="shared" si="6"/>
        <v>1425000</v>
      </c>
      <c r="M401" s="84" t="s">
        <v>1277</v>
      </c>
    </row>
    <row r="402" spans="2:13">
      <c r="B402" s="325">
        <v>400</v>
      </c>
      <c r="C402" s="84" t="s">
        <v>1262</v>
      </c>
      <c r="D402" s="87" t="s">
        <v>15</v>
      </c>
      <c r="E402" s="85"/>
      <c r="F402" s="88" t="s">
        <v>1257</v>
      </c>
      <c r="G402" s="86">
        <v>132</v>
      </c>
      <c r="H402" s="301">
        <v>18</v>
      </c>
      <c r="I402" s="303" t="s">
        <v>1265</v>
      </c>
      <c r="J402" s="303">
        <f>VLOOKUP(I402,'Коэфф для прайса 1 оч'!$E$13:$F$17,2,0)</f>
        <v>1500000</v>
      </c>
      <c r="K402" s="313">
        <v>0.05</v>
      </c>
      <c r="L402" s="305">
        <f t="shared" si="6"/>
        <v>1425000</v>
      </c>
      <c r="M402" s="84" t="s">
        <v>1277</v>
      </c>
    </row>
    <row r="403" spans="2:13">
      <c r="B403" s="325">
        <v>401</v>
      </c>
      <c r="C403" s="84" t="s">
        <v>1262</v>
      </c>
      <c r="D403" s="87" t="s">
        <v>15</v>
      </c>
      <c r="E403" s="85"/>
      <c r="F403" s="88" t="s">
        <v>1257</v>
      </c>
      <c r="G403" s="86">
        <v>133</v>
      </c>
      <c r="H403" s="301">
        <v>18</v>
      </c>
      <c r="I403" s="303" t="s">
        <v>1265</v>
      </c>
      <c r="J403" s="303">
        <f>VLOOKUP(I403,'Коэфф для прайса 1 оч'!$E$13:$F$17,2,0)</f>
        <v>1500000</v>
      </c>
      <c r="K403" s="313">
        <v>0.05</v>
      </c>
      <c r="L403" s="305">
        <f t="shared" si="6"/>
        <v>1425000</v>
      </c>
      <c r="M403" s="84" t="s">
        <v>1277</v>
      </c>
    </row>
    <row r="404" spans="2:13">
      <c r="B404" s="325">
        <v>402</v>
      </c>
      <c r="C404" s="84" t="s">
        <v>1262</v>
      </c>
      <c r="D404" s="87" t="s">
        <v>15</v>
      </c>
      <c r="E404" s="85"/>
      <c r="F404" s="88" t="s">
        <v>1257</v>
      </c>
      <c r="G404" s="86">
        <v>134</v>
      </c>
      <c r="H404" s="301">
        <v>18</v>
      </c>
      <c r="I404" s="303" t="s">
        <v>1265</v>
      </c>
      <c r="J404" s="303">
        <f>VLOOKUP(I404,'Коэфф для прайса 1 оч'!$E$13:$F$17,2,0)</f>
        <v>1500000</v>
      </c>
      <c r="K404" s="313">
        <v>0.05</v>
      </c>
      <c r="L404" s="305">
        <f t="shared" si="6"/>
        <v>1425000</v>
      </c>
      <c r="M404" s="84" t="s">
        <v>1277</v>
      </c>
    </row>
    <row r="405" spans="2:13">
      <c r="B405" s="325">
        <v>403</v>
      </c>
      <c r="C405" s="84" t="s">
        <v>1262</v>
      </c>
      <c r="D405" s="87" t="s">
        <v>15</v>
      </c>
      <c r="E405" s="85"/>
      <c r="F405" s="88" t="s">
        <v>1257</v>
      </c>
      <c r="G405" s="86">
        <v>135</v>
      </c>
      <c r="H405" s="301">
        <v>18</v>
      </c>
      <c r="I405" s="303" t="s">
        <v>1265</v>
      </c>
      <c r="J405" s="303">
        <f>VLOOKUP(I405,'Коэфф для прайса 1 оч'!$E$13:$F$17,2,0)</f>
        <v>1500000</v>
      </c>
      <c r="K405" s="313">
        <v>0.05</v>
      </c>
      <c r="L405" s="305">
        <f t="shared" si="6"/>
        <v>1425000</v>
      </c>
      <c r="M405" s="84" t="s">
        <v>1277</v>
      </c>
    </row>
    <row r="406" spans="2:13">
      <c r="B406" s="325">
        <v>404</v>
      </c>
      <c r="C406" s="84" t="s">
        <v>1262</v>
      </c>
      <c r="D406" s="87" t="s">
        <v>15</v>
      </c>
      <c r="E406" s="85"/>
      <c r="F406" s="88" t="s">
        <v>1257</v>
      </c>
      <c r="G406" s="86">
        <v>136</v>
      </c>
      <c r="H406" s="301">
        <v>18</v>
      </c>
      <c r="I406" s="303" t="s">
        <v>1265</v>
      </c>
      <c r="J406" s="303">
        <f>VLOOKUP(I406,'Коэфф для прайса 1 оч'!$E$13:$F$17,2,0)</f>
        <v>1500000</v>
      </c>
      <c r="K406" s="313">
        <v>0.05</v>
      </c>
      <c r="L406" s="305">
        <f t="shared" si="6"/>
        <v>1425000</v>
      </c>
      <c r="M406" s="84" t="s">
        <v>1277</v>
      </c>
    </row>
    <row r="407" spans="2:13">
      <c r="B407" s="325">
        <v>405</v>
      </c>
      <c r="C407" s="84" t="s">
        <v>1262</v>
      </c>
      <c r="D407" s="87" t="s">
        <v>15</v>
      </c>
      <c r="E407" s="85"/>
      <c r="F407" s="88" t="s">
        <v>1257</v>
      </c>
      <c r="G407" s="86">
        <v>137</v>
      </c>
      <c r="H407" s="301">
        <v>18</v>
      </c>
      <c r="I407" s="303" t="s">
        <v>1265</v>
      </c>
      <c r="J407" s="303">
        <f>VLOOKUP(I407,'Коэфф для прайса 1 оч'!$E$13:$F$17,2,0)</f>
        <v>1500000</v>
      </c>
      <c r="K407" s="313">
        <v>0.05</v>
      </c>
      <c r="L407" s="305">
        <f t="shared" si="6"/>
        <v>1425000</v>
      </c>
      <c r="M407" s="84" t="s">
        <v>1277</v>
      </c>
    </row>
    <row r="408" spans="2:13">
      <c r="B408" s="325">
        <v>406</v>
      </c>
      <c r="C408" s="84" t="s">
        <v>1262</v>
      </c>
      <c r="D408" s="87" t="s">
        <v>15</v>
      </c>
      <c r="E408" s="85"/>
      <c r="F408" s="88" t="s">
        <v>1257</v>
      </c>
      <c r="G408" s="86">
        <v>138</v>
      </c>
      <c r="H408" s="301">
        <v>18</v>
      </c>
      <c r="I408" s="303" t="s">
        <v>1265</v>
      </c>
      <c r="J408" s="303">
        <f>VLOOKUP(I408,'Коэфф для прайса 1 оч'!$E$13:$F$17,2,0)</f>
        <v>1500000</v>
      </c>
      <c r="K408" s="313">
        <v>0.05</v>
      </c>
      <c r="L408" s="305">
        <f t="shared" si="6"/>
        <v>1425000</v>
      </c>
      <c r="M408" s="84" t="s">
        <v>1277</v>
      </c>
    </row>
    <row r="409" spans="2:13">
      <c r="B409" s="325">
        <v>407</v>
      </c>
      <c r="C409" s="84" t="s">
        <v>1262</v>
      </c>
      <c r="D409" s="87" t="s">
        <v>15</v>
      </c>
      <c r="E409" s="85"/>
      <c r="F409" s="88" t="s">
        <v>1257</v>
      </c>
      <c r="G409" s="86">
        <v>139</v>
      </c>
      <c r="H409" s="301">
        <v>18</v>
      </c>
      <c r="I409" s="303" t="s">
        <v>1265</v>
      </c>
      <c r="J409" s="303">
        <f>VLOOKUP(I409,'Коэфф для прайса 1 оч'!$E$13:$F$17,2,0)</f>
        <v>1500000</v>
      </c>
      <c r="K409" s="313">
        <v>0.05</v>
      </c>
      <c r="L409" s="305">
        <f t="shared" si="6"/>
        <v>1425000</v>
      </c>
      <c r="M409" s="84" t="s">
        <v>1277</v>
      </c>
    </row>
    <row r="410" spans="2:13">
      <c r="B410" s="325">
        <v>408</v>
      </c>
      <c r="C410" s="84" t="s">
        <v>1262</v>
      </c>
      <c r="D410" s="87" t="s">
        <v>15</v>
      </c>
      <c r="E410" s="85"/>
      <c r="F410" s="88" t="s">
        <v>1257</v>
      </c>
      <c r="G410" s="86">
        <v>140</v>
      </c>
      <c r="H410" s="301">
        <v>18</v>
      </c>
      <c r="I410" s="303" t="s">
        <v>1265</v>
      </c>
      <c r="J410" s="303">
        <f>VLOOKUP(I410,'Коэфф для прайса 1 оч'!$E$13:$F$17,2,0)</f>
        <v>1500000</v>
      </c>
      <c r="K410" s="313">
        <v>0.05</v>
      </c>
      <c r="L410" s="305">
        <f t="shared" si="6"/>
        <v>1425000</v>
      </c>
      <c r="M410" s="84" t="s">
        <v>1277</v>
      </c>
    </row>
    <row r="411" spans="2:13">
      <c r="B411" s="325">
        <v>409</v>
      </c>
      <c r="C411" s="84" t="s">
        <v>1262</v>
      </c>
      <c r="D411" s="87" t="s">
        <v>15</v>
      </c>
      <c r="E411" s="85"/>
      <c r="F411" s="88" t="s">
        <v>1257</v>
      </c>
      <c r="G411" s="86">
        <v>141</v>
      </c>
      <c r="H411" s="301">
        <v>27</v>
      </c>
      <c r="I411" s="303" t="s">
        <v>1266</v>
      </c>
      <c r="J411" s="303">
        <f>VLOOKUP(I411,'Коэфф для прайса 1 оч'!$E$13:$F$17,2,0)</f>
        <v>2000000</v>
      </c>
      <c r="K411" s="313">
        <v>0.05</v>
      </c>
      <c r="L411" s="305">
        <f t="shared" si="6"/>
        <v>1900000</v>
      </c>
      <c r="M411" s="84" t="s">
        <v>1277</v>
      </c>
    </row>
    <row r="412" spans="2:13">
      <c r="B412" s="325">
        <v>410</v>
      </c>
      <c r="C412" s="84" t="s">
        <v>1262</v>
      </c>
      <c r="D412" s="87" t="s">
        <v>15</v>
      </c>
      <c r="E412" s="85"/>
      <c r="F412" s="88" t="s">
        <v>1257</v>
      </c>
      <c r="G412" s="86">
        <v>142</v>
      </c>
      <c r="H412" s="301">
        <v>18</v>
      </c>
      <c r="I412" s="303" t="s">
        <v>1265</v>
      </c>
      <c r="J412" s="303">
        <f>VLOOKUP(I412,'Коэфф для прайса 1 оч'!$E$13:$F$17,2,0)</f>
        <v>1500000</v>
      </c>
      <c r="K412" s="313">
        <v>0.05</v>
      </c>
      <c r="L412" s="305">
        <f t="shared" si="6"/>
        <v>1425000</v>
      </c>
      <c r="M412" s="84" t="s">
        <v>1277</v>
      </c>
    </row>
    <row r="413" spans="2:13">
      <c r="B413" s="325">
        <v>411</v>
      </c>
      <c r="C413" s="84" t="s">
        <v>1262</v>
      </c>
      <c r="D413" s="87" t="s">
        <v>15</v>
      </c>
      <c r="E413" s="85"/>
      <c r="F413" s="88" t="s">
        <v>1257</v>
      </c>
      <c r="G413" s="86">
        <v>143</v>
      </c>
      <c r="H413" s="301">
        <v>18</v>
      </c>
      <c r="I413" s="303" t="s">
        <v>1265</v>
      </c>
      <c r="J413" s="303">
        <f>VLOOKUP(I413,'Коэфф для прайса 1 оч'!$E$13:$F$17,2,0)</f>
        <v>1500000</v>
      </c>
      <c r="K413" s="313">
        <v>0.05</v>
      </c>
      <c r="L413" s="305">
        <f t="shared" si="6"/>
        <v>1425000</v>
      </c>
      <c r="M413" s="84" t="s">
        <v>1277</v>
      </c>
    </row>
    <row r="414" spans="2:13">
      <c r="B414" s="325">
        <v>412</v>
      </c>
      <c r="C414" s="84" t="s">
        <v>1262</v>
      </c>
      <c r="D414" s="87" t="s">
        <v>15</v>
      </c>
      <c r="E414" s="85"/>
      <c r="F414" s="88" t="s">
        <v>1257</v>
      </c>
      <c r="G414" s="86">
        <v>144</v>
      </c>
      <c r="H414" s="301">
        <v>18</v>
      </c>
      <c r="I414" s="303" t="s">
        <v>1265</v>
      </c>
      <c r="J414" s="303">
        <f>VLOOKUP(I414,'Коэфф для прайса 1 оч'!$E$13:$F$17,2,0)</f>
        <v>1500000</v>
      </c>
      <c r="K414" s="313">
        <v>0.05</v>
      </c>
      <c r="L414" s="305">
        <f t="shared" si="6"/>
        <v>1425000</v>
      </c>
      <c r="M414" s="84" t="s">
        <v>1277</v>
      </c>
    </row>
    <row r="415" spans="2:13">
      <c r="B415" s="325">
        <v>413</v>
      </c>
      <c r="C415" s="84" t="s">
        <v>1262</v>
      </c>
      <c r="D415" s="87" t="s">
        <v>15</v>
      </c>
      <c r="E415" s="85"/>
      <c r="F415" s="88" t="s">
        <v>1257</v>
      </c>
      <c r="G415" s="86">
        <v>145</v>
      </c>
      <c r="H415" s="301">
        <v>18</v>
      </c>
      <c r="I415" s="303" t="s">
        <v>1265</v>
      </c>
      <c r="J415" s="303">
        <f>VLOOKUP(I415,'Коэфф для прайса 1 оч'!$E$13:$F$17,2,0)</f>
        <v>1500000</v>
      </c>
      <c r="K415" s="313">
        <v>0.05</v>
      </c>
      <c r="L415" s="305">
        <f t="shared" si="6"/>
        <v>1425000</v>
      </c>
      <c r="M415" s="84" t="s">
        <v>1277</v>
      </c>
    </row>
    <row r="416" spans="2:13">
      <c r="B416" s="325">
        <v>414</v>
      </c>
      <c r="C416" s="84" t="s">
        <v>1262</v>
      </c>
      <c r="D416" s="87" t="s">
        <v>15</v>
      </c>
      <c r="E416" s="85"/>
      <c r="F416" s="88" t="s">
        <v>1257</v>
      </c>
      <c r="G416" s="86">
        <v>146</v>
      </c>
      <c r="H416" s="301">
        <v>18</v>
      </c>
      <c r="I416" s="303" t="s">
        <v>1265</v>
      </c>
      <c r="J416" s="303">
        <f>VLOOKUP(I416,'Коэфф для прайса 1 оч'!$E$13:$F$17,2,0)</f>
        <v>1500000</v>
      </c>
      <c r="K416" s="313">
        <v>0.05</v>
      </c>
      <c r="L416" s="305">
        <f t="shared" si="6"/>
        <v>1425000</v>
      </c>
      <c r="M416" s="84" t="s">
        <v>1277</v>
      </c>
    </row>
    <row r="417" spans="2:13">
      <c r="B417" s="325">
        <v>415</v>
      </c>
      <c r="C417" s="84" t="s">
        <v>1262</v>
      </c>
      <c r="D417" s="87" t="s">
        <v>15</v>
      </c>
      <c r="E417" s="85"/>
      <c r="F417" s="88" t="s">
        <v>1257</v>
      </c>
      <c r="G417" s="86">
        <v>147</v>
      </c>
      <c r="H417" s="301">
        <v>18</v>
      </c>
      <c r="I417" s="303" t="s">
        <v>1265</v>
      </c>
      <c r="J417" s="303">
        <f>VLOOKUP(I417,'Коэфф для прайса 1 оч'!$E$13:$F$17,2,0)</f>
        <v>1500000</v>
      </c>
      <c r="K417" s="313">
        <v>0.05</v>
      </c>
      <c r="L417" s="305">
        <f t="shared" si="6"/>
        <v>1425000</v>
      </c>
      <c r="M417" s="84" t="s">
        <v>1277</v>
      </c>
    </row>
    <row r="418" spans="2:13">
      <c r="B418" s="325">
        <v>416</v>
      </c>
      <c r="C418" s="84" t="s">
        <v>1262</v>
      </c>
      <c r="D418" s="87" t="s">
        <v>15</v>
      </c>
      <c r="E418" s="85"/>
      <c r="F418" s="88" t="s">
        <v>1257</v>
      </c>
      <c r="G418" s="86">
        <v>148</v>
      </c>
      <c r="H418" s="301">
        <v>18</v>
      </c>
      <c r="I418" s="303" t="s">
        <v>1265</v>
      </c>
      <c r="J418" s="303">
        <f>VLOOKUP(I418,'Коэфф для прайса 1 оч'!$E$13:$F$17,2,0)</f>
        <v>1500000</v>
      </c>
      <c r="K418" s="313">
        <v>0.05</v>
      </c>
      <c r="L418" s="305">
        <f t="shared" si="6"/>
        <v>1425000</v>
      </c>
      <c r="M418" s="84" t="s">
        <v>1277</v>
      </c>
    </row>
    <row r="419" spans="2:13">
      <c r="B419" s="325">
        <v>417</v>
      </c>
      <c r="C419" s="84" t="s">
        <v>1262</v>
      </c>
      <c r="D419" s="87" t="s">
        <v>15</v>
      </c>
      <c r="E419" s="85"/>
      <c r="F419" s="88" t="s">
        <v>1257</v>
      </c>
      <c r="G419" s="86">
        <v>149</v>
      </c>
      <c r="H419" s="301">
        <v>18</v>
      </c>
      <c r="I419" s="303" t="s">
        <v>1265</v>
      </c>
      <c r="J419" s="303">
        <f>VLOOKUP(I419,'Коэфф для прайса 1 оч'!$E$13:$F$17,2,0)</f>
        <v>1500000</v>
      </c>
      <c r="K419" s="313">
        <v>0.05</v>
      </c>
      <c r="L419" s="305">
        <f t="shared" si="6"/>
        <v>1425000</v>
      </c>
      <c r="M419" s="84" t="s">
        <v>1277</v>
      </c>
    </row>
    <row r="420" spans="2:13">
      <c r="B420" s="325">
        <v>418</v>
      </c>
      <c r="C420" s="84" t="s">
        <v>1262</v>
      </c>
      <c r="D420" s="87" t="s">
        <v>15</v>
      </c>
      <c r="E420" s="85"/>
      <c r="F420" s="88" t="s">
        <v>1257</v>
      </c>
      <c r="G420" s="86">
        <v>150</v>
      </c>
      <c r="H420" s="301">
        <v>18</v>
      </c>
      <c r="I420" s="303" t="s">
        <v>1265</v>
      </c>
      <c r="J420" s="303">
        <f>VLOOKUP(I420,'Коэфф для прайса 1 оч'!$E$13:$F$17,2,0)</f>
        <v>1500000</v>
      </c>
      <c r="K420" s="313">
        <v>0.05</v>
      </c>
      <c r="L420" s="305">
        <f t="shared" si="6"/>
        <v>1425000</v>
      </c>
      <c r="M420" s="84" t="s">
        <v>1277</v>
      </c>
    </row>
    <row r="421" spans="2:13">
      <c r="B421" s="325">
        <v>419</v>
      </c>
      <c r="C421" s="84" t="s">
        <v>1262</v>
      </c>
      <c r="D421" s="87" t="s">
        <v>15</v>
      </c>
      <c r="E421" s="85"/>
      <c r="F421" s="88" t="s">
        <v>1257</v>
      </c>
      <c r="G421" s="86">
        <v>151</v>
      </c>
      <c r="H421" s="301">
        <v>18</v>
      </c>
      <c r="I421" s="303" t="s">
        <v>1265</v>
      </c>
      <c r="J421" s="303">
        <f>VLOOKUP(I421,'Коэфф для прайса 1 оч'!$E$13:$F$17,2,0)</f>
        <v>1500000</v>
      </c>
      <c r="K421" s="313">
        <v>0.05</v>
      </c>
      <c r="L421" s="305">
        <f t="shared" si="6"/>
        <v>1425000</v>
      </c>
      <c r="M421" s="84" t="s">
        <v>1277</v>
      </c>
    </row>
    <row r="422" spans="2:13">
      <c r="B422" s="325">
        <v>420</v>
      </c>
      <c r="C422" s="84" t="s">
        <v>1262</v>
      </c>
      <c r="D422" s="87" t="s">
        <v>15</v>
      </c>
      <c r="E422" s="85"/>
      <c r="F422" s="88" t="s">
        <v>1257</v>
      </c>
      <c r="G422" s="86">
        <v>152</v>
      </c>
      <c r="H422" s="301">
        <v>18</v>
      </c>
      <c r="I422" s="303" t="s">
        <v>1265</v>
      </c>
      <c r="J422" s="303">
        <f>VLOOKUP(I422,'Коэфф для прайса 1 оч'!$E$13:$F$17,2,0)</f>
        <v>1500000</v>
      </c>
      <c r="K422" s="313">
        <v>0.05</v>
      </c>
      <c r="L422" s="305">
        <f t="shared" si="6"/>
        <v>1425000</v>
      </c>
      <c r="M422" s="84" t="s">
        <v>1277</v>
      </c>
    </row>
    <row r="423" spans="2:13">
      <c r="B423" s="325">
        <v>421</v>
      </c>
      <c r="C423" s="84" t="s">
        <v>1262</v>
      </c>
      <c r="D423" s="87" t="s">
        <v>15</v>
      </c>
      <c r="E423" s="85"/>
      <c r="F423" s="88" t="s">
        <v>1257</v>
      </c>
      <c r="G423" s="86">
        <v>153</v>
      </c>
      <c r="H423" s="301">
        <v>18</v>
      </c>
      <c r="I423" s="303" t="s">
        <v>1265</v>
      </c>
      <c r="J423" s="303">
        <f>VLOOKUP(I423,'Коэфф для прайса 1 оч'!$E$13:$F$17,2,0)</f>
        <v>1500000</v>
      </c>
      <c r="K423" s="313">
        <v>0.05</v>
      </c>
      <c r="L423" s="305">
        <f t="shared" si="6"/>
        <v>1425000</v>
      </c>
      <c r="M423" s="84" t="s">
        <v>1277</v>
      </c>
    </row>
    <row r="424" spans="2:13">
      <c r="B424" s="325">
        <v>422</v>
      </c>
      <c r="C424" s="84" t="s">
        <v>1262</v>
      </c>
      <c r="D424" s="87" t="s">
        <v>15</v>
      </c>
      <c r="E424" s="85"/>
      <c r="F424" s="88" t="s">
        <v>1257</v>
      </c>
      <c r="G424" s="86">
        <v>154</v>
      </c>
      <c r="H424" s="301">
        <v>18</v>
      </c>
      <c r="I424" s="303" t="s">
        <v>1265</v>
      </c>
      <c r="J424" s="303">
        <f>VLOOKUP(I424,'Коэфф для прайса 1 оч'!$E$13:$F$17,2,0)</f>
        <v>1500000</v>
      </c>
      <c r="K424" s="313">
        <v>0.05</v>
      </c>
      <c r="L424" s="305">
        <f t="shared" si="6"/>
        <v>1425000</v>
      </c>
      <c r="M424" s="84" t="s">
        <v>1277</v>
      </c>
    </row>
    <row r="425" spans="2:13">
      <c r="B425" s="325">
        <v>423</v>
      </c>
      <c r="C425" s="84" t="s">
        <v>1262</v>
      </c>
      <c r="D425" s="87" t="s">
        <v>15</v>
      </c>
      <c r="E425" s="85"/>
      <c r="F425" s="88" t="s">
        <v>1257</v>
      </c>
      <c r="G425" s="86">
        <v>155</v>
      </c>
      <c r="H425" s="301">
        <v>18</v>
      </c>
      <c r="I425" s="303" t="s">
        <v>1265</v>
      </c>
      <c r="J425" s="303">
        <f>VLOOKUP(I425,'Коэфф для прайса 1 оч'!$E$13:$F$17,2,0)</f>
        <v>1500000</v>
      </c>
      <c r="K425" s="313">
        <v>0.05</v>
      </c>
      <c r="L425" s="305">
        <f t="shared" si="6"/>
        <v>1425000</v>
      </c>
      <c r="M425" s="84" t="s">
        <v>1277</v>
      </c>
    </row>
    <row r="426" spans="2:13">
      <c r="B426" s="325">
        <v>424</v>
      </c>
      <c r="C426" s="84" t="s">
        <v>1262</v>
      </c>
      <c r="D426" s="87" t="s">
        <v>15</v>
      </c>
      <c r="E426" s="85"/>
      <c r="F426" s="88" t="s">
        <v>1257</v>
      </c>
      <c r="G426" s="86">
        <v>156</v>
      </c>
      <c r="H426" s="301">
        <v>18</v>
      </c>
      <c r="I426" s="303" t="s">
        <v>1265</v>
      </c>
      <c r="J426" s="303">
        <f>VLOOKUP(I426,'Коэфф для прайса 1 оч'!$E$13:$F$17,2,0)</f>
        <v>1500000</v>
      </c>
      <c r="K426" s="313">
        <v>0.05</v>
      </c>
      <c r="L426" s="305">
        <f t="shared" si="6"/>
        <v>1425000</v>
      </c>
      <c r="M426" s="84" t="s">
        <v>1277</v>
      </c>
    </row>
    <row r="427" spans="2:13">
      <c r="B427" s="325">
        <v>425</v>
      </c>
      <c r="C427" s="84" t="s">
        <v>1262</v>
      </c>
      <c r="D427" s="87" t="s">
        <v>15</v>
      </c>
      <c r="E427" s="85"/>
      <c r="F427" s="88" t="s">
        <v>1257</v>
      </c>
      <c r="G427" s="86">
        <v>157</v>
      </c>
      <c r="H427" s="301">
        <v>18</v>
      </c>
      <c r="I427" s="303" t="s">
        <v>1265</v>
      </c>
      <c r="J427" s="303">
        <f>VLOOKUP(I427,'Коэфф для прайса 1 оч'!$E$13:$F$17,2,0)</f>
        <v>1500000</v>
      </c>
      <c r="K427" s="313">
        <v>0.05</v>
      </c>
      <c r="L427" s="305">
        <f t="shared" si="6"/>
        <v>1425000</v>
      </c>
      <c r="M427" s="84" t="s">
        <v>1277</v>
      </c>
    </row>
    <row r="428" spans="2:13">
      <c r="B428" s="325">
        <v>426</v>
      </c>
      <c r="C428" s="84" t="s">
        <v>1262</v>
      </c>
      <c r="D428" s="87" t="s">
        <v>15</v>
      </c>
      <c r="E428" s="85"/>
      <c r="F428" s="88" t="s">
        <v>1257</v>
      </c>
      <c r="G428" s="86">
        <v>158</v>
      </c>
      <c r="H428" s="301">
        <v>18</v>
      </c>
      <c r="I428" s="303" t="s">
        <v>1265</v>
      </c>
      <c r="J428" s="303">
        <f>VLOOKUP(I428,'Коэфф для прайса 1 оч'!$E$13:$F$17,2,0)</f>
        <v>1500000</v>
      </c>
      <c r="K428" s="313">
        <v>0.05</v>
      </c>
      <c r="L428" s="305">
        <f t="shared" si="6"/>
        <v>1425000</v>
      </c>
      <c r="M428" s="84" t="s">
        <v>1277</v>
      </c>
    </row>
    <row r="429" spans="2:13">
      <c r="B429" s="325">
        <v>427</v>
      </c>
      <c r="C429" s="84" t="s">
        <v>1262</v>
      </c>
      <c r="D429" s="87" t="s">
        <v>15</v>
      </c>
      <c r="E429" s="85"/>
      <c r="F429" s="88" t="s">
        <v>1257</v>
      </c>
      <c r="G429" s="86">
        <v>159</v>
      </c>
      <c r="H429" s="301">
        <v>27</v>
      </c>
      <c r="I429" s="303" t="s">
        <v>1266</v>
      </c>
      <c r="J429" s="303">
        <f>VLOOKUP(I429,'Коэфф для прайса 1 оч'!$E$13:$F$17,2,0)</f>
        <v>2000000</v>
      </c>
      <c r="K429" s="313">
        <v>0.05</v>
      </c>
      <c r="L429" s="305">
        <f t="shared" si="6"/>
        <v>1900000</v>
      </c>
      <c r="M429" s="84" t="s">
        <v>1277</v>
      </c>
    </row>
    <row r="430" spans="2:13">
      <c r="B430" s="325">
        <v>428</v>
      </c>
      <c r="C430" s="84" t="s">
        <v>1262</v>
      </c>
      <c r="D430" s="87" t="s">
        <v>15</v>
      </c>
      <c r="E430" s="85"/>
      <c r="F430" s="88" t="s">
        <v>1257</v>
      </c>
      <c r="G430" s="86">
        <v>160</v>
      </c>
      <c r="H430" s="301">
        <v>18</v>
      </c>
      <c r="I430" s="303" t="s">
        <v>1264</v>
      </c>
      <c r="J430" s="303">
        <f>VLOOKUP(I430,'Коэфф для прайса 1 оч'!$E$13:$F$17,2,0)</f>
        <v>1800000</v>
      </c>
      <c r="K430" s="313">
        <v>0.05</v>
      </c>
      <c r="L430" s="305">
        <f t="shared" si="6"/>
        <v>1710000</v>
      </c>
      <c r="M430" s="84" t="s">
        <v>1277</v>
      </c>
    </row>
    <row r="431" spans="2:13">
      <c r="B431" s="325">
        <v>429</v>
      </c>
      <c r="C431" s="84" t="s">
        <v>1262</v>
      </c>
      <c r="D431" s="87" t="s">
        <v>15</v>
      </c>
      <c r="E431" s="85"/>
      <c r="F431" s="88" t="s">
        <v>1257</v>
      </c>
      <c r="G431" s="86">
        <v>161</v>
      </c>
      <c r="H431" s="301">
        <v>18</v>
      </c>
      <c r="I431" s="303" t="s">
        <v>1264</v>
      </c>
      <c r="J431" s="303">
        <f>VLOOKUP(I431,'Коэфф для прайса 1 оч'!$E$13:$F$17,2,0)</f>
        <v>1800000</v>
      </c>
      <c r="K431" s="313">
        <v>0.05</v>
      </c>
      <c r="L431" s="305">
        <f t="shared" si="6"/>
        <v>1710000</v>
      </c>
      <c r="M431" s="84" t="s">
        <v>1277</v>
      </c>
    </row>
    <row r="432" spans="2:13">
      <c r="B432" s="325">
        <v>430</v>
      </c>
      <c r="C432" s="84" t="s">
        <v>1262</v>
      </c>
      <c r="D432" s="87" t="s">
        <v>15</v>
      </c>
      <c r="E432" s="85"/>
      <c r="F432" s="88" t="s">
        <v>1257</v>
      </c>
      <c r="G432" s="86">
        <v>162</v>
      </c>
      <c r="H432" s="301">
        <v>18</v>
      </c>
      <c r="I432" s="303" t="s">
        <v>1264</v>
      </c>
      <c r="J432" s="303">
        <f>VLOOKUP(I432,'Коэфф для прайса 1 оч'!$E$13:$F$17,2,0)</f>
        <v>1800000</v>
      </c>
      <c r="K432" s="313">
        <v>0.05</v>
      </c>
      <c r="L432" s="305">
        <f t="shared" si="6"/>
        <v>1710000</v>
      </c>
      <c r="M432" s="84" t="s">
        <v>1277</v>
      </c>
    </row>
    <row r="433" spans="2:13">
      <c r="B433" s="325">
        <v>431</v>
      </c>
      <c r="C433" s="84" t="s">
        <v>1262</v>
      </c>
      <c r="D433" s="87" t="s">
        <v>15</v>
      </c>
      <c r="E433" s="85"/>
      <c r="F433" s="88" t="s">
        <v>1257</v>
      </c>
      <c r="G433" s="86">
        <v>163</v>
      </c>
      <c r="H433" s="301">
        <v>18</v>
      </c>
      <c r="I433" s="303" t="s">
        <v>1264</v>
      </c>
      <c r="J433" s="303">
        <f>VLOOKUP(I433,'Коэфф для прайса 1 оч'!$E$13:$F$17,2,0)</f>
        <v>1800000</v>
      </c>
      <c r="K433" s="313">
        <v>0.05</v>
      </c>
      <c r="L433" s="305">
        <f t="shared" si="6"/>
        <v>1710000</v>
      </c>
      <c r="M433" s="84" t="s">
        <v>1277</v>
      </c>
    </row>
    <row r="434" spans="2:13">
      <c r="B434" s="325">
        <v>432</v>
      </c>
      <c r="C434" s="84" t="s">
        <v>1262</v>
      </c>
      <c r="D434" s="87" t="s">
        <v>15</v>
      </c>
      <c r="E434" s="85"/>
      <c r="F434" s="88" t="s">
        <v>1257</v>
      </c>
      <c r="G434" s="86">
        <v>164</v>
      </c>
      <c r="H434" s="301">
        <v>18</v>
      </c>
      <c r="I434" s="303" t="s">
        <v>1264</v>
      </c>
      <c r="J434" s="303">
        <f>VLOOKUP(I434,'Коэфф для прайса 1 оч'!$E$13:$F$17,2,0)</f>
        <v>1800000</v>
      </c>
      <c r="K434" s="313">
        <v>0.05</v>
      </c>
      <c r="L434" s="305">
        <f t="shared" si="6"/>
        <v>1710000</v>
      </c>
      <c r="M434" s="84" t="s">
        <v>1277</v>
      </c>
    </row>
    <row r="435" spans="2:13">
      <c r="B435" s="325">
        <v>433</v>
      </c>
      <c r="C435" s="84" t="s">
        <v>1262</v>
      </c>
      <c r="D435" s="87" t="s">
        <v>15</v>
      </c>
      <c r="E435" s="85"/>
      <c r="F435" s="88" t="s">
        <v>1257</v>
      </c>
      <c r="G435" s="86">
        <v>165</v>
      </c>
      <c r="H435" s="301">
        <v>18</v>
      </c>
      <c r="I435" s="303" t="s">
        <v>1264</v>
      </c>
      <c r="J435" s="303">
        <f>VLOOKUP(I435,'Коэфф для прайса 1 оч'!$E$13:$F$17,2,0)</f>
        <v>1800000</v>
      </c>
      <c r="K435" s="313">
        <v>0.05</v>
      </c>
      <c r="L435" s="305">
        <f t="shared" si="6"/>
        <v>1710000</v>
      </c>
      <c r="M435" s="84" t="s">
        <v>1277</v>
      </c>
    </row>
    <row r="436" spans="2:13">
      <c r="B436" s="325">
        <v>434</v>
      </c>
      <c r="C436" s="84" t="s">
        <v>1262</v>
      </c>
      <c r="D436" s="87" t="s">
        <v>15</v>
      </c>
      <c r="E436" s="85"/>
      <c r="F436" s="88" t="s">
        <v>1257</v>
      </c>
      <c r="G436" s="86">
        <v>166</v>
      </c>
      <c r="H436" s="301">
        <v>18</v>
      </c>
      <c r="I436" s="303" t="s">
        <v>1264</v>
      </c>
      <c r="J436" s="303">
        <f>VLOOKUP(I436,'Коэфф для прайса 1 оч'!$E$13:$F$17,2,0)</f>
        <v>1800000</v>
      </c>
      <c r="K436" s="313">
        <v>0.05</v>
      </c>
      <c r="L436" s="305">
        <f t="shared" si="6"/>
        <v>1710000</v>
      </c>
      <c r="M436" s="84" t="s">
        <v>1277</v>
      </c>
    </row>
    <row r="437" spans="2:13">
      <c r="B437" s="325">
        <v>435</v>
      </c>
      <c r="C437" s="84" t="s">
        <v>1262</v>
      </c>
      <c r="D437" s="87" t="s">
        <v>15</v>
      </c>
      <c r="E437" s="85"/>
      <c r="F437" s="88" t="s">
        <v>1257</v>
      </c>
      <c r="G437" s="86">
        <v>167</v>
      </c>
      <c r="H437" s="301">
        <v>18</v>
      </c>
      <c r="I437" s="303" t="s">
        <v>1264</v>
      </c>
      <c r="J437" s="303">
        <f>VLOOKUP(I437,'Коэфф для прайса 1 оч'!$E$13:$F$17,2,0)</f>
        <v>1800000</v>
      </c>
      <c r="K437" s="313">
        <v>0.05</v>
      </c>
      <c r="L437" s="305">
        <f t="shared" si="6"/>
        <v>1710000</v>
      </c>
      <c r="M437" s="84" t="s">
        <v>1277</v>
      </c>
    </row>
    <row r="438" spans="2:13">
      <c r="B438" s="325">
        <v>436</v>
      </c>
      <c r="C438" s="84" t="s">
        <v>1262</v>
      </c>
      <c r="D438" s="87" t="s">
        <v>15</v>
      </c>
      <c r="E438" s="85"/>
      <c r="F438" s="88" t="s">
        <v>1257</v>
      </c>
      <c r="G438" s="86">
        <v>168</v>
      </c>
      <c r="H438" s="301">
        <v>18</v>
      </c>
      <c r="I438" s="303" t="s">
        <v>1264</v>
      </c>
      <c r="J438" s="303">
        <f>VLOOKUP(I438,'Коэфф для прайса 1 оч'!$E$13:$F$17,2,0)</f>
        <v>1800000</v>
      </c>
      <c r="K438" s="313">
        <v>0.05</v>
      </c>
      <c r="L438" s="305">
        <f t="shared" si="6"/>
        <v>1710000</v>
      </c>
      <c r="M438" s="84" t="s">
        <v>1277</v>
      </c>
    </row>
    <row r="439" spans="2:13">
      <c r="B439" s="325">
        <v>437</v>
      </c>
      <c r="C439" s="84" t="s">
        <v>1262</v>
      </c>
      <c r="D439" s="87" t="s">
        <v>15</v>
      </c>
      <c r="E439" s="85"/>
      <c r="F439" s="88" t="s">
        <v>1257</v>
      </c>
      <c r="G439" s="86">
        <v>169</v>
      </c>
      <c r="H439" s="301">
        <v>18</v>
      </c>
      <c r="I439" s="303" t="s">
        <v>1267</v>
      </c>
      <c r="J439" s="303">
        <f>VLOOKUP(I439,'Коэфф для прайса 1 оч'!$E$13:$F$17,2,0)</f>
        <v>2000000</v>
      </c>
      <c r="K439" s="313">
        <v>0.05</v>
      </c>
      <c r="L439" s="305">
        <f t="shared" si="6"/>
        <v>1900000</v>
      </c>
      <c r="M439" s="84" t="s">
        <v>1277</v>
      </c>
    </row>
    <row r="440" spans="2:13">
      <c r="B440" s="325">
        <v>438</v>
      </c>
      <c r="C440" s="84" t="s">
        <v>1262</v>
      </c>
      <c r="D440" s="87" t="s">
        <v>15</v>
      </c>
      <c r="E440" s="85"/>
      <c r="F440" s="88" t="s">
        <v>1257</v>
      </c>
      <c r="G440" s="86">
        <v>170</v>
      </c>
      <c r="H440" s="301">
        <v>18</v>
      </c>
      <c r="I440" s="303" t="s">
        <v>1267</v>
      </c>
      <c r="J440" s="303">
        <f>VLOOKUP(I440,'Коэфф для прайса 1 оч'!$E$13:$F$17,2,0)</f>
        <v>2000000</v>
      </c>
      <c r="K440" s="313">
        <v>0.05</v>
      </c>
      <c r="L440" s="305">
        <f t="shared" si="6"/>
        <v>1900000</v>
      </c>
      <c r="M440" s="84" t="s">
        <v>1277</v>
      </c>
    </row>
    <row r="441" spans="2:13">
      <c r="B441" s="325">
        <v>439</v>
      </c>
      <c r="C441" s="84" t="s">
        <v>1262</v>
      </c>
      <c r="D441" s="87" t="s">
        <v>15</v>
      </c>
      <c r="E441" s="85"/>
      <c r="F441" s="88" t="s">
        <v>1257</v>
      </c>
      <c r="G441" s="86">
        <v>171</v>
      </c>
      <c r="H441" s="301">
        <v>18</v>
      </c>
      <c r="I441" s="303" t="s">
        <v>1267</v>
      </c>
      <c r="J441" s="303">
        <f>VLOOKUP(I441,'Коэфф для прайса 1 оч'!$E$13:$F$17,2,0)</f>
        <v>2000000</v>
      </c>
      <c r="K441" s="313">
        <v>0.05</v>
      </c>
      <c r="L441" s="305">
        <f t="shared" si="6"/>
        <v>1900000</v>
      </c>
      <c r="M441" s="84" t="s">
        <v>1277</v>
      </c>
    </row>
    <row r="442" spans="2:13">
      <c r="B442" s="325">
        <v>440</v>
      </c>
      <c r="C442" s="84" t="s">
        <v>1262</v>
      </c>
      <c r="D442" s="87" t="s">
        <v>15</v>
      </c>
      <c r="E442" s="85"/>
      <c r="F442" s="88" t="s">
        <v>1257</v>
      </c>
      <c r="G442" s="86">
        <v>172</v>
      </c>
      <c r="H442" s="301">
        <v>18</v>
      </c>
      <c r="I442" s="303" t="s">
        <v>1267</v>
      </c>
      <c r="J442" s="303">
        <f>VLOOKUP(I442,'Коэфф для прайса 1 оч'!$E$13:$F$17,2,0)</f>
        <v>2000000</v>
      </c>
      <c r="K442" s="313">
        <v>0.05</v>
      </c>
      <c r="L442" s="305">
        <f t="shared" si="6"/>
        <v>1900000</v>
      </c>
      <c r="M442" s="84" t="s">
        <v>1277</v>
      </c>
    </row>
    <row r="443" spans="2:13">
      <c r="B443" s="325">
        <v>441</v>
      </c>
      <c r="C443" s="84" t="s">
        <v>1262</v>
      </c>
      <c r="D443" s="87" t="s">
        <v>15</v>
      </c>
      <c r="E443" s="85"/>
      <c r="F443" s="88" t="s">
        <v>1257</v>
      </c>
      <c r="G443" s="86">
        <v>173</v>
      </c>
      <c r="H443" s="301">
        <v>18</v>
      </c>
      <c r="I443" s="303" t="s">
        <v>1267</v>
      </c>
      <c r="J443" s="303">
        <f>VLOOKUP(I443,'Коэфф для прайса 1 оч'!$E$13:$F$17,2,0)</f>
        <v>2000000</v>
      </c>
      <c r="K443" s="313">
        <v>0.05</v>
      </c>
      <c r="L443" s="305">
        <f t="shared" si="6"/>
        <v>1900000</v>
      </c>
      <c r="M443" s="84" t="s">
        <v>1277</v>
      </c>
    </row>
    <row r="444" spans="2:13">
      <c r="B444" s="325">
        <v>442</v>
      </c>
      <c r="C444" s="84" t="s">
        <v>1262</v>
      </c>
      <c r="D444" s="87" t="s">
        <v>15</v>
      </c>
      <c r="E444" s="85"/>
      <c r="F444" s="88" t="s">
        <v>1257</v>
      </c>
      <c r="G444" s="86">
        <v>174</v>
      </c>
      <c r="H444" s="301">
        <v>18</v>
      </c>
      <c r="I444" s="303" t="s">
        <v>1267</v>
      </c>
      <c r="J444" s="303">
        <f>VLOOKUP(I444,'Коэфф для прайса 1 оч'!$E$13:$F$17,2,0)</f>
        <v>2000000</v>
      </c>
      <c r="K444" s="313">
        <v>0.05</v>
      </c>
      <c r="L444" s="305">
        <f t="shared" si="6"/>
        <v>1900000</v>
      </c>
      <c r="M444" s="84" t="s">
        <v>1277</v>
      </c>
    </row>
    <row r="445" spans="2:13">
      <c r="B445" s="325">
        <v>443</v>
      </c>
      <c r="C445" s="84" t="s">
        <v>1262</v>
      </c>
      <c r="D445" s="87" t="s">
        <v>15</v>
      </c>
      <c r="E445" s="85"/>
      <c r="F445" s="88" t="s">
        <v>1257</v>
      </c>
      <c r="G445" s="86">
        <v>175</v>
      </c>
      <c r="H445" s="301">
        <v>18</v>
      </c>
      <c r="I445" s="303" t="s">
        <v>1267</v>
      </c>
      <c r="J445" s="303">
        <f>VLOOKUP(I445,'Коэфф для прайса 1 оч'!$E$13:$F$17,2,0)</f>
        <v>2000000</v>
      </c>
      <c r="K445" s="313">
        <v>0.05</v>
      </c>
      <c r="L445" s="305">
        <f t="shared" si="6"/>
        <v>1900000</v>
      </c>
      <c r="M445" s="84" t="s">
        <v>1277</v>
      </c>
    </row>
    <row r="446" spans="2:13">
      <c r="B446" s="325">
        <v>444</v>
      </c>
      <c r="C446" s="84" t="s">
        <v>1262</v>
      </c>
      <c r="D446" s="87" t="s">
        <v>15</v>
      </c>
      <c r="E446" s="85"/>
      <c r="F446" s="88" t="s">
        <v>1257</v>
      </c>
      <c r="G446" s="86">
        <v>176</v>
      </c>
      <c r="H446" s="301">
        <v>18</v>
      </c>
      <c r="I446" s="303" t="s">
        <v>1267</v>
      </c>
      <c r="J446" s="303">
        <f>VLOOKUP(I446,'Коэфф для прайса 1 оч'!$E$13:$F$17,2,0)</f>
        <v>2000000</v>
      </c>
      <c r="K446" s="313">
        <v>0.05</v>
      </c>
      <c r="L446" s="305">
        <f t="shared" si="6"/>
        <v>1900000</v>
      </c>
      <c r="M446" s="84" t="s">
        <v>1277</v>
      </c>
    </row>
    <row r="447" spans="2:13">
      <c r="B447" s="325">
        <v>445</v>
      </c>
      <c r="C447" s="84" t="s">
        <v>1262</v>
      </c>
      <c r="D447" s="87" t="s">
        <v>15</v>
      </c>
      <c r="E447" s="85"/>
      <c r="F447" s="88" t="s">
        <v>1257</v>
      </c>
      <c r="G447" s="86">
        <v>177</v>
      </c>
      <c r="H447" s="301">
        <v>18</v>
      </c>
      <c r="I447" s="303" t="s">
        <v>1267</v>
      </c>
      <c r="J447" s="303">
        <f>VLOOKUP(I447,'Коэфф для прайса 1 оч'!$E$13:$F$17,2,0)</f>
        <v>2000000</v>
      </c>
      <c r="K447" s="313">
        <v>0.05</v>
      </c>
      <c r="L447" s="305">
        <f t="shared" si="6"/>
        <v>1900000</v>
      </c>
      <c r="M447" s="84" t="s">
        <v>1277</v>
      </c>
    </row>
    <row r="448" spans="2:13">
      <c r="B448" s="325">
        <v>446</v>
      </c>
      <c r="C448" s="84" t="s">
        <v>1262</v>
      </c>
      <c r="D448" s="87" t="s">
        <v>15</v>
      </c>
      <c r="E448" s="85"/>
      <c r="F448" s="88" t="s">
        <v>1257</v>
      </c>
      <c r="G448" s="86">
        <v>178</v>
      </c>
      <c r="H448" s="301">
        <v>18</v>
      </c>
      <c r="I448" s="303" t="s">
        <v>1267</v>
      </c>
      <c r="J448" s="303">
        <f>VLOOKUP(I448,'Коэфф для прайса 1 оч'!$E$13:$F$17,2,0)</f>
        <v>2000000</v>
      </c>
      <c r="K448" s="313">
        <v>0.05</v>
      </c>
      <c r="L448" s="305">
        <f t="shared" si="6"/>
        <v>1900000</v>
      </c>
      <c r="M448" s="84" t="s">
        <v>1277</v>
      </c>
    </row>
    <row r="449" spans="2:13">
      <c r="B449" s="325">
        <v>447</v>
      </c>
      <c r="C449" s="84" t="s">
        <v>1262</v>
      </c>
      <c r="D449" s="87" t="s">
        <v>15</v>
      </c>
      <c r="E449" s="85"/>
      <c r="F449" s="88" t="s">
        <v>1257</v>
      </c>
      <c r="G449" s="86">
        <v>179</v>
      </c>
      <c r="H449" s="301">
        <v>18</v>
      </c>
      <c r="I449" s="303" t="s">
        <v>1264</v>
      </c>
      <c r="J449" s="303">
        <f>VLOOKUP(I449,'Коэфф для прайса 1 оч'!$E$13:$F$17,2,0)</f>
        <v>1800000</v>
      </c>
      <c r="K449" s="313">
        <v>0.05</v>
      </c>
      <c r="L449" s="305">
        <f t="shared" si="6"/>
        <v>1710000</v>
      </c>
      <c r="M449" s="84" t="s">
        <v>1277</v>
      </c>
    </row>
    <row r="450" spans="2:13">
      <c r="B450" s="325">
        <v>448</v>
      </c>
      <c r="C450" s="84" t="s">
        <v>1262</v>
      </c>
      <c r="D450" s="87" t="s">
        <v>15</v>
      </c>
      <c r="E450" s="85"/>
      <c r="F450" s="88" t="s">
        <v>1257</v>
      </c>
      <c r="G450" s="86">
        <v>180</v>
      </c>
      <c r="H450" s="301">
        <v>18</v>
      </c>
      <c r="I450" s="303" t="s">
        <v>1264</v>
      </c>
      <c r="J450" s="303">
        <f>VLOOKUP(I450,'Коэфф для прайса 1 оч'!$E$13:$F$17,2,0)</f>
        <v>1800000</v>
      </c>
      <c r="K450" s="313">
        <v>0.05</v>
      </c>
      <c r="L450" s="305">
        <f t="shared" si="6"/>
        <v>1710000</v>
      </c>
      <c r="M450" s="84" t="s">
        <v>1277</v>
      </c>
    </row>
    <row r="451" spans="2:13">
      <c r="B451" s="325">
        <v>449</v>
      </c>
      <c r="C451" s="84" t="s">
        <v>1262</v>
      </c>
      <c r="D451" s="87" t="s">
        <v>15</v>
      </c>
      <c r="E451" s="85"/>
      <c r="F451" s="88" t="s">
        <v>1257</v>
      </c>
      <c r="G451" s="86">
        <v>181</v>
      </c>
      <c r="H451" s="301">
        <v>18</v>
      </c>
      <c r="I451" s="303" t="s">
        <v>1264</v>
      </c>
      <c r="J451" s="303">
        <f>VLOOKUP(I451,'Коэфф для прайса 1 оч'!$E$13:$F$17,2,0)</f>
        <v>1800000</v>
      </c>
      <c r="K451" s="313">
        <v>0.05</v>
      </c>
      <c r="L451" s="305">
        <f t="shared" si="6"/>
        <v>1710000</v>
      </c>
      <c r="M451" s="84" t="s">
        <v>1277</v>
      </c>
    </row>
    <row r="452" spans="2:13">
      <c r="B452" s="325">
        <v>450</v>
      </c>
      <c r="C452" s="84" t="s">
        <v>1262</v>
      </c>
      <c r="D452" s="87" t="s">
        <v>15</v>
      </c>
      <c r="E452" s="85"/>
      <c r="F452" s="88" t="s">
        <v>1257</v>
      </c>
      <c r="G452" s="86">
        <v>182</v>
      </c>
      <c r="H452" s="301">
        <v>18</v>
      </c>
      <c r="I452" s="303" t="s">
        <v>1264</v>
      </c>
      <c r="J452" s="303">
        <f>VLOOKUP(I452,'Коэфф для прайса 1 оч'!$E$13:$F$17,2,0)</f>
        <v>1800000</v>
      </c>
      <c r="K452" s="313">
        <v>0.05</v>
      </c>
      <c r="L452" s="305">
        <f t="shared" ref="L452:L479" si="7">J452-J452*K452</f>
        <v>1710000</v>
      </c>
      <c r="M452" s="84" t="s">
        <v>1277</v>
      </c>
    </row>
    <row r="453" spans="2:13">
      <c r="B453" s="325">
        <v>451</v>
      </c>
      <c r="C453" s="84" t="s">
        <v>1262</v>
      </c>
      <c r="D453" s="87" t="s">
        <v>15</v>
      </c>
      <c r="E453" s="85"/>
      <c r="F453" s="88" t="s">
        <v>1257</v>
      </c>
      <c r="G453" s="86">
        <v>183</v>
      </c>
      <c r="H453" s="301">
        <v>21.6</v>
      </c>
      <c r="I453" s="303" t="s">
        <v>1266</v>
      </c>
      <c r="J453" s="303">
        <f>VLOOKUP(I453,'Коэфф для прайса 1 оч'!$E$13:$F$17,2,0)</f>
        <v>2000000</v>
      </c>
      <c r="K453" s="313">
        <v>0.05</v>
      </c>
      <c r="L453" s="305">
        <f t="shared" si="7"/>
        <v>1900000</v>
      </c>
      <c r="M453" s="84" t="s">
        <v>1277</v>
      </c>
    </row>
    <row r="454" spans="2:13">
      <c r="B454" s="325">
        <v>452</v>
      </c>
      <c r="C454" s="84" t="s">
        <v>1262</v>
      </c>
      <c r="D454" s="87" t="s">
        <v>15</v>
      </c>
      <c r="E454" s="85"/>
      <c r="F454" s="88" t="s">
        <v>1257</v>
      </c>
      <c r="G454" s="86">
        <v>184</v>
      </c>
      <c r="H454" s="301">
        <v>21.6</v>
      </c>
      <c r="I454" s="303" t="s">
        <v>1266</v>
      </c>
      <c r="J454" s="303">
        <f>VLOOKUP(I454,'Коэфф для прайса 1 оч'!$E$13:$F$17,2,0)</f>
        <v>2000000</v>
      </c>
      <c r="K454" s="313">
        <v>0.05</v>
      </c>
      <c r="L454" s="305">
        <f t="shared" si="7"/>
        <v>1900000</v>
      </c>
      <c r="M454" s="84" t="s">
        <v>1277</v>
      </c>
    </row>
    <row r="455" spans="2:13">
      <c r="B455" s="325">
        <v>453</v>
      </c>
      <c r="C455" s="84" t="s">
        <v>1262</v>
      </c>
      <c r="D455" s="87" t="s">
        <v>15</v>
      </c>
      <c r="E455" s="85"/>
      <c r="F455" s="88" t="s">
        <v>1257</v>
      </c>
      <c r="G455" s="86">
        <v>185</v>
      </c>
      <c r="H455" s="301">
        <v>21.6</v>
      </c>
      <c r="I455" s="303" t="s">
        <v>1266</v>
      </c>
      <c r="J455" s="303">
        <f>VLOOKUP(I455,'Коэфф для прайса 1 оч'!$E$13:$F$17,2,0)</f>
        <v>2000000</v>
      </c>
      <c r="K455" s="313">
        <v>0.05</v>
      </c>
      <c r="L455" s="305">
        <f t="shared" si="7"/>
        <v>1900000</v>
      </c>
      <c r="M455" s="84" t="s">
        <v>1277</v>
      </c>
    </row>
    <row r="456" spans="2:13">
      <c r="B456" s="325">
        <v>454</v>
      </c>
      <c r="C456" s="84" t="s">
        <v>1262</v>
      </c>
      <c r="D456" s="87" t="s">
        <v>15</v>
      </c>
      <c r="E456" s="85"/>
      <c r="F456" s="88" t="s">
        <v>1257</v>
      </c>
      <c r="G456" s="86">
        <v>186</v>
      </c>
      <c r="H456" s="301">
        <v>21.6</v>
      </c>
      <c r="I456" s="303" t="s">
        <v>1263</v>
      </c>
      <c r="J456" s="303">
        <f>VLOOKUP(I456,'Коэфф для прайса 1 оч'!$E$13:$F$17,2,0)</f>
        <v>1700000</v>
      </c>
      <c r="K456" s="313">
        <v>0.05</v>
      </c>
      <c r="L456" s="305">
        <f t="shared" si="7"/>
        <v>1615000</v>
      </c>
      <c r="M456" s="84" t="s">
        <v>1277</v>
      </c>
    </row>
    <row r="457" spans="2:13">
      <c r="B457" s="325">
        <v>455</v>
      </c>
      <c r="C457" s="84" t="s">
        <v>1262</v>
      </c>
      <c r="D457" s="87" t="s">
        <v>15</v>
      </c>
      <c r="E457" s="85"/>
      <c r="F457" s="88" t="s">
        <v>1257</v>
      </c>
      <c r="G457" s="86">
        <v>187</v>
      </c>
      <c r="H457" s="301">
        <v>18</v>
      </c>
      <c r="I457" s="303" t="s">
        <v>1264</v>
      </c>
      <c r="J457" s="303">
        <f>VLOOKUP(I457,'Коэфф для прайса 1 оч'!$E$13:$F$17,2,0)</f>
        <v>1800000</v>
      </c>
      <c r="K457" s="313">
        <v>0.05</v>
      </c>
      <c r="L457" s="305">
        <f t="shared" si="7"/>
        <v>1710000</v>
      </c>
      <c r="M457" s="84" t="s">
        <v>1277</v>
      </c>
    </row>
    <row r="458" spans="2:13">
      <c r="B458" s="325">
        <v>456</v>
      </c>
      <c r="C458" s="84" t="s">
        <v>1262</v>
      </c>
      <c r="D458" s="87" t="s">
        <v>15</v>
      </c>
      <c r="E458" s="85"/>
      <c r="F458" s="88" t="s">
        <v>1257</v>
      </c>
      <c r="G458" s="86">
        <v>188</v>
      </c>
      <c r="H458" s="301">
        <v>21.6</v>
      </c>
      <c r="I458" s="303" t="s">
        <v>1263</v>
      </c>
      <c r="J458" s="303">
        <f>VLOOKUP(I458,'Коэфф для прайса 1 оч'!$E$13:$F$17,2,0)</f>
        <v>1700000</v>
      </c>
      <c r="K458" s="313">
        <v>0.05</v>
      </c>
      <c r="L458" s="305">
        <f t="shared" si="7"/>
        <v>1615000</v>
      </c>
      <c r="M458" s="84" t="s">
        <v>1277</v>
      </c>
    </row>
    <row r="459" spans="2:13">
      <c r="B459" s="325">
        <v>457</v>
      </c>
      <c r="C459" s="84" t="s">
        <v>1262</v>
      </c>
      <c r="D459" s="87" t="s">
        <v>15</v>
      </c>
      <c r="E459" s="85"/>
      <c r="F459" s="88" t="s">
        <v>1257</v>
      </c>
      <c r="G459" s="86">
        <v>189</v>
      </c>
      <c r="H459" s="301">
        <v>21.6</v>
      </c>
      <c r="I459" s="303" t="s">
        <v>1263</v>
      </c>
      <c r="J459" s="303">
        <f>VLOOKUP(I459,'Коэфф для прайса 1 оч'!$E$13:$F$17,2,0)</f>
        <v>1700000</v>
      </c>
      <c r="K459" s="313">
        <v>0.05</v>
      </c>
      <c r="L459" s="305">
        <f t="shared" si="7"/>
        <v>1615000</v>
      </c>
      <c r="M459" s="84" t="s">
        <v>1277</v>
      </c>
    </row>
    <row r="460" spans="2:13">
      <c r="B460" s="325">
        <v>458</v>
      </c>
      <c r="C460" s="84" t="s">
        <v>1262</v>
      </c>
      <c r="D460" s="87" t="s">
        <v>15</v>
      </c>
      <c r="E460" s="85"/>
      <c r="F460" s="88" t="s">
        <v>1257</v>
      </c>
      <c r="G460" s="86">
        <v>190</v>
      </c>
      <c r="H460" s="301">
        <v>21.6</v>
      </c>
      <c r="I460" s="303" t="s">
        <v>1263</v>
      </c>
      <c r="J460" s="303">
        <f>VLOOKUP(I460,'Коэфф для прайса 1 оч'!$E$13:$F$17,2,0)</f>
        <v>1700000</v>
      </c>
      <c r="K460" s="313">
        <v>0.05</v>
      </c>
      <c r="L460" s="305">
        <f t="shared" si="7"/>
        <v>1615000</v>
      </c>
      <c r="M460" s="84" t="s">
        <v>1277</v>
      </c>
    </row>
    <row r="461" spans="2:13">
      <c r="B461" s="325">
        <v>459</v>
      </c>
      <c r="C461" s="84" t="s">
        <v>1262</v>
      </c>
      <c r="D461" s="87" t="s">
        <v>15</v>
      </c>
      <c r="E461" s="85"/>
      <c r="F461" s="88" t="s">
        <v>1257</v>
      </c>
      <c r="G461" s="86">
        <v>191</v>
      </c>
      <c r="H461" s="301">
        <v>21.6</v>
      </c>
      <c r="I461" s="303" t="s">
        <v>1263</v>
      </c>
      <c r="J461" s="303">
        <f>VLOOKUP(I461,'Коэфф для прайса 1 оч'!$E$13:$F$17,2,0)</f>
        <v>1700000</v>
      </c>
      <c r="K461" s="313">
        <v>0.05</v>
      </c>
      <c r="L461" s="305">
        <f t="shared" si="7"/>
        <v>1615000</v>
      </c>
      <c r="M461" s="84" t="s">
        <v>1277</v>
      </c>
    </row>
    <row r="462" spans="2:13">
      <c r="B462" s="325">
        <v>460</v>
      </c>
      <c r="C462" s="84" t="s">
        <v>1262</v>
      </c>
      <c r="D462" s="87" t="s">
        <v>15</v>
      </c>
      <c r="E462" s="85"/>
      <c r="F462" s="88" t="s">
        <v>1257</v>
      </c>
      <c r="G462" s="86">
        <v>192</v>
      </c>
      <c r="H462" s="301">
        <v>18</v>
      </c>
      <c r="I462" s="303" t="s">
        <v>1264</v>
      </c>
      <c r="J462" s="303">
        <f>VLOOKUP(I462,'Коэфф для прайса 1 оч'!$E$13:$F$17,2,0)</f>
        <v>1800000</v>
      </c>
      <c r="K462" s="313">
        <v>0.05</v>
      </c>
      <c r="L462" s="305">
        <f t="shared" si="7"/>
        <v>1710000</v>
      </c>
      <c r="M462" s="84" t="s">
        <v>1277</v>
      </c>
    </row>
    <row r="463" spans="2:13">
      <c r="B463" s="325">
        <v>461</v>
      </c>
      <c r="C463" s="84" t="s">
        <v>1262</v>
      </c>
      <c r="D463" s="87" t="s">
        <v>15</v>
      </c>
      <c r="E463" s="85"/>
      <c r="F463" s="88" t="s">
        <v>1257</v>
      </c>
      <c r="G463" s="86">
        <v>193</v>
      </c>
      <c r="H463" s="301">
        <v>21.6</v>
      </c>
      <c r="I463" s="303" t="s">
        <v>1263</v>
      </c>
      <c r="J463" s="303">
        <f>VLOOKUP(I463,'Коэфф для прайса 1 оч'!$E$13:$F$17,2,0)</f>
        <v>1700000</v>
      </c>
      <c r="K463" s="313">
        <v>0.05</v>
      </c>
      <c r="L463" s="305">
        <f t="shared" si="7"/>
        <v>1615000</v>
      </c>
      <c r="M463" s="84" t="s">
        <v>1277</v>
      </c>
    </row>
    <row r="464" spans="2:13">
      <c r="B464" s="325">
        <v>462</v>
      </c>
      <c r="C464" s="84" t="s">
        <v>1262</v>
      </c>
      <c r="D464" s="87" t="s">
        <v>15</v>
      </c>
      <c r="E464" s="85"/>
      <c r="F464" s="88" t="s">
        <v>1257</v>
      </c>
      <c r="G464" s="86">
        <v>194</v>
      </c>
      <c r="H464" s="301">
        <v>18</v>
      </c>
      <c r="I464" s="303" t="s">
        <v>1265</v>
      </c>
      <c r="J464" s="303">
        <f>VLOOKUP(I464,'Коэфф для прайса 1 оч'!$E$13:$F$17,2,0)</f>
        <v>1500000</v>
      </c>
      <c r="K464" s="313">
        <v>0.05</v>
      </c>
      <c r="L464" s="305">
        <f t="shared" si="7"/>
        <v>1425000</v>
      </c>
      <c r="M464" s="84" t="s">
        <v>1277</v>
      </c>
    </row>
    <row r="465" spans="2:13">
      <c r="B465" s="325">
        <v>463</v>
      </c>
      <c r="C465" s="84" t="s">
        <v>1262</v>
      </c>
      <c r="D465" s="87" t="s">
        <v>15</v>
      </c>
      <c r="E465" s="85"/>
      <c r="F465" s="88" t="s">
        <v>1257</v>
      </c>
      <c r="G465" s="86">
        <v>195</v>
      </c>
      <c r="H465" s="301">
        <v>18</v>
      </c>
      <c r="I465" s="303" t="s">
        <v>1265</v>
      </c>
      <c r="J465" s="303">
        <f>VLOOKUP(I465,'Коэфф для прайса 1 оч'!$E$13:$F$17,2,0)</f>
        <v>1500000</v>
      </c>
      <c r="K465" s="313">
        <v>0.05</v>
      </c>
      <c r="L465" s="305">
        <f t="shared" si="7"/>
        <v>1425000</v>
      </c>
      <c r="M465" s="84" t="s">
        <v>1277</v>
      </c>
    </row>
    <row r="466" spans="2:13">
      <c r="B466" s="325">
        <v>464</v>
      </c>
      <c r="C466" s="84" t="s">
        <v>1262</v>
      </c>
      <c r="D466" s="87" t="s">
        <v>15</v>
      </c>
      <c r="E466" s="85"/>
      <c r="F466" s="88" t="s">
        <v>1257</v>
      </c>
      <c r="G466" s="86">
        <v>196</v>
      </c>
      <c r="H466" s="301">
        <v>27</v>
      </c>
      <c r="I466" s="303" t="s">
        <v>1266</v>
      </c>
      <c r="J466" s="303">
        <f>VLOOKUP(I466,'Коэфф для прайса 1 оч'!$E$13:$F$17,2,0)</f>
        <v>2000000</v>
      </c>
      <c r="K466" s="313">
        <v>0.05</v>
      </c>
      <c r="L466" s="305">
        <f t="shared" si="7"/>
        <v>1900000</v>
      </c>
      <c r="M466" s="84" t="s">
        <v>1277</v>
      </c>
    </row>
    <row r="467" spans="2:13">
      <c r="B467" s="325">
        <v>465</v>
      </c>
      <c r="C467" s="84" t="s">
        <v>1262</v>
      </c>
      <c r="D467" s="87" t="s">
        <v>15</v>
      </c>
      <c r="E467" s="85"/>
      <c r="F467" s="88" t="s">
        <v>1257</v>
      </c>
      <c r="G467" s="86">
        <v>197</v>
      </c>
      <c r="H467" s="301">
        <v>18</v>
      </c>
      <c r="I467" s="303" t="s">
        <v>1264</v>
      </c>
      <c r="J467" s="303">
        <f>VLOOKUP(I467,'Коэфф для прайса 1 оч'!$E$13:$F$17,2,0)</f>
        <v>1800000</v>
      </c>
      <c r="K467" s="313">
        <v>0.05</v>
      </c>
      <c r="L467" s="305">
        <f t="shared" si="7"/>
        <v>1710000</v>
      </c>
      <c r="M467" s="84" t="s">
        <v>1277</v>
      </c>
    </row>
    <row r="468" spans="2:13">
      <c r="B468" s="325">
        <v>466</v>
      </c>
      <c r="C468" s="84" t="s">
        <v>1262</v>
      </c>
      <c r="D468" s="87" t="s">
        <v>15</v>
      </c>
      <c r="E468" s="85"/>
      <c r="F468" s="88" t="s">
        <v>1257</v>
      </c>
      <c r="G468" s="86">
        <v>198</v>
      </c>
      <c r="H468" s="301">
        <v>18</v>
      </c>
      <c r="I468" s="303" t="s">
        <v>1264</v>
      </c>
      <c r="J468" s="303">
        <f>VLOOKUP(I468,'Коэфф для прайса 1 оч'!$E$13:$F$17,2,0)</f>
        <v>1800000</v>
      </c>
      <c r="K468" s="313">
        <v>0.05</v>
      </c>
      <c r="L468" s="305">
        <f t="shared" si="7"/>
        <v>1710000</v>
      </c>
      <c r="M468" s="84" t="s">
        <v>1277</v>
      </c>
    </row>
    <row r="469" spans="2:13">
      <c r="B469" s="325">
        <v>467</v>
      </c>
      <c r="C469" s="84" t="s">
        <v>1262</v>
      </c>
      <c r="D469" s="87" t="s">
        <v>15</v>
      </c>
      <c r="E469" s="85"/>
      <c r="F469" s="88" t="s">
        <v>1257</v>
      </c>
      <c r="G469" s="86">
        <v>199</v>
      </c>
      <c r="H469" s="301">
        <v>18</v>
      </c>
      <c r="I469" s="303" t="s">
        <v>1264</v>
      </c>
      <c r="J469" s="303">
        <f>VLOOKUP(I469,'Коэфф для прайса 1 оч'!$E$13:$F$17,2,0)</f>
        <v>1800000</v>
      </c>
      <c r="K469" s="313">
        <v>0.05</v>
      </c>
      <c r="L469" s="305">
        <f t="shared" si="7"/>
        <v>1710000</v>
      </c>
      <c r="M469" s="84" t="s">
        <v>1277</v>
      </c>
    </row>
    <row r="470" spans="2:13">
      <c r="B470" s="325">
        <v>468</v>
      </c>
      <c r="C470" s="84" t="s">
        <v>1262</v>
      </c>
      <c r="D470" s="87" t="s">
        <v>15</v>
      </c>
      <c r="E470" s="85"/>
      <c r="F470" s="88" t="s">
        <v>1257</v>
      </c>
      <c r="G470" s="86">
        <v>200</v>
      </c>
      <c r="H470" s="301">
        <v>18</v>
      </c>
      <c r="I470" s="303" t="s">
        <v>1264</v>
      </c>
      <c r="J470" s="303">
        <f>VLOOKUP(I470,'Коэфф для прайса 1 оч'!$E$13:$F$17,2,0)</f>
        <v>1800000</v>
      </c>
      <c r="K470" s="313">
        <v>0.05</v>
      </c>
      <c r="L470" s="305">
        <f t="shared" si="7"/>
        <v>1710000</v>
      </c>
      <c r="M470" s="84" t="s">
        <v>1277</v>
      </c>
    </row>
    <row r="471" spans="2:13">
      <c r="B471" s="325">
        <v>469</v>
      </c>
      <c r="C471" s="84" t="s">
        <v>1262</v>
      </c>
      <c r="D471" s="87" t="s">
        <v>15</v>
      </c>
      <c r="E471" s="85"/>
      <c r="F471" s="88" t="s">
        <v>1257</v>
      </c>
      <c r="G471" s="86">
        <v>201</v>
      </c>
      <c r="H471" s="301">
        <v>18</v>
      </c>
      <c r="I471" s="303" t="s">
        <v>1264</v>
      </c>
      <c r="J471" s="303">
        <f>VLOOKUP(I471,'Коэфф для прайса 1 оч'!$E$13:$F$17,2,0)</f>
        <v>1800000</v>
      </c>
      <c r="K471" s="313">
        <v>0.05</v>
      </c>
      <c r="L471" s="305">
        <f t="shared" si="7"/>
        <v>1710000</v>
      </c>
      <c r="M471" s="84" t="s">
        <v>1277</v>
      </c>
    </row>
    <row r="472" spans="2:13">
      <c r="B472" s="325">
        <v>470</v>
      </c>
      <c r="C472" s="84" t="s">
        <v>1262</v>
      </c>
      <c r="D472" s="87" t="s">
        <v>15</v>
      </c>
      <c r="E472" s="85"/>
      <c r="F472" s="88" t="s">
        <v>1257</v>
      </c>
      <c r="G472" s="86">
        <v>202</v>
      </c>
      <c r="H472" s="301">
        <v>18</v>
      </c>
      <c r="I472" s="303" t="s">
        <v>1264</v>
      </c>
      <c r="J472" s="303">
        <f>VLOOKUP(I472,'Коэфф для прайса 1 оч'!$E$13:$F$17,2,0)</f>
        <v>1800000</v>
      </c>
      <c r="K472" s="313">
        <v>0.05</v>
      </c>
      <c r="L472" s="305">
        <f t="shared" si="7"/>
        <v>1710000</v>
      </c>
      <c r="M472" s="84" t="s">
        <v>1277</v>
      </c>
    </row>
    <row r="473" spans="2:13">
      <c r="B473" s="325">
        <v>471</v>
      </c>
      <c r="C473" s="84" t="s">
        <v>1262</v>
      </c>
      <c r="D473" s="87" t="s">
        <v>15</v>
      </c>
      <c r="E473" s="85"/>
      <c r="F473" s="88" t="s">
        <v>1257</v>
      </c>
      <c r="G473" s="86">
        <v>203</v>
      </c>
      <c r="H473" s="301">
        <v>18</v>
      </c>
      <c r="I473" s="303" t="s">
        <v>1264</v>
      </c>
      <c r="J473" s="303">
        <f>VLOOKUP(I473,'Коэфф для прайса 1 оч'!$E$13:$F$17,2,0)</f>
        <v>1800000</v>
      </c>
      <c r="K473" s="313">
        <v>0.05</v>
      </c>
      <c r="L473" s="305">
        <f t="shared" si="7"/>
        <v>1710000</v>
      </c>
      <c r="M473" s="84" t="s">
        <v>1277</v>
      </c>
    </row>
    <row r="474" spans="2:13">
      <c r="B474" s="325">
        <v>472</v>
      </c>
      <c r="C474" s="84" t="s">
        <v>1262</v>
      </c>
      <c r="D474" s="87" t="s">
        <v>15</v>
      </c>
      <c r="E474" s="85"/>
      <c r="F474" s="88" t="s">
        <v>1257</v>
      </c>
      <c r="G474" s="86">
        <v>204</v>
      </c>
      <c r="H474" s="301">
        <v>18</v>
      </c>
      <c r="I474" s="303" t="s">
        <v>1264</v>
      </c>
      <c r="J474" s="303">
        <f>VLOOKUP(I474,'Коэфф для прайса 1 оч'!$E$13:$F$17,2,0)</f>
        <v>1800000</v>
      </c>
      <c r="K474" s="313">
        <v>0.05</v>
      </c>
      <c r="L474" s="305">
        <f t="shared" si="7"/>
        <v>1710000</v>
      </c>
      <c r="M474" s="84" t="s">
        <v>1277</v>
      </c>
    </row>
    <row r="475" spans="2:13">
      <c r="B475" s="325">
        <v>473</v>
      </c>
      <c r="C475" s="84" t="s">
        <v>1262</v>
      </c>
      <c r="D475" s="87" t="s">
        <v>15</v>
      </c>
      <c r="E475" s="85"/>
      <c r="F475" s="88" t="s">
        <v>1257</v>
      </c>
      <c r="G475" s="86">
        <v>205</v>
      </c>
      <c r="H475" s="301">
        <v>18</v>
      </c>
      <c r="I475" s="303" t="s">
        <v>1264</v>
      </c>
      <c r="J475" s="303">
        <f>VLOOKUP(I475,'Коэфф для прайса 1 оч'!$E$13:$F$17,2,0)</f>
        <v>1800000</v>
      </c>
      <c r="K475" s="313">
        <v>0.05</v>
      </c>
      <c r="L475" s="305">
        <f t="shared" si="7"/>
        <v>1710000</v>
      </c>
      <c r="M475" s="84" t="s">
        <v>1277</v>
      </c>
    </row>
    <row r="476" spans="2:13">
      <c r="B476" s="325">
        <v>474</v>
      </c>
      <c r="C476" s="84" t="s">
        <v>1262</v>
      </c>
      <c r="D476" s="87" t="s">
        <v>15</v>
      </c>
      <c r="E476" s="85"/>
      <c r="F476" s="88" t="s">
        <v>1257</v>
      </c>
      <c r="G476" s="86">
        <v>206</v>
      </c>
      <c r="H476" s="301">
        <v>27</v>
      </c>
      <c r="I476" s="303" t="s">
        <v>1266</v>
      </c>
      <c r="J476" s="303">
        <f>VLOOKUP(I476,'Коэфф для прайса 1 оч'!$E$13:$F$17,2,0)</f>
        <v>2000000</v>
      </c>
      <c r="K476" s="313">
        <v>0.05</v>
      </c>
      <c r="L476" s="305">
        <f t="shared" si="7"/>
        <v>1900000</v>
      </c>
      <c r="M476" s="84" t="s">
        <v>1277</v>
      </c>
    </row>
    <row r="477" spans="2:13">
      <c r="B477" s="325">
        <v>475</v>
      </c>
      <c r="C477" s="84" t="s">
        <v>1262</v>
      </c>
      <c r="D477" s="87" t="s">
        <v>15</v>
      </c>
      <c r="E477" s="85"/>
      <c r="F477" s="88" t="s">
        <v>1257</v>
      </c>
      <c r="G477" s="86">
        <v>207</v>
      </c>
      <c r="H477" s="301">
        <v>18</v>
      </c>
      <c r="I477" s="303" t="s">
        <v>1265</v>
      </c>
      <c r="J477" s="303">
        <f>VLOOKUP(I477,'Коэфф для прайса 1 оч'!$E$13:$F$17,2,0)</f>
        <v>1500000</v>
      </c>
      <c r="K477" s="313">
        <v>0.05</v>
      </c>
      <c r="L477" s="305">
        <f t="shared" si="7"/>
        <v>1425000</v>
      </c>
      <c r="M477" s="84" t="s">
        <v>1277</v>
      </c>
    </row>
    <row r="478" spans="2:13">
      <c r="B478" s="325">
        <v>476</v>
      </c>
      <c r="C478" s="84" t="s">
        <v>1262</v>
      </c>
      <c r="D478" s="87" t="s">
        <v>15</v>
      </c>
      <c r="E478" s="85"/>
      <c r="F478" s="88" t="s">
        <v>1257</v>
      </c>
      <c r="G478" s="86">
        <v>208</v>
      </c>
      <c r="H478" s="301">
        <v>18</v>
      </c>
      <c r="I478" s="303" t="s">
        <v>1265</v>
      </c>
      <c r="J478" s="303">
        <f>VLOOKUP(I478,'Коэфф для прайса 1 оч'!$E$13:$F$17,2,0)</f>
        <v>1500000</v>
      </c>
      <c r="K478" s="313">
        <v>0.05</v>
      </c>
      <c r="L478" s="305">
        <f t="shared" si="7"/>
        <v>1425000</v>
      </c>
      <c r="M478" s="84" t="s">
        <v>1277</v>
      </c>
    </row>
    <row r="479" spans="2:13">
      <c r="B479" s="325">
        <v>477</v>
      </c>
      <c r="C479" s="84" t="s">
        <v>1262</v>
      </c>
      <c r="D479" s="87" t="s">
        <v>15</v>
      </c>
      <c r="E479" s="85"/>
      <c r="F479" s="88" t="s">
        <v>1257</v>
      </c>
      <c r="G479" s="86">
        <v>209</v>
      </c>
      <c r="H479" s="301">
        <v>18</v>
      </c>
      <c r="I479" s="303" t="s">
        <v>1265</v>
      </c>
      <c r="J479" s="303">
        <f>VLOOKUP(I479,'Коэфф для прайса 1 оч'!$E$13:$F$17,2,0)</f>
        <v>1500000</v>
      </c>
      <c r="K479" s="313">
        <v>0.05</v>
      </c>
      <c r="L479" s="305">
        <f t="shared" si="7"/>
        <v>1425000</v>
      </c>
      <c r="M479" s="84" t="s">
        <v>1277</v>
      </c>
    </row>
    <row r="480" spans="2:13">
      <c r="B480" s="326" t="s">
        <v>0</v>
      </c>
      <c r="C480" s="308"/>
      <c r="D480" s="309"/>
      <c r="E480" s="306"/>
      <c r="F480" s="327"/>
      <c r="G480" s="307"/>
      <c r="H480" s="311">
        <f>SUM(H3:H479)</f>
        <v>8904.0000000000055</v>
      </c>
      <c r="I480" s="310"/>
      <c r="J480" s="311">
        <f>SUM(J3:J479)</f>
        <v>766400000</v>
      </c>
      <c r="K480" s="328"/>
      <c r="L480" s="311">
        <f>SUM(L3:L479)</f>
        <v>728080000</v>
      </c>
      <c r="M480" s="308"/>
    </row>
  </sheetData>
  <autoFilter ref="B2:P2" xr:uid="{00000000-0009-0000-0000-000005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'Коэфф для прайса 1 оч'!$M$9:$M$11</xm:f>
          </x14:formula1>
          <xm:sqref>M3:M479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1003"/>
  <sheetViews>
    <sheetView showGridLines="0" workbookViewId="0">
      <selection activeCell="J13" sqref="J13"/>
    </sheetView>
  </sheetViews>
  <sheetFormatPr defaultColWidth="14.44140625" defaultRowHeight="15" customHeight="1"/>
  <cols>
    <col min="1" max="1" width="12.109375" style="56" customWidth="1"/>
    <col min="2" max="2" width="12.88671875" style="56" customWidth="1"/>
    <col min="3" max="3" width="15.5546875" style="56" customWidth="1"/>
    <col min="4" max="4" width="6.6640625" style="56" customWidth="1"/>
    <col min="5" max="5" width="33.33203125" style="56" customWidth="1"/>
    <col min="6" max="6" width="14.5546875" style="56" customWidth="1"/>
    <col min="7" max="7" width="12" style="56" customWidth="1"/>
    <col min="8" max="8" width="8.88671875" style="56" customWidth="1"/>
    <col min="9" max="9" width="12.5546875" style="56" customWidth="1"/>
    <col min="10" max="11" width="8.88671875" style="56" customWidth="1"/>
    <col min="12" max="12" width="9.109375" style="56" customWidth="1"/>
    <col min="13" max="13" width="18.109375" style="56" customWidth="1"/>
    <col min="14" max="14" width="14.6640625" style="56" customWidth="1"/>
    <col min="15" max="19" width="8.88671875" style="56" customWidth="1"/>
    <col min="20" max="20" width="9.109375" style="14" customWidth="1"/>
    <col min="21" max="28" width="8.88671875" style="56" customWidth="1"/>
    <col min="29" max="16384" width="14.44140625" style="56"/>
  </cols>
  <sheetData>
    <row r="1" spans="1:28" ht="14.25" customHeight="1">
      <c r="A1" s="58"/>
      <c r="B1" s="58"/>
      <c r="C1" s="58"/>
      <c r="D1" s="58"/>
      <c r="E1" s="58"/>
      <c r="F1" t="s">
        <v>1307</v>
      </c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/>
      <c r="U1" s="58"/>
      <c r="V1" s="58"/>
      <c r="W1" s="58"/>
      <c r="X1" s="58"/>
      <c r="Y1" s="58"/>
      <c r="Z1" s="58"/>
      <c r="AA1" s="58"/>
      <c r="AB1" s="58"/>
    </row>
    <row r="2" spans="1:28" ht="14.25" customHeight="1">
      <c r="A2" s="377" t="s">
        <v>1157</v>
      </c>
      <c r="B2" s="380"/>
      <c r="C2" s="378"/>
      <c r="D2" s="289"/>
      <c r="E2" s="58"/>
      <c r="F2" s="58"/>
      <c r="G2" s="58"/>
      <c r="H2" s="58"/>
      <c r="I2" s="58"/>
      <c r="J2" s="58"/>
      <c r="K2" s="58"/>
      <c r="L2" s="58"/>
      <c r="O2" s="58"/>
      <c r="P2" s="58"/>
      <c r="Q2" s="58"/>
      <c r="R2" s="58"/>
      <c r="S2" s="58"/>
      <c r="T2"/>
      <c r="U2" s="58"/>
      <c r="V2" s="58"/>
      <c r="W2" s="58"/>
      <c r="X2" s="58"/>
      <c r="Y2" s="58"/>
      <c r="Z2" s="58"/>
      <c r="AA2" s="58"/>
      <c r="AB2" s="58"/>
    </row>
    <row r="3" spans="1:28" ht="14.25" customHeight="1" thickBot="1">
      <c r="A3" s="59" t="s">
        <v>1158</v>
      </c>
      <c r="B3" s="59" t="s">
        <v>1159</v>
      </c>
      <c r="C3" s="77" t="s">
        <v>1160</v>
      </c>
      <c r="D3" s="290"/>
      <c r="E3" s="58"/>
      <c r="F3" s="58"/>
      <c r="G3" s="58"/>
      <c r="H3" s="58"/>
      <c r="I3" s="58"/>
      <c r="J3" s="58"/>
      <c r="K3" s="58"/>
      <c r="L3" s="58"/>
      <c r="O3" s="58"/>
      <c r="P3" s="58"/>
      <c r="Q3" s="58"/>
      <c r="R3" s="58"/>
      <c r="S3" s="58"/>
      <c r="T3"/>
      <c r="U3" s="58"/>
      <c r="V3" s="58"/>
      <c r="W3" s="58"/>
      <c r="X3" s="58"/>
      <c r="Y3" s="58"/>
      <c r="Z3" s="58"/>
      <c r="AA3" s="58"/>
      <c r="AB3" s="58"/>
    </row>
    <row r="4" spans="1:28" ht="14.25" customHeight="1">
      <c r="A4" s="78" t="s">
        <v>1</v>
      </c>
      <c r="B4" s="79">
        <v>0</v>
      </c>
      <c r="C4" s="80">
        <v>327000</v>
      </c>
      <c r="D4" s="291"/>
      <c r="E4" s="58" t="s">
        <v>1161</v>
      </c>
      <c r="F4" s="338">
        <v>320000</v>
      </c>
      <c r="G4" s="58"/>
      <c r="H4" s="58"/>
      <c r="I4" s="58"/>
      <c r="J4" s="58"/>
      <c r="K4" s="58"/>
      <c r="L4" s="58"/>
      <c r="O4" s="58"/>
      <c r="P4" s="58"/>
      <c r="Q4" s="58"/>
      <c r="R4" s="58"/>
      <c r="S4" s="58"/>
      <c r="T4"/>
      <c r="U4" s="58"/>
      <c r="V4" s="58"/>
      <c r="W4" s="58"/>
      <c r="X4" s="58"/>
      <c r="Y4" s="58"/>
      <c r="Z4" s="58"/>
      <c r="AA4" s="58"/>
      <c r="AB4" s="58"/>
    </row>
    <row r="5" spans="1:28" ht="14.25" customHeight="1">
      <c r="A5" s="78" t="s">
        <v>2</v>
      </c>
      <c r="B5" s="79">
        <v>-0.04</v>
      </c>
      <c r="C5" s="81">
        <f>ROUND(C4+C4*B5,2)</f>
        <v>313920</v>
      </c>
      <c r="D5" s="291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/>
      <c r="U5" s="58"/>
      <c r="V5" s="58"/>
      <c r="W5" s="58"/>
      <c r="X5" s="58"/>
      <c r="Y5" s="58"/>
      <c r="Z5" s="58"/>
      <c r="AA5" s="58"/>
      <c r="AB5" s="58"/>
    </row>
    <row r="6" spans="1:28" ht="14.25" customHeight="1" thickBot="1">
      <c r="A6" s="78" t="s">
        <v>3</v>
      </c>
      <c r="B6" s="79">
        <v>-0.06</v>
      </c>
      <c r="C6" s="82">
        <f>ROUND(C4+C4*B6,2)</f>
        <v>307380</v>
      </c>
      <c r="D6" s="291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/>
      <c r="U6" s="58"/>
      <c r="V6" s="58"/>
      <c r="W6" s="58"/>
      <c r="X6" s="58"/>
      <c r="Y6" s="58"/>
      <c r="Z6" s="58"/>
      <c r="AA6" s="58"/>
      <c r="AB6" s="58"/>
    </row>
    <row r="7" spans="1:28" ht="14.25" customHeight="1">
      <c r="A7" s="58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/>
      <c r="U7" s="58"/>
      <c r="V7" s="58"/>
      <c r="W7" s="58"/>
      <c r="X7" s="58"/>
      <c r="Y7" s="58"/>
      <c r="Z7" s="58"/>
      <c r="AA7" s="58"/>
      <c r="AB7" s="58"/>
    </row>
    <row r="8" spans="1:28" ht="14.25" customHeight="1" thickBot="1">
      <c r="A8" s="58"/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/>
      <c r="U8" s="58"/>
      <c r="V8" s="58"/>
      <c r="W8" s="58"/>
      <c r="X8" s="58"/>
      <c r="Y8" s="58"/>
      <c r="Z8" s="58"/>
      <c r="AA8" s="58"/>
      <c r="AB8" s="58"/>
    </row>
    <row r="9" spans="1:28" ht="14.25" customHeight="1" thickBot="1">
      <c r="A9" s="377" t="s">
        <v>1162</v>
      </c>
      <c r="B9" s="380"/>
      <c r="C9" s="378"/>
      <c r="D9" s="289"/>
      <c r="E9" s="293" t="s">
        <v>1270</v>
      </c>
      <c r="F9" s="293" t="s">
        <v>1283</v>
      </c>
      <c r="G9" s="56" t="s">
        <v>1284</v>
      </c>
      <c r="H9" s="58"/>
      <c r="I9" s="377" t="s">
        <v>25</v>
      </c>
      <c r="J9" s="381"/>
      <c r="K9" s="58"/>
      <c r="L9" s="58"/>
      <c r="M9" s="298" t="s">
        <v>1276</v>
      </c>
      <c r="N9" s="58"/>
      <c r="O9" s="58"/>
      <c r="P9" s="58"/>
      <c r="Q9" s="58"/>
      <c r="R9" s="58"/>
      <c r="S9" s="58"/>
      <c r="T9"/>
      <c r="U9" s="58"/>
      <c r="V9" s="58"/>
      <c r="W9" s="58"/>
      <c r="X9" s="58"/>
      <c r="Y9" s="58"/>
      <c r="Z9" s="58"/>
      <c r="AA9" s="58"/>
      <c r="AB9" s="58"/>
    </row>
    <row r="10" spans="1:28" ht="14.25" customHeight="1">
      <c r="A10" s="60" t="s">
        <v>26</v>
      </c>
      <c r="B10" s="60" t="s">
        <v>1163</v>
      </c>
      <c r="C10" s="59" t="s">
        <v>1164</v>
      </c>
      <c r="D10" s="290"/>
      <c r="E10" s="294" t="s">
        <v>1269</v>
      </c>
      <c r="F10" s="295">
        <v>250000</v>
      </c>
      <c r="G10" s="291">
        <f>F10-F10*Кладовые!$K$3</f>
        <v>237500</v>
      </c>
      <c r="I10" s="119" t="s">
        <v>64</v>
      </c>
      <c r="J10" s="62">
        <v>0</v>
      </c>
      <c r="K10" s="58"/>
      <c r="L10" s="58"/>
      <c r="M10" s="299" t="s">
        <v>1277</v>
      </c>
      <c r="N10" s="58"/>
      <c r="O10" s="58"/>
      <c r="P10" s="58"/>
      <c r="Q10" s="58"/>
      <c r="R10" s="58"/>
      <c r="S10" s="58"/>
      <c r="T10"/>
      <c r="U10" s="58"/>
      <c r="V10" s="58"/>
      <c r="W10" s="58"/>
      <c r="X10" s="58"/>
      <c r="Y10" s="58"/>
      <c r="Z10" s="58"/>
      <c r="AA10" s="58"/>
      <c r="AB10" s="58"/>
    </row>
    <row r="11" spans="1:28" ht="14.25" customHeight="1" thickBot="1">
      <c r="A11" s="60"/>
      <c r="B11" s="269"/>
      <c r="C11" s="59"/>
      <c r="D11" s="290"/>
      <c r="E11" s="296" t="s">
        <v>1268</v>
      </c>
      <c r="F11" s="297">
        <v>0.05</v>
      </c>
      <c r="G11" s="314"/>
      <c r="I11" s="119" t="s">
        <v>416</v>
      </c>
      <c r="J11" s="62">
        <v>0.12</v>
      </c>
      <c r="K11" s="58"/>
      <c r="L11" s="58"/>
      <c r="M11" s="299" t="s">
        <v>1278</v>
      </c>
      <c r="N11" s="58"/>
      <c r="O11" s="58"/>
      <c r="P11" s="58"/>
      <c r="Q11" s="58"/>
      <c r="R11" s="58"/>
      <c r="S11" s="58"/>
      <c r="T11"/>
      <c r="U11" s="58"/>
      <c r="V11" s="58"/>
      <c r="W11" s="58"/>
      <c r="X11" s="58"/>
      <c r="Y11" s="58"/>
      <c r="Z11" s="58"/>
      <c r="AA11" s="58"/>
      <c r="AB11" s="58"/>
    </row>
    <row r="12" spans="1:28" ht="14.25" customHeight="1" thickBot="1">
      <c r="A12" s="267">
        <v>12</v>
      </c>
      <c r="B12" s="270">
        <v>5.5E-2</v>
      </c>
      <c r="C12" s="268">
        <f t="shared" ref="C12:C19" si="0">C13+B12</f>
        <v>0.215</v>
      </c>
      <c r="D12" s="292"/>
      <c r="E12" s="315"/>
      <c r="F12" s="315"/>
      <c r="G12" s="58"/>
      <c r="I12" s="120" t="s">
        <v>754</v>
      </c>
      <c r="J12" s="62">
        <v>0</v>
      </c>
      <c r="K12" s="58"/>
      <c r="L12" s="58"/>
      <c r="M12" s="349" t="s">
        <v>1314</v>
      </c>
      <c r="N12" s="58"/>
      <c r="O12" s="58"/>
      <c r="P12" s="58"/>
      <c r="Q12" s="58"/>
      <c r="R12" s="58"/>
      <c r="S12" s="58"/>
      <c r="T12"/>
      <c r="U12" s="58"/>
      <c r="V12" s="58"/>
      <c r="W12" s="58"/>
      <c r="X12" s="58"/>
      <c r="Y12" s="58"/>
      <c r="Z12" s="58"/>
      <c r="AA12" s="58"/>
      <c r="AB12" s="58"/>
    </row>
    <row r="13" spans="1:28" ht="14.25" customHeight="1">
      <c r="A13" s="267">
        <v>11</v>
      </c>
      <c r="B13" s="271">
        <v>0.04</v>
      </c>
      <c r="C13" s="268">
        <f t="shared" si="0"/>
        <v>0.16</v>
      </c>
      <c r="D13" s="292"/>
      <c r="E13" s="316" t="s">
        <v>1265</v>
      </c>
      <c r="F13" s="322">
        <v>1500000</v>
      </c>
      <c r="G13" s="317">
        <f>1-$F$13/F13</f>
        <v>0</v>
      </c>
      <c r="I13" s="61" t="s">
        <v>957</v>
      </c>
      <c r="J13" s="62">
        <v>0</v>
      </c>
      <c r="K13" s="58"/>
      <c r="L13" s="58"/>
      <c r="M13" s="58"/>
      <c r="N13" s="58"/>
      <c r="O13" s="58"/>
      <c r="P13" s="58"/>
      <c r="Q13" s="58"/>
      <c r="R13" s="58"/>
      <c r="S13" s="58"/>
      <c r="T13"/>
      <c r="U13" s="58"/>
      <c r="V13" s="58"/>
      <c r="W13" s="58"/>
      <c r="X13" s="58"/>
      <c r="Y13" s="58"/>
      <c r="Z13" s="58"/>
      <c r="AA13" s="58"/>
      <c r="AB13" s="58"/>
    </row>
    <row r="14" spans="1:28" ht="14.25" customHeight="1">
      <c r="A14" s="267">
        <v>10</v>
      </c>
      <c r="B14" s="272">
        <v>3.5000000000000003E-2</v>
      </c>
      <c r="C14" s="268">
        <f t="shared" si="0"/>
        <v>0.12</v>
      </c>
      <c r="D14" s="292"/>
      <c r="E14" s="318" t="s">
        <v>1264</v>
      </c>
      <c r="F14" s="323">
        <v>1800000</v>
      </c>
      <c r="G14" s="319">
        <f>1-$F$13/F14</f>
        <v>0.16666666666666663</v>
      </c>
      <c r="I14" s="61">
        <v>4</v>
      </c>
      <c r="J14" s="62">
        <v>0.03</v>
      </c>
      <c r="K14" s="58"/>
      <c r="L14" s="58"/>
      <c r="M14" s="58"/>
      <c r="N14" s="58"/>
      <c r="O14" s="58"/>
      <c r="P14" s="58"/>
      <c r="Q14" s="58"/>
      <c r="R14" s="58"/>
      <c r="S14" s="58"/>
      <c r="T14"/>
      <c r="U14" s="58"/>
      <c r="V14" s="58"/>
      <c r="W14" s="58"/>
      <c r="X14" s="58"/>
      <c r="Y14" s="58"/>
      <c r="Z14" s="58"/>
      <c r="AA14" s="58"/>
      <c r="AB14" s="58"/>
    </row>
    <row r="15" spans="1:28" ht="14.25" customHeight="1">
      <c r="A15" s="267">
        <v>9</v>
      </c>
      <c r="B15" s="273">
        <v>0.03</v>
      </c>
      <c r="C15" s="268">
        <f t="shared" si="0"/>
        <v>8.4999999999999992E-2</v>
      </c>
      <c r="D15" s="292"/>
      <c r="E15" s="318" t="s">
        <v>1263</v>
      </c>
      <c r="F15" s="323">
        <v>1700000</v>
      </c>
      <c r="G15" s="319">
        <f>1-$F$13/F15</f>
        <v>0.11764705882352944</v>
      </c>
      <c r="I15" s="61">
        <v>5</v>
      </c>
      <c r="J15" s="62">
        <v>0.03</v>
      </c>
      <c r="K15" s="58"/>
      <c r="L15" s="58"/>
      <c r="M15" s="58"/>
      <c r="N15" s="58"/>
      <c r="O15" s="58"/>
      <c r="P15" s="58"/>
      <c r="Q15" s="58"/>
      <c r="R15" s="58"/>
      <c r="S15" s="58"/>
      <c r="T15"/>
      <c r="U15" s="58"/>
      <c r="V15" s="58"/>
      <c r="W15" s="58"/>
      <c r="X15" s="58"/>
      <c r="Y15" s="58"/>
      <c r="Z15" s="58"/>
      <c r="AA15" s="58"/>
      <c r="AB15" s="58"/>
    </row>
    <row r="16" spans="1:28" ht="14.25" customHeight="1">
      <c r="A16" s="267">
        <v>8</v>
      </c>
      <c r="B16" s="274">
        <v>2.5000000000000001E-2</v>
      </c>
      <c r="C16" s="268">
        <f t="shared" si="0"/>
        <v>5.5E-2</v>
      </c>
      <c r="D16" s="292"/>
      <c r="E16" s="318" t="s">
        <v>1267</v>
      </c>
      <c r="F16" s="323">
        <v>2000000</v>
      </c>
      <c r="G16" s="319">
        <f>1-$F$13/F16</f>
        <v>0.25</v>
      </c>
      <c r="K16" s="58"/>
      <c r="L16" s="58"/>
      <c r="M16" s="58"/>
      <c r="N16" s="58"/>
      <c r="O16" s="58"/>
      <c r="P16" s="58"/>
      <c r="Q16" s="58"/>
      <c r="R16" s="58"/>
      <c r="S16" s="58"/>
      <c r="T16"/>
      <c r="U16" s="58"/>
      <c r="V16" s="58"/>
      <c r="W16" s="58"/>
      <c r="X16" s="58"/>
      <c r="Y16" s="58"/>
      <c r="Z16" s="58"/>
      <c r="AA16" s="58"/>
      <c r="AB16" s="58"/>
    </row>
    <row r="17" spans="1:28" ht="14.25" customHeight="1" thickBot="1">
      <c r="A17" s="267">
        <v>7</v>
      </c>
      <c r="B17" s="275">
        <v>1.4999999999999999E-2</v>
      </c>
      <c r="C17" s="268">
        <f t="shared" si="0"/>
        <v>0.03</v>
      </c>
      <c r="D17" s="292"/>
      <c r="E17" s="320" t="s">
        <v>1266</v>
      </c>
      <c r="F17" s="324">
        <v>2000000</v>
      </c>
      <c r="G17" s="321">
        <f>1-$F$13/F17</f>
        <v>0.25</v>
      </c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/>
      <c r="U17" s="58"/>
      <c r="V17" s="58"/>
      <c r="W17" s="58"/>
      <c r="X17" s="58"/>
      <c r="Y17" s="58"/>
      <c r="Z17" s="58"/>
      <c r="AA17" s="58"/>
      <c r="AB17" s="58"/>
    </row>
    <row r="18" spans="1:28" ht="14.25" customHeight="1">
      <c r="A18" s="267">
        <v>6</v>
      </c>
      <c r="B18" s="276">
        <v>0.01</v>
      </c>
      <c r="C18" s="268">
        <f t="shared" si="0"/>
        <v>1.4999999999999999E-2</v>
      </c>
      <c r="D18" s="292"/>
      <c r="E18" s="58" t="s">
        <v>1286</v>
      </c>
      <c r="F18" s="329">
        <f>Машиноместа!L480/477</f>
        <v>1526373.1656184488</v>
      </c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/>
      <c r="U18" s="58"/>
      <c r="V18" s="58"/>
      <c r="W18" s="58"/>
      <c r="X18" s="58"/>
      <c r="Y18" s="58"/>
      <c r="Z18" s="58"/>
      <c r="AA18" s="58"/>
      <c r="AB18" s="58"/>
    </row>
    <row r="19" spans="1:28" ht="14.25" customHeight="1">
      <c r="A19" s="267">
        <v>5</v>
      </c>
      <c r="B19" s="277">
        <v>5.0000000000000001E-3</v>
      </c>
      <c r="C19" s="268">
        <f t="shared" si="0"/>
        <v>5.0000000000000001E-3</v>
      </c>
      <c r="D19" s="292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/>
      <c r="U19" s="58"/>
      <c r="V19" s="58"/>
      <c r="W19" s="58"/>
      <c r="X19" s="58"/>
      <c r="Y19" s="58"/>
      <c r="Z19" s="58"/>
      <c r="AA19" s="58"/>
      <c r="AB19" s="58"/>
    </row>
    <row r="20" spans="1:28" ht="14.25" customHeight="1">
      <c r="A20" s="267">
        <v>4</v>
      </c>
      <c r="B20" s="278">
        <v>0</v>
      </c>
      <c r="C20" s="268">
        <f>B20</f>
        <v>0</v>
      </c>
      <c r="D20" s="292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/>
      <c r="U20" s="58"/>
      <c r="V20" s="58"/>
      <c r="W20" s="58"/>
      <c r="X20" s="58"/>
      <c r="Y20" s="58"/>
      <c r="Z20" s="58"/>
      <c r="AA20" s="58"/>
      <c r="AB20" s="58"/>
    </row>
    <row r="21" spans="1:28" ht="14.25" customHeight="1">
      <c r="A21" s="267">
        <v>3</v>
      </c>
      <c r="B21" s="279">
        <v>-5.0000000000000001E-3</v>
      </c>
      <c r="C21" s="268">
        <f>C20+B21</f>
        <v>-5.0000000000000001E-3</v>
      </c>
      <c r="D21" s="292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/>
      <c r="U21" s="58"/>
      <c r="V21" s="58"/>
      <c r="W21" s="58"/>
      <c r="X21" s="58"/>
      <c r="Y21" s="58"/>
      <c r="Z21" s="58"/>
      <c r="AA21" s="58"/>
      <c r="AB21" s="58"/>
    </row>
    <row r="22" spans="1:28" ht="14.25" customHeight="1">
      <c r="A22" s="267">
        <v>2</v>
      </c>
      <c r="B22" s="280">
        <v>-0.01</v>
      </c>
      <c r="C22" s="268">
        <f>C21+B22</f>
        <v>-1.4999999999999999E-2</v>
      </c>
      <c r="D22" s="292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/>
      <c r="U22" s="58"/>
      <c r="V22" s="58"/>
      <c r="W22" s="58"/>
      <c r="X22" s="58"/>
      <c r="Y22" s="58"/>
      <c r="Z22" s="58"/>
      <c r="AA22" s="58"/>
      <c r="AB22" s="58"/>
    </row>
    <row r="23" spans="1:28" ht="14.25" customHeight="1">
      <c r="A23" s="267">
        <v>1</v>
      </c>
      <c r="B23" s="281">
        <v>-0.03</v>
      </c>
      <c r="C23" s="268">
        <f>C22+B23</f>
        <v>-4.4999999999999998E-2</v>
      </c>
      <c r="D23" s="292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/>
      <c r="U23" s="58"/>
      <c r="V23" s="58"/>
      <c r="W23" s="58"/>
      <c r="X23" s="58"/>
      <c r="Y23" s="58"/>
      <c r="Z23" s="58"/>
      <c r="AA23" s="58"/>
      <c r="AB23" s="58"/>
    </row>
    <row r="24" spans="1:28" ht="14.25" customHeight="1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/>
      <c r="U24" s="58"/>
      <c r="V24" s="58"/>
      <c r="W24" s="58"/>
      <c r="X24" s="58"/>
      <c r="Y24" s="58"/>
      <c r="Z24" s="58"/>
      <c r="AA24" s="58"/>
      <c r="AB24" s="58"/>
    </row>
    <row r="25" spans="1:28" ht="14.25" customHeight="1">
      <c r="A25" s="58"/>
      <c r="B25" s="58"/>
      <c r="C25" s="58"/>
      <c r="D25" s="58"/>
      <c r="E25" s="377" t="s">
        <v>1165</v>
      </c>
      <c r="F25" s="378"/>
      <c r="G25" s="289"/>
      <c r="H25" s="58"/>
      <c r="I25" s="382" t="s">
        <v>1166</v>
      </c>
      <c r="J25" s="380"/>
      <c r="K25" s="380"/>
      <c r="L25" s="380"/>
      <c r="M25" s="378"/>
      <c r="N25" s="58"/>
      <c r="O25" s="58"/>
      <c r="P25" s="58"/>
      <c r="Q25" s="58"/>
      <c r="R25" s="58"/>
      <c r="S25" s="58"/>
      <c r="T25"/>
      <c r="U25" s="58"/>
      <c r="V25" s="58"/>
      <c r="W25" s="58"/>
      <c r="X25" s="58"/>
      <c r="Y25" s="58"/>
      <c r="Z25" s="58"/>
      <c r="AA25" s="58"/>
      <c r="AB25" s="58"/>
    </row>
    <row r="26" spans="1:28" ht="14.25" customHeight="1">
      <c r="A26" s="58"/>
      <c r="B26" s="58"/>
      <c r="C26" s="58"/>
      <c r="D26" s="58"/>
      <c r="E26" s="57" t="s">
        <v>778</v>
      </c>
      <c r="F26" s="62">
        <v>0.06</v>
      </c>
      <c r="G26" s="292"/>
      <c r="H26" s="58"/>
      <c r="I26" s="63" t="s">
        <v>1167</v>
      </c>
      <c r="J26" s="63" t="s">
        <v>778</v>
      </c>
      <c r="K26" s="63" t="s">
        <v>65</v>
      </c>
      <c r="L26" s="63" t="s">
        <v>76</v>
      </c>
      <c r="M26" s="63" t="s">
        <v>82</v>
      </c>
      <c r="N26" s="63" t="s">
        <v>78</v>
      </c>
      <c r="O26" s="58"/>
      <c r="P26" s="58"/>
      <c r="Q26" s="58"/>
      <c r="R26" s="58"/>
      <c r="S26" s="58"/>
      <c r="T26"/>
      <c r="U26" s="58"/>
      <c r="V26" s="58"/>
      <c r="W26" s="58"/>
      <c r="X26" s="58"/>
      <c r="Y26" s="58"/>
      <c r="Z26" s="58"/>
      <c r="AA26" s="58"/>
      <c r="AB26" s="58"/>
    </row>
    <row r="27" spans="1:28" ht="14.25" customHeight="1">
      <c r="A27" s="58"/>
      <c r="B27" s="58"/>
      <c r="C27" s="58"/>
      <c r="D27" s="58"/>
      <c r="E27" s="57" t="s">
        <v>65</v>
      </c>
      <c r="F27" s="62">
        <v>0.04</v>
      </c>
      <c r="G27" s="292"/>
      <c r="H27" s="58"/>
      <c r="I27" s="63" t="s">
        <v>1</v>
      </c>
      <c r="J27" s="57"/>
      <c r="K27" s="57" t="s">
        <v>1168</v>
      </c>
      <c r="L27" s="57" t="s">
        <v>1169</v>
      </c>
      <c r="M27" s="57" t="s">
        <v>1170</v>
      </c>
      <c r="N27" s="57" t="s">
        <v>1171</v>
      </c>
      <c r="O27" s="58"/>
      <c r="P27" s="58"/>
      <c r="Q27" s="58"/>
      <c r="R27" s="58"/>
      <c r="S27" s="58"/>
      <c r="T27"/>
      <c r="U27" s="58"/>
      <c r="V27" s="58"/>
      <c r="W27" s="58"/>
      <c r="X27" s="58"/>
      <c r="Y27" s="58"/>
      <c r="Z27" s="58"/>
      <c r="AA27" s="58"/>
      <c r="AB27" s="58"/>
    </row>
    <row r="28" spans="1:28" ht="14.25" customHeight="1">
      <c r="A28" s="58"/>
      <c r="B28" s="58"/>
      <c r="C28" s="58"/>
      <c r="D28" s="58"/>
      <c r="E28" s="57" t="s">
        <v>76</v>
      </c>
      <c r="F28" s="62">
        <v>0</v>
      </c>
      <c r="G28" s="292"/>
      <c r="H28" s="58"/>
      <c r="I28" s="63" t="s">
        <v>2</v>
      </c>
      <c r="J28" s="57" t="s">
        <v>1172</v>
      </c>
      <c r="K28" s="57" t="s">
        <v>1173</v>
      </c>
      <c r="L28" s="57" t="s">
        <v>1174</v>
      </c>
      <c r="M28" s="57" t="s">
        <v>1175</v>
      </c>
      <c r="N28" s="57" t="s">
        <v>1176</v>
      </c>
      <c r="O28" s="58"/>
      <c r="P28" s="58"/>
      <c r="Q28" s="58"/>
      <c r="R28" s="58"/>
      <c r="S28" s="58"/>
      <c r="T28"/>
      <c r="U28" s="58"/>
      <c r="V28" s="58"/>
      <c r="W28" s="58"/>
      <c r="X28" s="58"/>
      <c r="Y28" s="58"/>
      <c r="Z28" s="58"/>
      <c r="AA28" s="58"/>
      <c r="AB28" s="58"/>
    </row>
    <row r="29" spans="1:28" ht="14.25" customHeight="1">
      <c r="A29" s="58"/>
      <c r="B29" s="58"/>
      <c r="C29" s="58"/>
      <c r="D29" s="58"/>
      <c r="E29" s="57" t="s">
        <v>82</v>
      </c>
      <c r="F29" s="62">
        <v>-0.01</v>
      </c>
      <c r="G29" s="292"/>
      <c r="H29" s="58"/>
      <c r="I29" s="63" t="s">
        <v>3</v>
      </c>
      <c r="J29" s="57"/>
      <c r="K29" s="57" t="s">
        <v>1177</v>
      </c>
      <c r="L29" s="57" t="s">
        <v>1177</v>
      </c>
      <c r="M29" s="57" t="s">
        <v>1177</v>
      </c>
      <c r="N29" s="57" t="s">
        <v>1178</v>
      </c>
      <c r="O29" s="58"/>
      <c r="P29" s="58"/>
      <c r="Q29" s="58"/>
      <c r="R29" s="58"/>
      <c r="S29" s="58"/>
      <c r="T29"/>
      <c r="U29" s="58"/>
      <c r="V29" s="58"/>
      <c r="W29" s="58"/>
      <c r="X29" s="58"/>
      <c r="Y29" s="58"/>
      <c r="Z29" s="58"/>
      <c r="AA29" s="58"/>
      <c r="AB29" s="58"/>
    </row>
    <row r="30" spans="1:28" ht="14.25" customHeight="1">
      <c r="A30" s="58"/>
      <c r="B30" s="58"/>
      <c r="C30" s="58"/>
      <c r="D30" s="58"/>
      <c r="E30" s="57" t="s">
        <v>78</v>
      </c>
      <c r="F30" s="62">
        <v>-0.02</v>
      </c>
      <c r="G30" s="292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/>
      <c r="U30" s="58"/>
      <c r="V30" s="58"/>
      <c r="W30" s="58"/>
      <c r="X30" s="58"/>
      <c r="Y30" s="58"/>
      <c r="Z30" s="58"/>
      <c r="AA30" s="58"/>
      <c r="AB30" s="58"/>
    </row>
    <row r="31" spans="1:28" ht="14.25" customHeight="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/>
      <c r="U31" s="58"/>
      <c r="V31" s="58"/>
      <c r="W31" s="58"/>
      <c r="X31" s="58"/>
      <c r="Y31" s="58"/>
      <c r="Z31" s="58"/>
      <c r="AA31" s="58"/>
      <c r="AB31" s="58"/>
    </row>
    <row r="32" spans="1:28" ht="14.25" customHeight="1">
      <c r="A32" s="58"/>
      <c r="B32" s="58"/>
      <c r="C32" s="58"/>
      <c r="D32" s="58"/>
      <c r="E32" s="377" t="s">
        <v>1179</v>
      </c>
      <c r="F32" s="378"/>
      <c r="G32" s="289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/>
      <c r="U32" s="58"/>
      <c r="V32" s="58"/>
      <c r="W32" s="58"/>
      <c r="X32" s="58"/>
      <c r="Y32" s="58"/>
      <c r="Z32" s="58"/>
      <c r="AA32" s="58"/>
      <c r="AB32" s="58"/>
    </row>
    <row r="33" spans="1:28" ht="14.25" customHeight="1">
      <c r="A33" s="58"/>
      <c r="B33" s="58"/>
      <c r="C33" s="58"/>
      <c r="D33" s="58"/>
      <c r="E33" s="57" t="s">
        <v>83</v>
      </c>
      <c r="F33" s="62">
        <v>0.03</v>
      </c>
      <c r="G33" s="292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/>
      <c r="U33" s="58"/>
      <c r="V33" s="58"/>
      <c r="W33" s="58"/>
      <c r="X33" s="58"/>
      <c r="Y33" s="58"/>
      <c r="Z33" s="58"/>
      <c r="AA33" s="58"/>
      <c r="AB33" s="58"/>
    </row>
    <row r="34" spans="1:28" ht="14.25" customHeight="1">
      <c r="A34" s="58"/>
      <c r="B34" s="58"/>
      <c r="C34" s="58"/>
      <c r="D34" s="58"/>
      <c r="E34" s="57" t="s">
        <v>66</v>
      </c>
      <c r="F34" s="62">
        <v>0</v>
      </c>
      <c r="G34" s="292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/>
      <c r="U34" s="58"/>
      <c r="V34" s="58"/>
      <c r="W34" s="58"/>
      <c r="X34" s="58"/>
      <c r="Y34" s="58"/>
      <c r="Z34" s="58"/>
      <c r="AA34" s="58"/>
      <c r="AB34" s="58"/>
    </row>
    <row r="35" spans="1:28" ht="14.25" customHeight="1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/>
      <c r="U35" s="58"/>
      <c r="V35" s="58"/>
      <c r="W35" s="58"/>
      <c r="X35" s="58"/>
      <c r="Y35" s="58"/>
      <c r="Z35" s="58"/>
      <c r="AA35" s="58"/>
      <c r="AB35" s="58"/>
    </row>
    <row r="36" spans="1:28" ht="14.25" customHeight="1">
      <c r="A36" s="58"/>
      <c r="B36" s="58"/>
      <c r="C36" s="58"/>
      <c r="D36" s="58"/>
      <c r="E36" s="377" t="s">
        <v>1180</v>
      </c>
      <c r="F36" s="378"/>
      <c r="G36" s="289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/>
      <c r="U36" s="58"/>
      <c r="V36" s="58"/>
      <c r="W36" s="58"/>
      <c r="X36" s="58"/>
      <c r="Y36" s="58"/>
      <c r="Z36" s="58"/>
      <c r="AA36" s="58"/>
      <c r="AB36" s="58"/>
    </row>
    <row r="37" spans="1:28" ht="14.25" customHeight="1">
      <c r="A37" s="58"/>
      <c r="B37" s="58"/>
      <c r="C37" s="58"/>
      <c r="D37" s="58"/>
      <c r="E37" s="57" t="s">
        <v>67</v>
      </c>
      <c r="F37" s="62">
        <v>0.03</v>
      </c>
      <c r="G37" s="292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/>
      <c r="U37" s="58"/>
      <c r="V37" s="58"/>
      <c r="W37" s="58"/>
      <c r="X37" s="58"/>
      <c r="Y37" s="58"/>
      <c r="Z37" s="58"/>
      <c r="AA37" s="58"/>
      <c r="AB37" s="58"/>
    </row>
    <row r="38" spans="1:28" ht="14.25" customHeight="1">
      <c r="A38" s="58"/>
      <c r="B38" s="58"/>
      <c r="C38" s="58"/>
      <c r="D38" s="58"/>
      <c r="E38" s="57" t="s">
        <v>115</v>
      </c>
      <c r="F38" s="62">
        <v>0</v>
      </c>
      <c r="G38" s="292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/>
      <c r="U38" s="58"/>
      <c r="V38" s="58"/>
      <c r="W38" s="58"/>
      <c r="X38" s="58"/>
      <c r="Y38" s="58"/>
      <c r="Z38" s="58"/>
      <c r="AA38" s="58"/>
      <c r="AB38" s="58"/>
    </row>
    <row r="39" spans="1:28" ht="14.25" customHeight="1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/>
      <c r="U39" s="58"/>
      <c r="V39" s="58"/>
      <c r="W39" s="58"/>
      <c r="X39" s="58"/>
      <c r="Y39" s="58"/>
      <c r="Z39" s="58"/>
      <c r="AA39" s="58"/>
      <c r="AB39" s="58"/>
    </row>
    <row r="40" spans="1:28" ht="14.25" customHeight="1">
      <c r="A40" s="58"/>
      <c r="B40" s="58"/>
      <c r="C40" s="58" t="s">
        <v>1181</v>
      </c>
      <c r="D40" s="58"/>
      <c r="E40" s="377" t="s">
        <v>1182</v>
      </c>
      <c r="F40" s="378"/>
      <c r="G40" s="289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/>
      <c r="U40" s="58"/>
      <c r="V40" s="58"/>
      <c r="W40" s="58"/>
      <c r="X40" s="58"/>
      <c r="Y40" s="58"/>
      <c r="Z40" s="58"/>
      <c r="AA40" s="58"/>
      <c r="AB40" s="58"/>
    </row>
    <row r="41" spans="1:28" ht="14.25" customHeight="1">
      <c r="A41" s="58"/>
      <c r="B41" s="58"/>
      <c r="C41" s="58" t="s">
        <v>1183</v>
      </c>
      <c r="D41" s="58"/>
      <c r="E41" s="57" t="s">
        <v>68</v>
      </c>
      <c r="F41" s="62">
        <v>5.0000000000000001E-3</v>
      </c>
      <c r="G41" s="292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/>
      <c r="U41" s="58"/>
      <c r="V41" s="58"/>
      <c r="W41" s="58"/>
      <c r="X41" s="58"/>
      <c r="Y41" s="58"/>
      <c r="Z41" s="58"/>
      <c r="AA41" s="58"/>
      <c r="AB41" s="58"/>
    </row>
    <row r="42" spans="1:28" ht="14.25" customHeight="1">
      <c r="A42" s="58"/>
      <c r="B42" s="58"/>
      <c r="C42" s="58" t="s">
        <v>1184</v>
      </c>
      <c r="D42" s="58"/>
      <c r="E42" s="57" t="s">
        <v>94</v>
      </c>
      <c r="F42" s="62">
        <v>0</v>
      </c>
      <c r="G42" s="292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/>
      <c r="U42" s="58"/>
      <c r="V42" s="58"/>
      <c r="W42" s="58"/>
      <c r="X42" s="58"/>
      <c r="Y42" s="58"/>
      <c r="Z42" s="58"/>
      <c r="AA42" s="58"/>
      <c r="AB42" s="58"/>
    </row>
    <row r="43" spans="1:28" ht="14.25" customHeight="1">
      <c r="A43" s="58"/>
      <c r="B43" s="58"/>
      <c r="C43" s="58"/>
      <c r="D43" s="58"/>
      <c r="E43" s="57" t="s">
        <v>97</v>
      </c>
      <c r="F43" s="62">
        <v>-5.0000000000000001E-3</v>
      </c>
      <c r="G43" s="292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/>
      <c r="U43" s="58"/>
      <c r="V43" s="58"/>
      <c r="W43" s="58"/>
      <c r="X43" s="58"/>
      <c r="Y43" s="58"/>
      <c r="Z43" s="58"/>
      <c r="AA43" s="58"/>
      <c r="AB43" s="58"/>
    </row>
    <row r="44" spans="1:28" ht="14.25" customHeight="1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/>
      <c r="U44" s="58"/>
      <c r="V44" s="58"/>
      <c r="W44" s="58"/>
      <c r="X44" s="58"/>
      <c r="Y44" s="58"/>
      <c r="Z44" s="58"/>
      <c r="AA44" s="58"/>
      <c r="AB44" s="58"/>
    </row>
    <row r="45" spans="1:28" ht="14.25" customHeight="1">
      <c r="A45" s="58"/>
      <c r="B45" s="58"/>
      <c r="C45" s="58"/>
      <c r="D45" s="58"/>
      <c r="E45" s="377" t="s">
        <v>1185</v>
      </c>
      <c r="F45" s="378"/>
      <c r="G45" s="289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/>
      <c r="U45" s="58"/>
      <c r="V45" s="58"/>
      <c r="W45" s="58"/>
      <c r="X45" s="58"/>
      <c r="Y45" s="58"/>
      <c r="Z45" s="58"/>
      <c r="AA45" s="58"/>
      <c r="AB45" s="58"/>
    </row>
    <row r="46" spans="1:28" ht="14.25" customHeight="1">
      <c r="A46" s="58"/>
      <c r="B46" s="58"/>
      <c r="C46" s="58"/>
      <c r="D46" s="58"/>
      <c r="E46" s="57" t="s">
        <v>116</v>
      </c>
      <c r="F46" s="62">
        <v>7.0000000000000007E-2</v>
      </c>
      <c r="G46" s="292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/>
      <c r="U46" s="58"/>
      <c r="V46" s="58"/>
      <c r="W46" s="58"/>
      <c r="X46" s="58"/>
      <c r="Y46" s="58"/>
      <c r="Z46" s="58"/>
      <c r="AA46" s="58"/>
      <c r="AB46" s="58"/>
    </row>
    <row r="47" spans="1:28" ht="14.25" customHeight="1">
      <c r="A47" s="58"/>
      <c r="B47" s="58"/>
      <c r="C47" s="58"/>
      <c r="D47" s="58"/>
      <c r="E47" s="57" t="s">
        <v>518</v>
      </c>
      <c r="F47" s="62">
        <v>0.05</v>
      </c>
      <c r="G47" s="292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/>
      <c r="U47" s="58"/>
      <c r="V47" s="58"/>
      <c r="W47" s="58"/>
      <c r="X47" s="58"/>
      <c r="Y47" s="58"/>
      <c r="Z47" s="58"/>
      <c r="AA47" s="58"/>
      <c r="AB47" s="58"/>
    </row>
    <row r="48" spans="1:28" ht="14.25" customHeight="1">
      <c r="A48" s="58"/>
      <c r="B48" s="58"/>
      <c r="C48" s="58"/>
      <c r="D48" s="58"/>
      <c r="E48" s="57" t="s">
        <v>493</v>
      </c>
      <c r="F48" s="62">
        <v>0.03</v>
      </c>
      <c r="G48" s="292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/>
      <c r="U48" s="58"/>
      <c r="V48" s="58"/>
      <c r="W48" s="58"/>
      <c r="X48" s="58"/>
      <c r="Y48" s="58"/>
      <c r="Z48" s="58"/>
      <c r="AA48" s="58"/>
      <c r="AB48" s="58"/>
    </row>
    <row r="49" spans="1:28" ht="14.25" customHeight="1">
      <c r="A49" s="58"/>
      <c r="B49" s="58"/>
      <c r="C49" s="58"/>
      <c r="D49" s="58"/>
      <c r="E49" s="57" t="s">
        <v>424</v>
      </c>
      <c r="F49" s="62">
        <v>0.02</v>
      </c>
      <c r="G49" s="292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/>
      <c r="U49" s="58"/>
      <c r="V49" s="58"/>
      <c r="W49" s="58"/>
      <c r="X49" s="58"/>
      <c r="Y49" s="58"/>
      <c r="Z49" s="58"/>
      <c r="AA49" s="58"/>
      <c r="AB49" s="58"/>
    </row>
    <row r="50" spans="1:28" ht="14.25" customHeight="1">
      <c r="A50" s="58"/>
      <c r="B50" s="58"/>
      <c r="C50" s="58"/>
      <c r="D50" s="58"/>
      <c r="E50" s="57" t="s">
        <v>215</v>
      </c>
      <c r="F50" s="62">
        <v>1.4999999999999999E-2</v>
      </c>
      <c r="G50" s="292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/>
      <c r="U50" s="58"/>
      <c r="V50" s="58"/>
      <c r="W50" s="58"/>
      <c r="X50" s="58"/>
      <c r="Y50" s="58"/>
      <c r="Z50" s="58"/>
      <c r="AA50" s="58"/>
      <c r="AB50" s="58"/>
    </row>
    <row r="51" spans="1:28" ht="14.25" customHeight="1">
      <c r="A51" s="58"/>
      <c r="B51" s="58"/>
      <c r="C51" s="58"/>
      <c r="D51" s="58"/>
      <c r="E51" s="57" t="s">
        <v>961</v>
      </c>
      <c r="F51" s="62">
        <v>0.01</v>
      </c>
      <c r="G51" s="292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/>
      <c r="U51" s="58"/>
      <c r="V51" s="58"/>
      <c r="W51" s="58"/>
      <c r="X51" s="58"/>
      <c r="Y51" s="58"/>
      <c r="Z51" s="58"/>
      <c r="AA51" s="58"/>
      <c r="AB51" s="58"/>
    </row>
    <row r="52" spans="1:28" ht="14.25" customHeight="1">
      <c r="A52" s="58"/>
      <c r="B52" s="58"/>
      <c r="C52" s="58"/>
      <c r="D52" s="58"/>
      <c r="E52" s="57" t="s">
        <v>422</v>
      </c>
      <c r="F52" s="62">
        <v>0</v>
      </c>
      <c r="G52" s="292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/>
      <c r="U52" s="58"/>
      <c r="V52" s="58"/>
      <c r="W52" s="58"/>
      <c r="X52" s="58"/>
      <c r="Y52" s="58"/>
      <c r="Z52" s="58"/>
      <c r="AA52" s="58"/>
      <c r="AB52" s="58"/>
    </row>
    <row r="53" spans="1:28" ht="14.25" customHeight="1">
      <c r="A53" s="58"/>
      <c r="B53" s="58"/>
      <c r="C53" s="58"/>
      <c r="D53" s="58"/>
      <c r="E53" s="57" t="s">
        <v>84</v>
      </c>
      <c r="F53" s="62">
        <v>-0.01</v>
      </c>
      <c r="G53" s="292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/>
      <c r="U53" s="58"/>
      <c r="V53" s="58"/>
      <c r="W53" s="58"/>
      <c r="X53" s="58"/>
      <c r="Y53" s="58"/>
      <c r="Z53" s="58"/>
      <c r="AA53" s="58"/>
      <c r="AB53" s="58"/>
    </row>
    <row r="54" spans="1:28" ht="14.25" customHeight="1">
      <c r="A54" s="58"/>
      <c r="B54" s="58"/>
      <c r="C54" s="58"/>
      <c r="D54" s="58"/>
      <c r="E54" s="57" t="s">
        <v>69</v>
      </c>
      <c r="F54" s="62">
        <v>-1.4999999999999999E-2</v>
      </c>
      <c r="G54" s="292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/>
      <c r="U54" s="58"/>
      <c r="V54" s="58"/>
      <c r="W54" s="58"/>
      <c r="X54" s="58"/>
      <c r="Y54" s="58"/>
      <c r="Z54" s="58"/>
      <c r="AA54" s="58"/>
      <c r="AB54" s="58"/>
    </row>
    <row r="55" spans="1:28" ht="14.25" customHeight="1">
      <c r="A55" s="58"/>
      <c r="B55" s="58"/>
      <c r="C55" s="58"/>
      <c r="D55" s="58"/>
      <c r="E55" s="57" t="s">
        <v>760</v>
      </c>
      <c r="F55" s="62">
        <v>-0.02</v>
      </c>
      <c r="G55" s="292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/>
      <c r="U55" s="58"/>
      <c r="V55" s="58"/>
      <c r="W55" s="58"/>
      <c r="X55" s="58"/>
      <c r="Y55" s="58"/>
      <c r="Z55" s="58"/>
      <c r="AA55" s="58"/>
      <c r="AB55" s="58"/>
    </row>
    <row r="56" spans="1:28" ht="14.25" customHeight="1">
      <c r="A56" s="58"/>
      <c r="B56" s="58"/>
      <c r="C56" s="58"/>
      <c r="D56" s="58"/>
      <c r="E56" s="57" t="s">
        <v>103</v>
      </c>
      <c r="F56" s="62">
        <v>-0.02</v>
      </c>
      <c r="G56" s="292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/>
      <c r="U56" s="58"/>
      <c r="V56" s="58"/>
      <c r="W56" s="58"/>
      <c r="X56" s="58"/>
      <c r="Y56" s="58"/>
      <c r="Z56" s="58"/>
      <c r="AA56" s="58"/>
      <c r="AB56" s="58"/>
    </row>
    <row r="57" spans="1:28" ht="14.25" customHeight="1">
      <c r="A57" s="58"/>
      <c r="B57" s="58"/>
      <c r="C57" s="58"/>
      <c r="D57" s="58"/>
      <c r="E57" s="57" t="s">
        <v>755</v>
      </c>
      <c r="F57" s="62">
        <v>-0.02</v>
      </c>
      <c r="G57" s="292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/>
      <c r="U57" s="58"/>
      <c r="V57" s="58"/>
      <c r="W57" s="58"/>
      <c r="X57" s="58"/>
      <c r="Y57" s="58"/>
      <c r="Z57" s="58"/>
      <c r="AA57" s="58"/>
      <c r="AB57" s="58"/>
    </row>
    <row r="58" spans="1:28" ht="14.25" customHeight="1">
      <c r="A58" s="58"/>
      <c r="B58" s="58"/>
      <c r="C58" s="58"/>
      <c r="D58" s="58"/>
      <c r="E58" s="57" t="s">
        <v>417</v>
      </c>
      <c r="F58" s="62">
        <v>-0.02</v>
      </c>
      <c r="G58" s="292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/>
      <c r="U58" s="58"/>
      <c r="V58" s="58"/>
      <c r="W58" s="58"/>
      <c r="X58" s="58"/>
      <c r="Y58" s="58"/>
      <c r="Z58" s="58"/>
      <c r="AA58" s="58"/>
      <c r="AB58" s="58"/>
    </row>
    <row r="59" spans="1:28" ht="14.25" customHeight="1">
      <c r="A59" s="58"/>
      <c r="B59" s="58"/>
      <c r="C59" s="58"/>
      <c r="D59" s="58"/>
      <c r="E59" s="57" t="s">
        <v>441</v>
      </c>
      <c r="F59" s="62">
        <v>-0.02</v>
      </c>
      <c r="G59" s="292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/>
      <c r="U59" s="58"/>
      <c r="V59" s="58"/>
      <c r="W59" s="58"/>
      <c r="X59" s="58"/>
      <c r="Y59" s="58"/>
      <c r="Z59" s="58"/>
      <c r="AA59" s="58"/>
      <c r="AB59" s="58"/>
    </row>
    <row r="60" spans="1:28" ht="14.25" customHeight="1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/>
      <c r="U60" s="58"/>
      <c r="V60" s="58"/>
      <c r="W60" s="58"/>
      <c r="X60" s="58"/>
      <c r="Y60" s="58"/>
      <c r="Z60" s="58"/>
      <c r="AA60" s="58"/>
      <c r="AB60" s="58"/>
    </row>
    <row r="61" spans="1:28" ht="14.25" customHeight="1">
      <c r="A61" s="58"/>
      <c r="B61" s="58"/>
      <c r="C61" s="58"/>
      <c r="D61" s="58"/>
      <c r="E61" s="377" t="s">
        <v>1186</v>
      </c>
      <c r="F61" s="378"/>
      <c r="G61" s="289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/>
      <c r="U61" s="58"/>
      <c r="V61" s="58"/>
      <c r="W61" s="58"/>
      <c r="X61" s="58"/>
      <c r="Y61" s="58"/>
      <c r="Z61" s="58"/>
      <c r="AA61" s="58"/>
      <c r="AB61" s="58"/>
    </row>
    <row r="62" spans="1:28" ht="14.25" customHeight="1">
      <c r="A62" s="58"/>
      <c r="B62" s="58"/>
      <c r="C62" s="58"/>
      <c r="D62" s="58"/>
      <c r="E62" s="57" t="s">
        <v>73</v>
      </c>
      <c r="F62" s="62">
        <v>0</v>
      </c>
      <c r="G62" s="292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/>
      <c r="U62" s="58"/>
      <c r="V62" s="58"/>
      <c r="W62" s="58"/>
      <c r="X62" s="58"/>
      <c r="Y62" s="58"/>
      <c r="Z62" s="58"/>
      <c r="AA62" s="58"/>
      <c r="AB62" s="58"/>
    </row>
    <row r="63" spans="1:28" ht="14.25" customHeight="1">
      <c r="A63" s="58"/>
      <c r="B63" s="58"/>
      <c r="C63" s="58"/>
      <c r="D63" s="58"/>
      <c r="E63" s="57" t="s">
        <v>70</v>
      </c>
      <c r="F63" s="62">
        <v>-0.01</v>
      </c>
      <c r="G63" s="292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/>
      <c r="U63" s="58"/>
      <c r="V63" s="58"/>
      <c r="W63" s="58"/>
      <c r="X63" s="58"/>
      <c r="Y63" s="58"/>
      <c r="Z63" s="58"/>
      <c r="AA63" s="58"/>
      <c r="AB63" s="58"/>
    </row>
    <row r="64" spans="1:28" ht="14.25" customHeight="1">
      <c r="A64" s="58"/>
      <c r="B64" s="58"/>
      <c r="C64" s="58"/>
      <c r="D64" s="58"/>
      <c r="E64" s="57" t="s">
        <v>104</v>
      </c>
      <c r="F64" s="62">
        <v>-0.02</v>
      </c>
      <c r="G64" s="292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/>
      <c r="U64" s="58"/>
      <c r="V64" s="58"/>
      <c r="W64" s="58"/>
      <c r="X64" s="58"/>
      <c r="Y64" s="58"/>
      <c r="Z64" s="58"/>
      <c r="AA64" s="58"/>
      <c r="AB64" s="58"/>
    </row>
    <row r="65" spans="1:28" ht="14.25" customHeight="1">
      <c r="A65" s="58"/>
      <c r="B65" s="58"/>
      <c r="C65" s="58"/>
      <c r="D65" s="58"/>
      <c r="E65" s="57" t="s">
        <v>159</v>
      </c>
      <c r="F65" s="62">
        <v>-0.01</v>
      </c>
      <c r="G65" s="292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/>
      <c r="U65" s="58"/>
      <c r="V65" s="58"/>
      <c r="W65" s="58"/>
      <c r="X65" s="58"/>
      <c r="Y65" s="58"/>
      <c r="Z65" s="58"/>
      <c r="AA65" s="58"/>
      <c r="AB65" s="58"/>
    </row>
    <row r="66" spans="1:28" ht="14.25" customHeight="1">
      <c r="A66" s="58"/>
      <c r="B66" s="58"/>
      <c r="C66" s="58"/>
      <c r="D66" s="58"/>
      <c r="E66" s="57" t="s">
        <v>365</v>
      </c>
      <c r="F66" s="62">
        <v>-5.0000000000000001E-3</v>
      </c>
      <c r="G66" s="292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/>
      <c r="U66" s="58"/>
      <c r="V66" s="58"/>
      <c r="W66" s="58"/>
      <c r="X66" s="58"/>
      <c r="Y66" s="58"/>
      <c r="Z66" s="58"/>
      <c r="AA66" s="58"/>
      <c r="AB66" s="58"/>
    </row>
    <row r="67" spans="1:28" ht="14.25" customHeight="1">
      <c r="A67" s="58"/>
      <c r="B67" s="58"/>
      <c r="C67" s="58"/>
      <c r="D67" s="58"/>
      <c r="E67" s="57" t="s">
        <v>139</v>
      </c>
      <c r="F67" s="62">
        <v>-0.01</v>
      </c>
      <c r="G67" s="292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/>
      <c r="U67" s="58"/>
      <c r="V67" s="58"/>
      <c r="W67" s="58"/>
      <c r="X67" s="58"/>
      <c r="Y67" s="58"/>
      <c r="Z67" s="58"/>
      <c r="AA67" s="58"/>
      <c r="AB67" s="58"/>
    </row>
    <row r="68" spans="1:28" ht="14.25" customHeight="1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/>
      <c r="U68" s="58"/>
      <c r="V68" s="58"/>
      <c r="W68" s="58"/>
      <c r="X68" s="58"/>
      <c r="Y68" s="58"/>
      <c r="Z68" s="58"/>
      <c r="AA68" s="58"/>
      <c r="AB68" s="58"/>
    </row>
    <row r="69" spans="1:28" ht="14.25" customHeight="1">
      <c r="A69" s="58"/>
      <c r="B69" s="58"/>
      <c r="C69" s="58"/>
      <c r="D69" s="58"/>
      <c r="E69" s="377" t="s">
        <v>1187</v>
      </c>
      <c r="F69" s="379"/>
      <c r="G69" s="292"/>
      <c r="H69" s="58"/>
      <c r="I69" s="64" t="s">
        <v>1188</v>
      </c>
      <c r="J69" s="65"/>
      <c r="K69" s="65"/>
      <c r="L69" s="66"/>
      <c r="M69" s="58"/>
      <c r="N69" s="58"/>
      <c r="O69" s="58"/>
      <c r="P69" s="58"/>
      <c r="Q69" s="58"/>
      <c r="R69" s="58"/>
      <c r="S69" s="58"/>
      <c r="T69"/>
      <c r="U69" s="58"/>
      <c r="V69" s="58"/>
      <c r="W69" s="58"/>
      <c r="X69" s="58"/>
      <c r="Y69" s="58"/>
      <c r="Z69" s="58"/>
      <c r="AA69" s="58"/>
      <c r="AB69" s="58"/>
    </row>
    <row r="70" spans="1:28" ht="14.25" customHeight="1">
      <c r="A70" s="58"/>
      <c r="B70" s="58"/>
      <c r="C70" s="58"/>
      <c r="D70" s="58"/>
      <c r="E70" s="253">
        <v>11</v>
      </c>
      <c r="F70" s="254">
        <v>1.4999999999999999E-2</v>
      </c>
      <c r="G70" s="292"/>
      <c r="H70" s="58"/>
      <c r="I70" s="67">
        <f t="shared" ref="I70:I82" si="1">$E$74-E70</f>
        <v>15</v>
      </c>
      <c r="J70" s="58">
        <f t="shared" ref="J70:J82" si="2">I70*$L$71</f>
        <v>1.5</v>
      </c>
      <c r="K70" s="58"/>
      <c r="L70" s="68"/>
      <c r="M70" s="58"/>
      <c r="N70" s="58"/>
      <c r="O70" s="58"/>
      <c r="P70" s="58"/>
      <c r="Q70" s="58"/>
      <c r="R70" s="58"/>
      <c r="S70" s="58"/>
      <c r="T70"/>
      <c r="U70" s="58"/>
      <c r="V70" s="58"/>
      <c r="W70" s="58"/>
      <c r="X70" s="58"/>
      <c r="Y70" s="58"/>
      <c r="Z70" s="58"/>
      <c r="AA70" s="58"/>
      <c r="AB70" s="58"/>
    </row>
    <row r="71" spans="1:28" ht="14.25" customHeight="1">
      <c r="A71" s="58"/>
      <c r="B71" s="58"/>
      <c r="C71" s="58"/>
      <c r="D71" s="58"/>
      <c r="E71" s="253">
        <v>12</v>
      </c>
      <c r="F71" s="255">
        <v>1.4E-2</v>
      </c>
      <c r="G71" s="292"/>
      <c r="H71" s="58"/>
      <c r="I71" s="67">
        <f t="shared" si="1"/>
        <v>14</v>
      </c>
      <c r="J71" s="58">
        <f t="shared" si="2"/>
        <v>1.4000000000000001</v>
      </c>
      <c r="K71" s="58">
        <v>1</v>
      </c>
      <c r="L71" s="69">
        <v>0.1</v>
      </c>
      <c r="M71" s="58"/>
      <c r="N71" s="58"/>
      <c r="O71" s="58"/>
      <c r="P71" s="58"/>
      <c r="Q71" s="58"/>
      <c r="R71" s="58"/>
      <c r="S71" s="58"/>
      <c r="T71"/>
      <c r="U71" s="58"/>
      <c r="V71" s="58"/>
      <c r="W71" s="58"/>
      <c r="X71" s="58"/>
      <c r="Y71" s="58"/>
      <c r="Z71" s="58"/>
      <c r="AA71" s="58"/>
      <c r="AB71" s="58"/>
    </row>
    <row r="72" spans="1:28" ht="14.25" customHeight="1">
      <c r="A72" s="58"/>
      <c r="B72" s="58"/>
      <c r="C72" s="58"/>
      <c r="D72" s="58"/>
      <c r="E72" s="253">
        <v>13</v>
      </c>
      <c r="F72" s="256">
        <v>1.2999999999999999E-2</v>
      </c>
      <c r="G72" s="292"/>
      <c r="H72" s="58"/>
      <c r="I72" s="67">
        <f t="shared" si="1"/>
        <v>13</v>
      </c>
      <c r="J72" s="58">
        <f t="shared" si="2"/>
        <v>1.3</v>
      </c>
      <c r="K72" s="58"/>
      <c r="L72" s="68"/>
      <c r="M72" s="58"/>
      <c r="N72" s="58"/>
      <c r="O72" s="58"/>
      <c r="P72" s="58"/>
      <c r="Q72" s="58"/>
      <c r="R72" s="58"/>
      <c r="S72" s="58"/>
      <c r="T72"/>
      <c r="U72" s="58"/>
      <c r="V72" s="58"/>
      <c r="W72" s="58"/>
      <c r="X72" s="58"/>
      <c r="Y72" s="58"/>
      <c r="Z72" s="58"/>
      <c r="AA72" s="58"/>
      <c r="AB72" s="58"/>
    </row>
    <row r="73" spans="1:28" ht="14.25" customHeight="1">
      <c r="A73" s="58"/>
      <c r="B73" s="58"/>
      <c r="C73" s="58"/>
      <c r="D73" s="58"/>
      <c r="E73" s="253">
        <v>14</v>
      </c>
      <c r="F73" s="257">
        <v>1.2E-2</v>
      </c>
      <c r="G73" s="292"/>
      <c r="H73" s="58"/>
      <c r="I73" s="67">
        <f t="shared" si="1"/>
        <v>12</v>
      </c>
      <c r="J73" s="58">
        <f t="shared" si="2"/>
        <v>1.2000000000000002</v>
      </c>
      <c r="K73" s="58"/>
      <c r="L73" s="68"/>
      <c r="M73" s="58"/>
      <c r="N73" s="58"/>
      <c r="O73" s="58"/>
      <c r="P73" s="58"/>
      <c r="Q73" s="58"/>
      <c r="R73" s="58"/>
      <c r="S73" s="58"/>
      <c r="T73"/>
      <c r="U73" s="58"/>
      <c r="V73" s="58"/>
      <c r="W73" s="58"/>
      <c r="X73" s="58"/>
      <c r="Y73" s="58"/>
      <c r="Z73" s="58"/>
      <c r="AA73" s="58"/>
      <c r="AB73" s="58"/>
    </row>
    <row r="74" spans="1:28" ht="14.25" customHeight="1">
      <c r="A74" s="58"/>
      <c r="B74" s="58"/>
      <c r="C74" s="58"/>
      <c r="D74" s="58"/>
      <c r="E74" s="253">
        <v>26</v>
      </c>
      <c r="F74" s="258">
        <v>0</v>
      </c>
      <c r="G74" s="292"/>
      <c r="H74" s="58"/>
      <c r="I74" s="67">
        <f t="shared" si="1"/>
        <v>0</v>
      </c>
      <c r="J74" s="58">
        <f t="shared" si="2"/>
        <v>0</v>
      </c>
      <c r="K74" s="58"/>
      <c r="L74" s="68"/>
      <c r="M74" s="58"/>
      <c r="N74" s="58"/>
      <c r="O74" s="58"/>
      <c r="P74" s="58"/>
      <c r="Q74" s="58"/>
      <c r="R74" s="58"/>
      <c r="S74" s="58"/>
      <c r="T74"/>
      <c r="U74" s="58"/>
      <c r="V74" s="58"/>
      <c r="W74" s="58"/>
      <c r="X74" s="58"/>
      <c r="Y74" s="58"/>
      <c r="Z74" s="58"/>
      <c r="AA74" s="58"/>
      <c r="AB74" s="58"/>
    </row>
    <row r="75" spans="1:28" ht="14.25" customHeight="1">
      <c r="A75" s="58"/>
      <c r="B75" s="58"/>
      <c r="C75" s="58"/>
      <c r="D75" s="58"/>
      <c r="E75" s="253">
        <v>33</v>
      </c>
      <c r="F75" s="259">
        <v>-7.0000000000000001E-3</v>
      </c>
      <c r="G75" s="292"/>
      <c r="H75" s="58"/>
      <c r="I75" s="67">
        <f t="shared" si="1"/>
        <v>-7</v>
      </c>
      <c r="J75" s="58">
        <f t="shared" si="2"/>
        <v>-0.70000000000000007</v>
      </c>
      <c r="K75" s="58"/>
      <c r="L75" s="68"/>
      <c r="M75" s="58"/>
      <c r="N75" s="58"/>
      <c r="O75" s="58"/>
      <c r="P75" s="58"/>
      <c r="Q75" s="58"/>
      <c r="R75" s="58"/>
      <c r="S75" s="58"/>
      <c r="T75"/>
      <c r="U75" s="58"/>
      <c r="V75" s="58"/>
      <c r="W75" s="58"/>
      <c r="X75" s="58"/>
      <c r="Y75" s="58"/>
      <c r="Z75" s="58"/>
      <c r="AA75" s="58"/>
      <c r="AB75" s="58"/>
    </row>
    <row r="76" spans="1:28" ht="14.25" customHeight="1">
      <c r="A76" s="58"/>
      <c r="B76" s="58"/>
      <c r="C76" s="58"/>
      <c r="D76" s="58"/>
      <c r="E76" s="253">
        <v>34</v>
      </c>
      <c r="F76" s="260">
        <v>-8.0000000000000002E-3</v>
      </c>
      <c r="G76" s="292"/>
      <c r="H76" s="58"/>
      <c r="I76" s="67">
        <f t="shared" si="1"/>
        <v>-8</v>
      </c>
      <c r="J76" s="58">
        <f t="shared" si="2"/>
        <v>-0.8</v>
      </c>
      <c r="K76" s="58"/>
      <c r="L76" s="68"/>
      <c r="M76" s="58"/>
      <c r="N76" s="58"/>
      <c r="O76" s="58"/>
      <c r="P76" s="58"/>
      <c r="Q76" s="58"/>
      <c r="R76" s="58"/>
      <c r="S76" s="58"/>
      <c r="T76"/>
      <c r="U76" s="58"/>
      <c r="V76" s="58"/>
      <c r="W76" s="58"/>
      <c r="X76" s="58"/>
      <c r="Y76" s="58"/>
      <c r="Z76" s="58"/>
      <c r="AA76" s="58"/>
      <c r="AB76" s="58"/>
    </row>
    <row r="77" spans="1:28" ht="14.25" customHeight="1">
      <c r="A77" s="58"/>
      <c r="B77" s="58"/>
      <c r="C77" s="58"/>
      <c r="D77" s="58"/>
      <c r="E77" s="253">
        <v>37</v>
      </c>
      <c r="F77" s="261">
        <v>-1.0999999999999999E-2</v>
      </c>
      <c r="G77" s="292"/>
      <c r="H77" s="58"/>
      <c r="I77" s="67">
        <f t="shared" si="1"/>
        <v>-11</v>
      </c>
      <c r="J77" s="58">
        <f t="shared" si="2"/>
        <v>-1.1000000000000001</v>
      </c>
      <c r="K77" s="58"/>
      <c r="L77" s="68"/>
      <c r="M77" s="58"/>
      <c r="N77" s="58"/>
      <c r="O77" s="58"/>
      <c r="P77" s="58"/>
      <c r="Q77" s="58"/>
      <c r="R77" s="58"/>
      <c r="S77" s="58"/>
      <c r="T77"/>
      <c r="U77" s="58"/>
      <c r="V77" s="58"/>
      <c r="W77" s="58"/>
      <c r="X77" s="58"/>
      <c r="Y77" s="58"/>
      <c r="Z77" s="58"/>
      <c r="AA77" s="58"/>
      <c r="AB77" s="58"/>
    </row>
    <row r="78" spans="1:28" ht="14.25" customHeight="1">
      <c r="A78" s="58"/>
      <c r="B78" s="58"/>
      <c r="C78" s="58"/>
      <c r="D78" s="58"/>
      <c r="E78" s="253">
        <v>38</v>
      </c>
      <c r="F78" s="262">
        <v>-1.2E-2</v>
      </c>
      <c r="G78" s="292"/>
      <c r="H78" s="58"/>
      <c r="I78" s="67">
        <f t="shared" si="1"/>
        <v>-12</v>
      </c>
      <c r="J78" s="58">
        <f t="shared" si="2"/>
        <v>-1.2000000000000002</v>
      </c>
      <c r="K78" s="58"/>
      <c r="L78" s="68"/>
      <c r="M78" s="58"/>
      <c r="N78" s="58"/>
      <c r="O78" s="58"/>
      <c r="P78" s="58"/>
      <c r="Q78" s="58"/>
      <c r="R78" s="58"/>
      <c r="S78" s="58"/>
      <c r="T78"/>
      <c r="U78" s="58"/>
      <c r="V78" s="58"/>
      <c r="W78" s="58"/>
      <c r="X78" s="58"/>
      <c r="Y78" s="58"/>
      <c r="Z78" s="58"/>
      <c r="AA78" s="58"/>
      <c r="AB78" s="58"/>
    </row>
    <row r="79" spans="1:28" ht="14.25" customHeight="1">
      <c r="A79" s="58"/>
      <c r="B79" s="58"/>
      <c r="C79" s="58"/>
      <c r="D79" s="58"/>
      <c r="E79" s="253">
        <v>39</v>
      </c>
      <c r="F79" s="263">
        <v>-1.2999999999999999E-2</v>
      </c>
      <c r="G79" s="292"/>
      <c r="H79" s="58"/>
      <c r="I79" s="67">
        <f t="shared" si="1"/>
        <v>-13</v>
      </c>
      <c r="J79" s="58">
        <f t="shared" si="2"/>
        <v>-1.3</v>
      </c>
      <c r="K79" s="58"/>
      <c r="L79" s="68"/>
      <c r="M79" s="58"/>
      <c r="N79" s="58"/>
      <c r="O79" s="58"/>
      <c r="P79" s="58"/>
      <c r="Q79" s="58"/>
      <c r="R79" s="58"/>
      <c r="S79" s="58"/>
      <c r="T79"/>
      <c r="U79" s="58"/>
      <c r="V79" s="58"/>
      <c r="W79" s="58"/>
      <c r="X79" s="58"/>
      <c r="Y79" s="58"/>
      <c r="Z79" s="58"/>
      <c r="AA79" s="58"/>
      <c r="AB79" s="58"/>
    </row>
    <row r="80" spans="1:28" ht="14.25" customHeight="1">
      <c r="A80" s="58"/>
      <c r="B80" s="58"/>
      <c r="C80" s="58"/>
      <c r="D80" s="58"/>
      <c r="E80" s="253">
        <v>40</v>
      </c>
      <c r="F80" s="264">
        <v>-1.4E-2</v>
      </c>
      <c r="G80" s="292"/>
      <c r="H80" s="58"/>
      <c r="I80" s="67">
        <f t="shared" si="1"/>
        <v>-14</v>
      </c>
      <c r="J80" s="58">
        <f t="shared" si="2"/>
        <v>-1.4000000000000001</v>
      </c>
      <c r="K80" s="58"/>
      <c r="L80" s="68"/>
      <c r="M80" s="58"/>
      <c r="N80" s="58"/>
      <c r="O80" s="58"/>
      <c r="P80" s="58"/>
      <c r="Q80" s="58"/>
      <c r="R80" s="58"/>
      <c r="S80" s="58"/>
      <c r="T80"/>
      <c r="U80" s="58"/>
      <c r="V80" s="58"/>
      <c r="W80" s="58"/>
      <c r="X80" s="58"/>
      <c r="Y80" s="58"/>
      <c r="Z80" s="58"/>
      <c r="AA80" s="58"/>
      <c r="AB80" s="58"/>
    </row>
    <row r="81" spans="1:28" ht="14.25" customHeight="1">
      <c r="A81" s="58"/>
      <c r="B81" s="58"/>
      <c r="C81" s="58"/>
      <c r="D81" s="58"/>
      <c r="E81" s="253">
        <v>41</v>
      </c>
      <c r="F81" s="265">
        <v>-1.4999999999999999E-2</v>
      </c>
      <c r="G81" s="292"/>
      <c r="H81" s="58"/>
      <c r="I81" s="67">
        <f t="shared" si="1"/>
        <v>-15</v>
      </c>
      <c r="J81" s="58">
        <f t="shared" si="2"/>
        <v>-1.5</v>
      </c>
      <c r="K81" s="58"/>
      <c r="L81" s="68"/>
      <c r="M81" s="58"/>
      <c r="N81" s="58"/>
      <c r="O81" s="58"/>
      <c r="P81" s="58"/>
      <c r="Q81" s="58"/>
      <c r="R81" s="58"/>
      <c r="S81" s="58"/>
      <c r="T81"/>
      <c r="U81" s="58"/>
      <c r="V81" s="58"/>
      <c r="W81" s="58"/>
      <c r="X81" s="58"/>
      <c r="Y81" s="58"/>
      <c r="Z81" s="58"/>
      <c r="AA81" s="58"/>
      <c r="AB81" s="58"/>
    </row>
    <row r="82" spans="1:28" ht="14.25" customHeight="1">
      <c r="A82" s="58"/>
      <c r="B82" s="58"/>
      <c r="C82" s="58"/>
      <c r="D82" s="58"/>
      <c r="E82" s="253">
        <v>42</v>
      </c>
      <c r="F82" s="266">
        <v>-1.6E-2</v>
      </c>
      <c r="G82" s="292"/>
      <c r="H82" s="58"/>
      <c r="I82" s="70">
        <f t="shared" si="1"/>
        <v>-16</v>
      </c>
      <c r="J82" s="71">
        <f t="shared" si="2"/>
        <v>-1.6</v>
      </c>
      <c r="K82" s="71"/>
      <c r="L82" s="72"/>
      <c r="M82" s="58"/>
      <c r="N82" s="58"/>
      <c r="O82" s="58"/>
      <c r="P82" s="58"/>
      <c r="Q82" s="58"/>
      <c r="R82" s="58"/>
      <c r="S82" s="58"/>
      <c r="T82"/>
      <c r="U82" s="58"/>
      <c r="V82" s="58"/>
      <c r="W82" s="58"/>
      <c r="X82" s="58"/>
      <c r="Y82" s="58"/>
      <c r="Z82" s="58"/>
      <c r="AA82" s="58"/>
      <c r="AB82" s="58"/>
    </row>
    <row r="83" spans="1:28" ht="14.25" customHeight="1">
      <c r="A83" s="58"/>
      <c r="B83" s="58"/>
      <c r="C83" s="58"/>
      <c r="D83" s="58"/>
      <c r="E83" s="58"/>
      <c r="F83" s="58"/>
      <c r="G83" s="292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/>
      <c r="U83" s="58"/>
      <c r="V83" s="58"/>
      <c r="W83" s="58"/>
      <c r="X83" s="58"/>
      <c r="Y83" s="58"/>
      <c r="Z83" s="58"/>
      <c r="AA83" s="58"/>
      <c r="AB83" s="58"/>
    </row>
    <row r="84" spans="1:28" ht="14.25" customHeight="1">
      <c r="A84" s="58"/>
      <c r="B84" s="58"/>
      <c r="C84" s="58"/>
      <c r="D84" s="58"/>
      <c r="E84" s="58"/>
      <c r="F84" s="58"/>
      <c r="G84" s="292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/>
      <c r="U84" s="58"/>
      <c r="V84" s="58"/>
      <c r="W84" s="58"/>
      <c r="X84" s="58"/>
      <c r="Y84" s="58"/>
      <c r="Z84" s="58"/>
      <c r="AA84" s="58"/>
      <c r="AB84" s="58"/>
    </row>
    <row r="85" spans="1:28" ht="14.25" customHeight="1">
      <c r="A85" s="58"/>
      <c r="B85" s="58"/>
      <c r="C85" s="58"/>
      <c r="D85" s="58"/>
      <c r="E85" s="58"/>
      <c r="F85" s="58"/>
      <c r="G85" s="292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/>
      <c r="U85" s="58"/>
      <c r="V85" s="58"/>
      <c r="W85" s="58"/>
      <c r="X85" s="58"/>
      <c r="Y85" s="58"/>
      <c r="Z85" s="58"/>
      <c r="AA85" s="58"/>
      <c r="AB85" s="58"/>
    </row>
    <row r="86" spans="1:28" ht="14.25" customHeight="1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/>
      <c r="U86" s="58"/>
      <c r="V86" s="58"/>
      <c r="W86" s="58"/>
      <c r="X86" s="58"/>
      <c r="Y86" s="58"/>
      <c r="Z86" s="58"/>
      <c r="AA86" s="58"/>
      <c r="AB86" s="58"/>
    </row>
    <row r="87" spans="1:28" ht="14.25" customHeight="1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/>
      <c r="U87" s="58"/>
      <c r="V87" s="58"/>
      <c r="W87" s="58"/>
      <c r="X87" s="58"/>
      <c r="Y87" s="58"/>
      <c r="Z87" s="58"/>
      <c r="AA87" s="58"/>
      <c r="AB87" s="58"/>
    </row>
    <row r="88" spans="1:28" ht="14.25" customHeight="1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/>
      <c r="U88" s="58"/>
      <c r="V88" s="58"/>
      <c r="W88" s="58"/>
      <c r="X88" s="58"/>
      <c r="Y88" s="58"/>
      <c r="Z88" s="58"/>
      <c r="AA88" s="58"/>
      <c r="AB88" s="58"/>
    </row>
    <row r="89" spans="1:28" ht="14.25" customHeight="1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/>
      <c r="U89" s="58"/>
      <c r="V89" s="58"/>
      <c r="W89" s="58"/>
      <c r="X89" s="58"/>
      <c r="Y89" s="58"/>
      <c r="Z89" s="58"/>
      <c r="AA89" s="58"/>
      <c r="AB89" s="58"/>
    </row>
    <row r="90" spans="1:28" ht="14.25" customHeight="1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/>
      <c r="U90" s="58"/>
      <c r="V90" s="58"/>
      <c r="W90" s="58"/>
      <c r="X90" s="58"/>
      <c r="Y90" s="58"/>
      <c r="Z90" s="58"/>
      <c r="AA90" s="58"/>
      <c r="AB90" s="58"/>
    </row>
    <row r="91" spans="1:28" ht="14.25" customHeight="1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/>
      <c r="U91" s="58"/>
      <c r="V91" s="58"/>
      <c r="W91" s="58"/>
      <c r="X91" s="58"/>
      <c r="Y91" s="58"/>
      <c r="Z91" s="58"/>
      <c r="AA91" s="58"/>
      <c r="AB91" s="58"/>
    </row>
    <row r="92" spans="1:28" ht="14.25" customHeight="1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/>
      <c r="U92" s="58"/>
      <c r="V92" s="58"/>
      <c r="W92" s="58"/>
      <c r="X92" s="58"/>
      <c r="Y92" s="58"/>
      <c r="Z92" s="58"/>
      <c r="AA92" s="58"/>
      <c r="AB92" s="58"/>
    </row>
    <row r="93" spans="1:28" ht="14.25" customHeight="1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/>
      <c r="U93" s="58"/>
      <c r="V93" s="58"/>
      <c r="W93" s="58"/>
      <c r="X93" s="58"/>
      <c r="Y93" s="58"/>
      <c r="Z93" s="58"/>
      <c r="AA93" s="58"/>
      <c r="AB93" s="58"/>
    </row>
    <row r="94" spans="1:28" ht="14.25" customHeight="1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/>
      <c r="U94" s="58"/>
      <c r="V94" s="58"/>
      <c r="W94" s="58"/>
      <c r="X94" s="58"/>
      <c r="Y94" s="58"/>
      <c r="Z94" s="58"/>
      <c r="AA94" s="58"/>
      <c r="AB94" s="58"/>
    </row>
    <row r="95" spans="1:28" ht="14.25" customHeight="1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/>
      <c r="U95" s="58"/>
      <c r="V95" s="58"/>
      <c r="W95" s="58"/>
      <c r="X95" s="58"/>
      <c r="Y95" s="58"/>
      <c r="Z95" s="58"/>
      <c r="AA95" s="58"/>
      <c r="AB95" s="58"/>
    </row>
    <row r="96" spans="1:28" ht="14.25" customHeight="1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/>
      <c r="U96" s="58"/>
      <c r="V96" s="58"/>
      <c r="W96" s="58"/>
      <c r="X96" s="58"/>
      <c r="Y96" s="58"/>
      <c r="Z96" s="58"/>
      <c r="AA96" s="58"/>
      <c r="AB96" s="58"/>
    </row>
    <row r="97" spans="1:28" ht="14.25" customHeight="1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/>
      <c r="U97" s="58"/>
      <c r="V97" s="58"/>
      <c r="W97" s="58"/>
      <c r="X97" s="58"/>
      <c r="Y97" s="58"/>
      <c r="Z97" s="58"/>
      <c r="AA97" s="58"/>
      <c r="AB97" s="58"/>
    </row>
    <row r="98" spans="1:28" ht="14.25" customHeight="1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/>
      <c r="U98" s="58"/>
      <c r="V98" s="58"/>
      <c r="W98" s="58"/>
      <c r="X98" s="58"/>
      <c r="Y98" s="58"/>
      <c r="Z98" s="58"/>
      <c r="AA98" s="58"/>
      <c r="AB98" s="58"/>
    </row>
    <row r="99" spans="1:28" ht="14.25" customHeight="1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/>
      <c r="U99" s="58"/>
      <c r="V99" s="58"/>
      <c r="W99" s="58"/>
      <c r="X99" s="58"/>
      <c r="Y99" s="58"/>
      <c r="Z99" s="58"/>
      <c r="AA99" s="58"/>
      <c r="AB99" s="58"/>
    </row>
    <row r="100" spans="1:28" ht="14.25" customHeight="1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/>
      <c r="U100" s="58"/>
      <c r="V100" s="58"/>
      <c r="W100" s="58"/>
      <c r="X100" s="58"/>
      <c r="Y100" s="58"/>
      <c r="Z100" s="58"/>
      <c r="AA100" s="58"/>
      <c r="AB100" s="58"/>
    </row>
    <row r="101" spans="1:28" ht="14.25" customHeight="1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/>
      <c r="U101" s="58"/>
      <c r="V101" s="58"/>
      <c r="W101" s="58"/>
      <c r="X101" s="58"/>
      <c r="Y101" s="58"/>
      <c r="Z101" s="58"/>
      <c r="AA101" s="58"/>
      <c r="AB101" s="58"/>
    </row>
    <row r="102" spans="1:28" ht="14.25" customHeight="1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/>
      <c r="U102" s="58"/>
      <c r="V102" s="58"/>
      <c r="W102" s="58"/>
      <c r="X102" s="58"/>
      <c r="Y102" s="58"/>
      <c r="Z102" s="58"/>
      <c r="AA102" s="58"/>
      <c r="AB102" s="58"/>
    </row>
    <row r="103" spans="1:28" ht="14.25" customHeight="1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/>
      <c r="U103" s="58"/>
      <c r="V103" s="58"/>
      <c r="W103" s="58"/>
      <c r="X103" s="58"/>
      <c r="Y103" s="58"/>
      <c r="Z103" s="58"/>
      <c r="AA103" s="58"/>
      <c r="AB103" s="58"/>
    </row>
    <row r="104" spans="1:28" ht="14.25" customHeight="1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/>
      <c r="U104" s="58"/>
      <c r="V104" s="58"/>
      <c r="W104" s="58"/>
      <c r="X104" s="58"/>
      <c r="Y104" s="58"/>
      <c r="Z104" s="58"/>
      <c r="AA104" s="58"/>
      <c r="AB104" s="58"/>
    </row>
    <row r="105" spans="1:28" ht="14.25" customHeight="1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/>
      <c r="U105" s="58"/>
      <c r="V105" s="58"/>
      <c r="W105" s="58"/>
      <c r="X105" s="58"/>
      <c r="Y105" s="58"/>
      <c r="Z105" s="58"/>
      <c r="AA105" s="58"/>
      <c r="AB105" s="58"/>
    </row>
    <row r="106" spans="1:28" ht="14.25" customHeight="1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/>
      <c r="U106" s="58"/>
      <c r="V106" s="58"/>
      <c r="W106" s="58"/>
      <c r="X106" s="58"/>
      <c r="Y106" s="58"/>
      <c r="Z106" s="58"/>
      <c r="AA106" s="58"/>
      <c r="AB106" s="58"/>
    </row>
    <row r="107" spans="1:28" ht="14.25" customHeight="1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/>
      <c r="U107" s="58"/>
      <c r="V107" s="58"/>
      <c r="W107" s="58"/>
      <c r="X107" s="58"/>
      <c r="Y107" s="58"/>
      <c r="Z107" s="58"/>
      <c r="AA107" s="58"/>
      <c r="AB107" s="58"/>
    </row>
    <row r="108" spans="1:28" ht="14.25" customHeight="1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/>
      <c r="U108" s="58"/>
      <c r="V108" s="58"/>
      <c r="W108" s="58"/>
      <c r="X108" s="58"/>
      <c r="Y108" s="58"/>
      <c r="Z108" s="58"/>
      <c r="AA108" s="58"/>
      <c r="AB108" s="58"/>
    </row>
    <row r="109" spans="1:28" ht="14.25" customHeight="1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/>
      <c r="U109" s="58"/>
      <c r="V109" s="58"/>
      <c r="W109" s="58"/>
      <c r="X109" s="58"/>
      <c r="Y109" s="58"/>
      <c r="Z109" s="58"/>
      <c r="AA109" s="58"/>
      <c r="AB109" s="58"/>
    </row>
    <row r="110" spans="1:28" ht="14.25" customHeight="1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/>
      <c r="U110" s="58"/>
      <c r="V110" s="58"/>
      <c r="W110" s="58"/>
      <c r="X110" s="58"/>
      <c r="Y110" s="58"/>
      <c r="Z110" s="58"/>
      <c r="AA110" s="58"/>
      <c r="AB110" s="58"/>
    </row>
    <row r="111" spans="1:28" ht="14.25" customHeight="1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/>
      <c r="U111" s="58"/>
      <c r="V111" s="58"/>
      <c r="W111" s="58"/>
      <c r="X111" s="58"/>
      <c r="Y111" s="58"/>
      <c r="Z111" s="58"/>
      <c r="AA111" s="58"/>
      <c r="AB111" s="58"/>
    </row>
    <row r="112" spans="1:28" ht="14.25" customHeight="1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/>
      <c r="U112" s="58"/>
      <c r="V112" s="58"/>
      <c r="W112" s="58"/>
      <c r="X112" s="58"/>
      <c r="Y112" s="58"/>
      <c r="Z112" s="58"/>
      <c r="AA112" s="58"/>
      <c r="AB112" s="58"/>
    </row>
    <row r="113" spans="1:28" ht="14.25" customHeight="1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/>
      <c r="U113" s="58"/>
      <c r="V113" s="58"/>
      <c r="W113" s="58"/>
      <c r="X113" s="58"/>
      <c r="Y113" s="58"/>
      <c r="Z113" s="58"/>
      <c r="AA113" s="58"/>
      <c r="AB113" s="58"/>
    </row>
    <row r="114" spans="1:28" ht="14.25" customHeight="1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/>
      <c r="U114" s="58"/>
      <c r="V114" s="58"/>
      <c r="W114" s="58"/>
      <c r="X114" s="58"/>
      <c r="Y114" s="58"/>
      <c r="Z114" s="58"/>
      <c r="AA114" s="58"/>
      <c r="AB114" s="58"/>
    </row>
    <row r="115" spans="1:28" ht="14.25" customHeight="1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/>
      <c r="U115" s="58"/>
      <c r="V115" s="58"/>
      <c r="W115" s="58"/>
      <c r="X115" s="58"/>
      <c r="Y115" s="58"/>
      <c r="Z115" s="58"/>
      <c r="AA115" s="58"/>
      <c r="AB115" s="58"/>
    </row>
    <row r="116" spans="1:28" ht="14.25" customHeight="1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/>
      <c r="U116" s="58"/>
      <c r="V116" s="58"/>
      <c r="W116" s="58"/>
      <c r="X116" s="58"/>
      <c r="Y116" s="58"/>
      <c r="Z116" s="58"/>
      <c r="AA116" s="58"/>
      <c r="AB116" s="58"/>
    </row>
    <row r="117" spans="1:28" ht="14.25" customHeight="1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/>
      <c r="U117" s="58"/>
      <c r="V117" s="58"/>
      <c r="W117" s="58"/>
      <c r="X117" s="58"/>
      <c r="Y117" s="58"/>
      <c r="Z117" s="58"/>
      <c r="AA117" s="58"/>
      <c r="AB117" s="58"/>
    </row>
    <row r="118" spans="1:28" ht="14.25" customHeight="1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/>
      <c r="U118" s="58"/>
      <c r="V118" s="58"/>
      <c r="W118" s="58"/>
      <c r="X118" s="58"/>
      <c r="Y118" s="58"/>
      <c r="Z118" s="58"/>
      <c r="AA118" s="58"/>
      <c r="AB118" s="58"/>
    </row>
    <row r="119" spans="1:28" ht="14.25" customHeight="1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/>
      <c r="U119" s="58"/>
      <c r="V119" s="58"/>
      <c r="W119" s="58"/>
      <c r="X119" s="58"/>
      <c r="Y119" s="58"/>
      <c r="Z119" s="58"/>
      <c r="AA119" s="58"/>
      <c r="AB119" s="58"/>
    </row>
    <row r="120" spans="1:28" ht="14.25" customHeight="1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/>
      <c r="U120" s="58"/>
      <c r="V120" s="58"/>
      <c r="W120" s="58"/>
      <c r="X120" s="58"/>
      <c r="Y120" s="58"/>
      <c r="Z120" s="58"/>
      <c r="AA120" s="58"/>
      <c r="AB120" s="58"/>
    </row>
    <row r="121" spans="1:28" ht="14.25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/>
      <c r="U121" s="58"/>
      <c r="V121" s="58"/>
      <c r="W121" s="58"/>
      <c r="X121" s="58"/>
      <c r="Y121" s="58"/>
      <c r="Z121" s="58"/>
      <c r="AA121" s="58"/>
      <c r="AB121" s="58"/>
    </row>
    <row r="122" spans="1:28" ht="14.25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/>
      <c r="U122" s="58"/>
      <c r="V122" s="58"/>
      <c r="W122" s="58"/>
      <c r="X122" s="58"/>
      <c r="Y122" s="58"/>
      <c r="Z122" s="58"/>
      <c r="AA122" s="58"/>
      <c r="AB122" s="58"/>
    </row>
    <row r="123" spans="1:28" ht="14.25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/>
      <c r="U123" s="58"/>
      <c r="V123" s="58"/>
      <c r="W123" s="58"/>
      <c r="X123" s="58"/>
      <c r="Y123" s="58"/>
      <c r="Z123" s="58"/>
      <c r="AA123" s="58"/>
      <c r="AB123" s="58"/>
    </row>
    <row r="124" spans="1:28" ht="14.25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/>
      <c r="U124" s="58"/>
      <c r="V124" s="58"/>
      <c r="W124" s="58"/>
      <c r="X124" s="58"/>
      <c r="Y124" s="58"/>
      <c r="Z124" s="58"/>
      <c r="AA124" s="58"/>
      <c r="AB124" s="58"/>
    </row>
    <row r="125" spans="1:28" ht="14.25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/>
      <c r="U125" s="58"/>
      <c r="V125" s="58"/>
      <c r="W125" s="58"/>
      <c r="X125" s="58"/>
      <c r="Y125" s="58"/>
      <c r="Z125" s="58"/>
      <c r="AA125" s="58"/>
      <c r="AB125" s="58"/>
    </row>
    <row r="126" spans="1:28" ht="14.25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/>
      <c r="U126" s="58"/>
      <c r="V126" s="58"/>
      <c r="W126" s="58"/>
      <c r="X126" s="58"/>
      <c r="Y126" s="58"/>
      <c r="Z126" s="58"/>
      <c r="AA126" s="58"/>
      <c r="AB126" s="58"/>
    </row>
    <row r="127" spans="1:28" ht="14.25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/>
      <c r="U127" s="58"/>
      <c r="V127" s="58"/>
      <c r="W127" s="58"/>
      <c r="X127" s="58"/>
      <c r="Y127" s="58"/>
      <c r="Z127" s="58"/>
      <c r="AA127" s="58"/>
      <c r="AB127" s="58"/>
    </row>
    <row r="128" spans="1:28" ht="14.25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/>
      <c r="U128" s="58"/>
      <c r="V128" s="58"/>
      <c r="W128" s="58"/>
      <c r="X128" s="58"/>
      <c r="Y128" s="58"/>
      <c r="Z128" s="58"/>
      <c r="AA128" s="58"/>
      <c r="AB128" s="58"/>
    </row>
    <row r="129" spans="1:28" ht="14.25" customHeight="1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/>
      <c r="U129" s="58"/>
      <c r="V129" s="58"/>
      <c r="W129" s="58"/>
      <c r="X129" s="58"/>
      <c r="Y129" s="58"/>
      <c r="Z129" s="58"/>
      <c r="AA129" s="58"/>
      <c r="AB129" s="58"/>
    </row>
    <row r="130" spans="1:28" ht="14.25" customHeight="1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/>
      <c r="U130" s="58"/>
      <c r="V130" s="58"/>
      <c r="W130" s="58"/>
      <c r="X130" s="58"/>
      <c r="Y130" s="58"/>
      <c r="Z130" s="58"/>
      <c r="AA130" s="58"/>
      <c r="AB130" s="58"/>
    </row>
    <row r="131" spans="1:28" ht="14.25" customHeight="1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/>
      <c r="U131" s="58"/>
      <c r="V131" s="58"/>
      <c r="W131" s="58"/>
      <c r="X131" s="58"/>
      <c r="Y131" s="58"/>
      <c r="Z131" s="58"/>
      <c r="AA131" s="58"/>
      <c r="AB131" s="58"/>
    </row>
    <row r="132" spans="1:28" ht="14.25" customHeight="1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/>
      <c r="U132" s="58"/>
      <c r="V132" s="58"/>
      <c r="W132" s="58"/>
      <c r="X132" s="58"/>
      <c r="Y132" s="58"/>
      <c r="Z132" s="58"/>
      <c r="AA132" s="58"/>
      <c r="AB132" s="58"/>
    </row>
    <row r="133" spans="1:28" ht="14.25" customHeight="1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/>
      <c r="U133" s="58"/>
      <c r="V133" s="58"/>
      <c r="W133" s="58"/>
      <c r="X133" s="58"/>
      <c r="Y133" s="58"/>
      <c r="Z133" s="58"/>
      <c r="AA133" s="58"/>
      <c r="AB133" s="58"/>
    </row>
    <row r="134" spans="1:28" ht="14.25" customHeight="1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/>
      <c r="U134" s="58"/>
      <c r="V134" s="58"/>
      <c r="W134" s="58"/>
      <c r="X134" s="58"/>
      <c r="Y134" s="58"/>
      <c r="Z134" s="58"/>
      <c r="AA134" s="58"/>
      <c r="AB134" s="58"/>
    </row>
    <row r="135" spans="1:28" ht="14.25" customHeight="1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/>
      <c r="U135" s="58"/>
      <c r="V135" s="58"/>
      <c r="W135" s="58"/>
      <c r="X135" s="58"/>
      <c r="Y135" s="58"/>
      <c r="Z135" s="58"/>
      <c r="AA135" s="58"/>
      <c r="AB135" s="58"/>
    </row>
    <row r="136" spans="1:28" ht="14.25" customHeight="1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/>
      <c r="U136" s="58"/>
      <c r="V136" s="58"/>
      <c r="W136" s="58"/>
      <c r="X136" s="58"/>
      <c r="Y136" s="58"/>
      <c r="Z136" s="58"/>
      <c r="AA136" s="58"/>
      <c r="AB136" s="58"/>
    </row>
    <row r="137" spans="1:28" ht="14.25" customHeight="1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/>
      <c r="U137" s="58"/>
      <c r="V137" s="58"/>
      <c r="W137" s="58"/>
      <c r="X137" s="58"/>
      <c r="Y137" s="58"/>
      <c r="Z137" s="58"/>
      <c r="AA137" s="58"/>
      <c r="AB137" s="58"/>
    </row>
    <row r="138" spans="1:28" ht="14.25" customHeight="1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/>
      <c r="U138" s="58"/>
      <c r="V138" s="58"/>
      <c r="W138" s="58"/>
      <c r="X138" s="58"/>
      <c r="Y138" s="58"/>
      <c r="Z138" s="58"/>
      <c r="AA138" s="58"/>
      <c r="AB138" s="58"/>
    </row>
    <row r="139" spans="1:28" ht="14.25" customHeight="1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/>
      <c r="U139" s="58"/>
      <c r="V139" s="58"/>
      <c r="W139" s="58"/>
      <c r="X139" s="58"/>
      <c r="Y139" s="58"/>
      <c r="Z139" s="58"/>
      <c r="AA139" s="58"/>
      <c r="AB139" s="58"/>
    </row>
    <row r="140" spans="1:28" ht="14.25" customHeight="1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/>
      <c r="U140" s="58"/>
      <c r="V140" s="58"/>
      <c r="W140" s="58"/>
      <c r="X140" s="58"/>
      <c r="Y140" s="58"/>
      <c r="Z140" s="58"/>
      <c r="AA140" s="58"/>
      <c r="AB140" s="58"/>
    </row>
    <row r="141" spans="1:28" ht="14.25" customHeight="1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/>
      <c r="U141" s="58"/>
      <c r="V141" s="58"/>
      <c r="W141" s="58"/>
      <c r="X141" s="58"/>
      <c r="Y141" s="58"/>
      <c r="Z141" s="58"/>
      <c r="AA141" s="58"/>
      <c r="AB141" s="58"/>
    </row>
    <row r="142" spans="1:28" ht="14.25" customHeight="1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/>
      <c r="U142" s="58"/>
      <c r="V142" s="58"/>
      <c r="W142" s="58"/>
      <c r="X142" s="58"/>
      <c r="Y142" s="58"/>
      <c r="Z142" s="58"/>
      <c r="AA142" s="58"/>
      <c r="AB142" s="58"/>
    </row>
    <row r="143" spans="1:28" ht="14.25" customHeight="1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/>
      <c r="U143" s="58"/>
      <c r="V143" s="58"/>
      <c r="W143" s="58"/>
      <c r="X143" s="58"/>
      <c r="Y143" s="58"/>
      <c r="Z143" s="58"/>
      <c r="AA143" s="58"/>
      <c r="AB143" s="58"/>
    </row>
    <row r="144" spans="1:28" ht="14.25" customHeight="1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/>
      <c r="U144" s="58"/>
      <c r="V144" s="58"/>
      <c r="W144" s="58"/>
      <c r="X144" s="58"/>
      <c r="Y144" s="58"/>
      <c r="Z144" s="58"/>
      <c r="AA144" s="58"/>
      <c r="AB144" s="58"/>
    </row>
    <row r="145" spans="1:28" ht="14.25" customHeight="1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/>
      <c r="U145" s="58"/>
      <c r="V145" s="58"/>
      <c r="W145" s="58"/>
      <c r="X145" s="58"/>
      <c r="Y145" s="58"/>
      <c r="Z145" s="58"/>
      <c r="AA145" s="58"/>
      <c r="AB145" s="58"/>
    </row>
    <row r="146" spans="1:28" ht="14.25" customHeight="1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/>
      <c r="U146" s="58"/>
      <c r="V146" s="58"/>
      <c r="W146" s="58"/>
      <c r="X146" s="58"/>
      <c r="Y146" s="58"/>
      <c r="Z146" s="58"/>
      <c r="AA146" s="58"/>
      <c r="AB146" s="58"/>
    </row>
    <row r="147" spans="1:28" ht="14.25" customHeight="1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/>
      <c r="U147" s="58"/>
      <c r="V147" s="58"/>
      <c r="W147" s="58"/>
      <c r="X147" s="58"/>
      <c r="Y147" s="58"/>
      <c r="Z147" s="58"/>
      <c r="AA147" s="58"/>
      <c r="AB147" s="58"/>
    </row>
    <row r="148" spans="1:28" ht="14.25" customHeight="1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/>
      <c r="U148" s="58"/>
      <c r="V148" s="58"/>
      <c r="W148" s="58"/>
      <c r="X148" s="58"/>
      <c r="Y148" s="58"/>
      <c r="Z148" s="58"/>
      <c r="AA148" s="58"/>
      <c r="AB148" s="58"/>
    </row>
    <row r="149" spans="1:28" ht="14.25" customHeight="1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/>
      <c r="U149" s="58"/>
      <c r="V149" s="58"/>
      <c r="W149" s="58"/>
      <c r="X149" s="58"/>
      <c r="Y149" s="58"/>
      <c r="Z149" s="58"/>
      <c r="AA149" s="58"/>
      <c r="AB149" s="58"/>
    </row>
    <row r="150" spans="1:28" ht="14.25" customHeight="1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/>
      <c r="U150" s="58"/>
      <c r="V150" s="58"/>
      <c r="W150" s="58"/>
      <c r="X150" s="58"/>
      <c r="Y150" s="58"/>
      <c r="Z150" s="58"/>
      <c r="AA150" s="58"/>
      <c r="AB150" s="58"/>
    </row>
    <row r="151" spans="1:28" ht="14.25" customHeight="1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/>
      <c r="U151" s="58"/>
      <c r="V151" s="58"/>
      <c r="W151" s="58"/>
      <c r="X151" s="58"/>
      <c r="Y151" s="58"/>
      <c r="Z151" s="58"/>
      <c r="AA151" s="58"/>
      <c r="AB151" s="58"/>
    </row>
    <row r="152" spans="1:28" ht="14.25" customHeight="1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/>
      <c r="U152" s="58"/>
      <c r="V152" s="58"/>
      <c r="W152" s="58"/>
      <c r="X152" s="58"/>
      <c r="Y152" s="58"/>
      <c r="Z152" s="58"/>
      <c r="AA152" s="58"/>
      <c r="AB152" s="58"/>
    </row>
    <row r="153" spans="1:28" ht="14.25" customHeight="1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/>
      <c r="U153" s="58"/>
      <c r="V153" s="58"/>
      <c r="W153" s="58"/>
      <c r="X153" s="58"/>
      <c r="Y153" s="58"/>
      <c r="Z153" s="58"/>
      <c r="AA153" s="58"/>
      <c r="AB153" s="58"/>
    </row>
    <row r="154" spans="1:28" ht="14.25" customHeight="1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/>
      <c r="U154" s="58"/>
      <c r="V154" s="58"/>
      <c r="W154" s="58"/>
      <c r="X154" s="58"/>
      <c r="Y154" s="58"/>
      <c r="Z154" s="58"/>
      <c r="AA154" s="58"/>
      <c r="AB154" s="58"/>
    </row>
    <row r="155" spans="1:28" ht="14.25" customHeight="1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/>
      <c r="U155" s="58"/>
      <c r="V155" s="58"/>
      <c r="W155" s="58"/>
      <c r="X155" s="58"/>
      <c r="Y155" s="58"/>
      <c r="Z155" s="58"/>
      <c r="AA155" s="58"/>
      <c r="AB155" s="58"/>
    </row>
    <row r="156" spans="1:28" ht="14.25" customHeight="1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/>
      <c r="U156" s="58"/>
      <c r="V156" s="58"/>
      <c r="W156" s="58"/>
      <c r="X156" s="58"/>
      <c r="Y156" s="58"/>
      <c r="Z156" s="58"/>
      <c r="AA156" s="58"/>
      <c r="AB156" s="58"/>
    </row>
    <row r="157" spans="1:28" ht="14.25" customHeight="1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/>
      <c r="U157" s="58"/>
      <c r="V157" s="58"/>
      <c r="W157" s="58"/>
      <c r="X157" s="58"/>
      <c r="Y157" s="58"/>
      <c r="Z157" s="58"/>
      <c r="AA157" s="58"/>
      <c r="AB157" s="58"/>
    </row>
    <row r="158" spans="1:28" ht="14.25" customHeight="1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/>
      <c r="U158" s="58"/>
      <c r="V158" s="58"/>
      <c r="W158" s="58"/>
      <c r="X158" s="58"/>
      <c r="Y158" s="58"/>
      <c r="Z158" s="58"/>
      <c r="AA158" s="58"/>
      <c r="AB158" s="58"/>
    </row>
    <row r="159" spans="1:28" ht="14.25" customHeight="1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/>
      <c r="U159" s="58"/>
      <c r="V159" s="58"/>
      <c r="W159" s="58"/>
      <c r="X159" s="58"/>
      <c r="Y159" s="58"/>
      <c r="Z159" s="58"/>
      <c r="AA159" s="58"/>
      <c r="AB159" s="58"/>
    </row>
    <row r="160" spans="1:28" ht="14.25" customHeight="1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/>
      <c r="U160" s="58"/>
      <c r="V160" s="58"/>
      <c r="W160" s="58"/>
      <c r="X160" s="58"/>
      <c r="Y160" s="58"/>
      <c r="Z160" s="58"/>
      <c r="AA160" s="58"/>
      <c r="AB160" s="58"/>
    </row>
    <row r="161" spans="1:28" ht="14.25" customHeight="1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/>
      <c r="U161" s="58"/>
      <c r="V161" s="58"/>
      <c r="W161" s="58"/>
      <c r="X161" s="58"/>
      <c r="Y161" s="58"/>
      <c r="Z161" s="58"/>
      <c r="AA161" s="58"/>
      <c r="AB161" s="58"/>
    </row>
    <row r="162" spans="1:28" ht="14.25" customHeight="1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/>
      <c r="U162" s="58"/>
      <c r="V162" s="58"/>
      <c r="W162" s="58"/>
      <c r="X162" s="58"/>
      <c r="Y162" s="58"/>
      <c r="Z162" s="58"/>
      <c r="AA162" s="58"/>
      <c r="AB162" s="58"/>
    </row>
    <row r="163" spans="1:28" ht="14.25" customHeight="1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/>
      <c r="U163" s="58"/>
      <c r="V163" s="58"/>
      <c r="W163" s="58"/>
      <c r="X163" s="58"/>
      <c r="Y163" s="58"/>
      <c r="Z163" s="58"/>
      <c r="AA163" s="58"/>
      <c r="AB163" s="58"/>
    </row>
    <row r="164" spans="1:28" ht="14.25" customHeight="1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/>
      <c r="U164" s="58"/>
      <c r="V164" s="58"/>
      <c r="W164" s="58"/>
      <c r="X164" s="58"/>
      <c r="Y164" s="58"/>
      <c r="Z164" s="58"/>
      <c r="AA164" s="58"/>
      <c r="AB164" s="58"/>
    </row>
    <row r="165" spans="1:28" ht="14.25" customHeight="1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/>
      <c r="U165" s="58"/>
      <c r="V165" s="58"/>
      <c r="W165" s="58"/>
      <c r="X165" s="58"/>
      <c r="Y165" s="58"/>
      <c r="Z165" s="58"/>
      <c r="AA165" s="58"/>
      <c r="AB165" s="58"/>
    </row>
    <row r="166" spans="1:28" ht="14.25" customHeight="1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/>
      <c r="U166" s="58"/>
      <c r="V166" s="58"/>
      <c r="W166" s="58"/>
      <c r="X166" s="58"/>
      <c r="Y166" s="58"/>
      <c r="Z166" s="58"/>
      <c r="AA166" s="58"/>
      <c r="AB166" s="58"/>
    </row>
    <row r="167" spans="1:28" ht="14.25" customHeight="1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/>
      <c r="U167" s="58"/>
      <c r="V167" s="58"/>
      <c r="W167" s="58"/>
      <c r="X167" s="58"/>
      <c r="Y167" s="58"/>
      <c r="Z167" s="58"/>
      <c r="AA167" s="58"/>
      <c r="AB167" s="58"/>
    </row>
    <row r="168" spans="1:28" ht="14.25" customHeight="1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/>
      <c r="U168" s="58"/>
      <c r="V168" s="58"/>
      <c r="W168" s="58"/>
      <c r="X168" s="58"/>
      <c r="Y168" s="58"/>
      <c r="Z168" s="58"/>
      <c r="AA168" s="58"/>
      <c r="AB168" s="58"/>
    </row>
    <row r="169" spans="1:28" ht="14.25" customHeight="1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/>
      <c r="U169" s="58"/>
      <c r="V169" s="58"/>
      <c r="W169" s="58"/>
      <c r="X169" s="58"/>
      <c r="Y169" s="58"/>
      <c r="Z169" s="58"/>
      <c r="AA169" s="58"/>
      <c r="AB169" s="58"/>
    </row>
    <row r="170" spans="1:28" ht="14.25" customHeight="1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/>
      <c r="U170" s="58"/>
      <c r="V170" s="58"/>
      <c r="W170" s="58"/>
      <c r="X170" s="58"/>
      <c r="Y170" s="58"/>
      <c r="Z170" s="58"/>
      <c r="AA170" s="58"/>
      <c r="AB170" s="58"/>
    </row>
    <row r="171" spans="1:28" ht="14.25" customHeight="1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/>
      <c r="U171" s="58"/>
      <c r="V171" s="58"/>
      <c r="W171" s="58"/>
      <c r="X171" s="58"/>
      <c r="Y171" s="58"/>
      <c r="Z171" s="58"/>
      <c r="AA171" s="58"/>
      <c r="AB171" s="58"/>
    </row>
    <row r="172" spans="1:28" ht="14.25" customHeight="1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/>
      <c r="U172" s="58"/>
      <c r="V172" s="58"/>
      <c r="W172" s="58"/>
      <c r="X172" s="58"/>
      <c r="Y172" s="58"/>
      <c r="Z172" s="58"/>
      <c r="AA172" s="58"/>
      <c r="AB172" s="58"/>
    </row>
    <row r="173" spans="1:28" ht="14.25" customHeight="1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/>
      <c r="U173" s="58"/>
      <c r="V173" s="58"/>
      <c r="W173" s="58"/>
      <c r="X173" s="58"/>
      <c r="Y173" s="58"/>
      <c r="Z173" s="58"/>
      <c r="AA173" s="58"/>
      <c r="AB173" s="58"/>
    </row>
    <row r="174" spans="1:28" ht="14.25" customHeight="1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/>
      <c r="U174" s="58"/>
      <c r="V174" s="58"/>
      <c r="W174" s="58"/>
      <c r="X174" s="58"/>
      <c r="Y174" s="58"/>
      <c r="Z174" s="58"/>
      <c r="AA174" s="58"/>
      <c r="AB174" s="58"/>
    </row>
    <row r="175" spans="1:28" ht="14.25" customHeight="1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/>
      <c r="U175" s="58"/>
      <c r="V175" s="58"/>
      <c r="W175" s="58"/>
      <c r="X175" s="58"/>
      <c r="Y175" s="58"/>
      <c r="Z175" s="58"/>
      <c r="AA175" s="58"/>
      <c r="AB175" s="58"/>
    </row>
    <row r="176" spans="1:28" ht="14.25" customHeight="1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/>
      <c r="U176" s="58"/>
      <c r="V176" s="58"/>
      <c r="W176" s="58"/>
      <c r="X176" s="58"/>
      <c r="Y176" s="58"/>
      <c r="Z176" s="58"/>
      <c r="AA176" s="58"/>
      <c r="AB176" s="58"/>
    </row>
    <row r="177" spans="1:28" ht="14.25" customHeight="1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/>
      <c r="U177" s="58"/>
      <c r="V177" s="58"/>
      <c r="W177" s="58"/>
      <c r="X177" s="58"/>
      <c r="Y177" s="58"/>
      <c r="Z177" s="58"/>
      <c r="AA177" s="58"/>
      <c r="AB177" s="58"/>
    </row>
    <row r="178" spans="1:28" ht="14.25" customHeight="1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/>
      <c r="U178" s="58"/>
      <c r="V178" s="58"/>
      <c r="W178" s="58"/>
      <c r="X178" s="58"/>
      <c r="Y178" s="58"/>
      <c r="Z178" s="58"/>
      <c r="AA178" s="58"/>
      <c r="AB178" s="58"/>
    </row>
    <row r="179" spans="1:28" ht="14.25" customHeight="1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/>
      <c r="U179" s="58"/>
      <c r="V179" s="58"/>
      <c r="W179" s="58"/>
      <c r="X179" s="58"/>
      <c r="Y179" s="58"/>
      <c r="Z179" s="58"/>
      <c r="AA179" s="58"/>
      <c r="AB179" s="58"/>
    </row>
    <row r="180" spans="1:28" ht="14.25" customHeight="1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/>
      <c r="U180" s="58"/>
      <c r="V180" s="58"/>
      <c r="W180" s="58"/>
      <c r="X180" s="58"/>
      <c r="Y180" s="58"/>
      <c r="Z180" s="58"/>
      <c r="AA180" s="58"/>
      <c r="AB180" s="58"/>
    </row>
    <row r="181" spans="1:28" ht="14.25" customHeight="1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/>
      <c r="U181" s="58"/>
      <c r="V181" s="58"/>
      <c r="W181" s="58"/>
      <c r="X181" s="58"/>
      <c r="Y181" s="58"/>
      <c r="Z181" s="58"/>
      <c r="AA181" s="58"/>
      <c r="AB181" s="58"/>
    </row>
    <row r="182" spans="1:28" ht="14.25" customHeight="1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/>
      <c r="U182" s="58"/>
      <c r="V182" s="58"/>
      <c r="W182" s="58"/>
      <c r="X182" s="58"/>
      <c r="Y182" s="58"/>
      <c r="Z182" s="58"/>
      <c r="AA182" s="58"/>
      <c r="AB182" s="58"/>
    </row>
    <row r="183" spans="1:28" ht="14.25" customHeight="1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/>
      <c r="U183" s="58"/>
      <c r="V183" s="58"/>
      <c r="W183" s="58"/>
      <c r="X183" s="58"/>
      <c r="Y183" s="58"/>
      <c r="Z183" s="58"/>
      <c r="AA183" s="58"/>
      <c r="AB183" s="58"/>
    </row>
    <row r="184" spans="1:28" ht="14.25" customHeight="1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/>
      <c r="U184" s="58"/>
      <c r="V184" s="58"/>
      <c r="W184" s="58"/>
      <c r="X184" s="58"/>
      <c r="Y184" s="58"/>
      <c r="Z184" s="58"/>
      <c r="AA184" s="58"/>
      <c r="AB184" s="58"/>
    </row>
    <row r="185" spans="1:28" ht="14.25" customHeight="1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/>
      <c r="U185" s="58"/>
      <c r="V185" s="58"/>
      <c r="W185" s="58"/>
      <c r="X185" s="58"/>
      <c r="Y185" s="58"/>
      <c r="Z185" s="58"/>
      <c r="AA185" s="58"/>
      <c r="AB185" s="58"/>
    </row>
    <row r="186" spans="1:28" ht="14.25" customHeight="1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/>
      <c r="U186" s="58"/>
      <c r="V186" s="58"/>
      <c r="W186" s="58"/>
      <c r="X186" s="58"/>
      <c r="Y186" s="58"/>
      <c r="Z186" s="58"/>
      <c r="AA186" s="58"/>
      <c r="AB186" s="58"/>
    </row>
    <row r="187" spans="1:28" ht="14.25" customHeight="1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/>
      <c r="U187" s="58"/>
      <c r="V187" s="58"/>
      <c r="W187" s="58"/>
      <c r="X187" s="58"/>
      <c r="Y187" s="58"/>
      <c r="Z187" s="58"/>
      <c r="AA187" s="58"/>
      <c r="AB187" s="58"/>
    </row>
    <row r="188" spans="1:28" ht="14.25" customHeight="1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/>
      <c r="U188" s="58"/>
      <c r="V188" s="58"/>
      <c r="W188" s="58"/>
      <c r="X188" s="58"/>
      <c r="Y188" s="58"/>
      <c r="Z188" s="58"/>
      <c r="AA188" s="58"/>
      <c r="AB188" s="58"/>
    </row>
    <row r="189" spans="1:28" ht="14.25" customHeight="1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/>
      <c r="U189" s="58"/>
      <c r="V189" s="58"/>
      <c r="W189" s="58"/>
      <c r="X189" s="58"/>
      <c r="Y189" s="58"/>
      <c r="Z189" s="58"/>
      <c r="AA189" s="58"/>
      <c r="AB189" s="58"/>
    </row>
    <row r="190" spans="1:28" ht="14.25" customHeight="1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/>
      <c r="U190" s="58"/>
      <c r="V190" s="58"/>
      <c r="W190" s="58"/>
      <c r="X190" s="58"/>
      <c r="Y190" s="58"/>
      <c r="Z190" s="58"/>
      <c r="AA190" s="58"/>
      <c r="AB190" s="58"/>
    </row>
    <row r="191" spans="1:28" ht="14.25" customHeight="1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/>
      <c r="U191" s="58"/>
      <c r="V191" s="58"/>
      <c r="W191" s="58"/>
      <c r="X191" s="58"/>
      <c r="Y191" s="58"/>
      <c r="Z191" s="58"/>
      <c r="AA191" s="58"/>
      <c r="AB191" s="58"/>
    </row>
    <row r="192" spans="1:28" ht="14.25" customHeight="1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/>
      <c r="U192" s="58"/>
      <c r="V192" s="58"/>
      <c r="W192" s="58"/>
      <c r="X192" s="58"/>
      <c r="Y192" s="58"/>
      <c r="Z192" s="58"/>
      <c r="AA192" s="58"/>
      <c r="AB192" s="58"/>
    </row>
    <row r="193" spans="1:28" ht="14.25" customHeight="1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/>
      <c r="U193" s="58"/>
      <c r="V193" s="58"/>
      <c r="W193" s="58"/>
      <c r="X193" s="58"/>
      <c r="Y193" s="58"/>
      <c r="Z193" s="58"/>
      <c r="AA193" s="58"/>
      <c r="AB193" s="58"/>
    </row>
    <row r="194" spans="1:28" ht="14.25" customHeight="1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/>
      <c r="U194" s="58"/>
      <c r="V194" s="58"/>
      <c r="W194" s="58"/>
      <c r="X194" s="58"/>
      <c r="Y194" s="58"/>
      <c r="Z194" s="58"/>
      <c r="AA194" s="58"/>
      <c r="AB194" s="58"/>
    </row>
    <row r="195" spans="1:28" ht="14.25" customHeight="1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/>
      <c r="U195" s="58"/>
      <c r="V195" s="58"/>
      <c r="W195" s="58"/>
      <c r="X195" s="58"/>
      <c r="Y195" s="58"/>
      <c r="Z195" s="58"/>
      <c r="AA195" s="58"/>
      <c r="AB195" s="58"/>
    </row>
    <row r="196" spans="1:28" ht="14.25" customHeight="1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/>
      <c r="U196" s="58"/>
      <c r="V196" s="58"/>
      <c r="W196" s="58"/>
      <c r="X196" s="58"/>
      <c r="Y196" s="58"/>
      <c r="Z196" s="58"/>
      <c r="AA196" s="58"/>
      <c r="AB196" s="58"/>
    </row>
    <row r="197" spans="1:28" ht="14.25" customHeight="1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/>
      <c r="U197" s="58"/>
      <c r="V197" s="58"/>
      <c r="W197" s="58"/>
      <c r="X197" s="58"/>
      <c r="Y197" s="58"/>
      <c r="Z197" s="58"/>
      <c r="AA197" s="58"/>
      <c r="AB197" s="58"/>
    </row>
    <row r="198" spans="1:28" ht="14.25" customHeight="1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/>
      <c r="U198" s="58"/>
      <c r="V198" s="58"/>
      <c r="W198" s="58"/>
      <c r="X198" s="58"/>
      <c r="Y198" s="58"/>
      <c r="Z198" s="58"/>
      <c r="AA198" s="58"/>
      <c r="AB198" s="58"/>
    </row>
    <row r="199" spans="1:28" ht="14.25" customHeight="1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/>
      <c r="U199" s="58"/>
      <c r="V199" s="58"/>
      <c r="W199" s="58"/>
      <c r="X199" s="58"/>
      <c r="Y199" s="58"/>
      <c r="Z199" s="58"/>
      <c r="AA199" s="58"/>
      <c r="AB199" s="58"/>
    </row>
    <row r="200" spans="1:28" ht="14.25" customHeight="1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/>
      <c r="U200" s="58"/>
      <c r="V200" s="58"/>
      <c r="W200" s="58"/>
      <c r="X200" s="58"/>
      <c r="Y200" s="58"/>
      <c r="Z200" s="58"/>
      <c r="AA200" s="58"/>
      <c r="AB200" s="58"/>
    </row>
    <row r="201" spans="1:28" ht="14.25" customHeight="1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/>
      <c r="U201" s="58"/>
      <c r="V201" s="58"/>
      <c r="W201" s="58"/>
      <c r="X201" s="58"/>
      <c r="Y201" s="58"/>
      <c r="Z201" s="58"/>
      <c r="AA201" s="58"/>
      <c r="AB201" s="58"/>
    </row>
    <row r="202" spans="1:28" ht="14.25" customHeight="1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/>
      <c r="U202" s="58"/>
      <c r="V202" s="58"/>
      <c r="W202" s="58"/>
      <c r="X202" s="58"/>
      <c r="Y202" s="58"/>
      <c r="Z202" s="58"/>
      <c r="AA202" s="58"/>
      <c r="AB202" s="58"/>
    </row>
    <row r="203" spans="1:28" ht="14.25" customHeight="1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/>
      <c r="U203" s="58"/>
      <c r="V203" s="58"/>
      <c r="W203" s="58"/>
      <c r="X203" s="58"/>
      <c r="Y203" s="58"/>
      <c r="Z203" s="58"/>
      <c r="AA203" s="58"/>
      <c r="AB203" s="58"/>
    </row>
    <row r="204" spans="1:28" ht="14.25" customHeight="1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/>
      <c r="U204" s="58"/>
      <c r="V204" s="58"/>
      <c r="W204" s="58"/>
      <c r="X204" s="58"/>
      <c r="Y204" s="58"/>
      <c r="Z204" s="58"/>
      <c r="AA204" s="58"/>
      <c r="AB204" s="58"/>
    </row>
    <row r="205" spans="1:28" ht="14.25" customHeight="1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/>
      <c r="U205" s="58"/>
      <c r="V205" s="58"/>
      <c r="W205" s="58"/>
      <c r="X205" s="58"/>
      <c r="Y205" s="58"/>
      <c r="Z205" s="58"/>
      <c r="AA205" s="58"/>
      <c r="AB205" s="58"/>
    </row>
    <row r="206" spans="1:28" ht="14.25" customHeight="1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/>
      <c r="U206" s="58"/>
      <c r="V206" s="58"/>
      <c r="W206" s="58"/>
      <c r="X206" s="58"/>
      <c r="Y206" s="58"/>
      <c r="Z206" s="58"/>
      <c r="AA206" s="58"/>
      <c r="AB206" s="58"/>
    </row>
    <row r="207" spans="1:28" ht="14.25" customHeight="1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/>
      <c r="U207" s="58"/>
      <c r="V207" s="58"/>
      <c r="W207" s="58"/>
      <c r="X207" s="58"/>
      <c r="Y207" s="58"/>
      <c r="Z207" s="58"/>
      <c r="AA207" s="58"/>
      <c r="AB207" s="58"/>
    </row>
    <row r="208" spans="1:28" ht="14.25" customHeight="1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/>
      <c r="U208" s="58"/>
      <c r="V208" s="58"/>
      <c r="W208" s="58"/>
      <c r="X208" s="58"/>
      <c r="Y208" s="58"/>
      <c r="Z208" s="58"/>
      <c r="AA208" s="58"/>
      <c r="AB208" s="58"/>
    </row>
    <row r="209" spans="1:28" ht="14.25" customHeight="1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/>
      <c r="U209" s="58"/>
      <c r="V209" s="58"/>
      <c r="W209" s="58"/>
      <c r="X209" s="58"/>
      <c r="Y209" s="58"/>
      <c r="Z209" s="58"/>
      <c r="AA209" s="58"/>
      <c r="AB209" s="58"/>
    </row>
    <row r="210" spans="1:28" ht="14.25" customHeight="1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/>
      <c r="U210" s="58"/>
      <c r="V210" s="58"/>
      <c r="W210" s="58"/>
      <c r="X210" s="58"/>
      <c r="Y210" s="58"/>
      <c r="Z210" s="58"/>
      <c r="AA210" s="58"/>
      <c r="AB210" s="58"/>
    </row>
    <row r="211" spans="1:28" ht="14.25" customHeight="1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/>
      <c r="U211" s="58"/>
      <c r="V211" s="58"/>
      <c r="W211" s="58"/>
      <c r="X211" s="58"/>
      <c r="Y211" s="58"/>
      <c r="Z211" s="58"/>
      <c r="AA211" s="58"/>
      <c r="AB211" s="58"/>
    </row>
    <row r="212" spans="1:28" ht="14.25" customHeight="1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/>
      <c r="U212" s="58"/>
      <c r="V212" s="58"/>
      <c r="W212" s="58"/>
      <c r="X212" s="58"/>
      <c r="Y212" s="58"/>
      <c r="Z212" s="58"/>
      <c r="AA212" s="58"/>
      <c r="AB212" s="58"/>
    </row>
    <row r="213" spans="1:28" ht="14.25" customHeight="1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/>
      <c r="U213" s="58"/>
      <c r="V213" s="58"/>
      <c r="W213" s="58"/>
      <c r="X213" s="58"/>
      <c r="Y213" s="58"/>
      <c r="Z213" s="58"/>
      <c r="AA213" s="58"/>
      <c r="AB213" s="58"/>
    </row>
    <row r="214" spans="1:28" ht="14.25" customHeight="1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/>
      <c r="U214" s="58"/>
      <c r="V214" s="58"/>
      <c r="W214" s="58"/>
      <c r="X214" s="58"/>
      <c r="Y214" s="58"/>
      <c r="Z214" s="58"/>
      <c r="AA214" s="58"/>
      <c r="AB214" s="58"/>
    </row>
    <row r="215" spans="1:28" ht="14.25" customHeight="1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/>
      <c r="U215" s="58"/>
      <c r="V215" s="58"/>
      <c r="W215" s="58"/>
      <c r="X215" s="58"/>
      <c r="Y215" s="58"/>
      <c r="Z215" s="58"/>
      <c r="AA215" s="58"/>
      <c r="AB215" s="58"/>
    </row>
    <row r="216" spans="1:28" ht="14.25" customHeight="1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/>
      <c r="U216" s="58"/>
      <c r="V216" s="58"/>
      <c r="W216" s="58"/>
      <c r="X216" s="58"/>
      <c r="Y216" s="58"/>
      <c r="Z216" s="58"/>
      <c r="AA216" s="58"/>
      <c r="AB216" s="58"/>
    </row>
    <row r="217" spans="1:28" ht="14.25" customHeight="1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/>
      <c r="U217" s="58"/>
      <c r="V217" s="58"/>
      <c r="W217" s="58"/>
      <c r="X217" s="58"/>
      <c r="Y217" s="58"/>
      <c r="Z217" s="58"/>
      <c r="AA217" s="58"/>
      <c r="AB217" s="58"/>
    </row>
    <row r="218" spans="1:28" ht="14.25" customHeight="1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/>
      <c r="U218" s="58"/>
      <c r="V218" s="58"/>
      <c r="W218" s="58"/>
      <c r="X218" s="58"/>
      <c r="Y218" s="58"/>
      <c r="Z218" s="58"/>
      <c r="AA218" s="58"/>
      <c r="AB218" s="58"/>
    </row>
    <row r="219" spans="1:28" ht="14.25" customHeight="1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/>
      <c r="U219" s="58"/>
      <c r="V219" s="58"/>
      <c r="W219" s="58"/>
      <c r="X219" s="58"/>
      <c r="Y219" s="58"/>
      <c r="Z219" s="58"/>
      <c r="AA219" s="58"/>
      <c r="AB219" s="58"/>
    </row>
    <row r="220" spans="1:28" ht="14.25" customHeight="1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/>
      <c r="U220" s="58"/>
      <c r="V220" s="58"/>
      <c r="W220" s="58"/>
      <c r="X220" s="58"/>
      <c r="Y220" s="58"/>
      <c r="Z220" s="58"/>
      <c r="AA220" s="58"/>
      <c r="AB220" s="58"/>
    </row>
    <row r="221" spans="1:28" ht="14.25" customHeight="1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/>
      <c r="U221" s="58"/>
      <c r="V221" s="58"/>
      <c r="W221" s="58"/>
      <c r="X221" s="58"/>
      <c r="Y221" s="58"/>
      <c r="Z221" s="58"/>
      <c r="AA221" s="58"/>
      <c r="AB221" s="58"/>
    </row>
    <row r="222" spans="1:28" ht="14.25" customHeight="1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/>
      <c r="U222" s="58"/>
      <c r="V222" s="58"/>
      <c r="W222" s="58"/>
      <c r="X222" s="58"/>
      <c r="Y222" s="58"/>
      <c r="Z222" s="58"/>
      <c r="AA222" s="58"/>
      <c r="AB222" s="58"/>
    </row>
    <row r="223" spans="1:28" ht="14.25" customHeight="1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/>
      <c r="U223" s="58"/>
      <c r="V223" s="58"/>
      <c r="W223" s="58"/>
      <c r="X223" s="58"/>
      <c r="Y223" s="58"/>
      <c r="Z223" s="58"/>
      <c r="AA223" s="58"/>
      <c r="AB223" s="58"/>
    </row>
    <row r="224" spans="1:28" ht="14.25" customHeight="1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/>
      <c r="U224" s="58"/>
      <c r="V224" s="58"/>
      <c r="W224" s="58"/>
      <c r="X224" s="58"/>
      <c r="Y224" s="58"/>
      <c r="Z224" s="58"/>
      <c r="AA224" s="58"/>
      <c r="AB224" s="58"/>
    </row>
    <row r="225" spans="1:28" ht="14.25" customHeight="1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/>
      <c r="U225" s="58"/>
      <c r="V225" s="58"/>
      <c r="W225" s="58"/>
      <c r="X225" s="58"/>
      <c r="Y225" s="58"/>
      <c r="Z225" s="58"/>
      <c r="AA225" s="58"/>
      <c r="AB225" s="58"/>
    </row>
    <row r="226" spans="1:28" ht="14.25" customHeight="1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/>
      <c r="U226" s="58"/>
      <c r="V226" s="58"/>
      <c r="W226" s="58"/>
      <c r="X226" s="58"/>
      <c r="Y226" s="58"/>
      <c r="Z226" s="58"/>
      <c r="AA226" s="58"/>
      <c r="AB226" s="58"/>
    </row>
    <row r="227" spans="1:28" ht="14.25" customHeight="1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/>
      <c r="U227" s="58"/>
      <c r="V227" s="58"/>
      <c r="W227" s="58"/>
      <c r="X227" s="58"/>
      <c r="Y227" s="58"/>
      <c r="Z227" s="58"/>
      <c r="AA227" s="58"/>
      <c r="AB227" s="58"/>
    </row>
    <row r="228" spans="1:28" ht="14.25" customHeight="1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/>
      <c r="U228" s="58"/>
      <c r="V228" s="58"/>
      <c r="W228" s="58"/>
      <c r="X228" s="58"/>
      <c r="Y228" s="58"/>
      <c r="Z228" s="58"/>
      <c r="AA228" s="58"/>
      <c r="AB228" s="58"/>
    </row>
    <row r="229" spans="1:28" ht="14.25" customHeight="1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/>
      <c r="U229" s="58"/>
      <c r="V229" s="58"/>
      <c r="W229" s="58"/>
      <c r="X229" s="58"/>
      <c r="Y229" s="58"/>
      <c r="Z229" s="58"/>
      <c r="AA229" s="58"/>
      <c r="AB229" s="58"/>
    </row>
    <row r="230" spans="1:28" ht="14.25" customHeight="1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/>
      <c r="U230" s="58"/>
      <c r="V230" s="58"/>
      <c r="W230" s="58"/>
      <c r="X230" s="58"/>
      <c r="Y230" s="58"/>
      <c r="Z230" s="58"/>
      <c r="AA230" s="58"/>
      <c r="AB230" s="58"/>
    </row>
    <row r="231" spans="1:28" ht="14.25" customHeight="1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/>
      <c r="U231" s="58"/>
      <c r="V231" s="58"/>
      <c r="W231" s="58"/>
      <c r="X231" s="58"/>
      <c r="Y231" s="58"/>
      <c r="Z231" s="58"/>
      <c r="AA231" s="58"/>
      <c r="AB231" s="58"/>
    </row>
    <row r="232" spans="1:28" ht="14.25" customHeight="1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/>
      <c r="U232" s="58"/>
      <c r="V232" s="58"/>
      <c r="W232" s="58"/>
      <c r="X232" s="58"/>
      <c r="Y232" s="58"/>
      <c r="Z232" s="58"/>
      <c r="AA232" s="58"/>
      <c r="AB232" s="58"/>
    </row>
    <row r="233" spans="1:28" ht="14.25" customHeight="1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/>
      <c r="U233" s="58"/>
      <c r="V233" s="58"/>
      <c r="W233" s="58"/>
      <c r="X233" s="58"/>
      <c r="Y233" s="58"/>
      <c r="Z233" s="58"/>
      <c r="AA233" s="58"/>
      <c r="AB233" s="58"/>
    </row>
    <row r="234" spans="1:28" ht="14.25" customHeight="1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/>
      <c r="U234" s="58"/>
      <c r="V234" s="58"/>
      <c r="W234" s="58"/>
      <c r="X234" s="58"/>
      <c r="Y234" s="58"/>
      <c r="Z234" s="58"/>
      <c r="AA234" s="58"/>
      <c r="AB234" s="58"/>
    </row>
    <row r="235" spans="1:28" ht="14.25" customHeight="1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/>
      <c r="U235" s="58"/>
      <c r="V235" s="58"/>
      <c r="W235" s="58"/>
      <c r="X235" s="58"/>
      <c r="Y235" s="58"/>
      <c r="Z235" s="58"/>
      <c r="AA235" s="58"/>
      <c r="AB235" s="58"/>
    </row>
    <row r="236" spans="1:28" ht="14.25" customHeight="1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/>
      <c r="U236" s="58"/>
      <c r="V236" s="58"/>
      <c r="W236" s="58"/>
      <c r="X236" s="58"/>
      <c r="Y236" s="58"/>
      <c r="Z236" s="58"/>
      <c r="AA236" s="58"/>
      <c r="AB236" s="58"/>
    </row>
    <row r="237" spans="1:28" ht="14.25" customHeight="1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/>
      <c r="U237" s="58"/>
      <c r="V237" s="58"/>
      <c r="W237" s="58"/>
      <c r="X237" s="58"/>
      <c r="Y237" s="58"/>
      <c r="Z237" s="58"/>
      <c r="AA237" s="58"/>
      <c r="AB237" s="58"/>
    </row>
    <row r="238" spans="1:28" ht="14.25" customHeight="1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/>
      <c r="U238" s="58"/>
      <c r="V238" s="58"/>
      <c r="W238" s="58"/>
      <c r="X238" s="58"/>
      <c r="Y238" s="58"/>
      <c r="Z238" s="58"/>
      <c r="AA238" s="58"/>
      <c r="AB238" s="58"/>
    </row>
    <row r="239" spans="1:28" ht="14.25" customHeight="1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/>
      <c r="U239" s="58"/>
      <c r="V239" s="58"/>
      <c r="W239" s="58"/>
      <c r="X239" s="58"/>
      <c r="Y239" s="58"/>
      <c r="Z239" s="58"/>
      <c r="AA239" s="58"/>
      <c r="AB239" s="58"/>
    </row>
    <row r="240" spans="1:28" ht="14.25" customHeight="1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/>
      <c r="U240" s="58"/>
      <c r="V240" s="58"/>
      <c r="W240" s="58"/>
      <c r="X240" s="58"/>
      <c r="Y240" s="58"/>
      <c r="Z240" s="58"/>
      <c r="AA240" s="58"/>
      <c r="AB240" s="58"/>
    </row>
    <row r="241" spans="1:28" ht="14.25" customHeight="1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/>
      <c r="U241" s="58"/>
      <c r="V241" s="58"/>
      <c r="W241" s="58"/>
      <c r="X241" s="58"/>
      <c r="Y241" s="58"/>
      <c r="Z241" s="58"/>
      <c r="AA241" s="58"/>
      <c r="AB241" s="58"/>
    </row>
    <row r="242" spans="1:28" ht="14.25" customHeight="1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/>
      <c r="U242" s="58"/>
      <c r="V242" s="58"/>
      <c r="W242" s="58"/>
      <c r="X242" s="58"/>
      <c r="Y242" s="58"/>
      <c r="Z242" s="58"/>
      <c r="AA242" s="58"/>
      <c r="AB242" s="58"/>
    </row>
    <row r="243" spans="1:28" ht="14.25" customHeight="1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/>
      <c r="U243" s="58"/>
      <c r="V243" s="58"/>
      <c r="W243" s="58"/>
      <c r="X243" s="58"/>
      <c r="Y243" s="58"/>
      <c r="Z243" s="58"/>
      <c r="AA243" s="58"/>
      <c r="AB243" s="58"/>
    </row>
    <row r="244" spans="1:28" ht="14.25" customHeight="1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/>
      <c r="U244" s="58"/>
      <c r="V244" s="58"/>
      <c r="W244" s="58"/>
      <c r="X244" s="58"/>
      <c r="Y244" s="58"/>
      <c r="Z244" s="58"/>
      <c r="AA244" s="58"/>
      <c r="AB244" s="58"/>
    </row>
    <row r="245" spans="1:28" ht="14.25" customHeight="1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/>
      <c r="U245" s="58"/>
      <c r="V245" s="58"/>
      <c r="W245" s="58"/>
      <c r="X245" s="58"/>
      <c r="Y245" s="58"/>
      <c r="Z245" s="58"/>
      <c r="AA245" s="58"/>
      <c r="AB245" s="58"/>
    </row>
    <row r="246" spans="1:28" ht="14.25" customHeight="1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/>
      <c r="U246" s="58"/>
      <c r="V246" s="58"/>
      <c r="W246" s="58"/>
      <c r="X246" s="58"/>
      <c r="Y246" s="58"/>
      <c r="Z246" s="58"/>
      <c r="AA246" s="58"/>
      <c r="AB246" s="58"/>
    </row>
    <row r="247" spans="1:28" ht="14.25" customHeight="1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/>
      <c r="U247" s="58"/>
      <c r="V247" s="58"/>
      <c r="W247" s="58"/>
      <c r="X247" s="58"/>
      <c r="Y247" s="58"/>
      <c r="Z247" s="58"/>
      <c r="AA247" s="58"/>
      <c r="AB247" s="58"/>
    </row>
    <row r="248" spans="1:28" ht="14.25" customHeight="1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/>
      <c r="U248" s="58"/>
      <c r="V248" s="58"/>
      <c r="W248" s="58"/>
      <c r="X248" s="58"/>
      <c r="Y248" s="58"/>
      <c r="Z248" s="58"/>
      <c r="AA248" s="58"/>
      <c r="AB248" s="58"/>
    </row>
    <row r="249" spans="1:28" ht="14.25" customHeight="1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/>
      <c r="U249" s="58"/>
      <c r="V249" s="58"/>
      <c r="W249" s="58"/>
      <c r="X249" s="58"/>
      <c r="Y249" s="58"/>
      <c r="Z249" s="58"/>
      <c r="AA249" s="58"/>
      <c r="AB249" s="58"/>
    </row>
    <row r="250" spans="1:28" ht="14.25" customHeight="1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/>
      <c r="U250" s="58"/>
      <c r="V250" s="58"/>
      <c r="W250" s="58"/>
      <c r="X250" s="58"/>
      <c r="Y250" s="58"/>
      <c r="Z250" s="58"/>
      <c r="AA250" s="58"/>
      <c r="AB250" s="58"/>
    </row>
    <row r="251" spans="1:28" ht="14.25" customHeight="1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/>
      <c r="U251" s="58"/>
      <c r="V251" s="58"/>
      <c r="W251" s="58"/>
      <c r="X251" s="58"/>
      <c r="Y251" s="58"/>
      <c r="Z251" s="58"/>
      <c r="AA251" s="58"/>
      <c r="AB251" s="58"/>
    </row>
    <row r="252" spans="1:28" ht="14.25" customHeight="1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/>
      <c r="U252" s="58"/>
      <c r="V252" s="58"/>
      <c r="W252" s="58"/>
      <c r="X252" s="58"/>
      <c r="Y252" s="58"/>
      <c r="Z252" s="58"/>
      <c r="AA252" s="58"/>
      <c r="AB252" s="58"/>
    </row>
    <row r="253" spans="1:28" ht="14.25" customHeight="1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/>
      <c r="U253" s="58"/>
      <c r="V253" s="58"/>
      <c r="W253" s="58"/>
      <c r="X253" s="58"/>
      <c r="Y253" s="58"/>
      <c r="Z253" s="58"/>
      <c r="AA253" s="58"/>
      <c r="AB253" s="58"/>
    </row>
    <row r="254" spans="1:28" ht="14.25" customHeight="1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/>
      <c r="U254" s="58"/>
      <c r="V254" s="58"/>
      <c r="W254" s="58"/>
      <c r="X254" s="58"/>
      <c r="Y254" s="58"/>
      <c r="Z254" s="58"/>
      <c r="AA254" s="58"/>
      <c r="AB254" s="58"/>
    </row>
    <row r="255" spans="1:28" ht="14.25" customHeight="1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/>
      <c r="U255" s="58"/>
      <c r="V255" s="58"/>
      <c r="W255" s="58"/>
      <c r="X255" s="58"/>
      <c r="Y255" s="58"/>
      <c r="Z255" s="58"/>
      <c r="AA255" s="58"/>
      <c r="AB255" s="58"/>
    </row>
    <row r="256" spans="1:28" ht="14.25" customHeight="1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/>
      <c r="U256" s="58"/>
      <c r="V256" s="58"/>
      <c r="W256" s="58"/>
      <c r="X256" s="58"/>
      <c r="Y256" s="58"/>
      <c r="Z256" s="58"/>
      <c r="AA256" s="58"/>
      <c r="AB256" s="58"/>
    </row>
    <row r="257" spans="1:28" ht="14.25" customHeight="1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/>
      <c r="U257" s="58"/>
      <c r="V257" s="58"/>
      <c r="W257" s="58"/>
      <c r="X257" s="58"/>
      <c r="Y257" s="58"/>
      <c r="Z257" s="58"/>
      <c r="AA257" s="58"/>
      <c r="AB257" s="58"/>
    </row>
    <row r="258" spans="1:28" ht="14.25" customHeight="1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/>
      <c r="U258" s="58"/>
      <c r="V258" s="58"/>
      <c r="W258" s="58"/>
      <c r="X258" s="58"/>
      <c r="Y258" s="58"/>
      <c r="Z258" s="58"/>
      <c r="AA258" s="58"/>
      <c r="AB258" s="58"/>
    </row>
    <row r="259" spans="1:28" ht="14.25" customHeight="1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/>
      <c r="U259" s="58"/>
      <c r="V259" s="58"/>
      <c r="W259" s="58"/>
      <c r="X259" s="58"/>
      <c r="Y259" s="58"/>
      <c r="Z259" s="58"/>
      <c r="AA259" s="58"/>
      <c r="AB259" s="58"/>
    </row>
    <row r="260" spans="1:28" ht="14.25" customHeight="1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/>
      <c r="U260" s="58"/>
      <c r="V260" s="58"/>
      <c r="W260" s="58"/>
      <c r="X260" s="58"/>
      <c r="Y260" s="58"/>
      <c r="Z260" s="58"/>
      <c r="AA260" s="58"/>
      <c r="AB260" s="58"/>
    </row>
    <row r="261" spans="1:28" ht="14.25" customHeight="1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/>
      <c r="U261" s="58"/>
      <c r="V261" s="58"/>
      <c r="W261" s="58"/>
      <c r="X261" s="58"/>
      <c r="Y261" s="58"/>
      <c r="Z261" s="58"/>
      <c r="AA261" s="58"/>
      <c r="AB261" s="58"/>
    </row>
    <row r="262" spans="1:28" ht="14.25" customHeight="1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/>
      <c r="U262" s="58"/>
      <c r="V262" s="58"/>
      <c r="W262" s="58"/>
      <c r="X262" s="58"/>
      <c r="Y262" s="58"/>
      <c r="Z262" s="58"/>
      <c r="AA262" s="58"/>
      <c r="AB262" s="58"/>
    </row>
    <row r="263" spans="1:28" ht="14.25" customHeight="1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/>
      <c r="U263" s="58"/>
      <c r="V263" s="58"/>
      <c r="W263" s="58"/>
      <c r="X263" s="58"/>
      <c r="Y263" s="58"/>
      <c r="Z263" s="58"/>
      <c r="AA263" s="58"/>
      <c r="AB263" s="58"/>
    </row>
    <row r="264" spans="1:28" ht="14.25" customHeight="1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/>
      <c r="U264" s="58"/>
      <c r="V264" s="58"/>
      <c r="W264" s="58"/>
      <c r="X264" s="58"/>
      <c r="Y264" s="58"/>
      <c r="Z264" s="58"/>
      <c r="AA264" s="58"/>
      <c r="AB264" s="58"/>
    </row>
    <row r="265" spans="1:28" ht="14.25" customHeight="1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/>
      <c r="U265" s="58"/>
      <c r="V265" s="58"/>
      <c r="W265" s="58"/>
      <c r="X265" s="58"/>
      <c r="Y265" s="58"/>
      <c r="Z265" s="58"/>
      <c r="AA265" s="58"/>
      <c r="AB265" s="58"/>
    </row>
    <row r="266" spans="1:28" ht="14.25" customHeight="1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/>
      <c r="U266" s="58"/>
      <c r="V266" s="58"/>
      <c r="W266" s="58"/>
      <c r="X266" s="58"/>
      <c r="Y266" s="58"/>
      <c r="Z266" s="58"/>
      <c r="AA266" s="58"/>
      <c r="AB266" s="58"/>
    </row>
    <row r="267" spans="1:28" ht="14.25" customHeight="1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/>
      <c r="U267" s="58"/>
      <c r="V267" s="58"/>
      <c r="W267" s="58"/>
      <c r="X267" s="58"/>
      <c r="Y267" s="58"/>
      <c r="Z267" s="58"/>
      <c r="AA267" s="58"/>
      <c r="AB267" s="58"/>
    </row>
    <row r="268" spans="1:28" ht="14.25" customHeight="1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/>
      <c r="U268" s="58"/>
      <c r="V268" s="58"/>
      <c r="W268" s="58"/>
      <c r="X268" s="58"/>
      <c r="Y268" s="58"/>
      <c r="Z268" s="58"/>
      <c r="AA268" s="58"/>
      <c r="AB268" s="58"/>
    </row>
    <row r="269" spans="1:28" ht="14.25" customHeight="1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/>
      <c r="U269" s="58"/>
      <c r="V269" s="58"/>
      <c r="W269" s="58"/>
      <c r="X269" s="58"/>
      <c r="Y269" s="58"/>
      <c r="Z269" s="58"/>
      <c r="AA269" s="58"/>
      <c r="AB269" s="58"/>
    </row>
    <row r="270" spans="1:28" ht="14.25" customHeight="1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/>
      <c r="U270" s="58"/>
      <c r="V270" s="58"/>
      <c r="W270" s="58"/>
      <c r="X270" s="58"/>
      <c r="Y270" s="58"/>
      <c r="Z270" s="58"/>
      <c r="AA270" s="58"/>
      <c r="AB270" s="58"/>
    </row>
    <row r="271" spans="1:28" ht="14.25" customHeight="1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/>
      <c r="U271" s="58"/>
      <c r="V271" s="58"/>
      <c r="W271" s="58"/>
      <c r="X271" s="58"/>
      <c r="Y271" s="58"/>
      <c r="Z271" s="58"/>
      <c r="AA271" s="58"/>
      <c r="AB271" s="58"/>
    </row>
    <row r="272" spans="1:28" ht="14.25" customHeight="1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/>
      <c r="U272" s="58"/>
      <c r="V272" s="58"/>
      <c r="W272" s="58"/>
      <c r="X272" s="58"/>
      <c r="Y272" s="58"/>
      <c r="Z272" s="58"/>
      <c r="AA272" s="58"/>
      <c r="AB272" s="58"/>
    </row>
    <row r="273" spans="1:28" ht="14.25" customHeight="1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/>
      <c r="U273" s="58"/>
      <c r="V273" s="58"/>
      <c r="W273" s="58"/>
      <c r="X273" s="58"/>
      <c r="Y273" s="58"/>
      <c r="Z273" s="58"/>
      <c r="AA273" s="58"/>
      <c r="AB273" s="58"/>
    </row>
    <row r="274" spans="1:28" ht="14.25" customHeight="1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/>
      <c r="U274" s="58"/>
      <c r="V274" s="58"/>
      <c r="W274" s="58"/>
      <c r="X274" s="58"/>
      <c r="Y274" s="58"/>
      <c r="Z274" s="58"/>
      <c r="AA274" s="58"/>
      <c r="AB274" s="58"/>
    </row>
    <row r="275" spans="1:28" ht="14.25" customHeight="1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/>
      <c r="U275" s="58"/>
      <c r="V275" s="58"/>
      <c r="W275" s="58"/>
      <c r="X275" s="58"/>
      <c r="Y275" s="58"/>
      <c r="Z275" s="58"/>
      <c r="AA275" s="58"/>
      <c r="AB275" s="58"/>
    </row>
    <row r="276" spans="1:28" ht="14.25" customHeight="1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/>
      <c r="U276" s="58"/>
      <c r="V276" s="58"/>
      <c r="W276" s="58"/>
      <c r="X276" s="58"/>
      <c r="Y276" s="58"/>
      <c r="Z276" s="58"/>
      <c r="AA276" s="58"/>
      <c r="AB276" s="58"/>
    </row>
    <row r="277" spans="1:28" ht="14.25" customHeight="1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/>
      <c r="U277" s="58"/>
      <c r="V277" s="58"/>
      <c r="W277" s="58"/>
      <c r="X277" s="58"/>
      <c r="Y277" s="58"/>
      <c r="Z277" s="58"/>
      <c r="AA277" s="58"/>
      <c r="AB277" s="58"/>
    </row>
    <row r="278" spans="1:28" ht="14.25" customHeight="1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/>
      <c r="U278" s="58"/>
      <c r="V278" s="58"/>
      <c r="W278" s="58"/>
      <c r="X278" s="58"/>
      <c r="Y278" s="58"/>
      <c r="Z278" s="58"/>
      <c r="AA278" s="58"/>
      <c r="AB278" s="58"/>
    </row>
    <row r="279" spans="1:28" ht="14.25" customHeight="1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/>
      <c r="U279" s="58"/>
      <c r="V279" s="58"/>
      <c r="W279" s="58"/>
      <c r="X279" s="58"/>
      <c r="Y279" s="58"/>
      <c r="Z279" s="58"/>
      <c r="AA279" s="58"/>
      <c r="AB279" s="58"/>
    </row>
    <row r="280" spans="1:28" ht="14.25" customHeight="1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/>
      <c r="U280" s="58"/>
      <c r="V280" s="58"/>
      <c r="W280" s="58"/>
      <c r="X280" s="58"/>
      <c r="Y280" s="58"/>
      <c r="Z280" s="58"/>
      <c r="AA280" s="58"/>
      <c r="AB280" s="58"/>
    </row>
    <row r="281" spans="1:28" ht="14.25" customHeight="1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/>
      <c r="U281" s="58"/>
      <c r="V281" s="58"/>
      <c r="W281" s="58"/>
      <c r="X281" s="58"/>
      <c r="Y281" s="58"/>
      <c r="Z281" s="58"/>
      <c r="AA281" s="58"/>
      <c r="AB281" s="58"/>
    </row>
    <row r="282" spans="1:28" ht="14.25" customHeight="1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/>
      <c r="U282" s="58"/>
      <c r="V282" s="58"/>
      <c r="W282" s="58"/>
      <c r="X282" s="58"/>
      <c r="Y282" s="58"/>
      <c r="Z282" s="58"/>
      <c r="AA282" s="58"/>
      <c r="AB282" s="58"/>
    </row>
    <row r="283" spans="1:28" ht="14.25" customHeight="1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/>
      <c r="U283" s="58"/>
      <c r="V283" s="58"/>
      <c r="W283" s="58"/>
      <c r="X283" s="58"/>
      <c r="Y283" s="58"/>
      <c r="Z283" s="58"/>
      <c r="AA283" s="58"/>
      <c r="AB283" s="58"/>
    </row>
    <row r="284" spans="1:28" ht="14.25" customHeight="1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/>
      <c r="U284" s="58"/>
      <c r="V284" s="58"/>
      <c r="W284" s="58"/>
      <c r="X284" s="58"/>
      <c r="Y284" s="58"/>
      <c r="Z284" s="58"/>
      <c r="AA284" s="58"/>
      <c r="AB284" s="58"/>
    </row>
    <row r="285" spans="1:28" ht="14.25" customHeight="1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/>
      <c r="U285" s="58"/>
      <c r="V285" s="58"/>
      <c r="W285" s="58"/>
      <c r="X285" s="58"/>
      <c r="Y285" s="58"/>
      <c r="Z285" s="58"/>
      <c r="AA285" s="58"/>
      <c r="AB285" s="58"/>
    </row>
    <row r="286" spans="1:28" ht="14.25" customHeight="1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/>
      <c r="U286" s="58"/>
      <c r="V286" s="58"/>
      <c r="W286" s="58"/>
      <c r="X286" s="58"/>
      <c r="Y286" s="58"/>
      <c r="Z286" s="58"/>
      <c r="AA286" s="58"/>
      <c r="AB286" s="58"/>
    </row>
    <row r="287" spans="1:28" ht="14.25" customHeight="1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/>
      <c r="U287" s="58"/>
      <c r="V287" s="58"/>
      <c r="W287" s="58"/>
      <c r="X287" s="58"/>
      <c r="Y287" s="58"/>
      <c r="Z287" s="58"/>
      <c r="AA287" s="58"/>
      <c r="AB287" s="58"/>
    </row>
    <row r="288" spans="1:28" ht="14.25" customHeight="1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/>
      <c r="U288" s="58"/>
      <c r="V288" s="58"/>
      <c r="W288" s="58"/>
      <c r="X288" s="58"/>
      <c r="Y288" s="58"/>
      <c r="Z288" s="58"/>
      <c r="AA288" s="58"/>
      <c r="AB288" s="58"/>
    </row>
    <row r="289" spans="1:28" ht="14.25" customHeight="1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/>
      <c r="U289" s="58"/>
      <c r="V289" s="58"/>
      <c r="W289" s="58"/>
      <c r="X289" s="58"/>
      <c r="Y289" s="58"/>
      <c r="Z289" s="58"/>
      <c r="AA289" s="58"/>
      <c r="AB289" s="58"/>
    </row>
    <row r="290" spans="1:28" ht="14.25" customHeight="1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/>
      <c r="U290" s="58"/>
      <c r="V290" s="58"/>
      <c r="W290" s="58"/>
      <c r="X290" s="58"/>
      <c r="Y290" s="58"/>
      <c r="Z290" s="58"/>
      <c r="AA290" s="58"/>
      <c r="AB290" s="58"/>
    </row>
    <row r="291" spans="1:28" ht="14.25" customHeight="1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/>
      <c r="U291" s="58"/>
      <c r="V291" s="58"/>
      <c r="W291" s="58"/>
      <c r="X291" s="58"/>
      <c r="Y291" s="58"/>
      <c r="Z291" s="58"/>
      <c r="AA291" s="58"/>
      <c r="AB291" s="58"/>
    </row>
    <row r="292" spans="1:28" ht="14.25" customHeight="1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/>
      <c r="U292" s="58"/>
      <c r="V292" s="58"/>
      <c r="W292" s="58"/>
      <c r="X292" s="58"/>
      <c r="Y292" s="58"/>
      <c r="Z292" s="58"/>
      <c r="AA292" s="58"/>
      <c r="AB292" s="58"/>
    </row>
    <row r="293" spans="1:28" ht="14.25" customHeight="1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/>
      <c r="U293" s="58"/>
      <c r="V293" s="58"/>
      <c r="W293" s="58"/>
      <c r="X293" s="58"/>
      <c r="Y293" s="58"/>
      <c r="Z293" s="58"/>
      <c r="AA293" s="58"/>
      <c r="AB293" s="58"/>
    </row>
    <row r="294" spans="1:28" ht="14.25" customHeight="1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/>
      <c r="U294" s="58"/>
      <c r="V294" s="58"/>
      <c r="W294" s="58"/>
      <c r="X294" s="58"/>
      <c r="Y294" s="58"/>
      <c r="Z294" s="58"/>
      <c r="AA294" s="58"/>
      <c r="AB294" s="58"/>
    </row>
    <row r="295" spans="1:28" ht="14.25" customHeight="1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/>
      <c r="U295" s="58"/>
      <c r="V295" s="58"/>
      <c r="W295" s="58"/>
      <c r="X295" s="58"/>
      <c r="Y295" s="58"/>
      <c r="Z295" s="58"/>
      <c r="AA295" s="58"/>
      <c r="AB295" s="58"/>
    </row>
    <row r="296" spans="1:28" ht="14.25" customHeight="1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/>
      <c r="U296" s="58"/>
      <c r="V296" s="58"/>
      <c r="W296" s="58"/>
      <c r="X296" s="58"/>
      <c r="Y296" s="58"/>
      <c r="Z296" s="58"/>
      <c r="AA296" s="58"/>
      <c r="AB296" s="58"/>
    </row>
    <row r="297" spans="1:28" ht="14.25" customHeight="1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/>
      <c r="U297" s="58"/>
      <c r="V297" s="58"/>
      <c r="W297" s="58"/>
      <c r="X297" s="58"/>
      <c r="Y297" s="58"/>
      <c r="Z297" s="58"/>
      <c r="AA297" s="58"/>
      <c r="AB297" s="58"/>
    </row>
    <row r="298" spans="1:28" ht="14.25" customHeight="1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/>
      <c r="U298" s="58"/>
      <c r="V298" s="58"/>
      <c r="W298" s="58"/>
      <c r="X298" s="58"/>
      <c r="Y298" s="58"/>
      <c r="Z298" s="58"/>
      <c r="AA298" s="58"/>
      <c r="AB298" s="58"/>
    </row>
    <row r="299" spans="1:28" ht="14.25" customHeight="1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/>
      <c r="U299" s="58"/>
      <c r="V299" s="58"/>
      <c r="W299" s="58"/>
      <c r="X299" s="58"/>
      <c r="Y299" s="58"/>
      <c r="Z299" s="58"/>
      <c r="AA299" s="58"/>
      <c r="AB299" s="58"/>
    </row>
    <row r="300" spans="1:28" ht="14.25" customHeight="1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/>
      <c r="U300" s="58"/>
      <c r="V300" s="58"/>
      <c r="W300" s="58"/>
      <c r="X300" s="58"/>
      <c r="Y300" s="58"/>
      <c r="Z300" s="58"/>
      <c r="AA300" s="58"/>
      <c r="AB300" s="58"/>
    </row>
    <row r="301" spans="1:28" ht="14.25" customHeight="1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/>
      <c r="U301" s="58"/>
      <c r="V301" s="58"/>
      <c r="W301" s="58"/>
      <c r="X301" s="58"/>
      <c r="Y301" s="58"/>
      <c r="Z301" s="58"/>
      <c r="AA301" s="58"/>
      <c r="AB301" s="58"/>
    </row>
    <row r="302" spans="1:28" ht="14.25" customHeight="1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/>
      <c r="U302" s="58"/>
      <c r="V302" s="58"/>
      <c r="W302" s="58"/>
      <c r="X302" s="58"/>
      <c r="Y302" s="58"/>
      <c r="Z302" s="58"/>
      <c r="AA302" s="58"/>
      <c r="AB302" s="58"/>
    </row>
    <row r="303" spans="1:28" ht="14.25" customHeight="1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/>
      <c r="U303" s="58"/>
      <c r="V303" s="58"/>
      <c r="W303" s="58"/>
      <c r="X303" s="58"/>
      <c r="Y303" s="58"/>
      <c r="Z303" s="58"/>
      <c r="AA303" s="58"/>
      <c r="AB303" s="58"/>
    </row>
    <row r="304" spans="1:28" ht="14.25" customHeight="1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/>
      <c r="U304" s="58"/>
      <c r="V304" s="58"/>
      <c r="W304" s="58"/>
      <c r="X304" s="58"/>
      <c r="Y304" s="58"/>
      <c r="Z304" s="58"/>
      <c r="AA304" s="58"/>
      <c r="AB304" s="58"/>
    </row>
    <row r="305" spans="1:28" ht="14.25" customHeight="1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/>
      <c r="U305" s="58"/>
      <c r="V305" s="58"/>
      <c r="W305" s="58"/>
      <c r="X305" s="58"/>
      <c r="Y305" s="58"/>
      <c r="Z305" s="58"/>
      <c r="AA305" s="58"/>
      <c r="AB305" s="58"/>
    </row>
    <row r="306" spans="1:28" ht="14.25" customHeight="1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/>
      <c r="U306" s="58"/>
      <c r="V306" s="58"/>
      <c r="W306" s="58"/>
      <c r="X306" s="58"/>
      <c r="Y306" s="58"/>
      <c r="Z306" s="58"/>
      <c r="AA306" s="58"/>
      <c r="AB306" s="58"/>
    </row>
    <row r="307" spans="1:28" ht="14.25" customHeight="1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/>
      <c r="U307" s="58"/>
      <c r="V307" s="58"/>
      <c r="W307" s="58"/>
      <c r="X307" s="58"/>
      <c r="Y307" s="58"/>
      <c r="Z307" s="58"/>
      <c r="AA307" s="58"/>
      <c r="AB307" s="58"/>
    </row>
    <row r="308" spans="1:28" ht="14.25" customHeight="1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/>
      <c r="U308" s="58"/>
      <c r="V308" s="58"/>
      <c r="W308" s="58"/>
      <c r="X308" s="58"/>
      <c r="Y308" s="58"/>
      <c r="Z308" s="58"/>
      <c r="AA308" s="58"/>
      <c r="AB308" s="58"/>
    </row>
    <row r="309" spans="1:28" ht="14.25" customHeight="1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/>
      <c r="U309" s="58"/>
      <c r="V309" s="58"/>
      <c r="W309" s="58"/>
      <c r="X309" s="58"/>
      <c r="Y309" s="58"/>
      <c r="Z309" s="58"/>
      <c r="AA309" s="58"/>
      <c r="AB309" s="58"/>
    </row>
    <row r="310" spans="1:28" ht="14.25" customHeight="1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/>
      <c r="U310" s="58"/>
      <c r="V310" s="58"/>
      <c r="W310" s="58"/>
      <c r="X310" s="58"/>
      <c r="Y310" s="58"/>
      <c r="Z310" s="58"/>
      <c r="AA310" s="58"/>
      <c r="AB310" s="58"/>
    </row>
    <row r="311" spans="1:28" ht="14.25" customHeight="1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/>
      <c r="U311" s="58"/>
      <c r="V311" s="58"/>
      <c r="W311" s="58"/>
      <c r="X311" s="58"/>
      <c r="Y311" s="58"/>
      <c r="Z311" s="58"/>
      <c r="AA311" s="58"/>
      <c r="AB311" s="58"/>
    </row>
    <row r="312" spans="1:28" ht="14.25" customHeight="1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/>
      <c r="U312" s="58"/>
      <c r="V312" s="58"/>
      <c r="W312" s="58"/>
      <c r="X312" s="58"/>
      <c r="Y312" s="58"/>
      <c r="Z312" s="58"/>
      <c r="AA312" s="58"/>
      <c r="AB312" s="58"/>
    </row>
    <row r="313" spans="1:28" ht="14.25" customHeight="1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/>
      <c r="U313" s="58"/>
      <c r="V313" s="58"/>
      <c r="W313" s="58"/>
      <c r="X313" s="58"/>
      <c r="Y313" s="58"/>
      <c r="Z313" s="58"/>
      <c r="AA313" s="58"/>
      <c r="AB313" s="58"/>
    </row>
    <row r="314" spans="1:28" ht="14.25" customHeight="1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/>
      <c r="U314" s="58"/>
      <c r="V314" s="58"/>
      <c r="W314" s="58"/>
      <c r="X314" s="58"/>
      <c r="Y314" s="58"/>
      <c r="Z314" s="58"/>
      <c r="AA314" s="58"/>
      <c r="AB314" s="58"/>
    </row>
    <row r="315" spans="1:28" ht="14.25" customHeight="1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/>
      <c r="U315" s="58"/>
      <c r="V315" s="58"/>
      <c r="W315" s="58"/>
      <c r="X315" s="58"/>
      <c r="Y315" s="58"/>
      <c r="Z315" s="58"/>
      <c r="AA315" s="58"/>
      <c r="AB315" s="58"/>
    </row>
    <row r="316" spans="1:28" ht="14.25" customHeight="1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/>
      <c r="U316" s="58"/>
      <c r="V316" s="58"/>
      <c r="W316" s="58"/>
      <c r="X316" s="58"/>
      <c r="Y316" s="58"/>
      <c r="Z316" s="58"/>
      <c r="AA316" s="58"/>
      <c r="AB316" s="58"/>
    </row>
    <row r="317" spans="1:28" ht="14.25" customHeight="1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/>
      <c r="U317" s="58"/>
      <c r="V317" s="58"/>
      <c r="W317" s="58"/>
      <c r="X317" s="58"/>
      <c r="Y317" s="58"/>
      <c r="Z317" s="58"/>
      <c r="AA317" s="58"/>
      <c r="AB317" s="58"/>
    </row>
    <row r="318" spans="1:28" ht="14.25" customHeight="1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/>
      <c r="U318" s="58"/>
      <c r="V318" s="58"/>
      <c r="W318" s="58"/>
      <c r="X318" s="58"/>
      <c r="Y318" s="58"/>
      <c r="Z318" s="58"/>
      <c r="AA318" s="58"/>
      <c r="AB318" s="58"/>
    </row>
    <row r="319" spans="1:28" ht="14.25" customHeight="1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/>
      <c r="U319" s="58"/>
      <c r="V319" s="58"/>
      <c r="W319" s="58"/>
      <c r="X319" s="58"/>
      <c r="Y319" s="58"/>
      <c r="Z319" s="58"/>
      <c r="AA319" s="58"/>
      <c r="AB319" s="58"/>
    </row>
    <row r="320" spans="1:28" ht="14.25" customHeight="1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/>
      <c r="U320" s="58"/>
      <c r="V320" s="58"/>
      <c r="W320" s="58"/>
      <c r="X320" s="58"/>
      <c r="Y320" s="58"/>
      <c r="Z320" s="58"/>
      <c r="AA320" s="58"/>
      <c r="AB320" s="58"/>
    </row>
    <row r="321" spans="1:28" ht="14.25" customHeight="1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/>
      <c r="U321" s="58"/>
      <c r="V321" s="58"/>
      <c r="W321" s="58"/>
      <c r="X321" s="58"/>
      <c r="Y321" s="58"/>
      <c r="Z321" s="58"/>
      <c r="AA321" s="58"/>
      <c r="AB321" s="58"/>
    </row>
    <row r="322" spans="1:28" ht="14.25" customHeight="1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/>
      <c r="U322" s="58"/>
      <c r="V322" s="58"/>
      <c r="W322" s="58"/>
      <c r="X322" s="58"/>
      <c r="Y322" s="58"/>
      <c r="Z322" s="58"/>
      <c r="AA322" s="58"/>
      <c r="AB322" s="58"/>
    </row>
    <row r="323" spans="1:28" ht="14.25" customHeight="1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/>
      <c r="U323" s="58"/>
      <c r="V323" s="58"/>
      <c r="W323" s="58"/>
      <c r="X323" s="58"/>
      <c r="Y323" s="58"/>
      <c r="Z323" s="58"/>
      <c r="AA323" s="58"/>
      <c r="AB323" s="58"/>
    </row>
    <row r="324" spans="1:28" ht="14.25" customHeight="1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/>
      <c r="U324" s="58"/>
      <c r="V324" s="58"/>
      <c r="W324" s="58"/>
      <c r="X324" s="58"/>
      <c r="Y324" s="58"/>
      <c r="Z324" s="58"/>
      <c r="AA324" s="58"/>
      <c r="AB324" s="58"/>
    </row>
    <row r="325" spans="1:28" ht="14.25" customHeight="1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/>
      <c r="U325" s="58"/>
      <c r="V325" s="58"/>
      <c r="W325" s="58"/>
      <c r="X325" s="58"/>
      <c r="Y325" s="58"/>
      <c r="Z325" s="58"/>
      <c r="AA325" s="58"/>
      <c r="AB325" s="58"/>
    </row>
    <row r="326" spans="1:28" ht="14.25" customHeight="1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/>
      <c r="U326" s="58"/>
      <c r="V326" s="58"/>
      <c r="W326" s="58"/>
      <c r="X326" s="58"/>
      <c r="Y326" s="58"/>
      <c r="Z326" s="58"/>
      <c r="AA326" s="58"/>
      <c r="AB326" s="58"/>
    </row>
    <row r="327" spans="1:28" ht="14.25" customHeight="1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/>
      <c r="U327" s="58"/>
      <c r="V327" s="58"/>
      <c r="W327" s="58"/>
      <c r="X327" s="58"/>
      <c r="Y327" s="58"/>
      <c r="Z327" s="58"/>
      <c r="AA327" s="58"/>
      <c r="AB327" s="58"/>
    </row>
    <row r="328" spans="1:28" ht="14.25" customHeight="1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/>
      <c r="U328" s="58"/>
      <c r="V328" s="58"/>
      <c r="W328" s="58"/>
      <c r="X328" s="58"/>
      <c r="Y328" s="58"/>
      <c r="Z328" s="58"/>
      <c r="AA328" s="58"/>
      <c r="AB328" s="58"/>
    </row>
    <row r="329" spans="1:28" ht="14.25" customHeight="1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/>
      <c r="U329" s="58"/>
      <c r="V329" s="58"/>
      <c r="W329" s="58"/>
      <c r="X329" s="58"/>
      <c r="Y329" s="58"/>
      <c r="Z329" s="58"/>
      <c r="AA329" s="58"/>
      <c r="AB329" s="58"/>
    </row>
    <row r="330" spans="1:28" ht="14.25" customHeight="1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/>
      <c r="U330" s="58"/>
      <c r="V330" s="58"/>
      <c r="W330" s="58"/>
      <c r="X330" s="58"/>
      <c r="Y330" s="58"/>
      <c r="Z330" s="58"/>
      <c r="AA330" s="58"/>
      <c r="AB330" s="58"/>
    </row>
    <row r="331" spans="1:28" ht="14.25" customHeight="1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/>
      <c r="U331" s="58"/>
      <c r="V331" s="58"/>
      <c r="W331" s="58"/>
      <c r="X331" s="58"/>
      <c r="Y331" s="58"/>
      <c r="Z331" s="58"/>
      <c r="AA331" s="58"/>
      <c r="AB331" s="58"/>
    </row>
    <row r="332" spans="1:28" ht="14.25" customHeight="1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/>
      <c r="U332" s="58"/>
      <c r="V332" s="58"/>
      <c r="W332" s="58"/>
      <c r="X332" s="58"/>
      <c r="Y332" s="58"/>
      <c r="Z332" s="58"/>
      <c r="AA332" s="58"/>
      <c r="AB332" s="58"/>
    </row>
    <row r="333" spans="1:28" ht="14.25" customHeight="1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/>
      <c r="U333" s="58"/>
      <c r="V333" s="58"/>
      <c r="W333" s="58"/>
      <c r="X333" s="58"/>
      <c r="Y333" s="58"/>
      <c r="Z333" s="58"/>
      <c r="AA333" s="58"/>
      <c r="AB333" s="58"/>
    </row>
    <row r="334" spans="1:28" ht="14.25" customHeight="1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/>
      <c r="U334" s="58"/>
      <c r="V334" s="58"/>
      <c r="W334" s="58"/>
      <c r="X334" s="58"/>
      <c r="Y334" s="58"/>
      <c r="Z334" s="58"/>
      <c r="AA334" s="58"/>
      <c r="AB334" s="58"/>
    </row>
    <row r="335" spans="1:28" ht="14.25" customHeight="1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/>
      <c r="U335" s="58"/>
      <c r="V335" s="58"/>
      <c r="W335" s="58"/>
      <c r="X335" s="58"/>
      <c r="Y335" s="58"/>
      <c r="Z335" s="58"/>
      <c r="AA335" s="58"/>
      <c r="AB335" s="58"/>
    </row>
    <row r="336" spans="1:28" ht="14.25" customHeight="1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/>
      <c r="U336" s="58"/>
      <c r="V336" s="58"/>
      <c r="W336" s="58"/>
      <c r="X336" s="58"/>
      <c r="Y336" s="58"/>
      <c r="Z336" s="58"/>
      <c r="AA336" s="58"/>
      <c r="AB336" s="58"/>
    </row>
    <row r="337" spans="1:28" ht="14.25" customHeight="1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/>
      <c r="U337" s="58"/>
      <c r="V337" s="58"/>
      <c r="W337" s="58"/>
      <c r="X337" s="58"/>
      <c r="Y337" s="58"/>
      <c r="Z337" s="58"/>
      <c r="AA337" s="58"/>
      <c r="AB337" s="58"/>
    </row>
    <row r="338" spans="1:28" ht="14.25" customHeight="1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/>
      <c r="U338" s="58"/>
      <c r="V338" s="58"/>
      <c r="W338" s="58"/>
      <c r="X338" s="58"/>
      <c r="Y338" s="58"/>
      <c r="Z338" s="58"/>
      <c r="AA338" s="58"/>
      <c r="AB338" s="58"/>
    </row>
    <row r="339" spans="1:28" ht="14.25" customHeight="1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/>
      <c r="U339" s="58"/>
      <c r="V339" s="58"/>
      <c r="W339" s="58"/>
      <c r="X339" s="58"/>
      <c r="Y339" s="58"/>
      <c r="Z339" s="58"/>
      <c r="AA339" s="58"/>
      <c r="AB339" s="58"/>
    </row>
    <row r="340" spans="1:28" ht="14.25" customHeight="1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/>
      <c r="U340" s="58"/>
      <c r="V340" s="58"/>
      <c r="W340" s="58"/>
      <c r="X340" s="58"/>
      <c r="Y340" s="58"/>
      <c r="Z340" s="58"/>
      <c r="AA340" s="58"/>
      <c r="AB340" s="58"/>
    </row>
    <row r="341" spans="1:28" ht="14.25" customHeight="1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/>
      <c r="U341" s="58"/>
      <c r="V341" s="58"/>
      <c r="W341" s="58"/>
      <c r="X341" s="58"/>
      <c r="Y341" s="58"/>
      <c r="Z341" s="58"/>
      <c r="AA341" s="58"/>
      <c r="AB341" s="58"/>
    </row>
    <row r="342" spans="1:28" ht="14.25" customHeight="1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/>
      <c r="U342" s="58"/>
      <c r="V342" s="58"/>
      <c r="W342" s="58"/>
      <c r="X342" s="58"/>
      <c r="Y342" s="58"/>
      <c r="Z342" s="58"/>
      <c r="AA342" s="58"/>
      <c r="AB342" s="58"/>
    </row>
    <row r="343" spans="1:28" ht="14.25" customHeight="1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/>
      <c r="U343" s="58"/>
      <c r="V343" s="58"/>
      <c r="W343" s="58"/>
      <c r="X343" s="58"/>
      <c r="Y343" s="58"/>
      <c r="Z343" s="58"/>
      <c r="AA343" s="58"/>
      <c r="AB343" s="58"/>
    </row>
    <row r="344" spans="1:28" ht="14.25" customHeight="1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/>
      <c r="U344" s="58"/>
      <c r="V344" s="58"/>
      <c r="W344" s="58"/>
      <c r="X344" s="58"/>
      <c r="Y344" s="58"/>
      <c r="Z344" s="58"/>
      <c r="AA344" s="58"/>
      <c r="AB344" s="58"/>
    </row>
    <row r="345" spans="1:28" ht="14.25" customHeight="1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/>
      <c r="U345" s="58"/>
      <c r="V345" s="58"/>
      <c r="W345" s="58"/>
      <c r="X345" s="58"/>
      <c r="Y345" s="58"/>
      <c r="Z345" s="58"/>
      <c r="AA345" s="58"/>
      <c r="AB345" s="58"/>
    </row>
    <row r="346" spans="1:28" ht="14.25" customHeight="1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/>
      <c r="U346" s="58"/>
      <c r="V346" s="58"/>
      <c r="W346" s="58"/>
      <c r="X346" s="58"/>
      <c r="Y346" s="58"/>
      <c r="Z346" s="58"/>
      <c r="AA346" s="58"/>
      <c r="AB346" s="58"/>
    </row>
    <row r="347" spans="1:28" ht="14.25" customHeight="1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/>
      <c r="U347" s="58"/>
      <c r="V347" s="58"/>
      <c r="W347" s="58"/>
      <c r="X347" s="58"/>
      <c r="Y347" s="58"/>
      <c r="Z347" s="58"/>
      <c r="AA347" s="58"/>
      <c r="AB347" s="58"/>
    </row>
    <row r="348" spans="1:28" ht="14.25" customHeight="1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/>
      <c r="U348" s="58"/>
      <c r="V348" s="58"/>
      <c r="W348" s="58"/>
      <c r="X348" s="58"/>
      <c r="Y348" s="58"/>
      <c r="Z348" s="58"/>
      <c r="AA348" s="58"/>
      <c r="AB348" s="58"/>
    </row>
    <row r="349" spans="1:28" ht="14.25" customHeight="1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/>
      <c r="U349" s="58"/>
      <c r="V349" s="58"/>
      <c r="W349" s="58"/>
      <c r="X349" s="58"/>
      <c r="Y349" s="58"/>
      <c r="Z349" s="58"/>
      <c r="AA349" s="58"/>
      <c r="AB349" s="58"/>
    </row>
    <row r="350" spans="1:28" ht="14.25" customHeight="1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/>
      <c r="U350" s="58"/>
      <c r="V350" s="58"/>
      <c r="W350" s="58"/>
      <c r="X350" s="58"/>
      <c r="Y350" s="58"/>
      <c r="Z350" s="58"/>
      <c r="AA350" s="58"/>
      <c r="AB350" s="58"/>
    </row>
    <row r="351" spans="1:28" ht="14.25" customHeight="1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/>
      <c r="U351" s="58"/>
      <c r="V351" s="58"/>
      <c r="W351" s="58"/>
      <c r="X351" s="58"/>
      <c r="Y351" s="58"/>
      <c r="Z351" s="58"/>
      <c r="AA351" s="58"/>
      <c r="AB351" s="58"/>
    </row>
    <row r="352" spans="1:28" ht="14.25" customHeight="1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/>
      <c r="U352" s="58"/>
      <c r="V352" s="58"/>
      <c r="W352" s="58"/>
      <c r="X352" s="58"/>
      <c r="Y352" s="58"/>
      <c r="Z352" s="58"/>
      <c r="AA352" s="58"/>
      <c r="AB352" s="58"/>
    </row>
    <row r="353" spans="1:28" ht="14.25" customHeight="1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/>
      <c r="U353" s="58"/>
      <c r="V353" s="58"/>
      <c r="W353" s="58"/>
      <c r="X353" s="58"/>
      <c r="Y353" s="58"/>
      <c r="Z353" s="58"/>
      <c r="AA353" s="58"/>
      <c r="AB353" s="58"/>
    </row>
    <row r="354" spans="1:28" ht="14.25" customHeight="1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/>
      <c r="U354" s="58"/>
      <c r="V354" s="58"/>
      <c r="W354" s="58"/>
      <c r="X354" s="58"/>
      <c r="Y354" s="58"/>
      <c r="Z354" s="58"/>
      <c r="AA354" s="58"/>
      <c r="AB354" s="58"/>
    </row>
    <row r="355" spans="1:28" ht="14.25" customHeight="1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/>
      <c r="U355" s="58"/>
      <c r="V355" s="58"/>
      <c r="W355" s="58"/>
      <c r="X355" s="58"/>
      <c r="Y355" s="58"/>
      <c r="Z355" s="58"/>
      <c r="AA355" s="58"/>
      <c r="AB355" s="58"/>
    </row>
    <row r="356" spans="1:28" ht="14.25" customHeight="1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/>
      <c r="U356" s="58"/>
      <c r="V356" s="58"/>
      <c r="W356" s="58"/>
      <c r="X356" s="58"/>
      <c r="Y356" s="58"/>
      <c r="Z356" s="58"/>
      <c r="AA356" s="58"/>
      <c r="AB356" s="58"/>
    </row>
    <row r="357" spans="1:28" ht="14.25" customHeight="1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/>
      <c r="U357" s="58"/>
      <c r="V357" s="58"/>
      <c r="W357" s="58"/>
      <c r="X357" s="58"/>
      <c r="Y357" s="58"/>
      <c r="Z357" s="58"/>
      <c r="AA357" s="58"/>
      <c r="AB357" s="58"/>
    </row>
    <row r="358" spans="1:28" ht="14.25" customHeight="1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/>
      <c r="U358" s="58"/>
      <c r="V358" s="58"/>
      <c r="W358" s="58"/>
      <c r="X358" s="58"/>
      <c r="Y358" s="58"/>
      <c r="Z358" s="58"/>
      <c r="AA358" s="58"/>
      <c r="AB358" s="58"/>
    </row>
    <row r="359" spans="1:28" ht="14.25" customHeight="1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/>
      <c r="U359" s="58"/>
      <c r="V359" s="58"/>
      <c r="W359" s="58"/>
      <c r="X359" s="58"/>
      <c r="Y359" s="58"/>
      <c r="Z359" s="58"/>
      <c r="AA359" s="58"/>
      <c r="AB359" s="58"/>
    </row>
    <row r="360" spans="1:28" ht="14.25" customHeight="1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/>
      <c r="U360" s="58"/>
      <c r="V360" s="58"/>
      <c r="W360" s="58"/>
      <c r="X360" s="58"/>
      <c r="Y360" s="58"/>
      <c r="Z360" s="58"/>
      <c r="AA360" s="58"/>
      <c r="AB360" s="58"/>
    </row>
    <row r="361" spans="1:28" ht="14.25" customHeight="1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/>
      <c r="U361" s="58"/>
      <c r="V361" s="58"/>
      <c r="W361" s="58"/>
      <c r="X361" s="58"/>
      <c r="Y361" s="58"/>
      <c r="Z361" s="58"/>
      <c r="AA361" s="58"/>
      <c r="AB361" s="58"/>
    </row>
    <row r="362" spans="1:28" ht="14.25" customHeight="1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/>
      <c r="U362" s="58"/>
      <c r="V362" s="58"/>
      <c r="W362" s="58"/>
      <c r="X362" s="58"/>
      <c r="Y362" s="58"/>
      <c r="Z362" s="58"/>
      <c r="AA362" s="58"/>
      <c r="AB362" s="58"/>
    </row>
    <row r="363" spans="1:28" ht="14.25" customHeight="1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/>
      <c r="U363" s="58"/>
      <c r="V363" s="58"/>
      <c r="W363" s="58"/>
      <c r="X363" s="58"/>
      <c r="Y363" s="58"/>
      <c r="Z363" s="58"/>
      <c r="AA363" s="58"/>
      <c r="AB363" s="58"/>
    </row>
    <row r="364" spans="1:28" ht="14.25" customHeight="1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/>
      <c r="U364" s="58"/>
      <c r="V364" s="58"/>
      <c r="W364" s="58"/>
      <c r="X364" s="58"/>
      <c r="Y364" s="58"/>
      <c r="Z364" s="58"/>
      <c r="AA364" s="58"/>
      <c r="AB364" s="58"/>
    </row>
    <row r="365" spans="1:28" ht="14.25" customHeight="1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/>
      <c r="U365" s="58"/>
      <c r="V365" s="58"/>
      <c r="W365" s="58"/>
      <c r="X365" s="58"/>
      <c r="Y365" s="58"/>
      <c r="Z365" s="58"/>
      <c r="AA365" s="58"/>
      <c r="AB365" s="58"/>
    </row>
    <row r="366" spans="1:28" ht="14.25" customHeight="1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/>
      <c r="U366" s="58"/>
      <c r="V366" s="58"/>
      <c r="W366" s="58"/>
      <c r="X366" s="58"/>
      <c r="Y366" s="58"/>
      <c r="Z366" s="58"/>
      <c r="AA366" s="58"/>
      <c r="AB366" s="58"/>
    </row>
    <row r="367" spans="1:28" ht="14.25" customHeight="1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/>
      <c r="U367" s="58"/>
      <c r="V367" s="58"/>
      <c r="W367" s="58"/>
      <c r="X367" s="58"/>
      <c r="Y367" s="58"/>
      <c r="Z367" s="58"/>
      <c r="AA367" s="58"/>
      <c r="AB367" s="58"/>
    </row>
    <row r="368" spans="1:28" ht="14.25" customHeight="1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/>
      <c r="U368" s="58"/>
      <c r="V368" s="58"/>
      <c r="W368" s="58"/>
      <c r="X368" s="58"/>
      <c r="Y368" s="58"/>
      <c r="Z368" s="58"/>
      <c r="AA368" s="58"/>
      <c r="AB368" s="58"/>
    </row>
    <row r="369" spans="1:28" ht="14.25" customHeight="1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/>
      <c r="U369" s="58"/>
      <c r="V369" s="58"/>
      <c r="W369" s="58"/>
      <c r="X369" s="58"/>
      <c r="Y369" s="58"/>
      <c r="Z369" s="58"/>
      <c r="AA369" s="58"/>
      <c r="AB369" s="58"/>
    </row>
    <row r="370" spans="1:28" ht="14.25" customHeight="1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/>
      <c r="U370" s="58"/>
      <c r="V370" s="58"/>
      <c r="W370" s="58"/>
      <c r="X370" s="58"/>
      <c r="Y370" s="58"/>
      <c r="Z370" s="58"/>
      <c r="AA370" s="58"/>
      <c r="AB370" s="58"/>
    </row>
    <row r="371" spans="1:28" ht="14.25" customHeight="1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/>
      <c r="U371" s="58"/>
      <c r="V371" s="58"/>
      <c r="W371" s="58"/>
      <c r="X371" s="58"/>
      <c r="Y371" s="58"/>
      <c r="Z371" s="58"/>
      <c r="AA371" s="58"/>
      <c r="AB371" s="58"/>
    </row>
    <row r="372" spans="1:28" ht="14.25" customHeight="1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/>
      <c r="U372" s="58"/>
      <c r="V372" s="58"/>
      <c r="W372" s="58"/>
      <c r="X372" s="58"/>
      <c r="Y372" s="58"/>
      <c r="Z372" s="58"/>
      <c r="AA372" s="58"/>
      <c r="AB372" s="58"/>
    </row>
    <row r="373" spans="1:28" ht="14.25" customHeight="1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/>
      <c r="U373" s="58"/>
      <c r="V373" s="58"/>
      <c r="W373" s="58"/>
      <c r="X373" s="58"/>
      <c r="Y373" s="58"/>
      <c r="Z373" s="58"/>
      <c r="AA373" s="58"/>
      <c r="AB373" s="58"/>
    </row>
    <row r="374" spans="1:28" ht="14.25" customHeight="1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/>
      <c r="U374" s="58"/>
      <c r="V374" s="58"/>
      <c r="W374" s="58"/>
      <c r="X374" s="58"/>
      <c r="Y374" s="58"/>
      <c r="Z374" s="58"/>
      <c r="AA374" s="58"/>
      <c r="AB374" s="58"/>
    </row>
    <row r="375" spans="1:28" ht="14.25" customHeight="1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/>
      <c r="U375" s="58"/>
      <c r="V375" s="58"/>
      <c r="W375" s="58"/>
      <c r="X375" s="58"/>
      <c r="Y375" s="58"/>
      <c r="Z375" s="58"/>
      <c r="AA375" s="58"/>
      <c r="AB375" s="58"/>
    </row>
    <row r="376" spans="1:28" ht="14.25" customHeight="1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/>
      <c r="U376" s="58"/>
      <c r="V376" s="58"/>
      <c r="W376" s="58"/>
      <c r="X376" s="58"/>
      <c r="Y376" s="58"/>
      <c r="Z376" s="58"/>
      <c r="AA376" s="58"/>
      <c r="AB376" s="58"/>
    </row>
    <row r="377" spans="1:28" ht="14.25" customHeight="1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/>
      <c r="U377" s="58"/>
      <c r="V377" s="58"/>
      <c r="W377" s="58"/>
      <c r="X377" s="58"/>
      <c r="Y377" s="58"/>
      <c r="Z377" s="58"/>
      <c r="AA377" s="58"/>
      <c r="AB377" s="58"/>
    </row>
    <row r="378" spans="1:28" ht="14.25" customHeight="1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/>
      <c r="U378" s="58"/>
      <c r="V378" s="58"/>
      <c r="W378" s="58"/>
      <c r="X378" s="58"/>
      <c r="Y378" s="58"/>
      <c r="Z378" s="58"/>
      <c r="AA378" s="58"/>
      <c r="AB378" s="58"/>
    </row>
    <row r="379" spans="1:28" ht="14.25" customHeight="1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/>
      <c r="U379" s="58"/>
      <c r="V379" s="58"/>
      <c r="W379" s="58"/>
      <c r="X379" s="58"/>
      <c r="Y379" s="58"/>
      <c r="Z379" s="58"/>
      <c r="AA379" s="58"/>
      <c r="AB379" s="58"/>
    </row>
    <row r="380" spans="1:28" ht="14.25" customHeight="1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/>
      <c r="U380" s="58"/>
      <c r="V380" s="58"/>
      <c r="W380" s="58"/>
      <c r="X380" s="58"/>
      <c r="Y380" s="58"/>
      <c r="Z380" s="58"/>
      <c r="AA380" s="58"/>
      <c r="AB380" s="58"/>
    </row>
    <row r="381" spans="1:28" ht="14.25" customHeight="1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/>
      <c r="U381" s="58"/>
      <c r="V381" s="58"/>
      <c r="W381" s="58"/>
      <c r="X381" s="58"/>
      <c r="Y381" s="58"/>
      <c r="Z381" s="58"/>
      <c r="AA381" s="58"/>
      <c r="AB381" s="58"/>
    </row>
    <row r="382" spans="1:28" ht="14.25" customHeight="1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/>
      <c r="U382" s="58"/>
      <c r="V382" s="58"/>
      <c r="W382" s="58"/>
      <c r="X382" s="58"/>
      <c r="Y382" s="58"/>
      <c r="Z382" s="58"/>
      <c r="AA382" s="58"/>
      <c r="AB382" s="58"/>
    </row>
    <row r="383" spans="1:28" ht="14.25" customHeight="1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/>
      <c r="U383" s="58"/>
      <c r="V383" s="58"/>
      <c r="W383" s="58"/>
      <c r="X383" s="58"/>
      <c r="Y383" s="58"/>
      <c r="Z383" s="58"/>
      <c r="AA383" s="58"/>
      <c r="AB383" s="58"/>
    </row>
    <row r="384" spans="1:28" ht="14.25" customHeight="1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/>
      <c r="U384" s="58"/>
      <c r="V384" s="58"/>
      <c r="W384" s="58"/>
      <c r="X384" s="58"/>
      <c r="Y384" s="58"/>
      <c r="Z384" s="58"/>
      <c r="AA384" s="58"/>
      <c r="AB384" s="58"/>
    </row>
    <row r="385" spans="1:28" ht="14.25" customHeight="1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/>
      <c r="U385" s="58"/>
      <c r="V385" s="58"/>
      <c r="W385" s="58"/>
      <c r="X385" s="58"/>
      <c r="Y385" s="58"/>
      <c r="Z385" s="58"/>
      <c r="AA385" s="58"/>
      <c r="AB385" s="58"/>
    </row>
    <row r="386" spans="1:28" ht="14.25" customHeight="1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/>
      <c r="U386" s="58"/>
      <c r="V386" s="58"/>
      <c r="W386" s="58"/>
      <c r="X386" s="58"/>
      <c r="Y386" s="58"/>
      <c r="Z386" s="58"/>
      <c r="AA386" s="58"/>
      <c r="AB386" s="58"/>
    </row>
    <row r="387" spans="1:28" ht="14.25" customHeight="1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/>
      <c r="U387" s="58"/>
      <c r="V387" s="58"/>
      <c r="W387" s="58"/>
      <c r="X387" s="58"/>
      <c r="Y387" s="58"/>
      <c r="Z387" s="58"/>
      <c r="AA387" s="58"/>
      <c r="AB387" s="58"/>
    </row>
    <row r="388" spans="1:28" ht="14.25" customHeight="1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/>
      <c r="U388" s="58"/>
      <c r="V388" s="58"/>
      <c r="W388" s="58"/>
      <c r="X388" s="58"/>
      <c r="Y388" s="58"/>
      <c r="Z388" s="58"/>
      <c r="AA388" s="58"/>
      <c r="AB388" s="58"/>
    </row>
    <row r="389" spans="1:28" ht="14.25" customHeight="1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/>
      <c r="U389" s="58"/>
      <c r="V389" s="58"/>
      <c r="W389" s="58"/>
      <c r="X389" s="58"/>
      <c r="Y389" s="58"/>
      <c r="Z389" s="58"/>
      <c r="AA389" s="58"/>
      <c r="AB389" s="58"/>
    </row>
    <row r="390" spans="1:28" ht="14.25" customHeight="1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/>
      <c r="U390" s="58"/>
      <c r="V390" s="58"/>
      <c r="W390" s="58"/>
      <c r="X390" s="58"/>
      <c r="Y390" s="58"/>
      <c r="Z390" s="58"/>
      <c r="AA390" s="58"/>
      <c r="AB390" s="58"/>
    </row>
    <row r="391" spans="1:28" ht="14.25" customHeight="1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/>
      <c r="U391" s="58"/>
      <c r="V391" s="58"/>
      <c r="W391" s="58"/>
      <c r="X391" s="58"/>
      <c r="Y391" s="58"/>
      <c r="Z391" s="58"/>
      <c r="AA391" s="58"/>
      <c r="AB391" s="58"/>
    </row>
    <row r="392" spans="1:28" ht="14.25" customHeight="1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/>
      <c r="U392" s="58"/>
      <c r="V392" s="58"/>
      <c r="W392" s="58"/>
      <c r="X392" s="58"/>
      <c r="Y392" s="58"/>
      <c r="Z392" s="58"/>
      <c r="AA392" s="58"/>
      <c r="AB392" s="58"/>
    </row>
    <row r="393" spans="1:28" ht="14.25" customHeight="1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/>
      <c r="U393" s="58"/>
      <c r="V393" s="58"/>
      <c r="W393" s="58"/>
      <c r="X393" s="58"/>
      <c r="Y393" s="58"/>
      <c r="Z393" s="58"/>
      <c r="AA393" s="58"/>
      <c r="AB393" s="58"/>
    </row>
    <row r="394" spans="1:28" ht="14.25" customHeight="1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/>
      <c r="U394" s="58"/>
      <c r="V394" s="58"/>
      <c r="W394" s="58"/>
      <c r="X394" s="58"/>
      <c r="Y394" s="58"/>
      <c r="Z394" s="58"/>
      <c r="AA394" s="58"/>
      <c r="AB394" s="58"/>
    </row>
    <row r="395" spans="1:28" ht="14.25" customHeight="1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/>
      <c r="U395" s="58"/>
      <c r="V395" s="58"/>
      <c r="W395" s="58"/>
      <c r="X395" s="58"/>
      <c r="Y395" s="58"/>
      <c r="Z395" s="58"/>
      <c r="AA395" s="58"/>
      <c r="AB395" s="58"/>
    </row>
    <row r="396" spans="1:28" ht="14.25" customHeight="1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/>
      <c r="U396" s="58"/>
      <c r="V396" s="58"/>
      <c r="W396" s="58"/>
      <c r="X396" s="58"/>
      <c r="Y396" s="58"/>
      <c r="Z396" s="58"/>
      <c r="AA396" s="58"/>
      <c r="AB396" s="58"/>
    </row>
    <row r="397" spans="1:28" ht="14.25" customHeight="1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/>
      <c r="U397" s="58"/>
      <c r="V397" s="58"/>
      <c r="W397" s="58"/>
      <c r="X397" s="58"/>
      <c r="Y397" s="58"/>
      <c r="Z397" s="58"/>
      <c r="AA397" s="58"/>
      <c r="AB397" s="58"/>
    </row>
    <row r="398" spans="1:28" ht="14.25" customHeight="1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/>
      <c r="U398" s="58"/>
      <c r="V398" s="58"/>
      <c r="W398" s="58"/>
      <c r="X398" s="58"/>
      <c r="Y398" s="58"/>
      <c r="Z398" s="58"/>
      <c r="AA398" s="58"/>
      <c r="AB398" s="58"/>
    </row>
    <row r="399" spans="1:28" ht="14.25" customHeight="1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/>
      <c r="U399" s="58"/>
      <c r="V399" s="58"/>
      <c r="W399" s="58"/>
      <c r="X399" s="58"/>
      <c r="Y399" s="58"/>
      <c r="Z399" s="58"/>
      <c r="AA399" s="58"/>
      <c r="AB399" s="58"/>
    </row>
    <row r="400" spans="1:28" ht="14.25" customHeight="1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/>
      <c r="U400" s="58"/>
      <c r="V400" s="58"/>
      <c r="W400" s="58"/>
      <c r="X400" s="58"/>
      <c r="Y400" s="58"/>
      <c r="Z400" s="58"/>
      <c r="AA400" s="58"/>
      <c r="AB400" s="58"/>
    </row>
    <row r="401" spans="1:28" ht="14.25" customHeight="1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/>
      <c r="U401" s="58"/>
      <c r="V401" s="58"/>
      <c r="W401" s="58"/>
      <c r="X401" s="58"/>
      <c r="Y401" s="58"/>
      <c r="Z401" s="58"/>
      <c r="AA401" s="58"/>
      <c r="AB401" s="58"/>
    </row>
    <row r="402" spans="1:28" ht="14.25" customHeight="1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/>
      <c r="U402" s="58"/>
      <c r="V402" s="58"/>
      <c r="W402" s="58"/>
      <c r="X402" s="58"/>
      <c r="Y402" s="58"/>
      <c r="Z402" s="58"/>
      <c r="AA402" s="58"/>
      <c r="AB402" s="58"/>
    </row>
    <row r="403" spans="1:28" ht="14.25" customHeight="1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/>
      <c r="U403" s="58"/>
      <c r="V403" s="58"/>
      <c r="W403" s="58"/>
      <c r="X403" s="58"/>
      <c r="Y403" s="58"/>
      <c r="Z403" s="58"/>
      <c r="AA403" s="58"/>
      <c r="AB403" s="58"/>
    </row>
    <row r="404" spans="1:28" ht="14.25" customHeight="1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/>
      <c r="U404" s="58"/>
      <c r="V404" s="58"/>
      <c r="W404" s="58"/>
      <c r="X404" s="58"/>
      <c r="Y404" s="58"/>
      <c r="Z404" s="58"/>
      <c r="AA404" s="58"/>
      <c r="AB404" s="58"/>
    </row>
    <row r="405" spans="1:28" ht="14.25" customHeight="1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/>
      <c r="U405" s="58"/>
      <c r="V405" s="58"/>
      <c r="W405" s="58"/>
      <c r="X405" s="58"/>
      <c r="Y405" s="58"/>
      <c r="Z405" s="58"/>
      <c r="AA405" s="58"/>
      <c r="AB405" s="58"/>
    </row>
    <row r="406" spans="1:28" ht="14.25" customHeight="1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/>
      <c r="U406" s="58"/>
      <c r="V406" s="58"/>
      <c r="W406" s="58"/>
      <c r="X406" s="58"/>
      <c r="Y406" s="58"/>
      <c r="Z406" s="58"/>
      <c r="AA406" s="58"/>
      <c r="AB406" s="58"/>
    </row>
    <row r="407" spans="1:28" ht="14.25" customHeight="1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/>
      <c r="U407" s="58"/>
      <c r="V407" s="58"/>
      <c r="W407" s="58"/>
      <c r="X407" s="58"/>
      <c r="Y407" s="58"/>
      <c r="Z407" s="58"/>
      <c r="AA407" s="58"/>
      <c r="AB407" s="58"/>
    </row>
    <row r="408" spans="1:28" ht="14.25" customHeight="1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/>
      <c r="U408" s="58"/>
      <c r="V408" s="58"/>
      <c r="W408" s="58"/>
      <c r="X408" s="58"/>
      <c r="Y408" s="58"/>
      <c r="Z408" s="58"/>
      <c r="AA408" s="58"/>
      <c r="AB408" s="58"/>
    </row>
    <row r="409" spans="1:28" ht="14.25" customHeight="1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/>
      <c r="U409" s="58"/>
      <c r="V409" s="58"/>
      <c r="W409" s="58"/>
      <c r="X409" s="58"/>
      <c r="Y409" s="58"/>
      <c r="Z409" s="58"/>
      <c r="AA409" s="58"/>
      <c r="AB409" s="58"/>
    </row>
    <row r="410" spans="1:28" ht="14.25" customHeight="1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/>
      <c r="U410" s="58"/>
      <c r="V410" s="58"/>
      <c r="W410" s="58"/>
      <c r="X410" s="58"/>
      <c r="Y410" s="58"/>
      <c r="Z410" s="58"/>
      <c r="AA410" s="58"/>
      <c r="AB410" s="58"/>
    </row>
    <row r="411" spans="1:28" ht="14.25" customHeight="1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/>
      <c r="U411" s="58"/>
      <c r="V411" s="58"/>
      <c r="W411" s="58"/>
      <c r="X411" s="58"/>
      <c r="Y411" s="58"/>
      <c r="Z411" s="58"/>
      <c r="AA411" s="58"/>
      <c r="AB411" s="58"/>
    </row>
    <row r="412" spans="1:28" ht="14.25" customHeight="1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/>
      <c r="U412" s="58"/>
      <c r="V412" s="58"/>
      <c r="W412" s="58"/>
      <c r="X412" s="58"/>
      <c r="Y412" s="58"/>
      <c r="Z412" s="58"/>
      <c r="AA412" s="58"/>
      <c r="AB412" s="58"/>
    </row>
    <row r="413" spans="1:28" ht="14.25" customHeight="1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/>
      <c r="U413" s="58"/>
      <c r="V413" s="58"/>
      <c r="W413" s="58"/>
      <c r="X413" s="58"/>
      <c r="Y413" s="58"/>
      <c r="Z413" s="58"/>
      <c r="AA413" s="58"/>
      <c r="AB413" s="58"/>
    </row>
    <row r="414" spans="1:28" ht="14.25" customHeight="1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/>
      <c r="U414" s="58"/>
      <c r="V414" s="58"/>
      <c r="W414" s="58"/>
      <c r="X414" s="58"/>
      <c r="Y414" s="58"/>
      <c r="Z414" s="58"/>
      <c r="AA414" s="58"/>
      <c r="AB414" s="58"/>
    </row>
    <row r="415" spans="1:28" ht="14.25" customHeight="1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/>
      <c r="U415" s="58"/>
      <c r="V415" s="58"/>
      <c r="W415" s="58"/>
      <c r="X415" s="58"/>
      <c r="Y415" s="58"/>
      <c r="Z415" s="58"/>
      <c r="AA415" s="58"/>
      <c r="AB415" s="58"/>
    </row>
    <row r="416" spans="1:28" ht="14.25" customHeight="1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/>
      <c r="U416" s="58"/>
      <c r="V416" s="58"/>
      <c r="W416" s="58"/>
      <c r="X416" s="58"/>
      <c r="Y416" s="58"/>
      <c r="Z416" s="58"/>
      <c r="AA416" s="58"/>
      <c r="AB416" s="58"/>
    </row>
    <row r="417" spans="1:28" ht="14.25" customHeight="1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/>
      <c r="U417" s="58"/>
      <c r="V417" s="58"/>
      <c r="W417" s="58"/>
      <c r="X417" s="58"/>
      <c r="Y417" s="58"/>
      <c r="Z417" s="58"/>
      <c r="AA417" s="58"/>
      <c r="AB417" s="58"/>
    </row>
    <row r="418" spans="1:28" ht="14.25" customHeight="1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/>
      <c r="U418" s="58"/>
      <c r="V418" s="58"/>
      <c r="W418" s="58"/>
      <c r="X418" s="58"/>
      <c r="Y418" s="58"/>
      <c r="Z418" s="58"/>
      <c r="AA418" s="58"/>
      <c r="AB418" s="58"/>
    </row>
    <row r="419" spans="1:28" ht="14.25" customHeight="1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/>
      <c r="U419" s="58"/>
      <c r="V419" s="58"/>
      <c r="W419" s="58"/>
      <c r="X419" s="58"/>
      <c r="Y419" s="58"/>
      <c r="Z419" s="58"/>
      <c r="AA419" s="58"/>
      <c r="AB419" s="58"/>
    </row>
    <row r="420" spans="1:28" ht="14.25" customHeight="1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/>
      <c r="U420" s="58"/>
      <c r="V420" s="58"/>
      <c r="W420" s="58"/>
      <c r="X420" s="58"/>
      <c r="Y420" s="58"/>
      <c r="Z420" s="58"/>
      <c r="AA420" s="58"/>
      <c r="AB420" s="58"/>
    </row>
    <row r="421" spans="1:28" ht="14.25" customHeight="1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/>
      <c r="U421" s="58"/>
      <c r="V421" s="58"/>
      <c r="W421" s="58"/>
      <c r="X421" s="58"/>
      <c r="Y421" s="58"/>
      <c r="Z421" s="58"/>
      <c r="AA421" s="58"/>
      <c r="AB421" s="58"/>
    </row>
    <row r="422" spans="1:28" ht="14.25" customHeight="1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/>
      <c r="U422" s="58"/>
      <c r="V422" s="58"/>
      <c r="W422" s="58"/>
      <c r="X422" s="58"/>
      <c r="Y422" s="58"/>
      <c r="Z422" s="58"/>
      <c r="AA422" s="58"/>
      <c r="AB422" s="58"/>
    </row>
    <row r="423" spans="1:28" ht="14.25" customHeight="1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/>
      <c r="U423" s="58"/>
      <c r="V423" s="58"/>
      <c r="W423" s="58"/>
      <c r="X423" s="58"/>
      <c r="Y423" s="58"/>
      <c r="Z423" s="58"/>
      <c r="AA423" s="58"/>
      <c r="AB423" s="58"/>
    </row>
    <row r="424" spans="1:28" ht="14.25" customHeight="1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/>
      <c r="U424" s="58"/>
      <c r="V424" s="58"/>
      <c r="W424" s="58"/>
      <c r="X424" s="58"/>
      <c r="Y424" s="58"/>
      <c r="Z424" s="58"/>
      <c r="AA424" s="58"/>
      <c r="AB424" s="58"/>
    </row>
    <row r="425" spans="1:28" ht="14.25" customHeight="1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/>
      <c r="U425" s="58"/>
      <c r="V425" s="58"/>
      <c r="W425" s="58"/>
      <c r="X425" s="58"/>
      <c r="Y425" s="58"/>
      <c r="Z425" s="58"/>
      <c r="AA425" s="58"/>
      <c r="AB425" s="58"/>
    </row>
    <row r="426" spans="1:28" ht="14.25" customHeight="1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/>
      <c r="U426" s="58"/>
      <c r="V426" s="58"/>
      <c r="W426" s="58"/>
      <c r="X426" s="58"/>
      <c r="Y426" s="58"/>
      <c r="Z426" s="58"/>
      <c r="AA426" s="58"/>
      <c r="AB426" s="58"/>
    </row>
    <row r="427" spans="1:28" ht="14.25" customHeight="1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/>
      <c r="U427" s="58"/>
      <c r="V427" s="58"/>
      <c r="W427" s="58"/>
      <c r="X427" s="58"/>
      <c r="Y427" s="58"/>
      <c r="Z427" s="58"/>
      <c r="AA427" s="58"/>
      <c r="AB427" s="58"/>
    </row>
    <row r="428" spans="1:28" ht="14.25" customHeight="1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/>
      <c r="U428" s="58"/>
      <c r="V428" s="58"/>
      <c r="W428" s="58"/>
      <c r="X428" s="58"/>
      <c r="Y428" s="58"/>
      <c r="Z428" s="58"/>
      <c r="AA428" s="58"/>
      <c r="AB428" s="58"/>
    </row>
    <row r="429" spans="1:28" ht="14.25" customHeight="1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/>
      <c r="U429" s="58"/>
      <c r="V429" s="58"/>
      <c r="W429" s="58"/>
      <c r="X429" s="58"/>
      <c r="Y429" s="58"/>
      <c r="Z429" s="58"/>
      <c r="AA429" s="58"/>
      <c r="AB429" s="58"/>
    </row>
    <row r="430" spans="1:28" ht="14.25" customHeight="1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/>
      <c r="U430" s="58"/>
      <c r="V430" s="58"/>
      <c r="W430" s="58"/>
      <c r="X430" s="58"/>
      <c r="Y430" s="58"/>
      <c r="Z430" s="58"/>
      <c r="AA430" s="58"/>
      <c r="AB430" s="58"/>
    </row>
    <row r="431" spans="1:28" ht="14.25" customHeight="1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/>
      <c r="U431" s="58"/>
      <c r="V431" s="58"/>
      <c r="W431" s="58"/>
      <c r="X431" s="58"/>
      <c r="Y431" s="58"/>
      <c r="Z431" s="58"/>
      <c r="AA431" s="58"/>
      <c r="AB431" s="58"/>
    </row>
    <row r="432" spans="1:28" ht="14.25" customHeight="1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/>
      <c r="U432" s="58"/>
      <c r="V432" s="58"/>
      <c r="W432" s="58"/>
      <c r="X432" s="58"/>
      <c r="Y432" s="58"/>
      <c r="Z432" s="58"/>
      <c r="AA432" s="58"/>
      <c r="AB432" s="58"/>
    </row>
    <row r="433" spans="1:28" ht="14.25" customHeight="1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/>
      <c r="U433" s="58"/>
      <c r="V433" s="58"/>
      <c r="W433" s="58"/>
      <c r="X433" s="58"/>
      <c r="Y433" s="58"/>
      <c r="Z433" s="58"/>
      <c r="AA433" s="58"/>
      <c r="AB433" s="58"/>
    </row>
    <row r="434" spans="1:28" ht="14.25" customHeight="1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/>
      <c r="U434" s="58"/>
      <c r="V434" s="58"/>
      <c r="W434" s="58"/>
      <c r="X434" s="58"/>
      <c r="Y434" s="58"/>
      <c r="Z434" s="58"/>
      <c r="AA434" s="58"/>
      <c r="AB434" s="58"/>
    </row>
    <row r="435" spans="1:28" ht="14.25" customHeight="1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/>
      <c r="U435" s="58"/>
      <c r="V435" s="58"/>
      <c r="W435" s="58"/>
      <c r="X435" s="58"/>
      <c r="Y435" s="58"/>
      <c r="Z435" s="58"/>
      <c r="AA435" s="58"/>
      <c r="AB435" s="58"/>
    </row>
    <row r="436" spans="1:28" ht="14.25" customHeight="1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/>
      <c r="U436" s="58"/>
      <c r="V436" s="58"/>
      <c r="W436" s="58"/>
      <c r="X436" s="58"/>
      <c r="Y436" s="58"/>
      <c r="Z436" s="58"/>
      <c r="AA436" s="58"/>
      <c r="AB436" s="58"/>
    </row>
    <row r="437" spans="1:28" ht="14.25" customHeight="1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/>
      <c r="U437" s="58"/>
      <c r="V437" s="58"/>
      <c r="W437" s="58"/>
      <c r="X437" s="58"/>
      <c r="Y437" s="58"/>
      <c r="Z437" s="58"/>
      <c r="AA437" s="58"/>
      <c r="AB437" s="58"/>
    </row>
    <row r="438" spans="1:28" ht="14.25" customHeight="1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/>
      <c r="U438" s="58"/>
      <c r="V438" s="58"/>
      <c r="W438" s="58"/>
      <c r="X438" s="58"/>
      <c r="Y438" s="58"/>
      <c r="Z438" s="58"/>
      <c r="AA438" s="58"/>
      <c r="AB438" s="58"/>
    </row>
    <row r="439" spans="1:28" ht="14.25" customHeight="1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/>
      <c r="U439" s="58"/>
      <c r="V439" s="58"/>
      <c r="W439" s="58"/>
      <c r="X439" s="58"/>
      <c r="Y439" s="58"/>
      <c r="Z439" s="58"/>
      <c r="AA439" s="58"/>
      <c r="AB439" s="58"/>
    </row>
    <row r="440" spans="1:28" ht="14.25" customHeight="1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/>
      <c r="U440" s="58"/>
      <c r="V440" s="58"/>
      <c r="W440" s="58"/>
      <c r="X440" s="58"/>
      <c r="Y440" s="58"/>
      <c r="Z440" s="58"/>
      <c r="AA440" s="58"/>
      <c r="AB440" s="58"/>
    </row>
    <row r="441" spans="1:28" ht="14.25" customHeight="1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/>
      <c r="U441" s="58"/>
      <c r="V441" s="58"/>
      <c r="W441" s="58"/>
      <c r="X441" s="58"/>
      <c r="Y441" s="58"/>
      <c r="Z441" s="58"/>
      <c r="AA441" s="58"/>
      <c r="AB441" s="58"/>
    </row>
    <row r="442" spans="1:28" ht="14.25" customHeight="1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/>
      <c r="U442" s="58"/>
      <c r="V442" s="58"/>
      <c r="W442" s="58"/>
      <c r="X442" s="58"/>
      <c r="Y442" s="58"/>
      <c r="Z442" s="58"/>
      <c r="AA442" s="58"/>
      <c r="AB442" s="58"/>
    </row>
    <row r="443" spans="1:28" ht="14.25" customHeight="1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/>
      <c r="U443" s="58"/>
      <c r="V443" s="58"/>
      <c r="W443" s="58"/>
      <c r="X443" s="58"/>
      <c r="Y443" s="58"/>
      <c r="Z443" s="58"/>
      <c r="AA443" s="58"/>
      <c r="AB443" s="58"/>
    </row>
    <row r="444" spans="1:28" ht="14.25" customHeight="1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/>
      <c r="U444" s="58"/>
      <c r="V444" s="58"/>
      <c r="W444" s="58"/>
      <c r="X444" s="58"/>
      <c r="Y444" s="58"/>
      <c r="Z444" s="58"/>
      <c r="AA444" s="58"/>
      <c r="AB444" s="58"/>
    </row>
    <row r="445" spans="1:28" ht="14.25" customHeight="1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/>
      <c r="U445" s="58"/>
      <c r="V445" s="58"/>
      <c r="W445" s="58"/>
      <c r="X445" s="58"/>
      <c r="Y445" s="58"/>
      <c r="Z445" s="58"/>
      <c r="AA445" s="58"/>
      <c r="AB445" s="58"/>
    </row>
    <row r="446" spans="1:28" ht="14.25" customHeight="1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/>
      <c r="U446" s="58"/>
      <c r="V446" s="58"/>
      <c r="W446" s="58"/>
      <c r="X446" s="58"/>
      <c r="Y446" s="58"/>
      <c r="Z446" s="58"/>
      <c r="AA446" s="58"/>
      <c r="AB446" s="58"/>
    </row>
    <row r="447" spans="1:28" ht="14.25" customHeight="1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/>
      <c r="U447" s="58"/>
      <c r="V447" s="58"/>
      <c r="W447" s="58"/>
      <c r="X447" s="58"/>
      <c r="Y447" s="58"/>
      <c r="Z447" s="58"/>
      <c r="AA447" s="58"/>
      <c r="AB447" s="58"/>
    </row>
    <row r="448" spans="1:28" ht="14.25" customHeight="1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/>
      <c r="U448" s="58"/>
      <c r="V448" s="58"/>
      <c r="W448" s="58"/>
      <c r="X448" s="58"/>
      <c r="Y448" s="58"/>
      <c r="Z448" s="58"/>
      <c r="AA448" s="58"/>
      <c r="AB448" s="58"/>
    </row>
    <row r="449" spans="1:28" ht="14.25" customHeight="1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/>
      <c r="U449" s="58"/>
      <c r="V449" s="58"/>
      <c r="W449" s="58"/>
      <c r="X449" s="58"/>
      <c r="Y449" s="58"/>
      <c r="Z449" s="58"/>
      <c r="AA449" s="58"/>
      <c r="AB449" s="58"/>
    </row>
    <row r="450" spans="1:28" ht="14.25" customHeight="1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/>
      <c r="U450" s="58"/>
      <c r="V450" s="58"/>
      <c r="W450" s="58"/>
      <c r="X450" s="58"/>
      <c r="Y450" s="58"/>
      <c r="Z450" s="58"/>
      <c r="AA450" s="58"/>
      <c r="AB450" s="58"/>
    </row>
    <row r="451" spans="1:28" ht="14.25" customHeight="1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/>
      <c r="U451" s="58"/>
      <c r="V451" s="58"/>
      <c r="W451" s="58"/>
      <c r="X451" s="58"/>
      <c r="Y451" s="58"/>
      <c r="Z451" s="58"/>
      <c r="AA451" s="58"/>
      <c r="AB451" s="58"/>
    </row>
    <row r="452" spans="1:28" ht="14.25" customHeight="1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/>
      <c r="U452" s="58"/>
      <c r="V452" s="58"/>
      <c r="W452" s="58"/>
      <c r="X452" s="58"/>
      <c r="Y452" s="58"/>
      <c r="Z452" s="58"/>
      <c r="AA452" s="58"/>
      <c r="AB452" s="58"/>
    </row>
    <row r="453" spans="1:28" ht="14.25" customHeight="1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/>
      <c r="U453" s="58"/>
      <c r="V453" s="58"/>
      <c r="W453" s="58"/>
      <c r="X453" s="58"/>
      <c r="Y453" s="58"/>
      <c r="Z453" s="58"/>
      <c r="AA453" s="58"/>
      <c r="AB453" s="58"/>
    </row>
    <row r="454" spans="1:28" ht="14.25" customHeight="1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/>
      <c r="U454" s="58"/>
      <c r="V454" s="58"/>
      <c r="W454" s="58"/>
      <c r="X454" s="58"/>
      <c r="Y454" s="58"/>
      <c r="Z454" s="58"/>
      <c r="AA454" s="58"/>
      <c r="AB454" s="58"/>
    </row>
    <row r="455" spans="1:28" ht="14.25" customHeight="1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/>
      <c r="U455" s="58"/>
      <c r="V455" s="58"/>
      <c r="W455" s="58"/>
      <c r="X455" s="58"/>
      <c r="Y455" s="58"/>
      <c r="Z455" s="58"/>
      <c r="AA455" s="58"/>
      <c r="AB455" s="58"/>
    </row>
    <row r="456" spans="1:28" ht="14.25" customHeight="1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/>
      <c r="U456" s="58"/>
      <c r="V456" s="58"/>
      <c r="W456" s="58"/>
      <c r="X456" s="58"/>
      <c r="Y456" s="58"/>
      <c r="Z456" s="58"/>
      <c r="AA456" s="58"/>
      <c r="AB456" s="58"/>
    </row>
    <row r="457" spans="1:28" ht="14.25" customHeight="1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/>
      <c r="U457" s="58"/>
      <c r="V457" s="58"/>
      <c r="W457" s="58"/>
      <c r="X457" s="58"/>
      <c r="Y457" s="58"/>
      <c r="Z457" s="58"/>
      <c r="AA457" s="58"/>
      <c r="AB457" s="58"/>
    </row>
    <row r="458" spans="1:28" ht="14.25" customHeight="1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/>
      <c r="U458" s="58"/>
      <c r="V458" s="58"/>
      <c r="W458" s="58"/>
      <c r="X458" s="58"/>
      <c r="Y458" s="58"/>
      <c r="Z458" s="58"/>
      <c r="AA458" s="58"/>
      <c r="AB458" s="58"/>
    </row>
    <row r="459" spans="1:28" ht="14.25" customHeight="1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/>
      <c r="U459" s="58"/>
      <c r="V459" s="58"/>
      <c r="W459" s="58"/>
      <c r="X459" s="58"/>
      <c r="Y459" s="58"/>
      <c r="Z459" s="58"/>
      <c r="AA459" s="58"/>
      <c r="AB459" s="58"/>
    </row>
    <row r="460" spans="1:28" ht="14.25" customHeight="1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/>
      <c r="U460" s="58"/>
      <c r="V460" s="58"/>
      <c r="W460" s="58"/>
      <c r="X460" s="58"/>
      <c r="Y460" s="58"/>
      <c r="Z460" s="58"/>
      <c r="AA460" s="58"/>
      <c r="AB460" s="58"/>
    </row>
    <row r="461" spans="1:28" ht="14.25" customHeight="1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/>
      <c r="U461" s="58"/>
      <c r="V461" s="58"/>
      <c r="W461" s="58"/>
      <c r="X461" s="58"/>
      <c r="Y461" s="58"/>
      <c r="Z461" s="58"/>
      <c r="AA461" s="58"/>
      <c r="AB461" s="58"/>
    </row>
    <row r="462" spans="1:28" ht="14.25" customHeight="1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/>
      <c r="U462" s="58"/>
      <c r="V462" s="58"/>
      <c r="W462" s="58"/>
      <c r="X462" s="58"/>
      <c r="Y462" s="58"/>
      <c r="Z462" s="58"/>
      <c r="AA462" s="58"/>
      <c r="AB462" s="58"/>
    </row>
    <row r="463" spans="1:28" ht="14.25" customHeight="1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/>
      <c r="U463" s="58"/>
      <c r="V463" s="58"/>
      <c r="W463" s="58"/>
      <c r="X463" s="58"/>
      <c r="Y463" s="58"/>
      <c r="Z463" s="58"/>
      <c r="AA463" s="58"/>
      <c r="AB463" s="58"/>
    </row>
    <row r="464" spans="1:28" ht="14.25" customHeight="1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/>
      <c r="U464" s="58"/>
      <c r="V464" s="58"/>
      <c r="W464" s="58"/>
      <c r="X464" s="58"/>
      <c r="Y464" s="58"/>
      <c r="Z464" s="58"/>
      <c r="AA464" s="58"/>
      <c r="AB464" s="58"/>
    </row>
    <row r="465" spans="1:28" ht="14.25" customHeight="1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/>
      <c r="U465" s="58"/>
      <c r="V465" s="58"/>
      <c r="W465" s="58"/>
      <c r="X465" s="58"/>
      <c r="Y465" s="58"/>
      <c r="Z465" s="58"/>
      <c r="AA465" s="58"/>
      <c r="AB465" s="58"/>
    </row>
    <row r="466" spans="1:28" ht="14.25" customHeight="1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/>
      <c r="U466" s="58"/>
      <c r="V466" s="58"/>
      <c r="W466" s="58"/>
      <c r="X466" s="58"/>
      <c r="Y466" s="58"/>
      <c r="Z466" s="58"/>
      <c r="AA466" s="58"/>
      <c r="AB466" s="58"/>
    </row>
    <row r="467" spans="1:28" ht="14.25" customHeight="1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/>
      <c r="U467" s="58"/>
      <c r="V467" s="58"/>
      <c r="W467" s="58"/>
      <c r="X467" s="58"/>
      <c r="Y467" s="58"/>
      <c r="Z467" s="58"/>
      <c r="AA467" s="58"/>
      <c r="AB467" s="58"/>
    </row>
    <row r="468" spans="1:28" ht="14.25" customHeight="1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/>
      <c r="U468" s="58"/>
      <c r="V468" s="58"/>
      <c r="W468" s="58"/>
      <c r="X468" s="58"/>
      <c r="Y468" s="58"/>
      <c r="Z468" s="58"/>
      <c r="AA468" s="58"/>
      <c r="AB468" s="58"/>
    </row>
    <row r="469" spans="1:28" ht="14.25" customHeight="1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/>
      <c r="U469" s="58"/>
      <c r="V469" s="58"/>
      <c r="W469" s="58"/>
      <c r="X469" s="58"/>
      <c r="Y469" s="58"/>
      <c r="Z469" s="58"/>
      <c r="AA469" s="58"/>
      <c r="AB469" s="58"/>
    </row>
    <row r="470" spans="1:28" ht="14.25" customHeight="1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/>
      <c r="U470" s="58"/>
      <c r="V470" s="58"/>
      <c r="W470" s="58"/>
      <c r="X470" s="58"/>
      <c r="Y470" s="58"/>
      <c r="Z470" s="58"/>
      <c r="AA470" s="58"/>
      <c r="AB470" s="58"/>
    </row>
    <row r="471" spans="1:28" ht="14.25" customHeight="1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/>
      <c r="U471" s="58"/>
      <c r="V471" s="58"/>
      <c r="W471" s="58"/>
      <c r="X471" s="58"/>
      <c r="Y471" s="58"/>
      <c r="Z471" s="58"/>
      <c r="AA471" s="58"/>
      <c r="AB471" s="58"/>
    </row>
    <row r="472" spans="1:28" ht="14.25" customHeight="1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/>
      <c r="U472" s="58"/>
      <c r="V472" s="58"/>
      <c r="W472" s="58"/>
      <c r="X472" s="58"/>
      <c r="Y472" s="58"/>
      <c r="Z472" s="58"/>
      <c r="AA472" s="58"/>
      <c r="AB472" s="58"/>
    </row>
    <row r="473" spans="1:28" ht="14.25" customHeight="1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/>
      <c r="U473" s="58"/>
      <c r="V473" s="58"/>
      <c r="W473" s="58"/>
      <c r="X473" s="58"/>
      <c r="Y473" s="58"/>
      <c r="Z473" s="58"/>
      <c r="AA473" s="58"/>
      <c r="AB473" s="58"/>
    </row>
    <row r="474" spans="1:28" ht="14.25" customHeight="1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/>
      <c r="U474" s="58"/>
      <c r="V474" s="58"/>
      <c r="W474" s="58"/>
      <c r="X474" s="58"/>
      <c r="Y474" s="58"/>
      <c r="Z474" s="58"/>
      <c r="AA474" s="58"/>
      <c r="AB474" s="58"/>
    </row>
    <row r="475" spans="1:28" ht="14.25" customHeight="1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/>
      <c r="U475" s="58"/>
      <c r="V475" s="58"/>
      <c r="W475" s="58"/>
      <c r="X475" s="58"/>
      <c r="Y475" s="58"/>
      <c r="Z475" s="58"/>
      <c r="AA475" s="58"/>
      <c r="AB475" s="58"/>
    </row>
    <row r="476" spans="1:28" ht="14.25" customHeight="1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/>
      <c r="U476" s="58"/>
      <c r="V476" s="58"/>
      <c r="W476" s="58"/>
      <c r="X476" s="58"/>
      <c r="Y476" s="58"/>
      <c r="Z476" s="58"/>
      <c r="AA476" s="58"/>
      <c r="AB476" s="58"/>
    </row>
    <row r="477" spans="1:28" ht="14.25" customHeight="1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/>
      <c r="U477" s="58"/>
      <c r="V477" s="58"/>
      <c r="W477" s="58"/>
      <c r="X477" s="58"/>
      <c r="Y477" s="58"/>
      <c r="Z477" s="58"/>
      <c r="AA477" s="58"/>
      <c r="AB477" s="58"/>
    </row>
    <row r="478" spans="1:28" ht="14.25" customHeight="1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/>
      <c r="U478" s="58"/>
      <c r="V478" s="58"/>
      <c r="W478" s="58"/>
      <c r="X478" s="58"/>
      <c r="Y478" s="58"/>
      <c r="Z478" s="58"/>
      <c r="AA478" s="58"/>
      <c r="AB478" s="58"/>
    </row>
    <row r="479" spans="1:28" ht="14.25" customHeight="1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/>
      <c r="U479" s="58"/>
      <c r="V479" s="58"/>
      <c r="W479" s="58"/>
      <c r="X479" s="58"/>
      <c r="Y479" s="58"/>
      <c r="Z479" s="58"/>
      <c r="AA479" s="58"/>
      <c r="AB479" s="58"/>
    </row>
    <row r="480" spans="1:28" ht="14.25" customHeight="1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/>
      <c r="U480" s="58"/>
      <c r="V480" s="58"/>
      <c r="W480" s="58"/>
      <c r="X480" s="58"/>
      <c r="Y480" s="58"/>
      <c r="Z480" s="58"/>
      <c r="AA480" s="58"/>
      <c r="AB480" s="58"/>
    </row>
    <row r="481" spans="1:28" ht="14.25" customHeight="1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/>
      <c r="U481" s="58"/>
      <c r="V481" s="58"/>
      <c r="W481" s="58"/>
      <c r="X481" s="58"/>
      <c r="Y481" s="58"/>
      <c r="Z481" s="58"/>
      <c r="AA481" s="58"/>
      <c r="AB481" s="58"/>
    </row>
    <row r="482" spans="1:28" ht="14.25" customHeight="1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/>
      <c r="U482" s="58"/>
      <c r="V482" s="58"/>
      <c r="W482" s="58"/>
      <c r="X482" s="58"/>
      <c r="Y482" s="58"/>
      <c r="Z482" s="58"/>
      <c r="AA482" s="58"/>
      <c r="AB482" s="58"/>
    </row>
    <row r="483" spans="1:28" ht="14.25" customHeight="1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/>
      <c r="U483" s="58"/>
      <c r="V483" s="58"/>
      <c r="W483" s="58"/>
      <c r="X483" s="58"/>
      <c r="Y483" s="58"/>
      <c r="Z483" s="58"/>
      <c r="AA483" s="58"/>
      <c r="AB483" s="58"/>
    </row>
    <row r="484" spans="1:28" ht="14.25" customHeight="1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/>
      <c r="U484" s="58"/>
      <c r="V484" s="58"/>
      <c r="W484" s="58"/>
      <c r="X484" s="58"/>
      <c r="Y484" s="58"/>
      <c r="Z484" s="58"/>
      <c r="AA484" s="58"/>
      <c r="AB484" s="58"/>
    </row>
    <row r="485" spans="1:28" ht="14.25" customHeight="1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/>
      <c r="U485" s="58"/>
      <c r="V485" s="58"/>
      <c r="W485" s="58"/>
      <c r="X485" s="58"/>
      <c r="Y485" s="58"/>
      <c r="Z485" s="58"/>
      <c r="AA485" s="58"/>
      <c r="AB485" s="58"/>
    </row>
    <row r="486" spans="1:28" ht="14.25" customHeight="1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/>
      <c r="U486" s="58"/>
      <c r="V486" s="58"/>
      <c r="W486" s="58"/>
      <c r="X486" s="58"/>
      <c r="Y486" s="58"/>
      <c r="Z486" s="58"/>
      <c r="AA486" s="58"/>
      <c r="AB486" s="58"/>
    </row>
    <row r="487" spans="1:28" ht="14.25" customHeight="1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/>
      <c r="U487" s="58"/>
      <c r="V487" s="58"/>
      <c r="W487" s="58"/>
      <c r="X487" s="58"/>
      <c r="Y487" s="58"/>
      <c r="Z487" s="58"/>
      <c r="AA487" s="58"/>
      <c r="AB487" s="58"/>
    </row>
    <row r="488" spans="1:28" ht="14.25" customHeight="1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/>
      <c r="U488" s="58"/>
      <c r="V488" s="58"/>
      <c r="W488" s="58"/>
      <c r="X488" s="58"/>
      <c r="Y488" s="58"/>
      <c r="Z488" s="58"/>
      <c r="AA488" s="58"/>
      <c r="AB488" s="58"/>
    </row>
    <row r="489" spans="1:28" ht="14.25" customHeight="1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/>
      <c r="U489" s="58"/>
      <c r="V489" s="58"/>
      <c r="W489" s="58"/>
      <c r="X489" s="58"/>
      <c r="Y489" s="58"/>
      <c r="Z489" s="58"/>
      <c r="AA489" s="58"/>
      <c r="AB489" s="58"/>
    </row>
    <row r="490" spans="1:28" ht="14.25" customHeight="1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/>
      <c r="U490" s="58"/>
      <c r="V490" s="58"/>
      <c r="W490" s="58"/>
      <c r="X490" s="58"/>
      <c r="Y490" s="58"/>
      <c r="Z490" s="58"/>
      <c r="AA490" s="58"/>
      <c r="AB490" s="58"/>
    </row>
    <row r="491" spans="1:28" ht="14.25" customHeight="1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/>
      <c r="U491" s="58"/>
      <c r="V491" s="58"/>
      <c r="W491" s="58"/>
      <c r="X491" s="58"/>
      <c r="Y491" s="58"/>
      <c r="Z491" s="58"/>
      <c r="AA491" s="58"/>
      <c r="AB491" s="58"/>
    </row>
    <row r="492" spans="1:28" ht="14.25" customHeight="1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/>
      <c r="U492" s="58"/>
      <c r="V492" s="58"/>
      <c r="W492" s="58"/>
      <c r="X492" s="58"/>
      <c r="Y492" s="58"/>
      <c r="Z492" s="58"/>
      <c r="AA492" s="58"/>
      <c r="AB492" s="58"/>
    </row>
    <row r="493" spans="1:28" ht="14.25" customHeight="1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/>
      <c r="U493" s="58"/>
      <c r="V493" s="58"/>
      <c r="W493" s="58"/>
      <c r="X493" s="58"/>
      <c r="Y493" s="58"/>
      <c r="Z493" s="58"/>
      <c r="AA493" s="58"/>
      <c r="AB493" s="58"/>
    </row>
    <row r="494" spans="1:28" ht="14.25" customHeight="1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/>
      <c r="U494" s="58"/>
      <c r="V494" s="58"/>
      <c r="W494" s="58"/>
      <c r="X494" s="58"/>
      <c r="Y494" s="58"/>
      <c r="Z494" s="58"/>
      <c r="AA494" s="58"/>
      <c r="AB494" s="58"/>
    </row>
    <row r="495" spans="1:28" ht="14.25" customHeight="1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/>
      <c r="U495" s="58"/>
      <c r="V495" s="58"/>
      <c r="W495" s="58"/>
      <c r="X495" s="58"/>
      <c r="Y495" s="58"/>
      <c r="Z495" s="58"/>
      <c r="AA495" s="58"/>
      <c r="AB495" s="58"/>
    </row>
    <row r="496" spans="1:28" ht="14.25" customHeight="1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/>
      <c r="U496" s="58"/>
      <c r="V496" s="58"/>
      <c r="W496" s="58"/>
      <c r="X496" s="58"/>
      <c r="Y496" s="58"/>
      <c r="Z496" s="58"/>
      <c r="AA496" s="58"/>
      <c r="AB496" s="58"/>
    </row>
    <row r="497" spans="1:28" ht="14.25" customHeight="1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/>
      <c r="U497" s="58"/>
      <c r="V497" s="58"/>
      <c r="W497" s="58"/>
      <c r="X497" s="58"/>
      <c r="Y497" s="58"/>
      <c r="Z497" s="58"/>
      <c r="AA497" s="58"/>
      <c r="AB497" s="58"/>
    </row>
    <row r="498" spans="1:28" ht="14.25" customHeight="1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/>
      <c r="U498" s="58"/>
      <c r="V498" s="58"/>
      <c r="W498" s="58"/>
      <c r="X498" s="58"/>
      <c r="Y498" s="58"/>
      <c r="Z498" s="58"/>
      <c r="AA498" s="58"/>
      <c r="AB498" s="58"/>
    </row>
    <row r="499" spans="1:28" ht="14.25" customHeight="1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/>
      <c r="U499" s="58"/>
      <c r="V499" s="58"/>
      <c r="W499" s="58"/>
      <c r="X499" s="58"/>
      <c r="Y499" s="58"/>
      <c r="Z499" s="58"/>
      <c r="AA499" s="58"/>
      <c r="AB499" s="58"/>
    </row>
    <row r="500" spans="1:28" ht="14.25" customHeight="1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/>
      <c r="U500" s="58"/>
      <c r="V500" s="58"/>
      <c r="W500" s="58"/>
      <c r="X500" s="58"/>
      <c r="Y500" s="58"/>
      <c r="Z500" s="58"/>
      <c r="AA500" s="58"/>
      <c r="AB500" s="58"/>
    </row>
    <row r="501" spans="1:28" ht="14.25" customHeight="1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/>
      <c r="U501" s="58"/>
      <c r="V501" s="58"/>
      <c r="W501" s="58"/>
      <c r="X501" s="58"/>
      <c r="Y501" s="58"/>
      <c r="Z501" s="58"/>
      <c r="AA501" s="58"/>
      <c r="AB501" s="58"/>
    </row>
    <row r="502" spans="1:28" ht="14.25" customHeight="1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/>
      <c r="U502" s="58"/>
      <c r="V502" s="58"/>
      <c r="W502" s="58"/>
      <c r="X502" s="58"/>
      <c r="Y502" s="58"/>
      <c r="Z502" s="58"/>
      <c r="AA502" s="58"/>
      <c r="AB502" s="58"/>
    </row>
    <row r="503" spans="1:28" ht="14.25" customHeight="1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/>
      <c r="U503" s="58"/>
      <c r="V503" s="58"/>
      <c r="W503" s="58"/>
      <c r="X503" s="58"/>
      <c r="Y503" s="58"/>
      <c r="Z503" s="58"/>
      <c r="AA503" s="58"/>
      <c r="AB503" s="58"/>
    </row>
    <row r="504" spans="1:28" ht="14.25" customHeight="1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/>
      <c r="U504" s="58"/>
      <c r="V504" s="58"/>
      <c r="W504" s="58"/>
      <c r="X504" s="58"/>
      <c r="Y504" s="58"/>
      <c r="Z504" s="58"/>
      <c r="AA504" s="58"/>
      <c r="AB504" s="58"/>
    </row>
    <row r="505" spans="1:28" ht="14.25" customHeight="1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/>
      <c r="U505" s="58"/>
      <c r="V505" s="58"/>
      <c r="W505" s="58"/>
      <c r="X505" s="58"/>
      <c r="Y505" s="58"/>
      <c r="Z505" s="58"/>
      <c r="AA505" s="58"/>
      <c r="AB505" s="58"/>
    </row>
    <row r="506" spans="1:28" ht="14.25" customHeight="1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/>
      <c r="U506" s="58"/>
      <c r="V506" s="58"/>
      <c r="W506" s="58"/>
      <c r="X506" s="58"/>
      <c r="Y506" s="58"/>
      <c r="Z506" s="58"/>
      <c r="AA506" s="58"/>
      <c r="AB506" s="58"/>
    </row>
    <row r="507" spans="1:28" ht="14.25" customHeight="1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/>
      <c r="U507" s="58"/>
      <c r="V507" s="58"/>
      <c r="W507" s="58"/>
      <c r="X507" s="58"/>
      <c r="Y507" s="58"/>
      <c r="Z507" s="58"/>
      <c r="AA507" s="58"/>
      <c r="AB507" s="58"/>
    </row>
    <row r="508" spans="1:28" ht="14.25" customHeight="1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/>
      <c r="U508" s="58"/>
      <c r="V508" s="58"/>
      <c r="W508" s="58"/>
      <c r="X508" s="58"/>
      <c r="Y508" s="58"/>
      <c r="Z508" s="58"/>
      <c r="AA508" s="58"/>
      <c r="AB508" s="58"/>
    </row>
    <row r="509" spans="1:28" ht="14.25" customHeight="1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/>
      <c r="U509" s="58"/>
      <c r="V509" s="58"/>
      <c r="W509" s="58"/>
      <c r="X509" s="58"/>
      <c r="Y509" s="58"/>
      <c r="Z509" s="58"/>
      <c r="AA509" s="58"/>
      <c r="AB509" s="58"/>
    </row>
    <row r="510" spans="1:28" ht="14.25" customHeight="1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/>
      <c r="U510" s="58"/>
      <c r="V510" s="58"/>
      <c r="W510" s="58"/>
      <c r="X510" s="58"/>
      <c r="Y510" s="58"/>
      <c r="Z510" s="58"/>
      <c r="AA510" s="58"/>
      <c r="AB510" s="58"/>
    </row>
    <row r="511" spans="1:28" ht="14.25" customHeight="1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/>
      <c r="U511" s="58"/>
      <c r="V511" s="58"/>
      <c r="W511" s="58"/>
      <c r="X511" s="58"/>
      <c r="Y511" s="58"/>
      <c r="Z511" s="58"/>
      <c r="AA511" s="58"/>
      <c r="AB511" s="58"/>
    </row>
    <row r="512" spans="1:28" ht="14.25" customHeight="1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/>
      <c r="U512" s="58"/>
      <c r="V512" s="58"/>
      <c r="W512" s="58"/>
      <c r="X512" s="58"/>
      <c r="Y512" s="58"/>
      <c r="Z512" s="58"/>
      <c r="AA512" s="58"/>
      <c r="AB512" s="58"/>
    </row>
    <row r="513" spans="1:28" ht="14.25" customHeight="1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/>
      <c r="U513" s="58"/>
      <c r="V513" s="58"/>
      <c r="W513" s="58"/>
      <c r="X513" s="58"/>
      <c r="Y513" s="58"/>
      <c r="Z513" s="58"/>
      <c r="AA513" s="58"/>
      <c r="AB513" s="58"/>
    </row>
    <row r="514" spans="1:28" ht="14.25" customHeight="1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/>
      <c r="U514" s="58"/>
      <c r="V514" s="58"/>
      <c r="W514" s="58"/>
      <c r="X514" s="58"/>
      <c r="Y514" s="58"/>
      <c r="Z514" s="58"/>
      <c r="AA514" s="58"/>
      <c r="AB514" s="58"/>
    </row>
    <row r="515" spans="1:28" ht="14.25" customHeight="1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/>
      <c r="U515" s="58"/>
      <c r="V515" s="58"/>
      <c r="W515" s="58"/>
      <c r="X515" s="58"/>
      <c r="Y515" s="58"/>
      <c r="Z515" s="58"/>
      <c r="AA515" s="58"/>
      <c r="AB515" s="58"/>
    </row>
    <row r="516" spans="1:28" ht="14.25" customHeight="1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/>
      <c r="U516" s="58"/>
      <c r="V516" s="58"/>
      <c r="W516" s="58"/>
      <c r="X516" s="58"/>
      <c r="Y516" s="58"/>
      <c r="Z516" s="58"/>
      <c r="AA516" s="58"/>
      <c r="AB516" s="58"/>
    </row>
    <row r="517" spans="1:28" ht="14.25" customHeight="1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/>
      <c r="U517" s="58"/>
      <c r="V517" s="58"/>
      <c r="W517" s="58"/>
      <c r="X517" s="58"/>
      <c r="Y517" s="58"/>
      <c r="Z517" s="58"/>
      <c r="AA517" s="58"/>
      <c r="AB517" s="58"/>
    </row>
    <row r="518" spans="1:28" ht="14.25" customHeight="1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/>
      <c r="U518" s="58"/>
      <c r="V518" s="58"/>
      <c r="W518" s="58"/>
      <c r="X518" s="58"/>
      <c r="Y518" s="58"/>
      <c r="Z518" s="58"/>
      <c r="AA518" s="58"/>
      <c r="AB518" s="58"/>
    </row>
    <row r="519" spans="1:28" ht="14.25" customHeight="1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/>
      <c r="U519" s="58"/>
      <c r="V519" s="58"/>
      <c r="W519" s="58"/>
      <c r="X519" s="58"/>
      <c r="Y519" s="58"/>
      <c r="Z519" s="58"/>
      <c r="AA519" s="58"/>
      <c r="AB519" s="58"/>
    </row>
    <row r="520" spans="1:28" ht="14.25" customHeight="1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/>
      <c r="U520" s="58"/>
      <c r="V520" s="58"/>
      <c r="W520" s="58"/>
      <c r="X520" s="58"/>
      <c r="Y520" s="58"/>
      <c r="Z520" s="58"/>
      <c r="AA520" s="58"/>
      <c r="AB520" s="58"/>
    </row>
    <row r="521" spans="1:28" ht="14.25" customHeight="1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/>
      <c r="U521" s="58"/>
      <c r="V521" s="58"/>
      <c r="W521" s="58"/>
      <c r="X521" s="58"/>
      <c r="Y521" s="58"/>
      <c r="Z521" s="58"/>
      <c r="AA521" s="58"/>
      <c r="AB521" s="58"/>
    </row>
    <row r="522" spans="1:28" ht="14.25" customHeight="1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/>
      <c r="U522" s="58"/>
      <c r="V522" s="58"/>
      <c r="W522" s="58"/>
      <c r="X522" s="58"/>
      <c r="Y522" s="58"/>
      <c r="Z522" s="58"/>
      <c r="AA522" s="58"/>
      <c r="AB522" s="58"/>
    </row>
    <row r="523" spans="1:28" ht="14.25" customHeight="1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/>
      <c r="U523" s="58"/>
      <c r="V523" s="58"/>
      <c r="W523" s="58"/>
      <c r="X523" s="58"/>
      <c r="Y523" s="58"/>
      <c r="Z523" s="58"/>
      <c r="AA523" s="58"/>
      <c r="AB523" s="58"/>
    </row>
    <row r="524" spans="1:28" ht="14.25" customHeight="1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/>
      <c r="U524" s="58"/>
      <c r="V524" s="58"/>
      <c r="W524" s="58"/>
      <c r="X524" s="58"/>
      <c r="Y524" s="58"/>
      <c r="Z524" s="58"/>
      <c r="AA524" s="58"/>
      <c r="AB524" s="58"/>
    </row>
    <row r="525" spans="1:28" ht="14.25" customHeight="1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/>
      <c r="U525" s="58"/>
      <c r="V525" s="58"/>
      <c r="W525" s="58"/>
      <c r="X525" s="58"/>
      <c r="Y525" s="58"/>
      <c r="Z525" s="58"/>
      <c r="AA525" s="58"/>
      <c r="AB525" s="58"/>
    </row>
    <row r="526" spans="1:28" ht="14.25" customHeight="1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/>
      <c r="U526" s="58"/>
      <c r="V526" s="58"/>
      <c r="W526" s="58"/>
      <c r="X526" s="58"/>
      <c r="Y526" s="58"/>
      <c r="Z526" s="58"/>
      <c r="AA526" s="58"/>
      <c r="AB526" s="58"/>
    </row>
    <row r="527" spans="1:28" ht="14.25" customHeight="1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/>
      <c r="U527" s="58"/>
      <c r="V527" s="58"/>
      <c r="W527" s="58"/>
      <c r="X527" s="58"/>
      <c r="Y527" s="58"/>
      <c r="Z527" s="58"/>
      <c r="AA527" s="58"/>
      <c r="AB527" s="58"/>
    </row>
    <row r="528" spans="1:28" ht="14.25" customHeight="1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/>
      <c r="U528" s="58"/>
      <c r="V528" s="58"/>
      <c r="W528" s="58"/>
      <c r="X528" s="58"/>
      <c r="Y528" s="58"/>
      <c r="Z528" s="58"/>
      <c r="AA528" s="58"/>
      <c r="AB528" s="58"/>
    </row>
    <row r="529" spans="1:28" ht="14.25" customHeight="1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/>
      <c r="U529" s="58"/>
      <c r="V529" s="58"/>
      <c r="W529" s="58"/>
      <c r="X529" s="58"/>
      <c r="Y529" s="58"/>
      <c r="Z529" s="58"/>
      <c r="AA529" s="58"/>
      <c r="AB529" s="58"/>
    </row>
    <row r="530" spans="1:28" ht="14.25" customHeight="1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/>
      <c r="U530" s="58"/>
      <c r="V530" s="58"/>
      <c r="W530" s="58"/>
      <c r="X530" s="58"/>
      <c r="Y530" s="58"/>
      <c r="Z530" s="58"/>
      <c r="AA530" s="58"/>
      <c r="AB530" s="58"/>
    </row>
    <row r="531" spans="1:28" ht="14.25" customHeight="1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/>
      <c r="U531" s="58"/>
      <c r="V531" s="58"/>
      <c r="W531" s="58"/>
      <c r="X531" s="58"/>
      <c r="Y531" s="58"/>
      <c r="Z531" s="58"/>
      <c r="AA531" s="58"/>
      <c r="AB531" s="58"/>
    </row>
    <row r="532" spans="1:28" ht="14.25" customHeight="1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/>
      <c r="U532" s="58"/>
      <c r="V532" s="58"/>
      <c r="W532" s="58"/>
      <c r="X532" s="58"/>
      <c r="Y532" s="58"/>
      <c r="Z532" s="58"/>
      <c r="AA532" s="58"/>
      <c r="AB532" s="58"/>
    </row>
    <row r="533" spans="1:28" ht="14.25" customHeight="1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/>
      <c r="U533" s="58"/>
      <c r="V533" s="58"/>
      <c r="W533" s="58"/>
      <c r="X533" s="58"/>
      <c r="Y533" s="58"/>
      <c r="Z533" s="58"/>
      <c r="AA533" s="58"/>
      <c r="AB533" s="58"/>
    </row>
    <row r="534" spans="1:28" ht="14.25" customHeight="1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/>
      <c r="U534" s="58"/>
      <c r="V534" s="58"/>
      <c r="W534" s="58"/>
      <c r="X534" s="58"/>
      <c r="Y534" s="58"/>
      <c r="Z534" s="58"/>
      <c r="AA534" s="58"/>
      <c r="AB534" s="58"/>
    </row>
    <row r="535" spans="1:28" ht="14.25" customHeight="1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/>
      <c r="U535" s="58"/>
      <c r="V535" s="58"/>
      <c r="W535" s="58"/>
      <c r="X535" s="58"/>
      <c r="Y535" s="58"/>
      <c r="Z535" s="58"/>
      <c r="AA535" s="58"/>
      <c r="AB535" s="58"/>
    </row>
    <row r="536" spans="1:28" ht="14.25" customHeight="1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/>
      <c r="U536" s="58"/>
      <c r="V536" s="58"/>
      <c r="W536" s="58"/>
      <c r="X536" s="58"/>
      <c r="Y536" s="58"/>
      <c r="Z536" s="58"/>
      <c r="AA536" s="58"/>
      <c r="AB536" s="58"/>
    </row>
    <row r="537" spans="1:28" ht="14.25" customHeight="1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/>
      <c r="U537" s="58"/>
      <c r="V537" s="58"/>
      <c r="W537" s="58"/>
      <c r="X537" s="58"/>
      <c r="Y537" s="58"/>
      <c r="Z537" s="58"/>
      <c r="AA537" s="58"/>
      <c r="AB537" s="58"/>
    </row>
    <row r="538" spans="1:28" ht="14.25" customHeight="1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/>
      <c r="U538" s="58"/>
      <c r="V538" s="58"/>
      <c r="W538" s="58"/>
      <c r="X538" s="58"/>
      <c r="Y538" s="58"/>
      <c r="Z538" s="58"/>
      <c r="AA538" s="58"/>
      <c r="AB538" s="58"/>
    </row>
    <row r="539" spans="1:28" ht="14.25" customHeight="1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/>
      <c r="U539" s="58"/>
      <c r="V539" s="58"/>
      <c r="W539" s="58"/>
      <c r="X539" s="58"/>
      <c r="Y539" s="58"/>
      <c r="Z539" s="58"/>
      <c r="AA539" s="58"/>
      <c r="AB539" s="58"/>
    </row>
    <row r="540" spans="1:28" ht="14.25" customHeight="1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/>
      <c r="U540" s="58"/>
      <c r="V540" s="58"/>
      <c r="W540" s="58"/>
      <c r="X540" s="58"/>
      <c r="Y540" s="58"/>
      <c r="Z540" s="58"/>
      <c r="AA540" s="58"/>
      <c r="AB540" s="58"/>
    </row>
    <row r="541" spans="1:28" ht="14.25" customHeight="1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/>
      <c r="U541" s="58"/>
      <c r="V541" s="58"/>
      <c r="W541" s="58"/>
      <c r="X541" s="58"/>
      <c r="Y541" s="58"/>
      <c r="Z541" s="58"/>
      <c r="AA541" s="58"/>
      <c r="AB541" s="58"/>
    </row>
    <row r="542" spans="1:28" ht="14.25" customHeight="1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/>
      <c r="U542" s="58"/>
      <c r="V542" s="58"/>
      <c r="W542" s="58"/>
      <c r="X542" s="58"/>
      <c r="Y542" s="58"/>
      <c r="Z542" s="58"/>
      <c r="AA542" s="58"/>
      <c r="AB542" s="58"/>
    </row>
    <row r="543" spans="1:28" ht="14.25" customHeight="1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/>
      <c r="U543" s="58"/>
      <c r="V543" s="58"/>
      <c r="W543" s="58"/>
      <c r="X543" s="58"/>
      <c r="Y543" s="58"/>
      <c r="Z543" s="58"/>
      <c r="AA543" s="58"/>
      <c r="AB543" s="58"/>
    </row>
    <row r="544" spans="1:28" ht="14.25" customHeight="1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/>
      <c r="U544" s="58"/>
      <c r="V544" s="58"/>
      <c r="W544" s="58"/>
      <c r="X544" s="58"/>
      <c r="Y544" s="58"/>
      <c r="Z544" s="58"/>
      <c r="AA544" s="58"/>
      <c r="AB544" s="58"/>
    </row>
    <row r="545" spans="1:28" ht="14.25" customHeight="1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/>
      <c r="U545" s="58"/>
      <c r="V545" s="58"/>
      <c r="W545" s="58"/>
      <c r="X545" s="58"/>
      <c r="Y545" s="58"/>
      <c r="Z545" s="58"/>
      <c r="AA545" s="58"/>
      <c r="AB545" s="58"/>
    </row>
    <row r="546" spans="1:28" ht="14.25" customHeight="1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/>
      <c r="U546" s="58"/>
      <c r="V546" s="58"/>
      <c r="W546" s="58"/>
      <c r="X546" s="58"/>
      <c r="Y546" s="58"/>
      <c r="Z546" s="58"/>
      <c r="AA546" s="58"/>
      <c r="AB546" s="58"/>
    </row>
    <row r="547" spans="1:28" ht="14.25" customHeight="1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/>
      <c r="U547" s="58"/>
      <c r="V547" s="58"/>
      <c r="W547" s="58"/>
      <c r="X547" s="58"/>
      <c r="Y547" s="58"/>
      <c r="Z547" s="58"/>
      <c r="AA547" s="58"/>
      <c r="AB547" s="58"/>
    </row>
    <row r="548" spans="1:28" ht="14.25" customHeight="1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/>
      <c r="U548" s="58"/>
      <c r="V548" s="58"/>
      <c r="W548" s="58"/>
      <c r="X548" s="58"/>
      <c r="Y548" s="58"/>
      <c r="Z548" s="58"/>
      <c r="AA548" s="58"/>
      <c r="AB548" s="58"/>
    </row>
    <row r="549" spans="1:28" ht="14.25" customHeight="1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/>
      <c r="U549" s="58"/>
      <c r="V549" s="58"/>
      <c r="W549" s="58"/>
      <c r="X549" s="58"/>
      <c r="Y549" s="58"/>
      <c r="Z549" s="58"/>
      <c r="AA549" s="58"/>
      <c r="AB549" s="58"/>
    </row>
    <row r="550" spans="1:28" ht="14.25" customHeight="1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/>
      <c r="U550" s="58"/>
      <c r="V550" s="58"/>
      <c r="W550" s="58"/>
      <c r="X550" s="58"/>
      <c r="Y550" s="58"/>
      <c r="Z550" s="58"/>
      <c r="AA550" s="58"/>
      <c r="AB550" s="58"/>
    </row>
    <row r="551" spans="1:28" ht="14.25" customHeight="1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/>
      <c r="U551" s="58"/>
      <c r="V551" s="58"/>
      <c r="W551" s="58"/>
      <c r="X551" s="58"/>
      <c r="Y551" s="58"/>
      <c r="Z551" s="58"/>
      <c r="AA551" s="58"/>
      <c r="AB551" s="58"/>
    </row>
    <row r="552" spans="1:28" ht="14.25" customHeight="1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/>
      <c r="U552" s="58"/>
      <c r="V552" s="58"/>
      <c r="W552" s="58"/>
      <c r="X552" s="58"/>
      <c r="Y552" s="58"/>
      <c r="Z552" s="58"/>
      <c r="AA552" s="58"/>
      <c r="AB552" s="58"/>
    </row>
    <row r="553" spans="1:28" ht="14.25" customHeight="1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/>
      <c r="U553" s="58"/>
      <c r="V553" s="58"/>
      <c r="W553" s="58"/>
      <c r="X553" s="58"/>
      <c r="Y553" s="58"/>
      <c r="Z553" s="58"/>
      <c r="AA553" s="58"/>
      <c r="AB553" s="58"/>
    </row>
    <row r="554" spans="1:28" ht="14.25" customHeight="1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/>
      <c r="U554" s="58"/>
      <c r="V554" s="58"/>
      <c r="W554" s="58"/>
      <c r="X554" s="58"/>
      <c r="Y554" s="58"/>
      <c r="Z554" s="58"/>
      <c r="AA554" s="58"/>
      <c r="AB554" s="58"/>
    </row>
    <row r="555" spans="1:28" ht="14.25" customHeight="1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/>
      <c r="U555" s="58"/>
      <c r="V555" s="58"/>
      <c r="W555" s="58"/>
      <c r="X555" s="58"/>
      <c r="Y555" s="58"/>
      <c r="Z555" s="58"/>
      <c r="AA555" s="58"/>
      <c r="AB555" s="58"/>
    </row>
    <row r="556" spans="1:28" ht="14.25" customHeight="1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/>
      <c r="U556" s="58"/>
      <c r="V556" s="58"/>
      <c r="W556" s="58"/>
      <c r="X556" s="58"/>
      <c r="Y556" s="58"/>
      <c r="Z556" s="58"/>
      <c r="AA556" s="58"/>
      <c r="AB556" s="58"/>
    </row>
    <row r="557" spans="1:28" ht="14.25" customHeight="1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/>
      <c r="U557" s="58"/>
      <c r="V557" s="58"/>
      <c r="W557" s="58"/>
      <c r="X557" s="58"/>
      <c r="Y557" s="58"/>
      <c r="Z557" s="58"/>
      <c r="AA557" s="58"/>
      <c r="AB557" s="58"/>
    </row>
    <row r="558" spans="1:28" ht="14.25" customHeight="1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/>
      <c r="U558" s="58"/>
      <c r="V558" s="58"/>
      <c r="W558" s="58"/>
      <c r="X558" s="58"/>
      <c r="Y558" s="58"/>
      <c r="Z558" s="58"/>
      <c r="AA558" s="58"/>
      <c r="AB558" s="58"/>
    </row>
    <row r="559" spans="1:28" ht="14.25" customHeight="1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/>
      <c r="U559" s="58"/>
      <c r="V559" s="58"/>
      <c r="W559" s="58"/>
      <c r="X559" s="58"/>
      <c r="Y559" s="58"/>
      <c r="Z559" s="58"/>
      <c r="AA559" s="58"/>
      <c r="AB559" s="58"/>
    </row>
    <row r="560" spans="1:28" ht="14.25" customHeight="1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/>
      <c r="U560" s="58"/>
      <c r="V560" s="58"/>
      <c r="W560" s="58"/>
      <c r="X560" s="58"/>
      <c r="Y560" s="58"/>
      <c r="Z560" s="58"/>
      <c r="AA560" s="58"/>
      <c r="AB560" s="58"/>
    </row>
    <row r="561" spans="1:28" ht="14.25" customHeight="1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/>
      <c r="U561" s="58"/>
      <c r="V561" s="58"/>
      <c r="W561" s="58"/>
      <c r="X561" s="58"/>
      <c r="Y561" s="58"/>
      <c r="Z561" s="58"/>
      <c r="AA561" s="58"/>
      <c r="AB561" s="58"/>
    </row>
    <row r="562" spans="1:28" ht="14.25" customHeight="1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/>
      <c r="U562" s="58"/>
      <c r="V562" s="58"/>
      <c r="W562" s="58"/>
      <c r="X562" s="58"/>
      <c r="Y562" s="58"/>
      <c r="Z562" s="58"/>
      <c r="AA562" s="58"/>
      <c r="AB562" s="58"/>
    </row>
    <row r="563" spans="1:28" ht="14.25" customHeight="1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/>
      <c r="U563" s="58"/>
      <c r="V563" s="58"/>
      <c r="W563" s="58"/>
      <c r="X563" s="58"/>
      <c r="Y563" s="58"/>
      <c r="Z563" s="58"/>
      <c r="AA563" s="58"/>
      <c r="AB563" s="58"/>
    </row>
    <row r="564" spans="1:28" ht="14.25" customHeight="1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/>
      <c r="U564" s="58"/>
      <c r="V564" s="58"/>
      <c r="W564" s="58"/>
      <c r="X564" s="58"/>
      <c r="Y564" s="58"/>
      <c r="Z564" s="58"/>
      <c r="AA564" s="58"/>
      <c r="AB564" s="58"/>
    </row>
    <row r="565" spans="1:28" ht="14.25" customHeight="1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/>
      <c r="U565" s="58"/>
      <c r="V565" s="58"/>
      <c r="W565" s="58"/>
      <c r="X565" s="58"/>
      <c r="Y565" s="58"/>
      <c r="Z565" s="58"/>
      <c r="AA565" s="58"/>
      <c r="AB565" s="58"/>
    </row>
    <row r="566" spans="1:28" ht="14.25" customHeight="1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/>
      <c r="U566" s="58"/>
      <c r="V566" s="58"/>
      <c r="W566" s="58"/>
      <c r="X566" s="58"/>
      <c r="Y566" s="58"/>
      <c r="Z566" s="58"/>
      <c r="AA566" s="58"/>
      <c r="AB566" s="58"/>
    </row>
    <row r="567" spans="1:28" ht="14.25" customHeight="1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/>
      <c r="U567" s="58"/>
      <c r="V567" s="58"/>
      <c r="W567" s="58"/>
      <c r="X567" s="58"/>
      <c r="Y567" s="58"/>
      <c r="Z567" s="58"/>
      <c r="AA567" s="58"/>
      <c r="AB567" s="58"/>
    </row>
    <row r="568" spans="1:28" ht="14.25" customHeight="1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/>
      <c r="U568" s="58"/>
      <c r="V568" s="58"/>
      <c r="W568" s="58"/>
      <c r="X568" s="58"/>
      <c r="Y568" s="58"/>
      <c r="Z568" s="58"/>
      <c r="AA568" s="58"/>
      <c r="AB568" s="58"/>
    </row>
    <row r="569" spans="1:28" ht="14.25" customHeight="1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/>
      <c r="U569" s="58"/>
      <c r="V569" s="58"/>
      <c r="W569" s="58"/>
      <c r="X569" s="58"/>
      <c r="Y569" s="58"/>
      <c r="Z569" s="58"/>
      <c r="AA569" s="58"/>
      <c r="AB569" s="58"/>
    </row>
    <row r="570" spans="1:28" ht="14.25" customHeight="1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/>
      <c r="U570" s="58"/>
      <c r="V570" s="58"/>
      <c r="W570" s="58"/>
      <c r="X570" s="58"/>
      <c r="Y570" s="58"/>
      <c r="Z570" s="58"/>
      <c r="AA570" s="58"/>
      <c r="AB570" s="58"/>
    </row>
    <row r="571" spans="1:28" ht="14.25" customHeight="1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/>
      <c r="U571" s="58"/>
      <c r="V571" s="58"/>
      <c r="W571" s="58"/>
      <c r="X571" s="58"/>
      <c r="Y571" s="58"/>
      <c r="Z571" s="58"/>
      <c r="AA571" s="58"/>
      <c r="AB571" s="58"/>
    </row>
    <row r="572" spans="1:28" ht="14.25" customHeight="1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/>
      <c r="U572" s="58"/>
      <c r="V572" s="58"/>
      <c r="W572" s="58"/>
      <c r="X572" s="58"/>
      <c r="Y572" s="58"/>
      <c r="Z572" s="58"/>
      <c r="AA572" s="58"/>
      <c r="AB572" s="58"/>
    </row>
    <row r="573" spans="1:28" ht="14.25" customHeight="1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/>
      <c r="U573" s="58"/>
      <c r="V573" s="58"/>
      <c r="W573" s="58"/>
      <c r="X573" s="58"/>
      <c r="Y573" s="58"/>
      <c r="Z573" s="58"/>
      <c r="AA573" s="58"/>
      <c r="AB573" s="58"/>
    </row>
    <row r="574" spans="1:28" ht="14.25" customHeight="1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/>
      <c r="U574" s="58"/>
      <c r="V574" s="58"/>
      <c r="W574" s="58"/>
      <c r="X574" s="58"/>
      <c r="Y574" s="58"/>
      <c r="Z574" s="58"/>
      <c r="AA574" s="58"/>
      <c r="AB574" s="58"/>
    </row>
    <row r="575" spans="1:28" ht="14.25" customHeight="1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/>
      <c r="U575" s="58"/>
      <c r="V575" s="58"/>
      <c r="W575" s="58"/>
      <c r="X575" s="58"/>
      <c r="Y575" s="58"/>
      <c r="Z575" s="58"/>
      <c r="AA575" s="58"/>
      <c r="AB575" s="58"/>
    </row>
    <row r="576" spans="1:28" ht="14.25" customHeight="1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/>
      <c r="U576" s="58"/>
      <c r="V576" s="58"/>
      <c r="W576" s="58"/>
      <c r="X576" s="58"/>
      <c r="Y576" s="58"/>
      <c r="Z576" s="58"/>
      <c r="AA576" s="58"/>
      <c r="AB576" s="58"/>
    </row>
    <row r="577" spans="1:28" ht="14.25" customHeight="1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/>
      <c r="U577" s="58"/>
      <c r="V577" s="58"/>
      <c r="W577" s="58"/>
      <c r="X577" s="58"/>
      <c r="Y577" s="58"/>
      <c r="Z577" s="58"/>
      <c r="AA577" s="58"/>
      <c r="AB577" s="58"/>
    </row>
    <row r="578" spans="1:28" ht="14.25" customHeight="1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/>
      <c r="U578" s="58"/>
      <c r="V578" s="58"/>
      <c r="W578" s="58"/>
      <c r="X578" s="58"/>
      <c r="Y578" s="58"/>
      <c r="Z578" s="58"/>
      <c r="AA578" s="58"/>
      <c r="AB578" s="58"/>
    </row>
    <row r="579" spans="1:28" ht="14.25" customHeight="1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/>
      <c r="U579" s="58"/>
      <c r="V579" s="58"/>
      <c r="W579" s="58"/>
      <c r="X579" s="58"/>
      <c r="Y579" s="58"/>
      <c r="Z579" s="58"/>
      <c r="AA579" s="58"/>
      <c r="AB579" s="58"/>
    </row>
    <row r="580" spans="1:28" ht="14.25" customHeight="1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/>
      <c r="U580" s="58"/>
      <c r="V580" s="58"/>
      <c r="W580" s="58"/>
      <c r="X580" s="58"/>
      <c r="Y580" s="58"/>
      <c r="Z580" s="58"/>
      <c r="AA580" s="58"/>
      <c r="AB580" s="58"/>
    </row>
    <row r="581" spans="1:28" ht="14.25" customHeight="1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/>
      <c r="U581" s="58"/>
      <c r="V581" s="58"/>
      <c r="W581" s="58"/>
      <c r="X581" s="58"/>
      <c r="Y581" s="58"/>
      <c r="Z581" s="58"/>
      <c r="AA581" s="58"/>
      <c r="AB581" s="58"/>
    </row>
    <row r="582" spans="1:28" ht="14.25" customHeight="1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/>
      <c r="U582" s="58"/>
      <c r="V582" s="58"/>
      <c r="W582" s="58"/>
      <c r="X582" s="58"/>
      <c r="Y582" s="58"/>
      <c r="Z582" s="58"/>
      <c r="AA582" s="58"/>
      <c r="AB582" s="58"/>
    </row>
    <row r="583" spans="1:28" ht="14.25" customHeight="1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/>
      <c r="U583" s="58"/>
      <c r="V583" s="58"/>
      <c r="W583" s="58"/>
      <c r="X583" s="58"/>
      <c r="Y583" s="58"/>
      <c r="Z583" s="58"/>
      <c r="AA583" s="58"/>
      <c r="AB583" s="58"/>
    </row>
    <row r="584" spans="1:28" ht="14.25" customHeight="1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/>
      <c r="U584" s="58"/>
      <c r="V584" s="58"/>
      <c r="W584" s="58"/>
      <c r="X584" s="58"/>
      <c r="Y584" s="58"/>
      <c r="Z584" s="58"/>
      <c r="AA584" s="58"/>
      <c r="AB584" s="58"/>
    </row>
    <row r="585" spans="1:28" ht="14.25" customHeight="1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/>
      <c r="U585" s="58"/>
      <c r="V585" s="58"/>
      <c r="W585" s="58"/>
      <c r="X585" s="58"/>
      <c r="Y585" s="58"/>
      <c r="Z585" s="58"/>
      <c r="AA585" s="58"/>
      <c r="AB585" s="58"/>
    </row>
    <row r="586" spans="1:28" ht="14.25" customHeight="1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/>
      <c r="U586" s="58"/>
      <c r="V586" s="58"/>
      <c r="W586" s="58"/>
      <c r="X586" s="58"/>
      <c r="Y586" s="58"/>
      <c r="Z586" s="58"/>
      <c r="AA586" s="58"/>
      <c r="AB586" s="58"/>
    </row>
    <row r="587" spans="1:28" ht="14.25" customHeight="1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/>
      <c r="U587" s="58"/>
      <c r="V587" s="58"/>
      <c r="W587" s="58"/>
      <c r="X587" s="58"/>
      <c r="Y587" s="58"/>
      <c r="Z587" s="58"/>
      <c r="AA587" s="58"/>
      <c r="AB587" s="58"/>
    </row>
    <row r="588" spans="1:28" ht="14.25" customHeight="1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/>
      <c r="U588" s="58"/>
      <c r="V588" s="58"/>
      <c r="W588" s="58"/>
      <c r="X588" s="58"/>
      <c r="Y588" s="58"/>
      <c r="Z588" s="58"/>
      <c r="AA588" s="58"/>
      <c r="AB588" s="58"/>
    </row>
    <row r="589" spans="1:28" ht="14.25" customHeight="1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/>
      <c r="U589" s="58"/>
      <c r="V589" s="58"/>
      <c r="W589" s="58"/>
      <c r="X589" s="58"/>
      <c r="Y589" s="58"/>
      <c r="Z589" s="58"/>
      <c r="AA589" s="58"/>
      <c r="AB589" s="58"/>
    </row>
    <row r="590" spans="1:28" ht="14.25" customHeight="1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/>
      <c r="U590" s="58"/>
      <c r="V590" s="58"/>
      <c r="W590" s="58"/>
      <c r="X590" s="58"/>
      <c r="Y590" s="58"/>
      <c r="Z590" s="58"/>
      <c r="AA590" s="58"/>
      <c r="AB590" s="58"/>
    </row>
    <row r="591" spans="1:28" ht="14.25" customHeight="1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/>
      <c r="U591" s="58"/>
      <c r="V591" s="58"/>
      <c r="W591" s="58"/>
      <c r="X591" s="58"/>
      <c r="Y591" s="58"/>
      <c r="Z591" s="58"/>
      <c r="AA591" s="58"/>
      <c r="AB591" s="58"/>
    </row>
    <row r="592" spans="1:28" ht="14.25" customHeight="1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/>
      <c r="U592" s="58"/>
      <c r="V592" s="58"/>
      <c r="W592" s="58"/>
      <c r="X592" s="58"/>
      <c r="Y592" s="58"/>
      <c r="Z592" s="58"/>
      <c r="AA592" s="58"/>
      <c r="AB592" s="58"/>
    </row>
    <row r="593" spans="1:28" ht="14.25" customHeight="1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/>
      <c r="U593" s="58"/>
      <c r="V593" s="58"/>
      <c r="W593" s="58"/>
      <c r="X593" s="58"/>
      <c r="Y593" s="58"/>
      <c r="Z593" s="58"/>
      <c r="AA593" s="58"/>
      <c r="AB593" s="58"/>
    </row>
    <row r="594" spans="1:28" ht="14.25" customHeight="1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/>
      <c r="U594" s="58"/>
      <c r="V594" s="58"/>
      <c r="W594" s="58"/>
      <c r="X594" s="58"/>
      <c r="Y594" s="58"/>
      <c r="Z594" s="58"/>
      <c r="AA594" s="58"/>
      <c r="AB594" s="58"/>
    </row>
    <row r="595" spans="1:28" ht="14.25" customHeight="1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/>
      <c r="U595" s="58"/>
      <c r="V595" s="58"/>
      <c r="W595" s="58"/>
      <c r="X595" s="58"/>
      <c r="Y595" s="58"/>
      <c r="Z595" s="58"/>
      <c r="AA595" s="58"/>
      <c r="AB595" s="58"/>
    </row>
    <row r="596" spans="1:28" ht="14.25" customHeight="1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/>
      <c r="U596" s="58"/>
      <c r="V596" s="58"/>
      <c r="W596" s="58"/>
      <c r="X596" s="58"/>
      <c r="Y596" s="58"/>
      <c r="Z596" s="58"/>
      <c r="AA596" s="58"/>
      <c r="AB596" s="58"/>
    </row>
    <row r="597" spans="1:28" ht="14.25" customHeight="1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/>
      <c r="U597" s="58"/>
      <c r="V597" s="58"/>
      <c r="W597" s="58"/>
      <c r="X597" s="58"/>
      <c r="Y597" s="58"/>
      <c r="Z597" s="58"/>
      <c r="AA597" s="58"/>
      <c r="AB597" s="58"/>
    </row>
    <row r="598" spans="1:28" ht="14.25" customHeight="1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/>
      <c r="U598" s="58"/>
      <c r="V598" s="58"/>
      <c r="W598" s="58"/>
      <c r="X598" s="58"/>
      <c r="Y598" s="58"/>
      <c r="Z598" s="58"/>
      <c r="AA598" s="58"/>
      <c r="AB598" s="58"/>
    </row>
    <row r="599" spans="1:28" ht="14.25" customHeight="1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/>
      <c r="U599" s="58"/>
      <c r="V599" s="58"/>
      <c r="W599" s="58"/>
      <c r="X599" s="58"/>
      <c r="Y599" s="58"/>
      <c r="Z599" s="58"/>
      <c r="AA599" s="58"/>
      <c r="AB599" s="58"/>
    </row>
    <row r="600" spans="1:28" ht="14.25" customHeight="1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/>
      <c r="U600" s="58"/>
      <c r="V600" s="58"/>
      <c r="W600" s="58"/>
      <c r="X600" s="58"/>
      <c r="Y600" s="58"/>
      <c r="Z600" s="58"/>
      <c r="AA600" s="58"/>
      <c r="AB600" s="58"/>
    </row>
    <row r="601" spans="1:28" ht="14.25" customHeight="1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/>
      <c r="U601" s="58"/>
      <c r="V601" s="58"/>
      <c r="W601" s="58"/>
      <c r="X601" s="58"/>
      <c r="Y601" s="58"/>
      <c r="Z601" s="58"/>
      <c r="AA601" s="58"/>
      <c r="AB601" s="58"/>
    </row>
    <row r="602" spans="1:28" ht="14.25" customHeight="1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/>
      <c r="U602" s="58"/>
      <c r="V602" s="58"/>
      <c r="W602" s="58"/>
      <c r="X602" s="58"/>
      <c r="Y602" s="58"/>
      <c r="Z602" s="58"/>
      <c r="AA602" s="58"/>
      <c r="AB602" s="58"/>
    </row>
    <row r="603" spans="1:28" ht="14.25" customHeight="1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/>
      <c r="U603" s="58"/>
      <c r="V603" s="58"/>
      <c r="W603" s="58"/>
      <c r="X603" s="58"/>
      <c r="Y603" s="58"/>
      <c r="Z603" s="58"/>
      <c r="AA603" s="58"/>
      <c r="AB603" s="58"/>
    </row>
    <row r="604" spans="1:28" ht="14.25" customHeight="1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/>
      <c r="U604" s="58"/>
      <c r="V604" s="58"/>
      <c r="W604" s="58"/>
      <c r="X604" s="58"/>
      <c r="Y604" s="58"/>
      <c r="Z604" s="58"/>
      <c r="AA604" s="58"/>
      <c r="AB604" s="58"/>
    </row>
    <row r="605" spans="1:28" ht="14.25" customHeight="1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/>
      <c r="U605" s="58"/>
      <c r="V605" s="58"/>
      <c r="W605" s="58"/>
      <c r="X605" s="58"/>
      <c r="Y605" s="58"/>
      <c r="Z605" s="58"/>
      <c r="AA605" s="58"/>
      <c r="AB605" s="58"/>
    </row>
    <row r="606" spans="1:28" ht="14.25" customHeight="1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/>
      <c r="U606" s="58"/>
      <c r="V606" s="58"/>
      <c r="W606" s="58"/>
      <c r="X606" s="58"/>
      <c r="Y606" s="58"/>
      <c r="Z606" s="58"/>
      <c r="AA606" s="58"/>
      <c r="AB606" s="58"/>
    </row>
    <row r="607" spans="1:28" ht="14.25" customHeight="1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/>
      <c r="U607" s="58"/>
      <c r="V607" s="58"/>
      <c r="W607" s="58"/>
      <c r="X607" s="58"/>
      <c r="Y607" s="58"/>
      <c r="Z607" s="58"/>
      <c r="AA607" s="58"/>
      <c r="AB607" s="58"/>
    </row>
    <row r="608" spans="1:28" ht="14.25" customHeight="1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/>
      <c r="U608" s="58"/>
      <c r="V608" s="58"/>
      <c r="W608" s="58"/>
      <c r="X608" s="58"/>
      <c r="Y608" s="58"/>
      <c r="Z608" s="58"/>
      <c r="AA608" s="58"/>
      <c r="AB608" s="58"/>
    </row>
    <row r="609" spans="1:28" ht="14.25" customHeight="1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/>
      <c r="U609" s="58"/>
      <c r="V609" s="58"/>
      <c r="W609" s="58"/>
      <c r="X609" s="58"/>
      <c r="Y609" s="58"/>
      <c r="Z609" s="58"/>
      <c r="AA609" s="58"/>
      <c r="AB609" s="58"/>
    </row>
    <row r="610" spans="1:28" ht="14.25" customHeight="1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/>
      <c r="U610" s="58"/>
      <c r="V610" s="58"/>
      <c r="W610" s="58"/>
      <c r="X610" s="58"/>
      <c r="Y610" s="58"/>
      <c r="Z610" s="58"/>
      <c r="AA610" s="58"/>
      <c r="AB610" s="58"/>
    </row>
    <row r="611" spans="1:28" ht="14.25" customHeight="1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/>
      <c r="U611" s="58"/>
      <c r="V611" s="58"/>
      <c r="W611" s="58"/>
      <c r="X611" s="58"/>
      <c r="Y611" s="58"/>
      <c r="Z611" s="58"/>
      <c r="AA611" s="58"/>
      <c r="AB611" s="58"/>
    </row>
    <row r="612" spans="1:28" ht="14.25" customHeight="1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/>
      <c r="U612" s="58"/>
      <c r="V612" s="58"/>
      <c r="W612" s="58"/>
      <c r="X612" s="58"/>
      <c r="Y612" s="58"/>
      <c r="Z612" s="58"/>
      <c r="AA612" s="58"/>
      <c r="AB612" s="58"/>
    </row>
    <row r="613" spans="1:28" ht="14.25" customHeight="1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/>
      <c r="U613" s="58"/>
      <c r="V613" s="58"/>
      <c r="W613" s="58"/>
      <c r="X613" s="58"/>
      <c r="Y613" s="58"/>
      <c r="Z613" s="58"/>
      <c r="AA613" s="58"/>
      <c r="AB613" s="58"/>
    </row>
    <row r="614" spans="1:28" ht="14.25" customHeight="1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/>
      <c r="U614" s="58"/>
      <c r="V614" s="58"/>
      <c r="W614" s="58"/>
      <c r="X614" s="58"/>
      <c r="Y614" s="58"/>
      <c r="Z614" s="58"/>
      <c r="AA614" s="58"/>
      <c r="AB614" s="58"/>
    </row>
    <row r="615" spans="1:28" ht="14.25" customHeight="1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/>
      <c r="U615" s="58"/>
      <c r="V615" s="58"/>
      <c r="W615" s="58"/>
      <c r="X615" s="58"/>
      <c r="Y615" s="58"/>
      <c r="Z615" s="58"/>
      <c r="AA615" s="58"/>
      <c r="AB615" s="58"/>
    </row>
    <row r="616" spans="1:28" ht="14.25" customHeight="1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/>
      <c r="U616" s="58"/>
      <c r="V616" s="58"/>
      <c r="W616" s="58"/>
      <c r="X616" s="58"/>
      <c r="Y616" s="58"/>
      <c r="Z616" s="58"/>
      <c r="AA616" s="58"/>
      <c r="AB616" s="58"/>
    </row>
    <row r="617" spans="1:28" ht="14.25" customHeight="1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/>
      <c r="U617" s="58"/>
      <c r="V617" s="58"/>
      <c r="W617" s="58"/>
      <c r="X617" s="58"/>
      <c r="Y617" s="58"/>
      <c r="Z617" s="58"/>
      <c r="AA617" s="58"/>
      <c r="AB617" s="58"/>
    </row>
    <row r="618" spans="1:28" ht="14.25" customHeight="1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/>
      <c r="U618" s="58"/>
      <c r="V618" s="58"/>
      <c r="W618" s="58"/>
      <c r="X618" s="58"/>
      <c r="Y618" s="58"/>
      <c r="Z618" s="58"/>
      <c r="AA618" s="58"/>
      <c r="AB618" s="58"/>
    </row>
    <row r="619" spans="1:28" ht="14.25" customHeight="1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/>
      <c r="U619" s="58"/>
      <c r="V619" s="58"/>
      <c r="W619" s="58"/>
      <c r="X619" s="58"/>
      <c r="Y619" s="58"/>
      <c r="Z619" s="58"/>
      <c r="AA619" s="58"/>
      <c r="AB619" s="58"/>
    </row>
    <row r="620" spans="1:28" ht="14.25" customHeight="1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/>
      <c r="U620" s="58"/>
      <c r="V620" s="58"/>
      <c r="W620" s="58"/>
      <c r="X620" s="58"/>
      <c r="Y620" s="58"/>
      <c r="Z620" s="58"/>
      <c r="AA620" s="58"/>
      <c r="AB620" s="58"/>
    </row>
    <row r="621" spans="1:28" ht="14.25" customHeight="1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/>
      <c r="U621" s="58"/>
      <c r="V621" s="58"/>
      <c r="W621" s="58"/>
      <c r="X621" s="58"/>
      <c r="Y621" s="58"/>
      <c r="Z621" s="58"/>
      <c r="AA621" s="58"/>
      <c r="AB621" s="58"/>
    </row>
    <row r="622" spans="1:28" ht="14.25" customHeight="1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/>
      <c r="U622" s="58"/>
      <c r="V622" s="58"/>
      <c r="W622" s="58"/>
      <c r="X622" s="58"/>
      <c r="Y622" s="58"/>
      <c r="Z622" s="58"/>
      <c r="AA622" s="58"/>
      <c r="AB622" s="58"/>
    </row>
    <row r="623" spans="1:28" ht="14.25" customHeight="1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/>
      <c r="U623" s="58"/>
      <c r="V623" s="58"/>
      <c r="W623" s="58"/>
      <c r="X623" s="58"/>
      <c r="Y623" s="58"/>
      <c r="Z623" s="58"/>
      <c r="AA623" s="58"/>
      <c r="AB623" s="58"/>
    </row>
    <row r="624" spans="1:28" ht="14.25" customHeight="1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/>
      <c r="U624" s="58"/>
      <c r="V624" s="58"/>
      <c r="W624" s="58"/>
      <c r="X624" s="58"/>
      <c r="Y624" s="58"/>
      <c r="Z624" s="58"/>
      <c r="AA624" s="58"/>
      <c r="AB624" s="58"/>
    </row>
    <row r="625" spans="1:28" ht="14.25" customHeight="1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/>
      <c r="U625" s="58"/>
      <c r="V625" s="58"/>
      <c r="W625" s="58"/>
      <c r="X625" s="58"/>
      <c r="Y625" s="58"/>
      <c r="Z625" s="58"/>
      <c r="AA625" s="58"/>
      <c r="AB625" s="58"/>
    </row>
    <row r="626" spans="1:28" ht="14.25" customHeight="1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/>
      <c r="U626" s="58"/>
      <c r="V626" s="58"/>
      <c r="W626" s="58"/>
      <c r="X626" s="58"/>
      <c r="Y626" s="58"/>
      <c r="Z626" s="58"/>
      <c r="AA626" s="58"/>
      <c r="AB626" s="58"/>
    </row>
    <row r="627" spans="1:28" ht="14.25" customHeight="1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/>
      <c r="U627" s="58"/>
      <c r="V627" s="58"/>
      <c r="W627" s="58"/>
      <c r="X627" s="58"/>
      <c r="Y627" s="58"/>
      <c r="Z627" s="58"/>
      <c r="AA627" s="58"/>
      <c r="AB627" s="58"/>
    </row>
    <row r="628" spans="1:28" ht="14.25" customHeight="1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/>
      <c r="U628" s="58"/>
      <c r="V628" s="58"/>
      <c r="W628" s="58"/>
      <c r="X628" s="58"/>
      <c r="Y628" s="58"/>
      <c r="Z628" s="58"/>
      <c r="AA628" s="58"/>
      <c r="AB628" s="58"/>
    </row>
    <row r="629" spans="1:28" ht="14.25" customHeight="1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/>
      <c r="U629" s="58"/>
      <c r="V629" s="58"/>
      <c r="W629" s="58"/>
      <c r="X629" s="58"/>
      <c r="Y629" s="58"/>
      <c r="Z629" s="58"/>
      <c r="AA629" s="58"/>
      <c r="AB629" s="58"/>
    </row>
    <row r="630" spans="1:28" ht="14.25" customHeight="1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/>
      <c r="U630" s="58"/>
      <c r="V630" s="58"/>
      <c r="W630" s="58"/>
      <c r="X630" s="58"/>
      <c r="Y630" s="58"/>
      <c r="Z630" s="58"/>
      <c r="AA630" s="58"/>
      <c r="AB630" s="58"/>
    </row>
    <row r="631" spans="1:28" ht="14.25" customHeight="1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/>
      <c r="U631" s="58"/>
      <c r="V631" s="58"/>
      <c r="W631" s="58"/>
      <c r="X631" s="58"/>
      <c r="Y631" s="58"/>
      <c r="Z631" s="58"/>
      <c r="AA631" s="58"/>
      <c r="AB631" s="58"/>
    </row>
    <row r="632" spans="1:28" ht="14.25" customHeight="1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/>
      <c r="U632" s="58"/>
      <c r="V632" s="58"/>
      <c r="W632" s="58"/>
      <c r="X632" s="58"/>
      <c r="Y632" s="58"/>
      <c r="Z632" s="58"/>
      <c r="AA632" s="58"/>
      <c r="AB632" s="58"/>
    </row>
    <row r="633" spans="1:28" ht="14.25" customHeight="1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/>
      <c r="U633" s="58"/>
      <c r="V633" s="58"/>
      <c r="W633" s="58"/>
      <c r="X633" s="58"/>
      <c r="Y633" s="58"/>
      <c r="Z633" s="58"/>
      <c r="AA633" s="58"/>
      <c r="AB633" s="58"/>
    </row>
    <row r="634" spans="1:28" ht="14.25" customHeight="1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/>
      <c r="U634" s="58"/>
      <c r="V634" s="58"/>
      <c r="W634" s="58"/>
      <c r="X634" s="58"/>
      <c r="Y634" s="58"/>
      <c r="Z634" s="58"/>
      <c r="AA634" s="58"/>
      <c r="AB634" s="58"/>
    </row>
    <row r="635" spans="1:28" ht="14.25" customHeight="1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/>
      <c r="U635" s="58"/>
      <c r="V635" s="58"/>
      <c r="W635" s="58"/>
      <c r="X635" s="58"/>
      <c r="Y635" s="58"/>
      <c r="Z635" s="58"/>
      <c r="AA635" s="58"/>
      <c r="AB635" s="58"/>
    </row>
    <row r="636" spans="1:28" ht="14.25" customHeight="1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/>
      <c r="U636" s="58"/>
      <c r="V636" s="58"/>
      <c r="W636" s="58"/>
      <c r="X636" s="58"/>
      <c r="Y636" s="58"/>
      <c r="Z636" s="58"/>
      <c r="AA636" s="58"/>
      <c r="AB636" s="58"/>
    </row>
    <row r="637" spans="1:28" ht="14.25" customHeight="1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/>
      <c r="U637" s="58"/>
      <c r="V637" s="58"/>
      <c r="W637" s="58"/>
      <c r="X637" s="58"/>
      <c r="Y637" s="58"/>
      <c r="Z637" s="58"/>
      <c r="AA637" s="58"/>
      <c r="AB637" s="58"/>
    </row>
    <row r="638" spans="1:28" ht="14.25" customHeight="1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/>
      <c r="U638" s="58"/>
      <c r="V638" s="58"/>
      <c r="W638" s="58"/>
      <c r="X638" s="58"/>
      <c r="Y638" s="58"/>
      <c r="Z638" s="58"/>
      <c r="AA638" s="58"/>
      <c r="AB638" s="58"/>
    </row>
    <row r="639" spans="1:28" ht="14.25" customHeight="1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/>
      <c r="U639" s="58"/>
      <c r="V639" s="58"/>
      <c r="W639" s="58"/>
      <c r="X639" s="58"/>
      <c r="Y639" s="58"/>
      <c r="Z639" s="58"/>
      <c r="AA639" s="58"/>
      <c r="AB639" s="58"/>
    </row>
    <row r="640" spans="1:28" ht="14.25" customHeight="1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/>
      <c r="U640" s="58"/>
      <c r="V640" s="58"/>
      <c r="W640" s="58"/>
      <c r="X640" s="58"/>
      <c r="Y640" s="58"/>
      <c r="Z640" s="58"/>
      <c r="AA640" s="58"/>
      <c r="AB640" s="58"/>
    </row>
    <row r="641" spans="1:28" ht="14.25" customHeight="1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/>
      <c r="U641" s="58"/>
      <c r="V641" s="58"/>
      <c r="W641" s="58"/>
      <c r="X641" s="58"/>
      <c r="Y641" s="58"/>
      <c r="Z641" s="58"/>
      <c r="AA641" s="58"/>
      <c r="AB641" s="58"/>
    </row>
    <row r="642" spans="1:28" ht="14.25" customHeight="1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/>
      <c r="U642" s="58"/>
      <c r="V642" s="58"/>
      <c r="W642" s="58"/>
      <c r="X642" s="58"/>
      <c r="Y642" s="58"/>
      <c r="Z642" s="58"/>
      <c r="AA642" s="58"/>
      <c r="AB642" s="58"/>
    </row>
    <row r="643" spans="1:28" ht="14.25" customHeight="1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/>
      <c r="U643" s="58"/>
      <c r="V643" s="58"/>
      <c r="W643" s="58"/>
      <c r="X643" s="58"/>
      <c r="Y643" s="58"/>
      <c r="Z643" s="58"/>
      <c r="AA643" s="58"/>
      <c r="AB643" s="58"/>
    </row>
    <row r="644" spans="1:28" ht="14.25" customHeight="1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/>
      <c r="U644" s="58"/>
      <c r="V644" s="58"/>
      <c r="W644" s="58"/>
      <c r="X644" s="58"/>
      <c r="Y644" s="58"/>
      <c r="Z644" s="58"/>
      <c r="AA644" s="58"/>
      <c r="AB644" s="58"/>
    </row>
    <row r="645" spans="1:28" ht="14.25" customHeight="1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/>
      <c r="U645" s="58"/>
      <c r="V645" s="58"/>
      <c r="W645" s="58"/>
      <c r="X645" s="58"/>
      <c r="Y645" s="58"/>
      <c r="Z645" s="58"/>
      <c r="AA645" s="58"/>
      <c r="AB645" s="58"/>
    </row>
    <row r="646" spans="1:28" ht="14.25" customHeight="1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/>
      <c r="U646" s="58"/>
      <c r="V646" s="58"/>
      <c r="W646" s="58"/>
      <c r="X646" s="58"/>
      <c r="Y646" s="58"/>
      <c r="Z646" s="58"/>
      <c r="AA646" s="58"/>
      <c r="AB646" s="58"/>
    </row>
    <row r="647" spans="1:28" ht="14.25" customHeight="1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/>
      <c r="U647" s="58"/>
      <c r="V647" s="58"/>
      <c r="W647" s="58"/>
      <c r="X647" s="58"/>
      <c r="Y647" s="58"/>
      <c r="Z647" s="58"/>
      <c r="AA647" s="58"/>
      <c r="AB647" s="58"/>
    </row>
    <row r="648" spans="1:28" ht="14.25" customHeight="1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/>
      <c r="U648" s="58"/>
      <c r="V648" s="58"/>
      <c r="W648" s="58"/>
      <c r="X648" s="58"/>
      <c r="Y648" s="58"/>
      <c r="Z648" s="58"/>
      <c r="AA648" s="58"/>
      <c r="AB648" s="58"/>
    </row>
    <row r="649" spans="1:28" ht="14.25" customHeight="1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/>
      <c r="U649" s="58"/>
      <c r="V649" s="58"/>
      <c r="W649" s="58"/>
      <c r="X649" s="58"/>
      <c r="Y649" s="58"/>
      <c r="Z649" s="58"/>
      <c r="AA649" s="58"/>
      <c r="AB649" s="58"/>
    </row>
    <row r="650" spans="1:28" ht="14.25" customHeight="1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/>
      <c r="U650" s="58"/>
      <c r="V650" s="58"/>
      <c r="W650" s="58"/>
      <c r="X650" s="58"/>
      <c r="Y650" s="58"/>
      <c r="Z650" s="58"/>
      <c r="AA650" s="58"/>
      <c r="AB650" s="58"/>
    </row>
    <row r="651" spans="1:28" ht="14.25" customHeight="1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/>
      <c r="U651" s="58"/>
      <c r="V651" s="58"/>
      <c r="W651" s="58"/>
      <c r="X651" s="58"/>
      <c r="Y651" s="58"/>
      <c r="Z651" s="58"/>
      <c r="AA651" s="58"/>
      <c r="AB651" s="58"/>
    </row>
    <row r="652" spans="1:28" ht="14.25" customHeight="1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/>
      <c r="U652" s="58"/>
      <c r="V652" s="58"/>
      <c r="W652" s="58"/>
      <c r="X652" s="58"/>
      <c r="Y652" s="58"/>
      <c r="Z652" s="58"/>
      <c r="AA652" s="58"/>
      <c r="AB652" s="58"/>
    </row>
    <row r="653" spans="1:28" ht="14.25" customHeight="1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/>
      <c r="U653" s="58"/>
      <c r="V653" s="58"/>
      <c r="W653" s="58"/>
      <c r="X653" s="58"/>
      <c r="Y653" s="58"/>
      <c r="Z653" s="58"/>
      <c r="AA653" s="58"/>
      <c r="AB653" s="58"/>
    </row>
    <row r="654" spans="1:28" ht="14.25" customHeight="1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/>
      <c r="U654" s="58"/>
      <c r="V654" s="58"/>
      <c r="W654" s="58"/>
      <c r="X654" s="58"/>
      <c r="Y654" s="58"/>
      <c r="Z654" s="58"/>
      <c r="AA654" s="58"/>
      <c r="AB654" s="58"/>
    </row>
    <row r="655" spans="1:28" ht="14.25" customHeight="1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/>
      <c r="U655" s="58"/>
      <c r="V655" s="58"/>
      <c r="W655" s="58"/>
      <c r="X655" s="58"/>
      <c r="Y655" s="58"/>
      <c r="Z655" s="58"/>
      <c r="AA655" s="58"/>
      <c r="AB655" s="58"/>
    </row>
    <row r="656" spans="1:28" ht="14.25" customHeight="1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/>
      <c r="U656" s="58"/>
      <c r="V656" s="58"/>
      <c r="W656" s="58"/>
      <c r="X656" s="58"/>
      <c r="Y656" s="58"/>
      <c r="Z656" s="58"/>
      <c r="AA656" s="58"/>
      <c r="AB656" s="58"/>
    </row>
    <row r="657" spans="1:28" ht="14.25" customHeight="1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/>
      <c r="U657" s="58"/>
      <c r="V657" s="58"/>
      <c r="W657" s="58"/>
      <c r="X657" s="58"/>
      <c r="Y657" s="58"/>
      <c r="Z657" s="58"/>
      <c r="AA657" s="58"/>
      <c r="AB657" s="58"/>
    </row>
    <row r="658" spans="1:28" ht="14.25" customHeight="1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/>
      <c r="U658" s="58"/>
      <c r="V658" s="58"/>
      <c r="W658" s="58"/>
      <c r="X658" s="58"/>
      <c r="Y658" s="58"/>
      <c r="Z658" s="58"/>
      <c r="AA658" s="58"/>
      <c r="AB658" s="58"/>
    </row>
    <row r="659" spans="1:28" ht="14.25" customHeight="1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/>
      <c r="U659" s="58"/>
      <c r="V659" s="58"/>
      <c r="W659" s="58"/>
      <c r="X659" s="58"/>
      <c r="Y659" s="58"/>
      <c r="Z659" s="58"/>
      <c r="AA659" s="58"/>
      <c r="AB659" s="58"/>
    </row>
    <row r="660" spans="1:28" ht="14.25" customHeight="1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/>
      <c r="U660" s="58"/>
      <c r="V660" s="58"/>
      <c r="W660" s="58"/>
      <c r="X660" s="58"/>
      <c r="Y660" s="58"/>
      <c r="Z660" s="58"/>
      <c r="AA660" s="58"/>
      <c r="AB660" s="58"/>
    </row>
    <row r="661" spans="1:28" ht="14.25" customHeight="1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/>
      <c r="U661" s="58"/>
      <c r="V661" s="58"/>
      <c r="W661" s="58"/>
      <c r="X661" s="58"/>
      <c r="Y661" s="58"/>
      <c r="Z661" s="58"/>
      <c r="AA661" s="58"/>
      <c r="AB661" s="58"/>
    </row>
    <row r="662" spans="1:28" ht="14.25" customHeight="1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/>
      <c r="U662" s="58"/>
      <c r="V662" s="58"/>
      <c r="W662" s="58"/>
      <c r="X662" s="58"/>
      <c r="Y662" s="58"/>
      <c r="Z662" s="58"/>
      <c r="AA662" s="58"/>
      <c r="AB662" s="58"/>
    </row>
    <row r="663" spans="1:28" ht="14.25" customHeight="1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/>
      <c r="U663" s="58"/>
      <c r="V663" s="58"/>
      <c r="W663" s="58"/>
      <c r="X663" s="58"/>
      <c r="Y663" s="58"/>
      <c r="Z663" s="58"/>
      <c r="AA663" s="58"/>
      <c r="AB663" s="58"/>
    </row>
    <row r="664" spans="1:28" ht="14.25" customHeight="1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/>
      <c r="U664" s="58"/>
      <c r="V664" s="58"/>
      <c r="W664" s="58"/>
      <c r="X664" s="58"/>
      <c r="Y664" s="58"/>
      <c r="Z664" s="58"/>
      <c r="AA664" s="58"/>
      <c r="AB664" s="58"/>
    </row>
    <row r="665" spans="1:28" ht="14.25" customHeight="1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/>
      <c r="U665" s="58"/>
      <c r="V665" s="58"/>
      <c r="W665" s="58"/>
      <c r="X665" s="58"/>
      <c r="Y665" s="58"/>
      <c r="Z665" s="58"/>
      <c r="AA665" s="58"/>
      <c r="AB665" s="58"/>
    </row>
    <row r="666" spans="1:28" ht="14.25" customHeight="1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/>
      <c r="U666" s="58"/>
      <c r="V666" s="58"/>
      <c r="W666" s="58"/>
      <c r="X666" s="58"/>
      <c r="Y666" s="58"/>
      <c r="Z666" s="58"/>
      <c r="AA666" s="58"/>
      <c r="AB666" s="58"/>
    </row>
    <row r="667" spans="1:28" ht="14.25" customHeight="1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/>
      <c r="U667" s="58"/>
      <c r="V667" s="58"/>
      <c r="W667" s="58"/>
      <c r="X667" s="58"/>
      <c r="Y667" s="58"/>
      <c r="Z667" s="58"/>
      <c r="AA667" s="58"/>
      <c r="AB667" s="58"/>
    </row>
    <row r="668" spans="1:28" ht="14.25" customHeight="1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/>
      <c r="U668" s="58"/>
      <c r="V668" s="58"/>
      <c r="W668" s="58"/>
      <c r="X668" s="58"/>
      <c r="Y668" s="58"/>
      <c r="Z668" s="58"/>
      <c r="AA668" s="58"/>
      <c r="AB668" s="58"/>
    </row>
    <row r="669" spans="1:28" ht="14.25" customHeight="1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/>
      <c r="U669" s="58"/>
      <c r="V669" s="58"/>
      <c r="W669" s="58"/>
      <c r="X669" s="58"/>
      <c r="Y669" s="58"/>
      <c r="Z669" s="58"/>
      <c r="AA669" s="58"/>
      <c r="AB669" s="58"/>
    </row>
    <row r="670" spans="1:28" ht="14.25" customHeight="1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/>
      <c r="U670" s="58"/>
      <c r="V670" s="58"/>
      <c r="W670" s="58"/>
      <c r="X670" s="58"/>
      <c r="Y670" s="58"/>
      <c r="Z670" s="58"/>
      <c r="AA670" s="58"/>
      <c r="AB670" s="58"/>
    </row>
    <row r="671" spans="1:28" ht="14.25" customHeight="1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/>
      <c r="U671" s="58"/>
      <c r="V671" s="58"/>
      <c r="W671" s="58"/>
      <c r="X671" s="58"/>
      <c r="Y671" s="58"/>
      <c r="Z671" s="58"/>
      <c r="AA671" s="58"/>
      <c r="AB671" s="58"/>
    </row>
    <row r="672" spans="1:28" ht="14.25" customHeight="1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/>
      <c r="U672" s="58"/>
      <c r="V672" s="58"/>
      <c r="W672" s="58"/>
      <c r="X672" s="58"/>
      <c r="Y672" s="58"/>
      <c r="Z672" s="58"/>
      <c r="AA672" s="58"/>
      <c r="AB672" s="58"/>
    </row>
    <row r="673" spans="1:28" ht="14.25" customHeight="1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/>
      <c r="U673" s="58"/>
      <c r="V673" s="58"/>
      <c r="W673" s="58"/>
      <c r="X673" s="58"/>
      <c r="Y673" s="58"/>
      <c r="Z673" s="58"/>
      <c r="AA673" s="58"/>
      <c r="AB673" s="58"/>
    </row>
    <row r="674" spans="1:28" ht="14.25" customHeight="1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/>
      <c r="U674" s="58"/>
      <c r="V674" s="58"/>
      <c r="W674" s="58"/>
      <c r="X674" s="58"/>
      <c r="Y674" s="58"/>
      <c r="Z674" s="58"/>
      <c r="AA674" s="58"/>
      <c r="AB674" s="58"/>
    </row>
    <row r="675" spans="1:28" ht="14.25" customHeight="1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/>
      <c r="U675" s="58"/>
      <c r="V675" s="58"/>
      <c r="W675" s="58"/>
      <c r="X675" s="58"/>
      <c r="Y675" s="58"/>
      <c r="Z675" s="58"/>
      <c r="AA675" s="58"/>
      <c r="AB675" s="58"/>
    </row>
    <row r="676" spans="1:28" ht="14.25" customHeight="1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/>
      <c r="U676" s="58"/>
      <c r="V676" s="58"/>
      <c r="W676" s="58"/>
      <c r="X676" s="58"/>
      <c r="Y676" s="58"/>
      <c r="Z676" s="58"/>
      <c r="AA676" s="58"/>
      <c r="AB676" s="58"/>
    </row>
    <row r="677" spans="1:28" ht="14.25" customHeight="1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/>
      <c r="U677" s="58"/>
      <c r="V677" s="58"/>
      <c r="W677" s="58"/>
      <c r="X677" s="58"/>
      <c r="Y677" s="58"/>
      <c r="Z677" s="58"/>
      <c r="AA677" s="58"/>
      <c r="AB677" s="58"/>
    </row>
    <row r="678" spans="1:28" ht="14.25" customHeight="1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/>
      <c r="U678" s="58"/>
      <c r="V678" s="58"/>
      <c r="W678" s="58"/>
      <c r="X678" s="58"/>
      <c r="Y678" s="58"/>
      <c r="Z678" s="58"/>
      <c r="AA678" s="58"/>
      <c r="AB678" s="58"/>
    </row>
    <row r="679" spans="1:28" ht="14.25" customHeight="1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/>
      <c r="U679" s="58"/>
      <c r="V679" s="58"/>
      <c r="W679" s="58"/>
      <c r="X679" s="58"/>
      <c r="Y679" s="58"/>
      <c r="Z679" s="58"/>
      <c r="AA679" s="58"/>
      <c r="AB679" s="58"/>
    </row>
    <row r="680" spans="1:28" ht="14.25" customHeight="1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/>
      <c r="U680" s="58"/>
      <c r="V680" s="58"/>
      <c r="W680" s="58"/>
      <c r="X680" s="58"/>
      <c r="Y680" s="58"/>
      <c r="Z680" s="58"/>
      <c r="AA680" s="58"/>
      <c r="AB680" s="58"/>
    </row>
    <row r="681" spans="1:28" ht="14.25" customHeight="1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/>
      <c r="U681" s="58"/>
      <c r="V681" s="58"/>
      <c r="W681" s="58"/>
      <c r="X681" s="58"/>
      <c r="Y681" s="58"/>
      <c r="Z681" s="58"/>
      <c r="AA681" s="58"/>
      <c r="AB681" s="58"/>
    </row>
    <row r="682" spans="1:28" ht="14.25" customHeight="1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/>
      <c r="U682" s="58"/>
      <c r="V682" s="58"/>
      <c r="W682" s="58"/>
      <c r="X682" s="58"/>
      <c r="Y682" s="58"/>
      <c r="Z682" s="58"/>
      <c r="AA682" s="58"/>
      <c r="AB682" s="58"/>
    </row>
    <row r="683" spans="1:28" ht="14.25" customHeight="1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/>
      <c r="U683" s="58"/>
      <c r="V683" s="58"/>
      <c r="W683" s="58"/>
      <c r="X683" s="58"/>
      <c r="Y683" s="58"/>
      <c r="Z683" s="58"/>
      <c r="AA683" s="58"/>
      <c r="AB683" s="58"/>
    </row>
    <row r="684" spans="1:28" ht="14.25" customHeight="1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/>
      <c r="U684" s="58"/>
      <c r="V684" s="58"/>
      <c r="W684" s="58"/>
      <c r="X684" s="58"/>
      <c r="Y684" s="58"/>
      <c r="Z684" s="58"/>
      <c r="AA684" s="58"/>
      <c r="AB684" s="58"/>
    </row>
    <row r="685" spans="1:28" ht="14.25" customHeight="1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/>
      <c r="U685" s="58"/>
      <c r="V685" s="58"/>
      <c r="W685" s="58"/>
      <c r="X685" s="58"/>
      <c r="Y685" s="58"/>
      <c r="Z685" s="58"/>
      <c r="AA685" s="58"/>
      <c r="AB685" s="58"/>
    </row>
    <row r="686" spans="1:28" ht="14.25" customHeight="1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/>
      <c r="U686" s="58"/>
      <c r="V686" s="58"/>
      <c r="W686" s="58"/>
      <c r="X686" s="58"/>
      <c r="Y686" s="58"/>
      <c r="Z686" s="58"/>
      <c r="AA686" s="58"/>
      <c r="AB686" s="58"/>
    </row>
    <row r="687" spans="1:28" ht="14.25" customHeight="1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/>
      <c r="U687" s="58"/>
      <c r="V687" s="58"/>
      <c r="W687" s="58"/>
      <c r="X687" s="58"/>
      <c r="Y687" s="58"/>
      <c r="Z687" s="58"/>
      <c r="AA687" s="58"/>
      <c r="AB687" s="58"/>
    </row>
    <row r="688" spans="1:28" ht="14.25" customHeight="1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/>
      <c r="U688" s="58"/>
      <c r="V688" s="58"/>
      <c r="W688" s="58"/>
      <c r="X688" s="58"/>
      <c r="Y688" s="58"/>
      <c r="Z688" s="58"/>
      <c r="AA688" s="58"/>
      <c r="AB688" s="58"/>
    </row>
    <row r="689" spans="1:28" ht="14.25" customHeight="1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/>
      <c r="U689" s="58"/>
      <c r="V689" s="58"/>
      <c r="W689" s="58"/>
      <c r="X689" s="58"/>
      <c r="Y689" s="58"/>
      <c r="Z689" s="58"/>
      <c r="AA689" s="58"/>
      <c r="AB689" s="58"/>
    </row>
    <row r="690" spans="1:28" ht="14.25" customHeight="1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/>
      <c r="U690" s="58"/>
      <c r="V690" s="58"/>
      <c r="W690" s="58"/>
      <c r="X690" s="58"/>
      <c r="Y690" s="58"/>
      <c r="Z690" s="58"/>
      <c r="AA690" s="58"/>
      <c r="AB690" s="58"/>
    </row>
    <row r="691" spans="1:28" ht="14.25" customHeight="1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/>
      <c r="U691" s="58"/>
      <c r="V691" s="58"/>
      <c r="W691" s="58"/>
      <c r="X691" s="58"/>
      <c r="Y691" s="58"/>
      <c r="Z691" s="58"/>
      <c r="AA691" s="58"/>
      <c r="AB691" s="58"/>
    </row>
    <row r="692" spans="1:28" ht="14.25" customHeight="1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/>
      <c r="U692" s="58"/>
      <c r="V692" s="58"/>
      <c r="W692" s="58"/>
      <c r="X692" s="58"/>
      <c r="Y692" s="58"/>
      <c r="Z692" s="58"/>
      <c r="AA692" s="58"/>
      <c r="AB692" s="58"/>
    </row>
    <row r="693" spans="1:28" ht="14.25" customHeight="1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/>
      <c r="U693" s="58"/>
      <c r="V693" s="58"/>
      <c r="W693" s="58"/>
      <c r="X693" s="58"/>
      <c r="Y693" s="58"/>
      <c r="Z693" s="58"/>
      <c r="AA693" s="58"/>
      <c r="AB693" s="58"/>
    </row>
    <row r="694" spans="1:28" ht="14.25" customHeight="1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/>
      <c r="U694" s="58"/>
      <c r="V694" s="58"/>
      <c r="W694" s="58"/>
      <c r="X694" s="58"/>
      <c r="Y694" s="58"/>
      <c r="Z694" s="58"/>
      <c r="AA694" s="58"/>
      <c r="AB694" s="58"/>
    </row>
    <row r="695" spans="1:28" ht="14.25" customHeight="1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/>
      <c r="U695" s="58"/>
      <c r="V695" s="58"/>
      <c r="W695" s="58"/>
      <c r="X695" s="58"/>
      <c r="Y695" s="58"/>
      <c r="Z695" s="58"/>
      <c r="AA695" s="58"/>
      <c r="AB695" s="58"/>
    </row>
    <row r="696" spans="1:28" ht="14.25" customHeight="1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/>
      <c r="U696" s="58"/>
      <c r="V696" s="58"/>
      <c r="W696" s="58"/>
      <c r="X696" s="58"/>
      <c r="Y696" s="58"/>
      <c r="Z696" s="58"/>
      <c r="AA696" s="58"/>
      <c r="AB696" s="58"/>
    </row>
    <row r="697" spans="1:28" ht="14.25" customHeight="1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/>
      <c r="U697" s="58"/>
      <c r="V697" s="58"/>
      <c r="W697" s="58"/>
      <c r="X697" s="58"/>
      <c r="Y697" s="58"/>
      <c r="Z697" s="58"/>
      <c r="AA697" s="58"/>
      <c r="AB697" s="58"/>
    </row>
    <row r="698" spans="1:28" ht="14.25" customHeight="1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/>
      <c r="U698" s="58"/>
      <c r="V698" s="58"/>
      <c r="W698" s="58"/>
      <c r="X698" s="58"/>
      <c r="Y698" s="58"/>
      <c r="Z698" s="58"/>
      <c r="AA698" s="58"/>
      <c r="AB698" s="58"/>
    </row>
    <row r="699" spans="1:28" ht="14.25" customHeight="1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/>
      <c r="U699" s="58"/>
      <c r="V699" s="58"/>
      <c r="W699" s="58"/>
      <c r="X699" s="58"/>
      <c r="Y699" s="58"/>
      <c r="Z699" s="58"/>
      <c r="AA699" s="58"/>
      <c r="AB699" s="58"/>
    </row>
    <row r="700" spans="1:28" ht="14.25" customHeight="1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/>
      <c r="U700" s="58"/>
      <c r="V700" s="58"/>
      <c r="W700" s="58"/>
      <c r="X700" s="58"/>
      <c r="Y700" s="58"/>
      <c r="Z700" s="58"/>
      <c r="AA700" s="58"/>
      <c r="AB700" s="58"/>
    </row>
    <row r="701" spans="1:28" ht="14.25" customHeight="1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/>
      <c r="U701" s="58"/>
      <c r="V701" s="58"/>
      <c r="W701" s="58"/>
      <c r="X701" s="58"/>
      <c r="Y701" s="58"/>
      <c r="Z701" s="58"/>
      <c r="AA701" s="58"/>
      <c r="AB701" s="58"/>
    </row>
    <row r="702" spans="1:28" ht="14.25" customHeight="1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/>
      <c r="U702" s="58"/>
      <c r="V702" s="58"/>
      <c r="W702" s="58"/>
      <c r="X702" s="58"/>
      <c r="Y702" s="58"/>
      <c r="Z702" s="58"/>
      <c r="AA702" s="58"/>
      <c r="AB702" s="58"/>
    </row>
    <row r="703" spans="1:28" ht="14.25" customHeight="1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/>
      <c r="U703" s="58"/>
      <c r="V703" s="58"/>
      <c r="W703" s="58"/>
      <c r="X703" s="58"/>
      <c r="Y703" s="58"/>
      <c r="Z703" s="58"/>
      <c r="AA703" s="58"/>
      <c r="AB703" s="58"/>
    </row>
    <row r="704" spans="1:28" ht="14.25" customHeight="1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/>
      <c r="U704" s="58"/>
      <c r="V704" s="58"/>
      <c r="W704" s="58"/>
      <c r="X704" s="58"/>
      <c r="Y704" s="58"/>
      <c r="Z704" s="58"/>
      <c r="AA704" s="58"/>
      <c r="AB704" s="58"/>
    </row>
    <row r="705" spans="1:28" ht="14.25" customHeight="1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/>
      <c r="U705" s="58"/>
      <c r="V705" s="58"/>
      <c r="W705" s="58"/>
      <c r="X705" s="58"/>
      <c r="Y705" s="58"/>
      <c r="Z705" s="58"/>
      <c r="AA705" s="58"/>
      <c r="AB705" s="58"/>
    </row>
    <row r="706" spans="1:28" ht="14.25" customHeight="1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/>
      <c r="U706" s="58"/>
      <c r="V706" s="58"/>
      <c r="W706" s="58"/>
      <c r="X706" s="58"/>
      <c r="Y706" s="58"/>
      <c r="Z706" s="58"/>
      <c r="AA706" s="58"/>
      <c r="AB706" s="58"/>
    </row>
    <row r="707" spans="1:28" ht="14.25" customHeight="1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/>
      <c r="U707" s="58"/>
      <c r="V707" s="58"/>
      <c r="W707" s="58"/>
      <c r="X707" s="58"/>
      <c r="Y707" s="58"/>
      <c r="Z707" s="58"/>
      <c r="AA707" s="58"/>
      <c r="AB707" s="58"/>
    </row>
    <row r="708" spans="1:28" ht="14.25" customHeight="1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/>
      <c r="U708" s="58"/>
      <c r="V708" s="58"/>
      <c r="W708" s="58"/>
      <c r="X708" s="58"/>
      <c r="Y708" s="58"/>
      <c r="Z708" s="58"/>
      <c r="AA708" s="58"/>
      <c r="AB708" s="58"/>
    </row>
    <row r="709" spans="1:28" ht="14.25" customHeight="1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/>
      <c r="U709" s="58"/>
      <c r="V709" s="58"/>
      <c r="W709" s="58"/>
      <c r="X709" s="58"/>
      <c r="Y709" s="58"/>
      <c r="Z709" s="58"/>
      <c r="AA709" s="58"/>
      <c r="AB709" s="58"/>
    </row>
    <row r="710" spans="1:28" ht="14.25" customHeight="1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/>
      <c r="U710" s="58"/>
      <c r="V710" s="58"/>
      <c r="W710" s="58"/>
      <c r="X710" s="58"/>
      <c r="Y710" s="58"/>
      <c r="Z710" s="58"/>
      <c r="AA710" s="58"/>
      <c r="AB710" s="58"/>
    </row>
    <row r="711" spans="1:28" ht="14.25" customHeight="1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/>
      <c r="U711" s="58"/>
      <c r="V711" s="58"/>
      <c r="W711" s="58"/>
      <c r="X711" s="58"/>
      <c r="Y711" s="58"/>
      <c r="Z711" s="58"/>
      <c r="AA711" s="58"/>
      <c r="AB711" s="58"/>
    </row>
    <row r="712" spans="1:28" ht="14.25" customHeight="1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/>
      <c r="U712" s="58"/>
      <c r="V712" s="58"/>
      <c r="W712" s="58"/>
      <c r="X712" s="58"/>
      <c r="Y712" s="58"/>
      <c r="Z712" s="58"/>
      <c r="AA712" s="58"/>
      <c r="AB712" s="58"/>
    </row>
    <row r="713" spans="1:28" ht="14.25" customHeight="1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/>
      <c r="U713" s="58"/>
      <c r="V713" s="58"/>
      <c r="W713" s="58"/>
      <c r="X713" s="58"/>
      <c r="Y713" s="58"/>
      <c r="Z713" s="58"/>
      <c r="AA713" s="58"/>
      <c r="AB713" s="58"/>
    </row>
    <row r="714" spans="1:28" ht="14.25" customHeight="1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/>
      <c r="U714" s="58"/>
      <c r="V714" s="58"/>
      <c r="W714" s="58"/>
      <c r="X714" s="58"/>
      <c r="Y714" s="58"/>
      <c r="Z714" s="58"/>
      <c r="AA714" s="58"/>
      <c r="AB714" s="58"/>
    </row>
    <row r="715" spans="1:28" ht="14.25" customHeight="1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/>
      <c r="U715" s="58"/>
      <c r="V715" s="58"/>
      <c r="W715" s="58"/>
      <c r="X715" s="58"/>
      <c r="Y715" s="58"/>
      <c r="Z715" s="58"/>
      <c r="AA715" s="58"/>
      <c r="AB715" s="58"/>
    </row>
    <row r="716" spans="1:28" ht="14.25" customHeight="1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/>
      <c r="U716" s="58"/>
      <c r="V716" s="58"/>
      <c r="W716" s="58"/>
      <c r="X716" s="58"/>
      <c r="Y716" s="58"/>
      <c r="Z716" s="58"/>
      <c r="AA716" s="58"/>
      <c r="AB716" s="58"/>
    </row>
    <row r="717" spans="1:28" ht="14.25" customHeight="1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/>
      <c r="U717" s="58"/>
      <c r="V717" s="58"/>
      <c r="W717" s="58"/>
      <c r="X717" s="58"/>
      <c r="Y717" s="58"/>
      <c r="Z717" s="58"/>
      <c r="AA717" s="58"/>
      <c r="AB717" s="58"/>
    </row>
    <row r="718" spans="1:28" ht="14.25" customHeight="1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/>
      <c r="U718" s="58"/>
      <c r="V718" s="58"/>
      <c r="W718" s="58"/>
      <c r="X718" s="58"/>
      <c r="Y718" s="58"/>
      <c r="Z718" s="58"/>
      <c r="AA718" s="58"/>
      <c r="AB718" s="58"/>
    </row>
    <row r="719" spans="1:28" ht="14.25" customHeight="1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/>
      <c r="U719" s="58"/>
      <c r="V719" s="58"/>
      <c r="W719" s="58"/>
      <c r="X719" s="58"/>
      <c r="Y719" s="58"/>
      <c r="Z719" s="58"/>
      <c r="AA719" s="58"/>
      <c r="AB719" s="58"/>
    </row>
    <row r="720" spans="1:28" ht="14.25" customHeight="1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/>
      <c r="U720" s="58"/>
      <c r="V720" s="58"/>
      <c r="W720" s="58"/>
      <c r="X720" s="58"/>
      <c r="Y720" s="58"/>
      <c r="Z720" s="58"/>
      <c r="AA720" s="58"/>
      <c r="AB720" s="58"/>
    </row>
    <row r="721" spans="1:28" ht="14.25" customHeight="1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/>
      <c r="U721" s="58"/>
      <c r="V721" s="58"/>
      <c r="W721" s="58"/>
      <c r="X721" s="58"/>
      <c r="Y721" s="58"/>
      <c r="Z721" s="58"/>
      <c r="AA721" s="58"/>
      <c r="AB721" s="58"/>
    </row>
    <row r="722" spans="1:28" ht="14.25" customHeight="1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/>
      <c r="U722" s="58"/>
      <c r="V722" s="58"/>
      <c r="W722" s="58"/>
      <c r="X722" s="58"/>
      <c r="Y722" s="58"/>
      <c r="Z722" s="58"/>
      <c r="AA722" s="58"/>
      <c r="AB722" s="58"/>
    </row>
    <row r="723" spans="1:28" ht="14.25" customHeight="1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/>
      <c r="U723" s="58"/>
      <c r="V723" s="58"/>
      <c r="W723" s="58"/>
      <c r="X723" s="58"/>
      <c r="Y723" s="58"/>
      <c r="Z723" s="58"/>
      <c r="AA723" s="58"/>
      <c r="AB723" s="58"/>
    </row>
    <row r="724" spans="1:28" ht="14.25" customHeight="1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/>
      <c r="U724" s="58"/>
      <c r="V724" s="58"/>
      <c r="W724" s="58"/>
      <c r="X724" s="58"/>
      <c r="Y724" s="58"/>
      <c r="Z724" s="58"/>
      <c r="AA724" s="58"/>
      <c r="AB724" s="58"/>
    </row>
    <row r="725" spans="1:28" ht="14.25" customHeight="1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/>
      <c r="U725" s="58"/>
      <c r="V725" s="58"/>
      <c r="W725" s="58"/>
      <c r="X725" s="58"/>
      <c r="Y725" s="58"/>
      <c r="Z725" s="58"/>
      <c r="AA725" s="58"/>
      <c r="AB725" s="58"/>
    </row>
    <row r="726" spans="1:28" ht="14.25" customHeight="1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/>
      <c r="U726" s="58"/>
      <c r="V726" s="58"/>
      <c r="W726" s="58"/>
      <c r="X726" s="58"/>
      <c r="Y726" s="58"/>
      <c r="Z726" s="58"/>
      <c r="AA726" s="58"/>
      <c r="AB726" s="58"/>
    </row>
    <row r="727" spans="1:28" ht="14.25" customHeight="1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/>
      <c r="U727" s="58"/>
      <c r="V727" s="58"/>
      <c r="W727" s="58"/>
      <c r="X727" s="58"/>
      <c r="Y727" s="58"/>
      <c r="Z727" s="58"/>
      <c r="AA727" s="58"/>
      <c r="AB727" s="58"/>
    </row>
    <row r="728" spans="1:28" ht="14.25" customHeight="1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/>
      <c r="U728" s="58"/>
      <c r="V728" s="58"/>
      <c r="W728" s="58"/>
      <c r="X728" s="58"/>
      <c r="Y728" s="58"/>
      <c r="Z728" s="58"/>
      <c r="AA728" s="58"/>
      <c r="AB728" s="58"/>
    </row>
    <row r="729" spans="1:28" ht="14.25" customHeight="1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/>
      <c r="U729" s="58"/>
      <c r="V729" s="58"/>
      <c r="W729" s="58"/>
      <c r="X729" s="58"/>
      <c r="Y729" s="58"/>
      <c r="Z729" s="58"/>
      <c r="AA729" s="58"/>
      <c r="AB729" s="58"/>
    </row>
    <row r="730" spans="1:28" ht="14.25" customHeight="1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/>
      <c r="U730" s="58"/>
      <c r="V730" s="58"/>
      <c r="W730" s="58"/>
      <c r="X730" s="58"/>
      <c r="Y730" s="58"/>
      <c r="Z730" s="58"/>
      <c r="AA730" s="58"/>
      <c r="AB730" s="58"/>
    </row>
    <row r="731" spans="1:28" ht="14.25" customHeight="1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/>
      <c r="U731" s="58"/>
      <c r="V731" s="58"/>
      <c r="W731" s="58"/>
      <c r="X731" s="58"/>
      <c r="Y731" s="58"/>
      <c r="Z731" s="58"/>
      <c r="AA731" s="58"/>
      <c r="AB731" s="58"/>
    </row>
    <row r="732" spans="1:28" ht="14.25" customHeight="1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/>
      <c r="U732" s="58"/>
      <c r="V732" s="58"/>
      <c r="W732" s="58"/>
      <c r="X732" s="58"/>
      <c r="Y732" s="58"/>
      <c r="Z732" s="58"/>
      <c r="AA732" s="58"/>
      <c r="AB732" s="58"/>
    </row>
    <row r="733" spans="1:28" ht="14.25" customHeight="1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/>
      <c r="U733" s="58"/>
      <c r="V733" s="58"/>
      <c r="W733" s="58"/>
      <c r="X733" s="58"/>
      <c r="Y733" s="58"/>
      <c r="Z733" s="58"/>
      <c r="AA733" s="58"/>
      <c r="AB733" s="58"/>
    </row>
    <row r="734" spans="1:28" ht="14.25" customHeight="1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/>
      <c r="U734" s="58"/>
      <c r="V734" s="58"/>
      <c r="W734" s="58"/>
      <c r="X734" s="58"/>
      <c r="Y734" s="58"/>
      <c r="Z734" s="58"/>
      <c r="AA734" s="58"/>
      <c r="AB734" s="58"/>
    </row>
    <row r="735" spans="1:28" ht="14.25" customHeight="1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/>
      <c r="U735" s="58"/>
      <c r="V735" s="58"/>
      <c r="W735" s="58"/>
      <c r="X735" s="58"/>
      <c r="Y735" s="58"/>
      <c r="Z735" s="58"/>
      <c r="AA735" s="58"/>
      <c r="AB735" s="58"/>
    </row>
    <row r="736" spans="1:28" ht="14.25" customHeight="1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/>
      <c r="U736" s="58"/>
      <c r="V736" s="58"/>
      <c r="W736" s="58"/>
      <c r="X736" s="58"/>
      <c r="Y736" s="58"/>
      <c r="Z736" s="58"/>
      <c r="AA736" s="58"/>
      <c r="AB736" s="58"/>
    </row>
    <row r="737" spans="1:28" ht="14.25" customHeight="1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/>
      <c r="U737" s="58"/>
      <c r="V737" s="58"/>
      <c r="W737" s="58"/>
      <c r="X737" s="58"/>
      <c r="Y737" s="58"/>
      <c r="Z737" s="58"/>
      <c r="AA737" s="58"/>
      <c r="AB737" s="58"/>
    </row>
    <row r="738" spans="1:28" ht="14.25" customHeight="1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/>
      <c r="U738" s="58"/>
      <c r="V738" s="58"/>
      <c r="W738" s="58"/>
      <c r="X738" s="58"/>
      <c r="Y738" s="58"/>
      <c r="Z738" s="58"/>
      <c r="AA738" s="58"/>
      <c r="AB738" s="58"/>
    </row>
    <row r="739" spans="1:28" ht="14.25" customHeight="1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/>
      <c r="U739" s="58"/>
      <c r="V739" s="58"/>
      <c r="W739" s="58"/>
      <c r="X739" s="58"/>
      <c r="Y739" s="58"/>
      <c r="Z739" s="58"/>
      <c r="AA739" s="58"/>
      <c r="AB739" s="58"/>
    </row>
    <row r="740" spans="1:28" ht="14.25" customHeight="1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/>
      <c r="U740" s="58"/>
      <c r="V740" s="58"/>
      <c r="W740" s="58"/>
      <c r="X740" s="58"/>
      <c r="Y740" s="58"/>
      <c r="Z740" s="58"/>
      <c r="AA740" s="58"/>
      <c r="AB740" s="58"/>
    </row>
    <row r="741" spans="1:28" ht="14.25" customHeight="1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/>
      <c r="U741" s="58"/>
      <c r="V741" s="58"/>
      <c r="W741" s="58"/>
      <c r="X741" s="58"/>
      <c r="Y741" s="58"/>
      <c r="Z741" s="58"/>
      <c r="AA741" s="58"/>
      <c r="AB741" s="58"/>
    </row>
    <row r="742" spans="1:28" ht="14.25" customHeight="1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/>
      <c r="U742" s="58"/>
      <c r="V742" s="58"/>
      <c r="W742" s="58"/>
      <c r="X742" s="58"/>
      <c r="Y742" s="58"/>
      <c r="Z742" s="58"/>
      <c r="AA742" s="58"/>
      <c r="AB742" s="58"/>
    </row>
    <row r="743" spans="1:28" ht="14.25" customHeight="1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/>
      <c r="U743" s="58"/>
      <c r="V743" s="58"/>
      <c r="W743" s="58"/>
      <c r="X743" s="58"/>
      <c r="Y743" s="58"/>
      <c r="Z743" s="58"/>
      <c r="AA743" s="58"/>
      <c r="AB743" s="58"/>
    </row>
    <row r="744" spans="1:28" ht="14.25" customHeight="1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/>
      <c r="U744" s="58"/>
      <c r="V744" s="58"/>
      <c r="W744" s="58"/>
      <c r="X744" s="58"/>
      <c r="Y744" s="58"/>
      <c r="Z744" s="58"/>
      <c r="AA744" s="58"/>
      <c r="AB744" s="58"/>
    </row>
    <row r="745" spans="1:28" ht="14.25" customHeight="1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/>
      <c r="U745" s="58"/>
      <c r="V745" s="58"/>
      <c r="W745" s="58"/>
      <c r="X745" s="58"/>
      <c r="Y745" s="58"/>
      <c r="Z745" s="58"/>
      <c r="AA745" s="58"/>
      <c r="AB745" s="58"/>
    </row>
    <row r="746" spans="1:28" ht="14.25" customHeight="1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/>
      <c r="U746" s="58"/>
      <c r="V746" s="58"/>
      <c r="W746" s="58"/>
      <c r="X746" s="58"/>
      <c r="Y746" s="58"/>
      <c r="Z746" s="58"/>
      <c r="AA746" s="58"/>
      <c r="AB746" s="58"/>
    </row>
    <row r="747" spans="1:28" ht="14.25" customHeight="1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/>
      <c r="U747" s="58"/>
      <c r="V747" s="58"/>
      <c r="W747" s="58"/>
      <c r="X747" s="58"/>
      <c r="Y747" s="58"/>
      <c r="Z747" s="58"/>
      <c r="AA747" s="58"/>
      <c r="AB747" s="58"/>
    </row>
    <row r="748" spans="1:28" ht="14.25" customHeight="1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/>
      <c r="U748" s="58"/>
      <c r="V748" s="58"/>
      <c r="W748" s="58"/>
      <c r="X748" s="58"/>
      <c r="Y748" s="58"/>
      <c r="Z748" s="58"/>
      <c r="AA748" s="58"/>
      <c r="AB748" s="58"/>
    </row>
    <row r="749" spans="1:28" ht="14.25" customHeight="1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/>
      <c r="U749" s="58"/>
      <c r="V749" s="58"/>
      <c r="W749" s="58"/>
      <c r="X749" s="58"/>
      <c r="Y749" s="58"/>
      <c r="Z749" s="58"/>
      <c r="AA749" s="58"/>
      <c r="AB749" s="58"/>
    </row>
    <row r="750" spans="1:28" ht="14.25" customHeight="1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/>
      <c r="U750" s="58"/>
      <c r="V750" s="58"/>
      <c r="W750" s="58"/>
      <c r="X750" s="58"/>
      <c r="Y750" s="58"/>
      <c r="Z750" s="58"/>
      <c r="AA750" s="58"/>
      <c r="AB750" s="58"/>
    </row>
    <row r="751" spans="1:28" ht="14.25" customHeight="1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/>
      <c r="U751" s="58"/>
      <c r="V751" s="58"/>
      <c r="W751" s="58"/>
      <c r="X751" s="58"/>
      <c r="Y751" s="58"/>
      <c r="Z751" s="58"/>
      <c r="AA751" s="58"/>
      <c r="AB751" s="58"/>
    </row>
    <row r="752" spans="1:28" ht="14.25" customHeight="1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/>
      <c r="U752" s="58"/>
      <c r="V752" s="58"/>
      <c r="W752" s="58"/>
      <c r="X752" s="58"/>
      <c r="Y752" s="58"/>
      <c r="Z752" s="58"/>
      <c r="AA752" s="58"/>
      <c r="AB752" s="58"/>
    </row>
    <row r="753" spans="1:28" ht="14.25" customHeight="1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/>
      <c r="U753" s="58"/>
      <c r="V753" s="58"/>
      <c r="W753" s="58"/>
      <c r="X753" s="58"/>
      <c r="Y753" s="58"/>
      <c r="Z753" s="58"/>
      <c r="AA753" s="58"/>
      <c r="AB753" s="58"/>
    </row>
    <row r="754" spans="1:28" ht="14.25" customHeight="1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/>
      <c r="U754" s="58"/>
      <c r="V754" s="58"/>
      <c r="W754" s="58"/>
      <c r="X754" s="58"/>
      <c r="Y754" s="58"/>
      <c r="Z754" s="58"/>
      <c r="AA754" s="58"/>
      <c r="AB754" s="58"/>
    </row>
    <row r="755" spans="1:28" ht="14.25" customHeight="1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/>
      <c r="U755" s="58"/>
      <c r="V755" s="58"/>
      <c r="W755" s="58"/>
      <c r="X755" s="58"/>
      <c r="Y755" s="58"/>
      <c r="Z755" s="58"/>
      <c r="AA755" s="58"/>
      <c r="AB755" s="58"/>
    </row>
    <row r="756" spans="1:28" ht="14.25" customHeight="1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/>
      <c r="U756" s="58"/>
      <c r="V756" s="58"/>
      <c r="W756" s="58"/>
      <c r="X756" s="58"/>
      <c r="Y756" s="58"/>
      <c r="Z756" s="58"/>
      <c r="AA756" s="58"/>
      <c r="AB756" s="58"/>
    </row>
    <row r="757" spans="1:28" ht="14.25" customHeight="1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/>
      <c r="U757" s="58"/>
      <c r="V757" s="58"/>
      <c r="W757" s="58"/>
      <c r="X757" s="58"/>
      <c r="Y757" s="58"/>
      <c r="Z757" s="58"/>
      <c r="AA757" s="58"/>
      <c r="AB757" s="58"/>
    </row>
    <row r="758" spans="1:28" ht="14.25" customHeight="1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/>
      <c r="U758" s="58"/>
      <c r="V758" s="58"/>
      <c r="W758" s="58"/>
      <c r="X758" s="58"/>
      <c r="Y758" s="58"/>
      <c r="Z758" s="58"/>
      <c r="AA758" s="58"/>
      <c r="AB758" s="58"/>
    </row>
    <row r="759" spans="1:28" ht="14.25" customHeight="1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/>
      <c r="U759" s="58"/>
      <c r="V759" s="58"/>
      <c r="W759" s="58"/>
      <c r="X759" s="58"/>
      <c r="Y759" s="58"/>
      <c r="Z759" s="58"/>
      <c r="AA759" s="58"/>
      <c r="AB759" s="58"/>
    </row>
    <row r="760" spans="1:28" ht="14.25" customHeight="1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/>
      <c r="U760" s="58"/>
      <c r="V760" s="58"/>
      <c r="W760" s="58"/>
      <c r="X760" s="58"/>
      <c r="Y760" s="58"/>
      <c r="Z760" s="58"/>
      <c r="AA760" s="58"/>
      <c r="AB760" s="58"/>
    </row>
    <row r="761" spans="1:28" ht="14.25" customHeight="1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/>
      <c r="U761" s="58"/>
      <c r="V761" s="58"/>
      <c r="W761" s="58"/>
      <c r="X761" s="58"/>
      <c r="Y761" s="58"/>
      <c r="Z761" s="58"/>
      <c r="AA761" s="58"/>
      <c r="AB761" s="58"/>
    </row>
    <row r="762" spans="1:28" ht="14.25" customHeight="1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/>
      <c r="U762" s="58"/>
      <c r="V762" s="58"/>
      <c r="W762" s="58"/>
      <c r="X762" s="58"/>
      <c r="Y762" s="58"/>
      <c r="Z762" s="58"/>
      <c r="AA762" s="58"/>
      <c r="AB762" s="58"/>
    </row>
    <row r="763" spans="1:28" ht="14.25" customHeight="1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/>
      <c r="U763" s="58"/>
      <c r="V763" s="58"/>
      <c r="W763" s="58"/>
      <c r="X763" s="58"/>
      <c r="Y763" s="58"/>
      <c r="Z763" s="58"/>
      <c r="AA763" s="58"/>
      <c r="AB763" s="58"/>
    </row>
    <row r="764" spans="1:28" ht="14.25" customHeight="1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/>
      <c r="U764" s="58"/>
      <c r="V764" s="58"/>
      <c r="W764" s="58"/>
      <c r="X764" s="58"/>
      <c r="Y764" s="58"/>
      <c r="Z764" s="58"/>
      <c r="AA764" s="58"/>
      <c r="AB764" s="58"/>
    </row>
    <row r="765" spans="1:28" ht="14.25" customHeight="1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/>
      <c r="U765" s="58"/>
      <c r="V765" s="58"/>
      <c r="W765" s="58"/>
      <c r="X765" s="58"/>
      <c r="Y765" s="58"/>
      <c r="Z765" s="58"/>
      <c r="AA765" s="58"/>
      <c r="AB765" s="58"/>
    </row>
    <row r="766" spans="1:28" ht="14.25" customHeight="1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/>
      <c r="U766" s="58"/>
      <c r="V766" s="58"/>
      <c r="W766" s="58"/>
      <c r="X766" s="58"/>
      <c r="Y766" s="58"/>
      <c r="Z766" s="58"/>
      <c r="AA766" s="58"/>
      <c r="AB766" s="58"/>
    </row>
    <row r="767" spans="1:28" ht="14.25" customHeight="1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/>
      <c r="U767" s="58"/>
      <c r="V767" s="58"/>
      <c r="W767" s="58"/>
      <c r="X767" s="58"/>
      <c r="Y767" s="58"/>
      <c r="Z767" s="58"/>
      <c r="AA767" s="58"/>
      <c r="AB767" s="58"/>
    </row>
    <row r="768" spans="1:28" ht="14.25" customHeight="1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/>
      <c r="U768" s="58"/>
      <c r="V768" s="58"/>
      <c r="W768" s="58"/>
      <c r="X768" s="58"/>
      <c r="Y768" s="58"/>
      <c r="Z768" s="58"/>
      <c r="AA768" s="58"/>
      <c r="AB768" s="58"/>
    </row>
    <row r="769" spans="1:28" ht="14.25" customHeight="1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/>
      <c r="U769" s="58"/>
      <c r="V769" s="58"/>
      <c r="W769" s="58"/>
      <c r="X769" s="58"/>
      <c r="Y769" s="58"/>
      <c r="Z769" s="58"/>
      <c r="AA769" s="58"/>
      <c r="AB769" s="58"/>
    </row>
    <row r="770" spans="1:28" ht="14.25" customHeight="1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/>
      <c r="U770" s="58"/>
      <c r="V770" s="58"/>
      <c r="W770" s="58"/>
      <c r="X770" s="58"/>
      <c r="Y770" s="58"/>
      <c r="Z770" s="58"/>
      <c r="AA770" s="58"/>
      <c r="AB770" s="58"/>
    </row>
    <row r="771" spans="1:28" ht="14.25" customHeight="1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/>
      <c r="U771" s="58"/>
      <c r="V771" s="58"/>
      <c r="W771" s="58"/>
      <c r="X771" s="58"/>
      <c r="Y771" s="58"/>
      <c r="Z771" s="58"/>
      <c r="AA771" s="58"/>
      <c r="AB771" s="58"/>
    </row>
    <row r="772" spans="1:28" ht="14.25" customHeight="1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/>
      <c r="U772" s="58"/>
      <c r="V772" s="58"/>
      <c r="W772" s="58"/>
      <c r="X772" s="58"/>
      <c r="Y772" s="58"/>
      <c r="Z772" s="58"/>
      <c r="AA772" s="58"/>
      <c r="AB772" s="58"/>
    </row>
    <row r="773" spans="1:28" ht="14.25" customHeight="1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/>
      <c r="U773" s="58"/>
      <c r="V773" s="58"/>
      <c r="W773" s="58"/>
      <c r="X773" s="58"/>
      <c r="Y773" s="58"/>
      <c r="Z773" s="58"/>
      <c r="AA773" s="58"/>
      <c r="AB773" s="58"/>
    </row>
    <row r="774" spans="1:28" ht="14.25" customHeight="1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/>
      <c r="U774" s="58"/>
      <c r="V774" s="58"/>
      <c r="W774" s="58"/>
      <c r="X774" s="58"/>
      <c r="Y774" s="58"/>
      <c r="Z774" s="58"/>
      <c r="AA774" s="58"/>
      <c r="AB774" s="58"/>
    </row>
    <row r="775" spans="1:28" ht="14.25" customHeight="1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/>
      <c r="U775" s="58"/>
      <c r="V775" s="58"/>
      <c r="W775" s="58"/>
      <c r="X775" s="58"/>
      <c r="Y775" s="58"/>
      <c r="Z775" s="58"/>
      <c r="AA775" s="58"/>
      <c r="AB775" s="58"/>
    </row>
    <row r="776" spans="1:28" ht="14.25" customHeight="1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/>
      <c r="U776" s="58"/>
      <c r="V776" s="58"/>
      <c r="W776" s="58"/>
      <c r="X776" s="58"/>
      <c r="Y776" s="58"/>
      <c r="Z776" s="58"/>
      <c r="AA776" s="58"/>
      <c r="AB776" s="58"/>
    </row>
    <row r="777" spans="1:28" ht="14.25" customHeight="1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/>
      <c r="U777" s="58"/>
      <c r="V777" s="58"/>
      <c r="W777" s="58"/>
      <c r="X777" s="58"/>
      <c r="Y777" s="58"/>
      <c r="Z777" s="58"/>
      <c r="AA777" s="58"/>
      <c r="AB777" s="58"/>
    </row>
    <row r="778" spans="1:28" ht="14.25" customHeight="1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/>
      <c r="U778" s="58"/>
      <c r="V778" s="58"/>
      <c r="W778" s="58"/>
      <c r="X778" s="58"/>
      <c r="Y778" s="58"/>
      <c r="Z778" s="58"/>
      <c r="AA778" s="58"/>
      <c r="AB778" s="58"/>
    </row>
    <row r="779" spans="1:28" ht="14.25" customHeight="1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/>
      <c r="U779" s="58"/>
      <c r="V779" s="58"/>
      <c r="W779" s="58"/>
      <c r="X779" s="58"/>
      <c r="Y779" s="58"/>
      <c r="Z779" s="58"/>
      <c r="AA779" s="58"/>
      <c r="AB779" s="58"/>
    </row>
    <row r="780" spans="1:28" ht="14.25" customHeight="1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/>
      <c r="U780" s="58"/>
      <c r="V780" s="58"/>
      <c r="W780" s="58"/>
      <c r="X780" s="58"/>
      <c r="Y780" s="58"/>
      <c r="Z780" s="58"/>
      <c r="AA780" s="58"/>
      <c r="AB780" s="58"/>
    </row>
    <row r="781" spans="1:28" ht="14.25" customHeight="1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/>
      <c r="U781" s="58"/>
      <c r="V781" s="58"/>
      <c r="W781" s="58"/>
      <c r="X781" s="58"/>
      <c r="Y781" s="58"/>
      <c r="Z781" s="58"/>
      <c r="AA781" s="58"/>
      <c r="AB781" s="58"/>
    </row>
    <row r="782" spans="1:28" ht="14.25" customHeight="1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/>
      <c r="U782" s="58"/>
      <c r="V782" s="58"/>
      <c r="W782" s="58"/>
      <c r="X782" s="58"/>
      <c r="Y782" s="58"/>
      <c r="Z782" s="58"/>
      <c r="AA782" s="58"/>
      <c r="AB782" s="58"/>
    </row>
    <row r="783" spans="1:28" ht="14.25" customHeight="1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/>
      <c r="U783" s="58"/>
      <c r="V783" s="58"/>
      <c r="W783" s="58"/>
      <c r="X783" s="58"/>
      <c r="Y783" s="58"/>
      <c r="Z783" s="58"/>
      <c r="AA783" s="58"/>
      <c r="AB783" s="58"/>
    </row>
    <row r="784" spans="1:28" ht="14.25" customHeight="1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/>
      <c r="U784" s="58"/>
      <c r="V784" s="58"/>
      <c r="W784" s="58"/>
      <c r="X784" s="58"/>
      <c r="Y784" s="58"/>
      <c r="Z784" s="58"/>
      <c r="AA784" s="58"/>
      <c r="AB784" s="58"/>
    </row>
    <row r="785" spans="1:28" ht="14.25" customHeight="1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/>
      <c r="U785" s="58"/>
      <c r="V785" s="58"/>
      <c r="W785" s="58"/>
      <c r="X785" s="58"/>
      <c r="Y785" s="58"/>
      <c r="Z785" s="58"/>
      <c r="AA785" s="58"/>
      <c r="AB785" s="58"/>
    </row>
    <row r="786" spans="1:28" ht="14.25" customHeight="1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/>
      <c r="U786" s="58"/>
      <c r="V786" s="58"/>
      <c r="W786" s="58"/>
      <c r="X786" s="58"/>
      <c r="Y786" s="58"/>
      <c r="Z786" s="58"/>
      <c r="AA786" s="58"/>
      <c r="AB786" s="58"/>
    </row>
    <row r="787" spans="1:28" ht="14.25" customHeight="1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/>
      <c r="U787" s="58"/>
      <c r="V787" s="58"/>
      <c r="W787" s="58"/>
      <c r="X787" s="58"/>
      <c r="Y787" s="58"/>
      <c r="Z787" s="58"/>
      <c r="AA787" s="58"/>
      <c r="AB787" s="58"/>
    </row>
    <row r="788" spans="1:28" ht="14.25" customHeight="1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/>
      <c r="U788" s="58"/>
      <c r="V788" s="58"/>
      <c r="W788" s="58"/>
      <c r="X788" s="58"/>
      <c r="Y788" s="58"/>
      <c r="Z788" s="58"/>
      <c r="AA788" s="58"/>
      <c r="AB788" s="58"/>
    </row>
    <row r="789" spans="1:28" ht="14.25" customHeight="1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/>
      <c r="U789" s="58"/>
      <c r="V789" s="58"/>
      <c r="W789" s="58"/>
      <c r="X789" s="58"/>
      <c r="Y789" s="58"/>
      <c r="Z789" s="58"/>
      <c r="AA789" s="58"/>
      <c r="AB789" s="58"/>
    </row>
    <row r="790" spans="1:28" ht="14.25" customHeight="1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/>
      <c r="U790" s="58"/>
      <c r="V790" s="58"/>
      <c r="W790" s="58"/>
      <c r="X790" s="58"/>
      <c r="Y790" s="58"/>
      <c r="Z790" s="58"/>
      <c r="AA790" s="58"/>
      <c r="AB790" s="58"/>
    </row>
    <row r="791" spans="1:28" ht="14.25" customHeight="1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/>
      <c r="U791" s="58"/>
      <c r="V791" s="58"/>
      <c r="W791" s="58"/>
      <c r="X791" s="58"/>
      <c r="Y791" s="58"/>
      <c r="Z791" s="58"/>
      <c r="AA791" s="58"/>
      <c r="AB791" s="58"/>
    </row>
    <row r="792" spans="1:28" ht="14.25" customHeight="1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/>
      <c r="U792" s="58"/>
      <c r="V792" s="58"/>
      <c r="W792" s="58"/>
      <c r="X792" s="58"/>
      <c r="Y792" s="58"/>
      <c r="Z792" s="58"/>
      <c r="AA792" s="58"/>
      <c r="AB792" s="58"/>
    </row>
    <row r="793" spans="1:28" ht="14.25" customHeight="1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/>
      <c r="U793" s="58"/>
      <c r="V793" s="58"/>
      <c r="W793" s="58"/>
      <c r="X793" s="58"/>
      <c r="Y793" s="58"/>
      <c r="Z793" s="58"/>
      <c r="AA793" s="58"/>
      <c r="AB793" s="58"/>
    </row>
    <row r="794" spans="1:28" ht="14.25" customHeight="1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/>
      <c r="U794" s="58"/>
      <c r="V794" s="58"/>
      <c r="W794" s="58"/>
      <c r="X794" s="58"/>
      <c r="Y794" s="58"/>
      <c r="Z794" s="58"/>
      <c r="AA794" s="58"/>
      <c r="AB794" s="58"/>
    </row>
    <row r="795" spans="1:28" ht="14.25" customHeight="1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/>
      <c r="U795" s="58"/>
      <c r="V795" s="58"/>
      <c r="W795" s="58"/>
      <c r="X795" s="58"/>
      <c r="Y795" s="58"/>
      <c r="Z795" s="58"/>
      <c r="AA795" s="58"/>
      <c r="AB795" s="58"/>
    </row>
    <row r="796" spans="1:28" ht="14.25" customHeight="1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/>
      <c r="U796" s="58"/>
      <c r="V796" s="58"/>
      <c r="W796" s="58"/>
      <c r="X796" s="58"/>
      <c r="Y796" s="58"/>
      <c r="Z796" s="58"/>
      <c r="AA796" s="58"/>
      <c r="AB796" s="58"/>
    </row>
    <row r="797" spans="1:28" ht="14.25" customHeight="1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/>
      <c r="U797" s="58"/>
      <c r="V797" s="58"/>
      <c r="W797" s="58"/>
      <c r="X797" s="58"/>
      <c r="Y797" s="58"/>
      <c r="Z797" s="58"/>
      <c r="AA797" s="58"/>
      <c r="AB797" s="58"/>
    </row>
    <row r="798" spans="1:28" ht="14.25" customHeight="1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/>
      <c r="U798" s="58"/>
      <c r="V798" s="58"/>
      <c r="W798" s="58"/>
      <c r="X798" s="58"/>
      <c r="Y798" s="58"/>
      <c r="Z798" s="58"/>
      <c r="AA798" s="58"/>
      <c r="AB798" s="58"/>
    </row>
    <row r="799" spans="1:28" ht="14.25" customHeight="1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/>
      <c r="U799" s="58"/>
      <c r="V799" s="58"/>
      <c r="W799" s="58"/>
      <c r="X799" s="58"/>
      <c r="Y799" s="58"/>
      <c r="Z799" s="58"/>
      <c r="AA799" s="58"/>
      <c r="AB799" s="58"/>
    </row>
    <row r="800" spans="1:28" ht="14.25" customHeight="1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/>
      <c r="U800" s="58"/>
      <c r="V800" s="58"/>
      <c r="W800" s="58"/>
      <c r="X800" s="58"/>
      <c r="Y800" s="58"/>
      <c r="Z800" s="58"/>
      <c r="AA800" s="58"/>
      <c r="AB800" s="58"/>
    </row>
    <row r="801" spans="1:28" ht="14.25" customHeight="1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/>
      <c r="U801" s="58"/>
      <c r="V801" s="58"/>
      <c r="W801" s="58"/>
      <c r="X801" s="58"/>
      <c r="Y801" s="58"/>
      <c r="Z801" s="58"/>
      <c r="AA801" s="58"/>
      <c r="AB801" s="58"/>
    </row>
    <row r="802" spans="1:28" ht="14.25" customHeight="1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/>
      <c r="U802" s="58"/>
      <c r="V802" s="58"/>
      <c r="W802" s="58"/>
      <c r="X802" s="58"/>
      <c r="Y802" s="58"/>
      <c r="Z802" s="58"/>
      <c r="AA802" s="58"/>
      <c r="AB802" s="58"/>
    </row>
    <row r="803" spans="1:28" ht="14.25" customHeight="1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/>
      <c r="U803" s="58"/>
      <c r="V803" s="58"/>
      <c r="W803" s="58"/>
      <c r="X803" s="58"/>
      <c r="Y803" s="58"/>
      <c r="Z803" s="58"/>
      <c r="AA803" s="58"/>
      <c r="AB803" s="58"/>
    </row>
    <row r="804" spans="1:28" ht="14.25" customHeight="1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/>
      <c r="U804" s="58"/>
      <c r="V804" s="58"/>
      <c r="W804" s="58"/>
      <c r="X804" s="58"/>
      <c r="Y804" s="58"/>
      <c r="Z804" s="58"/>
      <c r="AA804" s="58"/>
      <c r="AB804" s="58"/>
    </row>
    <row r="805" spans="1:28" ht="14.25" customHeight="1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/>
      <c r="U805" s="58"/>
      <c r="V805" s="58"/>
      <c r="W805" s="58"/>
      <c r="X805" s="58"/>
      <c r="Y805" s="58"/>
      <c r="Z805" s="58"/>
      <c r="AA805" s="58"/>
      <c r="AB805" s="58"/>
    </row>
    <row r="806" spans="1:28" ht="14.25" customHeight="1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/>
      <c r="U806" s="58"/>
      <c r="V806" s="58"/>
      <c r="W806" s="58"/>
      <c r="X806" s="58"/>
      <c r="Y806" s="58"/>
      <c r="Z806" s="58"/>
      <c r="AA806" s="58"/>
      <c r="AB806" s="58"/>
    </row>
    <row r="807" spans="1:28" ht="14.25" customHeight="1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/>
      <c r="U807" s="58"/>
      <c r="V807" s="58"/>
      <c r="W807" s="58"/>
      <c r="X807" s="58"/>
      <c r="Y807" s="58"/>
      <c r="Z807" s="58"/>
      <c r="AA807" s="58"/>
      <c r="AB807" s="58"/>
    </row>
    <row r="808" spans="1:28" ht="14.25" customHeight="1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/>
      <c r="U808" s="58"/>
      <c r="V808" s="58"/>
      <c r="W808" s="58"/>
      <c r="X808" s="58"/>
      <c r="Y808" s="58"/>
      <c r="Z808" s="58"/>
      <c r="AA808" s="58"/>
      <c r="AB808" s="58"/>
    </row>
    <row r="809" spans="1:28" ht="14.25" customHeight="1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/>
      <c r="U809" s="58"/>
      <c r="V809" s="58"/>
      <c r="W809" s="58"/>
      <c r="X809" s="58"/>
      <c r="Y809" s="58"/>
      <c r="Z809" s="58"/>
      <c r="AA809" s="58"/>
      <c r="AB809" s="58"/>
    </row>
    <row r="810" spans="1:28" ht="14.25" customHeight="1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/>
      <c r="U810" s="58"/>
      <c r="V810" s="58"/>
      <c r="W810" s="58"/>
      <c r="X810" s="58"/>
      <c r="Y810" s="58"/>
      <c r="Z810" s="58"/>
      <c r="AA810" s="58"/>
      <c r="AB810" s="58"/>
    </row>
    <row r="811" spans="1:28" ht="14.25" customHeight="1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/>
      <c r="U811" s="58"/>
      <c r="V811" s="58"/>
      <c r="W811" s="58"/>
      <c r="X811" s="58"/>
      <c r="Y811" s="58"/>
      <c r="Z811" s="58"/>
      <c r="AA811" s="58"/>
      <c r="AB811" s="58"/>
    </row>
    <row r="812" spans="1:28" ht="14.25" customHeight="1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/>
      <c r="U812" s="58"/>
      <c r="V812" s="58"/>
      <c r="W812" s="58"/>
      <c r="X812" s="58"/>
      <c r="Y812" s="58"/>
      <c r="Z812" s="58"/>
      <c r="AA812" s="58"/>
      <c r="AB812" s="58"/>
    </row>
    <row r="813" spans="1:28" ht="14.25" customHeight="1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/>
      <c r="U813" s="58"/>
      <c r="V813" s="58"/>
      <c r="W813" s="58"/>
      <c r="X813" s="58"/>
      <c r="Y813" s="58"/>
      <c r="Z813" s="58"/>
      <c r="AA813" s="58"/>
      <c r="AB813" s="58"/>
    </row>
    <row r="814" spans="1:28" ht="14.25" customHeight="1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/>
      <c r="U814" s="58"/>
      <c r="V814" s="58"/>
      <c r="W814" s="58"/>
      <c r="X814" s="58"/>
      <c r="Y814" s="58"/>
      <c r="Z814" s="58"/>
      <c r="AA814" s="58"/>
      <c r="AB814" s="58"/>
    </row>
    <row r="815" spans="1:28" ht="14.25" customHeight="1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/>
      <c r="U815" s="58"/>
      <c r="V815" s="58"/>
      <c r="W815" s="58"/>
      <c r="X815" s="58"/>
      <c r="Y815" s="58"/>
      <c r="Z815" s="58"/>
      <c r="AA815" s="58"/>
      <c r="AB815" s="58"/>
    </row>
    <row r="816" spans="1:28" ht="14.25" customHeight="1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/>
      <c r="U816" s="58"/>
      <c r="V816" s="58"/>
      <c r="W816" s="58"/>
      <c r="X816" s="58"/>
      <c r="Y816" s="58"/>
      <c r="Z816" s="58"/>
      <c r="AA816" s="58"/>
      <c r="AB816" s="58"/>
    </row>
    <row r="817" spans="1:28" ht="14.25" customHeight="1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/>
      <c r="U817" s="58"/>
      <c r="V817" s="58"/>
      <c r="W817" s="58"/>
      <c r="X817" s="58"/>
      <c r="Y817" s="58"/>
      <c r="Z817" s="58"/>
      <c r="AA817" s="58"/>
      <c r="AB817" s="58"/>
    </row>
    <row r="818" spans="1:28" ht="14.25" customHeight="1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/>
      <c r="U818" s="58"/>
      <c r="V818" s="58"/>
      <c r="W818" s="58"/>
      <c r="X818" s="58"/>
      <c r="Y818" s="58"/>
      <c r="Z818" s="58"/>
      <c r="AA818" s="58"/>
      <c r="AB818" s="58"/>
    </row>
    <row r="819" spans="1:28" ht="14.25" customHeight="1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/>
      <c r="U819" s="58"/>
      <c r="V819" s="58"/>
      <c r="W819" s="58"/>
      <c r="X819" s="58"/>
      <c r="Y819" s="58"/>
      <c r="Z819" s="58"/>
      <c r="AA819" s="58"/>
      <c r="AB819" s="58"/>
    </row>
    <row r="820" spans="1:28" ht="14.25" customHeight="1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/>
      <c r="U820" s="58"/>
      <c r="V820" s="58"/>
      <c r="W820" s="58"/>
      <c r="X820" s="58"/>
      <c r="Y820" s="58"/>
      <c r="Z820" s="58"/>
      <c r="AA820" s="58"/>
      <c r="AB820" s="58"/>
    </row>
    <row r="821" spans="1:28" ht="14.25" customHeight="1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/>
      <c r="U821" s="58"/>
      <c r="V821" s="58"/>
      <c r="W821" s="58"/>
      <c r="X821" s="58"/>
      <c r="Y821" s="58"/>
      <c r="Z821" s="58"/>
      <c r="AA821" s="58"/>
      <c r="AB821" s="58"/>
    </row>
    <row r="822" spans="1:28" ht="14.25" customHeight="1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/>
      <c r="U822" s="58"/>
      <c r="V822" s="58"/>
      <c r="W822" s="58"/>
      <c r="X822" s="58"/>
      <c r="Y822" s="58"/>
      <c r="Z822" s="58"/>
      <c r="AA822" s="58"/>
      <c r="AB822" s="58"/>
    </row>
    <row r="823" spans="1:28" ht="14.25" customHeight="1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/>
      <c r="U823" s="58"/>
      <c r="V823" s="58"/>
      <c r="W823" s="58"/>
      <c r="X823" s="58"/>
      <c r="Y823" s="58"/>
      <c r="Z823" s="58"/>
      <c r="AA823" s="58"/>
      <c r="AB823" s="58"/>
    </row>
    <row r="824" spans="1:28" ht="14.25" customHeight="1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/>
      <c r="U824" s="58"/>
      <c r="V824" s="58"/>
      <c r="W824" s="58"/>
      <c r="X824" s="58"/>
      <c r="Y824" s="58"/>
      <c r="Z824" s="58"/>
      <c r="AA824" s="58"/>
      <c r="AB824" s="58"/>
    </row>
    <row r="825" spans="1:28" ht="14.25" customHeight="1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/>
      <c r="U825" s="58"/>
      <c r="V825" s="58"/>
      <c r="W825" s="58"/>
      <c r="X825" s="58"/>
      <c r="Y825" s="58"/>
      <c r="Z825" s="58"/>
      <c r="AA825" s="58"/>
      <c r="AB825" s="58"/>
    </row>
    <row r="826" spans="1:28" ht="14.25" customHeight="1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/>
      <c r="U826" s="58"/>
      <c r="V826" s="58"/>
      <c r="W826" s="58"/>
      <c r="X826" s="58"/>
      <c r="Y826" s="58"/>
      <c r="Z826" s="58"/>
      <c r="AA826" s="58"/>
      <c r="AB826" s="58"/>
    </row>
    <row r="827" spans="1:28" ht="14.25" customHeight="1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/>
      <c r="U827" s="58"/>
      <c r="V827" s="58"/>
      <c r="W827" s="58"/>
      <c r="X827" s="58"/>
      <c r="Y827" s="58"/>
      <c r="Z827" s="58"/>
      <c r="AA827" s="58"/>
      <c r="AB827" s="58"/>
    </row>
    <row r="828" spans="1:28" ht="14.25" customHeight="1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/>
      <c r="U828" s="58"/>
      <c r="V828" s="58"/>
      <c r="W828" s="58"/>
      <c r="X828" s="58"/>
      <c r="Y828" s="58"/>
      <c r="Z828" s="58"/>
      <c r="AA828" s="58"/>
      <c r="AB828" s="58"/>
    </row>
    <row r="829" spans="1:28" ht="14.25" customHeight="1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/>
      <c r="U829" s="58"/>
      <c r="V829" s="58"/>
      <c r="W829" s="58"/>
      <c r="X829" s="58"/>
      <c r="Y829" s="58"/>
      <c r="Z829" s="58"/>
      <c r="AA829" s="58"/>
      <c r="AB829" s="58"/>
    </row>
    <row r="830" spans="1:28" ht="14.25" customHeight="1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/>
      <c r="U830" s="58"/>
      <c r="V830" s="58"/>
      <c r="W830" s="58"/>
      <c r="X830" s="58"/>
      <c r="Y830" s="58"/>
      <c r="Z830" s="58"/>
      <c r="AA830" s="58"/>
      <c r="AB830" s="58"/>
    </row>
    <row r="831" spans="1:28" ht="14.25" customHeight="1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/>
      <c r="U831" s="58"/>
      <c r="V831" s="58"/>
      <c r="W831" s="58"/>
      <c r="X831" s="58"/>
      <c r="Y831" s="58"/>
      <c r="Z831" s="58"/>
      <c r="AA831" s="58"/>
      <c r="AB831" s="58"/>
    </row>
    <row r="832" spans="1:28" ht="14.25" customHeight="1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/>
      <c r="U832" s="58"/>
      <c r="V832" s="58"/>
      <c r="W832" s="58"/>
      <c r="X832" s="58"/>
      <c r="Y832" s="58"/>
      <c r="Z832" s="58"/>
      <c r="AA832" s="58"/>
      <c r="AB832" s="58"/>
    </row>
    <row r="833" spans="1:28" ht="14.25" customHeight="1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/>
      <c r="U833" s="58"/>
      <c r="V833" s="58"/>
      <c r="W833" s="58"/>
      <c r="X833" s="58"/>
      <c r="Y833" s="58"/>
      <c r="Z833" s="58"/>
      <c r="AA833" s="58"/>
      <c r="AB833" s="58"/>
    </row>
    <row r="834" spans="1:28" ht="14.25" customHeight="1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/>
      <c r="U834" s="58"/>
      <c r="V834" s="58"/>
      <c r="W834" s="58"/>
      <c r="X834" s="58"/>
      <c r="Y834" s="58"/>
      <c r="Z834" s="58"/>
      <c r="AA834" s="58"/>
      <c r="AB834" s="58"/>
    </row>
    <row r="835" spans="1:28" ht="14.25" customHeight="1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/>
      <c r="U835" s="58"/>
      <c r="V835" s="58"/>
      <c r="W835" s="58"/>
      <c r="X835" s="58"/>
      <c r="Y835" s="58"/>
      <c r="Z835" s="58"/>
      <c r="AA835" s="58"/>
      <c r="AB835" s="58"/>
    </row>
    <row r="836" spans="1:28" ht="14.25" customHeight="1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/>
      <c r="U836" s="58"/>
      <c r="V836" s="58"/>
      <c r="W836" s="58"/>
      <c r="X836" s="58"/>
      <c r="Y836" s="58"/>
      <c r="Z836" s="58"/>
      <c r="AA836" s="58"/>
      <c r="AB836" s="58"/>
    </row>
    <row r="837" spans="1:28" ht="14.25" customHeight="1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/>
      <c r="U837" s="58"/>
      <c r="V837" s="58"/>
      <c r="W837" s="58"/>
      <c r="X837" s="58"/>
      <c r="Y837" s="58"/>
      <c r="Z837" s="58"/>
      <c r="AA837" s="58"/>
      <c r="AB837" s="58"/>
    </row>
    <row r="838" spans="1:28" ht="14.25" customHeight="1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/>
      <c r="U838" s="58"/>
      <c r="V838" s="58"/>
      <c r="W838" s="58"/>
      <c r="X838" s="58"/>
      <c r="Y838" s="58"/>
      <c r="Z838" s="58"/>
      <c r="AA838" s="58"/>
      <c r="AB838" s="58"/>
    </row>
    <row r="839" spans="1:28" ht="14.25" customHeight="1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/>
      <c r="U839" s="58"/>
      <c r="V839" s="58"/>
      <c r="W839" s="58"/>
      <c r="X839" s="58"/>
      <c r="Y839" s="58"/>
      <c r="Z839" s="58"/>
      <c r="AA839" s="58"/>
      <c r="AB839" s="58"/>
    </row>
    <row r="840" spans="1:28" ht="14.25" customHeight="1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/>
      <c r="U840" s="58"/>
      <c r="V840" s="58"/>
      <c r="W840" s="58"/>
      <c r="X840" s="58"/>
      <c r="Y840" s="58"/>
      <c r="Z840" s="58"/>
      <c r="AA840" s="58"/>
      <c r="AB840" s="58"/>
    </row>
    <row r="841" spans="1:28" ht="14.25" customHeight="1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/>
      <c r="U841" s="58"/>
      <c r="V841" s="58"/>
      <c r="W841" s="58"/>
      <c r="X841" s="58"/>
      <c r="Y841" s="58"/>
      <c r="Z841" s="58"/>
      <c r="AA841" s="58"/>
      <c r="AB841" s="58"/>
    </row>
    <row r="842" spans="1:28" ht="14.25" customHeight="1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/>
      <c r="U842" s="58"/>
      <c r="V842" s="58"/>
      <c r="W842" s="58"/>
      <c r="X842" s="58"/>
      <c r="Y842" s="58"/>
      <c r="Z842" s="58"/>
      <c r="AA842" s="58"/>
      <c r="AB842" s="58"/>
    </row>
    <row r="843" spans="1:28" ht="14.25" customHeight="1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/>
      <c r="U843" s="58"/>
      <c r="V843" s="58"/>
      <c r="W843" s="58"/>
      <c r="X843" s="58"/>
      <c r="Y843" s="58"/>
      <c r="Z843" s="58"/>
      <c r="AA843" s="58"/>
      <c r="AB843" s="58"/>
    </row>
    <row r="844" spans="1:28" ht="14.25" customHeight="1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/>
      <c r="U844" s="58"/>
      <c r="V844" s="58"/>
      <c r="W844" s="58"/>
      <c r="X844" s="58"/>
      <c r="Y844" s="58"/>
      <c r="Z844" s="58"/>
      <c r="AA844" s="58"/>
      <c r="AB844" s="58"/>
    </row>
    <row r="845" spans="1:28" ht="14.25" customHeight="1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/>
      <c r="U845" s="58"/>
      <c r="V845" s="58"/>
      <c r="W845" s="58"/>
      <c r="X845" s="58"/>
      <c r="Y845" s="58"/>
      <c r="Z845" s="58"/>
      <c r="AA845" s="58"/>
      <c r="AB845" s="58"/>
    </row>
    <row r="846" spans="1:28" ht="14.25" customHeight="1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/>
      <c r="U846" s="58"/>
      <c r="V846" s="58"/>
      <c r="W846" s="58"/>
      <c r="X846" s="58"/>
      <c r="Y846" s="58"/>
      <c r="Z846" s="58"/>
      <c r="AA846" s="58"/>
      <c r="AB846" s="58"/>
    </row>
    <row r="847" spans="1:28" ht="14.25" customHeight="1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/>
      <c r="U847" s="58"/>
      <c r="V847" s="58"/>
      <c r="W847" s="58"/>
      <c r="X847" s="58"/>
      <c r="Y847" s="58"/>
      <c r="Z847" s="58"/>
      <c r="AA847" s="58"/>
      <c r="AB847" s="58"/>
    </row>
    <row r="848" spans="1:28" ht="14.25" customHeight="1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/>
      <c r="U848" s="58"/>
      <c r="V848" s="58"/>
      <c r="W848" s="58"/>
      <c r="X848" s="58"/>
      <c r="Y848" s="58"/>
      <c r="Z848" s="58"/>
      <c r="AA848" s="58"/>
      <c r="AB848" s="58"/>
    </row>
    <row r="849" spans="1:28" ht="14.25" customHeight="1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/>
      <c r="U849" s="58"/>
      <c r="V849" s="58"/>
      <c r="W849" s="58"/>
      <c r="X849" s="58"/>
      <c r="Y849" s="58"/>
      <c r="Z849" s="58"/>
      <c r="AA849" s="58"/>
      <c r="AB849" s="58"/>
    </row>
    <row r="850" spans="1:28" ht="14.25" customHeight="1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/>
      <c r="U850" s="58"/>
      <c r="V850" s="58"/>
      <c r="W850" s="58"/>
      <c r="X850" s="58"/>
      <c r="Y850" s="58"/>
      <c r="Z850" s="58"/>
      <c r="AA850" s="58"/>
      <c r="AB850" s="58"/>
    </row>
    <row r="851" spans="1:28" ht="14.25" customHeight="1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/>
      <c r="U851" s="58"/>
      <c r="V851" s="58"/>
      <c r="W851" s="58"/>
      <c r="X851" s="58"/>
      <c r="Y851" s="58"/>
      <c r="Z851" s="58"/>
      <c r="AA851" s="58"/>
      <c r="AB851" s="58"/>
    </row>
    <row r="852" spans="1:28" ht="14.25" customHeight="1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/>
      <c r="U852" s="58"/>
      <c r="V852" s="58"/>
      <c r="W852" s="58"/>
      <c r="X852" s="58"/>
      <c r="Y852" s="58"/>
      <c r="Z852" s="58"/>
      <c r="AA852" s="58"/>
      <c r="AB852" s="58"/>
    </row>
    <row r="853" spans="1:28" ht="14.25" customHeight="1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/>
      <c r="U853" s="58"/>
      <c r="V853" s="58"/>
      <c r="W853" s="58"/>
      <c r="X853" s="58"/>
      <c r="Y853" s="58"/>
      <c r="Z853" s="58"/>
      <c r="AA853" s="58"/>
      <c r="AB853" s="58"/>
    </row>
    <row r="854" spans="1:28" ht="14.25" customHeight="1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/>
      <c r="U854" s="58"/>
      <c r="V854" s="58"/>
      <c r="W854" s="58"/>
      <c r="X854" s="58"/>
      <c r="Y854" s="58"/>
      <c r="Z854" s="58"/>
      <c r="AA854" s="58"/>
      <c r="AB854" s="58"/>
    </row>
    <row r="855" spans="1:28" ht="14.25" customHeight="1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/>
      <c r="U855" s="58"/>
      <c r="V855" s="58"/>
      <c r="W855" s="58"/>
      <c r="X855" s="58"/>
      <c r="Y855" s="58"/>
      <c r="Z855" s="58"/>
      <c r="AA855" s="58"/>
      <c r="AB855" s="58"/>
    </row>
    <row r="856" spans="1:28" ht="14.25" customHeight="1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/>
      <c r="U856" s="58"/>
      <c r="V856" s="58"/>
      <c r="W856" s="58"/>
      <c r="X856" s="58"/>
      <c r="Y856" s="58"/>
      <c r="Z856" s="58"/>
      <c r="AA856" s="58"/>
      <c r="AB856" s="58"/>
    </row>
    <row r="857" spans="1:28" ht="14.25" customHeight="1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/>
      <c r="U857" s="58"/>
      <c r="V857" s="58"/>
      <c r="W857" s="58"/>
      <c r="X857" s="58"/>
      <c r="Y857" s="58"/>
      <c r="Z857" s="58"/>
      <c r="AA857" s="58"/>
      <c r="AB857" s="58"/>
    </row>
    <row r="858" spans="1:28" ht="14.25" customHeight="1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/>
      <c r="U858" s="58"/>
      <c r="V858" s="58"/>
      <c r="W858" s="58"/>
      <c r="X858" s="58"/>
      <c r="Y858" s="58"/>
      <c r="Z858" s="58"/>
      <c r="AA858" s="58"/>
      <c r="AB858" s="58"/>
    </row>
    <row r="859" spans="1:28" ht="14.25" customHeight="1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/>
      <c r="U859" s="58"/>
      <c r="V859" s="58"/>
      <c r="W859" s="58"/>
      <c r="X859" s="58"/>
      <c r="Y859" s="58"/>
      <c r="Z859" s="58"/>
      <c r="AA859" s="58"/>
      <c r="AB859" s="58"/>
    </row>
    <row r="860" spans="1:28" ht="14.25" customHeight="1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/>
      <c r="U860" s="58"/>
      <c r="V860" s="58"/>
      <c r="W860" s="58"/>
      <c r="X860" s="58"/>
      <c r="Y860" s="58"/>
      <c r="Z860" s="58"/>
      <c r="AA860" s="58"/>
      <c r="AB860" s="58"/>
    </row>
    <row r="861" spans="1:28" ht="14.25" customHeight="1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/>
      <c r="U861" s="58"/>
      <c r="V861" s="58"/>
      <c r="W861" s="58"/>
      <c r="X861" s="58"/>
      <c r="Y861" s="58"/>
      <c r="Z861" s="58"/>
      <c r="AA861" s="58"/>
      <c r="AB861" s="58"/>
    </row>
    <row r="862" spans="1:28" ht="14.25" customHeight="1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/>
      <c r="U862" s="58"/>
      <c r="V862" s="58"/>
      <c r="W862" s="58"/>
      <c r="X862" s="58"/>
      <c r="Y862" s="58"/>
      <c r="Z862" s="58"/>
      <c r="AA862" s="58"/>
      <c r="AB862" s="58"/>
    </row>
    <row r="863" spans="1:28" ht="14.25" customHeight="1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/>
      <c r="U863" s="58"/>
      <c r="V863" s="58"/>
      <c r="W863" s="58"/>
      <c r="X863" s="58"/>
      <c r="Y863" s="58"/>
      <c r="Z863" s="58"/>
      <c r="AA863" s="58"/>
      <c r="AB863" s="58"/>
    </row>
    <row r="864" spans="1:28" ht="14.25" customHeight="1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/>
      <c r="U864" s="58"/>
      <c r="V864" s="58"/>
      <c r="W864" s="58"/>
      <c r="X864" s="58"/>
      <c r="Y864" s="58"/>
      <c r="Z864" s="58"/>
      <c r="AA864" s="58"/>
      <c r="AB864" s="58"/>
    </row>
    <row r="865" spans="1:28" ht="14.25" customHeight="1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/>
      <c r="U865" s="58"/>
      <c r="V865" s="58"/>
      <c r="W865" s="58"/>
      <c r="X865" s="58"/>
      <c r="Y865" s="58"/>
      <c r="Z865" s="58"/>
      <c r="AA865" s="58"/>
      <c r="AB865" s="58"/>
    </row>
    <row r="866" spans="1:28" ht="14.25" customHeight="1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/>
      <c r="U866" s="58"/>
      <c r="V866" s="58"/>
      <c r="W866" s="58"/>
      <c r="X866" s="58"/>
      <c r="Y866" s="58"/>
      <c r="Z866" s="58"/>
      <c r="AA866" s="58"/>
      <c r="AB866" s="58"/>
    </row>
    <row r="867" spans="1:28" ht="14.25" customHeight="1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/>
      <c r="U867" s="58"/>
      <c r="V867" s="58"/>
      <c r="W867" s="58"/>
      <c r="X867" s="58"/>
      <c r="Y867" s="58"/>
      <c r="Z867" s="58"/>
      <c r="AA867" s="58"/>
      <c r="AB867" s="58"/>
    </row>
    <row r="868" spans="1:28" ht="14.25" customHeight="1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/>
      <c r="U868" s="58"/>
      <c r="V868" s="58"/>
      <c r="W868" s="58"/>
      <c r="X868" s="58"/>
      <c r="Y868" s="58"/>
      <c r="Z868" s="58"/>
      <c r="AA868" s="58"/>
      <c r="AB868" s="58"/>
    </row>
    <row r="869" spans="1:28" ht="14.25" customHeight="1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/>
      <c r="U869" s="58"/>
      <c r="V869" s="58"/>
      <c r="W869" s="58"/>
      <c r="X869" s="58"/>
      <c r="Y869" s="58"/>
      <c r="Z869" s="58"/>
      <c r="AA869" s="58"/>
      <c r="AB869" s="58"/>
    </row>
    <row r="870" spans="1:28" ht="14.25" customHeight="1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/>
      <c r="U870" s="58"/>
      <c r="V870" s="58"/>
      <c r="W870" s="58"/>
      <c r="X870" s="58"/>
      <c r="Y870" s="58"/>
      <c r="Z870" s="58"/>
      <c r="AA870" s="58"/>
      <c r="AB870" s="58"/>
    </row>
    <row r="871" spans="1:28" ht="14.25" customHeight="1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/>
      <c r="U871" s="58"/>
      <c r="V871" s="58"/>
      <c r="W871" s="58"/>
      <c r="X871" s="58"/>
      <c r="Y871" s="58"/>
      <c r="Z871" s="58"/>
      <c r="AA871" s="58"/>
      <c r="AB871" s="58"/>
    </row>
    <row r="872" spans="1:28" ht="14.25" customHeight="1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/>
      <c r="U872" s="58"/>
      <c r="V872" s="58"/>
      <c r="W872" s="58"/>
      <c r="X872" s="58"/>
      <c r="Y872" s="58"/>
      <c r="Z872" s="58"/>
      <c r="AA872" s="58"/>
      <c r="AB872" s="58"/>
    </row>
    <row r="873" spans="1:28" ht="14.25" customHeight="1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/>
      <c r="U873" s="58"/>
      <c r="V873" s="58"/>
      <c r="W873" s="58"/>
      <c r="X873" s="58"/>
      <c r="Y873" s="58"/>
      <c r="Z873" s="58"/>
      <c r="AA873" s="58"/>
      <c r="AB873" s="58"/>
    </row>
    <row r="874" spans="1:28" ht="14.25" customHeight="1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/>
      <c r="U874" s="58"/>
      <c r="V874" s="58"/>
      <c r="W874" s="58"/>
      <c r="X874" s="58"/>
      <c r="Y874" s="58"/>
      <c r="Z874" s="58"/>
      <c r="AA874" s="58"/>
      <c r="AB874" s="58"/>
    </row>
    <row r="875" spans="1:28" ht="14.25" customHeight="1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/>
      <c r="U875" s="58"/>
      <c r="V875" s="58"/>
      <c r="W875" s="58"/>
      <c r="X875" s="58"/>
      <c r="Y875" s="58"/>
      <c r="Z875" s="58"/>
      <c r="AA875" s="58"/>
      <c r="AB875" s="58"/>
    </row>
    <row r="876" spans="1:28" ht="14.25" customHeight="1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/>
      <c r="U876" s="58"/>
      <c r="V876" s="58"/>
      <c r="W876" s="58"/>
      <c r="X876" s="58"/>
      <c r="Y876" s="58"/>
      <c r="Z876" s="58"/>
      <c r="AA876" s="58"/>
      <c r="AB876" s="58"/>
    </row>
    <row r="877" spans="1:28" ht="14.25" customHeight="1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/>
      <c r="U877" s="58"/>
      <c r="V877" s="58"/>
      <c r="W877" s="58"/>
      <c r="X877" s="58"/>
      <c r="Y877" s="58"/>
      <c r="Z877" s="58"/>
      <c r="AA877" s="58"/>
      <c r="AB877" s="58"/>
    </row>
    <row r="878" spans="1:28" ht="14.25" customHeight="1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/>
      <c r="U878" s="58"/>
      <c r="V878" s="58"/>
      <c r="W878" s="58"/>
      <c r="X878" s="58"/>
      <c r="Y878" s="58"/>
      <c r="Z878" s="58"/>
      <c r="AA878" s="58"/>
      <c r="AB878" s="58"/>
    </row>
    <row r="879" spans="1:28" ht="14.25" customHeight="1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/>
      <c r="U879" s="58"/>
      <c r="V879" s="58"/>
      <c r="W879" s="58"/>
      <c r="X879" s="58"/>
      <c r="Y879" s="58"/>
      <c r="Z879" s="58"/>
      <c r="AA879" s="58"/>
      <c r="AB879" s="58"/>
    </row>
    <row r="880" spans="1:28" ht="14.25" customHeight="1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/>
      <c r="U880" s="58"/>
      <c r="V880" s="58"/>
      <c r="W880" s="58"/>
      <c r="X880" s="58"/>
      <c r="Y880" s="58"/>
      <c r="Z880" s="58"/>
      <c r="AA880" s="58"/>
      <c r="AB880" s="58"/>
    </row>
    <row r="881" spans="1:28" ht="14.25" customHeight="1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/>
      <c r="U881" s="58"/>
      <c r="V881" s="58"/>
      <c r="W881" s="58"/>
      <c r="X881" s="58"/>
      <c r="Y881" s="58"/>
      <c r="Z881" s="58"/>
      <c r="AA881" s="58"/>
      <c r="AB881" s="58"/>
    </row>
    <row r="882" spans="1:28" ht="14.25" customHeight="1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/>
      <c r="U882" s="58"/>
      <c r="V882" s="58"/>
      <c r="W882" s="58"/>
      <c r="X882" s="58"/>
      <c r="Y882" s="58"/>
      <c r="Z882" s="58"/>
      <c r="AA882" s="58"/>
      <c r="AB882" s="58"/>
    </row>
    <row r="883" spans="1:28" ht="14.25" customHeight="1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/>
      <c r="U883" s="58"/>
      <c r="V883" s="58"/>
      <c r="W883" s="58"/>
      <c r="X883" s="58"/>
      <c r="Y883" s="58"/>
      <c r="Z883" s="58"/>
      <c r="AA883" s="58"/>
      <c r="AB883" s="58"/>
    </row>
    <row r="884" spans="1:28" ht="14.25" customHeight="1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/>
      <c r="U884" s="58"/>
      <c r="V884" s="58"/>
      <c r="W884" s="58"/>
      <c r="X884" s="58"/>
      <c r="Y884" s="58"/>
      <c r="Z884" s="58"/>
      <c r="AA884" s="58"/>
      <c r="AB884" s="58"/>
    </row>
    <row r="885" spans="1:28" ht="14.25" customHeight="1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/>
      <c r="U885" s="58"/>
      <c r="V885" s="58"/>
      <c r="W885" s="58"/>
      <c r="X885" s="58"/>
      <c r="Y885" s="58"/>
      <c r="Z885" s="58"/>
      <c r="AA885" s="58"/>
      <c r="AB885" s="58"/>
    </row>
    <row r="886" spans="1:28" ht="14.25" customHeight="1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/>
      <c r="U886" s="58"/>
      <c r="V886" s="58"/>
      <c r="W886" s="58"/>
      <c r="X886" s="58"/>
      <c r="Y886" s="58"/>
      <c r="Z886" s="58"/>
      <c r="AA886" s="58"/>
      <c r="AB886" s="58"/>
    </row>
    <row r="887" spans="1:28" ht="14.25" customHeight="1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/>
      <c r="U887" s="58"/>
      <c r="V887" s="58"/>
      <c r="W887" s="58"/>
      <c r="X887" s="58"/>
      <c r="Y887" s="58"/>
      <c r="Z887" s="58"/>
      <c r="AA887" s="58"/>
      <c r="AB887" s="58"/>
    </row>
    <row r="888" spans="1:28" ht="14.25" customHeight="1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/>
      <c r="U888" s="58"/>
      <c r="V888" s="58"/>
      <c r="W888" s="58"/>
      <c r="X888" s="58"/>
      <c r="Y888" s="58"/>
      <c r="Z888" s="58"/>
      <c r="AA888" s="58"/>
      <c r="AB888" s="58"/>
    </row>
    <row r="889" spans="1:28" ht="14.25" customHeight="1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/>
      <c r="U889" s="58"/>
      <c r="V889" s="58"/>
      <c r="W889" s="58"/>
      <c r="X889" s="58"/>
      <c r="Y889" s="58"/>
      <c r="Z889" s="58"/>
      <c r="AA889" s="58"/>
      <c r="AB889" s="58"/>
    </row>
    <row r="890" spans="1:28" ht="14.25" customHeight="1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/>
      <c r="U890" s="58"/>
      <c r="V890" s="58"/>
      <c r="W890" s="58"/>
      <c r="X890" s="58"/>
      <c r="Y890" s="58"/>
      <c r="Z890" s="58"/>
      <c r="AA890" s="58"/>
      <c r="AB890" s="58"/>
    </row>
    <row r="891" spans="1:28" ht="14.25" customHeight="1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/>
      <c r="U891" s="58"/>
      <c r="V891" s="58"/>
      <c r="W891" s="58"/>
      <c r="X891" s="58"/>
      <c r="Y891" s="58"/>
      <c r="Z891" s="58"/>
      <c r="AA891" s="58"/>
      <c r="AB891" s="58"/>
    </row>
    <row r="892" spans="1:28" ht="14.25" customHeight="1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/>
      <c r="U892" s="58"/>
      <c r="V892" s="58"/>
      <c r="W892" s="58"/>
      <c r="X892" s="58"/>
      <c r="Y892" s="58"/>
      <c r="Z892" s="58"/>
      <c r="AA892" s="58"/>
      <c r="AB892" s="58"/>
    </row>
    <row r="893" spans="1:28" ht="14.25" customHeight="1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/>
      <c r="U893" s="58"/>
      <c r="V893" s="58"/>
      <c r="W893" s="58"/>
      <c r="X893" s="58"/>
      <c r="Y893" s="58"/>
      <c r="Z893" s="58"/>
      <c r="AA893" s="58"/>
      <c r="AB893" s="58"/>
    </row>
    <row r="894" spans="1:28" ht="14.25" customHeight="1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/>
      <c r="U894" s="58"/>
      <c r="V894" s="58"/>
      <c r="W894" s="58"/>
      <c r="X894" s="58"/>
      <c r="Y894" s="58"/>
      <c r="Z894" s="58"/>
      <c r="AA894" s="58"/>
      <c r="AB894" s="58"/>
    </row>
    <row r="895" spans="1:28" ht="14.25" customHeight="1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/>
      <c r="U895" s="58"/>
      <c r="V895" s="58"/>
      <c r="W895" s="58"/>
      <c r="X895" s="58"/>
      <c r="Y895" s="58"/>
      <c r="Z895" s="58"/>
      <c r="AA895" s="58"/>
      <c r="AB895" s="58"/>
    </row>
    <row r="896" spans="1:28" ht="14.25" customHeight="1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/>
      <c r="U896" s="58"/>
      <c r="V896" s="58"/>
      <c r="W896" s="58"/>
      <c r="X896" s="58"/>
      <c r="Y896" s="58"/>
      <c r="Z896" s="58"/>
      <c r="AA896" s="58"/>
      <c r="AB896" s="58"/>
    </row>
    <row r="897" spans="1:28" ht="14.25" customHeight="1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/>
      <c r="U897" s="58"/>
      <c r="V897" s="58"/>
      <c r="W897" s="58"/>
      <c r="X897" s="58"/>
      <c r="Y897" s="58"/>
      <c r="Z897" s="58"/>
      <c r="AA897" s="58"/>
      <c r="AB897" s="58"/>
    </row>
    <row r="898" spans="1:28" ht="14.25" customHeight="1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/>
      <c r="U898" s="58"/>
      <c r="V898" s="58"/>
      <c r="W898" s="58"/>
      <c r="X898" s="58"/>
      <c r="Y898" s="58"/>
      <c r="Z898" s="58"/>
      <c r="AA898" s="58"/>
      <c r="AB898" s="58"/>
    </row>
    <row r="899" spans="1:28" ht="14.25" customHeight="1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/>
      <c r="U899" s="58"/>
      <c r="V899" s="58"/>
      <c r="W899" s="58"/>
      <c r="X899" s="58"/>
      <c r="Y899" s="58"/>
      <c r="Z899" s="58"/>
      <c r="AA899" s="58"/>
      <c r="AB899" s="58"/>
    </row>
    <row r="900" spans="1:28" ht="14.25" customHeight="1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/>
      <c r="U900" s="58"/>
      <c r="V900" s="58"/>
      <c r="W900" s="58"/>
      <c r="X900" s="58"/>
      <c r="Y900" s="58"/>
      <c r="Z900" s="58"/>
      <c r="AA900" s="58"/>
      <c r="AB900" s="58"/>
    </row>
    <row r="901" spans="1:28" ht="14.25" customHeight="1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/>
      <c r="U901" s="58"/>
      <c r="V901" s="58"/>
      <c r="W901" s="58"/>
      <c r="X901" s="58"/>
      <c r="Y901" s="58"/>
      <c r="Z901" s="58"/>
      <c r="AA901" s="58"/>
      <c r="AB901" s="58"/>
    </row>
    <row r="902" spans="1:28" ht="14.25" customHeight="1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/>
      <c r="U902" s="58"/>
      <c r="V902" s="58"/>
      <c r="W902" s="58"/>
      <c r="X902" s="58"/>
      <c r="Y902" s="58"/>
      <c r="Z902" s="58"/>
      <c r="AA902" s="58"/>
      <c r="AB902" s="58"/>
    </row>
    <row r="903" spans="1:28" ht="14.25" customHeight="1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/>
      <c r="U903" s="58"/>
      <c r="V903" s="58"/>
      <c r="W903" s="58"/>
      <c r="X903" s="58"/>
      <c r="Y903" s="58"/>
      <c r="Z903" s="58"/>
      <c r="AA903" s="58"/>
      <c r="AB903" s="58"/>
    </row>
    <row r="904" spans="1:28" ht="14.25" customHeight="1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/>
      <c r="U904" s="58"/>
      <c r="V904" s="58"/>
      <c r="W904" s="58"/>
      <c r="X904" s="58"/>
      <c r="Y904" s="58"/>
      <c r="Z904" s="58"/>
      <c r="AA904" s="58"/>
      <c r="AB904" s="58"/>
    </row>
    <row r="905" spans="1:28" ht="14.25" customHeight="1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/>
      <c r="U905" s="58"/>
      <c r="V905" s="58"/>
      <c r="W905" s="58"/>
      <c r="X905" s="58"/>
      <c r="Y905" s="58"/>
      <c r="Z905" s="58"/>
      <c r="AA905" s="58"/>
      <c r="AB905" s="58"/>
    </row>
    <row r="906" spans="1:28" ht="14.25" customHeight="1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/>
      <c r="U906" s="58"/>
      <c r="V906" s="58"/>
      <c r="W906" s="58"/>
      <c r="X906" s="58"/>
      <c r="Y906" s="58"/>
      <c r="Z906" s="58"/>
      <c r="AA906" s="58"/>
      <c r="AB906" s="58"/>
    </row>
    <row r="907" spans="1:28" ht="14.25" customHeight="1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/>
      <c r="U907" s="58"/>
      <c r="V907" s="58"/>
      <c r="W907" s="58"/>
      <c r="X907" s="58"/>
      <c r="Y907" s="58"/>
      <c r="Z907" s="58"/>
      <c r="AA907" s="58"/>
      <c r="AB907" s="58"/>
    </row>
    <row r="908" spans="1:28" ht="14.25" customHeight="1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/>
      <c r="U908" s="58"/>
      <c r="V908" s="58"/>
      <c r="W908" s="58"/>
      <c r="X908" s="58"/>
      <c r="Y908" s="58"/>
      <c r="Z908" s="58"/>
      <c r="AA908" s="58"/>
      <c r="AB908" s="58"/>
    </row>
    <row r="909" spans="1:28" ht="14.25" customHeight="1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/>
      <c r="U909" s="58"/>
      <c r="V909" s="58"/>
      <c r="W909" s="58"/>
      <c r="X909" s="58"/>
      <c r="Y909" s="58"/>
      <c r="Z909" s="58"/>
      <c r="AA909" s="58"/>
      <c r="AB909" s="58"/>
    </row>
    <row r="910" spans="1:28" ht="14.25" customHeight="1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/>
      <c r="U910" s="58"/>
      <c r="V910" s="58"/>
      <c r="W910" s="58"/>
      <c r="X910" s="58"/>
      <c r="Y910" s="58"/>
      <c r="Z910" s="58"/>
      <c r="AA910" s="58"/>
      <c r="AB910" s="58"/>
    </row>
    <row r="911" spans="1:28" ht="14.25" customHeight="1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/>
      <c r="U911" s="58"/>
      <c r="V911" s="58"/>
      <c r="W911" s="58"/>
      <c r="X911" s="58"/>
      <c r="Y911" s="58"/>
      <c r="Z911" s="58"/>
      <c r="AA911" s="58"/>
      <c r="AB911" s="58"/>
    </row>
    <row r="912" spans="1:28" ht="14.25" customHeight="1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/>
      <c r="U912" s="58"/>
      <c r="V912" s="58"/>
      <c r="W912" s="58"/>
      <c r="X912" s="58"/>
      <c r="Y912" s="58"/>
      <c r="Z912" s="58"/>
      <c r="AA912" s="58"/>
      <c r="AB912" s="58"/>
    </row>
    <row r="913" spans="1:28" ht="14.25" customHeight="1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/>
      <c r="U913" s="58"/>
      <c r="V913" s="58"/>
      <c r="W913" s="58"/>
      <c r="X913" s="58"/>
      <c r="Y913" s="58"/>
      <c r="Z913" s="58"/>
      <c r="AA913" s="58"/>
      <c r="AB913" s="58"/>
    </row>
    <row r="914" spans="1:28" ht="14.25" customHeight="1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/>
      <c r="U914" s="58"/>
      <c r="V914" s="58"/>
      <c r="W914" s="58"/>
      <c r="X914" s="58"/>
      <c r="Y914" s="58"/>
      <c r="Z914" s="58"/>
      <c r="AA914" s="58"/>
      <c r="AB914" s="58"/>
    </row>
    <row r="915" spans="1:28" ht="14.25" customHeight="1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/>
      <c r="U915" s="58"/>
      <c r="V915" s="58"/>
      <c r="W915" s="58"/>
      <c r="X915" s="58"/>
      <c r="Y915" s="58"/>
      <c r="Z915" s="58"/>
      <c r="AA915" s="58"/>
      <c r="AB915" s="58"/>
    </row>
    <row r="916" spans="1:28" ht="14.25" customHeight="1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/>
      <c r="U916" s="58"/>
      <c r="V916" s="58"/>
      <c r="W916" s="58"/>
      <c r="X916" s="58"/>
      <c r="Y916" s="58"/>
      <c r="Z916" s="58"/>
      <c r="AA916" s="58"/>
      <c r="AB916" s="58"/>
    </row>
    <row r="917" spans="1:28" ht="14.25" customHeight="1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/>
      <c r="U917" s="58"/>
      <c r="V917" s="58"/>
      <c r="W917" s="58"/>
      <c r="X917" s="58"/>
      <c r="Y917" s="58"/>
      <c r="Z917" s="58"/>
      <c r="AA917" s="58"/>
      <c r="AB917" s="58"/>
    </row>
    <row r="918" spans="1:28" ht="14.25" customHeight="1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/>
      <c r="U918" s="58"/>
      <c r="V918" s="58"/>
      <c r="W918" s="58"/>
      <c r="X918" s="58"/>
      <c r="Y918" s="58"/>
      <c r="Z918" s="58"/>
      <c r="AA918" s="58"/>
      <c r="AB918" s="58"/>
    </row>
    <row r="919" spans="1:28" ht="14.25" customHeight="1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/>
      <c r="U919" s="58"/>
      <c r="V919" s="58"/>
      <c r="W919" s="58"/>
      <c r="X919" s="58"/>
      <c r="Y919" s="58"/>
      <c r="Z919" s="58"/>
      <c r="AA919" s="58"/>
      <c r="AB919" s="58"/>
    </row>
    <row r="920" spans="1:28" ht="14.25" customHeight="1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/>
      <c r="U920" s="58"/>
      <c r="V920" s="58"/>
      <c r="W920" s="58"/>
      <c r="X920" s="58"/>
      <c r="Y920" s="58"/>
      <c r="Z920" s="58"/>
      <c r="AA920" s="58"/>
      <c r="AB920" s="58"/>
    </row>
    <row r="921" spans="1:28" ht="14.25" customHeight="1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/>
      <c r="U921" s="58"/>
      <c r="V921" s="58"/>
      <c r="W921" s="58"/>
      <c r="X921" s="58"/>
      <c r="Y921" s="58"/>
      <c r="Z921" s="58"/>
      <c r="AA921" s="58"/>
      <c r="AB921" s="58"/>
    </row>
    <row r="922" spans="1:28" ht="14.25" customHeight="1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/>
      <c r="U922" s="58"/>
      <c r="V922" s="58"/>
      <c r="W922" s="58"/>
      <c r="X922" s="58"/>
      <c r="Y922" s="58"/>
      <c r="Z922" s="58"/>
      <c r="AA922" s="58"/>
      <c r="AB922" s="58"/>
    </row>
    <row r="923" spans="1:28" ht="14.25" customHeight="1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/>
      <c r="U923" s="58"/>
      <c r="V923" s="58"/>
      <c r="W923" s="58"/>
      <c r="X923" s="58"/>
      <c r="Y923" s="58"/>
      <c r="Z923" s="58"/>
      <c r="AA923" s="58"/>
      <c r="AB923" s="58"/>
    </row>
    <row r="924" spans="1:28" ht="14.25" customHeight="1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/>
      <c r="U924" s="58"/>
      <c r="V924" s="58"/>
      <c r="W924" s="58"/>
      <c r="X924" s="58"/>
      <c r="Y924" s="58"/>
      <c r="Z924" s="58"/>
      <c r="AA924" s="58"/>
      <c r="AB924" s="58"/>
    </row>
    <row r="925" spans="1:28" ht="14.25" customHeight="1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/>
      <c r="U925" s="58"/>
      <c r="V925" s="58"/>
      <c r="W925" s="58"/>
      <c r="X925" s="58"/>
      <c r="Y925" s="58"/>
      <c r="Z925" s="58"/>
      <c r="AA925" s="58"/>
      <c r="AB925" s="58"/>
    </row>
    <row r="926" spans="1:28" ht="14.25" customHeight="1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/>
      <c r="U926" s="58"/>
      <c r="V926" s="58"/>
      <c r="W926" s="58"/>
      <c r="X926" s="58"/>
      <c r="Y926" s="58"/>
      <c r="Z926" s="58"/>
      <c r="AA926" s="58"/>
      <c r="AB926" s="58"/>
    </row>
    <row r="927" spans="1:28" ht="14.25" customHeight="1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/>
      <c r="U927" s="58"/>
      <c r="V927" s="58"/>
      <c r="W927" s="58"/>
      <c r="X927" s="58"/>
      <c r="Y927" s="58"/>
      <c r="Z927" s="58"/>
      <c r="AA927" s="58"/>
      <c r="AB927" s="58"/>
    </row>
    <row r="928" spans="1:28" ht="14.25" customHeight="1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/>
      <c r="U928" s="58"/>
      <c r="V928" s="58"/>
      <c r="W928" s="58"/>
      <c r="X928" s="58"/>
      <c r="Y928" s="58"/>
      <c r="Z928" s="58"/>
      <c r="AA928" s="58"/>
      <c r="AB928" s="58"/>
    </row>
    <row r="929" spans="1:28" ht="14.25" customHeight="1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/>
      <c r="U929" s="58"/>
      <c r="V929" s="58"/>
      <c r="W929" s="58"/>
      <c r="X929" s="58"/>
      <c r="Y929" s="58"/>
      <c r="Z929" s="58"/>
      <c r="AA929" s="58"/>
      <c r="AB929" s="58"/>
    </row>
    <row r="930" spans="1:28" ht="14.25" customHeight="1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/>
      <c r="U930" s="58"/>
      <c r="V930" s="58"/>
      <c r="W930" s="58"/>
      <c r="X930" s="58"/>
      <c r="Y930" s="58"/>
      <c r="Z930" s="58"/>
      <c r="AA930" s="58"/>
      <c r="AB930" s="58"/>
    </row>
    <row r="931" spans="1:28" ht="14.25" customHeight="1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/>
      <c r="U931" s="58"/>
      <c r="V931" s="58"/>
      <c r="W931" s="58"/>
      <c r="X931" s="58"/>
      <c r="Y931" s="58"/>
      <c r="Z931" s="58"/>
      <c r="AA931" s="58"/>
      <c r="AB931" s="58"/>
    </row>
    <row r="932" spans="1:28" ht="14.25" customHeight="1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/>
      <c r="U932" s="58"/>
      <c r="V932" s="58"/>
      <c r="W932" s="58"/>
      <c r="X932" s="58"/>
      <c r="Y932" s="58"/>
      <c r="Z932" s="58"/>
      <c r="AA932" s="58"/>
      <c r="AB932" s="58"/>
    </row>
    <row r="933" spans="1:28" ht="14.25" customHeight="1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/>
      <c r="U933" s="58"/>
      <c r="V933" s="58"/>
      <c r="W933" s="58"/>
      <c r="X933" s="58"/>
      <c r="Y933" s="58"/>
      <c r="Z933" s="58"/>
      <c r="AA933" s="58"/>
      <c r="AB933" s="58"/>
    </row>
    <row r="934" spans="1:28" ht="14.25" customHeight="1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/>
      <c r="U934" s="58"/>
      <c r="V934" s="58"/>
      <c r="W934" s="58"/>
      <c r="X934" s="58"/>
      <c r="Y934" s="58"/>
      <c r="Z934" s="58"/>
      <c r="AA934" s="58"/>
      <c r="AB934" s="58"/>
    </row>
    <row r="935" spans="1:28" ht="14.25" customHeight="1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/>
      <c r="U935" s="58"/>
      <c r="V935" s="58"/>
      <c r="W935" s="58"/>
      <c r="X935" s="58"/>
      <c r="Y935" s="58"/>
      <c r="Z935" s="58"/>
      <c r="AA935" s="58"/>
      <c r="AB935" s="58"/>
    </row>
    <row r="936" spans="1:28" ht="14.25" customHeight="1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/>
      <c r="U936" s="58"/>
      <c r="V936" s="58"/>
      <c r="W936" s="58"/>
      <c r="X936" s="58"/>
      <c r="Y936" s="58"/>
      <c r="Z936" s="58"/>
      <c r="AA936" s="58"/>
      <c r="AB936" s="58"/>
    </row>
    <row r="937" spans="1:28" ht="14.25" customHeight="1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/>
      <c r="U937" s="58"/>
      <c r="V937" s="58"/>
      <c r="W937" s="58"/>
      <c r="X937" s="58"/>
      <c r="Y937" s="58"/>
      <c r="Z937" s="58"/>
      <c r="AA937" s="58"/>
      <c r="AB937" s="58"/>
    </row>
    <row r="938" spans="1:28" ht="14.25" customHeight="1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/>
      <c r="U938" s="58"/>
      <c r="V938" s="58"/>
      <c r="W938" s="58"/>
      <c r="X938" s="58"/>
      <c r="Y938" s="58"/>
      <c r="Z938" s="58"/>
      <c r="AA938" s="58"/>
      <c r="AB938" s="58"/>
    </row>
    <row r="939" spans="1:28" ht="14.25" customHeight="1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/>
      <c r="U939" s="58"/>
      <c r="V939" s="58"/>
      <c r="W939" s="58"/>
      <c r="X939" s="58"/>
      <c r="Y939" s="58"/>
      <c r="Z939" s="58"/>
      <c r="AA939" s="58"/>
      <c r="AB939" s="58"/>
    </row>
    <row r="940" spans="1:28" ht="14.25" customHeight="1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/>
      <c r="U940" s="58"/>
      <c r="V940" s="58"/>
      <c r="W940" s="58"/>
      <c r="X940" s="58"/>
      <c r="Y940" s="58"/>
      <c r="Z940" s="58"/>
      <c r="AA940" s="58"/>
      <c r="AB940" s="58"/>
    </row>
    <row r="941" spans="1:28" ht="14.25" customHeight="1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/>
      <c r="U941" s="58"/>
      <c r="V941" s="58"/>
      <c r="W941" s="58"/>
      <c r="X941" s="58"/>
      <c r="Y941" s="58"/>
      <c r="Z941" s="58"/>
      <c r="AA941" s="58"/>
      <c r="AB941" s="58"/>
    </row>
    <row r="942" spans="1:28" ht="14.25" customHeight="1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/>
      <c r="U942" s="58"/>
      <c r="V942" s="58"/>
      <c r="W942" s="58"/>
      <c r="X942" s="58"/>
      <c r="Y942" s="58"/>
      <c r="Z942" s="58"/>
      <c r="AA942" s="58"/>
      <c r="AB942" s="58"/>
    </row>
    <row r="943" spans="1:28" ht="14.25" customHeight="1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/>
      <c r="U943" s="58"/>
      <c r="V943" s="58"/>
      <c r="W943" s="58"/>
      <c r="X943" s="58"/>
      <c r="Y943" s="58"/>
      <c r="Z943" s="58"/>
      <c r="AA943" s="58"/>
      <c r="AB943" s="58"/>
    </row>
    <row r="944" spans="1:28" ht="14.25" customHeight="1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/>
      <c r="U944" s="58"/>
      <c r="V944" s="58"/>
      <c r="W944" s="58"/>
      <c r="X944" s="58"/>
      <c r="Y944" s="58"/>
      <c r="Z944" s="58"/>
      <c r="AA944" s="58"/>
      <c r="AB944" s="58"/>
    </row>
    <row r="945" spans="1:28" ht="14.25" customHeight="1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/>
      <c r="U945" s="58"/>
      <c r="V945" s="58"/>
      <c r="W945" s="58"/>
      <c r="X945" s="58"/>
      <c r="Y945" s="58"/>
      <c r="Z945" s="58"/>
      <c r="AA945" s="58"/>
      <c r="AB945" s="58"/>
    </row>
    <row r="946" spans="1:28" ht="14.25" customHeight="1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/>
      <c r="U946" s="58"/>
      <c r="V946" s="58"/>
      <c r="W946" s="58"/>
      <c r="X946" s="58"/>
      <c r="Y946" s="58"/>
      <c r="Z946" s="58"/>
      <c r="AA946" s="58"/>
      <c r="AB946" s="58"/>
    </row>
    <row r="947" spans="1:28" ht="14.25" customHeight="1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/>
      <c r="U947" s="58"/>
      <c r="V947" s="58"/>
      <c r="W947" s="58"/>
      <c r="X947" s="58"/>
      <c r="Y947" s="58"/>
      <c r="Z947" s="58"/>
      <c r="AA947" s="58"/>
      <c r="AB947" s="58"/>
    </row>
    <row r="948" spans="1:28" ht="14.25" customHeight="1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/>
      <c r="U948" s="58"/>
      <c r="V948" s="58"/>
      <c r="W948" s="58"/>
      <c r="X948" s="58"/>
      <c r="Y948" s="58"/>
      <c r="Z948" s="58"/>
      <c r="AA948" s="58"/>
      <c r="AB948" s="58"/>
    </row>
    <row r="949" spans="1:28" ht="14.25" customHeight="1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/>
      <c r="U949" s="58"/>
      <c r="V949" s="58"/>
      <c r="W949" s="58"/>
      <c r="X949" s="58"/>
      <c r="Y949" s="58"/>
      <c r="Z949" s="58"/>
      <c r="AA949" s="58"/>
      <c r="AB949" s="58"/>
    </row>
    <row r="950" spans="1:28" ht="14.25" customHeight="1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/>
      <c r="U950" s="58"/>
      <c r="V950" s="58"/>
      <c r="W950" s="58"/>
      <c r="X950" s="58"/>
      <c r="Y950" s="58"/>
      <c r="Z950" s="58"/>
      <c r="AA950" s="58"/>
      <c r="AB950" s="58"/>
    </row>
    <row r="951" spans="1:28" ht="14.25" customHeight="1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/>
      <c r="U951" s="58"/>
      <c r="V951" s="58"/>
      <c r="W951" s="58"/>
      <c r="X951" s="58"/>
      <c r="Y951" s="58"/>
      <c r="Z951" s="58"/>
      <c r="AA951" s="58"/>
      <c r="AB951" s="58"/>
    </row>
    <row r="952" spans="1:28" ht="14.25" customHeight="1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/>
      <c r="U952" s="58"/>
      <c r="V952" s="58"/>
      <c r="W952" s="58"/>
      <c r="X952" s="58"/>
      <c r="Y952" s="58"/>
      <c r="Z952" s="58"/>
      <c r="AA952" s="58"/>
      <c r="AB952" s="58"/>
    </row>
    <row r="953" spans="1:28" ht="14.25" customHeight="1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/>
      <c r="U953" s="58"/>
      <c r="V953" s="58"/>
      <c r="W953" s="58"/>
      <c r="X953" s="58"/>
      <c r="Y953" s="58"/>
      <c r="Z953" s="58"/>
      <c r="AA953" s="58"/>
      <c r="AB953" s="58"/>
    </row>
    <row r="954" spans="1:28" ht="14.25" customHeight="1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/>
      <c r="U954" s="58"/>
      <c r="V954" s="58"/>
      <c r="W954" s="58"/>
      <c r="X954" s="58"/>
      <c r="Y954" s="58"/>
      <c r="Z954" s="58"/>
      <c r="AA954" s="58"/>
      <c r="AB954" s="58"/>
    </row>
    <row r="955" spans="1:28" ht="14.25" customHeight="1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/>
      <c r="U955" s="58"/>
      <c r="V955" s="58"/>
      <c r="W955" s="58"/>
      <c r="X955" s="58"/>
      <c r="Y955" s="58"/>
      <c r="Z955" s="58"/>
      <c r="AA955" s="58"/>
      <c r="AB955" s="58"/>
    </row>
    <row r="956" spans="1:28" ht="14.25" customHeight="1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/>
      <c r="U956" s="58"/>
      <c r="V956" s="58"/>
      <c r="W956" s="58"/>
      <c r="X956" s="58"/>
      <c r="Y956" s="58"/>
      <c r="Z956" s="58"/>
      <c r="AA956" s="58"/>
      <c r="AB956" s="58"/>
    </row>
    <row r="957" spans="1:28" ht="14.25" customHeight="1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/>
      <c r="U957" s="58"/>
      <c r="V957" s="58"/>
      <c r="W957" s="58"/>
      <c r="X957" s="58"/>
      <c r="Y957" s="58"/>
      <c r="Z957" s="58"/>
      <c r="AA957" s="58"/>
      <c r="AB957" s="58"/>
    </row>
    <row r="958" spans="1:28" ht="14.25" customHeight="1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/>
      <c r="U958" s="58"/>
      <c r="V958" s="58"/>
      <c r="W958" s="58"/>
      <c r="X958" s="58"/>
      <c r="Y958" s="58"/>
      <c r="Z958" s="58"/>
      <c r="AA958" s="58"/>
      <c r="AB958" s="58"/>
    </row>
    <row r="959" spans="1:28" ht="14.25" customHeight="1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/>
      <c r="U959" s="58"/>
      <c r="V959" s="58"/>
      <c r="W959" s="58"/>
      <c r="X959" s="58"/>
      <c r="Y959" s="58"/>
      <c r="Z959" s="58"/>
      <c r="AA959" s="58"/>
      <c r="AB959" s="58"/>
    </row>
    <row r="960" spans="1:28" ht="14.25" customHeight="1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/>
      <c r="U960" s="58"/>
      <c r="V960" s="58"/>
      <c r="W960" s="58"/>
      <c r="X960" s="58"/>
      <c r="Y960" s="58"/>
      <c r="Z960" s="58"/>
      <c r="AA960" s="58"/>
      <c r="AB960" s="58"/>
    </row>
    <row r="961" spans="1:28" ht="14.25" customHeight="1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/>
      <c r="U961" s="58"/>
      <c r="V961" s="58"/>
      <c r="W961" s="58"/>
      <c r="X961" s="58"/>
      <c r="Y961" s="58"/>
      <c r="Z961" s="58"/>
      <c r="AA961" s="58"/>
      <c r="AB961" s="58"/>
    </row>
    <row r="962" spans="1:28" ht="14.25" customHeight="1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/>
      <c r="U962" s="58"/>
      <c r="V962" s="58"/>
      <c r="W962" s="58"/>
      <c r="X962" s="58"/>
      <c r="Y962" s="58"/>
      <c r="Z962" s="58"/>
      <c r="AA962" s="58"/>
      <c r="AB962" s="58"/>
    </row>
    <row r="963" spans="1:28" ht="14.25" customHeight="1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/>
      <c r="U963" s="58"/>
      <c r="V963" s="58"/>
      <c r="W963" s="58"/>
      <c r="X963" s="58"/>
      <c r="Y963" s="58"/>
      <c r="Z963" s="58"/>
      <c r="AA963" s="58"/>
      <c r="AB963" s="58"/>
    </row>
    <row r="964" spans="1:28" ht="14.25" customHeight="1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/>
      <c r="U964" s="58"/>
      <c r="V964" s="58"/>
      <c r="W964" s="58"/>
      <c r="X964" s="58"/>
      <c r="Y964" s="58"/>
      <c r="Z964" s="58"/>
      <c r="AA964" s="58"/>
      <c r="AB964" s="58"/>
    </row>
    <row r="965" spans="1:28" ht="14.25" customHeight="1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/>
      <c r="U965" s="58"/>
      <c r="V965" s="58"/>
      <c r="W965" s="58"/>
      <c r="X965" s="58"/>
      <c r="Y965" s="58"/>
      <c r="Z965" s="58"/>
      <c r="AA965" s="58"/>
      <c r="AB965" s="58"/>
    </row>
    <row r="966" spans="1:28" ht="14.25" customHeight="1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/>
      <c r="U966" s="58"/>
      <c r="V966" s="58"/>
      <c r="W966" s="58"/>
      <c r="X966" s="58"/>
      <c r="Y966" s="58"/>
      <c r="Z966" s="58"/>
      <c r="AA966" s="58"/>
      <c r="AB966" s="58"/>
    </row>
    <row r="967" spans="1:28" ht="14.25" customHeight="1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/>
      <c r="U967" s="58"/>
      <c r="V967" s="58"/>
      <c r="W967" s="58"/>
      <c r="X967" s="58"/>
      <c r="Y967" s="58"/>
      <c r="Z967" s="58"/>
      <c r="AA967" s="58"/>
      <c r="AB967" s="58"/>
    </row>
    <row r="968" spans="1:28" ht="14.25" customHeight="1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/>
      <c r="U968" s="58"/>
      <c r="V968" s="58"/>
      <c r="W968" s="58"/>
      <c r="X968" s="58"/>
      <c r="Y968" s="58"/>
      <c r="Z968" s="58"/>
      <c r="AA968" s="58"/>
      <c r="AB968" s="58"/>
    </row>
    <row r="969" spans="1:28" ht="14.25" customHeight="1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/>
      <c r="U969" s="58"/>
      <c r="V969" s="58"/>
      <c r="W969" s="58"/>
      <c r="X969" s="58"/>
      <c r="Y969" s="58"/>
      <c r="Z969" s="58"/>
      <c r="AA969" s="58"/>
      <c r="AB969" s="58"/>
    </row>
    <row r="970" spans="1:28" ht="14.25" customHeight="1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/>
      <c r="U970" s="58"/>
      <c r="V970" s="58"/>
      <c r="W970" s="58"/>
      <c r="X970" s="58"/>
      <c r="Y970" s="58"/>
      <c r="Z970" s="58"/>
      <c r="AA970" s="58"/>
      <c r="AB970" s="58"/>
    </row>
    <row r="971" spans="1:28" ht="14.25" customHeight="1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/>
      <c r="U971" s="58"/>
      <c r="V971" s="58"/>
      <c r="W971" s="58"/>
      <c r="X971" s="58"/>
      <c r="Y971" s="58"/>
      <c r="Z971" s="58"/>
      <c r="AA971" s="58"/>
      <c r="AB971" s="58"/>
    </row>
    <row r="972" spans="1:28" ht="14.25" customHeight="1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/>
      <c r="U972" s="58"/>
      <c r="V972" s="58"/>
      <c r="W972" s="58"/>
      <c r="X972" s="58"/>
      <c r="Y972" s="58"/>
      <c r="Z972" s="58"/>
      <c r="AA972" s="58"/>
      <c r="AB972" s="58"/>
    </row>
    <row r="973" spans="1:28" ht="14.25" customHeight="1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/>
      <c r="U973" s="58"/>
      <c r="V973" s="58"/>
      <c r="W973" s="58"/>
      <c r="X973" s="58"/>
      <c r="Y973" s="58"/>
      <c r="Z973" s="58"/>
      <c r="AA973" s="58"/>
      <c r="AB973" s="58"/>
    </row>
    <row r="974" spans="1:28" ht="14.25" customHeight="1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/>
      <c r="U974" s="58"/>
      <c r="V974" s="58"/>
      <c r="W974" s="58"/>
      <c r="X974" s="58"/>
      <c r="Y974" s="58"/>
      <c r="Z974" s="58"/>
      <c r="AA974" s="58"/>
      <c r="AB974" s="58"/>
    </row>
    <row r="975" spans="1:28" ht="14.25" customHeight="1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/>
      <c r="U975" s="58"/>
      <c r="V975" s="58"/>
      <c r="W975" s="58"/>
      <c r="X975" s="58"/>
      <c r="Y975" s="58"/>
      <c r="Z975" s="58"/>
      <c r="AA975" s="58"/>
      <c r="AB975" s="58"/>
    </row>
    <row r="976" spans="1:28" ht="14.25" customHeight="1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/>
      <c r="U976" s="58"/>
      <c r="V976" s="58"/>
      <c r="W976" s="58"/>
      <c r="X976" s="58"/>
      <c r="Y976" s="58"/>
      <c r="Z976" s="58"/>
      <c r="AA976" s="58"/>
      <c r="AB976" s="58"/>
    </row>
    <row r="977" spans="1:28" ht="14.25" customHeight="1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/>
      <c r="U977" s="58"/>
      <c r="V977" s="58"/>
      <c r="W977" s="58"/>
      <c r="X977" s="58"/>
      <c r="Y977" s="58"/>
      <c r="Z977" s="58"/>
      <c r="AA977" s="58"/>
      <c r="AB977" s="58"/>
    </row>
    <row r="978" spans="1:28" ht="14.25" customHeight="1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/>
      <c r="U978" s="58"/>
      <c r="V978" s="58"/>
      <c r="W978" s="58"/>
      <c r="X978" s="58"/>
      <c r="Y978" s="58"/>
      <c r="Z978" s="58"/>
      <c r="AA978" s="58"/>
      <c r="AB978" s="58"/>
    </row>
    <row r="979" spans="1:28" ht="14.25" customHeight="1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/>
      <c r="U979" s="58"/>
      <c r="V979" s="58"/>
      <c r="W979" s="58"/>
      <c r="X979" s="58"/>
      <c r="Y979" s="58"/>
      <c r="Z979" s="58"/>
      <c r="AA979" s="58"/>
      <c r="AB979" s="58"/>
    </row>
    <row r="980" spans="1:28" ht="14.25" customHeight="1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/>
      <c r="U980" s="58"/>
      <c r="V980" s="58"/>
      <c r="W980" s="58"/>
      <c r="X980" s="58"/>
      <c r="Y980" s="58"/>
      <c r="Z980" s="58"/>
      <c r="AA980" s="58"/>
      <c r="AB980" s="58"/>
    </row>
    <row r="981" spans="1:28" ht="14.25" customHeight="1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/>
      <c r="U981" s="58"/>
      <c r="V981" s="58"/>
      <c r="W981" s="58"/>
      <c r="X981" s="58"/>
      <c r="Y981" s="58"/>
      <c r="Z981" s="58"/>
      <c r="AA981" s="58"/>
      <c r="AB981" s="58"/>
    </row>
    <row r="982" spans="1:28" ht="14.25" customHeight="1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/>
      <c r="U982" s="58"/>
      <c r="V982" s="58"/>
      <c r="W982" s="58"/>
      <c r="X982" s="58"/>
      <c r="Y982" s="58"/>
      <c r="Z982" s="58"/>
      <c r="AA982" s="58"/>
      <c r="AB982" s="58"/>
    </row>
    <row r="983" spans="1:28" ht="14.25" customHeight="1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/>
      <c r="U983" s="58"/>
      <c r="V983" s="58"/>
      <c r="W983" s="58"/>
      <c r="X983" s="58"/>
      <c r="Y983" s="58"/>
      <c r="Z983" s="58"/>
      <c r="AA983" s="58"/>
      <c r="AB983" s="58"/>
    </row>
    <row r="984" spans="1:28" ht="14.25" customHeight="1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/>
      <c r="U984" s="58"/>
      <c r="V984" s="58"/>
      <c r="W984" s="58"/>
      <c r="X984" s="58"/>
      <c r="Y984" s="58"/>
      <c r="Z984" s="58"/>
      <c r="AA984" s="58"/>
      <c r="AB984" s="58"/>
    </row>
    <row r="985" spans="1:28" ht="14.25" customHeight="1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/>
      <c r="U985" s="58"/>
      <c r="V985" s="58"/>
      <c r="W985" s="58"/>
      <c r="X985" s="58"/>
      <c r="Y985" s="58"/>
      <c r="Z985" s="58"/>
      <c r="AA985" s="58"/>
      <c r="AB985" s="58"/>
    </row>
    <row r="986" spans="1:28" ht="14.25" customHeight="1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/>
      <c r="U986" s="58"/>
      <c r="V986" s="58"/>
      <c r="W986" s="58"/>
      <c r="X986" s="58"/>
      <c r="Y986" s="58"/>
      <c r="Z986" s="58"/>
      <c r="AA986" s="58"/>
      <c r="AB986" s="58"/>
    </row>
    <row r="987" spans="1:28" ht="14.25" customHeight="1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/>
      <c r="U987" s="58"/>
      <c r="V987" s="58"/>
      <c r="W987" s="58"/>
      <c r="X987" s="58"/>
      <c r="Y987" s="58"/>
      <c r="Z987" s="58"/>
      <c r="AA987" s="58"/>
      <c r="AB987" s="58"/>
    </row>
    <row r="988" spans="1:28" ht="14.25" customHeight="1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/>
      <c r="U988" s="58"/>
      <c r="V988" s="58"/>
      <c r="W988" s="58"/>
      <c r="X988" s="58"/>
      <c r="Y988" s="58"/>
      <c r="Z988" s="58"/>
      <c r="AA988" s="58"/>
      <c r="AB988" s="58"/>
    </row>
    <row r="989" spans="1:28" ht="14.25" customHeight="1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/>
      <c r="U989" s="58"/>
      <c r="V989" s="58"/>
      <c r="W989" s="58"/>
      <c r="X989" s="58"/>
      <c r="Y989" s="58"/>
      <c r="Z989" s="58"/>
      <c r="AA989" s="58"/>
      <c r="AB989" s="58"/>
    </row>
    <row r="990" spans="1:28" ht="14.25" customHeight="1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/>
      <c r="U990" s="58"/>
      <c r="V990" s="58"/>
      <c r="W990" s="58"/>
      <c r="X990" s="58"/>
      <c r="Y990" s="58"/>
      <c r="Z990" s="58"/>
      <c r="AA990" s="58"/>
      <c r="AB990" s="58"/>
    </row>
    <row r="991" spans="1:28" ht="14.25" customHeight="1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/>
      <c r="U991" s="58"/>
      <c r="V991" s="58"/>
      <c r="W991" s="58"/>
      <c r="X991" s="58"/>
      <c r="Y991" s="58"/>
      <c r="Z991" s="58"/>
      <c r="AA991" s="58"/>
      <c r="AB991" s="58"/>
    </row>
    <row r="992" spans="1:28" ht="14.25" customHeight="1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/>
      <c r="U992" s="58"/>
      <c r="V992" s="58"/>
      <c r="W992" s="58"/>
      <c r="X992" s="58"/>
      <c r="Y992" s="58"/>
      <c r="Z992" s="58"/>
      <c r="AA992" s="58"/>
      <c r="AB992" s="58"/>
    </row>
    <row r="993" spans="1:28" ht="14.25" customHeight="1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/>
      <c r="U993" s="58"/>
      <c r="V993" s="58"/>
      <c r="W993" s="58"/>
      <c r="X993" s="58"/>
      <c r="Y993" s="58"/>
      <c r="Z993" s="58"/>
      <c r="AA993" s="58"/>
      <c r="AB993" s="58"/>
    </row>
    <row r="994" spans="1:28" ht="14.25" customHeight="1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/>
      <c r="U994" s="58"/>
      <c r="V994" s="58"/>
      <c r="W994" s="58"/>
      <c r="X994" s="58"/>
      <c r="Y994" s="58"/>
      <c r="Z994" s="58"/>
      <c r="AA994" s="58"/>
      <c r="AB994" s="58"/>
    </row>
    <row r="995" spans="1:28" ht="14.25" customHeight="1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/>
      <c r="U995" s="58"/>
      <c r="V995" s="58"/>
      <c r="W995" s="58"/>
      <c r="X995" s="58"/>
      <c r="Y995" s="58"/>
      <c r="Z995" s="58"/>
      <c r="AA995" s="58"/>
      <c r="AB995" s="58"/>
    </row>
    <row r="996" spans="1:28" ht="14.25" customHeight="1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/>
      <c r="U996" s="58"/>
      <c r="V996" s="58"/>
      <c r="W996" s="58"/>
      <c r="X996" s="58"/>
      <c r="Y996" s="58"/>
      <c r="Z996" s="58"/>
      <c r="AA996" s="58"/>
      <c r="AB996" s="58"/>
    </row>
    <row r="997" spans="1:28" ht="14.25" customHeight="1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/>
      <c r="U997" s="58"/>
      <c r="V997" s="58"/>
      <c r="W997" s="58"/>
      <c r="X997" s="58"/>
      <c r="Y997" s="58"/>
      <c r="Z997" s="58"/>
      <c r="AA997" s="58"/>
      <c r="AB997" s="58"/>
    </row>
    <row r="998" spans="1:28" ht="14.25" customHeight="1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/>
      <c r="U998" s="58"/>
      <c r="V998" s="58"/>
      <c r="W998" s="58"/>
      <c r="X998" s="58"/>
      <c r="Y998" s="58"/>
      <c r="Z998" s="58"/>
      <c r="AA998" s="58"/>
      <c r="AB998" s="58"/>
    </row>
    <row r="999" spans="1:28" ht="14.25" customHeight="1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/>
      <c r="U999" s="58"/>
      <c r="V999" s="58"/>
      <c r="W999" s="58"/>
      <c r="X999" s="58"/>
      <c r="Y999" s="58"/>
      <c r="Z999" s="58"/>
      <c r="AA999" s="58"/>
      <c r="AB999" s="58"/>
    </row>
    <row r="1000" spans="1:28" ht="14.25" customHeight="1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/>
      <c r="U1000" s="58"/>
      <c r="V1000" s="58"/>
      <c r="W1000" s="58"/>
      <c r="X1000" s="58"/>
      <c r="Y1000" s="58"/>
      <c r="Z1000" s="58"/>
      <c r="AA1000" s="58"/>
      <c r="AB1000" s="58"/>
    </row>
    <row r="1001" spans="1:28" ht="15" customHeight="1">
      <c r="T1001"/>
    </row>
    <row r="1002" spans="1:28" ht="15" customHeight="1">
      <c r="T1002"/>
    </row>
    <row r="1003" spans="1:28" ht="15" customHeight="1">
      <c r="T1003"/>
    </row>
  </sheetData>
  <mergeCells count="11">
    <mergeCell ref="I9:J9"/>
    <mergeCell ref="I25:M25"/>
    <mergeCell ref="E32:F32"/>
    <mergeCell ref="E36:F36"/>
    <mergeCell ref="E40:F40"/>
    <mergeCell ref="E45:F45"/>
    <mergeCell ref="E61:F61"/>
    <mergeCell ref="E69:F69"/>
    <mergeCell ref="A2:C2"/>
    <mergeCell ref="A9:C9"/>
    <mergeCell ref="E25:F25"/>
  </mergeCells>
  <conditionalFormatting sqref="F26:G30 F33:G34 F37:G38 F41:G43 F46:G59 F62:G6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9:G8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0:J1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X1000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A14" sqref="BA14"/>
    </sheetView>
  </sheetViews>
  <sheetFormatPr defaultColWidth="14.44140625" defaultRowHeight="15" customHeight="1" outlineLevelCol="1"/>
  <cols>
    <col min="1" max="1" width="8.88671875" style="14" customWidth="1"/>
    <col min="2" max="6" width="9.88671875" style="14" hidden="1" customWidth="1" outlineLevel="1"/>
    <col min="7" max="9" width="11.5546875" style="14" hidden="1" customWidth="1" outlineLevel="1"/>
    <col min="10" max="10" width="12" style="14" hidden="1" customWidth="1" outlineLevel="1"/>
    <col min="11" max="11" width="12.44140625" style="14" hidden="1" customWidth="1" outlineLevel="1"/>
    <col min="12" max="13" width="10.88671875" style="14" hidden="1" customWidth="1" outlineLevel="1"/>
    <col min="14" max="14" width="10.44140625" style="14" hidden="1" customWidth="1" outlineLevel="1"/>
    <col min="15" max="43" width="9.88671875" style="14" hidden="1" customWidth="1" outlineLevel="1"/>
    <col min="44" max="44" width="9.88671875" style="222" customWidth="1" collapsed="1"/>
    <col min="45" max="83" width="9.88671875" style="14" customWidth="1"/>
    <col min="84" max="84" width="9.88671875" style="222" customWidth="1"/>
    <col min="85" max="106" width="9.88671875" style="14" customWidth="1"/>
    <col min="107" max="107" width="9.88671875" style="222" customWidth="1"/>
    <col min="108" max="120" width="9.88671875" style="14" customWidth="1"/>
    <col min="121" max="121" width="8.88671875" style="14" customWidth="1"/>
    <col min="122" max="125" width="11.88671875" style="14" customWidth="1"/>
    <col min="126" max="126" width="17.109375" style="14" customWidth="1"/>
    <col min="127" max="127" width="9.88671875" style="14" customWidth="1"/>
    <col min="128" max="128" width="8.88671875" style="14" customWidth="1"/>
    <col min="129" max="16384" width="14.44140625" style="14"/>
  </cols>
  <sheetData>
    <row r="1" spans="1:128" ht="12.75" customHeight="1">
      <c r="A1" s="136"/>
      <c r="B1" s="137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211"/>
      <c r="AS1" s="136"/>
      <c r="AT1" s="136"/>
      <c r="AU1" s="136"/>
      <c r="AV1" s="136"/>
      <c r="AW1" s="136"/>
      <c r="AX1" s="136"/>
      <c r="AY1" s="136"/>
      <c r="AZ1" s="136"/>
      <c r="BA1" s="136"/>
      <c r="BB1" s="136"/>
      <c r="BC1" s="136"/>
      <c r="BD1" s="136"/>
      <c r="BE1" s="136"/>
      <c r="BF1" s="136"/>
      <c r="BG1" s="136"/>
      <c r="BH1" s="136"/>
      <c r="BI1" s="136"/>
      <c r="BJ1" s="136"/>
      <c r="BK1" s="136"/>
      <c r="BL1" s="136"/>
      <c r="BM1" s="136"/>
      <c r="BN1" s="136"/>
      <c r="BO1" s="136"/>
      <c r="BP1" s="136"/>
      <c r="BQ1" s="136"/>
      <c r="BR1" s="136"/>
      <c r="BS1" s="136"/>
      <c r="BT1" s="136"/>
      <c r="BU1" s="136"/>
      <c r="BV1" s="136"/>
      <c r="BW1" s="136"/>
      <c r="BX1" s="136"/>
      <c r="BY1" s="136"/>
      <c r="BZ1" s="136"/>
      <c r="CA1" s="136"/>
      <c r="CB1" s="136"/>
      <c r="CC1" s="136"/>
      <c r="CD1" s="136"/>
      <c r="CE1" s="136"/>
      <c r="CF1" s="211"/>
      <c r="CG1" s="136"/>
      <c r="CH1" s="136"/>
      <c r="CI1" s="136"/>
      <c r="CJ1" s="136"/>
      <c r="CK1" s="136"/>
      <c r="CL1" s="136"/>
      <c r="CM1" s="136"/>
      <c r="CN1" s="136"/>
      <c r="CO1" s="136"/>
      <c r="CP1" s="136"/>
      <c r="CQ1" s="136"/>
      <c r="CR1" s="136"/>
      <c r="CS1" s="136"/>
      <c r="CT1" s="136"/>
      <c r="CU1" s="136"/>
      <c r="CV1" s="136"/>
      <c r="CW1" s="136"/>
      <c r="CX1" s="136"/>
      <c r="CY1" s="136"/>
      <c r="CZ1" s="136"/>
      <c r="DA1" s="136"/>
      <c r="DB1" s="136"/>
      <c r="DC1" s="211"/>
      <c r="DD1" s="136"/>
      <c r="DE1" s="136"/>
      <c r="DF1" s="136"/>
      <c r="DG1" s="136"/>
      <c r="DH1" s="136"/>
      <c r="DI1" s="136"/>
      <c r="DJ1" s="136"/>
      <c r="DK1" s="136"/>
      <c r="DL1" s="136"/>
      <c r="DM1" s="136"/>
      <c r="DN1" s="136"/>
      <c r="DO1" s="136"/>
      <c r="DP1" s="136"/>
      <c r="DQ1" s="136"/>
      <c r="DR1" s="136"/>
      <c r="DS1" s="136"/>
      <c r="DT1" s="136"/>
      <c r="DU1" s="136"/>
      <c r="DV1" s="136"/>
      <c r="DW1" s="136"/>
      <c r="DX1" s="136"/>
    </row>
    <row r="2" spans="1:128" ht="14.4" customHeight="1">
      <c r="A2" s="136"/>
      <c r="B2" t="s">
        <v>1307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211"/>
      <c r="AS2" s="136"/>
      <c r="AT2" s="136"/>
      <c r="AU2" s="136"/>
      <c r="AV2" s="136"/>
      <c r="AW2" s="136"/>
      <c r="AX2" s="136"/>
      <c r="AY2" s="136"/>
      <c r="AZ2" s="136"/>
      <c r="BA2" s="136"/>
      <c r="BB2" s="136"/>
      <c r="BC2" s="136"/>
      <c r="BD2" s="136"/>
      <c r="BE2" s="136"/>
      <c r="BF2" s="136"/>
      <c r="BG2" s="136"/>
      <c r="BH2" s="136"/>
      <c r="BI2" s="136"/>
      <c r="BJ2" s="136"/>
      <c r="BK2" s="136"/>
      <c r="BL2" s="136"/>
      <c r="BM2" s="136"/>
      <c r="BN2" s="136"/>
      <c r="BO2" s="136"/>
      <c r="BP2" s="136"/>
      <c r="BQ2" s="136"/>
      <c r="BR2" s="136"/>
      <c r="BS2" s="136"/>
      <c r="BT2" s="136"/>
      <c r="BU2" s="136"/>
      <c r="BV2" s="136"/>
      <c r="BW2" s="136"/>
      <c r="BX2" s="136"/>
      <c r="BY2" s="136"/>
      <c r="BZ2" s="136"/>
      <c r="CA2" s="136"/>
      <c r="CB2" s="136"/>
      <c r="CC2" s="136"/>
      <c r="CD2" s="136"/>
      <c r="CE2" s="136"/>
      <c r="CF2" s="211"/>
      <c r="CG2" s="136"/>
      <c r="CH2" s="136"/>
      <c r="CI2" s="136"/>
      <c r="CJ2" s="136"/>
      <c r="CK2" s="136"/>
      <c r="CL2" s="136"/>
      <c r="CM2" s="136"/>
      <c r="CN2" s="136"/>
      <c r="CO2" s="136"/>
      <c r="CP2" s="136"/>
      <c r="CQ2" s="136"/>
      <c r="CR2" s="136"/>
      <c r="CS2" s="136"/>
      <c r="CT2" s="136"/>
      <c r="CU2" s="136"/>
      <c r="CV2" s="136"/>
      <c r="CW2" s="136"/>
      <c r="CX2" s="136"/>
      <c r="CY2" s="136"/>
      <c r="CZ2" s="136"/>
      <c r="DA2" s="136"/>
      <c r="DB2" s="136"/>
      <c r="DC2" s="211"/>
      <c r="DD2" s="136"/>
      <c r="DE2" s="136"/>
      <c r="DF2" s="136"/>
      <c r="DG2" s="136"/>
      <c r="DH2" s="136"/>
      <c r="DI2" s="136"/>
      <c r="DJ2" s="136"/>
      <c r="DK2" s="136"/>
      <c r="DL2" s="136"/>
      <c r="DM2" s="136"/>
      <c r="DN2" s="136"/>
      <c r="DO2" s="136"/>
      <c r="DP2" s="136"/>
      <c r="DQ2" s="136"/>
      <c r="DR2" s="136"/>
      <c r="DS2" s="136"/>
      <c r="DT2" s="136"/>
      <c r="DU2" s="136"/>
      <c r="DV2" s="136"/>
      <c r="DW2" s="136"/>
      <c r="DX2" s="136"/>
    </row>
    <row r="3" spans="1:128" ht="15.6" customHeight="1">
      <c r="A3" s="136"/>
      <c r="B3" s="137"/>
      <c r="C3" s="136"/>
      <c r="D3" s="136"/>
      <c r="E3" s="136"/>
      <c r="F3" s="136"/>
      <c r="G3" s="136"/>
      <c r="H3" s="195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211"/>
      <c r="AS3" s="136"/>
      <c r="AT3" s="136"/>
      <c r="AU3" s="136"/>
      <c r="AV3" s="136"/>
      <c r="AW3" s="136"/>
      <c r="AX3" s="136"/>
      <c r="AY3" s="136"/>
      <c r="AZ3" s="136"/>
      <c r="BA3" s="136"/>
      <c r="BB3" s="136"/>
      <c r="BC3" s="136"/>
      <c r="BD3" s="136"/>
      <c r="BE3" s="136"/>
      <c r="BF3" s="136"/>
      <c r="BG3" s="136"/>
      <c r="BH3" s="136"/>
      <c r="BI3" s="136"/>
      <c r="BJ3" s="136"/>
      <c r="BK3" s="136"/>
      <c r="BL3" s="136"/>
      <c r="BM3" s="136"/>
      <c r="BN3" s="136"/>
      <c r="BO3" s="136"/>
      <c r="BP3" s="136"/>
      <c r="BQ3" s="136"/>
      <c r="BR3" s="136"/>
      <c r="BS3" s="136"/>
      <c r="BT3" s="136"/>
      <c r="BU3" s="136"/>
      <c r="BV3" s="136"/>
      <c r="BW3" s="136"/>
      <c r="BX3" s="136"/>
      <c r="BY3" s="136"/>
      <c r="BZ3" s="136"/>
      <c r="CA3" s="136"/>
      <c r="CB3" s="136"/>
      <c r="CC3" s="136"/>
      <c r="CD3" s="136"/>
      <c r="CE3" s="136"/>
      <c r="CF3" s="211"/>
      <c r="CG3" s="136"/>
      <c r="CH3" s="136"/>
      <c r="CI3" s="136"/>
      <c r="CJ3" s="136"/>
      <c r="CK3" s="136"/>
      <c r="CL3" s="136"/>
      <c r="CM3" s="136"/>
      <c r="CN3" s="136"/>
      <c r="CO3" s="136"/>
      <c r="CP3" s="136"/>
      <c r="CQ3" s="136"/>
      <c r="CR3" s="136"/>
      <c r="CS3" s="136"/>
      <c r="CT3" s="136"/>
      <c r="CU3" s="136"/>
      <c r="CV3" s="136"/>
      <c r="CW3" s="136"/>
      <c r="CX3" s="136"/>
      <c r="CY3" s="136"/>
      <c r="CZ3" s="136"/>
      <c r="DA3" s="136"/>
      <c r="DB3" s="136"/>
      <c r="DC3" s="211"/>
      <c r="DD3" s="136"/>
      <c r="DE3" s="136"/>
      <c r="DF3" s="136"/>
      <c r="DG3" s="136"/>
      <c r="DH3" s="136"/>
      <c r="DI3" s="136"/>
      <c r="DJ3" s="136"/>
      <c r="DK3" s="136"/>
      <c r="DL3" s="136"/>
      <c r="DM3" s="136"/>
      <c r="DN3" s="136"/>
      <c r="DO3" s="136"/>
      <c r="DP3" s="136"/>
      <c r="DQ3" s="136"/>
      <c r="DR3" s="136"/>
      <c r="DS3" s="136"/>
      <c r="DT3" s="136"/>
      <c r="DU3" s="136"/>
      <c r="DV3" s="136"/>
      <c r="DW3" s="136"/>
      <c r="DX3" s="136"/>
    </row>
    <row r="4" spans="1:128" ht="12.75" customHeight="1" thickBot="1">
      <c r="A4" s="136"/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211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6"/>
      <c r="BK4" s="136"/>
      <c r="BL4" s="136"/>
      <c r="BM4" s="136"/>
      <c r="BN4" s="136"/>
      <c r="BO4" s="136"/>
      <c r="BP4" s="136"/>
      <c r="BQ4" s="136"/>
      <c r="BR4" s="136"/>
      <c r="BS4" s="136"/>
      <c r="BT4" s="136"/>
      <c r="BU4" s="136"/>
      <c r="BV4" s="136"/>
      <c r="BW4" s="136"/>
      <c r="BX4" s="136"/>
      <c r="BY4" s="136"/>
      <c r="BZ4" s="136"/>
      <c r="CA4" s="136"/>
      <c r="CB4" s="136"/>
      <c r="CC4" s="136"/>
      <c r="CD4" s="136"/>
      <c r="CE4" s="136"/>
      <c r="CF4" s="211"/>
      <c r="CG4" s="136"/>
      <c r="CH4" s="136"/>
      <c r="CI4" s="136"/>
      <c r="CJ4" s="136"/>
      <c r="CK4" s="136"/>
      <c r="CL4" s="136"/>
      <c r="CM4" s="136"/>
      <c r="CN4" s="136"/>
      <c r="CO4" s="136"/>
      <c r="CP4" s="136"/>
      <c r="CQ4" s="136"/>
      <c r="CR4" s="136"/>
      <c r="CS4" s="136"/>
      <c r="CT4" s="136"/>
      <c r="CU4" s="136"/>
      <c r="CV4" s="136"/>
      <c r="CW4" s="136"/>
      <c r="CX4" s="136"/>
      <c r="CY4" s="136"/>
      <c r="CZ4" s="136"/>
      <c r="DA4" s="136"/>
      <c r="DB4" s="136"/>
      <c r="DC4" s="211"/>
      <c r="DD4" s="136"/>
      <c r="DE4" s="136"/>
      <c r="DF4" s="136"/>
      <c r="DG4" s="136"/>
      <c r="DH4" s="136"/>
      <c r="DI4" s="136"/>
      <c r="DJ4" s="136"/>
      <c r="DK4" s="136"/>
      <c r="DL4" s="136"/>
      <c r="DM4" s="136"/>
      <c r="DN4" s="136"/>
      <c r="DO4" s="136"/>
      <c r="DP4" s="136"/>
      <c r="DQ4" s="136"/>
      <c r="DR4" s="136"/>
      <c r="DS4" s="136"/>
      <c r="DT4" s="136"/>
      <c r="DU4" s="136"/>
      <c r="DV4" s="136"/>
      <c r="DW4" s="136"/>
      <c r="DX4" s="136"/>
    </row>
    <row r="5" spans="1:128" ht="12.75" customHeight="1" thickTop="1" thickBot="1">
      <c r="A5" s="136"/>
      <c r="B5" s="386" t="s">
        <v>64</v>
      </c>
      <c r="C5" s="387"/>
      <c r="D5" s="387"/>
      <c r="E5" s="387"/>
      <c r="F5" s="387"/>
      <c r="G5" s="387"/>
      <c r="H5" s="387"/>
      <c r="I5" s="387"/>
      <c r="J5" s="387"/>
      <c r="K5" s="387"/>
      <c r="L5" s="387"/>
      <c r="M5" s="387"/>
      <c r="N5" s="387"/>
      <c r="O5" s="387"/>
      <c r="P5" s="387"/>
      <c r="Q5" s="387"/>
      <c r="R5" s="387"/>
      <c r="S5" s="387"/>
      <c r="T5" s="387"/>
      <c r="U5" s="387"/>
      <c r="V5" s="387"/>
      <c r="W5" s="387"/>
      <c r="X5" s="387"/>
      <c r="Y5" s="387"/>
      <c r="Z5" s="387"/>
      <c r="AA5" s="387"/>
      <c r="AB5" s="387"/>
      <c r="AC5" s="387"/>
      <c r="AD5" s="387"/>
      <c r="AE5" s="387"/>
      <c r="AF5" s="387"/>
      <c r="AG5" s="387"/>
      <c r="AH5" s="387"/>
      <c r="AI5" s="387"/>
      <c r="AJ5" s="387"/>
      <c r="AK5" s="387"/>
      <c r="AL5" s="387"/>
      <c r="AM5" s="387"/>
      <c r="AN5" s="387"/>
      <c r="AO5" s="387"/>
      <c r="AP5" s="387"/>
      <c r="AQ5" s="388"/>
      <c r="AR5" s="389" t="s">
        <v>416</v>
      </c>
      <c r="AS5" s="390"/>
      <c r="AT5" s="390"/>
      <c r="AU5" s="390"/>
      <c r="AV5" s="390"/>
      <c r="AW5" s="390"/>
      <c r="AX5" s="390"/>
      <c r="AY5" s="390"/>
      <c r="AZ5" s="390"/>
      <c r="BA5" s="390"/>
      <c r="BB5" s="390"/>
      <c r="BC5" s="390"/>
      <c r="BD5" s="390"/>
      <c r="BE5" s="390"/>
      <c r="BF5" s="390"/>
      <c r="BG5" s="390"/>
      <c r="BH5" s="390"/>
      <c r="BI5" s="390"/>
      <c r="BJ5" s="390"/>
      <c r="BK5" s="390"/>
      <c r="BL5" s="390"/>
      <c r="BM5" s="390"/>
      <c r="BN5" s="390"/>
      <c r="BO5" s="390"/>
      <c r="BP5" s="390"/>
      <c r="BQ5" s="390"/>
      <c r="BR5" s="390"/>
      <c r="BS5" s="390"/>
      <c r="BT5" s="390"/>
      <c r="BU5" s="390"/>
      <c r="BV5" s="390"/>
      <c r="BW5" s="390"/>
      <c r="BX5" s="390"/>
      <c r="BY5" s="390"/>
      <c r="BZ5" s="390"/>
      <c r="CA5" s="390"/>
      <c r="CB5" s="390"/>
      <c r="CC5" s="390"/>
      <c r="CD5" s="390"/>
      <c r="CE5" s="391"/>
      <c r="CF5" s="389" t="s">
        <v>754</v>
      </c>
      <c r="CG5" s="390"/>
      <c r="CH5" s="390"/>
      <c r="CI5" s="390"/>
      <c r="CJ5" s="390"/>
      <c r="CK5" s="390"/>
      <c r="CL5" s="390"/>
      <c r="CM5" s="390"/>
      <c r="CN5" s="390"/>
      <c r="CO5" s="390"/>
      <c r="CP5" s="390"/>
      <c r="CQ5" s="390"/>
      <c r="CR5" s="390"/>
      <c r="CS5" s="390"/>
      <c r="CT5" s="390"/>
      <c r="CU5" s="390"/>
      <c r="CV5" s="390"/>
      <c r="CW5" s="390"/>
      <c r="CX5" s="390"/>
      <c r="CY5" s="390"/>
      <c r="CZ5" s="390"/>
      <c r="DA5" s="390"/>
      <c r="DB5" s="390"/>
      <c r="DC5" s="392" t="s">
        <v>957</v>
      </c>
      <c r="DD5" s="390"/>
      <c r="DE5" s="390"/>
      <c r="DF5" s="390"/>
      <c r="DG5" s="390"/>
      <c r="DH5" s="390"/>
      <c r="DI5" s="390"/>
      <c r="DJ5" s="390"/>
      <c r="DK5" s="390"/>
      <c r="DL5" s="390"/>
      <c r="DM5" s="390"/>
      <c r="DN5" s="390"/>
      <c r="DO5" s="390"/>
      <c r="DP5" s="391"/>
      <c r="DQ5" s="136"/>
      <c r="DR5" s="136"/>
      <c r="DS5" s="136"/>
      <c r="DT5" s="136"/>
      <c r="DU5" s="136"/>
      <c r="DV5" s="136"/>
      <c r="DW5" s="136"/>
      <c r="DX5" s="136"/>
    </row>
    <row r="6" spans="1:128" ht="12.75" customHeight="1" thickBot="1">
      <c r="A6" s="136"/>
      <c r="B6" s="138">
        <v>1</v>
      </c>
      <c r="C6" s="139">
        <v>2</v>
      </c>
      <c r="D6" s="139">
        <v>3</v>
      </c>
      <c r="E6" s="139">
        <v>4</v>
      </c>
      <c r="F6" s="139">
        <v>5</v>
      </c>
      <c r="G6" s="139">
        <v>6</v>
      </c>
      <c r="H6" s="139">
        <v>7</v>
      </c>
      <c r="I6" s="139">
        <v>8</v>
      </c>
      <c r="J6" s="139">
        <v>9</v>
      </c>
      <c r="K6" s="139">
        <v>10</v>
      </c>
      <c r="L6" s="139">
        <v>11</v>
      </c>
      <c r="M6" s="139">
        <v>12</v>
      </c>
      <c r="N6" s="139">
        <v>13</v>
      </c>
      <c r="O6" s="139">
        <v>14</v>
      </c>
      <c r="P6" s="139">
        <v>15</v>
      </c>
      <c r="Q6" s="139">
        <v>16</v>
      </c>
      <c r="R6" s="139">
        <v>17</v>
      </c>
      <c r="S6" s="139">
        <v>18</v>
      </c>
      <c r="T6" s="139">
        <v>19</v>
      </c>
      <c r="U6" s="139">
        <v>20</v>
      </c>
      <c r="V6" s="139">
        <v>21</v>
      </c>
      <c r="W6" s="139">
        <v>22</v>
      </c>
      <c r="X6" s="139">
        <v>23</v>
      </c>
      <c r="Y6" s="139">
        <v>24</v>
      </c>
      <c r="Z6" s="139">
        <v>25</v>
      </c>
      <c r="AA6" s="139">
        <v>26</v>
      </c>
      <c r="AB6" s="139">
        <v>27</v>
      </c>
      <c r="AC6" s="139">
        <v>28</v>
      </c>
      <c r="AD6" s="139">
        <v>29</v>
      </c>
      <c r="AE6" s="139">
        <v>30</v>
      </c>
      <c r="AF6" s="139">
        <v>31</v>
      </c>
      <c r="AG6" s="139">
        <v>32</v>
      </c>
      <c r="AH6" s="139">
        <v>33</v>
      </c>
      <c r="AI6" s="139">
        <v>34</v>
      </c>
      <c r="AJ6" s="139">
        <v>35</v>
      </c>
      <c r="AK6" s="139">
        <v>36</v>
      </c>
      <c r="AL6" s="139">
        <v>37</v>
      </c>
      <c r="AM6" s="139">
        <v>38</v>
      </c>
      <c r="AN6" s="139">
        <v>39</v>
      </c>
      <c r="AO6" s="139">
        <v>40</v>
      </c>
      <c r="AP6" s="139">
        <v>41</v>
      </c>
      <c r="AQ6" s="201">
        <v>42</v>
      </c>
      <c r="AR6" s="212">
        <v>1</v>
      </c>
      <c r="AS6" s="140">
        <v>2</v>
      </c>
      <c r="AT6" s="140">
        <v>3</v>
      </c>
      <c r="AU6" s="140">
        <v>4</v>
      </c>
      <c r="AV6" s="140">
        <v>5</v>
      </c>
      <c r="AW6" s="140">
        <v>6</v>
      </c>
      <c r="AX6" s="140">
        <v>7</v>
      </c>
      <c r="AY6" s="140">
        <v>8</v>
      </c>
      <c r="AZ6" s="140">
        <v>9</v>
      </c>
      <c r="BA6" s="140">
        <v>10</v>
      </c>
      <c r="BB6" s="140">
        <v>11</v>
      </c>
      <c r="BC6" s="140">
        <v>12</v>
      </c>
      <c r="BD6" s="140">
        <v>13</v>
      </c>
      <c r="BE6" s="140">
        <v>14</v>
      </c>
      <c r="BF6" s="140">
        <v>15</v>
      </c>
      <c r="BG6" s="140">
        <v>16</v>
      </c>
      <c r="BH6" s="140">
        <v>17</v>
      </c>
      <c r="BI6" s="140">
        <v>18</v>
      </c>
      <c r="BJ6" s="140">
        <v>19</v>
      </c>
      <c r="BK6" s="140">
        <v>20</v>
      </c>
      <c r="BL6" s="140">
        <v>21</v>
      </c>
      <c r="BM6" s="140">
        <v>22</v>
      </c>
      <c r="BN6" s="140">
        <v>23</v>
      </c>
      <c r="BO6" s="140">
        <v>24</v>
      </c>
      <c r="BP6" s="140">
        <v>25</v>
      </c>
      <c r="BQ6" s="140">
        <v>26</v>
      </c>
      <c r="BR6" s="140">
        <v>27</v>
      </c>
      <c r="BS6" s="140">
        <v>28</v>
      </c>
      <c r="BT6" s="140">
        <v>29</v>
      </c>
      <c r="BU6" s="140">
        <v>30</v>
      </c>
      <c r="BV6" s="140">
        <v>31</v>
      </c>
      <c r="BW6" s="140">
        <v>32</v>
      </c>
      <c r="BX6" s="140">
        <v>33</v>
      </c>
      <c r="BY6" s="140">
        <v>34</v>
      </c>
      <c r="BZ6" s="140">
        <v>35</v>
      </c>
      <c r="CA6" s="140">
        <v>36</v>
      </c>
      <c r="CB6" s="140">
        <v>37</v>
      </c>
      <c r="CC6" s="140">
        <v>38</v>
      </c>
      <c r="CD6" s="140">
        <v>39</v>
      </c>
      <c r="CE6" s="223">
        <v>40</v>
      </c>
      <c r="CF6" s="212">
        <v>1</v>
      </c>
      <c r="CG6" s="140">
        <v>2</v>
      </c>
      <c r="CH6" s="140">
        <v>3</v>
      </c>
      <c r="CI6" s="140">
        <v>4</v>
      </c>
      <c r="CJ6" s="140">
        <v>5</v>
      </c>
      <c r="CK6" s="140">
        <v>6</v>
      </c>
      <c r="CL6" s="140">
        <v>7</v>
      </c>
      <c r="CM6" s="140">
        <v>8</v>
      </c>
      <c r="CN6" s="140">
        <v>9</v>
      </c>
      <c r="CO6" s="140">
        <v>10</v>
      </c>
      <c r="CP6" s="140">
        <v>11</v>
      </c>
      <c r="CQ6" s="140">
        <v>12</v>
      </c>
      <c r="CR6" s="140">
        <v>13</v>
      </c>
      <c r="CS6" s="140">
        <v>14</v>
      </c>
      <c r="CT6" s="140">
        <v>15</v>
      </c>
      <c r="CU6" s="140">
        <v>16</v>
      </c>
      <c r="CV6" s="140">
        <v>17</v>
      </c>
      <c r="CW6" s="140">
        <v>18</v>
      </c>
      <c r="CX6" s="140">
        <v>19</v>
      </c>
      <c r="CY6" s="140">
        <v>20</v>
      </c>
      <c r="CZ6" s="140">
        <v>21</v>
      </c>
      <c r="DA6" s="140">
        <v>22</v>
      </c>
      <c r="DB6" s="223">
        <v>23</v>
      </c>
      <c r="DC6" s="212">
        <v>1</v>
      </c>
      <c r="DD6" s="140">
        <v>2</v>
      </c>
      <c r="DE6" s="140">
        <v>3</v>
      </c>
      <c r="DF6" s="140">
        <v>4</v>
      </c>
      <c r="DG6" s="140">
        <v>5</v>
      </c>
      <c r="DH6" s="140">
        <v>6</v>
      </c>
      <c r="DI6" s="140">
        <v>7</v>
      </c>
      <c r="DJ6" s="140">
        <v>8</v>
      </c>
      <c r="DK6" s="140">
        <v>9</v>
      </c>
      <c r="DL6" s="140">
        <v>10</v>
      </c>
      <c r="DM6" s="140">
        <v>11</v>
      </c>
      <c r="DN6" s="140">
        <v>12</v>
      </c>
      <c r="DO6" s="140">
        <v>13</v>
      </c>
      <c r="DP6" s="141">
        <v>14</v>
      </c>
      <c r="DQ6" s="136"/>
      <c r="DR6" s="142" t="str">
        <f>B5</f>
        <v>С1</v>
      </c>
      <c r="DS6" s="142" t="str">
        <f>AR5</f>
        <v>С2</v>
      </c>
      <c r="DT6" s="142" t="str">
        <f>CF5</f>
        <v>С3-1</v>
      </c>
      <c r="DU6" s="142" t="str">
        <f>DC5</f>
        <v>С3-2</v>
      </c>
      <c r="DV6" s="143" t="s">
        <v>0</v>
      </c>
      <c r="DW6" s="136"/>
      <c r="DX6" s="136"/>
    </row>
    <row r="7" spans="1:128" ht="12.75" customHeight="1" thickTop="1">
      <c r="A7" s="383">
        <v>12</v>
      </c>
      <c r="B7" s="194" t="str">
        <f>VLOOKUP(CONCATENATE($B$5,"-",B8),PriceList[[Код ОН для шахиатки]:[Цена в шахматку]],2,0)</f>
        <v>Ст</v>
      </c>
      <c r="C7" s="145" t="str">
        <f>VLOOKUP(CONCATENATE($B$5,"-",C8),PriceList[[Код ОН для шахиатки]:[Цена в шахматку]],2,0)</f>
        <v>Ст</v>
      </c>
      <c r="D7" s="145" t="str">
        <f>VLOOKUP(CONCATENATE($B$5,"-",D8),PriceList[[Код ОН для шахиатки]:[Цена в шахматку]],2,0)</f>
        <v>1К</v>
      </c>
      <c r="E7" s="145" t="str">
        <f>VLOOKUP(CONCATENATE($B$5,"-",E8),PriceList[[Код ОН для шахиатки]:[Цена в шахматку]],2,0)</f>
        <v>Ст</v>
      </c>
      <c r="F7" s="145" t="str">
        <f>VLOOKUP(CONCATENATE($B$5,"-",F8),PriceList[[Код ОН для шахиатки]:[Цена в шахматку]],2,0)</f>
        <v>1К</v>
      </c>
      <c r="G7" s="145" t="str">
        <f>VLOOKUP(CONCATENATE($B$5,"-",G8),PriceList[[Код ОН для шахиатки]:[Цена в шахматку]],2,0)</f>
        <v>Ст</v>
      </c>
      <c r="H7" s="145" t="str">
        <f>VLOOKUP(CONCATENATE($B$5,"-",H8),PriceList[[Код ОН для шахиатки]:[Цена в шахматку]],2,0)</f>
        <v>Ст</v>
      </c>
      <c r="I7" s="145" t="str">
        <f>VLOOKUP(CONCATENATE($B$5,"-",I8),PriceList[[Код ОН для шахиатки]:[Цена в шахматку]],2,0)</f>
        <v>Ст</v>
      </c>
      <c r="J7" s="145" t="str">
        <f>VLOOKUP(CONCATENATE($B$5,"-",J8),PriceList[[Код ОН для шахиатки]:[Цена в шахматку]],2,0)</f>
        <v>2К</v>
      </c>
      <c r="K7" s="145" t="str">
        <f>VLOOKUP(CONCATENATE($B$5,"-",K8),PriceList[[Код ОН для шахиатки]:[Цена в шахматку]],2,0)</f>
        <v>Ст</v>
      </c>
      <c r="L7" s="145" t="str">
        <f>VLOOKUP(CONCATENATE($B$5,"-",L8),PriceList[[Код ОН для шахиатки]:[Цена в шахматку]],2,0)</f>
        <v>Ст</v>
      </c>
      <c r="M7" s="145" t="str">
        <f>VLOOKUP(CONCATENATE($B$5,"-",M8),PriceList[[Код ОН для шахиатки]:[Цена в шахматку]],2,0)</f>
        <v>Ст</v>
      </c>
      <c r="N7" s="146"/>
      <c r="O7" s="146"/>
      <c r="P7" s="146"/>
      <c r="Q7" s="146"/>
      <c r="R7" s="146"/>
      <c r="S7" s="146"/>
      <c r="T7" s="146"/>
      <c r="U7" s="146"/>
      <c r="V7" s="146"/>
      <c r="W7" s="146"/>
      <c r="X7" s="146"/>
      <c r="Y7" s="146"/>
      <c r="Z7" s="146"/>
      <c r="AA7" s="146"/>
      <c r="AB7" s="146"/>
      <c r="AC7" s="146"/>
      <c r="AD7" s="146"/>
      <c r="AE7" s="146"/>
      <c r="AF7" s="146"/>
      <c r="AG7" s="146"/>
      <c r="AH7" s="146"/>
      <c r="AI7" s="146"/>
      <c r="AJ7" s="146"/>
      <c r="AK7" s="146"/>
      <c r="AL7" s="146"/>
      <c r="AM7" s="146"/>
      <c r="AN7" s="146"/>
      <c r="AO7" s="146"/>
      <c r="AP7" s="146"/>
      <c r="AQ7" s="202"/>
      <c r="AR7" s="213" t="str">
        <f>VLOOKUP(CONCATENATE($AR$5,"-",AR8),PriceList[[Код ОН для шахиатки]:[Цена в шахматку]],2,0)</f>
        <v>Ст</v>
      </c>
      <c r="AS7" s="145" t="str">
        <f>VLOOKUP(CONCATENATE($AR$5,"-",AS8),PriceList[[Код ОН для шахиатки]:[Цена в шахматку]],2,0)</f>
        <v>Ст</v>
      </c>
      <c r="AT7" s="145" t="str">
        <f>VLOOKUP(CONCATENATE($AR$5,"-",AT8),PriceList[[Код ОН для шахиатки]:[Цена в шахматку]],2,0)</f>
        <v>Ст</v>
      </c>
      <c r="AU7" s="145" t="str">
        <f>VLOOKUP(CONCATENATE($AR$5,"-",AU8),PriceList[[Код ОН для шахиатки]:[Цена в шахматку]],2,0)</f>
        <v>Ст</v>
      </c>
      <c r="AV7" s="145" t="str">
        <f>VLOOKUP(CONCATENATE($AR$5,"-",AV8),PriceList[[Код ОН для шахиатки]:[Цена в шахматку]],2,0)</f>
        <v>1К</v>
      </c>
      <c r="AW7" s="145" t="str">
        <f>VLOOKUP(CONCATENATE($AR$5,"-",AW8),PriceList[[Код ОН для шахиатки]:[Цена в шахматку]],2,0)</f>
        <v>Ст</v>
      </c>
      <c r="AX7" s="145" t="str">
        <f>VLOOKUP(CONCATENATE($AR$5,"-",AX8),PriceList[[Код ОН для шахиатки]:[Цена в шахматку]],2,0)</f>
        <v>Ст</v>
      </c>
      <c r="AY7" s="145" t="str">
        <f>VLOOKUP(CONCATENATE($AR$5,"-",AY8),PriceList[[Код ОН для шахиатки]:[Цена в шахматку]],2,0)</f>
        <v>Ст</v>
      </c>
      <c r="AZ7" s="145" t="str">
        <f>VLOOKUP(CONCATENATE($AR$5,"-",AZ8),PriceList[[Код ОН для шахиатки]:[Цена в шахматку]],2,0)</f>
        <v>Ст</v>
      </c>
      <c r="BA7" s="145" t="str">
        <f>VLOOKUP(CONCATENATE($AR$5,"-",BA8),PriceList[[Код ОН для шахиатки]:[Цена в шахматку]],2,0)</f>
        <v>Ст</v>
      </c>
      <c r="BB7" s="145" t="str">
        <f>VLOOKUP(CONCATENATE($AR$5,"-",BB8),PriceList[[Код ОН для шахиатки]:[Цена в шахматку]],2,0)</f>
        <v>1К</v>
      </c>
      <c r="BC7" s="145" t="str">
        <f>VLOOKUP(CONCATENATE($AR$5,"-",BC8),PriceList[[Код ОН для шахиатки]:[Цена в шахматку]],2,0)</f>
        <v>Ст</v>
      </c>
      <c r="BD7" s="146"/>
      <c r="BE7" s="146"/>
      <c r="BF7" s="146"/>
      <c r="BG7" s="146"/>
      <c r="BH7" s="146"/>
      <c r="BI7" s="146"/>
      <c r="BJ7" s="146"/>
      <c r="BK7" s="146"/>
      <c r="BL7" s="146"/>
      <c r="BM7" s="146"/>
      <c r="BN7" s="146"/>
      <c r="BO7" s="146"/>
      <c r="BP7" s="146"/>
      <c r="BQ7" s="146"/>
      <c r="BR7" s="146"/>
      <c r="BS7" s="146"/>
      <c r="BT7" s="146"/>
      <c r="BU7" s="146"/>
      <c r="BV7" s="146"/>
      <c r="BW7" s="146"/>
      <c r="BX7" s="146"/>
      <c r="BY7" s="146"/>
      <c r="BZ7" s="146"/>
      <c r="CA7" s="146"/>
      <c r="CB7" s="146"/>
      <c r="CC7" s="146"/>
      <c r="CD7" s="146"/>
      <c r="CE7" s="202"/>
      <c r="CF7" s="213" t="str">
        <f>VLOOKUP(CONCATENATE($CF$5,"-",CF8),PriceList[[Код ОН для шахиатки]:[Цена в шахматку]],2,0)</f>
        <v>Ст</v>
      </c>
      <c r="CG7" s="145" t="str">
        <f>VLOOKUP(CONCATENATE($CF$5,"-",CG8),PriceList[[Код ОН для шахиатки]:[Цена в шахматку]],2,0)</f>
        <v>1К</v>
      </c>
      <c r="CH7" s="145" t="str">
        <f>VLOOKUP(CONCATENATE($CF$5,"-",CH8),PriceList[[Код ОН для шахиатки]:[Цена в шахматку]],2,0)</f>
        <v>Ст</v>
      </c>
      <c r="CI7" s="145" t="str">
        <f>VLOOKUP(CONCATENATE($CF$5,"-",CI8),PriceList[[Код ОН для шахиатки]:[Цена в шахматку]],2,0)</f>
        <v>Ст</v>
      </c>
      <c r="CJ7" s="145" t="str">
        <f>VLOOKUP(CONCATENATE($CF$5,"-",CJ8),PriceList[[Код ОН для шахиатки]:[Цена в шахматку]],2,0)</f>
        <v>Ст</v>
      </c>
      <c r="CK7" s="145" t="str">
        <f>VLOOKUP(CONCATENATE($CF$5,"-",CK8),PriceList[[Код ОН для шахиатки]:[Цена в шахматку]],2,0)</f>
        <v>Ст</v>
      </c>
      <c r="CL7" s="145" t="str">
        <f>VLOOKUP(CONCATENATE($CF$5,"-",CL8),PriceList[[Код ОН для шахиатки]:[Цена в шахматку]],2,0)</f>
        <v>1К</v>
      </c>
      <c r="CM7" s="145" t="str">
        <f>VLOOKUP(CONCATENATE($CF$5,"-",CM8),PriceList[[Код ОН для шахиатки]:[Цена в шахматку]],2,0)</f>
        <v>Ст</v>
      </c>
      <c r="CN7" s="145" t="str">
        <f>VLOOKUP(CONCATENATE($CF$5,"-",CN8),PriceList[[Код ОН для шахиатки]:[Цена в шахматку]],2,0)</f>
        <v>Ст</v>
      </c>
      <c r="CO7" s="145" t="str">
        <f>VLOOKUP(CONCATENATE($CF$5,"-",CO8),PriceList[[Код ОН для шахиатки]:[Цена в шахматку]],2,0)</f>
        <v>Ст</v>
      </c>
      <c r="CP7" s="145" t="str">
        <f>VLOOKUP(CONCATENATE($CF$5,"-",CP8),PriceList[[Код ОН для шахиатки]:[Цена в шахматку]],2,0)</f>
        <v>Ст</v>
      </c>
      <c r="CQ7" s="146"/>
      <c r="CR7" s="146"/>
      <c r="CS7" s="146"/>
      <c r="CT7" s="146"/>
      <c r="CU7" s="146"/>
      <c r="CV7" s="146"/>
      <c r="CW7" s="146"/>
      <c r="CX7" s="146"/>
      <c r="CY7" s="146"/>
      <c r="CZ7" s="146"/>
      <c r="DA7" s="146"/>
      <c r="DB7" s="202"/>
      <c r="DC7" s="213" t="str">
        <f>VLOOKUP(CONCATENATE($DC$5,"-",DC8),PriceList[[Код ОН для шахиатки]:[Цена в шахматку]],2,0)</f>
        <v>Ст</v>
      </c>
      <c r="DD7" s="145" t="str">
        <f>VLOOKUP(CONCATENATE($DC$5,"-",DD8),PriceList[[Код ОН для шахиатки]:[Цена в шахматку]],2,0)</f>
        <v>Ст</v>
      </c>
      <c r="DE7" s="145" t="str">
        <f>VLOOKUP(CONCATENATE($DC$5,"-",DE8),PriceList[[Код ОН для шахиатки]:[Цена в шахматку]],2,0)</f>
        <v>Ст</v>
      </c>
      <c r="DF7" s="145" t="str">
        <f>VLOOKUP(CONCATENATE($DC$5,"-",DF8),PriceList[[Код ОН для шахиатки]:[Цена в шахматку]],2,0)</f>
        <v>Ст</v>
      </c>
      <c r="DG7" s="145" t="str">
        <f>VLOOKUP(CONCATENATE($DC$5,"-",DG8),PriceList[[Код ОН для шахиатки]:[Цена в шахматку]],2,0)</f>
        <v>1К</v>
      </c>
      <c r="DH7" s="145" t="str">
        <f>VLOOKUP(CONCATENATE($DC$5,"-",DH8),PriceList[[Код ОН для шахиатки]:[Цена в шахматку]],2,0)</f>
        <v>Ст</v>
      </c>
      <c r="DI7" s="145" t="str">
        <f>VLOOKUP(CONCATENATE($DC$5,"-",DI8),PriceList[[Код ОН для шахиатки]:[Цена в шахматку]],2,0)</f>
        <v>Ст</v>
      </c>
      <c r="DJ7" s="145" t="str">
        <f>VLOOKUP(CONCATENATE($DC$5,"-",DJ8),PriceList[[Код ОН для шахиатки]:[Цена в шахматку]],2,0)</f>
        <v>Ст</v>
      </c>
      <c r="DK7" s="145" t="str">
        <f>VLOOKUP(CONCATENATE($DC$5,"-",DK8),PriceList[[Код ОН для шахиатки]:[Цена в шахматку]],2,0)</f>
        <v>Ст</v>
      </c>
      <c r="DL7" s="145" t="str">
        <f>VLOOKUP(CONCATENATE($DC$5,"-",DL8),PriceList[[Код ОН для шахиатки]:[Цена в шахматку]],2,0)</f>
        <v>1К</v>
      </c>
      <c r="DM7" s="145" t="str">
        <f>VLOOKUP(CONCATENATE($DC$5,"-",DM8),PriceList[[Код ОН для шахиатки]:[Цена в шахматку]],2,0)</f>
        <v>Ст</v>
      </c>
      <c r="DN7" s="146"/>
      <c r="DO7" s="146"/>
      <c r="DP7" s="147"/>
      <c r="DQ7" s="136"/>
      <c r="DR7" s="142"/>
      <c r="DS7" s="142"/>
      <c r="DT7" s="142"/>
      <c r="DU7" s="142"/>
      <c r="DV7" s="143"/>
      <c r="DW7" s="136"/>
      <c r="DX7" s="136"/>
    </row>
    <row r="8" spans="1:128" ht="12.75" customHeight="1">
      <c r="A8" s="384"/>
      <c r="B8" s="148">
        <f>N14+1</f>
        <v>315</v>
      </c>
      <c r="C8" s="149">
        <f t="shared" ref="C8:M8" si="0">B8+1</f>
        <v>316</v>
      </c>
      <c r="D8" s="149">
        <f t="shared" si="0"/>
        <v>317</v>
      </c>
      <c r="E8" s="149">
        <f t="shared" si="0"/>
        <v>318</v>
      </c>
      <c r="F8" s="149">
        <f t="shared" si="0"/>
        <v>319</v>
      </c>
      <c r="G8" s="149">
        <f t="shared" si="0"/>
        <v>320</v>
      </c>
      <c r="H8" s="149">
        <f t="shared" si="0"/>
        <v>321</v>
      </c>
      <c r="I8" s="149">
        <f t="shared" si="0"/>
        <v>322</v>
      </c>
      <c r="J8" s="149">
        <f t="shared" si="0"/>
        <v>323</v>
      </c>
      <c r="K8" s="149">
        <f t="shared" si="0"/>
        <v>324</v>
      </c>
      <c r="L8" s="149">
        <f t="shared" si="0"/>
        <v>325</v>
      </c>
      <c r="M8" s="149">
        <f t="shared" si="0"/>
        <v>326</v>
      </c>
      <c r="N8" s="150"/>
      <c r="O8" s="150"/>
      <c r="P8" s="150"/>
      <c r="Q8" s="150"/>
      <c r="R8" s="150"/>
      <c r="S8" s="150"/>
      <c r="T8" s="150"/>
      <c r="U8" s="150"/>
      <c r="V8" s="150"/>
      <c r="W8" s="150"/>
      <c r="X8" s="150"/>
      <c r="Y8" s="150"/>
      <c r="Z8" s="150"/>
      <c r="AA8" s="150"/>
      <c r="AB8" s="150"/>
      <c r="AC8" s="150"/>
      <c r="AD8" s="150"/>
      <c r="AE8" s="150"/>
      <c r="AF8" s="150"/>
      <c r="AG8" s="150"/>
      <c r="AH8" s="150"/>
      <c r="AI8" s="150"/>
      <c r="AJ8" s="150"/>
      <c r="AK8" s="150"/>
      <c r="AL8" s="150"/>
      <c r="AM8" s="150"/>
      <c r="AN8" s="150"/>
      <c r="AO8" s="150"/>
      <c r="AP8" s="150"/>
      <c r="AQ8" s="203"/>
      <c r="AR8" s="214">
        <f>BC14+1</f>
        <v>320</v>
      </c>
      <c r="AS8" s="149">
        <f t="shared" ref="AS8:BC8" si="1">AR8+1</f>
        <v>321</v>
      </c>
      <c r="AT8" s="149">
        <f t="shared" si="1"/>
        <v>322</v>
      </c>
      <c r="AU8" s="149">
        <f t="shared" si="1"/>
        <v>323</v>
      </c>
      <c r="AV8" s="149">
        <f t="shared" si="1"/>
        <v>324</v>
      </c>
      <c r="AW8" s="149">
        <f t="shared" si="1"/>
        <v>325</v>
      </c>
      <c r="AX8" s="149">
        <f t="shared" si="1"/>
        <v>326</v>
      </c>
      <c r="AY8" s="149">
        <f t="shared" si="1"/>
        <v>327</v>
      </c>
      <c r="AZ8" s="149">
        <f t="shared" si="1"/>
        <v>328</v>
      </c>
      <c r="BA8" s="149">
        <f t="shared" si="1"/>
        <v>329</v>
      </c>
      <c r="BB8" s="149">
        <f t="shared" si="1"/>
        <v>330</v>
      </c>
      <c r="BC8" s="149">
        <f t="shared" si="1"/>
        <v>331</v>
      </c>
      <c r="BD8" s="150"/>
      <c r="BE8" s="150"/>
      <c r="BF8" s="150"/>
      <c r="BG8" s="150"/>
      <c r="BH8" s="150"/>
      <c r="BI8" s="150"/>
      <c r="BJ8" s="150"/>
      <c r="BK8" s="150"/>
      <c r="BL8" s="150"/>
      <c r="BM8" s="150"/>
      <c r="BN8" s="150"/>
      <c r="BO8" s="150"/>
      <c r="BP8" s="150"/>
      <c r="BQ8" s="150"/>
      <c r="BR8" s="150"/>
      <c r="BS8" s="150"/>
      <c r="BT8" s="150"/>
      <c r="BU8" s="150"/>
      <c r="BV8" s="150"/>
      <c r="BW8" s="150"/>
      <c r="BX8" s="150"/>
      <c r="BY8" s="150"/>
      <c r="BZ8" s="150"/>
      <c r="CA8" s="150"/>
      <c r="CB8" s="150"/>
      <c r="CC8" s="150"/>
      <c r="CD8" s="150"/>
      <c r="CE8" s="203"/>
      <c r="CF8" s="214">
        <f>CP14+1</f>
        <v>189</v>
      </c>
      <c r="CG8" s="149">
        <f t="shared" ref="CG8:CP8" si="2">CF8+1</f>
        <v>190</v>
      </c>
      <c r="CH8" s="149">
        <f t="shared" si="2"/>
        <v>191</v>
      </c>
      <c r="CI8" s="149">
        <f t="shared" si="2"/>
        <v>192</v>
      </c>
      <c r="CJ8" s="149">
        <f t="shared" si="2"/>
        <v>193</v>
      </c>
      <c r="CK8" s="149">
        <f t="shared" si="2"/>
        <v>194</v>
      </c>
      <c r="CL8" s="149">
        <f t="shared" si="2"/>
        <v>195</v>
      </c>
      <c r="CM8" s="149">
        <f t="shared" si="2"/>
        <v>196</v>
      </c>
      <c r="CN8" s="149">
        <f t="shared" si="2"/>
        <v>197</v>
      </c>
      <c r="CO8" s="149">
        <f t="shared" si="2"/>
        <v>198</v>
      </c>
      <c r="CP8" s="149">
        <f t="shared" si="2"/>
        <v>199</v>
      </c>
      <c r="CQ8" s="150"/>
      <c r="CR8" s="150"/>
      <c r="CS8" s="150"/>
      <c r="CT8" s="150"/>
      <c r="CU8" s="150"/>
      <c r="CV8" s="150"/>
      <c r="CW8" s="150"/>
      <c r="CX8" s="150"/>
      <c r="CY8" s="150"/>
      <c r="CZ8" s="150"/>
      <c r="DA8" s="150"/>
      <c r="DB8" s="203"/>
      <c r="DC8" s="214">
        <f>DM14+1</f>
        <v>335</v>
      </c>
      <c r="DD8" s="149">
        <f t="shared" ref="DD8:DM8" si="3">DC8+1</f>
        <v>336</v>
      </c>
      <c r="DE8" s="149">
        <f t="shared" si="3"/>
        <v>337</v>
      </c>
      <c r="DF8" s="149">
        <f t="shared" si="3"/>
        <v>338</v>
      </c>
      <c r="DG8" s="149">
        <f t="shared" si="3"/>
        <v>339</v>
      </c>
      <c r="DH8" s="149">
        <f t="shared" si="3"/>
        <v>340</v>
      </c>
      <c r="DI8" s="149">
        <f t="shared" si="3"/>
        <v>341</v>
      </c>
      <c r="DJ8" s="149">
        <f t="shared" si="3"/>
        <v>342</v>
      </c>
      <c r="DK8" s="149">
        <f t="shared" si="3"/>
        <v>343</v>
      </c>
      <c r="DL8" s="149">
        <f t="shared" si="3"/>
        <v>344</v>
      </c>
      <c r="DM8" s="149">
        <f t="shared" si="3"/>
        <v>345</v>
      </c>
      <c r="DN8" s="150"/>
      <c r="DO8" s="150"/>
      <c r="DP8" s="151"/>
      <c r="DQ8" s="136"/>
      <c r="DR8" s="142"/>
      <c r="DS8" s="142"/>
      <c r="DT8" s="142"/>
      <c r="DU8" s="142"/>
      <c r="DV8" s="143"/>
      <c r="DW8" s="136"/>
      <c r="DX8" s="136"/>
    </row>
    <row r="9" spans="1:128" ht="12.75" customHeight="1">
      <c r="A9" s="384"/>
      <c r="B9" s="152">
        <f>VLOOKUP(CONCATENATE($B$5,"-",B8),PriceList[[Код ОН для шахиатки]:[Цена в шахматку]],3,0)</f>
        <v>29.87</v>
      </c>
      <c r="C9" s="153">
        <f>VLOOKUP(CONCATENATE($B$5,"-",C8),PriceList[[Код ОН для шахиатки]:[Цена в шахматку]],3,0)</f>
        <v>37.92</v>
      </c>
      <c r="D9" s="153">
        <f>VLOOKUP(CONCATENATE($B$5,"-",D8),PriceList[[Код ОН для шахиатки]:[Цена в шахматку]],3,0)</f>
        <v>59.94</v>
      </c>
      <c r="E9" s="153">
        <f>VLOOKUP(CONCATENATE($B$5,"-",E8),PriceList[[Код ОН для шахиатки]:[Цена в шахматку]],3,0)</f>
        <v>40.42</v>
      </c>
      <c r="F9" s="153">
        <f>VLOOKUP(CONCATENATE($B$5,"-",F8),PriceList[[Код ОН для шахиатки]:[Цена в шахматку]],3,0)</f>
        <v>54.96</v>
      </c>
      <c r="G9" s="153">
        <f>VLOOKUP(CONCATENATE($B$5,"-",G8),PriceList[[Код ОН для шахиатки]:[Цена в шахматку]],3,0)</f>
        <v>32.49</v>
      </c>
      <c r="H9" s="153">
        <f>VLOOKUP(CONCATENATE($B$5,"-",H8),PriceList[[Код ОН для шахиатки]:[Цена в шахматку]],3,0)</f>
        <v>31.16</v>
      </c>
      <c r="I9" s="153">
        <f>VLOOKUP(CONCATENATE($B$5,"-",I8),PriceList[[Код ОН для шахиатки]:[Цена в шахматку]],3,0)</f>
        <v>29.84</v>
      </c>
      <c r="J9" s="153">
        <f>VLOOKUP(CONCATENATE($B$5,"-",J8),PriceList[[Код ОН для шахиатки]:[Цена в шахматку]],3,0)</f>
        <v>82.76</v>
      </c>
      <c r="K9" s="153">
        <f>VLOOKUP(CONCATENATE($B$5,"-",K8),PriceList[[Код ОН для шахиатки]:[Цена в шахматку]],3,0)</f>
        <v>37.19</v>
      </c>
      <c r="L9" s="153">
        <f>VLOOKUP(CONCATENATE($B$5,"-",L8),PriceList[[Код ОН для шахиатки]:[Цена в шахматку]],3,0)</f>
        <v>30.78</v>
      </c>
      <c r="M9" s="153">
        <f>VLOOKUP(CONCATENATE($B$5,"-",M8),PriceList[[Код ОН для шахиатки]:[Цена в шахматку]],3,0)</f>
        <v>30.59</v>
      </c>
      <c r="N9" s="150"/>
      <c r="O9" s="150"/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150"/>
      <c r="AB9" s="150"/>
      <c r="AC9" s="150"/>
      <c r="AD9" s="150"/>
      <c r="AE9" s="150"/>
      <c r="AF9" s="150"/>
      <c r="AG9" s="150"/>
      <c r="AH9" s="150"/>
      <c r="AI9" s="150"/>
      <c r="AJ9" s="150"/>
      <c r="AK9" s="150"/>
      <c r="AL9" s="150"/>
      <c r="AM9" s="150"/>
      <c r="AN9" s="150"/>
      <c r="AO9" s="150"/>
      <c r="AP9" s="150"/>
      <c r="AQ9" s="203"/>
      <c r="AR9" s="215">
        <f>VLOOKUP(CONCATENATE($AR$5,"-",AR8),PriceList[[Код ОН для шахиатки]:[Цена в шахматку]],3,0)</f>
        <v>42.56</v>
      </c>
      <c r="AS9" s="153">
        <f>VLOOKUP(CONCATENATE($AR$5,"-",AS8),PriceList[[Код ОН для шахиатки]:[Цена в шахматку]],3,0)</f>
        <v>28.99</v>
      </c>
      <c r="AT9" s="153">
        <f>VLOOKUP(CONCATENATE($AR$5,"-",AT8),PriceList[[Код ОН для шахиатки]:[Цена в шахматку]],3,0)</f>
        <v>28.52</v>
      </c>
      <c r="AU9" s="153">
        <f>VLOOKUP(CONCATENATE($AR$5,"-",AU8),PriceList[[Код ОН для шахиатки]:[Цена в шахматку]],3,0)</f>
        <v>32.43</v>
      </c>
      <c r="AV9" s="153">
        <f>VLOOKUP(CONCATENATE($AR$5,"-",AV8),PriceList[[Код ОН для шахиатки]:[Цена в шахматку]],3,0)</f>
        <v>61.89</v>
      </c>
      <c r="AW9" s="153">
        <f>VLOOKUP(CONCATENATE($AR$5,"-",AW8),PriceList[[Код ОН для шахиатки]:[Цена в шахматку]],3,0)</f>
        <v>28.99</v>
      </c>
      <c r="AX9" s="153">
        <f>VLOOKUP(CONCATENATE($AR$5,"-",AX8),PriceList[[Код ОН для шахиатки]:[Цена в шахматку]],3,0)</f>
        <v>28.53</v>
      </c>
      <c r="AY9" s="153">
        <f>VLOOKUP(CONCATENATE($AR$5,"-",AY8),PriceList[[Код ОН для шахиатки]:[Цена в шахматку]],3,0)</f>
        <v>28.99</v>
      </c>
      <c r="AZ9" s="153">
        <f>VLOOKUP(CONCATENATE($AR$5,"-",AZ8),PriceList[[Код ОН для шахиатки]:[Цена в шахматку]],3,0)</f>
        <v>28.99</v>
      </c>
      <c r="BA9" s="153">
        <f>VLOOKUP(CONCATENATE($AR$5,"-",BA8),PriceList[[Код ОН для шахиатки]:[Цена в шахматку]],3,0)</f>
        <v>28.99</v>
      </c>
      <c r="BB9" s="153">
        <f>VLOOKUP(CONCATENATE($AR$5,"-",BB8),PriceList[[Код ОН для шахиатки]:[Цена в шахматку]],3,0)</f>
        <v>58.26</v>
      </c>
      <c r="BC9" s="153">
        <f>VLOOKUP(CONCATENATE($AR$5,"-",BC8),PriceList[[Код ОН для шахиатки]:[Цена в шахматку]],3,0)</f>
        <v>36.090000000000003</v>
      </c>
      <c r="BD9" s="150"/>
      <c r="BE9" s="150"/>
      <c r="BF9" s="150"/>
      <c r="BG9" s="150"/>
      <c r="BH9" s="150"/>
      <c r="BI9" s="150"/>
      <c r="BJ9" s="150"/>
      <c r="BK9" s="150"/>
      <c r="BL9" s="150"/>
      <c r="BM9" s="150"/>
      <c r="BN9" s="150"/>
      <c r="BO9" s="150"/>
      <c r="BP9" s="150"/>
      <c r="BQ9" s="150"/>
      <c r="BR9" s="150"/>
      <c r="BS9" s="150"/>
      <c r="BT9" s="150"/>
      <c r="BU9" s="150"/>
      <c r="BV9" s="150"/>
      <c r="BW9" s="150"/>
      <c r="BX9" s="150"/>
      <c r="BY9" s="150"/>
      <c r="BZ9" s="150"/>
      <c r="CA9" s="150"/>
      <c r="CB9" s="150"/>
      <c r="CC9" s="150"/>
      <c r="CD9" s="150"/>
      <c r="CE9" s="203"/>
      <c r="CF9" s="215">
        <f>VLOOKUP(CONCATENATE($CF$5,"-",CF8),PriceList[[Код ОН для шахиатки]:[Цена в шахматку]],3,0)</f>
        <v>40.130000000000003</v>
      </c>
      <c r="CG9" s="153">
        <f>VLOOKUP(CONCATENATE($CF$5,"-",CG8),PriceList[[Код ОН для шахиатки]:[Цена в шахматку]],3,0)</f>
        <v>63.19</v>
      </c>
      <c r="CH9" s="153">
        <f>VLOOKUP(CONCATENATE($CF$5,"-",CH8),PriceList[[Код ОН для шахиатки]:[Цена в шахматку]],3,0)</f>
        <v>30.35</v>
      </c>
      <c r="CI9" s="153">
        <f>VLOOKUP(CONCATENATE($CF$5,"-",CI8),PriceList[[Код ОН для шахиатки]:[Цена в шахматку]],3,0)</f>
        <v>31.02</v>
      </c>
      <c r="CJ9" s="153">
        <f>VLOOKUP(CONCATENATE($CF$5,"-",CJ8),PriceList[[Код ОН для шахиатки]:[Цена в шахматку]],3,0)</f>
        <v>30.91</v>
      </c>
      <c r="CK9" s="153">
        <f>VLOOKUP(CONCATENATE($CF$5,"-",CK8),PriceList[[Код ОН для шахиатки]:[Цена в шахматку]],3,0)</f>
        <v>30.39</v>
      </c>
      <c r="CL9" s="153">
        <f>VLOOKUP(CONCATENATE($CF$5,"-",CL8),PriceList[[Код ОН для шахиатки]:[Цена в шахматку]],3,0)</f>
        <v>72.03</v>
      </c>
      <c r="CM9" s="153">
        <f>VLOOKUP(CONCATENATE($CF$5,"-",CM8),PriceList[[Код ОН для шахиатки]:[Цена в шахматку]],3,0)</f>
        <v>41.75</v>
      </c>
      <c r="CN9" s="153">
        <f>VLOOKUP(CONCATENATE($CF$5,"-",CN8),PriceList[[Код ОН для шахиатки]:[Цена в шахматку]],3,0)</f>
        <v>29.36</v>
      </c>
      <c r="CO9" s="153">
        <f>VLOOKUP(CONCATENATE($CF$5,"-",CO8),PriceList[[Код ОН для шахиатки]:[Цена в шахматку]],3,0)</f>
        <v>30.35</v>
      </c>
      <c r="CP9" s="153">
        <f>VLOOKUP(CONCATENATE($CF$5,"-",CP8),PriceList[[Код ОН для шахиатки]:[Цена в шахматку]],3,0)</f>
        <v>30.82</v>
      </c>
      <c r="CQ9" s="150"/>
      <c r="CR9" s="150"/>
      <c r="CS9" s="150"/>
      <c r="CT9" s="150"/>
      <c r="CU9" s="150"/>
      <c r="CV9" s="150"/>
      <c r="CW9" s="150"/>
      <c r="CX9" s="150"/>
      <c r="CY9" s="150"/>
      <c r="CZ9" s="150"/>
      <c r="DA9" s="150"/>
      <c r="DB9" s="203"/>
      <c r="DC9" s="215">
        <f>VLOOKUP(CONCATENATE($DC$5,"-",DC8),PriceList[[Код ОН для шахиатки]:[Цена в шахматку]],3,0)</f>
        <v>30.85</v>
      </c>
      <c r="DD9" s="153">
        <f>VLOOKUP(CONCATENATE($DC$5,"-",DD8),PriceList[[Код ОН для шахиатки]:[Цена в шахматку]],3,0)</f>
        <v>30.35</v>
      </c>
      <c r="DE9" s="153">
        <f>VLOOKUP(CONCATENATE($DC$5,"-",DE8),PriceList[[Код ОН для шахиатки]:[Цена в шахматку]],3,0)</f>
        <v>29.36</v>
      </c>
      <c r="DF9" s="153">
        <f>VLOOKUP(CONCATENATE($DC$5,"-",DF8),PriceList[[Код ОН для шахиатки]:[Цена в шахматку]],3,0)</f>
        <v>41.75</v>
      </c>
      <c r="DG9" s="153">
        <f>VLOOKUP(CONCATENATE($DC$5,"-",DG8),PriceList[[Код ОН для шахиатки]:[Цена в шахматку]],3,0)</f>
        <v>72.03</v>
      </c>
      <c r="DH9" s="153">
        <f>VLOOKUP(CONCATENATE($DC$5,"-",DH8),PriceList[[Код ОН для шахиатки]:[Цена в шахматку]],3,0)</f>
        <v>30.39</v>
      </c>
      <c r="DI9" s="153">
        <f>VLOOKUP(CONCATENATE($DC$5,"-",DI8),PriceList[[Код ОН для шахиатки]:[Цена в шахматку]],3,0)</f>
        <v>30.91</v>
      </c>
      <c r="DJ9" s="153">
        <f>VLOOKUP(CONCATENATE($DC$5,"-",DJ8),PriceList[[Код ОН для шахиатки]:[Цена в шахматку]],3,0)</f>
        <v>31.02</v>
      </c>
      <c r="DK9" s="153">
        <f>VLOOKUP(CONCATENATE($DC$5,"-",DK8),PriceList[[Код ОН для шахиатки]:[Цена в шахматку]],3,0)</f>
        <v>30.35</v>
      </c>
      <c r="DL9" s="153">
        <f>VLOOKUP(CONCATENATE($DC$5,"-",DL8),PriceList[[Код ОН для шахиатки]:[Цена в шахматку]],3,0)</f>
        <v>63.19</v>
      </c>
      <c r="DM9" s="153">
        <f>VLOOKUP(CONCATENATE($DC$5,"-",DM8),PriceList[[Код ОН для шахиатки]:[Цена в шахматку]],3,0)</f>
        <v>40.130000000000003</v>
      </c>
      <c r="DN9" s="150"/>
      <c r="DO9" s="150"/>
      <c r="DP9" s="151"/>
      <c r="DQ9" s="136"/>
      <c r="DR9" s="142"/>
      <c r="DS9" s="142"/>
      <c r="DT9" s="142"/>
      <c r="DU9" s="142"/>
      <c r="DV9" s="143"/>
      <c r="DW9" s="136"/>
      <c r="DX9" s="136"/>
    </row>
    <row r="10" spans="1:128" ht="12.75" customHeight="1">
      <c r="A10" s="384"/>
      <c r="B10" s="154">
        <f>VLOOKUP(CONCATENATE($B$5,"-",B8),PriceList[[Код ОН для шахиатки]:[Цена в шахматку]],4,0)</f>
        <v>470847.30000000005</v>
      </c>
      <c r="C10" s="155">
        <f>VLOOKUP(CONCATENATE($B$5,"-",C8),PriceList[[Код ОН для шахиатки]:[Цена в шахматку]],4,0)</f>
        <v>470847.30000000005</v>
      </c>
      <c r="D10" s="155">
        <f>VLOOKUP(CONCATENATE($B$5,"-",D8),PriceList[[Код ОН для шахиатки]:[Цена в шахматку]],4,0)</f>
        <v>467552.44800000003</v>
      </c>
      <c r="E10" s="155">
        <f>VLOOKUP(CONCATENATE($B$5,"-",E8),PriceList[[Код ОН для шахиатки]:[Цена в шахматку]],4,0)</f>
        <v>476242.80000000005</v>
      </c>
      <c r="F10" s="155">
        <f>VLOOKUP(CONCATENATE($B$5,"-",F8),PriceList[[Код ОН для шахиатки]:[Цена в шахматку]],4,0)</f>
        <v>464099.32800000004</v>
      </c>
      <c r="G10" s="155">
        <f>VLOOKUP(CONCATENATE($B$5,"-",G8),PriceList[[Код ОН для шахиатки]:[Цена в шахматку]],4,0)</f>
        <v>490630.80000000005</v>
      </c>
      <c r="H10" s="155">
        <f>VLOOKUP(CONCATENATE($B$5,"-",H8),PriceList[[Код ОН для шахиатки]:[Цена в шахматку]],4,0)</f>
        <v>490630.80000000005</v>
      </c>
      <c r="I10" s="155">
        <f>VLOOKUP(CONCATENATE($B$5,"-",I8),PriceList[[Код ОН для шахиатки]:[Цена в шахматку]],4,0)</f>
        <v>494227.80000000005</v>
      </c>
      <c r="J10" s="155">
        <f>VLOOKUP(CONCATENATE($B$5,"-",J8),PriceList[[Код ОН для шахиатки]:[Цена в шахматку]],4,0)</f>
        <v>454430.592</v>
      </c>
      <c r="K10" s="155">
        <f>VLOOKUP(CONCATENATE($B$5,"-",K8),PriceList[[Код ОН для шахиатки]:[Цена в шахматку]],4,0)</f>
        <v>470847.30000000005</v>
      </c>
      <c r="L10" s="155">
        <f>VLOOKUP(CONCATENATE($B$5,"-",L8),PriceList[[Код ОН для шахиатки]:[Цена в шахматку]],4,0)</f>
        <v>474444.30000000005</v>
      </c>
      <c r="M10" s="155">
        <f>VLOOKUP(CONCATENATE($B$5,"-",M8),PriceList[[Код ОН для шахиатки]:[Цена в шахматку]],4,0)</f>
        <v>474444.30000000005</v>
      </c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  <c r="AH10" s="150"/>
      <c r="AI10" s="150"/>
      <c r="AJ10" s="150"/>
      <c r="AK10" s="150"/>
      <c r="AL10" s="150"/>
      <c r="AM10" s="150"/>
      <c r="AN10" s="150"/>
      <c r="AO10" s="150"/>
      <c r="AP10" s="150"/>
      <c r="AQ10" s="203"/>
      <c r="AR10" s="216">
        <f>VLOOKUP(CONCATENATE($AR$5,"-",AR8),PriceList[[Код ОН для шахиатки]:[Цена в шахматку]],4,0)</f>
        <v>505018.80000000005</v>
      </c>
      <c r="AS10" s="155">
        <f>VLOOKUP(CONCATENATE($AR$5,"-",AS8),PriceList[[Код ОН для шахиатки]:[Цена в шахматку]],4,0)</f>
        <v>523003.80000000005</v>
      </c>
      <c r="AT10" s="155">
        <f>VLOOKUP(CONCATENATE($AR$5,"-",AT8),PriceList[[Код ОН для шахиатки]:[Цена в шахматку]],4,0)</f>
        <v>523003.80000000005</v>
      </c>
      <c r="AU10" s="155">
        <f>VLOOKUP(CONCATENATE($AR$5,"-",AU8),PriceList[[Код ОН для шахиатки]:[Цена в шахматку]],4,0)</f>
        <v>533794.80000000005</v>
      </c>
      <c r="AV10" s="155">
        <f>VLOOKUP(CONCATENATE($AR$5,"-",AV8),PriceList[[Код ОН для шахиатки]:[Цена в шахматку]],4,0)</f>
        <v>498630.52799999999</v>
      </c>
      <c r="AW10" s="155">
        <f>VLOOKUP(CONCATENATE($AR$5,"-",AW8),PriceList[[Код ОН для шахиатки]:[Цена в шахматку]],4,0)</f>
        <v>530197.80000000005</v>
      </c>
      <c r="AX10" s="155">
        <f>VLOOKUP(CONCATENATE($AR$5,"-",AX8),PriceList[[Код ОН для шахиатки]:[Цена в шахматку]],4,0)</f>
        <v>530197.80000000005</v>
      </c>
      <c r="AY10" s="155">
        <f>VLOOKUP(CONCATENATE($AR$5,"-",AY8),PriceList[[Код ОН для шахиатки]:[Цена в шахматку]],4,0)</f>
        <v>515809.80000000005</v>
      </c>
      <c r="AZ10" s="155">
        <f>VLOOKUP(CONCATENATE($AR$5,"-",AZ8),PriceList[[Код ОН для шахиатки]:[Цена в шахматку]],4,0)</f>
        <v>515809.80000000005</v>
      </c>
      <c r="BA10" s="155">
        <f>VLOOKUP(CONCATENATE($AR$5,"-",BA8),PriceList[[Код ОН для шахиатки]:[Цена в шахматку]],4,0)</f>
        <v>519406.80000000005</v>
      </c>
      <c r="BB10" s="155">
        <f>VLOOKUP(CONCATENATE($AR$5,"-",BB8),PriceList[[Код ОН для шахиатки]:[Цена в шахматку]],4,0)</f>
        <v>491724.28800000006</v>
      </c>
      <c r="BC10" s="155">
        <f>VLOOKUP(CONCATENATE($AR$5,"-",BC8),PriceList[[Код ОН для шахиатки]:[Цена в шахматку]],4,0)</f>
        <v>0</v>
      </c>
      <c r="BD10" s="150"/>
      <c r="BE10" s="150"/>
      <c r="BF10" s="150"/>
      <c r="BG10" s="150"/>
      <c r="BH10" s="150"/>
      <c r="BI10" s="150"/>
      <c r="BJ10" s="150"/>
      <c r="BK10" s="150"/>
      <c r="BL10" s="150"/>
      <c r="BM10" s="150"/>
      <c r="BN10" s="150"/>
      <c r="BO10" s="150"/>
      <c r="BP10" s="150"/>
      <c r="BQ10" s="150"/>
      <c r="BR10" s="150"/>
      <c r="BS10" s="150"/>
      <c r="BT10" s="150"/>
      <c r="BU10" s="150"/>
      <c r="BV10" s="150"/>
      <c r="BW10" s="150"/>
      <c r="BX10" s="150"/>
      <c r="BY10" s="150"/>
      <c r="BZ10" s="150"/>
      <c r="CA10" s="150"/>
      <c r="CB10" s="150"/>
      <c r="CC10" s="150"/>
      <c r="CD10" s="150"/>
      <c r="CE10" s="203"/>
      <c r="CF10" s="216">
        <f>VLOOKUP(CONCATENATE($CF$5,"-",CF8),PriceList[[Код ОН для шахиатки]:[Цена в шахматку]],4,0)</f>
        <v>456819.00000000006</v>
      </c>
      <c r="CG10" s="155">
        <f>VLOOKUP(CONCATENATE($CF$5,"-",CG8),PriceList[[Код ОН для шахиатки]:[Цена в шахматку]],4,0)</f>
        <v>467897.76</v>
      </c>
      <c r="CH10" s="155">
        <f>VLOOKUP(CONCATENATE($CF$5,"-",CH8),PriceList[[Код ОН для шахиатки]:[Цена в шахматку]],4,0)</f>
        <v>490990.50000000006</v>
      </c>
      <c r="CI10" s="155">
        <f>VLOOKUP(CONCATENATE($CF$5,"-",CI8),PriceList[[Код ОН для шахиатки]:[Цена в шахматку]],4,0)</f>
        <v>494587.50000000006</v>
      </c>
      <c r="CJ10" s="155">
        <f>VLOOKUP(CONCATENATE($CF$5,"-",CJ8),PriceList[[Код ОН для шахиатки]:[Цена в шахматку]],4,0)</f>
        <v>494587.50000000006</v>
      </c>
      <c r="CK10" s="155">
        <f>VLOOKUP(CONCATENATE($CF$5,"-",CK8),PriceList[[Код ОН для шахиатки]:[Цена в шахматку]],4,0)</f>
        <v>494587.50000000006</v>
      </c>
      <c r="CL10" s="155">
        <f>VLOOKUP(CONCATENATE($CF$5,"-",CL8),PriceList[[Код ОН для шахиатки]:[Цена в шахматку]],4,0)</f>
        <v>464444.64000000007</v>
      </c>
      <c r="CM10" s="155">
        <f>VLOOKUP(CONCATENATE($CF$5,"-",CM8),PriceList[[Код ОН для шахиатки]:[Цена в шахматку]],4,0)</f>
        <v>460416.00000000006</v>
      </c>
      <c r="CN10" s="155">
        <f>VLOOKUP(CONCATENATE($CF$5,"-",CN8),PriceList[[Код ОН для шахиатки]:[Цена в шахматку]],4,0)</f>
        <v>464013.00000000006</v>
      </c>
      <c r="CO10" s="155">
        <f>VLOOKUP(CONCATENATE($CF$5,"-",CO8),PriceList[[Код ОН для шахиатки]:[Цена в шахматку]],4,0)</f>
        <v>464013.00000000006</v>
      </c>
      <c r="CP10" s="155">
        <f>VLOOKUP(CONCATENATE($CF$5,"-",CP8),PriceList[[Код ОН для шахиатки]:[Цена в шахматку]],4,0)</f>
        <v>464013.00000000006</v>
      </c>
      <c r="CQ10" s="150"/>
      <c r="CR10" s="150"/>
      <c r="CS10" s="150"/>
      <c r="CT10" s="150"/>
      <c r="CU10" s="150"/>
      <c r="CV10" s="150"/>
      <c r="CW10" s="150"/>
      <c r="CX10" s="150"/>
      <c r="CY10" s="150"/>
      <c r="CZ10" s="150"/>
      <c r="DA10" s="150"/>
      <c r="DB10" s="203"/>
      <c r="DC10" s="216">
        <f>VLOOKUP(CONCATENATE($DC$5,"-",DC8),PriceList[[Код ОН для шахиатки]:[Цена в шахматку]],4,0)</f>
        <v>480199.50000000006</v>
      </c>
      <c r="DD10" s="155">
        <f>VLOOKUP(CONCATENATE($DC$5,"-",DD8),PriceList[[Код ОН для шахиатки]:[Цена в шахматку]],4,0)</f>
        <v>480199.50000000006</v>
      </c>
      <c r="DE10" s="155">
        <f>VLOOKUP(CONCATENATE($DC$5,"-",DE8),PriceList[[Код ОН для шахиатки]:[Цена в шахматку]],4,0)</f>
        <v>480199.50000000006</v>
      </c>
      <c r="DF10" s="155">
        <f>VLOOKUP(CONCATENATE($DC$5,"-",DF8),PriceList[[Код ОН для шахиатки]:[Цена в шахматку]],4,0)</f>
        <v>476602.50000000006</v>
      </c>
      <c r="DG10" s="155">
        <f>VLOOKUP(CONCATENATE($DC$5,"-",DG8),PriceList[[Код ОН для шахиатки]:[Цена в шахматку]],4,0)</f>
        <v>464444.64000000007</v>
      </c>
      <c r="DH10" s="155">
        <f>VLOOKUP(CONCATENATE($DC$5,"-",DH8),PriceList[[Код ОН для шахиатки]:[Цена в шахматку]],4,0)</f>
        <v>494587.50000000006</v>
      </c>
      <c r="DI10" s="155">
        <f>VLOOKUP(CONCATENATE($DC$5,"-",DI8),PriceList[[Код ОН для шахиатки]:[Цена в шахматку]],4,0)</f>
        <v>494587.50000000006</v>
      </c>
      <c r="DJ10" s="155">
        <f>VLOOKUP(CONCATENATE($DC$5,"-",DJ8),PriceList[[Код ОН для шахиатки]:[Цена в шахматку]],4,0)</f>
        <v>494587.50000000006</v>
      </c>
      <c r="DK10" s="155">
        <f>VLOOKUP(CONCATENATE($DC$5,"-",DK8),PriceList[[Код ОН для шахиатки]:[Цена в шахматку]],4,0)</f>
        <v>490990.50000000006</v>
      </c>
      <c r="DL10" s="155">
        <f>VLOOKUP(CONCATENATE($DC$5,"-",DL8),PriceList[[Код ОН для шахиатки]:[Цена в шахматку]],4,0)</f>
        <v>467897.76</v>
      </c>
      <c r="DM10" s="155">
        <f>VLOOKUP(CONCATENATE($DC$5,"-",DM8),PriceList[[Код ОН для шахиатки]:[Цена в шахматку]],4,0)</f>
        <v>473005.50000000006</v>
      </c>
      <c r="DN10" s="150"/>
      <c r="DO10" s="150"/>
      <c r="DP10" s="151"/>
      <c r="DQ10" s="136"/>
      <c r="DR10" s="142"/>
      <c r="DS10" s="142"/>
      <c r="DT10" s="142"/>
      <c r="DU10" s="142"/>
      <c r="DV10" s="143"/>
      <c r="DW10" s="136"/>
      <c r="DX10" s="136"/>
    </row>
    <row r="11" spans="1:128" ht="12.75" customHeight="1">
      <c r="A11" s="384"/>
      <c r="B11" s="154">
        <f t="shared" ref="B11:M11" si="4">B10*B9</f>
        <v>14064208.851000002</v>
      </c>
      <c r="C11" s="156">
        <f t="shared" si="4"/>
        <v>17854529.616000004</v>
      </c>
      <c r="D11" s="156">
        <f t="shared" si="4"/>
        <v>28025093.733120002</v>
      </c>
      <c r="E11" s="156">
        <f t="shared" si="4"/>
        <v>19249733.976000004</v>
      </c>
      <c r="F11" s="156">
        <f t="shared" si="4"/>
        <v>25506899.066880003</v>
      </c>
      <c r="G11" s="156">
        <f t="shared" si="4"/>
        <v>15940594.692000002</v>
      </c>
      <c r="H11" s="156">
        <f t="shared" si="4"/>
        <v>15288055.728000002</v>
      </c>
      <c r="I11" s="156">
        <f t="shared" si="4"/>
        <v>14747757.552000001</v>
      </c>
      <c r="J11" s="156">
        <f t="shared" si="4"/>
        <v>37608675.793920003</v>
      </c>
      <c r="K11" s="156">
        <f t="shared" si="4"/>
        <v>17510811.087000001</v>
      </c>
      <c r="L11" s="156">
        <f t="shared" si="4"/>
        <v>14603395.554000001</v>
      </c>
      <c r="M11" s="156">
        <f t="shared" si="4"/>
        <v>14513251.137000002</v>
      </c>
      <c r="N11" s="150"/>
      <c r="O11" s="150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150"/>
      <c r="AH11" s="150"/>
      <c r="AI11" s="150"/>
      <c r="AJ11" s="150"/>
      <c r="AK11" s="150"/>
      <c r="AL11" s="150"/>
      <c r="AM11" s="150"/>
      <c r="AN11" s="150"/>
      <c r="AO11" s="150"/>
      <c r="AP11" s="150"/>
      <c r="AQ11" s="203"/>
      <c r="AR11" s="216">
        <f t="shared" ref="AR11:BC11" si="5">AR10*AR9</f>
        <v>21493600.128000002</v>
      </c>
      <c r="AS11" s="156">
        <f t="shared" si="5"/>
        <v>15161880.162</v>
      </c>
      <c r="AT11" s="156">
        <f t="shared" si="5"/>
        <v>14916068.376000002</v>
      </c>
      <c r="AU11" s="156">
        <f t="shared" si="5"/>
        <v>17310965.364</v>
      </c>
      <c r="AV11" s="156">
        <f t="shared" si="5"/>
        <v>30860243.377919998</v>
      </c>
      <c r="AW11" s="156">
        <f t="shared" si="5"/>
        <v>15370434.222000001</v>
      </c>
      <c r="AX11" s="156">
        <f t="shared" si="5"/>
        <v>15126543.234000001</v>
      </c>
      <c r="AY11" s="156">
        <f t="shared" si="5"/>
        <v>14953326.102</v>
      </c>
      <c r="AZ11" s="156">
        <f t="shared" si="5"/>
        <v>14953326.102</v>
      </c>
      <c r="BA11" s="156">
        <f t="shared" si="5"/>
        <v>15057603.132000001</v>
      </c>
      <c r="BB11" s="156">
        <f t="shared" si="5"/>
        <v>28647857.018880002</v>
      </c>
      <c r="BC11" s="156">
        <f t="shared" si="5"/>
        <v>0</v>
      </c>
      <c r="BD11" s="150"/>
      <c r="BE11" s="150"/>
      <c r="BF11" s="150"/>
      <c r="BG11" s="150"/>
      <c r="BH11" s="150"/>
      <c r="BI11" s="150"/>
      <c r="BJ11" s="150"/>
      <c r="BK11" s="150"/>
      <c r="BL11" s="150"/>
      <c r="BM11" s="150"/>
      <c r="BN11" s="150"/>
      <c r="BO11" s="150"/>
      <c r="BP11" s="150"/>
      <c r="BQ11" s="150"/>
      <c r="BR11" s="150"/>
      <c r="BS11" s="150"/>
      <c r="BT11" s="150"/>
      <c r="BU11" s="150"/>
      <c r="BV11" s="150"/>
      <c r="BW11" s="150"/>
      <c r="BX11" s="150"/>
      <c r="BY11" s="150"/>
      <c r="BZ11" s="150"/>
      <c r="CA11" s="150"/>
      <c r="CB11" s="150"/>
      <c r="CC11" s="150"/>
      <c r="CD11" s="150"/>
      <c r="CE11" s="203"/>
      <c r="CF11" s="216">
        <f t="shared" ref="CF11:CP11" si="6">CF10*CF9</f>
        <v>18332146.470000003</v>
      </c>
      <c r="CG11" s="156">
        <f t="shared" si="6"/>
        <v>29566459.454399999</v>
      </c>
      <c r="CH11" s="156">
        <f t="shared" si="6"/>
        <v>14901561.675000003</v>
      </c>
      <c r="CI11" s="156">
        <f t="shared" si="6"/>
        <v>15342104.250000002</v>
      </c>
      <c r="CJ11" s="156">
        <f t="shared" si="6"/>
        <v>15287699.625000002</v>
      </c>
      <c r="CK11" s="156">
        <f t="shared" si="6"/>
        <v>15030514.125000002</v>
      </c>
      <c r="CL11" s="156">
        <f t="shared" si="6"/>
        <v>33453947.419200007</v>
      </c>
      <c r="CM11" s="156">
        <f t="shared" si="6"/>
        <v>19222368.000000004</v>
      </c>
      <c r="CN11" s="156">
        <f t="shared" si="6"/>
        <v>13623421.680000002</v>
      </c>
      <c r="CO11" s="156">
        <f t="shared" si="6"/>
        <v>14082794.550000003</v>
      </c>
      <c r="CP11" s="156">
        <f t="shared" si="6"/>
        <v>14300880.660000002</v>
      </c>
      <c r="CQ11" s="150"/>
      <c r="CR11" s="150"/>
      <c r="CS11" s="150"/>
      <c r="CT11" s="150"/>
      <c r="CU11" s="150"/>
      <c r="CV11" s="150"/>
      <c r="CW11" s="150"/>
      <c r="CX11" s="150"/>
      <c r="CY11" s="150"/>
      <c r="CZ11" s="150"/>
      <c r="DA11" s="150"/>
      <c r="DB11" s="203"/>
      <c r="DC11" s="216">
        <f t="shared" ref="DC11:DM11" si="7">DC10*DC9</f>
        <v>14814154.575000003</v>
      </c>
      <c r="DD11" s="156">
        <f t="shared" si="7"/>
        <v>14574054.825000003</v>
      </c>
      <c r="DE11" s="156">
        <f t="shared" si="7"/>
        <v>14098657.320000002</v>
      </c>
      <c r="DF11" s="156">
        <f t="shared" si="7"/>
        <v>19898154.375000004</v>
      </c>
      <c r="DG11" s="156">
        <f t="shared" si="7"/>
        <v>33453947.419200007</v>
      </c>
      <c r="DH11" s="156">
        <f t="shared" si="7"/>
        <v>15030514.125000002</v>
      </c>
      <c r="DI11" s="156">
        <f t="shared" si="7"/>
        <v>15287699.625000002</v>
      </c>
      <c r="DJ11" s="156">
        <f t="shared" si="7"/>
        <v>15342104.250000002</v>
      </c>
      <c r="DK11" s="156">
        <f t="shared" si="7"/>
        <v>14901561.675000003</v>
      </c>
      <c r="DL11" s="156">
        <f t="shared" si="7"/>
        <v>29566459.454399999</v>
      </c>
      <c r="DM11" s="156">
        <f t="shared" si="7"/>
        <v>18981710.715000004</v>
      </c>
      <c r="DN11" s="150"/>
      <c r="DO11" s="150"/>
      <c r="DP11" s="151"/>
      <c r="DQ11" s="136"/>
      <c r="DR11" s="157">
        <f>SUM(B11:AQ11)</f>
        <v>234913006.78692004</v>
      </c>
      <c r="DS11" s="157">
        <f>SUM(AR11:CE11)</f>
        <v>203851847.21880001</v>
      </c>
      <c r="DT11" s="157">
        <f>SUM(CF11:DB11)</f>
        <v>203143897.90860003</v>
      </c>
      <c r="DU11" s="157">
        <f>SUM(DC11:DP11)</f>
        <v>205949018.35860005</v>
      </c>
      <c r="DV11" s="158">
        <f>SUM(B11:DP11)</f>
        <v>847857770.27292025</v>
      </c>
      <c r="DW11" s="159"/>
      <c r="DX11" s="159"/>
    </row>
    <row r="12" spans="1:128" ht="12.75" customHeight="1" thickBot="1">
      <c r="A12" s="385"/>
      <c r="B12" s="160" t="str">
        <f>VLOOKUP(CONCATENATE($B$5,"-",B8),PriceList[[Код ОН для шахиатки]:[СТАТУС В ШАХМАТКУ]],5,0)</f>
        <v>Свободно</v>
      </c>
      <c r="C12" s="161" t="str">
        <f>VLOOKUP(CONCATENATE($B$5,"-",C8),PriceList[[Код ОН для шахиатки]:[СТАТУС В ШАХМАТКУ]],5,0)</f>
        <v>Резерв</v>
      </c>
      <c r="D12" s="161" t="str">
        <f>VLOOKUP(CONCATENATE($B$5,"-",D8),PriceList[[Код ОН для шахиатки]:[СТАТУС В ШАХМАТКУ]],5,0)</f>
        <v>Резерв</v>
      </c>
      <c r="E12" s="161" t="str">
        <f>VLOOKUP(CONCATENATE($B$5,"-",E8),PriceList[[Код ОН для шахиатки]:[СТАТУС В ШАХМАТКУ]],5,0)</f>
        <v>Резерв</v>
      </c>
      <c r="F12" s="161" t="str">
        <f>VLOOKUP(CONCATENATE($B$5,"-",F8),PriceList[[Код ОН для шахиатки]:[СТАТУС В ШАХМАТКУ]],5,0)</f>
        <v>Резерв</v>
      </c>
      <c r="G12" s="161" t="str">
        <f>VLOOKUP(CONCATENATE($B$5,"-",G8),PriceList[[Код ОН для шахиатки]:[СТАТУС В ШАХМАТКУ]],5,0)</f>
        <v>Свободно</v>
      </c>
      <c r="H12" s="161" t="str">
        <f>VLOOKUP(CONCATENATE($B$5,"-",H8),PriceList[[Код ОН для шахиатки]:[СТАТУС В ШАХМАТКУ]],5,0)</f>
        <v>Свободно</v>
      </c>
      <c r="I12" s="161" t="str">
        <f>VLOOKUP(CONCATENATE($B$5,"-",I8),PriceList[[Код ОН для шахиатки]:[СТАТУС В ШАХМАТКУ]],5,0)</f>
        <v>Резерв</v>
      </c>
      <c r="J12" s="161" t="str">
        <f>VLOOKUP(CONCATENATE($B$5,"-",J8),PriceList[[Код ОН для шахиатки]:[СТАТУС В ШАХМАТКУ]],5,0)</f>
        <v>Продано</v>
      </c>
      <c r="K12" s="161" t="str">
        <f>VLOOKUP(CONCATENATE($B$5,"-",K8),PriceList[[Код ОН для шахиатки]:[СТАТУС В ШАХМАТКУ]],5,0)</f>
        <v>Резерв</v>
      </c>
      <c r="L12" s="161" t="str">
        <f>VLOOKUP(CONCATENATE($B$5,"-",L8),PriceList[[Код ОН для шахиатки]:[СТАТУС В ШАХМАТКУ]],5,0)</f>
        <v>Резерв</v>
      </c>
      <c r="M12" s="161" t="str">
        <f>VLOOKUP(CONCATENATE($B$5,"-",M8),PriceList[[Код ОН для шахиатки]:[СТАТУС В ШАХМАТКУ]],5,0)</f>
        <v>Резерв</v>
      </c>
      <c r="N12" s="162"/>
      <c r="O12" s="162"/>
      <c r="P12" s="162"/>
      <c r="Q12" s="162"/>
      <c r="R12" s="162"/>
      <c r="S12" s="162"/>
      <c r="T12" s="162"/>
      <c r="U12" s="162"/>
      <c r="V12" s="162"/>
      <c r="W12" s="162"/>
      <c r="X12" s="162"/>
      <c r="Y12" s="162"/>
      <c r="Z12" s="162"/>
      <c r="AA12" s="162"/>
      <c r="AB12" s="162"/>
      <c r="AC12" s="162"/>
      <c r="AD12" s="162"/>
      <c r="AE12" s="162"/>
      <c r="AF12" s="162"/>
      <c r="AG12" s="162"/>
      <c r="AH12" s="162"/>
      <c r="AI12" s="162"/>
      <c r="AJ12" s="162"/>
      <c r="AK12" s="162"/>
      <c r="AL12" s="162"/>
      <c r="AM12" s="162"/>
      <c r="AN12" s="162"/>
      <c r="AO12" s="162"/>
      <c r="AP12" s="162"/>
      <c r="AQ12" s="204"/>
      <c r="AR12" s="217" t="str">
        <f>VLOOKUP(CONCATENATE($AR$5,"-",AR8),PriceList[[Код ОН для шахиатки]:[СТАТУС В ШАХМАТКУ]],5,0)</f>
        <v>Свободно</v>
      </c>
      <c r="AS12" s="161" t="str">
        <f>VLOOKUP(CONCATENATE($AR$5,"-",AS8),PriceList[[Код ОН для шахиатки]:[СТАТУС В ШАХМАТКУ]],5,0)</f>
        <v>Свободно</v>
      </c>
      <c r="AT12" s="161" t="str">
        <f>VLOOKUP(CONCATENATE($AR$5,"-",AT8),PriceList[[Код ОН для шахиатки]:[СТАТУС В ШАХМАТКУ]],5,0)</f>
        <v>Резерв</v>
      </c>
      <c r="AU12" s="161" t="str">
        <f>VLOOKUP(CONCATENATE($AR$5,"-",AU8),PriceList[[Код ОН для шахиатки]:[СТАТУС В ШАХМАТКУ]],5,0)</f>
        <v>Свободно</v>
      </c>
      <c r="AV12" s="161" t="str">
        <f>VLOOKUP(CONCATENATE($AR$5,"-",AV8),PriceList[[Код ОН для шахиатки]:[СТАТУС В ШАХМАТКУ]],5,0)</f>
        <v>Резерв</v>
      </c>
      <c r="AW12" s="161" t="str">
        <f>VLOOKUP(CONCATENATE($AR$5,"-",AW8),PriceList[[Код ОН для шахиатки]:[СТАТУС В ШАХМАТКУ]],5,0)</f>
        <v>Резерв</v>
      </c>
      <c r="AX12" s="161" t="str">
        <f>VLOOKUP(CONCATENATE($AR$5,"-",AX8),PriceList[[Код ОН для шахиатки]:[СТАТУС В ШАХМАТКУ]],5,0)</f>
        <v>Резерв</v>
      </c>
      <c r="AY12" s="161" t="str">
        <f>VLOOKUP(CONCATENATE($AR$5,"-",AY8),PriceList[[Код ОН для шахиатки]:[СТАТУС В ШАХМАТКУ]],5,0)</f>
        <v>Свободно</v>
      </c>
      <c r="AZ12" s="161" t="str">
        <f>VLOOKUP(CONCATENATE($AR$5,"-",AZ8),PriceList[[Код ОН для шахиатки]:[СТАТУС В ШАХМАТКУ]],5,0)</f>
        <v>Свободно</v>
      </c>
      <c r="BA12" s="161" t="str">
        <f>VLOOKUP(CONCATENATE($AR$5,"-",BA8),PriceList[[Код ОН для шахиатки]:[СТАТУС В ШАХМАТКУ]],5,0)</f>
        <v>Свободно</v>
      </c>
      <c r="BB12" s="161" t="str">
        <f>VLOOKUP(CONCATENATE($AR$5,"-",BB8),PriceList[[Код ОН для шахиатки]:[СТАТУС В ШАХМАТКУ]],5,0)</f>
        <v>Резерв</v>
      </c>
      <c r="BC12" s="161" t="str">
        <f>VLOOKUP(CONCATENATE($AR$5,"-",BC8),PriceList[[Код ОН для шахиатки]:[СТАТУС В ШАХМАТКУ]],5,0)</f>
        <v>Не для продажи</v>
      </c>
      <c r="BD12" s="162"/>
      <c r="BE12" s="162"/>
      <c r="BF12" s="162"/>
      <c r="BG12" s="162"/>
      <c r="BH12" s="162"/>
      <c r="BI12" s="162"/>
      <c r="BJ12" s="162"/>
      <c r="BK12" s="162"/>
      <c r="BL12" s="162"/>
      <c r="BM12" s="162"/>
      <c r="BN12" s="162"/>
      <c r="BO12" s="162"/>
      <c r="BP12" s="162"/>
      <c r="BQ12" s="162"/>
      <c r="BR12" s="162"/>
      <c r="BS12" s="162"/>
      <c r="BT12" s="162"/>
      <c r="BU12" s="162"/>
      <c r="BV12" s="162"/>
      <c r="BW12" s="162"/>
      <c r="BX12" s="162"/>
      <c r="BY12" s="162"/>
      <c r="BZ12" s="162"/>
      <c r="CA12" s="162"/>
      <c r="CB12" s="162"/>
      <c r="CC12" s="162"/>
      <c r="CD12" s="162"/>
      <c r="CE12" s="204"/>
      <c r="CF12" s="217" t="str">
        <f>VLOOKUP(CONCATENATE($CF$5,"-",CF8),PriceList[[Код ОН для шахиатки]:[СТАТУС В ШАХМАТКУ]],5,0)</f>
        <v>Резерв</v>
      </c>
      <c r="CG12" s="161" t="str">
        <f>VLOOKUP(CONCATENATE($CF$5,"-",CG8),PriceList[[Код ОН для шахиатки]:[СТАТУС В ШАХМАТКУ]],5,0)</f>
        <v>Резерв</v>
      </c>
      <c r="CH12" s="161" t="str">
        <f>VLOOKUP(CONCATENATE($CF$5,"-",CH8),PriceList[[Код ОН для шахиатки]:[СТАТУС В ШАХМАТКУ]],5,0)</f>
        <v>Резерв</v>
      </c>
      <c r="CI12" s="161" t="str">
        <f>VLOOKUP(CONCATENATE($CF$5,"-",CI8),PriceList[[Код ОН для шахиатки]:[СТАТУС В ШАХМАТКУ]],5,0)</f>
        <v>Резерв</v>
      </c>
      <c r="CJ12" s="161" t="str">
        <f>VLOOKUP(CONCATENATE($CF$5,"-",CJ8),PriceList[[Код ОН для шахиатки]:[СТАТУС В ШАХМАТКУ]],5,0)</f>
        <v>Резерв</v>
      </c>
      <c r="CK12" s="161" t="str">
        <f>VLOOKUP(CONCATENATE($CF$5,"-",CK8),PriceList[[Код ОН для шахиатки]:[СТАТУС В ШАХМАТКУ]],5,0)</f>
        <v>Резерв</v>
      </c>
      <c r="CL12" s="161" t="str">
        <f>VLOOKUP(CONCATENATE($CF$5,"-",CL8),PriceList[[Код ОН для шахиатки]:[СТАТУС В ШАХМАТКУ]],5,0)</f>
        <v>Резерв</v>
      </c>
      <c r="CM12" s="161" t="str">
        <f>VLOOKUP(CONCATENATE($CF$5,"-",CM8),PriceList[[Код ОН для шахиатки]:[СТАТУС В ШАХМАТКУ]],5,0)</f>
        <v>Резерв</v>
      </c>
      <c r="CN12" s="161" t="str">
        <f>VLOOKUP(CONCATENATE($CF$5,"-",CN8),PriceList[[Код ОН для шахиатки]:[СТАТУС В ШАХМАТКУ]],5,0)</f>
        <v>Резерв</v>
      </c>
      <c r="CO12" s="161" t="str">
        <f>VLOOKUP(CONCATENATE($CF$5,"-",CO8),PriceList[[Код ОН для шахиатки]:[СТАТУС В ШАХМАТКУ]],5,0)</f>
        <v>Свободно</v>
      </c>
      <c r="CP12" s="161" t="str">
        <f>VLOOKUP(CONCATENATE($CF$5,"-",CP8),PriceList[[Код ОН для шахиатки]:[СТАТУС В ШАХМАТКУ]],5,0)</f>
        <v>Свободно</v>
      </c>
      <c r="CQ12" s="162"/>
      <c r="CR12" s="162"/>
      <c r="CS12" s="162"/>
      <c r="CT12" s="162"/>
      <c r="CU12" s="162"/>
      <c r="CV12" s="162"/>
      <c r="CW12" s="162"/>
      <c r="CX12" s="162"/>
      <c r="CY12" s="162"/>
      <c r="CZ12" s="162"/>
      <c r="DA12" s="162"/>
      <c r="DB12" s="204"/>
      <c r="DC12" s="218" t="str">
        <f>VLOOKUP(CONCATENATE($DC$5,"-",DC8),PriceList[[Код ОН для шахиатки]:[СТАТУС В ШАХМАТКУ]],5,0)</f>
        <v>Резерв</v>
      </c>
      <c r="DD12" s="165" t="str">
        <f>VLOOKUP(CONCATENATE($DC$5,"-",DD8),PriceList[[Код ОН для шахиатки]:[СТАТУС В ШАХМАТКУ]],5,0)</f>
        <v>Резерв</v>
      </c>
      <c r="DE12" s="165" t="str">
        <f>VLOOKUP(CONCATENATE($DC$5,"-",DE8),PriceList[[Код ОН для шахиатки]:[СТАТУС В ШАХМАТКУ]],5,0)</f>
        <v>Резерв</v>
      </c>
      <c r="DF12" s="165" t="str">
        <f>VLOOKUP(CONCATENATE($DC$5,"-",DF8),PriceList[[Код ОН для шахиатки]:[СТАТУС В ШАХМАТКУ]],5,0)</f>
        <v>Резерв</v>
      </c>
      <c r="DG12" s="165" t="str">
        <f>VLOOKUP(CONCATENATE($DC$5,"-",DG8),PriceList[[Код ОН для шахиатки]:[СТАТУС В ШАХМАТКУ]],5,0)</f>
        <v>Резерв</v>
      </c>
      <c r="DH12" s="165" t="str">
        <f>VLOOKUP(CONCATENATE($DC$5,"-",DH8),PriceList[[Код ОН для шахиатки]:[СТАТУС В ШАХМАТКУ]],5,0)</f>
        <v>Свободно</v>
      </c>
      <c r="DI12" s="165" t="str">
        <f>VLOOKUP(CONCATENATE($DC$5,"-",DI8),PriceList[[Код ОН для шахиатки]:[СТАТУС В ШАХМАТКУ]],5,0)</f>
        <v>Резерв</v>
      </c>
      <c r="DJ12" s="165" t="str">
        <f>VLOOKUP(CONCATENATE($DC$5,"-",DJ8),PriceList[[Код ОН для шахиатки]:[СТАТУС В ШАХМАТКУ]],5,0)</f>
        <v>Резерв</v>
      </c>
      <c r="DK12" s="165" t="str">
        <f>VLOOKUP(CONCATENATE($DC$5,"-",DK8),PriceList[[Код ОН для шахиатки]:[СТАТУС В ШАХМАТКУ]],5,0)</f>
        <v>Резерв</v>
      </c>
      <c r="DL12" s="165" t="str">
        <f>VLOOKUP(CONCATENATE($DC$5,"-",DL8),PriceList[[Код ОН для шахиатки]:[СТАТУС В ШАХМАТКУ]],5,0)</f>
        <v>Резерв</v>
      </c>
      <c r="DM12" s="165" t="str">
        <f>VLOOKUP(CONCATENATE($DC$5,"-",DM8),PriceList[[Код ОН для шахиатки]:[СТАТУС В ШАХМАТКУ]],5,0)</f>
        <v>Резерв</v>
      </c>
      <c r="DN12" s="162"/>
      <c r="DO12" s="162"/>
      <c r="DP12" s="163"/>
      <c r="DQ12" s="136"/>
      <c r="DR12" s="142"/>
      <c r="DS12" s="142"/>
      <c r="DT12" s="142"/>
      <c r="DU12" s="142"/>
      <c r="DV12" s="143"/>
      <c r="DW12" s="136"/>
      <c r="DX12" s="136"/>
    </row>
    <row r="13" spans="1:128" ht="12.75" customHeight="1" thickTop="1">
      <c r="A13" s="383">
        <v>11</v>
      </c>
      <c r="B13" s="144" t="str">
        <f>VLOOKUP(CONCATENATE($B$5,"-",B14),PriceList[[Код ОН для шахиатки]:[Цена в шахматку]],2,0)</f>
        <v>Ст</v>
      </c>
      <c r="C13" s="145" t="str">
        <f>VLOOKUP(CONCATENATE($B$5,"-",C14),PriceList[[Код ОН для шахиатки]:[Цена в шахматку]],2,0)</f>
        <v>Ст</v>
      </c>
      <c r="D13" s="145" t="str">
        <f>VLOOKUP(CONCATENATE($B$5,"-",D14),PriceList[[Код ОН для шахиатки]:[Цена в шахматку]],2,0)</f>
        <v>1К</v>
      </c>
      <c r="E13" s="145" t="str">
        <f>VLOOKUP(CONCATENATE($B$5,"-",E14),PriceList[[Код ОН для шахиатки]:[Цена в шахматку]],2,0)</f>
        <v>Ст</v>
      </c>
      <c r="F13" s="145" t="str">
        <f>VLOOKUP(CONCATENATE($B$5,"-",F14),PriceList[[Код ОН для шахиатки]:[Цена в шахматку]],2,0)</f>
        <v>1К</v>
      </c>
      <c r="G13" s="145" t="str">
        <f>VLOOKUP(CONCATENATE($B$5,"-",G14),PriceList[[Код ОН для шахиатки]:[Цена в шахматку]],2,0)</f>
        <v>Ст</v>
      </c>
      <c r="H13" s="145" t="str">
        <f>VLOOKUP(CONCATENATE($B$5,"-",H14),PriceList[[Код ОН для шахиатки]:[Цена в шахматку]],2,0)</f>
        <v>Ст</v>
      </c>
      <c r="I13" s="145" t="str">
        <f>VLOOKUP(CONCATENATE($B$5,"-",I14),PriceList[[Код ОН для шахиатки]:[Цена в шахматку]],2,0)</f>
        <v>Ст</v>
      </c>
      <c r="J13" s="145" t="str">
        <f>VLOOKUP(CONCATENATE($B$5,"-",J14),PriceList[[Код ОН для шахиатки]:[Цена в шахматку]],2,0)</f>
        <v>Ст</v>
      </c>
      <c r="K13" s="145" t="str">
        <f>VLOOKUP(CONCATENATE($B$5,"-",K14),PriceList[[Код ОН для шахиатки]:[Цена в шахматку]],2,0)</f>
        <v>1К</v>
      </c>
      <c r="L13" s="145" t="str">
        <f>VLOOKUP(CONCATENATE($B$5,"-",L14),PriceList[[Код ОН для шахиатки]:[Цена в шахматку]],2,0)</f>
        <v>Ст</v>
      </c>
      <c r="M13" s="145" t="str">
        <f>VLOOKUP(CONCATENATE($B$5,"-",M14),PriceList[[Код ОН для шахиатки]:[Цена в шахматку]],2,0)</f>
        <v>Ст</v>
      </c>
      <c r="N13" s="145" t="str">
        <f>VLOOKUP(CONCATENATE($B$5,"-",N14),PriceList[[Код ОН для шахиатки]:[Цена в шахматку]],2,0)</f>
        <v>Ст</v>
      </c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  <c r="AK13" s="146"/>
      <c r="AL13" s="146"/>
      <c r="AM13" s="146"/>
      <c r="AN13" s="146"/>
      <c r="AO13" s="146"/>
      <c r="AP13" s="146"/>
      <c r="AQ13" s="202"/>
      <c r="AR13" s="213" t="str">
        <f>VLOOKUP(CONCATENATE($AR$5,"-",AR14),PriceList[[Код ОН для шахиатки]:[Цена в шахматку]],2,0)</f>
        <v>Ст</v>
      </c>
      <c r="AS13" s="145" t="str">
        <f>VLOOKUP(CONCATENATE($AR$5,"-",AS14),PriceList[[Код ОН для шахиатки]:[Цена в шахматку]],2,0)</f>
        <v>Ст</v>
      </c>
      <c r="AT13" s="145" t="str">
        <f>VLOOKUP(CONCATENATE($AR$5,"-",AT14),PriceList[[Код ОН для шахиатки]:[Цена в шахматку]],2,0)</f>
        <v>Ст</v>
      </c>
      <c r="AU13" s="145" t="str">
        <f>VLOOKUP(CONCATENATE($AR$5,"-",AU14),PriceList[[Код ОН для шахиатки]:[Цена в шахматку]],2,0)</f>
        <v>Ст</v>
      </c>
      <c r="AV13" s="145" t="str">
        <f>VLOOKUP(CONCATENATE($AR$5,"-",AV14),PriceList[[Код ОН для шахиатки]:[Цена в шахматку]],2,0)</f>
        <v>1К</v>
      </c>
      <c r="AW13" s="145" t="str">
        <f>VLOOKUP(CONCATENATE($AR$5,"-",AW14),PriceList[[Код ОН для шахиатки]:[Цена в шахматку]],2,0)</f>
        <v>Ст</v>
      </c>
      <c r="AX13" s="145" t="str">
        <f>VLOOKUP(CONCATENATE($AR$5,"-",AX14),PriceList[[Код ОН для шахиатки]:[Цена в шахматку]],2,0)</f>
        <v>Ст</v>
      </c>
      <c r="AY13" s="145" t="str">
        <f>VLOOKUP(CONCATENATE($AR$5,"-",AY14),PriceList[[Код ОН для шахиатки]:[Цена в шахматку]],2,0)</f>
        <v>Ст</v>
      </c>
      <c r="AZ13" s="145" t="str">
        <f>VLOOKUP(CONCATENATE($AR$5,"-",AZ14),PriceList[[Код ОН для шахиатки]:[Цена в шахматку]],2,0)</f>
        <v>Ст</v>
      </c>
      <c r="BA13" s="145" t="str">
        <f>VLOOKUP(CONCATENATE($AR$5,"-",BA14),PriceList[[Код ОН для шахиатки]:[Цена в шахматку]],2,0)</f>
        <v>Ст</v>
      </c>
      <c r="BB13" s="145" t="str">
        <f>VLOOKUP(CONCATENATE($AR$5,"-",BB14),PriceList[[Код ОН для шахиатки]:[Цена в шахматку]],2,0)</f>
        <v>1К</v>
      </c>
      <c r="BC13" s="145" t="str">
        <f>VLOOKUP(CONCATENATE($AR$5,"-",BC14),PriceList[[Код ОН для шахиатки]:[Цена в шахматку]],2,0)</f>
        <v>Ст</v>
      </c>
      <c r="BD13" s="146"/>
      <c r="BE13" s="146"/>
      <c r="BF13" s="146"/>
      <c r="BG13" s="146"/>
      <c r="BH13" s="146"/>
      <c r="BI13" s="146"/>
      <c r="BJ13" s="146"/>
      <c r="BK13" s="146"/>
      <c r="BL13" s="146"/>
      <c r="BM13" s="146"/>
      <c r="BN13" s="146"/>
      <c r="BO13" s="146"/>
      <c r="BP13" s="146"/>
      <c r="BQ13" s="146"/>
      <c r="BR13" s="146"/>
      <c r="BS13" s="146"/>
      <c r="BT13" s="146"/>
      <c r="BU13" s="146"/>
      <c r="BV13" s="146"/>
      <c r="BW13" s="146"/>
      <c r="BX13" s="146"/>
      <c r="BY13" s="146"/>
      <c r="BZ13" s="146"/>
      <c r="CA13" s="146"/>
      <c r="CB13" s="146"/>
      <c r="CC13" s="146"/>
      <c r="CD13" s="146"/>
      <c r="CE13" s="202"/>
      <c r="CF13" s="213" t="str">
        <f>VLOOKUP(CONCATENATE($CF$5,"-",CF14),PriceList[[Код ОН для шахиатки]:[Цена в шахматку]],2,0)</f>
        <v>Ст</v>
      </c>
      <c r="CG13" s="145" t="str">
        <f>VLOOKUP(CONCATENATE($CF$5,"-",CG14),PriceList[[Код ОН для шахиатки]:[Цена в шахматку]],2,0)</f>
        <v>1К</v>
      </c>
      <c r="CH13" s="145" t="str">
        <f>VLOOKUP(CONCATENATE($CF$5,"-",CH14),PriceList[[Код ОН для шахиатки]:[Цена в шахматку]],2,0)</f>
        <v>Ст</v>
      </c>
      <c r="CI13" s="145" t="str">
        <f>VLOOKUP(CONCATENATE($CF$5,"-",CI14),PriceList[[Код ОН для шахиатки]:[Цена в шахматку]],2,0)</f>
        <v>Ст</v>
      </c>
      <c r="CJ13" s="145" t="str">
        <f>VLOOKUP(CONCATENATE($CF$5,"-",CJ14),PriceList[[Код ОН для шахиатки]:[Цена в шахматку]],2,0)</f>
        <v>Ст</v>
      </c>
      <c r="CK13" s="145" t="str">
        <f>VLOOKUP(CONCATENATE($CF$5,"-",CK14),PriceList[[Код ОН для шахиатки]:[Цена в шахматку]],2,0)</f>
        <v>Ст</v>
      </c>
      <c r="CL13" s="145" t="str">
        <f>VLOOKUP(CONCATENATE($CF$5,"-",CL14),PriceList[[Код ОН для шахиатки]:[Цена в шахматку]],2,0)</f>
        <v>1К</v>
      </c>
      <c r="CM13" s="145" t="str">
        <f>VLOOKUP(CONCATENATE($CF$5,"-",CM14),PriceList[[Код ОН для шахиатки]:[Цена в шахматку]],2,0)</f>
        <v>Ст</v>
      </c>
      <c r="CN13" s="145" t="str">
        <f>VLOOKUP(CONCATENATE($CF$5,"-",CN14),PriceList[[Код ОН для шахиатки]:[Цена в шахматку]],2,0)</f>
        <v>Ст</v>
      </c>
      <c r="CO13" s="145" t="str">
        <f>VLOOKUP(CONCATENATE($CF$5,"-",CO14),PriceList[[Код ОН для шахиатки]:[Цена в шахматку]],2,0)</f>
        <v>Ст</v>
      </c>
      <c r="CP13" s="145" t="str">
        <f>VLOOKUP(CONCATENATE($CF$5,"-",CP14),PriceList[[Код ОН для шахиатки]:[Цена в шахматку]],2,0)</f>
        <v>Ст</v>
      </c>
      <c r="CQ13" s="146"/>
      <c r="CR13" s="146"/>
      <c r="CS13" s="146"/>
      <c r="CT13" s="146"/>
      <c r="CU13" s="146"/>
      <c r="CV13" s="146"/>
      <c r="CW13" s="146"/>
      <c r="CX13" s="146"/>
      <c r="CY13" s="146"/>
      <c r="CZ13" s="146"/>
      <c r="DA13" s="146"/>
      <c r="DB13" s="202"/>
      <c r="DC13" s="213" t="str">
        <f>VLOOKUP(CONCATENATE($DC$5,"-",DC14),PriceList[[Код ОН для шахиатки]:[Цена в шахматку]],2,0)</f>
        <v>Ст</v>
      </c>
      <c r="DD13" s="145" t="str">
        <f>VLOOKUP(CONCATENATE($DC$5,"-",DD14),PriceList[[Код ОН для шахиатки]:[Цена в шахматку]],2,0)</f>
        <v>Ст</v>
      </c>
      <c r="DE13" s="145" t="str">
        <f>VLOOKUP(CONCATENATE($DC$5,"-",DE14),PriceList[[Код ОН для шахиатки]:[Цена в шахматку]],2,0)</f>
        <v>Ст</v>
      </c>
      <c r="DF13" s="145" t="str">
        <f>VLOOKUP(CONCATENATE($DC$5,"-",DF14),PriceList[[Код ОН для шахиатки]:[Цена в шахматку]],2,0)</f>
        <v>Ст</v>
      </c>
      <c r="DG13" s="145" t="str">
        <f>VLOOKUP(CONCATENATE($DC$5,"-",DG14),PriceList[[Код ОН для шахиатки]:[Цена в шахматку]],2,0)</f>
        <v>1К</v>
      </c>
      <c r="DH13" s="145" t="str">
        <f>VLOOKUP(CONCATENATE($DC$5,"-",DH14),PriceList[[Код ОН для шахиатки]:[Цена в шахматку]],2,0)</f>
        <v>Ст</v>
      </c>
      <c r="DI13" s="145" t="str">
        <f>VLOOKUP(CONCATENATE($DC$5,"-",DI14),PriceList[[Код ОН для шахиатки]:[Цена в шахматку]],2,0)</f>
        <v>Ст</v>
      </c>
      <c r="DJ13" s="145" t="str">
        <f>VLOOKUP(CONCATENATE($DC$5,"-",DJ14),PriceList[[Код ОН для шахиатки]:[Цена в шахматку]],2,0)</f>
        <v>Ст</v>
      </c>
      <c r="DK13" s="145" t="str">
        <f>VLOOKUP(CONCATENATE($DC$5,"-",DK14),PriceList[[Код ОН для шахиатки]:[Цена в шахматку]],2,0)</f>
        <v>Ст</v>
      </c>
      <c r="DL13" s="145" t="str">
        <f>VLOOKUP(CONCATENATE($DC$5,"-",DL14),PriceList[[Код ОН для шахиатки]:[Цена в шахматку]],2,0)</f>
        <v>1К</v>
      </c>
      <c r="DM13" s="145" t="str">
        <f>VLOOKUP(CONCATENATE($DC$5,"-",DM14),PriceList[[Код ОН для шахиатки]:[Цена в шахматку]],2,0)</f>
        <v>Ст</v>
      </c>
      <c r="DN13" s="146"/>
      <c r="DO13" s="146"/>
      <c r="DP13" s="147"/>
      <c r="DQ13" s="136"/>
      <c r="DR13" s="142"/>
      <c r="DS13" s="142"/>
      <c r="DT13" s="142"/>
      <c r="DU13" s="142"/>
      <c r="DV13" s="143"/>
      <c r="DW13" s="136"/>
      <c r="DX13" s="136"/>
    </row>
    <row r="14" spans="1:128" ht="12.75" customHeight="1">
      <c r="A14" s="384"/>
      <c r="B14" s="148">
        <f>N20+1</f>
        <v>302</v>
      </c>
      <c r="C14" s="149">
        <f t="shared" ref="C14:N14" si="8">B14+1</f>
        <v>303</v>
      </c>
      <c r="D14" s="149">
        <f t="shared" si="8"/>
        <v>304</v>
      </c>
      <c r="E14" s="149">
        <f t="shared" si="8"/>
        <v>305</v>
      </c>
      <c r="F14" s="149">
        <f t="shared" si="8"/>
        <v>306</v>
      </c>
      <c r="G14" s="149">
        <f t="shared" si="8"/>
        <v>307</v>
      </c>
      <c r="H14" s="149">
        <f t="shared" si="8"/>
        <v>308</v>
      </c>
      <c r="I14" s="149">
        <f t="shared" si="8"/>
        <v>309</v>
      </c>
      <c r="J14" s="149">
        <f t="shared" si="8"/>
        <v>310</v>
      </c>
      <c r="K14" s="149">
        <f t="shared" si="8"/>
        <v>311</v>
      </c>
      <c r="L14" s="149">
        <f t="shared" si="8"/>
        <v>312</v>
      </c>
      <c r="M14" s="149">
        <f t="shared" si="8"/>
        <v>313</v>
      </c>
      <c r="N14" s="149">
        <f t="shared" si="8"/>
        <v>314</v>
      </c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50"/>
      <c r="AB14" s="150"/>
      <c r="AC14" s="150"/>
      <c r="AD14" s="150"/>
      <c r="AE14" s="150"/>
      <c r="AF14" s="150"/>
      <c r="AG14" s="150"/>
      <c r="AH14" s="150"/>
      <c r="AI14" s="150"/>
      <c r="AJ14" s="150"/>
      <c r="AK14" s="150"/>
      <c r="AL14" s="150"/>
      <c r="AM14" s="150"/>
      <c r="AN14" s="150"/>
      <c r="AO14" s="150"/>
      <c r="AP14" s="150"/>
      <c r="AQ14" s="203"/>
      <c r="AR14" s="214">
        <f>BC20+1</f>
        <v>308</v>
      </c>
      <c r="AS14" s="149">
        <f t="shared" ref="AS14:BC14" si="9">AR14+1</f>
        <v>309</v>
      </c>
      <c r="AT14" s="149">
        <f t="shared" si="9"/>
        <v>310</v>
      </c>
      <c r="AU14" s="149">
        <f t="shared" si="9"/>
        <v>311</v>
      </c>
      <c r="AV14" s="149">
        <f t="shared" si="9"/>
        <v>312</v>
      </c>
      <c r="AW14" s="149">
        <f t="shared" si="9"/>
        <v>313</v>
      </c>
      <c r="AX14" s="149">
        <f t="shared" si="9"/>
        <v>314</v>
      </c>
      <c r="AY14" s="149">
        <f t="shared" si="9"/>
        <v>315</v>
      </c>
      <c r="AZ14" s="149">
        <f t="shared" si="9"/>
        <v>316</v>
      </c>
      <c r="BA14" s="149">
        <f t="shared" si="9"/>
        <v>317</v>
      </c>
      <c r="BB14" s="149">
        <f t="shared" si="9"/>
        <v>318</v>
      </c>
      <c r="BC14" s="149">
        <f t="shared" si="9"/>
        <v>319</v>
      </c>
      <c r="BD14" s="150"/>
      <c r="BE14" s="150"/>
      <c r="BF14" s="150"/>
      <c r="BG14" s="150"/>
      <c r="BH14" s="150"/>
      <c r="BI14" s="150"/>
      <c r="BJ14" s="150"/>
      <c r="BK14" s="150"/>
      <c r="BL14" s="150"/>
      <c r="BM14" s="150"/>
      <c r="BN14" s="150"/>
      <c r="BO14" s="150"/>
      <c r="BP14" s="150"/>
      <c r="BQ14" s="150"/>
      <c r="BR14" s="150"/>
      <c r="BS14" s="150"/>
      <c r="BT14" s="150"/>
      <c r="BU14" s="150"/>
      <c r="BV14" s="150"/>
      <c r="BW14" s="150"/>
      <c r="BX14" s="150"/>
      <c r="BY14" s="150"/>
      <c r="BZ14" s="150"/>
      <c r="CA14" s="150"/>
      <c r="CB14" s="150"/>
      <c r="CC14" s="150"/>
      <c r="CD14" s="150"/>
      <c r="CE14" s="203"/>
      <c r="CF14" s="214">
        <f>CP20+1</f>
        <v>178</v>
      </c>
      <c r="CG14" s="149">
        <f t="shared" ref="CG14:CP14" si="10">CF14+1</f>
        <v>179</v>
      </c>
      <c r="CH14" s="149">
        <f t="shared" si="10"/>
        <v>180</v>
      </c>
      <c r="CI14" s="149">
        <f t="shared" si="10"/>
        <v>181</v>
      </c>
      <c r="CJ14" s="149">
        <f t="shared" si="10"/>
        <v>182</v>
      </c>
      <c r="CK14" s="149">
        <f t="shared" si="10"/>
        <v>183</v>
      </c>
      <c r="CL14" s="149">
        <f t="shared" si="10"/>
        <v>184</v>
      </c>
      <c r="CM14" s="149">
        <f t="shared" si="10"/>
        <v>185</v>
      </c>
      <c r="CN14" s="149">
        <f t="shared" si="10"/>
        <v>186</v>
      </c>
      <c r="CO14" s="149">
        <f t="shared" si="10"/>
        <v>187</v>
      </c>
      <c r="CP14" s="149">
        <f t="shared" si="10"/>
        <v>188</v>
      </c>
      <c r="CQ14" s="150"/>
      <c r="CR14" s="150"/>
      <c r="CS14" s="150"/>
      <c r="CT14" s="150"/>
      <c r="CU14" s="150"/>
      <c r="CV14" s="150"/>
      <c r="CW14" s="150"/>
      <c r="CX14" s="150"/>
      <c r="CY14" s="150"/>
      <c r="CZ14" s="150"/>
      <c r="DA14" s="150"/>
      <c r="DB14" s="203"/>
      <c r="DC14" s="214">
        <f>DM20+1</f>
        <v>324</v>
      </c>
      <c r="DD14" s="149">
        <f t="shared" ref="DD14:DM14" si="11">DC14+1</f>
        <v>325</v>
      </c>
      <c r="DE14" s="149">
        <f t="shared" si="11"/>
        <v>326</v>
      </c>
      <c r="DF14" s="149">
        <f t="shared" si="11"/>
        <v>327</v>
      </c>
      <c r="DG14" s="149">
        <f t="shared" si="11"/>
        <v>328</v>
      </c>
      <c r="DH14" s="149">
        <f t="shared" si="11"/>
        <v>329</v>
      </c>
      <c r="DI14" s="149">
        <f t="shared" si="11"/>
        <v>330</v>
      </c>
      <c r="DJ14" s="149">
        <f t="shared" si="11"/>
        <v>331</v>
      </c>
      <c r="DK14" s="149">
        <f t="shared" si="11"/>
        <v>332</v>
      </c>
      <c r="DL14" s="149">
        <f t="shared" si="11"/>
        <v>333</v>
      </c>
      <c r="DM14" s="149">
        <f t="shared" si="11"/>
        <v>334</v>
      </c>
      <c r="DN14" s="150"/>
      <c r="DO14" s="150"/>
      <c r="DP14" s="151"/>
      <c r="DQ14" s="136"/>
      <c r="DR14" s="142"/>
      <c r="DS14" s="142"/>
      <c r="DT14" s="142"/>
      <c r="DU14" s="142"/>
      <c r="DV14" s="143"/>
      <c r="DW14" s="136"/>
      <c r="DX14" s="136"/>
    </row>
    <row r="15" spans="1:128" ht="12.75" customHeight="1">
      <c r="A15" s="384"/>
      <c r="B15" s="152">
        <f>VLOOKUP(CONCATENATE($B$5,"-",B14),PriceList[[Код ОН для шахиатки]:[Цена в шахматку]],3,0)</f>
        <v>29.87</v>
      </c>
      <c r="C15" s="153">
        <f>VLOOKUP(CONCATENATE($B$5,"-",C14),PriceList[[Код ОН для шахиатки]:[Цена в шахматку]],3,0)</f>
        <v>38.65</v>
      </c>
      <c r="D15" s="153">
        <f>VLOOKUP(CONCATENATE($B$5,"-",D14),PriceList[[Код ОН для шахиатки]:[Цена в шахматку]],3,0)</f>
        <v>61.08</v>
      </c>
      <c r="E15" s="153">
        <f>VLOOKUP(CONCATENATE($B$5,"-",E14),PriceList[[Код ОН для шахиатки]:[Цена в шахматку]],3,0)</f>
        <v>41.14</v>
      </c>
      <c r="F15" s="153">
        <f>VLOOKUP(CONCATENATE($B$5,"-",F14),PriceList[[Код ОН для шахиатки]:[Цена в шахматку]],3,0)</f>
        <v>55.7</v>
      </c>
      <c r="G15" s="153">
        <f>VLOOKUP(CONCATENATE($B$5,"-",G14),PriceList[[Код ОН для шахиатки]:[Цена в шахматку]],3,0)</f>
        <v>32.159999999999997</v>
      </c>
      <c r="H15" s="153">
        <f>VLOOKUP(CONCATENATE($B$5,"-",H14),PriceList[[Код ОН для шахиатки]:[Цена в шахматку]],3,0)</f>
        <v>31.04</v>
      </c>
      <c r="I15" s="153">
        <f>VLOOKUP(CONCATENATE($B$5,"-",I14),PriceList[[Код ОН для шахиатки]:[Цена в шахматку]],3,0)</f>
        <v>29.95</v>
      </c>
      <c r="J15" s="153">
        <f>VLOOKUP(CONCATENATE($B$5,"-",J14),PriceList[[Код ОН для шахиатки]:[Цена в шахматку]],3,0)</f>
        <v>28.84</v>
      </c>
      <c r="K15" s="153">
        <f>VLOOKUP(CONCATENATE($B$5,"-",K14),PriceList[[Код ОН для шахиатки]:[Цена в шахматку]],3,0)</f>
        <v>54.71</v>
      </c>
      <c r="L15" s="153">
        <f>VLOOKUP(CONCATENATE($B$5,"-",L14),PriceList[[Код ОН для шахиатки]:[Цена в шахматку]],3,0)</f>
        <v>37.549999999999997</v>
      </c>
      <c r="M15" s="153">
        <f>VLOOKUP(CONCATENATE($B$5,"-",M14),PriceList[[Код ОН для шахиатки]:[Цена в шахматку]],3,0)</f>
        <v>30.78</v>
      </c>
      <c r="N15" s="153">
        <f>VLOOKUP(CONCATENATE($B$5,"-",N14),PriceList[[Код ОН для шахиатки]:[Цена в шахматку]],3,0)</f>
        <v>30.59</v>
      </c>
      <c r="O15" s="150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  <c r="AA15" s="150"/>
      <c r="AB15" s="150"/>
      <c r="AC15" s="150"/>
      <c r="AD15" s="150"/>
      <c r="AE15" s="150"/>
      <c r="AF15" s="150"/>
      <c r="AG15" s="150"/>
      <c r="AH15" s="150"/>
      <c r="AI15" s="150"/>
      <c r="AJ15" s="150"/>
      <c r="AK15" s="150"/>
      <c r="AL15" s="150"/>
      <c r="AM15" s="150"/>
      <c r="AN15" s="150"/>
      <c r="AO15" s="150"/>
      <c r="AP15" s="150"/>
      <c r="AQ15" s="203"/>
      <c r="AR15" s="215">
        <f>VLOOKUP(CONCATENATE($AR$5,"-",AR14),PriceList[[Код ОН для шахиатки]:[Цена в шахматку]],3,0)</f>
        <v>42.55</v>
      </c>
      <c r="AS15" s="153">
        <f>VLOOKUP(CONCATENATE($AR$5,"-",AS14),PriceList[[Код ОН для шахиатки]:[Цена в шахматку]],3,0)</f>
        <v>28.97</v>
      </c>
      <c r="AT15" s="153">
        <f>VLOOKUP(CONCATENATE($AR$5,"-",AT14),PriceList[[Код ОН для шахиатки]:[Цена в шахматку]],3,0)</f>
        <v>28.52</v>
      </c>
      <c r="AU15" s="153">
        <f>VLOOKUP(CONCATENATE($AR$5,"-",AU14),PriceList[[Код ОН для шахиатки]:[Цена в шахматку]],3,0)</f>
        <v>32.43</v>
      </c>
      <c r="AV15" s="153">
        <f>VLOOKUP(CONCATENATE($AR$5,"-",AV14),PriceList[[Код ОН для шахиатки]:[Цена в шахматку]],3,0)</f>
        <v>61.9</v>
      </c>
      <c r="AW15" s="153">
        <f>VLOOKUP(CONCATENATE($AR$5,"-",AW14),PriceList[[Код ОН для шахиатки]:[Цена в шахматку]],3,0)</f>
        <v>28.98</v>
      </c>
      <c r="AX15" s="153">
        <f>VLOOKUP(CONCATENATE($AR$5,"-",AX14),PriceList[[Код ОН для шахиатки]:[Цена в шахматку]],3,0)</f>
        <v>28.52</v>
      </c>
      <c r="AY15" s="153">
        <f>VLOOKUP(CONCATENATE($AR$5,"-",AY14),PriceList[[Код ОН для шахиатки]:[Цена в шахматку]],3,0)</f>
        <v>28.99</v>
      </c>
      <c r="AZ15" s="153">
        <f>VLOOKUP(CONCATENATE($AR$5,"-",AZ14),PriceList[[Код ОН для шахиатки]:[Цена в шахматку]],3,0)</f>
        <v>28.98</v>
      </c>
      <c r="BA15" s="153">
        <f>VLOOKUP(CONCATENATE($AR$5,"-",BA14),PriceList[[Код ОН для шахиатки]:[Цена в шахматку]],3,0)</f>
        <v>28.98</v>
      </c>
      <c r="BB15" s="153">
        <f>VLOOKUP(CONCATENATE($AR$5,"-",BB14),PriceList[[Код ОН для шахиатки]:[Цена в шахматку]],3,0)</f>
        <v>58.27</v>
      </c>
      <c r="BC15" s="153">
        <f>VLOOKUP(CONCATENATE($AR$5,"-",BC14),PriceList[[Код ОН для шахиатки]:[Цена в шахматку]],3,0)</f>
        <v>36.090000000000003</v>
      </c>
      <c r="BD15" s="150"/>
      <c r="BE15" s="150"/>
      <c r="BF15" s="150"/>
      <c r="BG15" s="150"/>
      <c r="BH15" s="150"/>
      <c r="BI15" s="150"/>
      <c r="BJ15" s="150"/>
      <c r="BK15" s="150"/>
      <c r="BL15" s="150"/>
      <c r="BM15" s="150"/>
      <c r="BN15" s="150"/>
      <c r="BO15" s="150"/>
      <c r="BP15" s="150"/>
      <c r="BQ15" s="150"/>
      <c r="BR15" s="150"/>
      <c r="BS15" s="150"/>
      <c r="BT15" s="150"/>
      <c r="BU15" s="150"/>
      <c r="BV15" s="150"/>
      <c r="BW15" s="150"/>
      <c r="BX15" s="150"/>
      <c r="BY15" s="150"/>
      <c r="BZ15" s="150"/>
      <c r="CA15" s="150"/>
      <c r="CB15" s="150"/>
      <c r="CC15" s="150"/>
      <c r="CD15" s="150"/>
      <c r="CE15" s="203"/>
      <c r="CF15" s="215">
        <f>VLOOKUP(CONCATENATE($CF$5,"-",CF14),PriceList[[Код ОН для шахиатки]:[Цена в шахматку]],3,0)</f>
        <v>40.130000000000003</v>
      </c>
      <c r="CG15" s="153">
        <f>VLOOKUP(CONCATENATE($CF$5,"-",CG14),PriceList[[Код ОН для шахиатки]:[Цена в шахматку]],3,0)</f>
        <v>63.19</v>
      </c>
      <c r="CH15" s="153">
        <f>VLOOKUP(CONCATENATE($CF$5,"-",CH14),PriceList[[Код ОН для шахиатки]:[Цена в шахматку]],3,0)</f>
        <v>30.35</v>
      </c>
      <c r="CI15" s="153">
        <f>VLOOKUP(CONCATENATE($CF$5,"-",CI14),PriceList[[Код ОН для шахиатки]:[Цена в шахматку]],3,0)</f>
        <v>31.02</v>
      </c>
      <c r="CJ15" s="153">
        <f>VLOOKUP(CONCATENATE($CF$5,"-",CJ14),PriceList[[Код ОН для шахиатки]:[Цена в шахматку]],3,0)</f>
        <v>30.91</v>
      </c>
      <c r="CK15" s="153">
        <f>VLOOKUP(CONCATENATE($CF$5,"-",CK14),PriceList[[Код ОН для шахиатки]:[Цена в шахматку]],3,0)</f>
        <v>30.39</v>
      </c>
      <c r="CL15" s="153">
        <f>VLOOKUP(CONCATENATE($CF$5,"-",CL14),PriceList[[Код ОН для шахиатки]:[Цена в шахматку]],3,0)</f>
        <v>72.03</v>
      </c>
      <c r="CM15" s="153">
        <f>VLOOKUP(CONCATENATE($CF$5,"-",CM14),PriceList[[Код ОН для шахиатки]:[Цена в шахматку]],3,0)</f>
        <v>41.75</v>
      </c>
      <c r="CN15" s="153">
        <f>VLOOKUP(CONCATENATE($CF$5,"-",CN14),PriceList[[Код ОН для шахиатки]:[Цена в шахматку]],3,0)</f>
        <v>29.36</v>
      </c>
      <c r="CO15" s="153">
        <f>VLOOKUP(CONCATENATE($CF$5,"-",CO14),PriceList[[Код ОН для шахиатки]:[Цена в шахматку]],3,0)</f>
        <v>30.35</v>
      </c>
      <c r="CP15" s="153">
        <f>VLOOKUP(CONCATENATE($CF$5,"-",CP14),PriceList[[Код ОН для шахиатки]:[Цена в шахматку]],3,0)</f>
        <v>30.82</v>
      </c>
      <c r="CQ15" s="150"/>
      <c r="CR15" s="150"/>
      <c r="CS15" s="150"/>
      <c r="CT15" s="150"/>
      <c r="CU15" s="150"/>
      <c r="CV15" s="150"/>
      <c r="CW15" s="150"/>
      <c r="CX15" s="150"/>
      <c r="CY15" s="150"/>
      <c r="CZ15" s="150"/>
      <c r="DA15" s="150"/>
      <c r="DB15" s="203"/>
      <c r="DC15" s="215">
        <f>VLOOKUP(CONCATENATE($DC$5,"-",DC14),PriceList[[Код ОН для шахиатки]:[Цена в шахматку]],3,0)</f>
        <v>30.82</v>
      </c>
      <c r="DD15" s="153">
        <f>VLOOKUP(CONCATENATE($DC$5,"-",DD14),PriceList[[Код ОН для шахиатки]:[Цена в шахматку]],3,0)</f>
        <v>30.35</v>
      </c>
      <c r="DE15" s="153">
        <f>VLOOKUP(CONCATENATE($DC$5,"-",DE14),PriceList[[Код ОН для шахиатки]:[Цена в шахматку]],3,0)</f>
        <v>29.36</v>
      </c>
      <c r="DF15" s="153">
        <f>VLOOKUP(CONCATENATE($DC$5,"-",DF14),PriceList[[Код ОН для шахиатки]:[Цена в шахматку]],3,0)</f>
        <v>41.75</v>
      </c>
      <c r="DG15" s="153">
        <f>VLOOKUP(CONCATENATE($DC$5,"-",DG14),PriceList[[Код ОН для шахиатки]:[Цена в шахматку]],3,0)</f>
        <v>72.03</v>
      </c>
      <c r="DH15" s="153">
        <f>VLOOKUP(CONCATENATE($DC$5,"-",DH14),PriceList[[Код ОН для шахиатки]:[Цена в шахматку]],3,0)</f>
        <v>30.39</v>
      </c>
      <c r="DI15" s="153">
        <f>VLOOKUP(CONCATENATE($DC$5,"-",DI14),PriceList[[Код ОН для шахиатки]:[Цена в шахматку]],3,0)</f>
        <v>30.91</v>
      </c>
      <c r="DJ15" s="153">
        <f>VLOOKUP(CONCATENATE($DC$5,"-",DJ14),PriceList[[Код ОН для шахиатки]:[Цена в шахматку]],3,0)</f>
        <v>31.02</v>
      </c>
      <c r="DK15" s="153">
        <f>VLOOKUP(CONCATENATE($DC$5,"-",DK14),PriceList[[Код ОН для шахиатки]:[Цена в шахматку]],3,0)</f>
        <v>30.35</v>
      </c>
      <c r="DL15" s="153">
        <f>VLOOKUP(CONCATENATE($DC$5,"-",DL14),PriceList[[Код ОН для шахиатки]:[Цена в шахматку]],3,0)</f>
        <v>63.19</v>
      </c>
      <c r="DM15" s="153">
        <f>VLOOKUP(CONCATENATE($DC$5,"-",DM14),PriceList[[Код ОН для шахиатки]:[Цена в шахматку]],3,0)</f>
        <v>40.130000000000003</v>
      </c>
      <c r="DN15" s="150"/>
      <c r="DO15" s="150"/>
      <c r="DP15" s="151"/>
      <c r="DQ15" s="136"/>
      <c r="DR15" s="142"/>
      <c r="DS15" s="142"/>
      <c r="DT15" s="142"/>
      <c r="DU15" s="142"/>
      <c r="DV15" s="143"/>
      <c r="DW15" s="136"/>
      <c r="DX15" s="136"/>
    </row>
    <row r="16" spans="1:128" ht="12.75" customHeight="1">
      <c r="A16" s="384"/>
      <c r="B16" s="154">
        <f>VLOOKUP(CONCATENATE($B$5,"-",B14),PriceList[[Код ОН для шахиатки]:[Цена в шахматку]],4,0)</f>
        <v>450704.10000000003</v>
      </c>
      <c r="C16" s="155">
        <f>VLOOKUP(CONCATENATE($B$5,"-",C14),PriceList[[Код ОН для шахиатки]:[Цена в шахматку]],4,0)</f>
        <v>450704.10000000003</v>
      </c>
      <c r="D16" s="155">
        <f>VLOOKUP(CONCATENATE($B$5,"-",D14),PriceList[[Код ОН для шахиатки]:[Цена в шахматку]],4,0)</f>
        <v>448214.97600000002</v>
      </c>
      <c r="E16" s="155">
        <f>VLOOKUP(CONCATENATE($B$5,"-",E14),PriceList[[Код ОН для шахиатки]:[Цена в шахматку]],4,0)</f>
        <v>456099.60000000003</v>
      </c>
      <c r="F16" s="155">
        <f>VLOOKUP(CONCATENATE($B$5,"-",F14),PriceList[[Код ОН для шахиатки]:[Цена в шахматку]],4,0)</f>
        <v>444761.85600000009</v>
      </c>
      <c r="G16" s="155">
        <f>VLOOKUP(CONCATENATE($B$5,"-",G14),PriceList[[Код ОН для шахиатки]:[Цена в шахматку]],4,0)</f>
        <v>470487.60000000003</v>
      </c>
      <c r="H16" s="155">
        <f>VLOOKUP(CONCATENATE($B$5,"-",H14),PriceList[[Код ОН для шахиатки]:[Цена в шахматку]],4,0)</f>
        <v>470487.60000000003</v>
      </c>
      <c r="I16" s="155">
        <f>VLOOKUP(CONCATENATE($B$5,"-",I14),PriceList[[Код ОН для шахиатки]:[Цена в шахматку]],4,0)</f>
        <v>474084.60000000003</v>
      </c>
      <c r="J16" s="155">
        <f>VLOOKUP(CONCATENATE($B$5,"-",J14),PriceList[[Код ОН для шахиатки]:[Цена в шахматку]],4,0)</f>
        <v>474084.60000000003</v>
      </c>
      <c r="K16" s="155">
        <f>VLOOKUP(CONCATENATE($B$5,"-",K14),PriceList[[Код ОН для шахиатки]:[Цена в шахматку]],4,0)</f>
        <v>448214.97600000002</v>
      </c>
      <c r="L16" s="155">
        <f>VLOOKUP(CONCATENATE($B$5,"-",L14),PriceList[[Код ОН для шахиатки]:[Цена в шахматку]],4,0)</f>
        <v>450704.10000000003</v>
      </c>
      <c r="M16" s="155">
        <f>VLOOKUP(CONCATENATE($B$5,"-",M14),PriceList[[Код ОН для шахиатки]:[Цена в шахматку]],4,0)</f>
        <v>454301.10000000003</v>
      </c>
      <c r="N16" s="155">
        <f>VLOOKUP(CONCATENATE($B$5,"-",N14),PriceList[[Код ОН для шахиатки]:[Цена в шахматку]],4,0)</f>
        <v>454301.10000000003</v>
      </c>
      <c r="O16" s="150"/>
      <c r="P16" s="150"/>
      <c r="Q16" s="150"/>
      <c r="R16" s="150"/>
      <c r="S16" s="150"/>
      <c r="T16" s="150"/>
      <c r="U16" s="150"/>
      <c r="V16" s="150"/>
      <c r="W16" s="150"/>
      <c r="X16" s="150"/>
      <c r="Y16" s="150"/>
      <c r="Z16" s="150"/>
      <c r="AA16" s="150"/>
      <c r="AB16" s="150"/>
      <c r="AC16" s="150"/>
      <c r="AD16" s="150"/>
      <c r="AE16" s="150"/>
      <c r="AF16" s="150"/>
      <c r="AG16" s="150"/>
      <c r="AH16" s="150"/>
      <c r="AI16" s="150"/>
      <c r="AJ16" s="150"/>
      <c r="AK16" s="150"/>
      <c r="AL16" s="150"/>
      <c r="AM16" s="150"/>
      <c r="AN16" s="150"/>
      <c r="AO16" s="150"/>
      <c r="AP16" s="150"/>
      <c r="AQ16" s="203"/>
      <c r="AR16" s="216">
        <f>VLOOKUP(CONCATENATE($AR$5,"-",AR14),PriceList[[Код ОН для шахиатки]:[Цена в шахматку]],4,0)</f>
        <v>485235.30000000005</v>
      </c>
      <c r="AS16" s="155">
        <f>VLOOKUP(CONCATENATE($AR$5,"-",AS14),PriceList[[Код ОН для шахиатки]:[Цена в шахматку]],4,0)</f>
        <v>503220.30000000005</v>
      </c>
      <c r="AT16" s="155">
        <f>VLOOKUP(CONCATENATE($AR$5,"-",AT14),PriceList[[Код ОН для шахиатки]:[Цена в шахматку]],4,0)</f>
        <v>503220.30000000005</v>
      </c>
      <c r="AU16" s="155">
        <f>VLOOKUP(CONCATENATE($AR$5,"-",AU14),PriceList[[Код ОН для шахиатки]:[Цена в шахматку]],4,0)</f>
        <v>514011.30000000005</v>
      </c>
      <c r="AV16" s="155">
        <f>VLOOKUP(CONCATENATE($AR$5,"-",AV14),PriceList[[Код ОН для шахиатки]:[Цена в шахматку]],4,0)</f>
        <v>479638.36800000002</v>
      </c>
      <c r="AW16" s="155">
        <f>VLOOKUP(CONCATENATE($AR$5,"-",AW14),PriceList[[Код ОН для шахиатки]:[Цена в шахматку]],4,0)</f>
        <v>510414.30000000005</v>
      </c>
      <c r="AX16" s="155">
        <f>VLOOKUP(CONCATENATE($AR$5,"-",AX14),PriceList[[Код ОН для шахиатки]:[Цена в шахматку]],4,0)</f>
        <v>510414.30000000005</v>
      </c>
      <c r="AY16" s="155">
        <f>VLOOKUP(CONCATENATE($AR$5,"-",AY14),PriceList[[Код ОН для шахиатки]:[Цена в шахматку]],4,0)</f>
        <v>496026.30000000005</v>
      </c>
      <c r="AZ16" s="155">
        <f>VLOOKUP(CONCATENATE($AR$5,"-",AZ14),PriceList[[Код ОН для шахиатки]:[Цена в шахматку]],4,0)</f>
        <v>496026.30000000005</v>
      </c>
      <c r="BA16" s="155">
        <f>VLOOKUP(CONCATENATE($AR$5,"-",BA14),PriceList[[Код ОН для шахиатки]:[Цена в шахматку]],4,0)</f>
        <v>499623.30000000005</v>
      </c>
      <c r="BB16" s="155">
        <f>VLOOKUP(CONCATENATE($AR$5,"-",BB14),PriceList[[Код ОН для шахиатки]:[Цена в шахматку]],4,0)</f>
        <v>472732.12800000003</v>
      </c>
      <c r="BC16" s="155">
        <f>VLOOKUP(CONCATENATE($AR$5,"-",BC14),PriceList[[Код ОН для шахиатки]:[Цена в шахматку]],4,0)</f>
        <v>0</v>
      </c>
      <c r="BD16" s="150"/>
      <c r="BE16" s="150"/>
      <c r="BF16" s="150"/>
      <c r="BG16" s="150"/>
      <c r="BH16" s="150"/>
      <c r="BI16" s="150"/>
      <c r="BJ16" s="150"/>
      <c r="BK16" s="150"/>
      <c r="BL16" s="150"/>
      <c r="BM16" s="150"/>
      <c r="BN16" s="150"/>
      <c r="BO16" s="150"/>
      <c r="BP16" s="150"/>
      <c r="BQ16" s="150"/>
      <c r="BR16" s="150"/>
      <c r="BS16" s="150"/>
      <c r="BT16" s="150"/>
      <c r="BU16" s="150"/>
      <c r="BV16" s="150"/>
      <c r="BW16" s="150"/>
      <c r="BX16" s="150"/>
      <c r="BY16" s="150"/>
      <c r="BZ16" s="150"/>
      <c r="CA16" s="150"/>
      <c r="CB16" s="150"/>
      <c r="CC16" s="150"/>
      <c r="CD16" s="150"/>
      <c r="CE16" s="203"/>
      <c r="CF16" s="216">
        <f>VLOOKUP(CONCATENATE($CF$5,"-",CF14),PriceList[[Код ОН для шахиатки]:[Цена в шахматку]],4,0)</f>
        <v>437035.50000000006</v>
      </c>
      <c r="CG16" s="155">
        <f>VLOOKUP(CONCATENATE($CF$5,"-",CG14),PriceList[[Код ОН для шахиатки]:[Цена в шахматку]],4,0)</f>
        <v>448905.60000000003</v>
      </c>
      <c r="CH16" s="155">
        <f>VLOOKUP(CONCATENATE($CF$5,"-",CH14),PriceList[[Код ОН для шахиатки]:[Цена в шахматку]],4,0)</f>
        <v>471207.00000000006</v>
      </c>
      <c r="CI16" s="155">
        <f>VLOOKUP(CONCATENATE($CF$5,"-",CI14),PriceList[[Код ОН для шахиатки]:[Цена в шахматку]],4,0)</f>
        <v>474804.00000000006</v>
      </c>
      <c r="CJ16" s="155">
        <f>VLOOKUP(CONCATENATE($CF$5,"-",CJ14),PriceList[[Код ОН для шахиатки]:[Цена в шахматку]],4,0)</f>
        <v>474804.00000000006</v>
      </c>
      <c r="CK16" s="155">
        <f>VLOOKUP(CONCATENATE($CF$5,"-",CK14),PriceList[[Код ОН для шахиатки]:[Цена в шахматку]],4,0)</f>
        <v>474804.00000000006</v>
      </c>
      <c r="CL16" s="155">
        <f>VLOOKUP(CONCATENATE($CF$5,"-",CL14),PriceList[[Код ОН для шахиатки]:[Цена в шахматку]],4,0)</f>
        <v>445452.48000000004</v>
      </c>
      <c r="CM16" s="155">
        <f>VLOOKUP(CONCATENATE($CF$5,"-",CM14),PriceList[[Код ОН для шахиатки]:[Цена в шахматку]],4,0)</f>
        <v>440632.50000000006</v>
      </c>
      <c r="CN16" s="155">
        <f>VLOOKUP(CONCATENATE($CF$5,"-",CN14),PriceList[[Код ОН для шахиатки]:[Цена в шахматку]],4,0)</f>
        <v>444229.50000000006</v>
      </c>
      <c r="CO16" s="155">
        <f>VLOOKUP(CONCATENATE($CF$5,"-",CO14),PriceList[[Код ОН для шахиатки]:[Цена в шахматку]],4,0)</f>
        <v>444229.50000000006</v>
      </c>
      <c r="CP16" s="155">
        <f>VLOOKUP(CONCATENATE($CF$5,"-",CP14),PriceList[[Код ОН для шахиатки]:[Цена в шахматку]],4,0)</f>
        <v>444229.50000000006</v>
      </c>
      <c r="CQ16" s="150"/>
      <c r="CR16" s="150"/>
      <c r="CS16" s="150"/>
      <c r="CT16" s="150"/>
      <c r="CU16" s="150"/>
      <c r="CV16" s="150"/>
      <c r="CW16" s="150"/>
      <c r="CX16" s="150"/>
      <c r="CY16" s="150"/>
      <c r="CZ16" s="150"/>
      <c r="DA16" s="150"/>
      <c r="DB16" s="203"/>
      <c r="DC16" s="216">
        <f>VLOOKUP(CONCATENATE($DC$5,"-",DC14),PriceList[[Код ОН для шахиатки]:[Цена в шахматку]],4,0)</f>
        <v>460416.00000000006</v>
      </c>
      <c r="DD16" s="155">
        <f>VLOOKUP(CONCATENATE($DC$5,"-",DD14),PriceList[[Код ОН для шахиатки]:[Цена в шахматку]],4,0)</f>
        <v>460416.00000000006</v>
      </c>
      <c r="DE16" s="155">
        <f>VLOOKUP(CONCATENATE($DC$5,"-",DE14),PriceList[[Код ОН для шахиатки]:[Цена в шахматку]],4,0)</f>
        <v>460416.00000000006</v>
      </c>
      <c r="DF16" s="155">
        <f>VLOOKUP(CONCATENATE($DC$5,"-",DF14),PriceList[[Код ОН для шахиатки]:[Цена в шахматку]],4,0)</f>
        <v>456819.00000000006</v>
      </c>
      <c r="DG16" s="155">
        <f>VLOOKUP(CONCATENATE($DC$5,"-",DG14),PriceList[[Код ОН для шахиатки]:[Цена в шахматку]],4,0)</f>
        <v>445452.48000000004</v>
      </c>
      <c r="DH16" s="155">
        <f>VLOOKUP(CONCATENATE($DC$5,"-",DH14),PriceList[[Код ОН для шахиатки]:[Цена в шахматку]],4,0)</f>
        <v>474804.00000000006</v>
      </c>
      <c r="DI16" s="155">
        <f>VLOOKUP(CONCATENATE($DC$5,"-",DI14),PriceList[[Код ОН для шахиатки]:[Цена в шахматку]],4,0)</f>
        <v>474804.00000000006</v>
      </c>
      <c r="DJ16" s="155">
        <f>VLOOKUP(CONCATENATE($DC$5,"-",DJ14),PriceList[[Код ОН для шахиатки]:[Цена в шахматку]],4,0)</f>
        <v>474804.00000000006</v>
      </c>
      <c r="DK16" s="155">
        <f>VLOOKUP(CONCATENATE($DC$5,"-",DK14),PriceList[[Код ОН для шахиатки]:[Цена в шахматку]],4,0)</f>
        <v>471207.00000000006</v>
      </c>
      <c r="DL16" s="155">
        <f>VLOOKUP(CONCATENATE($DC$5,"-",DL14),PriceList[[Код ОН для шахиатки]:[Цена в шахматку]],4,0)</f>
        <v>448905.60000000003</v>
      </c>
      <c r="DM16" s="155">
        <f>VLOOKUP(CONCATENATE($DC$5,"-",DM14),PriceList[[Код ОН для шахиатки]:[Цена в шахматку]],4,0)</f>
        <v>453222.00000000006</v>
      </c>
      <c r="DN16" s="150"/>
      <c r="DO16" s="150"/>
      <c r="DP16" s="151"/>
      <c r="DQ16" s="136"/>
      <c r="DR16" s="142"/>
      <c r="DS16" s="142"/>
      <c r="DT16" s="142"/>
      <c r="DU16" s="142"/>
      <c r="DV16" s="143"/>
      <c r="DW16" s="136"/>
      <c r="DX16" s="136"/>
    </row>
    <row r="17" spans="1:128" ht="12.75" customHeight="1">
      <c r="A17" s="384"/>
      <c r="B17" s="154">
        <f t="shared" ref="B17:N17" si="12">B16*B15</f>
        <v>13462531.467000002</v>
      </c>
      <c r="C17" s="156">
        <f t="shared" si="12"/>
        <v>17419713.465</v>
      </c>
      <c r="D17" s="156">
        <f t="shared" si="12"/>
        <v>27376970.734080002</v>
      </c>
      <c r="E17" s="156">
        <f t="shared" si="12"/>
        <v>18763937.544000003</v>
      </c>
      <c r="F17" s="156">
        <f t="shared" si="12"/>
        <v>24773235.379200008</v>
      </c>
      <c r="G17" s="156">
        <f t="shared" si="12"/>
        <v>15130881.216</v>
      </c>
      <c r="H17" s="156">
        <f t="shared" si="12"/>
        <v>14603935.104</v>
      </c>
      <c r="I17" s="156">
        <f t="shared" si="12"/>
        <v>14198833.770000001</v>
      </c>
      <c r="J17" s="156">
        <f t="shared" si="12"/>
        <v>13672599.864</v>
      </c>
      <c r="K17" s="156">
        <f t="shared" si="12"/>
        <v>24521841.336960003</v>
      </c>
      <c r="L17" s="156">
        <f t="shared" si="12"/>
        <v>16923938.954999998</v>
      </c>
      <c r="M17" s="156">
        <f t="shared" si="12"/>
        <v>13983387.858000001</v>
      </c>
      <c r="N17" s="156">
        <f t="shared" si="12"/>
        <v>13897070.649</v>
      </c>
      <c r="O17" s="150"/>
      <c r="P17" s="150"/>
      <c r="Q17" s="150"/>
      <c r="R17" s="150"/>
      <c r="S17" s="150"/>
      <c r="T17" s="150"/>
      <c r="U17" s="150"/>
      <c r="V17" s="150"/>
      <c r="W17" s="150"/>
      <c r="X17" s="150"/>
      <c r="Y17" s="150"/>
      <c r="Z17" s="150"/>
      <c r="AA17" s="150"/>
      <c r="AB17" s="150"/>
      <c r="AC17" s="150"/>
      <c r="AD17" s="150"/>
      <c r="AE17" s="150"/>
      <c r="AF17" s="150"/>
      <c r="AG17" s="150"/>
      <c r="AH17" s="150"/>
      <c r="AI17" s="150"/>
      <c r="AJ17" s="150"/>
      <c r="AK17" s="150"/>
      <c r="AL17" s="150"/>
      <c r="AM17" s="150"/>
      <c r="AN17" s="150"/>
      <c r="AO17" s="150"/>
      <c r="AP17" s="150"/>
      <c r="AQ17" s="203"/>
      <c r="AR17" s="216">
        <f t="shared" ref="AR17:BC17" si="13">AR16*AR15</f>
        <v>20646762.015000001</v>
      </c>
      <c r="AS17" s="156">
        <f t="shared" si="13"/>
        <v>14578292.091</v>
      </c>
      <c r="AT17" s="156">
        <f t="shared" si="13"/>
        <v>14351842.956</v>
      </c>
      <c r="AU17" s="156">
        <f t="shared" si="13"/>
        <v>16669386.459000001</v>
      </c>
      <c r="AV17" s="156">
        <f t="shared" si="13"/>
        <v>29689614.979200002</v>
      </c>
      <c r="AW17" s="156">
        <f t="shared" si="13"/>
        <v>14791806.414000001</v>
      </c>
      <c r="AX17" s="156">
        <f t="shared" si="13"/>
        <v>14557015.836000001</v>
      </c>
      <c r="AY17" s="156">
        <f t="shared" si="13"/>
        <v>14379802.437000001</v>
      </c>
      <c r="AZ17" s="156">
        <f t="shared" si="13"/>
        <v>14374842.174000002</v>
      </c>
      <c r="BA17" s="156">
        <f t="shared" si="13"/>
        <v>14479083.234000001</v>
      </c>
      <c r="BB17" s="156">
        <f t="shared" si="13"/>
        <v>27546101.098560002</v>
      </c>
      <c r="BC17" s="156">
        <f t="shared" si="13"/>
        <v>0</v>
      </c>
      <c r="BD17" s="150"/>
      <c r="BE17" s="150"/>
      <c r="BF17" s="150"/>
      <c r="BG17" s="150"/>
      <c r="BH17" s="150"/>
      <c r="BI17" s="150"/>
      <c r="BJ17" s="150"/>
      <c r="BK17" s="150"/>
      <c r="BL17" s="150"/>
      <c r="BM17" s="150"/>
      <c r="BN17" s="150"/>
      <c r="BO17" s="150"/>
      <c r="BP17" s="150"/>
      <c r="BQ17" s="150"/>
      <c r="BR17" s="150"/>
      <c r="BS17" s="150"/>
      <c r="BT17" s="150"/>
      <c r="BU17" s="150"/>
      <c r="BV17" s="150"/>
      <c r="BW17" s="150"/>
      <c r="BX17" s="150"/>
      <c r="BY17" s="150"/>
      <c r="BZ17" s="150"/>
      <c r="CA17" s="150"/>
      <c r="CB17" s="150"/>
      <c r="CC17" s="150"/>
      <c r="CD17" s="150"/>
      <c r="CE17" s="203"/>
      <c r="CF17" s="216">
        <f t="shared" ref="CF17:CP17" si="14">CF16*CF15</f>
        <v>17538234.615000002</v>
      </c>
      <c r="CG17" s="156">
        <f t="shared" si="14"/>
        <v>28366344.864</v>
      </c>
      <c r="CH17" s="156">
        <f t="shared" si="14"/>
        <v>14301132.450000003</v>
      </c>
      <c r="CI17" s="156">
        <f t="shared" si="14"/>
        <v>14728420.080000002</v>
      </c>
      <c r="CJ17" s="156">
        <f t="shared" si="14"/>
        <v>14676191.640000002</v>
      </c>
      <c r="CK17" s="156">
        <f t="shared" si="14"/>
        <v>14429293.560000002</v>
      </c>
      <c r="CL17" s="156">
        <f t="shared" si="14"/>
        <v>32085942.134400003</v>
      </c>
      <c r="CM17" s="156">
        <f t="shared" si="14"/>
        <v>18396406.875000004</v>
      </c>
      <c r="CN17" s="156">
        <f t="shared" si="14"/>
        <v>13042578.120000001</v>
      </c>
      <c r="CO17" s="156">
        <f t="shared" si="14"/>
        <v>13482365.325000003</v>
      </c>
      <c r="CP17" s="156">
        <f t="shared" si="14"/>
        <v>13691153.190000001</v>
      </c>
      <c r="CQ17" s="150"/>
      <c r="CR17" s="150"/>
      <c r="CS17" s="150"/>
      <c r="CT17" s="150"/>
      <c r="CU17" s="150"/>
      <c r="CV17" s="150"/>
      <c r="CW17" s="150"/>
      <c r="CX17" s="150"/>
      <c r="CY17" s="150"/>
      <c r="CZ17" s="150"/>
      <c r="DA17" s="150"/>
      <c r="DB17" s="203"/>
      <c r="DC17" s="216">
        <f t="shared" ref="DC17:DM17" si="15">DC16*DC15</f>
        <v>14190021.120000001</v>
      </c>
      <c r="DD17" s="156">
        <f t="shared" si="15"/>
        <v>13973625.600000001</v>
      </c>
      <c r="DE17" s="156">
        <f t="shared" si="15"/>
        <v>13517813.760000002</v>
      </c>
      <c r="DF17" s="156">
        <f t="shared" si="15"/>
        <v>19072193.250000004</v>
      </c>
      <c r="DG17" s="156">
        <f t="shared" si="15"/>
        <v>32085942.134400003</v>
      </c>
      <c r="DH17" s="156">
        <f t="shared" si="15"/>
        <v>14429293.560000002</v>
      </c>
      <c r="DI17" s="156">
        <f t="shared" si="15"/>
        <v>14676191.640000002</v>
      </c>
      <c r="DJ17" s="156">
        <f t="shared" si="15"/>
        <v>14728420.080000002</v>
      </c>
      <c r="DK17" s="156">
        <f t="shared" si="15"/>
        <v>14301132.450000003</v>
      </c>
      <c r="DL17" s="156">
        <f t="shared" si="15"/>
        <v>28366344.864</v>
      </c>
      <c r="DM17" s="156">
        <f t="shared" si="15"/>
        <v>18187798.860000003</v>
      </c>
      <c r="DN17" s="150"/>
      <c r="DO17" s="150"/>
      <c r="DP17" s="151"/>
      <c r="DQ17" s="136"/>
      <c r="DR17" s="157">
        <f>SUM(B17:AQ17)</f>
        <v>228728877.34224001</v>
      </c>
      <c r="DS17" s="157">
        <f>SUM(AR17:CE17)</f>
        <v>196064549.69376001</v>
      </c>
      <c r="DT17" s="157">
        <f>SUM(CF17:DB17)</f>
        <v>194738062.85339999</v>
      </c>
      <c r="DU17" s="157">
        <f>SUM(DC17:DP17)</f>
        <v>197528777.3184</v>
      </c>
      <c r="DV17" s="158">
        <f>SUM(B17:DP17)</f>
        <v>817060267.20780015</v>
      </c>
      <c r="DW17" s="159"/>
      <c r="DX17" s="159"/>
    </row>
    <row r="18" spans="1:128" ht="12.75" customHeight="1" thickBot="1">
      <c r="A18" s="385"/>
      <c r="B18" s="160" t="str">
        <f>VLOOKUP(CONCATENATE($B$5,"-",B14),PriceList[[Код ОН для шахиатки]:[СТАТУС В ШАХМАТКУ]],5,0)</f>
        <v>Свободно</v>
      </c>
      <c r="C18" s="161" t="str">
        <f>VLOOKUP(CONCATENATE($B$5,"-",C14),PriceList[[Код ОН для шахиатки]:[СТАТУС В ШАХМАТКУ]],5,0)</f>
        <v>Резерв</v>
      </c>
      <c r="D18" s="161" t="str">
        <f>VLOOKUP(CONCATENATE($B$5,"-",D14),PriceList[[Код ОН для шахиатки]:[СТАТУС В ШАХМАТКУ]],5,0)</f>
        <v>Резерв</v>
      </c>
      <c r="E18" s="161" t="str">
        <f>VLOOKUP(CONCATENATE($B$5,"-",E14),PriceList[[Код ОН для шахиатки]:[СТАТУС В ШАХМАТКУ]],5,0)</f>
        <v>Резерв</v>
      </c>
      <c r="F18" s="161" t="str">
        <f>VLOOKUP(CONCATENATE($B$5,"-",F14),PriceList[[Код ОН для шахиатки]:[СТАТУС В ШАХМАТКУ]],5,0)</f>
        <v>Резерв</v>
      </c>
      <c r="G18" s="161" t="str">
        <f>VLOOKUP(CONCATENATE($B$5,"-",G14),PriceList[[Код ОН для шахиатки]:[СТАТУС В ШАХМАТКУ]],5,0)</f>
        <v>Свободно</v>
      </c>
      <c r="H18" s="161" t="str">
        <f>VLOOKUP(CONCATENATE($B$5,"-",H14),PriceList[[Код ОН для шахиатки]:[СТАТУС В ШАХМАТКУ]],5,0)</f>
        <v>Свободно</v>
      </c>
      <c r="I18" s="161" t="str">
        <f>VLOOKUP(CONCATENATE($B$5,"-",I14),PriceList[[Код ОН для шахиатки]:[СТАТУС В ШАХМАТКУ]],5,0)</f>
        <v>Резерв</v>
      </c>
      <c r="J18" s="161" t="str">
        <f>VLOOKUP(CONCATENATE($B$5,"-",J14),PriceList[[Код ОН для шахиатки]:[СТАТУС В ШАХМАТКУ]],5,0)</f>
        <v>Резерв</v>
      </c>
      <c r="K18" s="161" t="str">
        <f>VLOOKUP(CONCATENATE($B$5,"-",K14),PriceList[[Код ОН для шахиатки]:[СТАТУС В ШАХМАТКУ]],5,0)</f>
        <v>Продано</v>
      </c>
      <c r="L18" s="161" t="str">
        <f>VLOOKUP(CONCATENATE($B$5,"-",L14),PriceList[[Код ОН для шахиатки]:[СТАТУС В ШАХМАТКУ]],5,0)</f>
        <v>Резерв</v>
      </c>
      <c r="M18" s="161" t="str">
        <f>VLOOKUP(CONCATENATE($B$5,"-",M14),PriceList[[Код ОН для шахиатки]:[СТАТУС В ШАХМАТКУ]],5,0)</f>
        <v>Резерв</v>
      </c>
      <c r="N18" s="161" t="str">
        <f>VLOOKUP(CONCATENATE($B$5,"-",N14),PriceList[[Код ОН для шахиатки]:[СТАТУС В ШАХМАТКУ]],5,0)</f>
        <v>Резерв</v>
      </c>
      <c r="O18" s="162"/>
      <c r="P18" s="162"/>
      <c r="Q18" s="162"/>
      <c r="R18" s="162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  <c r="AC18" s="162"/>
      <c r="AD18" s="162"/>
      <c r="AE18" s="162"/>
      <c r="AF18" s="162"/>
      <c r="AG18" s="162"/>
      <c r="AH18" s="162"/>
      <c r="AI18" s="162"/>
      <c r="AJ18" s="162"/>
      <c r="AK18" s="162"/>
      <c r="AL18" s="162"/>
      <c r="AM18" s="162"/>
      <c r="AN18" s="162"/>
      <c r="AO18" s="162"/>
      <c r="AP18" s="162"/>
      <c r="AQ18" s="204"/>
      <c r="AR18" s="217" t="str">
        <f>VLOOKUP(CONCATENATE($AR$5,"-",AR14),PriceList[[Код ОН для шахиатки]:[СТАТУС В ШАХМАТКУ]],5,0)</f>
        <v>Свободно</v>
      </c>
      <c r="AS18" s="161" t="str">
        <f>VLOOKUP(CONCATENATE($AR$5,"-",AS14),PriceList[[Код ОН для шахиатки]:[СТАТУС В ШАХМАТКУ]],5,0)</f>
        <v>Резерв</v>
      </c>
      <c r="AT18" s="161" t="str">
        <f>VLOOKUP(CONCATENATE($AR$5,"-",AT14),PriceList[[Код ОН для шахиатки]:[СТАТУС В ШАХМАТКУ]],5,0)</f>
        <v>Резерв</v>
      </c>
      <c r="AU18" s="161" t="str">
        <f>VLOOKUP(CONCATENATE($AR$5,"-",AU14),PriceList[[Код ОН для шахиатки]:[СТАТУС В ШАХМАТКУ]],5,0)</f>
        <v>Свободно</v>
      </c>
      <c r="AV18" s="161" t="str">
        <f>VLOOKUP(CONCATENATE($AR$5,"-",AV14),PriceList[[Код ОН для шахиатки]:[СТАТУС В ШАХМАТКУ]],5,0)</f>
        <v>Резерв</v>
      </c>
      <c r="AW18" s="161" t="str">
        <f>VLOOKUP(CONCATENATE($AR$5,"-",AW14),PriceList[[Код ОН для шахиатки]:[СТАТУС В ШАХМАТКУ]],5,0)</f>
        <v>Свободно</v>
      </c>
      <c r="AX18" s="161" t="str">
        <f>VLOOKUP(CONCATENATE($AR$5,"-",AX14),PriceList[[Код ОН для шахиатки]:[СТАТУС В ШАХМАТКУ]],5,0)</f>
        <v>Резерв</v>
      </c>
      <c r="AY18" s="161" t="str">
        <f>VLOOKUP(CONCATENATE($AR$5,"-",AY14),PriceList[[Код ОН для шахиатки]:[СТАТУС В ШАХМАТКУ]],5,0)</f>
        <v>Свободно</v>
      </c>
      <c r="AZ18" s="161" t="str">
        <f>VLOOKUP(CONCATENATE($AR$5,"-",AZ14),PriceList[[Код ОН для шахиатки]:[СТАТУС В ШАХМАТКУ]],5,0)</f>
        <v>Резерв</v>
      </c>
      <c r="BA18" s="161" t="str">
        <f>VLOOKUP(CONCATENATE($AR$5,"-",BA14),PriceList[[Код ОН для шахиатки]:[СТАТУС В ШАХМАТКУ]],5,0)</f>
        <v>Резерв</v>
      </c>
      <c r="BB18" s="161" t="str">
        <f>VLOOKUP(CONCATENATE($AR$5,"-",BB14),PriceList[[Код ОН для шахиатки]:[СТАТУС В ШАХМАТКУ]],5,0)</f>
        <v>Резерв</v>
      </c>
      <c r="BC18" s="161" t="str">
        <f>VLOOKUP(CONCATENATE($AR$5,"-",BC14),PriceList[[Код ОН для шахиатки]:[СТАТУС В ШАХМАТКУ]],5,0)</f>
        <v>Не для продажи</v>
      </c>
      <c r="BD18" s="162"/>
      <c r="BE18" s="162"/>
      <c r="BF18" s="162"/>
      <c r="BG18" s="162"/>
      <c r="BH18" s="162"/>
      <c r="BI18" s="162"/>
      <c r="BJ18" s="162"/>
      <c r="BK18" s="162"/>
      <c r="BL18" s="162"/>
      <c r="BM18" s="162"/>
      <c r="BN18" s="162"/>
      <c r="BO18" s="162"/>
      <c r="BP18" s="162"/>
      <c r="BQ18" s="162"/>
      <c r="BR18" s="162"/>
      <c r="BS18" s="162"/>
      <c r="BT18" s="162"/>
      <c r="BU18" s="162"/>
      <c r="BV18" s="162"/>
      <c r="BW18" s="162"/>
      <c r="BX18" s="162"/>
      <c r="BY18" s="162"/>
      <c r="BZ18" s="162"/>
      <c r="CA18" s="162"/>
      <c r="CB18" s="162"/>
      <c r="CC18" s="162"/>
      <c r="CD18" s="162"/>
      <c r="CE18" s="204"/>
      <c r="CF18" s="217" t="str">
        <f>VLOOKUP(CONCATENATE($CF$5,"-",CF14),PriceList[[Код ОН для шахиатки]:[СТАТУС В ШАХМАТКУ]],5,0)</f>
        <v>Свободно</v>
      </c>
      <c r="CG18" s="161" t="str">
        <f>VLOOKUP(CONCATENATE($CF$5,"-",CG14),PriceList[[Код ОН для шахиатки]:[СТАТУС В ШАХМАТКУ]],5,0)</f>
        <v>Продано</v>
      </c>
      <c r="CH18" s="161" t="str">
        <f>VLOOKUP(CONCATENATE($CF$5,"-",CH14),PriceList[[Код ОН для шахиатки]:[СТАТУС В ШАХМАТКУ]],5,0)</f>
        <v>Резерв</v>
      </c>
      <c r="CI18" s="161" t="str">
        <f>VLOOKUP(CONCATENATE($CF$5,"-",CI14),PriceList[[Код ОН для шахиатки]:[СТАТУС В ШАХМАТКУ]],5,0)</f>
        <v>Резерв</v>
      </c>
      <c r="CJ18" s="161" t="str">
        <f>VLOOKUP(CONCATENATE($CF$5,"-",CJ14),PriceList[[Код ОН для шахиатки]:[СТАТУС В ШАХМАТКУ]],5,0)</f>
        <v>Резерв</v>
      </c>
      <c r="CK18" s="161" t="str">
        <f>VLOOKUP(CONCATENATE($CF$5,"-",CK14),PriceList[[Код ОН для шахиатки]:[СТАТУС В ШАХМАТКУ]],5,0)</f>
        <v>Резерв</v>
      </c>
      <c r="CL18" s="161" t="str">
        <f>VLOOKUP(CONCATENATE($CF$5,"-",CL14),PriceList[[Код ОН для шахиатки]:[СТАТУС В ШАХМАТКУ]],5,0)</f>
        <v>Резерв</v>
      </c>
      <c r="CM18" s="161" t="str">
        <f>VLOOKUP(CONCATENATE($CF$5,"-",CM14),PriceList[[Код ОН для шахиатки]:[СТАТУС В ШАХМАТКУ]],5,0)</f>
        <v>Свободно</v>
      </c>
      <c r="CN18" s="161" t="str">
        <f>VLOOKUP(CONCATENATE($CF$5,"-",CN14),PriceList[[Код ОН для шахиатки]:[СТАТУС В ШАХМАТКУ]],5,0)</f>
        <v>Свободно</v>
      </c>
      <c r="CO18" s="161" t="str">
        <f>VLOOKUP(CONCATENATE($CF$5,"-",CO14),PriceList[[Код ОН для шахиатки]:[СТАТУС В ШАХМАТКУ]],5,0)</f>
        <v>Резерв</v>
      </c>
      <c r="CP18" s="161" t="str">
        <f>VLOOKUP(CONCATENATE($CF$5,"-",CP14),PriceList[[Код ОН для шахиатки]:[СТАТУС В ШАХМАТКУ]],5,0)</f>
        <v>Резерв</v>
      </c>
      <c r="CQ18" s="162"/>
      <c r="CR18" s="162"/>
      <c r="CS18" s="162"/>
      <c r="CT18" s="162"/>
      <c r="CU18" s="162"/>
      <c r="CV18" s="162"/>
      <c r="CW18" s="162"/>
      <c r="CX18" s="162"/>
      <c r="CY18" s="162"/>
      <c r="CZ18" s="162"/>
      <c r="DA18" s="162"/>
      <c r="DB18" s="204"/>
      <c r="DC18" s="218" t="str">
        <f>VLOOKUP(CONCATENATE($DC$5,"-",DC14),PriceList[[Код ОН для шахиатки]:[СТАТУС В ШАХМАТКУ]],5,0)</f>
        <v>Резерв</v>
      </c>
      <c r="DD18" s="165" t="str">
        <f>VLOOKUP(CONCATENATE($DC$5,"-",DD14),PriceList[[Код ОН для шахиатки]:[СТАТУС В ШАХМАТКУ]],5,0)</f>
        <v>Свободно</v>
      </c>
      <c r="DE18" s="165" t="str">
        <f>VLOOKUP(CONCATENATE($DC$5,"-",DE14),PriceList[[Код ОН для шахиатки]:[СТАТУС В ШАХМАТКУ]],5,0)</f>
        <v>Резерв</v>
      </c>
      <c r="DF18" s="165" t="str">
        <f>VLOOKUP(CONCATENATE($DC$5,"-",DF14),PriceList[[Код ОН для шахиатки]:[СТАТУС В ШАХМАТКУ]],5,0)</f>
        <v>Резерв</v>
      </c>
      <c r="DG18" s="165" t="str">
        <f>VLOOKUP(CONCATENATE($DC$5,"-",DG14),PriceList[[Код ОН для шахиатки]:[СТАТУС В ШАХМАТКУ]],5,0)</f>
        <v>Резерв</v>
      </c>
      <c r="DH18" s="165" t="str">
        <f>VLOOKUP(CONCATENATE($DC$5,"-",DH14),PriceList[[Код ОН для шахиатки]:[СТАТУС В ШАХМАТКУ]],5,0)</f>
        <v>Резерв</v>
      </c>
      <c r="DI18" s="165" t="str">
        <f>VLOOKUP(CONCATENATE($DC$5,"-",DI14),PriceList[[Код ОН для шахиатки]:[СТАТУС В ШАХМАТКУ]],5,0)</f>
        <v>Резерв</v>
      </c>
      <c r="DJ18" s="165" t="str">
        <f>VLOOKUP(CONCATENATE($DC$5,"-",DJ14),PriceList[[Код ОН для шахиатки]:[СТАТУС В ШАХМАТКУ]],5,0)</f>
        <v>Резерв</v>
      </c>
      <c r="DK18" s="165" t="str">
        <f>VLOOKUP(CONCATENATE($DC$5,"-",DK14),PriceList[[Код ОН для шахиатки]:[СТАТУС В ШАХМАТКУ]],5,0)</f>
        <v>Резерв</v>
      </c>
      <c r="DL18" s="165" t="str">
        <f>VLOOKUP(CONCATENATE($DC$5,"-",DL14),PriceList[[Код ОН для шахиатки]:[СТАТУС В ШАХМАТКУ]],5,0)</f>
        <v>Резерв</v>
      </c>
      <c r="DM18" s="165" t="str">
        <f>VLOOKUP(CONCATENATE($DC$5,"-",DM14),PriceList[[Код ОН для шахиатки]:[СТАТУС В ШАХМАТКУ]],5,0)</f>
        <v>Резерв</v>
      </c>
      <c r="DN18" s="162"/>
      <c r="DO18" s="162"/>
      <c r="DP18" s="163"/>
      <c r="DQ18" s="136"/>
      <c r="DR18" s="142"/>
      <c r="DS18" s="142"/>
      <c r="DT18" s="142"/>
      <c r="DU18" s="142"/>
      <c r="DV18" s="143"/>
      <c r="DW18" s="136"/>
      <c r="DX18" s="136"/>
    </row>
    <row r="19" spans="1:128" ht="12.75" customHeight="1" thickTop="1">
      <c r="A19" s="383">
        <v>10</v>
      </c>
      <c r="B19" s="144" t="str">
        <f>VLOOKUP(CONCATENATE($B$5,"-",B20),PriceList[[Код ОН для шахиатки]:[Цена в шахматку]],2,0)</f>
        <v>Ст</v>
      </c>
      <c r="C19" s="145" t="str">
        <f>VLOOKUP(CONCATENATE($B$5,"-",C20),PriceList[[Код ОН для шахиатки]:[Цена в шахматку]],2,0)</f>
        <v>Ст</v>
      </c>
      <c r="D19" s="145" t="str">
        <f>VLOOKUP(CONCATENATE($B$5,"-",D20),PriceList[[Код ОН для шахиатки]:[Цена в шахматку]],2,0)</f>
        <v>1К</v>
      </c>
      <c r="E19" s="145" t="str">
        <f>VLOOKUP(CONCATENATE($B$5,"-",E20),PriceList[[Код ОН для шахиатки]:[Цена в шахматку]],2,0)</f>
        <v>Ст</v>
      </c>
      <c r="F19" s="145" t="str">
        <f>VLOOKUP(CONCATENATE($B$5,"-",F20),PriceList[[Код ОН для шахиатки]:[Цена в шахматку]],2,0)</f>
        <v>1К</v>
      </c>
      <c r="G19" s="145" t="str">
        <f>VLOOKUP(CONCATENATE($B$5,"-",G20),PriceList[[Код ОН для шахиатки]:[Цена в шахматку]],2,0)</f>
        <v>Ст</v>
      </c>
      <c r="H19" s="145" t="str">
        <f>VLOOKUP(CONCATENATE($B$5,"-",H20),PriceList[[Код ОН для шахиатки]:[Цена в шахматку]],2,0)</f>
        <v>Ст</v>
      </c>
      <c r="I19" s="145" t="str">
        <f>VLOOKUP(CONCATENATE($B$5,"-",I20),PriceList[[Код ОН для шахиатки]:[Цена в шахматку]],2,0)</f>
        <v>Ст</v>
      </c>
      <c r="J19" s="145" t="str">
        <f>VLOOKUP(CONCATENATE($B$5,"-",J20),PriceList[[Код ОН для шахиатки]:[Цена в шахматку]],2,0)</f>
        <v>Ст</v>
      </c>
      <c r="K19" s="145" t="str">
        <f>VLOOKUP(CONCATENATE($B$5,"-",K20),PriceList[[Код ОН для шахиатки]:[Цена в шахматку]],2,0)</f>
        <v>1К</v>
      </c>
      <c r="L19" s="145" t="str">
        <f>VLOOKUP(CONCATENATE($B$5,"-",L20),PriceList[[Код ОН для шахиатки]:[Цена в шахматку]],2,0)</f>
        <v>Ст</v>
      </c>
      <c r="M19" s="145" t="str">
        <f>VLOOKUP(CONCATENATE($B$5,"-",M20),PriceList[[Код ОН для шахиатки]:[Цена в шахматку]],2,0)</f>
        <v>Ст</v>
      </c>
      <c r="N19" s="145" t="str">
        <f>VLOOKUP(CONCATENATE($B$5,"-",N20),PriceList[[Код ОН для шахиатки]:[Цена в шахматку]],2,0)</f>
        <v>Ст</v>
      </c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  <c r="AK19" s="146"/>
      <c r="AL19" s="146"/>
      <c r="AM19" s="146"/>
      <c r="AN19" s="146"/>
      <c r="AO19" s="146"/>
      <c r="AP19" s="146"/>
      <c r="AQ19" s="202"/>
      <c r="AR19" s="213" t="str">
        <f>VLOOKUP(CONCATENATE($AR$5,"-",AR20),PriceList[[Код ОН для шахиатки]:[Цена в шахматку]],2,0)</f>
        <v>Ст</v>
      </c>
      <c r="AS19" s="145" t="str">
        <f>VLOOKUP(CONCATENATE($AR$5,"-",AS20),PriceList[[Код ОН для шахиатки]:[Цена в шахматку]],2,0)</f>
        <v>Ст</v>
      </c>
      <c r="AT19" s="145" t="str">
        <f>VLOOKUP(CONCATENATE($AR$5,"-",AT20),PriceList[[Код ОН для шахиатки]:[Цена в шахматку]],2,0)</f>
        <v>Ст</v>
      </c>
      <c r="AU19" s="145" t="str">
        <f>VLOOKUP(CONCATENATE($AR$5,"-",AU20),PriceList[[Код ОН для шахиатки]:[Цена в шахматку]],2,0)</f>
        <v>Ст</v>
      </c>
      <c r="AV19" s="145" t="str">
        <f>VLOOKUP(CONCATENATE($AR$5,"-",AV20),PriceList[[Код ОН для шахиатки]:[Цена в шахматку]],2,0)</f>
        <v>1К</v>
      </c>
      <c r="AW19" s="145" t="str">
        <f>VLOOKUP(CONCATENATE($AR$5,"-",AW20),PriceList[[Код ОН для шахиатки]:[Цена в шахматку]],2,0)</f>
        <v>Ст</v>
      </c>
      <c r="AX19" s="145" t="str">
        <f>VLOOKUP(CONCATENATE($AR$5,"-",AX20),PriceList[[Код ОН для шахиатки]:[Цена в шахматку]],2,0)</f>
        <v>Ст</v>
      </c>
      <c r="AY19" s="145" t="str">
        <f>VLOOKUP(CONCATENATE($AR$5,"-",AY20),PriceList[[Код ОН для шахиатки]:[Цена в шахматку]],2,0)</f>
        <v>Ст</v>
      </c>
      <c r="AZ19" s="145" t="str">
        <f>VLOOKUP(CONCATENATE($AR$5,"-",AZ20),PriceList[[Код ОН для шахиатки]:[Цена в шахматку]],2,0)</f>
        <v>Ст</v>
      </c>
      <c r="BA19" s="145" t="str">
        <f>VLOOKUP(CONCATENATE($AR$5,"-",BA20),PriceList[[Код ОН для шахиатки]:[Цена в шахматку]],2,0)</f>
        <v>Ст</v>
      </c>
      <c r="BB19" s="145" t="str">
        <f>VLOOKUP(CONCATENATE($AR$5,"-",BB20),PriceList[[Код ОН для шахиатки]:[Цена в шахматку]],2,0)</f>
        <v>1К</v>
      </c>
      <c r="BC19" s="145" t="str">
        <f>VLOOKUP(CONCATENATE($AR$5,"-",BC20),PriceList[[Код ОН для шахиатки]:[Цена в шахматку]],2,0)</f>
        <v>Ст</v>
      </c>
      <c r="BD19" s="146"/>
      <c r="BE19" s="146"/>
      <c r="BF19" s="146"/>
      <c r="BG19" s="146"/>
      <c r="BH19" s="146"/>
      <c r="BI19" s="146"/>
      <c r="BJ19" s="146"/>
      <c r="BK19" s="146"/>
      <c r="BL19" s="146"/>
      <c r="BM19" s="146"/>
      <c r="BN19" s="146"/>
      <c r="BO19" s="146"/>
      <c r="BP19" s="146"/>
      <c r="BQ19" s="146"/>
      <c r="BR19" s="146"/>
      <c r="BS19" s="146"/>
      <c r="BT19" s="146"/>
      <c r="BU19" s="146"/>
      <c r="BV19" s="146"/>
      <c r="BW19" s="146"/>
      <c r="BX19" s="146"/>
      <c r="BY19" s="146"/>
      <c r="BZ19" s="146"/>
      <c r="CA19" s="146"/>
      <c r="CB19" s="146"/>
      <c r="CC19" s="146"/>
      <c r="CD19" s="146"/>
      <c r="CE19" s="202"/>
      <c r="CF19" s="213" t="str">
        <f>VLOOKUP(CONCATENATE($CF$5,"-",CF20),PriceList[[Код ОН для шахиатки]:[Цена в шахматку]],2,0)</f>
        <v>Ст</v>
      </c>
      <c r="CG19" s="145" t="str">
        <f>VLOOKUP(CONCATENATE($CF$5,"-",CG20),PriceList[[Код ОН для шахиатки]:[Цена в шахматку]],2,0)</f>
        <v>1К</v>
      </c>
      <c r="CH19" s="145" t="str">
        <f>VLOOKUP(CONCATENATE($CF$5,"-",CH20),PriceList[[Код ОН для шахиатки]:[Цена в шахматку]],2,0)</f>
        <v>Ст</v>
      </c>
      <c r="CI19" s="145" t="str">
        <f>VLOOKUP(CONCATENATE($CF$5,"-",CI20),PriceList[[Код ОН для шахиатки]:[Цена в шахматку]],2,0)</f>
        <v>Ст</v>
      </c>
      <c r="CJ19" s="145" t="str">
        <f>VLOOKUP(CONCATENATE($CF$5,"-",CJ20),PriceList[[Код ОН для шахиатки]:[Цена в шахматку]],2,0)</f>
        <v>Ст</v>
      </c>
      <c r="CK19" s="145" t="str">
        <f>VLOOKUP(CONCATENATE($CF$5,"-",CK20),PriceList[[Код ОН для шахиатки]:[Цена в шахматку]],2,0)</f>
        <v>Ст</v>
      </c>
      <c r="CL19" s="145" t="str">
        <f>VLOOKUP(CONCATENATE($CF$5,"-",CL20),PriceList[[Код ОН для шахиатки]:[Цена в шахматку]],2,0)</f>
        <v>1К</v>
      </c>
      <c r="CM19" s="145" t="str">
        <f>VLOOKUP(CONCATENATE($CF$5,"-",CM20),PriceList[[Код ОН для шахиатки]:[Цена в шахматку]],2,0)</f>
        <v>Ст</v>
      </c>
      <c r="CN19" s="145" t="str">
        <f>VLOOKUP(CONCATENATE($CF$5,"-",CN20),PriceList[[Код ОН для шахиатки]:[Цена в шахматку]],2,0)</f>
        <v>Ст</v>
      </c>
      <c r="CO19" s="145" t="str">
        <f>VLOOKUP(CONCATENATE($CF$5,"-",CO20),PriceList[[Код ОН для шахиатки]:[Цена в шахматку]],2,0)</f>
        <v>Ст</v>
      </c>
      <c r="CP19" s="145" t="str">
        <f>VLOOKUP(CONCATENATE($CF$5,"-",CP20),PriceList[[Код ОН для шахиатки]:[Цена в шахматку]],2,0)</f>
        <v>Ст</v>
      </c>
      <c r="CQ19" s="146"/>
      <c r="CR19" s="146"/>
      <c r="CS19" s="146"/>
      <c r="CT19" s="146"/>
      <c r="CU19" s="146"/>
      <c r="CV19" s="146"/>
      <c r="CW19" s="146"/>
      <c r="CX19" s="146"/>
      <c r="CY19" s="146"/>
      <c r="CZ19" s="146"/>
      <c r="DA19" s="146"/>
      <c r="DB19" s="202"/>
      <c r="DC19" s="213" t="str">
        <f>VLOOKUP(CONCATENATE($DC$5,"-",DC20),PriceList[[Код ОН для шахиатки]:[Цена в шахматку]],2,0)</f>
        <v>Ст</v>
      </c>
      <c r="DD19" s="145" t="str">
        <f>VLOOKUP(CONCATENATE($DC$5,"-",DD20),PriceList[[Код ОН для шахиатки]:[Цена в шахматку]],2,0)</f>
        <v>Ст</v>
      </c>
      <c r="DE19" s="145" t="str">
        <f>VLOOKUP(CONCATENATE($DC$5,"-",DE20),PriceList[[Код ОН для шахиатки]:[Цена в шахматку]],2,0)</f>
        <v>Ст</v>
      </c>
      <c r="DF19" s="145" t="str">
        <f>VLOOKUP(CONCATENATE($DC$5,"-",DF20),PriceList[[Код ОН для шахиатки]:[Цена в шахматку]],2,0)</f>
        <v>Ст</v>
      </c>
      <c r="DG19" s="145" t="str">
        <f>VLOOKUP(CONCATENATE($DC$5,"-",DG20),PriceList[[Код ОН для шахиатки]:[Цена в шахматку]],2,0)</f>
        <v>1К</v>
      </c>
      <c r="DH19" s="145" t="str">
        <f>VLOOKUP(CONCATENATE($DC$5,"-",DH20),PriceList[[Код ОН для шахиатки]:[Цена в шахматку]],2,0)</f>
        <v>Ст</v>
      </c>
      <c r="DI19" s="145" t="str">
        <f>VLOOKUP(CONCATENATE($DC$5,"-",DI20),PriceList[[Код ОН для шахиатки]:[Цена в шахматку]],2,0)</f>
        <v>Ст</v>
      </c>
      <c r="DJ19" s="145" t="str">
        <f>VLOOKUP(CONCATENATE($DC$5,"-",DJ20),PriceList[[Код ОН для шахиатки]:[Цена в шахматку]],2,0)</f>
        <v>Ст</v>
      </c>
      <c r="DK19" s="145" t="str">
        <f>VLOOKUP(CONCATENATE($DC$5,"-",DK20),PriceList[[Код ОН для шахиатки]:[Цена в шахматку]],2,0)</f>
        <v>Ст</v>
      </c>
      <c r="DL19" s="145" t="str">
        <f>VLOOKUP(CONCATENATE($DC$5,"-",DL20),PriceList[[Код ОН для шахиатки]:[Цена в шахматку]],2,0)</f>
        <v>1К</v>
      </c>
      <c r="DM19" s="145" t="str">
        <f>VLOOKUP(CONCATENATE($DC$5,"-",DM20),PriceList[[Код ОН для шахиатки]:[Цена в шахматку]],2,0)</f>
        <v>Ст</v>
      </c>
      <c r="DN19" s="146"/>
      <c r="DO19" s="146"/>
      <c r="DP19" s="147"/>
      <c r="DQ19" s="136"/>
      <c r="DR19" s="142"/>
      <c r="DS19" s="142"/>
      <c r="DT19" s="142"/>
      <c r="DU19" s="142"/>
      <c r="DV19" s="143"/>
      <c r="DW19" s="136"/>
      <c r="DX19" s="136"/>
    </row>
    <row r="20" spans="1:128" ht="12.75" customHeight="1">
      <c r="A20" s="384"/>
      <c r="B20" s="148">
        <f>N26+1</f>
        <v>289</v>
      </c>
      <c r="C20" s="149">
        <f t="shared" ref="C20:N20" si="16">B20+1</f>
        <v>290</v>
      </c>
      <c r="D20" s="149">
        <f t="shared" si="16"/>
        <v>291</v>
      </c>
      <c r="E20" s="149">
        <f t="shared" si="16"/>
        <v>292</v>
      </c>
      <c r="F20" s="149">
        <f t="shared" si="16"/>
        <v>293</v>
      </c>
      <c r="G20" s="149">
        <f t="shared" si="16"/>
        <v>294</v>
      </c>
      <c r="H20" s="149">
        <f t="shared" si="16"/>
        <v>295</v>
      </c>
      <c r="I20" s="149">
        <f t="shared" si="16"/>
        <v>296</v>
      </c>
      <c r="J20" s="149">
        <f t="shared" si="16"/>
        <v>297</v>
      </c>
      <c r="K20" s="149">
        <f t="shared" si="16"/>
        <v>298</v>
      </c>
      <c r="L20" s="149">
        <f t="shared" si="16"/>
        <v>299</v>
      </c>
      <c r="M20" s="149">
        <f t="shared" si="16"/>
        <v>300</v>
      </c>
      <c r="N20" s="149">
        <f t="shared" si="16"/>
        <v>301</v>
      </c>
      <c r="O20" s="150"/>
      <c r="P20" s="150"/>
      <c r="Q20" s="150"/>
      <c r="R20" s="150"/>
      <c r="S20" s="150"/>
      <c r="T20" s="150"/>
      <c r="U20" s="150"/>
      <c r="V20" s="150"/>
      <c r="W20" s="150"/>
      <c r="X20" s="150"/>
      <c r="Y20" s="150"/>
      <c r="Z20" s="150"/>
      <c r="AA20" s="150"/>
      <c r="AB20" s="150"/>
      <c r="AC20" s="150"/>
      <c r="AD20" s="150"/>
      <c r="AE20" s="150"/>
      <c r="AF20" s="150"/>
      <c r="AG20" s="150"/>
      <c r="AH20" s="150"/>
      <c r="AI20" s="150"/>
      <c r="AJ20" s="150"/>
      <c r="AK20" s="150"/>
      <c r="AL20" s="150"/>
      <c r="AM20" s="150"/>
      <c r="AN20" s="150"/>
      <c r="AO20" s="150"/>
      <c r="AP20" s="150"/>
      <c r="AQ20" s="203"/>
      <c r="AR20" s="214">
        <f>BC26+1</f>
        <v>296</v>
      </c>
      <c r="AS20" s="149">
        <f t="shared" ref="AS20:BC20" si="17">AR20+1</f>
        <v>297</v>
      </c>
      <c r="AT20" s="149">
        <f t="shared" si="17"/>
        <v>298</v>
      </c>
      <c r="AU20" s="149">
        <f t="shared" si="17"/>
        <v>299</v>
      </c>
      <c r="AV20" s="149">
        <f t="shared" si="17"/>
        <v>300</v>
      </c>
      <c r="AW20" s="149">
        <f t="shared" si="17"/>
        <v>301</v>
      </c>
      <c r="AX20" s="149">
        <f t="shared" si="17"/>
        <v>302</v>
      </c>
      <c r="AY20" s="149">
        <f t="shared" si="17"/>
        <v>303</v>
      </c>
      <c r="AZ20" s="149">
        <f t="shared" si="17"/>
        <v>304</v>
      </c>
      <c r="BA20" s="149">
        <f t="shared" si="17"/>
        <v>305</v>
      </c>
      <c r="BB20" s="149">
        <f t="shared" si="17"/>
        <v>306</v>
      </c>
      <c r="BC20" s="149">
        <f t="shared" si="17"/>
        <v>307</v>
      </c>
      <c r="BD20" s="150"/>
      <c r="BE20" s="150"/>
      <c r="BF20" s="150"/>
      <c r="BG20" s="150"/>
      <c r="BH20" s="150"/>
      <c r="BI20" s="150"/>
      <c r="BJ20" s="150"/>
      <c r="BK20" s="150"/>
      <c r="BL20" s="150"/>
      <c r="BM20" s="150"/>
      <c r="BN20" s="150"/>
      <c r="BO20" s="150"/>
      <c r="BP20" s="150"/>
      <c r="BQ20" s="150"/>
      <c r="BR20" s="150"/>
      <c r="BS20" s="150"/>
      <c r="BT20" s="150"/>
      <c r="BU20" s="150"/>
      <c r="BV20" s="150"/>
      <c r="BW20" s="150"/>
      <c r="BX20" s="150"/>
      <c r="BY20" s="150"/>
      <c r="BZ20" s="150"/>
      <c r="CA20" s="150"/>
      <c r="CB20" s="150"/>
      <c r="CC20" s="150"/>
      <c r="CD20" s="150"/>
      <c r="CE20" s="203"/>
      <c r="CF20" s="214">
        <f>CP26+1</f>
        <v>167</v>
      </c>
      <c r="CG20" s="149">
        <f t="shared" ref="CG20:CP20" si="18">CF20+1</f>
        <v>168</v>
      </c>
      <c r="CH20" s="149">
        <f t="shared" si="18"/>
        <v>169</v>
      </c>
      <c r="CI20" s="149">
        <f t="shared" si="18"/>
        <v>170</v>
      </c>
      <c r="CJ20" s="149">
        <f t="shared" si="18"/>
        <v>171</v>
      </c>
      <c r="CK20" s="149">
        <f t="shared" si="18"/>
        <v>172</v>
      </c>
      <c r="CL20" s="149">
        <f t="shared" si="18"/>
        <v>173</v>
      </c>
      <c r="CM20" s="149">
        <f t="shared" si="18"/>
        <v>174</v>
      </c>
      <c r="CN20" s="149">
        <f t="shared" si="18"/>
        <v>175</v>
      </c>
      <c r="CO20" s="149">
        <f t="shared" si="18"/>
        <v>176</v>
      </c>
      <c r="CP20" s="149">
        <f t="shared" si="18"/>
        <v>177</v>
      </c>
      <c r="CQ20" s="150"/>
      <c r="CR20" s="150"/>
      <c r="CS20" s="150"/>
      <c r="CT20" s="150"/>
      <c r="CU20" s="150"/>
      <c r="CV20" s="150"/>
      <c r="CW20" s="150"/>
      <c r="CX20" s="150"/>
      <c r="CY20" s="150"/>
      <c r="CZ20" s="150"/>
      <c r="DA20" s="150"/>
      <c r="DB20" s="203"/>
      <c r="DC20" s="214">
        <f>DM26+1</f>
        <v>313</v>
      </c>
      <c r="DD20" s="149">
        <f t="shared" ref="DD20:DM20" si="19">DC20+1</f>
        <v>314</v>
      </c>
      <c r="DE20" s="149">
        <f t="shared" si="19"/>
        <v>315</v>
      </c>
      <c r="DF20" s="149">
        <f t="shared" si="19"/>
        <v>316</v>
      </c>
      <c r="DG20" s="149">
        <f t="shared" si="19"/>
        <v>317</v>
      </c>
      <c r="DH20" s="149">
        <f t="shared" si="19"/>
        <v>318</v>
      </c>
      <c r="DI20" s="149">
        <f t="shared" si="19"/>
        <v>319</v>
      </c>
      <c r="DJ20" s="149">
        <f t="shared" si="19"/>
        <v>320</v>
      </c>
      <c r="DK20" s="149">
        <f t="shared" si="19"/>
        <v>321</v>
      </c>
      <c r="DL20" s="149">
        <f t="shared" si="19"/>
        <v>322</v>
      </c>
      <c r="DM20" s="149">
        <f t="shared" si="19"/>
        <v>323</v>
      </c>
      <c r="DN20" s="150"/>
      <c r="DO20" s="150"/>
      <c r="DP20" s="151"/>
      <c r="DQ20" s="136"/>
      <c r="DR20" s="142"/>
      <c r="DS20" s="142"/>
      <c r="DT20" s="142"/>
      <c r="DU20" s="142"/>
      <c r="DV20" s="143"/>
      <c r="DW20" s="136"/>
      <c r="DX20" s="136"/>
    </row>
    <row r="21" spans="1:128" ht="12.75" customHeight="1">
      <c r="A21" s="384"/>
      <c r="B21" s="152">
        <f>VLOOKUP(CONCATENATE($B$5,"-",B20),PriceList[[Код ОН для шахиатки]:[Цена в шахматку]],3,0)</f>
        <v>29.87</v>
      </c>
      <c r="C21" s="153">
        <f>VLOOKUP(CONCATENATE($B$5,"-",C20),PriceList[[Код ОН для шахиатки]:[Цена в шахматку]],3,0)</f>
        <v>38.65</v>
      </c>
      <c r="D21" s="153">
        <f>VLOOKUP(CONCATENATE($B$5,"-",D20),PriceList[[Код ОН для шахиатки]:[Цена в шахматку]],3,0)</f>
        <v>61.53</v>
      </c>
      <c r="E21" s="153">
        <f>VLOOKUP(CONCATENATE($B$5,"-",E20),PriceList[[Код ОН для шахиатки]:[Цена в шахматку]],3,0)</f>
        <v>42.15</v>
      </c>
      <c r="F21" s="153">
        <f>VLOOKUP(CONCATENATE($B$5,"-",F20),PriceList[[Код ОН для шахиатки]:[Цена в шахматку]],3,0)</f>
        <v>56.34</v>
      </c>
      <c r="G21" s="153">
        <f>VLOOKUP(CONCATENATE($B$5,"-",G20),PriceList[[Код ОН для шахиатки]:[Цена в шахматку]],3,0)</f>
        <v>31.82</v>
      </c>
      <c r="H21" s="153">
        <f>VLOOKUP(CONCATENATE($B$5,"-",H20),PriceList[[Код ОН для шахиатки]:[Цена в шахматку]],3,0)</f>
        <v>30.93</v>
      </c>
      <c r="I21" s="153">
        <f>VLOOKUP(CONCATENATE($B$5,"-",I20),PriceList[[Код ОН для шахиатки]:[Цена в шахматку]],3,0)</f>
        <v>30.06</v>
      </c>
      <c r="J21" s="153">
        <f>VLOOKUP(CONCATENATE($B$5,"-",J20),PriceList[[Код ОН для шахиатки]:[Цена в шахматку]],3,0)</f>
        <v>29.17</v>
      </c>
      <c r="K21" s="153">
        <f>VLOOKUP(CONCATENATE($B$5,"-",K20),PriceList[[Код ОН для шахиатки]:[Цена в шахматку]],3,0)</f>
        <v>53.63</v>
      </c>
      <c r="L21" s="153">
        <f>VLOOKUP(CONCATENATE($B$5,"-",L20),PriceList[[Код ОН для шахиатки]:[Цена в шахматку]],3,0)</f>
        <v>37.869999999999997</v>
      </c>
      <c r="M21" s="153">
        <f>VLOOKUP(CONCATENATE($B$5,"-",M20),PriceList[[Код ОН для шахиатки]:[Цена в шахматку]],3,0)</f>
        <v>30.78</v>
      </c>
      <c r="N21" s="153">
        <f>VLOOKUP(CONCATENATE($B$5,"-",N20),PriceList[[Код ОН для шахиатки]:[Цена в шахматку]],3,0)</f>
        <v>30.59</v>
      </c>
      <c r="O21" s="150"/>
      <c r="P21" s="150"/>
      <c r="Q21" s="150"/>
      <c r="R21" s="150"/>
      <c r="S21" s="150"/>
      <c r="T21" s="150"/>
      <c r="U21" s="150"/>
      <c r="V21" s="150"/>
      <c r="W21" s="150"/>
      <c r="X21" s="150"/>
      <c r="Y21" s="150"/>
      <c r="Z21" s="150"/>
      <c r="AA21" s="150"/>
      <c r="AB21" s="150"/>
      <c r="AC21" s="150"/>
      <c r="AD21" s="150"/>
      <c r="AE21" s="150"/>
      <c r="AF21" s="150"/>
      <c r="AG21" s="150"/>
      <c r="AH21" s="150"/>
      <c r="AI21" s="150"/>
      <c r="AJ21" s="150"/>
      <c r="AK21" s="150"/>
      <c r="AL21" s="150"/>
      <c r="AM21" s="150"/>
      <c r="AN21" s="150"/>
      <c r="AO21" s="150"/>
      <c r="AP21" s="150"/>
      <c r="AQ21" s="203"/>
      <c r="AR21" s="215">
        <f>VLOOKUP(CONCATENATE($AR$5,"-",AR20),PriceList[[Код ОН для шахиатки]:[Цена в шахматку]],3,0)</f>
        <v>42.55</v>
      </c>
      <c r="AS21" s="153">
        <f>VLOOKUP(CONCATENATE($AR$5,"-",AS20),PriceList[[Код ОН для шахиатки]:[Цена в шахматку]],3,0)</f>
        <v>28.97</v>
      </c>
      <c r="AT21" s="153">
        <f>VLOOKUP(CONCATENATE($AR$5,"-",AT20),PriceList[[Код ОН для шахиатки]:[Цена в шахматку]],3,0)</f>
        <v>28.52</v>
      </c>
      <c r="AU21" s="153">
        <f>VLOOKUP(CONCATENATE($AR$5,"-",AU20),PriceList[[Код ОН для шахиатки]:[Цена в шахматку]],3,0)</f>
        <v>32.43</v>
      </c>
      <c r="AV21" s="153">
        <f>VLOOKUP(CONCATENATE($AR$5,"-",AV20),PriceList[[Код ОН для шахиатки]:[Цена в шахматку]],3,0)</f>
        <v>61.9</v>
      </c>
      <c r="AW21" s="153">
        <f>VLOOKUP(CONCATENATE($AR$5,"-",AW20),PriceList[[Код ОН для шахиатки]:[Цена в шахматку]],3,0)</f>
        <v>28.98</v>
      </c>
      <c r="AX21" s="153">
        <f>VLOOKUP(CONCATENATE($AR$5,"-",AX20),PriceList[[Код ОН для шахиатки]:[Цена в шахматку]],3,0)</f>
        <v>28.52</v>
      </c>
      <c r="AY21" s="153">
        <f>VLOOKUP(CONCATENATE($AR$5,"-",AY20),PriceList[[Код ОН для шахиатки]:[Цена в шахматку]],3,0)</f>
        <v>28.99</v>
      </c>
      <c r="AZ21" s="153">
        <f>VLOOKUP(CONCATENATE($AR$5,"-",AZ20),PriceList[[Код ОН для шахиатки]:[Цена в шахматку]],3,0)</f>
        <v>28.98</v>
      </c>
      <c r="BA21" s="153">
        <f>VLOOKUP(CONCATENATE($AR$5,"-",BA20),PriceList[[Код ОН для шахиатки]:[Цена в шахматку]],3,0)</f>
        <v>28.98</v>
      </c>
      <c r="BB21" s="153">
        <f>VLOOKUP(CONCATENATE($AR$5,"-",BB20),PriceList[[Код ОН для шахиатки]:[Цена в шахматку]],3,0)</f>
        <v>58.27</v>
      </c>
      <c r="BC21" s="153">
        <f>VLOOKUP(CONCATENATE($AR$5,"-",BC20),PriceList[[Код ОН для шахиатки]:[Цена в шахматку]],3,0)</f>
        <v>36.090000000000003</v>
      </c>
      <c r="BD21" s="150"/>
      <c r="BE21" s="150"/>
      <c r="BF21" s="150"/>
      <c r="BG21" s="150"/>
      <c r="BH21" s="150"/>
      <c r="BI21" s="150"/>
      <c r="BJ21" s="150"/>
      <c r="BK21" s="150"/>
      <c r="BL21" s="150"/>
      <c r="BM21" s="150"/>
      <c r="BN21" s="150"/>
      <c r="BO21" s="150"/>
      <c r="BP21" s="150"/>
      <c r="BQ21" s="150"/>
      <c r="BR21" s="150"/>
      <c r="BS21" s="150"/>
      <c r="BT21" s="150"/>
      <c r="BU21" s="150"/>
      <c r="BV21" s="150"/>
      <c r="BW21" s="150"/>
      <c r="BX21" s="150"/>
      <c r="BY21" s="150"/>
      <c r="BZ21" s="150"/>
      <c r="CA21" s="150"/>
      <c r="CB21" s="150"/>
      <c r="CC21" s="150"/>
      <c r="CD21" s="150"/>
      <c r="CE21" s="203"/>
      <c r="CF21" s="215">
        <f>VLOOKUP(CONCATENATE($CF$5,"-",CF20),PriceList[[Код ОН для шахиатки]:[Цена в шахматку]],3,0)</f>
        <v>40.130000000000003</v>
      </c>
      <c r="CG21" s="153">
        <f>VLOOKUP(CONCATENATE($CF$5,"-",CG20),PriceList[[Код ОН для шахиатки]:[Цена в шахматку]],3,0)</f>
        <v>63.19</v>
      </c>
      <c r="CH21" s="153">
        <f>VLOOKUP(CONCATENATE($CF$5,"-",CH20),PriceList[[Код ОН для шахиатки]:[Цена в шахматку]],3,0)</f>
        <v>30.35</v>
      </c>
      <c r="CI21" s="153">
        <f>VLOOKUP(CONCATENATE($CF$5,"-",CI20),PriceList[[Код ОН для шахиатки]:[Цена в шахматку]],3,0)</f>
        <v>31.02</v>
      </c>
      <c r="CJ21" s="153">
        <f>VLOOKUP(CONCATENATE($CF$5,"-",CJ20),PriceList[[Код ОН для шахиатки]:[Цена в шахматку]],3,0)</f>
        <v>30.91</v>
      </c>
      <c r="CK21" s="153">
        <f>VLOOKUP(CONCATENATE($CF$5,"-",CK20),PriceList[[Код ОН для шахиатки]:[Цена в шахматку]],3,0)</f>
        <v>30.39</v>
      </c>
      <c r="CL21" s="153">
        <f>VLOOKUP(CONCATENATE($CF$5,"-",CL20),PriceList[[Код ОН для шахиатки]:[Цена в шахматку]],3,0)</f>
        <v>72.03</v>
      </c>
      <c r="CM21" s="153">
        <f>VLOOKUP(CONCATENATE($CF$5,"-",CM20),PriceList[[Код ОН для шахиатки]:[Цена в шахматку]],3,0)</f>
        <v>41.75</v>
      </c>
      <c r="CN21" s="153">
        <f>VLOOKUP(CONCATENATE($CF$5,"-",CN20),PriceList[[Код ОН для шахиатки]:[Цена в шахматку]],3,0)</f>
        <v>29.36</v>
      </c>
      <c r="CO21" s="153">
        <f>VLOOKUP(CONCATENATE($CF$5,"-",CO20),PriceList[[Код ОН для шахиатки]:[Цена в шахматку]],3,0)</f>
        <v>30.35</v>
      </c>
      <c r="CP21" s="153">
        <f>VLOOKUP(CONCATENATE($CF$5,"-",CP20),PriceList[[Код ОН для шахиатки]:[Цена в шахматку]],3,0)</f>
        <v>30.82</v>
      </c>
      <c r="CQ21" s="150"/>
      <c r="CR21" s="150"/>
      <c r="CS21" s="150"/>
      <c r="CT21" s="150"/>
      <c r="CU21" s="150"/>
      <c r="CV21" s="150"/>
      <c r="CW21" s="150"/>
      <c r="CX21" s="150"/>
      <c r="CY21" s="150"/>
      <c r="CZ21" s="150"/>
      <c r="DA21" s="150"/>
      <c r="DB21" s="203"/>
      <c r="DC21" s="215">
        <f>VLOOKUP(CONCATENATE($DC$5,"-",DC20),PriceList[[Код ОН для шахиатки]:[Цена в шахматку]],3,0)</f>
        <v>30.82</v>
      </c>
      <c r="DD21" s="153">
        <f>VLOOKUP(CONCATENATE($DC$5,"-",DD20),PriceList[[Код ОН для шахиатки]:[Цена в шахматку]],3,0)</f>
        <v>30.35</v>
      </c>
      <c r="DE21" s="153">
        <f>VLOOKUP(CONCATENATE($DC$5,"-",DE20),PriceList[[Код ОН для шахиатки]:[Цена в шахматку]],3,0)</f>
        <v>29.36</v>
      </c>
      <c r="DF21" s="153">
        <f>VLOOKUP(CONCATENATE($DC$5,"-",DF20),PriceList[[Код ОН для шахиатки]:[Цена в шахматку]],3,0)</f>
        <v>41.75</v>
      </c>
      <c r="DG21" s="153">
        <f>VLOOKUP(CONCATENATE($DC$5,"-",DG20),PriceList[[Код ОН для шахиатки]:[Цена в шахматку]],3,0)</f>
        <v>72.03</v>
      </c>
      <c r="DH21" s="153">
        <f>VLOOKUP(CONCATENATE($DC$5,"-",DH20),PriceList[[Код ОН для шахиатки]:[Цена в шахматку]],3,0)</f>
        <v>30.39</v>
      </c>
      <c r="DI21" s="153">
        <f>VLOOKUP(CONCATENATE($DC$5,"-",DI20),PriceList[[Код ОН для шахиатки]:[Цена в шахматку]],3,0)</f>
        <v>30.91</v>
      </c>
      <c r="DJ21" s="153">
        <f>VLOOKUP(CONCATENATE($DC$5,"-",DJ20),PriceList[[Код ОН для шахиатки]:[Цена в шахматку]],3,0)</f>
        <v>31.02</v>
      </c>
      <c r="DK21" s="153">
        <f>VLOOKUP(CONCATENATE($DC$5,"-",DK20),PriceList[[Код ОН для шахиатки]:[Цена в шахматку]],3,0)</f>
        <v>30.35</v>
      </c>
      <c r="DL21" s="153">
        <f>VLOOKUP(CONCATENATE($DC$5,"-",DL20),PriceList[[Код ОН для шахиатки]:[Цена в шахматку]],3,0)</f>
        <v>63.19</v>
      </c>
      <c r="DM21" s="153">
        <f>VLOOKUP(CONCATENATE($DC$5,"-",DM20),PriceList[[Код ОН для шахиатки]:[Цена в шахматку]],3,0)</f>
        <v>40.130000000000003</v>
      </c>
      <c r="DN21" s="150"/>
      <c r="DO21" s="150"/>
      <c r="DP21" s="151"/>
      <c r="DQ21" s="136"/>
      <c r="DR21" s="142"/>
      <c r="DS21" s="142"/>
      <c r="DT21" s="142"/>
      <c r="DU21" s="142"/>
      <c r="DV21" s="143"/>
      <c r="DW21" s="136"/>
      <c r="DX21" s="136"/>
    </row>
    <row r="22" spans="1:128" ht="12.75" customHeight="1">
      <c r="A22" s="384"/>
      <c r="B22" s="154">
        <f>VLOOKUP(CONCATENATE($B$5,"-",B20),PriceList[[Код ОН для шахиатки]:[Цена в шахматку]],4,0)</f>
        <v>436316.10000000003</v>
      </c>
      <c r="C22" s="155">
        <f>VLOOKUP(CONCATENATE($B$5,"-",C20),PriceList[[Код ОН для шахиатки]:[Цена в шахматку]],4,0)</f>
        <v>436316.10000000003</v>
      </c>
      <c r="D22" s="155">
        <f>VLOOKUP(CONCATENATE($B$5,"-",D20),PriceList[[Код ОН для шахиатки]:[Цена в шахматку]],4,0)</f>
        <v>434402.49600000004</v>
      </c>
      <c r="E22" s="155">
        <f>VLOOKUP(CONCATENATE($B$5,"-",E20),PriceList[[Код ОН для шахиатки]:[Цена в шахматку]],4,0)</f>
        <v>441711.60000000003</v>
      </c>
      <c r="F22" s="155">
        <f>VLOOKUP(CONCATENATE($B$5,"-",F20),PriceList[[Код ОН для шахиатки]:[Цена в шахматку]],4,0)</f>
        <v>430949.37599999999</v>
      </c>
      <c r="G22" s="155">
        <f>VLOOKUP(CONCATENATE($B$5,"-",G20),PriceList[[Код ОН для шахиатки]:[Цена в шахматку]],4,0)</f>
        <v>456099.60000000003</v>
      </c>
      <c r="H22" s="155">
        <f>VLOOKUP(CONCATENATE($B$5,"-",H20),PriceList[[Код ОН для шахиатки]:[Цена в шахматку]],4,0)</f>
        <v>456099.60000000003</v>
      </c>
      <c r="I22" s="155">
        <f>VLOOKUP(CONCATENATE($B$5,"-",I20),PriceList[[Код ОН для шахиатки]:[Цена в шахматку]],4,0)</f>
        <v>459696.60000000003</v>
      </c>
      <c r="J22" s="155">
        <f>VLOOKUP(CONCATENATE($B$5,"-",J20),PriceList[[Код ОН для шахиатки]:[Цена в шахматку]],4,0)</f>
        <v>459696.60000000003</v>
      </c>
      <c r="K22" s="155">
        <f>VLOOKUP(CONCATENATE($B$5,"-",K20),PriceList[[Код ОН для шахиатки]:[Цена в шахматку]],4,0)</f>
        <v>434402.49600000004</v>
      </c>
      <c r="L22" s="155">
        <f>VLOOKUP(CONCATENATE($B$5,"-",L20),PriceList[[Код ОН для шахиатки]:[Цена в шахматку]],4,0)</f>
        <v>436316.10000000003</v>
      </c>
      <c r="M22" s="155">
        <f>VLOOKUP(CONCATENATE($B$5,"-",M20),PriceList[[Код ОН для шахиатки]:[Цена в шахматку]],4,0)</f>
        <v>439913.10000000003</v>
      </c>
      <c r="N22" s="155">
        <f>VLOOKUP(CONCATENATE($B$5,"-",N20),PriceList[[Код ОН для шахиатки]:[Цена в шахматку]],4,0)</f>
        <v>439913.10000000003</v>
      </c>
      <c r="O22" s="150"/>
      <c r="P22" s="150"/>
      <c r="Q22" s="150"/>
      <c r="R22" s="150"/>
      <c r="S22" s="150"/>
      <c r="T22" s="150"/>
      <c r="U22" s="150"/>
      <c r="V22" s="150"/>
      <c r="W22" s="150"/>
      <c r="X22" s="150"/>
      <c r="Y22" s="150"/>
      <c r="Z22" s="150"/>
      <c r="AA22" s="150"/>
      <c r="AB22" s="150"/>
      <c r="AC22" s="150"/>
      <c r="AD22" s="150"/>
      <c r="AE22" s="150"/>
      <c r="AF22" s="150"/>
      <c r="AG22" s="150"/>
      <c r="AH22" s="150"/>
      <c r="AI22" s="150"/>
      <c r="AJ22" s="150"/>
      <c r="AK22" s="150"/>
      <c r="AL22" s="150"/>
      <c r="AM22" s="150"/>
      <c r="AN22" s="150"/>
      <c r="AO22" s="150"/>
      <c r="AP22" s="150"/>
      <c r="AQ22" s="203"/>
      <c r="AR22" s="216">
        <f>VLOOKUP(CONCATENATE($AR$5,"-",AR20),PriceList[[Код ОН для шахиатки]:[Цена в шахматку]],4,0)</f>
        <v>470847.30000000005</v>
      </c>
      <c r="AS22" s="155">
        <f>VLOOKUP(CONCATENATE($AR$5,"-",AS20),PriceList[[Код ОН для шахиатки]:[Цена в шахматку]],4,0)</f>
        <v>488832.30000000005</v>
      </c>
      <c r="AT22" s="155">
        <f>VLOOKUP(CONCATENATE($AR$5,"-",AT20),PriceList[[Код ОН для шахиатки]:[Цена в шахматку]],4,0)</f>
        <v>488832.30000000005</v>
      </c>
      <c r="AU22" s="155">
        <f>VLOOKUP(CONCATENATE($AR$5,"-",AU20),PriceList[[Код ОН для шахиатки]:[Цена в шахматку]],4,0)</f>
        <v>499623.30000000005</v>
      </c>
      <c r="AV22" s="155">
        <f>VLOOKUP(CONCATENATE($AR$5,"-",AV20),PriceList[[Код ОН для шахиатки]:[Цена в шахматку]],4,0)</f>
        <v>465825.88800000004</v>
      </c>
      <c r="AW22" s="155">
        <f>VLOOKUP(CONCATENATE($AR$5,"-",AW20),PriceList[[Код ОН для шахиатки]:[Цена в шахматку]],4,0)</f>
        <v>496026.30000000005</v>
      </c>
      <c r="AX22" s="155">
        <f>VLOOKUP(CONCATENATE($AR$5,"-",AX20),PriceList[[Код ОН для шахиатки]:[Цена в шахматку]],4,0)</f>
        <v>496026.30000000005</v>
      </c>
      <c r="AY22" s="155">
        <f>VLOOKUP(CONCATENATE($AR$5,"-",AY20),PriceList[[Код ОН для шахиатки]:[Цена в шахматку]],4,0)</f>
        <v>481638.30000000005</v>
      </c>
      <c r="AZ22" s="155">
        <f>VLOOKUP(CONCATENATE($AR$5,"-",AZ20),PriceList[[Код ОН для шахиатки]:[Цена в шахматку]],4,0)</f>
        <v>481638.30000000005</v>
      </c>
      <c r="BA22" s="155">
        <f>VLOOKUP(CONCATENATE($AR$5,"-",BA20),PriceList[[Код ОН для шахиатки]:[Цена в шахматку]],4,0)</f>
        <v>485235.30000000005</v>
      </c>
      <c r="BB22" s="155">
        <f>VLOOKUP(CONCATENATE($AR$5,"-",BB20),PriceList[[Код ОН для шахиатки]:[Цена в шахматку]],4,0)</f>
        <v>458919.64800000004</v>
      </c>
      <c r="BC22" s="155">
        <f>VLOOKUP(CONCATENATE($AR$5,"-",BC20),PriceList[[Код ОН для шахиатки]:[Цена в шахматку]],4,0)</f>
        <v>0</v>
      </c>
      <c r="BD22" s="150"/>
      <c r="BE22" s="150"/>
      <c r="BF22" s="150"/>
      <c r="BG22" s="150"/>
      <c r="BH22" s="150"/>
      <c r="BI22" s="150"/>
      <c r="BJ22" s="150"/>
      <c r="BK22" s="150"/>
      <c r="BL22" s="150"/>
      <c r="BM22" s="150"/>
      <c r="BN22" s="150"/>
      <c r="BO22" s="150"/>
      <c r="BP22" s="150"/>
      <c r="BQ22" s="150"/>
      <c r="BR22" s="150"/>
      <c r="BS22" s="150"/>
      <c r="BT22" s="150"/>
      <c r="BU22" s="150"/>
      <c r="BV22" s="150"/>
      <c r="BW22" s="150"/>
      <c r="BX22" s="150"/>
      <c r="BY22" s="150"/>
      <c r="BZ22" s="150"/>
      <c r="CA22" s="150"/>
      <c r="CB22" s="150"/>
      <c r="CC22" s="150"/>
      <c r="CD22" s="150"/>
      <c r="CE22" s="203"/>
      <c r="CF22" s="216">
        <f>VLOOKUP(CONCATENATE($CF$5,"-",CF20),PriceList[[Код ОН для шахиатки]:[Цена в шахматку]],4,0)</f>
        <v>422647.50000000006</v>
      </c>
      <c r="CG22" s="155">
        <f>VLOOKUP(CONCATENATE($CF$5,"-",CG20),PriceList[[Код ОН для шахиатки]:[Цена в шахматку]],4,0)</f>
        <v>435093.12000000005</v>
      </c>
      <c r="CH22" s="155">
        <f>VLOOKUP(CONCATENATE($CF$5,"-",CH20),PriceList[[Код ОН для шахиатки]:[Цена в шахматку]],4,0)</f>
        <v>456819.00000000006</v>
      </c>
      <c r="CI22" s="155">
        <f>VLOOKUP(CONCATENATE($CF$5,"-",CI20),PriceList[[Код ОН для шахиатки]:[Цена в шахматку]],4,0)</f>
        <v>460416.00000000006</v>
      </c>
      <c r="CJ22" s="155">
        <f>VLOOKUP(CONCATENATE($CF$5,"-",CJ20),PriceList[[Код ОН для шахиатки]:[Цена в шахматку]],4,0)</f>
        <v>460416.00000000006</v>
      </c>
      <c r="CK22" s="155">
        <f>VLOOKUP(CONCATENATE($CF$5,"-",CK20),PriceList[[Код ОН для шахиатки]:[Цена в шахматку]],4,0)</f>
        <v>460416.00000000006</v>
      </c>
      <c r="CL22" s="155">
        <f>VLOOKUP(CONCATENATE($CF$5,"-",CL20),PriceList[[Код ОН для шахиатки]:[Цена в шахматку]],4,0)</f>
        <v>431640.00000000006</v>
      </c>
      <c r="CM22" s="155">
        <f>VLOOKUP(CONCATENATE($CF$5,"-",CM20),PriceList[[Код ОН для шахиатки]:[Цена в шахматку]],4,0)</f>
        <v>426244.50000000006</v>
      </c>
      <c r="CN22" s="155">
        <f>VLOOKUP(CONCATENATE($CF$5,"-",CN20),PriceList[[Код ОН для шахиатки]:[Цена в шахматку]],4,0)</f>
        <v>429841.50000000006</v>
      </c>
      <c r="CO22" s="155">
        <f>VLOOKUP(CONCATENATE($CF$5,"-",CO20),PriceList[[Код ОН для шахиатки]:[Цена в шахматку]],4,0)</f>
        <v>429841.50000000006</v>
      </c>
      <c r="CP22" s="155">
        <f>VLOOKUP(CONCATENATE($CF$5,"-",CP20),PriceList[[Код ОН для шахиатки]:[Цена в шахматку]],4,0)</f>
        <v>429841.50000000006</v>
      </c>
      <c r="CQ22" s="150"/>
      <c r="CR22" s="150"/>
      <c r="CS22" s="150"/>
      <c r="CT22" s="150"/>
      <c r="CU22" s="150"/>
      <c r="CV22" s="150"/>
      <c r="CW22" s="150"/>
      <c r="CX22" s="150"/>
      <c r="CY22" s="150"/>
      <c r="CZ22" s="150"/>
      <c r="DA22" s="150"/>
      <c r="DB22" s="203"/>
      <c r="DC22" s="216">
        <f>VLOOKUP(CONCATENATE($DC$5,"-",DC20),PriceList[[Код ОН для шахиатки]:[Цена в шахматку]],4,0)</f>
        <v>446028.00000000006</v>
      </c>
      <c r="DD22" s="155">
        <f>VLOOKUP(CONCATENATE($DC$5,"-",DD20),PriceList[[Код ОН для шахиатки]:[Цена в шахматку]],4,0)</f>
        <v>446028.00000000006</v>
      </c>
      <c r="DE22" s="155">
        <f>VLOOKUP(CONCATENATE($DC$5,"-",DE20),PriceList[[Код ОН для шахиатки]:[Цена в шахматку]],4,0)</f>
        <v>446028.00000000006</v>
      </c>
      <c r="DF22" s="155">
        <f>VLOOKUP(CONCATENATE($DC$5,"-",DF20),PriceList[[Код ОН для шахиатки]:[Цена в шахматку]],4,0)</f>
        <v>442431.00000000006</v>
      </c>
      <c r="DG22" s="155">
        <f>VLOOKUP(CONCATENATE($DC$5,"-",DG20),PriceList[[Код ОН для шахиатки]:[Цена в шахматку]],4,0)</f>
        <v>431640.00000000006</v>
      </c>
      <c r="DH22" s="155">
        <f>VLOOKUP(CONCATENATE($DC$5,"-",DH20),PriceList[[Код ОН для шахиатки]:[Цена в шахматку]],4,0)</f>
        <v>460416.00000000006</v>
      </c>
      <c r="DI22" s="155">
        <f>VLOOKUP(CONCATENATE($DC$5,"-",DI20),PriceList[[Код ОН для шахиатки]:[Цена в шахматку]],4,0)</f>
        <v>460416.00000000006</v>
      </c>
      <c r="DJ22" s="155">
        <f>VLOOKUP(CONCATENATE($DC$5,"-",DJ20),PriceList[[Код ОН для шахиатки]:[Цена в шахматку]],4,0)</f>
        <v>460416.00000000006</v>
      </c>
      <c r="DK22" s="155">
        <f>VLOOKUP(CONCATENATE($DC$5,"-",DK20),PriceList[[Код ОН для шахиатки]:[Цена в шахматку]],4,0)</f>
        <v>456819.00000000006</v>
      </c>
      <c r="DL22" s="155">
        <f>VLOOKUP(CONCATENATE($DC$5,"-",DL20),PriceList[[Код ОН для шахиатки]:[Цена в шахматку]],4,0)</f>
        <v>435093.12000000005</v>
      </c>
      <c r="DM22" s="155">
        <f>VLOOKUP(CONCATENATE($DC$5,"-",DM20),PriceList[[Код ОН для шахиатки]:[Цена в шахматку]],4,0)</f>
        <v>438834.00000000006</v>
      </c>
      <c r="DN22" s="150"/>
      <c r="DO22" s="150"/>
      <c r="DP22" s="151"/>
      <c r="DQ22" s="136"/>
      <c r="DR22" s="142"/>
      <c r="DS22" s="142"/>
      <c r="DT22" s="142"/>
      <c r="DU22" s="142"/>
      <c r="DV22" s="143"/>
      <c r="DW22" s="136"/>
      <c r="DX22" s="136"/>
    </row>
    <row r="23" spans="1:128" ht="12.75" customHeight="1">
      <c r="A23" s="384"/>
      <c r="B23" s="154">
        <f t="shared" ref="B23:N23" si="20">B22*B21</f>
        <v>13032761.907000002</v>
      </c>
      <c r="C23" s="156">
        <f t="shared" si="20"/>
        <v>16863617.265000001</v>
      </c>
      <c r="D23" s="156">
        <f t="shared" si="20"/>
        <v>26728785.578880005</v>
      </c>
      <c r="E23" s="156">
        <f t="shared" si="20"/>
        <v>18618143.940000001</v>
      </c>
      <c r="F23" s="156">
        <f t="shared" si="20"/>
        <v>24279687.843839999</v>
      </c>
      <c r="G23" s="156">
        <f t="shared" si="20"/>
        <v>14513089.272000002</v>
      </c>
      <c r="H23" s="156">
        <f t="shared" si="20"/>
        <v>14107160.628</v>
      </c>
      <c r="I23" s="156">
        <f t="shared" si="20"/>
        <v>13818479.796</v>
      </c>
      <c r="J23" s="156">
        <f t="shared" si="20"/>
        <v>13409349.822000002</v>
      </c>
      <c r="K23" s="156">
        <f t="shared" si="20"/>
        <v>23297005.860480003</v>
      </c>
      <c r="L23" s="156">
        <f t="shared" si="20"/>
        <v>16523290.707</v>
      </c>
      <c r="M23" s="156">
        <f t="shared" si="20"/>
        <v>13540525.218000002</v>
      </c>
      <c r="N23" s="156">
        <f t="shared" si="20"/>
        <v>13456941.729</v>
      </c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150"/>
      <c r="AB23" s="150"/>
      <c r="AC23" s="150"/>
      <c r="AD23" s="150"/>
      <c r="AE23" s="150"/>
      <c r="AF23" s="150"/>
      <c r="AG23" s="150"/>
      <c r="AH23" s="150"/>
      <c r="AI23" s="150"/>
      <c r="AJ23" s="150"/>
      <c r="AK23" s="150"/>
      <c r="AL23" s="150"/>
      <c r="AM23" s="150"/>
      <c r="AN23" s="150"/>
      <c r="AO23" s="150"/>
      <c r="AP23" s="150"/>
      <c r="AQ23" s="203"/>
      <c r="AR23" s="216">
        <f t="shared" ref="AR23:BC23" si="21">AR22*AR21</f>
        <v>20034552.615000002</v>
      </c>
      <c r="AS23" s="156">
        <f t="shared" si="21"/>
        <v>14161471.731000001</v>
      </c>
      <c r="AT23" s="156">
        <f t="shared" si="21"/>
        <v>13941497.196</v>
      </c>
      <c r="AU23" s="156">
        <f t="shared" si="21"/>
        <v>16202783.619000001</v>
      </c>
      <c r="AV23" s="156">
        <f t="shared" si="21"/>
        <v>28834622.4672</v>
      </c>
      <c r="AW23" s="156">
        <f t="shared" si="21"/>
        <v>14374842.174000002</v>
      </c>
      <c r="AX23" s="156">
        <f t="shared" si="21"/>
        <v>14146670.076000001</v>
      </c>
      <c r="AY23" s="156">
        <f t="shared" si="21"/>
        <v>13962694.317</v>
      </c>
      <c r="AZ23" s="156">
        <f t="shared" si="21"/>
        <v>13957877.934000002</v>
      </c>
      <c r="BA23" s="156">
        <f t="shared" si="21"/>
        <v>14062118.994000001</v>
      </c>
      <c r="BB23" s="156">
        <f t="shared" si="21"/>
        <v>26741247.888960004</v>
      </c>
      <c r="BC23" s="156">
        <f t="shared" si="21"/>
        <v>0</v>
      </c>
      <c r="BD23" s="150"/>
      <c r="BE23" s="150"/>
      <c r="BF23" s="150"/>
      <c r="BG23" s="150"/>
      <c r="BH23" s="150"/>
      <c r="BI23" s="150"/>
      <c r="BJ23" s="150"/>
      <c r="BK23" s="150"/>
      <c r="BL23" s="150"/>
      <c r="BM23" s="150"/>
      <c r="BN23" s="150"/>
      <c r="BO23" s="150"/>
      <c r="BP23" s="150"/>
      <c r="BQ23" s="150"/>
      <c r="BR23" s="150"/>
      <c r="BS23" s="150"/>
      <c r="BT23" s="150"/>
      <c r="BU23" s="150"/>
      <c r="BV23" s="150"/>
      <c r="BW23" s="150"/>
      <c r="BX23" s="150"/>
      <c r="BY23" s="150"/>
      <c r="BZ23" s="150"/>
      <c r="CA23" s="150"/>
      <c r="CB23" s="150"/>
      <c r="CC23" s="150"/>
      <c r="CD23" s="150"/>
      <c r="CE23" s="203"/>
      <c r="CF23" s="216">
        <f t="shared" ref="CF23:CP23" si="22">CF22*CF21</f>
        <v>16960844.175000004</v>
      </c>
      <c r="CG23" s="156">
        <f t="shared" si="22"/>
        <v>27493534.252800003</v>
      </c>
      <c r="CH23" s="156">
        <f t="shared" si="22"/>
        <v>13864456.650000002</v>
      </c>
      <c r="CI23" s="156">
        <f t="shared" si="22"/>
        <v>14282104.320000002</v>
      </c>
      <c r="CJ23" s="156">
        <f t="shared" si="22"/>
        <v>14231458.560000002</v>
      </c>
      <c r="CK23" s="156">
        <f t="shared" si="22"/>
        <v>13992042.240000002</v>
      </c>
      <c r="CL23" s="156">
        <f t="shared" si="22"/>
        <v>31091029.200000003</v>
      </c>
      <c r="CM23" s="156">
        <f t="shared" si="22"/>
        <v>17795707.875000004</v>
      </c>
      <c r="CN23" s="156">
        <f t="shared" si="22"/>
        <v>12620146.440000001</v>
      </c>
      <c r="CO23" s="156">
        <f t="shared" si="22"/>
        <v>13045689.525000002</v>
      </c>
      <c r="CP23" s="156">
        <f t="shared" si="22"/>
        <v>13247715.030000001</v>
      </c>
      <c r="CQ23" s="150"/>
      <c r="CR23" s="150"/>
      <c r="CS23" s="150"/>
      <c r="CT23" s="150"/>
      <c r="CU23" s="150"/>
      <c r="CV23" s="150"/>
      <c r="CW23" s="150"/>
      <c r="CX23" s="150"/>
      <c r="CY23" s="150"/>
      <c r="CZ23" s="150"/>
      <c r="DA23" s="150"/>
      <c r="DB23" s="203"/>
      <c r="DC23" s="216">
        <f t="shared" ref="DC23:DM23" si="23">DC22*DC21</f>
        <v>13746582.960000003</v>
      </c>
      <c r="DD23" s="156">
        <f t="shared" si="23"/>
        <v>13536949.800000003</v>
      </c>
      <c r="DE23" s="156">
        <f t="shared" si="23"/>
        <v>13095382.080000002</v>
      </c>
      <c r="DF23" s="156">
        <f t="shared" si="23"/>
        <v>18471494.250000004</v>
      </c>
      <c r="DG23" s="156">
        <f t="shared" si="23"/>
        <v>31091029.200000003</v>
      </c>
      <c r="DH23" s="156">
        <f t="shared" si="23"/>
        <v>13992042.240000002</v>
      </c>
      <c r="DI23" s="156">
        <f t="shared" si="23"/>
        <v>14231458.560000002</v>
      </c>
      <c r="DJ23" s="156">
        <f t="shared" si="23"/>
        <v>14282104.320000002</v>
      </c>
      <c r="DK23" s="156">
        <f t="shared" si="23"/>
        <v>13864456.650000002</v>
      </c>
      <c r="DL23" s="156">
        <f t="shared" si="23"/>
        <v>27493534.252800003</v>
      </c>
      <c r="DM23" s="156">
        <f t="shared" si="23"/>
        <v>17610408.420000002</v>
      </c>
      <c r="DN23" s="150"/>
      <c r="DO23" s="150"/>
      <c r="DP23" s="151"/>
      <c r="DQ23" s="136"/>
      <c r="DR23" s="157">
        <f>SUM(B23:AQ23)</f>
        <v>222188839.56720001</v>
      </c>
      <c r="DS23" s="157">
        <f>SUM(AR23:CE23)</f>
        <v>190420379.01216003</v>
      </c>
      <c r="DT23" s="157">
        <f>SUM(CF23:DB23)</f>
        <v>188624728.26780003</v>
      </c>
      <c r="DU23" s="157">
        <f>SUM(DC23:DP23)</f>
        <v>191415442.73280001</v>
      </c>
      <c r="DV23" s="158">
        <f>SUM(B23:DP23)</f>
        <v>792649389.57995999</v>
      </c>
      <c r="DW23" s="159"/>
      <c r="DX23" s="159"/>
    </row>
    <row r="24" spans="1:128" ht="12.75" customHeight="1" thickBot="1">
      <c r="A24" s="385"/>
      <c r="B24" s="160" t="str">
        <f>VLOOKUP(CONCATENATE($B$5,"-",B20),PriceList[[Код ОН для шахиатки]:[СТАТУС В ШАХМАТКУ]],5,0)</f>
        <v>Свободно</v>
      </c>
      <c r="C24" s="161" t="str">
        <f>VLOOKUP(CONCATENATE($B$5,"-",C20),PriceList[[Код ОН для шахиатки]:[СТАТУС В ШАХМАТКУ]],5,0)</f>
        <v>Резерв</v>
      </c>
      <c r="D24" s="161" t="str">
        <f>VLOOKUP(CONCATENATE($B$5,"-",D20),PriceList[[Код ОН для шахиатки]:[СТАТУС В ШАХМАТКУ]],5,0)</f>
        <v>Резерв</v>
      </c>
      <c r="E24" s="161" t="str">
        <f>VLOOKUP(CONCATENATE($B$5,"-",E20),PriceList[[Код ОН для шахиатки]:[СТАТУС В ШАХМАТКУ]],5,0)</f>
        <v>Резерв</v>
      </c>
      <c r="F24" s="161" t="str">
        <f>VLOOKUP(CONCATENATE($B$5,"-",F20),PriceList[[Код ОН для шахиатки]:[СТАТУС В ШАХМАТКУ]],5,0)</f>
        <v>Резерв</v>
      </c>
      <c r="G24" s="161" t="str">
        <f>VLOOKUP(CONCATENATE($B$5,"-",G20),PriceList[[Код ОН для шахиатки]:[СТАТУС В ШАХМАТКУ]],5,0)</f>
        <v>Продано</v>
      </c>
      <c r="H24" s="161" t="str">
        <f>VLOOKUP(CONCATENATE($B$5,"-",H20),PriceList[[Код ОН для шахиатки]:[СТАТУС В ШАХМАТКУ]],5,0)</f>
        <v>Свободно</v>
      </c>
      <c r="I24" s="161" t="str">
        <f>VLOOKUP(CONCATENATE($B$5,"-",I20),PriceList[[Код ОН для шахиатки]:[СТАТУС В ШАХМАТКУ]],5,0)</f>
        <v>Резерв</v>
      </c>
      <c r="J24" s="161" t="str">
        <f>VLOOKUP(CONCATENATE($B$5,"-",J20),PriceList[[Код ОН для шахиатки]:[СТАТУС В ШАХМАТКУ]],5,0)</f>
        <v>Резерв</v>
      </c>
      <c r="K24" s="161" t="str">
        <f>VLOOKUP(CONCATENATE($B$5,"-",K20),PriceList[[Код ОН для шахиатки]:[СТАТУС В ШАХМАТКУ]],5,0)</f>
        <v>Резерв</v>
      </c>
      <c r="L24" s="161" t="str">
        <f>VLOOKUP(CONCATENATE($B$5,"-",L20),PriceList[[Код ОН для шахиатки]:[СТАТУС В ШАХМАТКУ]],5,0)</f>
        <v>Резерв</v>
      </c>
      <c r="M24" s="161" t="str">
        <f>VLOOKUP(CONCATENATE($B$5,"-",M20),PriceList[[Код ОН для шахиатки]:[СТАТУС В ШАХМАТКУ]],5,0)</f>
        <v>Резерв</v>
      </c>
      <c r="N24" s="161" t="str">
        <f>VLOOKUP(CONCATENATE($B$5,"-",N20),PriceList[[Код ОН для шахиатки]:[СТАТУС В ШАХМАТКУ]],5,0)</f>
        <v>Резерв</v>
      </c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2"/>
      <c r="AE24" s="162"/>
      <c r="AF24" s="162"/>
      <c r="AG24" s="162"/>
      <c r="AH24" s="162"/>
      <c r="AI24" s="162"/>
      <c r="AJ24" s="162"/>
      <c r="AK24" s="162"/>
      <c r="AL24" s="162"/>
      <c r="AM24" s="162"/>
      <c r="AN24" s="162"/>
      <c r="AO24" s="162"/>
      <c r="AP24" s="162"/>
      <c r="AQ24" s="204"/>
      <c r="AR24" s="217" t="str">
        <f>VLOOKUP(CONCATENATE($AR$5,"-",AR20),PriceList[[Код ОН для шахиатки]:[СТАТУС В ШАХМАТКУ]],5,0)</f>
        <v>Резерв</v>
      </c>
      <c r="AS24" s="161" t="str">
        <f>VLOOKUP(CONCATENATE($AR$5,"-",AS20),PriceList[[Код ОН для шахиатки]:[СТАТУС В ШАХМАТКУ]],5,0)</f>
        <v>Резерв</v>
      </c>
      <c r="AT24" s="161" t="str">
        <f>VLOOKUP(CONCATENATE($AR$5,"-",AT20),PriceList[[Код ОН для шахиатки]:[СТАТУС В ШАХМАТКУ]],5,0)</f>
        <v>Резерв</v>
      </c>
      <c r="AU24" s="161" t="str">
        <f>VLOOKUP(CONCATENATE($AR$5,"-",AU20),PriceList[[Код ОН для шахиатки]:[СТАТУС В ШАХМАТКУ]],5,0)</f>
        <v>Резерв</v>
      </c>
      <c r="AV24" s="161" t="str">
        <f>VLOOKUP(CONCATENATE($AR$5,"-",AV20),PriceList[[Код ОН для шахиатки]:[СТАТУС В ШАХМАТКУ]],5,0)</f>
        <v>Свободно</v>
      </c>
      <c r="AW24" s="161" t="str">
        <f>VLOOKUP(CONCATENATE($AR$5,"-",AW20),PriceList[[Код ОН для шахиатки]:[СТАТУС В ШАХМАТКУ]],5,0)</f>
        <v>Резерв</v>
      </c>
      <c r="AX24" s="161" t="str">
        <f>VLOOKUP(CONCATENATE($AR$5,"-",AX20),PriceList[[Код ОН для шахиатки]:[СТАТУС В ШАХМАТКУ]],5,0)</f>
        <v>Резерв</v>
      </c>
      <c r="AY24" s="161" t="str">
        <f>VLOOKUP(CONCATENATE($AR$5,"-",AY20),PriceList[[Код ОН для шахиатки]:[СТАТУС В ШАХМАТКУ]],5,0)</f>
        <v>Свободно</v>
      </c>
      <c r="AZ24" s="161" t="str">
        <f>VLOOKUP(CONCATENATE($AR$5,"-",AZ20),PriceList[[Код ОН для шахиатки]:[СТАТУС В ШАХМАТКУ]],5,0)</f>
        <v>Свободно</v>
      </c>
      <c r="BA24" s="161" t="str">
        <f>VLOOKUP(CONCATENATE($AR$5,"-",BA20),PriceList[[Код ОН для шахиатки]:[СТАТУС В ШАХМАТКУ]],5,0)</f>
        <v>Свободно</v>
      </c>
      <c r="BB24" s="161" t="str">
        <f>VLOOKUP(CONCATENATE($AR$5,"-",BB20),PriceList[[Код ОН для шахиатки]:[СТАТУС В ШАХМАТКУ]],5,0)</f>
        <v>Резерв</v>
      </c>
      <c r="BC24" s="161" t="str">
        <f>VLOOKUP(CONCATENATE($AR$5,"-",BC20),PriceList[[Код ОН для шахиатки]:[СТАТУС В ШАХМАТКУ]],5,0)</f>
        <v>Не для продажи</v>
      </c>
      <c r="BD24" s="162"/>
      <c r="BE24" s="162"/>
      <c r="BF24" s="162"/>
      <c r="BG24" s="162"/>
      <c r="BH24" s="162"/>
      <c r="BI24" s="162"/>
      <c r="BJ24" s="162"/>
      <c r="BK24" s="162"/>
      <c r="BL24" s="162"/>
      <c r="BM24" s="162"/>
      <c r="BN24" s="162"/>
      <c r="BO24" s="162"/>
      <c r="BP24" s="162"/>
      <c r="BQ24" s="162"/>
      <c r="BR24" s="162"/>
      <c r="BS24" s="162"/>
      <c r="BT24" s="162"/>
      <c r="BU24" s="162"/>
      <c r="BV24" s="162"/>
      <c r="BW24" s="162"/>
      <c r="BX24" s="162"/>
      <c r="BY24" s="162"/>
      <c r="BZ24" s="162"/>
      <c r="CA24" s="162"/>
      <c r="CB24" s="162"/>
      <c r="CC24" s="162"/>
      <c r="CD24" s="162"/>
      <c r="CE24" s="204"/>
      <c r="CF24" s="217" t="str">
        <f>VLOOKUP(CONCATENATE($CF$5,"-",CF20),PriceList[[Код ОН для шахиатки]:[СТАТУС В ШАХМАТКУ]],5,0)</f>
        <v>Резерв</v>
      </c>
      <c r="CG24" s="161" t="str">
        <f>VLOOKUP(CONCATENATE($CF$5,"-",CG20),PriceList[[Код ОН для шахиатки]:[СТАТУС В ШАХМАТКУ]],5,0)</f>
        <v>Резерв</v>
      </c>
      <c r="CH24" s="161" t="str">
        <f>VLOOKUP(CONCATENATE($CF$5,"-",CH20),PriceList[[Код ОН для шахиатки]:[СТАТУС В ШАХМАТКУ]],5,0)</f>
        <v>Резерв</v>
      </c>
      <c r="CI24" s="161" t="str">
        <f>VLOOKUP(CONCATENATE($CF$5,"-",CI20),PriceList[[Код ОН для шахиатки]:[СТАТУС В ШАХМАТКУ]],5,0)</f>
        <v>Резерв</v>
      </c>
      <c r="CJ24" s="161" t="str">
        <f>VLOOKUP(CONCATENATE($CF$5,"-",CJ20),PriceList[[Код ОН для шахиатки]:[СТАТУС В ШАХМАТКУ]],5,0)</f>
        <v>Резерв</v>
      </c>
      <c r="CK24" s="161" t="str">
        <f>VLOOKUP(CONCATENATE($CF$5,"-",CK20),PriceList[[Код ОН для шахиатки]:[СТАТУС В ШАХМАТКУ]],5,0)</f>
        <v>Резерв</v>
      </c>
      <c r="CL24" s="161" t="str">
        <f>VLOOKUP(CONCATENATE($CF$5,"-",CL20),PriceList[[Код ОН для шахиатки]:[СТАТУС В ШАХМАТКУ]],5,0)</f>
        <v>Резерв</v>
      </c>
      <c r="CM24" s="161" t="str">
        <f>VLOOKUP(CONCATENATE($CF$5,"-",CM20),PriceList[[Код ОН для шахиатки]:[СТАТУС В ШАХМАТКУ]],5,0)</f>
        <v>Свободно</v>
      </c>
      <c r="CN24" s="161" t="str">
        <f>VLOOKUP(CONCATENATE($CF$5,"-",CN20),PriceList[[Код ОН для шахиатки]:[СТАТУС В ШАХМАТКУ]],5,0)</f>
        <v>Свободно</v>
      </c>
      <c r="CO24" s="161" t="str">
        <f>VLOOKUP(CONCATENATE($CF$5,"-",CO20),PriceList[[Код ОН для шахиатки]:[СТАТУС В ШАХМАТКУ]],5,0)</f>
        <v>Резерв</v>
      </c>
      <c r="CP24" s="161" t="str">
        <f>VLOOKUP(CONCATENATE($CF$5,"-",CP20),PriceList[[Код ОН для шахиатки]:[СТАТУС В ШАХМАТКУ]],5,0)</f>
        <v>Резерв</v>
      </c>
      <c r="CQ24" s="162"/>
      <c r="CR24" s="162"/>
      <c r="CS24" s="162"/>
      <c r="CT24" s="162"/>
      <c r="CU24" s="162"/>
      <c r="CV24" s="162"/>
      <c r="CW24" s="162"/>
      <c r="CX24" s="162"/>
      <c r="CY24" s="162"/>
      <c r="CZ24" s="162"/>
      <c r="DA24" s="162"/>
      <c r="DB24" s="204"/>
      <c r="DC24" s="218" t="str">
        <f>VLOOKUP(CONCATENATE($DC$5,"-",DC20),PriceList[[Код ОН для шахиатки]:[СТАТУС В ШАХМАТКУ]],5,0)</f>
        <v>Резерв</v>
      </c>
      <c r="DD24" s="165" t="str">
        <f>VLOOKUP(CONCATENATE($DC$5,"-",DD20),PriceList[[Код ОН для шахиатки]:[СТАТУС В ШАХМАТКУ]],5,0)</f>
        <v>Резерв</v>
      </c>
      <c r="DE24" s="165" t="str">
        <f>VLOOKUP(CONCATENATE($DC$5,"-",DE20),PriceList[[Код ОН для шахиатки]:[СТАТУС В ШАХМАТКУ]],5,0)</f>
        <v>Резерв</v>
      </c>
      <c r="DF24" s="165" t="str">
        <f>VLOOKUP(CONCATENATE($DC$5,"-",DF20),PriceList[[Код ОН для шахиатки]:[СТАТУС В ШАХМАТКУ]],5,0)</f>
        <v>Резерв</v>
      </c>
      <c r="DG24" s="165" t="str">
        <f>VLOOKUP(CONCATENATE($DC$5,"-",DG20),PriceList[[Код ОН для шахиатки]:[СТАТУС В ШАХМАТКУ]],5,0)</f>
        <v>Резерв</v>
      </c>
      <c r="DH24" s="165" t="str">
        <f>VLOOKUP(CONCATENATE($DC$5,"-",DH20),PriceList[[Код ОН для шахиатки]:[СТАТУС В ШАХМАТКУ]],5,0)</f>
        <v>Резерв</v>
      </c>
      <c r="DI24" s="165" t="str">
        <f>VLOOKUP(CONCATENATE($DC$5,"-",DI20),PriceList[[Код ОН для шахиатки]:[СТАТУС В ШАХМАТКУ]],5,0)</f>
        <v>Резерв</v>
      </c>
      <c r="DJ24" s="165" t="str">
        <f>VLOOKUP(CONCATENATE($DC$5,"-",DJ20),PriceList[[Код ОН для шахиатки]:[СТАТУС В ШАХМАТКУ]],5,0)</f>
        <v>Свободно</v>
      </c>
      <c r="DK24" s="165" t="str">
        <f>VLOOKUP(CONCATENATE($DC$5,"-",DK20),PriceList[[Код ОН для шахиатки]:[СТАТУС В ШАХМАТКУ]],5,0)</f>
        <v>Свободно</v>
      </c>
      <c r="DL24" s="165" t="str">
        <f>VLOOKUP(CONCATENATE($DC$5,"-",DL20),PriceList[[Код ОН для шахиатки]:[СТАТУС В ШАХМАТКУ]],5,0)</f>
        <v>Свободно</v>
      </c>
      <c r="DM24" s="165" t="str">
        <f>VLOOKUP(CONCATENATE($DC$5,"-",DM20),PriceList[[Код ОН для шахиатки]:[СТАТУС В ШАХМАТКУ]],5,0)</f>
        <v>Резерв</v>
      </c>
      <c r="DN24" s="162"/>
      <c r="DO24" s="162"/>
      <c r="DP24" s="163"/>
      <c r="DQ24" s="136"/>
      <c r="DR24" s="142"/>
      <c r="DS24" s="142"/>
      <c r="DT24" s="142"/>
      <c r="DU24" s="142"/>
      <c r="DV24" s="143"/>
      <c r="DW24" s="136"/>
      <c r="DX24" s="136"/>
    </row>
    <row r="25" spans="1:128" ht="12.75" customHeight="1" thickTop="1">
      <c r="A25" s="383">
        <v>9</v>
      </c>
      <c r="B25" s="144" t="str">
        <f>VLOOKUP(CONCATENATE($B$5,"-",B26),PriceList[[Код ОН для шахиатки]:[Цена в шахматку]],2,0)</f>
        <v>Ст</v>
      </c>
      <c r="C25" s="145" t="str">
        <f>VLOOKUP(CONCATENATE($B$5,"-",C26),PriceList[[Код ОН для шахиатки]:[Цена в шахматку]],2,0)</f>
        <v>Ст</v>
      </c>
      <c r="D25" s="145" t="str">
        <f>VLOOKUP(CONCATENATE($B$5,"-",D26),PriceList[[Код ОН для шахиатки]:[Цена в шахматку]],2,0)</f>
        <v>1К</v>
      </c>
      <c r="E25" s="145" t="str">
        <f>VLOOKUP(CONCATENATE($B$5,"-",E26),PriceList[[Код ОН для шахиатки]:[Цена в шахматку]],2,0)</f>
        <v>Ст</v>
      </c>
      <c r="F25" s="145" t="str">
        <f>VLOOKUP(CONCATENATE($B$5,"-",F26),PriceList[[Код ОН для шахиатки]:[Цена в шахматку]],2,0)</f>
        <v>1К</v>
      </c>
      <c r="G25" s="145" t="str">
        <f>VLOOKUP(CONCATENATE($B$5,"-",G26),PriceList[[Код ОН для шахиатки]:[Цена в шахматку]],2,0)</f>
        <v>Ст</v>
      </c>
      <c r="H25" s="145" t="str">
        <f>VLOOKUP(CONCATENATE($B$5,"-",H26),PriceList[[Код ОН для шахиатки]:[Цена в шахматку]],2,0)</f>
        <v>Ст</v>
      </c>
      <c r="I25" s="145" t="str">
        <f>VLOOKUP(CONCATENATE($B$5,"-",I26),PriceList[[Код ОН для шахиатки]:[Цена в шахматку]],2,0)</f>
        <v>Ст</v>
      </c>
      <c r="J25" s="145" t="str">
        <f>VLOOKUP(CONCATENATE($B$5,"-",J26),PriceList[[Код ОН для шахиатки]:[Цена в шахматку]],2,0)</f>
        <v>Ст</v>
      </c>
      <c r="K25" s="145" t="str">
        <f>VLOOKUP(CONCATENATE($B$5,"-",K26),PriceList[[Код ОН для шахиатки]:[Цена в шахматку]],2,0)</f>
        <v>1К</v>
      </c>
      <c r="L25" s="145" t="str">
        <f>VLOOKUP(CONCATENATE($B$5,"-",L26),PriceList[[Код ОН для шахиатки]:[Цена в шахматку]],2,0)</f>
        <v>Ст</v>
      </c>
      <c r="M25" s="145" t="str">
        <f>VLOOKUP(CONCATENATE($B$5,"-",M26),PriceList[[Код ОН для шахиатки]:[Цена в шахматку]],2,0)</f>
        <v>Ст</v>
      </c>
      <c r="N25" s="145" t="str">
        <f>VLOOKUP(CONCATENATE($B$5,"-",N26),PriceList[[Код ОН для шахиатки]:[Цена в шахматку]],2,0)</f>
        <v>Ст</v>
      </c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  <c r="AK25" s="146"/>
      <c r="AL25" s="146"/>
      <c r="AM25" s="146"/>
      <c r="AN25" s="146"/>
      <c r="AO25" s="146"/>
      <c r="AP25" s="146"/>
      <c r="AQ25" s="202"/>
      <c r="AR25" s="213" t="str">
        <f>VLOOKUP(CONCATENATE($AR$5,"-",AR26),PriceList[[Код ОН для шахиатки]:[Цена в шахматку]],2,0)</f>
        <v>Ст</v>
      </c>
      <c r="AS25" s="145" t="str">
        <f>VLOOKUP(CONCATENATE($AR$5,"-",AS26),PriceList[[Код ОН для шахиатки]:[Цена в шахматку]],2,0)</f>
        <v>Ст</v>
      </c>
      <c r="AT25" s="145" t="str">
        <f>VLOOKUP(CONCATENATE($AR$5,"-",AT26),PriceList[[Код ОН для шахиатки]:[Цена в шахматку]],2,0)</f>
        <v>Ст</v>
      </c>
      <c r="AU25" s="145" t="str">
        <f>VLOOKUP(CONCATENATE($AR$5,"-",AU26),PriceList[[Код ОН для шахиатки]:[Цена в шахматку]],2,0)</f>
        <v>Ст</v>
      </c>
      <c r="AV25" s="145" t="str">
        <f>VLOOKUP(CONCATENATE($AR$5,"-",AV26),PriceList[[Код ОН для шахиатки]:[Цена в шахматку]],2,0)</f>
        <v>1К</v>
      </c>
      <c r="AW25" s="145" t="str">
        <f>VLOOKUP(CONCATENATE($AR$5,"-",AW26),PriceList[[Код ОН для шахиатки]:[Цена в шахматку]],2,0)</f>
        <v>Ст</v>
      </c>
      <c r="AX25" s="145" t="str">
        <f>VLOOKUP(CONCATENATE($AR$5,"-",AX26),PriceList[[Код ОН для шахиатки]:[Цена в шахматку]],2,0)</f>
        <v>Ст</v>
      </c>
      <c r="AY25" s="145" t="str">
        <f>VLOOKUP(CONCATENATE($AR$5,"-",AY26),PriceList[[Код ОН для шахиатки]:[Цена в шахматку]],2,0)</f>
        <v>Ст</v>
      </c>
      <c r="AZ25" s="145" t="str">
        <f>VLOOKUP(CONCATENATE($AR$5,"-",AZ26),PriceList[[Код ОН для шахиатки]:[Цена в шахматку]],2,0)</f>
        <v>Ст</v>
      </c>
      <c r="BA25" s="145" t="str">
        <f>VLOOKUP(CONCATENATE($AR$5,"-",BA26),PriceList[[Код ОН для шахиатки]:[Цена в шахматку]],2,0)</f>
        <v>Ст</v>
      </c>
      <c r="BB25" s="145" t="str">
        <f>VLOOKUP(CONCATENATE($AR$5,"-",BB26),PriceList[[Код ОН для шахиатки]:[Цена в шахматку]],2,0)</f>
        <v>1К</v>
      </c>
      <c r="BC25" s="145" t="str">
        <f>VLOOKUP(CONCATENATE($AR$5,"-",BC26),PriceList[[Код ОН для шахиатки]:[Цена в шахматку]],2,0)</f>
        <v>Ст</v>
      </c>
      <c r="BD25" s="146"/>
      <c r="BE25" s="146"/>
      <c r="BF25" s="146"/>
      <c r="BG25" s="146"/>
      <c r="BH25" s="146"/>
      <c r="BI25" s="146"/>
      <c r="BJ25" s="146"/>
      <c r="BK25" s="146"/>
      <c r="BL25" s="146"/>
      <c r="BM25" s="146"/>
      <c r="BN25" s="146"/>
      <c r="BO25" s="146"/>
      <c r="BP25" s="146"/>
      <c r="BQ25" s="146"/>
      <c r="BR25" s="146"/>
      <c r="BS25" s="146"/>
      <c r="BT25" s="146"/>
      <c r="BU25" s="146"/>
      <c r="BV25" s="146"/>
      <c r="BW25" s="146"/>
      <c r="BX25" s="146"/>
      <c r="BY25" s="146"/>
      <c r="BZ25" s="146"/>
      <c r="CA25" s="146"/>
      <c r="CB25" s="146"/>
      <c r="CC25" s="146"/>
      <c r="CD25" s="146"/>
      <c r="CE25" s="202"/>
      <c r="CF25" s="213" t="str">
        <f>VLOOKUP(CONCATENATE($CF$5,"-",CF26),PriceList[[Код ОН для шахиатки]:[Цена в шахматку]],2,0)</f>
        <v>Ст</v>
      </c>
      <c r="CG25" s="145" t="str">
        <f>VLOOKUP(CONCATENATE($CF$5,"-",CG26),PriceList[[Код ОН для шахиатки]:[Цена в шахматку]],2,0)</f>
        <v>1К</v>
      </c>
      <c r="CH25" s="145" t="str">
        <f>VLOOKUP(CONCATENATE($CF$5,"-",CH26),PriceList[[Код ОН для шахиатки]:[Цена в шахматку]],2,0)</f>
        <v>Ст</v>
      </c>
      <c r="CI25" s="145" t="str">
        <f>VLOOKUP(CONCATENATE($CF$5,"-",CI26),PriceList[[Код ОН для шахиатки]:[Цена в шахматку]],2,0)</f>
        <v>Ст</v>
      </c>
      <c r="CJ25" s="145" t="str">
        <f>VLOOKUP(CONCATENATE($CF$5,"-",CJ26),PriceList[[Код ОН для шахиатки]:[Цена в шахматку]],2,0)</f>
        <v>Ст</v>
      </c>
      <c r="CK25" s="145" t="str">
        <f>VLOOKUP(CONCATENATE($CF$5,"-",CK26),PriceList[[Код ОН для шахиатки]:[Цена в шахматку]],2,0)</f>
        <v>Ст</v>
      </c>
      <c r="CL25" s="145" t="str">
        <f>VLOOKUP(CONCATENATE($CF$5,"-",CL26),PriceList[[Код ОН для шахиатки]:[Цена в шахматку]],2,0)</f>
        <v>1К</v>
      </c>
      <c r="CM25" s="145" t="str">
        <f>VLOOKUP(CONCATENATE($CF$5,"-",CM26),PriceList[[Код ОН для шахиатки]:[Цена в шахматку]],2,0)</f>
        <v>Ст</v>
      </c>
      <c r="CN25" s="145" t="str">
        <f>VLOOKUP(CONCATENATE($CF$5,"-",CN26),PriceList[[Код ОН для шахиатки]:[Цена в шахматку]],2,0)</f>
        <v>Ст</v>
      </c>
      <c r="CO25" s="145" t="str">
        <f>VLOOKUP(CONCATENATE($CF$5,"-",CO26),PriceList[[Код ОН для шахиатки]:[Цена в шахматку]],2,0)</f>
        <v>Ст</v>
      </c>
      <c r="CP25" s="145" t="str">
        <f>VLOOKUP(CONCATENATE($CF$5,"-",CP26),PriceList[[Код ОН для шахиатки]:[Цена в шахматку]],2,0)</f>
        <v>Ст</v>
      </c>
      <c r="CQ25" s="146"/>
      <c r="CR25" s="146"/>
      <c r="CS25" s="146"/>
      <c r="CT25" s="146"/>
      <c r="CU25" s="146"/>
      <c r="CV25" s="146"/>
      <c r="CW25" s="146"/>
      <c r="CX25" s="146"/>
      <c r="CY25" s="146"/>
      <c r="CZ25" s="146"/>
      <c r="DA25" s="146"/>
      <c r="DB25" s="202"/>
      <c r="DC25" s="213" t="str">
        <f>VLOOKUP(CONCATENATE($DC$5,"-",DC26),PriceList[[Код ОН для шахиатки]:[Цена в шахматку]],2,0)</f>
        <v>Ст</v>
      </c>
      <c r="DD25" s="145" t="str">
        <f>VLOOKUP(CONCATENATE($DC$5,"-",DD26),PriceList[[Код ОН для шахиатки]:[Цена в шахматку]],2,0)</f>
        <v>Ст</v>
      </c>
      <c r="DE25" s="145" t="str">
        <f>VLOOKUP(CONCATENATE($DC$5,"-",DE26),PriceList[[Код ОН для шахиатки]:[Цена в шахматку]],2,0)</f>
        <v>Ст</v>
      </c>
      <c r="DF25" s="145" t="str">
        <f>VLOOKUP(CONCATENATE($DC$5,"-",DF26),PriceList[[Код ОН для шахиатки]:[Цена в шахматку]],2,0)</f>
        <v>Ст</v>
      </c>
      <c r="DG25" s="145" t="str">
        <f>VLOOKUP(CONCATENATE($DC$5,"-",DG26),PriceList[[Код ОН для шахиатки]:[Цена в шахматку]],2,0)</f>
        <v>1К</v>
      </c>
      <c r="DH25" s="145" t="str">
        <f>VLOOKUP(CONCATENATE($DC$5,"-",DH26),PriceList[[Код ОН для шахиатки]:[Цена в шахматку]],2,0)</f>
        <v>Ст</v>
      </c>
      <c r="DI25" s="145" t="str">
        <f>VLOOKUP(CONCATENATE($DC$5,"-",DI26),PriceList[[Код ОН для шахиатки]:[Цена в шахматку]],2,0)</f>
        <v>Ст</v>
      </c>
      <c r="DJ25" s="145" t="str">
        <f>VLOOKUP(CONCATENATE($DC$5,"-",DJ26),PriceList[[Код ОН для шахиатки]:[Цена в шахматку]],2,0)</f>
        <v>Ст</v>
      </c>
      <c r="DK25" s="145" t="str">
        <f>VLOOKUP(CONCATENATE($DC$5,"-",DK26),PriceList[[Код ОН для шахиатки]:[Цена в шахматку]],2,0)</f>
        <v>Ст</v>
      </c>
      <c r="DL25" s="145" t="str">
        <f>VLOOKUP(CONCATENATE($DC$5,"-",DL26),PriceList[[Код ОН для шахиатки]:[Цена в шахматку]],2,0)</f>
        <v>1К</v>
      </c>
      <c r="DM25" s="145" t="str">
        <f>VLOOKUP(CONCATENATE($DC$5,"-",DM26),PriceList[[Код ОН для шахиатки]:[Цена в шахматку]],2,0)</f>
        <v>Ст</v>
      </c>
      <c r="DN25" s="146"/>
      <c r="DO25" s="146"/>
      <c r="DP25" s="147"/>
      <c r="DQ25" s="136"/>
      <c r="DR25" s="142"/>
      <c r="DS25" s="142"/>
      <c r="DT25" s="142"/>
      <c r="DU25" s="142"/>
      <c r="DV25" s="143"/>
      <c r="DW25" s="136"/>
      <c r="DX25" s="136"/>
    </row>
    <row r="26" spans="1:128" ht="12.75" customHeight="1">
      <c r="A26" s="384"/>
      <c r="B26" s="148">
        <f>N32+1</f>
        <v>276</v>
      </c>
      <c r="C26" s="149">
        <f t="shared" ref="C26:N26" si="24">B26+1</f>
        <v>277</v>
      </c>
      <c r="D26" s="149">
        <f t="shared" si="24"/>
        <v>278</v>
      </c>
      <c r="E26" s="149">
        <f t="shared" si="24"/>
        <v>279</v>
      </c>
      <c r="F26" s="149">
        <f t="shared" si="24"/>
        <v>280</v>
      </c>
      <c r="G26" s="149">
        <f t="shared" si="24"/>
        <v>281</v>
      </c>
      <c r="H26" s="149">
        <f t="shared" si="24"/>
        <v>282</v>
      </c>
      <c r="I26" s="149">
        <f t="shared" si="24"/>
        <v>283</v>
      </c>
      <c r="J26" s="149">
        <f t="shared" si="24"/>
        <v>284</v>
      </c>
      <c r="K26" s="149">
        <f t="shared" si="24"/>
        <v>285</v>
      </c>
      <c r="L26" s="149">
        <f t="shared" si="24"/>
        <v>286</v>
      </c>
      <c r="M26" s="149">
        <f t="shared" si="24"/>
        <v>287</v>
      </c>
      <c r="N26" s="149">
        <f t="shared" si="24"/>
        <v>288</v>
      </c>
      <c r="O26" s="150"/>
      <c r="P26" s="150"/>
      <c r="Q26" s="150"/>
      <c r="R26" s="150"/>
      <c r="S26" s="150"/>
      <c r="T26" s="150"/>
      <c r="U26" s="150"/>
      <c r="V26" s="150"/>
      <c r="W26" s="150"/>
      <c r="X26" s="150"/>
      <c r="Y26" s="150"/>
      <c r="Z26" s="150"/>
      <c r="AA26" s="150"/>
      <c r="AB26" s="150"/>
      <c r="AC26" s="150"/>
      <c r="AD26" s="150"/>
      <c r="AE26" s="150"/>
      <c r="AF26" s="150"/>
      <c r="AG26" s="150"/>
      <c r="AH26" s="150"/>
      <c r="AI26" s="150"/>
      <c r="AJ26" s="150"/>
      <c r="AK26" s="150"/>
      <c r="AL26" s="150"/>
      <c r="AM26" s="150"/>
      <c r="AN26" s="150"/>
      <c r="AO26" s="150"/>
      <c r="AP26" s="150"/>
      <c r="AQ26" s="203"/>
      <c r="AR26" s="214">
        <f>BC32+1</f>
        <v>284</v>
      </c>
      <c r="AS26" s="149">
        <f t="shared" ref="AS26:BC26" si="25">AR26+1</f>
        <v>285</v>
      </c>
      <c r="AT26" s="149">
        <f t="shared" si="25"/>
        <v>286</v>
      </c>
      <c r="AU26" s="149">
        <f t="shared" si="25"/>
        <v>287</v>
      </c>
      <c r="AV26" s="149">
        <f t="shared" si="25"/>
        <v>288</v>
      </c>
      <c r="AW26" s="149">
        <f t="shared" si="25"/>
        <v>289</v>
      </c>
      <c r="AX26" s="149">
        <f t="shared" si="25"/>
        <v>290</v>
      </c>
      <c r="AY26" s="149">
        <f t="shared" si="25"/>
        <v>291</v>
      </c>
      <c r="AZ26" s="149">
        <f t="shared" si="25"/>
        <v>292</v>
      </c>
      <c r="BA26" s="149">
        <f t="shared" si="25"/>
        <v>293</v>
      </c>
      <c r="BB26" s="149">
        <f t="shared" si="25"/>
        <v>294</v>
      </c>
      <c r="BC26" s="149">
        <f t="shared" si="25"/>
        <v>295</v>
      </c>
      <c r="BD26" s="150"/>
      <c r="BE26" s="150"/>
      <c r="BF26" s="150"/>
      <c r="BG26" s="150"/>
      <c r="BH26" s="150"/>
      <c r="BI26" s="150"/>
      <c r="BJ26" s="150"/>
      <c r="BK26" s="150"/>
      <c r="BL26" s="150"/>
      <c r="BM26" s="150"/>
      <c r="BN26" s="150"/>
      <c r="BO26" s="150"/>
      <c r="BP26" s="150"/>
      <c r="BQ26" s="150"/>
      <c r="BR26" s="150"/>
      <c r="BS26" s="150"/>
      <c r="BT26" s="150"/>
      <c r="BU26" s="150"/>
      <c r="BV26" s="150"/>
      <c r="BW26" s="150"/>
      <c r="BX26" s="150"/>
      <c r="BY26" s="150"/>
      <c r="BZ26" s="150"/>
      <c r="CA26" s="150"/>
      <c r="CB26" s="150"/>
      <c r="CC26" s="150"/>
      <c r="CD26" s="150"/>
      <c r="CE26" s="203"/>
      <c r="CF26" s="214">
        <f>CP32+1</f>
        <v>156</v>
      </c>
      <c r="CG26" s="149">
        <f t="shared" ref="CG26:CP26" si="26">CF26+1</f>
        <v>157</v>
      </c>
      <c r="CH26" s="149">
        <f t="shared" si="26"/>
        <v>158</v>
      </c>
      <c r="CI26" s="149">
        <f t="shared" si="26"/>
        <v>159</v>
      </c>
      <c r="CJ26" s="149">
        <f t="shared" si="26"/>
        <v>160</v>
      </c>
      <c r="CK26" s="149">
        <f t="shared" si="26"/>
        <v>161</v>
      </c>
      <c r="CL26" s="149">
        <f t="shared" si="26"/>
        <v>162</v>
      </c>
      <c r="CM26" s="149">
        <f t="shared" si="26"/>
        <v>163</v>
      </c>
      <c r="CN26" s="149">
        <f t="shared" si="26"/>
        <v>164</v>
      </c>
      <c r="CO26" s="149">
        <f t="shared" si="26"/>
        <v>165</v>
      </c>
      <c r="CP26" s="149">
        <f t="shared" si="26"/>
        <v>166</v>
      </c>
      <c r="CQ26" s="150"/>
      <c r="CR26" s="150"/>
      <c r="CS26" s="150"/>
      <c r="CT26" s="150"/>
      <c r="CU26" s="150"/>
      <c r="CV26" s="150"/>
      <c r="CW26" s="150"/>
      <c r="CX26" s="150"/>
      <c r="CY26" s="150"/>
      <c r="CZ26" s="150"/>
      <c r="DA26" s="150"/>
      <c r="DB26" s="203"/>
      <c r="DC26" s="214">
        <f>DM32+1</f>
        <v>302</v>
      </c>
      <c r="DD26" s="149">
        <f t="shared" ref="DD26:DM26" si="27">DC26+1</f>
        <v>303</v>
      </c>
      <c r="DE26" s="149">
        <f t="shared" si="27"/>
        <v>304</v>
      </c>
      <c r="DF26" s="149">
        <f t="shared" si="27"/>
        <v>305</v>
      </c>
      <c r="DG26" s="149">
        <f t="shared" si="27"/>
        <v>306</v>
      </c>
      <c r="DH26" s="149">
        <f t="shared" si="27"/>
        <v>307</v>
      </c>
      <c r="DI26" s="149">
        <f t="shared" si="27"/>
        <v>308</v>
      </c>
      <c r="DJ26" s="149">
        <f t="shared" si="27"/>
        <v>309</v>
      </c>
      <c r="DK26" s="149">
        <f t="shared" si="27"/>
        <v>310</v>
      </c>
      <c r="DL26" s="149">
        <f t="shared" si="27"/>
        <v>311</v>
      </c>
      <c r="DM26" s="149">
        <f t="shared" si="27"/>
        <v>312</v>
      </c>
      <c r="DN26" s="150"/>
      <c r="DO26" s="150"/>
      <c r="DP26" s="151"/>
      <c r="DQ26" s="136"/>
      <c r="DR26" s="142"/>
      <c r="DS26" s="142"/>
      <c r="DT26" s="142"/>
      <c r="DU26" s="142"/>
      <c r="DV26" s="143"/>
      <c r="DW26" s="136"/>
      <c r="DX26" s="136"/>
    </row>
    <row r="27" spans="1:128" ht="12.75" customHeight="1">
      <c r="A27" s="384"/>
      <c r="B27" s="152">
        <f>VLOOKUP(CONCATENATE($B$5,"-",B26),PriceList[[Код ОН для шахиатки]:[Цена в шахматку]],3,0)</f>
        <v>29.87</v>
      </c>
      <c r="C27" s="153">
        <f>VLOOKUP(CONCATENATE($B$5,"-",C26),PriceList[[Код ОН для шахиатки]:[Цена в шахматку]],3,0)</f>
        <v>38.43</v>
      </c>
      <c r="D27" s="153">
        <f>VLOOKUP(CONCATENATE($B$5,"-",D26),PriceList[[Код ОН для шахиатки]:[Цена в шахматку]],3,0)</f>
        <v>61.99</v>
      </c>
      <c r="E27" s="153">
        <f>VLOOKUP(CONCATENATE($B$5,"-",E26),PriceList[[Код ОН для шахиатки]:[Цена в шахматку]],3,0)</f>
        <v>43</v>
      </c>
      <c r="F27" s="153">
        <f>VLOOKUP(CONCATENATE($B$5,"-",F26),PriceList[[Код ОН для шахиатки]:[Цена в шахматку]],3,0)</f>
        <v>56.54</v>
      </c>
      <c r="G27" s="153">
        <f>VLOOKUP(CONCATENATE($B$5,"-",G26),PriceList[[Код ОН для шахиатки]:[Цена в шахматку]],3,0)</f>
        <v>31.49</v>
      </c>
      <c r="H27" s="153">
        <f>VLOOKUP(CONCATENATE($B$5,"-",H26),PriceList[[Код ОН для шахиатки]:[Цена в шахматку]],3,0)</f>
        <v>30.82</v>
      </c>
      <c r="I27" s="153">
        <f>VLOOKUP(CONCATENATE($B$5,"-",I26),PriceList[[Код ОН для шахиатки]:[Цена в шахматку]],3,0)</f>
        <v>30.17</v>
      </c>
      <c r="J27" s="153">
        <f>VLOOKUP(CONCATENATE($B$5,"-",J26),PriceList[[Код ОН для шахиатки]:[Цена в шахматку]],3,0)</f>
        <v>29.5</v>
      </c>
      <c r="K27" s="153">
        <f>VLOOKUP(CONCATENATE($B$5,"-",K26),PriceList[[Код ОН для шахиатки]:[Цена в шахматку]],3,0)</f>
        <v>57.51</v>
      </c>
      <c r="L27" s="153">
        <f>VLOOKUP(CONCATENATE($B$5,"-",L26),PriceList[[Код ОН для шахиатки]:[Цена в шахматку]],3,0)</f>
        <v>37.869999999999997</v>
      </c>
      <c r="M27" s="153">
        <f>VLOOKUP(CONCATENATE($B$5,"-",M26),PriceList[[Код ОН для шахиатки]:[Цена в шахматку]],3,0)</f>
        <v>30.78</v>
      </c>
      <c r="N27" s="153">
        <f>VLOOKUP(CONCATENATE($B$5,"-",N26),PriceList[[Код ОН для шахиатки]:[Цена в шахматку]],3,0)</f>
        <v>30.59</v>
      </c>
      <c r="O27" s="150"/>
      <c r="P27" s="150"/>
      <c r="Q27" s="150"/>
      <c r="R27" s="150"/>
      <c r="S27" s="150"/>
      <c r="T27" s="150"/>
      <c r="U27" s="150"/>
      <c r="V27" s="150"/>
      <c r="W27" s="150"/>
      <c r="X27" s="150"/>
      <c r="Y27" s="150"/>
      <c r="Z27" s="150"/>
      <c r="AA27" s="150"/>
      <c r="AB27" s="150"/>
      <c r="AC27" s="150"/>
      <c r="AD27" s="150"/>
      <c r="AE27" s="150"/>
      <c r="AF27" s="150"/>
      <c r="AG27" s="150"/>
      <c r="AH27" s="150"/>
      <c r="AI27" s="150"/>
      <c r="AJ27" s="150"/>
      <c r="AK27" s="150"/>
      <c r="AL27" s="150"/>
      <c r="AM27" s="150"/>
      <c r="AN27" s="150"/>
      <c r="AO27" s="150"/>
      <c r="AP27" s="150"/>
      <c r="AQ27" s="203"/>
      <c r="AR27" s="215">
        <f>VLOOKUP(CONCATENATE($AR$5,"-",AR26),PriceList[[Код ОН для шахиатки]:[Цена в шахматку]],3,0)</f>
        <v>42.57</v>
      </c>
      <c r="AS27" s="153">
        <f>VLOOKUP(CONCATENATE($AR$5,"-",AS26),PriceList[[Код ОН для шахиатки]:[Цена в шахматку]],3,0)</f>
        <v>29.01</v>
      </c>
      <c r="AT27" s="153">
        <f>VLOOKUP(CONCATENATE($AR$5,"-",AT26),PriceList[[Код ОН для шахиатки]:[Цена в шахматку]],3,0)</f>
        <v>28.56</v>
      </c>
      <c r="AU27" s="153">
        <f>VLOOKUP(CONCATENATE($AR$5,"-",AU26),PriceList[[Код ОН для шахиатки]:[Цена в шахматку]],3,0)</f>
        <v>32.44</v>
      </c>
      <c r="AV27" s="153">
        <f>VLOOKUP(CONCATENATE($AR$5,"-",AV26),PriceList[[Код ОН для шахиатки]:[Цена в шахматку]],3,0)</f>
        <v>61.92</v>
      </c>
      <c r="AW27" s="153">
        <f>VLOOKUP(CONCATENATE($AR$5,"-",AW26),PriceList[[Код ОН для шахиатки]:[Цена в шахматку]],3,0)</f>
        <v>29.02</v>
      </c>
      <c r="AX27" s="153">
        <f>VLOOKUP(CONCATENATE($AR$5,"-",AX26),PriceList[[Код ОН для шахиатки]:[Цена в шахматку]],3,0)</f>
        <v>28.54</v>
      </c>
      <c r="AY27" s="153">
        <f>VLOOKUP(CONCATENATE($AR$5,"-",AY26),PriceList[[Код ОН для шахиатки]:[Цена в шахматку]],3,0)</f>
        <v>29.03</v>
      </c>
      <c r="AZ27" s="153">
        <f>VLOOKUP(CONCATENATE($AR$5,"-",AZ26),PriceList[[Код ОН для шахиатки]:[Цена в шахматку]],3,0)</f>
        <v>29.02</v>
      </c>
      <c r="BA27" s="153">
        <f>VLOOKUP(CONCATENATE($AR$5,"-",BA26),PriceList[[Код ОН для шахиатки]:[Цена в шахматку]],3,0)</f>
        <v>29.02</v>
      </c>
      <c r="BB27" s="153">
        <f>VLOOKUP(CONCATENATE($AR$5,"-",BB26),PriceList[[Код ОН для шахиатки]:[Цена в шахматку]],3,0)</f>
        <v>57.59</v>
      </c>
      <c r="BC27" s="153">
        <f>VLOOKUP(CONCATENATE($AR$5,"-",BC26),PriceList[[Код ОН для шахиатки]:[Цена в шахматку]],3,0)</f>
        <v>35.39</v>
      </c>
      <c r="BD27" s="150"/>
      <c r="BE27" s="150"/>
      <c r="BF27" s="150"/>
      <c r="BG27" s="150"/>
      <c r="BH27" s="150"/>
      <c r="BI27" s="150"/>
      <c r="BJ27" s="150"/>
      <c r="BK27" s="150"/>
      <c r="BL27" s="150"/>
      <c r="BM27" s="150"/>
      <c r="BN27" s="150"/>
      <c r="BO27" s="150"/>
      <c r="BP27" s="150"/>
      <c r="BQ27" s="150"/>
      <c r="BR27" s="150"/>
      <c r="BS27" s="150"/>
      <c r="BT27" s="150"/>
      <c r="BU27" s="150"/>
      <c r="BV27" s="150"/>
      <c r="BW27" s="150"/>
      <c r="BX27" s="150"/>
      <c r="BY27" s="150"/>
      <c r="BZ27" s="150"/>
      <c r="CA27" s="150"/>
      <c r="CB27" s="150"/>
      <c r="CC27" s="150"/>
      <c r="CD27" s="150"/>
      <c r="CE27" s="203"/>
      <c r="CF27" s="215">
        <f>VLOOKUP(CONCATENATE($CF$5,"-",CF26),PriceList[[Код ОН для шахиатки]:[Цена в шахматку]],3,0)</f>
        <v>40.130000000000003</v>
      </c>
      <c r="CG27" s="153">
        <f>VLOOKUP(CONCATENATE($CF$5,"-",CG26),PriceList[[Код ОН для шахиатки]:[Цена в шахматку]],3,0)</f>
        <v>63.19</v>
      </c>
      <c r="CH27" s="153">
        <f>VLOOKUP(CONCATENATE($CF$5,"-",CH26),PriceList[[Код ОН для шахиатки]:[Цена в шахматку]],3,0)</f>
        <v>30.35</v>
      </c>
      <c r="CI27" s="153">
        <f>VLOOKUP(CONCATENATE($CF$5,"-",CI26),PriceList[[Код ОН для шахиатки]:[Цена в шахматку]],3,0)</f>
        <v>31.02</v>
      </c>
      <c r="CJ27" s="153">
        <f>VLOOKUP(CONCATENATE($CF$5,"-",CJ26),PriceList[[Код ОН для шахиатки]:[Цена в шахматку]],3,0)</f>
        <v>30.91</v>
      </c>
      <c r="CK27" s="153">
        <f>VLOOKUP(CONCATENATE($CF$5,"-",CK26),PriceList[[Код ОН для шахиатки]:[Цена в шахматку]],3,0)</f>
        <v>30.39</v>
      </c>
      <c r="CL27" s="153">
        <f>VLOOKUP(CONCATENATE($CF$5,"-",CL26),PriceList[[Код ОН для шахиатки]:[Цена в шахматку]],3,0)</f>
        <v>72.03</v>
      </c>
      <c r="CM27" s="153">
        <f>VLOOKUP(CONCATENATE($CF$5,"-",CM26),PriceList[[Код ОН для шахиатки]:[Цена в шахматку]],3,0)</f>
        <v>41.75</v>
      </c>
      <c r="CN27" s="153">
        <f>VLOOKUP(CONCATENATE($CF$5,"-",CN26),PriceList[[Код ОН для шахиатки]:[Цена в шахматку]],3,0)</f>
        <v>29.36</v>
      </c>
      <c r="CO27" s="153">
        <f>VLOOKUP(CONCATENATE($CF$5,"-",CO26),PriceList[[Код ОН для шахиатки]:[Цена в шахматку]],3,0)</f>
        <v>30.35</v>
      </c>
      <c r="CP27" s="153">
        <f>VLOOKUP(CONCATENATE($CF$5,"-",CP26),PriceList[[Код ОН для шахиатки]:[Цена в шахматку]],3,0)</f>
        <v>30.82</v>
      </c>
      <c r="CQ27" s="150"/>
      <c r="CR27" s="150"/>
      <c r="CS27" s="150"/>
      <c r="CT27" s="150"/>
      <c r="CU27" s="150"/>
      <c r="CV27" s="150"/>
      <c r="CW27" s="150"/>
      <c r="CX27" s="150"/>
      <c r="CY27" s="150"/>
      <c r="CZ27" s="150"/>
      <c r="DA27" s="150"/>
      <c r="DB27" s="203"/>
      <c r="DC27" s="215">
        <f>VLOOKUP(CONCATENATE($DC$5,"-",DC26),PriceList[[Код ОН для шахиатки]:[Цена в шахматку]],3,0)</f>
        <v>30.82</v>
      </c>
      <c r="DD27" s="153">
        <f>VLOOKUP(CONCATENATE($DC$5,"-",DD26),PriceList[[Код ОН для шахиатки]:[Цена в шахматку]],3,0)</f>
        <v>30.35</v>
      </c>
      <c r="DE27" s="153">
        <f>VLOOKUP(CONCATENATE($DC$5,"-",DE26),PriceList[[Код ОН для шахиатки]:[Цена в шахматку]],3,0)</f>
        <v>29.36</v>
      </c>
      <c r="DF27" s="153">
        <f>VLOOKUP(CONCATENATE($DC$5,"-",DF26),PriceList[[Код ОН для шахиатки]:[Цена в шахматку]],3,0)</f>
        <v>41.75</v>
      </c>
      <c r="DG27" s="153">
        <f>VLOOKUP(CONCATENATE($DC$5,"-",DG26),PriceList[[Код ОН для шахиатки]:[Цена в шахматку]],3,0)</f>
        <v>72.03</v>
      </c>
      <c r="DH27" s="153">
        <f>VLOOKUP(CONCATENATE($DC$5,"-",DH26),PriceList[[Код ОН для шахиатки]:[Цена в шахматку]],3,0)</f>
        <v>30.39</v>
      </c>
      <c r="DI27" s="153">
        <f>VLOOKUP(CONCATENATE($DC$5,"-",DI26),PriceList[[Код ОН для шахиатки]:[Цена в шахматку]],3,0)</f>
        <v>30.91</v>
      </c>
      <c r="DJ27" s="153">
        <f>VLOOKUP(CONCATENATE($DC$5,"-",DJ26),PriceList[[Код ОН для шахиатки]:[Цена в шахматку]],3,0)</f>
        <v>31.02</v>
      </c>
      <c r="DK27" s="153">
        <f>VLOOKUP(CONCATENATE($DC$5,"-",DK26),PriceList[[Код ОН для шахиатки]:[Цена в шахматку]],3,0)</f>
        <v>30.35</v>
      </c>
      <c r="DL27" s="153">
        <f>VLOOKUP(CONCATENATE($DC$5,"-",DL26),PriceList[[Код ОН для шахиатки]:[Цена в шахматку]],3,0)</f>
        <v>63.19</v>
      </c>
      <c r="DM27" s="153">
        <f>VLOOKUP(CONCATENATE($DC$5,"-",DM26),PriceList[[Код ОН для шахиатки]:[Цена в шахматку]],3,0)</f>
        <v>40.130000000000003</v>
      </c>
      <c r="DN27" s="150"/>
      <c r="DO27" s="150"/>
      <c r="DP27" s="151"/>
      <c r="DQ27" s="136"/>
      <c r="DR27" s="142"/>
      <c r="DS27" s="142"/>
      <c r="DT27" s="142"/>
      <c r="DU27" s="142"/>
      <c r="DV27" s="143"/>
      <c r="DW27" s="136"/>
      <c r="DX27" s="136"/>
    </row>
    <row r="28" spans="1:128" ht="12.75" customHeight="1">
      <c r="A28" s="384"/>
      <c r="B28" s="154">
        <f>VLOOKUP(CONCATENATE($B$5,"-",B26),PriceList[[Код ОН для шахиатки]:[Цена в шахматку]],4,0)</f>
        <v>423726.60000000003</v>
      </c>
      <c r="C28" s="155">
        <f>VLOOKUP(CONCATENATE($B$5,"-",C26),PriceList[[Код ОН для шахиатки]:[Цена в шахматку]],4,0)</f>
        <v>421928.10000000003</v>
      </c>
      <c r="D28" s="155">
        <f>VLOOKUP(CONCATENATE($B$5,"-",D26),PriceList[[Код ОН для шахиатки]:[Цена в шахматку]],4,0)</f>
        <v>420590.016</v>
      </c>
      <c r="E28" s="155">
        <f>VLOOKUP(CONCATENATE($B$5,"-",E26),PriceList[[Код ОН для шахиатки]:[Цена в шахматку]],4,0)</f>
        <v>429122.10000000003</v>
      </c>
      <c r="F28" s="155">
        <f>VLOOKUP(CONCATENATE($B$5,"-",F26),PriceList[[Код ОН для шахиатки]:[Цена в шахматку]],4,0)</f>
        <v>418863.45600000006</v>
      </c>
      <c r="G28" s="155">
        <f>VLOOKUP(CONCATENATE($B$5,"-",G26),PriceList[[Код ОН для шахиатки]:[Цена в шахматку]],4,0)</f>
        <v>443510.10000000003</v>
      </c>
      <c r="H28" s="155">
        <f>VLOOKUP(CONCATENATE($B$5,"-",H26),PriceList[[Код ОН для шахиатки]:[Цена в шахматку]],4,0)</f>
        <v>443510.10000000003</v>
      </c>
      <c r="I28" s="155">
        <f>VLOOKUP(CONCATENATE($B$5,"-",I26),PriceList[[Код ОН для шахиатки]:[Цена в шахматку]],4,0)</f>
        <v>447107.10000000003</v>
      </c>
      <c r="J28" s="155">
        <f>VLOOKUP(CONCATENATE($B$5,"-",J26),PriceList[[Код ОН для шахиатки]:[Цена в шахматку]],4,0)</f>
        <v>447107.10000000003</v>
      </c>
      <c r="K28" s="155">
        <f>VLOOKUP(CONCATENATE($B$5,"-",K26),PriceList[[Код ОН для шахиатки]:[Цена в шахматку]],4,0)</f>
        <v>420590.016</v>
      </c>
      <c r="L28" s="155">
        <f>VLOOKUP(CONCATENATE($B$5,"-",L26),PriceList[[Код ОН для шахиатки]:[Цена в шахматку]],4,0)</f>
        <v>421928.10000000003</v>
      </c>
      <c r="M28" s="155">
        <f>VLOOKUP(CONCATENATE($B$5,"-",M26),PriceList[[Код ОН для шахиатки]:[Цена в шахматку]],4,0)</f>
        <v>427323.60000000003</v>
      </c>
      <c r="N28" s="155">
        <f>VLOOKUP(CONCATENATE($B$5,"-",N26),PriceList[[Код ОН для шахиатки]:[Цена в шахматку]],4,0)</f>
        <v>427323.60000000003</v>
      </c>
      <c r="O28" s="150"/>
      <c r="P28" s="150"/>
      <c r="Q28" s="150"/>
      <c r="R28" s="150"/>
      <c r="S28" s="150"/>
      <c r="T28" s="150"/>
      <c r="U28" s="150"/>
      <c r="V28" s="150"/>
      <c r="W28" s="150"/>
      <c r="X28" s="150"/>
      <c r="Y28" s="150"/>
      <c r="Z28" s="150"/>
      <c r="AA28" s="150"/>
      <c r="AB28" s="150"/>
      <c r="AC28" s="150"/>
      <c r="AD28" s="150"/>
      <c r="AE28" s="150"/>
      <c r="AF28" s="150"/>
      <c r="AG28" s="150"/>
      <c r="AH28" s="150"/>
      <c r="AI28" s="150"/>
      <c r="AJ28" s="150"/>
      <c r="AK28" s="150"/>
      <c r="AL28" s="150"/>
      <c r="AM28" s="150"/>
      <c r="AN28" s="150"/>
      <c r="AO28" s="150"/>
      <c r="AP28" s="150"/>
      <c r="AQ28" s="203"/>
      <c r="AR28" s="216">
        <f>VLOOKUP(CONCATENATE($AR$5,"-",AR26),PriceList[[Код ОН для шахиатки]:[Цена в шахматку]],4,0)</f>
        <v>458257.80000000005</v>
      </c>
      <c r="AS28" s="155">
        <f>VLOOKUP(CONCATENATE($AR$5,"-",AS26),PriceList[[Код ОН для шахиатки]:[Цена в шахматку]],4,0)</f>
        <v>476242.80000000005</v>
      </c>
      <c r="AT28" s="155">
        <f>VLOOKUP(CONCATENATE($AR$5,"-",AT26),PriceList[[Код ОН для шахиатки]:[Цена в шахматку]],4,0)</f>
        <v>476242.80000000005</v>
      </c>
      <c r="AU28" s="155">
        <f>VLOOKUP(CONCATENATE($AR$5,"-",AU26),PriceList[[Код ОН для шахиатки]:[Цена в шахматку]],4,0)</f>
        <v>487033.80000000005</v>
      </c>
      <c r="AV28" s="155">
        <f>VLOOKUP(CONCATENATE($AR$5,"-",AV26),PriceList[[Код ОН для шахиатки]:[Цена в шахматку]],4,0)</f>
        <v>453739.96800000005</v>
      </c>
      <c r="AW28" s="155">
        <f>VLOOKUP(CONCATENATE($AR$5,"-",AW26),PriceList[[Код ОН для шахиатки]:[Цена в шахматку]],4,0)</f>
        <v>483436.80000000005</v>
      </c>
      <c r="AX28" s="155">
        <f>VLOOKUP(CONCATENATE($AR$5,"-",AX26),PriceList[[Код ОН для шахиатки]:[Цена в шахматку]],4,0)</f>
        <v>483436.80000000005</v>
      </c>
      <c r="AY28" s="155">
        <f>VLOOKUP(CONCATENATE($AR$5,"-",AY26),PriceList[[Код ОН для шахиатки]:[Цена в шахматку]],4,0)</f>
        <v>469048.80000000005</v>
      </c>
      <c r="AZ28" s="155">
        <f>VLOOKUP(CONCATENATE($AR$5,"-",AZ26),PriceList[[Код ОН для шахиатки]:[Цена в шахматку]],4,0)</f>
        <v>469048.80000000005</v>
      </c>
      <c r="BA28" s="155">
        <f>VLOOKUP(CONCATENATE($AR$5,"-",BA26),PriceList[[Код ОН для шахиатки]:[Цена в шахматку]],4,0)</f>
        <v>472645.80000000005</v>
      </c>
      <c r="BB28" s="155">
        <f>VLOOKUP(CONCATENATE($AR$5,"-",BB26),PriceList[[Код ОН для шахиатки]:[Цена в шахматку]],4,0)</f>
        <v>445107.16800000006</v>
      </c>
      <c r="BC28" s="155">
        <f>VLOOKUP(CONCATENATE($AR$5,"-",BC26),PriceList[[Код ОН для шахиатки]:[Цена в шахматку]],4,0)</f>
        <v>0</v>
      </c>
      <c r="BD28" s="150"/>
      <c r="BE28" s="150"/>
      <c r="BF28" s="150"/>
      <c r="BG28" s="150"/>
      <c r="BH28" s="150"/>
      <c r="BI28" s="150"/>
      <c r="BJ28" s="150"/>
      <c r="BK28" s="150"/>
      <c r="BL28" s="150"/>
      <c r="BM28" s="150"/>
      <c r="BN28" s="150"/>
      <c r="BO28" s="150"/>
      <c r="BP28" s="150"/>
      <c r="BQ28" s="150"/>
      <c r="BR28" s="150"/>
      <c r="BS28" s="150"/>
      <c r="BT28" s="150"/>
      <c r="BU28" s="150"/>
      <c r="BV28" s="150"/>
      <c r="BW28" s="150"/>
      <c r="BX28" s="150"/>
      <c r="BY28" s="150"/>
      <c r="BZ28" s="150"/>
      <c r="CA28" s="150"/>
      <c r="CB28" s="150"/>
      <c r="CC28" s="150"/>
      <c r="CD28" s="150"/>
      <c r="CE28" s="203"/>
      <c r="CF28" s="216">
        <f>VLOOKUP(CONCATENATE($CF$5,"-",CF26),PriceList[[Код ОН для шахиатки]:[Цена в шахматку]],4,0)</f>
        <v>410058.00000000006</v>
      </c>
      <c r="CG28" s="155">
        <f>VLOOKUP(CONCATENATE($CF$5,"-",CG26),PriceList[[Код ОН для шахиатки]:[Цена в шахматку]],4,0)</f>
        <v>423007.2</v>
      </c>
      <c r="CH28" s="155">
        <f>VLOOKUP(CONCATENATE($CF$5,"-",CH26),PriceList[[Код ОН для шахиатки]:[Цена в шахматку]],4,0)</f>
        <v>444229.50000000006</v>
      </c>
      <c r="CI28" s="155">
        <f>VLOOKUP(CONCATENATE($CF$5,"-",CI26),PriceList[[Код ОН для шахиатки]:[Цена в шахматку]],4,0)</f>
        <v>447826.50000000006</v>
      </c>
      <c r="CJ28" s="155">
        <f>VLOOKUP(CONCATENATE($CF$5,"-",CJ26),PriceList[[Код ОН для шахиатки]:[Цена в шахматку]],4,0)</f>
        <v>447826.50000000006</v>
      </c>
      <c r="CK28" s="155">
        <f>VLOOKUP(CONCATENATE($CF$5,"-",CK26),PriceList[[Код ОН для шахиатки]:[Цена в шахматку]],4,0)</f>
        <v>447826.50000000006</v>
      </c>
      <c r="CL28" s="155">
        <f>VLOOKUP(CONCATENATE($CF$5,"-",CL26),PriceList[[Код ОН для шахиатки]:[Цена в шахматку]],4,0)</f>
        <v>419554.08</v>
      </c>
      <c r="CM28" s="155">
        <f>VLOOKUP(CONCATENATE($CF$5,"-",CM26),PriceList[[Код ОН для шахиатки]:[Цена в шахматку]],4,0)</f>
        <v>413655.00000000006</v>
      </c>
      <c r="CN28" s="155">
        <f>VLOOKUP(CONCATENATE($CF$5,"-",CN26),PriceList[[Код ОН для шахиатки]:[Цена в шахматку]],4,0)</f>
        <v>417252.00000000006</v>
      </c>
      <c r="CO28" s="155">
        <f>VLOOKUP(CONCATENATE($CF$5,"-",CO26),PriceList[[Код ОН для шахиатки]:[Цена в шахматку]],4,0)</f>
        <v>417252.00000000006</v>
      </c>
      <c r="CP28" s="155">
        <f>VLOOKUP(CONCATENATE($CF$5,"-",CP26),PriceList[[Код ОН для шахиатки]:[Цена в шахматку]],4,0)</f>
        <v>417252.00000000006</v>
      </c>
      <c r="CQ28" s="150"/>
      <c r="CR28" s="150"/>
      <c r="CS28" s="150"/>
      <c r="CT28" s="150"/>
      <c r="CU28" s="150"/>
      <c r="CV28" s="150"/>
      <c r="CW28" s="150"/>
      <c r="CX28" s="150"/>
      <c r="CY28" s="150"/>
      <c r="CZ28" s="150"/>
      <c r="DA28" s="150"/>
      <c r="DB28" s="203"/>
      <c r="DC28" s="216">
        <f>VLOOKUP(CONCATENATE($DC$5,"-",DC26),PriceList[[Код ОН для шахиатки]:[Цена в шахматку]],4,0)</f>
        <v>433438.50000000006</v>
      </c>
      <c r="DD28" s="155">
        <f>VLOOKUP(CONCATENATE($DC$5,"-",DD26),PriceList[[Код ОН для шахиатки]:[Цена в шахматку]],4,0)</f>
        <v>433438.50000000006</v>
      </c>
      <c r="DE28" s="155">
        <f>VLOOKUP(CONCATENATE($DC$5,"-",DE26),PriceList[[Код ОН для шахиатки]:[Цена в шахматку]],4,0)</f>
        <v>433438.50000000006</v>
      </c>
      <c r="DF28" s="155">
        <f>VLOOKUP(CONCATENATE($DC$5,"-",DF26),PriceList[[Код ОН для шахиатки]:[Цена в шахматку]],4,0)</f>
        <v>429841.50000000006</v>
      </c>
      <c r="DG28" s="155">
        <f>VLOOKUP(CONCATENATE($DC$5,"-",DG26),PriceList[[Код ОН для шахиатки]:[Цена в шахматку]],4,0)</f>
        <v>419554.08</v>
      </c>
      <c r="DH28" s="155">
        <f>VLOOKUP(CONCATENATE($DC$5,"-",DH26),PriceList[[Код ОН для шахиатки]:[Цена в шахматку]],4,0)</f>
        <v>447826.50000000006</v>
      </c>
      <c r="DI28" s="155">
        <f>VLOOKUP(CONCATENATE($DC$5,"-",DI26),PriceList[[Код ОН для шахиатки]:[Цена в шахматку]],4,0)</f>
        <v>447826.50000000006</v>
      </c>
      <c r="DJ28" s="155">
        <f>VLOOKUP(CONCATENATE($DC$5,"-",DJ26),PriceList[[Код ОН для шахиатки]:[Цена в шахматку]],4,0)</f>
        <v>447826.50000000006</v>
      </c>
      <c r="DK28" s="155">
        <f>VLOOKUP(CONCATENATE($DC$5,"-",DK26),PriceList[[Код ОН для шахиатки]:[Цена в шахматку]],4,0)</f>
        <v>444229.50000000006</v>
      </c>
      <c r="DL28" s="155">
        <f>VLOOKUP(CONCATENATE($DC$5,"-",DL26),PriceList[[Код ОН для шахиатки]:[Цена в шахматку]],4,0)</f>
        <v>423007.2</v>
      </c>
      <c r="DM28" s="155">
        <f>VLOOKUP(CONCATENATE($DC$5,"-",DM26),PriceList[[Код ОН для шахиатки]:[Цена в шахматку]],4,0)</f>
        <v>426244.50000000006</v>
      </c>
      <c r="DN28" s="150"/>
      <c r="DO28" s="150"/>
      <c r="DP28" s="151"/>
      <c r="DQ28" s="136"/>
      <c r="DR28" s="142"/>
      <c r="DS28" s="142"/>
      <c r="DT28" s="142"/>
      <c r="DU28" s="142"/>
      <c r="DV28" s="143"/>
      <c r="DW28" s="136"/>
      <c r="DX28" s="136"/>
    </row>
    <row r="29" spans="1:128" ht="12.75" customHeight="1">
      <c r="A29" s="384"/>
      <c r="B29" s="154">
        <f t="shared" ref="B29:N29" si="28">B28*B27</f>
        <v>12656713.542000001</v>
      </c>
      <c r="C29" s="156">
        <f t="shared" si="28"/>
        <v>16214696.883000001</v>
      </c>
      <c r="D29" s="156">
        <f t="shared" si="28"/>
        <v>26072375.091840003</v>
      </c>
      <c r="E29" s="156">
        <f t="shared" si="28"/>
        <v>18452250.300000001</v>
      </c>
      <c r="F29" s="156">
        <f t="shared" si="28"/>
        <v>23682539.802240003</v>
      </c>
      <c r="G29" s="156">
        <f t="shared" si="28"/>
        <v>13966133.049000001</v>
      </c>
      <c r="H29" s="156">
        <f t="shared" si="28"/>
        <v>13668981.282000002</v>
      </c>
      <c r="I29" s="156">
        <f t="shared" si="28"/>
        <v>13489221.207000002</v>
      </c>
      <c r="J29" s="156">
        <f t="shared" si="28"/>
        <v>13189659.450000001</v>
      </c>
      <c r="K29" s="156">
        <f t="shared" si="28"/>
        <v>24188131.820159998</v>
      </c>
      <c r="L29" s="156">
        <f t="shared" si="28"/>
        <v>15978417.147</v>
      </c>
      <c r="M29" s="156">
        <f t="shared" si="28"/>
        <v>13153020.408000002</v>
      </c>
      <c r="N29" s="156">
        <f t="shared" si="28"/>
        <v>13071828.924000001</v>
      </c>
      <c r="O29" s="150"/>
      <c r="P29" s="150"/>
      <c r="Q29" s="150"/>
      <c r="R29" s="150"/>
      <c r="S29" s="150"/>
      <c r="T29" s="150"/>
      <c r="U29" s="150"/>
      <c r="V29" s="150"/>
      <c r="W29" s="150"/>
      <c r="X29" s="150"/>
      <c r="Y29" s="150"/>
      <c r="Z29" s="150"/>
      <c r="AA29" s="150"/>
      <c r="AB29" s="150"/>
      <c r="AC29" s="150"/>
      <c r="AD29" s="150"/>
      <c r="AE29" s="150"/>
      <c r="AF29" s="150"/>
      <c r="AG29" s="150"/>
      <c r="AH29" s="150"/>
      <c r="AI29" s="150"/>
      <c r="AJ29" s="150"/>
      <c r="AK29" s="150"/>
      <c r="AL29" s="150"/>
      <c r="AM29" s="150"/>
      <c r="AN29" s="150"/>
      <c r="AO29" s="150"/>
      <c r="AP29" s="150"/>
      <c r="AQ29" s="203"/>
      <c r="AR29" s="216">
        <f t="shared" ref="AR29:BC29" si="29">AR28*AR27</f>
        <v>19508034.546000004</v>
      </c>
      <c r="AS29" s="156">
        <f t="shared" si="29"/>
        <v>13815803.628000002</v>
      </c>
      <c r="AT29" s="156">
        <f t="shared" si="29"/>
        <v>13601494.368000001</v>
      </c>
      <c r="AU29" s="156">
        <f t="shared" si="29"/>
        <v>15799376.472000001</v>
      </c>
      <c r="AV29" s="156">
        <f t="shared" si="29"/>
        <v>28095578.818560004</v>
      </c>
      <c r="AW29" s="156">
        <f t="shared" si="29"/>
        <v>14029335.936000001</v>
      </c>
      <c r="AX29" s="156">
        <f t="shared" si="29"/>
        <v>13797286.272000002</v>
      </c>
      <c r="AY29" s="156">
        <f t="shared" si="29"/>
        <v>13616486.664000003</v>
      </c>
      <c r="AZ29" s="156">
        <f t="shared" si="29"/>
        <v>13611796.176000001</v>
      </c>
      <c r="BA29" s="156">
        <f t="shared" si="29"/>
        <v>13716181.116</v>
      </c>
      <c r="BB29" s="156">
        <f t="shared" si="29"/>
        <v>25633721.805120006</v>
      </c>
      <c r="BC29" s="156">
        <f t="shared" si="29"/>
        <v>0</v>
      </c>
      <c r="BD29" s="150"/>
      <c r="BE29" s="150"/>
      <c r="BF29" s="150"/>
      <c r="BG29" s="150"/>
      <c r="BH29" s="150"/>
      <c r="BI29" s="150"/>
      <c r="BJ29" s="150"/>
      <c r="BK29" s="150"/>
      <c r="BL29" s="150"/>
      <c r="BM29" s="150"/>
      <c r="BN29" s="150"/>
      <c r="BO29" s="150"/>
      <c r="BP29" s="150"/>
      <c r="BQ29" s="150"/>
      <c r="BR29" s="150"/>
      <c r="BS29" s="150"/>
      <c r="BT29" s="150"/>
      <c r="BU29" s="150"/>
      <c r="BV29" s="150"/>
      <c r="BW29" s="150"/>
      <c r="BX29" s="150"/>
      <c r="BY29" s="150"/>
      <c r="BZ29" s="150"/>
      <c r="CA29" s="150"/>
      <c r="CB29" s="150"/>
      <c r="CC29" s="150"/>
      <c r="CD29" s="150"/>
      <c r="CE29" s="203"/>
      <c r="CF29" s="216">
        <f t="shared" ref="CF29:CP29" si="30">CF28*CF27</f>
        <v>16455627.540000003</v>
      </c>
      <c r="CG29" s="156">
        <f t="shared" si="30"/>
        <v>26729824.967999998</v>
      </c>
      <c r="CH29" s="156">
        <f t="shared" si="30"/>
        <v>13482365.325000003</v>
      </c>
      <c r="CI29" s="156">
        <f t="shared" si="30"/>
        <v>13891578.030000001</v>
      </c>
      <c r="CJ29" s="156">
        <f t="shared" si="30"/>
        <v>13842317.115000002</v>
      </c>
      <c r="CK29" s="156">
        <f t="shared" si="30"/>
        <v>13609447.335000003</v>
      </c>
      <c r="CL29" s="156">
        <f t="shared" si="30"/>
        <v>30220480.382400002</v>
      </c>
      <c r="CM29" s="156">
        <f t="shared" si="30"/>
        <v>17270096.250000004</v>
      </c>
      <c r="CN29" s="156">
        <f t="shared" si="30"/>
        <v>12250518.720000001</v>
      </c>
      <c r="CO29" s="156">
        <f t="shared" si="30"/>
        <v>12663598.200000003</v>
      </c>
      <c r="CP29" s="156">
        <f t="shared" si="30"/>
        <v>12859706.640000002</v>
      </c>
      <c r="CQ29" s="150"/>
      <c r="CR29" s="150"/>
      <c r="CS29" s="150"/>
      <c r="CT29" s="150"/>
      <c r="CU29" s="150"/>
      <c r="CV29" s="150"/>
      <c r="CW29" s="150"/>
      <c r="CX29" s="150"/>
      <c r="CY29" s="150"/>
      <c r="CZ29" s="150"/>
      <c r="DA29" s="150"/>
      <c r="DB29" s="203"/>
      <c r="DC29" s="216">
        <f t="shared" ref="DC29:DM29" si="31">DC28*DC27</f>
        <v>13358574.570000002</v>
      </c>
      <c r="DD29" s="156">
        <f t="shared" si="31"/>
        <v>13154858.475000001</v>
      </c>
      <c r="DE29" s="156">
        <f t="shared" si="31"/>
        <v>12725754.360000001</v>
      </c>
      <c r="DF29" s="156">
        <f t="shared" si="31"/>
        <v>17945882.625000004</v>
      </c>
      <c r="DG29" s="156">
        <f t="shared" si="31"/>
        <v>30220480.382400002</v>
      </c>
      <c r="DH29" s="156">
        <f t="shared" si="31"/>
        <v>13609447.335000003</v>
      </c>
      <c r="DI29" s="156">
        <f t="shared" si="31"/>
        <v>13842317.115000002</v>
      </c>
      <c r="DJ29" s="156">
        <f t="shared" si="31"/>
        <v>13891578.030000001</v>
      </c>
      <c r="DK29" s="156">
        <f t="shared" si="31"/>
        <v>13482365.325000003</v>
      </c>
      <c r="DL29" s="156">
        <f t="shared" si="31"/>
        <v>26729824.967999998</v>
      </c>
      <c r="DM29" s="156">
        <f t="shared" si="31"/>
        <v>17105191.785000004</v>
      </c>
      <c r="DN29" s="150"/>
      <c r="DO29" s="150"/>
      <c r="DP29" s="151"/>
      <c r="DQ29" s="136"/>
      <c r="DR29" s="157">
        <f>SUM(B29:AQ29)</f>
        <v>217783968.90623996</v>
      </c>
      <c r="DS29" s="157">
        <f>SUM(AR29:CE29)</f>
        <v>185225095.80168003</v>
      </c>
      <c r="DT29" s="157">
        <f>SUM(CF29:DB29)</f>
        <v>183275560.50540003</v>
      </c>
      <c r="DU29" s="157">
        <f>SUM(DC29:DP29)</f>
        <v>186066274.97040001</v>
      </c>
      <c r="DV29" s="158">
        <f>SUM(B29:DP29)</f>
        <v>772350900.18372011</v>
      </c>
      <c r="DW29" s="159"/>
      <c r="DX29" s="159"/>
    </row>
    <row r="30" spans="1:128" ht="12.75" customHeight="1" thickBot="1">
      <c r="A30" s="385"/>
      <c r="B30" s="160" t="str">
        <f>VLOOKUP(CONCATENATE($B$5,"-",B26),PriceList[[Код ОН для шахиатки]:[СТАТУС В ШАХМАТКУ]],5,0)</f>
        <v>Свободно</v>
      </c>
      <c r="C30" s="161" t="str">
        <f>VLOOKUP(CONCATENATE($B$5,"-",C26),PriceList[[Код ОН для шахиатки]:[СТАТУС В ШАХМАТКУ]],5,0)</f>
        <v>Свободно</v>
      </c>
      <c r="D30" s="161" t="str">
        <f>VLOOKUP(CONCATENATE($B$5,"-",D26),PriceList[[Код ОН для шахиатки]:[СТАТУС В ШАХМАТКУ]],5,0)</f>
        <v>Резерв</v>
      </c>
      <c r="E30" s="161" t="str">
        <f>VLOOKUP(CONCATENATE($B$5,"-",E26),PriceList[[Код ОН для шахиатки]:[СТАТУС В ШАХМАТКУ]],5,0)</f>
        <v>Резерв</v>
      </c>
      <c r="F30" s="161" t="str">
        <f>VLOOKUP(CONCATENATE($B$5,"-",F26),PriceList[[Код ОН для шахиатки]:[СТАТУС В ШАХМАТКУ]],5,0)</f>
        <v>Резерв</v>
      </c>
      <c r="G30" s="161" t="str">
        <f>VLOOKUP(CONCATENATE($B$5,"-",G26),PriceList[[Код ОН для шахиатки]:[СТАТУС В ШАХМАТКУ]],5,0)</f>
        <v>Резерв</v>
      </c>
      <c r="H30" s="161" t="str">
        <f>VLOOKUP(CONCATENATE($B$5,"-",H26),PriceList[[Код ОН для шахиатки]:[СТАТУС В ШАХМАТКУ]],5,0)</f>
        <v>Резерв</v>
      </c>
      <c r="I30" s="161" t="str">
        <f>VLOOKUP(CONCATENATE($B$5,"-",I26),PriceList[[Код ОН для шахиатки]:[СТАТУС В ШАХМАТКУ]],5,0)</f>
        <v>Резерв</v>
      </c>
      <c r="J30" s="161" t="str">
        <f>VLOOKUP(CONCATENATE($B$5,"-",J26),PriceList[[Код ОН для шахиатки]:[СТАТУС В ШАХМАТКУ]],5,0)</f>
        <v>Резерв</v>
      </c>
      <c r="K30" s="161" t="str">
        <f>VLOOKUP(CONCATENATE($B$5,"-",K26),PriceList[[Код ОН для шахиатки]:[СТАТУС В ШАХМАТКУ]],5,0)</f>
        <v>Резерв</v>
      </c>
      <c r="L30" s="161" t="str">
        <f>VLOOKUP(CONCATENATE($B$5,"-",L26),PriceList[[Код ОН для шахиатки]:[СТАТУС В ШАХМАТКУ]],5,0)</f>
        <v>Резерв</v>
      </c>
      <c r="M30" s="161" t="str">
        <f>VLOOKUP(CONCATENATE($B$5,"-",M26),PriceList[[Код ОН для шахиатки]:[СТАТУС В ШАХМАТКУ]],5,0)</f>
        <v>Резерв</v>
      </c>
      <c r="N30" s="161" t="str">
        <f>VLOOKUP(CONCATENATE($B$5,"-",N26),PriceList[[Код ОН для шахиатки]:[СТАТУС В ШАХМАТКУ]],5,0)</f>
        <v>Резерв</v>
      </c>
      <c r="O30" s="162"/>
      <c r="P30" s="162"/>
      <c r="Q30" s="162"/>
      <c r="R30" s="162"/>
      <c r="S30" s="162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162"/>
      <c r="AE30" s="162"/>
      <c r="AF30" s="162"/>
      <c r="AG30" s="162"/>
      <c r="AH30" s="162"/>
      <c r="AI30" s="162"/>
      <c r="AJ30" s="162"/>
      <c r="AK30" s="162"/>
      <c r="AL30" s="162"/>
      <c r="AM30" s="162"/>
      <c r="AN30" s="162"/>
      <c r="AO30" s="162"/>
      <c r="AP30" s="162"/>
      <c r="AQ30" s="204"/>
      <c r="AR30" s="217" t="str">
        <f>VLOOKUP(CONCATENATE($AR$5,"-",AR26),PriceList[[Код ОН для шахиатки]:[СТАТУС В ШАХМАТКУ]],5,0)</f>
        <v>Свободно</v>
      </c>
      <c r="AS30" s="161" t="str">
        <f>VLOOKUP(CONCATENATE($AR$5,"-",AS26),PriceList[[Код ОН для шахиатки]:[СТАТУС В ШАХМАТКУ]],5,0)</f>
        <v>Резерв</v>
      </c>
      <c r="AT30" s="161" t="str">
        <f>VLOOKUP(CONCATENATE($AR$5,"-",AT26),PriceList[[Код ОН для шахиатки]:[СТАТУС В ШАХМАТКУ]],5,0)</f>
        <v>Резерв</v>
      </c>
      <c r="AU30" s="161" t="str">
        <f>VLOOKUP(CONCATENATE($AR$5,"-",AU26),PriceList[[Код ОН для шахиатки]:[СТАТУС В ШАХМАТКУ]],5,0)</f>
        <v>Резерв</v>
      </c>
      <c r="AV30" s="161" t="str">
        <f>VLOOKUP(CONCATENATE($AR$5,"-",AV26),PriceList[[Код ОН для шахиатки]:[СТАТУС В ШАХМАТКУ]],5,0)</f>
        <v>Свободно</v>
      </c>
      <c r="AW30" s="161" t="str">
        <f>VLOOKUP(CONCATENATE($AR$5,"-",AW26),PriceList[[Код ОН для шахиатки]:[СТАТУС В ШАХМАТКУ]],5,0)</f>
        <v>Резерв</v>
      </c>
      <c r="AX30" s="161" t="str">
        <f>VLOOKUP(CONCATENATE($AR$5,"-",AX26),PriceList[[Код ОН для шахиатки]:[СТАТУС В ШАХМАТКУ]],5,0)</f>
        <v>Резерв</v>
      </c>
      <c r="AY30" s="161" t="str">
        <f>VLOOKUP(CONCATENATE($AR$5,"-",AY26),PriceList[[Код ОН для шахиатки]:[СТАТУС В ШАХМАТКУ]],5,0)</f>
        <v>Резерв</v>
      </c>
      <c r="AZ30" s="161" t="str">
        <f>VLOOKUP(CONCATENATE($AR$5,"-",AZ26),PriceList[[Код ОН для шахиатки]:[СТАТУС В ШАХМАТКУ]],5,0)</f>
        <v>Резерв</v>
      </c>
      <c r="BA30" s="161" t="str">
        <f>VLOOKUP(CONCATENATE($AR$5,"-",BA26),PriceList[[Код ОН для шахиатки]:[СТАТУС В ШАХМАТКУ]],5,0)</f>
        <v>Резерв</v>
      </c>
      <c r="BB30" s="161" t="str">
        <f>VLOOKUP(CONCATENATE($AR$5,"-",BB26),PriceList[[Код ОН для шахиатки]:[СТАТУС В ШАХМАТКУ]],5,0)</f>
        <v>Свободно</v>
      </c>
      <c r="BC30" s="161" t="str">
        <f>VLOOKUP(CONCATENATE($AR$5,"-",BC26),PriceList[[Код ОН для шахиатки]:[СТАТУС В ШАХМАТКУ]],5,0)</f>
        <v>Не для продажи</v>
      </c>
      <c r="BD30" s="162"/>
      <c r="BE30" s="162"/>
      <c r="BF30" s="162"/>
      <c r="BG30" s="162"/>
      <c r="BH30" s="162"/>
      <c r="BI30" s="162"/>
      <c r="BJ30" s="162"/>
      <c r="BK30" s="162"/>
      <c r="BL30" s="162"/>
      <c r="BM30" s="162"/>
      <c r="BN30" s="162"/>
      <c r="BO30" s="162"/>
      <c r="BP30" s="162"/>
      <c r="BQ30" s="162"/>
      <c r="BR30" s="162"/>
      <c r="BS30" s="162"/>
      <c r="BT30" s="162"/>
      <c r="BU30" s="162"/>
      <c r="BV30" s="162"/>
      <c r="BW30" s="162"/>
      <c r="BX30" s="162"/>
      <c r="BY30" s="162"/>
      <c r="BZ30" s="162"/>
      <c r="CA30" s="162"/>
      <c r="CB30" s="162"/>
      <c r="CC30" s="162"/>
      <c r="CD30" s="162"/>
      <c r="CE30" s="204"/>
      <c r="CF30" s="217" t="str">
        <f>VLOOKUP(CONCATENATE($CF$5,"-",CF26),PriceList[[Код ОН для шахиатки]:[СТАТУС В ШАХМАТКУ]],5,0)</f>
        <v>Резерв</v>
      </c>
      <c r="CG30" s="161" t="str">
        <f>VLOOKUP(CONCATENATE($CF$5,"-",CG26),PriceList[[Код ОН для шахиатки]:[СТАТУС В ШАХМАТКУ]],5,0)</f>
        <v>Резерв</v>
      </c>
      <c r="CH30" s="161" t="str">
        <f>VLOOKUP(CONCATENATE($CF$5,"-",CH26),PriceList[[Код ОН для шахиатки]:[СТАТУС В ШАХМАТКУ]],5,0)</f>
        <v>Резерв</v>
      </c>
      <c r="CI30" s="161" t="str">
        <f>VLOOKUP(CONCATENATE($CF$5,"-",CI26),PriceList[[Код ОН для шахиатки]:[СТАТУС В ШАХМАТКУ]],5,0)</f>
        <v>Резерв</v>
      </c>
      <c r="CJ30" s="161" t="str">
        <f>VLOOKUP(CONCATENATE($CF$5,"-",CJ26),PriceList[[Код ОН для шахиатки]:[СТАТУС В ШАХМАТКУ]],5,0)</f>
        <v>Резерв</v>
      </c>
      <c r="CK30" s="161" t="str">
        <f>VLOOKUP(CONCATENATE($CF$5,"-",CK26),PriceList[[Код ОН для шахиатки]:[СТАТУС В ШАХМАТКУ]],5,0)</f>
        <v>Резерв</v>
      </c>
      <c r="CL30" s="161" t="str">
        <f>VLOOKUP(CONCATENATE($CF$5,"-",CL26),PriceList[[Код ОН для шахиатки]:[СТАТУС В ШАХМАТКУ]],5,0)</f>
        <v>Резерв</v>
      </c>
      <c r="CM30" s="161" t="str">
        <f>VLOOKUP(CONCATENATE($CF$5,"-",CM26),PriceList[[Код ОН для шахиатки]:[СТАТУС В ШАХМАТКУ]],5,0)</f>
        <v>Резерв</v>
      </c>
      <c r="CN30" s="161" t="str">
        <f>VLOOKUP(CONCATENATE($CF$5,"-",CN26),PriceList[[Код ОН для шахиатки]:[СТАТУС В ШАХМАТКУ]],5,0)</f>
        <v>Свободно</v>
      </c>
      <c r="CO30" s="161" t="str">
        <f>VLOOKUP(CONCATENATE($CF$5,"-",CO26),PriceList[[Код ОН для шахиатки]:[СТАТУС В ШАХМАТКУ]],5,0)</f>
        <v>Свободно</v>
      </c>
      <c r="CP30" s="161" t="str">
        <f>VLOOKUP(CONCATENATE($CF$5,"-",CP26),PriceList[[Код ОН для шахиатки]:[СТАТУС В ШАХМАТКУ]],5,0)</f>
        <v>Резерв</v>
      </c>
      <c r="CQ30" s="162"/>
      <c r="CR30" s="162"/>
      <c r="CS30" s="162"/>
      <c r="CT30" s="162"/>
      <c r="CU30" s="162"/>
      <c r="CV30" s="162"/>
      <c r="CW30" s="162"/>
      <c r="CX30" s="162"/>
      <c r="CY30" s="162"/>
      <c r="CZ30" s="162"/>
      <c r="DA30" s="162"/>
      <c r="DB30" s="204"/>
      <c r="DC30" s="218" t="str">
        <f>VLOOKUP(CONCATENATE($DC$5,"-",DC26),PriceList[[Код ОН для шахиатки]:[СТАТУС В ШАХМАТКУ]],5,0)</f>
        <v>Резерв</v>
      </c>
      <c r="DD30" s="165" t="str">
        <f>VLOOKUP(CONCATENATE($DC$5,"-",DD26),PriceList[[Код ОН для шахиатки]:[СТАТУС В ШАХМАТКУ]],5,0)</f>
        <v>Резерв</v>
      </c>
      <c r="DE30" s="165" t="str">
        <f>VLOOKUP(CONCATENATE($DC$5,"-",DE26),PriceList[[Код ОН для шахиатки]:[СТАТУС В ШАХМАТКУ]],5,0)</f>
        <v>Резерв</v>
      </c>
      <c r="DF30" s="165" t="str">
        <f>VLOOKUP(CONCATENATE($DC$5,"-",DF26),PriceList[[Код ОН для шахиатки]:[СТАТУС В ШАХМАТКУ]],5,0)</f>
        <v>Резерв</v>
      </c>
      <c r="DG30" s="165" t="str">
        <f>VLOOKUP(CONCATENATE($DC$5,"-",DG26),PriceList[[Код ОН для шахиатки]:[СТАТУС В ШАХМАТКУ]],5,0)</f>
        <v>Свободно</v>
      </c>
      <c r="DH30" s="165" t="str">
        <f>VLOOKUP(CONCATENATE($DC$5,"-",DH26),PriceList[[Код ОН для шахиатки]:[СТАТУС В ШАХМАТКУ]],5,0)</f>
        <v>Продано</v>
      </c>
      <c r="DI30" s="165" t="str">
        <f>VLOOKUP(CONCATENATE($DC$5,"-",DI26),PriceList[[Код ОН для шахиатки]:[СТАТУС В ШАХМАТКУ]],5,0)</f>
        <v>Продано</v>
      </c>
      <c r="DJ30" s="165" t="str">
        <f>VLOOKUP(CONCATENATE($DC$5,"-",DJ26),PriceList[[Код ОН для шахиатки]:[СТАТУС В ШАХМАТКУ]],5,0)</f>
        <v>Резерв</v>
      </c>
      <c r="DK30" s="165" t="str">
        <f>VLOOKUP(CONCATENATE($DC$5,"-",DK26),PriceList[[Код ОН для шахиатки]:[СТАТУС В ШАХМАТКУ]],5,0)</f>
        <v>Резерв</v>
      </c>
      <c r="DL30" s="165" t="str">
        <f>VLOOKUP(CONCATENATE($DC$5,"-",DL26),PriceList[[Код ОН для шахиатки]:[СТАТУС В ШАХМАТКУ]],5,0)</f>
        <v>Резерв</v>
      </c>
      <c r="DM30" s="165" t="str">
        <f>VLOOKUP(CONCATENATE($DC$5,"-",DM26),PriceList[[Код ОН для шахиатки]:[СТАТУС В ШАХМАТКУ]],5,0)</f>
        <v>Резерв</v>
      </c>
      <c r="DN30" s="162"/>
      <c r="DO30" s="162"/>
      <c r="DP30" s="163"/>
      <c r="DQ30" s="136"/>
      <c r="DR30" s="142"/>
      <c r="DS30" s="142"/>
      <c r="DT30" s="142"/>
      <c r="DU30" s="142"/>
      <c r="DV30" s="143"/>
      <c r="DW30" s="136"/>
      <c r="DX30" s="136"/>
    </row>
    <row r="31" spans="1:128" ht="12.75" customHeight="1" thickTop="1">
      <c r="A31" s="383">
        <v>8</v>
      </c>
      <c r="B31" s="144" t="str">
        <f>VLOOKUP(CONCATENATE($B$5,"-",B32),PriceList[[Код ОН для шахиатки]:[Цена в шахматку]],2,0)</f>
        <v>Ст</v>
      </c>
      <c r="C31" s="145" t="str">
        <f>VLOOKUP(CONCATENATE($B$5,"-",C32),PriceList[[Код ОН для шахиатки]:[Цена в шахматку]],2,0)</f>
        <v>Ст</v>
      </c>
      <c r="D31" s="145" t="str">
        <f>VLOOKUP(CONCATENATE($B$5,"-",D32),PriceList[[Код ОН для шахиатки]:[Цена в шахматку]],2,0)</f>
        <v>1К</v>
      </c>
      <c r="E31" s="145" t="str">
        <f>VLOOKUP(CONCATENATE($B$5,"-",E32),PriceList[[Код ОН для шахиатки]:[Цена в шахматку]],2,0)</f>
        <v>Ст</v>
      </c>
      <c r="F31" s="145" t="str">
        <f>VLOOKUP(CONCATENATE($B$5,"-",F32),PriceList[[Код ОН для шахиатки]:[Цена в шахматку]],2,0)</f>
        <v>1К</v>
      </c>
      <c r="G31" s="145" t="str">
        <f>VLOOKUP(CONCATENATE($B$5,"-",G32),PriceList[[Код ОН для шахиатки]:[Цена в шахматку]],2,0)</f>
        <v>Ст</v>
      </c>
      <c r="H31" s="145" t="str">
        <f>VLOOKUP(CONCATENATE($B$5,"-",H32),PriceList[[Код ОН для шахиатки]:[Цена в шахматку]],2,0)</f>
        <v>Ст</v>
      </c>
      <c r="I31" s="145" t="str">
        <f>VLOOKUP(CONCATENATE($B$5,"-",I32),PriceList[[Код ОН для шахиатки]:[Цена в шахматку]],2,0)</f>
        <v>Ст</v>
      </c>
      <c r="J31" s="145" t="str">
        <f>VLOOKUP(CONCATENATE($B$5,"-",J32),PriceList[[Код ОН для шахиатки]:[Цена в шахматку]],2,0)</f>
        <v>Ст</v>
      </c>
      <c r="K31" s="145" t="str">
        <f>VLOOKUP(CONCATENATE($B$5,"-",K32),PriceList[[Код ОН для шахиатки]:[Цена в шахматку]],2,0)</f>
        <v>1К</v>
      </c>
      <c r="L31" s="145" t="str">
        <f>VLOOKUP(CONCATENATE($B$5,"-",L32),PriceList[[Код ОН для шахиатки]:[Цена в шахматку]],2,0)</f>
        <v>Ст</v>
      </c>
      <c r="M31" s="145" t="str">
        <f>VLOOKUP(CONCATENATE($B$5,"-",M32),PriceList[[Код ОН для шахиатки]:[Цена в шахматку]],2,0)</f>
        <v>Ст</v>
      </c>
      <c r="N31" s="145" t="str">
        <f>VLOOKUP(CONCATENATE($B$5,"-",N32),PriceList[[Код ОН для шахиатки]:[Цена в шахматку]],2,0)</f>
        <v>Ст</v>
      </c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  <c r="AB31" s="146"/>
      <c r="AC31" s="146"/>
      <c r="AD31" s="146"/>
      <c r="AE31" s="146"/>
      <c r="AF31" s="146"/>
      <c r="AG31" s="146"/>
      <c r="AH31" s="146"/>
      <c r="AI31" s="146"/>
      <c r="AJ31" s="146"/>
      <c r="AK31" s="146"/>
      <c r="AL31" s="146"/>
      <c r="AM31" s="146"/>
      <c r="AN31" s="146"/>
      <c r="AO31" s="146"/>
      <c r="AP31" s="146"/>
      <c r="AQ31" s="202"/>
      <c r="AR31" s="213" t="str">
        <f>VLOOKUP(CONCATENATE($AR$5,"-",AR32),PriceList[[Код ОН для шахиатки]:[Цена в шахматку]],2,0)</f>
        <v>Ст</v>
      </c>
      <c r="AS31" s="145" t="str">
        <f>VLOOKUP(CONCATENATE($AR$5,"-",AS32),PriceList[[Код ОН для шахиатки]:[Цена в шахматку]],2,0)</f>
        <v>Ст</v>
      </c>
      <c r="AT31" s="145" t="str">
        <f>VLOOKUP(CONCATENATE($AR$5,"-",AT32),PriceList[[Код ОН для шахиатки]:[Цена в шахматку]],2,0)</f>
        <v>Ст</v>
      </c>
      <c r="AU31" s="145" t="str">
        <f>VLOOKUP(CONCATENATE($AR$5,"-",AU32),PriceList[[Код ОН для шахиатки]:[Цена в шахматку]],2,0)</f>
        <v>Ст</v>
      </c>
      <c r="AV31" s="145" t="str">
        <f>VLOOKUP(CONCATENATE($AR$5,"-",AV32),PriceList[[Код ОН для шахиатки]:[Цена в шахматку]],2,0)</f>
        <v>1К</v>
      </c>
      <c r="AW31" s="145" t="str">
        <f>VLOOKUP(CONCATENATE($AR$5,"-",AW32),PriceList[[Код ОН для шахиатки]:[Цена в шахматку]],2,0)</f>
        <v>Ст</v>
      </c>
      <c r="AX31" s="145" t="str">
        <f>VLOOKUP(CONCATENATE($AR$5,"-",AX32),PriceList[[Код ОН для шахиатки]:[Цена в шахматку]],2,0)</f>
        <v>Ст</v>
      </c>
      <c r="AY31" s="145" t="str">
        <f>VLOOKUP(CONCATENATE($AR$5,"-",AY32),PriceList[[Код ОН для шахиатки]:[Цена в шахматку]],2,0)</f>
        <v>Ст</v>
      </c>
      <c r="AZ31" s="145" t="str">
        <f>VLOOKUP(CONCATENATE($AR$5,"-",AZ32),PriceList[[Код ОН для шахиатки]:[Цена в шахматку]],2,0)</f>
        <v>Ст</v>
      </c>
      <c r="BA31" s="145" t="str">
        <f>VLOOKUP(CONCATENATE($AR$5,"-",BA32),PriceList[[Код ОН для шахиатки]:[Цена в шахматку]],2,0)</f>
        <v>Ст</v>
      </c>
      <c r="BB31" s="145" t="str">
        <f>VLOOKUP(CONCATENATE($AR$5,"-",BB32),PriceList[[Код ОН для шахиатки]:[Цена в шахматку]],2,0)</f>
        <v>1К</v>
      </c>
      <c r="BC31" s="145" t="str">
        <f>VLOOKUP(CONCATENATE($AR$5,"-",BC32),PriceList[[Код ОН для шахиатки]:[Цена в шахматку]],2,0)</f>
        <v>Ст</v>
      </c>
      <c r="BD31" s="146"/>
      <c r="BE31" s="146"/>
      <c r="BF31" s="146"/>
      <c r="BG31" s="146"/>
      <c r="BH31" s="146"/>
      <c r="BI31" s="146"/>
      <c r="BJ31" s="146"/>
      <c r="BK31" s="146"/>
      <c r="BL31" s="146"/>
      <c r="BM31" s="146"/>
      <c r="BN31" s="146"/>
      <c r="BO31" s="146"/>
      <c r="BP31" s="146"/>
      <c r="BQ31" s="146"/>
      <c r="BR31" s="146"/>
      <c r="BS31" s="146"/>
      <c r="BT31" s="146"/>
      <c r="BU31" s="146"/>
      <c r="BV31" s="146"/>
      <c r="BW31" s="146"/>
      <c r="BX31" s="146"/>
      <c r="BY31" s="146"/>
      <c r="BZ31" s="146"/>
      <c r="CA31" s="146"/>
      <c r="CB31" s="146"/>
      <c r="CC31" s="146"/>
      <c r="CD31" s="146"/>
      <c r="CE31" s="202"/>
      <c r="CF31" s="213" t="str">
        <f>VLOOKUP(CONCATENATE($CF$5,"-",CF32),PriceList[[Код ОН для шахиатки]:[Цена в шахматку]],2,0)</f>
        <v>Ст</v>
      </c>
      <c r="CG31" s="145" t="str">
        <f>VLOOKUP(CONCATENATE($CF$5,"-",CG32),PriceList[[Код ОН для шахиатки]:[Цена в шахматку]],2,0)</f>
        <v>1К</v>
      </c>
      <c r="CH31" s="145" t="str">
        <f>VLOOKUP(CONCATENATE($CF$5,"-",CH32),PriceList[[Код ОН для шахиатки]:[Цена в шахматку]],2,0)</f>
        <v>Ст</v>
      </c>
      <c r="CI31" s="145" t="str">
        <f>VLOOKUP(CONCATENATE($CF$5,"-",CI32),PriceList[[Код ОН для шахиатки]:[Цена в шахматку]],2,0)</f>
        <v>Ст</v>
      </c>
      <c r="CJ31" s="145" t="str">
        <f>VLOOKUP(CONCATENATE($CF$5,"-",CJ32),PriceList[[Код ОН для шахиатки]:[Цена в шахматку]],2,0)</f>
        <v>Ст</v>
      </c>
      <c r="CK31" s="145" t="str">
        <f>VLOOKUP(CONCATENATE($CF$5,"-",CK32),PriceList[[Код ОН для шахиатки]:[Цена в шахматку]],2,0)</f>
        <v>Ст</v>
      </c>
      <c r="CL31" s="145" t="str">
        <f>VLOOKUP(CONCATENATE($CF$5,"-",CL32),PriceList[[Код ОН для шахиатки]:[Цена в шахматку]],2,0)</f>
        <v>1К</v>
      </c>
      <c r="CM31" s="145" t="str">
        <f>VLOOKUP(CONCATENATE($CF$5,"-",CM32),PriceList[[Код ОН для шахиатки]:[Цена в шахматку]],2,0)</f>
        <v>Ст</v>
      </c>
      <c r="CN31" s="145" t="str">
        <f>VLOOKUP(CONCATENATE($CF$5,"-",CN32),PriceList[[Код ОН для шахиатки]:[Цена в шахматку]],2,0)</f>
        <v>Ст</v>
      </c>
      <c r="CO31" s="145" t="str">
        <f>VLOOKUP(CONCATENATE($CF$5,"-",CO32),PriceList[[Код ОН для шахиатки]:[Цена в шахматку]],2,0)</f>
        <v>Ст</v>
      </c>
      <c r="CP31" s="145" t="str">
        <f>VLOOKUP(CONCATENATE($CF$5,"-",CP32),PriceList[[Код ОН для шахиатки]:[Цена в шахматку]],2,0)</f>
        <v>Ст</v>
      </c>
      <c r="CQ31" s="146"/>
      <c r="CR31" s="146"/>
      <c r="CS31" s="146"/>
      <c r="CT31" s="146"/>
      <c r="CU31" s="146"/>
      <c r="CV31" s="146"/>
      <c r="CW31" s="146"/>
      <c r="CX31" s="146"/>
      <c r="CY31" s="146"/>
      <c r="CZ31" s="146"/>
      <c r="DA31" s="146"/>
      <c r="DB31" s="202"/>
      <c r="DC31" s="213" t="str">
        <f>VLOOKUP(CONCATENATE($DC$5,"-",DC32),PriceList[[Код ОН для шахиатки]:[Цена в шахматку]],2,0)</f>
        <v>Ст</v>
      </c>
      <c r="DD31" s="145" t="str">
        <f>VLOOKUP(CONCATENATE($DC$5,"-",DD32),PriceList[[Код ОН для шахиатки]:[Цена в шахматку]],2,0)</f>
        <v>Ст</v>
      </c>
      <c r="DE31" s="145" t="str">
        <f>VLOOKUP(CONCATENATE($DC$5,"-",DE32),PriceList[[Код ОН для шахиатки]:[Цена в шахматку]],2,0)</f>
        <v>Ст</v>
      </c>
      <c r="DF31" s="145" t="str">
        <f>VLOOKUP(CONCATENATE($DC$5,"-",DF32),PriceList[[Код ОН для шахиатки]:[Цена в шахматку]],2,0)</f>
        <v>Ст</v>
      </c>
      <c r="DG31" s="145" t="str">
        <f>VLOOKUP(CONCATENATE($DC$5,"-",DG32),PriceList[[Код ОН для шахиатки]:[Цена в шахматку]],2,0)</f>
        <v>1К</v>
      </c>
      <c r="DH31" s="145" t="str">
        <f>VLOOKUP(CONCATENATE($DC$5,"-",DH32),PriceList[[Код ОН для шахиатки]:[Цена в шахматку]],2,0)</f>
        <v>Ст</v>
      </c>
      <c r="DI31" s="145" t="str">
        <f>VLOOKUP(CONCATENATE($DC$5,"-",DI32),PriceList[[Код ОН для шахиатки]:[Цена в шахматку]],2,0)</f>
        <v>Ст</v>
      </c>
      <c r="DJ31" s="145" t="str">
        <f>VLOOKUP(CONCATENATE($DC$5,"-",DJ32),PriceList[[Код ОН для шахиатки]:[Цена в шахматку]],2,0)</f>
        <v>Ст</v>
      </c>
      <c r="DK31" s="145" t="str">
        <f>VLOOKUP(CONCATENATE($DC$5,"-",DK32),PriceList[[Код ОН для шахиатки]:[Цена в шахматку]],2,0)</f>
        <v>Ст</v>
      </c>
      <c r="DL31" s="145" t="str">
        <f>VLOOKUP(CONCATENATE($DC$5,"-",DL32),PriceList[[Код ОН для шахиатки]:[Цена в шахматку]],2,0)</f>
        <v>1К</v>
      </c>
      <c r="DM31" s="145" t="str">
        <f>VLOOKUP(CONCATENATE($DC$5,"-",DM32),PriceList[[Код ОН для шахиатки]:[Цена в шахматку]],2,0)</f>
        <v>Ст</v>
      </c>
      <c r="DN31" s="146"/>
      <c r="DO31" s="146"/>
      <c r="DP31" s="147"/>
      <c r="DQ31" s="136"/>
      <c r="DR31" s="142"/>
      <c r="DS31" s="142"/>
      <c r="DT31" s="142"/>
      <c r="DU31" s="142"/>
      <c r="DV31" s="143"/>
      <c r="DW31" s="136"/>
      <c r="DX31" s="136"/>
    </row>
    <row r="32" spans="1:128" ht="12.75" customHeight="1">
      <c r="A32" s="384"/>
      <c r="B32" s="148">
        <f>AP38+1</f>
        <v>263</v>
      </c>
      <c r="C32" s="149">
        <f t="shared" ref="C32:N32" si="32">B32+1</f>
        <v>264</v>
      </c>
      <c r="D32" s="149">
        <f t="shared" si="32"/>
        <v>265</v>
      </c>
      <c r="E32" s="149">
        <f t="shared" si="32"/>
        <v>266</v>
      </c>
      <c r="F32" s="149">
        <f t="shared" si="32"/>
        <v>267</v>
      </c>
      <c r="G32" s="149">
        <f t="shared" si="32"/>
        <v>268</v>
      </c>
      <c r="H32" s="149">
        <f t="shared" si="32"/>
        <v>269</v>
      </c>
      <c r="I32" s="149">
        <f t="shared" si="32"/>
        <v>270</v>
      </c>
      <c r="J32" s="149">
        <f t="shared" si="32"/>
        <v>271</v>
      </c>
      <c r="K32" s="149">
        <f t="shared" si="32"/>
        <v>272</v>
      </c>
      <c r="L32" s="149">
        <f t="shared" si="32"/>
        <v>273</v>
      </c>
      <c r="M32" s="149">
        <f t="shared" si="32"/>
        <v>274</v>
      </c>
      <c r="N32" s="149">
        <f t="shared" si="32"/>
        <v>275</v>
      </c>
      <c r="O32" s="150"/>
      <c r="P32" s="150"/>
      <c r="Q32" s="150"/>
      <c r="R32" s="150"/>
      <c r="S32" s="150"/>
      <c r="T32" s="150"/>
      <c r="U32" s="150"/>
      <c r="V32" s="150"/>
      <c r="W32" s="150"/>
      <c r="X32" s="150"/>
      <c r="Y32" s="150"/>
      <c r="Z32" s="150"/>
      <c r="AA32" s="150"/>
      <c r="AB32" s="150"/>
      <c r="AC32" s="150"/>
      <c r="AD32" s="150"/>
      <c r="AE32" s="150"/>
      <c r="AF32" s="150"/>
      <c r="AG32" s="150"/>
      <c r="AH32" s="150"/>
      <c r="AI32" s="150"/>
      <c r="AJ32" s="150"/>
      <c r="AK32" s="150"/>
      <c r="AL32" s="150"/>
      <c r="AM32" s="150"/>
      <c r="AN32" s="150"/>
      <c r="AO32" s="150"/>
      <c r="AP32" s="150"/>
      <c r="AQ32" s="203"/>
      <c r="AR32" s="214">
        <f>CD38+1</f>
        <v>272</v>
      </c>
      <c r="AS32" s="149">
        <f t="shared" ref="AS32:BC32" si="33">AR32+1</f>
        <v>273</v>
      </c>
      <c r="AT32" s="149">
        <f t="shared" si="33"/>
        <v>274</v>
      </c>
      <c r="AU32" s="149">
        <f t="shared" si="33"/>
        <v>275</v>
      </c>
      <c r="AV32" s="149">
        <f t="shared" si="33"/>
        <v>276</v>
      </c>
      <c r="AW32" s="149">
        <f t="shared" si="33"/>
        <v>277</v>
      </c>
      <c r="AX32" s="149">
        <f t="shared" si="33"/>
        <v>278</v>
      </c>
      <c r="AY32" s="149">
        <f t="shared" si="33"/>
        <v>279</v>
      </c>
      <c r="AZ32" s="149">
        <f t="shared" si="33"/>
        <v>280</v>
      </c>
      <c r="BA32" s="149">
        <f t="shared" si="33"/>
        <v>281</v>
      </c>
      <c r="BB32" s="149">
        <f t="shared" si="33"/>
        <v>282</v>
      </c>
      <c r="BC32" s="149">
        <f t="shared" si="33"/>
        <v>283</v>
      </c>
      <c r="BD32" s="150"/>
      <c r="BE32" s="150"/>
      <c r="BF32" s="150"/>
      <c r="BG32" s="150"/>
      <c r="BH32" s="150"/>
      <c r="BI32" s="150"/>
      <c r="BJ32" s="150"/>
      <c r="BK32" s="150"/>
      <c r="BL32" s="150"/>
      <c r="BM32" s="150"/>
      <c r="BN32" s="150"/>
      <c r="BO32" s="150"/>
      <c r="BP32" s="150"/>
      <c r="BQ32" s="150"/>
      <c r="BR32" s="150"/>
      <c r="BS32" s="150"/>
      <c r="BT32" s="150"/>
      <c r="BU32" s="150"/>
      <c r="BV32" s="150"/>
      <c r="BW32" s="150"/>
      <c r="BX32" s="150"/>
      <c r="BY32" s="150"/>
      <c r="BZ32" s="150"/>
      <c r="CA32" s="150"/>
      <c r="CB32" s="150"/>
      <c r="CC32" s="150"/>
      <c r="CD32" s="150"/>
      <c r="CE32" s="203"/>
      <c r="CF32" s="214">
        <f>CS38+1</f>
        <v>145</v>
      </c>
      <c r="CG32" s="149">
        <f t="shared" ref="CG32:CP32" si="34">CF32+1</f>
        <v>146</v>
      </c>
      <c r="CH32" s="149">
        <f t="shared" si="34"/>
        <v>147</v>
      </c>
      <c r="CI32" s="149">
        <f t="shared" si="34"/>
        <v>148</v>
      </c>
      <c r="CJ32" s="149">
        <f t="shared" si="34"/>
        <v>149</v>
      </c>
      <c r="CK32" s="149">
        <f t="shared" si="34"/>
        <v>150</v>
      </c>
      <c r="CL32" s="149">
        <f t="shared" si="34"/>
        <v>151</v>
      </c>
      <c r="CM32" s="149">
        <f t="shared" si="34"/>
        <v>152</v>
      </c>
      <c r="CN32" s="149">
        <f t="shared" si="34"/>
        <v>153</v>
      </c>
      <c r="CO32" s="149">
        <f t="shared" si="34"/>
        <v>154</v>
      </c>
      <c r="CP32" s="149">
        <f t="shared" si="34"/>
        <v>155</v>
      </c>
      <c r="CQ32" s="150"/>
      <c r="CR32" s="150"/>
      <c r="CS32" s="150"/>
      <c r="CT32" s="150"/>
      <c r="CU32" s="150"/>
      <c r="CV32" s="150"/>
      <c r="CW32" s="150"/>
      <c r="CX32" s="150"/>
      <c r="CY32" s="150"/>
      <c r="CZ32" s="150"/>
      <c r="DA32" s="150"/>
      <c r="DB32" s="203"/>
      <c r="DC32" s="214">
        <f>DP38+1</f>
        <v>291</v>
      </c>
      <c r="DD32" s="149">
        <f t="shared" ref="DD32:DM32" si="35">DC32+1</f>
        <v>292</v>
      </c>
      <c r="DE32" s="149">
        <f t="shared" si="35"/>
        <v>293</v>
      </c>
      <c r="DF32" s="149">
        <f t="shared" si="35"/>
        <v>294</v>
      </c>
      <c r="DG32" s="149">
        <f t="shared" si="35"/>
        <v>295</v>
      </c>
      <c r="DH32" s="149">
        <f t="shared" si="35"/>
        <v>296</v>
      </c>
      <c r="DI32" s="149">
        <f t="shared" si="35"/>
        <v>297</v>
      </c>
      <c r="DJ32" s="149">
        <f t="shared" si="35"/>
        <v>298</v>
      </c>
      <c r="DK32" s="149">
        <f t="shared" si="35"/>
        <v>299</v>
      </c>
      <c r="DL32" s="149">
        <f t="shared" si="35"/>
        <v>300</v>
      </c>
      <c r="DM32" s="149">
        <f t="shared" si="35"/>
        <v>301</v>
      </c>
      <c r="DN32" s="150"/>
      <c r="DO32" s="150"/>
      <c r="DP32" s="151"/>
      <c r="DQ32" s="136"/>
      <c r="DR32" s="142"/>
      <c r="DS32" s="142"/>
      <c r="DT32" s="142"/>
      <c r="DU32" s="142"/>
      <c r="DV32" s="143"/>
      <c r="DW32" s="136"/>
      <c r="DX32" s="136"/>
    </row>
    <row r="33" spans="1:128" ht="12.75" customHeight="1">
      <c r="A33" s="384"/>
      <c r="B33" s="152">
        <f>VLOOKUP(CONCATENATE($B$5,"-",B32),PriceList[[Код ОН для шахиатки]:[Цена в шахматку]],3,0)</f>
        <v>29.87</v>
      </c>
      <c r="C33" s="153">
        <f>VLOOKUP(CONCATENATE($B$5,"-",C32),PriceList[[Код ОН для шахиатки]:[Цена в шахматку]],3,0)</f>
        <v>37.26</v>
      </c>
      <c r="D33" s="153">
        <f>VLOOKUP(CONCATENATE($B$5,"-",D32),PriceList[[Код ОН для шахиатки]:[Цена в шахматку]],3,0)</f>
        <v>61.56</v>
      </c>
      <c r="E33" s="153">
        <f>VLOOKUP(CONCATENATE($B$5,"-",E32),PriceList[[Код ОН для шахиатки]:[Цена в шахматку]],3,0)</f>
        <v>43.85</v>
      </c>
      <c r="F33" s="153">
        <f>VLOOKUP(CONCATENATE($B$5,"-",F32),PriceList[[Код ОН для шахиатки]:[Цена в шахматку]],3,0)</f>
        <v>56.38</v>
      </c>
      <c r="G33" s="153">
        <f>VLOOKUP(CONCATENATE($B$5,"-",G32),PriceList[[Код ОН для шахиатки]:[Цена в шахматку]],3,0)</f>
        <v>31.16</v>
      </c>
      <c r="H33" s="153">
        <f>VLOOKUP(CONCATENATE($B$5,"-",H32),PriceList[[Код ОН для шахиатки]:[Цена в шахматку]],3,0)</f>
        <v>30.71</v>
      </c>
      <c r="I33" s="153">
        <f>VLOOKUP(CONCATENATE($B$5,"-",I32),PriceList[[Код ОН для шахиатки]:[Цена в шахматку]],3,0)</f>
        <v>30.28</v>
      </c>
      <c r="J33" s="153">
        <f>VLOOKUP(CONCATENATE($B$5,"-",J32),PriceList[[Код ОН для шахиатки]:[Цена в шахматку]],3,0)</f>
        <v>29.83</v>
      </c>
      <c r="K33" s="153">
        <f>VLOOKUP(CONCATENATE($B$5,"-",K32),PriceList[[Код ОН для шахиатки]:[Цена в шахматку]],3,0)</f>
        <v>58.05</v>
      </c>
      <c r="L33" s="153">
        <f>VLOOKUP(CONCATENATE($B$5,"-",L32),PriceList[[Код ОН для шахиатки]:[Цена в шахматку]],3,0)</f>
        <v>37</v>
      </c>
      <c r="M33" s="153">
        <f>VLOOKUP(CONCATENATE($B$5,"-",M32),PriceList[[Код ОН для шахиатки]:[Цена в шахматку]],3,0)</f>
        <v>30.78</v>
      </c>
      <c r="N33" s="153">
        <f>VLOOKUP(CONCATENATE($B$5,"-",N32),PriceList[[Код ОН для шахиатки]:[Цена в шахматку]],3,0)</f>
        <v>30.59</v>
      </c>
      <c r="O33" s="150"/>
      <c r="P33" s="150"/>
      <c r="Q33" s="150"/>
      <c r="R33" s="150"/>
      <c r="S33" s="150"/>
      <c r="T33" s="150"/>
      <c r="U33" s="150"/>
      <c r="V33" s="150"/>
      <c r="W33" s="150"/>
      <c r="X33" s="150"/>
      <c r="Y33" s="150"/>
      <c r="Z33" s="150"/>
      <c r="AA33" s="150"/>
      <c r="AB33" s="150"/>
      <c r="AC33" s="150"/>
      <c r="AD33" s="150"/>
      <c r="AE33" s="150"/>
      <c r="AF33" s="150"/>
      <c r="AG33" s="150"/>
      <c r="AH33" s="150"/>
      <c r="AI33" s="150"/>
      <c r="AJ33" s="150"/>
      <c r="AK33" s="150"/>
      <c r="AL33" s="150"/>
      <c r="AM33" s="150"/>
      <c r="AN33" s="150"/>
      <c r="AO33" s="150"/>
      <c r="AP33" s="150"/>
      <c r="AQ33" s="203"/>
      <c r="AR33" s="215">
        <f>VLOOKUP(CONCATENATE($AR$5,"-",AR32),PriceList[[Код ОН для шахиатки]:[Цена в шахматку]],3,0)</f>
        <v>37.479999999999997</v>
      </c>
      <c r="AS33" s="153">
        <f>VLOOKUP(CONCATENATE($AR$5,"-",AS32),PriceList[[Код ОН для шахиатки]:[Цена в шахматку]],3,0)</f>
        <v>28.99</v>
      </c>
      <c r="AT33" s="153">
        <f>VLOOKUP(CONCATENATE($AR$5,"-",AT32),PriceList[[Код ОН для шахиатки]:[Цена в шахматку]],3,0)</f>
        <v>28.52</v>
      </c>
      <c r="AU33" s="153">
        <f>VLOOKUP(CONCATENATE($AR$5,"-",AU32),PriceList[[Код ОН для шахиатки]:[Цена в шахматку]],3,0)</f>
        <v>32.43</v>
      </c>
      <c r="AV33" s="153">
        <f>VLOOKUP(CONCATENATE($AR$5,"-",AV32),PriceList[[Код ОН для шахиатки]:[Цена в шахматку]],3,0)</f>
        <v>61.89</v>
      </c>
      <c r="AW33" s="153">
        <f>VLOOKUP(CONCATENATE($AR$5,"-",AW32),PriceList[[Код ОН для шахиатки]:[Цена в шахматку]],3,0)</f>
        <v>28.99</v>
      </c>
      <c r="AX33" s="153">
        <f>VLOOKUP(CONCATENATE($AR$5,"-",AX32),PriceList[[Код ОН для шахиатки]:[Цена в шахматку]],3,0)</f>
        <v>28.53</v>
      </c>
      <c r="AY33" s="153">
        <f>VLOOKUP(CONCATENATE($AR$5,"-",AY32),PriceList[[Код ОН для шахиатки]:[Цена в шахматку]],3,0)</f>
        <v>28.99</v>
      </c>
      <c r="AZ33" s="153">
        <f>VLOOKUP(CONCATENATE($AR$5,"-",AZ32),PriceList[[Код ОН для шахиатки]:[Цена в шахматку]],3,0)</f>
        <v>28.99</v>
      </c>
      <c r="BA33" s="153">
        <f>VLOOKUP(CONCATENATE($AR$5,"-",BA32),PriceList[[Код ОН для шахиатки]:[Цена в шахматку]],3,0)</f>
        <v>28.99</v>
      </c>
      <c r="BB33" s="153">
        <f>VLOOKUP(CONCATENATE($AR$5,"-",BB32),PriceList[[Код ОН для шахиатки]:[Цена в шахматку]],3,0)</f>
        <v>57.55</v>
      </c>
      <c r="BC33" s="153">
        <f>VLOOKUP(CONCATENATE($AR$5,"-",BC32),PriceList[[Код ОН для шахиатки]:[Цена в шахматку]],3,0)</f>
        <v>35.380000000000003</v>
      </c>
      <c r="BD33" s="150"/>
      <c r="BE33" s="150"/>
      <c r="BF33" s="150"/>
      <c r="BG33" s="150"/>
      <c r="BH33" s="150"/>
      <c r="BI33" s="150"/>
      <c r="BJ33" s="150"/>
      <c r="BK33" s="150"/>
      <c r="BL33" s="150"/>
      <c r="BM33" s="150"/>
      <c r="BN33" s="150"/>
      <c r="BO33" s="150"/>
      <c r="BP33" s="150"/>
      <c r="BQ33" s="150"/>
      <c r="BR33" s="150"/>
      <c r="BS33" s="150"/>
      <c r="BT33" s="150"/>
      <c r="BU33" s="150"/>
      <c r="BV33" s="150"/>
      <c r="BW33" s="150"/>
      <c r="BX33" s="150"/>
      <c r="BY33" s="150"/>
      <c r="BZ33" s="150"/>
      <c r="CA33" s="150"/>
      <c r="CB33" s="150"/>
      <c r="CC33" s="150"/>
      <c r="CD33" s="150"/>
      <c r="CE33" s="203"/>
      <c r="CF33" s="215">
        <f>VLOOKUP(CONCATENATE($CF$5,"-",CF32),PriceList[[Код ОН для шахиатки]:[Цена в шахматку]],3,0)</f>
        <v>36.83</v>
      </c>
      <c r="CG33" s="153">
        <f>VLOOKUP(CONCATENATE($CF$5,"-",CG32),PriceList[[Код ОН для шахиатки]:[Цена в шахматку]],3,0)</f>
        <v>59.98</v>
      </c>
      <c r="CH33" s="153">
        <f>VLOOKUP(CONCATENATE($CF$5,"-",CH32),PriceList[[Код ОН для шахиатки]:[Цена в шахматку]],3,0)</f>
        <v>30.35</v>
      </c>
      <c r="CI33" s="153">
        <f>VLOOKUP(CONCATENATE($CF$5,"-",CI32),PriceList[[Код ОН для шахиатки]:[Цена в шахматку]],3,0)</f>
        <v>31.02</v>
      </c>
      <c r="CJ33" s="153">
        <f>VLOOKUP(CONCATENATE($CF$5,"-",CJ32),PriceList[[Код ОН для шахиатки]:[Цена в шахматку]],3,0)</f>
        <v>30.91</v>
      </c>
      <c r="CK33" s="153">
        <f>VLOOKUP(CONCATENATE($CF$5,"-",CK32),PriceList[[Код ОН для шахиатки]:[Цена в шахматку]],3,0)</f>
        <v>30.39</v>
      </c>
      <c r="CL33" s="153">
        <f>VLOOKUP(CONCATENATE($CF$5,"-",CL32),PriceList[[Код ОН для шахиатки]:[Цена в шахматку]],3,0)</f>
        <v>72.03</v>
      </c>
      <c r="CM33" s="153">
        <f>VLOOKUP(CONCATENATE($CF$5,"-",CM32),PriceList[[Код ОН для шахиатки]:[Цена в шахматку]],3,0)</f>
        <v>41.75</v>
      </c>
      <c r="CN33" s="153">
        <f>VLOOKUP(CONCATENATE($CF$5,"-",CN32),PriceList[[Код ОН для шахиатки]:[Цена в шахматку]],3,0)</f>
        <v>29.36</v>
      </c>
      <c r="CO33" s="153">
        <f>VLOOKUP(CONCATENATE($CF$5,"-",CO32),PriceList[[Код ОН для шахиатки]:[Цена в шахматку]],3,0)</f>
        <v>30.35</v>
      </c>
      <c r="CP33" s="153">
        <f>VLOOKUP(CONCATENATE($CF$5,"-",CP32),PriceList[[Код ОН для шахиатки]:[Цена в шахматку]],3,0)</f>
        <v>30.82</v>
      </c>
      <c r="CQ33" s="150"/>
      <c r="CR33" s="150"/>
      <c r="CS33" s="150"/>
      <c r="CT33" s="150"/>
      <c r="CU33" s="150"/>
      <c r="CV33" s="150"/>
      <c r="CW33" s="150"/>
      <c r="CX33" s="150"/>
      <c r="CY33" s="150"/>
      <c r="CZ33" s="150"/>
      <c r="DA33" s="150"/>
      <c r="DB33" s="203"/>
      <c r="DC33" s="215">
        <f>VLOOKUP(CONCATENATE($DC$5,"-",DC32),PriceList[[Код ОН для шахиатки]:[Цена в шахматку]],3,0)</f>
        <v>30.82</v>
      </c>
      <c r="DD33" s="153">
        <f>VLOOKUP(CONCATENATE($DC$5,"-",DD32),PriceList[[Код ОН для шахиатки]:[Цена в шахматку]],3,0)</f>
        <v>30.35</v>
      </c>
      <c r="DE33" s="153">
        <f>VLOOKUP(CONCATENATE($DC$5,"-",DE32),PriceList[[Код ОН для шахиатки]:[Цена в шахматку]],3,0)</f>
        <v>29.36</v>
      </c>
      <c r="DF33" s="153">
        <f>VLOOKUP(CONCATENATE($DC$5,"-",DF32),PriceList[[Код ОН для шахиатки]:[Цена в шахматку]],3,0)</f>
        <v>41.75</v>
      </c>
      <c r="DG33" s="153">
        <f>VLOOKUP(CONCATENATE($DC$5,"-",DG32),PriceList[[Код ОН для шахиатки]:[Цена в шахматку]],3,0)</f>
        <v>72.03</v>
      </c>
      <c r="DH33" s="153">
        <f>VLOOKUP(CONCATENATE($DC$5,"-",DH32),PriceList[[Код ОН для шахиатки]:[Цена в шахматку]],3,0)</f>
        <v>30.39</v>
      </c>
      <c r="DI33" s="153">
        <f>VLOOKUP(CONCATENATE($DC$5,"-",DI32),PriceList[[Код ОН для шахиатки]:[Цена в шахматку]],3,0)</f>
        <v>30.91</v>
      </c>
      <c r="DJ33" s="153">
        <f>VLOOKUP(CONCATENATE($DC$5,"-",DJ32),PriceList[[Код ОН для шахиатки]:[Цена в шахматку]],3,0)</f>
        <v>31.02</v>
      </c>
      <c r="DK33" s="153">
        <f>VLOOKUP(CONCATENATE($DC$5,"-",DK32),PriceList[[Код ОН для шахиатки]:[Цена в шахматку]],3,0)</f>
        <v>30.35</v>
      </c>
      <c r="DL33" s="153">
        <f>VLOOKUP(CONCATENATE($DC$5,"-",DL32),PriceList[[Код ОН для шахиатки]:[Цена в шахматку]],3,0)</f>
        <v>59.98</v>
      </c>
      <c r="DM33" s="153">
        <f>VLOOKUP(CONCATENATE($DC$5,"-",DM32),PriceList[[Код ОН для шахиатки]:[Цена в шахматку]],3,0)</f>
        <v>36.83</v>
      </c>
      <c r="DN33" s="150"/>
      <c r="DO33" s="150"/>
      <c r="DP33" s="151"/>
      <c r="DQ33" s="136"/>
      <c r="DR33" s="142"/>
      <c r="DS33" s="142"/>
      <c r="DT33" s="142"/>
      <c r="DU33" s="142"/>
      <c r="DV33" s="143"/>
      <c r="DW33" s="136"/>
      <c r="DX33" s="136"/>
    </row>
    <row r="34" spans="1:128" ht="12.75" customHeight="1">
      <c r="A34" s="384"/>
      <c r="B34" s="154">
        <f>VLOOKUP(CONCATENATE($B$5,"-",B32),PriceList[[Код ОН для шахиатки]:[Цена в шахматку]],4,0)</f>
        <v>402144.60000000003</v>
      </c>
      <c r="C34" s="155">
        <f>VLOOKUP(CONCATENATE($B$5,"-",C32),PriceList[[Код ОН для шахиатки]:[Цена в шахматку]],4,0)</f>
        <v>391353.60000000003</v>
      </c>
      <c r="D34" s="155">
        <f>VLOOKUP(CONCATENATE($B$5,"-",D32),PriceList[[Код ОН для шахиатки]:[Цена в шахматку]],4,0)</f>
        <v>401597.85600000003</v>
      </c>
      <c r="E34" s="155">
        <f>VLOOKUP(CONCATENATE($B$5,"-",E32),PriceList[[Код ОН для шахиатки]:[Цена в шахматку]],4,0)</f>
        <v>418331.10000000003</v>
      </c>
      <c r="F34" s="155">
        <f>VLOOKUP(CONCATENATE($B$5,"-",F32),PriceList[[Код ОН для шахиатки]:[Цена в шахматку]],4,0)</f>
        <v>408504.09600000002</v>
      </c>
      <c r="G34" s="155">
        <f>VLOOKUP(CONCATENATE($B$5,"-",G32),PriceList[[Код ОН для шахиатки]:[Цена в шахматку]],4,0)</f>
        <v>432719.10000000003</v>
      </c>
      <c r="H34" s="155">
        <f>VLOOKUP(CONCATENATE($B$5,"-",H32),PriceList[[Код ОН для шахиатки]:[Цена в шахматку]],4,0)</f>
        <v>432719.10000000003</v>
      </c>
      <c r="I34" s="155">
        <f>VLOOKUP(CONCATENATE($B$5,"-",I32),PriceList[[Код ОН для шахиатки]:[Цена в шахматку]],4,0)</f>
        <v>436316.10000000003</v>
      </c>
      <c r="J34" s="155">
        <f>VLOOKUP(CONCATENATE($B$5,"-",J32),PriceList[[Код ОН для шахиатки]:[Цена в шахматку]],4,0)</f>
        <v>436316.10000000003</v>
      </c>
      <c r="K34" s="155">
        <f>VLOOKUP(CONCATENATE($B$5,"-",K32),PriceList[[Код ОН для шахиатки]:[Цена в шахматку]],4,0)</f>
        <v>401597.85600000003</v>
      </c>
      <c r="L34" s="155">
        <f>VLOOKUP(CONCATENATE($B$5,"-",L32),PriceList[[Код ОН для шахиатки]:[Цена в шахматку]],4,0)</f>
        <v>393152.10000000003</v>
      </c>
      <c r="M34" s="155">
        <f>VLOOKUP(CONCATENATE($B$5,"-",M32),PriceList[[Код ОН для шахиатки]:[Цена в шахматку]],4,0)</f>
        <v>407540.10000000003</v>
      </c>
      <c r="N34" s="155">
        <f>VLOOKUP(CONCATENATE($B$5,"-",N32),PriceList[[Код ОН для шахиатки]:[Цена в шахматку]],4,0)</f>
        <v>407540.10000000003</v>
      </c>
      <c r="O34" s="150"/>
      <c r="P34" s="150"/>
      <c r="Q34" s="150"/>
      <c r="R34" s="150"/>
      <c r="S34" s="150"/>
      <c r="T34" s="150"/>
      <c r="U34" s="150"/>
      <c r="V34" s="150"/>
      <c r="W34" s="150"/>
      <c r="X34" s="150"/>
      <c r="Y34" s="150"/>
      <c r="Z34" s="150"/>
      <c r="AA34" s="150"/>
      <c r="AB34" s="150"/>
      <c r="AC34" s="150"/>
      <c r="AD34" s="150"/>
      <c r="AE34" s="150"/>
      <c r="AF34" s="150"/>
      <c r="AG34" s="150"/>
      <c r="AH34" s="150"/>
      <c r="AI34" s="150"/>
      <c r="AJ34" s="150"/>
      <c r="AK34" s="150"/>
      <c r="AL34" s="150"/>
      <c r="AM34" s="150"/>
      <c r="AN34" s="150"/>
      <c r="AO34" s="150"/>
      <c r="AP34" s="150"/>
      <c r="AQ34" s="203"/>
      <c r="AR34" s="216">
        <f>VLOOKUP(CONCATENATE($AR$5,"-",AR32),PriceList[[Код ОН для шахиатки]:[Цена в шахматку]],4,0)</f>
        <v>451063.80000000005</v>
      </c>
      <c r="AS34" s="155">
        <f>VLOOKUP(CONCATENATE($AR$5,"-",AS32),PriceList[[Код ОН для шахиатки]:[Цена в шахматку]],4,0)</f>
        <v>465451.80000000005</v>
      </c>
      <c r="AT34" s="155">
        <f>VLOOKUP(CONCATENATE($AR$5,"-",AT32),PriceList[[Код ОН для шахиатки]:[Цена в шахматку]],4,0)</f>
        <v>465451.80000000005</v>
      </c>
      <c r="AU34" s="155">
        <f>VLOOKUP(CONCATENATE($AR$5,"-",AU32),PriceList[[Код ОН для шахиатки]:[Цена в шахматку]],4,0)</f>
        <v>476242.80000000005</v>
      </c>
      <c r="AV34" s="155">
        <f>VLOOKUP(CONCATENATE($AR$5,"-",AV32),PriceList[[Код ОН для шахиатки]:[Цена в шахматку]],4,0)</f>
        <v>443380.60800000007</v>
      </c>
      <c r="AW34" s="155">
        <f>VLOOKUP(CONCATENATE($AR$5,"-",AW32),PriceList[[Код ОН для шахиатки]:[Цена в шахматку]],4,0)</f>
        <v>472645.80000000005</v>
      </c>
      <c r="AX34" s="155">
        <f>VLOOKUP(CONCATENATE($AR$5,"-",AX32),PriceList[[Код ОН для шахиатки]:[Цена в шахматку]],4,0)</f>
        <v>472645.80000000005</v>
      </c>
      <c r="AY34" s="155">
        <f>VLOOKUP(CONCATENATE($AR$5,"-",AY32),PriceList[[Код ОН для шахиатки]:[Цена в шахматку]],4,0)</f>
        <v>458257.80000000005</v>
      </c>
      <c r="AZ34" s="155">
        <f>VLOOKUP(CONCATENATE($AR$5,"-",AZ32),PriceList[[Код ОН для шахиатки]:[Цена в шахматку]],4,0)</f>
        <v>458257.80000000005</v>
      </c>
      <c r="BA34" s="155">
        <f>VLOOKUP(CONCATENATE($AR$5,"-",BA32),PriceList[[Код ОН для шахиатки]:[Цена в шахматку]],4,0)</f>
        <v>461854.80000000005</v>
      </c>
      <c r="BB34" s="155">
        <f>VLOOKUP(CONCATENATE($AR$5,"-",BB32),PriceList[[Код ОН для шахиатки]:[Цена в шахматку]],4,0)</f>
        <v>426115.00800000009</v>
      </c>
      <c r="BC34" s="155">
        <f>VLOOKUP(CONCATENATE($AR$5,"-",BC32),PriceList[[Код ОН для шахиатки]:[Цена в шахматку]],4,0)</f>
        <v>0</v>
      </c>
      <c r="BD34" s="150"/>
      <c r="BE34" s="150"/>
      <c r="BF34" s="150"/>
      <c r="BG34" s="150"/>
      <c r="BH34" s="150"/>
      <c r="BI34" s="150"/>
      <c r="BJ34" s="150"/>
      <c r="BK34" s="150"/>
      <c r="BL34" s="150"/>
      <c r="BM34" s="150"/>
      <c r="BN34" s="150"/>
      <c r="BO34" s="150"/>
      <c r="BP34" s="150"/>
      <c r="BQ34" s="150"/>
      <c r="BR34" s="150"/>
      <c r="BS34" s="150"/>
      <c r="BT34" s="150"/>
      <c r="BU34" s="150"/>
      <c r="BV34" s="150"/>
      <c r="BW34" s="150"/>
      <c r="BX34" s="150"/>
      <c r="BY34" s="150"/>
      <c r="BZ34" s="150"/>
      <c r="CA34" s="150"/>
      <c r="CB34" s="150"/>
      <c r="CC34" s="150"/>
      <c r="CD34" s="150"/>
      <c r="CE34" s="203"/>
      <c r="CF34" s="216">
        <f>VLOOKUP(CONCATENATE($CF$5,"-",CF32),PriceList[[Код ОН для шахиатки]:[Цена в шахматку]],4,0)</f>
        <v>397468.50000000006</v>
      </c>
      <c r="CG34" s="155">
        <f>VLOOKUP(CONCATENATE($CF$5,"-",CG32),PriceList[[Код ОН для шахиатки]:[Цена в шахматку]],4,0)</f>
        <v>404015.04000000004</v>
      </c>
      <c r="CH34" s="155">
        <f>VLOOKUP(CONCATENATE($CF$5,"-",CH32),PriceList[[Код ОН для шахиатки]:[Цена в шахматку]],4,0)</f>
        <v>426244.50000000006</v>
      </c>
      <c r="CI34" s="155">
        <f>VLOOKUP(CONCATENATE($CF$5,"-",CI32),PriceList[[Код ОН для шахиатки]:[Цена в шахматку]],4,0)</f>
        <v>429841.50000000006</v>
      </c>
      <c r="CJ34" s="155">
        <f>VLOOKUP(CONCATENATE($CF$5,"-",CJ32),PriceList[[Код ОН для шахиатки]:[Цена в шахматку]],4,0)</f>
        <v>429841.50000000006</v>
      </c>
      <c r="CK34" s="155">
        <f>VLOOKUP(CONCATENATE($CF$5,"-",CK32),PriceList[[Код ОН для шахиатки]:[Цена в шахматку]],4,0)</f>
        <v>429841.50000000006</v>
      </c>
      <c r="CL34" s="155">
        <f>VLOOKUP(CONCATENATE($CF$5,"-",CL32),PriceList[[Код ОН для шахиатки]:[Цена в шахматку]],4,0)</f>
        <v>402288.48000000004</v>
      </c>
      <c r="CM34" s="155">
        <f>VLOOKUP(CONCATENATE($CF$5,"-",CM32),PriceList[[Код ОН для шахиатки]:[Цена в шахматку]],4,0)</f>
        <v>402864.00000000006</v>
      </c>
      <c r="CN34" s="155">
        <f>VLOOKUP(CONCATENATE($CF$5,"-",CN32),PriceList[[Код ОН для шахиатки]:[Цена в шахматку]],4,0)</f>
        <v>406461.00000000006</v>
      </c>
      <c r="CO34" s="155">
        <f>VLOOKUP(CONCATENATE($CF$5,"-",CO32),PriceList[[Код ОН для шахиатки]:[Цена в шахматку]],4,0)</f>
        <v>406461.00000000006</v>
      </c>
      <c r="CP34" s="155">
        <f>VLOOKUP(CONCATENATE($CF$5,"-",CP32),PriceList[[Код ОН для шахиатки]:[Цена в шахматку]],4,0)</f>
        <v>406461.00000000006</v>
      </c>
      <c r="CQ34" s="150"/>
      <c r="CR34" s="150"/>
      <c r="CS34" s="150"/>
      <c r="CT34" s="150"/>
      <c r="CU34" s="150"/>
      <c r="CV34" s="150"/>
      <c r="CW34" s="150"/>
      <c r="CX34" s="150"/>
      <c r="CY34" s="150"/>
      <c r="CZ34" s="150"/>
      <c r="DA34" s="150"/>
      <c r="DB34" s="203"/>
      <c r="DC34" s="216">
        <f>VLOOKUP(CONCATENATE($DC$5,"-",DC32),PriceList[[Код ОН для шахиатки]:[Цена в шахматку]],4,0)</f>
        <v>422647.50000000006</v>
      </c>
      <c r="DD34" s="155">
        <f>VLOOKUP(CONCATENATE($DC$5,"-",DD32),PriceList[[Код ОН для шахиатки]:[Цена в шахматку]],4,0)</f>
        <v>422647.50000000006</v>
      </c>
      <c r="DE34" s="155">
        <f>VLOOKUP(CONCATENATE($DC$5,"-",DE32),PriceList[[Код ОН для шахиатки]:[Цена в шахматку]],4,0)</f>
        <v>422647.50000000006</v>
      </c>
      <c r="DF34" s="155">
        <f>VLOOKUP(CONCATENATE($DC$5,"-",DF32),PriceList[[Код ОН для шахиатки]:[Цена в шахматку]],4,0)</f>
        <v>419050.50000000006</v>
      </c>
      <c r="DG34" s="155">
        <f>VLOOKUP(CONCATENATE($DC$5,"-",DG32),PriceList[[Код ОН для шахиатки]:[Цена в шахматку]],4,0)</f>
        <v>402288.48000000004</v>
      </c>
      <c r="DH34" s="155">
        <f>VLOOKUP(CONCATENATE($DC$5,"-",DH32),PriceList[[Код ОН для шахиатки]:[Цена в шахматку]],4,0)</f>
        <v>429841.50000000006</v>
      </c>
      <c r="DI34" s="155">
        <f>VLOOKUP(CONCATENATE($DC$5,"-",DI32),PriceList[[Код ОН для шахиатки]:[Цена в шахматку]],4,0)</f>
        <v>429841.50000000006</v>
      </c>
      <c r="DJ34" s="155">
        <f>VLOOKUP(CONCATENATE($DC$5,"-",DJ32),PriceList[[Код ОН для шахиатки]:[Цена в шахматку]],4,0)</f>
        <v>429841.50000000006</v>
      </c>
      <c r="DK34" s="155">
        <f>VLOOKUP(CONCATENATE($DC$5,"-",DK32),PriceList[[Код ОН для шахиатки]:[Цена в шахматку]],4,0)</f>
        <v>426244.50000000006</v>
      </c>
      <c r="DL34" s="155">
        <f>VLOOKUP(CONCATENATE($DC$5,"-",DL32),PriceList[[Код ОН для шахиатки]:[Цена в шахматку]],4,0)</f>
        <v>404015.04000000004</v>
      </c>
      <c r="DM34" s="155">
        <f>VLOOKUP(CONCATENATE($DC$5,"-",DM32),PriceList[[Код ОН для шахиатки]:[Цена в шахматку]],4,0)</f>
        <v>413655.00000000006</v>
      </c>
      <c r="DN34" s="150"/>
      <c r="DO34" s="150"/>
      <c r="DP34" s="151"/>
      <c r="DQ34" s="136"/>
      <c r="DR34" s="142"/>
      <c r="DS34" s="142"/>
      <c r="DT34" s="142"/>
      <c r="DU34" s="142"/>
      <c r="DV34" s="143"/>
      <c r="DW34" s="136"/>
      <c r="DX34" s="136"/>
    </row>
    <row r="35" spans="1:128" ht="12.75" customHeight="1">
      <c r="A35" s="384"/>
      <c r="B35" s="154">
        <f t="shared" ref="B35:N35" si="36">B34*B33</f>
        <v>12012059.202000001</v>
      </c>
      <c r="C35" s="156">
        <f t="shared" si="36"/>
        <v>14581835.136</v>
      </c>
      <c r="D35" s="156">
        <f t="shared" si="36"/>
        <v>24722364.015360001</v>
      </c>
      <c r="E35" s="156">
        <f t="shared" si="36"/>
        <v>18343818.735000003</v>
      </c>
      <c r="F35" s="156">
        <f t="shared" si="36"/>
        <v>23031460.932480004</v>
      </c>
      <c r="G35" s="156">
        <f t="shared" si="36"/>
        <v>13483527.156000001</v>
      </c>
      <c r="H35" s="156">
        <f t="shared" si="36"/>
        <v>13288803.561000001</v>
      </c>
      <c r="I35" s="156">
        <f t="shared" si="36"/>
        <v>13211651.508000001</v>
      </c>
      <c r="J35" s="156">
        <f t="shared" si="36"/>
        <v>13015309.263</v>
      </c>
      <c r="K35" s="156">
        <f t="shared" si="36"/>
        <v>23312755.540800001</v>
      </c>
      <c r="L35" s="156">
        <f t="shared" si="36"/>
        <v>14546627.700000001</v>
      </c>
      <c r="M35" s="156">
        <f t="shared" si="36"/>
        <v>12544084.278000001</v>
      </c>
      <c r="N35" s="156">
        <f t="shared" si="36"/>
        <v>12466651.659000002</v>
      </c>
      <c r="O35" s="150"/>
      <c r="P35" s="150"/>
      <c r="Q35" s="150"/>
      <c r="R35" s="150"/>
      <c r="S35" s="150"/>
      <c r="T35" s="150"/>
      <c r="U35" s="150"/>
      <c r="V35" s="150"/>
      <c r="W35" s="150"/>
      <c r="X35" s="150"/>
      <c r="Y35" s="150"/>
      <c r="Z35" s="150"/>
      <c r="AA35" s="150"/>
      <c r="AB35" s="150"/>
      <c r="AC35" s="150"/>
      <c r="AD35" s="150"/>
      <c r="AE35" s="150"/>
      <c r="AF35" s="150"/>
      <c r="AG35" s="150"/>
      <c r="AH35" s="150"/>
      <c r="AI35" s="150"/>
      <c r="AJ35" s="150"/>
      <c r="AK35" s="150"/>
      <c r="AL35" s="150"/>
      <c r="AM35" s="150"/>
      <c r="AN35" s="150"/>
      <c r="AO35" s="150"/>
      <c r="AP35" s="150"/>
      <c r="AQ35" s="203"/>
      <c r="AR35" s="216">
        <f t="shared" ref="AR35:BC35" si="37">AR34*AR33</f>
        <v>16905871.223999999</v>
      </c>
      <c r="AS35" s="156">
        <f t="shared" si="37"/>
        <v>13493447.682</v>
      </c>
      <c r="AT35" s="156">
        <f t="shared" si="37"/>
        <v>13274685.336000001</v>
      </c>
      <c r="AU35" s="156">
        <f t="shared" si="37"/>
        <v>15444554.004000001</v>
      </c>
      <c r="AV35" s="156">
        <f t="shared" si="37"/>
        <v>27440825.829120003</v>
      </c>
      <c r="AW35" s="156">
        <f t="shared" si="37"/>
        <v>13702001.742000001</v>
      </c>
      <c r="AX35" s="156">
        <f t="shared" si="37"/>
        <v>13484584.674000002</v>
      </c>
      <c r="AY35" s="156">
        <f t="shared" si="37"/>
        <v>13284893.622000001</v>
      </c>
      <c r="AZ35" s="156">
        <f t="shared" si="37"/>
        <v>13284893.622000001</v>
      </c>
      <c r="BA35" s="156">
        <f t="shared" si="37"/>
        <v>13389170.652000001</v>
      </c>
      <c r="BB35" s="156">
        <f t="shared" si="37"/>
        <v>24522918.710400004</v>
      </c>
      <c r="BC35" s="156">
        <f t="shared" si="37"/>
        <v>0</v>
      </c>
      <c r="BD35" s="150"/>
      <c r="BE35" s="150"/>
      <c r="BF35" s="150"/>
      <c r="BG35" s="150"/>
      <c r="BH35" s="150"/>
      <c r="BI35" s="150"/>
      <c r="BJ35" s="150"/>
      <c r="BK35" s="150"/>
      <c r="BL35" s="150"/>
      <c r="BM35" s="150"/>
      <c r="BN35" s="150"/>
      <c r="BO35" s="150"/>
      <c r="BP35" s="150"/>
      <c r="BQ35" s="150"/>
      <c r="BR35" s="150"/>
      <c r="BS35" s="150"/>
      <c r="BT35" s="150"/>
      <c r="BU35" s="150"/>
      <c r="BV35" s="150"/>
      <c r="BW35" s="150"/>
      <c r="BX35" s="150"/>
      <c r="BY35" s="150"/>
      <c r="BZ35" s="150"/>
      <c r="CA35" s="150"/>
      <c r="CB35" s="150"/>
      <c r="CC35" s="150"/>
      <c r="CD35" s="150"/>
      <c r="CE35" s="203"/>
      <c r="CF35" s="216">
        <f t="shared" ref="CF35:CP35" si="38">CF34*CF33</f>
        <v>14638764.855000002</v>
      </c>
      <c r="CG35" s="156">
        <f t="shared" si="38"/>
        <v>24232822.099199999</v>
      </c>
      <c r="CH35" s="156">
        <f t="shared" si="38"/>
        <v>12936520.575000003</v>
      </c>
      <c r="CI35" s="156">
        <f t="shared" si="38"/>
        <v>13333683.330000002</v>
      </c>
      <c r="CJ35" s="156">
        <f t="shared" si="38"/>
        <v>13286400.765000002</v>
      </c>
      <c r="CK35" s="156">
        <f t="shared" si="38"/>
        <v>13062883.185000002</v>
      </c>
      <c r="CL35" s="156">
        <f t="shared" si="38"/>
        <v>28976839.214400005</v>
      </c>
      <c r="CM35" s="156">
        <f t="shared" si="38"/>
        <v>16819572.000000004</v>
      </c>
      <c r="CN35" s="156">
        <f t="shared" si="38"/>
        <v>11933694.960000001</v>
      </c>
      <c r="CO35" s="156">
        <f t="shared" si="38"/>
        <v>12336091.350000001</v>
      </c>
      <c r="CP35" s="156">
        <f t="shared" si="38"/>
        <v>12527128.020000001</v>
      </c>
      <c r="CQ35" s="150"/>
      <c r="CR35" s="150"/>
      <c r="CS35" s="150"/>
      <c r="CT35" s="150"/>
      <c r="CU35" s="150"/>
      <c r="CV35" s="150"/>
      <c r="CW35" s="150"/>
      <c r="CX35" s="150"/>
      <c r="CY35" s="150"/>
      <c r="CZ35" s="150"/>
      <c r="DA35" s="150"/>
      <c r="DB35" s="203"/>
      <c r="DC35" s="216">
        <f t="shared" ref="DC35:DM35" si="39">DC34*DC33</f>
        <v>13025995.950000001</v>
      </c>
      <c r="DD35" s="156">
        <f t="shared" si="39"/>
        <v>12827351.625000002</v>
      </c>
      <c r="DE35" s="156">
        <f t="shared" si="39"/>
        <v>12408930.600000001</v>
      </c>
      <c r="DF35" s="156">
        <f t="shared" si="39"/>
        <v>17495358.375000004</v>
      </c>
      <c r="DG35" s="156">
        <f t="shared" si="39"/>
        <v>28976839.214400005</v>
      </c>
      <c r="DH35" s="156">
        <f t="shared" si="39"/>
        <v>13062883.185000002</v>
      </c>
      <c r="DI35" s="156">
        <f t="shared" si="39"/>
        <v>13286400.765000002</v>
      </c>
      <c r="DJ35" s="156">
        <f t="shared" si="39"/>
        <v>13333683.330000002</v>
      </c>
      <c r="DK35" s="156">
        <f t="shared" si="39"/>
        <v>12936520.575000003</v>
      </c>
      <c r="DL35" s="156">
        <f t="shared" si="39"/>
        <v>24232822.099199999</v>
      </c>
      <c r="DM35" s="156">
        <f t="shared" si="39"/>
        <v>15234913.650000002</v>
      </c>
      <c r="DN35" s="150"/>
      <c r="DO35" s="150"/>
      <c r="DP35" s="151"/>
      <c r="DQ35" s="136"/>
      <c r="DR35" s="157">
        <f>SUM(B35:AQ35)</f>
        <v>208560948.68664002</v>
      </c>
      <c r="DS35" s="157">
        <f>SUM(AR35:CE35)</f>
        <v>178227847.09752005</v>
      </c>
      <c r="DT35" s="157">
        <f>SUM(CF35:DB35)</f>
        <v>174084400.35360003</v>
      </c>
      <c r="DU35" s="157">
        <f>SUM(DC35:DP35)</f>
        <v>176821699.36860004</v>
      </c>
      <c r="DV35" s="158">
        <f>SUM(B35:DP35)</f>
        <v>737694895.50636017</v>
      </c>
      <c r="DW35" s="159"/>
      <c r="DX35" s="159"/>
    </row>
    <row r="36" spans="1:128" ht="12.75" customHeight="1" thickBot="1">
      <c r="A36" s="385"/>
      <c r="B36" s="164" t="str">
        <f>VLOOKUP(CONCATENATE($B$5,"-",B32),PriceList[[Код ОН для шахиатки]:[СТАТУС В ШАХМАТКУ]],5,0)</f>
        <v>Свободно</v>
      </c>
      <c r="C36" s="161" t="str">
        <f>VLOOKUP(CONCATENATE($B$5,"-",C32),PriceList[[Код ОН для шахиатки]:[СТАТУС В ШАХМАТКУ]],5,0)</f>
        <v>Свободно</v>
      </c>
      <c r="D36" s="161" t="str">
        <f>VLOOKUP(CONCATENATE($B$5,"-",D32),PriceList[[Код ОН для шахиатки]:[СТАТУС В ШАХМАТКУ]],5,0)</f>
        <v>Резерв</v>
      </c>
      <c r="E36" s="161" t="str">
        <f>VLOOKUP(CONCATENATE($B$5,"-",E32),PriceList[[Код ОН для шахиатки]:[СТАТУС В ШАХМАТКУ]],5,0)</f>
        <v>Резерв</v>
      </c>
      <c r="F36" s="161" t="str">
        <f>VLOOKUP(CONCATENATE($B$5,"-",F32),PriceList[[Код ОН для шахиатки]:[СТАТУС В ШАХМАТКУ]],5,0)</f>
        <v>Резерв</v>
      </c>
      <c r="G36" s="161" t="str">
        <f>VLOOKUP(CONCATENATE($B$5,"-",G32),PriceList[[Код ОН для шахиатки]:[СТАТУС В ШАХМАТКУ]],5,0)</f>
        <v>Свободно</v>
      </c>
      <c r="H36" s="161" t="str">
        <f>VLOOKUP(CONCATENATE($B$5,"-",H32),PriceList[[Код ОН для шахиатки]:[СТАТУС В ШАХМАТКУ]],5,0)</f>
        <v>Свободно</v>
      </c>
      <c r="I36" s="161" t="str">
        <f>VLOOKUP(CONCATENATE($B$5,"-",I32),PriceList[[Код ОН для шахиатки]:[СТАТУС В ШАХМАТКУ]],5,0)</f>
        <v>Резерв</v>
      </c>
      <c r="J36" s="161" t="str">
        <f>VLOOKUP(CONCATENATE($B$5,"-",J32),PriceList[[Код ОН для шахиатки]:[СТАТУС В ШАХМАТКУ]],5,0)</f>
        <v>Резерв</v>
      </c>
      <c r="K36" s="161" t="str">
        <f>VLOOKUP(CONCATENATE($B$5,"-",K32),PriceList[[Код ОН для шахиатки]:[СТАТУС В ШАХМАТКУ]],5,0)</f>
        <v>Резерв</v>
      </c>
      <c r="L36" s="161" t="str">
        <f>VLOOKUP(CONCATENATE($B$5,"-",L32),PriceList[[Код ОН для шахиатки]:[СТАТУС В ШАХМАТКУ]],5,0)</f>
        <v>Свободно</v>
      </c>
      <c r="M36" s="161" t="str">
        <f>VLOOKUP(CONCATENATE($B$5,"-",M32),PriceList[[Код ОН для шахиатки]:[СТАТУС В ШАХМАТКУ]],5,0)</f>
        <v>Свободно</v>
      </c>
      <c r="N36" s="161" t="str">
        <f>VLOOKUP(CONCATENATE($B$5,"-",N32),PriceList[[Код ОН для шахиатки]:[СТАТУС В ШАХМАТКУ]],5,0)</f>
        <v>Свободно</v>
      </c>
      <c r="O36" s="162"/>
      <c r="P36" s="162"/>
      <c r="Q36" s="162"/>
      <c r="R36" s="162"/>
      <c r="S36" s="162"/>
      <c r="T36" s="162"/>
      <c r="U36" s="162"/>
      <c r="V36" s="162"/>
      <c r="W36" s="162"/>
      <c r="X36" s="162"/>
      <c r="Y36" s="162"/>
      <c r="Z36" s="162"/>
      <c r="AA36" s="162"/>
      <c r="AB36" s="162"/>
      <c r="AC36" s="162"/>
      <c r="AD36" s="162"/>
      <c r="AE36" s="162"/>
      <c r="AF36" s="162"/>
      <c r="AG36" s="162"/>
      <c r="AH36" s="162"/>
      <c r="AI36" s="162"/>
      <c r="AJ36" s="162"/>
      <c r="AK36" s="162"/>
      <c r="AL36" s="162"/>
      <c r="AM36" s="162"/>
      <c r="AN36" s="162"/>
      <c r="AO36" s="162"/>
      <c r="AP36" s="162"/>
      <c r="AQ36" s="204"/>
      <c r="AR36" s="217" t="str">
        <f>VLOOKUP(CONCATENATE($AR$5,"-",AR32),PriceList[[Код ОН для шахиатки]:[СТАТУС В ШАХМАТКУ]],5,0)</f>
        <v>Резерв</v>
      </c>
      <c r="AS36" s="161" t="str">
        <f>VLOOKUP(CONCATENATE($AR$5,"-",AS32),PriceList[[Код ОН для шахиатки]:[СТАТУС В ШАХМАТКУ]],5,0)</f>
        <v>Резерв</v>
      </c>
      <c r="AT36" s="161" t="str">
        <f>VLOOKUP(CONCATENATE($AR$5,"-",AT32),PriceList[[Код ОН для шахиатки]:[СТАТУС В ШАХМАТКУ]],5,0)</f>
        <v>Резерв</v>
      </c>
      <c r="AU36" s="161" t="str">
        <f>VLOOKUP(CONCATENATE($AR$5,"-",AU32),PriceList[[Код ОН для шахиатки]:[СТАТУС В ШАХМАТКУ]],5,0)</f>
        <v>Резерв</v>
      </c>
      <c r="AV36" s="161" t="str">
        <f>VLOOKUP(CONCATENATE($AR$5,"-",AV32),PriceList[[Код ОН для шахиатки]:[СТАТУС В ШАХМАТКУ]],5,0)</f>
        <v>Свободно</v>
      </c>
      <c r="AW36" s="161" t="str">
        <f>VLOOKUP(CONCATENATE($AR$5,"-",AW32),PriceList[[Код ОН для шахиатки]:[СТАТУС В ШАХМАТКУ]],5,0)</f>
        <v>Резерв</v>
      </c>
      <c r="AX36" s="161" t="str">
        <f>VLOOKUP(CONCATENATE($AR$5,"-",AX32),PriceList[[Код ОН для шахиатки]:[СТАТУС В ШАХМАТКУ]],5,0)</f>
        <v>Резерв</v>
      </c>
      <c r="AY36" s="161" t="str">
        <f>VLOOKUP(CONCATENATE($AR$5,"-",AY32),PriceList[[Код ОН для шахиатки]:[СТАТУС В ШАХМАТКУ]],5,0)</f>
        <v>Свободно</v>
      </c>
      <c r="AZ36" s="161" t="str">
        <f>VLOOKUP(CONCATENATE($AR$5,"-",AZ32),PriceList[[Код ОН для шахиатки]:[СТАТУС В ШАХМАТКУ]],5,0)</f>
        <v>Резерв</v>
      </c>
      <c r="BA36" s="161" t="str">
        <f>VLOOKUP(CONCATENATE($AR$5,"-",BA32),PriceList[[Код ОН для шахиатки]:[СТАТУС В ШАХМАТКУ]],5,0)</f>
        <v>Резерв</v>
      </c>
      <c r="BB36" s="161" t="str">
        <f>VLOOKUP(CONCATENATE($AR$5,"-",BB32),PriceList[[Код ОН для шахиатки]:[СТАТУС В ШАХМАТКУ]],5,0)</f>
        <v>Свободно</v>
      </c>
      <c r="BC36" s="161" t="str">
        <f>VLOOKUP(CONCATENATE($AR$5,"-",BC32),PriceList[[Код ОН для шахиатки]:[СТАТУС В ШАХМАТКУ]],5,0)</f>
        <v>Не для продажи</v>
      </c>
      <c r="BD36" s="162"/>
      <c r="BE36" s="162"/>
      <c r="BF36" s="162"/>
      <c r="BG36" s="162"/>
      <c r="BH36" s="162"/>
      <c r="BI36" s="162"/>
      <c r="BJ36" s="162"/>
      <c r="BK36" s="162"/>
      <c r="BL36" s="162"/>
      <c r="BM36" s="162"/>
      <c r="BN36" s="162"/>
      <c r="BO36" s="162"/>
      <c r="BP36" s="162"/>
      <c r="BQ36" s="162"/>
      <c r="BR36" s="162"/>
      <c r="BS36" s="162"/>
      <c r="BT36" s="162"/>
      <c r="BU36" s="162"/>
      <c r="BV36" s="162"/>
      <c r="BW36" s="162"/>
      <c r="BX36" s="162"/>
      <c r="BY36" s="162"/>
      <c r="BZ36" s="162"/>
      <c r="CA36" s="162"/>
      <c r="CB36" s="162"/>
      <c r="CC36" s="162"/>
      <c r="CD36" s="162"/>
      <c r="CE36" s="204"/>
      <c r="CF36" s="217" t="str">
        <f>VLOOKUP(CONCATENATE($CF$5,"-",CF32),PriceList[[Код ОН для шахиатки]:[СТАТУС В ШАХМАТКУ]],5,0)</f>
        <v>Свободно</v>
      </c>
      <c r="CG36" s="161" t="str">
        <f>VLOOKUP(CONCATENATE($CF$5,"-",CG32),PriceList[[Код ОН для шахиатки]:[СТАТУС В ШАХМАТКУ]],5,0)</f>
        <v>Резерв</v>
      </c>
      <c r="CH36" s="161" t="str">
        <f>VLOOKUP(CONCATENATE($CF$5,"-",CH32),PriceList[[Код ОН для шахиатки]:[СТАТУС В ШАХМАТКУ]],5,0)</f>
        <v>Резерв</v>
      </c>
      <c r="CI36" s="161" t="str">
        <f>VLOOKUP(CONCATENATE($CF$5,"-",CI32),PriceList[[Код ОН для шахиатки]:[СТАТУС В ШАХМАТКУ]],5,0)</f>
        <v>Резерв</v>
      </c>
      <c r="CJ36" s="161" t="str">
        <f>VLOOKUP(CONCATENATE($CF$5,"-",CJ32),PriceList[[Код ОН для шахиатки]:[СТАТУС В ШАХМАТКУ]],5,0)</f>
        <v>Резерв</v>
      </c>
      <c r="CK36" s="161" t="str">
        <f>VLOOKUP(CONCATENATE($CF$5,"-",CK32),PriceList[[Код ОН для шахиатки]:[СТАТУС В ШАХМАТКУ]],5,0)</f>
        <v>Резерв</v>
      </c>
      <c r="CL36" s="161" t="str">
        <f>VLOOKUP(CONCATENATE($CF$5,"-",CL32),PriceList[[Код ОН для шахиатки]:[СТАТУС В ШАХМАТКУ]],5,0)</f>
        <v>Резерв</v>
      </c>
      <c r="CM36" s="161" t="str">
        <f>VLOOKUP(CONCATENATE($CF$5,"-",CM32),PriceList[[Код ОН для шахиатки]:[СТАТУС В ШАХМАТКУ]],5,0)</f>
        <v>Резерв</v>
      </c>
      <c r="CN36" s="161" t="str">
        <f>VLOOKUP(CONCATENATE($CF$5,"-",CN32),PriceList[[Код ОН для шахиатки]:[СТАТУС В ШАХМАТКУ]],5,0)</f>
        <v>Резерв</v>
      </c>
      <c r="CO36" s="161" t="str">
        <f>VLOOKUP(CONCATENATE($CF$5,"-",CO32),PriceList[[Код ОН для шахиатки]:[СТАТУС В ШАХМАТКУ]],5,0)</f>
        <v>Свободно</v>
      </c>
      <c r="CP36" s="161" t="str">
        <f>VLOOKUP(CONCATENATE($CF$5,"-",CP32),PriceList[[Код ОН для шахиатки]:[СТАТУС В ШАХМАТКУ]],5,0)</f>
        <v>Свободно</v>
      </c>
      <c r="CQ36" s="162"/>
      <c r="CR36" s="162"/>
      <c r="CS36" s="162"/>
      <c r="CT36" s="162"/>
      <c r="CU36" s="162"/>
      <c r="CV36" s="162"/>
      <c r="CW36" s="162"/>
      <c r="CX36" s="162"/>
      <c r="CY36" s="162"/>
      <c r="CZ36" s="162"/>
      <c r="DA36" s="162"/>
      <c r="DB36" s="204"/>
      <c r="DC36" s="218" t="str">
        <f>VLOOKUP(CONCATENATE($DC$5,"-",DC32),PriceList[[Код ОН для шахиатки]:[СТАТУС В ШАХМАТКУ]],5,0)</f>
        <v>Резерв</v>
      </c>
      <c r="DD36" s="165" t="str">
        <f>VLOOKUP(CONCATENATE($DC$5,"-",DD32),PriceList[[Код ОН для шахиатки]:[СТАТУС В ШАХМАТКУ]],5,0)</f>
        <v>Резерв</v>
      </c>
      <c r="DE36" s="165" t="str">
        <f>VLOOKUP(CONCATENATE($DC$5,"-",DE32),PriceList[[Код ОН для шахиатки]:[СТАТУС В ШАХМАТКУ]],5,0)</f>
        <v>Резерв</v>
      </c>
      <c r="DF36" s="165" t="str">
        <f>VLOOKUP(CONCATENATE($DC$5,"-",DF32),PriceList[[Код ОН для шахиатки]:[СТАТУС В ШАХМАТКУ]],5,0)</f>
        <v>Резерв</v>
      </c>
      <c r="DG36" s="165" t="str">
        <f>VLOOKUP(CONCATENATE($DC$5,"-",DG32),PriceList[[Код ОН для шахиатки]:[СТАТУС В ШАХМАТКУ]],5,0)</f>
        <v>Резерв</v>
      </c>
      <c r="DH36" s="165" t="str">
        <f>VLOOKUP(CONCATENATE($DC$5,"-",DH32),PriceList[[Код ОН для шахиатки]:[СТАТУС В ШАХМАТКУ]],5,0)</f>
        <v>Резерв</v>
      </c>
      <c r="DI36" s="165" t="str">
        <f>VLOOKUP(CONCATENATE($DC$5,"-",DI32),PriceList[[Код ОН для шахиатки]:[СТАТУС В ШАХМАТКУ]],5,0)</f>
        <v>Резерв</v>
      </c>
      <c r="DJ36" s="165" t="str">
        <f>VLOOKUP(CONCATENATE($DC$5,"-",DJ32),PriceList[[Код ОН для шахиатки]:[СТАТУС В ШАХМАТКУ]],5,0)</f>
        <v>Резерв</v>
      </c>
      <c r="DK36" s="165" t="str">
        <f>VLOOKUP(CONCATENATE($DC$5,"-",DK32),PriceList[[Код ОН для шахиатки]:[СТАТУС В ШАХМАТКУ]],5,0)</f>
        <v>Резерв</v>
      </c>
      <c r="DL36" s="165" t="str">
        <f>VLOOKUP(CONCATENATE($DC$5,"-",DL32),PriceList[[Код ОН для шахиатки]:[СТАТУС В ШАХМАТКУ]],5,0)</f>
        <v>Резерв</v>
      </c>
      <c r="DM36" s="165" t="str">
        <f>VLOOKUP(CONCATENATE($DC$5,"-",DM32),PriceList[[Код ОН для шахиатки]:[СТАТУС В ШАХМАТКУ]],5,0)</f>
        <v>Резерв</v>
      </c>
      <c r="DN36" s="162"/>
      <c r="DO36" s="162"/>
      <c r="DP36" s="163"/>
      <c r="DQ36" s="136"/>
      <c r="DR36" s="142"/>
      <c r="DS36" s="142"/>
      <c r="DT36" s="142"/>
      <c r="DU36" s="142"/>
      <c r="DV36" s="143"/>
      <c r="DW36" s="136"/>
      <c r="DX36" s="136"/>
    </row>
    <row r="37" spans="1:128" ht="12.75" customHeight="1" thickTop="1">
      <c r="A37" s="383">
        <v>7</v>
      </c>
      <c r="B37" s="144" t="str">
        <f>VLOOKUP(CONCATENATE($B$5,"-",B38),PriceList[[Код ОН для шахиатки]:[Цена в шахматку]],2,0)</f>
        <v>Ст</v>
      </c>
      <c r="C37" s="145" t="str">
        <f>VLOOKUP(CONCATENATE($B$5,"-",C38),PriceList[[Код ОН для шахиатки]:[Цена в шахматку]],2,0)</f>
        <v>Ст</v>
      </c>
      <c r="D37" s="145" t="str">
        <f>VLOOKUP(CONCATENATE($B$5,"-",D38),PriceList[[Код ОН для шахиатки]:[Цена в шахматку]],2,0)</f>
        <v>1К</v>
      </c>
      <c r="E37" s="145" t="str">
        <f>VLOOKUP(CONCATENATE($B$5,"-",E38),PriceList[[Код ОН для шахиатки]:[Цена в шахматку]],2,0)</f>
        <v>Ст</v>
      </c>
      <c r="F37" s="145" t="str">
        <f>VLOOKUP(CONCATENATE($B$5,"-",F38),PriceList[[Код ОН для шахиатки]:[Цена в шахматку]],2,0)</f>
        <v>Ст</v>
      </c>
      <c r="G37" s="145" t="str">
        <f>VLOOKUP(CONCATENATE($B$5,"-",G38),PriceList[[Код ОН для шахиатки]:[Цена в шахматку]],2,0)</f>
        <v>Ст</v>
      </c>
      <c r="H37" s="145" t="str">
        <f>VLOOKUP(CONCATENATE($B$5,"-",H38),PriceList[[Код ОН для шахиатки]:[Цена в шахматку]],2,0)</f>
        <v>Ст</v>
      </c>
      <c r="I37" s="145" t="str">
        <f>VLOOKUP(CONCATENATE($B$5,"-",I38),PriceList[[Код ОН для шахиатки]:[Цена в шахматку]],2,0)</f>
        <v>Ст</v>
      </c>
      <c r="J37" s="145" t="str">
        <f>VLOOKUP(CONCATENATE($B$5,"-",J38),PriceList[[Код ОН для шахиатки]:[Цена в шахматку]],2,0)</f>
        <v>Ст</v>
      </c>
      <c r="K37" s="145" t="str">
        <f>VLOOKUP(CONCATENATE($B$5,"-",K38),PriceList[[Код ОН для шахиатки]:[Цена в шахматку]],2,0)</f>
        <v>Ст</v>
      </c>
      <c r="L37" s="145" t="str">
        <f>VLOOKUP(CONCATENATE($B$5,"-",L38),PriceList[[Код ОН для шахиатки]:[Цена в шахматку]],2,0)</f>
        <v>Ст</v>
      </c>
      <c r="M37" s="145" t="str">
        <f>VLOOKUP(CONCATENATE($B$5,"-",M38),PriceList[[Код ОН для шахиатки]:[Цена в шахматку]],2,0)</f>
        <v>Ст</v>
      </c>
      <c r="N37" s="145" t="str">
        <f>VLOOKUP(CONCATENATE($B$5,"-",N38),PriceList[[Код ОН для шахиатки]:[Цена в шахматку]],2,0)</f>
        <v>Ст</v>
      </c>
      <c r="O37" s="145" t="str">
        <f>VLOOKUP(CONCATENATE($B$5,"-",O38),PriceList[[Код ОН для шахиатки]:[Цена в шахматку]],2,0)</f>
        <v>Ст</v>
      </c>
      <c r="P37" s="145" t="str">
        <f>VLOOKUP(CONCATENATE($B$5,"-",P38),PriceList[[Код ОН для шахиатки]:[Цена в шахматку]],2,0)</f>
        <v>1К</v>
      </c>
      <c r="Q37" s="145" t="str">
        <f>VLOOKUP(CONCATENATE($B$5,"-",Q38),PriceList[[Код ОН для шахиатки]:[Цена в шахматку]],2,0)</f>
        <v>Ст</v>
      </c>
      <c r="R37" s="145" t="str">
        <f>VLOOKUP(CONCATENATE($B$5,"-",R38),PriceList[[Код ОН для шахиатки]:[Цена в шахматку]],2,0)</f>
        <v>Ст</v>
      </c>
      <c r="S37" s="145" t="str">
        <f>VLOOKUP(CONCATENATE($B$5,"-",S38),PriceList[[Код ОН для шахиатки]:[Цена в шахматку]],2,0)</f>
        <v>Ст</v>
      </c>
      <c r="T37" s="145" t="str">
        <f>VLOOKUP(CONCATENATE($B$5,"-",T38),PriceList[[Код ОН для шахиатки]:[Цена в шахматку]],2,0)</f>
        <v>1К</v>
      </c>
      <c r="U37" s="145" t="str">
        <f>VLOOKUP(CONCATENATE($B$5,"-",U38),PriceList[[Код ОН для шахиатки]:[Цена в шахматку]],2,0)</f>
        <v>Ст</v>
      </c>
      <c r="V37" s="145" t="str">
        <f>VLOOKUP(CONCATENATE($B$5,"-",V38),PriceList[[Код ОН для шахиатки]:[Цена в шахматку]],2,0)</f>
        <v>Ст</v>
      </c>
      <c r="W37" s="145" t="str">
        <f>VLOOKUP(CONCATENATE($B$5,"-",W38),PriceList[[Код ОН для шахиатки]:[Цена в шахматку]],2,0)</f>
        <v>Ст</v>
      </c>
      <c r="X37" s="145" t="str">
        <f>VLOOKUP(CONCATENATE($B$5,"-",X38),PriceList[[Код ОН для шахиатки]:[Цена в шахматку]],2,0)</f>
        <v>Ст</v>
      </c>
      <c r="Y37" s="145" t="str">
        <f>VLOOKUP(CONCATENATE($B$5,"-",Y38),PriceList[[Код ОН для шахиатки]:[Цена в шахматку]],2,0)</f>
        <v>Ст</v>
      </c>
      <c r="Z37" s="145" t="str">
        <f>VLOOKUP(CONCATENATE($B$5,"-",Z38),PriceList[[Код ОН для шахиатки]:[Цена в шахматку]],2,0)</f>
        <v>Ст</v>
      </c>
      <c r="AA37" s="145" t="str">
        <f>VLOOKUP(CONCATENATE($B$5,"-",AA38),PriceList[[Код ОН для шахиатки]:[Цена в шахматку]],2,0)</f>
        <v>1К</v>
      </c>
      <c r="AB37" s="145" t="str">
        <f>VLOOKUP(CONCATENATE($B$5,"-",AB38),PriceList[[Код ОН для шахиатки]:[Цена в шахматку]],2,0)</f>
        <v>Ст</v>
      </c>
      <c r="AC37" s="145" t="str">
        <f>VLOOKUP(CONCATENATE($B$5,"-",AC38),PriceList[[Код ОН для шахиатки]:[Цена в шахматку]],2,0)</f>
        <v>Ст</v>
      </c>
      <c r="AD37" s="145" t="str">
        <f>VLOOKUP(CONCATENATE($B$5,"-",AD38),PriceList[[Код ОН для шахиатки]:[Цена в шахматку]],2,0)</f>
        <v>Ст</v>
      </c>
      <c r="AE37" s="145" t="str">
        <f>VLOOKUP(CONCATENATE($B$5,"-",AE38),PriceList[[Код ОН для шахиатки]:[Цена в шахматку]],2,0)</f>
        <v>Ст</v>
      </c>
      <c r="AF37" s="145" t="str">
        <f>VLOOKUP(CONCATENATE($B$5,"-",AF38),PriceList[[Код ОН для шахиатки]:[Цена в шахматку]],2,0)</f>
        <v>Ст</v>
      </c>
      <c r="AG37" s="145" t="str">
        <f>VLOOKUP(CONCATENATE($B$5,"-",AG38),PriceList[[Код ОН для шахиатки]:[Цена в шахматку]],2,0)</f>
        <v>Ст</v>
      </c>
      <c r="AH37" s="145" t="str">
        <f>VLOOKUP(CONCATENATE($B$5,"-",AH38),PriceList[[Код ОН для шахиатки]:[Цена в шахматку]],2,0)</f>
        <v>Ст</v>
      </c>
      <c r="AI37" s="145" t="str">
        <f>VLOOKUP(CONCATENATE($B$5,"-",AI38),PriceList[[Код ОН для шахиатки]:[Цена в шахматку]],2,0)</f>
        <v>Ст</v>
      </c>
      <c r="AJ37" s="145" t="str">
        <f>VLOOKUP(CONCATENATE($B$5,"-",AJ38),PriceList[[Код ОН для шахиатки]:[Цена в шахматку]],2,0)</f>
        <v>Ст</v>
      </c>
      <c r="AK37" s="145" t="str">
        <f>VLOOKUP(CONCATENATE($B$5,"-",AK38),PriceList[[Код ОН для шахиатки]:[Цена в шахматку]],2,0)</f>
        <v>Ст</v>
      </c>
      <c r="AL37" s="145" t="str">
        <f>VLOOKUP(CONCATENATE($B$5,"-",AL38),PriceList[[Код ОН для шахиатки]:[Цена в шахматку]],2,0)</f>
        <v>Ст</v>
      </c>
      <c r="AM37" s="145" t="str">
        <f>VLOOKUP(CONCATENATE($B$5,"-",AM38),PriceList[[Код ОН для шахиатки]:[Цена в шахматку]],2,0)</f>
        <v>1К</v>
      </c>
      <c r="AN37" s="145" t="str">
        <f>VLOOKUP(CONCATENATE($B$5,"-",AN38),PriceList[[Код ОН для шахиатки]:[Цена в шахматку]],2,0)</f>
        <v>Ст</v>
      </c>
      <c r="AO37" s="145" t="str">
        <f>VLOOKUP(CONCATENATE($B$5,"-",AO38),PriceList[[Код ОН для шахиатки]:[Цена в шахматку]],2,0)</f>
        <v>Ст</v>
      </c>
      <c r="AP37" s="145" t="str">
        <f>VLOOKUP(CONCATENATE($B$5,"-",AP38),PriceList[[Код ОН для шахиатки]:[Цена в шахматку]],2,0)</f>
        <v>Ст</v>
      </c>
      <c r="AQ37" s="202"/>
      <c r="AR37" s="213" t="str">
        <f>VLOOKUP(CONCATENATE($AR$5,"-",AR38),PriceList[[Код ОН для шахиатки]:[Цена в шахматку]],2,0)</f>
        <v>Ст</v>
      </c>
      <c r="AS37" s="145" t="str">
        <f>VLOOKUP(CONCATENATE($AR$5,"-",AS38),PriceList[[Код ОН для шахиатки]:[Цена в шахматку]],2,0)</f>
        <v>Ст</v>
      </c>
      <c r="AT37" s="145" t="str">
        <f>VLOOKUP(CONCATENATE($AR$5,"-",AT38),PriceList[[Код ОН для шахиатки]:[Цена в шахматку]],2,0)</f>
        <v>Ст</v>
      </c>
      <c r="AU37" s="145" t="str">
        <f>VLOOKUP(CONCATENATE($AR$5,"-",AU38),PriceList[[Код ОН для шахиатки]:[Цена в шахматку]],2,0)</f>
        <v>Ст</v>
      </c>
      <c r="AV37" s="145" t="str">
        <f>VLOOKUP(CONCATENATE($AR$5,"-",AV38),PriceList[[Код ОН для шахиатки]:[Цена в шахматку]],2,0)</f>
        <v>Ст</v>
      </c>
      <c r="AW37" s="145" t="str">
        <f>VLOOKUP(CONCATENATE($AR$5,"-",AW38),PriceList[[Код ОН для шахиатки]:[Цена в шахматку]],2,0)</f>
        <v>Ст</v>
      </c>
      <c r="AX37" s="145" t="str">
        <f>VLOOKUP(CONCATENATE($AR$5,"-",AX38),PriceList[[Код ОН для шахиатки]:[Цена в шахматку]],2,0)</f>
        <v>Ст</v>
      </c>
      <c r="AY37" s="145" t="str">
        <f>VLOOKUP(CONCATENATE($AR$5,"-",AY38),PriceList[[Код ОН для шахиатки]:[Цена в шахматку]],2,0)</f>
        <v>Ст</v>
      </c>
      <c r="AZ37" s="145" t="str">
        <f>VLOOKUP(CONCATENATE($AR$5,"-",AZ38),PriceList[[Код ОН для шахиатки]:[Цена в шахматку]],2,0)</f>
        <v>Ст</v>
      </c>
      <c r="BA37" s="145" t="str">
        <f>VLOOKUP(CONCATENATE($AR$5,"-",BA38),PriceList[[Код ОН для шахиатки]:[Цена в шахматку]],2,0)</f>
        <v>Ст</v>
      </c>
      <c r="BB37" s="145" t="str">
        <f>VLOOKUP(CONCATENATE($AR$5,"-",BB38),PriceList[[Код ОН для шахиатки]:[Цена в шахматку]],2,0)</f>
        <v>Ст</v>
      </c>
      <c r="BC37" s="145" t="str">
        <f>VLOOKUP(CONCATENATE($AR$5,"-",BC38),PriceList[[Код ОН для шахиатки]:[Цена в шахматку]],2,0)</f>
        <v>Ст</v>
      </c>
      <c r="BD37" s="145" t="str">
        <f>VLOOKUP(CONCATENATE($AR$5,"-",BD38),PriceList[[Код ОН для шахиатки]:[Цена в шахматку]],2,0)</f>
        <v>Ст</v>
      </c>
      <c r="BE37" s="145" t="str">
        <f>VLOOKUP(CONCATENATE($AR$5,"-",BE38),PriceList[[Код ОН для шахиатки]:[Цена в шахматку]],2,0)</f>
        <v>Ст</v>
      </c>
      <c r="BF37" s="145" t="str">
        <f>VLOOKUP(CONCATENATE($AR$5,"-",BF38),PriceList[[Код ОН для шахиатки]:[Цена в шахматку]],2,0)</f>
        <v>Ст</v>
      </c>
      <c r="BG37" s="145" t="str">
        <f>VLOOKUP(CONCATENATE($AR$5,"-",BG38),PriceList[[Код ОН для шахиатки]:[Цена в шахматку]],2,0)</f>
        <v>Ст</v>
      </c>
      <c r="BH37" s="145" t="str">
        <f>VLOOKUP(CONCATENATE($AR$5,"-",BH38),PriceList[[Код ОН для шахиатки]:[Цена в шахматку]],2,0)</f>
        <v>Ст</v>
      </c>
      <c r="BI37" s="145" t="str">
        <f>VLOOKUP(CONCATENATE($AR$5,"-",BI38),PriceList[[Код ОН для шахиатки]:[Цена в шахматку]],2,0)</f>
        <v>Ст</v>
      </c>
      <c r="BJ37" s="145" t="str">
        <f>VLOOKUP(CONCATENATE($AR$5,"-",BJ38),PriceList[[Код ОН для шахиатки]:[Цена в шахматку]],2,0)</f>
        <v>Ст</v>
      </c>
      <c r="BK37" s="145" t="str">
        <f>VLOOKUP(CONCATENATE($AR$5,"-",BK38),PriceList[[Код ОН для шахиатки]:[Цена в шахматку]],2,0)</f>
        <v>Ст</v>
      </c>
      <c r="BL37" s="145" t="str">
        <f>VLOOKUP(CONCATENATE($AR$5,"-",BL38),PriceList[[Код ОН для шахиатки]:[Цена в шахматку]],2,0)</f>
        <v>Ст</v>
      </c>
      <c r="BM37" s="145" t="str">
        <f>VLOOKUP(CONCATENATE($AR$5,"-",BM38),PriceList[[Код ОН для шахиатки]:[Цена в шахматку]],2,0)</f>
        <v>Ст</v>
      </c>
      <c r="BN37" s="145" t="str">
        <f>VLOOKUP(CONCATENATE($AR$5,"-",BN38),PriceList[[Код ОН для шахиатки]:[Цена в шахматку]],2,0)</f>
        <v>Ст</v>
      </c>
      <c r="BO37" s="145" t="str">
        <f>VLOOKUP(CONCATENATE($AR$5,"-",BO38),PriceList[[Код ОН для шахиатки]:[Цена в шахматку]],2,0)</f>
        <v>Ст</v>
      </c>
      <c r="BP37" s="145" t="str">
        <f>VLOOKUP(CONCATENATE($AR$5,"-",BP38),PriceList[[Код ОН для шахиатки]:[Цена в шахматку]],2,0)</f>
        <v>Ст</v>
      </c>
      <c r="BQ37" s="145" t="str">
        <f>VLOOKUP(CONCATENATE($AR$5,"-",BQ38),PriceList[[Код ОН для шахиатки]:[Цена в шахматку]],2,0)</f>
        <v>Ст</v>
      </c>
      <c r="BR37" s="145" t="str">
        <f>VLOOKUP(CONCATENATE($AR$5,"-",BR38),PriceList[[Код ОН для шахиатки]:[Цена в шахматку]],2,0)</f>
        <v>Ст</v>
      </c>
      <c r="BS37" s="145" t="str">
        <f>VLOOKUP(CONCATENATE($AR$5,"-",BS38),PriceList[[Код ОН для шахиатки]:[Цена в шахматку]],2,0)</f>
        <v>Ст</v>
      </c>
      <c r="BT37" s="145" t="str">
        <f>VLOOKUP(CONCATENATE($AR$5,"-",BT38),PriceList[[Код ОН для шахиатки]:[Цена в шахматку]],2,0)</f>
        <v>Ст</v>
      </c>
      <c r="BU37" s="145" t="str">
        <f>VLOOKUP(CONCATENATE($AR$5,"-",BU38),PriceList[[Код ОН для шахиатки]:[Цена в шахматку]],2,0)</f>
        <v>Ст</v>
      </c>
      <c r="BV37" s="145" t="str">
        <f>VLOOKUP(CONCATENATE($AR$5,"-",BV38),PriceList[[Код ОН для шахиатки]:[Цена в шахматку]],2,0)</f>
        <v>Ст</v>
      </c>
      <c r="BW37" s="145" t="str">
        <f>VLOOKUP(CONCATENATE($AR$5,"-",BW38),PriceList[[Код ОН для шахиатки]:[Цена в шахматку]],2,0)</f>
        <v>Ст</v>
      </c>
      <c r="BX37" s="145" t="str">
        <f>VLOOKUP(CONCATENATE($AR$5,"-",BX38),PriceList[[Код ОН для шахиатки]:[Цена в шахматку]],2,0)</f>
        <v>Ст</v>
      </c>
      <c r="BY37" s="145" t="str">
        <f>VLOOKUP(CONCATENATE($AR$5,"-",BY38),PriceList[[Код ОН для шахиатки]:[Цена в шахматку]],2,0)</f>
        <v>Ст</v>
      </c>
      <c r="BZ37" s="145" t="str">
        <f>VLOOKUP(CONCATENATE($AR$5,"-",BZ38),PriceList[[Код ОН для шахиатки]:[Цена в шахматку]],2,0)</f>
        <v>Ст</v>
      </c>
      <c r="CA37" s="145" t="str">
        <f>VLOOKUP(CONCATENATE($AR$5,"-",CA38),PriceList[[Код ОН для шахиатки]:[Цена в шахматку]],2,0)</f>
        <v>1К</v>
      </c>
      <c r="CB37" s="145" t="str">
        <f>VLOOKUP(CONCATENATE($AR$5,"-",CB38),PriceList[[Код ОН для шахиатки]:[Цена в шахматку]],2,0)</f>
        <v>Ст</v>
      </c>
      <c r="CC37" s="145" t="str">
        <f>VLOOKUP(CONCATENATE($AR$5,"-",CC38),PriceList[[Код ОН для шахиатки]:[Цена в шахматку]],2,0)</f>
        <v>Ст</v>
      </c>
      <c r="CD37" s="145" t="str">
        <f>VLOOKUP(CONCATENATE($AR$5,"-",CD38),PriceList[[Код ОН для шахиатки]:[Цена в шахматку]],2,0)</f>
        <v>Ст</v>
      </c>
      <c r="CE37" s="202"/>
      <c r="CF37" s="213" t="str">
        <f>VLOOKUP(CONCATENATE($CF$5,"-",CF38),PriceList[[Код ОН для шахиатки]:[Цена в шахматку]],2,0)</f>
        <v>Ст</v>
      </c>
      <c r="CG37" s="145" t="str">
        <f>VLOOKUP(CONCATENATE($CF$5,"-",CG38),PriceList[[Код ОН для шахиатки]:[Цена в шахматку]],2,0)</f>
        <v>Ст</v>
      </c>
      <c r="CH37" s="145" t="str">
        <f>VLOOKUP(CONCATENATE($CF$5,"-",CH38),PriceList[[Код ОН для шахиатки]:[Цена в шахматку]],2,0)</f>
        <v>Ст</v>
      </c>
      <c r="CI37" s="145" t="str">
        <f>VLOOKUP(CONCATENATE($CF$5,"-",CI38),PriceList[[Код ОН для шахиатки]:[Цена в шахматку]],2,0)</f>
        <v>Ст</v>
      </c>
      <c r="CJ37" s="145" t="str">
        <f>VLOOKUP(CONCATENATE($CF$5,"-",CJ38),PriceList[[Код ОН для шахиатки]:[Цена в шахматку]],2,0)</f>
        <v>Ст</v>
      </c>
      <c r="CK37" s="145" t="str">
        <f>VLOOKUP(CONCATENATE($CF$5,"-",CK38),PriceList[[Код ОН для шахиатки]:[Цена в шахматку]],2,0)</f>
        <v>Ст</v>
      </c>
      <c r="CL37" s="145" t="str">
        <f>VLOOKUP(CONCATENATE($CF$5,"-",CL38),PriceList[[Код ОН для шахиатки]:[Цена в шахматку]],2,0)</f>
        <v>Ст</v>
      </c>
      <c r="CM37" s="145" t="str">
        <f>VLOOKUP(CONCATENATE($CF$5,"-",CM38),PriceList[[Код ОН для шахиатки]:[Цена в шахматку]],2,0)</f>
        <v>Ст</v>
      </c>
      <c r="CN37" s="145" t="str">
        <f>VLOOKUP(CONCATENATE($CF$5,"-",CN38),PriceList[[Код ОН для шахиатки]:[Цена в шахматку]],2,0)</f>
        <v>Ст</v>
      </c>
      <c r="CO37" s="145" t="str">
        <f>VLOOKUP(CONCATENATE($CF$5,"-",CO38),PriceList[[Код ОН для шахиатки]:[Цена в шахматку]],2,0)</f>
        <v>Ст</v>
      </c>
      <c r="CP37" s="145" t="str">
        <f>VLOOKUP(CONCATENATE($CF$5,"-",CP38),PriceList[[Код ОН для шахиатки]:[Цена в шахматку]],2,0)</f>
        <v>Ст</v>
      </c>
      <c r="CQ37" s="145" t="str">
        <f>VLOOKUP(CONCATENATE($CF$5,"-",CQ38),PriceList[[Код ОН для шахиатки]:[Цена в шахматку]],2,0)</f>
        <v>Ст</v>
      </c>
      <c r="CR37" s="145" t="str">
        <f>VLOOKUP(CONCATENATE($CF$5,"-",CR38),PriceList[[Код ОН для шахиатки]:[Цена в шахматку]],2,0)</f>
        <v>Ст</v>
      </c>
      <c r="CS37" s="145" t="str">
        <f>VLOOKUP(CONCATENATE($CF$5,"-",CS38),PriceList[[Код ОН для шахиатки]:[Цена в шахматку]],2,0)</f>
        <v>Ст</v>
      </c>
      <c r="CT37" s="146"/>
      <c r="CU37" s="146"/>
      <c r="CV37" s="146"/>
      <c r="CW37" s="146"/>
      <c r="CX37" s="146"/>
      <c r="CY37" s="146"/>
      <c r="CZ37" s="146"/>
      <c r="DA37" s="146"/>
      <c r="DB37" s="202"/>
      <c r="DC37" s="213" t="str">
        <f>VLOOKUP(CONCATENATE($DC$5,"-",DC38),PriceList[[Код ОН для шахиатки]:[Цена в шахматку]],2,0)</f>
        <v>Ст</v>
      </c>
      <c r="DD37" s="145" t="str">
        <f>VLOOKUP(CONCATENATE($DC$5,"-",DD38),PriceList[[Код ОН для шахиатки]:[Цена в шахматку]],2,0)</f>
        <v>Ст</v>
      </c>
      <c r="DE37" s="145" t="str">
        <f>VLOOKUP(CONCATENATE($DC$5,"-",DE38),PriceList[[Код ОН для шахиатки]:[Цена в шахматку]],2,0)</f>
        <v>Ст</v>
      </c>
      <c r="DF37" s="145" t="str">
        <f>VLOOKUP(CONCATENATE($DC$5,"-",DF38),PriceList[[Код ОН для шахиатки]:[Цена в шахматку]],2,0)</f>
        <v>Ст</v>
      </c>
      <c r="DG37" s="145" t="str">
        <f>VLOOKUP(CONCATENATE($DC$5,"-",DG38),PriceList[[Код ОН для шахиатки]:[Цена в шахматку]],2,0)</f>
        <v>Ст</v>
      </c>
      <c r="DH37" s="145" t="str">
        <f>VLOOKUP(CONCATENATE($DC$5,"-",DH38),PriceList[[Код ОН для шахиатки]:[Цена в шахматку]],2,0)</f>
        <v>Ст</v>
      </c>
      <c r="DI37" s="145" t="str">
        <f>VLOOKUP(CONCATENATE($DC$5,"-",DI38),PriceList[[Код ОН для шахиатки]:[Цена в шахматку]],2,0)</f>
        <v>Ст</v>
      </c>
      <c r="DJ37" s="145" t="str">
        <f>VLOOKUP(CONCATENATE($DC$5,"-",DJ38),PriceList[[Код ОН для шахиатки]:[Цена в шахматку]],2,0)</f>
        <v>Ст</v>
      </c>
      <c r="DK37" s="145" t="str">
        <f>VLOOKUP(CONCATENATE($DC$5,"-",DK38),PriceList[[Код ОН для шахиатки]:[Цена в шахматку]],2,0)</f>
        <v>Ст</v>
      </c>
      <c r="DL37" s="145" t="str">
        <f>VLOOKUP(CONCATENATE($DC$5,"-",DL38),PriceList[[Код ОН для шахиатки]:[Цена в шахматку]],2,0)</f>
        <v>Ст</v>
      </c>
      <c r="DM37" s="145" t="str">
        <f>VLOOKUP(CONCATENATE($DC$5,"-",DM38),PriceList[[Код ОН для шахиатки]:[Цена в шахматку]],2,0)</f>
        <v>Ст</v>
      </c>
      <c r="DN37" s="145" t="str">
        <f>VLOOKUP(CONCATENATE($DC$5,"-",DN38),PriceList[[Код ОН для шахиатки]:[Цена в шахматку]],2,0)</f>
        <v>Ст</v>
      </c>
      <c r="DO37" s="145" t="str">
        <f>VLOOKUP(CONCATENATE($DC$5,"-",DO38),PriceList[[Код ОН для шахиатки]:[Цена в шахматку]],2,0)</f>
        <v>Ст</v>
      </c>
      <c r="DP37" s="166" t="str">
        <f>VLOOKUP(CONCATENATE($DC$5,"-",DP38),PriceList[[Код ОН для шахиатки]:[Цена в шахматку]],2,0)</f>
        <v>Ст</v>
      </c>
      <c r="DQ37" s="136"/>
      <c r="DR37" s="142"/>
      <c r="DS37" s="142"/>
      <c r="DT37" s="142"/>
      <c r="DU37" s="142"/>
      <c r="DV37" s="143"/>
      <c r="DW37" s="136"/>
      <c r="DX37" s="136"/>
    </row>
    <row r="38" spans="1:128" ht="12.75" customHeight="1">
      <c r="A38" s="384"/>
      <c r="B38" s="148">
        <f>AQ44+1</f>
        <v>222</v>
      </c>
      <c r="C38" s="149">
        <f t="shared" ref="C38:AP38" si="40">B38+1</f>
        <v>223</v>
      </c>
      <c r="D38" s="149">
        <f t="shared" si="40"/>
        <v>224</v>
      </c>
      <c r="E38" s="149">
        <f t="shared" si="40"/>
        <v>225</v>
      </c>
      <c r="F38" s="149">
        <f t="shared" si="40"/>
        <v>226</v>
      </c>
      <c r="G38" s="149">
        <f t="shared" si="40"/>
        <v>227</v>
      </c>
      <c r="H38" s="149">
        <f t="shared" si="40"/>
        <v>228</v>
      </c>
      <c r="I38" s="149">
        <f t="shared" si="40"/>
        <v>229</v>
      </c>
      <c r="J38" s="149">
        <f t="shared" si="40"/>
        <v>230</v>
      </c>
      <c r="K38" s="149">
        <f t="shared" si="40"/>
        <v>231</v>
      </c>
      <c r="L38" s="149">
        <f t="shared" si="40"/>
        <v>232</v>
      </c>
      <c r="M38" s="149">
        <f t="shared" si="40"/>
        <v>233</v>
      </c>
      <c r="N38" s="149">
        <f t="shared" si="40"/>
        <v>234</v>
      </c>
      <c r="O38" s="149">
        <f t="shared" si="40"/>
        <v>235</v>
      </c>
      <c r="P38" s="149">
        <f t="shared" si="40"/>
        <v>236</v>
      </c>
      <c r="Q38" s="149">
        <f t="shared" si="40"/>
        <v>237</v>
      </c>
      <c r="R38" s="149">
        <f t="shared" si="40"/>
        <v>238</v>
      </c>
      <c r="S38" s="149">
        <f t="shared" si="40"/>
        <v>239</v>
      </c>
      <c r="T38" s="149">
        <f t="shared" si="40"/>
        <v>240</v>
      </c>
      <c r="U38" s="149">
        <f t="shared" si="40"/>
        <v>241</v>
      </c>
      <c r="V38" s="149">
        <f t="shared" si="40"/>
        <v>242</v>
      </c>
      <c r="W38" s="149">
        <f t="shared" si="40"/>
        <v>243</v>
      </c>
      <c r="X38" s="149">
        <f t="shared" si="40"/>
        <v>244</v>
      </c>
      <c r="Y38" s="149">
        <f t="shared" si="40"/>
        <v>245</v>
      </c>
      <c r="Z38" s="149">
        <f t="shared" si="40"/>
        <v>246</v>
      </c>
      <c r="AA38" s="149">
        <f t="shared" si="40"/>
        <v>247</v>
      </c>
      <c r="AB38" s="149">
        <f t="shared" si="40"/>
        <v>248</v>
      </c>
      <c r="AC38" s="149">
        <f t="shared" si="40"/>
        <v>249</v>
      </c>
      <c r="AD38" s="149">
        <f t="shared" si="40"/>
        <v>250</v>
      </c>
      <c r="AE38" s="149">
        <f t="shared" si="40"/>
        <v>251</v>
      </c>
      <c r="AF38" s="149">
        <f t="shared" si="40"/>
        <v>252</v>
      </c>
      <c r="AG38" s="149">
        <f t="shared" si="40"/>
        <v>253</v>
      </c>
      <c r="AH38" s="149">
        <f t="shared" si="40"/>
        <v>254</v>
      </c>
      <c r="AI38" s="149">
        <f t="shared" si="40"/>
        <v>255</v>
      </c>
      <c r="AJ38" s="149">
        <f t="shared" si="40"/>
        <v>256</v>
      </c>
      <c r="AK38" s="149">
        <f t="shared" si="40"/>
        <v>257</v>
      </c>
      <c r="AL38" s="149">
        <f t="shared" si="40"/>
        <v>258</v>
      </c>
      <c r="AM38" s="149">
        <f t="shared" si="40"/>
        <v>259</v>
      </c>
      <c r="AN38" s="149">
        <f t="shared" si="40"/>
        <v>260</v>
      </c>
      <c r="AO38" s="149">
        <f t="shared" si="40"/>
        <v>261</v>
      </c>
      <c r="AP38" s="149">
        <f t="shared" si="40"/>
        <v>262</v>
      </c>
      <c r="AQ38" s="203"/>
      <c r="AR38" s="214">
        <f>CE44+1</f>
        <v>233</v>
      </c>
      <c r="AS38" s="149">
        <f t="shared" ref="AS38:CD38" si="41">AR38+1</f>
        <v>234</v>
      </c>
      <c r="AT38" s="149">
        <f t="shared" si="41"/>
        <v>235</v>
      </c>
      <c r="AU38" s="149">
        <f t="shared" si="41"/>
        <v>236</v>
      </c>
      <c r="AV38" s="149">
        <f t="shared" si="41"/>
        <v>237</v>
      </c>
      <c r="AW38" s="149">
        <f t="shared" si="41"/>
        <v>238</v>
      </c>
      <c r="AX38" s="149">
        <f t="shared" si="41"/>
        <v>239</v>
      </c>
      <c r="AY38" s="149">
        <f t="shared" si="41"/>
        <v>240</v>
      </c>
      <c r="AZ38" s="149">
        <f t="shared" si="41"/>
        <v>241</v>
      </c>
      <c r="BA38" s="149">
        <f t="shared" si="41"/>
        <v>242</v>
      </c>
      <c r="BB38" s="149">
        <f t="shared" si="41"/>
        <v>243</v>
      </c>
      <c r="BC38" s="149">
        <f t="shared" si="41"/>
        <v>244</v>
      </c>
      <c r="BD38" s="149">
        <f t="shared" si="41"/>
        <v>245</v>
      </c>
      <c r="BE38" s="149">
        <f t="shared" si="41"/>
        <v>246</v>
      </c>
      <c r="BF38" s="149">
        <f t="shared" si="41"/>
        <v>247</v>
      </c>
      <c r="BG38" s="149">
        <f t="shared" si="41"/>
        <v>248</v>
      </c>
      <c r="BH38" s="149">
        <f t="shared" si="41"/>
        <v>249</v>
      </c>
      <c r="BI38" s="149">
        <f t="shared" si="41"/>
        <v>250</v>
      </c>
      <c r="BJ38" s="149">
        <f t="shared" si="41"/>
        <v>251</v>
      </c>
      <c r="BK38" s="149">
        <f t="shared" si="41"/>
        <v>252</v>
      </c>
      <c r="BL38" s="149">
        <f t="shared" si="41"/>
        <v>253</v>
      </c>
      <c r="BM38" s="149">
        <f t="shared" si="41"/>
        <v>254</v>
      </c>
      <c r="BN38" s="149">
        <f t="shared" si="41"/>
        <v>255</v>
      </c>
      <c r="BO38" s="149">
        <f t="shared" si="41"/>
        <v>256</v>
      </c>
      <c r="BP38" s="149">
        <f t="shared" si="41"/>
        <v>257</v>
      </c>
      <c r="BQ38" s="149">
        <f t="shared" si="41"/>
        <v>258</v>
      </c>
      <c r="BR38" s="149">
        <f t="shared" si="41"/>
        <v>259</v>
      </c>
      <c r="BS38" s="149">
        <f t="shared" si="41"/>
        <v>260</v>
      </c>
      <c r="BT38" s="149">
        <f t="shared" si="41"/>
        <v>261</v>
      </c>
      <c r="BU38" s="149">
        <f t="shared" si="41"/>
        <v>262</v>
      </c>
      <c r="BV38" s="149">
        <f t="shared" si="41"/>
        <v>263</v>
      </c>
      <c r="BW38" s="149">
        <f t="shared" si="41"/>
        <v>264</v>
      </c>
      <c r="BX38" s="149">
        <f t="shared" si="41"/>
        <v>265</v>
      </c>
      <c r="BY38" s="149">
        <f t="shared" si="41"/>
        <v>266</v>
      </c>
      <c r="BZ38" s="149">
        <f t="shared" si="41"/>
        <v>267</v>
      </c>
      <c r="CA38" s="149">
        <f t="shared" si="41"/>
        <v>268</v>
      </c>
      <c r="CB38" s="149">
        <f t="shared" si="41"/>
        <v>269</v>
      </c>
      <c r="CC38" s="149">
        <f t="shared" si="41"/>
        <v>270</v>
      </c>
      <c r="CD38" s="149">
        <f t="shared" si="41"/>
        <v>271</v>
      </c>
      <c r="CE38" s="203"/>
      <c r="CF38" s="214">
        <f>DB44+1</f>
        <v>131</v>
      </c>
      <c r="CG38" s="149">
        <f t="shared" ref="CG38:CS38" si="42">CF38+1</f>
        <v>132</v>
      </c>
      <c r="CH38" s="149">
        <f t="shared" si="42"/>
        <v>133</v>
      </c>
      <c r="CI38" s="149">
        <f t="shared" si="42"/>
        <v>134</v>
      </c>
      <c r="CJ38" s="149">
        <f t="shared" si="42"/>
        <v>135</v>
      </c>
      <c r="CK38" s="149">
        <f t="shared" si="42"/>
        <v>136</v>
      </c>
      <c r="CL38" s="149">
        <f t="shared" si="42"/>
        <v>137</v>
      </c>
      <c r="CM38" s="149">
        <f t="shared" si="42"/>
        <v>138</v>
      </c>
      <c r="CN38" s="149">
        <f t="shared" si="42"/>
        <v>139</v>
      </c>
      <c r="CO38" s="149">
        <f t="shared" si="42"/>
        <v>140</v>
      </c>
      <c r="CP38" s="149">
        <f t="shared" si="42"/>
        <v>141</v>
      </c>
      <c r="CQ38" s="149">
        <f t="shared" si="42"/>
        <v>142</v>
      </c>
      <c r="CR38" s="149">
        <f t="shared" si="42"/>
        <v>143</v>
      </c>
      <c r="CS38" s="149">
        <f t="shared" si="42"/>
        <v>144</v>
      </c>
      <c r="CT38" s="150"/>
      <c r="CU38" s="150"/>
      <c r="CV38" s="150"/>
      <c r="CW38" s="150"/>
      <c r="CX38" s="150"/>
      <c r="CY38" s="150"/>
      <c r="CZ38" s="150"/>
      <c r="DA38" s="150"/>
      <c r="DB38" s="203"/>
      <c r="DC38" s="214">
        <f>DP44+1</f>
        <v>277</v>
      </c>
      <c r="DD38" s="149">
        <f t="shared" ref="DD38:DP38" si="43">DC38+1</f>
        <v>278</v>
      </c>
      <c r="DE38" s="149">
        <f t="shared" si="43"/>
        <v>279</v>
      </c>
      <c r="DF38" s="149">
        <f t="shared" si="43"/>
        <v>280</v>
      </c>
      <c r="DG38" s="149">
        <f t="shared" si="43"/>
        <v>281</v>
      </c>
      <c r="DH38" s="149">
        <f t="shared" si="43"/>
        <v>282</v>
      </c>
      <c r="DI38" s="149">
        <f t="shared" si="43"/>
        <v>283</v>
      </c>
      <c r="DJ38" s="149">
        <f t="shared" si="43"/>
        <v>284</v>
      </c>
      <c r="DK38" s="149">
        <f t="shared" si="43"/>
        <v>285</v>
      </c>
      <c r="DL38" s="149">
        <f t="shared" si="43"/>
        <v>286</v>
      </c>
      <c r="DM38" s="149">
        <f t="shared" si="43"/>
        <v>287</v>
      </c>
      <c r="DN38" s="149">
        <f t="shared" si="43"/>
        <v>288</v>
      </c>
      <c r="DO38" s="149">
        <f t="shared" si="43"/>
        <v>289</v>
      </c>
      <c r="DP38" s="167">
        <f t="shared" si="43"/>
        <v>290</v>
      </c>
      <c r="DQ38" s="136"/>
      <c r="DR38" s="142"/>
      <c r="DS38" s="142"/>
      <c r="DT38" s="142"/>
      <c r="DU38" s="142"/>
      <c r="DV38" s="143"/>
      <c r="DW38" s="136"/>
      <c r="DX38" s="136"/>
    </row>
    <row r="39" spans="1:128" ht="12.75" customHeight="1">
      <c r="A39" s="384"/>
      <c r="B39" s="152">
        <f>VLOOKUP(CONCATENATE($B$5,"-",B38),PriceList[[Код ОН для шахиатки]:[Цена в шахматку]],3,0)</f>
        <v>29.87</v>
      </c>
      <c r="C39" s="153">
        <f>VLOOKUP(CONCATENATE($B$5,"-",C38),PriceList[[Код ОН для шахиатки]:[Цена в шахматку]],3,0)</f>
        <v>30.6</v>
      </c>
      <c r="D39" s="153">
        <f>VLOOKUP(CONCATENATE($B$5,"-",D38),PriceList[[Код ОН для шахиатки]:[Цена в шахматку]],3,0)</f>
        <v>58.74</v>
      </c>
      <c r="E39" s="153">
        <f>VLOOKUP(CONCATENATE($B$5,"-",E38),PriceList[[Код ОН для шахиатки]:[Цена в шахматку]],3,0)</f>
        <v>29.24</v>
      </c>
      <c r="F39" s="153">
        <f>VLOOKUP(CONCATENATE($B$5,"-",F38),PriceList[[Код ОН для шахиатки]:[Цена в шахматку]],3,0)</f>
        <v>29.24</v>
      </c>
      <c r="G39" s="153">
        <f>VLOOKUP(CONCATENATE($B$5,"-",G38),PriceList[[Код ОН для шахиатки]:[Цена в шахматку]],3,0)</f>
        <v>29.24</v>
      </c>
      <c r="H39" s="153">
        <f>VLOOKUP(CONCATENATE($B$5,"-",H38),PriceList[[Код ОН для шахиатки]:[Цена в шахматку]],3,0)</f>
        <v>28.6</v>
      </c>
      <c r="I39" s="153">
        <f>VLOOKUP(CONCATENATE($B$5,"-",I38),PriceList[[Код ОН для шахиатки]:[Цена в шахматку]],3,0)</f>
        <v>49.71</v>
      </c>
      <c r="J39" s="153">
        <f>VLOOKUP(CONCATENATE($B$5,"-",J38),PriceList[[Код ОН для шахиатки]:[Цена в шахматку]],3,0)</f>
        <v>49.71</v>
      </c>
      <c r="K39" s="153">
        <f>VLOOKUP(CONCATENATE($B$5,"-",K38),PriceList[[Код ОН для шахиатки]:[Цена в шахматку]],3,0)</f>
        <v>28.6</v>
      </c>
      <c r="L39" s="153">
        <f>VLOOKUP(CONCATENATE($B$5,"-",L38),PriceList[[Код ОН для шахиатки]:[Цена в шахматку]],3,0)</f>
        <v>29.24</v>
      </c>
      <c r="M39" s="153">
        <f>VLOOKUP(CONCATENATE($B$5,"-",M38),PriceList[[Код ОН для шахиатки]:[Цена в шахматку]],3,0)</f>
        <v>29.24</v>
      </c>
      <c r="N39" s="153">
        <f>VLOOKUP(CONCATENATE($B$5,"-",N38),PriceList[[Код ОН для шахиатки]:[Цена в шахматку]],3,0)</f>
        <v>29.24</v>
      </c>
      <c r="O39" s="153">
        <f>VLOOKUP(CONCATENATE($B$5,"-",O38),PriceList[[Код ОН для шахиатки]:[Цена в шахматку]],3,0)</f>
        <v>29.24</v>
      </c>
      <c r="P39" s="153">
        <f>VLOOKUP(CONCATENATE($B$5,"-",P38),PriceList[[Код ОН для шахиатки]:[Цена в шахматку]],3,0)</f>
        <v>53.23</v>
      </c>
      <c r="Q39" s="153">
        <f>VLOOKUP(CONCATENATE($B$5,"-",Q38),PriceList[[Код ОН для шахиатки]:[Цена в шахматку]],3,0)</f>
        <v>30.83</v>
      </c>
      <c r="R39" s="153">
        <f>VLOOKUP(CONCATENATE($B$5,"-",R38),PriceList[[Код ОН для шахиатки]:[Цена в шахматку]],3,0)</f>
        <v>30.8</v>
      </c>
      <c r="S39" s="153">
        <f>VLOOKUP(CONCATENATE($B$5,"-",S38),PriceList[[Код ОН для шахиатки]:[Цена в шахматку]],3,0)</f>
        <v>44.71</v>
      </c>
      <c r="T39" s="153">
        <f>VLOOKUP(CONCATENATE($B$5,"-",T38),PriceList[[Код ОН для шахиатки]:[Цена в шахматку]],3,0)</f>
        <v>55.87</v>
      </c>
      <c r="U39" s="153">
        <f>VLOOKUP(CONCATENATE($B$5,"-",U38),PriceList[[Код ОН для шахиатки]:[Цена в шахматку]],3,0)</f>
        <v>30.83</v>
      </c>
      <c r="V39" s="153">
        <f>VLOOKUP(CONCATENATE($B$5,"-",V38),PriceList[[Код ОН для шахиатки]:[Цена в шахматку]],3,0)</f>
        <v>30.6</v>
      </c>
      <c r="W39" s="153">
        <f>VLOOKUP(CONCATENATE($B$5,"-",W38),PriceList[[Код ОН для шахиатки]:[Цена в шахматку]],3,0)</f>
        <v>30.39</v>
      </c>
      <c r="X39" s="153">
        <f>VLOOKUP(CONCATENATE($B$5,"-",X38),PriceList[[Код ОН для шахиатки]:[Цена в шахматку]],3,0)</f>
        <v>30.16</v>
      </c>
      <c r="Y39" s="153">
        <f>VLOOKUP(CONCATENATE($B$5,"-",Y38),PriceList[[Код ОН для шахиатки]:[Цена в шахматку]],3,0)</f>
        <v>29.7</v>
      </c>
      <c r="Z39" s="153">
        <f>VLOOKUP(CONCATENATE($B$5,"-",Z38),PriceList[[Код ОН для шахиатки]:[Цена в шахматку]],3,0)</f>
        <v>29.32</v>
      </c>
      <c r="AA39" s="153">
        <f>VLOOKUP(CONCATENATE($B$5,"-",AA38),PriceList[[Код ОН для шахиатки]:[Цена в шахматку]],3,0)</f>
        <v>53.41</v>
      </c>
      <c r="AB39" s="153">
        <f>VLOOKUP(CONCATENATE($B$5,"-",AB38),PriceList[[Код ОН для шахиатки]:[Цена в шахматку]],3,0)</f>
        <v>29.23</v>
      </c>
      <c r="AC39" s="153">
        <f>VLOOKUP(CONCATENATE($B$5,"-",AC38),PriceList[[Код ОН для шахиатки]:[Цена в шахматку]],3,0)</f>
        <v>29.24</v>
      </c>
      <c r="AD39" s="153">
        <f>VLOOKUP(CONCATENATE($B$5,"-",AD38),PriceList[[Код ОН для шахиатки]:[Цена в шахматку]],3,0)</f>
        <v>29.23</v>
      </c>
      <c r="AE39" s="153">
        <f>VLOOKUP(CONCATENATE($B$5,"-",AE38),PriceList[[Код ОН для шахиатки]:[Цена в шахматку]],3,0)</f>
        <v>29.24</v>
      </c>
      <c r="AF39" s="153">
        <f>VLOOKUP(CONCATENATE($B$5,"-",AF38),PriceList[[Код ОН для шахиатки]:[Цена в шахматку]],3,0)</f>
        <v>28.6</v>
      </c>
      <c r="AG39" s="153">
        <f>VLOOKUP(CONCATENATE($B$5,"-",AG38),PriceList[[Код ОН для шахиатки]:[Цена в шахматку]],3,0)</f>
        <v>49.71</v>
      </c>
      <c r="AH39" s="153">
        <f>VLOOKUP(CONCATENATE($B$5,"-",AH38),PriceList[[Код ОН для шахиатки]:[Цена в шахматку]],3,0)</f>
        <v>49.71</v>
      </c>
      <c r="AI39" s="153">
        <f>VLOOKUP(CONCATENATE($B$5,"-",AI38),PriceList[[Код ОН для шахиатки]:[Цена в шахматку]],3,0)</f>
        <v>28.6</v>
      </c>
      <c r="AJ39" s="153">
        <f>VLOOKUP(CONCATENATE($B$5,"-",AJ38),PriceList[[Код ОН для шахиатки]:[Цена в шахматку]],3,0)</f>
        <v>29.24</v>
      </c>
      <c r="AK39" s="153">
        <f>VLOOKUP(CONCATENATE($B$5,"-",AK38),PriceList[[Код ОН для шахиатки]:[Цена в шахматку]],3,0)</f>
        <v>29.24</v>
      </c>
      <c r="AL39" s="153">
        <f>VLOOKUP(CONCATENATE($B$5,"-",AL38),PriceList[[Код ОН для шахиатки]:[Цена в шахматку]],3,0)</f>
        <v>29.24</v>
      </c>
      <c r="AM39" s="153">
        <f>VLOOKUP(CONCATENATE($B$5,"-",AM38),PriceList[[Код ОН для шахиатки]:[Цена в шахматку]],3,0)</f>
        <v>58.74</v>
      </c>
      <c r="AN39" s="153">
        <f>VLOOKUP(CONCATENATE($B$5,"-",AN38),PriceList[[Код ОН для шахиатки]:[Цена в шахматку]],3,0)</f>
        <v>30.59</v>
      </c>
      <c r="AO39" s="153">
        <f>VLOOKUP(CONCATENATE($B$5,"-",AO38),PriceList[[Код ОН для шахиатки]:[Цена в шахматку]],3,0)</f>
        <v>30.78</v>
      </c>
      <c r="AP39" s="153">
        <f>VLOOKUP(CONCATENATE($B$5,"-",AP38),PriceList[[Код ОН для шахиатки]:[Цена в шахматку]],3,0)</f>
        <v>30.59</v>
      </c>
      <c r="AQ39" s="203"/>
      <c r="AR39" s="215">
        <f>VLOOKUP(CONCATENATE($AR$5,"-",AR38),PriceList[[Код ОН для шахиатки]:[Цена в шахматку]],3,0)</f>
        <v>37.46</v>
      </c>
      <c r="AS39" s="153">
        <f>VLOOKUP(CONCATENATE($AR$5,"-",AS38),PriceList[[Код ОН для шахиатки]:[Цена в шахматку]],3,0)</f>
        <v>28.98</v>
      </c>
      <c r="AT39" s="153">
        <f>VLOOKUP(CONCATENATE($AR$5,"-",AT38),PriceList[[Код ОН для шахиатки]:[Цена в шахматку]],3,0)</f>
        <v>28.52</v>
      </c>
      <c r="AU39" s="153">
        <f>VLOOKUP(CONCATENATE($AR$5,"-",AU38),PriceList[[Код ОН для шахиатки]:[Цена в шахматку]],3,0)</f>
        <v>32.450000000000003</v>
      </c>
      <c r="AV39" s="153">
        <f>VLOOKUP(CONCATENATE($AR$5,"-",AV38),PriceList[[Код ОН для шахиатки]:[Цена в шахматку]],3,0)</f>
        <v>32.43</v>
      </c>
      <c r="AW39" s="153">
        <f>VLOOKUP(CONCATENATE($AR$5,"-",AW38),PriceList[[Код ОН для шахиатки]:[Цена в шахматку]],3,0)</f>
        <v>28.52</v>
      </c>
      <c r="AX39" s="153">
        <f>VLOOKUP(CONCATENATE($AR$5,"-",AX38),PriceList[[Код ОН для шахиатки]:[Цена в шахматку]],3,0)</f>
        <v>28.99</v>
      </c>
      <c r="AY39" s="153">
        <f>VLOOKUP(CONCATENATE($AR$5,"-",AY38),PriceList[[Код ОН для шахиатки]:[Цена в шахматку]],3,0)</f>
        <v>28.53</v>
      </c>
      <c r="AZ39" s="153">
        <f>VLOOKUP(CONCATENATE($AR$5,"-",AZ38),PriceList[[Код ОН для шахиатки]:[Цена в шахматку]],3,0)</f>
        <v>28.99</v>
      </c>
      <c r="BA39" s="153">
        <f>VLOOKUP(CONCATENATE($AR$5,"-",BA38),PriceList[[Код ОН для шахиатки]:[Цена в шахматку]],3,0)</f>
        <v>28.99</v>
      </c>
      <c r="BB39" s="153">
        <f>VLOOKUP(CONCATENATE($AR$5,"-",BB38),PriceList[[Код ОН для шахиатки]:[Цена в шахматку]],3,0)</f>
        <v>28.99</v>
      </c>
      <c r="BC39" s="153">
        <f>VLOOKUP(CONCATENATE($AR$5,"-",BC38),PriceList[[Код ОН для шахиатки]:[Цена в шахматку]],3,0)</f>
        <v>28.99</v>
      </c>
      <c r="BD39" s="153">
        <f>VLOOKUP(CONCATENATE($AR$5,"-",BD38),PriceList[[Код ОН для шахиатки]:[Цена в шахматку]],3,0)</f>
        <v>28.42</v>
      </c>
      <c r="BE39" s="153">
        <f>VLOOKUP(CONCATENATE($AR$5,"-",BE38),PriceList[[Код ОН для шахиатки]:[Цена в шахматку]],3,0)</f>
        <v>28.87</v>
      </c>
      <c r="BF39" s="153">
        <f>VLOOKUP(CONCATENATE($AR$5,"-",BF38),PriceList[[Код ОН для шахиатки]:[Цена в шахматку]],3,0)</f>
        <v>33.479999999999997</v>
      </c>
      <c r="BG39" s="153">
        <f>VLOOKUP(CONCATENATE($AR$5,"-",BG38),PriceList[[Код ОН для шахиатки]:[Цена в шахматку]],3,0)</f>
        <v>41.92</v>
      </c>
      <c r="BH39" s="153">
        <f>VLOOKUP(CONCATENATE($AR$5,"-",BH38),PriceList[[Код ОН для шахиатки]:[Цена в шахматку]],3,0)</f>
        <v>29.23</v>
      </c>
      <c r="BI39" s="153">
        <f>VLOOKUP(CONCATENATE($AR$5,"-",BI38),PriceList[[Код ОН для шахиатки]:[Цена в шахматку]],3,0)</f>
        <v>29.23</v>
      </c>
      <c r="BJ39" s="153">
        <f>VLOOKUP(CONCATENATE($AR$5,"-",BJ38),PriceList[[Код ОН для шахиатки]:[Цена в шахматку]],3,0)</f>
        <v>29.23</v>
      </c>
      <c r="BK39" s="153">
        <f>VLOOKUP(CONCATENATE($AR$5,"-",BK38),PriceList[[Код ОН для шахиатки]:[Цена в шахматку]],3,0)</f>
        <v>29.23</v>
      </c>
      <c r="BL39" s="153">
        <f>VLOOKUP(CONCATENATE($AR$5,"-",BL38),PriceList[[Код ОН для шахиатки]:[Цена в шахматку]],3,0)</f>
        <v>29.23</v>
      </c>
      <c r="BM39" s="153">
        <f>VLOOKUP(CONCATENATE($AR$5,"-",BM38),PriceList[[Код ОН для шахиатки]:[Цена в шахматку]],3,0)</f>
        <v>29.23</v>
      </c>
      <c r="BN39" s="153">
        <f>VLOOKUP(CONCATENATE($AR$5,"-",BN38),PriceList[[Код ОН для шахиатки]:[Цена в шахматку]],3,0)</f>
        <v>29.23</v>
      </c>
      <c r="BO39" s="153">
        <f>VLOOKUP(CONCATENATE($AR$5,"-",BO38),PriceList[[Код ОН для шахиатки]:[Цена в шахматку]],3,0)</f>
        <v>28.52</v>
      </c>
      <c r="BP39" s="153">
        <f>VLOOKUP(CONCATENATE($AR$5,"-",BP38),PriceList[[Код ОН для шахиатки]:[Цена в шахматку]],3,0)</f>
        <v>49.71</v>
      </c>
      <c r="BQ39" s="153">
        <f>VLOOKUP(CONCATENATE($AR$5,"-",BQ38),PriceList[[Код ОН для шахиатки]:[Цена в шахматку]],3,0)</f>
        <v>49.71</v>
      </c>
      <c r="BR39" s="153">
        <f>VLOOKUP(CONCATENATE($AR$5,"-",BR38),PriceList[[Код ОН для шахиатки]:[Цена в шахматку]],3,0)</f>
        <v>28.52</v>
      </c>
      <c r="BS39" s="153">
        <f>VLOOKUP(CONCATENATE($AR$5,"-",BS38),PriceList[[Код ОН для шахиатки]:[Цена в шахматку]],3,0)</f>
        <v>29.23</v>
      </c>
      <c r="BT39" s="153">
        <f>VLOOKUP(CONCATENATE($AR$5,"-",BT38),PriceList[[Код ОН для шахиатки]:[Цена в шахматку]],3,0)</f>
        <v>29.23</v>
      </c>
      <c r="BU39" s="153">
        <f>VLOOKUP(CONCATENATE($AR$5,"-",BU38),PriceList[[Код ОН для шахиатки]:[Цена в шахматку]],3,0)</f>
        <v>29.43</v>
      </c>
      <c r="BV39" s="153">
        <f>VLOOKUP(CONCATENATE($AR$5,"-",BV38),PriceList[[Код ОН для шахиатки]:[Цена в шахматку]],3,0)</f>
        <v>34.4</v>
      </c>
      <c r="BW39" s="153">
        <f>VLOOKUP(CONCATENATE($AR$5,"-",BW38),PriceList[[Код ОН для шахиатки]:[Цена в шахматку]],3,0)</f>
        <v>29.23</v>
      </c>
      <c r="BX39" s="153">
        <f>VLOOKUP(CONCATENATE($AR$5,"-",BX38),PriceList[[Код ОН для шахиатки]:[Цена в шахматку]],3,0)</f>
        <v>29.23</v>
      </c>
      <c r="BY39" s="153">
        <f>VLOOKUP(CONCATENATE($AR$5,"-",BY38),PriceList[[Код ОН для шахиатки]:[Цена в шахматку]],3,0)</f>
        <v>29.23</v>
      </c>
      <c r="BZ39" s="153">
        <f>VLOOKUP(CONCATENATE($AR$5,"-",BZ38),PriceList[[Код ОН для шахиатки]:[Цена в шахматку]],3,0)</f>
        <v>29.23</v>
      </c>
      <c r="CA39" s="153">
        <f>VLOOKUP(CONCATENATE($AR$5,"-",CA38),PriceList[[Код ОН для шахиатки]:[Цена в шахматку]],3,0)</f>
        <v>63.38</v>
      </c>
      <c r="CB39" s="153">
        <f>VLOOKUP(CONCATENATE($AR$5,"-",CB38),PriceList[[Код ОН для шахиатки]:[Цена в шахматку]],3,0)</f>
        <v>28.87</v>
      </c>
      <c r="CC39" s="153">
        <f>VLOOKUP(CONCATENATE($AR$5,"-",CC38),PriceList[[Код ОН для шахиатки]:[Цена в шахматку]],3,0)</f>
        <v>28.87</v>
      </c>
      <c r="CD39" s="153">
        <f>VLOOKUP(CONCATENATE($AR$5,"-",CD38),PriceList[[Код ОН для шахиатки]:[Цена в шахматку]],3,0)</f>
        <v>28.42</v>
      </c>
      <c r="CE39" s="203"/>
      <c r="CF39" s="215">
        <f>VLOOKUP(CONCATENATE($CF$5,"-",CF38),PriceList[[Код ОН для шахиатки]:[Цена в шахматку]],3,0)</f>
        <v>29.88</v>
      </c>
      <c r="CG39" s="153">
        <f>VLOOKUP(CONCATENATE($CF$5,"-",CG38),PriceList[[Код ОН для шахиатки]:[Цена в шахматку]],3,0)</f>
        <v>29.39</v>
      </c>
      <c r="CH39" s="153">
        <f>VLOOKUP(CONCATENATE($CF$5,"-",CH38),PriceList[[Код ОН для шахиатки]:[Цена в шахматку]],3,0)</f>
        <v>29.48</v>
      </c>
      <c r="CI39" s="153">
        <f>VLOOKUP(CONCATENATE($CF$5,"-",CI38),PriceList[[Код ОН для шахиатки]:[Цена в шахматку]],3,0)</f>
        <v>30.07</v>
      </c>
      <c r="CJ39" s="153">
        <f>VLOOKUP(CONCATENATE($CF$5,"-",CJ38),PriceList[[Код ОН для шахиатки]:[Цена в шахматку]],3,0)</f>
        <v>30.35</v>
      </c>
      <c r="CK39" s="153">
        <f>VLOOKUP(CONCATENATE($CF$5,"-",CK38),PriceList[[Код ОН для шахиатки]:[Цена в шахматку]],3,0)</f>
        <v>31.02</v>
      </c>
      <c r="CL39" s="153">
        <f>VLOOKUP(CONCATENATE($CF$5,"-",CL38),PriceList[[Код ОН для шахиатки]:[Цена в шахматку]],3,0)</f>
        <v>30.91</v>
      </c>
      <c r="CM39" s="153">
        <f>VLOOKUP(CONCATENATE($CF$5,"-",CM38),PriceList[[Код ОН для шахиатки]:[Цена в шахматку]],3,0)</f>
        <v>30.39</v>
      </c>
      <c r="CN39" s="153">
        <f>VLOOKUP(CONCATENATE($CF$5,"-",CN38),PriceList[[Код ОН для шахиатки]:[Цена в шахматку]],3,0)</f>
        <v>29.36</v>
      </c>
      <c r="CO39" s="153">
        <f>VLOOKUP(CONCATENATE($CF$5,"-",CO38),PriceList[[Код ОН для шахиатки]:[Цена в шахматку]],3,0)</f>
        <v>41.75</v>
      </c>
      <c r="CP39" s="153">
        <f>VLOOKUP(CONCATENATE($CF$5,"-",CP38),PriceList[[Код ОН для шахиатки]:[Цена в шахматку]],3,0)</f>
        <v>41.75</v>
      </c>
      <c r="CQ39" s="153">
        <f>VLOOKUP(CONCATENATE($CF$5,"-",CQ38),PriceList[[Код ОН для шахиатки]:[Цена в шахматку]],3,0)</f>
        <v>29.36</v>
      </c>
      <c r="CR39" s="153">
        <f>VLOOKUP(CONCATENATE($CF$5,"-",CR38),PriceList[[Код ОН для шахиатки]:[Цена в шахматку]],3,0)</f>
        <v>30.35</v>
      </c>
      <c r="CS39" s="153">
        <f>VLOOKUP(CONCATENATE($CF$5,"-",CS38),PriceList[[Код ОН для шахиатки]:[Цена в шахматку]],3,0)</f>
        <v>30.82</v>
      </c>
      <c r="CT39" s="150"/>
      <c r="CU39" s="150"/>
      <c r="CV39" s="150"/>
      <c r="CW39" s="150"/>
      <c r="CX39" s="150"/>
      <c r="CY39" s="150"/>
      <c r="CZ39" s="150"/>
      <c r="DA39" s="150"/>
      <c r="DB39" s="203"/>
      <c r="DC39" s="215">
        <f>VLOOKUP(CONCATENATE($DC$5,"-",DC38),PriceList[[Код ОН для шахиатки]:[Цена в шахматку]],3,0)</f>
        <v>30.82</v>
      </c>
      <c r="DD39" s="153">
        <f>VLOOKUP(CONCATENATE($DC$5,"-",DD38),PriceList[[Код ОН для шахиатки]:[Цена в шахматку]],3,0)</f>
        <v>30.35</v>
      </c>
      <c r="DE39" s="153">
        <f>VLOOKUP(CONCATENATE($DC$5,"-",DE38),PriceList[[Код ОН для шахиатки]:[Цена в шахматку]],3,0)</f>
        <v>29.36</v>
      </c>
      <c r="DF39" s="153">
        <f>VLOOKUP(CONCATENATE($DC$5,"-",DF38),PriceList[[Код ОН для шахиатки]:[Цена в шахматку]],3,0)</f>
        <v>41.75</v>
      </c>
      <c r="DG39" s="153">
        <f>VLOOKUP(CONCATENATE($DC$5,"-",DG38),PriceList[[Код ОН для шахиатки]:[Цена в шахматку]],3,0)</f>
        <v>41.75</v>
      </c>
      <c r="DH39" s="153">
        <f>VLOOKUP(CONCATENATE($DC$5,"-",DH38),PriceList[[Код ОН для шахиатки]:[Цена в шахматку]],3,0)</f>
        <v>29.36</v>
      </c>
      <c r="DI39" s="153">
        <f>VLOOKUP(CONCATENATE($DC$5,"-",DI38),PriceList[[Код ОН для шахиатки]:[Цена в шахматку]],3,0)</f>
        <v>30.39</v>
      </c>
      <c r="DJ39" s="153">
        <f>VLOOKUP(CONCATENATE($DC$5,"-",DJ38),PriceList[[Код ОН для шахиатки]:[Цена в шахматку]],3,0)</f>
        <v>30.91</v>
      </c>
      <c r="DK39" s="153">
        <f>VLOOKUP(CONCATENATE($DC$5,"-",DK38),PriceList[[Код ОН для шахиатки]:[Цена в шахматку]],3,0)</f>
        <v>31.02</v>
      </c>
      <c r="DL39" s="153">
        <f>VLOOKUP(CONCATENATE($DC$5,"-",DL38),PriceList[[Код ОН для шахиатки]:[Цена в шахматку]],3,0)</f>
        <v>30.35</v>
      </c>
      <c r="DM39" s="153">
        <f>VLOOKUP(CONCATENATE($DC$5,"-",DM38),PriceList[[Код ОН для шахиатки]:[Цена в шахматку]],3,0)</f>
        <v>30.07</v>
      </c>
      <c r="DN39" s="153">
        <f>VLOOKUP(CONCATENATE($DC$5,"-",DN38),PriceList[[Код ОН для шахиатки]:[Цена в шахматку]],3,0)</f>
        <v>29.48</v>
      </c>
      <c r="DO39" s="153">
        <f>VLOOKUP(CONCATENATE($DC$5,"-",DO38),PriceList[[Код ОН для шахиатки]:[Цена в шахматку]],3,0)</f>
        <v>29.39</v>
      </c>
      <c r="DP39" s="168">
        <f>VLOOKUP(CONCATENATE($DC$5,"-",DP38),PriceList[[Код ОН для шахиатки]:[Цена в шахматку]],3,0)</f>
        <v>29.88</v>
      </c>
      <c r="DQ39" s="136"/>
      <c r="DR39" s="142"/>
      <c r="DS39" s="142"/>
      <c r="DT39" s="142"/>
      <c r="DU39" s="142"/>
      <c r="DV39" s="143"/>
      <c r="DW39" s="136"/>
      <c r="DX39" s="136"/>
    </row>
    <row r="40" spans="1:128" ht="12.75" customHeight="1">
      <c r="A40" s="384"/>
      <c r="B40" s="154">
        <f>VLOOKUP(CONCATENATE($B$5,"-",B38),PriceList[[Код ОН для шахиатки]:[Цена в шахматку]],4,0)</f>
        <v>383080.50000000006</v>
      </c>
      <c r="C40" s="155">
        <f>VLOOKUP(CONCATENATE($B$5,"-",C38),PriceList[[Код ОН для шахиатки]:[Цена в шахматку]],4,0)</f>
        <v>386677.50000000006</v>
      </c>
      <c r="D40" s="155">
        <f>VLOOKUP(CONCATENATE($B$5,"-",D38),PriceList[[Код ОН для шахиатки]:[Цена в шахматку]],4,0)</f>
        <v>348765.12000000005</v>
      </c>
      <c r="E40" s="155">
        <f>VLOOKUP(CONCATENATE($B$5,"-",E38),PriceList[[Код ОН для шахиатки]:[Цена в шахматку]],4,0)</f>
        <v>384879.00000000006</v>
      </c>
      <c r="F40" s="155">
        <f>VLOOKUP(CONCATENATE($B$5,"-",F38),PriceList[[Код ОН для шахиатки]:[Цена в шахматку]],4,0)</f>
        <v>383080.50000000006</v>
      </c>
      <c r="G40" s="155">
        <f>VLOOKUP(CONCATENATE($B$5,"-",G38),PriceList[[Код ОН для шахиатки]:[Цена в шахматку]],4,0)</f>
        <v>383080.50000000006</v>
      </c>
      <c r="H40" s="155">
        <f>VLOOKUP(CONCATENATE($B$5,"-",H38),PriceList[[Код ОН для шахиатки]:[Цена в шахматку]],4,0)</f>
        <v>383080.50000000006</v>
      </c>
      <c r="I40" s="155">
        <f>VLOOKUP(CONCATENATE($B$5,"-",I38),PriceList[[Код ОН для шахиатки]:[Цена в шахматку]],4,0)</f>
        <v>377685.00000000006</v>
      </c>
      <c r="J40" s="155">
        <f>VLOOKUP(CONCATENATE($B$5,"-",J38),PriceList[[Код ОН для шахиатки]:[Цена в шахматку]],4,0)</f>
        <v>406461.00000000006</v>
      </c>
      <c r="K40" s="155">
        <f>VLOOKUP(CONCATENATE($B$5,"-",K38),PriceList[[Код ОН для шахиатки]:[Цена в шахматку]],4,0)</f>
        <v>413655.00000000006</v>
      </c>
      <c r="L40" s="155">
        <f>VLOOKUP(CONCATENATE($B$5,"-",L38),PriceList[[Код ОН для шахиатки]:[Цена в шахматку]],4,0)</f>
        <v>413655.00000000006</v>
      </c>
      <c r="M40" s="155">
        <f>VLOOKUP(CONCATENATE($B$5,"-",M38),PriceList[[Код ОН для шахиатки]:[Цена в шахматку]],4,0)</f>
        <v>413655.00000000006</v>
      </c>
      <c r="N40" s="155">
        <f>VLOOKUP(CONCATENATE($B$5,"-",N38),PriceList[[Код ОН для шахиатки]:[Цена в шахматку]],4,0)</f>
        <v>415453.50000000006</v>
      </c>
      <c r="O40" s="155">
        <f>VLOOKUP(CONCATENATE($B$5,"-",O38),PriceList[[Код ОН для шахиатки]:[Цена в шахматку]],4,0)</f>
        <v>415453.50000000006</v>
      </c>
      <c r="P40" s="155">
        <f>VLOOKUP(CONCATENATE($B$5,"-",P38),PriceList[[Код ОН для шахиатки]:[Цена в шахматку]],4,0)</f>
        <v>381569.76</v>
      </c>
      <c r="Q40" s="155">
        <f>VLOOKUP(CONCATENATE($B$5,"-",Q38),PriceList[[Код ОН для шахиатки]:[Цена в шахматку]],4,0)</f>
        <v>417252.00000000006</v>
      </c>
      <c r="R40" s="155">
        <f>VLOOKUP(CONCATENATE($B$5,"-",R38),PriceList[[Код ОН для шахиатки]:[Цена в шахматку]],4,0)</f>
        <v>417252.00000000006</v>
      </c>
      <c r="S40" s="155">
        <f>VLOOKUP(CONCATENATE($B$5,"-",S38),PriceList[[Код ОН для шахиатки]:[Цена в шахматку]],4,0)</f>
        <v>399267.00000000006</v>
      </c>
      <c r="T40" s="155">
        <f>VLOOKUP(CONCATENATE($B$5,"-",T38),PriceList[[Код ОН для шахиатки]:[Цена в шахматку]],4,0)</f>
        <v>390202.56</v>
      </c>
      <c r="U40" s="155">
        <f>VLOOKUP(CONCATENATE($B$5,"-",U38),PriceList[[Код ОН для шахиатки]:[Цена в шахматку]],4,0)</f>
        <v>413655.00000000006</v>
      </c>
      <c r="V40" s="155">
        <f>VLOOKUP(CONCATENATE($B$5,"-",V38),PriceList[[Код ОН для шахиатки]:[Цена в шахматку]],4,0)</f>
        <v>413655.00000000006</v>
      </c>
      <c r="W40" s="155">
        <f>VLOOKUP(CONCATENATE($B$5,"-",W38),PriceList[[Код ОН для шахиатки]:[Цена в шахматку]],4,0)</f>
        <v>417252.00000000006</v>
      </c>
      <c r="X40" s="155">
        <f>VLOOKUP(CONCATENATE($B$5,"-",X38),PriceList[[Код ОН для шахиатки]:[Цена в шахматку]],4,0)</f>
        <v>417252.00000000006</v>
      </c>
      <c r="Y40" s="155">
        <f>VLOOKUP(CONCATENATE($B$5,"-",Y38),PriceList[[Код ОН для шахиатки]:[Цена в шахматку]],4,0)</f>
        <v>417252.00000000006</v>
      </c>
      <c r="Z40" s="155">
        <f>VLOOKUP(CONCATENATE($B$5,"-",Z38),PriceList[[Код ОН для шахиатки]:[Цена в шахматку]],4,0)</f>
        <v>417252.00000000006</v>
      </c>
      <c r="AA40" s="155">
        <f>VLOOKUP(CONCATENATE($B$5,"-",AA38),PriceList[[Код ОН для шахиатки]:[Цена в шахматку]],4,0)</f>
        <v>381569.76</v>
      </c>
      <c r="AB40" s="155">
        <f>VLOOKUP(CONCATENATE($B$5,"-",AB38),PriceList[[Код ОН для шахиатки]:[Цена в шахматку]],4,0)</f>
        <v>415453.50000000006</v>
      </c>
      <c r="AC40" s="155">
        <f>VLOOKUP(CONCATENATE($B$5,"-",AC38),PriceList[[Код ОН для шахиатки]:[Цена в шахматку]],4,0)</f>
        <v>415453.50000000006</v>
      </c>
      <c r="AD40" s="155">
        <f>VLOOKUP(CONCATENATE($B$5,"-",AD38),PriceList[[Код ОН для шахиатки]:[Цена в шахматку]],4,0)</f>
        <v>413655.00000000006</v>
      </c>
      <c r="AE40" s="155">
        <f>VLOOKUP(CONCATENATE($B$5,"-",AE38),PriceList[[Код ОН для шахиатки]:[Цена в шахматку]],4,0)</f>
        <v>413655.00000000006</v>
      </c>
      <c r="AF40" s="155">
        <f>VLOOKUP(CONCATENATE($B$5,"-",AF38),PriceList[[Код ОН для шахиатки]:[Цена в шахматку]],4,0)</f>
        <v>413655.00000000006</v>
      </c>
      <c r="AG40" s="155">
        <f>VLOOKUP(CONCATENATE($B$5,"-",AG38),PriceList[[Код ОН для шахиатки]:[Цена в шахматку]],4,0)</f>
        <v>406461.00000000006</v>
      </c>
      <c r="AH40" s="155">
        <f>VLOOKUP(CONCATENATE($B$5,"-",AH38),PriceList[[Код ОН для шахиатки]:[Цена в шахматку]],4,0)</f>
        <v>386677.50000000006</v>
      </c>
      <c r="AI40" s="155">
        <f>VLOOKUP(CONCATENATE($B$5,"-",AI38),PriceList[[Код ОН для шахиатки]:[Цена в шахматку]],4,0)</f>
        <v>393871.50000000006</v>
      </c>
      <c r="AJ40" s="155">
        <f>VLOOKUP(CONCATENATE($B$5,"-",AJ38),PriceList[[Код ОН для шахиатки]:[Цена в шахматку]],4,0)</f>
        <v>393871.50000000006</v>
      </c>
      <c r="AK40" s="155">
        <f>VLOOKUP(CONCATENATE($B$5,"-",AK38),PriceList[[Код ОН для шахиатки]:[Цена в шахматку]],4,0)</f>
        <v>393871.50000000006</v>
      </c>
      <c r="AL40" s="155">
        <f>VLOOKUP(CONCATENATE($B$5,"-",AL38),PriceList[[Код ОН для шахиатки]:[Цена в шахматку]],4,0)</f>
        <v>395670.00000000006</v>
      </c>
      <c r="AM40" s="155">
        <f>VLOOKUP(CONCATENATE($B$5,"-",AM38),PriceList[[Код ОН для шахиатки]:[Цена в шахматку]],4,0)</f>
        <v>359124.48000000004</v>
      </c>
      <c r="AN40" s="155">
        <f>VLOOKUP(CONCATENATE($B$5,"-",AN38),PriceList[[Код ОН для шахиатки]:[Цена в шахматку]],4,0)</f>
        <v>388476.00000000006</v>
      </c>
      <c r="AO40" s="155">
        <f>VLOOKUP(CONCATENATE($B$5,"-",AO38),PriceList[[Код ОН для шахиатки]:[Цена в шахматку]],4,0)</f>
        <v>388476.00000000006</v>
      </c>
      <c r="AP40" s="155">
        <f>VLOOKUP(CONCATENATE($B$5,"-",AP38),PriceList[[Код ОН для шахиатки]:[Цена в шахматку]],4,0)</f>
        <v>388476.00000000006</v>
      </c>
      <c r="AQ40" s="203"/>
      <c r="AR40" s="216">
        <f>VLOOKUP(CONCATENATE($AR$5,"-",AR38),PriceList[[Код ОН для шахиатки]:[Цена в шахматку]],4,0)</f>
        <v>432359.4</v>
      </c>
      <c r="AS40" s="155">
        <f>VLOOKUP(CONCATENATE($AR$5,"-",AS38),PriceList[[Код ОН для шахиатки]:[Цена в шахматку]],4,0)</f>
        <v>446747.4</v>
      </c>
      <c r="AT40" s="155">
        <f>VLOOKUP(CONCATENATE($AR$5,"-",AT38),PriceList[[Код ОН для шахиатки]:[Цена в шахматку]],4,0)</f>
        <v>446747.4</v>
      </c>
      <c r="AU40" s="155">
        <f>VLOOKUP(CONCATENATE($AR$5,"-",AU38),PriceList[[Код ОН для шахиатки]:[Цена в шахматку]],4,0)</f>
        <v>457538.4</v>
      </c>
      <c r="AV40" s="155">
        <f>VLOOKUP(CONCATENATE($AR$5,"-",AV38),PriceList[[Код ОН для шахиатки]:[Цена в шахматку]],4,0)</f>
        <v>446747.4</v>
      </c>
      <c r="AW40" s="155">
        <f>VLOOKUP(CONCATENATE($AR$5,"-",AW38),PriceList[[Код ОН для шахиатки]:[Цена в шахматку]],4,0)</f>
        <v>443150.4</v>
      </c>
      <c r="AX40" s="155">
        <f>VLOOKUP(CONCATENATE($AR$5,"-",AX38),PriceList[[Код ОН для шахиатки]:[Цена в шахматку]],4,0)</f>
        <v>443150.4</v>
      </c>
      <c r="AY40" s="155">
        <f>VLOOKUP(CONCATENATE($AR$5,"-",AY38),PriceList[[Код ОН для шахиатки]:[Цена в шахматку]],4,0)</f>
        <v>443150.4</v>
      </c>
      <c r="AZ40" s="155">
        <f>VLOOKUP(CONCATENATE($AR$5,"-",AZ38),PriceList[[Код ОН для шахиатки]:[Цена в шахматку]],4,0)</f>
        <v>439553.4</v>
      </c>
      <c r="BA40" s="155">
        <f>VLOOKUP(CONCATENATE($AR$5,"-",BA38),PriceList[[Код ОН для шахиатки]:[Цена в шахматку]],4,0)</f>
        <v>439553.4</v>
      </c>
      <c r="BB40" s="155">
        <f>VLOOKUP(CONCATENATE($AR$5,"-",BB38),PriceList[[Код ОН для шахиатки]:[Цена в шахматку]],4,0)</f>
        <v>443150.4</v>
      </c>
      <c r="BC40" s="155">
        <f>VLOOKUP(CONCATENATE($AR$5,"-",BC38),PriceList[[Код ОН для шахиатки]:[Цена в шахматку]],4,0)</f>
        <v>443150.4</v>
      </c>
      <c r="BD40" s="155">
        <f>VLOOKUP(CONCATENATE($AR$5,"-",BD38),PriceList[[Код ОН для шахиатки]:[Цена в шахматку]],4,0)</f>
        <v>443150.4</v>
      </c>
      <c r="BE40" s="155">
        <f>VLOOKUP(CONCATENATE($AR$5,"-",BE38),PriceList[[Код ОН для шахиатки]:[Цена в шахматку]],4,0)</f>
        <v>443150.4</v>
      </c>
      <c r="BF40" s="155">
        <f>VLOOKUP(CONCATENATE($AR$5,"-",BF38),PriceList[[Код ОН для шахиатки]:[Цена в шахматку]],4,0)</f>
        <v>425165.4</v>
      </c>
      <c r="BG40" s="155">
        <f>VLOOKUP(CONCATENATE($AR$5,"-",BG38),PriceList[[Код ОН для шахиатки]:[Цена в шахматку]],4,0)</f>
        <v>398187.9</v>
      </c>
      <c r="BH40" s="155">
        <f>VLOOKUP(CONCATENATE($AR$5,"-",BH38),PriceList[[Код ОН для шахиатки]:[Цена в шахматку]],4,0)</f>
        <v>434157.9</v>
      </c>
      <c r="BI40" s="155">
        <f>VLOOKUP(CONCATENATE($AR$5,"-",BI38),PriceList[[Код ОН для шахиатки]:[Цена в шахматку]],4,0)</f>
        <v>432359.4</v>
      </c>
      <c r="BJ40" s="155">
        <f>VLOOKUP(CONCATENATE($AR$5,"-",BJ38),PriceList[[Код ОН для шахиатки]:[Цена в шахматку]],4,0)</f>
        <v>450344.4</v>
      </c>
      <c r="BK40" s="155">
        <f>VLOOKUP(CONCATENATE($AR$5,"-",BK38),PriceList[[Код ОН для шахиатки]:[Цена в шахматку]],4,0)</f>
        <v>450344.4</v>
      </c>
      <c r="BL40" s="155">
        <f>VLOOKUP(CONCATENATE($AR$5,"-",BL38),PriceList[[Код ОН для шахиатки]:[Цена в шахматку]],4,0)</f>
        <v>450344.4</v>
      </c>
      <c r="BM40" s="155">
        <f>VLOOKUP(CONCATENATE($AR$5,"-",BM38),PriceList[[Код ОН для шахиатки]:[Цена в шахматку]],4,0)</f>
        <v>450344.4</v>
      </c>
      <c r="BN40" s="155">
        <f>VLOOKUP(CONCATENATE($AR$5,"-",BN38),PriceList[[Код ОН для шахиатки]:[Цена в шахматку]],4,0)</f>
        <v>450344.4</v>
      </c>
      <c r="BO40" s="155">
        <f>VLOOKUP(CONCATENATE($AR$5,"-",BO38),PriceList[[Код ОН для шахиатки]:[Цена в шахматку]],4,0)</f>
        <v>450344.4</v>
      </c>
      <c r="BP40" s="155">
        <f>VLOOKUP(CONCATENATE($AR$5,"-",BP38),PriceList[[Код ОН для шахиатки]:[Цена в шахматку]],4,0)</f>
        <v>439553.4</v>
      </c>
      <c r="BQ40" s="155">
        <f>VLOOKUP(CONCATENATE($AR$5,"-",BQ38),PriceList[[Код ОН для шахиатки]:[Цена в шахматку]],4,0)</f>
        <v>432359.4</v>
      </c>
      <c r="BR40" s="155">
        <f>VLOOKUP(CONCATENATE($AR$5,"-",BR38),PriceList[[Код ОН для шахиатки]:[Цена в шахматку]],4,0)</f>
        <v>443150.4</v>
      </c>
      <c r="BS40" s="155">
        <f>VLOOKUP(CONCATENATE($AR$5,"-",BS38),PriceList[[Код ОН для шахиатки]:[Цена в шахматку]],4,0)</f>
        <v>443150.4</v>
      </c>
      <c r="BT40" s="155">
        <f>VLOOKUP(CONCATENATE($AR$5,"-",BT38),PriceList[[Код ОН для шахиатки]:[Цена в шахматку]],4,0)</f>
        <v>443150.4</v>
      </c>
      <c r="BU40" s="155">
        <f>VLOOKUP(CONCATENATE($AR$5,"-",BU38),PriceList[[Код ОН для шахиатки]:[Цена в шахматку]],4,0)</f>
        <v>443150.4</v>
      </c>
      <c r="BV40" s="155">
        <f>VLOOKUP(CONCATENATE($AR$5,"-",BV38),PriceList[[Код ОН для шахиатки]:[Цена в шахматку]],4,0)</f>
        <v>428762.4</v>
      </c>
      <c r="BW40" s="155">
        <f>VLOOKUP(CONCATENATE($AR$5,"-",BW38),PriceList[[Код ОН для шахиатки]:[Цена в шахматку]],4,0)</f>
        <v>443150.4</v>
      </c>
      <c r="BX40" s="155">
        <f>VLOOKUP(CONCATENATE($AR$5,"-",BX38),PriceList[[Код ОН для шахиатки]:[Цена в шахматку]],4,0)</f>
        <v>444948.9</v>
      </c>
      <c r="BY40" s="155">
        <f>VLOOKUP(CONCATENATE($AR$5,"-",BY38),PriceList[[Код ОН для шахиатки]:[Цена в шахматку]],4,0)</f>
        <v>444948.9</v>
      </c>
      <c r="BZ40" s="155">
        <f>VLOOKUP(CONCATENATE($AR$5,"-",BZ38),PriceList[[Код ОН для шахиатки]:[Цена в шахматку]],4,0)</f>
        <v>444948.9</v>
      </c>
      <c r="CA40" s="155">
        <f>VLOOKUP(CONCATENATE($AR$5,"-",CA38),PriceList[[Код ОН для шахиатки]:[Цена в шахматку]],4,0)</f>
        <v>396072.864</v>
      </c>
      <c r="CB40" s="155">
        <f>VLOOKUP(CONCATENATE($AR$5,"-",CB38),PriceList[[Код ОН для шахиатки]:[Цена в шахматку]],4,0)</f>
        <v>446747.4</v>
      </c>
      <c r="CC40" s="155">
        <f>VLOOKUP(CONCATENATE($AR$5,"-",CC38),PriceList[[Код ОН для шахиатки]:[Цена в шахматку]],4,0)</f>
        <v>446747.4</v>
      </c>
      <c r="CD40" s="155">
        <f>VLOOKUP(CONCATENATE($AR$5,"-",CD38),PriceList[[Код ОН для шахиатки]:[Цена в шахматку]],4,0)</f>
        <v>0</v>
      </c>
      <c r="CE40" s="203"/>
      <c r="CF40" s="216">
        <f>VLOOKUP(CONCATENATE($CF$5,"-",CF38),PriceList[[Код ОН для шахиатки]:[Цена в шахматку]],4,0)</f>
        <v>392792.4</v>
      </c>
      <c r="CG40" s="155">
        <f>VLOOKUP(CONCATENATE($CF$5,"-",CG38),PriceList[[Код ОН для шахиатки]:[Цена в шахматку]],4,0)</f>
        <v>396389.4</v>
      </c>
      <c r="CH40" s="155">
        <f>VLOOKUP(CONCATENATE($CF$5,"-",CH38),PriceList[[Код ОН для шахиатки]:[Цена в шахматку]],4,0)</f>
        <v>419769.9</v>
      </c>
      <c r="CI40" s="155">
        <f>VLOOKUP(CONCATENATE($CF$5,"-",CI38),PriceList[[Код ОН для шахиатки]:[Цена в шахматку]],4,0)</f>
        <v>419769.9</v>
      </c>
      <c r="CJ40" s="155">
        <f>VLOOKUP(CONCATENATE($CF$5,"-",CJ38),PriceList[[Код ОН для шахиатки]:[Цена в шахматку]],4,0)</f>
        <v>416172.9</v>
      </c>
      <c r="CK40" s="155">
        <f>VLOOKUP(CONCATENATE($CF$5,"-",CK38),PriceList[[Код ОН для шахиатки]:[Цена в шахматку]],4,0)</f>
        <v>419769.9</v>
      </c>
      <c r="CL40" s="155">
        <f>VLOOKUP(CONCATENATE($CF$5,"-",CL38),PriceList[[Код ОН для шахиатки]:[Цена в шахматку]],4,0)</f>
        <v>419769.9</v>
      </c>
      <c r="CM40" s="155">
        <f>VLOOKUP(CONCATENATE($CF$5,"-",CM38),PriceList[[Код ОН для шахиатки]:[Цена в шахматку]],4,0)</f>
        <v>419769.9</v>
      </c>
      <c r="CN40" s="155">
        <f>VLOOKUP(CONCATENATE($CF$5,"-",CN38),PriceList[[Код ОН для шахиатки]:[Цена в шахматку]],4,0)</f>
        <v>419769.9</v>
      </c>
      <c r="CO40" s="155">
        <f>VLOOKUP(CONCATENATE($CF$5,"-",CO38),PriceList[[Код ОН для шахиатки]:[Цена в шахматку]],4,0)</f>
        <v>416172.9</v>
      </c>
      <c r="CP40" s="155">
        <f>VLOOKUP(CONCATENATE($CF$5,"-",CP38),PriceList[[Код ОН для шахиатки]:[Цена в шахматку]],4,0)</f>
        <v>392792.4</v>
      </c>
      <c r="CQ40" s="155">
        <f>VLOOKUP(CONCATENATE($CF$5,"-",CQ38),PriceList[[Код ОН для шахиатки]:[Цена в шахматку]],4,0)</f>
        <v>396389.4</v>
      </c>
      <c r="CR40" s="155">
        <f>VLOOKUP(CONCATENATE($CF$5,"-",CR38),PriceList[[Код ОН для шахиатки]:[Цена в шахматку]],4,0)</f>
        <v>396389.4</v>
      </c>
      <c r="CS40" s="155">
        <f>VLOOKUP(CONCATENATE($CF$5,"-",CS38),PriceList[[Код ОН для шахиатки]:[Цена в шахматку]],4,0)</f>
        <v>396389.4</v>
      </c>
      <c r="CT40" s="150"/>
      <c r="CU40" s="150"/>
      <c r="CV40" s="150"/>
      <c r="CW40" s="150"/>
      <c r="CX40" s="150"/>
      <c r="CY40" s="150"/>
      <c r="CZ40" s="150"/>
      <c r="DA40" s="150"/>
      <c r="DB40" s="203"/>
      <c r="DC40" s="216">
        <f>VLOOKUP(CONCATENATE($DC$5,"-",DC38),PriceList[[Код ОН для шахиатки]:[Цена в шахматку]],4,0)</f>
        <v>412575.9</v>
      </c>
      <c r="DD40" s="155">
        <f>VLOOKUP(CONCATENATE($DC$5,"-",DD38),PriceList[[Код ОН для шахиатки]:[Цена в шахматку]],4,0)</f>
        <v>412575.9</v>
      </c>
      <c r="DE40" s="155">
        <f>VLOOKUP(CONCATENATE($DC$5,"-",DE38),PriceList[[Код ОН для шахиатки]:[Цена в шахматку]],4,0)</f>
        <v>412575.9</v>
      </c>
      <c r="DF40" s="155">
        <f>VLOOKUP(CONCATENATE($DC$5,"-",DF38),PriceList[[Код ОН для шахиатки]:[Цена в шахматку]],4,0)</f>
        <v>408978.9</v>
      </c>
      <c r="DG40" s="155">
        <f>VLOOKUP(CONCATENATE($DC$5,"-",DG38),PriceList[[Код ОН для шахиатки]:[Цена в шахматку]],4,0)</f>
        <v>416172.9</v>
      </c>
      <c r="DH40" s="155">
        <f>VLOOKUP(CONCATENATE($DC$5,"-",DH38),PriceList[[Код ОН для шахиатки]:[Цена в шахматку]],4,0)</f>
        <v>419769.9</v>
      </c>
      <c r="DI40" s="155">
        <f>VLOOKUP(CONCATENATE($DC$5,"-",DI38),PriceList[[Код ОН для шахиатки]:[Цена в шахматку]],4,0)</f>
        <v>419769.9</v>
      </c>
      <c r="DJ40" s="155">
        <f>VLOOKUP(CONCATENATE($DC$5,"-",DJ38),PriceList[[Код ОН для шахиатки]:[Цена в шахматку]],4,0)</f>
        <v>419769.9</v>
      </c>
      <c r="DK40" s="155">
        <f>VLOOKUP(CONCATENATE($DC$5,"-",DK38),PriceList[[Код ОН для шахиатки]:[Цена в шахматку]],4,0)</f>
        <v>419769.9</v>
      </c>
      <c r="DL40" s="155">
        <f>VLOOKUP(CONCATENATE($DC$5,"-",DL38),PriceList[[Код ОН для шахиатки]:[Цена в шахматку]],4,0)</f>
        <v>416172.9</v>
      </c>
      <c r="DM40" s="155">
        <f>VLOOKUP(CONCATENATE($DC$5,"-",DM38),PriceList[[Код ОН для шахиатки]:[Цена в шахматку]],4,0)</f>
        <v>419769.9</v>
      </c>
      <c r="DN40" s="155">
        <f>VLOOKUP(CONCATENATE($DC$5,"-",DN38),PriceList[[Код ОН для шахиатки]:[Цена в шахматку]],4,0)</f>
        <v>419769.9</v>
      </c>
      <c r="DO40" s="155">
        <f>VLOOKUP(CONCATENATE($DC$5,"-",DO38),PriceList[[Код ОН для шахиатки]:[Цена в шахматку]],4,0)</f>
        <v>412575.9</v>
      </c>
      <c r="DP40" s="169">
        <f>VLOOKUP(CONCATENATE($DC$5,"-",DP38),PriceList[[Код ОН для шахиатки]:[Цена в шахматку]],4,0)</f>
        <v>408978.9</v>
      </c>
      <c r="DQ40" s="136"/>
      <c r="DR40" s="142"/>
      <c r="DS40" s="142"/>
      <c r="DT40" s="142"/>
      <c r="DU40" s="142"/>
      <c r="DV40" s="143"/>
      <c r="DW40" s="136"/>
      <c r="DX40" s="136"/>
    </row>
    <row r="41" spans="1:128" ht="12.75" customHeight="1">
      <c r="A41" s="384"/>
      <c r="B41" s="154">
        <f t="shared" ref="B41:AP41" si="44">B40*B39</f>
        <v>11442614.535000002</v>
      </c>
      <c r="C41" s="156">
        <f t="shared" si="44"/>
        <v>11832331.500000002</v>
      </c>
      <c r="D41" s="156">
        <f t="shared" si="44"/>
        <v>20486463.148800004</v>
      </c>
      <c r="E41" s="156">
        <f t="shared" si="44"/>
        <v>11253861.960000001</v>
      </c>
      <c r="F41" s="156">
        <f t="shared" si="44"/>
        <v>11201273.82</v>
      </c>
      <c r="G41" s="156">
        <f t="shared" si="44"/>
        <v>11201273.82</v>
      </c>
      <c r="H41" s="156">
        <f t="shared" si="44"/>
        <v>10956102.300000003</v>
      </c>
      <c r="I41" s="156">
        <f t="shared" si="44"/>
        <v>18774721.350000001</v>
      </c>
      <c r="J41" s="156">
        <f t="shared" si="44"/>
        <v>20205176.310000002</v>
      </c>
      <c r="K41" s="156">
        <f t="shared" si="44"/>
        <v>11830533.000000002</v>
      </c>
      <c r="L41" s="156">
        <f t="shared" si="44"/>
        <v>12095272.200000001</v>
      </c>
      <c r="M41" s="156">
        <f t="shared" si="44"/>
        <v>12095272.200000001</v>
      </c>
      <c r="N41" s="156">
        <f t="shared" si="44"/>
        <v>12147860.340000002</v>
      </c>
      <c r="O41" s="156">
        <f t="shared" si="44"/>
        <v>12147860.340000002</v>
      </c>
      <c r="P41" s="156">
        <f t="shared" si="44"/>
        <v>20310958.3248</v>
      </c>
      <c r="Q41" s="156">
        <f t="shared" si="44"/>
        <v>12863879.160000002</v>
      </c>
      <c r="R41" s="156">
        <f t="shared" si="44"/>
        <v>12851361.600000001</v>
      </c>
      <c r="S41" s="156">
        <f t="shared" si="44"/>
        <v>17851227.570000004</v>
      </c>
      <c r="T41" s="156">
        <f t="shared" si="44"/>
        <v>21800617.027199998</v>
      </c>
      <c r="U41" s="156">
        <f t="shared" si="44"/>
        <v>12752983.65</v>
      </c>
      <c r="V41" s="156">
        <f t="shared" si="44"/>
        <v>12657843.000000002</v>
      </c>
      <c r="W41" s="156">
        <f t="shared" si="44"/>
        <v>12680288.280000001</v>
      </c>
      <c r="X41" s="156">
        <f t="shared" si="44"/>
        <v>12584320.320000002</v>
      </c>
      <c r="Y41" s="156">
        <f t="shared" si="44"/>
        <v>12392384.400000002</v>
      </c>
      <c r="Z41" s="156">
        <f t="shared" si="44"/>
        <v>12233828.640000002</v>
      </c>
      <c r="AA41" s="156">
        <f t="shared" si="44"/>
        <v>20379640.8816</v>
      </c>
      <c r="AB41" s="156">
        <f t="shared" si="44"/>
        <v>12143705.805000002</v>
      </c>
      <c r="AC41" s="156">
        <f t="shared" si="44"/>
        <v>12147860.340000002</v>
      </c>
      <c r="AD41" s="156">
        <f t="shared" si="44"/>
        <v>12091135.650000002</v>
      </c>
      <c r="AE41" s="156">
        <f t="shared" si="44"/>
        <v>12095272.200000001</v>
      </c>
      <c r="AF41" s="156">
        <f t="shared" si="44"/>
        <v>11830533.000000002</v>
      </c>
      <c r="AG41" s="156">
        <f t="shared" si="44"/>
        <v>20205176.310000002</v>
      </c>
      <c r="AH41" s="156">
        <f t="shared" si="44"/>
        <v>19221738.525000002</v>
      </c>
      <c r="AI41" s="156">
        <f t="shared" si="44"/>
        <v>11264724.900000002</v>
      </c>
      <c r="AJ41" s="156">
        <f t="shared" si="44"/>
        <v>11516802.660000002</v>
      </c>
      <c r="AK41" s="156">
        <f t="shared" si="44"/>
        <v>11516802.660000002</v>
      </c>
      <c r="AL41" s="156">
        <f t="shared" si="44"/>
        <v>11569390.800000001</v>
      </c>
      <c r="AM41" s="156">
        <f t="shared" si="44"/>
        <v>21094971.955200002</v>
      </c>
      <c r="AN41" s="156">
        <f t="shared" si="44"/>
        <v>11883480.840000002</v>
      </c>
      <c r="AO41" s="156">
        <f t="shared" si="44"/>
        <v>11957291.280000003</v>
      </c>
      <c r="AP41" s="156">
        <f t="shared" si="44"/>
        <v>11883480.840000002</v>
      </c>
      <c r="AQ41" s="203"/>
      <c r="AR41" s="216">
        <f t="shared" ref="AR41:CD41" si="45">AR40*AR39</f>
        <v>16196183.124000002</v>
      </c>
      <c r="AS41" s="156">
        <f t="shared" si="45"/>
        <v>12946739.652000001</v>
      </c>
      <c r="AT41" s="156">
        <f t="shared" si="45"/>
        <v>12741235.848000001</v>
      </c>
      <c r="AU41" s="156">
        <f t="shared" si="45"/>
        <v>14847121.080000002</v>
      </c>
      <c r="AV41" s="156">
        <f t="shared" si="45"/>
        <v>14488018.182</v>
      </c>
      <c r="AW41" s="156">
        <f t="shared" si="45"/>
        <v>12638649.408</v>
      </c>
      <c r="AX41" s="156">
        <f t="shared" si="45"/>
        <v>12846930.096000001</v>
      </c>
      <c r="AY41" s="156">
        <f t="shared" si="45"/>
        <v>12643080.912</v>
      </c>
      <c r="AZ41" s="156">
        <f t="shared" si="45"/>
        <v>12742653.066</v>
      </c>
      <c r="BA41" s="156">
        <f t="shared" si="45"/>
        <v>12742653.066</v>
      </c>
      <c r="BB41" s="156">
        <f t="shared" si="45"/>
        <v>12846930.096000001</v>
      </c>
      <c r="BC41" s="156">
        <f t="shared" si="45"/>
        <v>12846930.096000001</v>
      </c>
      <c r="BD41" s="156">
        <f t="shared" si="45"/>
        <v>12594334.368000001</v>
      </c>
      <c r="BE41" s="156">
        <f t="shared" si="45"/>
        <v>12793752.048</v>
      </c>
      <c r="BF41" s="156">
        <f t="shared" si="45"/>
        <v>14234537.592</v>
      </c>
      <c r="BG41" s="156">
        <f t="shared" si="45"/>
        <v>16692036.768000001</v>
      </c>
      <c r="BH41" s="156">
        <f t="shared" si="45"/>
        <v>12690435.417000001</v>
      </c>
      <c r="BI41" s="156">
        <f t="shared" si="45"/>
        <v>12637865.262</v>
      </c>
      <c r="BJ41" s="156">
        <f t="shared" si="45"/>
        <v>13163566.812000001</v>
      </c>
      <c r="BK41" s="156">
        <f t="shared" si="45"/>
        <v>13163566.812000001</v>
      </c>
      <c r="BL41" s="156">
        <f t="shared" si="45"/>
        <v>13163566.812000001</v>
      </c>
      <c r="BM41" s="156">
        <f t="shared" si="45"/>
        <v>13163566.812000001</v>
      </c>
      <c r="BN41" s="156">
        <f t="shared" si="45"/>
        <v>13163566.812000001</v>
      </c>
      <c r="BO41" s="156">
        <f t="shared" si="45"/>
        <v>12843822.288000001</v>
      </c>
      <c r="BP41" s="156">
        <f t="shared" si="45"/>
        <v>21850199.514000002</v>
      </c>
      <c r="BQ41" s="156">
        <f t="shared" si="45"/>
        <v>21492585.774</v>
      </c>
      <c r="BR41" s="156">
        <f t="shared" si="45"/>
        <v>12638649.408</v>
      </c>
      <c r="BS41" s="156">
        <f t="shared" si="45"/>
        <v>12953286.192000002</v>
      </c>
      <c r="BT41" s="156">
        <f t="shared" si="45"/>
        <v>12953286.192000002</v>
      </c>
      <c r="BU41" s="156">
        <f t="shared" si="45"/>
        <v>13041916.272</v>
      </c>
      <c r="BV41" s="156">
        <f t="shared" si="45"/>
        <v>14749426.560000001</v>
      </c>
      <c r="BW41" s="156">
        <f t="shared" si="45"/>
        <v>12953286.192000002</v>
      </c>
      <c r="BX41" s="156">
        <f t="shared" si="45"/>
        <v>13005856.347000001</v>
      </c>
      <c r="BY41" s="156">
        <f t="shared" si="45"/>
        <v>13005856.347000001</v>
      </c>
      <c r="BZ41" s="156">
        <f t="shared" si="45"/>
        <v>13005856.347000001</v>
      </c>
      <c r="CA41" s="156">
        <f t="shared" si="45"/>
        <v>25103098.12032</v>
      </c>
      <c r="CB41" s="156">
        <f t="shared" si="45"/>
        <v>12897597.438000001</v>
      </c>
      <c r="CC41" s="156">
        <f t="shared" si="45"/>
        <v>12897597.438000001</v>
      </c>
      <c r="CD41" s="156">
        <f t="shared" si="45"/>
        <v>0</v>
      </c>
      <c r="CE41" s="203"/>
      <c r="CF41" s="216">
        <f t="shared" ref="CF41:CS41" si="46">CF40*CF39</f>
        <v>11736636.912</v>
      </c>
      <c r="CG41" s="156">
        <f t="shared" si="46"/>
        <v>11649884.466</v>
      </c>
      <c r="CH41" s="156">
        <f t="shared" si="46"/>
        <v>12374816.652000001</v>
      </c>
      <c r="CI41" s="156">
        <f t="shared" si="46"/>
        <v>12622480.893000001</v>
      </c>
      <c r="CJ41" s="156">
        <f t="shared" si="46"/>
        <v>12630847.515000001</v>
      </c>
      <c r="CK41" s="156">
        <f t="shared" si="46"/>
        <v>13021262.298</v>
      </c>
      <c r="CL41" s="156">
        <f t="shared" si="46"/>
        <v>12975087.609000001</v>
      </c>
      <c r="CM41" s="156">
        <f t="shared" si="46"/>
        <v>12756807.261000002</v>
      </c>
      <c r="CN41" s="156">
        <f t="shared" si="46"/>
        <v>12324444.264</v>
      </c>
      <c r="CO41" s="156">
        <f t="shared" si="46"/>
        <v>17375218.574999999</v>
      </c>
      <c r="CP41" s="156">
        <f t="shared" si="46"/>
        <v>16399082.700000001</v>
      </c>
      <c r="CQ41" s="156">
        <f t="shared" si="46"/>
        <v>11637992.784</v>
      </c>
      <c r="CR41" s="156">
        <f t="shared" si="46"/>
        <v>12030418.290000001</v>
      </c>
      <c r="CS41" s="156">
        <f t="shared" si="46"/>
        <v>12216721.308</v>
      </c>
      <c r="CT41" s="150"/>
      <c r="CU41" s="150"/>
      <c r="CV41" s="150"/>
      <c r="CW41" s="150"/>
      <c r="CX41" s="150"/>
      <c r="CY41" s="150"/>
      <c r="CZ41" s="150"/>
      <c r="DA41" s="150"/>
      <c r="DB41" s="203"/>
      <c r="DC41" s="216">
        <f t="shared" ref="DC41:DP41" si="47">DC40*DC39</f>
        <v>12715589.238000002</v>
      </c>
      <c r="DD41" s="156">
        <f t="shared" si="47"/>
        <v>12521678.565000001</v>
      </c>
      <c r="DE41" s="156">
        <f t="shared" si="47"/>
        <v>12113228.424000001</v>
      </c>
      <c r="DF41" s="156">
        <f t="shared" si="47"/>
        <v>17074869.074999999</v>
      </c>
      <c r="DG41" s="156">
        <f t="shared" si="47"/>
        <v>17375218.574999999</v>
      </c>
      <c r="DH41" s="156">
        <f t="shared" si="47"/>
        <v>12324444.264</v>
      </c>
      <c r="DI41" s="156">
        <f t="shared" si="47"/>
        <v>12756807.261000002</v>
      </c>
      <c r="DJ41" s="156">
        <f t="shared" si="47"/>
        <v>12975087.609000001</v>
      </c>
      <c r="DK41" s="156">
        <f t="shared" si="47"/>
        <v>13021262.298</v>
      </c>
      <c r="DL41" s="156">
        <f t="shared" si="47"/>
        <v>12630847.515000001</v>
      </c>
      <c r="DM41" s="156">
        <f t="shared" si="47"/>
        <v>12622480.893000001</v>
      </c>
      <c r="DN41" s="156">
        <f t="shared" si="47"/>
        <v>12374816.652000001</v>
      </c>
      <c r="DO41" s="156">
        <f t="shared" si="47"/>
        <v>12125605.701000001</v>
      </c>
      <c r="DP41" s="170">
        <f t="shared" si="47"/>
        <v>12220289.532</v>
      </c>
      <c r="DQ41" s="136"/>
      <c r="DR41" s="157">
        <f>SUM(B41:AQ41)</f>
        <v>571452317.44259989</v>
      </c>
      <c r="DS41" s="157">
        <f>SUM(AR41:CE41)</f>
        <v>533380240.57032007</v>
      </c>
      <c r="DT41" s="157">
        <f>SUM(CF41:DB41)</f>
        <v>181751701.52700001</v>
      </c>
      <c r="DU41" s="157">
        <f>SUM(DC41:DP41)</f>
        <v>184852225.60200003</v>
      </c>
      <c r="DV41" s="158">
        <f>SUM(B41:DP41)</f>
        <v>1471436485.1419199</v>
      </c>
      <c r="DW41" s="159"/>
      <c r="DX41" s="159"/>
    </row>
    <row r="42" spans="1:128" ht="12.75" customHeight="1" thickBot="1">
      <c r="A42" s="385"/>
      <c r="B42" s="164" t="str">
        <f>VLOOKUP(CONCATENATE($B$5,"-",B38),PriceList[[Код ОН для шахиатки]:[СТАТУС В ШАХМАТКУ]],5,0)</f>
        <v>Свободно</v>
      </c>
      <c r="C42" s="161" t="str">
        <f>VLOOKUP(CONCATENATE($B$5,"-",C38),PriceList[[Код ОН для шахиатки]:[СТАТУС В ШАХМАТКУ]],5,0)</f>
        <v>Резерв</v>
      </c>
      <c r="D42" s="161" t="str">
        <f>VLOOKUP(CONCATENATE($B$5,"-",D38),PriceList[[Код ОН для шахиатки]:[СТАТУС В ШАХМАТКУ]],5,0)</f>
        <v>Резерв</v>
      </c>
      <c r="E42" s="161" t="str">
        <f>VLOOKUP(CONCATENATE($B$5,"-",E38),PriceList[[Код ОН для шахиатки]:[СТАТУС В ШАХМАТКУ]],5,0)</f>
        <v>Резерв</v>
      </c>
      <c r="F42" s="161" t="str">
        <f>VLOOKUP(CONCATENATE($B$5,"-",F38),PriceList[[Код ОН для шахиатки]:[СТАТУС В ШАХМАТКУ]],5,0)</f>
        <v>Резерв</v>
      </c>
      <c r="G42" s="161" t="str">
        <f>VLOOKUP(CONCATENATE($B$5,"-",G38),PriceList[[Код ОН для шахиатки]:[СТАТУС В ШАХМАТКУ]],5,0)</f>
        <v>Резерв</v>
      </c>
      <c r="H42" s="161" t="str">
        <f>VLOOKUP(CONCATENATE($B$5,"-",H38),PriceList[[Код ОН для шахиатки]:[СТАТУС В ШАХМАТКУ]],5,0)</f>
        <v>Резерв</v>
      </c>
      <c r="I42" s="161" t="str">
        <f>VLOOKUP(CONCATENATE($B$5,"-",I38),PriceList[[Код ОН для шахиатки]:[СТАТУС В ШАХМАТКУ]],5,0)</f>
        <v>Резерв</v>
      </c>
      <c r="J42" s="161" t="str">
        <f>VLOOKUP(CONCATENATE($B$5,"-",J38),PriceList[[Код ОН для шахиатки]:[СТАТУС В ШАХМАТКУ]],5,0)</f>
        <v>Продано</v>
      </c>
      <c r="K42" s="161" t="str">
        <f>VLOOKUP(CONCATENATE($B$5,"-",K38),PriceList[[Код ОН для шахиатки]:[СТАТУС В ШАХМАТКУ]],5,0)</f>
        <v>Продано</v>
      </c>
      <c r="L42" s="161" t="str">
        <f>VLOOKUP(CONCATENATE($B$5,"-",L38),PriceList[[Код ОН для шахиатки]:[СТАТУС В ШАХМАТКУ]],5,0)</f>
        <v>Продано</v>
      </c>
      <c r="M42" s="161" t="str">
        <f>VLOOKUP(CONCATENATE($B$5,"-",M38),PriceList[[Код ОН для шахиатки]:[СТАТУС В ШАХМАТКУ]],5,0)</f>
        <v>Продано</v>
      </c>
      <c r="N42" s="161" t="str">
        <f>VLOOKUP(CONCATENATE($B$5,"-",N38),PriceList[[Код ОН для шахиатки]:[СТАТУС В ШАХМАТКУ]],5,0)</f>
        <v>Резерв</v>
      </c>
      <c r="O42" s="161" t="str">
        <f>VLOOKUP(CONCATENATE($B$5,"-",O38),PriceList[[Код ОН для шахиатки]:[СТАТУС В ШАХМАТКУ]],5,0)</f>
        <v>Резерв</v>
      </c>
      <c r="P42" s="161" t="str">
        <f>VLOOKUP(CONCATENATE($B$5,"-",P38),PriceList[[Код ОН для шахиатки]:[СТАТУС В ШАХМАТКУ]],5,0)</f>
        <v>Резерв</v>
      </c>
      <c r="Q42" s="161" t="str">
        <f>VLOOKUP(CONCATENATE($B$5,"-",Q38),PriceList[[Код ОН для шахиатки]:[СТАТУС В ШАХМАТКУ]],5,0)</f>
        <v>Резерв</v>
      </c>
      <c r="R42" s="161" t="str">
        <f>VLOOKUP(CONCATENATE($B$5,"-",R38),PriceList[[Код ОН для шахиатки]:[СТАТУС В ШАХМАТКУ]],5,0)</f>
        <v>Продано</v>
      </c>
      <c r="S42" s="161" t="str">
        <f>VLOOKUP(CONCATENATE($B$5,"-",S38),PriceList[[Код ОН для шахиатки]:[СТАТУС В ШАХМАТКУ]],5,0)</f>
        <v>Резерв</v>
      </c>
      <c r="T42" s="161" t="str">
        <f>VLOOKUP(CONCATENATE($B$5,"-",T38),PriceList[[Код ОН для шахиатки]:[СТАТУС В ШАХМАТКУ]],5,0)</f>
        <v>Резерв</v>
      </c>
      <c r="U42" s="161" t="str">
        <f>VLOOKUP(CONCATENATE($B$5,"-",U38),PriceList[[Код ОН для шахиатки]:[СТАТУС В ШАХМАТКУ]],5,0)</f>
        <v>Продано</v>
      </c>
      <c r="V42" s="161" t="str">
        <f>VLOOKUP(CONCATENATE($B$5,"-",V38),PriceList[[Код ОН для шахиатки]:[СТАТУС В ШАХМАТКУ]],5,0)</f>
        <v>Свободно</v>
      </c>
      <c r="W42" s="161" t="str">
        <f>VLOOKUP(CONCATENATE($B$5,"-",W38),PriceList[[Код ОН для шахиатки]:[СТАТУС В ШАХМАТКУ]],5,0)</f>
        <v>Резерв</v>
      </c>
      <c r="X42" s="161" t="str">
        <f>VLOOKUP(CONCATENATE($B$5,"-",X38),PriceList[[Код ОН для шахиатки]:[СТАТУС В ШАХМАТКУ]],5,0)</f>
        <v>Резерв</v>
      </c>
      <c r="Y42" s="161" t="str">
        <f>VLOOKUP(CONCATENATE($B$5,"-",Y38),PriceList[[Код ОН для шахиатки]:[СТАТУС В ШАХМАТКУ]],5,0)</f>
        <v>Резерв</v>
      </c>
      <c r="Z42" s="161" t="str">
        <f>VLOOKUP(CONCATENATE($B$5,"-",Z38),PriceList[[Код ОН для шахиатки]:[СТАТУС В ШАХМАТКУ]],5,0)</f>
        <v>Резерв</v>
      </c>
      <c r="AA42" s="161" t="str">
        <f>VLOOKUP(CONCATENATE($B$5,"-",AA38),PriceList[[Код ОН для шахиатки]:[СТАТУС В ШАХМАТКУ]],5,0)</f>
        <v>Продано</v>
      </c>
      <c r="AB42" s="161" t="str">
        <f>VLOOKUP(CONCATENATE($B$5,"-",AB38),PriceList[[Код ОН для шахиатки]:[СТАТУС В ШАХМАТКУ]],5,0)</f>
        <v>Резерв</v>
      </c>
      <c r="AC42" s="161" t="str">
        <f>VLOOKUP(CONCATENATE($B$5,"-",AC38),PriceList[[Код ОН для шахиатки]:[СТАТУС В ШАХМАТКУ]],5,0)</f>
        <v>Резерв</v>
      </c>
      <c r="AD42" s="161" t="str">
        <f>VLOOKUP(CONCATENATE($B$5,"-",AD38),PriceList[[Код ОН для шахиатки]:[СТАТУС В ШАХМАТКУ]],5,0)</f>
        <v>Резерв</v>
      </c>
      <c r="AE42" s="161" t="str">
        <f>VLOOKUP(CONCATENATE($B$5,"-",AE38),PriceList[[Код ОН для шахиатки]:[СТАТУС В ШАХМАТКУ]],5,0)</f>
        <v>Резерв</v>
      </c>
      <c r="AF42" s="161" t="str">
        <f>VLOOKUP(CONCATENATE($B$5,"-",AF38),PriceList[[Код ОН для шахиатки]:[СТАТУС В ШАХМАТКУ]],5,0)</f>
        <v>Резерв</v>
      </c>
      <c r="AG42" s="161" t="str">
        <f>VLOOKUP(CONCATENATE($B$5,"-",AG38),PriceList[[Код ОН для шахиатки]:[СТАТУС В ШАХМАТКУ]],5,0)</f>
        <v>Продано</v>
      </c>
      <c r="AH42" s="161" t="str">
        <f>VLOOKUP(CONCATENATE($B$5,"-",AH38),PriceList[[Код ОН для шахиатки]:[СТАТУС В ШАХМАТКУ]],5,0)</f>
        <v>Свободно</v>
      </c>
      <c r="AI42" s="161" t="str">
        <f>VLOOKUP(CONCATENATE($B$5,"-",AI38),PriceList[[Код ОН для шахиатки]:[СТАТУС В ШАХМАТКУ]],5,0)</f>
        <v>Резерв</v>
      </c>
      <c r="AJ42" s="161" t="str">
        <f>VLOOKUP(CONCATENATE($B$5,"-",AJ38),PriceList[[Код ОН для шахиатки]:[СТАТУС В ШАХМАТКУ]],5,0)</f>
        <v>Резерв</v>
      </c>
      <c r="AK42" s="161" t="str">
        <f>VLOOKUP(CONCATENATE($B$5,"-",AK38),PriceList[[Код ОН для шахиатки]:[СТАТУС В ШАХМАТКУ]],5,0)</f>
        <v>Резерв</v>
      </c>
      <c r="AL42" s="161" t="str">
        <f>VLOOKUP(CONCATENATE($B$5,"-",AL38),PriceList[[Код ОН для шахиатки]:[СТАТУС В ШАХМАТКУ]],5,0)</f>
        <v>Резерв</v>
      </c>
      <c r="AM42" s="161" t="str">
        <f>VLOOKUP(CONCATENATE($B$5,"-",AM38),PriceList[[Код ОН для шахиатки]:[СТАТУС В ШАХМАТКУ]],5,0)</f>
        <v>Резерв</v>
      </c>
      <c r="AN42" s="161" t="str">
        <f>VLOOKUP(CONCATENATE($B$5,"-",AN38),PriceList[[Код ОН для шахиатки]:[СТАТУС В ШАХМАТКУ]],5,0)</f>
        <v>Свободно</v>
      </c>
      <c r="AO42" s="161" t="str">
        <f>VLOOKUP(CONCATENATE($B$5,"-",AO38),PriceList[[Код ОН для шахиатки]:[СТАТУС В ШАХМАТКУ]],5,0)</f>
        <v>Свободно</v>
      </c>
      <c r="AP42" s="161" t="str">
        <f>VLOOKUP(CONCATENATE($B$5,"-",AP38),PriceList[[Код ОН для шахиатки]:[СТАТУС В ШАХМАТКУ]],5,0)</f>
        <v>Свободно</v>
      </c>
      <c r="AQ42" s="205"/>
      <c r="AR42" s="217" t="str">
        <f>VLOOKUP(CONCATENATE($AR$5,"-",AR38),PriceList[[Код ОН для шахиатки]:[СТАТУС В ШАХМАТКУ]],5,0)</f>
        <v>Свободно</v>
      </c>
      <c r="AS42" s="161" t="str">
        <f>VLOOKUP(CONCATENATE($AR$5,"-",AS38),PriceList[[Код ОН для шахиатки]:[СТАТУС В ШАХМАТКУ]],5,0)</f>
        <v>Резерв</v>
      </c>
      <c r="AT42" s="161" t="str">
        <f>VLOOKUP(CONCATENATE($AR$5,"-",AT38),PriceList[[Код ОН для шахиатки]:[СТАТУС В ШАХМАТКУ]],5,0)</f>
        <v>Резерв</v>
      </c>
      <c r="AU42" s="161" t="str">
        <f>VLOOKUP(CONCATENATE($AR$5,"-",AU38),PriceList[[Код ОН для шахиатки]:[СТАТУС В ШАХМАТКУ]],5,0)</f>
        <v>Свободно</v>
      </c>
      <c r="AV42" s="161" t="str">
        <f>VLOOKUP(CONCATENATE($AR$5,"-",AV38),PriceList[[Код ОН для шахиатки]:[СТАТУС В ШАХМАТКУ]],5,0)</f>
        <v>Резерв</v>
      </c>
      <c r="AW42" s="161" t="str">
        <f>VLOOKUP(CONCATENATE($AR$5,"-",AW38),PriceList[[Код ОН для шахиатки]:[СТАТУС В ШАХМАТКУ]],5,0)</f>
        <v>Резерв</v>
      </c>
      <c r="AX42" s="161" t="str">
        <f>VLOOKUP(CONCATENATE($AR$5,"-",AX38),PriceList[[Код ОН для шахиатки]:[СТАТУС В ШАХМАТКУ]],5,0)</f>
        <v>Резерв</v>
      </c>
      <c r="AY42" s="161" t="str">
        <f>VLOOKUP(CONCATENATE($AR$5,"-",AY38),PriceList[[Код ОН для шахиатки]:[СТАТУС В ШАХМАТКУ]],5,0)</f>
        <v>Резерв</v>
      </c>
      <c r="AZ42" s="161" t="str">
        <f>VLOOKUP(CONCATENATE($AR$5,"-",AZ38),PriceList[[Код ОН для шахиатки]:[СТАТУС В ШАХМАТКУ]],5,0)</f>
        <v>Свободно</v>
      </c>
      <c r="BA42" s="161" t="str">
        <f>VLOOKUP(CONCATENATE($AR$5,"-",BA38),PriceList[[Код ОН для шахиатки]:[СТАТУС В ШАХМАТКУ]],5,0)</f>
        <v>Свободно</v>
      </c>
      <c r="BB42" s="161" t="str">
        <f>VLOOKUP(CONCATENATE($AR$5,"-",BB38),PriceList[[Код ОН для шахиатки]:[СТАТУС В ШАХМАТКУ]],5,0)</f>
        <v>Резерв</v>
      </c>
      <c r="BC42" s="161" t="str">
        <f>VLOOKUP(CONCATENATE($AR$5,"-",BC38),PriceList[[Код ОН для шахиатки]:[СТАТУС В ШАХМАТКУ]],5,0)</f>
        <v>Резерв</v>
      </c>
      <c r="BD42" s="161" t="str">
        <f>VLOOKUP(CONCATENATE($AR$5,"-",BD38),PriceList[[Код ОН для шахиатки]:[СТАТУС В ШАХМАТКУ]],5,0)</f>
        <v>Резерв</v>
      </c>
      <c r="BE42" s="161" t="str">
        <f>VLOOKUP(CONCATENATE($AR$5,"-",BE38),PriceList[[Код ОН для шахиатки]:[СТАТУС В ШАХМАТКУ]],5,0)</f>
        <v>Резерв</v>
      </c>
      <c r="BF42" s="161" t="str">
        <f>VLOOKUP(CONCATENATE($AR$5,"-",BF38),PriceList[[Код ОН для шахиатки]:[СТАТУС В ШАХМАТКУ]],5,0)</f>
        <v>Свободно</v>
      </c>
      <c r="BG42" s="161" t="str">
        <f>VLOOKUP(CONCATENATE($AR$5,"-",BG38),PriceList[[Код ОН для шахиатки]:[СТАТУС В ШАХМАТКУ]],5,0)</f>
        <v>Свободно</v>
      </c>
      <c r="BH42" s="161" t="str">
        <f>VLOOKUP(CONCATENATE($AR$5,"-",BH38),PriceList[[Код ОН для шахиатки]:[СТАТУС В ШАХМАТКУ]],5,0)</f>
        <v>Свободно</v>
      </c>
      <c r="BI42" s="161" t="str">
        <f>VLOOKUP(CONCATENATE($AR$5,"-",BI38),PriceList[[Код ОН для шахиатки]:[СТАТУС В ШАХМАТКУ]],5,0)</f>
        <v>Свободно</v>
      </c>
      <c r="BJ42" s="161" t="str">
        <f>VLOOKUP(CONCATENATE($AR$5,"-",BJ38),PriceList[[Код ОН для шахиатки]:[СТАТУС В ШАХМАТКУ]],5,0)</f>
        <v>Резерв</v>
      </c>
      <c r="BK42" s="161" t="str">
        <f>VLOOKUP(CONCATENATE($AR$5,"-",BK38),PriceList[[Код ОН для шахиатки]:[СТАТУС В ШАХМАТКУ]],5,0)</f>
        <v>Резерв</v>
      </c>
      <c r="BL42" s="161" t="str">
        <f>VLOOKUP(CONCATENATE($AR$5,"-",BL38),PriceList[[Код ОН для шахиатки]:[СТАТУС В ШАХМАТКУ]],5,0)</f>
        <v>Резерв</v>
      </c>
      <c r="BM42" s="161" t="str">
        <f>VLOOKUP(CONCATENATE($AR$5,"-",BM38),PriceList[[Код ОН для шахиатки]:[СТАТУС В ШАХМАТКУ]],5,0)</f>
        <v>Резерв</v>
      </c>
      <c r="BN42" s="161" t="str">
        <f>VLOOKUP(CONCATENATE($AR$5,"-",BN38),PriceList[[Код ОН для шахиатки]:[СТАТУС В ШАХМАТКУ]],5,0)</f>
        <v>Резерв</v>
      </c>
      <c r="BO42" s="161" t="str">
        <f>VLOOKUP(CONCATENATE($AR$5,"-",BO38),PriceList[[Код ОН для шахиатки]:[СТАТУС В ШАХМАТКУ]],5,0)</f>
        <v>Резерв</v>
      </c>
      <c r="BP42" s="161" t="str">
        <f>VLOOKUP(CONCATENATE($AR$5,"-",BP38),PriceList[[Код ОН для шахиатки]:[СТАТУС В ШАХМАТКУ]],5,0)</f>
        <v>Свободно</v>
      </c>
      <c r="BQ42" s="161" t="str">
        <f>VLOOKUP(CONCATENATE($AR$5,"-",BQ38),PriceList[[Код ОН для шахиатки]:[СТАТУС В ШАХМАТКУ]],5,0)</f>
        <v>Резерв</v>
      </c>
      <c r="BR42" s="161" t="str">
        <f>VLOOKUP(CONCATENATE($AR$5,"-",BR38),PriceList[[Код ОН для шахиатки]:[СТАТУС В ШАХМАТКУ]],5,0)</f>
        <v>Резерв</v>
      </c>
      <c r="BS42" s="161" t="str">
        <f>VLOOKUP(CONCATENATE($AR$5,"-",BS38),PriceList[[Код ОН для шахиатки]:[СТАТУС В ШАХМАТКУ]],5,0)</f>
        <v>Резерв</v>
      </c>
      <c r="BT42" s="161" t="str">
        <f>VLOOKUP(CONCATENATE($AR$5,"-",BT38),PriceList[[Код ОН для шахиатки]:[СТАТУС В ШАХМАТКУ]],5,0)</f>
        <v>Резерв</v>
      </c>
      <c r="BU42" s="161" t="str">
        <f>VLOOKUP(CONCATENATE($AR$5,"-",BU38),PriceList[[Код ОН для шахиатки]:[СТАТУС В ШАХМАТКУ]],5,0)</f>
        <v>Резерв</v>
      </c>
      <c r="BV42" s="161" t="str">
        <f>VLOOKUP(CONCATENATE($AR$5,"-",BV38),PriceList[[Код ОН для шахиатки]:[СТАТУС В ШАХМАТКУ]],5,0)</f>
        <v>Свободно</v>
      </c>
      <c r="BW42" s="161" t="str">
        <f>VLOOKUP(CONCATENATE($AR$5,"-",BW38),PriceList[[Код ОН для шахиатки]:[СТАТУС В ШАХМАТКУ]],5,0)</f>
        <v>Свободно</v>
      </c>
      <c r="BX42" s="161" t="str">
        <f>VLOOKUP(CONCATENATE($AR$5,"-",BX38),PriceList[[Код ОН для шахиатки]:[СТАТУС В ШАХМАТКУ]],5,0)</f>
        <v>Резерв</v>
      </c>
      <c r="BY42" s="161" t="str">
        <f>VLOOKUP(CONCATENATE($AR$5,"-",BY38),PriceList[[Код ОН для шахиатки]:[СТАТУС В ШАХМАТКУ]],5,0)</f>
        <v>Резерв</v>
      </c>
      <c r="BZ42" s="161" t="str">
        <f>VLOOKUP(CONCATENATE($AR$5,"-",BZ38),PriceList[[Код ОН для шахиатки]:[СТАТУС В ШАХМАТКУ]],5,0)</f>
        <v>Резерв</v>
      </c>
      <c r="CA42" s="161" t="str">
        <f>VLOOKUP(CONCATENATE($AR$5,"-",CA38),PriceList[[Код ОН для шахиатки]:[СТАТУС В ШАХМАТКУ]],5,0)</f>
        <v>Свободно</v>
      </c>
      <c r="CB42" s="161" t="str">
        <f>VLOOKUP(CONCATENATE($AR$5,"-",CB38),PriceList[[Код ОН для шахиатки]:[СТАТУС В ШАХМАТКУ]],5,0)</f>
        <v>Свободно</v>
      </c>
      <c r="CC42" s="161" t="str">
        <f>VLOOKUP(CONCATENATE($AR$5,"-",CC38),PriceList[[Код ОН для шахиатки]:[СТАТУС В ШАХМАТКУ]],5,0)</f>
        <v>Резерв</v>
      </c>
      <c r="CD42" s="161" t="str">
        <f>VLOOKUP(CONCATENATE($AR$5,"-",CD38),PriceList[[Код ОН для шахиатки]:[СТАТУС В ШАХМАТКУ]],5,0)</f>
        <v>Не для продажи</v>
      </c>
      <c r="CE42" s="204"/>
      <c r="CF42" s="217" t="str">
        <f>VLOOKUP(CONCATENATE($CF$5,"-",CF38),PriceList[[Код ОН для шахиатки]:[СТАТУС В ШАХМАТКУ]],5,0)</f>
        <v>Свободно</v>
      </c>
      <c r="CG42" s="161" t="str">
        <f>VLOOKUP(CONCATENATE($CF$5,"-",CG38),PriceList[[Код ОН для шахиатки]:[СТАТУС В ШАХМАТКУ]],5,0)</f>
        <v>Резерв</v>
      </c>
      <c r="CH42" s="161" t="str">
        <f>VLOOKUP(CONCATENATE($CF$5,"-",CH38),PriceList[[Код ОН для шахиатки]:[СТАТУС В ШАХМАТКУ]],5,0)</f>
        <v>Резерв</v>
      </c>
      <c r="CI42" s="161" t="str">
        <f>VLOOKUP(CONCATENATE($CF$5,"-",CI38),PriceList[[Код ОН для шахиатки]:[СТАТУС В ШАХМАТКУ]],5,0)</f>
        <v>Резерв</v>
      </c>
      <c r="CJ42" s="161" t="str">
        <f>VLOOKUP(CONCATENATE($CF$5,"-",CJ38),PriceList[[Код ОН для шахиатки]:[СТАТУС В ШАХМАТКУ]],5,0)</f>
        <v>Резерв</v>
      </c>
      <c r="CK42" s="161" t="str">
        <f>VLOOKUP(CONCATENATE($CF$5,"-",CK38),PriceList[[Код ОН для шахиатки]:[СТАТУС В ШАХМАТКУ]],5,0)</f>
        <v>Резерв</v>
      </c>
      <c r="CL42" s="161" t="str">
        <f>VLOOKUP(CONCATENATE($CF$5,"-",CL38),PriceList[[Код ОН для шахиатки]:[СТАТУС В ШАХМАТКУ]],5,0)</f>
        <v>Резерв</v>
      </c>
      <c r="CM42" s="161" t="str">
        <f>VLOOKUP(CONCATENATE($CF$5,"-",CM38),PriceList[[Код ОН для шахиатки]:[СТАТУС В ШАХМАТКУ]],5,0)</f>
        <v>Резерв</v>
      </c>
      <c r="CN42" s="161" t="str">
        <f>VLOOKUP(CONCATENATE($CF$5,"-",CN38),PriceList[[Код ОН для шахиатки]:[СТАТУС В ШАХМАТКУ]],5,0)</f>
        <v>Резерв</v>
      </c>
      <c r="CO42" s="161" t="str">
        <f>VLOOKUP(CONCATENATE($CF$5,"-",CO38),PriceList[[Код ОН для шахиатки]:[СТАТУС В ШАХМАТКУ]],5,0)</f>
        <v>Свободно</v>
      </c>
      <c r="CP42" s="161" t="str">
        <f>VLOOKUP(CONCATENATE($CF$5,"-",CP38),PriceList[[Код ОН для шахиатки]:[СТАТУС В ШАХМАТКУ]],5,0)</f>
        <v>Свободно</v>
      </c>
      <c r="CQ42" s="161" t="str">
        <f>VLOOKUP(CONCATENATE($CF$5,"-",CQ38),PriceList[[Код ОН для шахиатки]:[СТАТУС В ШАХМАТКУ]],5,0)</f>
        <v>Свободно</v>
      </c>
      <c r="CR42" s="161" t="str">
        <f>VLOOKUP(CONCATENATE($CF$5,"-",CR38),PriceList[[Код ОН для шахиатки]:[СТАТУС В ШАХМАТКУ]],5,0)</f>
        <v>Свободно</v>
      </c>
      <c r="CS42" s="161" t="str">
        <f>VLOOKUP(CONCATENATE($CF$5,"-",CS38),PriceList[[Код ОН для шахиатки]:[СТАТУС В ШАХМАТКУ]],5,0)</f>
        <v>Свободно</v>
      </c>
      <c r="CT42" s="162"/>
      <c r="CU42" s="162"/>
      <c r="CV42" s="162"/>
      <c r="CW42" s="162"/>
      <c r="CX42" s="162"/>
      <c r="CY42" s="162"/>
      <c r="CZ42" s="162"/>
      <c r="DA42" s="162"/>
      <c r="DB42" s="204"/>
      <c r="DC42" s="218" t="str">
        <f>VLOOKUP(CONCATENATE($DC$5,"-",DC38),PriceList[[Код ОН для шахиатки]:[СТАТУС В ШАХМАТКУ]],5,0)</f>
        <v>Резерв</v>
      </c>
      <c r="DD42" s="165" t="str">
        <f>VLOOKUP(CONCATENATE($DC$5,"-",DD38),PriceList[[Код ОН для шахиатки]:[СТАТУС В ШАХМАТКУ]],5,0)</f>
        <v>Резерв</v>
      </c>
      <c r="DE42" s="165" t="str">
        <f>VLOOKUP(CONCATENATE($DC$5,"-",DE38),PriceList[[Код ОН для шахиатки]:[СТАТУС В ШАХМАТКУ]],5,0)</f>
        <v>Резерв</v>
      </c>
      <c r="DF42" s="165" t="str">
        <f>VLOOKUP(CONCATENATE($DC$5,"-",DF38),PriceList[[Код ОН для шахиатки]:[СТАТУС В ШАХМАТКУ]],5,0)</f>
        <v>Резерв</v>
      </c>
      <c r="DG42" s="165" t="str">
        <f>VLOOKUP(CONCATENATE($DC$5,"-",DG38),PriceList[[Код ОН для шахиатки]:[СТАТУС В ШАХМАТКУ]],5,0)</f>
        <v>Резерв</v>
      </c>
      <c r="DH42" s="165" t="str">
        <f>VLOOKUP(CONCATENATE($DC$5,"-",DH38),PriceList[[Код ОН для шахиатки]:[СТАТУС В ШАХМАТКУ]],5,0)</f>
        <v>Резерв</v>
      </c>
      <c r="DI42" s="165" t="str">
        <f>VLOOKUP(CONCATENATE($DC$5,"-",DI38),PriceList[[Код ОН для шахиатки]:[СТАТУС В ШАХМАТКУ]],5,0)</f>
        <v>Резерв</v>
      </c>
      <c r="DJ42" s="165" t="str">
        <f>VLOOKUP(CONCATENATE($DC$5,"-",DJ38),PriceList[[Код ОН для шахиатки]:[СТАТУС В ШАХМАТКУ]],5,0)</f>
        <v>Резерв</v>
      </c>
      <c r="DK42" s="165" t="str">
        <f>VLOOKUP(CONCATENATE($DC$5,"-",DK38),PriceList[[Код ОН для шахиатки]:[СТАТУС В ШАХМАТКУ]],5,0)</f>
        <v>Резерв</v>
      </c>
      <c r="DL42" s="165" t="str">
        <f>VLOOKUP(CONCATENATE($DC$5,"-",DL38),PriceList[[Код ОН для шахиатки]:[СТАТУС В ШАХМАТКУ]],5,0)</f>
        <v>Резерв</v>
      </c>
      <c r="DM42" s="165" t="str">
        <f>VLOOKUP(CONCATENATE($DC$5,"-",DM38),PriceList[[Код ОН для шахиатки]:[СТАТУС В ШАХМАТКУ]],5,0)</f>
        <v>Резерв</v>
      </c>
      <c r="DN42" s="165" t="str">
        <f>VLOOKUP(CONCATENATE($DC$5,"-",DN38),PriceList[[Код ОН для шахиатки]:[СТАТУС В ШАХМАТКУ]],5,0)</f>
        <v>Резерв</v>
      </c>
      <c r="DO42" s="161" t="str">
        <f>VLOOKUP(CONCATENATE($DC$5,"-",DO38),PriceList[[Код ОН для шахиатки]:[СТАТУС В ШАХМАТКУ]],5,0)</f>
        <v>Резерв</v>
      </c>
      <c r="DP42" s="161" t="str">
        <f>VLOOKUP(CONCATENATE($DC$5,"-",DP38),PriceList[[Код ОН для шахиатки]:[СТАТУС В ШАХМАТКУ]],5,0)</f>
        <v>Свободно</v>
      </c>
      <c r="DQ42" s="136"/>
      <c r="DR42" s="142"/>
      <c r="DS42" s="142"/>
      <c r="DT42" s="142"/>
      <c r="DU42" s="142"/>
      <c r="DV42" s="143"/>
      <c r="DW42" s="136"/>
      <c r="DX42" s="136"/>
    </row>
    <row r="43" spans="1:128" ht="12.75" customHeight="1">
      <c r="A43" s="383">
        <v>6</v>
      </c>
      <c r="B43" s="144" t="str">
        <f>VLOOKUP(CONCATENATE($B$5,"-",B44),PriceList[[Код ОН для шахиатки]:[Цена в шахматку]],2,0)</f>
        <v>Ст</v>
      </c>
      <c r="C43" s="145" t="str">
        <f>VLOOKUP(CONCATENATE($B$5,"-",C44),PriceList[[Код ОН для шахиатки]:[Цена в шахматку]],2,0)</f>
        <v>Ст</v>
      </c>
      <c r="D43" s="145" t="str">
        <f>VLOOKUP(CONCATENATE($B$5,"-",D44),PriceList[[Код ОН для шахиатки]:[Цена в шахматку]],2,0)</f>
        <v>1К</v>
      </c>
      <c r="E43" s="145" t="str">
        <f>VLOOKUP(CONCATENATE($B$5,"-",E44),PriceList[[Код ОН для шахиатки]:[Цена в шахматку]],2,0)</f>
        <v>Ст</v>
      </c>
      <c r="F43" s="145" t="str">
        <f>VLOOKUP(CONCATENATE($B$5,"-",F44),PriceList[[Код ОН для шахиатки]:[Цена в шахматку]],2,0)</f>
        <v>Ст</v>
      </c>
      <c r="G43" s="145" t="str">
        <f>VLOOKUP(CONCATENATE($B$5,"-",G44),PriceList[[Код ОН для шахиатки]:[Цена в шахматку]],2,0)</f>
        <v>Ст</v>
      </c>
      <c r="H43" s="145" t="str">
        <f>VLOOKUP(CONCATENATE($B$5,"-",H44),PriceList[[Код ОН для шахиатки]:[Цена в шахматку]],2,0)</f>
        <v>Ст</v>
      </c>
      <c r="I43" s="145" t="str">
        <f>VLOOKUP(CONCATENATE($B$5,"-",I44),PriceList[[Код ОН для шахиатки]:[Цена в шахматку]],2,0)</f>
        <v>Ст</v>
      </c>
      <c r="J43" s="145" t="str">
        <f>VLOOKUP(CONCATENATE($B$5,"-",J44),PriceList[[Код ОН для шахиатки]:[Цена в шахматку]],2,0)</f>
        <v>Ст</v>
      </c>
      <c r="K43" s="145" t="str">
        <f>VLOOKUP(CONCATENATE($B$5,"-",K44),PriceList[[Код ОН для шахиатки]:[Цена в шахматку]],2,0)</f>
        <v>Ст</v>
      </c>
      <c r="L43" s="145" t="str">
        <f>VLOOKUP(CONCATENATE($B$5,"-",L44),PriceList[[Код ОН для шахиатки]:[Цена в шахматку]],2,0)</f>
        <v>Ст</v>
      </c>
      <c r="M43" s="145" t="str">
        <f>VLOOKUP(CONCATENATE($B$5,"-",M44),PriceList[[Код ОН для шахиатки]:[Цена в шахматку]],2,0)</f>
        <v>Ст</v>
      </c>
      <c r="N43" s="145" t="str">
        <f>VLOOKUP(CONCATENATE($B$5,"-",N44),PriceList[[Код ОН для шахиатки]:[Цена в шахматку]],2,0)</f>
        <v>Ст</v>
      </c>
      <c r="O43" s="145" t="str">
        <f>VLOOKUP(CONCATENATE($B$5,"-",O44),PriceList[[Код ОН для шахиатки]:[Цена в шахматку]],2,0)</f>
        <v>Ст</v>
      </c>
      <c r="P43" s="145" t="str">
        <f>VLOOKUP(CONCATENATE($B$5,"-",P44),PriceList[[Код ОН для шахиатки]:[Цена в шахматку]],2,0)</f>
        <v>1К</v>
      </c>
      <c r="Q43" s="145" t="str">
        <f>VLOOKUP(CONCATENATE($B$5,"-",Q44),PriceList[[Код ОН для шахиатки]:[Цена в шахматку]],2,0)</f>
        <v>Ст</v>
      </c>
      <c r="R43" s="145" t="str">
        <f>VLOOKUP(CONCATENATE($B$5,"-",R44),PriceList[[Код ОН для шахиатки]:[Цена в шахматку]],2,0)</f>
        <v>Ст</v>
      </c>
      <c r="S43" s="145" t="str">
        <f>VLOOKUP(CONCATENATE($B$5,"-",S44),PriceList[[Код ОН для шахиатки]:[Цена в шахматку]],2,0)</f>
        <v>Ст</v>
      </c>
      <c r="T43" s="145" t="str">
        <f>VLOOKUP(CONCATENATE($B$5,"-",T44),PriceList[[Код ОН для шахиатки]:[Цена в шахматку]],2,0)</f>
        <v>1К</v>
      </c>
      <c r="U43" s="145" t="str">
        <f>VLOOKUP(CONCATENATE($B$5,"-",U44),PriceList[[Код ОН для шахиатки]:[Цена в шахматку]],2,0)</f>
        <v>Ст</v>
      </c>
      <c r="V43" s="145" t="str">
        <f>VLOOKUP(CONCATENATE($B$5,"-",V44),PriceList[[Код ОН для шахиатки]:[Цена в шахматку]],2,0)</f>
        <v>Ст</v>
      </c>
      <c r="W43" s="145" t="str">
        <f>VLOOKUP(CONCATENATE($B$5,"-",W44),PriceList[[Код ОН для шахиатки]:[Цена в шахматку]],2,0)</f>
        <v>Ст</v>
      </c>
      <c r="X43" s="145" t="str">
        <f>VLOOKUP(CONCATENATE($B$5,"-",X44),PriceList[[Код ОН для шахиатки]:[Цена в шахматку]],2,0)</f>
        <v>Ст</v>
      </c>
      <c r="Y43" s="145" t="str">
        <f>VLOOKUP(CONCATENATE($B$5,"-",Y44),PriceList[[Код ОН для шахиатки]:[Цена в шахматку]],2,0)</f>
        <v>Ст</v>
      </c>
      <c r="Z43" s="145" t="str">
        <f>VLOOKUP(CONCATENATE($B$5,"-",Z44),PriceList[[Код ОН для шахиатки]:[Цена в шахматку]],2,0)</f>
        <v>Ст</v>
      </c>
      <c r="AA43" s="145" t="str">
        <f>VLOOKUP(CONCATENATE($B$5,"-",AA44),PriceList[[Код ОН для шахиатки]:[Цена в шахматку]],2,0)</f>
        <v>1К</v>
      </c>
      <c r="AB43" s="145" t="str">
        <f>VLOOKUP(CONCATENATE($B$5,"-",AB44),PriceList[[Код ОН для шахиатки]:[Цена в шахматку]],2,0)</f>
        <v>Ст</v>
      </c>
      <c r="AC43" s="145" t="str">
        <f>VLOOKUP(CONCATENATE($B$5,"-",AC44),PriceList[[Код ОН для шахиатки]:[Цена в шахматку]],2,0)</f>
        <v>Ст</v>
      </c>
      <c r="AD43" s="145" t="str">
        <f>VLOOKUP(CONCATENATE($B$5,"-",AD44),PriceList[[Код ОН для шахиатки]:[Цена в шахматку]],2,0)</f>
        <v>Ст</v>
      </c>
      <c r="AE43" s="145" t="str">
        <f>VLOOKUP(CONCATENATE($B$5,"-",AE44),PriceList[[Код ОН для шахиатки]:[Цена в шахматку]],2,0)</f>
        <v>Ст</v>
      </c>
      <c r="AF43" s="145" t="str">
        <f>VLOOKUP(CONCATENATE($B$5,"-",AF44),PriceList[[Код ОН для шахиатки]:[Цена в шахматку]],2,0)</f>
        <v>Ст</v>
      </c>
      <c r="AG43" s="145" t="str">
        <f>VLOOKUP(CONCATENATE($B$5,"-",AG44),PriceList[[Код ОН для шахиатки]:[Цена в шахматку]],2,0)</f>
        <v>Ст</v>
      </c>
      <c r="AH43" s="145" t="str">
        <f>VLOOKUP(CONCATENATE($B$5,"-",AH44),PriceList[[Код ОН для шахиатки]:[Цена в шахматку]],2,0)</f>
        <v>Ст</v>
      </c>
      <c r="AI43" s="145" t="str">
        <f>VLOOKUP(CONCATENATE($B$5,"-",AI44),PriceList[[Код ОН для шахиатки]:[Цена в шахматку]],2,0)</f>
        <v>Ст</v>
      </c>
      <c r="AJ43" s="145" t="str">
        <f>VLOOKUP(CONCATENATE($B$5,"-",AJ44),PriceList[[Код ОН для шахиатки]:[Цена в шахматку]],2,0)</f>
        <v>Ст</v>
      </c>
      <c r="AK43" s="145" t="str">
        <f>VLOOKUP(CONCATENATE($B$5,"-",AK44),PriceList[[Код ОН для шахиатки]:[Цена в шахматку]],2,0)</f>
        <v>Ст</v>
      </c>
      <c r="AL43" s="145" t="str">
        <f>VLOOKUP(CONCATENATE($B$5,"-",AL44),PriceList[[Код ОН для шахиатки]:[Цена в шахматку]],2,0)</f>
        <v>Ст</v>
      </c>
      <c r="AM43" s="145" t="str">
        <f>VLOOKUP(CONCATENATE($B$5,"-",AM44),PriceList[[Код ОН для шахиатки]:[Цена в шахматку]],2,0)</f>
        <v>1К</v>
      </c>
      <c r="AN43" s="145" t="str">
        <f>VLOOKUP(CONCATENATE($B$5,"-",AN44),PriceList[[Код ОН для шахиатки]:[Цена в шахматку]],2,0)</f>
        <v>Ст</v>
      </c>
      <c r="AO43" s="145" t="str">
        <f>VLOOKUP(CONCATENATE($B$5,"-",AO44),PriceList[[Код ОН для шахиатки]:[Цена в шахматку]],2,0)</f>
        <v>Ст</v>
      </c>
      <c r="AP43" s="145" t="str">
        <f>VLOOKUP(CONCATENATE($B$5,"-",AP44),PriceList[[Код ОН для шахиатки]:[Цена в шахматку]],2,0)</f>
        <v>Ст</v>
      </c>
      <c r="AQ43" s="206" t="str">
        <f>VLOOKUP(CONCATENATE($B$5,"-",AQ44),PriceList[[Код ОН для шахиатки]:[Цена в шахматку]],2,0)</f>
        <v>Ст</v>
      </c>
      <c r="AR43" s="213" t="str">
        <f>VLOOKUP(CONCATENATE($AR$5,"-",AR44),PriceList[[Код ОН для шахиатки]:[Цена в шахматку]],2,0)</f>
        <v>Ст</v>
      </c>
      <c r="AS43" s="145" t="str">
        <f>VLOOKUP(CONCATENATE($AR$5,"-",AS44),PriceList[[Код ОН для шахиатки]:[Цена в шахматку]],2,0)</f>
        <v>Ст</v>
      </c>
      <c r="AT43" s="145" t="str">
        <f>VLOOKUP(CONCATENATE($AR$5,"-",AT44),PriceList[[Код ОН для шахиатки]:[Цена в шахматку]],2,0)</f>
        <v>Ст</v>
      </c>
      <c r="AU43" s="145" t="str">
        <f>VLOOKUP(CONCATENATE($AR$5,"-",AU44),PriceList[[Код ОН для шахиатки]:[Цена в шахматку]],2,0)</f>
        <v>Ст</v>
      </c>
      <c r="AV43" s="145" t="str">
        <f>VLOOKUP(CONCATENATE($AR$5,"-",AV44),PriceList[[Код ОН для шахиатки]:[Цена в шахматку]],2,0)</f>
        <v>Ст</v>
      </c>
      <c r="AW43" s="145" t="str">
        <f>VLOOKUP(CONCATENATE($AR$5,"-",AW44),PriceList[[Код ОН для шахиатки]:[Цена в шахматку]],2,0)</f>
        <v>Ст</v>
      </c>
      <c r="AX43" s="145" t="str">
        <f>VLOOKUP(CONCATENATE($AR$5,"-",AX44),PriceList[[Код ОН для шахиатки]:[Цена в шахматку]],2,0)</f>
        <v>Ст</v>
      </c>
      <c r="AY43" s="145" t="str">
        <f>VLOOKUP(CONCATENATE($AR$5,"-",AY44),PriceList[[Код ОН для шахиатки]:[Цена в шахматку]],2,0)</f>
        <v>Ст</v>
      </c>
      <c r="AZ43" s="145" t="str">
        <f>VLOOKUP(CONCATENATE($AR$5,"-",AZ44),PriceList[[Код ОН для шахиатки]:[Цена в шахматку]],2,0)</f>
        <v>Ст</v>
      </c>
      <c r="BA43" s="145" t="str">
        <f>VLOOKUP(CONCATENATE($AR$5,"-",BA44),PriceList[[Код ОН для шахиатки]:[Цена в шахматку]],2,0)</f>
        <v>Ст</v>
      </c>
      <c r="BB43" s="145" t="str">
        <f>VLOOKUP(CONCATENATE($AR$5,"-",BB44),PriceList[[Код ОН для шахиатки]:[Цена в шахматку]],2,0)</f>
        <v>Ст</v>
      </c>
      <c r="BC43" s="145" t="str">
        <f>VLOOKUP(CONCATENATE($AR$5,"-",BC44),PriceList[[Код ОН для шахиатки]:[Цена в шахматку]],2,0)</f>
        <v>Ст</v>
      </c>
      <c r="BD43" s="145" t="str">
        <f>VLOOKUP(CONCATENATE($AR$5,"-",BD44),PriceList[[Код ОН для шахиатки]:[Цена в шахматку]],2,0)</f>
        <v>Ст</v>
      </c>
      <c r="BE43" s="145" t="str">
        <f>VLOOKUP(CONCATENATE($AR$5,"-",BE44),PriceList[[Код ОН для шахиатки]:[Цена в шахматку]],2,0)</f>
        <v>Ст</v>
      </c>
      <c r="BF43" s="145" t="str">
        <f>VLOOKUP(CONCATENATE($AR$5,"-",BF44),PriceList[[Код ОН для шахиатки]:[Цена в шахматку]],2,0)</f>
        <v>Ст</v>
      </c>
      <c r="BG43" s="145" t="str">
        <f>VLOOKUP(CONCATENATE($AR$5,"-",BG44),PriceList[[Код ОН для шахиатки]:[Цена в шахматку]],2,0)</f>
        <v>Ст</v>
      </c>
      <c r="BH43" s="145" t="str">
        <f>VLOOKUP(CONCATENATE($AR$5,"-",BH44),PriceList[[Код ОН для шахиатки]:[Цена в шахматку]],2,0)</f>
        <v>Ст</v>
      </c>
      <c r="BI43" s="145" t="str">
        <f>VLOOKUP(CONCATENATE($AR$5,"-",BI44),PriceList[[Код ОН для шахиатки]:[Цена в шахматку]],2,0)</f>
        <v>Ст</v>
      </c>
      <c r="BJ43" s="145" t="str">
        <f>VLOOKUP(CONCATENATE($AR$5,"-",BJ44),PriceList[[Код ОН для шахиатки]:[Цена в шахматку]],2,0)</f>
        <v>Ст</v>
      </c>
      <c r="BK43" s="145" t="str">
        <f>VLOOKUP(CONCATENATE($AR$5,"-",BK44),PriceList[[Код ОН для шахиатки]:[Цена в шахматку]],2,0)</f>
        <v>Ст</v>
      </c>
      <c r="BL43" s="145" t="str">
        <f>VLOOKUP(CONCATENATE($AR$5,"-",BL44),PriceList[[Код ОН для шахиатки]:[Цена в шахматку]],2,0)</f>
        <v>Ст</v>
      </c>
      <c r="BM43" s="145" t="str">
        <f>VLOOKUP(CONCATENATE($AR$5,"-",BM44),PriceList[[Код ОН для шахиатки]:[Цена в шахматку]],2,0)</f>
        <v>Ст</v>
      </c>
      <c r="BN43" s="145" t="str">
        <f>VLOOKUP(CONCATENATE($AR$5,"-",BN44),PriceList[[Код ОН для шахиатки]:[Цена в шахматку]],2,0)</f>
        <v>Ст</v>
      </c>
      <c r="BO43" s="145" t="str">
        <f>VLOOKUP(CONCATENATE($AR$5,"-",BO44),PriceList[[Код ОН для шахиатки]:[Цена в шахматку]],2,0)</f>
        <v>Ст</v>
      </c>
      <c r="BP43" s="145" t="str">
        <f>VLOOKUP(CONCATENATE($AR$5,"-",BP44),PriceList[[Код ОН для шахиатки]:[Цена в шахматку]],2,0)</f>
        <v>Ст</v>
      </c>
      <c r="BQ43" s="145" t="str">
        <f>VLOOKUP(CONCATENATE($AR$5,"-",BQ44),PriceList[[Код ОН для шахиатки]:[Цена в шахматку]],2,0)</f>
        <v>Ст</v>
      </c>
      <c r="BR43" s="145" t="str">
        <f>VLOOKUP(CONCATENATE($AR$5,"-",BR44),PriceList[[Код ОН для шахиатки]:[Цена в шахматку]],2,0)</f>
        <v>Ст</v>
      </c>
      <c r="BS43" s="145" t="str">
        <f>VLOOKUP(CONCATENATE($AR$5,"-",BS44),PriceList[[Код ОН для шахиатки]:[Цена в шахматку]],2,0)</f>
        <v>Ст</v>
      </c>
      <c r="BT43" s="145" t="str">
        <f>VLOOKUP(CONCATENATE($AR$5,"-",BT44),PriceList[[Код ОН для шахиатки]:[Цена в шахматку]],2,0)</f>
        <v>Ст</v>
      </c>
      <c r="BU43" s="145" t="str">
        <f>VLOOKUP(CONCATENATE($AR$5,"-",BU44),PriceList[[Код ОН для шахиатки]:[Цена в шахматку]],2,0)</f>
        <v>Ст</v>
      </c>
      <c r="BV43" s="145" t="str">
        <f>VLOOKUP(CONCATENATE($AR$5,"-",BV44),PriceList[[Код ОН для шахиатки]:[Цена в шахматку]],2,0)</f>
        <v>Ст</v>
      </c>
      <c r="BW43" s="145" t="str">
        <f>VLOOKUP(CONCATENATE($AR$5,"-",BW44),PriceList[[Код ОН для шахиатки]:[Цена в шахматку]],2,0)</f>
        <v>Ст</v>
      </c>
      <c r="BX43" s="145" t="str">
        <f>VLOOKUP(CONCATENATE($AR$5,"-",BX44),PriceList[[Код ОН для шахиатки]:[Цена в шахматку]],2,0)</f>
        <v>Ст</v>
      </c>
      <c r="BY43" s="145" t="str">
        <f>VLOOKUP(CONCATENATE($AR$5,"-",BY44),PriceList[[Код ОН для шахиатки]:[Цена в шахматку]],2,0)</f>
        <v>Ст</v>
      </c>
      <c r="BZ43" s="145" t="str">
        <f>VLOOKUP(CONCATENATE($AR$5,"-",BZ44),PriceList[[Код ОН для шахиатки]:[Цена в шахматку]],2,0)</f>
        <v>Ст</v>
      </c>
      <c r="CA43" s="145" t="str">
        <f>VLOOKUP(CONCATENATE($AR$5,"-",CA44),PriceList[[Код ОН для шахиатки]:[Цена в шахматку]],2,0)</f>
        <v>1К</v>
      </c>
      <c r="CB43" s="145" t="str">
        <f>VLOOKUP(CONCATENATE($AR$5,"-",CB44),PriceList[[Код ОН для шахиатки]:[Цена в шахматку]],2,0)</f>
        <v>Ст</v>
      </c>
      <c r="CC43" s="145" t="str">
        <f>VLOOKUP(CONCATENATE($AR$5,"-",CC44),PriceList[[Код ОН для шахиатки]:[Цена в шахматку]],2,0)</f>
        <v>Ст</v>
      </c>
      <c r="CD43" s="145" t="str">
        <f>VLOOKUP(CONCATENATE($AR$5,"-",CD44),PriceList[[Код ОН для шахиатки]:[Цена в шахматку]],2,0)</f>
        <v>Ст</v>
      </c>
      <c r="CE43" s="206" t="str">
        <f>VLOOKUP(CONCATENATE($AR$5,"-",CE44),PriceList[[Код ОН для шахиатки]:[Цена в шахматку]],2,0)</f>
        <v>Ст</v>
      </c>
      <c r="CF43" s="213" t="str">
        <f>VLOOKUP(CONCATENATE($CF$5,"-",CF44),PriceList[[Код ОН для шахиатки]:[Цена в шахматку]],2,0)</f>
        <v>Ст</v>
      </c>
      <c r="CG43" s="145" t="str">
        <f>VLOOKUP(CONCATENATE($CF$5,"-",CG44),PriceList[[Код ОН для шахиатки]:[Цена в шахматку]],2,0)</f>
        <v>Ст</v>
      </c>
      <c r="CH43" s="145" t="str">
        <f>VLOOKUP(CONCATENATE($CF$5,"-",CH44),PriceList[[Код ОН для шахиатки]:[Цена в шахматку]],2,0)</f>
        <v>Ст</v>
      </c>
      <c r="CI43" s="145" t="str">
        <f>VLOOKUP(CONCATENATE($CF$5,"-",CI44),PriceList[[Код ОН для шахиатки]:[Цена в шахматку]],2,0)</f>
        <v>Ст</v>
      </c>
      <c r="CJ43" s="145" t="str">
        <f>VLOOKUP(CONCATENATE($CF$5,"-",CJ44),PriceList[[Код ОН для шахиатки]:[Цена в шахматку]],2,0)</f>
        <v>Ст</v>
      </c>
      <c r="CK43" s="145" t="str">
        <f>VLOOKUP(CONCATENATE($CF$5,"-",CK44),PriceList[[Код ОН для шахиатки]:[Цена в шахматку]],2,0)</f>
        <v>Ст</v>
      </c>
      <c r="CL43" s="145" t="str">
        <f>VLOOKUP(CONCATENATE($CF$5,"-",CL44),PriceList[[Код ОН для шахиатки]:[Цена в шахматку]],2,0)</f>
        <v>1К</v>
      </c>
      <c r="CM43" s="145" t="str">
        <f>VLOOKUP(CONCATENATE($CF$5,"-",CM44),PriceList[[Код ОН для шахиатки]:[Цена в шахматку]],2,0)</f>
        <v>Ст</v>
      </c>
      <c r="CN43" s="145" t="str">
        <f>VLOOKUP(CONCATENATE($CF$5,"-",CN44),PriceList[[Код ОН для шахиатки]:[Цена в шахматку]],2,0)</f>
        <v>1К</v>
      </c>
      <c r="CO43" s="145" t="str">
        <f>VLOOKUP(CONCATENATE($CF$5,"-",CO44),PriceList[[Код ОН для шахиатки]:[Цена в шахматку]],2,0)</f>
        <v>Ст</v>
      </c>
      <c r="CP43" s="145" t="str">
        <f>VLOOKUP(CONCATENATE($CF$5,"-",CP44),PriceList[[Код ОН для шахиатки]:[Цена в шахматку]],2,0)</f>
        <v>Ст</v>
      </c>
      <c r="CQ43" s="145" t="str">
        <f>VLOOKUP(CONCATENATE($CF$5,"-",CQ44),PriceList[[Код ОН для шахиатки]:[Цена в шахматку]],2,0)</f>
        <v>Ст</v>
      </c>
      <c r="CR43" s="145" t="str">
        <f>VLOOKUP(CONCATENATE($CF$5,"-",CR44),PriceList[[Код ОН для шахиатки]:[Цена в шахматку]],2,0)</f>
        <v>Ст</v>
      </c>
      <c r="CS43" s="145" t="str">
        <f>VLOOKUP(CONCATENATE($CF$5,"-",CS44),PriceList[[Код ОН для шахиатки]:[Цена в шахматку]],2,0)</f>
        <v>Ст</v>
      </c>
      <c r="CT43" s="145" t="str">
        <f>VLOOKUP(CONCATENATE($CF$5,"-",CT44),PriceList[[Код ОН для шахиатки]:[Цена в шахматку]],2,0)</f>
        <v>Ст</v>
      </c>
      <c r="CU43" s="145" t="str">
        <f>VLOOKUP(CONCATENATE($CF$5,"-",CU44),PriceList[[Код ОН для шахиатки]:[Цена в шахматку]],2,0)</f>
        <v>Ст</v>
      </c>
      <c r="CV43" s="145" t="str">
        <f>VLOOKUP(CONCATENATE($CF$5,"-",CV44),PriceList[[Код ОН для шахиатки]:[Цена в шахматку]],2,0)</f>
        <v>Ст</v>
      </c>
      <c r="CW43" s="145" t="str">
        <f>VLOOKUP(CONCATENATE($CF$5,"-",CW44),PriceList[[Код ОН для шахиатки]:[Цена в шахматку]],2,0)</f>
        <v>Ст</v>
      </c>
      <c r="CX43" s="145" t="str">
        <f>VLOOKUP(CONCATENATE($CF$5,"-",CX44),PriceList[[Код ОН для шахиатки]:[Цена в шахматку]],2,0)</f>
        <v>Ст</v>
      </c>
      <c r="CY43" s="145" t="str">
        <f>VLOOKUP(CONCATENATE($CF$5,"-",CY44),PriceList[[Код ОН для шахиатки]:[Цена в шахматку]],2,0)</f>
        <v>Ст</v>
      </c>
      <c r="CZ43" s="145" t="str">
        <f>VLOOKUP(CONCATENATE($CF$5,"-",CZ44),PriceList[[Код ОН для шахиатки]:[Цена в шахматку]],2,0)</f>
        <v>Ст</v>
      </c>
      <c r="DA43" s="145" t="str">
        <f>VLOOKUP(CONCATENATE($CF$5,"-",DA44),PriceList[[Код ОН для шахиатки]:[Цена в шахматку]],2,0)</f>
        <v>Ст</v>
      </c>
      <c r="DB43" s="206" t="str">
        <f>VLOOKUP(CONCATENATE($CF$5,"-",DB44),PriceList[[Код ОН для шахиатки]:[Цена в шахматку]],2,0)</f>
        <v>Ст</v>
      </c>
      <c r="DC43" s="213" t="str">
        <f>VLOOKUP(CONCATENATE($DC$5,"-",DC44),PriceList[[Код ОН для шахиатки]:[Цена в шахматку]],2,0)</f>
        <v>Ст</v>
      </c>
      <c r="DD43" s="145" t="str">
        <f>VLOOKUP(CONCATENATE($DC$5,"-",DD44),PriceList[[Код ОН для шахиатки]:[Цена в шахматку]],2,0)</f>
        <v>Ст</v>
      </c>
      <c r="DE43" s="145" t="str">
        <f>VLOOKUP(CONCATENATE($DC$5,"-",DE44),PriceList[[Код ОН для шахиатки]:[Цена в шахматку]],2,0)</f>
        <v>Ст</v>
      </c>
      <c r="DF43" s="145" t="str">
        <f>VLOOKUP(CONCATENATE($DC$5,"-",DF44),PriceList[[Код ОН для шахиатки]:[Цена в шахматку]],2,0)</f>
        <v>Ст</v>
      </c>
      <c r="DG43" s="145" t="str">
        <f>VLOOKUP(CONCATENATE($DC$5,"-",DG44),PriceList[[Код ОН для шахиатки]:[Цена в шахматку]],2,0)</f>
        <v>Ст</v>
      </c>
      <c r="DH43" s="145" t="str">
        <f>VLOOKUP(CONCATENATE($DC$5,"-",DH44),PriceList[[Код ОН для шахиатки]:[Цена в шахматку]],2,0)</f>
        <v>Ст</v>
      </c>
      <c r="DI43" s="145" t="str">
        <f>VLOOKUP(CONCATENATE($DC$5,"-",DI44),PriceList[[Код ОН для шахиатки]:[Цена в шахматку]],2,0)</f>
        <v>Ст</v>
      </c>
      <c r="DJ43" s="145" t="str">
        <f>VLOOKUP(CONCATENATE($DC$5,"-",DJ44),PriceList[[Код ОН для шахиатки]:[Цена в шахматку]],2,0)</f>
        <v>Ст</v>
      </c>
      <c r="DK43" s="145" t="str">
        <f>VLOOKUP(CONCATENATE($DC$5,"-",DK44),PriceList[[Код ОН для шахиатки]:[Цена в шахматку]],2,0)</f>
        <v>Ст</v>
      </c>
      <c r="DL43" s="145" t="str">
        <f>VLOOKUP(CONCATENATE($DC$5,"-",DL44),PriceList[[Код ОН для шахиатки]:[Цена в шахматку]],2,0)</f>
        <v>Ст</v>
      </c>
      <c r="DM43" s="145" t="str">
        <f>VLOOKUP(CONCATENATE($DC$5,"-",DM44),PriceList[[Код ОН для шахиатки]:[Цена в шахматку]],2,0)</f>
        <v>Ст</v>
      </c>
      <c r="DN43" s="145" t="str">
        <f>VLOOKUP(CONCATENATE($DC$5,"-",DN44),PriceList[[Код ОН для шахиатки]:[Цена в шахматку]],2,0)</f>
        <v>Ст</v>
      </c>
      <c r="DO43" s="145" t="str">
        <f>VLOOKUP(CONCATENATE($DC$5,"-",DO44),PriceList[[Код ОН для шахиатки]:[Цена в шахматку]],2,0)</f>
        <v>Ст</v>
      </c>
      <c r="DP43" s="166" t="str">
        <f>VLOOKUP(CONCATENATE($DC$5,"-",DP44),PriceList[[Код ОН для шахиатки]:[Цена в шахматку]],2,0)</f>
        <v>Ст</v>
      </c>
      <c r="DQ43" s="136"/>
      <c r="DR43" s="142"/>
      <c r="DS43" s="142"/>
      <c r="DT43" s="142"/>
      <c r="DU43" s="142"/>
      <c r="DV43" s="143"/>
      <c r="DW43" s="136"/>
      <c r="DX43" s="136"/>
    </row>
    <row r="44" spans="1:128" ht="12.75" customHeight="1">
      <c r="A44" s="384"/>
      <c r="B44" s="148">
        <f>AQ50+1</f>
        <v>180</v>
      </c>
      <c r="C44" s="149">
        <f t="shared" ref="C44:AQ44" si="48">B44+1</f>
        <v>181</v>
      </c>
      <c r="D44" s="149">
        <f t="shared" si="48"/>
        <v>182</v>
      </c>
      <c r="E44" s="149">
        <f t="shared" si="48"/>
        <v>183</v>
      </c>
      <c r="F44" s="149">
        <f t="shared" si="48"/>
        <v>184</v>
      </c>
      <c r="G44" s="149">
        <f t="shared" si="48"/>
        <v>185</v>
      </c>
      <c r="H44" s="149">
        <f t="shared" si="48"/>
        <v>186</v>
      </c>
      <c r="I44" s="149">
        <f t="shared" si="48"/>
        <v>187</v>
      </c>
      <c r="J44" s="149">
        <f t="shared" si="48"/>
        <v>188</v>
      </c>
      <c r="K44" s="149">
        <f t="shared" si="48"/>
        <v>189</v>
      </c>
      <c r="L44" s="149">
        <f t="shared" si="48"/>
        <v>190</v>
      </c>
      <c r="M44" s="149">
        <f t="shared" si="48"/>
        <v>191</v>
      </c>
      <c r="N44" s="149">
        <f t="shared" si="48"/>
        <v>192</v>
      </c>
      <c r="O44" s="149">
        <f t="shared" si="48"/>
        <v>193</v>
      </c>
      <c r="P44" s="149">
        <f t="shared" si="48"/>
        <v>194</v>
      </c>
      <c r="Q44" s="149">
        <f t="shared" si="48"/>
        <v>195</v>
      </c>
      <c r="R44" s="149">
        <f t="shared" si="48"/>
        <v>196</v>
      </c>
      <c r="S44" s="149">
        <f t="shared" si="48"/>
        <v>197</v>
      </c>
      <c r="T44" s="149">
        <f t="shared" si="48"/>
        <v>198</v>
      </c>
      <c r="U44" s="149">
        <f t="shared" si="48"/>
        <v>199</v>
      </c>
      <c r="V44" s="149">
        <f t="shared" si="48"/>
        <v>200</v>
      </c>
      <c r="W44" s="149">
        <f t="shared" si="48"/>
        <v>201</v>
      </c>
      <c r="X44" s="149">
        <f t="shared" si="48"/>
        <v>202</v>
      </c>
      <c r="Y44" s="149">
        <f t="shared" si="48"/>
        <v>203</v>
      </c>
      <c r="Z44" s="149">
        <f t="shared" si="48"/>
        <v>204</v>
      </c>
      <c r="AA44" s="149">
        <f t="shared" si="48"/>
        <v>205</v>
      </c>
      <c r="AB44" s="149">
        <f t="shared" si="48"/>
        <v>206</v>
      </c>
      <c r="AC44" s="149">
        <f t="shared" si="48"/>
        <v>207</v>
      </c>
      <c r="AD44" s="149">
        <f t="shared" si="48"/>
        <v>208</v>
      </c>
      <c r="AE44" s="149">
        <f t="shared" si="48"/>
        <v>209</v>
      </c>
      <c r="AF44" s="149">
        <f t="shared" si="48"/>
        <v>210</v>
      </c>
      <c r="AG44" s="149">
        <f t="shared" si="48"/>
        <v>211</v>
      </c>
      <c r="AH44" s="149">
        <f t="shared" si="48"/>
        <v>212</v>
      </c>
      <c r="AI44" s="149">
        <f t="shared" si="48"/>
        <v>213</v>
      </c>
      <c r="AJ44" s="149">
        <f t="shared" si="48"/>
        <v>214</v>
      </c>
      <c r="AK44" s="149">
        <f t="shared" si="48"/>
        <v>215</v>
      </c>
      <c r="AL44" s="149">
        <f t="shared" si="48"/>
        <v>216</v>
      </c>
      <c r="AM44" s="149">
        <f t="shared" si="48"/>
        <v>217</v>
      </c>
      <c r="AN44" s="149">
        <f t="shared" si="48"/>
        <v>218</v>
      </c>
      <c r="AO44" s="149">
        <f t="shared" si="48"/>
        <v>219</v>
      </c>
      <c r="AP44" s="149">
        <f t="shared" si="48"/>
        <v>220</v>
      </c>
      <c r="AQ44" s="191">
        <f t="shared" si="48"/>
        <v>221</v>
      </c>
      <c r="AR44" s="214">
        <f>CE50+1</f>
        <v>193</v>
      </c>
      <c r="AS44" s="149">
        <f t="shared" ref="AS44:CE44" si="49">AR44+1</f>
        <v>194</v>
      </c>
      <c r="AT44" s="149">
        <f t="shared" si="49"/>
        <v>195</v>
      </c>
      <c r="AU44" s="149">
        <f t="shared" si="49"/>
        <v>196</v>
      </c>
      <c r="AV44" s="149">
        <f t="shared" si="49"/>
        <v>197</v>
      </c>
      <c r="AW44" s="149">
        <f t="shared" si="49"/>
        <v>198</v>
      </c>
      <c r="AX44" s="149">
        <f t="shared" si="49"/>
        <v>199</v>
      </c>
      <c r="AY44" s="149">
        <f t="shared" si="49"/>
        <v>200</v>
      </c>
      <c r="AZ44" s="149">
        <f t="shared" si="49"/>
        <v>201</v>
      </c>
      <c r="BA44" s="149">
        <f t="shared" si="49"/>
        <v>202</v>
      </c>
      <c r="BB44" s="149">
        <f t="shared" si="49"/>
        <v>203</v>
      </c>
      <c r="BC44" s="149">
        <f t="shared" si="49"/>
        <v>204</v>
      </c>
      <c r="BD44" s="149">
        <f t="shared" si="49"/>
        <v>205</v>
      </c>
      <c r="BE44" s="149">
        <f t="shared" si="49"/>
        <v>206</v>
      </c>
      <c r="BF44" s="149">
        <f t="shared" si="49"/>
        <v>207</v>
      </c>
      <c r="BG44" s="149">
        <f t="shared" si="49"/>
        <v>208</v>
      </c>
      <c r="BH44" s="149">
        <f t="shared" si="49"/>
        <v>209</v>
      </c>
      <c r="BI44" s="149">
        <f t="shared" si="49"/>
        <v>210</v>
      </c>
      <c r="BJ44" s="149">
        <f t="shared" si="49"/>
        <v>211</v>
      </c>
      <c r="BK44" s="149">
        <f t="shared" si="49"/>
        <v>212</v>
      </c>
      <c r="BL44" s="149">
        <f t="shared" si="49"/>
        <v>213</v>
      </c>
      <c r="BM44" s="149">
        <f t="shared" si="49"/>
        <v>214</v>
      </c>
      <c r="BN44" s="149">
        <f t="shared" si="49"/>
        <v>215</v>
      </c>
      <c r="BO44" s="149">
        <f t="shared" si="49"/>
        <v>216</v>
      </c>
      <c r="BP44" s="149">
        <f t="shared" si="49"/>
        <v>217</v>
      </c>
      <c r="BQ44" s="149">
        <f t="shared" si="49"/>
        <v>218</v>
      </c>
      <c r="BR44" s="149">
        <f t="shared" si="49"/>
        <v>219</v>
      </c>
      <c r="BS44" s="149">
        <f t="shared" si="49"/>
        <v>220</v>
      </c>
      <c r="BT44" s="149">
        <f t="shared" si="49"/>
        <v>221</v>
      </c>
      <c r="BU44" s="149">
        <f t="shared" si="49"/>
        <v>222</v>
      </c>
      <c r="BV44" s="149">
        <f t="shared" si="49"/>
        <v>223</v>
      </c>
      <c r="BW44" s="149">
        <f t="shared" si="49"/>
        <v>224</v>
      </c>
      <c r="BX44" s="149">
        <f t="shared" si="49"/>
        <v>225</v>
      </c>
      <c r="BY44" s="149">
        <f t="shared" si="49"/>
        <v>226</v>
      </c>
      <c r="BZ44" s="149">
        <f t="shared" si="49"/>
        <v>227</v>
      </c>
      <c r="CA44" s="149">
        <f t="shared" si="49"/>
        <v>228</v>
      </c>
      <c r="CB44" s="149">
        <f t="shared" si="49"/>
        <v>229</v>
      </c>
      <c r="CC44" s="149">
        <f t="shared" si="49"/>
        <v>230</v>
      </c>
      <c r="CD44" s="149">
        <f t="shared" si="49"/>
        <v>231</v>
      </c>
      <c r="CE44" s="191">
        <f t="shared" si="49"/>
        <v>232</v>
      </c>
      <c r="CF44" s="214">
        <f>DB50+1</f>
        <v>108</v>
      </c>
      <c r="CG44" s="149">
        <f t="shared" ref="CG44:DB44" si="50">CF44+1</f>
        <v>109</v>
      </c>
      <c r="CH44" s="149">
        <f t="shared" si="50"/>
        <v>110</v>
      </c>
      <c r="CI44" s="149">
        <f t="shared" si="50"/>
        <v>111</v>
      </c>
      <c r="CJ44" s="149">
        <f t="shared" si="50"/>
        <v>112</v>
      </c>
      <c r="CK44" s="149">
        <f t="shared" si="50"/>
        <v>113</v>
      </c>
      <c r="CL44" s="149">
        <f t="shared" si="50"/>
        <v>114</v>
      </c>
      <c r="CM44" s="149">
        <f t="shared" si="50"/>
        <v>115</v>
      </c>
      <c r="CN44" s="149">
        <f t="shared" si="50"/>
        <v>116</v>
      </c>
      <c r="CO44" s="149">
        <f t="shared" si="50"/>
        <v>117</v>
      </c>
      <c r="CP44" s="149">
        <f t="shared" si="50"/>
        <v>118</v>
      </c>
      <c r="CQ44" s="149">
        <f t="shared" si="50"/>
        <v>119</v>
      </c>
      <c r="CR44" s="149">
        <f t="shared" si="50"/>
        <v>120</v>
      </c>
      <c r="CS44" s="149">
        <f t="shared" si="50"/>
        <v>121</v>
      </c>
      <c r="CT44" s="149">
        <f t="shared" si="50"/>
        <v>122</v>
      </c>
      <c r="CU44" s="149">
        <f t="shared" si="50"/>
        <v>123</v>
      </c>
      <c r="CV44" s="149">
        <f t="shared" si="50"/>
        <v>124</v>
      </c>
      <c r="CW44" s="149">
        <f t="shared" si="50"/>
        <v>125</v>
      </c>
      <c r="CX44" s="149">
        <f t="shared" si="50"/>
        <v>126</v>
      </c>
      <c r="CY44" s="149">
        <f t="shared" si="50"/>
        <v>127</v>
      </c>
      <c r="CZ44" s="149">
        <f t="shared" si="50"/>
        <v>128</v>
      </c>
      <c r="DA44" s="149">
        <f t="shared" si="50"/>
        <v>129</v>
      </c>
      <c r="DB44" s="191">
        <f t="shared" si="50"/>
        <v>130</v>
      </c>
      <c r="DC44" s="214">
        <f>DP50+1</f>
        <v>263</v>
      </c>
      <c r="DD44" s="149">
        <f t="shared" ref="DD44:DP44" si="51">DC44+1</f>
        <v>264</v>
      </c>
      <c r="DE44" s="149">
        <f t="shared" si="51"/>
        <v>265</v>
      </c>
      <c r="DF44" s="149">
        <f t="shared" si="51"/>
        <v>266</v>
      </c>
      <c r="DG44" s="149">
        <f t="shared" si="51"/>
        <v>267</v>
      </c>
      <c r="DH44" s="149">
        <f t="shared" si="51"/>
        <v>268</v>
      </c>
      <c r="DI44" s="149">
        <f t="shared" si="51"/>
        <v>269</v>
      </c>
      <c r="DJ44" s="149">
        <f t="shared" si="51"/>
        <v>270</v>
      </c>
      <c r="DK44" s="149">
        <f t="shared" si="51"/>
        <v>271</v>
      </c>
      <c r="DL44" s="149">
        <f t="shared" si="51"/>
        <v>272</v>
      </c>
      <c r="DM44" s="149">
        <f t="shared" si="51"/>
        <v>273</v>
      </c>
      <c r="DN44" s="149">
        <f t="shared" si="51"/>
        <v>274</v>
      </c>
      <c r="DO44" s="149">
        <f t="shared" si="51"/>
        <v>275</v>
      </c>
      <c r="DP44" s="167">
        <f t="shared" si="51"/>
        <v>276</v>
      </c>
      <c r="DQ44" s="136"/>
      <c r="DR44" s="142"/>
      <c r="DS44" s="142"/>
      <c r="DT44" s="142"/>
      <c r="DU44" s="142"/>
      <c r="DV44" s="143"/>
      <c r="DW44" s="136"/>
      <c r="DX44" s="136"/>
    </row>
    <row r="45" spans="1:128" ht="12.75" customHeight="1">
      <c r="A45" s="384"/>
      <c r="B45" s="152">
        <f>VLOOKUP(CONCATENATE($B$5,"-",B44),PriceList[[Код ОН для шахиатки]:[Цена в шахматку]],3,0)</f>
        <v>29.86</v>
      </c>
      <c r="C45" s="153">
        <f>VLOOKUP(CONCATENATE($B$5,"-",C44),PriceList[[Код ОН для шахиатки]:[Цена в шахматку]],3,0)</f>
        <v>30.6</v>
      </c>
      <c r="D45" s="153">
        <f>VLOOKUP(CONCATENATE($B$5,"-",D44),PriceList[[Код ОН для шахиатки]:[Цена в шахматку]],3,0)</f>
        <v>58.66</v>
      </c>
      <c r="E45" s="153">
        <f>VLOOKUP(CONCATENATE($B$5,"-",E44),PriceList[[Код ОН для шахиатки]:[Цена в шахматку]],3,0)</f>
        <v>29.28</v>
      </c>
      <c r="F45" s="153">
        <f>VLOOKUP(CONCATENATE($B$5,"-",F44),PriceList[[Код ОН для шахиатки]:[Цена в шахматку]],3,0)</f>
        <v>29.28</v>
      </c>
      <c r="G45" s="153">
        <f>VLOOKUP(CONCATENATE($B$5,"-",G44),PriceList[[Код ОН для шахиатки]:[Цена в шахматку]],3,0)</f>
        <v>29.28</v>
      </c>
      <c r="H45" s="153">
        <f>VLOOKUP(CONCATENATE($B$5,"-",H44),PriceList[[Код ОН для шахиатки]:[Цена в шахматку]],3,0)</f>
        <v>28.64</v>
      </c>
      <c r="I45" s="153">
        <f>VLOOKUP(CONCATENATE($B$5,"-",I44),PriceList[[Код ОН для шахиатки]:[Цена в шахматку]],3,0)</f>
        <v>49.74</v>
      </c>
      <c r="J45" s="153">
        <f>VLOOKUP(CONCATENATE($B$5,"-",J44),PriceList[[Код ОН для шахиатки]:[Цена в шахматку]],3,0)</f>
        <v>49.74</v>
      </c>
      <c r="K45" s="153">
        <f>VLOOKUP(CONCATENATE($B$5,"-",K44),PriceList[[Код ОН для шахиатки]:[Цена в шахматку]],3,0)</f>
        <v>28.64</v>
      </c>
      <c r="L45" s="153">
        <f>VLOOKUP(CONCATENATE($B$5,"-",L44),PriceList[[Код ОН для шахиатки]:[Цена в шахматку]],3,0)</f>
        <v>29.28</v>
      </c>
      <c r="M45" s="153">
        <f>VLOOKUP(CONCATENATE($B$5,"-",M44),PriceList[[Код ОН для шахиатки]:[Цена в шахматку]],3,0)</f>
        <v>29.28</v>
      </c>
      <c r="N45" s="153">
        <f>VLOOKUP(CONCATENATE($B$5,"-",N44),PriceList[[Код ОН для шахиатки]:[Цена в шахматку]],3,0)</f>
        <v>29.28</v>
      </c>
      <c r="O45" s="153">
        <f>VLOOKUP(CONCATENATE($B$5,"-",O44),PriceList[[Код ОН для шахиатки]:[Цена в шахматку]],3,0)</f>
        <v>29.28</v>
      </c>
      <c r="P45" s="153">
        <f>VLOOKUP(CONCATENATE($B$5,"-",P44),PriceList[[Код ОН для шахиатки]:[Цена в шахматку]],3,0)</f>
        <v>53.24</v>
      </c>
      <c r="Q45" s="153">
        <f>VLOOKUP(CONCATENATE($B$5,"-",Q44),PriceList[[Код ОН для шахиатки]:[Цена в шахматку]],3,0)</f>
        <v>30.96</v>
      </c>
      <c r="R45" s="153">
        <f>VLOOKUP(CONCATENATE($B$5,"-",R44),PriceList[[Код ОН для шахиатки]:[Цена в шахматку]],3,0)</f>
        <v>31.16</v>
      </c>
      <c r="S45" s="153">
        <f>VLOOKUP(CONCATENATE($B$5,"-",S44),PriceList[[Код ОН для шахиатки]:[Цена в шахматку]],3,0)</f>
        <v>45.6</v>
      </c>
      <c r="T45" s="153">
        <f>VLOOKUP(CONCATENATE($B$5,"-",T44),PriceList[[Код ОН для шахиатки]:[Цена в шахматку]],3,0)</f>
        <v>55.02</v>
      </c>
      <c r="U45" s="153">
        <f>VLOOKUP(CONCATENATE($B$5,"-",U44),PriceList[[Код ОН для шахиатки]:[Цена в шахматку]],3,0)</f>
        <v>30.5</v>
      </c>
      <c r="V45" s="153">
        <f>VLOOKUP(CONCATENATE($B$5,"-",V44),PriceList[[Код ОН для шахиатки]:[Цена в шахматку]],3,0)</f>
        <v>30.49</v>
      </c>
      <c r="W45" s="153">
        <f>VLOOKUP(CONCATENATE($B$5,"-",W44),PriceList[[Код ОН для шахиатки]:[Цена в шахматку]],3,0)</f>
        <v>30.5</v>
      </c>
      <c r="X45" s="153">
        <f>VLOOKUP(CONCATENATE($B$5,"-",X44),PriceList[[Код ОН для шахиатки]:[Цена в шахматку]],3,0)</f>
        <v>30.49</v>
      </c>
      <c r="Y45" s="153">
        <f>VLOOKUP(CONCATENATE($B$5,"-",Y44),PriceList[[Код ОН для шахиатки]:[Цена в шахматку]],3,0)</f>
        <v>30.25</v>
      </c>
      <c r="Z45" s="153">
        <f>VLOOKUP(CONCATENATE($B$5,"-",Z44),PriceList[[Код ОН для шахиатки]:[Цена в шахматку]],3,0)</f>
        <v>30.08</v>
      </c>
      <c r="AA45" s="153">
        <f>VLOOKUP(CONCATENATE($B$5,"-",AA44),PriceList[[Код ОН для шахиатки]:[Цена в шахматку]],3,0)</f>
        <v>53.42</v>
      </c>
      <c r="AB45" s="153">
        <f>VLOOKUP(CONCATENATE($B$5,"-",AB44),PriceList[[Код ОН для шахиатки]:[Цена в шахматку]],3,0)</f>
        <v>29.27</v>
      </c>
      <c r="AC45" s="153">
        <f>VLOOKUP(CONCATENATE($B$5,"-",AC44),PriceList[[Код ОН для шахиатки]:[Цена в шахматку]],3,0)</f>
        <v>29.28</v>
      </c>
      <c r="AD45" s="153">
        <f>VLOOKUP(CONCATENATE($B$5,"-",AD44),PriceList[[Код ОН для шахиатки]:[Цена в шахматку]],3,0)</f>
        <v>29.27</v>
      </c>
      <c r="AE45" s="153">
        <f>VLOOKUP(CONCATENATE($B$5,"-",AE44),PriceList[[Код ОН для шахиатки]:[Цена в шахматку]],3,0)</f>
        <v>29.28</v>
      </c>
      <c r="AF45" s="153">
        <f>VLOOKUP(CONCATENATE($B$5,"-",AF44),PriceList[[Код ОН для шахиатки]:[Цена в шахматку]],3,0)</f>
        <v>28.64</v>
      </c>
      <c r="AG45" s="153">
        <f>VLOOKUP(CONCATENATE($B$5,"-",AG44),PriceList[[Код ОН для шахиатки]:[Цена в шахматку]],3,0)</f>
        <v>49.74</v>
      </c>
      <c r="AH45" s="153">
        <f>VLOOKUP(CONCATENATE($B$5,"-",AH44),PriceList[[Код ОН для шахиатки]:[Цена в шахматку]],3,0)</f>
        <v>49.74</v>
      </c>
      <c r="AI45" s="153">
        <f>VLOOKUP(CONCATENATE($B$5,"-",AI44),PriceList[[Код ОН для шахиатки]:[Цена в шахматку]],3,0)</f>
        <v>28.64</v>
      </c>
      <c r="AJ45" s="153">
        <f>VLOOKUP(CONCATENATE($B$5,"-",AJ44),PriceList[[Код ОН для шахиатки]:[Цена в шахматку]],3,0)</f>
        <v>29.28</v>
      </c>
      <c r="AK45" s="153">
        <f>VLOOKUP(CONCATENATE($B$5,"-",AK44),PriceList[[Код ОН для шахиатки]:[Цена в шахматку]],3,0)</f>
        <v>29.28</v>
      </c>
      <c r="AL45" s="153">
        <f>VLOOKUP(CONCATENATE($B$5,"-",AL44),PriceList[[Код ОН для шахиатки]:[Цена в шахматку]],3,0)</f>
        <v>29.28</v>
      </c>
      <c r="AM45" s="153">
        <f>VLOOKUP(CONCATENATE($B$5,"-",AM44),PriceList[[Код ОН для шахиатки]:[Цена в шахматку]],3,0)</f>
        <v>58.66</v>
      </c>
      <c r="AN45" s="153">
        <f>VLOOKUP(CONCATENATE($B$5,"-",AN44),PriceList[[Код ОН для шахиатки]:[Цена в шахматку]],3,0)</f>
        <v>30.59</v>
      </c>
      <c r="AO45" s="153">
        <f>VLOOKUP(CONCATENATE($B$5,"-",AO44),PriceList[[Код ОН для шахиатки]:[Цена в шахматку]],3,0)</f>
        <v>30.78</v>
      </c>
      <c r="AP45" s="153">
        <f>VLOOKUP(CONCATENATE($B$5,"-",AP44),PriceList[[Код ОН для шахиатки]:[Цена в шахматку]],3,0)</f>
        <v>30.59</v>
      </c>
      <c r="AQ45" s="207">
        <f>VLOOKUP(CONCATENATE($B$5,"-",AQ44),PriceList[[Код ОН для шахиатки]:[Цена в шахматку]],3,0)</f>
        <v>30.4</v>
      </c>
      <c r="AR45" s="215">
        <f>VLOOKUP(CONCATENATE($AR$5,"-",AR44),PriceList[[Код ОН для шахиатки]:[Цена в шахматку]],3,0)</f>
        <v>37.479999999999997</v>
      </c>
      <c r="AS45" s="153">
        <f>VLOOKUP(CONCATENATE($AR$5,"-",AS44),PriceList[[Код ОН для шахиатки]:[Цена в шахматку]],3,0)</f>
        <v>29.02</v>
      </c>
      <c r="AT45" s="153">
        <f>VLOOKUP(CONCATENATE($AR$5,"-",AT44),PriceList[[Код ОН для шахиатки]:[Цена в шахматку]],3,0)</f>
        <v>28.56</v>
      </c>
      <c r="AU45" s="153">
        <f>VLOOKUP(CONCATENATE($AR$5,"-",AU44),PriceList[[Код ОН для шахиатки]:[Цена в шахматку]],3,0)</f>
        <v>32.46</v>
      </c>
      <c r="AV45" s="153">
        <f>VLOOKUP(CONCATENATE($AR$5,"-",AV44),PriceList[[Код ОН для шахиатки]:[Цена в шахматку]],3,0)</f>
        <v>32.44</v>
      </c>
      <c r="AW45" s="153">
        <f>VLOOKUP(CONCATENATE($AR$5,"-",AW44),PriceList[[Код ОН для шахиатки]:[Цена в шахматку]],3,0)</f>
        <v>28.56</v>
      </c>
      <c r="AX45" s="153">
        <f>VLOOKUP(CONCATENATE($AR$5,"-",AX44),PriceList[[Код ОН для шахиатки]:[Цена в шахматку]],3,0)</f>
        <v>29.03</v>
      </c>
      <c r="AY45" s="153">
        <f>VLOOKUP(CONCATENATE($AR$5,"-",AY44),PriceList[[Код ОН для шахиатки]:[Цена в шахматку]],3,0)</f>
        <v>28.55</v>
      </c>
      <c r="AZ45" s="153">
        <f>VLOOKUP(CONCATENATE($AR$5,"-",AZ44),PriceList[[Код ОН для шахиатки]:[Цена в шахматку]],3,0)</f>
        <v>29.03</v>
      </c>
      <c r="BA45" s="153">
        <f>VLOOKUP(CONCATENATE($AR$5,"-",BA44),PriceList[[Код ОН для шахиатки]:[Цена в шахматку]],3,0)</f>
        <v>29.03</v>
      </c>
      <c r="BB45" s="153">
        <f>VLOOKUP(CONCATENATE($AR$5,"-",BB44),PriceList[[Код ОН для шахиатки]:[Цена в шахматку]],3,0)</f>
        <v>29.03</v>
      </c>
      <c r="BC45" s="153">
        <f>VLOOKUP(CONCATENATE($AR$5,"-",BC44),PriceList[[Код ОН для шахиатки]:[Цена в шахматку]],3,0)</f>
        <v>29.03</v>
      </c>
      <c r="BD45" s="153">
        <f>VLOOKUP(CONCATENATE($AR$5,"-",BD44),PriceList[[Код ОН для шахиатки]:[Цена в шахматку]],3,0)</f>
        <v>28.43</v>
      </c>
      <c r="BE45" s="153">
        <f>VLOOKUP(CONCATENATE($AR$5,"-",BE44),PriceList[[Код ОН для шахиатки]:[Цена в шахматку]],3,0)</f>
        <v>28.87</v>
      </c>
      <c r="BF45" s="153">
        <f>VLOOKUP(CONCATENATE($AR$5,"-",BF44),PriceList[[Код ОН для шахиатки]:[Цена в шахматку]],3,0)</f>
        <v>33.479999999999997</v>
      </c>
      <c r="BG45" s="153">
        <f>VLOOKUP(CONCATENATE($AR$5,"-",BG44),PriceList[[Код ОН для шахиатки]:[Цена в шахматку]],3,0)</f>
        <v>41.93</v>
      </c>
      <c r="BH45" s="153">
        <f>VLOOKUP(CONCATENATE($AR$5,"-",BH44),PriceList[[Код ОН для шахиатки]:[Цена в шахматку]],3,0)</f>
        <v>29.27</v>
      </c>
      <c r="BI45" s="153">
        <f>VLOOKUP(CONCATENATE($AR$5,"-",BI44),PriceList[[Код ОН для шахиатки]:[Цена в шахматку]],3,0)</f>
        <v>29.27</v>
      </c>
      <c r="BJ45" s="153">
        <f>VLOOKUP(CONCATENATE($AR$5,"-",BJ44),PriceList[[Код ОН для шахиатки]:[Цена в шахматку]],3,0)</f>
        <v>29.27</v>
      </c>
      <c r="BK45" s="153">
        <f>VLOOKUP(CONCATENATE($AR$5,"-",BK44),PriceList[[Код ОН для шахиатки]:[Цена в шахматку]],3,0)</f>
        <v>29.27</v>
      </c>
      <c r="BL45" s="153">
        <f>VLOOKUP(CONCATENATE($AR$5,"-",BL44),PriceList[[Код ОН для шахиатки]:[Цена в шахматку]],3,0)</f>
        <v>29.27</v>
      </c>
      <c r="BM45" s="153">
        <f>VLOOKUP(CONCATENATE($AR$5,"-",BM44),PriceList[[Код ОН для шахиатки]:[Цена в шахматку]],3,0)</f>
        <v>29.27</v>
      </c>
      <c r="BN45" s="153">
        <f>VLOOKUP(CONCATENATE($AR$5,"-",BN44),PriceList[[Код ОН для шахиатки]:[Цена в шахматку]],3,0)</f>
        <v>29.27</v>
      </c>
      <c r="BO45" s="153">
        <f>VLOOKUP(CONCATENATE($AR$5,"-",BO44),PriceList[[Код ОН для шахиатки]:[Цена в шахматку]],3,0)</f>
        <v>28.56</v>
      </c>
      <c r="BP45" s="153">
        <f>VLOOKUP(CONCATENATE($AR$5,"-",BP44),PriceList[[Код ОН для шахиатки]:[Цена в шахматку]],3,0)</f>
        <v>49.72</v>
      </c>
      <c r="BQ45" s="153">
        <f>VLOOKUP(CONCATENATE($AR$5,"-",BQ44),PriceList[[Код ОН для шахиатки]:[Цена в шахматку]],3,0)</f>
        <v>49.72</v>
      </c>
      <c r="BR45" s="153">
        <f>VLOOKUP(CONCATENATE($AR$5,"-",BR44),PriceList[[Код ОН для шахиатки]:[Цена в шахматку]],3,0)</f>
        <v>28.56</v>
      </c>
      <c r="BS45" s="153">
        <f>VLOOKUP(CONCATENATE($AR$5,"-",BS44),PriceList[[Код ОН для шахиатки]:[Цена в шахматку]],3,0)</f>
        <v>29.27</v>
      </c>
      <c r="BT45" s="153">
        <f>VLOOKUP(CONCATENATE($AR$5,"-",BT44),PriceList[[Код ОН для шахиатки]:[Цена в шахматку]],3,0)</f>
        <v>29.27</v>
      </c>
      <c r="BU45" s="153">
        <f>VLOOKUP(CONCATENATE($AR$5,"-",BU44),PriceList[[Код ОН для шахиатки]:[Цена в шахматку]],3,0)</f>
        <v>29.46</v>
      </c>
      <c r="BV45" s="153">
        <f>VLOOKUP(CONCATENATE($AR$5,"-",BV44),PriceList[[Код ОН для шахиатки]:[Цена в шахматку]],3,0)</f>
        <v>34.43</v>
      </c>
      <c r="BW45" s="153">
        <f>VLOOKUP(CONCATENATE($AR$5,"-",BW44),PriceList[[Код ОН для шахиатки]:[Цена в шахматку]],3,0)</f>
        <v>29.27</v>
      </c>
      <c r="BX45" s="153">
        <f>VLOOKUP(CONCATENATE($AR$5,"-",BX44),PriceList[[Код ОН для шахиатки]:[Цена в шахматку]],3,0)</f>
        <v>29.27</v>
      </c>
      <c r="BY45" s="153">
        <f>VLOOKUP(CONCATENATE($AR$5,"-",BY44),PriceList[[Код ОН для шахиатки]:[Цена в шахматку]],3,0)</f>
        <v>29.27</v>
      </c>
      <c r="BZ45" s="153">
        <f>VLOOKUP(CONCATENATE($AR$5,"-",BZ44),PriceList[[Код ОН для шахиатки]:[Цена в шахматку]],3,0)</f>
        <v>29.27</v>
      </c>
      <c r="CA45" s="153">
        <f>VLOOKUP(CONCATENATE($AR$5,"-",CA44),PriceList[[Код ОН для шахиатки]:[Цена в шахматку]],3,0)</f>
        <v>63.41</v>
      </c>
      <c r="CB45" s="153">
        <f>VLOOKUP(CONCATENATE($AR$5,"-",CB44),PriceList[[Код ОН для шахиатки]:[Цена в шахматку]],3,0)</f>
        <v>28.87</v>
      </c>
      <c r="CC45" s="153">
        <f>VLOOKUP(CONCATENATE($AR$5,"-",CC44),PriceList[[Код ОН для шахиатки]:[Цена в шахматку]],3,0)</f>
        <v>28.87</v>
      </c>
      <c r="CD45" s="153">
        <f>VLOOKUP(CONCATENATE($AR$5,"-",CD44),PriceList[[Код ОН для шахиатки]:[Цена в шахматку]],3,0)</f>
        <v>28.42</v>
      </c>
      <c r="CE45" s="207">
        <f>VLOOKUP(CONCATENATE($AR$5,"-",CE44),PriceList[[Код ОН для шахиатки]:[Цена в шахматку]],3,0)</f>
        <v>28.72</v>
      </c>
      <c r="CF45" s="215">
        <f>VLOOKUP(CONCATENATE($CF$5,"-",CF44),PriceList[[Код ОН для шахиатки]:[Цена в шахматку]],3,0)</f>
        <v>29.88</v>
      </c>
      <c r="CG45" s="153">
        <f>VLOOKUP(CONCATENATE($CF$5,"-",CG44),PriceList[[Код ОН для шахиатки]:[Цена в шахматку]],3,0)</f>
        <v>29.39</v>
      </c>
      <c r="CH45" s="153">
        <f>VLOOKUP(CONCATENATE($CF$5,"-",CH44),PriceList[[Код ОН для шахиатки]:[Цена в шахматку]],3,0)</f>
        <v>29.11</v>
      </c>
      <c r="CI45" s="153">
        <f>VLOOKUP(CONCATENATE($CF$5,"-",CI44),PriceList[[Код ОН для шахиатки]:[Цена в шахматку]],3,0)</f>
        <v>29.27</v>
      </c>
      <c r="CJ45" s="153">
        <f>VLOOKUP(CONCATENATE($CF$5,"-",CJ44),PriceList[[Код ОН для шахиатки]:[Цена в шахматку]],3,0)</f>
        <v>29.27</v>
      </c>
      <c r="CK45" s="153">
        <f>VLOOKUP(CONCATENATE($CF$5,"-",CK44),PriceList[[Код ОН для шахиатки]:[Цена в шахматку]],3,0)</f>
        <v>29.27</v>
      </c>
      <c r="CL45" s="153">
        <f>VLOOKUP(CONCATENATE($CF$5,"-",CL44),PriceList[[Код ОН для шахиатки]:[Цена в шахматку]],3,0)</f>
        <v>45.23</v>
      </c>
      <c r="CM45" s="153">
        <f>VLOOKUP(CONCATENATE($CF$5,"-",CM44),PriceList[[Код ОН для шахиатки]:[Цена в шахматку]],3,0)</f>
        <v>28.97</v>
      </c>
      <c r="CN45" s="153">
        <f>VLOOKUP(CONCATENATE($CF$5,"-",CN44),PriceList[[Код ОН для шахиатки]:[Цена в шахматку]],3,0)</f>
        <v>52.06</v>
      </c>
      <c r="CO45" s="153">
        <f>VLOOKUP(CONCATENATE($CF$5,"-",CO44),PriceList[[Код ОН для шахиатки]:[Цена в шахматку]],3,0)</f>
        <v>29.03</v>
      </c>
      <c r="CP45" s="153">
        <f>VLOOKUP(CONCATENATE($CF$5,"-",CP44),PriceList[[Код ОН для шахиатки]:[Цена в шахматку]],3,0)</f>
        <v>29.13</v>
      </c>
      <c r="CQ45" s="153">
        <f>VLOOKUP(CONCATENATE($CF$5,"-",CQ44),PriceList[[Код ОН для шахиатки]:[Цена в шахматку]],3,0)</f>
        <v>29.65</v>
      </c>
      <c r="CR45" s="153">
        <f>VLOOKUP(CONCATENATE($CF$5,"-",CR44),PriceList[[Код ОН для шахиатки]:[Цена в шахматку]],3,0)</f>
        <v>30.07</v>
      </c>
      <c r="CS45" s="153">
        <f>VLOOKUP(CONCATENATE($CF$5,"-",CS44),PriceList[[Код ОН для шахиатки]:[Цена в шахматку]],3,0)</f>
        <v>30.35</v>
      </c>
      <c r="CT45" s="153">
        <f>VLOOKUP(CONCATENATE($CF$5,"-",CT44),PriceList[[Код ОН для шахиатки]:[Цена в шахматку]],3,0)</f>
        <v>31.02</v>
      </c>
      <c r="CU45" s="153">
        <f>VLOOKUP(CONCATENATE($CF$5,"-",CU44),PriceList[[Код ОН для шахиатки]:[Цена в шахматку]],3,0)</f>
        <v>30.91</v>
      </c>
      <c r="CV45" s="153">
        <f>VLOOKUP(CONCATENATE($CF$5,"-",CV44),PriceList[[Код ОН для шахиатки]:[Цена в шахматку]],3,0)</f>
        <v>30.39</v>
      </c>
      <c r="CW45" s="153">
        <f>VLOOKUP(CONCATENATE($CF$5,"-",CW44),PriceList[[Код ОН для шахиатки]:[Цена в шахматку]],3,0)</f>
        <v>29.36</v>
      </c>
      <c r="CX45" s="153">
        <f>VLOOKUP(CONCATENATE($CF$5,"-",CX44),PriceList[[Код ОН для шахиатки]:[Цена в шахматку]],3,0)</f>
        <v>41.75</v>
      </c>
      <c r="CY45" s="153">
        <f>VLOOKUP(CONCATENATE($CF$5,"-",CY44),PriceList[[Код ОН для шахиатки]:[Цена в шахматку]],3,0)</f>
        <v>41.75</v>
      </c>
      <c r="CZ45" s="153">
        <f>VLOOKUP(CONCATENATE($CF$5,"-",CZ44),PriceList[[Код ОН для шахиатки]:[Цена в шахматку]],3,0)</f>
        <v>29.36</v>
      </c>
      <c r="DA45" s="153">
        <f>VLOOKUP(CONCATENATE($CF$5,"-",DA44),PriceList[[Код ОН для шахиатки]:[Цена в шахматку]],3,0)</f>
        <v>30.35</v>
      </c>
      <c r="DB45" s="207">
        <f>VLOOKUP(CONCATENATE($CF$5,"-",DB44),PriceList[[Код ОН для шахиатки]:[Цена в шахматку]],3,0)</f>
        <v>30.82</v>
      </c>
      <c r="DC45" s="215">
        <f>VLOOKUP(CONCATENATE($DC$5,"-",DC44),PriceList[[Код ОН для шахиатки]:[Цена в шахматку]],3,0)</f>
        <v>30.82</v>
      </c>
      <c r="DD45" s="153">
        <f>VLOOKUP(CONCATENATE($DC$5,"-",DD44),PriceList[[Код ОН для шахиатки]:[Цена в шахматку]],3,0)</f>
        <v>30.35</v>
      </c>
      <c r="DE45" s="153">
        <f>VLOOKUP(CONCATENATE($DC$5,"-",DE44),PriceList[[Код ОН для шахиатки]:[Цена в шахматку]],3,0)</f>
        <v>29.36</v>
      </c>
      <c r="DF45" s="153">
        <f>VLOOKUP(CONCATENATE($DC$5,"-",DF44),PriceList[[Код ОН для шахиатки]:[Цена в шахматку]],3,0)</f>
        <v>41.75</v>
      </c>
      <c r="DG45" s="153">
        <f>VLOOKUP(CONCATENATE($DC$5,"-",DG44),PriceList[[Код ОН для шахиатки]:[Цена в шахматку]],3,0)</f>
        <v>41.75</v>
      </c>
      <c r="DH45" s="153">
        <f>VLOOKUP(CONCATENATE($DC$5,"-",DH44),PriceList[[Код ОН для шахиатки]:[Цена в шахматку]],3,0)</f>
        <v>29.36</v>
      </c>
      <c r="DI45" s="153">
        <f>VLOOKUP(CONCATENATE($DC$5,"-",DI44),PriceList[[Код ОН для шахиатки]:[Цена в шахматку]],3,0)</f>
        <v>30.39</v>
      </c>
      <c r="DJ45" s="153">
        <f>VLOOKUP(CONCATENATE($DC$5,"-",DJ44),PriceList[[Код ОН для шахиатки]:[Цена в шахматку]],3,0)</f>
        <v>30.91</v>
      </c>
      <c r="DK45" s="153">
        <f>VLOOKUP(CONCATENATE($DC$5,"-",DK44),PriceList[[Код ОН для шахиатки]:[Цена в шахматку]],3,0)</f>
        <v>31.02</v>
      </c>
      <c r="DL45" s="153">
        <f>VLOOKUP(CONCATENATE($DC$5,"-",DL44),PriceList[[Код ОН для шахиатки]:[Цена в шахматку]],3,0)</f>
        <v>30.35</v>
      </c>
      <c r="DM45" s="153">
        <f>VLOOKUP(CONCATENATE($DC$5,"-",DM44),PriceList[[Код ОН для шахиатки]:[Цена в шахматку]],3,0)</f>
        <v>30.07</v>
      </c>
      <c r="DN45" s="153">
        <f>VLOOKUP(CONCATENATE($DC$5,"-",DN44),PriceList[[Код ОН для шахиатки]:[Цена в шахматку]],3,0)</f>
        <v>29.65</v>
      </c>
      <c r="DO45" s="153">
        <f>VLOOKUP(CONCATENATE($DC$5,"-",DO44),PriceList[[Код ОН для шахиатки]:[Цена в шахматку]],3,0)</f>
        <v>29.39</v>
      </c>
      <c r="DP45" s="168">
        <f>VLOOKUP(CONCATENATE($DC$5,"-",DP44),PriceList[[Код ОН для шахиатки]:[Цена в шахматку]],3,0)</f>
        <v>29.88</v>
      </c>
      <c r="DQ45" s="136"/>
      <c r="DR45" s="142"/>
      <c r="DS45" s="142"/>
      <c r="DT45" s="142"/>
      <c r="DU45" s="142"/>
      <c r="DV45" s="143"/>
      <c r="DW45" s="136"/>
      <c r="DX45" s="136"/>
    </row>
    <row r="46" spans="1:128" ht="12.75" customHeight="1">
      <c r="A46" s="384"/>
      <c r="B46" s="154">
        <f>VLOOKUP(CONCATENATE($B$5,"-",B44),PriceList[[Код ОН для шахиатки]:[Цена в шахматку]],4,0)</f>
        <v>377325.30000000005</v>
      </c>
      <c r="C46" s="155">
        <f>VLOOKUP(CONCATENATE($B$5,"-",C44),PriceList[[Код ОН для шахиатки]:[Цена в шахматку]],4,0)</f>
        <v>380922.30000000005</v>
      </c>
      <c r="D46" s="155">
        <f>VLOOKUP(CONCATENATE($B$5,"-",D44),PriceList[[Код ОН для шахиатки]:[Цена в шахматку]],4,0)</f>
        <v>343240.12800000003</v>
      </c>
      <c r="E46" s="155">
        <f>VLOOKUP(CONCATENATE($B$5,"-",E44),PriceList[[Код ОН для шахиатки]:[Цена в шахматку]],4,0)</f>
        <v>379123.80000000005</v>
      </c>
      <c r="F46" s="155">
        <f>VLOOKUP(CONCATENATE($B$5,"-",F44),PriceList[[Код ОН для шахиатки]:[Цена в шахматку]],4,0)</f>
        <v>377325.30000000005</v>
      </c>
      <c r="G46" s="155">
        <f>VLOOKUP(CONCATENATE($B$5,"-",G44),PriceList[[Код ОН для шахиатки]:[Цена в шахматку]],4,0)</f>
        <v>377325.30000000005</v>
      </c>
      <c r="H46" s="155">
        <f>VLOOKUP(CONCATENATE($B$5,"-",H44),PriceList[[Код ОН для шахиатки]:[Цена в шахматку]],4,0)</f>
        <v>377325.30000000005</v>
      </c>
      <c r="I46" s="155">
        <f>VLOOKUP(CONCATENATE($B$5,"-",I44),PriceList[[Код ОН для шахиатки]:[Цена в шахматку]],4,0)</f>
        <v>371929.80000000005</v>
      </c>
      <c r="J46" s="155">
        <f>VLOOKUP(CONCATENATE($B$5,"-",J44),PriceList[[Код ОН для шахиатки]:[Цена в шахматку]],4,0)</f>
        <v>400705.80000000005</v>
      </c>
      <c r="K46" s="155">
        <f>VLOOKUP(CONCATENATE($B$5,"-",K44),PriceList[[Код ОН для шахиатки]:[Цена в шахматку]],4,0)</f>
        <v>407899.80000000005</v>
      </c>
      <c r="L46" s="155">
        <f>VLOOKUP(CONCATENATE($B$5,"-",L44),PriceList[[Код ОН для шахиатки]:[Цена в шахматку]],4,0)</f>
        <v>407899.80000000005</v>
      </c>
      <c r="M46" s="155">
        <f>VLOOKUP(CONCATENATE($B$5,"-",M44),PriceList[[Код ОН для шахиатки]:[Цена в шахматку]],4,0)</f>
        <v>407899.80000000005</v>
      </c>
      <c r="N46" s="155">
        <f>VLOOKUP(CONCATENATE($B$5,"-",N44),PriceList[[Код ОН для шахиатки]:[Цена в шахматку]],4,0)</f>
        <v>409698.30000000005</v>
      </c>
      <c r="O46" s="155">
        <f>VLOOKUP(CONCATENATE($B$5,"-",O44),PriceList[[Код ОН для шахиатки]:[Цена в шахматку]],4,0)</f>
        <v>409698.30000000005</v>
      </c>
      <c r="P46" s="155">
        <f>VLOOKUP(CONCATENATE($B$5,"-",P44),PriceList[[Код ОН для шахиатки]:[Цена в шахматку]],4,0)</f>
        <v>376044.76800000004</v>
      </c>
      <c r="Q46" s="155">
        <f>VLOOKUP(CONCATENATE($B$5,"-",Q44),PriceList[[Код ОН для шахиатки]:[Цена в шахматку]],4,0)</f>
        <v>411496.80000000005</v>
      </c>
      <c r="R46" s="155">
        <f>VLOOKUP(CONCATENATE($B$5,"-",R44),PriceList[[Код ОН для шахиатки]:[Цена в шахматку]],4,0)</f>
        <v>411496.80000000005</v>
      </c>
      <c r="S46" s="155">
        <f>VLOOKUP(CONCATENATE($B$5,"-",S44),PriceList[[Код ОН для шахиатки]:[Цена в шахматку]],4,0)</f>
        <v>393511.80000000005</v>
      </c>
      <c r="T46" s="155">
        <f>VLOOKUP(CONCATENATE($B$5,"-",T44),PriceList[[Код ОН для шахиатки]:[Цена в шахматку]],4,0)</f>
        <v>384677.56800000003</v>
      </c>
      <c r="U46" s="155">
        <f>VLOOKUP(CONCATENATE($B$5,"-",U44),PriceList[[Код ОН для шахиатки]:[Цена в шахматку]],4,0)</f>
        <v>407899.80000000005</v>
      </c>
      <c r="V46" s="155">
        <f>VLOOKUP(CONCATENATE($B$5,"-",V44),PriceList[[Код ОН для шахиатки]:[Цена в шахматку]],4,0)</f>
        <v>407899.80000000005</v>
      </c>
      <c r="W46" s="155">
        <f>VLOOKUP(CONCATENATE($B$5,"-",W44),PriceList[[Код ОН для шахиатки]:[Цена в шахматку]],4,0)</f>
        <v>411496.80000000005</v>
      </c>
      <c r="X46" s="155">
        <f>VLOOKUP(CONCATENATE($B$5,"-",X44),PriceList[[Код ОН для шахиатки]:[Цена в шахматку]],4,0)</f>
        <v>411496.80000000005</v>
      </c>
      <c r="Y46" s="155">
        <f>VLOOKUP(CONCATENATE($B$5,"-",Y44),PriceList[[Код ОН для шахиатки]:[Цена в шахматку]],4,0)</f>
        <v>411496.80000000005</v>
      </c>
      <c r="Z46" s="155">
        <f>VLOOKUP(CONCATENATE($B$5,"-",Z44),PriceList[[Код ОН для шахиатки]:[Цена в шахматку]],4,0)</f>
        <v>411496.80000000005</v>
      </c>
      <c r="AA46" s="155">
        <f>VLOOKUP(CONCATENATE($B$5,"-",AA44),PriceList[[Код ОН для шахиатки]:[Цена в шахматку]],4,0)</f>
        <v>376044.76800000004</v>
      </c>
      <c r="AB46" s="155">
        <f>VLOOKUP(CONCATENATE($B$5,"-",AB44),PriceList[[Код ОН для шахиатки]:[Цена в шахматку]],4,0)</f>
        <v>409698.30000000005</v>
      </c>
      <c r="AC46" s="155">
        <f>VLOOKUP(CONCATENATE($B$5,"-",AC44),PriceList[[Код ОН для шахиатки]:[Цена в шахматку]],4,0)</f>
        <v>409698.30000000005</v>
      </c>
      <c r="AD46" s="155">
        <f>VLOOKUP(CONCATENATE($B$5,"-",AD44),PriceList[[Код ОН для шахиатки]:[Цена в шахматку]],4,0)</f>
        <v>407899.80000000005</v>
      </c>
      <c r="AE46" s="155">
        <f>VLOOKUP(CONCATENATE($B$5,"-",AE44),PriceList[[Код ОН для шахиатки]:[Цена в шахматку]],4,0)</f>
        <v>407899.80000000005</v>
      </c>
      <c r="AF46" s="155">
        <f>VLOOKUP(CONCATENATE($B$5,"-",AF44),PriceList[[Код ОН для шахиатки]:[Цена в шахматку]],4,0)</f>
        <v>407899.80000000005</v>
      </c>
      <c r="AG46" s="155">
        <f>VLOOKUP(CONCATENATE($B$5,"-",AG44),PriceList[[Код ОН для шахиатки]:[Цена в шахматку]],4,0)</f>
        <v>400705.80000000005</v>
      </c>
      <c r="AH46" s="155">
        <f>VLOOKUP(CONCATENATE($B$5,"-",AH44),PriceList[[Код ОН для шахиатки]:[Цена в шахматку]],4,0)</f>
        <v>380922.30000000005</v>
      </c>
      <c r="AI46" s="155">
        <f>VLOOKUP(CONCATENATE($B$5,"-",AI44),PriceList[[Код ОН для шахиатки]:[Цена в шахматку]],4,0)</f>
        <v>388116.30000000005</v>
      </c>
      <c r="AJ46" s="155">
        <f>VLOOKUP(CONCATENATE($B$5,"-",AJ44),PriceList[[Код ОН для шахиатки]:[Цена в шахматку]],4,0)</f>
        <v>388116.30000000005</v>
      </c>
      <c r="AK46" s="155">
        <f>VLOOKUP(CONCATENATE($B$5,"-",AK44),PriceList[[Код ОН для шахиатки]:[Цена в шахматку]],4,0)</f>
        <v>388116.30000000005</v>
      </c>
      <c r="AL46" s="155">
        <f>VLOOKUP(CONCATENATE($B$5,"-",AL44),PriceList[[Код ОН для шахиатки]:[Цена в шахматку]],4,0)</f>
        <v>389914.80000000005</v>
      </c>
      <c r="AM46" s="155">
        <f>VLOOKUP(CONCATENATE($B$5,"-",AM44),PriceList[[Код ОН для шахиатки]:[Цена в шахматку]],4,0)</f>
        <v>353599.48800000007</v>
      </c>
      <c r="AN46" s="155">
        <f>VLOOKUP(CONCATENATE($B$5,"-",AN44),PriceList[[Код ОН для шахиатки]:[Цена в шахматку]],4,0)</f>
        <v>382720.80000000005</v>
      </c>
      <c r="AO46" s="155">
        <f>VLOOKUP(CONCATENATE($B$5,"-",AO44),PriceList[[Код ОН для шахиатки]:[Цена в шахматку]],4,0)</f>
        <v>382720.80000000005</v>
      </c>
      <c r="AP46" s="155">
        <f>VLOOKUP(CONCATENATE($B$5,"-",AP44),PriceList[[Код ОН для шахиатки]:[Цена в шахматку]],4,0)</f>
        <v>382720.80000000005</v>
      </c>
      <c r="AQ46" s="208">
        <f>VLOOKUP(CONCATENATE($B$5,"-",AQ44),PriceList[[Код ОН для шахиатки]:[Цена в шахматку]],4,0)</f>
        <v>382720.80000000005</v>
      </c>
      <c r="AR46" s="216">
        <f>VLOOKUP(CONCATENATE($AR$5,"-",AR44),PriceList[[Код ОН для шахиатки]:[Цена в шахматку]],4,0)</f>
        <v>426604.2</v>
      </c>
      <c r="AS46" s="155">
        <f>VLOOKUP(CONCATENATE($AR$5,"-",AS44),PriceList[[Код ОН для шахиатки]:[Цена в шахматку]],4,0)</f>
        <v>440992.2</v>
      </c>
      <c r="AT46" s="155">
        <f>VLOOKUP(CONCATENATE($AR$5,"-",AT44),PriceList[[Код ОН для шахиатки]:[Цена в шахматку]],4,0)</f>
        <v>440992.2</v>
      </c>
      <c r="AU46" s="155">
        <f>VLOOKUP(CONCATENATE($AR$5,"-",AU44),PriceList[[Код ОН для шахиатки]:[Цена в шахматку]],4,0)</f>
        <v>451783.2</v>
      </c>
      <c r="AV46" s="155">
        <f>VLOOKUP(CONCATENATE($AR$5,"-",AV44),PriceList[[Код ОН для шахиатки]:[Цена в шахматку]],4,0)</f>
        <v>440992.2</v>
      </c>
      <c r="AW46" s="155">
        <f>VLOOKUP(CONCATENATE($AR$5,"-",AW44),PriceList[[Код ОН для шахиатки]:[Цена в шахматку]],4,0)</f>
        <v>437395.20000000001</v>
      </c>
      <c r="AX46" s="155">
        <f>VLOOKUP(CONCATENATE($AR$5,"-",AX44),PriceList[[Код ОН для шахиатки]:[Цена в шахматку]],4,0)</f>
        <v>437395.20000000001</v>
      </c>
      <c r="AY46" s="155">
        <f>VLOOKUP(CONCATENATE($AR$5,"-",AY44),PriceList[[Код ОН для шахиатки]:[Цена в шахматку]],4,0)</f>
        <v>437395.20000000001</v>
      </c>
      <c r="AZ46" s="155">
        <f>VLOOKUP(CONCATENATE($AR$5,"-",AZ44),PriceList[[Код ОН для шахиатки]:[Цена в шахматку]],4,0)</f>
        <v>433798.2</v>
      </c>
      <c r="BA46" s="155">
        <f>VLOOKUP(CONCATENATE($AR$5,"-",BA44),PriceList[[Код ОН для шахиатки]:[Цена в шахматку]],4,0)</f>
        <v>433798.2</v>
      </c>
      <c r="BB46" s="155">
        <f>VLOOKUP(CONCATENATE($AR$5,"-",BB44),PriceList[[Код ОН для шахиатки]:[Цена в шахматку]],4,0)</f>
        <v>437395.20000000001</v>
      </c>
      <c r="BC46" s="155">
        <f>VLOOKUP(CONCATENATE($AR$5,"-",BC44),PriceList[[Код ОН для шахиатки]:[Цена в шахматку]],4,0)</f>
        <v>437395.20000000001</v>
      </c>
      <c r="BD46" s="155">
        <f>VLOOKUP(CONCATENATE($AR$5,"-",BD44),PriceList[[Код ОН для шахиатки]:[Цена в шахматку]],4,0)</f>
        <v>437395.20000000001</v>
      </c>
      <c r="BE46" s="155">
        <f>VLOOKUP(CONCATENATE($AR$5,"-",BE44),PriceList[[Код ОН для шахиатки]:[Цена в шахматку]],4,0)</f>
        <v>437395.20000000001</v>
      </c>
      <c r="BF46" s="155">
        <f>VLOOKUP(CONCATENATE($AR$5,"-",BF44),PriceList[[Код ОН для шахиатки]:[Цена в шахматку]],4,0)</f>
        <v>419410.2</v>
      </c>
      <c r="BG46" s="155">
        <f>VLOOKUP(CONCATENATE($AR$5,"-",BG44),PriceList[[Код ОН для шахиатки]:[Цена в шахматку]],4,0)</f>
        <v>392432.7</v>
      </c>
      <c r="BH46" s="155">
        <f>VLOOKUP(CONCATENATE($AR$5,"-",BH44),PriceList[[Код ОН для шахиатки]:[Цена в шахматку]],4,0)</f>
        <v>428402.7</v>
      </c>
      <c r="BI46" s="155">
        <f>VLOOKUP(CONCATENATE($AR$5,"-",BI44),PriceList[[Код ОН для шахиатки]:[Цена в шахматку]],4,0)</f>
        <v>426604.2</v>
      </c>
      <c r="BJ46" s="155">
        <f>VLOOKUP(CONCATENATE($AR$5,"-",BJ44),PriceList[[Код ОН для шахиатки]:[Цена в шахматку]],4,0)</f>
        <v>444589.2</v>
      </c>
      <c r="BK46" s="155">
        <f>VLOOKUP(CONCATENATE($AR$5,"-",BK44),PriceList[[Код ОН для шахиатки]:[Цена в шахматку]],4,0)</f>
        <v>444589.2</v>
      </c>
      <c r="BL46" s="155">
        <f>VLOOKUP(CONCATENATE($AR$5,"-",BL44),PriceList[[Код ОН для шахиатки]:[Цена в шахматку]],4,0)</f>
        <v>444589.2</v>
      </c>
      <c r="BM46" s="155">
        <f>VLOOKUP(CONCATENATE($AR$5,"-",BM44),PriceList[[Код ОН для шахиатки]:[Цена в шахматку]],4,0)</f>
        <v>444589.2</v>
      </c>
      <c r="BN46" s="155">
        <f>VLOOKUP(CONCATENATE($AR$5,"-",BN44),PriceList[[Код ОН для шахиатки]:[Цена в шахматку]],4,0)</f>
        <v>444589.2</v>
      </c>
      <c r="BO46" s="155">
        <f>VLOOKUP(CONCATENATE($AR$5,"-",BO44),PriceList[[Код ОН для шахиатки]:[Цена в шахматку]],4,0)</f>
        <v>444589.2</v>
      </c>
      <c r="BP46" s="155">
        <f>VLOOKUP(CONCATENATE($AR$5,"-",BP44),PriceList[[Код ОН для шахиатки]:[Цена в шахматку]],4,0)</f>
        <v>433798.2</v>
      </c>
      <c r="BQ46" s="155">
        <f>VLOOKUP(CONCATENATE($AR$5,"-",BQ44),PriceList[[Код ОН для шахиатки]:[Цена в шахматку]],4,0)</f>
        <v>426604.2</v>
      </c>
      <c r="BR46" s="155">
        <f>VLOOKUP(CONCATENATE($AR$5,"-",BR44),PriceList[[Код ОН для шахиатки]:[Цена в шахматку]],4,0)</f>
        <v>437395.20000000001</v>
      </c>
      <c r="BS46" s="155">
        <f>VLOOKUP(CONCATENATE($AR$5,"-",BS44),PriceList[[Код ОН для шахиатки]:[Цена в шахматку]],4,0)</f>
        <v>437395.20000000001</v>
      </c>
      <c r="BT46" s="155">
        <f>VLOOKUP(CONCATENATE($AR$5,"-",BT44),PriceList[[Код ОН для шахиатки]:[Цена в шахматку]],4,0)</f>
        <v>437395.20000000001</v>
      </c>
      <c r="BU46" s="155">
        <f>VLOOKUP(CONCATENATE($AR$5,"-",BU44),PriceList[[Код ОН для шахиатки]:[Цена в шахматку]],4,0)</f>
        <v>437395.20000000001</v>
      </c>
      <c r="BV46" s="155">
        <f>VLOOKUP(CONCATENATE($AR$5,"-",BV44),PriceList[[Код ОН для шахиатки]:[Цена в шахматку]],4,0)</f>
        <v>423007.2</v>
      </c>
      <c r="BW46" s="155">
        <f>VLOOKUP(CONCATENATE($AR$5,"-",BW44),PriceList[[Код ОН для шахиатки]:[Цена в шахматку]],4,0)</f>
        <v>437395.20000000001</v>
      </c>
      <c r="BX46" s="155">
        <f>VLOOKUP(CONCATENATE($AR$5,"-",BX44),PriceList[[Код ОН для шахиатки]:[Цена в шахматку]],4,0)</f>
        <v>439193.7</v>
      </c>
      <c r="BY46" s="155">
        <f>VLOOKUP(CONCATENATE($AR$5,"-",BY44),PriceList[[Код ОН для шахиатки]:[Цена в шахматку]],4,0)</f>
        <v>439193.7</v>
      </c>
      <c r="BZ46" s="155">
        <f>VLOOKUP(CONCATENATE($AR$5,"-",BZ44),PriceList[[Код ОН для шахиатки]:[Цена в шахматку]],4,0)</f>
        <v>439193.7</v>
      </c>
      <c r="CA46" s="155">
        <f>VLOOKUP(CONCATENATE($AR$5,"-",CA44),PriceList[[Код ОН для шахиатки]:[Цена в шахматку]],4,0)</f>
        <v>390547.87200000003</v>
      </c>
      <c r="CB46" s="155">
        <f>VLOOKUP(CONCATENATE($AR$5,"-",CB44),PriceList[[Код ОН для шахиатки]:[Цена в шахматку]],4,0)</f>
        <v>440992.2</v>
      </c>
      <c r="CC46" s="155">
        <f>VLOOKUP(CONCATENATE($AR$5,"-",CC44),PriceList[[Код ОН для шахиатки]:[Цена в шахматку]],4,0)</f>
        <v>440992.2</v>
      </c>
      <c r="CD46" s="155">
        <f>VLOOKUP(CONCATENATE($AR$5,"-",CD44),PriceList[[Код ОН для шахиатки]:[Цена в шахматку]],4,0)</f>
        <v>440992.2</v>
      </c>
      <c r="CE46" s="208">
        <f>VLOOKUP(CONCATENATE($AR$5,"-",CE44),PriceList[[Код ОН для шахиатки]:[Цена в шахматку]],4,0)</f>
        <v>0</v>
      </c>
      <c r="CF46" s="216">
        <f>VLOOKUP(CONCATENATE($CF$5,"-",CF44),PriceList[[Код ОН для шахиатки]:[Цена в шахматку]],4,0)</f>
        <v>379123.80000000005</v>
      </c>
      <c r="CG46" s="155">
        <f>VLOOKUP(CONCATENATE($CF$5,"-",CG44),PriceList[[Код ОН для шахиатки]:[Цена в шахматку]],4,0)</f>
        <v>382720.80000000005</v>
      </c>
      <c r="CH46" s="155">
        <f>VLOOKUP(CONCATENATE($CF$5,"-",CH44),PriceList[[Код ОН для шахиатки]:[Цена в шахматку]],4,0)</f>
        <v>382720.80000000005</v>
      </c>
      <c r="CI46" s="155">
        <f>VLOOKUP(CONCATENATE($CF$5,"-",CI44),PriceList[[Код ОН для шахиатки]:[Цена в шахматку]],4,0)</f>
        <v>382720.80000000005</v>
      </c>
      <c r="CJ46" s="155">
        <f>VLOOKUP(CONCATENATE($CF$5,"-",CJ44),PriceList[[Код ОН для шахиатки]:[Цена в шахматку]],4,0)</f>
        <v>382720.80000000005</v>
      </c>
      <c r="CK46" s="155">
        <f>VLOOKUP(CONCATENATE($CF$5,"-",CK44),PriceList[[Код ОН для шахиатки]:[Цена в шахматку]],4,0)</f>
        <v>382720.80000000005</v>
      </c>
      <c r="CL46" s="155">
        <f>VLOOKUP(CONCATENATE($CF$5,"-",CL44),PriceList[[Код ОН для шахиатки]:[Цена в шахматку]],4,0)</f>
        <v>379497.88800000004</v>
      </c>
      <c r="CM46" s="155">
        <f>VLOOKUP(CONCATENATE($CF$5,"-",CM44),PriceList[[Код ОН для шахиатки]:[Цена в шахматку]],4,0)</f>
        <v>398907.30000000005</v>
      </c>
      <c r="CN46" s="155">
        <f>VLOOKUP(CONCATENATE($CF$5,"-",CN44),PriceList[[Код ОН для шахиатки]:[Цена в шахматку]],4,0)</f>
        <v>362232.28800000006</v>
      </c>
      <c r="CO46" s="155">
        <f>VLOOKUP(CONCATENATE($CF$5,"-",CO44),PriceList[[Код ОН для шахиатки]:[Цена в шахматку]],4,0)</f>
        <v>406101.30000000005</v>
      </c>
      <c r="CP46" s="155">
        <f>VLOOKUP(CONCATENATE($CF$5,"-",CP44),PriceList[[Код ОН для шахиатки]:[Цена в шахматку]],4,0)</f>
        <v>406101.30000000005</v>
      </c>
      <c r="CQ46" s="155">
        <f>VLOOKUP(CONCATENATE($CF$5,"-",CQ44),PriceList[[Код ОН для шахиатки]:[Цена в шахматку]],4,0)</f>
        <v>406101.30000000005</v>
      </c>
      <c r="CR46" s="155">
        <f>VLOOKUP(CONCATENATE($CF$5,"-",CR44),PriceList[[Код ОН для шахиатки]:[Цена в шахматку]],4,0)</f>
        <v>406101.30000000005</v>
      </c>
      <c r="CS46" s="155">
        <f>VLOOKUP(CONCATENATE($CF$5,"-",CS44),PriceList[[Код ОН для шахиатки]:[Цена в шахматку]],4,0)</f>
        <v>402504.30000000005</v>
      </c>
      <c r="CT46" s="155">
        <f>VLOOKUP(CONCATENATE($CF$5,"-",CT44),PriceList[[Код ОН для шахиатки]:[Цена в шахматку]],4,0)</f>
        <v>406101.30000000005</v>
      </c>
      <c r="CU46" s="155">
        <f>VLOOKUP(CONCATENATE($CF$5,"-",CU44),PriceList[[Код ОН для шахиатки]:[Цена в шахматку]],4,0)</f>
        <v>406101.30000000005</v>
      </c>
      <c r="CV46" s="155">
        <f>VLOOKUP(CONCATENATE($CF$5,"-",CV44),PriceList[[Код ОН для шахиатки]:[Цена в шахматку]],4,0)</f>
        <v>406101.30000000005</v>
      </c>
      <c r="CW46" s="155">
        <f>VLOOKUP(CONCATENATE($CF$5,"-",CW44),PriceList[[Код ОН для шахиатки]:[Цена в шахматку]],4,0)</f>
        <v>406101.30000000005</v>
      </c>
      <c r="CX46" s="155">
        <f>VLOOKUP(CONCATENATE($CF$5,"-",CX44),PriceList[[Код ОН для шахиатки]:[Цена в шахматку]],4,0)</f>
        <v>402504.30000000005</v>
      </c>
      <c r="CY46" s="155">
        <f>VLOOKUP(CONCATENATE($CF$5,"-",CY44),PriceList[[Код ОН для шахиатки]:[Цена в шахматку]],4,0)</f>
        <v>379123.80000000005</v>
      </c>
      <c r="CZ46" s="155">
        <f>VLOOKUP(CONCATENATE($CF$5,"-",CZ44),PriceList[[Код ОН для шахиатки]:[Цена в шахматку]],4,0)</f>
        <v>382720.80000000005</v>
      </c>
      <c r="DA46" s="155">
        <f>VLOOKUP(CONCATENATE($CF$5,"-",DA44),PriceList[[Код ОН для шахиатки]:[Цена в шахматку]],4,0)</f>
        <v>382720.80000000005</v>
      </c>
      <c r="DB46" s="208">
        <f>VLOOKUP(CONCATENATE($CF$5,"-",DB44),PriceList[[Код ОН для шахиатки]:[Цена в шахматку]],4,0)</f>
        <v>382720.80000000005</v>
      </c>
      <c r="DC46" s="216">
        <f>VLOOKUP(CONCATENATE($DC$5,"-",DC44),PriceList[[Код ОН для шахиатки]:[Цена в шахматку]],4,0)</f>
        <v>398907.30000000005</v>
      </c>
      <c r="DD46" s="155">
        <f>VLOOKUP(CONCATENATE($DC$5,"-",DD44),PriceList[[Код ОН для шахиатки]:[Цена в шахматку]],4,0)</f>
        <v>398907.30000000005</v>
      </c>
      <c r="DE46" s="155">
        <f>VLOOKUP(CONCATENATE($DC$5,"-",DE44),PriceList[[Код ОН для шахиатки]:[Цена в шахматку]],4,0)</f>
        <v>398907.30000000005</v>
      </c>
      <c r="DF46" s="155">
        <f>VLOOKUP(CONCATENATE($DC$5,"-",DF44),PriceList[[Код ОН для шахиатки]:[Цена в шахматку]],4,0)</f>
        <v>395310.30000000005</v>
      </c>
      <c r="DG46" s="155">
        <f>VLOOKUP(CONCATENATE($DC$5,"-",DG44),PriceList[[Код ОН для шахиатки]:[Цена в шахматку]],4,0)</f>
        <v>402504.30000000005</v>
      </c>
      <c r="DH46" s="155">
        <f>VLOOKUP(CONCATENATE($DC$5,"-",DH44),PriceList[[Код ОН для шахиатки]:[Цена в шахматку]],4,0)</f>
        <v>406101.30000000005</v>
      </c>
      <c r="DI46" s="155">
        <f>VLOOKUP(CONCATENATE($DC$5,"-",DI44),PriceList[[Код ОН для шахиатки]:[Цена в шахматку]],4,0)</f>
        <v>406101.30000000005</v>
      </c>
      <c r="DJ46" s="155">
        <f>VLOOKUP(CONCATENATE($DC$5,"-",DJ44),PriceList[[Код ОН для шахиатки]:[Цена в шахматку]],4,0)</f>
        <v>406101.30000000005</v>
      </c>
      <c r="DK46" s="155">
        <f>VLOOKUP(CONCATENATE($DC$5,"-",DK44),PriceList[[Код ОН для шахиатки]:[Цена в шахматку]],4,0)</f>
        <v>406101.30000000005</v>
      </c>
      <c r="DL46" s="155">
        <f>VLOOKUP(CONCATENATE($DC$5,"-",DL44),PriceList[[Код ОН для шахиатки]:[Цена в шахматку]],4,0)</f>
        <v>402504.30000000005</v>
      </c>
      <c r="DM46" s="155">
        <f>VLOOKUP(CONCATENATE($DC$5,"-",DM44),PriceList[[Код ОН для шахиатки]:[Цена в шахматку]],4,0)</f>
        <v>406101.30000000005</v>
      </c>
      <c r="DN46" s="155">
        <f>VLOOKUP(CONCATENATE($DC$5,"-",DN44),PriceList[[Код ОН для шахиатки]:[Цена в шахматку]],4,0)</f>
        <v>402504.30000000005</v>
      </c>
      <c r="DO46" s="155">
        <f>VLOOKUP(CONCATENATE($DC$5,"-",DO44),PriceList[[Код ОН для шахиатки]:[Цена в шахматку]],4,0)</f>
        <v>398907.30000000005</v>
      </c>
      <c r="DP46" s="169">
        <f>VLOOKUP(CONCATENATE($DC$5,"-",DP44),PriceList[[Код ОН для шахиатки]:[Цена в шахматку]],4,0)</f>
        <v>395310.30000000005</v>
      </c>
      <c r="DQ46" s="136"/>
      <c r="DR46" s="142"/>
      <c r="DS46" s="142"/>
      <c r="DT46" s="142"/>
      <c r="DU46" s="142"/>
      <c r="DV46" s="143"/>
      <c r="DW46" s="136"/>
      <c r="DX46" s="136"/>
    </row>
    <row r="47" spans="1:128" ht="12.75" customHeight="1">
      <c r="A47" s="384"/>
      <c r="B47" s="154">
        <f t="shared" ref="B47:DP47" si="52">B46*B45</f>
        <v>11266933.458000001</v>
      </c>
      <c r="C47" s="156">
        <f t="shared" si="52"/>
        <v>11656222.380000003</v>
      </c>
      <c r="D47" s="156">
        <f t="shared" si="52"/>
        <v>20134465.90848</v>
      </c>
      <c r="E47" s="156">
        <f t="shared" si="52"/>
        <v>11100744.864000002</v>
      </c>
      <c r="F47" s="156">
        <f t="shared" si="52"/>
        <v>11048084.784000002</v>
      </c>
      <c r="G47" s="156">
        <f t="shared" si="52"/>
        <v>11048084.784000002</v>
      </c>
      <c r="H47" s="156">
        <f t="shared" si="52"/>
        <v>10806596.592000002</v>
      </c>
      <c r="I47" s="156">
        <f t="shared" si="52"/>
        <v>18499788.252000004</v>
      </c>
      <c r="J47" s="156">
        <f t="shared" si="52"/>
        <v>19931106.492000002</v>
      </c>
      <c r="K47" s="156">
        <f t="shared" si="52"/>
        <v>11682250.272000002</v>
      </c>
      <c r="L47" s="156">
        <f t="shared" si="52"/>
        <v>11943306.144000001</v>
      </c>
      <c r="M47" s="156">
        <f t="shared" si="52"/>
        <v>11943306.144000001</v>
      </c>
      <c r="N47" s="156">
        <f t="shared" si="52"/>
        <v>11995966.224000001</v>
      </c>
      <c r="O47" s="156">
        <f t="shared" si="52"/>
        <v>11995966.224000001</v>
      </c>
      <c r="P47" s="156">
        <f t="shared" si="52"/>
        <v>20020623.448320001</v>
      </c>
      <c r="Q47" s="156">
        <f t="shared" si="52"/>
        <v>12739940.928000001</v>
      </c>
      <c r="R47" s="156">
        <f t="shared" si="52"/>
        <v>12822240.288000001</v>
      </c>
      <c r="S47" s="156">
        <f t="shared" si="52"/>
        <v>17944138.080000002</v>
      </c>
      <c r="T47" s="156">
        <f t="shared" si="52"/>
        <v>21164959.791360002</v>
      </c>
      <c r="U47" s="156">
        <f t="shared" si="52"/>
        <v>12440943.900000002</v>
      </c>
      <c r="V47" s="156">
        <f t="shared" si="52"/>
        <v>12436864.902000001</v>
      </c>
      <c r="W47" s="156">
        <f t="shared" si="52"/>
        <v>12550652.400000002</v>
      </c>
      <c r="X47" s="156">
        <f t="shared" si="52"/>
        <v>12546537.432</v>
      </c>
      <c r="Y47" s="156">
        <f t="shared" si="52"/>
        <v>12447778.200000001</v>
      </c>
      <c r="Z47" s="156">
        <f t="shared" si="52"/>
        <v>12377823.744000001</v>
      </c>
      <c r="AA47" s="156">
        <f t="shared" si="52"/>
        <v>20088311.506560002</v>
      </c>
      <c r="AB47" s="156">
        <f t="shared" si="52"/>
        <v>11991869.241</v>
      </c>
      <c r="AC47" s="156">
        <f t="shared" si="52"/>
        <v>11995966.224000001</v>
      </c>
      <c r="AD47" s="156">
        <f t="shared" si="52"/>
        <v>11939227.146000002</v>
      </c>
      <c r="AE47" s="156">
        <f t="shared" si="52"/>
        <v>11943306.144000001</v>
      </c>
      <c r="AF47" s="156">
        <f t="shared" si="52"/>
        <v>11682250.272000002</v>
      </c>
      <c r="AG47" s="156">
        <f t="shared" si="52"/>
        <v>19931106.492000002</v>
      </c>
      <c r="AH47" s="156">
        <f t="shared" si="52"/>
        <v>18947075.202000003</v>
      </c>
      <c r="AI47" s="156">
        <f t="shared" si="52"/>
        <v>11115650.832000002</v>
      </c>
      <c r="AJ47" s="156">
        <f t="shared" si="52"/>
        <v>11364045.264000002</v>
      </c>
      <c r="AK47" s="156">
        <f t="shared" si="52"/>
        <v>11364045.264000002</v>
      </c>
      <c r="AL47" s="156">
        <f t="shared" si="52"/>
        <v>11416705.344000002</v>
      </c>
      <c r="AM47" s="156">
        <f t="shared" si="52"/>
        <v>20742145.966080002</v>
      </c>
      <c r="AN47" s="156">
        <f t="shared" si="52"/>
        <v>11707429.272000002</v>
      </c>
      <c r="AO47" s="156">
        <f t="shared" si="52"/>
        <v>11780146.224000001</v>
      </c>
      <c r="AP47" s="156">
        <f t="shared" si="52"/>
        <v>11707429.272000002</v>
      </c>
      <c r="AQ47" s="209">
        <f t="shared" si="52"/>
        <v>11634712.32</v>
      </c>
      <c r="AR47" s="216">
        <f t="shared" si="52"/>
        <v>15989125.415999999</v>
      </c>
      <c r="AS47" s="156">
        <f t="shared" si="52"/>
        <v>12797593.643999999</v>
      </c>
      <c r="AT47" s="156">
        <f t="shared" si="52"/>
        <v>12594737.231999999</v>
      </c>
      <c r="AU47" s="156">
        <f t="shared" si="52"/>
        <v>14664882.672</v>
      </c>
      <c r="AV47" s="156">
        <f t="shared" si="52"/>
        <v>14305786.967999998</v>
      </c>
      <c r="AW47" s="156">
        <f t="shared" si="52"/>
        <v>12492006.912</v>
      </c>
      <c r="AX47" s="156">
        <f t="shared" si="52"/>
        <v>12697582.656000001</v>
      </c>
      <c r="AY47" s="156">
        <f t="shared" si="52"/>
        <v>12487632.960000001</v>
      </c>
      <c r="AZ47" s="156">
        <f t="shared" si="52"/>
        <v>12593161.746000001</v>
      </c>
      <c r="BA47" s="156">
        <f t="shared" si="52"/>
        <v>12593161.746000001</v>
      </c>
      <c r="BB47" s="156">
        <f t="shared" si="52"/>
        <v>12697582.656000001</v>
      </c>
      <c r="BC47" s="156">
        <f t="shared" si="52"/>
        <v>12697582.656000001</v>
      </c>
      <c r="BD47" s="156">
        <f t="shared" si="52"/>
        <v>12435145.536</v>
      </c>
      <c r="BE47" s="156">
        <f t="shared" si="52"/>
        <v>12627599.424000001</v>
      </c>
      <c r="BF47" s="156">
        <f t="shared" si="52"/>
        <v>14041853.495999999</v>
      </c>
      <c r="BG47" s="156">
        <f t="shared" si="52"/>
        <v>16454703.111</v>
      </c>
      <c r="BH47" s="156">
        <f t="shared" si="52"/>
        <v>12539347.029000001</v>
      </c>
      <c r="BI47" s="156">
        <f t="shared" si="52"/>
        <v>12486704.934</v>
      </c>
      <c r="BJ47" s="156">
        <f t="shared" si="52"/>
        <v>13013125.884</v>
      </c>
      <c r="BK47" s="156">
        <f t="shared" si="52"/>
        <v>13013125.884</v>
      </c>
      <c r="BL47" s="156">
        <f t="shared" si="52"/>
        <v>13013125.884</v>
      </c>
      <c r="BM47" s="156">
        <f t="shared" si="52"/>
        <v>13013125.884</v>
      </c>
      <c r="BN47" s="156">
        <f t="shared" si="52"/>
        <v>13013125.884</v>
      </c>
      <c r="BO47" s="156">
        <f t="shared" si="52"/>
        <v>12697467.551999999</v>
      </c>
      <c r="BP47" s="156">
        <f t="shared" si="52"/>
        <v>21568446.504000001</v>
      </c>
      <c r="BQ47" s="156">
        <f t="shared" si="52"/>
        <v>21210760.824000001</v>
      </c>
      <c r="BR47" s="156">
        <f t="shared" si="52"/>
        <v>12492006.912</v>
      </c>
      <c r="BS47" s="156">
        <f t="shared" si="52"/>
        <v>12802557.504000001</v>
      </c>
      <c r="BT47" s="156">
        <f t="shared" si="52"/>
        <v>12802557.504000001</v>
      </c>
      <c r="BU47" s="156">
        <f t="shared" si="52"/>
        <v>12885662.592</v>
      </c>
      <c r="BV47" s="156">
        <f t="shared" si="52"/>
        <v>14564137.896</v>
      </c>
      <c r="BW47" s="156">
        <f t="shared" si="52"/>
        <v>12802557.504000001</v>
      </c>
      <c r="BX47" s="156">
        <f t="shared" si="52"/>
        <v>12855199.598999999</v>
      </c>
      <c r="BY47" s="156">
        <f t="shared" si="52"/>
        <v>12855199.598999999</v>
      </c>
      <c r="BZ47" s="156">
        <f t="shared" si="52"/>
        <v>12855199.598999999</v>
      </c>
      <c r="CA47" s="156">
        <f t="shared" si="52"/>
        <v>24764640.563519999</v>
      </c>
      <c r="CB47" s="156">
        <f t="shared" si="52"/>
        <v>12731444.814000001</v>
      </c>
      <c r="CC47" s="156">
        <f t="shared" si="52"/>
        <v>12731444.814000001</v>
      </c>
      <c r="CD47" s="156">
        <f t="shared" si="52"/>
        <v>12532998.324000001</v>
      </c>
      <c r="CE47" s="209">
        <f t="shared" si="52"/>
        <v>0</v>
      </c>
      <c r="CF47" s="216">
        <f t="shared" si="52"/>
        <v>11328219.144000001</v>
      </c>
      <c r="CG47" s="156">
        <f t="shared" si="52"/>
        <v>11248164.312000001</v>
      </c>
      <c r="CH47" s="156">
        <f t="shared" si="52"/>
        <v>11141002.488000002</v>
      </c>
      <c r="CI47" s="156">
        <f t="shared" si="52"/>
        <v>11202237.816000002</v>
      </c>
      <c r="CJ47" s="156">
        <f t="shared" si="52"/>
        <v>11202237.816000002</v>
      </c>
      <c r="CK47" s="156">
        <f t="shared" si="52"/>
        <v>11202237.816000002</v>
      </c>
      <c r="CL47" s="156">
        <f t="shared" si="52"/>
        <v>17164689.474240001</v>
      </c>
      <c r="CM47" s="156">
        <f t="shared" si="52"/>
        <v>11556344.481000001</v>
      </c>
      <c r="CN47" s="156">
        <f t="shared" si="52"/>
        <v>18857812.913280003</v>
      </c>
      <c r="CO47" s="156">
        <f t="shared" si="52"/>
        <v>11789120.739000002</v>
      </c>
      <c r="CP47" s="156">
        <f t="shared" si="52"/>
        <v>11829730.869000001</v>
      </c>
      <c r="CQ47" s="156">
        <f t="shared" si="52"/>
        <v>12040903.545</v>
      </c>
      <c r="CR47" s="156">
        <f t="shared" si="52"/>
        <v>12211466.091000002</v>
      </c>
      <c r="CS47" s="156">
        <f t="shared" si="52"/>
        <v>12216005.505000003</v>
      </c>
      <c r="CT47" s="156">
        <f t="shared" si="52"/>
        <v>12597262.326000001</v>
      </c>
      <c r="CU47" s="156">
        <f t="shared" si="52"/>
        <v>12552591.183000002</v>
      </c>
      <c r="CV47" s="156">
        <f t="shared" si="52"/>
        <v>12341418.507000001</v>
      </c>
      <c r="CW47" s="156">
        <f t="shared" si="52"/>
        <v>11923134.168000001</v>
      </c>
      <c r="CX47" s="156">
        <f t="shared" si="52"/>
        <v>16804554.525000002</v>
      </c>
      <c r="CY47" s="156">
        <f t="shared" si="52"/>
        <v>15828418.650000002</v>
      </c>
      <c r="CZ47" s="156">
        <f t="shared" si="52"/>
        <v>11236682.688000001</v>
      </c>
      <c r="DA47" s="156">
        <f t="shared" si="52"/>
        <v>11615576.280000001</v>
      </c>
      <c r="DB47" s="209">
        <f t="shared" si="52"/>
        <v>11795455.056000002</v>
      </c>
      <c r="DC47" s="216">
        <f t="shared" si="52"/>
        <v>12294322.986000001</v>
      </c>
      <c r="DD47" s="156">
        <f t="shared" si="52"/>
        <v>12106836.555000002</v>
      </c>
      <c r="DE47" s="156">
        <f t="shared" si="52"/>
        <v>11711918.328000002</v>
      </c>
      <c r="DF47" s="156">
        <f t="shared" si="52"/>
        <v>16504205.025000002</v>
      </c>
      <c r="DG47" s="156">
        <f t="shared" si="52"/>
        <v>16804554.525000002</v>
      </c>
      <c r="DH47" s="156">
        <f t="shared" si="52"/>
        <v>11923134.168000001</v>
      </c>
      <c r="DI47" s="156">
        <f t="shared" si="52"/>
        <v>12341418.507000001</v>
      </c>
      <c r="DJ47" s="156">
        <f t="shared" si="52"/>
        <v>12552591.183000002</v>
      </c>
      <c r="DK47" s="156">
        <f t="shared" si="52"/>
        <v>12597262.326000001</v>
      </c>
      <c r="DL47" s="156">
        <f t="shared" si="52"/>
        <v>12216005.505000003</v>
      </c>
      <c r="DM47" s="156">
        <f t="shared" si="52"/>
        <v>12211466.091000002</v>
      </c>
      <c r="DN47" s="156">
        <f t="shared" si="52"/>
        <v>11934252.495000001</v>
      </c>
      <c r="DO47" s="156">
        <f t="shared" si="52"/>
        <v>11723885.547000002</v>
      </c>
      <c r="DP47" s="170">
        <f t="shared" si="52"/>
        <v>11811871.764</v>
      </c>
      <c r="DQ47" s="136"/>
      <c r="DR47" s="157">
        <f>SUM(B47:AQ47)</f>
        <v>575896747.62179995</v>
      </c>
      <c r="DS47" s="157">
        <f>SUM(AR47:CE47)</f>
        <v>539414102.31852007</v>
      </c>
      <c r="DT47" s="157">
        <f>SUM(CF47:DB47)</f>
        <v>291685266.39252001</v>
      </c>
      <c r="DU47" s="157">
        <f>SUM(DC47:DP47)</f>
        <v>178733725.005</v>
      </c>
      <c r="DV47" s="158">
        <f>SUM(B47:DP47)</f>
        <v>1585729841.3378403</v>
      </c>
      <c r="DW47" s="159"/>
      <c r="DX47" s="159"/>
    </row>
    <row r="48" spans="1:128" ht="12.75" customHeight="1" thickBot="1">
      <c r="A48" s="385"/>
      <c r="B48" s="164" t="str">
        <f>VLOOKUP(CONCATENATE($B$5,"-",B44),PriceList[[Код ОН для шахиатки]:[СТАТУС В ШАХМАТКУ]],5,0)</f>
        <v>Резерв</v>
      </c>
      <c r="C48" s="161" t="str">
        <f>VLOOKUP(CONCATENATE($B$5,"-",C44),PriceList[[Код ОН для шахиатки]:[СТАТУС В ШАХМАТКУ]],5,0)</f>
        <v>Резерв</v>
      </c>
      <c r="D48" s="161" t="str">
        <f>VLOOKUP(CONCATENATE($B$5,"-",D44),PriceList[[Код ОН для шахиатки]:[СТАТУС В ШАХМАТКУ]],5,0)</f>
        <v>Резерв</v>
      </c>
      <c r="E48" s="161" t="str">
        <f>VLOOKUP(CONCATENATE($B$5,"-",E44),PriceList[[Код ОН для шахиатки]:[СТАТУС В ШАХМАТКУ]],5,0)</f>
        <v>Резерв</v>
      </c>
      <c r="F48" s="161" t="str">
        <f>VLOOKUP(CONCATENATE($B$5,"-",F44),PriceList[[Код ОН для шахиатки]:[СТАТУС В ШАХМАТКУ]],5,0)</f>
        <v>Резерв</v>
      </c>
      <c r="G48" s="161" t="str">
        <f>VLOOKUP(CONCATENATE($B$5,"-",G44),PriceList[[Код ОН для шахиатки]:[СТАТУС В ШАХМАТКУ]],5,0)</f>
        <v>Резерв</v>
      </c>
      <c r="H48" s="161" t="str">
        <f>VLOOKUP(CONCATENATE($B$5,"-",H44),PriceList[[Код ОН для шахиатки]:[СТАТУС В ШАХМАТКУ]],5,0)</f>
        <v>Резерв</v>
      </c>
      <c r="I48" s="161" t="str">
        <f>VLOOKUP(CONCATENATE($B$5,"-",I44),PriceList[[Код ОН для шахиатки]:[СТАТУС В ШАХМАТКУ]],5,0)</f>
        <v>Резерв</v>
      </c>
      <c r="J48" s="161" t="str">
        <f>VLOOKUP(CONCATENATE($B$5,"-",J44),PriceList[[Код ОН для шахиатки]:[СТАТУС В ШАХМАТКУ]],5,0)</f>
        <v>Резерв</v>
      </c>
      <c r="K48" s="161" t="str">
        <f>VLOOKUP(CONCATENATE($B$5,"-",K44),PriceList[[Код ОН для шахиатки]:[СТАТУС В ШАХМАТКУ]],5,0)</f>
        <v>Резерв</v>
      </c>
      <c r="L48" s="161" t="str">
        <f>VLOOKUP(CONCATENATE($B$5,"-",L44),PriceList[[Код ОН для шахиатки]:[СТАТУС В ШАХМАТКУ]],5,0)</f>
        <v>Резерв</v>
      </c>
      <c r="M48" s="161" t="str">
        <f>VLOOKUP(CONCATENATE($B$5,"-",M44),PriceList[[Код ОН для шахиатки]:[СТАТУС В ШАХМАТКУ]],5,0)</f>
        <v>Свободно</v>
      </c>
      <c r="N48" s="161" t="str">
        <f>VLOOKUP(CONCATENATE($B$5,"-",N44),PriceList[[Код ОН для шахиатки]:[СТАТУС В ШАХМАТКУ]],5,0)</f>
        <v>Резерв</v>
      </c>
      <c r="O48" s="161" t="str">
        <f>VLOOKUP(CONCATENATE($B$5,"-",O44),PriceList[[Код ОН для шахиатки]:[СТАТУС В ШАХМАТКУ]],5,0)</f>
        <v>Резерв</v>
      </c>
      <c r="P48" s="161" t="str">
        <f>VLOOKUP(CONCATENATE($B$5,"-",P44),PriceList[[Код ОН для шахиатки]:[СТАТУС В ШАХМАТКУ]],5,0)</f>
        <v>Резерв</v>
      </c>
      <c r="Q48" s="161" t="str">
        <f>VLOOKUP(CONCATENATE($B$5,"-",Q44),PriceList[[Код ОН для шахиатки]:[СТАТУС В ШАХМАТКУ]],5,0)</f>
        <v>Резерв</v>
      </c>
      <c r="R48" s="161" t="str">
        <f>VLOOKUP(CONCATENATE($B$5,"-",R44),PriceList[[Код ОН для шахиатки]:[СТАТУС В ШАХМАТКУ]],5,0)</f>
        <v>Свободно</v>
      </c>
      <c r="S48" s="161" t="str">
        <f>VLOOKUP(CONCATENATE($B$5,"-",S44),PriceList[[Код ОН для шахиатки]:[СТАТУС В ШАХМАТКУ]],5,0)</f>
        <v>Свободно</v>
      </c>
      <c r="T48" s="161" t="str">
        <f>VLOOKUP(CONCATENATE($B$5,"-",T44),PriceList[[Код ОН для шахиатки]:[СТАТУС В ШАХМАТКУ]],5,0)</f>
        <v>Резерв</v>
      </c>
      <c r="U48" s="161" t="str">
        <f>VLOOKUP(CONCATENATE($B$5,"-",U44),PriceList[[Код ОН для шахиатки]:[СТАТУС В ШАХМАТКУ]],5,0)</f>
        <v>Резерв</v>
      </c>
      <c r="V48" s="161" t="str">
        <f>VLOOKUP(CONCATENATE($B$5,"-",V44),PriceList[[Код ОН для шахиатки]:[СТАТУС В ШАХМАТКУ]],5,0)</f>
        <v>Резерв</v>
      </c>
      <c r="W48" s="161" t="str">
        <f>VLOOKUP(CONCATENATE($B$5,"-",W44),PriceList[[Код ОН для шахиатки]:[СТАТУС В ШАХМАТКУ]],5,0)</f>
        <v>Резерв</v>
      </c>
      <c r="X48" s="161" t="str">
        <f>VLOOKUP(CONCATENATE($B$5,"-",X44),PriceList[[Код ОН для шахиатки]:[СТАТУС В ШАХМАТКУ]],5,0)</f>
        <v>Резерв</v>
      </c>
      <c r="Y48" s="161" t="str">
        <f>VLOOKUP(CONCATENATE($B$5,"-",Y44),PriceList[[Код ОН для шахиатки]:[СТАТУС В ШАХМАТКУ]],5,0)</f>
        <v>Резерв</v>
      </c>
      <c r="Z48" s="161" t="str">
        <f>VLOOKUP(CONCATENATE($B$5,"-",Z44),PriceList[[Код ОН для шахиатки]:[СТАТУС В ШАХМАТКУ]],5,0)</f>
        <v>Резерв</v>
      </c>
      <c r="AA48" s="161" t="str">
        <f>VLOOKUP(CONCATENATE($B$5,"-",AA44),PriceList[[Код ОН для шахиатки]:[СТАТУС В ШАХМАТКУ]],5,0)</f>
        <v>Резерв</v>
      </c>
      <c r="AB48" s="161" t="str">
        <f>VLOOKUP(CONCATENATE($B$5,"-",AB44),PriceList[[Код ОН для шахиатки]:[СТАТУС В ШАХМАТКУ]],5,0)</f>
        <v>Резерв</v>
      </c>
      <c r="AC48" s="161" t="str">
        <f>VLOOKUP(CONCATENATE($B$5,"-",AC44),PriceList[[Код ОН для шахиатки]:[СТАТУС В ШАХМАТКУ]],5,0)</f>
        <v>Резерв</v>
      </c>
      <c r="AD48" s="161" t="str">
        <f>VLOOKUP(CONCATENATE($B$5,"-",AD44),PriceList[[Код ОН для шахиатки]:[СТАТУС В ШАХМАТКУ]],5,0)</f>
        <v>Резерв</v>
      </c>
      <c r="AE48" s="161" t="str">
        <f>VLOOKUP(CONCATENATE($B$5,"-",AE44),PriceList[[Код ОН для шахиатки]:[СТАТУС В ШАХМАТКУ]],5,0)</f>
        <v>Резерв</v>
      </c>
      <c r="AF48" s="161" t="str">
        <f>VLOOKUP(CONCATENATE($B$5,"-",AF44),PriceList[[Код ОН для шахиатки]:[СТАТУС В ШАХМАТКУ]],5,0)</f>
        <v>Резерв</v>
      </c>
      <c r="AG48" s="161" t="str">
        <f>VLOOKUP(CONCATENATE($B$5,"-",AG44),PriceList[[Код ОН для шахиатки]:[СТАТУС В ШАХМАТКУ]],5,0)</f>
        <v>Резерв</v>
      </c>
      <c r="AH48" s="161" t="str">
        <f>VLOOKUP(CONCATENATE($B$5,"-",AH44),PriceList[[Код ОН для шахиатки]:[СТАТУС В ШАХМАТКУ]],5,0)</f>
        <v>Резерв</v>
      </c>
      <c r="AI48" s="161" t="str">
        <f>VLOOKUP(CONCATENATE($B$5,"-",AI44),PriceList[[Код ОН для шахиатки]:[СТАТУС В ШАХМАТКУ]],5,0)</f>
        <v>Резерв</v>
      </c>
      <c r="AJ48" s="161" t="str">
        <f>VLOOKUP(CONCATENATE($B$5,"-",AJ44),PriceList[[Код ОН для шахиатки]:[СТАТУС В ШАХМАТКУ]],5,0)</f>
        <v>Резерв</v>
      </c>
      <c r="AK48" s="161" t="str">
        <f>VLOOKUP(CONCATENATE($B$5,"-",AK44),PriceList[[Код ОН для шахиатки]:[СТАТУС В ШАХМАТКУ]],5,0)</f>
        <v>Резерв</v>
      </c>
      <c r="AL48" s="161" t="str">
        <f>VLOOKUP(CONCATENATE($B$5,"-",AL44),PriceList[[Код ОН для шахиатки]:[СТАТУС В ШАХМАТКУ]],5,0)</f>
        <v>Резерв</v>
      </c>
      <c r="AM48" s="161" t="str">
        <f>VLOOKUP(CONCATENATE($B$5,"-",AM44),PriceList[[Код ОН для шахиатки]:[СТАТУС В ШАХМАТКУ]],5,0)</f>
        <v>Резерв</v>
      </c>
      <c r="AN48" s="161" t="str">
        <f>VLOOKUP(CONCATENATE($B$5,"-",AN44),PriceList[[Код ОН для шахиатки]:[СТАТУС В ШАХМАТКУ]],5,0)</f>
        <v>Свободно</v>
      </c>
      <c r="AO48" s="161" t="str">
        <f>VLOOKUP(CONCATENATE($B$5,"-",AO44),PriceList[[Код ОН для шахиатки]:[СТАТУС В ШАХМАТКУ]],5,0)</f>
        <v>Свободно</v>
      </c>
      <c r="AP48" s="161" t="str">
        <f>VLOOKUP(CONCATENATE($B$5,"-",AP44),PriceList[[Код ОН для шахиатки]:[СТАТУС В ШАХМАТКУ]],5,0)</f>
        <v>Свободно</v>
      </c>
      <c r="AQ48" s="205" t="str">
        <f>VLOOKUP(CONCATENATE($B$5,"-",AQ44),PriceList[[Код ОН для шахиатки]:[СТАТУС В ШАХМАТКУ]],5,0)</f>
        <v>Свободно</v>
      </c>
      <c r="AR48" s="217" t="str">
        <f>VLOOKUP(CONCATENATE($AR$5,"-",AR44),PriceList[[Код ОН для шахиатки]:[СТАТУС В ШАХМАТКУ]],5,0)</f>
        <v>Резерв</v>
      </c>
      <c r="AS48" s="161" t="str">
        <f>VLOOKUP(CONCATENATE($AR$5,"-",AS44),PriceList[[Код ОН для шахиатки]:[СТАТУС В ШАХМАТКУ]],5,0)</f>
        <v>Резерв</v>
      </c>
      <c r="AT48" s="161" t="str">
        <f>VLOOKUP(CONCATENATE($AR$5,"-",AT44),PriceList[[Код ОН для шахиатки]:[СТАТУС В ШАХМАТКУ]],5,0)</f>
        <v>Резерв</v>
      </c>
      <c r="AU48" s="161" t="str">
        <f>VLOOKUP(CONCATENATE($AR$5,"-",AU44),PriceList[[Код ОН для шахиатки]:[СТАТУС В ШАХМАТКУ]],5,0)</f>
        <v>Резерв</v>
      </c>
      <c r="AV48" s="161" t="str">
        <f>VLOOKUP(CONCATENATE($AR$5,"-",AV44),PriceList[[Код ОН для шахиатки]:[СТАТУС В ШАХМАТКУ]],5,0)</f>
        <v>Резерв</v>
      </c>
      <c r="AW48" s="161" t="str">
        <f>VLOOKUP(CONCATENATE($AR$5,"-",AW44),PriceList[[Код ОН для шахиатки]:[СТАТУС В ШАХМАТКУ]],5,0)</f>
        <v>Резерв</v>
      </c>
      <c r="AX48" s="161" t="str">
        <f>VLOOKUP(CONCATENATE($AR$5,"-",AX44),PriceList[[Код ОН для шахиатки]:[СТАТУС В ШАХМАТКУ]],5,0)</f>
        <v>Свободно</v>
      </c>
      <c r="AY48" s="161" t="str">
        <f>VLOOKUP(CONCATENATE($AR$5,"-",AY44),PriceList[[Код ОН для шахиатки]:[СТАТУС В ШАХМАТКУ]],5,0)</f>
        <v>Резерв</v>
      </c>
      <c r="AZ48" s="161" t="str">
        <f>VLOOKUP(CONCATENATE($AR$5,"-",AZ44),PriceList[[Код ОН для шахиатки]:[СТАТУС В ШАХМАТКУ]],5,0)</f>
        <v>Резерв</v>
      </c>
      <c r="BA48" s="161" t="str">
        <f>VLOOKUP(CONCATENATE($AR$5,"-",BA44),PriceList[[Код ОН для шахиатки]:[СТАТУС В ШАХМАТКУ]],5,0)</f>
        <v>Свободно</v>
      </c>
      <c r="BB48" s="161" t="str">
        <f>VLOOKUP(CONCATENATE($AR$5,"-",BB44),PriceList[[Код ОН для шахиатки]:[СТАТУС В ШАХМАТКУ]],5,0)</f>
        <v>Резерв</v>
      </c>
      <c r="BC48" s="161" t="str">
        <f>VLOOKUP(CONCATENATE($AR$5,"-",BC44),PriceList[[Код ОН для шахиатки]:[СТАТУС В ШАХМАТКУ]],5,0)</f>
        <v>Резерв</v>
      </c>
      <c r="BD48" s="161" t="str">
        <f>VLOOKUP(CONCATENATE($AR$5,"-",BD44),PriceList[[Код ОН для шахиатки]:[СТАТУС В ШАХМАТКУ]],5,0)</f>
        <v>Резерв</v>
      </c>
      <c r="BE48" s="161" t="str">
        <f>VLOOKUP(CONCATENATE($AR$5,"-",BE44),PriceList[[Код ОН для шахиатки]:[СТАТУС В ШАХМАТКУ]],5,0)</f>
        <v>Резерв</v>
      </c>
      <c r="BF48" s="161" t="str">
        <f>VLOOKUP(CONCATENATE($AR$5,"-",BF44),PriceList[[Код ОН для шахиатки]:[СТАТУС В ШАХМАТКУ]],5,0)</f>
        <v>Резерв</v>
      </c>
      <c r="BG48" s="161" t="str">
        <f>VLOOKUP(CONCATENATE($AR$5,"-",BG44),PriceList[[Код ОН для шахиатки]:[СТАТУС В ШАХМАТКУ]],5,0)</f>
        <v>Свободно</v>
      </c>
      <c r="BH48" s="161" t="str">
        <f>VLOOKUP(CONCATENATE($AR$5,"-",BH44),PriceList[[Код ОН для шахиатки]:[СТАТУС В ШАХМАТКУ]],5,0)</f>
        <v>Резерв</v>
      </c>
      <c r="BI48" s="161" t="str">
        <f>VLOOKUP(CONCATENATE($AR$5,"-",BI44),PriceList[[Код ОН для шахиатки]:[СТАТУС В ШАХМАТКУ]],5,0)</f>
        <v>Резерв</v>
      </c>
      <c r="BJ48" s="161" t="str">
        <f>VLOOKUP(CONCATENATE($AR$5,"-",BJ44),PriceList[[Код ОН для шахиатки]:[СТАТУС В ШАХМАТКУ]],5,0)</f>
        <v>Резерв</v>
      </c>
      <c r="BK48" s="161" t="str">
        <f>VLOOKUP(CONCATENATE($AR$5,"-",BK44),PriceList[[Код ОН для шахиатки]:[СТАТУС В ШАХМАТКУ]],5,0)</f>
        <v>Резерв</v>
      </c>
      <c r="BL48" s="161" t="str">
        <f>VLOOKUP(CONCATENATE($AR$5,"-",BL44),PriceList[[Код ОН для шахиатки]:[СТАТУС В ШАХМАТКУ]],5,0)</f>
        <v>Резерв</v>
      </c>
      <c r="BM48" s="161" t="str">
        <f>VLOOKUP(CONCATENATE($AR$5,"-",BM44),PriceList[[Код ОН для шахиатки]:[СТАТУС В ШАХМАТКУ]],5,0)</f>
        <v>Резерв</v>
      </c>
      <c r="BN48" s="161" t="str">
        <f>VLOOKUP(CONCATENATE($AR$5,"-",BN44),PriceList[[Код ОН для шахиатки]:[СТАТУС В ШАХМАТКУ]],5,0)</f>
        <v>Свободно</v>
      </c>
      <c r="BO48" s="161" t="str">
        <f>VLOOKUP(CONCATENATE($AR$5,"-",BO44),PriceList[[Код ОН для шахиатки]:[СТАТУС В ШАХМАТКУ]],5,0)</f>
        <v>Резерв</v>
      </c>
      <c r="BP48" s="161" t="str">
        <f>VLOOKUP(CONCATENATE($AR$5,"-",BP44),PriceList[[Код ОН для шахиатки]:[СТАТУС В ШАХМАТКУ]],5,0)</f>
        <v>Резерв</v>
      </c>
      <c r="BQ48" s="161" t="str">
        <f>VLOOKUP(CONCATENATE($AR$5,"-",BQ44),PriceList[[Код ОН для шахиатки]:[СТАТУС В ШАХМАТКУ]],5,0)</f>
        <v>Резерв</v>
      </c>
      <c r="BR48" s="161" t="str">
        <f>VLOOKUP(CONCATENATE($AR$5,"-",BR44),PriceList[[Код ОН для шахиатки]:[СТАТУС В ШАХМАТКУ]],5,0)</f>
        <v>Резерв</v>
      </c>
      <c r="BS48" s="161" t="str">
        <f>VLOOKUP(CONCATENATE($AR$5,"-",BS44),PriceList[[Код ОН для шахиатки]:[СТАТУС В ШАХМАТКУ]],5,0)</f>
        <v>Резерв</v>
      </c>
      <c r="BT48" s="161" t="str">
        <f>VLOOKUP(CONCATENATE($AR$5,"-",BT44),PriceList[[Код ОН для шахиатки]:[СТАТУС В ШАХМАТКУ]],5,0)</f>
        <v>Резерв</v>
      </c>
      <c r="BU48" s="161" t="str">
        <f>VLOOKUP(CONCATENATE($AR$5,"-",BU44),PriceList[[Код ОН для шахиатки]:[СТАТУС В ШАХМАТКУ]],5,0)</f>
        <v>Свободно</v>
      </c>
      <c r="BV48" s="161" t="str">
        <f>VLOOKUP(CONCATENATE($AR$5,"-",BV44),PriceList[[Код ОН для шахиатки]:[СТАТУС В ШАХМАТКУ]],5,0)</f>
        <v>Резерв</v>
      </c>
      <c r="BW48" s="161" t="str">
        <f>VLOOKUP(CONCATENATE($AR$5,"-",BW44),PriceList[[Код ОН для шахиатки]:[СТАТУС В ШАХМАТКУ]],5,0)</f>
        <v>Резерв</v>
      </c>
      <c r="BX48" s="161" t="str">
        <f>VLOOKUP(CONCATENATE($AR$5,"-",BX44),PriceList[[Код ОН для шахиатки]:[СТАТУС В ШАХМАТКУ]],5,0)</f>
        <v>Свободно</v>
      </c>
      <c r="BY48" s="161" t="str">
        <f>VLOOKUP(CONCATENATE($AR$5,"-",BY44),PriceList[[Код ОН для шахиатки]:[СТАТУС В ШАХМАТКУ]],5,0)</f>
        <v>Свободно</v>
      </c>
      <c r="BZ48" s="161" t="str">
        <f>VLOOKUP(CONCATENATE($AR$5,"-",BZ44),PriceList[[Код ОН для шахиатки]:[СТАТУС В ШАХМАТКУ]],5,0)</f>
        <v>Резерв</v>
      </c>
      <c r="CA48" s="161" t="str">
        <f>VLOOKUP(CONCATENATE($AR$5,"-",CA44),PriceList[[Код ОН для шахиатки]:[СТАТУС В ШАХМАТКУ]],5,0)</f>
        <v>Резерв</v>
      </c>
      <c r="CB48" s="161" t="str">
        <f>VLOOKUP(CONCATENATE($AR$5,"-",CB44),PriceList[[Код ОН для шахиатки]:[СТАТУС В ШАХМАТКУ]],5,0)</f>
        <v>Резерв</v>
      </c>
      <c r="CC48" s="161" t="str">
        <f>VLOOKUP(CONCATENATE($AR$5,"-",CC44),PriceList[[Код ОН для шахиатки]:[СТАТУС В ШАХМАТКУ]],5,0)</f>
        <v>Резерв</v>
      </c>
      <c r="CD48" s="161" t="str">
        <f>VLOOKUP(CONCATENATE($AR$5,"-",CD44),PriceList[[Код ОН для шахиатки]:[СТАТУС В ШАХМАТКУ]],5,0)</f>
        <v>Резерв</v>
      </c>
      <c r="CE48" s="205" t="str">
        <f>VLOOKUP(CONCATENATE($AR$5,"-",CE44),PriceList[[Код ОН для шахиатки]:[СТАТУС В ШАХМАТКУ]],5,0)</f>
        <v>Не для продажи</v>
      </c>
      <c r="CF48" s="217" t="str">
        <f>VLOOKUP(CONCATENATE($CF$5,"-",CF44),PriceList[[Код ОН для шахиатки]:[СТАТУС В ШАХМАТКУ]],5,0)</f>
        <v>Свободно</v>
      </c>
      <c r="CG48" s="161" t="str">
        <f>VLOOKUP(CONCATENATE($CF$5,"-",CG44),PriceList[[Код ОН для шахиатки]:[СТАТУС В ШАХМАТКУ]],5,0)</f>
        <v>Свободно</v>
      </c>
      <c r="CH48" s="161" t="str">
        <f>VLOOKUP(CONCATENATE($CF$5,"-",CH44),PriceList[[Код ОН для шахиатки]:[СТАТУС В ШАХМАТКУ]],5,0)</f>
        <v>Свободно</v>
      </c>
      <c r="CI48" s="161" t="str">
        <f>VLOOKUP(CONCATENATE($CF$5,"-",CI44),PriceList[[Код ОН для шахиатки]:[СТАТУС В ШАХМАТКУ]],5,0)</f>
        <v>Резерв</v>
      </c>
      <c r="CJ48" s="161" t="str">
        <f>VLOOKUP(CONCATENATE($CF$5,"-",CJ44),PriceList[[Код ОН для шахиатки]:[СТАТУС В ШАХМАТКУ]],5,0)</f>
        <v>Резерв</v>
      </c>
      <c r="CK48" s="161" t="str">
        <f>VLOOKUP(CONCATENATE($CF$5,"-",CK44),PriceList[[Код ОН для шахиатки]:[СТАТУС В ШАХМАТКУ]],5,0)</f>
        <v>Резерв</v>
      </c>
      <c r="CL48" s="161" t="str">
        <f>VLOOKUP(CONCATENATE($CF$5,"-",CL44),PriceList[[Код ОН для шахиатки]:[СТАТУС В ШАХМАТКУ]],5,0)</f>
        <v>Резерв</v>
      </c>
      <c r="CM48" s="161" t="str">
        <f>VLOOKUP(CONCATENATE($CF$5,"-",CM44),PriceList[[Код ОН для шахиатки]:[СТАТУС В ШАХМАТКУ]],5,0)</f>
        <v>Резерв</v>
      </c>
      <c r="CN48" s="161" t="str">
        <f>VLOOKUP(CONCATENATE($CF$5,"-",CN44),PriceList[[Код ОН для шахиатки]:[СТАТУС В ШАХМАТКУ]],5,0)</f>
        <v>Резерв</v>
      </c>
      <c r="CO48" s="161" t="str">
        <f>VLOOKUP(CONCATENATE($CF$5,"-",CO44),PriceList[[Код ОН для шахиатки]:[СТАТУС В ШАХМАТКУ]],5,0)</f>
        <v>Резерв</v>
      </c>
      <c r="CP48" s="161" t="str">
        <f>VLOOKUP(CONCATENATE($CF$5,"-",CP44),PriceList[[Код ОН для шахиатки]:[СТАТУС В ШАХМАТКУ]],5,0)</f>
        <v>Резерв</v>
      </c>
      <c r="CQ48" s="161" t="str">
        <f>VLOOKUP(CONCATENATE($CF$5,"-",CQ44),PriceList[[Код ОН для шахиатки]:[СТАТУС В ШАХМАТКУ]],5,0)</f>
        <v>Резерв</v>
      </c>
      <c r="CR48" s="161" t="str">
        <f>VLOOKUP(CONCATENATE($CF$5,"-",CR44),PriceList[[Код ОН для шахиатки]:[СТАТУС В ШАХМАТКУ]],5,0)</f>
        <v>Резерв</v>
      </c>
      <c r="CS48" s="161" t="str">
        <f>VLOOKUP(CONCATENATE($CF$5,"-",CS44),PriceList[[Код ОН для шахиатки]:[СТАТУС В ШАХМАТКУ]],5,0)</f>
        <v>Резерв</v>
      </c>
      <c r="CT48" s="161" t="str">
        <f>VLOOKUP(CONCATENATE($CF$5,"-",CT44),PriceList[[Код ОН для шахиатки]:[СТАТУС В ШАХМАТКУ]],5,0)</f>
        <v>Резерв</v>
      </c>
      <c r="CU48" s="161" t="str">
        <f>VLOOKUP(CONCATENATE($CF$5,"-",CU44),PriceList[[Код ОН для шахиатки]:[СТАТУС В ШАХМАТКУ]],5,0)</f>
        <v>Резерв</v>
      </c>
      <c r="CV48" s="161" t="str">
        <f>VLOOKUP(CONCATENATE($CF$5,"-",CV44),PriceList[[Код ОН для шахиатки]:[СТАТУС В ШАХМАТКУ]],5,0)</f>
        <v>Резерв</v>
      </c>
      <c r="CW48" s="161" t="str">
        <f>VLOOKUP(CONCATENATE($CF$5,"-",CW44),PriceList[[Код ОН для шахиатки]:[СТАТУС В ШАХМАТКУ]],5,0)</f>
        <v>Резерв</v>
      </c>
      <c r="CX48" s="161" t="str">
        <f>VLOOKUP(CONCATENATE($CF$5,"-",CX44),PriceList[[Код ОН для шахиатки]:[СТАТУС В ШАХМАТКУ]],5,0)</f>
        <v>Резерв</v>
      </c>
      <c r="CY48" s="161" t="str">
        <f>VLOOKUP(CONCATENATE($CF$5,"-",CY44),PriceList[[Код ОН для шахиатки]:[СТАТУС В ШАХМАТКУ]],5,0)</f>
        <v>Свободно</v>
      </c>
      <c r="CZ48" s="161" t="str">
        <f>VLOOKUP(CONCATENATE($CF$5,"-",CZ44),PriceList[[Код ОН для шахиатки]:[СТАТУС В ШАХМАТКУ]],5,0)</f>
        <v>Свободно</v>
      </c>
      <c r="DA48" s="161" t="str">
        <f>VLOOKUP(CONCATENATE($CF$5,"-",DA44),PriceList[[Код ОН для шахиатки]:[СТАТУС В ШАХМАТКУ]],5,0)</f>
        <v>Свободно</v>
      </c>
      <c r="DB48" s="205" t="str">
        <f>VLOOKUP(CONCATENATE($CF$5,"-",DB44),PriceList[[Код ОН для шахиатки]:[СТАТУС В ШАХМАТКУ]],5,0)</f>
        <v>Резерв</v>
      </c>
      <c r="DC48" s="218" t="str">
        <f>VLOOKUP(CONCATENATE($DC$5,"-",DC44),PriceList[[Код ОН для шахиатки]:[СТАТУС В ШАХМАТКУ]],5,0)</f>
        <v>Резерв</v>
      </c>
      <c r="DD48" s="165" t="str">
        <f>VLOOKUP(CONCATENATE($DC$5,"-",DD44),PriceList[[Код ОН для шахиатки]:[СТАТУС В ШАХМАТКУ]],5,0)</f>
        <v>Резерв</v>
      </c>
      <c r="DE48" s="165" t="str">
        <f>VLOOKUP(CONCATENATE($DC$5,"-",DE44),PriceList[[Код ОН для шахиатки]:[СТАТУС В ШАХМАТКУ]],5,0)</f>
        <v>Резерв</v>
      </c>
      <c r="DF48" s="165" t="str">
        <f>VLOOKUP(CONCATENATE($DC$5,"-",DF44),PriceList[[Код ОН для шахиатки]:[СТАТУС В ШАХМАТКУ]],5,0)</f>
        <v>Резерв</v>
      </c>
      <c r="DG48" s="165" t="str">
        <f>VLOOKUP(CONCATENATE($DC$5,"-",DG44),PriceList[[Код ОН для шахиатки]:[СТАТУС В ШАХМАТКУ]],5,0)</f>
        <v>Резерв</v>
      </c>
      <c r="DH48" s="165" t="str">
        <f>VLOOKUP(CONCATENATE($DC$5,"-",DH44),PriceList[[Код ОН для шахиатки]:[СТАТУС В ШАХМАТКУ]],5,0)</f>
        <v>Резерв</v>
      </c>
      <c r="DI48" s="165" t="str">
        <f>VLOOKUP(CONCATENATE($DC$5,"-",DI44),PriceList[[Код ОН для шахиатки]:[СТАТУС В ШАХМАТКУ]],5,0)</f>
        <v>Резерв</v>
      </c>
      <c r="DJ48" s="165" t="str">
        <f>VLOOKUP(CONCATENATE($DC$5,"-",DJ44),PriceList[[Код ОН для шахиатки]:[СТАТУС В ШАХМАТКУ]],5,0)</f>
        <v>Резерв</v>
      </c>
      <c r="DK48" s="165" t="str">
        <f>VLOOKUP(CONCATENATE($DC$5,"-",DK44),PriceList[[Код ОН для шахиатки]:[СТАТУС В ШАХМАТКУ]],5,0)</f>
        <v>Резерв</v>
      </c>
      <c r="DL48" s="165" t="str">
        <f>VLOOKUP(CONCATENATE($DC$5,"-",DL44),PriceList[[Код ОН для шахиатки]:[СТАТУС В ШАХМАТКУ]],5,0)</f>
        <v>Свободно</v>
      </c>
      <c r="DM48" s="165" t="str">
        <f>VLOOKUP(CONCATENATE($DC$5,"-",DM44),PriceList[[Код ОН для шахиатки]:[СТАТУС В ШАХМАТКУ]],5,0)</f>
        <v>Резерв</v>
      </c>
      <c r="DN48" s="165" t="str">
        <f>VLOOKUP(CONCATENATE($DC$5,"-",DN44),PriceList[[Код ОН для шахиатки]:[СТАТУС В ШАХМАТКУ]],5,0)</f>
        <v>Свободно</v>
      </c>
      <c r="DO48" s="161" t="str">
        <f>VLOOKUP(CONCATENATE($DC$5,"-",DO44),PriceList[[Код ОН для шахиатки]:[СТАТУС В ШАХМАТКУ]],5,0)</f>
        <v>Резерв</v>
      </c>
      <c r="DP48" s="161" t="str">
        <f>VLOOKUP(CONCATENATE($DC$5,"-",DP44),PriceList[[Код ОН для шахиатки]:[СТАТУС В ШАХМАТКУ]],5,0)</f>
        <v>Свободно</v>
      </c>
      <c r="DQ48" s="136"/>
      <c r="DR48" s="142"/>
      <c r="DS48" s="142"/>
      <c r="DT48" s="142"/>
      <c r="DU48" s="142"/>
      <c r="DV48" s="143"/>
      <c r="DW48" s="136"/>
      <c r="DX48" s="136"/>
    </row>
    <row r="49" spans="1:128" ht="12.75" customHeight="1">
      <c r="A49" s="383">
        <v>5</v>
      </c>
      <c r="B49" s="144" t="str">
        <f>VLOOKUP(CONCATENATE($B$5,"-",B50),PriceList[[Код ОН для шахиатки]:[Цена в шахматку]],2,0)</f>
        <v>Ст</v>
      </c>
      <c r="C49" s="145" t="str">
        <f>VLOOKUP(CONCATENATE($B$5,"-",C50),PriceList[[Код ОН для шахиатки]:[Цена в шахматку]],2,0)</f>
        <v>Ст</v>
      </c>
      <c r="D49" s="145" t="str">
        <f>VLOOKUP(CONCATENATE($B$5,"-",D50),PriceList[[Код ОН для шахиатки]:[Цена в шахматку]],2,0)</f>
        <v>1К</v>
      </c>
      <c r="E49" s="145" t="str">
        <f>VLOOKUP(CONCATENATE($B$5,"-",E50),PriceList[[Код ОН для шахиатки]:[Цена в шахматку]],2,0)</f>
        <v>Ст</v>
      </c>
      <c r="F49" s="145" t="str">
        <f>VLOOKUP(CONCATENATE($B$5,"-",F50),PriceList[[Код ОН для шахиатки]:[Цена в шахматку]],2,0)</f>
        <v>Ст</v>
      </c>
      <c r="G49" s="145" t="str">
        <f>VLOOKUP(CONCATENATE($B$5,"-",G50),PriceList[[Код ОН для шахиатки]:[Цена в шахматку]],2,0)</f>
        <v>Ст</v>
      </c>
      <c r="H49" s="145" t="str">
        <f>VLOOKUP(CONCATENATE($B$5,"-",H50),PriceList[[Код ОН для шахиатки]:[Цена в шахматку]],2,0)</f>
        <v>Ст</v>
      </c>
      <c r="I49" s="145" t="str">
        <f>VLOOKUP(CONCATENATE($B$5,"-",I50),PriceList[[Код ОН для шахиатки]:[Цена в шахматку]],2,0)</f>
        <v>Ст</v>
      </c>
      <c r="J49" s="145" t="str">
        <f>VLOOKUP(CONCATENATE($B$5,"-",J50),PriceList[[Код ОН для шахиатки]:[Цена в шахматку]],2,0)</f>
        <v>Ст</v>
      </c>
      <c r="K49" s="145" t="str">
        <f>VLOOKUP(CONCATENATE($B$5,"-",K50),PriceList[[Код ОН для шахиатки]:[Цена в шахматку]],2,0)</f>
        <v>Ст</v>
      </c>
      <c r="L49" s="145" t="str">
        <f>VLOOKUP(CONCATENATE($B$5,"-",L50),PriceList[[Код ОН для шахиатки]:[Цена в шахматку]],2,0)</f>
        <v>Ст</v>
      </c>
      <c r="M49" s="145" t="str">
        <f>VLOOKUP(CONCATENATE($B$5,"-",M50),PriceList[[Код ОН для шахиатки]:[Цена в шахматку]],2,0)</f>
        <v>Ст</v>
      </c>
      <c r="N49" s="145" t="str">
        <f>VLOOKUP(CONCATENATE($B$5,"-",N50),PriceList[[Код ОН для шахиатки]:[Цена в шахматку]],2,0)</f>
        <v>Ст</v>
      </c>
      <c r="O49" s="145" t="str">
        <f>VLOOKUP(CONCATENATE($B$5,"-",O50),PriceList[[Код ОН для шахиатки]:[Цена в шахматку]],2,0)</f>
        <v>Ст</v>
      </c>
      <c r="P49" s="145" t="str">
        <f>VLOOKUP(CONCATENATE($B$5,"-",P50),PriceList[[Код ОН для шахиатки]:[Цена в шахматку]],2,0)</f>
        <v>1К</v>
      </c>
      <c r="Q49" s="145" t="str">
        <f>VLOOKUP(CONCATENATE($B$5,"-",Q50),PriceList[[Код ОН для шахиатки]:[Цена в шахматку]],2,0)</f>
        <v>Ст</v>
      </c>
      <c r="R49" s="145" t="str">
        <f>VLOOKUP(CONCATENATE($B$5,"-",R50),PriceList[[Код ОН для шахиатки]:[Цена в шахматку]],2,0)</f>
        <v>Ст</v>
      </c>
      <c r="S49" s="145" t="str">
        <f>VLOOKUP(CONCATENATE($B$5,"-",S50),PriceList[[Код ОН для шахиатки]:[Цена в шахматку]],2,0)</f>
        <v>Ст</v>
      </c>
      <c r="T49" s="145" t="str">
        <f>VLOOKUP(CONCATENATE($B$5,"-",T50),PriceList[[Код ОН для шахиатки]:[Цена в шахматку]],2,0)</f>
        <v>1К</v>
      </c>
      <c r="U49" s="145" t="str">
        <f>VLOOKUP(CONCATENATE($B$5,"-",U50),PriceList[[Код ОН для шахиатки]:[Цена в шахматку]],2,0)</f>
        <v>Ст</v>
      </c>
      <c r="V49" s="145" t="str">
        <f>VLOOKUP(CONCATENATE($B$5,"-",V50),PriceList[[Код ОН для шахиатки]:[Цена в шахматку]],2,0)</f>
        <v>Ст</v>
      </c>
      <c r="W49" s="145" t="str">
        <f>VLOOKUP(CONCATENATE($B$5,"-",W50),PriceList[[Код ОН для шахиатки]:[Цена в шахматку]],2,0)</f>
        <v>Ст</v>
      </c>
      <c r="X49" s="145" t="str">
        <f>VLOOKUP(CONCATENATE($B$5,"-",X50),PriceList[[Код ОН для шахиатки]:[Цена в шахматку]],2,0)</f>
        <v>Ст</v>
      </c>
      <c r="Y49" s="145" t="str">
        <f>VLOOKUP(CONCATENATE($B$5,"-",Y50),PriceList[[Код ОН для шахиатки]:[Цена в шахматку]],2,0)</f>
        <v>Ст</v>
      </c>
      <c r="Z49" s="145" t="str">
        <f>VLOOKUP(CONCATENATE($B$5,"-",Z50),PriceList[[Код ОН для шахиатки]:[Цена в шахматку]],2,0)</f>
        <v>Ст</v>
      </c>
      <c r="AA49" s="145" t="str">
        <f>VLOOKUP(CONCATENATE($B$5,"-",AA50),PriceList[[Код ОН для шахиатки]:[Цена в шахматку]],2,0)</f>
        <v>1К</v>
      </c>
      <c r="AB49" s="145" t="str">
        <f>VLOOKUP(CONCATENATE($B$5,"-",AB50),PriceList[[Код ОН для шахиатки]:[Цена в шахматку]],2,0)</f>
        <v>Ст</v>
      </c>
      <c r="AC49" s="145" t="str">
        <f>VLOOKUP(CONCATENATE($B$5,"-",AC50),PriceList[[Код ОН для шахиатки]:[Цена в шахматку]],2,0)</f>
        <v>Ст</v>
      </c>
      <c r="AD49" s="145" t="str">
        <f>VLOOKUP(CONCATENATE($B$5,"-",AD50),PriceList[[Код ОН для шахиатки]:[Цена в шахматку]],2,0)</f>
        <v>Ст</v>
      </c>
      <c r="AE49" s="145" t="str">
        <f>VLOOKUP(CONCATENATE($B$5,"-",AE50),PriceList[[Код ОН для шахиатки]:[Цена в шахматку]],2,0)</f>
        <v>Ст</v>
      </c>
      <c r="AF49" s="145" t="str">
        <f>VLOOKUP(CONCATENATE($B$5,"-",AF50),PriceList[[Код ОН для шахиатки]:[Цена в шахматку]],2,0)</f>
        <v>Ст</v>
      </c>
      <c r="AG49" s="145" t="str">
        <f>VLOOKUP(CONCATENATE($B$5,"-",AG50),PriceList[[Код ОН для шахиатки]:[Цена в шахматку]],2,0)</f>
        <v>Ст</v>
      </c>
      <c r="AH49" s="145" t="str">
        <f>VLOOKUP(CONCATENATE($B$5,"-",AH50),PriceList[[Код ОН для шахиатки]:[Цена в шахматку]],2,0)</f>
        <v>Ст</v>
      </c>
      <c r="AI49" s="145" t="str">
        <f>VLOOKUP(CONCATENATE($B$5,"-",AI50),PriceList[[Код ОН для шахиатки]:[Цена в шахматку]],2,0)</f>
        <v>Ст</v>
      </c>
      <c r="AJ49" s="145" t="str">
        <f>VLOOKUP(CONCATENATE($B$5,"-",AJ50),PriceList[[Код ОН для шахиатки]:[Цена в шахматку]],2,0)</f>
        <v>Ст</v>
      </c>
      <c r="AK49" s="145" t="str">
        <f>VLOOKUP(CONCATENATE($B$5,"-",AK50),PriceList[[Код ОН для шахиатки]:[Цена в шахматку]],2,0)</f>
        <v>Ст</v>
      </c>
      <c r="AL49" s="145" t="str">
        <f>VLOOKUP(CONCATENATE($B$5,"-",AL50),PriceList[[Код ОН для шахиатки]:[Цена в шахматку]],2,0)</f>
        <v>Ст</v>
      </c>
      <c r="AM49" s="145" t="str">
        <f>VLOOKUP(CONCATENATE($B$5,"-",AM50),PriceList[[Код ОН для шахиатки]:[Цена в шахматку]],2,0)</f>
        <v>1К</v>
      </c>
      <c r="AN49" s="145" t="str">
        <f>VLOOKUP(CONCATENATE($B$5,"-",AN50),PriceList[[Код ОН для шахиатки]:[Цена в шахматку]],2,0)</f>
        <v>Ст</v>
      </c>
      <c r="AO49" s="145" t="str">
        <f>VLOOKUP(CONCATENATE($B$5,"-",AO50),PriceList[[Код ОН для шахиатки]:[Цена в шахматку]],2,0)</f>
        <v>Ст</v>
      </c>
      <c r="AP49" s="145" t="str">
        <f>VLOOKUP(CONCATENATE($B$5,"-",AP50),PriceList[[Код ОН для шахиатки]:[Цена в шахматку]],2,0)</f>
        <v>Ст</v>
      </c>
      <c r="AQ49" s="206" t="str">
        <f>VLOOKUP(CONCATENATE($B$5,"-",AQ50),PriceList[[Код ОН для шахиатки]:[Цена в шахматку]],2,0)</f>
        <v>Ст</v>
      </c>
      <c r="AR49" s="213" t="str">
        <f>VLOOKUP(CONCATENATE($AR$5,"-",AR50),PriceList[[Код ОН для шахиатки]:[Цена в шахматку]],2,0)</f>
        <v>Ст</v>
      </c>
      <c r="AS49" s="145" t="str">
        <f>VLOOKUP(CONCATENATE($AR$5,"-",AS50),PriceList[[Код ОН для шахиатки]:[Цена в шахматку]],2,0)</f>
        <v>Ст</v>
      </c>
      <c r="AT49" s="145" t="str">
        <f>VLOOKUP(CONCATENATE($AR$5,"-",AT50),PriceList[[Код ОН для шахиатки]:[Цена в шахматку]],2,0)</f>
        <v>Ст</v>
      </c>
      <c r="AU49" s="145" t="str">
        <f>VLOOKUP(CONCATENATE($AR$5,"-",AU50),PriceList[[Код ОН для шахиатки]:[Цена в шахматку]],2,0)</f>
        <v>Ст</v>
      </c>
      <c r="AV49" s="145" t="str">
        <f>VLOOKUP(CONCATENATE($AR$5,"-",AV50),PriceList[[Код ОН для шахиатки]:[Цена в шахматку]],2,0)</f>
        <v>Ст</v>
      </c>
      <c r="AW49" s="145" t="str">
        <f>VLOOKUP(CONCATENATE($AR$5,"-",AW50),PriceList[[Код ОН для шахиатки]:[Цена в шахматку]],2,0)</f>
        <v>Ст</v>
      </c>
      <c r="AX49" s="145" t="str">
        <f>VLOOKUP(CONCATENATE($AR$5,"-",AX50),PriceList[[Код ОН для шахиатки]:[Цена в шахматку]],2,0)</f>
        <v>Ст</v>
      </c>
      <c r="AY49" s="145" t="str">
        <f>VLOOKUP(CONCATENATE($AR$5,"-",AY50),PriceList[[Код ОН для шахиатки]:[Цена в шахматку]],2,0)</f>
        <v>Ст</v>
      </c>
      <c r="AZ49" s="145" t="str">
        <f>VLOOKUP(CONCATENATE($AR$5,"-",AZ50),PriceList[[Код ОН для шахиатки]:[Цена в шахматку]],2,0)</f>
        <v>Ст</v>
      </c>
      <c r="BA49" s="145" t="str">
        <f>VLOOKUP(CONCATENATE($AR$5,"-",BA50),PriceList[[Код ОН для шахиатки]:[Цена в шахматку]],2,0)</f>
        <v>Ст</v>
      </c>
      <c r="BB49" s="145" t="str">
        <f>VLOOKUP(CONCATENATE($AR$5,"-",BB50),PriceList[[Код ОН для шахиатки]:[Цена в шахматку]],2,0)</f>
        <v>Ст</v>
      </c>
      <c r="BC49" s="145" t="str">
        <f>VLOOKUP(CONCATENATE($AR$5,"-",BC50),PriceList[[Код ОН для шахиатки]:[Цена в шахматку]],2,0)</f>
        <v>Ст</v>
      </c>
      <c r="BD49" s="145" t="str">
        <f>VLOOKUP(CONCATENATE($AR$5,"-",BD50),PriceList[[Код ОН для шахиатки]:[Цена в шахматку]],2,0)</f>
        <v>Ст</v>
      </c>
      <c r="BE49" s="145" t="str">
        <f>VLOOKUP(CONCATENATE($AR$5,"-",BE50),PriceList[[Код ОН для шахиатки]:[Цена в шахматку]],2,0)</f>
        <v>Ст</v>
      </c>
      <c r="BF49" s="145" t="str">
        <f>VLOOKUP(CONCATENATE($AR$5,"-",BF50),PriceList[[Код ОН для шахиатки]:[Цена в шахматку]],2,0)</f>
        <v>Ст</v>
      </c>
      <c r="BG49" s="145" t="str">
        <f>VLOOKUP(CONCATENATE($AR$5,"-",BG50),PriceList[[Код ОН для шахиатки]:[Цена в шахматку]],2,0)</f>
        <v>Ст</v>
      </c>
      <c r="BH49" s="145" t="str">
        <f>VLOOKUP(CONCATENATE($AR$5,"-",BH50),PriceList[[Код ОН для шахиатки]:[Цена в шахматку]],2,0)</f>
        <v>Ст</v>
      </c>
      <c r="BI49" s="145" t="str">
        <f>VLOOKUP(CONCATENATE($AR$5,"-",BI50),PriceList[[Код ОН для шахиатки]:[Цена в шахматку]],2,0)</f>
        <v>Ст</v>
      </c>
      <c r="BJ49" s="145" t="str">
        <f>VLOOKUP(CONCATENATE($AR$5,"-",BJ50),PriceList[[Код ОН для шахиатки]:[Цена в шахматку]],2,0)</f>
        <v>Ст</v>
      </c>
      <c r="BK49" s="145" t="str">
        <f>VLOOKUP(CONCATENATE($AR$5,"-",BK50),PriceList[[Код ОН для шахиатки]:[Цена в шахматку]],2,0)</f>
        <v>Ст</v>
      </c>
      <c r="BL49" s="145" t="str">
        <f>VLOOKUP(CONCATENATE($AR$5,"-",BL50),PriceList[[Код ОН для шахиатки]:[Цена в шахматку]],2,0)</f>
        <v>Ст</v>
      </c>
      <c r="BM49" s="145" t="str">
        <f>VLOOKUP(CONCATENATE($AR$5,"-",BM50),PriceList[[Код ОН для шахиатки]:[Цена в шахматку]],2,0)</f>
        <v>Ст</v>
      </c>
      <c r="BN49" s="145" t="str">
        <f>VLOOKUP(CONCATENATE($AR$5,"-",BN50),PriceList[[Код ОН для шахиатки]:[Цена в шахматку]],2,0)</f>
        <v>Ст</v>
      </c>
      <c r="BO49" s="145" t="str">
        <f>VLOOKUP(CONCATENATE($AR$5,"-",BO50),PriceList[[Код ОН для шахиатки]:[Цена в шахматку]],2,0)</f>
        <v>Ст</v>
      </c>
      <c r="BP49" s="145" t="str">
        <f>VLOOKUP(CONCATENATE($AR$5,"-",BP50),PriceList[[Код ОН для шахиатки]:[Цена в шахматку]],2,0)</f>
        <v>Ст</v>
      </c>
      <c r="BQ49" s="145" t="str">
        <f>VLOOKUP(CONCATENATE($AR$5,"-",BQ50),PriceList[[Код ОН для шахиатки]:[Цена в шахматку]],2,0)</f>
        <v>Ст</v>
      </c>
      <c r="BR49" s="145" t="str">
        <f>VLOOKUP(CONCATENATE($AR$5,"-",BR50),PriceList[[Код ОН для шахиатки]:[Цена в шахматку]],2,0)</f>
        <v>Ст</v>
      </c>
      <c r="BS49" s="145" t="str">
        <f>VLOOKUP(CONCATENATE($AR$5,"-",BS50),PriceList[[Код ОН для шахиатки]:[Цена в шахматку]],2,0)</f>
        <v>Ст</v>
      </c>
      <c r="BT49" s="145" t="str">
        <f>VLOOKUP(CONCATENATE($AR$5,"-",BT50),PriceList[[Код ОН для шахиатки]:[Цена в шахматку]],2,0)</f>
        <v>Ст</v>
      </c>
      <c r="BU49" s="145" t="str">
        <f>VLOOKUP(CONCATENATE($AR$5,"-",BU50),PriceList[[Код ОН для шахиатки]:[Цена в шахматку]],2,0)</f>
        <v>Ст</v>
      </c>
      <c r="BV49" s="145" t="str">
        <f>VLOOKUP(CONCATENATE($AR$5,"-",BV50),PriceList[[Код ОН для шахиатки]:[Цена в шахматку]],2,0)</f>
        <v>Ст</v>
      </c>
      <c r="BW49" s="145" t="str">
        <f>VLOOKUP(CONCATENATE($AR$5,"-",BW50),PriceList[[Код ОН для шахиатки]:[Цена в шахматку]],2,0)</f>
        <v>Ст</v>
      </c>
      <c r="BX49" s="145" t="str">
        <f>VLOOKUP(CONCATENATE($AR$5,"-",BX50),PriceList[[Код ОН для шахиатки]:[Цена в шахматку]],2,0)</f>
        <v>Ст</v>
      </c>
      <c r="BY49" s="145" t="str">
        <f>VLOOKUP(CONCATENATE($AR$5,"-",BY50),PriceList[[Код ОН для шахиатки]:[Цена в шахматку]],2,0)</f>
        <v>Ст</v>
      </c>
      <c r="BZ49" s="145" t="str">
        <f>VLOOKUP(CONCATENATE($AR$5,"-",BZ50),PriceList[[Код ОН для шахиатки]:[Цена в шахматку]],2,0)</f>
        <v>Ст</v>
      </c>
      <c r="CA49" s="145" t="str">
        <f>VLOOKUP(CONCATENATE($AR$5,"-",CA50),PriceList[[Код ОН для шахиатки]:[Цена в шахматку]],2,0)</f>
        <v>1К</v>
      </c>
      <c r="CB49" s="145" t="str">
        <f>VLOOKUP(CONCATENATE($AR$5,"-",CB50),PriceList[[Код ОН для шахиатки]:[Цена в шахматку]],2,0)</f>
        <v>Ст</v>
      </c>
      <c r="CC49" s="145" t="str">
        <f>VLOOKUP(CONCATENATE($AR$5,"-",CC50),PriceList[[Код ОН для шахиатки]:[Цена в шахматку]],2,0)</f>
        <v>Ст</v>
      </c>
      <c r="CD49" s="145" t="str">
        <f>VLOOKUP(CONCATENATE($AR$5,"-",CD50),PriceList[[Код ОН для шахиатки]:[Цена в шахматку]],2,0)</f>
        <v>Ст</v>
      </c>
      <c r="CE49" s="206" t="str">
        <f>VLOOKUP(CONCATENATE($AR$5,"-",CE50),PriceList[[Код ОН для шахиатки]:[Цена в шахматку]],2,0)</f>
        <v>Ст</v>
      </c>
      <c r="CF49" s="213" t="str">
        <f>VLOOKUP(CONCATENATE($CF$5,"-",CF50),PriceList[[Код ОН для шахиатки]:[Цена в шахматку]],2,0)</f>
        <v>Ст</v>
      </c>
      <c r="CG49" s="145" t="str">
        <f>VLOOKUP(CONCATENATE($CF$5,"-",CG50),PriceList[[Код ОН для шахиатки]:[Цена в шахматку]],2,0)</f>
        <v>Ст</v>
      </c>
      <c r="CH49" s="145" t="str">
        <f>VLOOKUP(CONCATENATE($CF$5,"-",CH50),PriceList[[Код ОН для шахиатки]:[Цена в шахматку]],2,0)</f>
        <v>Ст</v>
      </c>
      <c r="CI49" s="145" t="str">
        <f>VLOOKUP(CONCATENATE($CF$5,"-",CI50),PriceList[[Код ОН для шахиатки]:[Цена в шахматку]],2,0)</f>
        <v>Ст</v>
      </c>
      <c r="CJ49" s="145" t="str">
        <f>VLOOKUP(CONCATENATE($CF$5,"-",CJ50),PriceList[[Код ОН для шахиатки]:[Цена в шахматку]],2,0)</f>
        <v>Ст</v>
      </c>
      <c r="CK49" s="145" t="str">
        <f>VLOOKUP(CONCATENATE($CF$5,"-",CK50),PriceList[[Код ОН для шахиатки]:[Цена в шахматку]],2,0)</f>
        <v>Ст</v>
      </c>
      <c r="CL49" s="145" t="str">
        <f>VLOOKUP(CONCATENATE($CF$5,"-",CL50),PriceList[[Код ОН для шахиатки]:[Цена в шахматку]],2,0)</f>
        <v>1К</v>
      </c>
      <c r="CM49" s="145" t="str">
        <f>VLOOKUP(CONCATENATE($CF$5,"-",CM50),PriceList[[Код ОН для шахиатки]:[Цена в шахматку]],2,0)</f>
        <v>Ст</v>
      </c>
      <c r="CN49" s="145" t="str">
        <f>VLOOKUP(CONCATENATE($CF$5,"-",CN50),PriceList[[Код ОН для шахиатки]:[Цена в шахматку]],2,0)</f>
        <v>1К</v>
      </c>
      <c r="CO49" s="145" t="str">
        <f>VLOOKUP(CONCATENATE($CF$5,"-",CO50),PriceList[[Код ОН для шахиатки]:[Цена в шахматку]],2,0)</f>
        <v>Ст</v>
      </c>
      <c r="CP49" s="145" t="str">
        <f>VLOOKUP(CONCATENATE($CF$5,"-",CP50),PriceList[[Код ОН для шахиатки]:[Цена в шахматку]],2,0)</f>
        <v>Ст</v>
      </c>
      <c r="CQ49" s="145" t="str">
        <f>VLOOKUP(CONCATENATE($CF$5,"-",CQ50),PriceList[[Код ОН для шахиатки]:[Цена в шахматку]],2,0)</f>
        <v>Ст</v>
      </c>
      <c r="CR49" s="145" t="str">
        <f>VLOOKUP(CONCATENATE($CF$5,"-",CR50),PriceList[[Код ОН для шахиатки]:[Цена в шахматку]],2,0)</f>
        <v>Ст</v>
      </c>
      <c r="CS49" s="145" t="str">
        <f>VLOOKUP(CONCATENATE($CF$5,"-",CS50),PriceList[[Код ОН для шахиатки]:[Цена в шахматку]],2,0)</f>
        <v>Ст</v>
      </c>
      <c r="CT49" s="145" t="str">
        <f>VLOOKUP(CONCATENATE($CF$5,"-",CT50),PriceList[[Код ОН для шахиатки]:[Цена в шахматку]],2,0)</f>
        <v>Ст</v>
      </c>
      <c r="CU49" s="145" t="str">
        <f>VLOOKUP(CONCATENATE($CF$5,"-",CU50),PriceList[[Код ОН для шахиатки]:[Цена в шахматку]],2,0)</f>
        <v>Ст</v>
      </c>
      <c r="CV49" s="145" t="str">
        <f>VLOOKUP(CONCATENATE($CF$5,"-",CV50),PriceList[[Код ОН для шахиатки]:[Цена в шахматку]],2,0)</f>
        <v>Ст</v>
      </c>
      <c r="CW49" s="145" t="str">
        <f>VLOOKUP(CONCATENATE($CF$5,"-",CW50),PriceList[[Код ОН для шахиатки]:[Цена в шахматку]],2,0)</f>
        <v>Ст</v>
      </c>
      <c r="CX49" s="145" t="str">
        <f>VLOOKUP(CONCATENATE($CF$5,"-",CX50),PriceList[[Код ОН для шахиатки]:[Цена в шахматку]],2,0)</f>
        <v>Ст</v>
      </c>
      <c r="CY49" s="145" t="str">
        <f>VLOOKUP(CONCATENATE($CF$5,"-",CY50),PriceList[[Код ОН для шахиатки]:[Цена в шахматку]],2,0)</f>
        <v>Ст</v>
      </c>
      <c r="CZ49" s="145" t="str">
        <f>VLOOKUP(CONCATENATE($CF$5,"-",CZ50),PriceList[[Код ОН для шахиатки]:[Цена в шахматку]],2,0)</f>
        <v>Ст</v>
      </c>
      <c r="DA49" s="145" t="str">
        <f>VLOOKUP(CONCATENATE($CF$5,"-",DA50),PriceList[[Код ОН для шахиатки]:[Цена в шахматку]],2,0)</f>
        <v>Ст</v>
      </c>
      <c r="DB49" s="206" t="str">
        <f>VLOOKUP(CONCATENATE($CF$5,"-",DB50),PriceList[[Код ОН для шахиатки]:[Цена в шахматку]],2,0)</f>
        <v>Ст</v>
      </c>
      <c r="DC49" s="213" t="str">
        <f>VLOOKUP(CONCATENATE($DC$5,"-",DC50),PriceList[[Код ОН для шахиатки]:[Цена в шахматку]],2,0)</f>
        <v>Ст</v>
      </c>
      <c r="DD49" s="145" t="str">
        <f>VLOOKUP(CONCATENATE($DC$5,"-",DD50),PriceList[[Код ОН для шахиатки]:[Цена в шахматку]],2,0)</f>
        <v>Ст</v>
      </c>
      <c r="DE49" s="145" t="str">
        <f>VLOOKUP(CONCATENATE($DC$5,"-",DE50),PriceList[[Код ОН для шахиатки]:[Цена в шахматку]],2,0)</f>
        <v>Ст</v>
      </c>
      <c r="DF49" s="145" t="str">
        <f>VLOOKUP(CONCATENATE($DC$5,"-",DF50),PriceList[[Код ОН для шахиатки]:[Цена в шахматку]],2,0)</f>
        <v>Ст</v>
      </c>
      <c r="DG49" s="145" t="str">
        <f>VLOOKUP(CONCATENATE($DC$5,"-",DG50),PriceList[[Код ОН для шахиатки]:[Цена в шахматку]],2,0)</f>
        <v>Ст</v>
      </c>
      <c r="DH49" s="145" t="str">
        <f>VLOOKUP(CONCATENATE($DC$5,"-",DH50),PriceList[[Код ОН для шахиатки]:[Цена в шахматку]],2,0)</f>
        <v>Ст</v>
      </c>
      <c r="DI49" s="145" t="str">
        <f>VLOOKUP(CONCATENATE($DC$5,"-",DI50),PriceList[[Код ОН для шахиатки]:[Цена в шахматку]],2,0)</f>
        <v>Ст</v>
      </c>
      <c r="DJ49" s="145" t="str">
        <f>VLOOKUP(CONCATENATE($DC$5,"-",DJ50),PriceList[[Код ОН для шахиатки]:[Цена в шахматку]],2,0)</f>
        <v>Ст</v>
      </c>
      <c r="DK49" s="145" t="str">
        <f>VLOOKUP(CONCATENATE($DC$5,"-",DK50),PriceList[[Код ОН для шахиатки]:[Цена в шахматку]],2,0)</f>
        <v>Ст</v>
      </c>
      <c r="DL49" s="145" t="str">
        <f>VLOOKUP(CONCATENATE($DC$5,"-",DL50),PriceList[[Код ОН для шахиатки]:[Цена в шахматку]],2,0)</f>
        <v>Ст</v>
      </c>
      <c r="DM49" s="145" t="str">
        <f>VLOOKUP(CONCATENATE($DC$5,"-",DM50),PriceList[[Код ОН для шахиатки]:[Цена в шахматку]],2,0)</f>
        <v>Ст</v>
      </c>
      <c r="DN49" s="145" t="str">
        <f>VLOOKUP(CONCATENATE($DC$5,"-",DN50),PriceList[[Код ОН для шахиатки]:[Цена в шахматку]],2,0)</f>
        <v>Ст</v>
      </c>
      <c r="DO49" s="145" t="str">
        <f>VLOOKUP(CONCATENATE($DC$5,"-",DO50),PriceList[[Код ОН для шахиатки]:[Цена в шахматку]],2,0)</f>
        <v>Ст</v>
      </c>
      <c r="DP49" s="166" t="str">
        <f>VLOOKUP(CONCATENATE($DC$5,"-",DP50),PriceList[[Код ОН для шахиатки]:[Цена в шахматку]],2,0)</f>
        <v>Ст</v>
      </c>
      <c r="DQ49" s="136"/>
      <c r="DR49" s="142"/>
      <c r="DS49" s="142"/>
      <c r="DT49" s="142"/>
      <c r="DU49" s="142"/>
      <c r="DV49" s="143"/>
      <c r="DW49" s="136"/>
      <c r="DX49" s="136"/>
    </row>
    <row r="50" spans="1:128" ht="12.75" customHeight="1">
      <c r="A50" s="384"/>
      <c r="B50" s="148">
        <f>AQ56+1</f>
        <v>138</v>
      </c>
      <c r="C50" s="149">
        <f t="shared" ref="C50:AQ50" si="53">B50+1</f>
        <v>139</v>
      </c>
      <c r="D50" s="149">
        <f t="shared" si="53"/>
        <v>140</v>
      </c>
      <c r="E50" s="149">
        <f t="shared" si="53"/>
        <v>141</v>
      </c>
      <c r="F50" s="149">
        <f t="shared" si="53"/>
        <v>142</v>
      </c>
      <c r="G50" s="149">
        <f t="shared" si="53"/>
        <v>143</v>
      </c>
      <c r="H50" s="149">
        <f t="shared" si="53"/>
        <v>144</v>
      </c>
      <c r="I50" s="149">
        <f t="shared" si="53"/>
        <v>145</v>
      </c>
      <c r="J50" s="149">
        <f t="shared" si="53"/>
        <v>146</v>
      </c>
      <c r="K50" s="149">
        <f t="shared" si="53"/>
        <v>147</v>
      </c>
      <c r="L50" s="149">
        <f t="shared" si="53"/>
        <v>148</v>
      </c>
      <c r="M50" s="149">
        <f t="shared" si="53"/>
        <v>149</v>
      </c>
      <c r="N50" s="149">
        <f t="shared" si="53"/>
        <v>150</v>
      </c>
      <c r="O50" s="149">
        <f t="shared" si="53"/>
        <v>151</v>
      </c>
      <c r="P50" s="149">
        <f t="shared" si="53"/>
        <v>152</v>
      </c>
      <c r="Q50" s="149">
        <f t="shared" si="53"/>
        <v>153</v>
      </c>
      <c r="R50" s="149">
        <f t="shared" si="53"/>
        <v>154</v>
      </c>
      <c r="S50" s="149">
        <f t="shared" si="53"/>
        <v>155</v>
      </c>
      <c r="T50" s="149">
        <f t="shared" si="53"/>
        <v>156</v>
      </c>
      <c r="U50" s="149">
        <f t="shared" si="53"/>
        <v>157</v>
      </c>
      <c r="V50" s="149">
        <f t="shared" si="53"/>
        <v>158</v>
      </c>
      <c r="W50" s="149">
        <f t="shared" si="53"/>
        <v>159</v>
      </c>
      <c r="X50" s="149">
        <f t="shared" si="53"/>
        <v>160</v>
      </c>
      <c r="Y50" s="149">
        <f t="shared" si="53"/>
        <v>161</v>
      </c>
      <c r="Z50" s="149">
        <f t="shared" si="53"/>
        <v>162</v>
      </c>
      <c r="AA50" s="149">
        <f t="shared" si="53"/>
        <v>163</v>
      </c>
      <c r="AB50" s="149">
        <f t="shared" si="53"/>
        <v>164</v>
      </c>
      <c r="AC50" s="149">
        <f t="shared" si="53"/>
        <v>165</v>
      </c>
      <c r="AD50" s="149">
        <f t="shared" si="53"/>
        <v>166</v>
      </c>
      <c r="AE50" s="149">
        <f t="shared" si="53"/>
        <v>167</v>
      </c>
      <c r="AF50" s="149">
        <f t="shared" si="53"/>
        <v>168</v>
      </c>
      <c r="AG50" s="149">
        <f t="shared" si="53"/>
        <v>169</v>
      </c>
      <c r="AH50" s="149">
        <f t="shared" si="53"/>
        <v>170</v>
      </c>
      <c r="AI50" s="149">
        <f t="shared" si="53"/>
        <v>171</v>
      </c>
      <c r="AJ50" s="149">
        <f t="shared" si="53"/>
        <v>172</v>
      </c>
      <c r="AK50" s="149">
        <f t="shared" si="53"/>
        <v>173</v>
      </c>
      <c r="AL50" s="149">
        <f t="shared" si="53"/>
        <v>174</v>
      </c>
      <c r="AM50" s="149">
        <f t="shared" si="53"/>
        <v>175</v>
      </c>
      <c r="AN50" s="149">
        <f t="shared" si="53"/>
        <v>176</v>
      </c>
      <c r="AO50" s="149">
        <f t="shared" si="53"/>
        <v>177</v>
      </c>
      <c r="AP50" s="149">
        <f t="shared" si="53"/>
        <v>178</v>
      </c>
      <c r="AQ50" s="191">
        <f t="shared" si="53"/>
        <v>179</v>
      </c>
      <c r="AR50" s="214">
        <f>CE56+1</f>
        <v>153</v>
      </c>
      <c r="AS50" s="149">
        <f t="shared" ref="AS50:CE50" si="54">AR50+1</f>
        <v>154</v>
      </c>
      <c r="AT50" s="149">
        <f t="shared" si="54"/>
        <v>155</v>
      </c>
      <c r="AU50" s="149">
        <f t="shared" si="54"/>
        <v>156</v>
      </c>
      <c r="AV50" s="149">
        <f t="shared" si="54"/>
        <v>157</v>
      </c>
      <c r="AW50" s="149">
        <f t="shared" si="54"/>
        <v>158</v>
      </c>
      <c r="AX50" s="149">
        <f t="shared" si="54"/>
        <v>159</v>
      </c>
      <c r="AY50" s="149">
        <f t="shared" si="54"/>
        <v>160</v>
      </c>
      <c r="AZ50" s="149">
        <f t="shared" si="54"/>
        <v>161</v>
      </c>
      <c r="BA50" s="149">
        <f t="shared" si="54"/>
        <v>162</v>
      </c>
      <c r="BB50" s="149">
        <f t="shared" si="54"/>
        <v>163</v>
      </c>
      <c r="BC50" s="149">
        <f t="shared" si="54"/>
        <v>164</v>
      </c>
      <c r="BD50" s="149">
        <f t="shared" si="54"/>
        <v>165</v>
      </c>
      <c r="BE50" s="149">
        <f t="shared" si="54"/>
        <v>166</v>
      </c>
      <c r="BF50" s="149">
        <f t="shared" si="54"/>
        <v>167</v>
      </c>
      <c r="BG50" s="149">
        <f t="shared" si="54"/>
        <v>168</v>
      </c>
      <c r="BH50" s="149">
        <f t="shared" si="54"/>
        <v>169</v>
      </c>
      <c r="BI50" s="149">
        <f t="shared" si="54"/>
        <v>170</v>
      </c>
      <c r="BJ50" s="149">
        <f t="shared" si="54"/>
        <v>171</v>
      </c>
      <c r="BK50" s="149">
        <f t="shared" si="54"/>
        <v>172</v>
      </c>
      <c r="BL50" s="149">
        <f t="shared" si="54"/>
        <v>173</v>
      </c>
      <c r="BM50" s="149">
        <f t="shared" si="54"/>
        <v>174</v>
      </c>
      <c r="BN50" s="149">
        <f t="shared" si="54"/>
        <v>175</v>
      </c>
      <c r="BO50" s="149">
        <f t="shared" si="54"/>
        <v>176</v>
      </c>
      <c r="BP50" s="149">
        <f t="shared" si="54"/>
        <v>177</v>
      </c>
      <c r="BQ50" s="149">
        <f t="shared" si="54"/>
        <v>178</v>
      </c>
      <c r="BR50" s="149">
        <f t="shared" si="54"/>
        <v>179</v>
      </c>
      <c r="BS50" s="149">
        <f t="shared" si="54"/>
        <v>180</v>
      </c>
      <c r="BT50" s="149">
        <f t="shared" si="54"/>
        <v>181</v>
      </c>
      <c r="BU50" s="149">
        <f t="shared" si="54"/>
        <v>182</v>
      </c>
      <c r="BV50" s="149">
        <f t="shared" si="54"/>
        <v>183</v>
      </c>
      <c r="BW50" s="149">
        <f t="shared" si="54"/>
        <v>184</v>
      </c>
      <c r="BX50" s="149">
        <f t="shared" si="54"/>
        <v>185</v>
      </c>
      <c r="BY50" s="149">
        <f t="shared" si="54"/>
        <v>186</v>
      </c>
      <c r="BZ50" s="149">
        <f t="shared" si="54"/>
        <v>187</v>
      </c>
      <c r="CA50" s="149">
        <f t="shared" si="54"/>
        <v>188</v>
      </c>
      <c r="CB50" s="149">
        <f t="shared" si="54"/>
        <v>189</v>
      </c>
      <c r="CC50" s="149">
        <f t="shared" si="54"/>
        <v>190</v>
      </c>
      <c r="CD50" s="149">
        <f t="shared" si="54"/>
        <v>191</v>
      </c>
      <c r="CE50" s="191">
        <f t="shared" si="54"/>
        <v>192</v>
      </c>
      <c r="CF50" s="214">
        <f>DB56+1</f>
        <v>85</v>
      </c>
      <c r="CG50" s="149">
        <f t="shared" ref="CG50:DB50" si="55">CF50+1</f>
        <v>86</v>
      </c>
      <c r="CH50" s="149">
        <f t="shared" si="55"/>
        <v>87</v>
      </c>
      <c r="CI50" s="149">
        <f t="shared" si="55"/>
        <v>88</v>
      </c>
      <c r="CJ50" s="149">
        <f t="shared" si="55"/>
        <v>89</v>
      </c>
      <c r="CK50" s="149">
        <f t="shared" si="55"/>
        <v>90</v>
      </c>
      <c r="CL50" s="149">
        <f t="shared" si="55"/>
        <v>91</v>
      </c>
      <c r="CM50" s="149">
        <f t="shared" si="55"/>
        <v>92</v>
      </c>
      <c r="CN50" s="149">
        <f t="shared" si="55"/>
        <v>93</v>
      </c>
      <c r="CO50" s="149">
        <f t="shared" si="55"/>
        <v>94</v>
      </c>
      <c r="CP50" s="149">
        <f t="shared" si="55"/>
        <v>95</v>
      </c>
      <c r="CQ50" s="149">
        <f t="shared" si="55"/>
        <v>96</v>
      </c>
      <c r="CR50" s="149">
        <f t="shared" si="55"/>
        <v>97</v>
      </c>
      <c r="CS50" s="149">
        <f t="shared" si="55"/>
        <v>98</v>
      </c>
      <c r="CT50" s="149">
        <f t="shared" si="55"/>
        <v>99</v>
      </c>
      <c r="CU50" s="149">
        <f t="shared" si="55"/>
        <v>100</v>
      </c>
      <c r="CV50" s="149">
        <f t="shared" si="55"/>
        <v>101</v>
      </c>
      <c r="CW50" s="149">
        <f t="shared" si="55"/>
        <v>102</v>
      </c>
      <c r="CX50" s="149">
        <f t="shared" si="55"/>
        <v>103</v>
      </c>
      <c r="CY50" s="149">
        <f t="shared" si="55"/>
        <v>104</v>
      </c>
      <c r="CZ50" s="149">
        <f t="shared" si="55"/>
        <v>105</v>
      </c>
      <c r="DA50" s="149">
        <f t="shared" si="55"/>
        <v>106</v>
      </c>
      <c r="DB50" s="191">
        <f t="shared" si="55"/>
        <v>107</v>
      </c>
      <c r="DC50" s="214">
        <f>DP56+1</f>
        <v>249</v>
      </c>
      <c r="DD50" s="149">
        <f t="shared" ref="DD50:DP50" si="56">DC50+1</f>
        <v>250</v>
      </c>
      <c r="DE50" s="149">
        <f t="shared" si="56"/>
        <v>251</v>
      </c>
      <c r="DF50" s="149">
        <f t="shared" si="56"/>
        <v>252</v>
      </c>
      <c r="DG50" s="149">
        <f t="shared" si="56"/>
        <v>253</v>
      </c>
      <c r="DH50" s="149">
        <f t="shared" si="56"/>
        <v>254</v>
      </c>
      <c r="DI50" s="149">
        <f t="shared" si="56"/>
        <v>255</v>
      </c>
      <c r="DJ50" s="149">
        <f t="shared" si="56"/>
        <v>256</v>
      </c>
      <c r="DK50" s="149">
        <f t="shared" si="56"/>
        <v>257</v>
      </c>
      <c r="DL50" s="149">
        <f t="shared" si="56"/>
        <v>258</v>
      </c>
      <c r="DM50" s="149">
        <f t="shared" si="56"/>
        <v>259</v>
      </c>
      <c r="DN50" s="149">
        <f t="shared" si="56"/>
        <v>260</v>
      </c>
      <c r="DO50" s="149">
        <f t="shared" si="56"/>
        <v>261</v>
      </c>
      <c r="DP50" s="167">
        <f t="shared" si="56"/>
        <v>262</v>
      </c>
      <c r="DQ50" s="136"/>
      <c r="DR50" s="142"/>
      <c r="DS50" s="142"/>
      <c r="DT50" s="142"/>
      <c r="DU50" s="142"/>
      <c r="DV50" s="143"/>
      <c r="DW50" s="136"/>
      <c r="DX50" s="136"/>
    </row>
    <row r="51" spans="1:128" ht="12.75" customHeight="1">
      <c r="A51" s="384"/>
      <c r="B51" s="152">
        <f>VLOOKUP(CONCATENATE($B$5,"-",B50),PriceList[[Код ОН для шахиатки]:[Цена в шахматку]],3,0)</f>
        <v>29.86</v>
      </c>
      <c r="C51" s="153">
        <f>VLOOKUP(CONCATENATE($B$5,"-",C50),PriceList[[Код ОН для шахиатки]:[Цена в шахматку]],3,0)</f>
        <v>30.6</v>
      </c>
      <c r="D51" s="153">
        <f>VLOOKUP(CONCATENATE($B$5,"-",D50),PriceList[[Код ОН для шахиатки]:[Цена в шахматку]],3,0)</f>
        <v>58.74</v>
      </c>
      <c r="E51" s="153">
        <f>VLOOKUP(CONCATENATE($B$5,"-",E50),PriceList[[Код ОН для шахиатки]:[Цена в шахматку]],3,0)</f>
        <v>29.23</v>
      </c>
      <c r="F51" s="153">
        <f>VLOOKUP(CONCATENATE($B$5,"-",F50),PriceList[[Код ОН для шахиатки]:[Цена в шахматку]],3,0)</f>
        <v>29.24</v>
      </c>
      <c r="G51" s="153">
        <f>VLOOKUP(CONCATENATE($B$5,"-",G50),PriceList[[Код ОН для шахиатки]:[Цена в шахматку]],3,0)</f>
        <v>29.24</v>
      </c>
      <c r="H51" s="153">
        <f>VLOOKUP(CONCATENATE($B$5,"-",H50),PriceList[[Код ОН для шахиатки]:[Цена в шахматку]],3,0)</f>
        <v>28.6</v>
      </c>
      <c r="I51" s="153">
        <f>VLOOKUP(CONCATENATE($B$5,"-",I50),PriceList[[Код ОН для шахиатки]:[Цена в шахматку]],3,0)</f>
        <v>49.71</v>
      </c>
      <c r="J51" s="153">
        <f>VLOOKUP(CONCATENATE($B$5,"-",J50),PriceList[[Код ОН для шахиатки]:[Цена в шахматку]],3,0)</f>
        <v>49.71</v>
      </c>
      <c r="K51" s="153">
        <f>VLOOKUP(CONCATENATE($B$5,"-",K50),PriceList[[Код ОН для шахиатки]:[Цена в шахматку]],3,0)</f>
        <v>28.6</v>
      </c>
      <c r="L51" s="153">
        <f>VLOOKUP(CONCATENATE($B$5,"-",L50),PriceList[[Код ОН для шахиатки]:[Цена в шахматку]],3,0)</f>
        <v>29.24</v>
      </c>
      <c r="M51" s="153">
        <f>VLOOKUP(CONCATENATE($B$5,"-",M50),PriceList[[Код ОН для шахиатки]:[Цена в шахматку]],3,0)</f>
        <v>29.24</v>
      </c>
      <c r="N51" s="153">
        <f>VLOOKUP(CONCATENATE($B$5,"-",N50),PriceList[[Код ОН для шахиатки]:[Цена в шахматку]],3,0)</f>
        <v>29.24</v>
      </c>
      <c r="O51" s="153">
        <f>VLOOKUP(CONCATENATE($B$5,"-",O50),PriceList[[Код ОН для шахиатки]:[Цена в шахматку]],3,0)</f>
        <v>29.24</v>
      </c>
      <c r="P51" s="153">
        <f>VLOOKUP(CONCATENATE($B$5,"-",P50),PriceList[[Код ОН для шахиатки]:[Цена в шахматку]],3,0)</f>
        <v>53.23</v>
      </c>
      <c r="Q51" s="153">
        <f>VLOOKUP(CONCATENATE($B$5,"-",Q50),PriceList[[Код ОН для шахиатки]:[Цена в шахматку]],3,0)</f>
        <v>30.85</v>
      </c>
      <c r="R51" s="153">
        <f>VLOOKUP(CONCATENATE($B$5,"-",R50),PriceList[[Код ОН для шахиатки]:[Цена в шахматку]],3,0)</f>
        <v>30.82</v>
      </c>
      <c r="S51" s="153">
        <f>VLOOKUP(CONCATENATE($B$5,"-",S50),PriceList[[Код ОН для шахиатки]:[Цена в шахматку]],3,0)</f>
        <v>44.75</v>
      </c>
      <c r="T51" s="153">
        <f>VLOOKUP(CONCATENATE($B$5,"-",T50),PriceList[[Код ОН для шахиатки]:[Цена в шахматку]],3,0)</f>
        <v>52.94</v>
      </c>
      <c r="U51" s="153">
        <f>VLOOKUP(CONCATENATE($B$5,"-",U50),PriceList[[Код ОН для шахиатки]:[Цена в шахматку]],3,0)</f>
        <v>30.17</v>
      </c>
      <c r="V51" s="153">
        <f>VLOOKUP(CONCATENATE($B$5,"-",V50),PriceList[[Код ОН для шахиатки]:[Цена в шахматку]],3,0)</f>
        <v>30.38</v>
      </c>
      <c r="W51" s="153">
        <f>VLOOKUP(CONCATENATE($B$5,"-",W50),PriceList[[Код ОН для шахиатки]:[Цена в шахматку]],3,0)</f>
        <v>30.61</v>
      </c>
      <c r="X51" s="153">
        <f>VLOOKUP(CONCATENATE($B$5,"-",X50),PriceList[[Код ОН для шахиатки]:[Цена в шахматку]],3,0)</f>
        <v>30.82</v>
      </c>
      <c r="Y51" s="153">
        <f>VLOOKUP(CONCATENATE($B$5,"-",Y50),PriceList[[Код ОН для шахиатки]:[Цена в шахматку]],3,0)</f>
        <v>30.8</v>
      </c>
      <c r="Z51" s="153">
        <f>VLOOKUP(CONCATENATE($B$5,"-",Z50),PriceList[[Код ОН для шахиатки]:[Цена в шахматку]],3,0)</f>
        <v>30.83</v>
      </c>
      <c r="AA51" s="153">
        <f>VLOOKUP(CONCATENATE($B$5,"-",AA50),PriceList[[Код ОН для шахиатки]:[Цена в шахматку]],3,0)</f>
        <v>53.41</v>
      </c>
      <c r="AB51" s="153">
        <f>VLOOKUP(CONCATENATE($B$5,"-",AB50),PriceList[[Код ОН для шахиатки]:[Цена в шахматку]],3,0)</f>
        <v>29.23</v>
      </c>
      <c r="AC51" s="153">
        <f>VLOOKUP(CONCATENATE($B$5,"-",AC50),PriceList[[Код ОН для шахиатки]:[Цена в шахматку]],3,0)</f>
        <v>29.24</v>
      </c>
      <c r="AD51" s="153">
        <f>VLOOKUP(CONCATENATE($B$5,"-",AD50),PriceList[[Код ОН для шахиатки]:[Цена в шахматку]],3,0)</f>
        <v>29.23</v>
      </c>
      <c r="AE51" s="153">
        <f>VLOOKUP(CONCATENATE($B$5,"-",AE50),PriceList[[Код ОН для шахиатки]:[Цена в шахматку]],3,0)</f>
        <v>29.24</v>
      </c>
      <c r="AF51" s="153">
        <f>VLOOKUP(CONCATENATE($B$5,"-",AF50),PriceList[[Код ОН для шахиатки]:[Цена в шахматку]],3,0)</f>
        <v>28.6</v>
      </c>
      <c r="AG51" s="153">
        <f>VLOOKUP(CONCATENATE($B$5,"-",AG50),PriceList[[Код ОН для шахиатки]:[Цена в шахматку]],3,0)</f>
        <v>49.71</v>
      </c>
      <c r="AH51" s="153">
        <f>VLOOKUP(CONCATENATE($B$5,"-",AH50),PriceList[[Код ОН для шахиатки]:[Цена в шахматку]],3,0)</f>
        <v>49.71</v>
      </c>
      <c r="AI51" s="153">
        <f>VLOOKUP(CONCATENATE($B$5,"-",AI50),PriceList[[Код ОН для шахиатки]:[Цена в шахматку]],3,0)</f>
        <v>28.6</v>
      </c>
      <c r="AJ51" s="153">
        <f>VLOOKUP(CONCATENATE($B$5,"-",AJ50),PriceList[[Код ОН для шахиатки]:[Цена в шахматку]],3,0)</f>
        <v>29.24</v>
      </c>
      <c r="AK51" s="153">
        <f>VLOOKUP(CONCATENATE($B$5,"-",AK50),PriceList[[Код ОН для шахиатки]:[Цена в шахматку]],3,0)</f>
        <v>29.24</v>
      </c>
      <c r="AL51" s="153">
        <f>VLOOKUP(CONCATENATE($B$5,"-",AL50),PriceList[[Код ОН для шахиатки]:[Цена в шахматку]],3,0)</f>
        <v>29.24</v>
      </c>
      <c r="AM51" s="153">
        <f>VLOOKUP(CONCATENATE($B$5,"-",AM50),PriceList[[Код ОН для шахиатки]:[Цена в шахматку]],3,0)</f>
        <v>58.74</v>
      </c>
      <c r="AN51" s="153">
        <f>VLOOKUP(CONCATENATE($B$5,"-",AN50),PriceList[[Код ОН для шахиатки]:[Цена в шахматку]],3,0)</f>
        <v>30.59</v>
      </c>
      <c r="AO51" s="153">
        <f>VLOOKUP(CONCATENATE($B$5,"-",AO50),PriceList[[Код ОН для шахиатки]:[Цена в шахматку]],3,0)</f>
        <v>30.78</v>
      </c>
      <c r="AP51" s="153">
        <f>VLOOKUP(CONCATENATE($B$5,"-",AP50),PriceList[[Код ОН для шахиатки]:[Цена в шахматку]],3,0)</f>
        <v>30.59</v>
      </c>
      <c r="AQ51" s="207">
        <f>VLOOKUP(CONCATENATE($B$5,"-",AQ50),PriceList[[Код ОН для шахиатки]:[Цена в шахматку]],3,0)</f>
        <v>30.4</v>
      </c>
      <c r="AR51" s="215">
        <f>VLOOKUP(CONCATENATE($AR$5,"-",AR50),PriceList[[Код ОН для шахиатки]:[Цена в шахматку]],3,0)</f>
        <v>37.46</v>
      </c>
      <c r="AS51" s="153">
        <f>VLOOKUP(CONCATENATE($AR$5,"-",AS50),PriceList[[Код ОН для шахиатки]:[Цена в шахматку]],3,0)</f>
        <v>28.98</v>
      </c>
      <c r="AT51" s="153">
        <f>VLOOKUP(CONCATENATE($AR$5,"-",AT50),PriceList[[Код ОН для шахиатки]:[Цена в шахматку]],3,0)</f>
        <v>28.52</v>
      </c>
      <c r="AU51" s="153">
        <f>VLOOKUP(CONCATENATE($AR$5,"-",AU50),PriceList[[Код ОН для шахиатки]:[Цена в шахматку]],3,0)</f>
        <v>32.450000000000003</v>
      </c>
      <c r="AV51" s="153">
        <f>VLOOKUP(CONCATENATE($AR$5,"-",AV50),PriceList[[Код ОН для шахиатки]:[Цена в шахматку]],3,0)</f>
        <v>32.43</v>
      </c>
      <c r="AW51" s="153">
        <f>VLOOKUP(CONCATENATE($AR$5,"-",AW50),PriceList[[Код ОН для шахиатки]:[Цена в шахматку]],3,0)</f>
        <v>28.52</v>
      </c>
      <c r="AX51" s="153">
        <f>VLOOKUP(CONCATENATE($AR$5,"-",AX50),PriceList[[Код ОН для шахиатки]:[Цена в шахматку]],3,0)</f>
        <v>28.99</v>
      </c>
      <c r="AY51" s="153">
        <f>VLOOKUP(CONCATENATE($AR$5,"-",AY50),PriceList[[Код ОН для шахиатки]:[Цена в шахматку]],3,0)</f>
        <v>28.53</v>
      </c>
      <c r="AZ51" s="153">
        <f>VLOOKUP(CONCATENATE($AR$5,"-",AZ50),PriceList[[Код ОН для шахиатки]:[Цена в шахматку]],3,0)</f>
        <v>28.99</v>
      </c>
      <c r="BA51" s="153">
        <f>VLOOKUP(CONCATENATE($AR$5,"-",BA50),PriceList[[Код ОН для шахиатки]:[Цена в шахматку]],3,0)</f>
        <v>28.99</v>
      </c>
      <c r="BB51" s="153">
        <f>VLOOKUP(CONCATENATE($AR$5,"-",BB50),PriceList[[Код ОН для шахиатки]:[Цена в шахматку]],3,0)</f>
        <v>28.99</v>
      </c>
      <c r="BC51" s="153">
        <f>VLOOKUP(CONCATENATE($AR$5,"-",BC50),PriceList[[Код ОН для шахиатки]:[Цена в шахматку]],3,0)</f>
        <v>28.99</v>
      </c>
      <c r="BD51" s="153">
        <f>VLOOKUP(CONCATENATE($AR$5,"-",BD50),PriceList[[Код ОН для шахиатки]:[Цена в шахматку]],3,0)</f>
        <v>28.42</v>
      </c>
      <c r="BE51" s="153">
        <f>VLOOKUP(CONCATENATE($AR$5,"-",BE50),PriceList[[Код ОН для шахиатки]:[Цена в шахматку]],3,0)</f>
        <v>28.87</v>
      </c>
      <c r="BF51" s="153">
        <f>VLOOKUP(CONCATENATE($AR$5,"-",BF50),PriceList[[Код ОН для шахиатки]:[Цена в шахматку]],3,0)</f>
        <v>33.479999999999997</v>
      </c>
      <c r="BG51" s="153">
        <f>VLOOKUP(CONCATENATE($AR$5,"-",BG50),PriceList[[Код ОН для шахиатки]:[Цена в шахматку]],3,0)</f>
        <v>41.92</v>
      </c>
      <c r="BH51" s="153">
        <f>VLOOKUP(CONCATENATE($AR$5,"-",BH50),PriceList[[Код ОН для шахиатки]:[Цена в шахматку]],3,0)</f>
        <v>29.23</v>
      </c>
      <c r="BI51" s="153">
        <f>VLOOKUP(CONCATENATE($AR$5,"-",BI50),PriceList[[Код ОН для шахиатки]:[Цена в шахматку]],3,0)</f>
        <v>29.23</v>
      </c>
      <c r="BJ51" s="153">
        <f>VLOOKUP(CONCATENATE($AR$5,"-",BJ50),PriceList[[Код ОН для шахиатки]:[Цена в шахматку]],3,0)</f>
        <v>29.23</v>
      </c>
      <c r="BK51" s="153">
        <f>VLOOKUP(CONCATENATE($AR$5,"-",BK50),PriceList[[Код ОН для шахиатки]:[Цена в шахматку]],3,0)</f>
        <v>29.23</v>
      </c>
      <c r="BL51" s="153">
        <f>VLOOKUP(CONCATENATE($AR$5,"-",BL50),PriceList[[Код ОН для шахиатки]:[Цена в шахматку]],3,0)</f>
        <v>29.23</v>
      </c>
      <c r="BM51" s="153">
        <f>VLOOKUP(CONCATENATE($AR$5,"-",BM50),PriceList[[Код ОН для шахиатки]:[Цена в шахматку]],3,0)</f>
        <v>29.23</v>
      </c>
      <c r="BN51" s="153">
        <f>VLOOKUP(CONCATENATE($AR$5,"-",BN50),PriceList[[Код ОН для шахиатки]:[Цена в шахматку]],3,0)</f>
        <v>29.23</v>
      </c>
      <c r="BO51" s="153">
        <f>VLOOKUP(CONCATENATE($AR$5,"-",BO50),PriceList[[Код ОН для шахиатки]:[Цена в шахматку]],3,0)</f>
        <v>28.52</v>
      </c>
      <c r="BP51" s="153">
        <f>VLOOKUP(CONCATENATE($AR$5,"-",BP50),PriceList[[Код ОН для шахиатки]:[Цена в шахматку]],3,0)</f>
        <v>49.71</v>
      </c>
      <c r="BQ51" s="153">
        <f>VLOOKUP(CONCATENATE($AR$5,"-",BQ50),PriceList[[Код ОН для шахиатки]:[Цена в шахматку]],3,0)</f>
        <v>49.71</v>
      </c>
      <c r="BR51" s="153">
        <f>VLOOKUP(CONCATENATE($AR$5,"-",BR50),PriceList[[Код ОН для шахиатки]:[Цена в шахматку]],3,0)</f>
        <v>28.52</v>
      </c>
      <c r="BS51" s="153">
        <f>VLOOKUP(CONCATENATE($AR$5,"-",BS50),PriceList[[Код ОН для шахиатки]:[Цена в шахматку]],3,0)</f>
        <v>29.23</v>
      </c>
      <c r="BT51" s="153">
        <f>VLOOKUP(CONCATENATE($AR$5,"-",BT50),PriceList[[Код ОН для шахиатки]:[Цена в шахматку]],3,0)</f>
        <v>29.23</v>
      </c>
      <c r="BU51" s="153">
        <f>VLOOKUP(CONCATENATE($AR$5,"-",BU50),PriceList[[Код ОН для шахиатки]:[Цена в шахматку]],3,0)</f>
        <v>29.43</v>
      </c>
      <c r="BV51" s="153">
        <f>VLOOKUP(CONCATENATE($AR$5,"-",BV50),PriceList[[Код ОН для шахиатки]:[Цена в шахматку]],3,0)</f>
        <v>34.4</v>
      </c>
      <c r="BW51" s="153">
        <f>VLOOKUP(CONCATENATE($AR$5,"-",BW50),PriceList[[Код ОН для шахиатки]:[Цена в шахматку]],3,0)</f>
        <v>29.23</v>
      </c>
      <c r="BX51" s="153">
        <f>VLOOKUP(CONCATENATE($AR$5,"-",BX50),PriceList[[Код ОН для шахиатки]:[Цена в шахматку]],3,0)</f>
        <v>29.23</v>
      </c>
      <c r="BY51" s="153">
        <f>VLOOKUP(CONCATENATE($AR$5,"-",BY50),PriceList[[Код ОН для шахиатки]:[Цена в шахматку]],3,0)</f>
        <v>29.23</v>
      </c>
      <c r="BZ51" s="153">
        <f>VLOOKUP(CONCATENATE($AR$5,"-",BZ50),PriceList[[Код ОН для шахиатки]:[Цена в шахматку]],3,0)</f>
        <v>29.23</v>
      </c>
      <c r="CA51" s="153">
        <f>VLOOKUP(CONCATENATE($AR$5,"-",CA50),PriceList[[Код ОН для шахиатки]:[Цена в шахматку]],3,0)</f>
        <v>63.38</v>
      </c>
      <c r="CB51" s="153">
        <f>VLOOKUP(CONCATENATE($AR$5,"-",CB50),PriceList[[Код ОН для шахиатки]:[Цена в шахматку]],3,0)</f>
        <v>28.87</v>
      </c>
      <c r="CC51" s="153">
        <f>VLOOKUP(CONCATENATE($AR$5,"-",CC50),PriceList[[Код ОН для шахиатки]:[Цена в шахматку]],3,0)</f>
        <v>28.87</v>
      </c>
      <c r="CD51" s="153">
        <f>VLOOKUP(CONCATENATE($AR$5,"-",CD50),PriceList[[Код ОН для шахиатки]:[Цена в шахматку]],3,0)</f>
        <v>28.41</v>
      </c>
      <c r="CE51" s="207">
        <f>VLOOKUP(CONCATENATE($AR$5,"-",CE50),PriceList[[Код ОН для шахиатки]:[Цена в шахматку]],3,0)</f>
        <v>28.7</v>
      </c>
      <c r="CF51" s="215">
        <f>VLOOKUP(CONCATENATE($CF$5,"-",CF50),PriceList[[Код ОН для шахиатки]:[Цена в шахматку]],3,0)</f>
        <v>29.88</v>
      </c>
      <c r="CG51" s="153">
        <f>VLOOKUP(CONCATENATE($CF$5,"-",CG50),PriceList[[Код ОН для шахиатки]:[Цена в шахматку]],3,0)</f>
        <v>29.39</v>
      </c>
      <c r="CH51" s="153">
        <f>VLOOKUP(CONCATENATE($CF$5,"-",CH50),PriceList[[Код ОН для шахиатки]:[Цена в шахматку]],3,0)</f>
        <v>29.11</v>
      </c>
      <c r="CI51" s="153">
        <f>VLOOKUP(CONCATENATE($CF$5,"-",CI50),PriceList[[Код ОН для шахиатки]:[Цена в шахматку]],3,0)</f>
        <v>29.27</v>
      </c>
      <c r="CJ51" s="153">
        <f>VLOOKUP(CONCATENATE($CF$5,"-",CJ50),PriceList[[Код ОН для шахиатки]:[Цена в шахматку]],3,0)</f>
        <v>29.27</v>
      </c>
      <c r="CK51" s="153">
        <f>VLOOKUP(CONCATENATE($CF$5,"-",CK50),PriceList[[Код ОН для шахиатки]:[Цена в шахматку]],3,0)</f>
        <v>29.27</v>
      </c>
      <c r="CL51" s="153">
        <f>VLOOKUP(CONCATENATE($CF$5,"-",CL50),PriceList[[Код ОН для шахиатки]:[Цена в шахматку]],3,0)</f>
        <v>45.23</v>
      </c>
      <c r="CM51" s="153">
        <f>VLOOKUP(CONCATENATE($CF$5,"-",CM50),PriceList[[Код ОН для шахиатки]:[Цена в шахматку]],3,0)</f>
        <v>28.97</v>
      </c>
      <c r="CN51" s="153">
        <f>VLOOKUP(CONCATENATE($CF$5,"-",CN50),PriceList[[Код ОН для шахиатки]:[Цена в шахматку]],3,0)</f>
        <v>52.06</v>
      </c>
      <c r="CO51" s="153">
        <f>VLOOKUP(CONCATENATE($CF$5,"-",CO50),PriceList[[Код ОН для шахиатки]:[Цена в шахматку]],3,0)</f>
        <v>29.03</v>
      </c>
      <c r="CP51" s="153">
        <f>VLOOKUP(CONCATENATE($CF$5,"-",CP50),PriceList[[Код ОН для шахиатки]:[Цена в шахматку]],3,0)</f>
        <v>29.13</v>
      </c>
      <c r="CQ51" s="153">
        <f>VLOOKUP(CONCATENATE($CF$5,"-",CQ50),PriceList[[Код ОН для шахиатки]:[Цена в шахматку]],3,0)</f>
        <v>29.65</v>
      </c>
      <c r="CR51" s="153">
        <f>VLOOKUP(CONCATENATE($CF$5,"-",CR50),PriceList[[Код ОН для шахиатки]:[Цена в шахматку]],3,0)</f>
        <v>30.07</v>
      </c>
      <c r="CS51" s="153">
        <f>VLOOKUP(CONCATENATE($CF$5,"-",CS50),PriceList[[Код ОН для шахиатки]:[Цена в шахматку]],3,0)</f>
        <v>30.35</v>
      </c>
      <c r="CT51" s="153">
        <f>VLOOKUP(CONCATENATE($CF$5,"-",CT50),PriceList[[Код ОН для шахиатки]:[Цена в шахматку]],3,0)</f>
        <v>31.02</v>
      </c>
      <c r="CU51" s="153">
        <f>VLOOKUP(CONCATENATE($CF$5,"-",CU50),PriceList[[Код ОН для шахиатки]:[Цена в шахматку]],3,0)</f>
        <v>30.91</v>
      </c>
      <c r="CV51" s="153">
        <f>VLOOKUP(CONCATENATE($CF$5,"-",CV50),PriceList[[Код ОН для шахиатки]:[Цена в шахматку]],3,0)</f>
        <v>30.39</v>
      </c>
      <c r="CW51" s="153">
        <f>VLOOKUP(CONCATENATE($CF$5,"-",CW50),PriceList[[Код ОН для шахиатки]:[Цена в шахматку]],3,0)</f>
        <v>29.36</v>
      </c>
      <c r="CX51" s="153">
        <f>VLOOKUP(CONCATENATE($CF$5,"-",CX50),PriceList[[Код ОН для шахиатки]:[Цена в шахматку]],3,0)</f>
        <v>41.75</v>
      </c>
      <c r="CY51" s="153">
        <f>VLOOKUP(CONCATENATE($CF$5,"-",CY50),PriceList[[Код ОН для шахиатки]:[Цена в шахматку]],3,0)</f>
        <v>41.75</v>
      </c>
      <c r="CZ51" s="153">
        <f>VLOOKUP(CONCATENATE($CF$5,"-",CZ50),PriceList[[Код ОН для шахиатки]:[Цена в шахматку]],3,0)</f>
        <v>29.36</v>
      </c>
      <c r="DA51" s="153">
        <f>VLOOKUP(CONCATENATE($CF$5,"-",DA50),PriceList[[Код ОН для шахиатки]:[Цена в шахматку]],3,0)</f>
        <v>30.35</v>
      </c>
      <c r="DB51" s="207">
        <f>VLOOKUP(CONCATENATE($CF$5,"-",DB50),PriceList[[Код ОН для шахиатки]:[Цена в шахматку]],3,0)</f>
        <v>30.82</v>
      </c>
      <c r="DC51" s="215">
        <f>VLOOKUP(CONCATENATE($DC$5,"-",DC50),PriceList[[Код ОН для шахиатки]:[Цена в шахматку]],3,0)</f>
        <v>30.82</v>
      </c>
      <c r="DD51" s="153">
        <f>VLOOKUP(CONCATENATE($DC$5,"-",DD50),PriceList[[Код ОН для шахиатки]:[Цена в шахматку]],3,0)</f>
        <v>30.35</v>
      </c>
      <c r="DE51" s="153">
        <f>VLOOKUP(CONCATENATE($DC$5,"-",DE50),PriceList[[Код ОН для шахиатки]:[Цена в шахматку]],3,0)</f>
        <v>29.36</v>
      </c>
      <c r="DF51" s="153">
        <f>VLOOKUP(CONCATENATE($DC$5,"-",DF50),PriceList[[Код ОН для шахиатки]:[Цена в шахматку]],3,0)</f>
        <v>41.75</v>
      </c>
      <c r="DG51" s="153">
        <f>VLOOKUP(CONCATENATE($DC$5,"-",DG50),PriceList[[Код ОН для шахиатки]:[Цена в шахматку]],3,0)</f>
        <v>41.75</v>
      </c>
      <c r="DH51" s="153">
        <f>VLOOKUP(CONCATENATE($DC$5,"-",DH50),PriceList[[Код ОН для шахиатки]:[Цена в шахматку]],3,0)</f>
        <v>29.36</v>
      </c>
      <c r="DI51" s="153">
        <f>VLOOKUP(CONCATENATE($DC$5,"-",DI50),PriceList[[Код ОН для шахиатки]:[Цена в шахматку]],3,0)</f>
        <v>30.39</v>
      </c>
      <c r="DJ51" s="153">
        <f>VLOOKUP(CONCATENATE($DC$5,"-",DJ50),PriceList[[Код ОН для шахиатки]:[Цена в шахматку]],3,0)</f>
        <v>30.91</v>
      </c>
      <c r="DK51" s="153">
        <f>VLOOKUP(CONCATENATE($DC$5,"-",DK50),PriceList[[Код ОН для шахиатки]:[Цена в шахматку]],3,0)</f>
        <v>31.02</v>
      </c>
      <c r="DL51" s="153">
        <f>VLOOKUP(CONCATENATE($DC$5,"-",DL50),PriceList[[Код ОН для шахиатки]:[Цена в шахматку]],3,0)</f>
        <v>30.35</v>
      </c>
      <c r="DM51" s="153">
        <f>VLOOKUP(CONCATENATE($DC$5,"-",DM50),PriceList[[Код ОН для шахиатки]:[Цена в шахматку]],3,0)</f>
        <v>30.07</v>
      </c>
      <c r="DN51" s="153">
        <f>VLOOKUP(CONCATENATE($DC$5,"-",DN50),PriceList[[Код ОН для шахиатки]:[Цена в шахматку]],3,0)</f>
        <v>29.65</v>
      </c>
      <c r="DO51" s="153">
        <f>VLOOKUP(CONCATENATE($DC$5,"-",DO50),PriceList[[Код ОН для шахиатки]:[Цена в шахматку]],3,0)</f>
        <v>29.39</v>
      </c>
      <c r="DP51" s="168">
        <f>VLOOKUP(CONCATENATE($DC$5,"-",DP50),PriceList[[Код ОН для шахиатки]:[Цена в шахматку]],3,0)</f>
        <v>29.88</v>
      </c>
      <c r="DQ51" s="136"/>
      <c r="DR51" s="142"/>
      <c r="DS51" s="142"/>
      <c r="DT51" s="142"/>
      <c r="DU51" s="142"/>
      <c r="DV51" s="143"/>
      <c r="DW51" s="136"/>
      <c r="DX51" s="136"/>
    </row>
    <row r="52" spans="1:128" ht="12.75" customHeight="1">
      <c r="A52" s="384"/>
      <c r="B52" s="154">
        <f>VLOOKUP(CONCATENATE($B$5,"-",B50),PriceList[[Код ОН для шахиатки]:[Цена в шахматку]],4,0)</f>
        <v>373728.30000000005</v>
      </c>
      <c r="C52" s="155">
        <f>VLOOKUP(CONCATENATE($B$5,"-",C50),PriceList[[Код ОН для шахиатки]:[Цена в шахматку]],4,0)</f>
        <v>377325.30000000005</v>
      </c>
      <c r="D52" s="155">
        <f>VLOOKUP(CONCATENATE($B$5,"-",D50),PriceList[[Код ОН для шахиатки]:[Цена в шахматку]],4,0)</f>
        <v>339787.00800000003</v>
      </c>
      <c r="E52" s="155">
        <f>VLOOKUP(CONCATENATE($B$5,"-",E50),PriceList[[Код ОН для шахиатки]:[Цена в шахматку]],4,0)</f>
        <v>375526.80000000005</v>
      </c>
      <c r="F52" s="155">
        <f>VLOOKUP(CONCATENATE($B$5,"-",F50),PriceList[[Код ОН для шахиатки]:[Цена в шахматку]],4,0)</f>
        <v>373728.30000000005</v>
      </c>
      <c r="G52" s="155">
        <f>VLOOKUP(CONCATENATE($B$5,"-",G50),PriceList[[Код ОН для шахиатки]:[Цена в шахматку]],4,0)</f>
        <v>373728.30000000005</v>
      </c>
      <c r="H52" s="155">
        <f>VLOOKUP(CONCATENATE($B$5,"-",H50),PriceList[[Код ОН для шахиатки]:[Цена в шахматку]],4,0)</f>
        <v>373728.30000000005</v>
      </c>
      <c r="I52" s="155">
        <f>VLOOKUP(CONCATENATE($B$5,"-",I50),PriceList[[Код ОН для шахиатки]:[Цена в шахматку]],4,0)</f>
        <v>368332.80000000005</v>
      </c>
      <c r="J52" s="155">
        <f>VLOOKUP(CONCATENATE($B$5,"-",J50),PriceList[[Код ОН для шахиатки]:[Цена в шахматку]],4,0)</f>
        <v>397108.80000000005</v>
      </c>
      <c r="K52" s="155">
        <f>VLOOKUP(CONCATENATE($B$5,"-",K50),PriceList[[Код ОН для шахиатки]:[Цена в шахматку]],4,0)</f>
        <v>404302.80000000005</v>
      </c>
      <c r="L52" s="155">
        <f>VLOOKUP(CONCATENATE($B$5,"-",L50),PriceList[[Код ОН для шахиатки]:[Цена в шахматку]],4,0)</f>
        <v>404302.80000000005</v>
      </c>
      <c r="M52" s="155">
        <f>VLOOKUP(CONCATENATE($B$5,"-",M50),PriceList[[Код ОН для шахиатки]:[Цена в шахматку]],4,0)</f>
        <v>404302.80000000005</v>
      </c>
      <c r="N52" s="155">
        <f>VLOOKUP(CONCATENATE($B$5,"-",N50),PriceList[[Код ОН для шахиатки]:[Цена в шахматку]],4,0)</f>
        <v>406101.30000000005</v>
      </c>
      <c r="O52" s="155">
        <f>VLOOKUP(CONCATENATE($B$5,"-",O50),PriceList[[Код ОН для шахиатки]:[Цена в шахматку]],4,0)</f>
        <v>406101.30000000005</v>
      </c>
      <c r="P52" s="155">
        <f>VLOOKUP(CONCATENATE($B$5,"-",P50),PriceList[[Код ОН для шахиатки]:[Цена в шахматку]],4,0)</f>
        <v>372591.64800000004</v>
      </c>
      <c r="Q52" s="155">
        <f>VLOOKUP(CONCATENATE($B$5,"-",Q50),PriceList[[Код ОН для шахиатки]:[Цена в шахматку]],4,0)</f>
        <v>407899.80000000005</v>
      </c>
      <c r="R52" s="155">
        <f>VLOOKUP(CONCATENATE($B$5,"-",R50),PriceList[[Код ОН для шахиатки]:[Цена в шахматку]],4,0)</f>
        <v>407899.80000000005</v>
      </c>
      <c r="S52" s="155">
        <f>VLOOKUP(CONCATENATE($B$5,"-",S50),PriceList[[Код ОН для шахиатки]:[Цена в шахматку]],4,0)</f>
        <v>389914.80000000005</v>
      </c>
      <c r="T52" s="155">
        <f>VLOOKUP(CONCATENATE($B$5,"-",T50),PriceList[[Код ОН для шахиатки]:[Цена в шахматку]],4,0)</f>
        <v>381224.44800000003</v>
      </c>
      <c r="U52" s="155">
        <f>VLOOKUP(CONCATENATE($B$5,"-",U50),PriceList[[Код ОН для шахиатки]:[Цена в шахматку]],4,0)</f>
        <v>404302.80000000005</v>
      </c>
      <c r="V52" s="155">
        <f>VLOOKUP(CONCATENATE($B$5,"-",V50),PriceList[[Код ОН для шахиатки]:[Цена в шахматку]],4,0)</f>
        <v>404302.80000000005</v>
      </c>
      <c r="W52" s="155">
        <f>VLOOKUP(CONCATENATE($B$5,"-",W50),PriceList[[Код ОН для шахиатки]:[Цена в шахматку]],4,0)</f>
        <v>407899.80000000005</v>
      </c>
      <c r="X52" s="155">
        <f>VLOOKUP(CONCATENATE($B$5,"-",X50),PriceList[[Код ОН для шахиатки]:[Цена в шахматку]],4,0)</f>
        <v>407899.80000000005</v>
      </c>
      <c r="Y52" s="155">
        <f>VLOOKUP(CONCATENATE($B$5,"-",Y50),PriceList[[Код ОН для шахиатки]:[Цена в шахматку]],4,0)</f>
        <v>407899.80000000005</v>
      </c>
      <c r="Z52" s="155">
        <f>VLOOKUP(CONCATENATE($B$5,"-",Z50),PriceList[[Код ОН для шахиатки]:[Цена в шахматку]],4,0)</f>
        <v>407899.80000000005</v>
      </c>
      <c r="AA52" s="155">
        <f>VLOOKUP(CONCATENATE($B$5,"-",AA50),PriceList[[Код ОН для шахиатки]:[Цена в шахматку]],4,0)</f>
        <v>372591.64800000004</v>
      </c>
      <c r="AB52" s="155">
        <f>VLOOKUP(CONCATENATE($B$5,"-",AB50),PriceList[[Код ОН для шахиатки]:[Цена в шахматку]],4,0)</f>
        <v>406101.30000000005</v>
      </c>
      <c r="AC52" s="155">
        <f>VLOOKUP(CONCATENATE($B$5,"-",AC50),PriceList[[Код ОН для шахиатки]:[Цена в шахматку]],4,0)</f>
        <v>406101.30000000005</v>
      </c>
      <c r="AD52" s="155">
        <f>VLOOKUP(CONCATENATE($B$5,"-",AD50),PriceList[[Код ОН для шахиатки]:[Цена в шахматку]],4,0)</f>
        <v>404302.80000000005</v>
      </c>
      <c r="AE52" s="155">
        <f>VLOOKUP(CONCATENATE($B$5,"-",AE50),PriceList[[Код ОН для шахиатки]:[Цена в шахматку]],4,0)</f>
        <v>404302.80000000005</v>
      </c>
      <c r="AF52" s="155">
        <f>VLOOKUP(CONCATENATE($B$5,"-",AF50),PriceList[[Код ОН для шахиатки]:[Цена в шахматку]],4,0)</f>
        <v>404302.80000000005</v>
      </c>
      <c r="AG52" s="155">
        <f>VLOOKUP(CONCATENATE($B$5,"-",AG50),PriceList[[Код ОН для шахиатки]:[Цена в шахматку]],4,0)</f>
        <v>397108.80000000005</v>
      </c>
      <c r="AH52" s="155">
        <f>VLOOKUP(CONCATENATE($B$5,"-",AH50),PriceList[[Код ОН для шахиатки]:[Цена в шахматку]],4,0)</f>
        <v>377325.30000000005</v>
      </c>
      <c r="AI52" s="155">
        <f>VLOOKUP(CONCATENATE($B$5,"-",AI50),PriceList[[Код ОН для шахиатки]:[Цена в шахматку]],4,0)</f>
        <v>384519.30000000005</v>
      </c>
      <c r="AJ52" s="155">
        <f>VLOOKUP(CONCATENATE($B$5,"-",AJ50),PriceList[[Код ОН для шахиатки]:[Цена в шахматку]],4,0)</f>
        <v>384519.30000000005</v>
      </c>
      <c r="AK52" s="155">
        <f>VLOOKUP(CONCATENATE($B$5,"-",AK50),PriceList[[Код ОН для шахиатки]:[Цена в шахматку]],4,0)</f>
        <v>384519.30000000005</v>
      </c>
      <c r="AL52" s="155">
        <f>VLOOKUP(CONCATENATE($B$5,"-",AL50),PriceList[[Код ОН для шахиатки]:[Цена в шахматку]],4,0)</f>
        <v>386317.80000000005</v>
      </c>
      <c r="AM52" s="155">
        <f>VLOOKUP(CONCATENATE($B$5,"-",AM50),PriceList[[Код ОН для шахиатки]:[Цена в шахматку]],4,0)</f>
        <v>350146.36800000002</v>
      </c>
      <c r="AN52" s="155">
        <f>VLOOKUP(CONCATENATE($B$5,"-",AN50),PriceList[[Код ОН для шахиатки]:[Цена в шахматку]],4,0)</f>
        <v>379123.80000000005</v>
      </c>
      <c r="AO52" s="155">
        <f>VLOOKUP(CONCATENATE($B$5,"-",AO50),PriceList[[Код ОН для шахиатки]:[Цена в шахматку]],4,0)</f>
        <v>379123.80000000005</v>
      </c>
      <c r="AP52" s="155">
        <f>VLOOKUP(CONCATENATE($B$5,"-",AP50),PriceList[[Код ОН для шахиатки]:[Цена в шахматку]],4,0)</f>
        <v>379123.80000000005</v>
      </c>
      <c r="AQ52" s="208">
        <f>VLOOKUP(CONCATENATE($B$5,"-",AQ50),PriceList[[Код ОН для шахиатки]:[Цена в шахматку]],4,0)</f>
        <v>379123.80000000005</v>
      </c>
      <c r="AR52" s="216">
        <f>VLOOKUP(CONCATENATE($AR$5,"-",AR50),PriceList[[Код ОН для шахиатки]:[Цена в шахматку]],4,0)</f>
        <v>423007.2</v>
      </c>
      <c r="AS52" s="155">
        <f>VLOOKUP(CONCATENATE($AR$5,"-",AS50),PriceList[[Код ОН для шахиатки]:[Цена в шахматку]],4,0)</f>
        <v>437395.20000000001</v>
      </c>
      <c r="AT52" s="155">
        <f>VLOOKUP(CONCATENATE($AR$5,"-",AT50),PriceList[[Код ОН для шахиатки]:[Цена в шахматку]],4,0)</f>
        <v>437395.20000000001</v>
      </c>
      <c r="AU52" s="155">
        <f>VLOOKUP(CONCATENATE($AR$5,"-",AU50),PriceList[[Код ОН для шахиатки]:[Цена в шахматку]],4,0)</f>
        <v>448186.2</v>
      </c>
      <c r="AV52" s="155">
        <f>VLOOKUP(CONCATENATE($AR$5,"-",AV50),PriceList[[Код ОН для шахиатки]:[Цена в шахматку]],4,0)</f>
        <v>437395.20000000001</v>
      </c>
      <c r="AW52" s="155">
        <f>VLOOKUP(CONCATENATE($AR$5,"-",AW50),PriceList[[Код ОН для шахиатки]:[Цена в шахматку]],4,0)</f>
        <v>433798.2</v>
      </c>
      <c r="AX52" s="155">
        <f>VLOOKUP(CONCATENATE($AR$5,"-",AX50),PriceList[[Код ОН для шахиатки]:[Цена в шахматку]],4,0)</f>
        <v>433798.2</v>
      </c>
      <c r="AY52" s="155">
        <f>VLOOKUP(CONCATENATE($AR$5,"-",AY50),PriceList[[Код ОН для шахиатки]:[Цена в шахматку]],4,0)</f>
        <v>433798.2</v>
      </c>
      <c r="AZ52" s="155">
        <f>VLOOKUP(CONCATENATE($AR$5,"-",AZ50),PriceList[[Код ОН для шахиатки]:[Цена в шахматку]],4,0)</f>
        <v>430201.2</v>
      </c>
      <c r="BA52" s="155">
        <f>VLOOKUP(CONCATENATE($AR$5,"-",BA50),PriceList[[Код ОН для шахиатки]:[Цена в шахматку]],4,0)</f>
        <v>430201.2</v>
      </c>
      <c r="BB52" s="155">
        <f>VLOOKUP(CONCATENATE($AR$5,"-",BB50),PriceList[[Код ОН для шахиатки]:[Цена в шахматку]],4,0)</f>
        <v>433798.2</v>
      </c>
      <c r="BC52" s="155">
        <f>VLOOKUP(CONCATENATE($AR$5,"-",BC50),PriceList[[Код ОН для шахиатки]:[Цена в шахматку]],4,0)</f>
        <v>433798.2</v>
      </c>
      <c r="BD52" s="155">
        <f>VLOOKUP(CONCATENATE($AR$5,"-",BD50),PriceList[[Код ОН для шахиатки]:[Цена в шахматку]],4,0)</f>
        <v>433798.2</v>
      </c>
      <c r="BE52" s="155">
        <f>VLOOKUP(CONCATENATE($AR$5,"-",BE50),PriceList[[Код ОН для шахиатки]:[Цена в шахматку]],4,0)</f>
        <v>433798.2</v>
      </c>
      <c r="BF52" s="155">
        <f>VLOOKUP(CONCATENATE($AR$5,"-",BF50),PriceList[[Код ОН для шахиатки]:[Цена в шахматку]],4,0)</f>
        <v>415813.2</v>
      </c>
      <c r="BG52" s="155">
        <f>VLOOKUP(CONCATENATE($AR$5,"-",BG50),PriceList[[Код ОН для шахиатки]:[Цена в шахматку]],4,0)</f>
        <v>388835.7</v>
      </c>
      <c r="BH52" s="155">
        <f>VLOOKUP(CONCATENATE($AR$5,"-",BH50),PriceList[[Код ОН для шахиатки]:[Цена в шахматку]],4,0)</f>
        <v>424805.7</v>
      </c>
      <c r="BI52" s="155">
        <f>VLOOKUP(CONCATENATE($AR$5,"-",BI50),PriceList[[Код ОН для шахиатки]:[Цена в шахматку]],4,0)</f>
        <v>423007.2</v>
      </c>
      <c r="BJ52" s="155">
        <f>VLOOKUP(CONCATENATE($AR$5,"-",BJ50),PriceList[[Код ОН для шахиатки]:[Цена в шахматку]],4,0)</f>
        <v>440992.2</v>
      </c>
      <c r="BK52" s="155">
        <f>VLOOKUP(CONCATENATE($AR$5,"-",BK50),PriceList[[Код ОН для шахиатки]:[Цена в шахматку]],4,0)</f>
        <v>440992.2</v>
      </c>
      <c r="BL52" s="155">
        <f>VLOOKUP(CONCATENATE($AR$5,"-",BL50),PriceList[[Код ОН для шахиатки]:[Цена в шахматку]],4,0)</f>
        <v>440992.2</v>
      </c>
      <c r="BM52" s="155">
        <f>VLOOKUP(CONCATENATE($AR$5,"-",BM50),PriceList[[Код ОН для шахиатки]:[Цена в шахматку]],4,0)</f>
        <v>440992.2</v>
      </c>
      <c r="BN52" s="155">
        <f>VLOOKUP(CONCATENATE($AR$5,"-",BN50),PriceList[[Код ОН для шахиатки]:[Цена в шахматку]],4,0)</f>
        <v>440992.2</v>
      </c>
      <c r="BO52" s="155">
        <f>VLOOKUP(CONCATENATE($AR$5,"-",BO50),PriceList[[Код ОН для шахиатки]:[Цена в шахматку]],4,0)</f>
        <v>440992.2</v>
      </c>
      <c r="BP52" s="155">
        <f>VLOOKUP(CONCATENATE($AR$5,"-",BP50),PriceList[[Код ОН для шахиатки]:[Цена в шахматку]],4,0)</f>
        <v>430201.2</v>
      </c>
      <c r="BQ52" s="155">
        <f>VLOOKUP(CONCATENATE($AR$5,"-",BQ50),PriceList[[Код ОН для шахиатки]:[Цена в шахматку]],4,0)</f>
        <v>423007.2</v>
      </c>
      <c r="BR52" s="155">
        <f>VLOOKUP(CONCATENATE($AR$5,"-",BR50),PriceList[[Код ОН для шахиатки]:[Цена в шахматку]],4,0)</f>
        <v>433798.2</v>
      </c>
      <c r="BS52" s="155">
        <f>VLOOKUP(CONCATENATE($AR$5,"-",BS50),PriceList[[Код ОН для шахиатки]:[Цена в шахматку]],4,0)</f>
        <v>433798.2</v>
      </c>
      <c r="BT52" s="155">
        <f>VLOOKUP(CONCATENATE($AR$5,"-",BT50),PriceList[[Код ОН для шахиатки]:[Цена в шахматку]],4,0)</f>
        <v>433798.2</v>
      </c>
      <c r="BU52" s="155">
        <f>VLOOKUP(CONCATENATE($AR$5,"-",BU50),PriceList[[Код ОН для шахиатки]:[Цена в шахматку]],4,0)</f>
        <v>433798.2</v>
      </c>
      <c r="BV52" s="155">
        <f>VLOOKUP(CONCATENATE($AR$5,"-",BV50),PriceList[[Код ОН для шахиатки]:[Цена в шахматку]],4,0)</f>
        <v>419410.2</v>
      </c>
      <c r="BW52" s="155">
        <f>VLOOKUP(CONCATENATE($AR$5,"-",BW50),PriceList[[Код ОН для шахиатки]:[Цена в шахматку]],4,0)</f>
        <v>433798.2</v>
      </c>
      <c r="BX52" s="155">
        <f>VLOOKUP(CONCATENATE($AR$5,"-",BX50),PriceList[[Код ОН для шахиатки]:[Цена в шахматку]],4,0)</f>
        <v>435596.7</v>
      </c>
      <c r="BY52" s="155">
        <f>VLOOKUP(CONCATENATE($AR$5,"-",BY50),PriceList[[Код ОН для шахиатки]:[Цена в шахматку]],4,0)</f>
        <v>435596.7</v>
      </c>
      <c r="BZ52" s="155">
        <f>VLOOKUP(CONCATENATE($AR$5,"-",BZ50),PriceList[[Код ОН для шахиатки]:[Цена в шахматку]],4,0)</f>
        <v>435596.7</v>
      </c>
      <c r="CA52" s="155">
        <f>VLOOKUP(CONCATENATE($AR$5,"-",CA50),PriceList[[Код ОН для шахиатки]:[Цена в шахматку]],4,0)</f>
        <v>387094.75200000004</v>
      </c>
      <c r="CB52" s="155">
        <f>VLOOKUP(CONCATENATE($AR$5,"-",CB50),PriceList[[Код ОН для шахиатки]:[Цена в шахматку]],4,0)</f>
        <v>437395.20000000001</v>
      </c>
      <c r="CC52" s="155">
        <f>VLOOKUP(CONCATENATE($AR$5,"-",CC50),PriceList[[Код ОН для шахиатки]:[Цена в шахматку]],4,0)</f>
        <v>437395.20000000001</v>
      </c>
      <c r="CD52" s="155">
        <f>VLOOKUP(CONCATENATE($AR$5,"-",CD50),PriceList[[Код ОН для шахиатки]:[Цена в шахматку]],4,0)</f>
        <v>437395.20000000001</v>
      </c>
      <c r="CE52" s="208">
        <f>VLOOKUP(CONCATENATE($AR$5,"-",CE50),PriceList[[Код ОН для шахиатки]:[Цена в шахматку]],4,0)</f>
        <v>0</v>
      </c>
      <c r="CF52" s="216">
        <f>VLOOKUP(CONCATENATE($CF$5,"-",CF50),PriceList[[Код ОН для шахиатки]:[Цена в шахматку]],4,0)</f>
        <v>375526.80000000005</v>
      </c>
      <c r="CG52" s="155">
        <f>VLOOKUP(CONCATENATE($CF$5,"-",CG50),PriceList[[Код ОН для шахиатки]:[Цена в шахматку]],4,0)</f>
        <v>379123.80000000005</v>
      </c>
      <c r="CH52" s="155">
        <f>VLOOKUP(CONCATENATE($CF$5,"-",CH50),PriceList[[Код ОН для шахиатки]:[Цена в шахматку]],4,0)</f>
        <v>379123.80000000005</v>
      </c>
      <c r="CI52" s="155">
        <f>VLOOKUP(CONCATENATE($CF$5,"-",CI50),PriceList[[Код ОН для шахиатки]:[Цена в шахматку]],4,0)</f>
        <v>379123.80000000005</v>
      </c>
      <c r="CJ52" s="155">
        <f>VLOOKUP(CONCATENATE($CF$5,"-",CJ50),PriceList[[Код ОН для шахиатки]:[Цена в шахматку]],4,0)</f>
        <v>379123.80000000005</v>
      </c>
      <c r="CK52" s="155">
        <f>VLOOKUP(CONCATENATE($CF$5,"-",CK50),PriceList[[Код ОН для шахиатки]:[Цена в шахматку]],4,0)</f>
        <v>379123.80000000005</v>
      </c>
      <c r="CL52" s="155">
        <f>VLOOKUP(CONCATENATE($CF$5,"-",CL50),PriceList[[Код ОН для шахиатки]:[Цена в шахматку]],4,0)</f>
        <v>376044.76800000004</v>
      </c>
      <c r="CM52" s="155">
        <f>VLOOKUP(CONCATENATE($CF$5,"-",CM50),PriceList[[Код ОН для шахиатки]:[Цена в шахматку]],4,0)</f>
        <v>395310.30000000005</v>
      </c>
      <c r="CN52" s="155">
        <f>VLOOKUP(CONCATENATE($CF$5,"-",CN50),PriceList[[Код ОН для шахиатки]:[Цена в шахматку]],4,0)</f>
        <v>358779.16800000001</v>
      </c>
      <c r="CO52" s="155">
        <f>VLOOKUP(CONCATENATE($CF$5,"-",CO50),PriceList[[Код ОН для шахиатки]:[Цена в шахматку]],4,0)</f>
        <v>402504.30000000005</v>
      </c>
      <c r="CP52" s="155">
        <f>VLOOKUP(CONCATENATE($CF$5,"-",CP50),PriceList[[Код ОН для шахиатки]:[Цена в шахматку]],4,0)</f>
        <v>402504.30000000005</v>
      </c>
      <c r="CQ52" s="155">
        <f>VLOOKUP(CONCATENATE($CF$5,"-",CQ50),PriceList[[Код ОН для шахиатки]:[Цена в шахматку]],4,0)</f>
        <v>402504.30000000005</v>
      </c>
      <c r="CR52" s="155">
        <f>VLOOKUP(CONCATENATE($CF$5,"-",CR50),PriceList[[Код ОН для шахиатки]:[Цена в шахматку]],4,0)</f>
        <v>402504.30000000005</v>
      </c>
      <c r="CS52" s="155">
        <f>VLOOKUP(CONCATENATE($CF$5,"-",CS50),PriceList[[Код ОН для шахиатки]:[Цена в шахматку]],4,0)</f>
        <v>398907.30000000005</v>
      </c>
      <c r="CT52" s="155">
        <f>VLOOKUP(CONCATENATE($CF$5,"-",CT50),PriceList[[Код ОН для шахиатки]:[Цена в шахматку]],4,0)</f>
        <v>402504.30000000005</v>
      </c>
      <c r="CU52" s="155">
        <f>VLOOKUP(CONCATENATE($CF$5,"-",CU50),PriceList[[Код ОН для шахиатки]:[Цена в шахматку]],4,0)</f>
        <v>402504.30000000005</v>
      </c>
      <c r="CV52" s="155">
        <f>VLOOKUP(CONCATENATE($CF$5,"-",CV50),PriceList[[Код ОН для шахиатки]:[Цена в шахматку]],4,0)</f>
        <v>402504.30000000005</v>
      </c>
      <c r="CW52" s="155">
        <f>VLOOKUP(CONCATENATE($CF$5,"-",CW50),PriceList[[Код ОН для шахиатки]:[Цена в шахматку]],4,0)</f>
        <v>402504.30000000005</v>
      </c>
      <c r="CX52" s="155">
        <f>VLOOKUP(CONCATENATE($CF$5,"-",CX50),PriceList[[Код ОН для шахиатки]:[Цена в шахматку]],4,0)</f>
        <v>398907.30000000005</v>
      </c>
      <c r="CY52" s="155">
        <f>VLOOKUP(CONCATENATE($CF$5,"-",CY50),PriceList[[Код ОН для шахиатки]:[Цена в шахматку]],4,0)</f>
        <v>375526.80000000005</v>
      </c>
      <c r="CZ52" s="155">
        <f>VLOOKUP(CONCATENATE($CF$5,"-",CZ50),PriceList[[Код ОН для шахиатки]:[Цена в шахматку]],4,0)</f>
        <v>379123.80000000005</v>
      </c>
      <c r="DA52" s="155">
        <f>VLOOKUP(CONCATENATE($CF$5,"-",DA50),PriceList[[Код ОН для шахиатки]:[Цена в шахматку]],4,0)</f>
        <v>379123.80000000005</v>
      </c>
      <c r="DB52" s="208">
        <f>VLOOKUP(CONCATENATE($CF$5,"-",DB50),PriceList[[Код ОН для шахиатки]:[Цена в шахматку]],4,0)</f>
        <v>379123.80000000005</v>
      </c>
      <c r="DC52" s="216">
        <f>VLOOKUP(CONCATENATE($DC$5,"-",DC50),PriceList[[Код ОН для шахиатки]:[Цена в шахматку]],4,0)</f>
        <v>395310.30000000005</v>
      </c>
      <c r="DD52" s="155">
        <f>VLOOKUP(CONCATENATE($DC$5,"-",DD50),PriceList[[Код ОН для шахиатки]:[Цена в шахматку]],4,0)</f>
        <v>395310.30000000005</v>
      </c>
      <c r="DE52" s="155">
        <f>VLOOKUP(CONCATENATE($DC$5,"-",DE50),PriceList[[Код ОН для шахиатки]:[Цена в шахматку]],4,0)</f>
        <v>395310.30000000005</v>
      </c>
      <c r="DF52" s="155">
        <f>VLOOKUP(CONCATENATE($DC$5,"-",DF50),PriceList[[Код ОН для шахиатки]:[Цена в шахматку]],4,0)</f>
        <v>391713.30000000005</v>
      </c>
      <c r="DG52" s="155">
        <f>VLOOKUP(CONCATENATE($DC$5,"-",DG50),PriceList[[Код ОН для шахиатки]:[Цена в шахматку]],4,0)</f>
        <v>398907.30000000005</v>
      </c>
      <c r="DH52" s="155">
        <f>VLOOKUP(CONCATENATE($DC$5,"-",DH50),PriceList[[Код ОН для шахиатки]:[Цена в шахматку]],4,0)</f>
        <v>402504.30000000005</v>
      </c>
      <c r="DI52" s="155">
        <f>VLOOKUP(CONCATENATE($DC$5,"-",DI50),PriceList[[Код ОН для шахиатки]:[Цена в шахматку]],4,0)</f>
        <v>402504.30000000005</v>
      </c>
      <c r="DJ52" s="155">
        <f>VLOOKUP(CONCATENATE($DC$5,"-",DJ50),PriceList[[Код ОН для шахиатки]:[Цена в шахматку]],4,0)</f>
        <v>402504.30000000005</v>
      </c>
      <c r="DK52" s="155">
        <f>VLOOKUP(CONCATENATE($DC$5,"-",DK50),PriceList[[Код ОН для шахиатки]:[Цена в шахматку]],4,0)</f>
        <v>402504.30000000005</v>
      </c>
      <c r="DL52" s="155">
        <f>VLOOKUP(CONCATENATE($DC$5,"-",DL50),PriceList[[Код ОН для шахиатки]:[Цена в шахматку]],4,0)</f>
        <v>398907.30000000005</v>
      </c>
      <c r="DM52" s="155">
        <f>VLOOKUP(CONCATENATE($DC$5,"-",DM50),PriceList[[Код ОН для шахиатки]:[Цена в шахматку]],4,0)</f>
        <v>402504.30000000005</v>
      </c>
      <c r="DN52" s="155">
        <f>VLOOKUP(CONCATENATE($DC$5,"-",DN50),PriceList[[Код ОН для шахиатки]:[Цена в шахматку]],4,0)</f>
        <v>398907.30000000005</v>
      </c>
      <c r="DO52" s="155">
        <f>VLOOKUP(CONCATENATE($DC$5,"-",DO50),PriceList[[Код ОН для шахиатки]:[Цена в шахматку]],4,0)</f>
        <v>395310.30000000005</v>
      </c>
      <c r="DP52" s="169">
        <f>VLOOKUP(CONCATENATE($DC$5,"-",DP50),PriceList[[Код ОН для шахиатки]:[Цена в шахматку]],4,0)</f>
        <v>391713.30000000005</v>
      </c>
      <c r="DQ52" s="136"/>
      <c r="DR52" s="142"/>
      <c r="DS52" s="142"/>
      <c r="DT52" s="142"/>
      <c r="DU52" s="142"/>
      <c r="DV52" s="143"/>
      <c r="DW52" s="136"/>
      <c r="DX52" s="136"/>
    </row>
    <row r="53" spans="1:128" ht="12.75" customHeight="1">
      <c r="A53" s="384"/>
      <c r="B53" s="154">
        <f t="shared" ref="B53:DP53" si="57">B52*B51</f>
        <v>11159527.038000001</v>
      </c>
      <c r="C53" s="156">
        <f t="shared" si="57"/>
        <v>11546154.180000002</v>
      </c>
      <c r="D53" s="156">
        <f t="shared" si="57"/>
        <v>19959088.849920001</v>
      </c>
      <c r="E53" s="156">
        <f t="shared" si="57"/>
        <v>10976648.364000002</v>
      </c>
      <c r="F53" s="156">
        <f t="shared" si="57"/>
        <v>10927815.492000001</v>
      </c>
      <c r="G53" s="156">
        <f t="shared" si="57"/>
        <v>10927815.492000001</v>
      </c>
      <c r="H53" s="156">
        <f t="shared" si="57"/>
        <v>10688629.380000003</v>
      </c>
      <c r="I53" s="156">
        <f t="shared" si="57"/>
        <v>18309823.488000002</v>
      </c>
      <c r="J53" s="156">
        <f t="shared" si="57"/>
        <v>19740278.448000003</v>
      </c>
      <c r="K53" s="156">
        <f t="shared" si="57"/>
        <v>11563060.080000002</v>
      </c>
      <c r="L53" s="156">
        <f t="shared" si="57"/>
        <v>11821813.872000001</v>
      </c>
      <c r="M53" s="156">
        <f t="shared" si="57"/>
        <v>11821813.872000001</v>
      </c>
      <c r="N53" s="156">
        <f t="shared" si="57"/>
        <v>11874402.012</v>
      </c>
      <c r="O53" s="156">
        <f t="shared" si="57"/>
        <v>11874402.012</v>
      </c>
      <c r="P53" s="156">
        <f t="shared" si="57"/>
        <v>19833053.423040003</v>
      </c>
      <c r="Q53" s="156">
        <f t="shared" si="57"/>
        <v>12583708.830000002</v>
      </c>
      <c r="R53" s="156">
        <f t="shared" si="57"/>
        <v>12571471.836000001</v>
      </c>
      <c r="S53" s="156">
        <f t="shared" si="57"/>
        <v>17448687.300000001</v>
      </c>
      <c r="T53" s="156">
        <f t="shared" si="57"/>
        <v>20182022.277120002</v>
      </c>
      <c r="U53" s="156">
        <f t="shared" si="57"/>
        <v>12197815.476000002</v>
      </c>
      <c r="V53" s="156">
        <f t="shared" si="57"/>
        <v>12282719.064000001</v>
      </c>
      <c r="W53" s="156">
        <f t="shared" si="57"/>
        <v>12485812.878</v>
      </c>
      <c r="X53" s="156">
        <f t="shared" si="57"/>
        <v>12571471.836000001</v>
      </c>
      <c r="Y53" s="156">
        <f t="shared" si="57"/>
        <v>12563313.840000002</v>
      </c>
      <c r="Z53" s="156">
        <f t="shared" si="57"/>
        <v>12575550.834000001</v>
      </c>
      <c r="AA53" s="156">
        <f t="shared" si="57"/>
        <v>19900119.919679999</v>
      </c>
      <c r="AB53" s="156">
        <f t="shared" si="57"/>
        <v>11870340.999000002</v>
      </c>
      <c r="AC53" s="156">
        <f t="shared" si="57"/>
        <v>11874402.012</v>
      </c>
      <c r="AD53" s="156">
        <f t="shared" si="57"/>
        <v>11817770.844000002</v>
      </c>
      <c r="AE53" s="156">
        <f t="shared" si="57"/>
        <v>11821813.872000001</v>
      </c>
      <c r="AF53" s="156">
        <f t="shared" si="57"/>
        <v>11563060.080000002</v>
      </c>
      <c r="AG53" s="156">
        <f t="shared" si="57"/>
        <v>19740278.448000003</v>
      </c>
      <c r="AH53" s="156">
        <f t="shared" si="57"/>
        <v>18756840.663000003</v>
      </c>
      <c r="AI53" s="156">
        <f t="shared" si="57"/>
        <v>10997251.980000002</v>
      </c>
      <c r="AJ53" s="156">
        <f t="shared" si="57"/>
        <v>11243344.332</v>
      </c>
      <c r="AK53" s="156">
        <f t="shared" si="57"/>
        <v>11243344.332</v>
      </c>
      <c r="AL53" s="156">
        <f t="shared" si="57"/>
        <v>11295932.472000001</v>
      </c>
      <c r="AM53" s="156">
        <f t="shared" si="57"/>
        <v>20567597.656320002</v>
      </c>
      <c r="AN53" s="156">
        <f t="shared" si="57"/>
        <v>11597397.042000001</v>
      </c>
      <c r="AO53" s="156">
        <f t="shared" si="57"/>
        <v>11669430.564000001</v>
      </c>
      <c r="AP53" s="156">
        <f t="shared" si="57"/>
        <v>11597397.042000001</v>
      </c>
      <c r="AQ53" s="209">
        <f t="shared" si="57"/>
        <v>11525363.520000001</v>
      </c>
      <c r="AR53" s="216">
        <f t="shared" si="57"/>
        <v>15845849.712000001</v>
      </c>
      <c r="AS53" s="156">
        <f t="shared" si="57"/>
        <v>12675712.896</v>
      </c>
      <c r="AT53" s="156">
        <f t="shared" si="57"/>
        <v>12474511.104</v>
      </c>
      <c r="AU53" s="156">
        <f t="shared" si="57"/>
        <v>14543642.190000001</v>
      </c>
      <c r="AV53" s="156">
        <f t="shared" si="57"/>
        <v>14184726.336000001</v>
      </c>
      <c r="AW53" s="156">
        <f t="shared" si="57"/>
        <v>12371924.664000001</v>
      </c>
      <c r="AX53" s="156">
        <f t="shared" si="57"/>
        <v>12575809.818</v>
      </c>
      <c r="AY53" s="156">
        <f t="shared" si="57"/>
        <v>12376262.646000002</v>
      </c>
      <c r="AZ53" s="156">
        <f t="shared" si="57"/>
        <v>12471532.787999999</v>
      </c>
      <c r="BA53" s="156">
        <f t="shared" si="57"/>
        <v>12471532.787999999</v>
      </c>
      <c r="BB53" s="156">
        <f t="shared" si="57"/>
        <v>12575809.818</v>
      </c>
      <c r="BC53" s="156">
        <f t="shared" si="57"/>
        <v>12575809.818</v>
      </c>
      <c r="BD53" s="156">
        <f t="shared" si="57"/>
        <v>12328544.844000001</v>
      </c>
      <c r="BE53" s="156">
        <f t="shared" si="57"/>
        <v>12523754.034</v>
      </c>
      <c r="BF53" s="156">
        <f t="shared" si="57"/>
        <v>13921425.935999999</v>
      </c>
      <c r="BG53" s="156">
        <f t="shared" si="57"/>
        <v>16299992.544000002</v>
      </c>
      <c r="BH53" s="156">
        <f t="shared" si="57"/>
        <v>12417070.611000001</v>
      </c>
      <c r="BI53" s="156">
        <f t="shared" si="57"/>
        <v>12364500.456</v>
      </c>
      <c r="BJ53" s="156">
        <f t="shared" si="57"/>
        <v>12890202.006000001</v>
      </c>
      <c r="BK53" s="156">
        <f t="shared" si="57"/>
        <v>12890202.006000001</v>
      </c>
      <c r="BL53" s="156">
        <f t="shared" si="57"/>
        <v>12890202.006000001</v>
      </c>
      <c r="BM53" s="156">
        <f t="shared" si="57"/>
        <v>12890202.006000001</v>
      </c>
      <c r="BN53" s="156">
        <f t="shared" si="57"/>
        <v>12890202.006000001</v>
      </c>
      <c r="BO53" s="156">
        <f t="shared" si="57"/>
        <v>12577097.544</v>
      </c>
      <c r="BP53" s="156">
        <f t="shared" si="57"/>
        <v>21385301.652000003</v>
      </c>
      <c r="BQ53" s="156">
        <f t="shared" si="57"/>
        <v>21027687.912</v>
      </c>
      <c r="BR53" s="156">
        <f t="shared" si="57"/>
        <v>12371924.664000001</v>
      </c>
      <c r="BS53" s="156">
        <f t="shared" si="57"/>
        <v>12679921.386</v>
      </c>
      <c r="BT53" s="156">
        <f t="shared" si="57"/>
        <v>12679921.386</v>
      </c>
      <c r="BU53" s="156">
        <f t="shared" si="57"/>
        <v>12766681.026000001</v>
      </c>
      <c r="BV53" s="156">
        <f t="shared" si="57"/>
        <v>14427710.879999999</v>
      </c>
      <c r="BW53" s="156">
        <f t="shared" si="57"/>
        <v>12679921.386</v>
      </c>
      <c r="BX53" s="156">
        <f t="shared" si="57"/>
        <v>12732491.541000001</v>
      </c>
      <c r="BY53" s="156">
        <f t="shared" si="57"/>
        <v>12732491.541000001</v>
      </c>
      <c r="BZ53" s="156">
        <f t="shared" si="57"/>
        <v>12732491.541000001</v>
      </c>
      <c r="CA53" s="156">
        <f t="shared" si="57"/>
        <v>24534065.381760005</v>
      </c>
      <c r="CB53" s="156">
        <f t="shared" si="57"/>
        <v>12627599.424000001</v>
      </c>
      <c r="CC53" s="156">
        <f t="shared" si="57"/>
        <v>12627599.424000001</v>
      </c>
      <c r="CD53" s="156">
        <f t="shared" si="57"/>
        <v>12426397.632000001</v>
      </c>
      <c r="CE53" s="209">
        <f t="shared" si="57"/>
        <v>0</v>
      </c>
      <c r="CF53" s="216">
        <f t="shared" si="57"/>
        <v>11220740.784000002</v>
      </c>
      <c r="CG53" s="156">
        <f t="shared" si="57"/>
        <v>11142448.482000001</v>
      </c>
      <c r="CH53" s="156">
        <f t="shared" si="57"/>
        <v>11036293.818000002</v>
      </c>
      <c r="CI53" s="156">
        <f t="shared" si="57"/>
        <v>11096953.626000002</v>
      </c>
      <c r="CJ53" s="156">
        <f t="shared" si="57"/>
        <v>11096953.626000002</v>
      </c>
      <c r="CK53" s="156">
        <f t="shared" si="57"/>
        <v>11096953.626000002</v>
      </c>
      <c r="CL53" s="156">
        <f t="shared" si="57"/>
        <v>17008504.85664</v>
      </c>
      <c r="CM53" s="156">
        <f t="shared" si="57"/>
        <v>11452139.391000001</v>
      </c>
      <c r="CN53" s="156">
        <f t="shared" si="57"/>
        <v>18678043.486080002</v>
      </c>
      <c r="CO53" s="156">
        <f t="shared" si="57"/>
        <v>11684699.829000002</v>
      </c>
      <c r="CP53" s="156">
        <f t="shared" si="57"/>
        <v>11724950.259000001</v>
      </c>
      <c r="CQ53" s="156">
        <f t="shared" si="57"/>
        <v>11934252.495000001</v>
      </c>
      <c r="CR53" s="156">
        <f t="shared" si="57"/>
        <v>12103304.301000001</v>
      </c>
      <c r="CS53" s="156">
        <f t="shared" si="57"/>
        <v>12106836.555000002</v>
      </c>
      <c r="CT53" s="156">
        <f t="shared" si="57"/>
        <v>12485683.386000002</v>
      </c>
      <c r="CU53" s="156">
        <f t="shared" si="57"/>
        <v>12441407.913000001</v>
      </c>
      <c r="CV53" s="156">
        <f t="shared" si="57"/>
        <v>12232105.677000001</v>
      </c>
      <c r="CW53" s="156">
        <f t="shared" si="57"/>
        <v>11817526.248000002</v>
      </c>
      <c r="CX53" s="156">
        <f t="shared" si="57"/>
        <v>16654379.775000002</v>
      </c>
      <c r="CY53" s="156">
        <f t="shared" si="57"/>
        <v>15678243.900000002</v>
      </c>
      <c r="CZ53" s="156">
        <f t="shared" si="57"/>
        <v>11131074.768000001</v>
      </c>
      <c r="DA53" s="156">
        <f t="shared" si="57"/>
        <v>11506407.330000002</v>
      </c>
      <c r="DB53" s="209">
        <f t="shared" si="57"/>
        <v>11684595.516000001</v>
      </c>
      <c r="DC53" s="216">
        <f t="shared" si="57"/>
        <v>12183463.446000002</v>
      </c>
      <c r="DD53" s="156">
        <f t="shared" si="57"/>
        <v>11997667.605000002</v>
      </c>
      <c r="DE53" s="156">
        <f t="shared" si="57"/>
        <v>11606310.408000002</v>
      </c>
      <c r="DF53" s="156">
        <f t="shared" si="57"/>
        <v>16354030.275000002</v>
      </c>
      <c r="DG53" s="156">
        <f t="shared" si="57"/>
        <v>16654379.775000002</v>
      </c>
      <c r="DH53" s="156">
        <f t="shared" si="57"/>
        <v>11817526.248000002</v>
      </c>
      <c r="DI53" s="156">
        <f t="shared" si="57"/>
        <v>12232105.677000001</v>
      </c>
      <c r="DJ53" s="156">
        <f t="shared" si="57"/>
        <v>12441407.913000001</v>
      </c>
      <c r="DK53" s="156">
        <f t="shared" si="57"/>
        <v>12485683.386000002</v>
      </c>
      <c r="DL53" s="156">
        <f t="shared" si="57"/>
        <v>12106836.555000002</v>
      </c>
      <c r="DM53" s="156">
        <f t="shared" si="57"/>
        <v>12103304.301000001</v>
      </c>
      <c r="DN53" s="156">
        <f t="shared" si="57"/>
        <v>11827601.445</v>
      </c>
      <c r="DO53" s="156">
        <f t="shared" si="57"/>
        <v>11618169.717000002</v>
      </c>
      <c r="DP53" s="170">
        <f t="shared" si="57"/>
        <v>11704393.404000001</v>
      </c>
      <c r="DQ53" s="136"/>
      <c r="DR53" s="157">
        <f>SUM(B53:AQ53)</f>
        <v>569568585.95208013</v>
      </c>
      <c r="DS53" s="157">
        <f>SUM(AR53:CE53)</f>
        <v>534458727.35376006</v>
      </c>
      <c r="DT53" s="157">
        <f>SUM(CF53:DB53)</f>
        <v>289014499.64772004</v>
      </c>
      <c r="DU53" s="157">
        <f>SUM(DC53:DP53)</f>
        <v>177132880.15500006</v>
      </c>
      <c r="DV53" s="158">
        <f>SUM(B53:DP53)</f>
        <v>1570174693.108561</v>
      </c>
      <c r="DW53" s="159"/>
      <c r="DX53" s="159"/>
    </row>
    <row r="54" spans="1:128" ht="12.75" customHeight="1" thickBot="1">
      <c r="A54" s="385"/>
      <c r="B54" s="164" t="str">
        <f>VLOOKUP(CONCATENATE($B$5,"-",B50),PriceList[[Код ОН для шахиатки]:[СТАТУС В ШАХМАТКУ]],5,0)</f>
        <v>Свободно</v>
      </c>
      <c r="C54" s="161" t="str">
        <f>VLOOKUP(CONCATENATE($B$5,"-",C50),PriceList[[Код ОН для шахиатки]:[СТАТУС В ШАХМАТКУ]],5,0)</f>
        <v>Свободно</v>
      </c>
      <c r="D54" s="161" t="str">
        <f>VLOOKUP(CONCATENATE($B$5,"-",D50),PriceList[[Код ОН для шахиатки]:[СТАТУС В ШАХМАТКУ]],5,0)</f>
        <v>Свободно</v>
      </c>
      <c r="E54" s="161" t="str">
        <f>VLOOKUP(CONCATENATE($B$5,"-",E50),PriceList[[Код ОН для шахиатки]:[СТАТУС В ШАХМАТКУ]],5,0)</f>
        <v>Свободно</v>
      </c>
      <c r="F54" s="161" t="str">
        <f>VLOOKUP(CONCATENATE($B$5,"-",F50),PriceList[[Код ОН для шахиатки]:[СТАТУС В ШАХМАТКУ]],5,0)</f>
        <v>Свободно</v>
      </c>
      <c r="G54" s="161" t="str">
        <f>VLOOKUP(CONCATENATE($B$5,"-",G50),PriceList[[Код ОН для шахиатки]:[СТАТУС В ШАХМАТКУ]],5,0)</f>
        <v>Свободно</v>
      </c>
      <c r="H54" s="161" t="str">
        <f>VLOOKUP(CONCATENATE($B$5,"-",H50),PriceList[[Код ОН для шахиатки]:[СТАТУС В ШАХМАТКУ]],5,0)</f>
        <v>Свободно</v>
      </c>
      <c r="I54" s="161" t="str">
        <f>VLOOKUP(CONCATENATE($B$5,"-",I50),PriceList[[Код ОН для шахиатки]:[СТАТУС В ШАХМАТКУ]],5,0)</f>
        <v>Резерв</v>
      </c>
      <c r="J54" s="161" t="str">
        <f>VLOOKUP(CONCATENATE($B$5,"-",J50),PriceList[[Код ОН для шахиатки]:[СТАТУС В ШАХМАТКУ]],5,0)</f>
        <v>Резерв</v>
      </c>
      <c r="K54" s="161" t="str">
        <f>VLOOKUP(CONCATENATE($B$5,"-",K50),PriceList[[Код ОН для шахиатки]:[СТАТУС В ШАХМАТКУ]],5,0)</f>
        <v>Резерв</v>
      </c>
      <c r="L54" s="161" t="str">
        <f>VLOOKUP(CONCATENATE($B$5,"-",L50),PriceList[[Код ОН для шахиатки]:[СТАТУС В ШАХМАТКУ]],5,0)</f>
        <v>Резерв</v>
      </c>
      <c r="M54" s="161" t="str">
        <f>VLOOKUP(CONCATENATE($B$5,"-",M50),PriceList[[Код ОН для шахиатки]:[СТАТУС В ШАХМАТКУ]],5,0)</f>
        <v>Резерв</v>
      </c>
      <c r="N54" s="161" t="str">
        <f>VLOOKUP(CONCATENATE($B$5,"-",N50),PriceList[[Код ОН для шахиатки]:[СТАТУС В ШАХМАТКУ]],5,0)</f>
        <v>Резерв</v>
      </c>
      <c r="O54" s="161" t="str">
        <f>VLOOKUP(CONCATENATE($B$5,"-",O50),PriceList[[Код ОН для шахиатки]:[СТАТУС В ШАХМАТКУ]],5,0)</f>
        <v>Резерв</v>
      </c>
      <c r="P54" s="161" t="str">
        <f>VLOOKUP(CONCATENATE($B$5,"-",P50),PriceList[[Код ОН для шахиатки]:[СТАТУС В ШАХМАТКУ]],5,0)</f>
        <v>Резерв</v>
      </c>
      <c r="Q54" s="161" t="str">
        <f>VLOOKUP(CONCATENATE($B$5,"-",Q50),PriceList[[Код ОН для шахиатки]:[СТАТУС В ШАХМАТКУ]],5,0)</f>
        <v>Резерв</v>
      </c>
      <c r="R54" s="161" t="str">
        <f>VLOOKUP(CONCATENATE($B$5,"-",R50),PriceList[[Код ОН для шахиатки]:[СТАТУС В ШАХМАТКУ]],5,0)</f>
        <v>Резерв</v>
      </c>
      <c r="S54" s="161" t="str">
        <f>VLOOKUP(CONCATENATE($B$5,"-",S50),PriceList[[Код ОН для шахиатки]:[СТАТУС В ШАХМАТКУ]],5,0)</f>
        <v>Резерв</v>
      </c>
      <c r="T54" s="161" t="str">
        <f>VLOOKUP(CONCATENATE($B$5,"-",T50),PriceList[[Код ОН для шахиатки]:[СТАТУС В ШАХМАТКУ]],5,0)</f>
        <v>Резерв</v>
      </c>
      <c r="U54" s="161" t="str">
        <f>VLOOKUP(CONCATENATE($B$5,"-",U50),PriceList[[Код ОН для шахиатки]:[СТАТУС В ШАХМАТКУ]],5,0)</f>
        <v>Продано</v>
      </c>
      <c r="V54" s="161" t="str">
        <f>VLOOKUP(CONCATENATE($B$5,"-",V50),PriceList[[Код ОН для шахиатки]:[СТАТУС В ШАХМАТКУ]],5,0)</f>
        <v>Продано</v>
      </c>
      <c r="W54" s="161" t="str">
        <f>VLOOKUP(CONCATENATE($B$5,"-",W50),PriceList[[Код ОН для шахиатки]:[СТАТУС В ШАХМАТКУ]],5,0)</f>
        <v>Резерв</v>
      </c>
      <c r="X54" s="161" t="str">
        <f>VLOOKUP(CONCATENATE($B$5,"-",X50),PriceList[[Код ОН для шахиатки]:[СТАТУС В ШАХМАТКУ]],5,0)</f>
        <v>Резерв</v>
      </c>
      <c r="Y54" s="161" t="str">
        <f>VLOOKUP(CONCATENATE($B$5,"-",Y50),PriceList[[Код ОН для шахиатки]:[СТАТУС В ШАХМАТКУ]],5,0)</f>
        <v>Резерв</v>
      </c>
      <c r="Z54" s="161" t="str">
        <f>VLOOKUP(CONCATENATE($B$5,"-",Z50),PriceList[[Код ОН для шахиатки]:[СТАТУС В ШАХМАТКУ]],5,0)</f>
        <v>Резерв</v>
      </c>
      <c r="AA54" s="161" t="str">
        <f>VLOOKUP(CONCATENATE($B$5,"-",AA50),PriceList[[Код ОН для шахиатки]:[СТАТУС В ШАХМАТКУ]],5,0)</f>
        <v>Резерв</v>
      </c>
      <c r="AB54" s="161" t="str">
        <f>VLOOKUP(CONCATENATE($B$5,"-",AB50),PriceList[[Код ОН для шахиатки]:[СТАТУС В ШАХМАТКУ]],5,0)</f>
        <v>Резерв</v>
      </c>
      <c r="AC54" s="161" t="str">
        <f>VLOOKUP(CONCATENATE($B$5,"-",AC50),PriceList[[Код ОН для шахиатки]:[СТАТУС В ШАХМАТКУ]],5,0)</f>
        <v>Резерв</v>
      </c>
      <c r="AD54" s="161" t="str">
        <f>VLOOKUP(CONCATENATE($B$5,"-",AD50),PriceList[[Код ОН для шахиатки]:[СТАТУС В ШАХМАТКУ]],5,0)</f>
        <v>Резерв</v>
      </c>
      <c r="AE54" s="161" t="str">
        <f>VLOOKUP(CONCATENATE($B$5,"-",AE50),PriceList[[Код ОН для шахиатки]:[СТАТУС В ШАХМАТКУ]],5,0)</f>
        <v>Резерв</v>
      </c>
      <c r="AF54" s="161" t="str">
        <f>VLOOKUP(CONCATENATE($B$5,"-",AF50),PriceList[[Код ОН для шахиатки]:[СТАТУС В ШАХМАТКУ]],5,0)</f>
        <v>Резерв</v>
      </c>
      <c r="AG54" s="161" t="str">
        <f>VLOOKUP(CONCATENATE($B$5,"-",AG50),PriceList[[Код ОН для шахиатки]:[СТАТУС В ШАХМАТКУ]],5,0)</f>
        <v>Резерв</v>
      </c>
      <c r="AH54" s="161" t="str">
        <f>VLOOKUP(CONCATENATE($B$5,"-",AH50),PriceList[[Код ОН для шахиатки]:[СТАТУС В ШАХМАТКУ]],5,0)</f>
        <v>Резерв</v>
      </c>
      <c r="AI54" s="161" t="str">
        <f>VLOOKUP(CONCATENATE($B$5,"-",AI50),PriceList[[Код ОН для шахиатки]:[СТАТУС В ШАХМАТКУ]],5,0)</f>
        <v>Резерв</v>
      </c>
      <c r="AJ54" s="161" t="str">
        <f>VLOOKUP(CONCATENATE($B$5,"-",AJ50),PriceList[[Код ОН для шахиатки]:[СТАТУС В ШАХМАТКУ]],5,0)</f>
        <v>Резерв</v>
      </c>
      <c r="AK54" s="161" t="str">
        <f>VLOOKUP(CONCATENATE($B$5,"-",AK50),PriceList[[Код ОН для шахиатки]:[СТАТУС В ШАХМАТКУ]],5,0)</f>
        <v>Резерв</v>
      </c>
      <c r="AL54" s="161" t="str">
        <f>VLOOKUP(CONCATENATE($B$5,"-",AL50),PriceList[[Код ОН для шахиатки]:[СТАТУС В ШАХМАТКУ]],5,0)</f>
        <v>Резерв</v>
      </c>
      <c r="AM54" s="161" t="str">
        <f>VLOOKUP(CONCATENATE($B$5,"-",AM50),PriceList[[Код ОН для шахиатки]:[СТАТУС В ШАХМАТКУ]],5,0)</f>
        <v>Резерв</v>
      </c>
      <c r="AN54" s="161" t="str">
        <f>VLOOKUP(CONCATENATE($B$5,"-",AN50),PriceList[[Код ОН для шахиатки]:[СТАТУС В ШАХМАТКУ]],5,0)</f>
        <v>Свободно</v>
      </c>
      <c r="AO54" s="161" t="str">
        <f>VLOOKUP(CONCATENATE($B$5,"-",AO50),PriceList[[Код ОН для шахиатки]:[СТАТУС В ШАХМАТКУ]],5,0)</f>
        <v>Свободно</v>
      </c>
      <c r="AP54" s="161" t="str">
        <f>VLOOKUP(CONCATENATE($B$5,"-",AP50),PriceList[[Код ОН для шахиатки]:[СТАТУС В ШАХМАТКУ]],5,0)</f>
        <v>Свободно</v>
      </c>
      <c r="AQ54" s="205" t="str">
        <f>VLOOKUP(CONCATENATE($B$5,"-",AQ50),PriceList[[Код ОН для шахиатки]:[СТАТУС В ШАХМАТКУ]],5,0)</f>
        <v>Свободно</v>
      </c>
      <c r="AR54" s="217" t="str">
        <f>VLOOKUP(CONCATENATE($AR$5,"-",AR50),PriceList[[Код ОН для шахиатки]:[СТАТУС В ШАХМАТКУ]],5,0)</f>
        <v>Резерв</v>
      </c>
      <c r="AS54" s="161" t="str">
        <f>VLOOKUP(CONCATENATE($AR$5,"-",AS50),PriceList[[Код ОН для шахиатки]:[СТАТУС В ШАХМАТКУ]],5,0)</f>
        <v>Резерв</v>
      </c>
      <c r="AT54" s="161" t="str">
        <f>VLOOKUP(CONCATENATE($AR$5,"-",AT50),PriceList[[Код ОН для шахиатки]:[СТАТУС В ШАХМАТКУ]],5,0)</f>
        <v>Резерв</v>
      </c>
      <c r="AU54" s="161" t="str">
        <f>VLOOKUP(CONCATENATE($AR$5,"-",AU50),PriceList[[Код ОН для шахиатки]:[СТАТУС В ШАХМАТКУ]],5,0)</f>
        <v>Резерв</v>
      </c>
      <c r="AV54" s="161" t="str">
        <f>VLOOKUP(CONCATENATE($AR$5,"-",AV50),PriceList[[Код ОН для шахиатки]:[СТАТУС В ШАХМАТКУ]],5,0)</f>
        <v>Резерв</v>
      </c>
      <c r="AW54" s="161" t="str">
        <f>VLOOKUP(CONCATENATE($AR$5,"-",AW50),PriceList[[Код ОН для шахиатки]:[СТАТУС В ШАХМАТКУ]],5,0)</f>
        <v>Резерв</v>
      </c>
      <c r="AX54" s="161" t="str">
        <f>VLOOKUP(CONCATENATE($AR$5,"-",AX50),PriceList[[Код ОН для шахиатки]:[СТАТУС В ШАХМАТКУ]],5,0)</f>
        <v>Резерв</v>
      </c>
      <c r="AY54" s="161" t="str">
        <f>VLOOKUP(CONCATENATE($AR$5,"-",AY50),PriceList[[Код ОН для шахиатки]:[СТАТУС В ШАХМАТКУ]],5,0)</f>
        <v>Резерв</v>
      </c>
      <c r="AZ54" s="161" t="str">
        <f>VLOOKUP(CONCATENATE($AR$5,"-",AZ50),PriceList[[Код ОН для шахиатки]:[СТАТУС В ШАХМАТКУ]],5,0)</f>
        <v>Свободно</v>
      </c>
      <c r="BA54" s="161" t="str">
        <f>VLOOKUP(CONCATENATE($AR$5,"-",BA50),PriceList[[Код ОН для шахиатки]:[СТАТУС В ШАХМАТКУ]],5,0)</f>
        <v>Резерв</v>
      </c>
      <c r="BB54" s="161" t="str">
        <f>VLOOKUP(CONCATENATE($AR$5,"-",BB50),PriceList[[Код ОН для шахиатки]:[СТАТУС В ШАХМАТКУ]],5,0)</f>
        <v>Резерв</v>
      </c>
      <c r="BC54" s="161" t="str">
        <f>VLOOKUP(CONCATENATE($AR$5,"-",BC50),PriceList[[Код ОН для шахиатки]:[СТАТУС В ШАХМАТКУ]],5,0)</f>
        <v>Свободно</v>
      </c>
      <c r="BD54" s="161" t="str">
        <f>VLOOKUP(CONCATENATE($AR$5,"-",BD50),PriceList[[Код ОН для шахиатки]:[СТАТУС В ШАХМАТКУ]],5,0)</f>
        <v>Свободно</v>
      </c>
      <c r="BE54" s="161" t="str">
        <f>VLOOKUP(CONCATENATE($AR$5,"-",BE50),PriceList[[Код ОН для шахиатки]:[СТАТУС В ШАХМАТКУ]],5,0)</f>
        <v>Резерв</v>
      </c>
      <c r="BF54" s="161" t="str">
        <f>VLOOKUP(CONCATENATE($AR$5,"-",BF50),PriceList[[Код ОН для шахиатки]:[СТАТУС В ШАХМАТКУ]],5,0)</f>
        <v>Резерв</v>
      </c>
      <c r="BG54" s="161" t="str">
        <f>VLOOKUP(CONCATENATE($AR$5,"-",BG50),PriceList[[Код ОН для шахиатки]:[СТАТУС В ШАХМАТКУ]],5,0)</f>
        <v>Свободно</v>
      </c>
      <c r="BH54" s="161" t="str">
        <f>VLOOKUP(CONCATENATE($AR$5,"-",BH50),PriceList[[Код ОН для шахиатки]:[СТАТУС В ШАХМАТКУ]],5,0)</f>
        <v>Резерв</v>
      </c>
      <c r="BI54" s="161" t="str">
        <f>VLOOKUP(CONCATENATE($AR$5,"-",BI50),PriceList[[Код ОН для шахиатки]:[СТАТУС В ШАХМАТКУ]],5,0)</f>
        <v>Резерв</v>
      </c>
      <c r="BJ54" s="161" t="str">
        <f>VLOOKUP(CONCATENATE($AR$5,"-",BJ50),PriceList[[Код ОН для шахиатки]:[СТАТУС В ШАХМАТКУ]],5,0)</f>
        <v>Резерв</v>
      </c>
      <c r="BK54" s="161" t="str">
        <f>VLOOKUP(CONCATENATE($AR$5,"-",BK50),PriceList[[Код ОН для шахиатки]:[СТАТУС В ШАХМАТКУ]],5,0)</f>
        <v>Резерв</v>
      </c>
      <c r="BL54" s="161" t="str">
        <f>VLOOKUP(CONCATENATE($AR$5,"-",BL50),PriceList[[Код ОН для шахиатки]:[СТАТУС В ШАХМАТКУ]],5,0)</f>
        <v>Резерв</v>
      </c>
      <c r="BM54" s="161" t="str">
        <f>VLOOKUP(CONCATENATE($AR$5,"-",BM50),PriceList[[Код ОН для шахиатки]:[СТАТУС В ШАХМАТКУ]],5,0)</f>
        <v>Резерв</v>
      </c>
      <c r="BN54" s="161" t="str">
        <f>VLOOKUP(CONCATENATE($AR$5,"-",BN50),PriceList[[Код ОН для шахиатки]:[СТАТУС В ШАХМАТКУ]],5,0)</f>
        <v>Резерв</v>
      </c>
      <c r="BO54" s="161" t="str">
        <f>VLOOKUP(CONCATENATE($AR$5,"-",BO50),PriceList[[Код ОН для шахиатки]:[СТАТУС В ШАХМАТКУ]],5,0)</f>
        <v>Свободно</v>
      </c>
      <c r="BP54" s="161" t="str">
        <f>VLOOKUP(CONCATENATE($AR$5,"-",BP50),PriceList[[Код ОН для шахиатки]:[СТАТУС В ШАХМАТКУ]],5,0)</f>
        <v>Резерв</v>
      </c>
      <c r="BQ54" s="161" t="str">
        <f>VLOOKUP(CONCATENATE($AR$5,"-",BQ50),PriceList[[Код ОН для шахиатки]:[СТАТУС В ШАХМАТКУ]],5,0)</f>
        <v>Резерв</v>
      </c>
      <c r="BR54" s="161" t="str">
        <f>VLOOKUP(CONCATENATE($AR$5,"-",BR50),PriceList[[Код ОН для шахиатки]:[СТАТУС В ШАХМАТКУ]],5,0)</f>
        <v>Резерв</v>
      </c>
      <c r="BS54" s="161" t="str">
        <f>VLOOKUP(CONCATENATE($AR$5,"-",BS50),PriceList[[Код ОН для шахиатки]:[СТАТУС В ШАХМАТКУ]],5,0)</f>
        <v>Резерв</v>
      </c>
      <c r="BT54" s="161" t="str">
        <f>VLOOKUP(CONCATENATE($AR$5,"-",BT50),PriceList[[Код ОН для шахиатки]:[СТАТУС В ШАХМАТКУ]],5,0)</f>
        <v>Резерв</v>
      </c>
      <c r="BU54" s="161" t="str">
        <f>VLOOKUP(CONCATENATE($AR$5,"-",BU50),PriceList[[Код ОН для шахиатки]:[СТАТУС В ШАХМАТКУ]],5,0)</f>
        <v>Резерв</v>
      </c>
      <c r="BV54" s="161" t="str">
        <f>VLOOKUP(CONCATENATE($AR$5,"-",BV50),PriceList[[Код ОН для шахиатки]:[СТАТУС В ШАХМАТКУ]],5,0)</f>
        <v>Свободно</v>
      </c>
      <c r="BW54" s="161" t="str">
        <f>VLOOKUP(CONCATENATE($AR$5,"-",BW50),PriceList[[Код ОН для шахиатки]:[СТАТУС В ШАХМАТКУ]],5,0)</f>
        <v>Резерв</v>
      </c>
      <c r="BX54" s="161" t="str">
        <f>VLOOKUP(CONCATENATE($AR$5,"-",BX50),PriceList[[Код ОН для шахиатки]:[СТАТУС В ШАХМАТКУ]],5,0)</f>
        <v>Резерв</v>
      </c>
      <c r="BY54" s="161" t="str">
        <f>VLOOKUP(CONCATENATE($AR$5,"-",BY50),PriceList[[Код ОН для шахиатки]:[СТАТУС В ШАХМАТКУ]],5,0)</f>
        <v>Резерв</v>
      </c>
      <c r="BZ54" s="161" t="str">
        <f>VLOOKUP(CONCATENATE($AR$5,"-",BZ50),PriceList[[Код ОН для шахиатки]:[СТАТУС В ШАХМАТКУ]],5,0)</f>
        <v>Резерв</v>
      </c>
      <c r="CA54" s="161" t="str">
        <f>VLOOKUP(CONCATENATE($AR$5,"-",CA50),PriceList[[Код ОН для шахиатки]:[СТАТУС В ШАХМАТКУ]],5,0)</f>
        <v>Свободно</v>
      </c>
      <c r="CB54" s="161" t="str">
        <f>VLOOKUP(CONCATENATE($AR$5,"-",CB50),PriceList[[Код ОН для шахиатки]:[СТАТУС В ШАХМАТКУ]],5,0)</f>
        <v>Резерв</v>
      </c>
      <c r="CC54" s="161" t="str">
        <f>VLOOKUP(CONCATENATE($AR$5,"-",CC50),PriceList[[Код ОН для шахиатки]:[СТАТУС В ШАХМАТКУ]],5,0)</f>
        <v>Резерв</v>
      </c>
      <c r="CD54" s="161" t="str">
        <f>VLOOKUP(CONCATENATE($AR$5,"-",CD50),PriceList[[Код ОН для шахиатки]:[СТАТУС В ШАХМАТКУ]],5,0)</f>
        <v>Резерв</v>
      </c>
      <c r="CE54" s="205" t="str">
        <f>VLOOKUP(CONCATENATE($AR$5,"-",CE50),PriceList[[Код ОН для шахиатки]:[СТАТУС В ШАХМАТКУ]],5,0)</f>
        <v>Не для продажи</v>
      </c>
      <c r="CF54" s="217" t="str">
        <f>VLOOKUP(CONCATENATE($CF$5,"-",CF50),PriceList[[Код ОН для шахиатки]:[СТАТУС В ШАХМАТКУ]],5,0)</f>
        <v>Резерв</v>
      </c>
      <c r="CG54" s="161" t="str">
        <f>VLOOKUP(CONCATENATE($CF$5,"-",CG50),PriceList[[Код ОН для шахиатки]:[СТАТУС В ШАХМАТКУ]],5,0)</f>
        <v>Свободно</v>
      </c>
      <c r="CH54" s="161" t="str">
        <f>VLOOKUP(CONCATENATE($CF$5,"-",CH50),PriceList[[Код ОН для шахиатки]:[СТАТУС В ШАХМАТКУ]],5,0)</f>
        <v>Свободно</v>
      </c>
      <c r="CI54" s="161" t="str">
        <f>VLOOKUP(CONCATENATE($CF$5,"-",CI50),PriceList[[Код ОН для шахиатки]:[СТАТУС В ШАХМАТКУ]],5,0)</f>
        <v>Свободно</v>
      </c>
      <c r="CJ54" s="161" t="str">
        <f>VLOOKUP(CONCATENATE($CF$5,"-",CJ50),PriceList[[Код ОН для шахиатки]:[СТАТУС В ШАХМАТКУ]],5,0)</f>
        <v>Свободно</v>
      </c>
      <c r="CK54" s="161" t="str">
        <f>VLOOKUP(CONCATENATE($CF$5,"-",CK50),PriceList[[Код ОН для шахиатки]:[СТАТУС В ШАХМАТКУ]],5,0)</f>
        <v>Свободно</v>
      </c>
      <c r="CL54" s="161" t="str">
        <f>VLOOKUP(CONCATENATE($CF$5,"-",CL50),PriceList[[Код ОН для шахиатки]:[СТАТУС В ШАХМАТКУ]],5,0)</f>
        <v>Свободно</v>
      </c>
      <c r="CM54" s="161" t="str">
        <f>VLOOKUP(CONCATENATE($CF$5,"-",CM50),PriceList[[Код ОН для шахиатки]:[СТАТУС В ШАХМАТКУ]],5,0)</f>
        <v>Свободно</v>
      </c>
      <c r="CN54" s="161" t="str">
        <f>VLOOKUP(CONCATENATE($CF$5,"-",CN50),PriceList[[Код ОН для шахиатки]:[СТАТУС В ШАХМАТКУ]],5,0)</f>
        <v>Резерв</v>
      </c>
      <c r="CO54" s="161" t="str">
        <f>VLOOKUP(CONCATENATE($CF$5,"-",CO50),PriceList[[Код ОН для шахиатки]:[СТАТУС В ШАХМАТКУ]],5,0)</f>
        <v>Резерв</v>
      </c>
      <c r="CP54" s="161" t="str">
        <f>VLOOKUP(CONCATENATE($CF$5,"-",CP50),PriceList[[Код ОН для шахиатки]:[СТАТУС В ШАХМАТКУ]],5,0)</f>
        <v>Резерв</v>
      </c>
      <c r="CQ54" s="161" t="str">
        <f>VLOOKUP(CONCATENATE($CF$5,"-",CQ50),PriceList[[Код ОН для шахиатки]:[СТАТУС В ШАХМАТКУ]],5,0)</f>
        <v>Резерв</v>
      </c>
      <c r="CR54" s="161" t="str">
        <f>VLOOKUP(CONCATENATE($CF$5,"-",CR50),PriceList[[Код ОН для шахиатки]:[СТАТУС В ШАХМАТКУ]],5,0)</f>
        <v>Резерв</v>
      </c>
      <c r="CS54" s="161" t="str">
        <f>VLOOKUP(CONCATENATE($CF$5,"-",CS50),PriceList[[Код ОН для шахиатки]:[СТАТУС В ШАХМАТКУ]],5,0)</f>
        <v>Резерв</v>
      </c>
      <c r="CT54" s="161" t="str">
        <f>VLOOKUP(CONCATENATE($CF$5,"-",CT50),PriceList[[Код ОН для шахиатки]:[СТАТУС В ШАХМАТКУ]],5,0)</f>
        <v>Резерв</v>
      </c>
      <c r="CU54" s="161" t="str">
        <f>VLOOKUP(CONCATENATE($CF$5,"-",CU50),PriceList[[Код ОН для шахиатки]:[СТАТУС В ШАХМАТКУ]],5,0)</f>
        <v>Резерв</v>
      </c>
      <c r="CV54" s="161" t="str">
        <f>VLOOKUP(CONCATENATE($CF$5,"-",CV50),PriceList[[Код ОН для шахиатки]:[СТАТУС В ШАХМАТКУ]],5,0)</f>
        <v>Резерв</v>
      </c>
      <c r="CW54" s="161" t="str">
        <f>VLOOKUP(CONCATENATE($CF$5,"-",CW50),PriceList[[Код ОН для шахиатки]:[СТАТУС В ШАХМАТКУ]],5,0)</f>
        <v>Резерв</v>
      </c>
      <c r="CX54" s="161" t="str">
        <f>VLOOKUP(CONCATENATE($CF$5,"-",CX50),PriceList[[Код ОН для шахиатки]:[СТАТУС В ШАХМАТКУ]],5,0)</f>
        <v>Резерв</v>
      </c>
      <c r="CY54" s="161" t="str">
        <f>VLOOKUP(CONCATENATE($CF$5,"-",CY50),PriceList[[Код ОН для шахиатки]:[СТАТУС В ШАХМАТКУ]],5,0)</f>
        <v>Свободно</v>
      </c>
      <c r="CZ54" s="161" t="str">
        <f>VLOOKUP(CONCATENATE($CF$5,"-",CZ50),PriceList[[Код ОН для шахиатки]:[СТАТУС В ШАХМАТКУ]],5,0)</f>
        <v>Резерв</v>
      </c>
      <c r="DA54" s="161" t="str">
        <f>VLOOKUP(CONCATENATE($CF$5,"-",DA50),PriceList[[Код ОН для шахиатки]:[СТАТУС В ШАХМАТКУ]],5,0)</f>
        <v>Свободно</v>
      </c>
      <c r="DB54" s="205" t="str">
        <f>VLOOKUP(CONCATENATE($CF$5,"-",DB50),PriceList[[Код ОН для шахиатки]:[СТАТУС В ШАХМАТКУ]],5,0)</f>
        <v>Свободно</v>
      </c>
      <c r="DC54" s="218" t="str">
        <f>VLOOKUP(CONCATENATE($DC$5,"-",DC50),PriceList[[Код ОН для шахиатки]:[СТАТУС В ШАХМАТКУ]],5,0)</f>
        <v>Свободно</v>
      </c>
      <c r="DD54" s="165" t="str">
        <f>VLOOKUP(CONCATENATE($DC$5,"-",DD50),PriceList[[Код ОН для шахиатки]:[СТАТУС В ШАХМАТКУ]],5,0)</f>
        <v>Свободно</v>
      </c>
      <c r="DE54" s="165" t="str">
        <f>VLOOKUP(CONCATENATE($DC$5,"-",DE50),PriceList[[Код ОН для шахиатки]:[СТАТУС В ШАХМАТКУ]],5,0)</f>
        <v>Резерв</v>
      </c>
      <c r="DF54" s="165" t="str">
        <f>VLOOKUP(CONCATENATE($DC$5,"-",DF50),PriceList[[Код ОН для шахиатки]:[СТАТУС В ШАХМАТКУ]],5,0)</f>
        <v>Свободно</v>
      </c>
      <c r="DG54" s="165" t="str">
        <f>VLOOKUP(CONCATENATE($DC$5,"-",DG50),PriceList[[Код ОН для шахиатки]:[СТАТУС В ШАХМАТКУ]],5,0)</f>
        <v>Резерв</v>
      </c>
      <c r="DH54" s="165" t="str">
        <f>VLOOKUP(CONCATENATE($DC$5,"-",DH50),PriceList[[Код ОН для шахиатки]:[СТАТУС В ШАХМАТКУ]],5,0)</f>
        <v>Резерв</v>
      </c>
      <c r="DI54" s="165" t="str">
        <f>VLOOKUP(CONCATENATE($DC$5,"-",DI50),PriceList[[Код ОН для шахиатки]:[СТАТУС В ШАХМАТКУ]],5,0)</f>
        <v>Резерв</v>
      </c>
      <c r="DJ54" s="165" t="str">
        <f>VLOOKUP(CONCATENATE($DC$5,"-",DJ50),PriceList[[Код ОН для шахиатки]:[СТАТУС В ШАХМАТКУ]],5,0)</f>
        <v>Резерв</v>
      </c>
      <c r="DK54" s="165" t="str">
        <f>VLOOKUP(CONCATENATE($DC$5,"-",DK50),PriceList[[Код ОН для шахиатки]:[СТАТУС В ШАХМАТКУ]],5,0)</f>
        <v>Резерв</v>
      </c>
      <c r="DL54" s="165" t="str">
        <f>VLOOKUP(CONCATENATE($DC$5,"-",DL50),PriceList[[Код ОН для шахиатки]:[СТАТУС В ШАХМАТКУ]],5,0)</f>
        <v>Резерв</v>
      </c>
      <c r="DM54" s="165" t="str">
        <f>VLOOKUP(CONCATENATE($DC$5,"-",DM50),PriceList[[Код ОН для шахиатки]:[СТАТУС В ШАХМАТКУ]],5,0)</f>
        <v>Резерв</v>
      </c>
      <c r="DN54" s="165" t="str">
        <f>VLOOKUP(CONCATENATE($DC$5,"-",DN50),PriceList[[Код ОН для шахиатки]:[СТАТУС В ШАХМАТКУ]],5,0)</f>
        <v>Резерв</v>
      </c>
      <c r="DO54" s="161" t="str">
        <f>VLOOKUP(CONCATENATE($DC$5,"-",DO50),PriceList[[Код ОН для шахиатки]:[СТАТУС В ШАХМАТКУ]],5,0)</f>
        <v>Резерв</v>
      </c>
      <c r="DP54" s="161" t="str">
        <f>VLOOKUP(CONCATENATE($DC$5,"-",DP50),PriceList[[Код ОН для шахиатки]:[СТАТУС В ШАХМАТКУ]],5,0)</f>
        <v>Свободно</v>
      </c>
      <c r="DQ54" s="136"/>
      <c r="DR54" s="142"/>
      <c r="DS54" s="142"/>
      <c r="DT54" s="142"/>
      <c r="DU54" s="142"/>
      <c r="DV54" s="143"/>
      <c r="DW54" s="136"/>
      <c r="DX54" s="136"/>
    </row>
    <row r="55" spans="1:128" ht="12.75" customHeight="1">
      <c r="A55" s="383">
        <v>4</v>
      </c>
      <c r="B55" s="144" t="str">
        <f>VLOOKUP(CONCATENATE($B$5,"-",B56),PriceList[[Код ОН для шахиатки]:[Цена в шахматку]],2,0)</f>
        <v>Ст</v>
      </c>
      <c r="C55" s="145" t="str">
        <f>VLOOKUP(CONCATENATE($B$5,"-",C56),PriceList[[Код ОН для шахиатки]:[Цена в шахматку]],2,0)</f>
        <v>Ст</v>
      </c>
      <c r="D55" s="145" t="str">
        <f>VLOOKUP(CONCATENATE($B$5,"-",D56),PriceList[[Код ОН для шахиатки]:[Цена в шахматку]],2,0)</f>
        <v>1К</v>
      </c>
      <c r="E55" s="145" t="str">
        <f>VLOOKUP(CONCATENATE($B$5,"-",E56),PriceList[[Код ОН для шахиатки]:[Цена в шахматку]],2,0)</f>
        <v>Ст</v>
      </c>
      <c r="F55" s="145" t="str">
        <f>VLOOKUP(CONCATENATE($B$5,"-",F56),PriceList[[Код ОН для шахиатки]:[Цена в шахматку]],2,0)</f>
        <v>Ст</v>
      </c>
      <c r="G55" s="145" t="str">
        <f>VLOOKUP(CONCATENATE($B$5,"-",G56),PriceList[[Код ОН для шахиатки]:[Цена в шахматку]],2,0)</f>
        <v>Ст</v>
      </c>
      <c r="H55" s="145" t="str">
        <f>VLOOKUP(CONCATENATE($B$5,"-",H56),PriceList[[Код ОН для шахиатки]:[Цена в шахматку]],2,0)</f>
        <v>Ст</v>
      </c>
      <c r="I55" s="145" t="str">
        <f>VLOOKUP(CONCATENATE($B$5,"-",I56),PriceList[[Код ОН для шахиатки]:[Цена в шахматку]],2,0)</f>
        <v>Ст</v>
      </c>
      <c r="J55" s="145" t="str">
        <f>VLOOKUP(CONCATENATE($B$5,"-",J56),PriceList[[Код ОН для шахиатки]:[Цена в шахматку]],2,0)</f>
        <v>Ст</v>
      </c>
      <c r="K55" s="145" t="str">
        <f>VLOOKUP(CONCATENATE($B$5,"-",K56),PriceList[[Код ОН для шахиатки]:[Цена в шахматку]],2,0)</f>
        <v>Ст</v>
      </c>
      <c r="L55" s="145" t="str">
        <f>VLOOKUP(CONCATENATE($B$5,"-",L56),PriceList[[Код ОН для шахиатки]:[Цена в шахматку]],2,0)</f>
        <v>Ст</v>
      </c>
      <c r="M55" s="145" t="str">
        <f>VLOOKUP(CONCATENATE($B$5,"-",M56),PriceList[[Код ОН для шахиатки]:[Цена в шахматку]],2,0)</f>
        <v>Ст</v>
      </c>
      <c r="N55" s="145" t="str">
        <f>VLOOKUP(CONCATENATE($B$5,"-",N56),PriceList[[Код ОН для шахиатки]:[Цена в шахматку]],2,0)</f>
        <v>Ст</v>
      </c>
      <c r="O55" s="145" t="str">
        <f>VLOOKUP(CONCATENATE($B$5,"-",O56),PriceList[[Код ОН для шахиатки]:[Цена в шахматку]],2,0)</f>
        <v>Ст</v>
      </c>
      <c r="P55" s="145" t="str">
        <f>VLOOKUP(CONCATENATE($B$5,"-",P56),PriceList[[Код ОН для шахиатки]:[Цена в шахматку]],2,0)</f>
        <v>1К</v>
      </c>
      <c r="Q55" s="145" t="str">
        <f>VLOOKUP(CONCATENATE($B$5,"-",Q56),PriceList[[Код ОН для шахиатки]:[Цена в шахматку]],2,0)</f>
        <v>Ст</v>
      </c>
      <c r="R55" s="145" t="str">
        <f>VLOOKUP(CONCATENATE($B$5,"-",R56),PriceList[[Код ОН для шахиатки]:[Цена в шахматку]],2,0)</f>
        <v>Ст</v>
      </c>
      <c r="S55" s="145" t="str">
        <f>VLOOKUP(CONCATENATE($B$5,"-",S56),PriceList[[Код ОН для шахиатки]:[Цена в шахматку]],2,0)</f>
        <v>Ст</v>
      </c>
      <c r="T55" s="145" t="str">
        <f>VLOOKUP(CONCATENATE($B$5,"-",T56),PriceList[[Код ОН для шахиатки]:[Цена в шахматку]],2,0)</f>
        <v>1К</v>
      </c>
      <c r="U55" s="145" t="str">
        <f>VLOOKUP(CONCATENATE($B$5,"-",U56),PriceList[[Код ОН для шахиатки]:[Цена в шахматку]],2,0)</f>
        <v>Ст</v>
      </c>
      <c r="V55" s="145" t="str">
        <f>VLOOKUP(CONCATENATE($B$5,"-",V56),PriceList[[Код ОН для шахиатки]:[Цена в шахматку]],2,0)</f>
        <v>Ст</v>
      </c>
      <c r="W55" s="145" t="str">
        <f>VLOOKUP(CONCATENATE($B$5,"-",W56),PriceList[[Код ОН для шахиатки]:[Цена в шахматку]],2,0)</f>
        <v>Ст</v>
      </c>
      <c r="X55" s="145" t="str">
        <f>VLOOKUP(CONCATENATE($B$5,"-",X56),PriceList[[Код ОН для шахиатки]:[Цена в шахматку]],2,0)</f>
        <v>Ст</v>
      </c>
      <c r="Y55" s="145" t="str">
        <f>VLOOKUP(CONCATENATE($B$5,"-",Y56),PriceList[[Код ОН для шахиатки]:[Цена в шахматку]],2,0)</f>
        <v>Ст</v>
      </c>
      <c r="Z55" s="145" t="str">
        <f>VLOOKUP(CONCATENATE($B$5,"-",Z56),PriceList[[Код ОН для шахиатки]:[Цена в шахматку]],2,0)</f>
        <v>Ст</v>
      </c>
      <c r="AA55" s="145" t="str">
        <f>VLOOKUP(CONCATENATE($B$5,"-",AA56),PriceList[[Код ОН для шахиатки]:[Цена в шахматку]],2,0)</f>
        <v>1К</v>
      </c>
      <c r="AB55" s="145" t="str">
        <f>VLOOKUP(CONCATENATE($B$5,"-",AB56),PriceList[[Код ОН для шахиатки]:[Цена в шахматку]],2,0)</f>
        <v>Ст</v>
      </c>
      <c r="AC55" s="145" t="str">
        <f>VLOOKUP(CONCATENATE($B$5,"-",AC56),PriceList[[Код ОН для шахиатки]:[Цена в шахматку]],2,0)</f>
        <v>Ст</v>
      </c>
      <c r="AD55" s="145" t="str">
        <f>VLOOKUP(CONCATENATE($B$5,"-",AD56),PriceList[[Код ОН для шахиатки]:[Цена в шахматку]],2,0)</f>
        <v>Ст</v>
      </c>
      <c r="AE55" s="145" t="str">
        <f>VLOOKUP(CONCATENATE($B$5,"-",AE56),PriceList[[Код ОН для шахиатки]:[Цена в шахматку]],2,0)</f>
        <v>Ст</v>
      </c>
      <c r="AF55" s="145" t="str">
        <f>VLOOKUP(CONCATENATE($B$5,"-",AF56),PriceList[[Код ОН для шахиатки]:[Цена в шахматку]],2,0)</f>
        <v>Ст</v>
      </c>
      <c r="AG55" s="145" t="str">
        <f>VLOOKUP(CONCATENATE($B$5,"-",AG56),PriceList[[Код ОН для шахиатки]:[Цена в шахматку]],2,0)</f>
        <v>Ст</v>
      </c>
      <c r="AH55" s="145" t="str">
        <f>VLOOKUP(CONCATENATE($B$5,"-",AH56),PriceList[[Код ОН для шахиатки]:[Цена в шахматку]],2,0)</f>
        <v>Ст</v>
      </c>
      <c r="AI55" s="145" t="str">
        <f>VLOOKUP(CONCATENATE($B$5,"-",AI56),PriceList[[Код ОН для шахиатки]:[Цена в шахматку]],2,0)</f>
        <v>Ст</v>
      </c>
      <c r="AJ55" s="145" t="str">
        <f>VLOOKUP(CONCATENATE($B$5,"-",AJ56),PriceList[[Код ОН для шахиатки]:[Цена в шахматку]],2,0)</f>
        <v>Ст</v>
      </c>
      <c r="AK55" s="145" t="str">
        <f>VLOOKUP(CONCATENATE($B$5,"-",AK56),PriceList[[Код ОН для шахиатки]:[Цена в шахматку]],2,0)</f>
        <v>Ст</v>
      </c>
      <c r="AL55" s="145" t="str">
        <f>VLOOKUP(CONCATENATE($B$5,"-",AL56),PriceList[[Код ОН для шахиатки]:[Цена в шахматку]],2,0)</f>
        <v>Ст</v>
      </c>
      <c r="AM55" s="145" t="str">
        <f>VLOOKUP(CONCATENATE($B$5,"-",AM56),PriceList[[Код ОН для шахиатки]:[Цена в шахматку]],2,0)</f>
        <v>1К</v>
      </c>
      <c r="AN55" s="145" t="str">
        <f>VLOOKUP(CONCATENATE($B$5,"-",AN56),PriceList[[Код ОН для шахиатки]:[Цена в шахматку]],2,0)</f>
        <v>Ст</v>
      </c>
      <c r="AO55" s="145" t="str">
        <f>VLOOKUP(CONCATENATE($B$5,"-",AO56),PriceList[[Код ОН для шахиатки]:[Цена в шахматку]],2,0)</f>
        <v>Ст</v>
      </c>
      <c r="AP55" s="145" t="str">
        <f>VLOOKUP(CONCATENATE($B$5,"-",AP56),PriceList[[Код ОН для шахиатки]:[Цена в шахматку]],2,0)</f>
        <v>Ст</v>
      </c>
      <c r="AQ55" s="206" t="str">
        <f>VLOOKUP(CONCATENATE($B$5,"-",AQ56),PriceList[[Код ОН для шахиатки]:[Цена в шахматку]],2,0)</f>
        <v>Ст</v>
      </c>
      <c r="AR55" s="213" t="str">
        <f>VLOOKUP(CONCATENATE($AR$5,"-",AR56),PriceList[[Код ОН для шахиатки]:[Цена в шахматку]],2,0)</f>
        <v>Ст</v>
      </c>
      <c r="AS55" s="145" t="str">
        <f>VLOOKUP(CONCATENATE($AR$5,"-",AS56),PriceList[[Код ОН для шахиатки]:[Цена в шахматку]],2,0)</f>
        <v>Ст</v>
      </c>
      <c r="AT55" s="145" t="str">
        <f>VLOOKUP(CONCATENATE($AR$5,"-",AT56),PriceList[[Код ОН для шахиатки]:[Цена в шахматку]],2,0)</f>
        <v>Ст</v>
      </c>
      <c r="AU55" s="145" t="str">
        <f>VLOOKUP(CONCATENATE($AR$5,"-",AU56),PriceList[[Код ОН для шахиатки]:[Цена в шахматку]],2,0)</f>
        <v>Ст</v>
      </c>
      <c r="AV55" s="145" t="str">
        <f>VLOOKUP(CONCATENATE($AR$5,"-",AV56),PriceList[[Код ОН для шахиатки]:[Цена в шахматку]],2,0)</f>
        <v>Ст</v>
      </c>
      <c r="AW55" s="145" t="str">
        <f>VLOOKUP(CONCATENATE($AR$5,"-",AW56),PriceList[[Код ОН для шахиатки]:[Цена в шахматку]],2,0)</f>
        <v>Ст</v>
      </c>
      <c r="AX55" s="145" t="str">
        <f>VLOOKUP(CONCATENATE($AR$5,"-",AX56),PriceList[[Код ОН для шахиатки]:[Цена в шахматку]],2,0)</f>
        <v>Ст</v>
      </c>
      <c r="AY55" s="145" t="str">
        <f>VLOOKUP(CONCATENATE($AR$5,"-",AY56),PriceList[[Код ОН для шахиатки]:[Цена в шахматку]],2,0)</f>
        <v>Ст</v>
      </c>
      <c r="AZ55" s="145" t="str">
        <f>VLOOKUP(CONCATENATE($AR$5,"-",AZ56),PriceList[[Код ОН для шахиатки]:[Цена в шахматку]],2,0)</f>
        <v>Ст</v>
      </c>
      <c r="BA55" s="145" t="str">
        <f>VLOOKUP(CONCATENATE($AR$5,"-",BA56),PriceList[[Код ОН для шахиатки]:[Цена в шахматку]],2,0)</f>
        <v>Ст</v>
      </c>
      <c r="BB55" s="145" t="str">
        <f>VLOOKUP(CONCATENATE($AR$5,"-",BB56),PriceList[[Код ОН для шахиатки]:[Цена в шахматку]],2,0)</f>
        <v>Ст</v>
      </c>
      <c r="BC55" s="145" t="str">
        <f>VLOOKUP(CONCATENATE($AR$5,"-",BC56),PriceList[[Код ОН для шахиатки]:[Цена в шахматку]],2,0)</f>
        <v>Ст</v>
      </c>
      <c r="BD55" s="145" t="str">
        <f>VLOOKUP(CONCATENATE($AR$5,"-",BD56),PriceList[[Код ОН для шахиатки]:[Цена в шахматку]],2,0)</f>
        <v>Ст</v>
      </c>
      <c r="BE55" s="145" t="str">
        <f>VLOOKUP(CONCATENATE($AR$5,"-",BE56),PriceList[[Код ОН для шахиатки]:[Цена в шахматку]],2,0)</f>
        <v>Ст</v>
      </c>
      <c r="BF55" s="145" t="str">
        <f>VLOOKUP(CONCATENATE($AR$5,"-",BF56),PriceList[[Код ОН для шахиатки]:[Цена в шахматку]],2,0)</f>
        <v>Ст</v>
      </c>
      <c r="BG55" s="145" t="str">
        <f>VLOOKUP(CONCATENATE($AR$5,"-",BG56),PriceList[[Код ОН для шахиатки]:[Цена в шахматку]],2,0)</f>
        <v>Ст</v>
      </c>
      <c r="BH55" s="145" t="str">
        <f>VLOOKUP(CONCATENATE($AR$5,"-",BH56),PriceList[[Код ОН для шахиатки]:[Цена в шахматку]],2,0)</f>
        <v>Ст</v>
      </c>
      <c r="BI55" s="145" t="str">
        <f>VLOOKUP(CONCATENATE($AR$5,"-",BI56),PriceList[[Код ОН для шахиатки]:[Цена в шахматку]],2,0)</f>
        <v>Ст</v>
      </c>
      <c r="BJ55" s="145" t="str">
        <f>VLOOKUP(CONCATENATE($AR$5,"-",BJ56),PriceList[[Код ОН для шахиатки]:[Цена в шахматку]],2,0)</f>
        <v>Ст</v>
      </c>
      <c r="BK55" s="145" t="str">
        <f>VLOOKUP(CONCATENATE($AR$5,"-",BK56),PriceList[[Код ОН для шахиатки]:[Цена в шахматку]],2,0)</f>
        <v>Ст</v>
      </c>
      <c r="BL55" s="145" t="str">
        <f>VLOOKUP(CONCATENATE($AR$5,"-",BL56),PriceList[[Код ОН для шахиатки]:[Цена в шахматку]],2,0)</f>
        <v>Ст</v>
      </c>
      <c r="BM55" s="145" t="str">
        <f>VLOOKUP(CONCATENATE($AR$5,"-",BM56),PriceList[[Код ОН для шахиатки]:[Цена в шахматку]],2,0)</f>
        <v>Ст</v>
      </c>
      <c r="BN55" s="145" t="str">
        <f>VLOOKUP(CONCATENATE($AR$5,"-",BN56),PriceList[[Код ОН для шахиатки]:[Цена в шахматку]],2,0)</f>
        <v>Ст</v>
      </c>
      <c r="BO55" s="145" t="str">
        <f>VLOOKUP(CONCATENATE($AR$5,"-",BO56),PriceList[[Код ОН для шахиатки]:[Цена в шахматку]],2,0)</f>
        <v>Ст</v>
      </c>
      <c r="BP55" s="145" t="str">
        <f>VLOOKUP(CONCATENATE($AR$5,"-",BP56),PriceList[[Код ОН для шахиатки]:[Цена в шахматку]],2,0)</f>
        <v>Ст</v>
      </c>
      <c r="BQ55" s="145" t="str">
        <f>VLOOKUP(CONCATENATE($AR$5,"-",BQ56),PriceList[[Код ОН для шахиатки]:[Цена в шахматку]],2,0)</f>
        <v>Ст</v>
      </c>
      <c r="BR55" s="145" t="str">
        <f>VLOOKUP(CONCATENATE($AR$5,"-",BR56),PriceList[[Код ОН для шахиатки]:[Цена в шахматку]],2,0)</f>
        <v>Ст</v>
      </c>
      <c r="BS55" s="145" t="str">
        <f>VLOOKUP(CONCATENATE($AR$5,"-",BS56),PriceList[[Код ОН для шахиатки]:[Цена в шахматку]],2,0)</f>
        <v>Ст</v>
      </c>
      <c r="BT55" s="145" t="str">
        <f>VLOOKUP(CONCATENATE($AR$5,"-",BT56),PriceList[[Код ОН для шахиатки]:[Цена в шахматку]],2,0)</f>
        <v>Ст</v>
      </c>
      <c r="BU55" s="145" t="str">
        <f>VLOOKUP(CONCATENATE($AR$5,"-",BU56),PriceList[[Код ОН для шахиатки]:[Цена в шахматку]],2,0)</f>
        <v>Ст</v>
      </c>
      <c r="BV55" s="145" t="str">
        <f>VLOOKUP(CONCATENATE($AR$5,"-",BV56),PriceList[[Код ОН для шахиатки]:[Цена в шахматку]],2,0)</f>
        <v>Ст</v>
      </c>
      <c r="BW55" s="145" t="str">
        <f>VLOOKUP(CONCATENATE($AR$5,"-",BW56),PriceList[[Код ОН для шахиатки]:[Цена в шахматку]],2,0)</f>
        <v>Ст</v>
      </c>
      <c r="BX55" s="145" t="str">
        <f>VLOOKUP(CONCATENATE($AR$5,"-",BX56),PriceList[[Код ОН для шахиатки]:[Цена в шахматку]],2,0)</f>
        <v>Ст</v>
      </c>
      <c r="BY55" s="145" t="str">
        <f>VLOOKUP(CONCATENATE($AR$5,"-",BY56),PriceList[[Код ОН для шахиатки]:[Цена в шахматку]],2,0)</f>
        <v>Ст</v>
      </c>
      <c r="BZ55" s="145" t="str">
        <f>VLOOKUP(CONCATENATE($AR$5,"-",BZ56),PriceList[[Код ОН для шахиатки]:[Цена в шахматку]],2,0)</f>
        <v>Ст</v>
      </c>
      <c r="CA55" s="145" t="str">
        <f>VLOOKUP(CONCATENATE($AR$5,"-",CA56),PriceList[[Код ОН для шахиатки]:[Цена в шахматку]],2,0)</f>
        <v>1К</v>
      </c>
      <c r="CB55" s="145" t="str">
        <f>VLOOKUP(CONCATENATE($AR$5,"-",CB56),PriceList[[Код ОН для шахиатки]:[Цена в шахматку]],2,0)</f>
        <v>Ст</v>
      </c>
      <c r="CC55" s="145" t="str">
        <f>VLOOKUP(CONCATENATE($AR$5,"-",CC56),PriceList[[Код ОН для шахиатки]:[Цена в шахматку]],2,0)</f>
        <v>Ст</v>
      </c>
      <c r="CD55" s="145" t="str">
        <f>VLOOKUP(CONCATENATE($AR$5,"-",CD56),PriceList[[Код ОН для шахиатки]:[Цена в шахматку]],2,0)</f>
        <v>Ст</v>
      </c>
      <c r="CE55" s="206" t="str">
        <f>VLOOKUP(CONCATENATE($AR$5,"-",CE56),PriceList[[Код ОН для шахиатки]:[Цена в шахматку]],2,0)</f>
        <v>Ст</v>
      </c>
      <c r="CF55" s="213" t="str">
        <f>VLOOKUP(CONCATENATE($CF$5,"-",CF56),PriceList[[Код ОН для шахиатки]:[Цена в шахматку]],2,0)</f>
        <v>Ст</v>
      </c>
      <c r="CG55" s="145" t="str">
        <f>VLOOKUP(CONCATENATE($CF$5,"-",CG56),PriceList[[Код ОН для шахиатки]:[Цена в шахматку]],2,0)</f>
        <v>Ст</v>
      </c>
      <c r="CH55" s="145" t="str">
        <f>VLOOKUP(CONCATENATE($CF$5,"-",CH56),PriceList[[Код ОН для шахиатки]:[Цена в шахматку]],2,0)</f>
        <v>Ст</v>
      </c>
      <c r="CI55" s="145" t="str">
        <f>VLOOKUP(CONCATENATE($CF$5,"-",CI56),PriceList[[Код ОН для шахиатки]:[Цена в шахматку]],2,0)</f>
        <v>Ст</v>
      </c>
      <c r="CJ55" s="145" t="str">
        <f>VLOOKUP(CONCATENATE($CF$5,"-",CJ56),PriceList[[Код ОН для шахиатки]:[Цена в шахматку]],2,0)</f>
        <v>Ст</v>
      </c>
      <c r="CK55" s="145" t="str">
        <f>VLOOKUP(CONCATENATE($CF$5,"-",CK56),PriceList[[Код ОН для шахиатки]:[Цена в шахматку]],2,0)</f>
        <v>Ст</v>
      </c>
      <c r="CL55" s="145" t="str">
        <f>VLOOKUP(CONCATENATE($CF$5,"-",CL56),PriceList[[Код ОН для шахиатки]:[Цена в шахматку]],2,0)</f>
        <v>1К</v>
      </c>
      <c r="CM55" s="145" t="str">
        <f>VLOOKUP(CONCATENATE($CF$5,"-",CM56),PriceList[[Код ОН для шахиатки]:[Цена в шахматку]],2,0)</f>
        <v>Ст</v>
      </c>
      <c r="CN55" s="145" t="str">
        <f>VLOOKUP(CONCATENATE($CF$5,"-",CN56),PriceList[[Код ОН для шахиатки]:[Цена в шахматку]],2,0)</f>
        <v>1К</v>
      </c>
      <c r="CO55" s="145" t="str">
        <f>VLOOKUP(CONCATENATE($CF$5,"-",CO56),PriceList[[Код ОН для шахиатки]:[Цена в шахматку]],2,0)</f>
        <v>Ст</v>
      </c>
      <c r="CP55" s="145" t="str">
        <f>VLOOKUP(CONCATENATE($CF$5,"-",CP56),PriceList[[Код ОН для шахиатки]:[Цена в шахматку]],2,0)</f>
        <v>Ст</v>
      </c>
      <c r="CQ55" s="145" t="str">
        <f>VLOOKUP(CONCATENATE($CF$5,"-",CQ56),PriceList[[Код ОН для шахиатки]:[Цена в шахматку]],2,0)</f>
        <v>Ст</v>
      </c>
      <c r="CR55" s="145" t="str">
        <f>VLOOKUP(CONCATENATE($CF$5,"-",CR56),PriceList[[Код ОН для шахиатки]:[Цена в шахматку]],2,0)</f>
        <v>Ст</v>
      </c>
      <c r="CS55" s="145" t="str">
        <f>VLOOKUP(CONCATENATE($CF$5,"-",CS56),PriceList[[Код ОН для шахиатки]:[Цена в шахматку]],2,0)</f>
        <v>Ст</v>
      </c>
      <c r="CT55" s="145" t="str">
        <f>VLOOKUP(CONCATENATE($CF$5,"-",CT56),PriceList[[Код ОН для шахиатки]:[Цена в шахматку]],2,0)</f>
        <v>Ст</v>
      </c>
      <c r="CU55" s="145" t="str">
        <f>VLOOKUP(CONCATENATE($CF$5,"-",CU56),PriceList[[Код ОН для шахиатки]:[Цена в шахматку]],2,0)</f>
        <v>Ст</v>
      </c>
      <c r="CV55" s="145" t="str">
        <f>VLOOKUP(CONCATENATE($CF$5,"-",CV56),PriceList[[Код ОН для шахиатки]:[Цена в шахматку]],2,0)</f>
        <v>Ст</v>
      </c>
      <c r="CW55" s="145" t="str">
        <f>VLOOKUP(CONCATENATE($CF$5,"-",CW56),PriceList[[Код ОН для шахиатки]:[Цена в шахматку]],2,0)</f>
        <v>Ст</v>
      </c>
      <c r="CX55" s="145" t="str">
        <f>VLOOKUP(CONCATENATE($CF$5,"-",CX56),PriceList[[Код ОН для шахиатки]:[Цена в шахматку]],2,0)</f>
        <v>Ст</v>
      </c>
      <c r="CY55" s="145" t="str">
        <f>VLOOKUP(CONCATENATE($CF$5,"-",CY56),PriceList[[Код ОН для шахиатки]:[Цена в шахматку]],2,0)</f>
        <v>Ст</v>
      </c>
      <c r="CZ55" s="145" t="str">
        <f>VLOOKUP(CONCATENATE($CF$5,"-",CZ56),PriceList[[Код ОН для шахиатки]:[Цена в шахматку]],2,0)</f>
        <v>Ст</v>
      </c>
      <c r="DA55" s="145" t="str">
        <f>VLOOKUP(CONCATENATE($CF$5,"-",DA56),PriceList[[Код ОН для шахиатки]:[Цена в шахматку]],2,0)</f>
        <v>Ст</v>
      </c>
      <c r="DB55" s="206" t="str">
        <f>VLOOKUP(CONCATENATE($CF$5,"-",DB56),PriceList[[Код ОН для шахиатки]:[Цена в шахматку]],2,0)</f>
        <v>Ст</v>
      </c>
      <c r="DC55" s="213" t="str">
        <f>VLOOKUP(CONCATENATE($DC$5,"-",DC56),PriceList[[Код ОН для шахиатки]:[Цена в шахматку]],2,0)</f>
        <v>Ст</v>
      </c>
      <c r="DD55" s="145" t="str">
        <f>VLOOKUP(CONCATENATE($DC$5,"-",DD56),PriceList[[Код ОН для шахиатки]:[Цена в шахматку]],2,0)</f>
        <v>Ст</v>
      </c>
      <c r="DE55" s="145" t="str">
        <f>VLOOKUP(CONCATENATE($DC$5,"-",DE56),PriceList[[Код ОН для шахиатки]:[Цена в шахматку]],2,0)</f>
        <v>Ст</v>
      </c>
      <c r="DF55" s="145" t="str">
        <f>VLOOKUP(CONCATENATE($DC$5,"-",DF56),PriceList[[Код ОН для шахиатки]:[Цена в шахматку]],2,0)</f>
        <v>Ст</v>
      </c>
      <c r="DG55" s="145" t="str">
        <f>VLOOKUP(CONCATENATE($DC$5,"-",DG56),PriceList[[Код ОН для шахиатки]:[Цена в шахматку]],2,0)</f>
        <v>Ст</v>
      </c>
      <c r="DH55" s="145" t="str">
        <f>VLOOKUP(CONCATENATE($DC$5,"-",DH56),PriceList[[Код ОН для шахиатки]:[Цена в шахматку]],2,0)</f>
        <v>Ст</v>
      </c>
      <c r="DI55" s="145" t="str">
        <f>VLOOKUP(CONCATENATE($DC$5,"-",DI56),PriceList[[Код ОН для шахиатки]:[Цена в шахматку]],2,0)</f>
        <v>Ст</v>
      </c>
      <c r="DJ55" s="145" t="str">
        <f>VLOOKUP(CONCATENATE($DC$5,"-",DJ56),PriceList[[Код ОН для шахиатки]:[Цена в шахматку]],2,0)</f>
        <v>Ст</v>
      </c>
      <c r="DK55" s="145" t="str">
        <f>VLOOKUP(CONCATENATE($DC$5,"-",DK56),PriceList[[Код ОН для шахиатки]:[Цена в шахматку]],2,0)</f>
        <v>Ст</v>
      </c>
      <c r="DL55" s="145" t="str">
        <f>VLOOKUP(CONCATENATE($DC$5,"-",DL56),PriceList[[Код ОН для шахиатки]:[Цена в шахматку]],2,0)</f>
        <v>Ст</v>
      </c>
      <c r="DM55" s="145" t="str">
        <f>VLOOKUP(CONCATENATE($DC$5,"-",DM56),PriceList[[Код ОН для шахиатки]:[Цена в шахматку]],2,0)</f>
        <v>Ст</v>
      </c>
      <c r="DN55" s="145" t="str">
        <f>VLOOKUP(CONCATENATE($DC$5,"-",DN56),PriceList[[Код ОН для шахиатки]:[Цена в шахматку]],2,0)</f>
        <v>Ст</v>
      </c>
      <c r="DO55" s="145" t="str">
        <f>VLOOKUP(CONCATENATE($DC$5,"-",DO56),PriceList[[Код ОН для шахиатки]:[Цена в шахматку]],2,0)</f>
        <v>Ст</v>
      </c>
      <c r="DP55" s="166" t="str">
        <f>VLOOKUP(CONCATENATE($DC$5,"-",DP56),PriceList[[Код ОН для шахиатки]:[Цена в шахматку]],2,0)</f>
        <v>Ст</v>
      </c>
      <c r="DQ55" s="136"/>
      <c r="DR55" s="142"/>
      <c r="DS55" s="142"/>
      <c r="DT55" s="142"/>
      <c r="DU55" s="142"/>
      <c r="DV55" s="143"/>
      <c r="DW55" s="136"/>
      <c r="DX55" s="136"/>
    </row>
    <row r="56" spans="1:128" ht="12.75" customHeight="1">
      <c r="A56" s="384"/>
      <c r="B56" s="148">
        <f>AQ62+1</f>
        <v>96</v>
      </c>
      <c r="C56" s="149">
        <f t="shared" ref="C56:AQ56" si="58">B56+1</f>
        <v>97</v>
      </c>
      <c r="D56" s="149">
        <f t="shared" si="58"/>
        <v>98</v>
      </c>
      <c r="E56" s="149">
        <f t="shared" si="58"/>
        <v>99</v>
      </c>
      <c r="F56" s="149">
        <f t="shared" si="58"/>
        <v>100</v>
      </c>
      <c r="G56" s="149">
        <f t="shared" si="58"/>
        <v>101</v>
      </c>
      <c r="H56" s="149">
        <f t="shared" si="58"/>
        <v>102</v>
      </c>
      <c r="I56" s="149">
        <f t="shared" si="58"/>
        <v>103</v>
      </c>
      <c r="J56" s="149">
        <f t="shared" si="58"/>
        <v>104</v>
      </c>
      <c r="K56" s="149">
        <f t="shared" si="58"/>
        <v>105</v>
      </c>
      <c r="L56" s="149">
        <f t="shared" si="58"/>
        <v>106</v>
      </c>
      <c r="M56" s="149">
        <f t="shared" si="58"/>
        <v>107</v>
      </c>
      <c r="N56" s="149">
        <f t="shared" si="58"/>
        <v>108</v>
      </c>
      <c r="O56" s="149">
        <f t="shared" si="58"/>
        <v>109</v>
      </c>
      <c r="P56" s="149">
        <f t="shared" si="58"/>
        <v>110</v>
      </c>
      <c r="Q56" s="149">
        <f t="shared" si="58"/>
        <v>111</v>
      </c>
      <c r="R56" s="149">
        <f t="shared" si="58"/>
        <v>112</v>
      </c>
      <c r="S56" s="149">
        <f t="shared" si="58"/>
        <v>113</v>
      </c>
      <c r="T56" s="149">
        <f t="shared" si="58"/>
        <v>114</v>
      </c>
      <c r="U56" s="149">
        <f t="shared" si="58"/>
        <v>115</v>
      </c>
      <c r="V56" s="149">
        <f t="shared" si="58"/>
        <v>116</v>
      </c>
      <c r="W56" s="149">
        <f t="shared" si="58"/>
        <v>117</v>
      </c>
      <c r="X56" s="149">
        <f t="shared" si="58"/>
        <v>118</v>
      </c>
      <c r="Y56" s="149">
        <f t="shared" si="58"/>
        <v>119</v>
      </c>
      <c r="Z56" s="149">
        <f t="shared" si="58"/>
        <v>120</v>
      </c>
      <c r="AA56" s="149">
        <f t="shared" si="58"/>
        <v>121</v>
      </c>
      <c r="AB56" s="149">
        <f t="shared" si="58"/>
        <v>122</v>
      </c>
      <c r="AC56" s="149">
        <f t="shared" si="58"/>
        <v>123</v>
      </c>
      <c r="AD56" s="149">
        <f t="shared" si="58"/>
        <v>124</v>
      </c>
      <c r="AE56" s="149">
        <f t="shared" si="58"/>
        <v>125</v>
      </c>
      <c r="AF56" s="149">
        <f t="shared" si="58"/>
        <v>126</v>
      </c>
      <c r="AG56" s="149">
        <f t="shared" si="58"/>
        <v>127</v>
      </c>
      <c r="AH56" s="149">
        <f t="shared" si="58"/>
        <v>128</v>
      </c>
      <c r="AI56" s="149">
        <f t="shared" si="58"/>
        <v>129</v>
      </c>
      <c r="AJ56" s="149">
        <f t="shared" si="58"/>
        <v>130</v>
      </c>
      <c r="AK56" s="149">
        <f t="shared" si="58"/>
        <v>131</v>
      </c>
      <c r="AL56" s="149">
        <f t="shared" si="58"/>
        <v>132</v>
      </c>
      <c r="AM56" s="149">
        <f t="shared" si="58"/>
        <v>133</v>
      </c>
      <c r="AN56" s="149">
        <f t="shared" si="58"/>
        <v>134</v>
      </c>
      <c r="AO56" s="149">
        <f t="shared" si="58"/>
        <v>135</v>
      </c>
      <c r="AP56" s="149">
        <f t="shared" si="58"/>
        <v>136</v>
      </c>
      <c r="AQ56" s="191">
        <f t="shared" si="58"/>
        <v>137</v>
      </c>
      <c r="AR56" s="214">
        <f>CE62+1</f>
        <v>113</v>
      </c>
      <c r="AS56" s="149">
        <f t="shared" ref="AS56:CE56" si="59">AR56+1</f>
        <v>114</v>
      </c>
      <c r="AT56" s="149">
        <f t="shared" si="59"/>
        <v>115</v>
      </c>
      <c r="AU56" s="149">
        <f t="shared" si="59"/>
        <v>116</v>
      </c>
      <c r="AV56" s="149">
        <f t="shared" si="59"/>
        <v>117</v>
      </c>
      <c r="AW56" s="149">
        <f t="shared" si="59"/>
        <v>118</v>
      </c>
      <c r="AX56" s="149">
        <f t="shared" si="59"/>
        <v>119</v>
      </c>
      <c r="AY56" s="149">
        <f t="shared" si="59"/>
        <v>120</v>
      </c>
      <c r="AZ56" s="149">
        <f t="shared" si="59"/>
        <v>121</v>
      </c>
      <c r="BA56" s="149">
        <f t="shared" si="59"/>
        <v>122</v>
      </c>
      <c r="BB56" s="149">
        <f t="shared" si="59"/>
        <v>123</v>
      </c>
      <c r="BC56" s="149">
        <f t="shared" si="59"/>
        <v>124</v>
      </c>
      <c r="BD56" s="149">
        <f t="shared" si="59"/>
        <v>125</v>
      </c>
      <c r="BE56" s="149">
        <f t="shared" si="59"/>
        <v>126</v>
      </c>
      <c r="BF56" s="149">
        <f t="shared" si="59"/>
        <v>127</v>
      </c>
      <c r="BG56" s="149">
        <f t="shared" si="59"/>
        <v>128</v>
      </c>
      <c r="BH56" s="149">
        <f t="shared" si="59"/>
        <v>129</v>
      </c>
      <c r="BI56" s="149">
        <f t="shared" si="59"/>
        <v>130</v>
      </c>
      <c r="BJ56" s="149">
        <f t="shared" si="59"/>
        <v>131</v>
      </c>
      <c r="BK56" s="149">
        <f t="shared" si="59"/>
        <v>132</v>
      </c>
      <c r="BL56" s="149">
        <f t="shared" si="59"/>
        <v>133</v>
      </c>
      <c r="BM56" s="149">
        <f t="shared" si="59"/>
        <v>134</v>
      </c>
      <c r="BN56" s="149">
        <f t="shared" si="59"/>
        <v>135</v>
      </c>
      <c r="BO56" s="149">
        <f t="shared" si="59"/>
        <v>136</v>
      </c>
      <c r="BP56" s="149">
        <f t="shared" si="59"/>
        <v>137</v>
      </c>
      <c r="BQ56" s="149">
        <f t="shared" si="59"/>
        <v>138</v>
      </c>
      <c r="BR56" s="149">
        <f t="shared" si="59"/>
        <v>139</v>
      </c>
      <c r="BS56" s="149">
        <f t="shared" si="59"/>
        <v>140</v>
      </c>
      <c r="BT56" s="149">
        <f t="shared" si="59"/>
        <v>141</v>
      </c>
      <c r="BU56" s="149">
        <f t="shared" si="59"/>
        <v>142</v>
      </c>
      <c r="BV56" s="149">
        <f t="shared" si="59"/>
        <v>143</v>
      </c>
      <c r="BW56" s="149">
        <f t="shared" si="59"/>
        <v>144</v>
      </c>
      <c r="BX56" s="149">
        <f t="shared" si="59"/>
        <v>145</v>
      </c>
      <c r="BY56" s="149">
        <f t="shared" si="59"/>
        <v>146</v>
      </c>
      <c r="BZ56" s="149">
        <f t="shared" si="59"/>
        <v>147</v>
      </c>
      <c r="CA56" s="149">
        <f t="shared" si="59"/>
        <v>148</v>
      </c>
      <c r="CB56" s="149">
        <f t="shared" si="59"/>
        <v>149</v>
      </c>
      <c r="CC56" s="149">
        <f t="shared" si="59"/>
        <v>150</v>
      </c>
      <c r="CD56" s="149">
        <f t="shared" si="59"/>
        <v>151</v>
      </c>
      <c r="CE56" s="191">
        <f t="shared" si="59"/>
        <v>152</v>
      </c>
      <c r="CF56" s="214">
        <f>DB62+1</f>
        <v>62</v>
      </c>
      <c r="CG56" s="149">
        <f t="shared" ref="CG56:DB56" si="60">CF56+1</f>
        <v>63</v>
      </c>
      <c r="CH56" s="149">
        <f t="shared" si="60"/>
        <v>64</v>
      </c>
      <c r="CI56" s="149">
        <f t="shared" si="60"/>
        <v>65</v>
      </c>
      <c r="CJ56" s="149">
        <f t="shared" si="60"/>
        <v>66</v>
      </c>
      <c r="CK56" s="149">
        <f t="shared" si="60"/>
        <v>67</v>
      </c>
      <c r="CL56" s="149">
        <f t="shared" si="60"/>
        <v>68</v>
      </c>
      <c r="CM56" s="149">
        <f t="shared" si="60"/>
        <v>69</v>
      </c>
      <c r="CN56" s="149">
        <f t="shared" si="60"/>
        <v>70</v>
      </c>
      <c r="CO56" s="149">
        <f t="shared" si="60"/>
        <v>71</v>
      </c>
      <c r="CP56" s="149">
        <f t="shared" si="60"/>
        <v>72</v>
      </c>
      <c r="CQ56" s="149">
        <f t="shared" si="60"/>
        <v>73</v>
      </c>
      <c r="CR56" s="149">
        <f t="shared" si="60"/>
        <v>74</v>
      </c>
      <c r="CS56" s="149">
        <f t="shared" si="60"/>
        <v>75</v>
      </c>
      <c r="CT56" s="149">
        <f t="shared" si="60"/>
        <v>76</v>
      </c>
      <c r="CU56" s="149">
        <f t="shared" si="60"/>
        <v>77</v>
      </c>
      <c r="CV56" s="149">
        <f t="shared" si="60"/>
        <v>78</v>
      </c>
      <c r="CW56" s="149">
        <f t="shared" si="60"/>
        <v>79</v>
      </c>
      <c r="CX56" s="149">
        <f t="shared" si="60"/>
        <v>80</v>
      </c>
      <c r="CY56" s="149">
        <f t="shared" si="60"/>
        <v>81</v>
      </c>
      <c r="CZ56" s="149">
        <f t="shared" si="60"/>
        <v>82</v>
      </c>
      <c r="DA56" s="149">
        <f t="shared" si="60"/>
        <v>83</v>
      </c>
      <c r="DB56" s="191">
        <f t="shared" si="60"/>
        <v>84</v>
      </c>
      <c r="DC56" s="214">
        <f>DP62+1</f>
        <v>235</v>
      </c>
      <c r="DD56" s="149">
        <f t="shared" ref="DD56:DP56" si="61">DC56+1</f>
        <v>236</v>
      </c>
      <c r="DE56" s="149">
        <f t="shared" si="61"/>
        <v>237</v>
      </c>
      <c r="DF56" s="149">
        <f t="shared" si="61"/>
        <v>238</v>
      </c>
      <c r="DG56" s="149">
        <f t="shared" si="61"/>
        <v>239</v>
      </c>
      <c r="DH56" s="149">
        <f t="shared" si="61"/>
        <v>240</v>
      </c>
      <c r="DI56" s="149">
        <f t="shared" si="61"/>
        <v>241</v>
      </c>
      <c r="DJ56" s="149">
        <f t="shared" si="61"/>
        <v>242</v>
      </c>
      <c r="DK56" s="149">
        <f t="shared" si="61"/>
        <v>243</v>
      </c>
      <c r="DL56" s="149">
        <f t="shared" si="61"/>
        <v>244</v>
      </c>
      <c r="DM56" s="149">
        <f t="shared" si="61"/>
        <v>245</v>
      </c>
      <c r="DN56" s="149">
        <f t="shared" si="61"/>
        <v>246</v>
      </c>
      <c r="DO56" s="149">
        <f t="shared" si="61"/>
        <v>247</v>
      </c>
      <c r="DP56" s="167">
        <f t="shared" si="61"/>
        <v>248</v>
      </c>
      <c r="DQ56" s="136"/>
      <c r="DR56" s="142"/>
      <c r="DS56" s="142"/>
      <c r="DT56" s="142"/>
      <c r="DU56" s="142"/>
      <c r="DV56" s="143"/>
      <c r="DW56" s="136"/>
      <c r="DX56" s="136"/>
    </row>
    <row r="57" spans="1:128" ht="12.75" customHeight="1">
      <c r="A57" s="384"/>
      <c r="B57" s="152">
        <f>VLOOKUP(CONCATENATE($B$5,"-",B56),PriceList[[Код ОН для шахиатки]:[Цена в шахматку]],3,0)</f>
        <v>29.86</v>
      </c>
      <c r="C57" s="153">
        <f>VLOOKUP(CONCATENATE($B$5,"-",C56),PriceList[[Код ОН для шахиатки]:[Цена в шахматку]],3,0)</f>
        <v>30.6</v>
      </c>
      <c r="D57" s="153">
        <f>VLOOKUP(CONCATENATE($B$5,"-",D56),PriceList[[Код ОН для шахиатки]:[Цена в шахматку]],3,0)</f>
        <v>58.74</v>
      </c>
      <c r="E57" s="153">
        <f>VLOOKUP(CONCATENATE($B$5,"-",E56),PriceList[[Код ОН для шахиатки]:[Цена в шахматку]],3,0)</f>
        <v>29.24</v>
      </c>
      <c r="F57" s="153">
        <f>VLOOKUP(CONCATENATE($B$5,"-",F56),PriceList[[Код ОН для шахиатки]:[Цена в шахматку]],3,0)</f>
        <v>29.24</v>
      </c>
      <c r="G57" s="153">
        <f>VLOOKUP(CONCATENATE($B$5,"-",G56),PriceList[[Код ОН для шахиатки]:[Цена в шахматку]],3,0)</f>
        <v>29.24</v>
      </c>
      <c r="H57" s="153">
        <f>VLOOKUP(CONCATENATE($B$5,"-",H56),PriceList[[Код ОН для шахиатки]:[Цена в шахматку]],3,0)</f>
        <v>28.6</v>
      </c>
      <c r="I57" s="153">
        <f>VLOOKUP(CONCATENATE($B$5,"-",I56),PriceList[[Код ОН для шахиатки]:[Цена в шахматку]],3,0)</f>
        <v>49.71</v>
      </c>
      <c r="J57" s="153">
        <f>VLOOKUP(CONCATENATE($B$5,"-",J56),PriceList[[Код ОН для шахиатки]:[Цена в шахматку]],3,0)</f>
        <v>49.71</v>
      </c>
      <c r="K57" s="153">
        <f>VLOOKUP(CONCATENATE($B$5,"-",K56),PriceList[[Код ОН для шахиатки]:[Цена в шахматку]],3,0)</f>
        <v>28.6</v>
      </c>
      <c r="L57" s="153">
        <f>VLOOKUP(CONCATENATE($B$5,"-",L56),PriceList[[Код ОН для шахиатки]:[Цена в шахматку]],3,0)</f>
        <v>29.24</v>
      </c>
      <c r="M57" s="153">
        <f>VLOOKUP(CONCATENATE($B$5,"-",M56),PriceList[[Код ОН для шахиатки]:[Цена в шахматку]],3,0)</f>
        <v>29.24</v>
      </c>
      <c r="N57" s="153">
        <f>VLOOKUP(CONCATENATE($B$5,"-",N56),PriceList[[Код ОН для шахиатки]:[Цена в шахматку]],3,0)</f>
        <v>29.24</v>
      </c>
      <c r="O57" s="153">
        <f>VLOOKUP(CONCATENATE($B$5,"-",O56),PriceList[[Код ОН для шахиатки]:[Цена в шахматку]],3,0)</f>
        <v>29.24</v>
      </c>
      <c r="P57" s="153">
        <f>VLOOKUP(CONCATENATE($B$5,"-",P56),PriceList[[Код ОН для шахиатки]:[Цена в шахматку]],3,0)</f>
        <v>53.23</v>
      </c>
      <c r="Q57" s="153">
        <f>VLOOKUP(CONCATENATE($B$5,"-",Q56),PriceList[[Код ОН для шахиатки]:[Цена в шахматку]],3,0)</f>
        <v>30.71</v>
      </c>
      <c r="R57" s="153">
        <f>VLOOKUP(CONCATENATE($B$5,"-",R56),PriceList[[Код ОН для шахиатки]:[Цена в шахматку]],3,0)</f>
        <v>30.47</v>
      </c>
      <c r="S57" s="153">
        <f>VLOOKUP(CONCATENATE($B$5,"-",S56),PriceList[[Код ОН для шахиатки]:[Цена в шахматку]],3,0)</f>
        <v>43.85</v>
      </c>
      <c r="T57" s="153">
        <f>VLOOKUP(CONCATENATE($B$5,"-",T56),PriceList[[Код ОН для шахиатки]:[Цена в шахматку]],3,0)</f>
        <v>50.89</v>
      </c>
      <c r="U57" s="153">
        <f>VLOOKUP(CONCATENATE($B$5,"-",U56),PriceList[[Код ОН для шахиатки]:[Цена в шахматку]],3,0)</f>
        <v>29.84</v>
      </c>
      <c r="V57" s="153">
        <f>VLOOKUP(CONCATENATE($B$5,"-",V56),PriceList[[Код ОН для шахиатки]:[Цена в шахматку]],3,0)</f>
        <v>30.27</v>
      </c>
      <c r="W57" s="153">
        <f>VLOOKUP(CONCATENATE($B$5,"-",W56),PriceList[[Код ОН для шахиатки]:[Цена в шахматку]],3,0)</f>
        <v>30.72</v>
      </c>
      <c r="X57" s="153">
        <f>VLOOKUP(CONCATENATE($B$5,"-",X56),PriceList[[Код ОН для шахиатки]:[Цена в шахматку]],3,0)</f>
        <v>31.15</v>
      </c>
      <c r="Y57" s="153">
        <f>VLOOKUP(CONCATENATE($B$5,"-",Y56),PriceList[[Код ОН для шахиатки]:[Цена в шахматку]],3,0)</f>
        <v>31.35</v>
      </c>
      <c r="Z57" s="153">
        <f>VLOOKUP(CONCATENATE($B$5,"-",Z56),PriceList[[Код ОН для шахиатки]:[Цена в шахматку]],3,0)</f>
        <v>31.59</v>
      </c>
      <c r="AA57" s="153">
        <f>VLOOKUP(CONCATENATE($B$5,"-",AA56),PriceList[[Код ОН для шахиатки]:[Цена в шахматку]],3,0)</f>
        <v>53.41</v>
      </c>
      <c r="AB57" s="153">
        <f>VLOOKUP(CONCATENATE($B$5,"-",AB56),PriceList[[Код ОН для шахиатки]:[Цена в шахматку]],3,0)</f>
        <v>29.23</v>
      </c>
      <c r="AC57" s="153">
        <f>VLOOKUP(CONCATENATE($B$5,"-",AC56),PriceList[[Код ОН для шахиатки]:[Цена в шахматку]],3,0)</f>
        <v>29.24</v>
      </c>
      <c r="AD57" s="153">
        <f>VLOOKUP(CONCATENATE($B$5,"-",AD56),PriceList[[Код ОН для шахиатки]:[Цена в шахматку]],3,0)</f>
        <v>29.23</v>
      </c>
      <c r="AE57" s="153">
        <f>VLOOKUP(CONCATENATE($B$5,"-",AE56),PriceList[[Код ОН для шахиатки]:[Цена в шахматку]],3,0)</f>
        <v>29.24</v>
      </c>
      <c r="AF57" s="153">
        <f>VLOOKUP(CONCATENATE($B$5,"-",AF56),PriceList[[Код ОН для шахиатки]:[Цена в шахматку]],3,0)</f>
        <v>28.6</v>
      </c>
      <c r="AG57" s="153">
        <f>VLOOKUP(CONCATENATE($B$5,"-",AG56),PriceList[[Код ОН для шахиатки]:[Цена в шахматку]],3,0)</f>
        <v>49.71</v>
      </c>
      <c r="AH57" s="153">
        <f>VLOOKUP(CONCATENATE($B$5,"-",AH56),PriceList[[Код ОН для шахиатки]:[Цена в шахматку]],3,0)</f>
        <v>49.71</v>
      </c>
      <c r="AI57" s="153">
        <f>VLOOKUP(CONCATENATE($B$5,"-",AI56),PriceList[[Код ОН для шахиатки]:[Цена в шахматку]],3,0)</f>
        <v>28.6</v>
      </c>
      <c r="AJ57" s="153">
        <f>VLOOKUP(CONCATENATE($B$5,"-",AJ56),PriceList[[Код ОН для шахиатки]:[Цена в шахматку]],3,0)</f>
        <v>29.24</v>
      </c>
      <c r="AK57" s="153">
        <f>VLOOKUP(CONCATENATE($B$5,"-",AK56),PriceList[[Код ОН для шахиатки]:[Цена в шахматку]],3,0)</f>
        <v>29.24</v>
      </c>
      <c r="AL57" s="153">
        <f>VLOOKUP(CONCATENATE($B$5,"-",AL56),PriceList[[Код ОН для шахиатки]:[Цена в шахматку]],3,0)</f>
        <v>29.24</v>
      </c>
      <c r="AM57" s="153">
        <f>VLOOKUP(CONCATENATE($B$5,"-",AM56),PriceList[[Код ОН для шахиатки]:[Цена в шахматку]],3,0)</f>
        <v>58.74</v>
      </c>
      <c r="AN57" s="153">
        <f>VLOOKUP(CONCATENATE($B$5,"-",AN56),PriceList[[Код ОН для шахиатки]:[Цена в шахматку]],3,0)</f>
        <v>30.59</v>
      </c>
      <c r="AO57" s="153">
        <f>VLOOKUP(CONCATENATE($B$5,"-",AO56),PriceList[[Код ОН для шахиатки]:[Цена в шахматку]],3,0)</f>
        <v>30.78</v>
      </c>
      <c r="AP57" s="153">
        <f>VLOOKUP(CONCATENATE($B$5,"-",AP56),PriceList[[Код ОН для шахиатки]:[Цена в шахматку]],3,0)</f>
        <v>30.59</v>
      </c>
      <c r="AQ57" s="207">
        <f>VLOOKUP(CONCATENATE($B$5,"-",AQ56),PriceList[[Код ОН для шахиатки]:[Цена в шахматку]],3,0)</f>
        <v>30.4</v>
      </c>
      <c r="AR57" s="215">
        <f>VLOOKUP(CONCATENATE($AR$5,"-",AR56),PriceList[[Код ОН для шахиатки]:[Цена в шахматку]],3,0)</f>
        <v>37.46</v>
      </c>
      <c r="AS57" s="153">
        <f>VLOOKUP(CONCATENATE($AR$5,"-",AS56),PriceList[[Код ОН для шахиатки]:[Цена в шахматку]],3,0)</f>
        <v>28.98</v>
      </c>
      <c r="AT57" s="153">
        <f>VLOOKUP(CONCATENATE($AR$5,"-",AT56),PriceList[[Код ОН для шахиатки]:[Цена в шахматку]],3,0)</f>
        <v>28.52</v>
      </c>
      <c r="AU57" s="153">
        <f>VLOOKUP(CONCATENATE($AR$5,"-",AU56),PriceList[[Код ОН для шахиатки]:[Цена в шахматку]],3,0)</f>
        <v>32.450000000000003</v>
      </c>
      <c r="AV57" s="153">
        <f>VLOOKUP(CONCATENATE($AR$5,"-",AV56),PriceList[[Код ОН для шахиатки]:[Цена в шахматку]],3,0)</f>
        <v>32.43</v>
      </c>
      <c r="AW57" s="153">
        <f>VLOOKUP(CONCATENATE($AR$5,"-",AW56),PriceList[[Код ОН для шахиатки]:[Цена в шахматку]],3,0)</f>
        <v>28.52</v>
      </c>
      <c r="AX57" s="153">
        <f>VLOOKUP(CONCATENATE($AR$5,"-",AX56),PriceList[[Код ОН для шахиатки]:[Цена в шахматку]],3,0)</f>
        <v>28.99</v>
      </c>
      <c r="AY57" s="153">
        <f>VLOOKUP(CONCATENATE($AR$5,"-",AY56),PriceList[[Код ОН для шахиатки]:[Цена в шахматку]],3,0)</f>
        <v>28.53</v>
      </c>
      <c r="AZ57" s="153">
        <f>VLOOKUP(CONCATENATE($AR$5,"-",AZ56),PriceList[[Код ОН для шахиатки]:[Цена в шахматку]],3,0)</f>
        <v>28.99</v>
      </c>
      <c r="BA57" s="153">
        <f>VLOOKUP(CONCATENATE($AR$5,"-",BA56),PriceList[[Код ОН для шахиатки]:[Цена в шахматку]],3,0)</f>
        <v>28.99</v>
      </c>
      <c r="BB57" s="153">
        <f>VLOOKUP(CONCATENATE($AR$5,"-",BB56),PriceList[[Код ОН для шахиатки]:[Цена в шахматку]],3,0)</f>
        <v>28.99</v>
      </c>
      <c r="BC57" s="153">
        <f>VLOOKUP(CONCATENATE($AR$5,"-",BC56),PriceList[[Код ОН для шахиатки]:[Цена в шахматку]],3,0)</f>
        <v>28.99</v>
      </c>
      <c r="BD57" s="153">
        <f>VLOOKUP(CONCATENATE($AR$5,"-",BD56),PriceList[[Код ОН для шахиатки]:[Цена в шахматку]],3,0)</f>
        <v>28.42</v>
      </c>
      <c r="BE57" s="153">
        <f>VLOOKUP(CONCATENATE($AR$5,"-",BE56),PriceList[[Код ОН для шахиатки]:[Цена в шахматку]],3,0)</f>
        <v>28.87</v>
      </c>
      <c r="BF57" s="153">
        <f>VLOOKUP(CONCATENATE($AR$5,"-",BF56),PriceList[[Код ОН для шахиатки]:[Цена в шахматку]],3,0)</f>
        <v>33.479999999999997</v>
      </c>
      <c r="BG57" s="153">
        <f>VLOOKUP(CONCATENATE($AR$5,"-",BG56),PriceList[[Код ОН для шахиатки]:[Цена в шахматку]],3,0)</f>
        <v>41.92</v>
      </c>
      <c r="BH57" s="153">
        <f>VLOOKUP(CONCATENATE($AR$5,"-",BH56),PriceList[[Код ОН для шахиатки]:[Цена в шахматку]],3,0)</f>
        <v>29.23</v>
      </c>
      <c r="BI57" s="153">
        <f>VLOOKUP(CONCATENATE($AR$5,"-",BI56),PriceList[[Код ОН для шахиатки]:[Цена в шахматку]],3,0)</f>
        <v>29.23</v>
      </c>
      <c r="BJ57" s="153">
        <f>VLOOKUP(CONCATENATE($AR$5,"-",BJ56),PriceList[[Код ОН для шахиатки]:[Цена в шахматку]],3,0)</f>
        <v>29.23</v>
      </c>
      <c r="BK57" s="153">
        <f>VLOOKUP(CONCATENATE($AR$5,"-",BK56),PriceList[[Код ОН для шахиатки]:[Цена в шахматку]],3,0)</f>
        <v>29.23</v>
      </c>
      <c r="BL57" s="153">
        <f>VLOOKUP(CONCATENATE($AR$5,"-",BL56),PriceList[[Код ОН для шахиатки]:[Цена в шахматку]],3,0)</f>
        <v>29.23</v>
      </c>
      <c r="BM57" s="153">
        <f>VLOOKUP(CONCATENATE($AR$5,"-",BM56),PriceList[[Код ОН для шахиатки]:[Цена в шахматку]],3,0)</f>
        <v>29.23</v>
      </c>
      <c r="BN57" s="153">
        <f>VLOOKUP(CONCATENATE($AR$5,"-",BN56),PriceList[[Код ОН для шахиатки]:[Цена в шахматку]],3,0)</f>
        <v>29.23</v>
      </c>
      <c r="BO57" s="153">
        <f>VLOOKUP(CONCATENATE($AR$5,"-",BO56),PriceList[[Код ОН для шахиатки]:[Цена в шахматку]],3,0)</f>
        <v>28.52</v>
      </c>
      <c r="BP57" s="153">
        <f>VLOOKUP(CONCATENATE($AR$5,"-",BP56),PriceList[[Код ОН для шахиатки]:[Цена в шахматку]],3,0)</f>
        <v>49.71</v>
      </c>
      <c r="BQ57" s="153">
        <f>VLOOKUP(CONCATENATE($AR$5,"-",BQ56),PriceList[[Код ОН для шахиатки]:[Цена в шахматку]],3,0)</f>
        <v>49.71</v>
      </c>
      <c r="BR57" s="153">
        <f>VLOOKUP(CONCATENATE($AR$5,"-",BR56),PriceList[[Код ОН для шахиатки]:[Цена в шахматку]],3,0)</f>
        <v>28.52</v>
      </c>
      <c r="BS57" s="153">
        <f>VLOOKUP(CONCATENATE($AR$5,"-",BS56),PriceList[[Код ОН для шахиатки]:[Цена в шахматку]],3,0)</f>
        <v>29.23</v>
      </c>
      <c r="BT57" s="153">
        <f>VLOOKUP(CONCATENATE($AR$5,"-",BT56),PriceList[[Код ОН для шахиатки]:[Цена в шахматку]],3,0)</f>
        <v>29.23</v>
      </c>
      <c r="BU57" s="153">
        <f>VLOOKUP(CONCATENATE($AR$5,"-",BU56),PriceList[[Код ОН для шахиатки]:[Цена в шахматку]],3,0)</f>
        <v>29.43</v>
      </c>
      <c r="BV57" s="153">
        <f>VLOOKUP(CONCATENATE($AR$5,"-",BV56),PriceList[[Код ОН для шахиатки]:[Цена в шахматку]],3,0)</f>
        <v>34.4</v>
      </c>
      <c r="BW57" s="153">
        <f>VLOOKUP(CONCATENATE($AR$5,"-",BW56),PriceList[[Код ОН для шахиатки]:[Цена в шахматку]],3,0)</f>
        <v>29.23</v>
      </c>
      <c r="BX57" s="153">
        <f>VLOOKUP(CONCATENATE($AR$5,"-",BX56),PriceList[[Код ОН для шахиатки]:[Цена в шахматку]],3,0)</f>
        <v>29.23</v>
      </c>
      <c r="BY57" s="153">
        <f>VLOOKUP(CONCATENATE($AR$5,"-",BY56),PriceList[[Код ОН для шахиатки]:[Цена в шахматку]],3,0)</f>
        <v>29.23</v>
      </c>
      <c r="BZ57" s="153">
        <f>VLOOKUP(CONCATENATE($AR$5,"-",BZ56),PriceList[[Код ОН для шахиатки]:[Цена в шахматку]],3,0)</f>
        <v>29.23</v>
      </c>
      <c r="CA57" s="153">
        <f>VLOOKUP(CONCATENATE($AR$5,"-",CA56),PriceList[[Код ОН для шахиатки]:[Цена в шахматку]],3,0)</f>
        <v>63.38</v>
      </c>
      <c r="CB57" s="153">
        <f>VLOOKUP(CONCATENATE($AR$5,"-",CB56),PriceList[[Код ОН для шахиатки]:[Цена в шахматку]],3,0)</f>
        <v>28.87</v>
      </c>
      <c r="CC57" s="153">
        <f>VLOOKUP(CONCATENATE($AR$5,"-",CC56),PriceList[[Код ОН для шахиатки]:[Цена в шахматку]],3,0)</f>
        <v>28.87</v>
      </c>
      <c r="CD57" s="153">
        <f>VLOOKUP(CONCATENATE($AR$5,"-",CD56),PriceList[[Код ОН для шахиатки]:[Цена в шахматку]],3,0)</f>
        <v>28.41</v>
      </c>
      <c r="CE57" s="207">
        <f>VLOOKUP(CONCATENATE($AR$5,"-",CE56),PriceList[[Код ОН для шахиатки]:[Цена в шахматку]],3,0)</f>
        <v>28.7</v>
      </c>
      <c r="CF57" s="215">
        <f>VLOOKUP(CONCATENATE($CF$5,"-",CF56),PriceList[[Код ОН для шахиатки]:[Цена в шахматку]],3,0)</f>
        <v>29.88</v>
      </c>
      <c r="CG57" s="153">
        <f>VLOOKUP(CONCATENATE($CF$5,"-",CG56),PriceList[[Код ОН для шахиатки]:[Цена в шахматку]],3,0)</f>
        <v>29.39</v>
      </c>
      <c r="CH57" s="153">
        <f>VLOOKUP(CONCATENATE($CF$5,"-",CH56),PriceList[[Код ОН для шахиатки]:[Цена в шахматку]],3,0)</f>
        <v>29.11</v>
      </c>
      <c r="CI57" s="153">
        <f>VLOOKUP(CONCATENATE($CF$5,"-",CI56),PriceList[[Код ОН для шахиатки]:[Цена в шахматку]],3,0)</f>
        <v>29.27</v>
      </c>
      <c r="CJ57" s="153">
        <f>VLOOKUP(CONCATENATE($CF$5,"-",CJ56),PriceList[[Код ОН для шахиатки]:[Цена в шахматку]],3,0)</f>
        <v>29.27</v>
      </c>
      <c r="CK57" s="153">
        <f>VLOOKUP(CONCATENATE($CF$5,"-",CK56),PriceList[[Код ОН для шахиатки]:[Цена в шахматку]],3,0)</f>
        <v>29.27</v>
      </c>
      <c r="CL57" s="153">
        <f>VLOOKUP(CONCATENATE($CF$5,"-",CL56),PriceList[[Код ОН для шахиатки]:[Цена в шахматку]],3,0)</f>
        <v>45.23</v>
      </c>
      <c r="CM57" s="153">
        <f>VLOOKUP(CONCATENATE($CF$5,"-",CM56),PriceList[[Код ОН для шахиатки]:[Цена в шахматку]],3,0)</f>
        <v>28.97</v>
      </c>
      <c r="CN57" s="153">
        <f>VLOOKUP(CONCATENATE($CF$5,"-",CN56),PriceList[[Код ОН для шахиатки]:[Цена в шахматку]],3,0)</f>
        <v>52.06</v>
      </c>
      <c r="CO57" s="153">
        <f>VLOOKUP(CONCATENATE($CF$5,"-",CO56),PriceList[[Код ОН для шахиатки]:[Цена в шахматку]],3,0)</f>
        <v>29.03</v>
      </c>
      <c r="CP57" s="153">
        <f>VLOOKUP(CONCATENATE($CF$5,"-",CP56),PriceList[[Код ОН для шахиатки]:[Цена в шахматку]],3,0)</f>
        <v>29.13</v>
      </c>
      <c r="CQ57" s="153">
        <f>VLOOKUP(CONCATENATE($CF$5,"-",CQ56),PriceList[[Код ОН для шахиатки]:[Цена в шахматку]],3,0)</f>
        <v>29.65</v>
      </c>
      <c r="CR57" s="153">
        <f>VLOOKUP(CONCATENATE($CF$5,"-",CR56),PriceList[[Код ОН для шахиатки]:[Цена в шахматку]],3,0)</f>
        <v>30.07</v>
      </c>
      <c r="CS57" s="153">
        <f>VLOOKUP(CONCATENATE($CF$5,"-",CS56),PriceList[[Код ОН для шахиатки]:[Цена в шахматку]],3,0)</f>
        <v>30.35</v>
      </c>
      <c r="CT57" s="153">
        <f>VLOOKUP(CONCATENATE($CF$5,"-",CT56),PriceList[[Код ОН для шахиатки]:[Цена в шахматку]],3,0)</f>
        <v>31.02</v>
      </c>
      <c r="CU57" s="153">
        <f>VLOOKUP(CONCATENATE($CF$5,"-",CU56),PriceList[[Код ОН для шахиатки]:[Цена в шахматку]],3,0)</f>
        <v>30.91</v>
      </c>
      <c r="CV57" s="153">
        <f>VLOOKUP(CONCATENATE($CF$5,"-",CV56),PriceList[[Код ОН для шахиатки]:[Цена в шахматку]],3,0)</f>
        <v>30.39</v>
      </c>
      <c r="CW57" s="153">
        <f>VLOOKUP(CONCATENATE($CF$5,"-",CW56),PriceList[[Код ОН для шахиатки]:[Цена в шахматку]],3,0)</f>
        <v>29.36</v>
      </c>
      <c r="CX57" s="153">
        <f>VLOOKUP(CONCATENATE($CF$5,"-",CX56),PriceList[[Код ОН для шахиатки]:[Цена в шахматку]],3,0)</f>
        <v>41.75</v>
      </c>
      <c r="CY57" s="153">
        <f>VLOOKUP(CONCATENATE($CF$5,"-",CY56),PriceList[[Код ОН для шахиатки]:[Цена в шахматку]],3,0)</f>
        <v>41.75</v>
      </c>
      <c r="CZ57" s="153">
        <f>VLOOKUP(CONCATENATE($CF$5,"-",CZ56),PriceList[[Код ОН для шахиатки]:[Цена в шахматку]],3,0)</f>
        <v>29.36</v>
      </c>
      <c r="DA57" s="153">
        <f>VLOOKUP(CONCATENATE($CF$5,"-",DA56),PriceList[[Код ОН для шахиатки]:[Цена в шахматку]],3,0)</f>
        <v>30.35</v>
      </c>
      <c r="DB57" s="207">
        <f>VLOOKUP(CONCATENATE($CF$5,"-",DB56),PriceList[[Код ОН для шахиатки]:[Цена в шахматку]],3,0)</f>
        <v>30.82</v>
      </c>
      <c r="DC57" s="215">
        <f>VLOOKUP(CONCATENATE($DC$5,"-",DC56),PriceList[[Код ОН для шахиатки]:[Цена в шахматку]],3,0)</f>
        <v>30.82</v>
      </c>
      <c r="DD57" s="153">
        <f>VLOOKUP(CONCATENATE($DC$5,"-",DD56),PriceList[[Код ОН для шахиатки]:[Цена в шахматку]],3,0)</f>
        <v>30.35</v>
      </c>
      <c r="DE57" s="153">
        <f>VLOOKUP(CONCATENATE($DC$5,"-",DE56),PriceList[[Код ОН для шахиатки]:[Цена в шахматку]],3,0)</f>
        <v>29.36</v>
      </c>
      <c r="DF57" s="153">
        <f>VLOOKUP(CONCATENATE($DC$5,"-",DF56),PriceList[[Код ОН для шахиатки]:[Цена в шахматку]],3,0)</f>
        <v>41.75</v>
      </c>
      <c r="DG57" s="153">
        <f>VLOOKUP(CONCATENATE($DC$5,"-",DG56),PriceList[[Код ОН для шахиатки]:[Цена в шахматку]],3,0)</f>
        <v>41.75</v>
      </c>
      <c r="DH57" s="153">
        <f>VLOOKUP(CONCATENATE($DC$5,"-",DH56),PriceList[[Код ОН для шахиатки]:[Цена в шахматку]],3,0)</f>
        <v>29.36</v>
      </c>
      <c r="DI57" s="153">
        <f>VLOOKUP(CONCATENATE($DC$5,"-",DI56),PriceList[[Код ОН для шахиатки]:[Цена в шахматку]],3,0)</f>
        <v>30.39</v>
      </c>
      <c r="DJ57" s="153">
        <f>VLOOKUP(CONCATENATE($DC$5,"-",DJ56),PriceList[[Код ОН для шахиатки]:[Цена в шахматку]],3,0)</f>
        <v>30.91</v>
      </c>
      <c r="DK57" s="153">
        <f>VLOOKUP(CONCATENATE($DC$5,"-",DK56),PriceList[[Код ОН для шахиатки]:[Цена в шахматку]],3,0)</f>
        <v>31.02</v>
      </c>
      <c r="DL57" s="153">
        <f>VLOOKUP(CONCATENATE($DC$5,"-",DL56),PriceList[[Код ОН для шахиатки]:[Цена в шахматку]],3,0)</f>
        <v>30.35</v>
      </c>
      <c r="DM57" s="153">
        <f>VLOOKUP(CONCATENATE($DC$5,"-",DM56),PriceList[[Код ОН для шахиатки]:[Цена в шахматку]],3,0)</f>
        <v>30.07</v>
      </c>
      <c r="DN57" s="153">
        <f>VLOOKUP(CONCATENATE($DC$5,"-",DN56),PriceList[[Код ОН для шахиатки]:[Цена в шахматку]],3,0)</f>
        <v>29.65</v>
      </c>
      <c r="DO57" s="153">
        <f>VLOOKUP(CONCATENATE($DC$5,"-",DO56),PriceList[[Код ОН для шахиатки]:[Цена в шахматку]],3,0)</f>
        <v>29.39</v>
      </c>
      <c r="DP57" s="168">
        <f>VLOOKUP(CONCATENATE($DC$5,"-",DP56),PriceList[[Код ОН для шахиатки]:[Цена в шахматку]],3,0)</f>
        <v>29.88</v>
      </c>
      <c r="DQ57" s="136"/>
      <c r="DR57" s="142"/>
      <c r="DS57" s="142"/>
      <c r="DT57" s="142"/>
      <c r="DU57" s="142"/>
      <c r="DV57" s="143"/>
      <c r="DW57" s="136"/>
      <c r="DX57" s="136"/>
    </row>
    <row r="58" spans="1:128" ht="12.75" customHeight="1">
      <c r="A58" s="384"/>
      <c r="B58" s="154">
        <f>VLOOKUP(CONCATENATE($B$5,"-",B56),PriceList[[Код ОН для шахиатки]:[Цена в шахматку]],4,0)</f>
        <v>371929.80000000005</v>
      </c>
      <c r="C58" s="155">
        <f>VLOOKUP(CONCATENATE($B$5,"-",C56),PriceList[[Код ОН для шахиатки]:[Цена в шахматку]],4,0)</f>
        <v>375526.80000000005</v>
      </c>
      <c r="D58" s="155">
        <f>VLOOKUP(CONCATENATE($B$5,"-",D56),PriceList[[Код ОН для шахиатки]:[Цена в шахматку]],4,0)</f>
        <v>338060.44800000003</v>
      </c>
      <c r="E58" s="155">
        <f>VLOOKUP(CONCATENATE($B$5,"-",E56),PriceList[[Код ОН для шахиатки]:[Цена в шахматку]],4,0)</f>
        <v>373728.30000000005</v>
      </c>
      <c r="F58" s="155">
        <f>VLOOKUP(CONCATENATE($B$5,"-",F56),PriceList[[Код ОН для шахиатки]:[Цена в шахматку]],4,0)</f>
        <v>371929.80000000005</v>
      </c>
      <c r="G58" s="155">
        <f>VLOOKUP(CONCATENATE($B$5,"-",G56),PriceList[[Код ОН для шахиатки]:[Цена в шахматку]],4,0)</f>
        <v>371929.80000000005</v>
      </c>
      <c r="H58" s="155">
        <f>VLOOKUP(CONCATENATE($B$5,"-",H56),PriceList[[Код ОН для шахиатки]:[Цена в шахматку]],4,0)</f>
        <v>371929.80000000005</v>
      </c>
      <c r="I58" s="155">
        <f>VLOOKUP(CONCATENATE($B$5,"-",I56),PriceList[[Код ОН для шахиатки]:[Цена в шахматку]],4,0)</f>
        <v>366534.30000000005</v>
      </c>
      <c r="J58" s="155">
        <f>VLOOKUP(CONCATENATE($B$5,"-",J56),PriceList[[Код ОН для шахиатки]:[Цена в шахматку]],4,0)</f>
        <v>395310.30000000005</v>
      </c>
      <c r="K58" s="155">
        <f>VLOOKUP(CONCATENATE($B$5,"-",K56),PriceList[[Код ОН для шахиатки]:[Цена в шахматку]],4,0)</f>
        <v>402504.30000000005</v>
      </c>
      <c r="L58" s="155">
        <f>VLOOKUP(CONCATENATE($B$5,"-",L56),PriceList[[Код ОН для шахиатки]:[Цена в шахматку]],4,0)</f>
        <v>402504.30000000005</v>
      </c>
      <c r="M58" s="155">
        <f>VLOOKUP(CONCATENATE($B$5,"-",M56),PriceList[[Код ОН для шахиатки]:[Цена в шахматку]],4,0)</f>
        <v>402504.30000000005</v>
      </c>
      <c r="N58" s="155">
        <f>VLOOKUP(CONCATENATE($B$5,"-",N56),PriceList[[Код ОН для шахиатки]:[Цена в шахматку]],4,0)</f>
        <v>404302.80000000005</v>
      </c>
      <c r="O58" s="155">
        <f>VLOOKUP(CONCATENATE($B$5,"-",O56),PriceList[[Код ОН для шахиатки]:[Цена в шахматку]],4,0)</f>
        <v>404302.80000000005</v>
      </c>
      <c r="P58" s="155">
        <f>VLOOKUP(CONCATENATE($B$5,"-",P56),PriceList[[Код ОН для шахиатки]:[Цена в шахматку]],4,0)</f>
        <v>370865.08800000005</v>
      </c>
      <c r="Q58" s="155">
        <f>VLOOKUP(CONCATENATE($B$5,"-",Q56),PriceList[[Код ОН для шахиатки]:[Цена в шахматку]],4,0)</f>
        <v>406101.30000000005</v>
      </c>
      <c r="R58" s="155">
        <f>VLOOKUP(CONCATENATE($B$5,"-",R56),PriceList[[Код ОН для шахиатки]:[Цена в шахматку]],4,0)</f>
        <v>406101.30000000005</v>
      </c>
      <c r="S58" s="155">
        <f>VLOOKUP(CONCATENATE($B$5,"-",S56),PriceList[[Код ОН для шахиатки]:[Цена в шахматку]],4,0)</f>
        <v>388116.30000000005</v>
      </c>
      <c r="T58" s="155">
        <f>VLOOKUP(CONCATENATE($B$5,"-",T56),PriceList[[Код ОН для шахиатки]:[Цена в шахматку]],4,0)</f>
        <v>379497.88800000004</v>
      </c>
      <c r="U58" s="155">
        <f>VLOOKUP(CONCATENATE($B$5,"-",U56),PriceList[[Код ОН для шахиатки]:[Цена в шахматку]],4,0)</f>
        <v>402504.30000000005</v>
      </c>
      <c r="V58" s="155">
        <f>VLOOKUP(CONCATENATE($B$5,"-",V56),PriceList[[Код ОН для шахиатки]:[Цена в шахматку]],4,0)</f>
        <v>402504.30000000005</v>
      </c>
      <c r="W58" s="155">
        <f>VLOOKUP(CONCATENATE($B$5,"-",W56),PriceList[[Код ОН для шахиатки]:[Цена в шахматку]],4,0)</f>
        <v>406101.30000000005</v>
      </c>
      <c r="X58" s="155">
        <f>VLOOKUP(CONCATENATE($B$5,"-",X56),PriceList[[Код ОН для шахиатки]:[Цена в шахматку]],4,0)</f>
        <v>406101.30000000005</v>
      </c>
      <c r="Y58" s="155">
        <f>VLOOKUP(CONCATENATE($B$5,"-",Y56),PriceList[[Код ОН для шахиатки]:[Цена в шахматку]],4,0)</f>
        <v>406101.30000000005</v>
      </c>
      <c r="Z58" s="155">
        <f>VLOOKUP(CONCATENATE($B$5,"-",Z56),PriceList[[Код ОН для шахиатки]:[Цена в шахматку]],4,0)</f>
        <v>406101.30000000005</v>
      </c>
      <c r="AA58" s="155">
        <f>VLOOKUP(CONCATENATE($B$5,"-",AA56),PriceList[[Код ОН для шахиатки]:[Цена в шахматку]],4,0)</f>
        <v>370865.08800000005</v>
      </c>
      <c r="AB58" s="155">
        <f>VLOOKUP(CONCATENATE($B$5,"-",AB56),PriceList[[Код ОН для шахиатки]:[Цена в шахматку]],4,0)</f>
        <v>404302.80000000005</v>
      </c>
      <c r="AC58" s="155">
        <f>VLOOKUP(CONCATENATE($B$5,"-",AC56),PriceList[[Код ОН для шахиатки]:[Цена в шахматку]],4,0)</f>
        <v>404302.80000000005</v>
      </c>
      <c r="AD58" s="155">
        <f>VLOOKUP(CONCATENATE($B$5,"-",AD56),PriceList[[Код ОН для шахиатки]:[Цена в шахматку]],4,0)</f>
        <v>402504.30000000005</v>
      </c>
      <c r="AE58" s="155">
        <f>VLOOKUP(CONCATENATE($B$5,"-",AE56),PriceList[[Код ОН для шахиатки]:[Цена в шахматку]],4,0)</f>
        <v>402504.30000000005</v>
      </c>
      <c r="AF58" s="155">
        <f>VLOOKUP(CONCATENATE($B$5,"-",AF56),PriceList[[Код ОН для шахиатки]:[Цена в шахматку]],4,0)</f>
        <v>402504.30000000005</v>
      </c>
      <c r="AG58" s="155">
        <f>VLOOKUP(CONCATENATE($B$5,"-",AG56),PriceList[[Код ОН для шахиатки]:[Цена в шахматку]],4,0)</f>
        <v>395310.30000000005</v>
      </c>
      <c r="AH58" s="155">
        <f>VLOOKUP(CONCATENATE($B$5,"-",AH56),PriceList[[Код ОН для шахиатки]:[Цена в шахматку]],4,0)</f>
        <v>375526.80000000005</v>
      </c>
      <c r="AI58" s="155">
        <f>VLOOKUP(CONCATENATE($B$5,"-",AI56),PriceList[[Код ОН для шахиатки]:[Цена в шахматку]],4,0)</f>
        <v>382720.80000000005</v>
      </c>
      <c r="AJ58" s="155">
        <f>VLOOKUP(CONCATENATE($B$5,"-",AJ56),PriceList[[Код ОН для шахиатки]:[Цена в шахматку]],4,0)</f>
        <v>382720.80000000005</v>
      </c>
      <c r="AK58" s="155">
        <f>VLOOKUP(CONCATENATE($B$5,"-",AK56),PriceList[[Код ОН для шахиатки]:[Цена в шахматку]],4,0)</f>
        <v>382720.80000000005</v>
      </c>
      <c r="AL58" s="155">
        <f>VLOOKUP(CONCATENATE($B$5,"-",AL56),PriceList[[Код ОН для шахиатки]:[Цена в шахматку]],4,0)</f>
        <v>384519.30000000005</v>
      </c>
      <c r="AM58" s="155">
        <f>VLOOKUP(CONCATENATE($B$5,"-",AM56),PriceList[[Код ОН для шахиатки]:[Цена в шахматку]],4,0)</f>
        <v>348419.80800000008</v>
      </c>
      <c r="AN58" s="155">
        <f>VLOOKUP(CONCATENATE($B$5,"-",AN56),PriceList[[Код ОН для шахиатки]:[Цена в шахматку]],4,0)</f>
        <v>377325.30000000005</v>
      </c>
      <c r="AO58" s="155">
        <f>VLOOKUP(CONCATENATE($B$5,"-",AO56),PriceList[[Код ОН для шахиатки]:[Цена в шахматку]],4,0)</f>
        <v>377325.30000000005</v>
      </c>
      <c r="AP58" s="155">
        <f>VLOOKUP(CONCATENATE($B$5,"-",AP56),PriceList[[Код ОН для шахиатки]:[Цена в шахматку]],4,0)</f>
        <v>377325.30000000005</v>
      </c>
      <c r="AQ58" s="208">
        <f>VLOOKUP(CONCATENATE($B$5,"-",AQ56),PriceList[[Код ОН для шахиатки]:[Цена в шахматку]],4,0)</f>
        <v>377325.30000000005</v>
      </c>
      <c r="AR58" s="216">
        <f>VLOOKUP(CONCATENATE($AR$5,"-",AR56),PriceList[[Код ОН для шахиатки]:[Цена в шахматку]],4,0)</f>
        <v>421208.7</v>
      </c>
      <c r="AS58" s="155">
        <f>VLOOKUP(CONCATENATE($AR$5,"-",AS56),PriceList[[Код ОН для шахиатки]:[Цена в шахматку]],4,0)</f>
        <v>435596.7</v>
      </c>
      <c r="AT58" s="155">
        <f>VLOOKUP(CONCATENATE($AR$5,"-",AT56),PriceList[[Код ОН для шахиатки]:[Цена в шахматку]],4,0)</f>
        <v>435596.7</v>
      </c>
      <c r="AU58" s="155">
        <f>VLOOKUP(CONCATENATE($AR$5,"-",AU56),PriceList[[Код ОН для шахиатки]:[Цена в шахматку]],4,0)</f>
        <v>446387.7</v>
      </c>
      <c r="AV58" s="155">
        <f>VLOOKUP(CONCATENATE($AR$5,"-",AV56),PriceList[[Код ОН для шахиатки]:[Цена в шахматку]],4,0)</f>
        <v>435596.7</v>
      </c>
      <c r="AW58" s="155">
        <f>VLOOKUP(CONCATENATE($AR$5,"-",AW56),PriceList[[Код ОН для шахиатки]:[Цена в шахматку]],4,0)</f>
        <v>431999.7</v>
      </c>
      <c r="AX58" s="155">
        <f>VLOOKUP(CONCATENATE($AR$5,"-",AX56),PriceList[[Код ОН для шахиатки]:[Цена в шахматку]],4,0)</f>
        <v>431999.7</v>
      </c>
      <c r="AY58" s="155">
        <f>VLOOKUP(CONCATENATE($AR$5,"-",AY56),PriceList[[Код ОН для шахиатки]:[Цена в шахматку]],4,0)</f>
        <v>431999.7</v>
      </c>
      <c r="AZ58" s="155">
        <f>VLOOKUP(CONCATENATE($AR$5,"-",AZ56),PriceList[[Код ОН для шахиатки]:[Цена в шахматку]],4,0)</f>
        <v>428402.7</v>
      </c>
      <c r="BA58" s="155">
        <f>VLOOKUP(CONCATENATE($AR$5,"-",BA56),PriceList[[Код ОН для шахиатки]:[Цена в шахматку]],4,0)</f>
        <v>428402.7</v>
      </c>
      <c r="BB58" s="155">
        <f>VLOOKUP(CONCATENATE($AR$5,"-",BB56),PriceList[[Код ОН для шахиатки]:[Цена в шахматку]],4,0)</f>
        <v>431999.7</v>
      </c>
      <c r="BC58" s="155">
        <f>VLOOKUP(CONCATENATE($AR$5,"-",BC56),PriceList[[Код ОН для шахиатки]:[Цена в шахматку]],4,0)</f>
        <v>431999.7</v>
      </c>
      <c r="BD58" s="155">
        <f>VLOOKUP(CONCATENATE($AR$5,"-",BD56),PriceList[[Код ОН для шахиатки]:[Цена в шахматку]],4,0)</f>
        <v>431999.7</v>
      </c>
      <c r="BE58" s="155">
        <f>VLOOKUP(CONCATENATE($AR$5,"-",BE56),PriceList[[Код ОН для шахиатки]:[Цена в шахматку]],4,0)</f>
        <v>431999.7</v>
      </c>
      <c r="BF58" s="155">
        <f>VLOOKUP(CONCATENATE($AR$5,"-",BF56),PriceList[[Код ОН для шахиатки]:[Цена в шахматку]],4,0)</f>
        <v>414014.7</v>
      </c>
      <c r="BG58" s="155">
        <f>VLOOKUP(CONCATENATE($AR$5,"-",BG56),PriceList[[Код ОН для шахиатки]:[Цена в шахматку]],4,0)</f>
        <v>387037.2</v>
      </c>
      <c r="BH58" s="155">
        <f>VLOOKUP(CONCATENATE($AR$5,"-",BH56),PriceList[[Код ОН для шахиатки]:[Цена в шахматку]],4,0)</f>
        <v>423007.2</v>
      </c>
      <c r="BI58" s="155">
        <f>VLOOKUP(CONCATENATE($AR$5,"-",BI56),PriceList[[Код ОН для шахиатки]:[Цена в шахматку]],4,0)</f>
        <v>421208.7</v>
      </c>
      <c r="BJ58" s="155">
        <f>VLOOKUP(CONCATENATE($AR$5,"-",BJ56),PriceList[[Код ОН для шахиатки]:[Цена в шахматку]],4,0)</f>
        <v>439193.7</v>
      </c>
      <c r="BK58" s="155">
        <f>VLOOKUP(CONCATENATE($AR$5,"-",BK56),PriceList[[Код ОН для шахиатки]:[Цена в шахматку]],4,0)</f>
        <v>439193.7</v>
      </c>
      <c r="BL58" s="155">
        <f>VLOOKUP(CONCATENATE($AR$5,"-",BL56),PriceList[[Код ОН для шахиатки]:[Цена в шахматку]],4,0)</f>
        <v>439193.7</v>
      </c>
      <c r="BM58" s="155">
        <f>VLOOKUP(CONCATENATE($AR$5,"-",BM56),PriceList[[Код ОН для шахиатки]:[Цена в шахматку]],4,0)</f>
        <v>439193.7</v>
      </c>
      <c r="BN58" s="155">
        <f>VLOOKUP(CONCATENATE($AR$5,"-",BN56),PriceList[[Код ОН для шахиатки]:[Цена в шахматку]],4,0)</f>
        <v>439193.7</v>
      </c>
      <c r="BO58" s="155">
        <f>VLOOKUP(CONCATENATE($AR$5,"-",BO56),PriceList[[Код ОН для шахиатки]:[Цена в шахматку]],4,0)</f>
        <v>439193.7</v>
      </c>
      <c r="BP58" s="155">
        <f>VLOOKUP(CONCATENATE($AR$5,"-",BP56),PriceList[[Код ОН для шахиатки]:[Цена в шахматку]],4,0)</f>
        <v>428402.7</v>
      </c>
      <c r="BQ58" s="155">
        <f>VLOOKUP(CONCATENATE($AR$5,"-",BQ56),PriceList[[Код ОН для шахиатки]:[Цена в шахматку]],4,0)</f>
        <v>421208.7</v>
      </c>
      <c r="BR58" s="155">
        <f>VLOOKUP(CONCATENATE($AR$5,"-",BR56),PriceList[[Код ОН для шахиатки]:[Цена в шахматку]],4,0)</f>
        <v>431999.7</v>
      </c>
      <c r="BS58" s="155">
        <f>VLOOKUP(CONCATENATE($AR$5,"-",BS56),PriceList[[Код ОН для шахиатки]:[Цена в шахматку]],4,0)</f>
        <v>431999.7</v>
      </c>
      <c r="BT58" s="155">
        <f>VLOOKUP(CONCATENATE($AR$5,"-",BT56),PriceList[[Код ОН для шахиатки]:[Цена в шахматку]],4,0)</f>
        <v>431999.7</v>
      </c>
      <c r="BU58" s="155">
        <f>VLOOKUP(CONCATENATE($AR$5,"-",BU56),PriceList[[Код ОН для шахиатки]:[Цена в шахматку]],4,0)</f>
        <v>431999.7</v>
      </c>
      <c r="BV58" s="155">
        <f>VLOOKUP(CONCATENATE($AR$5,"-",BV56),PriceList[[Код ОН для шахиатки]:[Цена в шахматку]],4,0)</f>
        <v>417611.7</v>
      </c>
      <c r="BW58" s="155">
        <f>VLOOKUP(CONCATENATE($AR$5,"-",BW56),PriceList[[Код ОН для шахиатки]:[Цена в шахматку]],4,0)</f>
        <v>431999.7</v>
      </c>
      <c r="BX58" s="155">
        <f>VLOOKUP(CONCATENATE($AR$5,"-",BX56),PriceList[[Код ОН для шахиатки]:[Цена в шахматку]],4,0)</f>
        <v>433798.2</v>
      </c>
      <c r="BY58" s="155">
        <f>VLOOKUP(CONCATENATE($AR$5,"-",BY56),PriceList[[Код ОН для шахиатки]:[Цена в шахматку]],4,0)</f>
        <v>433798.2</v>
      </c>
      <c r="BZ58" s="155">
        <f>VLOOKUP(CONCATENATE($AR$5,"-",BZ56),PriceList[[Код ОН для шахиатки]:[Цена в шахматку]],4,0)</f>
        <v>433798.2</v>
      </c>
      <c r="CA58" s="155">
        <f>VLOOKUP(CONCATENATE($AR$5,"-",CA56),PriceList[[Код ОН для шахиатки]:[Цена в шахматку]],4,0)</f>
        <v>385368.19199999998</v>
      </c>
      <c r="CB58" s="155">
        <f>VLOOKUP(CONCATENATE($AR$5,"-",CB56),PriceList[[Код ОН для шахиатки]:[Цена в шахматку]],4,0)</f>
        <v>435596.7</v>
      </c>
      <c r="CC58" s="155">
        <f>VLOOKUP(CONCATENATE($AR$5,"-",CC56),PriceList[[Код ОН для шахиатки]:[Цена в шахматку]],4,0)</f>
        <v>435596.7</v>
      </c>
      <c r="CD58" s="155">
        <f>VLOOKUP(CONCATENATE($AR$5,"-",CD56),PriceList[[Код ОН для шахиатки]:[Цена в шахматку]],4,0)</f>
        <v>435596.7</v>
      </c>
      <c r="CE58" s="208">
        <f>VLOOKUP(CONCATENATE($AR$5,"-",CE56),PriceList[[Код ОН для шахиатки]:[Цена в шахматку]],4,0)</f>
        <v>0</v>
      </c>
      <c r="CF58" s="216">
        <f>VLOOKUP(CONCATENATE($CF$5,"-",CF56),PriceList[[Код ОН для шахиатки]:[Цена в шахматку]],4,0)</f>
        <v>373728.30000000005</v>
      </c>
      <c r="CG58" s="155">
        <f>VLOOKUP(CONCATENATE($CF$5,"-",CG56),PriceList[[Код ОН для шахиатки]:[Цена в шахматку]],4,0)</f>
        <v>377325.30000000005</v>
      </c>
      <c r="CH58" s="155">
        <f>VLOOKUP(CONCATENATE($CF$5,"-",CH56),PriceList[[Код ОН для шахиатки]:[Цена в шахматку]],4,0)</f>
        <v>377325.30000000005</v>
      </c>
      <c r="CI58" s="155">
        <f>VLOOKUP(CONCATENATE($CF$5,"-",CI56),PriceList[[Код ОН для шахиатки]:[Цена в шахматку]],4,0)</f>
        <v>377325.30000000005</v>
      </c>
      <c r="CJ58" s="155">
        <f>VLOOKUP(CONCATENATE($CF$5,"-",CJ56),PriceList[[Код ОН для шахиатки]:[Цена в шахматку]],4,0)</f>
        <v>377325.30000000005</v>
      </c>
      <c r="CK58" s="155">
        <f>VLOOKUP(CONCATENATE($CF$5,"-",CK56),PriceList[[Код ОН для шахиатки]:[Цена в шахматку]],4,0)</f>
        <v>377325.30000000005</v>
      </c>
      <c r="CL58" s="155">
        <f>VLOOKUP(CONCATENATE($CF$5,"-",CL56),PriceList[[Код ОН для шахиатки]:[Цена в шахматку]],4,0)</f>
        <v>374318.20800000004</v>
      </c>
      <c r="CM58" s="155">
        <f>VLOOKUP(CONCATENATE($CF$5,"-",CM56),PriceList[[Код ОН для шахиатки]:[Цена в шахматку]],4,0)</f>
        <v>393511.80000000005</v>
      </c>
      <c r="CN58" s="155">
        <f>VLOOKUP(CONCATENATE($CF$5,"-",CN56),PriceList[[Код ОН для шахиатки]:[Цена в шахматку]],4,0)</f>
        <v>357052.60800000007</v>
      </c>
      <c r="CO58" s="155">
        <f>VLOOKUP(CONCATENATE($CF$5,"-",CO56),PriceList[[Код ОН для шахиатки]:[Цена в шахматку]],4,0)</f>
        <v>400705.80000000005</v>
      </c>
      <c r="CP58" s="155">
        <f>VLOOKUP(CONCATENATE($CF$5,"-",CP56),PriceList[[Код ОН для шахиатки]:[Цена в шахматку]],4,0)</f>
        <v>400705.80000000005</v>
      </c>
      <c r="CQ58" s="155">
        <f>VLOOKUP(CONCATENATE($CF$5,"-",CQ56),PriceList[[Код ОН для шахиатки]:[Цена в шахматку]],4,0)</f>
        <v>400705.80000000005</v>
      </c>
      <c r="CR58" s="155">
        <f>VLOOKUP(CONCATENATE($CF$5,"-",CR56),PriceList[[Код ОН для шахиатки]:[Цена в шахматку]],4,0)</f>
        <v>400705.80000000005</v>
      </c>
      <c r="CS58" s="155">
        <f>VLOOKUP(CONCATENATE($CF$5,"-",CS56),PriceList[[Код ОН для шахиатки]:[Цена в шахматку]],4,0)</f>
        <v>397108.80000000005</v>
      </c>
      <c r="CT58" s="155">
        <f>VLOOKUP(CONCATENATE($CF$5,"-",CT56),PriceList[[Код ОН для шахиатки]:[Цена в шахматку]],4,0)</f>
        <v>400705.80000000005</v>
      </c>
      <c r="CU58" s="155">
        <f>VLOOKUP(CONCATENATE($CF$5,"-",CU56),PriceList[[Код ОН для шахиатки]:[Цена в шахматку]],4,0)</f>
        <v>400705.80000000005</v>
      </c>
      <c r="CV58" s="155">
        <f>VLOOKUP(CONCATENATE($CF$5,"-",CV56),PriceList[[Код ОН для шахиатки]:[Цена в шахматку]],4,0)</f>
        <v>400705.80000000005</v>
      </c>
      <c r="CW58" s="155">
        <f>VLOOKUP(CONCATENATE($CF$5,"-",CW56),PriceList[[Код ОН для шахиатки]:[Цена в шахматку]],4,0)</f>
        <v>400705.80000000005</v>
      </c>
      <c r="CX58" s="155">
        <f>VLOOKUP(CONCATENATE($CF$5,"-",CX56),PriceList[[Код ОН для шахиатки]:[Цена в шахматку]],4,0)</f>
        <v>397108.80000000005</v>
      </c>
      <c r="CY58" s="155">
        <f>VLOOKUP(CONCATENATE($CF$5,"-",CY56),PriceList[[Код ОН для шахиатки]:[Цена в шахматку]],4,0)</f>
        <v>373728.30000000005</v>
      </c>
      <c r="CZ58" s="155">
        <f>VLOOKUP(CONCATENATE($CF$5,"-",CZ56),PriceList[[Код ОН для шахиатки]:[Цена в шахматку]],4,0)</f>
        <v>377325.30000000005</v>
      </c>
      <c r="DA58" s="155">
        <f>VLOOKUP(CONCATENATE($CF$5,"-",DA56),PriceList[[Код ОН для шахиатки]:[Цена в шахматку]],4,0)</f>
        <v>377325.30000000005</v>
      </c>
      <c r="DB58" s="208">
        <f>VLOOKUP(CONCATENATE($CF$5,"-",DB56),PriceList[[Код ОН для шахиатки]:[Цена в шахматку]],4,0)</f>
        <v>377325.30000000005</v>
      </c>
      <c r="DC58" s="216">
        <f>VLOOKUP(CONCATENATE($DC$5,"-",DC56),PriceList[[Код ОН для шахиатки]:[Цена в шахматку]],4,0)</f>
        <v>393511.80000000005</v>
      </c>
      <c r="DD58" s="155">
        <f>VLOOKUP(CONCATENATE($DC$5,"-",DD56),PriceList[[Код ОН для шахиатки]:[Цена в шахматку]],4,0)</f>
        <v>393511.80000000005</v>
      </c>
      <c r="DE58" s="155">
        <f>VLOOKUP(CONCATENATE($DC$5,"-",DE56),PriceList[[Код ОН для шахиатки]:[Цена в шахматку]],4,0)</f>
        <v>393511.80000000005</v>
      </c>
      <c r="DF58" s="155">
        <f>VLOOKUP(CONCATENATE($DC$5,"-",DF56),PriceList[[Код ОН для шахиатки]:[Цена в шахматку]],4,0)</f>
        <v>389914.80000000005</v>
      </c>
      <c r="DG58" s="155">
        <f>VLOOKUP(CONCATENATE($DC$5,"-",DG56),PriceList[[Код ОН для шахиатки]:[Цена в шахматку]],4,0)</f>
        <v>397108.80000000005</v>
      </c>
      <c r="DH58" s="155">
        <f>VLOOKUP(CONCATENATE($DC$5,"-",DH56),PriceList[[Код ОН для шахиатки]:[Цена в шахматку]],4,0)</f>
        <v>400705.80000000005</v>
      </c>
      <c r="DI58" s="155">
        <f>VLOOKUP(CONCATENATE($DC$5,"-",DI56),PriceList[[Код ОН для шахиатки]:[Цена в шахматку]],4,0)</f>
        <v>400705.80000000005</v>
      </c>
      <c r="DJ58" s="155">
        <f>VLOOKUP(CONCATENATE($DC$5,"-",DJ56),PriceList[[Код ОН для шахиатки]:[Цена в шахматку]],4,0)</f>
        <v>400705.80000000005</v>
      </c>
      <c r="DK58" s="155">
        <f>VLOOKUP(CONCATENATE($DC$5,"-",DK56),PriceList[[Код ОН для шахиатки]:[Цена в шахматку]],4,0)</f>
        <v>400705.80000000005</v>
      </c>
      <c r="DL58" s="155">
        <f>VLOOKUP(CONCATENATE($DC$5,"-",DL56),PriceList[[Код ОН для шахиатки]:[Цена в шахматку]],4,0)</f>
        <v>397108.80000000005</v>
      </c>
      <c r="DM58" s="155">
        <f>VLOOKUP(CONCATENATE($DC$5,"-",DM56),PriceList[[Код ОН для шахиатки]:[Цена в шахматку]],4,0)</f>
        <v>400705.80000000005</v>
      </c>
      <c r="DN58" s="155">
        <f>VLOOKUP(CONCATENATE($DC$5,"-",DN56),PriceList[[Код ОН для шахиатки]:[Цена в шахматку]],4,0)</f>
        <v>397108.80000000005</v>
      </c>
      <c r="DO58" s="155">
        <f>VLOOKUP(CONCATENATE($DC$5,"-",DO56),PriceList[[Код ОН для шахиатки]:[Цена в шахматку]],4,0)</f>
        <v>393511.80000000005</v>
      </c>
      <c r="DP58" s="169">
        <f>VLOOKUP(CONCATENATE($DC$5,"-",DP56),PriceList[[Код ОН для шахиатки]:[Цена в шахматку]],4,0)</f>
        <v>389914.80000000005</v>
      </c>
      <c r="DQ58" s="136"/>
      <c r="DR58" s="142"/>
      <c r="DS58" s="142"/>
      <c r="DT58" s="142"/>
      <c r="DU58" s="142"/>
      <c r="DV58" s="143"/>
      <c r="DW58" s="136"/>
      <c r="DX58" s="136"/>
    </row>
    <row r="59" spans="1:128" ht="12.75" customHeight="1">
      <c r="A59" s="384"/>
      <c r="B59" s="154">
        <f t="shared" ref="B59:DP59" si="62">B58*B57</f>
        <v>11105823.828000002</v>
      </c>
      <c r="C59" s="156">
        <f t="shared" si="62"/>
        <v>11491120.080000002</v>
      </c>
      <c r="D59" s="156">
        <f t="shared" si="62"/>
        <v>19857670.715520002</v>
      </c>
      <c r="E59" s="156">
        <f t="shared" si="62"/>
        <v>10927815.492000001</v>
      </c>
      <c r="F59" s="156">
        <f t="shared" si="62"/>
        <v>10875227.352</v>
      </c>
      <c r="G59" s="156">
        <f t="shared" si="62"/>
        <v>10875227.352</v>
      </c>
      <c r="H59" s="156">
        <f t="shared" si="62"/>
        <v>10637192.280000001</v>
      </c>
      <c r="I59" s="156">
        <f t="shared" si="62"/>
        <v>18220420.053000003</v>
      </c>
      <c r="J59" s="156">
        <f t="shared" si="62"/>
        <v>19650875.013000004</v>
      </c>
      <c r="K59" s="156">
        <f t="shared" si="62"/>
        <v>11511622.980000002</v>
      </c>
      <c r="L59" s="156">
        <f t="shared" si="62"/>
        <v>11769225.732000001</v>
      </c>
      <c r="M59" s="156">
        <f t="shared" si="62"/>
        <v>11769225.732000001</v>
      </c>
      <c r="N59" s="156">
        <f t="shared" si="62"/>
        <v>11821813.872000001</v>
      </c>
      <c r="O59" s="156">
        <f t="shared" si="62"/>
        <v>11821813.872000001</v>
      </c>
      <c r="P59" s="156">
        <f t="shared" si="62"/>
        <v>19741148.634240001</v>
      </c>
      <c r="Q59" s="156">
        <f t="shared" si="62"/>
        <v>12471370.923000002</v>
      </c>
      <c r="R59" s="156">
        <f t="shared" si="62"/>
        <v>12373906.611000001</v>
      </c>
      <c r="S59" s="156">
        <f t="shared" si="62"/>
        <v>17018899.755000003</v>
      </c>
      <c r="T59" s="156">
        <f t="shared" si="62"/>
        <v>19312647.520320002</v>
      </c>
      <c r="U59" s="156">
        <f t="shared" si="62"/>
        <v>12010728.312000001</v>
      </c>
      <c r="V59" s="156">
        <f t="shared" si="62"/>
        <v>12183805.161</v>
      </c>
      <c r="W59" s="156">
        <f t="shared" si="62"/>
        <v>12475431.936000001</v>
      </c>
      <c r="X59" s="156">
        <f t="shared" si="62"/>
        <v>12650055.495000001</v>
      </c>
      <c r="Y59" s="156">
        <f t="shared" si="62"/>
        <v>12731275.755000003</v>
      </c>
      <c r="Z59" s="156">
        <f t="shared" si="62"/>
        <v>12828740.067000002</v>
      </c>
      <c r="AA59" s="156">
        <f t="shared" si="62"/>
        <v>19807904.350080002</v>
      </c>
      <c r="AB59" s="156">
        <f t="shared" si="62"/>
        <v>11817770.844000002</v>
      </c>
      <c r="AC59" s="156">
        <f t="shared" si="62"/>
        <v>11821813.872000001</v>
      </c>
      <c r="AD59" s="156">
        <f t="shared" si="62"/>
        <v>11765200.689000001</v>
      </c>
      <c r="AE59" s="156">
        <f t="shared" si="62"/>
        <v>11769225.732000001</v>
      </c>
      <c r="AF59" s="156">
        <f t="shared" si="62"/>
        <v>11511622.980000002</v>
      </c>
      <c r="AG59" s="156">
        <f t="shared" si="62"/>
        <v>19650875.013000004</v>
      </c>
      <c r="AH59" s="156">
        <f t="shared" si="62"/>
        <v>18667437.228000004</v>
      </c>
      <c r="AI59" s="156">
        <f t="shared" si="62"/>
        <v>10945814.880000003</v>
      </c>
      <c r="AJ59" s="156">
        <f t="shared" si="62"/>
        <v>11190756.192000002</v>
      </c>
      <c r="AK59" s="156">
        <f t="shared" si="62"/>
        <v>11190756.192000002</v>
      </c>
      <c r="AL59" s="156">
        <f t="shared" si="62"/>
        <v>11243344.332</v>
      </c>
      <c r="AM59" s="156">
        <f t="shared" si="62"/>
        <v>20466179.521920007</v>
      </c>
      <c r="AN59" s="156">
        <f t="shared" si="62"/>
        <v>11542380.927000001</v>
      </c>
      <c r="AO59" s="156">
        <f t="shared" si="62"/>
        <v>11614072.734000001</v>
      </c>
      <c r="AP59" s="156">
        <f t="shared" si="62"/>
        <v>11542380.927000001</v>
      </c>
      <c r="AQ59" s="209">
        <f t="shared" si="62"/>
        <v>11470689.120000001</v>
      </c>
      <c r="AR59" s="216">
        <f t="shared" si="62"/>
        <v>15778477.902000001</v>
      </c>
      <c r="AS59" s="156">
        <f t="shared" si="62"/>
        <v>12623592.366</v>
      </c>
      <c r="AT59" s="156">
        <f t="shared" si="62"/>
        <v>12423217.884</v>
      </c>
      <c r="AU59" s="156">
        <f t="shared" si="62"/>
        <v>14485280.865000002</v>
      </c>
      <c r="AV59" s="156">
        <f t="shared" si="62"/>
        <v>14126400.981000001</v>
      </c>
      <c r="AW59" s="156">
        <f t="shared" si="62"/>
        <v>12320631.444</v>
      </c>
      <c r="AX59" s="156">
        <f t="shared" si="62"/>
        <v>12523671.302999999</v>
      </c>
      <c r="AY59" s="156">
        <f t="shared" si="62"/>
        <v>12324951.441000002</v>
      </c>
      <c r="AZ59" s="156">
        <f t="shared" si="62"/>
        <v>12419394.273</v>
      </c>
      <c r="BA59" s="156">
        <f t="shared" si="62"/>
        <v>12419394.273</v>
      </c>
      <c r="BB59" s="156">
        <f t="shared" si="62"/>
        <v>12523671.302999999</v>
      </c>
      <c r="BC59" s="156">
        <f t="shared" si="62"/>
        <v>12523671.302999999</v>
      </c>
      <c r="BD59" s="156">
        <f t="shared" si="62"/>
        <v>12277431.474000001</v>
      </c>
      <c r="BE59" s="156">
        <f t="shared" si="62"/>
        <v>12471831.339000002</v>
      </c>
      <c r="BF59" s="156">
        <f t="shared" si="62"/>
        <v>13861212.155999999</v>
      </c>
      <c r="BG59" s="156">
        <f t="shared" si="62"/>
        <v>16224599.424000001</v>
      </c>
      <c r="BH59" s="156">
        <f t="shared" si="62"/>
        <v>12364500.456</v>
      </c>
      <c r="BI59" s="156">
        <f t="shared" si="62"/>
        <v>12311930.301000001</v>
      </c>
      <c r="BJ59" s="156">
        <f t="shared" si="62"/>
        <v>12837631.851</v>
      </c>
      <c r="BK59" s="156">
        <f t="shared" si="62"/>
        <v>12837631.851</v>
      </c>
      <c r="BL59" s="156">
        <f t="shared" si="62"/>
        <v>12837631.851</v>
      </c>
      <c r="BM59" s="156">
        <f t="shared" si="62"/>
        <v>12837631.851</v>
      </c>
      <c r="BN59" s="156">
        <f t="shared" si="62"/>
        <v>12837631.851</v>
      </c>
      <c r="BO59" s="156">
        <f t="shared" si="62"/>
        <v>12525804.324000001</v>
      </c>
      <c r="BP59" s="156">
        <f t="shared" si="62"/>
        <v>21295898.217</v>
      </c>
      <c r="BQ59" s="156">
        <f t="shared" si="62"/>
        <v>20938284.477000002</v>
      </c>
      <c r="BR59" s="156">
        <f t="shared" si="62"/>
        <v>12320631.444</v>
      </c>
      <c r="BS59" s="156">
        <f t="shared" si="62"/>
        <v>12627351.231000001</v>
      </c>
      <c r="BT59" s="156">
        <f t="shared" si="62"/>
        <v>12627351.231000001</v>
      </c>
      <c r="BU59" s="156">
        <f t="shared" si="62"/>
        <v>12713751.171</v>
      </c>
      <c r="BV59" s="156">
        <f t="shared" si="62"/>
        <v>14365842.48</v>
      </c>
      <c r="BW59" s="156">
        <f t="shared" si="62"/>
        <v>12627351.231000001</v>
      </c>
      <c r="BX59" s="156">
        <f t="shared" si="62"/>
        <v>12679921.386</v>
      </c>
      <c r="BY59" s="156">
        <f t="shared" si="62"/>
        <v>12679921.386</v>
      </c>
      <c r="BZ59" s="156">
        <f t="shared" si="62"/>
        <v>12679921.386</v>
      </c>
      <c r="CA59" s="156">
        <f t="shared" si="62"/>
        <v>24424636.008960001</v>
      </c>
      <c r="CB59" s="156">
        <f t="shared" si="62"/>
        <v>12575676.729</v>
      </c>
      <c r="CC59" s="156">
        <f t="shared" si="62"/>
        <v>12575676.729</v>
      </c>
      <c r="CD59" s="156">
        <f t="shared" si="62"/>
        <v>12375302.247</v>
      </c>
      <c r="CE59" s="209">
        <f t="shared" si="62"/>
        <v>0</v>
      </c>
      <c r="CF59" s="216">
        <f t="shared" si="62"/>
        <v>11167001.604</v>
      </c>
      <c r="CG59" s="156">
        <f t="shared" si="62"/>
        <v>11089590.567000002</v>
      </c>
      <c r="CH59" s="156">
        <f t="shared" si="62"/>
        <v>10983939.483000001</v>
      </c>
      <c r="CI59" s="156">
        <f t="shared" si="62"/>
        <v>11044311.531000001</v>
      </c>
      <c r="CJ59" s="156">
        <f t="shared" si="62"/>
        <v>11044311.531000001</v>
      </c>
      <c r="CK59" s="156">
        <f t="shared" si="62"/>
        <v>11044311.531000001</v>
      </c>
      <c r="CL59" s="156">
        <f t="shared" si="62"/>
        <v>16930412.547839999</v>
      </c>
      <c r="CM59" s="156">
        <f t="shared" si="62"/>
        <v>11400036.846000001</v>
      </c>
      <c r="CN59" s="156">
        <f t="shared" si="62"/>
        <v>18588158.772480004</v>
      </c>
      <c r="CO59" s="156">
        <f t="shared" si="62"/>
        <v>11632489.374000002</v>
      </c>
      <c r="CP59" s="156">
        <f t="shared" si="62"/>
        <v>11672559.954000002</v>
      </c>
      <c r="CQ59" s="156">
        <f t="shared" si="62"/>
        <v>11880926.970000001</v>
      </c>
      <c r="CR59" s="156">
        <f t="shared" si="62"/>
        <v>12049223.406000001</v>
      </c>
      <c r="CS59" s="156">
        <f t="shared" si="62"/>
        <v>12052252.080000002</v>
      </c>
      <c r="CT59" s="156">
        <f t="shared" si="62"/>
        <v>12429893.916000001</v>
      </c>
      <c r="CU59" s="156">
        <f t="shared" si="62"/>
        <v>12385816.278000001</v>
      </c>
      <c r="CV59" s="156">
        <f t="shared" si="62"/>
        <v>12177449.262000002</v>
      </c>
      <c r="CW59" s="156">
        <f t="shared" si="62"/>
        <v>11764722.288000001</v>
      </c>
      <c r="CX59" s="156">
        <f t="shared" si="62"/>
        <v>16579292.400000002</v>
      </c>
      <c r="CY59" s="156">
        <f t="shared" si="62"/>
        <v>15603156.525000002</v>
      </c>
      <c r="CZ59" s="156">
        <f t="shared" si="62"/>
        <v>11078270.808000002</v>
      </c>
      <c r="DA59" s="156">
        <f t="shared" si="62"/>
        <v>11451822.855000002</v>
      </c>
      <c r="DB59" s="209">
        <f t="shared" si="62"/>
        <v>11629165.746000001</v>
      </c>
      <c r="DC59" s="216">
        <f t="shared" si="62"/>
        <v>12128033.676000001</v>
      </c>
      <c r="DD59" s="156">
        <f t="shared" si="62"/>
        <v>11943083.130000003</v>
      </c>
      <c r="DE59" s="156">
        <f t="shared" si="62"/>
        <v>11553506.448000001</v>
      </c>
      <c r="DF59" s="156">
        <f t="shared" si="62"/>
        <v>16278942.900000002</v>
      </c>
      <c r="DG59" s="156">
        <f t="shared" si="62"/>
        <v>16579292.400000002</v>
      </c>
      <c r="DH59" s="156">
        <f t="shared" si="62"/>
        <v>11764722.288000001</v>
      </c>
      <c r="DI59" s="156">
        <f t="shared" si="62"/>
        <v>12177449.262000002</v>
      </c>
      <c r="DJ59" s="156">
        <f t="shared" si="62"/>
        <v>12385816.278000001</v>
      </c>
      <c r="DK59" s="156">
        <f t="shared" si="62"/>
        <v>12429893.916000001</v>
      </c>
      <c r="DL59" s="156">
        <f t="shared" si="62"/>
        <v>12052252.080000002</v>
      </c>
      <c r="DM59" s="156">
        <f t="shared" si="62"/>
        <v>12049223.406000001</v>
      </c>
      <c r="DN59" s="156">
        <f t="shared" si="62"/>
        <v>11774275.92</v>
      </c>
      <c r="DO59" s="156">
        <f t="shared" si="62"/>
        <v>11565311.802000001</v>
      </c>
      <c r="DP59" s="170">
        <f t="shared" si="62"/>
        <v>11650654.224000001</v>
      </c>
      <c r="DQ59" s="136"/>
      <c r="DR59" s="157">
        <f>SUM(B59:AQ59)</f>
        <v>566151310.05708003</v>
      </c>
      <c r="DS59" s="157">
        <f>SUM(AR59:CE59)</f>
        <v>532225341.42095995</v>
      </c>
      <c r="DT59" s="157">
        <f>SUM(CF59:DB59)</f>
        <v>287679116.27531999</v>
      </c>
      <c r="DU59" s="157">
        <f>SUM(DC59:DP59)</f>
        <v>176332457.72999999</v>
      </c>
      <c r="DV59" s="158">
        <f>SUM(B59:DP59)</f>
        <v>1562388225.4833601</v>
      </c>
      <c r="DW59" s="159"/>
      <c r="DX59" s="159"/>
    </row>
    <row r="60" spans="1:128" ht="12.75" customHeight="1" thickBot="1">
      <c r="A60" s="385"/>
      <c r="B60" s="164" t="str">
        <f>VLOOKUP(CONCATENATE($B$5,"-",B56),PriceList[[Код ОН для шахиатки]:[СТАТУС В ШАХМАТКУ]],5,0)</f>
        <v>Резерв</v>
      </c>
      <c r="C60" s="161" t="str">
        <f>VLOOKUP(CONCATENATE($B$5,"-",C56),PriceList[[Код ОН для шахиатки]:[СТАТУС В ШАХМАТКУ]],5,0)</f>
        <v>Резерв</v>
      </c>
      <c r="D60" s="161" t="str">
        <f>VLOOKUP(CONCATENATE($B$5,"-",D56),PriceList[[Код ОН для шахиатки]:[СТАТУС В ШАХМАТКУ]],5,0)</f>
        <v>Резерв</v>
      </c>
      <c r="E60" s="161" t="str">
        <f>VLOOKUP(CONCATENATE($B$5,"-",E56),PriceList[[Код ОН для шахиатки]:[СТАТУС В ШАХМАТКУ]],5,0)</f>
        <v>Резерв</v>
      </c>
      <c r="F60" s="161" t="str">
        <f>VLOOKUP(CONCATENATE($B$5,"-",F56),PriceList[[Код ОН для шахиатки]:[СТАТУС В ШАХМАТКУ]],5,0)</f>
        <v>Свободно</v>
      </c>
      <c r="G60" s="161" t="str">
        <f>VLOOKUP(CONCATENATE($B$5,"-",G56),PriceList[[Код ОН для шахиатки]:[СТАТУС В ШАХМАТКУ]],5,0)</f>
        <v>Свободно</v>
      </c>
      <c r="H60" s="161" t="str">
        <f>VLOOKUP(CONCATENATE($B$5,"-",H56),PriceList[[Код ОН для шахиатки]:[СТАТУС В ШАХМАТКУ]],5,0)</f>
        <v>Резерв</v>
      </c>
      <c r="I60" s="161" t="str">
        <f>VLOOKUP(CONCATENATE($B$5,"-",I56),PriceList[[Код ОН для шахиатки]:[СТАТУС В ШАХМАТКУ]],5,0)</f>
        <v>Резерв</v>
      </c>
      <c r="J60" s="161" t="str">
        <f>VLOOKUP(CONCATENATE($B$5,"-",J56),PriceList[[Код ОН для шахиатки]:[СТАТУС В ШАХМАТКУ]],5,0)</f>
        <v>Резерв</v>
      </c>
      <c r="K60" s="161" t="str">
        <f>VLOOKUP(CONCATENATE($B$5,"-",K56),PriceList[[Код ОН для шахиатки]:[СТАТУС В ШАХМАТКУ]],5,0)</f>
        <v>Резерв</v>
      </c>
      <c r="L60" s="161" t="str">
        <f>VLOOKUP(CONCATENATE($B$5,"-",L56),PriceList[[Код ОН для шахиатки]:[СТАТУС В ШАХМАТКУ]],5,0)</f>
        <v>Резерв</v>
      </c>
      <c r="M60" s="161" t="str">
        <f>VLOOKUP(CONCATENATE($B$5,"-",M56),PriceList[[Код ОН для шахиатки]:[СТАТУС В ШАХМАТКУ]],5,0)</f>
        <v>Резерв</v>
      </c>
      <c r="N60" s="161" t="str">
        <f>VLOOKUP(CONCATENATE($B$5,"-",N56),PriceList[[Код ОН для шахиатки]:[СТАТУС В ШАХМАТКУ]],5,0)</f>
        <v>Резерв</v>
      </c>
      <c r="O60" s="161" t="str">
        <f>VLOOKUP(CONCATENATE($B$5,"-",O56),PriceList[[Код ОН для шахиатки]:[СТАТУС В ШАХМАТКУ]],5,0)</f>
        <v>Резерв</v>
      </c>
      <c r="P60" s="161" t="str">
        <f>VLOOKUP(CONCATENATE($B$5,"-",P56),PriceList[[Код ОН для шахиатки]:[СТАТУС В ШАХМАТКУ]],5,0)</f>
        <v>Резерв</v>
      </c>
      <c r="Q60" s="161" t="str">
        <f>VLOOKUP(CONCATENATE($B$5,"-",Q56),PriceList[[Код ОН для шахиатки]:[СТАТУС В ШАХМАТКУ]],5,0)</f>
        <v>Резерв</v>
      </c>
      <c r="R60" s="161" t="str">
        <f>VLOOKUP(CONCATENATE($B$5,"-",R56),PriceList[[Код ОН для шахиатки]:[СТАТУС В ШАХМАТКУ]],5,0)</f>
        <v>Резерв</v>
      </c>
      <c r="S60" s="161" t="str">
        <f>VLOOKUP(CONCATENATE($B$5,"-",S56),PriceList[[Код ОН для шахиатки]:[СТАТУС В ШАХМАТКУ]],5,0)</f>
        <v>Резерв</v>
      </c>
      <c r="T60" s="161" t="str">
        <f>VLOOKUP(CONCATENATE($B$5,"-",T56),PriceList[[Код ОН для шахиатки]:[СТАТУС В ШАХМАТКУ]],5,0)</f>
        <v>Резерв</v>
      </c>
      <c r="U60" s="161" t="str">
        <f>VLOOKUP(CONCATENATE($B$5,"-",U56),PriceList[[Код ОН для шахиатки]:[СТАТУС В ШАХМАТКУ]],5,0)</f>
        <v>Резерв</v>
      </c>
      <c r="V60" s="161" t="str">
        <f>VLOOKUP(CONCATENATE($B$5,"-",V56),PriceList[[Код ОН для шахиатки]:[СТАТУС В ШАХМАТКУ]],5,0)</f>
        <v>Резерв</v>
      </c>
      <c r="W60" s="161" t="str">
        <f>VLOOKUP(CONCATENATE($B$5,"-",W56),PriceList[[Код ОН для шахиатки]:[СТАТУС В ШАХМАТКУ]],5,0)</f>
        <v>Резерв</v>
      </c>
      <c r="X60" s="161" t="str">
        <f>VLOOKUP(CONCATENATE($B$5,"-",X56),PriceList[[Код ОН для шахиатки]:[СТАТУС В ШАХМАТКУ]],5,0)</f>
        <v>Резерв</v>
      </c>
      <c r="Y60" s="161" t="str">
        <f>VLOOKUP(CONCATENATE($B$5,"-",Y56),PriceList[[Код ОН для шахиатки]:[СТАТУС В ШАХМАТКУ]],5,0)</f>
        <v>Резерв</v>
      </c>
      <c r="Z60" s="161" t="str">
        <f>VLOOKUP(CONCATENATE($B$5,"-",Z56),PriceList[[Код ОН для шахиатки]:[СТАТУС В ШАХМАТКУ]],5,0)</f>
        <v>Резерв</v>
      </c>
      <c r="AA60" s="161" t="str">
        <f>VLOOKUP(CONCATENATE($B$5,"-",AA56),PriceList[[Код ОН для шахиатки]:[СТАТУС В ШАХМАТКУ]],5,0)</f>
        <v>Свободно</v>
      </c>
      <c r="AB60" s="161" t="str">
        <f>VLOOKUP(CONCATENATE($B$5,"-",AB56),PriceList[[Код ОН для шахиатки]:[СТАТУС В ШАХМАТКУ]],5,0)</f>
        <v>Резерв</v>
      </c>
      <c r="AC60" s="161" t="str">
        <f>VLOOKUP(CONCATENATE($B$5,"-",AC56),PriceList[[Код ОН для шахиатки]:[СТАТУС В ШАХМАТКУ]],5,0)</f>
        <v>Резерв</v>
      </c>
      <c r="AD60" s="161" t="str">
        <f>VLOOKUP(CONCATENATE($B$5,"-",AD56),PriceList[[Код ОН для шахиатки]:[СТАТУС В ШАХМАТКУ]],5,0)</f>
        <v>Резерв</v>
      </c>
      <c r="AE60" s="161" t="str">
        <f>VLOOKUP(CONCATENATE($B$5,"-",AE56),PriceList[[Код ОН для шахиатки]:[СТАТУС В ШАХМАТКУ]],5,0)</f>
        <v>Резерв</v>
      </c>
      <c r="AF60" s="161" t="str">
        <f>VLOOKUP(CONCATENATE($B$5,"-",AF56),PriceList[[Код ОН для шахиатки]:[СТАТУС В ШАХМАТКУ]],5,0)</f>
        <v>Резерв</v>
      </c>
      <c r="AG60" s="161" t="str">
        <f>VLOOKUP(CONCATENATE($B$5,"-",AG56),PriceList[[Код ОН для шахиатки]:[СТАТУС В ШАХМАТКУ]],5,0)</f>
        <v>Резерв</v>
      </c>
      <c r="AH60" s="161" t="str">
        <f>VLOOKUP(CONCATENATE($B$5,"-",AH56),PriceList[[Код ОН для шахиатки]:[СТАТУС В ШАХМАТКУ]],5,0)</f>
        <v>Резерв</v>
      </c>
      <c r="AI60" s="161" t="str">
        <f>VLOOKUP(CONCATENATE($B$5,"-",AI56),PriceList[[Код ОН для шахиатки]:[СТАТУС В ШАХМАТКУ]],5,0)</f>
        <v>Резерв</v>
      </c>
      <c r="AJ60" s="161" t="str">
        <f>VLOOKUP(CONCATENATE($B$5,"-",AJ56),PriceList[[Код ОН для шахиатки]:[СТАТУС В ШАХМАТКУ]],5,0)</f>
        <v>Резерв</v>
      </c>
      <c r="AK60" s="161" t="str">
        <f>VLOOKUP(CONCATENATE($B$5,"-",AK56),PriceList[[Код ОН для шахиатки]:[СТАТУС В ШАХМАТКУ]],5,0)</f>
        <v>Резерв</v>
      </c>
      <c r="AL60" s="161" t="str">
        <f>VLOOKUP(CONCATENATE($B$5,"-",AL56),PriceList[[Код ОН для шахиатки]:[СТАТУС В ШАХМАТКУ]],5,0)</f>
        <v>Резерв</v>
      </c>
      <c r="AM60" s="161" t="str">
        <f>VLOOKUP(CONCATENATE($B$5,"-",AM56),PriceList[[Код ОН для шахиатки]:[СТАТУС В ШАХМАТКУ]],5,0)</f>
        <v>Резерв</v>
      </c>
      <c r="AN60" s="161" t="str">
        <f>VLOOKUP(CONCATENATE($B$5,"-",AN56),PriceList[[Код ОН для шахиатки]:[СТАТУС В ШАХМАТКУ]],5,0)</f>
        <v>Резерв</v>
      </c>
      <c r="AO60" s="161" t="str">
        <f>VLOOKUP(CONCATENATE($B$5,"-",AO56),PriceList[[Код ОН для шахиатки]:[СТАТУС В ШАХМАТКУ]],5,0)</f>
        <v>Резерв</v>
      </c>
      <c r="AP60" s="161" t="str">
        <f>VLOOKUP(CONCATENATE($B$5,"-",AP56),PriceList[[Код ОН для шахиатки]:[СТАТУС В ШАХМАТКУ]],5,0)</f>
        <v>Резерв</v>
      </c>
      <c r="AQ60" s="205" t="str">
        <f>VLOOKUP(CONCATENATE($B$5,"-",AQ56),PriceList[[Код ОН для шахиатки]:[СТАТУС В ШАХМАТКУ]],5,0)</f>
        <v>Резерв</v>
      </c>
      <c r="AR60" s="217" t="str">
        <f>VLOOKUP(CONCATENATE($AR$5,"-",AR56),PriceList[[Код ОН для шахиатки]:[СТАТУС В ШАХМАТКУ]],5,0)</f>
        <v>Свободно</v>
      </c>
      <c r="AS60" s="161" t="str">
        <f>VLOOKUP(CONCATENATE($AR$5,"-",AS56),PriceList[[Код ОН для шахиатки]:[СТАТУС В ШАХМАТКУ]],5,0)</f>
        <v>Свободно</v>
      </c>
      <c r="AT60" s="161" t="str">
        <f>VLOOKUP(CONCATENATE($AR$5,"-",AT56),PriceList[[Код ОН для шахиатки]:[СТАТУС В ШАХМАТКУ]],5,0)</f>
        <v>Свободно</v>
      </c>
      <c r="AU60" s="161" t="str">
        <f>VLOOKUP(CONCATENATE($AR$5,"-",AU56),PriceList[[Код ОН для шахиатки]:[СТАТУС В ШАХМАТКУ]],5,0)</f>
        <v>Резерв</v>
      </c>
      <c r="AV60" s="161" t="str">
        <f>VLOOKUP(CONCATENATE($AR$5,"-",AV56),PriceList[[Код ОН для шахиатки]:[СТАТУС В ШАХМАТКУ]],5,0)</f>
        <v>Резерв</v>
      </c>
      <c r="AW60" s="161" t="str">
        <f>VLOOKUP(CONCATENATE($AR$5,"-",AW56),PriceList[[Код ОН для шахиатки]:[СТАТУС В ШАХМАТКУ]],5,0)</f>
        <v>Резерв</v>
      </c>
      <c r="AX60" s="161" t="str">
        <f>VLOOKUP(CONCATENATE($AR$5,"-",AX56),PriceList[[Код ОН для шахиатки]:[СТАТУС В ШАХМАТКУ]],5,0)</f>
        <v>Резерв</v>
      </c>
      <c r="AY60" s="161" t="str">
        <f>VLOOKUP(CONCATENATE($AR$5,"-",AY56),PriceList[[Код ОН для шахиатки]:[СТАТУС В ШАХМАТКУ]],5,0)</f>
        <v>Свободно</v>
      </c>
      <c r="AZ60" s="161" t="str">
        <f>VLOOKUP(CONCATENATE($AR$5,"-",AZ56),PriceList[[Код ОН для шахиатки]:[СТАТУС В ШАХМАТКУ]],5,0)</f>
        <v>Свободно</v>
      </c>
      <c r="BA60" s="161" t="str">
        <f>VLOOKUP(CONCATENATE($AR$5,"-",BA56),PriceList[[Код ОН для шахиатки]:[СТАТУС В ШАХМАТКУ]],5,0)</f>
        <v>Свободно</v>
      </c>
      <c r="BB60" s="161" t="str">
        <f>VLOOKUP(CONCATENATE($AR$5,"-",BB56),PriceList[[Код ОН для шахиатки]:[СТАТУС В ШАХМАТКУ]],5,0)</f>
        <v>Свободно</v>
      </c>
      <c r="BC60" s="161" t="str">
        <f>VLOOKUP(CONCATENATE($AR$5,"-",BC56),PriceList[[Код ОН для шахиатки]:[СТАТУС В ШАХМАТКУ]],5,0)</f>
        <v>Резерв</v>
      </c>
      <c r="BD60" s="161" t="str">
        <f>VLOOKUP(CONCATENATE($AR$5,"-",BD56),PriceList[[Код ОН для шахиатки]:[СТАТУС В ШАХМАТКУ]],5,0)</f>
        <v>Резерв</v>
      </c>
      <c r="BE60" s="161" t="str">
        <f>VLOOKUP(CONCATENATE($AR$5,"-",BE56),PriceList[[Код ОН для шахиатки]:[СТАТУС В ШАХМАТКУ]],5,0)</f>
        <v>Резерв</v>
      </c>
      <c r="BF60" s="161" t="str">
        <f>VLOOKUP(CONCATENATE($AR$5,"-",BF56),PriceList[[Код ОН для шахиатки]:[СТАТУС В ШАХМАТКУ]],5,0)</f>
        <v>Свободно</v>
      </c>
      <c r="BG60" s="161" t="str">
        <f>VLOOKUP(CONCATENATE($AR$5,"-",BG56),PriceList[[Код ОН для шахиатки]:[СТАТУС В ШАХМАТКУ]],5,0)</f>
        <v>Свободно</v>
      </c>
      <c r="BH60" s="161" t="str">
        <f>VLOOKUP(CONCATENATE($AR$5,"-",BH56),PriceList[[Код ОН для шахиатки]:[СТАТУС В ШАХМАТКУ]],5,0)</f>
        <v>Резерв</v>
      </c>
      <c r="BI60" s="161" t="str">
        <f>VLOOKUP(CONCATENATE($AR$5,"-",BI56),PriceList[[Код ОН для шахиатки]:[СТАТУС В ШАХМАТКУ]],5,0)</f>
        <v>Свободно</v>
      </c>
      <c r="BJ60" s="161" t="str">
        <f>VLOOKUP(CONCATENATE($AR$5,"-",BJ56),PriceList[[Код ОН для шахиатки]:[СТАТУС В ШАХМАТКУ]],5,0)</f>
        <v>Свободно</v>
      </c>
      <c r="BK60" s="161" t="str">
        <f>VLOOKUP(CONCATENATE($AR$5,"-",BK56),PriceList[[Код ОН для шахиатки]:[СТАТУС В ШАХМАТКУ]],5,0)</f>
        <v>Резерв</v>
      </c>
      <c r="BL60" s="161" t="str">
        <f>VLOOKUP(CONCATENATE($AR$5,"-",BL56),PriceList[[Код ОН для шахиатки]:[СТАТУС В ШАХМАТКУ]],5,0)</f>
        <v>Свободно</v>
      </c>
      <c r="BM60" s="161" t="str">
        <f>VLOOKUP(CONCATENATE($AR$5,"-",BM56),PriceList[[Код ОН для шахиатки]:[СТАТУС В ШАХМАТКУ]],5,0)</f>
        <v>Резерв</v>
      </c>
      <c r="BN60" s="161" t="str">
        <f>VLOOKUP(CONCATENATE($AR$5,"-",BN56),PriceList[[Код ОН для шахиатки]:[СТАТУС В ШАХМАТКУ]],5,0)</f>
        <v>Свободно</v>
      </c>
      <c r="BO60" s="161" t="str">
        <f>VLOOKUP(CONCATENATE($AR$5,"-",BO56),PriceList[[Код ОН для шахиатки]:[СТАТУС В ШАХМАТКУ]],5,0)</f>
        <v>Резерв</v>
      </c>
      <c r="BP60" s="161" t="str">
        <f>VLOOKUP(CONCATENATE($AR$5,"-",BP56),PriceList[[Код ОН для шахиатки]:[СТАТУС В ШАХМАТКУ]],5,0)</f>
        <v>Свободно</v>
      </c>
      <c r="BQ60" s="161" t="str">
        <f>VLOOKUP(CONCATENATE($AR$5,"-",BQ56),PriceList[[Код ОН для шахиатки]:[СТАТУС В ШАХМАТКУ]],5,0)</f>
        <v>Свободно</v>
      </c>
      <c r="BR60" s="161" t="str">
        <f>VLOOKUP(CONCATENATE($AR$5,"-",BR56),PriceList[[Код ОН для шахиатки]:[СТАТУС В ШАХМАТКУ]],5,0)</f>
        <v>Свободно</v>
      </c>
      <c r="BS60" s="161" t="str">
        <f>VLOOKUP(CONCATENATE($AR$5,"-",BS56),PriceList[[Код ОН для шахиатки]:[СТАТУС В ШАХМАТКУ]],5,0)</f>
        <v>Резерв</v>
      </c>
      <c r="BT60" s="161" t="str">
        <f>VLOOKUP(CONCATENATE($AR$5,"-",BT56),PriceList[[Код ОН для шахиатки]:[СТАТУС В ШАХМАТКУ]],5,0)</f>
        <v>Резерв</v>
      </c>
      <c r="BU60" s="161" t="str">
        <f>VLOOKUP(CONCATENATE($AR$5,"-",BU56),PriceList[[Код ОН для шахиатки]:[СТАТУС В ШАХМАТКУ]],5,0)</f>
        <v>Свободно</v>
      </c>
      <c r="BV60" s="161" t="str">
        <f>VLOOKUP(CONCATENATE($AR$5,"-",BV56),PriceList[[Код ОН для шахиатки]:[СТАТУС В ШАХМАТКУ]],5,0)</f>
        <v>Резерв</v>
      </c>
      <c r="BW60" s="161" t="str">
        <f>VLOOKUP(CONCATENATE($AR$5,"-",BW56),PriceList[[Код ОН для шахиатки]:[СТАТУС В ШАХМАТКУ]],5,0)</f>
        <v>Резерв</v>
      </c>
      <c r="BX60" s="161" t="str">
        <f>VLOOKUP(CONCATENATE($AR$5,"-",BX56),PriceList[[Код ОН для шахиатки]:[СТАТУС В ШАХМАТКУ]],5,0)</f>
        <v>Свободно</v>
      </c>
      <c r="BY60" s="161" t="str">
        <f>VLOOKUP(CONCATENATE($AR$5,"-",BY56),PriceList[[Код ОН для шахиатки]:[СТАТУС В ШАХМАТКУ]],5,0)</f>
        <v>Резерв</v>
      </c>
      <c r="BZ60" s="161" t="str">
        <f>VLOOKUP(CONCATENATE($AR$5,"-",BZ56),PriceList[[Код ОН для шахиатки]:[СТАТУС В ШАХМАТКУ]],5,0)</f>
        <v>Резерв</v>
      </c>
      <c r="CA60" s="161" t="str">
        <f>VLOOKUP(CONCATENATE($AR$5,"-",CA56),PriceList[[Код ОН для шахиатки]:[СТАТУС В ШАХМАТКУ]],5,0)</f>
        <v>Свободно</v>
      </c>
      <c r="CB60" s="161" t="str">
        <f>VLOOKUP(CONCATENATE($AR$5,"-",CB56),PriceList[[Код ОН для шахиатки]:[СТАТУС В ШАХМАТКУ]],5,0)</f>
        <v>Свободно</v>
      </c>
      <c r="CC60" s="161" t="str">
        <f>VLOOKUP(CONCATENATE($AR$5,"-",CC56),PriceList[[Код ОН для шахиатки]:[СТАТУС В ШАХМАТКУ]],5,0)</f>
        <v>Резерв</v>
      </c>
      <c r="CD60" s="161" t="str">
        <f>VLOOKUP(CONCATENATE($AR$5,"-",CD56),PriceList[[Код ОН для шахиатки]:[СТАТУС В ШАХМАТКУ]],5,0)</f>
        <v>Свободно</v>
      </c>
      <c r="CE60" s="205" t="str">
        <f>VLOOKUP(CONCATENATE($AR$5,"-",CE56),PriceList[[Код ОН для шахиатки]:[СТАТУС В ШАХМАТКУ]],5,0)</f>
        <v>Не для продажи</v>
      </c>
      <c r="CF60" s="217" t="str">
        <f>VLOOKUP(CONCATENATE($CF$5,"-",CF56),PriceList[[Код ОН для шахиатки]:[СТАТУС В ШАХМАТКУ]],5,0)</f>
        <v>Резерв</v>
      </c>
      <c r="CG60" s="161" t="str">
        <f>VLOOKUP(CONCATENATE($CF$5,"-",CG56),PriceList[[Код ОН для шахиатки]:[СТАТУС В ШАХМАТКУ]],5,0)</f>
        <v>Резерв</v>
      </c>
      <c r="CH60" s="161" t="str">
        <f>VLOOKUP(CONCATENATE($CF$5,"-",CH56),PriceList[[Код ОН для шахиатки]:[СТАТУС В ШАХМАТКУ]],5,0)</f>
        <v>Резерв</v>
      </c>
      <c r="CI60" s="161" t="str">
        <f>VLOOKUP(CONCATENATE($CF$5,"-",CI56),PriceList[[Код ОН для шахиатки]:[СТАТУС В ШАХМАТКУ]],5,0)</f>
        <v>Свободно</v>
      </c>
      <c r="CJ60" s="161" t="str">
        <f>VLOOKUP(CONCATENATE($CF$5,"-",CJ56),PriceList[[Код ОН для шахиатки]:[СТАТУС В ШАХМАТКУ]],5,0)</f>
        <v>Свободно</v>
      </c>
      <c r="CK60" s="161" t="str">
        <f>VLOOKUP(CONCATENATE($CF$5,"-",CK56),PriceList[[Код ОН для шахиатки]:[СТАТУС В ШАХМАТКУ]],5,0)</f>
        <v>Свободно</v>
      </c>
      <c r="CL60" s="161" t="str">
        <f>VLOOKUP(CONCATENATE($CF$5,"-",CL56),PriceList[[Код ОН для шахиатки]:[СТАТУС В ШАХМАТКУ]],5,0)</f>
        <v>Резерв</v>
      </c>
      <c r="CM60" s="161" t="str">
        <f>VLOOKUP(CONCATENATE($CF$5,"-",CM56),PriceList[[Код ОН для шахиатки]:[СТАТУС В ШАХМАТКУ]],5,0)</f>
        <v>Резерв</v>
      </c>
      <c r="CN60" s="161" t="str">
        <f>VLOOKUP(CONCATENATE($CF$5,"-",CN56),PriceList[[Код ОН для шахиатки]:[СТАТУС В ШАХМАТКУ]],5,0)</f>
        <v>Продано</v>
      </c>
      <c r="CO60" s="161" t="str">
        <f>VLOOKUP(CONCATENATE($CF$5,"-",CO56),PriceList[[Код ОН для шахиатки]:[СТАТУС В ШАХМАТКУ]],5,0)</f>
        <v>Резерв</v>
      </c>
      <c r="CP60" s="161" t="str">
        <f>VLOOKUP(CONCATENATE($CF$5,"-",CP56),PriceList[[Код ОН для шахиатки]:[СТАТУС В ШАХМАТКУ]],5,0)</f>
        <v>Резерв</v>
      </c>
      <c r="CQ60" s="161" t="str">
        <f>VLOOKUP(CONCATENATE($CF$5,"-",CQ56),PriceList[[Код ОН для шахиатки]:[СТАТУС В ШАХМАТКУ]],5,0)</f>
        <v>Резерв</v>
      </c>
      <c r="CR60" s="161" t="str">
        <f>VLOOKUP(CONCATENATE($CF$5,"-",CR56),PriceList[[Код ОН для шахиатки]:[СТАТУС В ШАХМАТКУ]],5,0)</f>
        <v>Резерв</v>
      </c>
      <c r="CS60" s="161" t="str">
        <f>VLOOKUP(CONCATENATE($CF$5,"-",CS56),PriceList[[Код ОН для шахиатки]:[СТАТУС В ШАХМАТКУ]],5,0)</f>
        <v>Резерв</v>
      </c>
      <c r="CT60" s="161" t="str">
        <f>VLOOKUP(CONCATENATE($CF$5,"-",CT56),PriceList[[Код ОН для шахиатки]:[СТАТУС В ШАХМАТКУ]],5,0)</f>
        <v>Резерв</v>
      </c>
      <c r="CU60" s="161" t="str">
        <f>VLOOKUP(CONCATENATE($CF$5,"-",CU56),PriceList[[Код ОН для шахиатки]:[СТАТУС В ШАХМАТКУ]],5,0)</f>
        <v>Резерв</v>
      </c>
      <c r="CV60" s="161" t="str">
        <f>VLOOKUP(CONCATENATE($CF$5,"-",CV56),PriceList[[Код ОН для шахиатки]:[СТАТУС В ШАХМАТКУ]],5,0)</f>
        <v>Резерв</v>
      </c>
      <c r="CW60" s="161" t="str">
        <f>VLOOKUP(CONCATENATE($CF$5,"-",CW56),PriceList[[Код ОН для шахиатки]:[СТАТУС В ШАХМАТКУ]],5,0)</f>
        <v>Резерв</v>
      </c>
      <c r="CX60" s="161" t="str">
        <f>VLOOKUP(CONCATENATE($CF$5,"-",CX56),PriceList[[Код ОН для шахиатки]:[СТАТУС В ШАХМАТКУ]],5,0)</f>
        <v>Резерв</v>
      </c>
      <c r="CY60" s="161" t="str">
        <f>VLOOKUP(CONCATENATE($CF$5,"-",CY56),PriceList[[Код ОН для шахиатки]:[СТАТУС В ШАХМАТКУ]],5,0)</f>
        <v>Резерв</v>
      </c>
      <c r="CZ60" s="161" t="str">
        <f>VLOOKUP(CONCATENATE($CF$5,"-",CZ56),PriceList[[Код ОН для шахиатки]:[СТАТУС В ШАХМАТКУ]],5,0)</f>
        <v>Резерв</v>
      </c>
      <c r="DA60" s="161" t="str">
        <f>VLOOKUP(CONCATENATE($CF$5,"-",DA56),PriceList[[Код ОН для шахиатки]:[СТАТУС В ШАХМАТКУ]],5,0)</f>
        <v>Резерв</v>
      </c>
      <c r="DB60" s="205" t="str">
        <f>VLOOKUP(CONCATENATE($CF$5,"-",DB56),PriceList[[Код ОН для шахиатки]:[СТАТУС В ШАХМАТКУ]],5,0)</f>
        <v>Резерв</v>
      </c>
      <c r="DC60" s="218" t="str">
        <f>VLOOKUP(CONCATENATE($DC$5,"-",DC56),PriceList[[Код ОН для шахиатки]:[СТАТУС В ШАХМАТКУ]],5,0)</f>
        <v>Резерв</v>
      </c>
      <c r="DD60" s="165" t="str">
        <f>VLOOKUP(CONCATENATE($DC$5,"-",DD56),PriceList[[Код ОН для шахиатки]:[СТАТУС В ШАХМАТКУ]],5,0)</f>
        <v>Свободно</v>
      </c>
      <c r="DE60" s="165" t="str">
        <f>VLOOKUP(CONCATENATE($DC$5,"-",DE56),PriceList[[Код ОН для шахиатки]:[СТАТУС В ШАХМАТКУ]],5,0)</f>
        <v>Резерв</v>
      </c>
      <c r="DF60" s="165" t="str">
        <f>VLOOKUP(CONCATENATE($DC$5,"-",DF56),PriceList[[Код ОН для шахиатки]:[СТАТУС В ШАХМАТКУ]],5,0)</f>
        <v>Резерв</v>
      </c>
      <c r="DG60" s="165" t="str">
        <f>VLOOKUP(CONCATENATE($DC$5,"-",DG56),PriceList[[Код ОН для шахиатки]:[СТАТУС В ШАХМАТКУ]],5,0)</f>
        <v>Свободно</v>
      </c>
      <c r="DH60" s="165" t="str">
        <f>VLOOKUP(CONCATENATE($DC$5,"-",DH56),PriceList[[Код ОН для шахиатки]:[СТАТУС В ШАХМАТКУ]],5,0)</f>
        <v>Продано</v>
      </c>
      <c r="DI60" s="165" t="str">
        <f>VLOOKUP(CONCATENATE($DC$5,"-",DI56),PriceList[[Код ОН для шахиатки]:[СТАТУС В ШАХМАТКУ]],5,0)</f>
        <v>Свободно</v>
      </c>
      <c r="DJ60" s="165" t="str">
        <f>VLOOKUP(CONCATENATE($DC$5,"-",DJ56),PriceList[[Код ОН для шахиатки]:[СТАТУС В ШАХМАТКУ]],5,0)</f>
        <v>Свободно</v>
      </c>
      <c r="DK60" s="165" t="str">
        <f>VLOOKUP(CONCATENATE($DC$5,"-",DK56),PriceList[[Код ОН для шахиатки]:[СТАТУС В ШАХМАТКУ]],5,0)</f>
        <v>Резерв</v>
      </c>
      <c r="DL60" s="165" t="str">
        <f>VLOOKUP(CONCATENATE($DC$5,"-",DL56),PriceList[[Код ОН для шахиатки]:[СТАТУС В ШАХМАТКУ]],5,0)</f>
        <v>Резерв</v>
      </c>
      <c r="DM60" s="165" t="str">
        <f>VLOOKUP(CONCATENATE($DC$5,"-",DM56),PriceList[[Код ОН для шахиатки]:[СТАТУС В ШАХМАТКУ]],5,0)</f>
        <v>Резерв</v>
      </c>
      <c r="DN60" s="165" t="str">
        <f>VLOOKUP(CONCATENATE($DC$5,"-",DN56),PriceList[[Код ОН для шахиатки]:[СТАТУС В ШАХМАТКУ]],5,0)</f>
        <v>Резерв</v>
      </c>
      <c r="DO60" s="161" t="str">
        <f>VLOOKUP(CONCATENATE($DC$5,"-",DO56),PriceList[[Код ОН для шахиатки]:[СТАТУС В ШАХМАТКУ]],5,0)</f>
        <v>Резерв</v>
      </c>
      <c r="DP60" s="161" t="str">
        <f>VLOOKUP(CONCATENATE($DC$5,"-",DP56),PriceList[[Код ОН для шахиатки]:[СТАТУС В ШАХМАТКУ]],5,0)</f>
        <v>Резерв</v>
      </c>
      <c r="DQ60" s="136"/>
      <c r="DR60" s="142"/>
      <c r="DS60" s="142"/>
      <c r="DT60" s="142"/>
      <c r="DU60" s="142"/>
      <c r="DV60" s="143"/>
      <c r="DW60" s="136"/>
      <c r="DX60" s="136"/>
    </row>
    <row r="61" spans="1:128" ht="12.75" customHeight="1">
      <c r="A61" s="383">
        <v>3</v>
      </c>
      <c r="B61" s="144" t="str">
        <f>VLOOKUP(CONCATENATE($B$5,"-",B62),PriceList[[Код ОН для шахиатки]:[Цена в шахматку]],2,0)</f>
        <v>Ст</v>
      </c>
      <c r="C61" s="145" t="str">
        <f>VLOOKUP(CONCATENATE($B$5,"-",C62),PriceList[[Код ОН для шахиатки]:[Цена в шахматку]],2,0)</f>
        <v>Ст</v>
      </c>
      <c r="D61" s="145" t="str">
        <f>VLOOKUP(CONCATENATE($B$5,"-",D62),PriceList[[Код ОН для шахиатки]:[Цена в шахматку]],2,0)</f>
        <v>1К</v>
      </c>
      <c r="E61" s="145" t="str">
        <f>VLOOKUP(CONCATENATE($B$5,"-",E62),PriceList[[Код ОН для шахиатки]:[Цена в шахматку]],2,0)</f>
        <v>Ст</v>
      </c>
      <c r="F61" s="145" t="str">
        <f>VLOOKUP(CONCATENATE($B$5,"-",F62),PriceList[[Код ОН для шахиатки]:[Цена в шахматку]],2,0)</f>
        <v>Ст</v>
      </c>
      <c r="G61" s="145" t="str">
        <f>VLOOKUP(CONCATENATE($B$5,"-",G62),PriceList[[Код ОН для шахиатки]:[Цена в шахматку]],2,0)</f>
        <v>Ст</v>
      </c>
      <c r="H61" s="145" t="str">
        <f>VLOOKUP(CONCATENATE($B$5,"-",H62),PriceList[[Код ОН для шахиатки]:[Цена в шахматку]],2,0)</f>
        <v>Ст</v>
      </c>
      <c r="I61" s="145" t="str">
        <f>VLOOKUP(CONCATENATE($B$5,"-",I62),PriceList[[Код ОН для шахиатки]:[Цена в шахматку]],2,0)</f>
        <v>Ст</v>
      </c>
      <c r="J61" s="145" t="str">
        <f>VLOOKUP(CONCATENATE($B$5,"-",J62),PriceList[[Код ОН для шахиатки]:[Цена в шахматку]],2,0)</f>
        <v>Ст</v>
      </c>
      <c r="K61" s="145" t="str">
        <f>VLOOKUP(CONCATENATE($B$5,"-",K62),PriceList[[Код ОН для шахиатки]:[Цена в шахматку]],2,0)</f>
        <v>Ст</v>
      </c>
      <c r="L61" s="145" t="str">
        <f>VLOOKUP(CONCATENATE($B$5,"-",L62),PriceList[[Код ОН для шахиатки]:[Цена в шахматку]],2,0)</f>
        <v>Ст</v>
      </c>
      <c r="M61" s="145" t="str">
        <f>VLOOKUP(CONCATENATE($B$5,"-",M62),PriceList[[Код ОН для шахиатки]:[Цена в шахматку]],2,0)</f>
        <v>Ст</v>
      </c>
      <c r="N61" s="145" t="str">
        <f>VLOOKUP(CONCATENATE($B$5,"-",N62),PriceList[[Код ОН для шахиатки]:[Цена в шахматку]],2,0)</f>
        <v>Ст</v>
      </c>
      <c r="O61" s="145" t="str">
        <f>VLOOKUP(CONCATENATE($B$5,"-",O62),PriceList[[Код ОН для шахиатки]:[Цена в шахматку]],2,0)</f>
        <v>Ст</v>
      </c>
      <c r="P61" s="145" t="str">
        <f>VLOOKUP(CONCATENATE($B$5,"-",P62),PriceList[[Код ОН для шахиатки]:[Цена в шахматку]],2,0)</f>
        <v>1К</v>
      </c>
      <c r="Q61" s="145" t="str">
        <f>VLOOKUP(CONCATENATE($B$5,"-",Q62),PriceList[[Код ОН для шахиатки]:[Цена в шахматку]],2,0)</f>
        <v>Ст</v>
      </c>
      <c r="R61" s="145" t="str">
        <f>VLOOKUP(CONCATENATE($B$5,"-",R62),PriceList[[Код ОН для шахиатки]:[Цена в шахматку]],2,0)</f>
        <v>Ст</v>
      </c>
      <c r="S61" s="145" t="str">
        <f>VLOOKUP(CONCATENATE($B$5,"-",S62),PriceList[[Код ОН для шахиатки]:[Цена в шахматку]],2,0)</f>
        <v>Ст</v>
      </c>
      <c r="T61" s="145" t="str">
        <f>VLOOKUP(CONCATENATE($B$5,"-",T62),PriceList[[Код ОН для шахиатки]:[Цена в шахматку]],2,0)</f>
        <v>1К</v>
      </c>
      <c r="U61" s="145" t="str">
        <f>VLOOKUP(CONCATENATE($B$5,"-",U62),PriceList[[Код ОН для шахиатки]:[Цена в шахматку]],2,0)</f>
        <v>Ст</v>
      </c>
      <c r="V61" s="145" t="str">
        <f>VLOOKUP(CONCATENATE($B$5,"-",V62),PriceList[[Код ОН для шахиатки]:[Цена в шахматку]],2,0)</f>
        <v>Ст</v>
      </c>
      <c r="W61" s="145" t="str">
        <f>VLOOKUP(CONCATENATE($B$5,"-",W62),PriceList[[Код ОН для шахиатки]:[Цена в шахматку]],2,0)</f>
        <v>Ст</v>
      </c>
      <c r="X61" s="145" t="str">
        <f>VLOOKUP(CONCATENATE($B$5,"-",X62),PriceList[[Код ОН для шахиатки]:[Цена в шахматку]],2,0)</f>
        <v>Ст</v>
      </c>
      <c r="Y61" s="145" t="str">
        <f>VLOOKUP(CONCATENATE($B$5,"-",Y62),PriceList[[Код ОН для шахиатки]:[Цена в шахматку]],2,0)</f>
        <v>Ст</v>
      </c>
      <c r="Z61" s="145" t="str">
        <f>VLOOKUP(CONCATENATE($B$5,"-",Z62),PriceList[[Код ОН для шахиатки]:[Цена в шахматку]],2,0)</f>
        <v>Ст</v>
      </c>
      <c r="AA61" s="145" t="str">
        <f>VLOOKUP(CONCATENATE($B$5,"-",AA62),PriceList[[Код ОН для шахиатки]:[Цена в шахматку]],2,0)</f>
        <v>1К</v>
      </c>
      <c r="AB61" s="145" t="str">
        <f>VLOOKUP(CONCATENATE($B$5,"-",AB62),PriceList[[Код ОН для шахиатки]:[Цена в шахматку]],2,0)</f>
        <v>Ст</v>
      </c>
      <c r="AC61" s="145" t="str">
        <f>VLOOKUP(CONCATENATE($B$5,"-",AC62),PriceList[[Код ОН для шахиатки]:[Цена в шахматку]],2,0)</f>
        <v>Ст</v>
      </c>
      <c r="AD61" s="145" t="str">
        <f>VLOOKUP(CONCATENATE($B$5,"-",AD62),PriceList[[Код ОН для шахиатки]:[Цена в шахматку]],2,0)</f>
        <v>Ст</v>
      </c>
      <c r="AE61" s="145" t="str">
        <f>VLOOKUP(CONCATENATE($B$5,"-",AE62),PriceList[[Код ОН для шахиатки]:[Цена в шахматку]],2,0)</f>
        <v>Ст</v>
      </c>
      <c r="AF61" s="145" t="str">
        <f>VLOOKUP(CONCATENATE($B$5,"-",AF62),PriceList[[Код ОН для шахиатки]:[Цена в шахматку]],2,0)</f>
        <v>Ст</v>
      </c>
      <c r="AG61" s="145" t="str">
        <f>VLOOKUP(CONCATENATE($B$5,"-",AG62),PriceList[[Код ОН для шахиатки]:[Цена в шахматку]],2,0)</f>
        <v>Ст</v>
      </c>
      <c r="AH61" s="145" t="str">
        <f>VLOOKUP(CONCATENATE($B$5,"-",AH62),PriceList[[Код ОН для шахиатки]:[Цена в шахматку]],2,0)</f>
        <v>Ст</v>
      </c>
      <c r="AI61" s="145" t="str">
        <f>VLOOKUP(CONCATENATE($B$5,"-",AI62),PriceList[[Код ОН для шахиатки]:[Цена в шахматку]],2,0)</f>
        <v>Ст</v>
      </c>
      <c r="AJ61" s="145" t="str">
        <f>VLOOKUP(CONCATENATE($B$5,"-",AJ62),PriceList[[Код ОН для шахиатки]:[Цена в шахматку]],2,0)</f>
        <v>Ст</v>
      </c>
      <c r="AK61" s="145" t="str">
        <f>VLOOKUP(CONCATENATE($B$5,"-",AK62),PriceList[[Код ОН для шахиатки]:[Цена в шахматку]],2,0)</f>
        <v>Ст</v>
      </c>
      <c r="AL61" s="145" t="str">
        <f>VLOOKUP(CONCATENATE($B$5,"-",AL62),PriceList[[Код ОН для шахиатки]:[Цена в шахматку]],2,0)</f>
        <v>Ст</v>
      </c>
      <c r="AM61" s="145" t="str">
        <f>VLOOKUP(CONCATENATE($B$5,"-",AM62),PriceList[[Код ОН для шахиатки]:[Цена в шахматку]],2,0)</f>
        <v>1К</v>
      </c>
      <c r="AN61" s="145" t="str">
        <f>VLOOKUP(CONCATENATE($B$5,"-",AN62),PriceList[[Код ОН для шахиатки]:[Цена в шахматку]],2,0)</f>
        <v>Ст</v>
      </c>
      <c r="AO61" s="145" t="str">
        <f>VLOOKUP(CONCATENATE($B$5,"-",AO62),PriceList[[Код ОН для шахиатки]:[Цена в шахматку]],2,0)</f>
        <v>Ст</v>
      </c>
      <c r="AP61" s="145" t="str">
        <f>VLOOKUP(CONCATENATE($B$5,"-",AP62),PriceList[[Код ОН для шахиатки]:[Цена в шахматку]],2,0)</f>
        <v>Ст</v>
      </c>
      <c r="AQ61" s="206" t="str">
        <f>VLOOKUP(CONCATENATE($B$5,"-",AQ62),PriceList[[Код ОН для шахиатки]:[Цена в шахматку]],2,0)</f>
        <v>Ст</v>
      </c>
      <c r="AR61" s="213" t="str">
        <f>VLOOKUP(CONCATENATE($AR$5,"-",AR62),PriceList[[Код ОН для шахиатки]:[Цена в шахматку]],2,0)</f>
        <v>Ст</v>
      </c>
      <c r="AS61" s="145" t="str">
        <f>VLOOKUP(CONCATENATE($AR$5,"-",AS62),PriceList[[Код ОН для шахиатки]:[Цена в шахматку]],2,0)</f>
        <v>Ст</v>
      </c>
      <c r="AT61" s="145" t="str">
        <f>VLOOKUP(CONCATENATE($AR$5,"-",AT62),PriceList[[Код ОН для шахиатки]:[Цена в шахматку]],2,0)</f>
        <v>Ст</v>
      </c>
      <c r="AU61" s="145" t="str">
        <f>VLOOKUP(CONCATENATE($AR$5,"-",AU62),PriceList[[Код ОН для шахиатки]:[Цена в шахматку]],2,0)</f>
        <v>Ст</v>
      </c>
      <c r="AV61" s="145" t="str">
        <f>VLOOKUP(CONCATENATE($AR$5,"-",AV62),PriceList[[Код ОН для шахиатки]:[Цена в шахматку]],2,0)</f>
        <v>Ст</v>
      </c>
      <c r="AW61" s="145" t="str">
        <f>VLOOKUP(CONCATENATE($AR$5,"-",AW62),PriceList[[Код ОН для шахиатки]:[Цена в шахматку]],2,0)</f>
        <v>Ст</v>
      </c>
      <c r="AX61" s="145" t="str">
        <f>VLOOKUP(CONCATENATE($AR$5,"-",AX62),PriceList[[Код ОН для шахиатки]:[Цена в шахматку]],2,0)</f>
        <v>Ст</v>
      </c>
      <c r="AY61" s="145" t="str">
        <f>VLOOKUP(CONCATENATE($AR$5,"-",AY62),PriceList[[Код ОН для шахиатки]:[Цена в шахматку]],2,0)</f>
        <v>Ст</v>
      </c>
      <c r="AZ61" s="145" t="str">
        <f>VLOOKUP(CONCATENATE($AR$5,"-",AZ62),PriceList[[Код ОН для шахиатки]:[Цена в шахматку]],2,0)</f>
        <v>Ст</v>
      </c>
      <c r="BA61" s="145" t="str">
        <f>VLOOKUP(CONCATENATE($AR$5,"-",BA62),PriceList[[Код ОН для шахиатки]:[Цена в шахматку]],2,0)</f>
        <v>Ст</v>
      </c>
      <c r="BB61" s="145" t="str">
        <f>VLOOKUP(CONCATENATE($AR$5,"-",BB62),PriceList[[Код ОН для шахиатки]:[Цена в шахматку]],2,0)</f>
        <v>Ст</v>
      </c>
      <c r="BC61" s="145" t="str">
        <f>VLOOKUP(CONCATENATE($AR$5,"-",BC62),PriceList[[Код ОН для шахиатки]:[Цена в шахматку]],2,0)</f>
        <v>Ст</v>
      </c>
      <c r="BD61" s="145" t="str">
        <f>VLOOKUP(CONCATENATE($AR$5,"-",BD62),PriceList[[Код ОН для шахиатки]:[Цена в шахматку]],2,0)</f>
        <v>Ст</v>
      </c>
      <c r="BE61" s="145" t="str">
        <f>VLOOKUP(CONCATENATE($AR$5,"-",BE62),PriceList[[Код ОН для шахиатки]:[Цена в шахматку]],2,0)</f>
        <v>Ст</v>
      </c>
      <c r="BF61" s="145" t="str">
        <f>VLOOKUP(CONCATENATE($AR$5,"-",BF62),PriceList[[Код ОН для шахиатки]:[Цена в шахматку]],2,0)</f>
        <v>Ст</v>
      </c>
      <c r="BG61" s="145" t="str">
        <f>VLOOKUP(CONCATENATE($AR$5,"-",BG62),PriceList[[Код ОН для шахиатки]:[Цена в шахматку]],2,0)</f>
        <v>Ст</v>
      </c>
      <c r="BH61" s="145" t="str">
        <f>VLOOKUP(CONCATENATE($AR$5,"-",BH62),PriceList[[Код ОН для шахиатки]:[Цена в шахматку]],2,0)</f>
        <v>Ст</v>
      </c>
      <c r="BI61" s="145" t="str">
        <f>VLOOKUP(CONCATENATE($AR$5,"-",BI62),PriceList[[Код ОН для шахиатки]:[Цена в шахматку]],2,0)</f>
        <v>Ст</v>
      </c>
      <c r="BJ61" s="145" t="str">
        <f>VLOOKUP(CONCATENATE($AR$5,"-",BJ62),PriceList[[Код ОН для шахиатки]:[Цена в шахматку]],2,0)</f>
        <v>Ст</v>
      </c>
      <c r="BK61" s="145" t="str">
        <f>VLOOKUP(CONCATENATE($AR$5,"-",BK62),PriceList[[Код ОН для шахиатки]:[Цена в шахматку]],2,0)</f>
        <v>Ст</v>
      </c>
      <c r="BL61" s="145" t="str">
        <f>VLOOKUP(CONCATENATE($AR$5,"-",BL62),PriceList[[Код ОН для шахиатки]:[Цена в шахматку]],2,0)</f>
        <v>Ст</v>
      </c>
      <c r="BM61" s="145" t="str">
        <f>VLOOKUP(CONCATENATE($AR$5,"-",BM62),PriceList[[Код ОН для шахиатки]:[Цена в шахматку]],2,0)</f>
        <v>Ст</v>
      </c>
      <c r="BN61" s="145" t="str">
        <f>VLOOKUP(CONCATENATE($AR$5,"-",BN62),PriceList[[Код ОН для шахиатки]:[Цена в шахматку]],2,0)</f>
        <v>Ст</v>
      </c>
      <c r="BO61" s="145" t="str">
        <f>VLOOKUP(CONCATENATE($AR$5,"-",BO62),PriceList[[Код ОН для шахиатки]:[Цена в шахматку]],2,0)</f>
        <v>Ст</v>
      </c>
      <c r="BP61" s="145" t="str">
        <f>VLOOKUP(CONCATENATE($AR$5,"-",BP62),PriceList[[Код ОН для шахиатки]:[Цена в шахматку]],2,0)</f>
        <v>Ст</v>
      </c>
      <c r="BQ61" s="145" t="str">
        <f>VLOOKUP(CONCATENATE($AR$5,"-",BQ62),PriceList[[Код ОН для шахиатки]:[Цена в шахматку]],2,0)</f>
        <v>Ст</v>
      </c>
      <c r="BR61" s="145" t="str">
        <f>VLOOKUP(CONCATENATE($AR$5,"-",BR62),PriceList[[Код ОН для шахиатки]:[Цена в шахматку]],2,0)</f>
        <v>Ст</v>
      </c>
      <c r="BS61" s="145" t="str">
        <f>VLOOKUP(CONCATENATE($AR$5,"-",BS62),PriceList[[Код ОН для шахиатки]:[Цена в шахматку]],2,0)</f>
        <v>Ст</v>
      </c>
      <c r="BT61" s="145" t="str">
        <f>VLOOKUP(CONCATENATE($AR$5,"-",BT62),PriceList[[Код ОН для шахиатки]:[Цена в шахматку]],2,0)</f>
        <v>Ст</v>
      </c>
      <c r="BU61" s="145" t="str">
        <f>VLOOKUP(CONCATENATE($AR$5,"-",BU62),PriceList[[Код ОН для шахиатки]:[Цена в шахматку]],2,0)</f>
        <v>Ст</v>
      </c>
      <c r="BV61" s="145" t="str">
        <f>VLOOKUP(CONCATENATE($AR$5,"-",BV62),PriceList[[Код ОН для шахиатки]:[Цена в шахматку]],2,0)</f>
        <v>Ст</v>
      </c>
      <c r="BW61" s="145" t="str">
        <f>VLOOKUP(CONCATENATE($AR$5,"-",BW62),PriceList[[Код ОН для шахиатки]:[Цена в шахматку]],2,0)</f>
        <v>Ст</v>
      </c>
      <c r="BX61" s="145" t="str">
        <f>VLOOKUP(CONCATENATE($AR$5,"-",BX62),PriceList[[Код ОН для шахиатки]:[Цена в шахматку]],2,0)</f>
        <v>Ст</v>
      </c>
      <c r="BY61" s="145" t="str">
        <f>VLOOKUP(CONCATENATE($AR$5,"-",BY62),PriceList[[Код ОН для шахиатки]:[Цена в шахматку]],2,0)</f>
        <v>Ст</v>
      </c>
      <c r="BZ61" s="145" t="str">
        <f>VLOOKUP(CONCATENATE($AR$5,"-",BZ62),PriceList[[Код ОН для шахиатки]:[Цена в шахматку]],2,0)</f>
        <v>Ст</v>
      </c>
      <c r="CA61" s="145" t="str">
        <f>VLOOKUP(CONCATENATE($AR$5,"-",CA62),PriceList[[Код ОН для шахиатки]:[Цена в шахматку]],2,0)</f>
        <v>1К</v>
      </c>
      <c r="CB61" s="145" t="str">
        <f>VLOOKUP(CONCATENATE($AR$5,"-",CB62),PriceList[[Код ОН для шахиатки]:[Цена в шахматку]],2,0)</f>
        <v>Ст</v>
      </c>
      <c r="CC61" s="145" t="str">
        <f>VLOOKUP(CONCATENATE($AR$5,"-",CC62),PriceList[[Код ОН для шахиатки]:[Цена в шахматку]],2,0)</f>
        <v>Ст</v>
      </c>
      <c r="CD61" s="145" t="str">
        <f>VLOOKUP(CONCATENATE($AR$5,"-",CD62),PriceList[[Код ОН для шахиатки]:[Цена в шахматку]],2,0)</f>
        <v>Ст</v>
      </c>
      <c r="CE61" s="206" t="str">
        <f>VLOOKUP(CONCATENATE($AR$5,"-",CE62),PriceList[[Код ОН для шахиатки]:[Цена в шахматку]],2,0)</f>
        <v>Ст</v>
      </c>
      <c r="CF61" s="213" t="str">
        <f>VLOOKUP(CONCATENATE($CF$5,"-",CF62),PriceList[[Код ОН для шахиатки]:[Цена в шахматку]],2,0)</f>
        <v>Ст</v>
      </c>
      <c r="CG61" s="145" t="str">
        <f>VLOOKUP(CONCATENATE($CF$5,"-",CG62),PriceList[[Код ОН для шахиатки]:[Цена в шахматку]],2,0)</f>
        <v>Ст</v>
      </c>
      <c r="CH61" s="145" t="str">
        <f>VLOOKUP(CONCATENATE($CF$5,"-",CH62),PriceList[[Код ОН для шахиатки]:[Цена в шахматку]],2,0)</f>
        <v>Ст</v>
      </c>
      <c r="CI61" s="145" t="str">
        <f>VLOOKUP(CONCATENATE($CF$5,"-",CI62),PriceList[[Код ОН для шахиатки]:[Цена в шахматку]],2,0)</f>
        <v>Ст</v>
      </c>
      <c r="CJ61" s="145" t="str">
        <f>VLOOKUP(CONCATENATE($CF$5,"-",CJ62),PriceList[[Код ОН для шахиатки]:[Цена в шахматку]],2,0)</f>
        <v>Ст</v>
      </c>
      <c r="CK61" s="145" t="str">
        <f>VLOOKUP(CONCATENATE($CF$5,"-",CK62),PriceList[[Код ОН для шахиатки]:[Цена в шахматку]],2,0)</f>
        <v>Ст</v>
      </c>
      <c r="CL61" s="145" t="str">
        <f>VLOOKUP(CONCATENATE($CF$5,"-",CL62),PriceList[[Код ОН для шахиатки]:[Цена в шахматку]],2,0)</f>
        <v>1К</v>
      </c>
      <c r="CM61" s="145" t="str">
        <f>VLOOKUP(CONCATENATE($CF$5,"-",CM62),PriceList[[Код ОН для шахиатки]:[Цена в шахматку]],2,0)</f>
        <v>Ст</v>
      </c>
      <c r="CN61" s="145" t="str">
        <f>VLOOKUP(CONCATENATE($CF$5,"-",CN62),PriceList[[Код ОН для шахиатки]:[Цена в шахматку]],2,0)</f>
        <v>1К</v>
      </c>
      <c r="CO61" s="145" t="str">
        <f>VLOOKUP(CONCATENATE($CF$5,"-",CO62),PriceList[[Код ОН для шахиатки]:[Цена в шахматку]],2,0)</f>
        <v>Ст</v>
      </c>
      <c r="CP61" s="145" t="str">
        <f>VLOOKUP(CONCATENATE($CF$5,"-",CP62),PriceList[[Код ОН для шахиатки]:[Цена в шахматку]],2,0)</f>
        <v>Ст</v>
      </c>
      <c r="CQ61" s="145" t="str">
        <f>VLOOKUP(CONCATENATE($CF$5,"-",CQ62),PriceList[[Код ОН для шахиатки]:[Цена в шахматку]],2,0)</f>
        <v>Ст</v>
      </c>
      <c r="CR61" s="145" t="str">
        <f>VLOOKUP(CONCATENATE($CF$5,"-",CR62),PriceList[[Код ОН для шахиатки]:[Цена в шахматку]],2,0)</f>
        <v>Ст</v>
      </c>
      <c r="CS61" s="145" t="str">
        <f>VLOOKUP(CONCATENATE($CF$5,"-",CS62),PriceList[[Код ОН для шахиатки]:[Цена в шахматку]],2,0)</f>
        <v>Ст</v>
      </c>
      <c r="CT61" s="145" t="str">
        <f>VLOOKUP(CONCATENATE($CF$5,"-",CT62),PriceList[[Код ОН для шахиатки]:[Цена в шахматку]],2,0)</f>
        <v>Ст</v>
      </c>
      <c r="CU61" s="145" t="str">
        <f>VLOOKUP(CONCATENATE($CF$5,"-",CU62),PriceList[[Код ОН для шахиатки]:[Цена в шахматку]],2,0)</f>
        <v>Ст</v>
      </c>
      <c r="CV61" s="145" t="str">
        <f>VLOOKUP(CONCATENATE($CF$5,"-",CV62),PriceList[[Код ОН для шахиатки]:[Цена в шахматку]],2,0)</f>
        <v>Ст</v>
      </c>
      <c r="CW61" s="145" t="str">
        <f>VLOOKUP(CONCATENATE($CF$5,"-",CW62),PriceList[[Код ОН для шахиатки]:[Цена в шахматку]],2,0)</f>
        <v>Ст</v>
      </c>
      <c r="CX61" s="145" t="str">
        <f>VLOOKUP(CONCATENATE($CF$5,"-",CX62),PriceList[[Код ОН для шахиатки]:[Цена в шахматку]],2,0)</f>
        <v>Ст</v>
      </c>
      <c r="CY61" s="145" t="str">
        <f>VLOOKUP(CONCATENATE($CF$5,"-",CY62),PriceList[[Код ОН для шахиатки]:[Цена в шахматку]],2,0)</f>
        <v>Ст</v>
      </c>
      <c r="CZ61" s="145" t="str">
        <f>VLOOKUP(CONCATENATE($CF$5,"-",CZ62),PriceList[[Код ОН для шахиатки]:[Цена в шахматку]],2,0)</f>
        <v>Ст</v>
      </c>
      <c r="DA61" s="145" t="str">
        <f>VLOOKUP(CONCATENATE($CF$5,"-",DA62),PriceList[[Код ОН для шахиатки]:[Цена в шахматку]],2,0)</f>
        <v>Ст</v>
      </c>
      <c r="DB61" s="206" t="str">
        <f>VLOOKUP(CONCATENATE($CF$5,"-",DB62),PriceList[[Код ОН для шахиатки]:[Цена в шахматку]],2,0)</f>
        <v>Ст</v>
      </c>
      <c r="DC61" s="213" t="str">
        <f>VLOOKUP(CONCATENATE($DC$5,"-",DC62),PriceList[[Код ОН для шахиатки]:[Цена в шахматку]],2,0)</f>
        <v>Ст</v>
      </c>
      <c r="DD61" s="145" t="str">
        <f>VLOOKUP(CONCATENATE($DC$5,"-",DD62),PriceList[[Код ОН для шахиатки]:[Цена в шахматку]],2,0)</f>
        <v>Ст</v>
      </c>
      <c r="DE61" s="145" t="str">
        <f>VLOOKUP(CONCATENATE($DC$5,"-",DE62),PriceList[[Код ОН для шахиатки]:[Цена в шахматку]],2,0)</f>
        <v>Ст</v>
      </c>
      <c r="DF61" s="145" t="str">
        <f>VLOOKUP(CONCATENATE($DC$5,"-",DF62),PriceList[[Код ОН для шахиатки]:[Цена в шахматку]],2,0)</f>
        <v>Ст</v>
      </c>
      <c r="DG61" s="145" t="str">
        <f>VLOOKUP(CONCATENATE($DC$5,"-",DG62),PriceList[[Код ОН для шахиатки]:[Цена в шахматку]],2,0)</f>
        <v>Ст</v>
      </c>
      <c r="DH61" s="145" t="str">
        <f>VLOOKUP(CONCATENATE($DC$5,"-",DH62),PriceList[[Код ОН для шахиатки]:[Цена в шахматку]],2,0)</f>
        <v>Ст</v>
      </c>
      <c r="DI61" s="145" t="str">
        <f>VLOOKUP(CONCATENATE($DC$5,"-",DI62),PriceList[[Код ОН для шахиатки]:[Цена в шахматку]],2,0)</f>
        <v>Ст</v>
      </c>
      <c r="DJ61" s="145" t="str">
        <f>VLOOKUP(CONCATENATE($DC$5,"-",DJ62),PriceList[[Код ОН для шахиатки]:[Цена в шахматку]],2,0)</f>
        <v>Ст</v>
      </c>
      <c r="DK61" s="145" t="str">
        <f>VLOOKUP(CONCATENATE($DC$5,"-",DK62),PriceList[[Код ОН для шахиатки]:[Цена в шахматку]],2,0)</f>
        <v>Ст</v>
      </c>
      <c r="DL61" s="145" t="str">
        <f>VLOOKUP(CONCATENATE($DC$5,"-",DL62),PriceList[[Код ОН для шахиатки]:[Цена в шахматку]],2,0)</f>
        <v>Ст</v>
      </c>
      <c r="DM61" s="145" t="str">
        <f>VLOOKUP(CONCATENATE($DC$5,"-",DM62),PriceList[[Код ОН для шахиатки]:[Цена в шахматку]],2,0)</f>
        <v>Ст</v>
      </c>
      <c r="DN61" s="145" t="str">
        <f>VLOOKUP(CONCATENATE($DC$5,"-",DN62),PriceList[[Код ОН для шахиатки]:[Цена в шахматку]],2,0)</f>
        <v>Ст</v>
      </c>
      <c r="DO61" s="145" t="str">
        <f>VLOOKUP(CONCATENATE($DC$5,"-",DO62),PriceList[[Код ОН для шахиатки]:[Цена в шахматку]],2,0)</f>
        <v>Ст</v>
      </c>
      <c r="DP61" s="166" t="str">
        <f>VLOOKUP(CONCATENATE($DC$5,"-",DP62),PriceList[[Код ОН для шахиатки]:[Цена в шахматку]],2,0)</f>
        <v>Ст</v>
      </c>
      <c r="DQ61" s="136"/>
      <c r="DR61" s="142"/>
      <c r="DS61" s="142"/>
      <c r="DT61" s="142"/>
      <c r="DU61" s="142"/>
      <c r="DV61" s="143"/>
      <c r="DW61" s="136"/>
      <c r="DX61" s="136"/>
    </row>
    <row r="62" spans="1:128" ht="12.75" customHeight="1">
      <c r="A62" s="384"/>
      <c r="B62" s="148">
        <f>AO68+1</f>
        <v>54</v>
      </c>
      <c r="C62" s="149">
        <f t="shared" ref="C62:AQ62" si="63">B62+1</f>
        <v>55</v>
      </c>
      <c r="D62" s="149">
        <f t="shared" si="63"/>
        <v>56</v>
      </c>
      <c r="E62" s="149">
        <f t="shared" si="63"/>
        <v>57</v>
      </c>
      <c r="F62" s="149">
        <f t="shared" si="63"/>
        <v>58</v>
      </c>
      <c r="G62" s="149">
        <f t="shared" si="63"/>
        <v>59</v>
      </c>
      <c r="H62" s="149">
        <f t="shared" si="63"/>
        <v>60</v>
      </c>
      <c r="I62" s="149">
        <f t="shared" si="63"/>
        <v>61</v>
      </c>
      <c r="J62" s="149">
        <f t="shared" si="63"/>
        <v>62</v>
      </c>
      <c r="K62" s="149">
        <f t="shared" si="63"/>
        <v>63</v>
      </c>
      <c r="L62" s="149">
        <f t="shared" si="63"/>
        <v>64</v>
      </c>
      <c r="M62" s="149">
        <f t="shared" si="63"/>
        <v>65</v>
      </c>
      <c r="N62" s="149">
        <f t="shared" si="63"/>
        <v>66</v>
      </c>
      <c r="O62" s="149">
        <f t="shared" si="63"/>
        <v>67</v>
      </c>
      <c r="P62" s="149">
        <f t="shared" si="63"/>
        <v>68</v>
      </c>
      <c r="Q62" s="149">
        <f t="shared" si="63"/>
        <v>69</v>
      </c>
      <c r="R62" s="149">
        <f t="shared" si="63"/>
        <v>70</v>
      </c>
      <c r="S62" s="149">
        <f t="shared" si="63"/>
        <v>71</v>
      </c>
      <c r="T62" s="149">
        <f t="shared" si="63"/>
        <v>72</v>
      </c>
      <c r="U62" s="149">
        <f t="shared" si="63"/>
        <v>73</v>
      </c>
      <c r="V62" s="149">
        <f t="shared" si="63"/>
        <v>74</v>
      </c>
      <c r="W62" s="149">
        <f t="shared" si="63"/>
        <v>75</v>
      </c>
      <c r="X62" s="149">
        <f t="shared" si="63"/>
        <v>76</v>
      </c>
      <c r="Y62" s="149">
        <f t="shared" si="63"/>
        <v>77</v>
      </c>
      <c r="Z62" s="149">
        <f t="shared" si="63"/>
        <v>78</v>
      </c>
      <c r="AA62" s="149">
        <f t="shared" si="63"/>
        <v>79</v>
      </c>
      <c r="AB62" s="149">
        <f t="shared" si="63"/>
        <v>80</v>
      </c>
      <c r="AC62" s="149">
        <f t="shared" si="63"/>
        <v>81</v>
      </c>
      <c r="AD62" s="149">
        <f t="shared" si="63"/>
        <v>82</v>
      </c>
      <c r="AE62" s="149">
        <f t="shared" si="63"/>
        <v>83</v>
      </c>
      <c r="AF62" s="149">
        <f t="shared" si="63"/>
        <v>84</v>
      </c>
      <c r="AG62" s="149">
        <f t="shared" si="63"/>
        <v>85</v>
      </c>
      <c r="AH62" s="149">
        <f t="shared" si="63"/>
        <v>86</v>
      </c>
      <c r="AI62" s="149">
        <f t="shared" si="63"/>
        <v>87</v>
      </c>
      <c r="AJ62" s="149">
        <f t="shared" si="63"/>
        <v>88</v>
      </c>
      <c r="AK62" s="149">
        <f t="shared" si="63"/>
        <v>89</v>
      </c>
      <c r="AL62" s="149">
        <f t="shared" si="63"/>
        <v>90</v>
      </c>
      <c r="AM62" s="149">
        <f t="shared" si="63"/>
        <v>91</v>
      </c>
      <c r="AN62" s="149">
        <f t="shared" si="63"/>
        <v>92</v>
      </c>
      <c r="AO62" s="149">
        <f t="shared" si="63"/>
        <v>93</v>
      </c>
      <c r="AP62" s="149">
        <f t="shared" si="63"/>
        <v>94</v>
      </c>
      <c r="AQ62" s="191">
        <f t="shared" si="63"/>
        <v>95</v>
      </c>
      <c r="AR62" s="214">
        <f>CC68+1</f>
        <v>73</v>
      </c>
      <c r="AS62" s="149">
        <f t="shared" ref="AS62:CE62" si="64">AR62+1</f>
        <v>74</v>
      </c>
      <c r="AT62" s="149">
        <f t="shared" si="64"/>
        <v>75</v>
      </c>
      <c r="AU62" s="149">
        <f t="shared" si="64"/>
        <v>76</v>
      </c>
      <c r="AV62" s="149">
        <f t="shared" si="64"/>
        <v>77</v>
      </c>
      <c r="AW62" s="149">
        <f t="shared" si="64"/>
        <v>78</v>
      </c>
      <c r="AX62" s="149">
        <f t="shared" si="64"/>
        <v>79</v>
      </c>
      <c r="AY62" s="149">
        <f t="shared" si="64"/>
        <v>80</v>
      </c>
      <c r="AZ62" s="149">
        <f t="shared" si="64"/>
        <v>81</v>
      </c>
      <c r="BA62" s="149">
        <f t="shared" si="64"/>
        <v>82</v>
      </c>
      <c r="BB62" s="149">
        <f t="shared" si="64"/>
        <v>83</v>
      </c>
      <c r="BC62" s="149">
        <f t="shared" si="64"/>
        <v>84</v>
      </c>
      <c r="BD62" s="149">
        <f t="shared" si="64"/>
        <v>85</v>
      </c>
      <c r="BE62" s="149">
        <f t="shared" si="64"/>
        <v>86</v>
      </c>
      <c r="BF62" s="149">
        <f t="shared" si="64"/>
        <v>87</v>
      </c>
      <c r="BG62" s="149">
        <f t="shared" si="64"/>
        <v>88</v>
      </c>
      <c r="BH62" s="149">
        <f t="shared" si="64"/>
        <v>89</v>
      </c>
      <c r="BI62" s="149">
        <f t="shared" si="64"/>
        <v>90</v>
      </c>
      <c r="BJ62" s="149">
        <f t="shared" si="64"/>
        <v>91</v>
      </c>
      <c r="BK62" s="149">
        <f t="shared" si="64"/>
        <v>92</v>
      </c>
      <c r="BL62" s="149">
        <f t="shared" si="64"/>
        <v>93</v>
      </c>
      <c r="BM62" s="149">
        <f t="shared" si="64"/>
        <v>94</v>
      </c>
      <c r="BN62" s="149">
        <f t="shared" si="64"/>
        <v>95</v>
      </c>
      <c r="BO62" s="149">
        <f t="shared" si="64"/>
        <v>96</v>
      </c>
      <c r="BP62" s="149">
        <f t="shared" si="64"/>
        <v>97</v>
      </c>
      <c r="BQ62" s="149">
        <f t="shared" si="64"/>
        <v>98</v>
      </c>
      <c r="BR62" s="149">
        <f t="shared" si="64"/>
        <v>99</v>
      </c>
      <c r="BS62" s="149">
        <f t="shared" si="64"/>
        <v>100</v>
      </c>
      <c r="BT62" s="149">
        <f t="shared" si="64"/>
        <v>101</v>
      </c>
      <c r="BU62" s="149">
        <f t="shared" si="64"/>
        <v>102</v>
      </c>
      <c r="BV62" s="149">
        <f t="shared" si="64"/>
        <v>103</v>
      </c>
      <c r="BW62" s="149">
        <f t="shared" si="64"/>
        <v>104</v>
      </c>
      <c r="BX62" s="149">
        <f t="shared" si="64"/>
        <v>105</v>
      </c>
      <c r="BY62" s="149">
        <f t="shared" si="64"/>
        <v>106</v>
      </c>
      <c r="BZ62" s="149">
        <f t="shared" si="64"/>
        <v>107</v>
      </c>
      <c r="CA62" s="149">
        <f t="shared" si="64"/>
        <v>108</v>
      </c>
      <c r="CB62" s="149">
        <f t="shared" si="64"/>
        <v>109</v>
      </c>
      <c r="CC62" s="149">
        <f t="shared" si="64"/>
        <v>110</v>
      </c>
      <c r="CD62" s="149">
        <f t="shared" si="64"/>
        <v>111</v>
      </c>
      <c r="CE62" s="191">
        <f t="shared" si="64"/>
        <v>112</v>
      </c>
      <c r="CF62" s="214">
        <f>CZ68+1</f>
        <v>39</v>
      </c>
      <c r="CG62" s="149">
        <f t="shared" ref="CG62:DB62" si="65">CF62+1</f>
        <v>40</v>
      </c>
      <c r="CH62" s="149">
        <f t="shared" si="65"/>
        <v>41</v>
      </c>
      <c r="CI62" s="149">
        <f t="shared" si="65"/>
        <v>42</v>
      </c>
      <c r="CJ62" s="149">
        <f t="shared" si="65"/>
        <v>43</v>
      </c>
      <c r="CK62" s="149">
        <f t="shared" si="65"/>
        <v>44</v>
      </c>
      <c r="CL62" s="149">
        <f t="shared" si="65"/>
        <v>45</v>
      </c>
      <c r="CM62" s="149">
        <f t="shared" si="65"/>
        <v>46</v>
      </c>
      <c r="CN62" s="149">
        <f t="shared" si="65"/>
        <v>47</v>
      </c>
      <c r="CO62" s="149">
        <f t="shared" si="65"/>
        <v>48</v>
      </c>
      <c r="CP62" s="149">
        <f t="shared" si="65"/>
        <v>49</v>
      </c>
      <c r="CQ62" s="149">
        <f t="shared" si="65"/>
        <v>50</v>
      </c>
      <c r="CR62" s="149">
        <f t="shared" si="65"/>
        <v>51</v>
      </c>
      <c r="CS62" s="149">
        <f t="shared" si="65"/>
        <v>52</v>
      </c>
      <c r="CT62" s="149">
        <f t="shared" si="65"/>
        <v>53</v>
      </c>
      <c r="CU62" s="149">
        <f t="shared" si="65"/>
        <v>54</v>
      </c>
      <c r="CV62" s="149">
        <f t="shared" si="65"/>
        <v>55</v>
      </c>
      <c r="CW62" s="149">
        <f t="shared" si="65"/>
        <v>56</v>
      </c>
      <c r="CX62" s="149">
        <f t="shared" si="65"/>
        <v>57</v>
      </c>
      <c r="CY62" s="149">
        <f t="shared" si="65"/>
        <v>58</v>
      </c>
      <c r="CZ62" s="149">
        <f t="shared" si="65"/>
        <v>59</v>
      </c>
      <c r="DA62" s="149">
        <f t="shared" si="65"/>
        <v>60</v>
      </c>
      <c r="DB62" s="191">
        <f t="shared" si="65"/>
        <v>61</v>
      </c>
      <c r="DC62" s="214">
        <f>DN68+1</f>
        <v>221</v>
      </c>
      <c r="DD62" s="149">
        <f t="shared" ref="DD62:DP62" si="66">DC62+1</f>
        <v>222</v>
      </c>
      <c r="DE62" s="149">
        <f t="shared" si="66"/>
        <v>223</v>
      </c>
      <c r="DF62" s="149">
        <f t="shared" si="66"/>
        <v>224</v>
      </c>
      <c r="DG62" s="149">
        <f t="shared" si="66"/>
        <v>225</v>
      </c>
      <c r="DH62" s="149">
        <f t="shared" si="66"/>
        <v>226</v>
      </c>
      <c r="DI62" s="149">
        <f t="shared" si="66"/>
        <v>227</v>
      </c>
      <c r="DJ62" s="149">
        <f t="shared" si="66"/>
        <v>228</v>
      </c>
      <c r="DK62" s="149">
        <f t="shared" si="66"/>
        <v>229</v>
      </c>
      <c r="DL62" s="149">
        <f t="shared" si="66"/>
        <v>230</v>
      </c>
      <c r="DM62" s="149">
        <f t="shared" si="66"/>
        <v>231</v>
      </c>
      <c r="DN62" s="149">
        <f t="shared" si="66"/>
        <v>232</v>
      </c>
      <c r="DO62" s="149">
        <f t="shared" si="66"/>
        <v>233</v>
      </c>
      <c r="DP62" s="167">
        <f t="shared" si="66"/>
        <v>234</v>
      </c>
      <c r="DQ62" s="136"/>
      <c r="DR62" s="142"/>
      <c r="DS62" s="142"/>
      <c r="DT62" s="142"/>
      <c r="DU62" s="142"/>
      <c r="DV62" s="143"/>
      <c r="DW62" s="136"/>
      <c r="DX62" s="136"/>
    </row>
    <row r="63" spans="1:128" ht="12.75" customHeight="1">
      <c r="A63" s="384"/>
      <c r="B63" s="152">
        <f>VLOOKUP(CONCATENATE($B$5,"-",B62),PriceList[[Код ОН для шахиатки]:[Цена в шахматку]],3,0)</f>
        <v>29.86</v>
      </c>
      <c r="C63" s="153">
        <f>VLOOKUP(CONCATENATE($B$5,"-",C62),PriceList[[Код ОН для шахиатки]:[Цена в шахматку]],3,0)</f>
        <v>30.6</v>
      </c>
      <c r="D63" s="153">
        <f>VLOOKUP(CONCATENATE($B$5,"-",D62),PriceList[[Код ОН для шахиатки]:[Цена в шахматку]],3,0)</f>
        <v>58.66</v>
      </c>
      <c r="E63" s="153">
        <f>VLOOKUP(CONCATENATE($B$5,"-",E62),PriceList[[Код ОН для шахиатки]:[Цена в шахматку]],3,0)</f>
        <v>29.27</v>
      </c>
      <c r="F63" s="153">
        <f>VLOOKUP(CONCATENATE($B$5,"-",F62),PriceList[[Код ОН для шахиатки]:[Цена в шахматку]],3,0)</f>
        <v>29.28</v>
      </c>
      <c r="G63" s="153">
        <f>VLOOKUP(CONCATENATE($B$5,"-",G62),PriceList[[Код ОН для шахиатки]:[Цена в шахматку]],3,0)</f>
        <v>29.28</v>
      </c>
      <c r="H63" s="153">
        <f>VLOOKUP(CONCATENATE($B$5,"-",H62),PriceList[[Код ОН для шахиатки]:[Цена в шахматку]],3,0)</f>
        <v>28.64</v>
      </c>
      <c r="I63" s="153">
        <f>VLOOKUP(CONCATENATE($B$5,"-",I62),PriceList[[Код ОН для шахиатки]:[Цена в шахматку]],3,0)</f>
        <v>49.74</v>
      </c>
      <c r="J63" s="153">
        <f>VLOOKUP(CONCATENATE($B$5,"-",J62),PriceList[[Код ОН для шахиатки]:[Цена в шахматку]],3,0)</f>
        <v>49.74</v>
      </c>
      <c r="K63" s="153">
        <f>VLOOKUP(CONCATENATE($B$5,"-",K62),PriceList[[Код ОН для шахиатки]:[Цена в шахматку]],3,0)</f>
        <v>28.64</v>
      </c>
      <c r="L63" s="153">
        <f>VLOOKUP(CONCATENATE($B$5,"-",L62),PriceList[[Код ОН для шахиатки]:[Цена в шахматку]],3,0)</f>
        <v>29.27</v>
      </c>
      <c r="M63" s="153">
        <f>VLOOKUP(CONCATENATE($B$5,"-",M62),PriceList[[Код ОН для шахиатки]:[Цена в шахматку]],3,0)</f>
        <v>29.28</v>
      </c>
      <c r="N63" s="153">
        <f>VLOOKUP(CONCATENATE($B$5,"-",N62),PriceList[[Код ОН для шахиатки]:[Цена в шахматку]],3,0)</f>
        <v>29.27</v>
      </c>
      <c r="O63" s="153">
        <f>VLOOKUP(CONCATENATE($B$5,"-",O62),PriceList[[Код ОН для шахиатки]:[Цена в шахматку]],3,0)</f>
        <v>29.28</v>
      </c>
      <c r="P63" s="153">
        <f>VLOOKUP(CONCATENATE($B$5,"-",P62),PriceList[[Код ОН для шахиатки]:[Цена в шахматку]],3,0)</f>
        <v>53.24</v>
      </c>
      <c r="Q63" s="153">
        <f>VLOOKUP(CONCATENATE($B$5,"-",Q62),PriceList[[Код ОН для шахиатки]:[Цена в шахматку]],3,0)</f>
        <v>30.6</v>
      </c>
      <c r="R63" s="153">
        <f>VLOOKUP(CONCATENATE($B$5,"-",R62),PriceList[[Код ОН для шахиатки]:[Цена в шахматку]],3,0)</f>
        <v>30.14</v>
      </c>
      <c r="S63" s="153">
        <f>VLOOKUP(CONCATENATE($B$5,"-",S62),PriceList[[Код ОН для шахиатки]:[Цена в шахматку]],3,0)</f>
        <v>43</v>
      </c>
      <c r="T63" s="153">
        <f>VLOOKUP(CONCATENATE($B$5,"-",T62),PriceList[[Код ОН для шахиатки]:[Цена в шахматку]],3,0)</f>
        <v>48.9</v>
      </c>
      <c r="U63" s="153">
        <f>VLOOKUP(CONCATENATE($B$5,"-",U62),PriceList[[Код ОН для шахиатки]:[Цена в шахматку]],3,0)</f>
        <v>29.51</v>
      </c>
      <c r="V63" s="153">
        <f>VLOOKUP(CONCATENATE($B$5,"-",V62),PriceList[[Код ОН для шахиатки]:[Цена в шахматку]],3,0)</f>
        <v>30.16</v>
      </c>
      <c r="W63" s="153">
        <f>VLOOKUP(CONCATENATE($B$5,"-",W62),PriceList[[Код ОН для шахиатки]:[Цена в шахматку]],3,0)</f>
        <v>30.83</v>
      </c>
      <c r="X63" s="153">
        <f>VLOOKUP(CONCATENATE($B$5,"-",X62),PriceList[[Код ОН для шахиатки]:[Цена в шахматку]],3,0)</f>
        <v>31.48</v>
      </c>
      <c r="Y63" s="153">
        <f>VLOOKUP(CONCATENATE($B$5,"-",Y62),PriceList[[Код ОН для шахиатки]:[Цена в шахматку]],3,0)</f>
        <v>31.9</v>
      </c>
      <c r="Z63" s="153">
        <f>VLOOKUP(CONCATENATE($B$5,"-",Z62),PriceList[[Код ОН для шахиатки]:[Цена в шахматку]],3,0)</f>
        <v>32.340000000000003</v>
      </c>
      <c r="AA63" s="153">
        <f>VLOOKUP(CONCATENATE($B$5,"-",AA62),PriceList[[Код ОН для шахиатки]:[Цена в шахматку]],3,0)</f>
        <v>53.42</v>
      </c>
      <c r="AB63" s="153">
        <f>VLOOKUP(CONCATENATE($B$5,"-",AB62),PriceList[[Код ОН для шахиатки]:[Цена в шахматку]],3,0)</f>
        <v>29.27</v>
      </c>
      <c r="AC63" s="153">
        <f>VLOOKUP(CONCATENATE($B$5,"-",AC62),PriceList[[Код ОН для шахиатки]:[Цена в шахматку]],3,0)</f>
        <v>29.28</v>
      </c>
      <c r="AD63" s="153">
        <f>VLOOKUP(CONCATENATE($B$5,"-",AD62),PriceList[[Код ОН для шахиатки]:[Цена в шахматку]],3,0)</f>
        <v>29.27</v>
      </c>
      <c r="AE63" s="153">
        <f>VLOOKUP(CONCATENATE($B$5,"-",AE62),PriceList[[Код ОН для шахиатки]:[Цена в шахматку]],3,0)</f>
        <v>29.28</v>
      </c>
      <c r="AF63" s="153">
        <f>VLOOKUP(CONCATENATE($B$5,"-",AF62),PriceList[[Код ОН для шахиатки]:[Цена в шахматку]],3,0)</f>
        <v>28.64</v>
      </c>
      <c r="AG63" s="153">
        <f>VLOOKUP(CONCATENATE($B$5,"-",AG62),PriceList[[Код ОН для шахиатки]:[Цена в шахматку]],3,0)</f>
        <v>49.74</v>
      </c>
      <c r="AH63" s="153">
        <f>VLOOKUP(CONCATENATE($B$5,"-",AH62),PriceList[[Код ОН для шахиатки]:[Цена в шахматку]],3,0)</f>
        <v>49.74</v>
      </c>
      <c r="AI63" s="153">
        <f>VLOOKUP(CONCATENATE($B$5,"-",AI62),PriceList[[Код ОН для шахиатки]:[Цена в шахматку]],3,0)</f>
        <v>28.64</v>
      </c>
      <c r="AJ63" s="153">
        <f>VLOOKUP(CONCATENATE($B$5,"-",AJ62),PriceList[[Код ОН для шахиатки]:[Цена в шахматку]],3,0)</f>
        <v>29.28</v>
      </c>
      <c r="AK63" s="153">
        <f>VLOOKUP(CONCATENATE($B$5,"-",AK62),PriceList[[Код ОН для шахиатки]:[Цена в шахматку]],3,0)</f>
        <v>29.28</v>
      </c>
      <c r="AL63" s="153">
        <f>VLOOKUP(CONCATENATE($B$5,"-",AL62),PriceList[[Код ОН для шахиатки]:[Цена в шахматку]],3,0)</f>
        <v>29.28</v>
      </c>
      <c r="AM63" s="153">
        <f>VLOOKUP(CONCATENATE($B$5,"-",AM62),PriceList[[Код ОН для шахиатки]:[Цена в шахматку]],3,0)</f>
        <v>58.66</v>
      </c>
      <c r="AN63" s="153">
        <f>VLOOKUP(CONCATENATE($B$5,"-",AN62),PriceList[[Код ОН для шахиатки]:[Цена в шахматку]],3,0)</f>
        <v>30.59</v>
      </c>
      <c r="AO63" s="153">
        <f>VLOOKUP(CONCATENATE($B$5,"-",AO62),PriceList[[Код ОН для шахиатки]:[Цена в шахматку]],3,0)</f>
        <v>30.78</v>
      </c>
      <c r="AP63" s="153">
        <f>VLOOKUP(CONCATENATE($B$5,"-",AP62),PriceList[[Код ОН для шахиатки]:[Цена в шахматку]],3,0)</f>
        <v>30.59</v>
      </c>
      <c r="AQ63" s="207">
        <f>VLOOKUP(CONCATENATE($B$5,"-",AQ62),PriceList[[Код ОН для шахиатки]:[Цена в шахматку]],3,0)</f>
        <v>30.4</v>
      </c>
      <c r="AR63" s="215">
        <f>VLOOKUP(CONCATENATE($AR$5,"-",AR62),PriceList[[Код ОН для шахиатки]:[Цена в шахматку]],3,0)</f>
        <v>37.479999999999997</v>
      </c>
      <c r="AS63" s="153">
        <f>VLOOKUP(CONCATENATE($AR$5,"-",AS62),PriceList[[Код ОН для шахиатки]:[Цена в шахматку]],3,0)</f>
        <v>29.02</v>
      </c>
      <c r="AT63" s="153">
        <f>VLOOKUP(CONCATENATE($AR$5,"-",AT62),PriceList[[Код ОН для шахиатки]:[Цена в шахматку]],3,0)</f>
        <v>28.56</v>
      </c>
      <c r="AU63" s="153">
        <f>VLOOKUP(CONCATENATE($AR$5,"-",AU62),PriceList[[Код ОН для шахиатки]:[Цена в шахматку]],3,0)</f>
        <v>32.46</v>
      </c>
      <c r="AV63" s="153">
        <f>VLOOKUP(CONCATENATE($AR$5,"-",AV62),PriceList[[Код ОН для шахиатки]:[Цена в шахматку]],3,0)</f>
        <v>32.44</v>
      </c>
      <c r="AW63" s="153">
        <f>VLOOKUP(CONCATENATE($AR$5,"-",AW62),PriceList[[Код ОН для шахиатки]:[Цена в шахматку]],3,0)</f>
        <v>28.56</v>
      </c>
      <c r="AX63" s="153">
        <f>VLOOKUP(CONCATENATE($AR$5,"-",AX62),PriceList[[Код ОН для шахиатки]:[Цена в шахматку]],3,0)</f>
        <v>29.03</v>
      </c>
      <c r="AY63" s="153">
        <f>VLOOKUP(CONCATENATE($AR$5,"-",AY62),PriceList[[Код ОН для шахиатки]:[Цена в шахматку]],3,0)</f>
        <v>28.55</v>
      </c>
      <c r="AZ63" s="153">
        <f>VLOOKUP(CONCATENATE($AR$5,"-",AZ62),PriceList[[Код ОН для шахиатки]:[Цена в шахматку]],3,0)</f>
        <v>29.03</v>
      </c>
      <c r="BA63" s="153">
        <f>VLOOKUP(CONCATENATE($AR$5,"-",BA62),PriceList[[Код ОН для шахиатки]:[Цена в шахматку]],3,0)</f>
        <v>29.03</v>
      </c>
      <c r="BB63" s="153">
        <f>VLOOKUP(CONCATENATE($AR$5,"-",BB62),PriceList[[Код ОН для шахиатки]:[Цена в шахматку]],3,0)</f>
        <v>29.03</v>
      </c>
      <c r="BC63" s="153">
        <f>VLOOKUP(CONCATENATE($AR$5,"-",BC62),PriceList[[Код ОН для шахиатки]:[Цена в шахматку]],3,0)</f>
        <v>29.03</v>
      </c>
      <c r="BD63" s="153">
        <f>VLOOKUP(CONCATENATE($AR$5,"-",BD62),PriceList[[Код ОН для шахиатки]:[Цена в шахматку]],3,0)</f>
        <v>28.43</v>
      </c>
      <c r="BE63" s="153">
        <f>VLOOKUP(CONCATENATE($AR$5,"-",BE62),PriceList[[Код ОН для шахиатки]:[Цена в шахматку]],3,0)</f>
        <v>28.87</v>
      </c>
      <c r="BF63" s="153">
        <f>VLOOKUP(CONCATENATE($AR$5,"-",BF62),PriceList[[Код ОН для шахиатки]:[Цена в шахматку]],3,0)</f>
        <v>33.479999999999997</v>
      </c>
      <c r="BG63" s="153">
        <f>VLOOKUP(CONCATENATE($AR$5,"-",BG62),PriceList[[Код ОН для шахиатки]:[Цена в шахматку]],3,0)</f>
        <v>41.93</v>
      </c>
      <c r="BH63" s="153">
        <f>VLOOKUP(CONCATENATE($AR$5,"-",BH62),PriceList[[Код ОН для шахиатки]:[Цена в шахматку]],3,0)</f>
        <v>29.27</v>
      </c>
      <c r="BI63" s="153">
        <f>VLOOKUP(CONCATENATE($AR$5,"-",BI62),PriceList[[Код ОН для шахиатки]:[Цена в шахматку]],3,0)</f>
        <v>29.27</v>
      </c>
      <c r="BJ63" s="153">
        <f>VLOOKUP(CONCATENATE($AR$5,"-",BJ62),PriceList[[Код ОН для шахиатки]:[Цена в шахматку]],3,0)</f>
        <v>29.27</v>
      </c>
      <c r="BK63" s="153">
        <f>VLOOKUP(CONCATENATE($AR$5,"-",BK62),PriceList[[Код ОН для шахиатки]:[Цена в шахматку]],3,0)</f>
        <v>29.27</v>
      </c>
      <c r="BL63" s="153">
        <f>VLOOKUP(CONCATENATE($AR$5,"-",BL62),PriceList[[Код ОН для шахиатки]:[Цена в шахматку]],3,0)</f>
        <v>29.27</v>
      </c>
      <c r="BM63" s="153">
        <f>VLOOKUP(CONCATENATE($AR$5,"-",BM62),PriceList[[Код ОН для шахиатки]:[Цена в шахматку]],3,0)</f>
        <v>29.27</v>
      </c>
      <c r="BN63" s="153">
        <f>VLOOKUP(CONCATENATE($AR$5,"-",BN62),PriceList[[Код ОН для шахиатки]:[Цена в шахматку]],3,0)</f>
        <v>29.27</v>
      </c>
      <c r="BO63" s="153">
        <f>VLOOKUP(CONCATENATE($AR$5,"-",BO62),PriceList[[Код ОН для шахиатки]:[Цена в шахматку]],3,0)</f>
        <v>28.56</v>
      </c>
      <c r="BP63" s="153">
        <f>VLOOKUP(CONCATENATE($AR$5,"-",BP62),PriceList[[Код ОН для шахиатки]:[Цена в шахматку]],3,0)</f>
        <v>49.72</v>
      </c>
      <c r="BQ63" s="153">
        <f>VLOOKUP(CONCATENATE($AR$5,"-",BQ62),PriceList[[Код ОН для шахиатки]:[Цена в шахматку]],3,0)</f>
        <v>49.72</v>
      </c>
      <c r="BR63" s="153">
        <f>VLOOKUP(CONCATENATE($AR$5,"-",BR62),PriceList[[Код ОН для шахиатки]:[Цена в шахматку]],3,0)</f>
        <v>28.56</v>
      </c>
      <c r="BS63" s="153">
        <f>VLOOKUP(CONCATENATE($AR$5,"-",BS62),PriceList[[Код ОН для шахиатки]:[Цена в шахматку]],3,0)</f>
        <v>29.27</v>
      </c>
      <c r="BT63" s="153">
        <f>VLOOKUP(CONCATENATE($AR$5,"-",BT62),PriceList[[Код ОН для шахиатки]:[Цена в шахматку]],3,0)</f>
        <v>29.27</v>
      </c>
      <c r="BU63" s="153">
        <f>VLOOKUP(CONCATENATE($AR$5,"-",BU62),PriceList[[Код ОН для шахиатки]:[Цена в шахматку]],3,0)</f>
        <v>29.46</v>
      </c>
      <c r="BV63" s="153">
        <f>VLOOKUP(CONCATENATE($AR$5,"-",BV62),PriceList[[Код ОН для шахиатки]:[Цена в шахматку]],3,0)</f>
        <v>34.43</v>
      </c>
      <c r="BW63" s="153">
        <f>VLOOKUP(CONCATENATE($AR$5,"-",BW62),PriceList[[Код ОН для шахиатки]:[Цена в шахматку]],3,0)</f>
        <v>29.27</v>
      </c>
      <c r="BX63" s="153">
        <f>VLOOKUP(CONCATENATE($AR$5,"-",BX62),PriceList[[Код ОН для шахиатки]:[Цена в шахматку]],3,0)</f>
        <v>29.27</v>
      </c>
      <c r="BY63" s="153">
        <f>VLOOKUP(CONCATENATE($AR$5,"-",BY62),PriceList[[Код ОН для шахиатки]:[Цена в шахматку]],3,0)</f>
        <v>29.27</v>
      </c>
      <c r="BZ63" s="153">
        <f>VLOOKUP(CONCATENATE($AR$5,"-",BZ62),PriceList[[Код ОН для шахиатки]:[Цена в шахматку]],3,0)</f>
        <v>29.27</v>
      </c>
      <c r="CA63" s="153">
        <f>VLOOKUP(CONCATENATE($AR$5,"-",CA62),PriceList[[Код ОН для шахиатки]:[Цена в шахматку]],3,0)</f>
        <v>63.41</v>
      </c>
      <c r="CB63" s="153">
        <f>VLOOKUP(CONCATENATE($AR$5,"-",CB62),PriceList[[Код ОН для шахиатки]:[Цена в шахматку]],3,0)</f>
        <v>28.87</v>
      </c>
      <c r="CC63" s="153">
        <f>VLOOKUP(CONCATENATE($AR$5,"-",CC62),PriceList[[Код ОН для шахиатки]:[Цена в шахматку]],3,0)</f>
        <v>28.87</v>
      </c>
      <c r="CD63" s="153">
        <f>VLOOKUP(CONCATENATE($AR$5,"-",CD62),PriceList[[Код ОН для шахиатки]:[Цена в шахматку]],3,0)</f>
        <v>28.42</v>
      </c>
      <c r="CE63" s="207">
        <f>VLOOKUP(CONCATENATE($AR$5,"-",CE62),PriceList[[Код ОН для шахиатки]:[Цена в шахматку]],3,0)</f>
        <v>28.72</v>
      </c>
      <c r="CF63" s="215">
        <f>VLOOKUP(CONCATENATE($CF$5,"-",CF62),PriceList[[Код ОН для шахиатки]:[Цена в шахматку]],3,0)</f>
        <v>29.88</v>
      </c>
      <c r="CG63" s="153">
        <f>VLOOKUP(CONCATENATE($CF$5,"-",CG62),PriceList[[Код ОН для шахиатки]:[Цена в шахматку]],3,0)</f>
        <v>29.39</v>
      </c>
      <c r="CH63" s="153">
        <f>VLOOKUP(CONCATENATE($CF$5,"-",CH62),PriceList[[Код ОН для шахиатки]:[Цена в шахматку]],3,0)</f>
        <v>29.11</v>
      </c>
      <c r="CI63" s="153">
        <f>VLOOKUP(CONCATENATE($CF$5,"-",CI62),PriceList[[Код ОН для шахиатки]:[Цена в шахматку]],3,0)</f>
        <v>29.27</v>
      </c>
      <c r="CJ63" s="153">
        <f>VLOOKUP(CONCATENATE($CF$5,"-",CJ62),PriceList[[Код ОН для шахиатки]:[Цена в шахматку]],3,0)</f>
        <v>29.27</v>
      </c>
      <c r="CK63" s="153">
        <f>VLOOKUP(CONCATENATE($CF$5,"-",CK62),PriceList[[Код ОН для шахиатки]:[Цена в шахматку]],3,0)</f>
        <v>29.27</v>
      </c>
      <c r="CL63" s="153">
        <f>VLOOKUP(CONCATENATE($CF$5,"-",CL62),PriceList[[Код ОН для шахиатки]:[Цена в шахматку]],3,0)</f>
        <v>45.23</v>
      </c>
      <c r="CM63" s="153">
        <f>VLOOKUP(CONCATENATE($CF$5,"-",CM62),PriceList[[Код ОН для шахиатки]:[Цена в шахматку]],3,0)</f>
        <v>28.97</v>
      </c>
      <c r="CN63" s="153">
        <f>VLOOKUP(CONCATENATE($CF$5,"-",CN62),PriceList[[Код ОН для шахиатки]:[Цена в шахматку]],3,0)</f>
        <v>52.06</v>
      </c>
      <c r="CO63" s="153">
        <f>VLOOKUP(CONCATENATE($CF$5,"-",CO62),PriceList[[Код ОН для шахиатки]:[Цена в шахматку]],3,0)</f>
        <v>29.03</v>
      </c>
      <c r="CP63" s="153">
        <f>VLOOKUP(CONCATENATE($CF$5,"-",CP62),PriceList[[Код ОН для шахиатки]:[Цена в шахматку]],3,0)</f>
        <v>29.13</v>
      </c>
      <c r="CQ63" s="153">
        <f>VLOOKUP(CONCATENATE($CF$5,"-",CQ62),PriceList[[Код ОН для шахиатки]:[Цена в шахматку]],3,0)</f>
        <v>29.65</v>
      </c>
      <c r="CR63" s="153">
        <f>VLOOKUP(CONCATENATE($CF$5,"-",CR62),PriceList[[Код ОН для шахиатки]:[Цена в шахматку]],3,0)</f>
        <v>30.07</v>
      </c>
      <c r="CS63" s="153">
        <f>VLOOKUP(CONCATENATE($CF$5,"-",CS62),PriceList[[Код ОН для шахиатки]:[Цена в шахматку]],3,0)</f>
        <v>30.35</v>
      </c>
      <c r="CT63" s="153">
        <f>VLOOKUP(CONCATENATE($CF$5,"-",CT62),PriceList[[Код ОН для шахиатки]:[Цена в шахматку]],3,0)</f>
        <v>31.02</v>
      </c>
      <c r="CU63" s="153">
        <f>VLOOKUP(CONCATENATE($CF$5,"-",CU62),PriceList[[Код ОН для шахиатки]:[Цена в шахматку]],3,0)</f>
        <v>30.91</v>
      </c>
      <c r="CV63" s="153">
        <f>VLOOKUP(CONCATENATE($CF$5,"-",CV62),PriceList[[Код ОН для шахиатки]:[Цена в шахматку]],3,0)</f>
        <v>30.39</v>
      </c>
      <c r="CW63" s="153">
        <f>VLOOKUP(CONCATENATE($CF$5,"-",CW62),PriceList[[Код ОН для шахиатки]:[Цена в шахматку]],3,0)</f>
        <v>29.36</v>
      </c>
      <c r="CX63" s="153">
        <f>VLOOKUP(CONCATENATE($CF$5,"-",CX62),PriceList[[Код ОН для шахиатки]:[Цена в шахматку]],3,0)</f>
        <v>41.75</v>
      </c>
      <c r="CY63" s="153">
        <f>VLOOKUP(CONCATENATE($CF$5,"-",CY62),PriceList[[Код ОН для шахиатки]:[Цена в шахматку]],3,0)</f>
        <v>41.75</v>
      </c>
      <c r="CZ63" s="153">
        <f>VLOOKUP(CONCATENATE($CF$5,"-",CZ62),PriceList[[Код ОН для шахиатки]:[Цена в шахматку]],3,0)</f>
        <v>29.36</v>
      </c>
      <c r="DA63" s="153">
        <f>VLOOKUP(CONCATENATE($CF$5,"-",DA62),PriceList[[Код ОН для шахиатки]:[Цена в шахматку]],3,0)</f>
        <v>30.37</v>
      </c>
      <c r="DB63" s="207">
        <f>VLOOKUP(CONCATENATE($CF$5,"-",DB62),PriceList[[Код ОН для шахиатки]:[Цена в шахматку]],3,0)</f>
        <v>30.83</v>
      </c>
      <c r="DC63" s="215">
        <f>VLOOKUP(CONCATENATE($DC$5,"-",DC62),PriceList[[Код ОН для шахиатки]:[Цена в шахматку]],3,0)</f>
        <v>30.82</v>
      </c>
      <c r="DD63" s="153">
        <f>VLOOKUP(CONCATENATE($DC$5,"-",DD62),PriceList[[Код ОН для шахиатки]:[Цена в шахматку]],3,0)</f>
        <v>30.35</v>
      </c>
      <c r="DE63" s="153">
        <f>VLOOKUP(CONCATENATE($DC$5,"-",DE62),PriceList[[Код ОН для шахиатки]:[Цена в шахматку]],3,0)</f>
        <v>29.36</v>
      </c>
      <c r="DF63" s="153">
        <f>VLOOKUP(CONCATENATE($DC$5,"-",DF62),PriceList[[Код ОН для шахиатки]:[Цена в шахматку]],3,0)</f>
        <v>41.75</v>
      </c>
      <c r="DG63" s="153">
        <f>VLOOKUP(CONCATENATE($DC$5,"-",DG62),PriceList[[Код ОН для шахиатки]:[Цена в шахматку]],3,0)</f>
        <v>41.75</v>
      </c>
      <c r="DH63" s="153">
        <f>VLOOKUP(CONCATENATE($DC$5,"-",DH62),PriceList[[Код ОН для шахиатки]:[Цена в шахматку]],3,0)</f>
        <v>29.36</v>
      </c>
      <c r="DI63" s="153">
        <f>VLOOKUP(CONCATENATE($DC$5,"-",DI62),PriceList[[Код ОН для шахиатки]:[Цена в шахматку]],3,0)</f>
        <v>30.39</v>
      </c>
      <c r="DJ63" s="153">
        <f>VLOOKUP(CONCATENATE($DC$5,"-",DJ62),PriceList[[Код ОН для шахиатки]:[Цена в шахматку]],3,0)</f>
        <v>30.91</v>
      </c>
      <c r="DK63" s="153">
        <f>VLOOKUP(CONCATENATE($DC$5,"-",DK62),PriceList[[Код ОН для шахиатки]:[Цена в шахматку]],3,0)</f>
        <v>31.02</v>
      </c>
      <c r="DL63" s="153">
        <f>VLOOKUP(CONCATENATE($DC$5,"-",DL62),PriceList[[Код ОН для шахиатки]:[Цена в шахматку]],3,0)</f>
        <v>30.35</v>
      </c>
      <c r="DM63" s="153">
        <f>VLOOKUP(CONCATENATE($DC$5,"-",DM62),PriceList[[Код ОН для шахиатки]:[Цена в шахматку]],3,0)</f>
        <v>30.07</v>
      </c>
      <c r="DN63" s="153">
        <f>VLOOKUP(CONCATENATE($DC$5,"-",DN62),PriceList[[Код ОН для шахиатки]:[Цена в шахматку]],3,0)</f>
        <v>29.65</v>
      </c>
      <c r="DO63" s="153">
        <f>VLOOKUP(CONCATENATE($DC$5,"-",DO62),PriceList[[Код ОН для шахиатки]:[Цена в шахматку]],3,0)</f>
        <v>29.39</v>
      </c>
      <c r="DP63" s="168">
        <f>VLOOKUP(CONCATENATE($DC$5,"-",DP62),PriceList[[Код ОН для шахиатки]:[Цена в шахматку]],3,0)</f>
        <v>29.88</v>
      </c>
      <c r="DQ63" s="136"/>
      <c r="DR63" s="142"/>
      <c r="DS63" s="142"/>
      <c r="DT63" s="142"/>
      <c r="DU63" s="142"/>
      <c r="DV63" s="143"/>
      <c r="DW63" s="136"/>
      <c r="DX63" s="136"/>
    </row>
    <row r="64" spans="1:128" ht="12.75" customHeight="1">
      <c r="A64" s="384"/>
      <c r="B64" s="154">
        <f>VLOOKUP(CONCATENATE($B$5,"-",B62),PriceList[[Код ОН для шахиатки]:[Цена в шахматку]],4,0)</f>
        <v>370131.30000000005</v>
      </c>
      <c r="C64" s="155">
        <f>VLOOKUP(CONCATENATE($B$5,"-",C62),PriceList[[Код ОН для шахиатки]:[Цена в шахматку]],4,0)</f>
        <v>373728.30000000005</v>
      </c>
      <c r="D64" s="155">
        <f>VLOOKUP(CONCATENATE($B$5,"-",D62),PriceList[[Код ОН для шахиатки]:[Цена в шахматку]],4,0)</f>
        <v>336333.88800000004</v>
      </c>
      <c r="E64" s="155">
        <f>VLOOKUP(CONCATENATE($B$5,"-",E62),PriceList[[Код ОН для шахиатки]:[Цена в шахматку]],4,0)</f>
        <v>371929.80000000005</v>
      </c>
      <c r="F64" s="155">
        <f>VLOOKUP(CONCATENATE($B$5,"-",F62),PriceList[[Код ОН для шахиатки]:[Цена в шахматку]],4,0)</f>
        <v>370131.30000000005</v>
      </c>
      <c r="G64" s="155">
        <f>VLOOKUP(CONCATENATE($B$5,"-",G62),PriceList[[Код ОН для шахиатки]:[Цена в шахматку]],4,0)</f>
        <v>370131.30000000005</v>
      </c>
      <c r="H64" s="155">
        <f>VLOOKUP(CONCATENATE($B$5,"-",H62),PriceList[[Код ОН для шахиатки]:[Цена в шахматку]],4,0)</f>
        <v>370131.30000000005</v>
      </c>
      <c r="I64" s="155">
        <f>VLOOKUP(CONCATENATE($B$5,"-",I62),PriceList[[Код ОН для шахиатки]:[Цена в шахматку]],4,0)</f>
        <v>364735.80000000005</v>
      </c>
      <c r="J64" s="155">
        <f>VLOOKUP(CONCATENATE($B$5,"-",J62),PriceList[[Код ОН для шахиатки]:[Цена в шахматку]],4,0)</f>
        <v>361138.80000000005</v>
      </c>
      <c r="K64" s="155">
        <f>VLOOKUP(CONCATENATE($B$5,"-",K62),PriceList[[Код ОН для шахиатки]:[Цена в шахматку]],4,0)</f>
        <v>368332.80000000005</v>
      </c>
      <c r="L64" s="155">
        <f>VLOOKUP(CONCATENATE($B$5,"-",L62),PriceList[[Код ОН для шахиатки]:[Цена в шахматку]],4,0)</f>
        <v>368332.80000000005</v>
      </c>
      <c r="M64" s="155">
        <f>VLOOKUP(CONCATENATE($B$5,"-",M62),PriceList[[Код ОН для шахиатки]:[Цена в шахматку]],4,0)</f>
        <v>368332.80000000005</v>
      </c>
      <c r="N64" s="155">
        <f>VLOOKUP(CONCATENATE($B$5,"-",N62),PriceList[[Код ОН для шахиатки]:[Цена в шахматку]],4,0)</f>
        <v>370131.30000000005</v>
      </c>
      <c r="O64" s="155">
        <f>VLOOKUP(CONCATENATE($B$5,"-",O62),PriceList[[Код ОН для шахиатки]:[Цена в шахматку]],4,0)</f>
        <v>370131.30000000005</v>
      </c>
      <c r="P64" s="155">
        <f>VLOOKUP(CONCATENATE($B$5,"-",P62),PriceList[[Код ОН для шахиатки]:[Цена в шахматку]],4,0)</f>
        <v>338060.44800000003</v>
      </c>
      <c r="Q64" s="155">
        <f>VLOOKUP(CONCATENATE($B$5,"-",Q62),PriceList[[Код ОН для шахиатки]:[Цена в шахматку]],4,0)</f>
        <v>371929.80000000005</v>
      </c>
      <c r="R64" s="155">
        <f>VLOOKUP(CONCATENATE($B$5,"-",R62),PriceList[[Код ОН для шахиатки]:[Цена в шахматку]],4,0)</f>
        <v>371929.80000000005</v>
      </c>
      <c r="S64" s="155">
        <f>VLOOKUP(CONCATENATE($B$5,"-",S62),PriceList[[Код ОН для шахиатки]:[Цена в шахматку]],4,0)</f>
        <v>353944.80000000005</v>
      </c>
      <c r="T64" s="155">
        <f>VLOOKUP(CONCATENATE($B$5,"-",T62),PriceList[[Код ОН для шахиатки]:[Цена в шахматку]],4,0)</f>
        <v>377771.32800000004</v>
      </c>
      <c r="U64" s="155">
        <f>VLOOKUP(CONCATENATE($B$5,"-",U62),PriceList[[Код ОН для шахиатки]:[Цена в шахматку]],4,0)</f>
        <v>400705.80000000005</v>
      </c>
      <c r="V64" s="155">
        <f>VLOOKUP(CONCATENATE($B$5,"-",V62),PriceList[[Код ОН для шахиатки]:[Цена в шахматку]],4,0)</f>
        <v>400705.80000000005</v>
      </c>
      <c r="W64" s="155">
        <f>VLOOKUP(CONCATENATE($B$5,"-",W62),PriceList[[Код ОН для шахиатки]:[Цена в шахматку]],4,0)</f>
        <v>404302.80000000005</v>
      </c>
      <c r="X64" s="155">
        <f>VLOOKUP(CONCATENATE($B$5,"-",X62),PriceList[[Код ОН для шахиатки]:[Цена в шахматку]],4,0)</f>
        <v>404302.80000000005</v>
      </c>
      <c r="Y64" s="155">
        <f>VLOOKUP(CONCATENATE($B$5,"-",Y62),PriceList[[Код ОН для шахиатки]:[Цена в шахматку]],4,0)</f>
        <v>404302.80000000005</v>
      </c>
      <c r="Z64" s="155">
        <f>VLOOKUP(CONCATENATE($B$5,"-",Z62),PriceList[[Код ОН для шахиатки]:[Цена в шахматку]],4,0)</f>
        <v>404302.80000000005</v>
      </c>
      <c r="AA64" s="155">
        <f>VLOOKUP(CONCATENATE($B$5,"-",AA62),PriceList[[Код ОН для шахиатки]:[Цена в шахматку]],4,0)</f>
        <v>369138.52799999999</v>
      </c>
      <c r="AB64" s="155">
        <f>VLOOKUP(CONCATENATE($B$5,"-",AB62),PriceList[[Код ОН для шахиатки]:[Цена в шахматку]],4,0)</f>
        <v>402504.30000000005</v>
      </c>
      <c r="AC64" s="155">
        <f>VLOOKUP(CONCATENATE($B$5,"-",AC62),PriceList[[Код ОН для шахиатки]:[Цена в шахматку]],4,0)</f>
        <v>402504.30000000005</v>
      </c>
      <c r="AD64" s="155">
        <f>VLOOKUP(CONCATENATE($B$5,"-",AD62),PriceList[[Код ОН для шахиатки]:[Цена в шахматку]],4,0)</f>
        <v>400705.80000000005</v>
      </c>
      <c r="AE64" s="155">
        <f>VLOOKUP(CONCATENATE($B$5,"-",AE62),PriceList[[Код ОН для шахиатки]:[Цена в шахматку]],4,0)</f>
        <v>400705.80000000005</v>
      </c>
      <c r="AF64" s="155">
        <f>VLOOKUP(CONCATENATE($B$5,"-",AF62),PriceList[[Код ОН для шахиатки]:[Цена в шахматку]],4,0)</f>
        <v>400705.80000000005</v>
      </c>
      <c r="AG64" s="155">
        <f>VLOOKUP(CONCATENATE($B$5,"-",AG62),PriceList[[Код ОН для шахиатки]:[Цена в шахматку]],4,0)</f>
        <v>393511.80000000005</v>
      </c>
      <c r="AH64" s="155">
        <f>VLOOKUP(CONCATENATE($B$5,"-",AH62),PriceList[[Код ОН для шахиатки]:[Цена в шахматку]],4,0)</f>
        <v>364735.80000000005</v>
      </c>
      <c r="AI64" s="155">
        <f>VLOOKUP(CONCATENATE($B$5,"-",AI62),PriceList[[Код ОН для шахиатки]:[Цена в шахматку]],4,0)</f>
        <v>371929.80000000005</v>
      </c>
      <c r="AJ64" s="155">
        <f>VLOOKUP(CONCATENATE($B$5,"-",AJ62),PriceList[[Код ОН для шахиатки]:[Цена в шахматку]],4,0)</f>
        <v>371929.80000000005</v>
      </c>
      <c r="AK64" s="155">
        <f>VLOOKUP(CONCATENATE($B$5,"-",AK62),PriceList[[Код ОН для шахиатки]:[Цена в шахматку]],4,0)</f>
        <v>371929.80000000005</v>
      </c>
      <c r="AL64" s="155">
        <f>VLOOKUP(CONCATENATE($B$5,"-",AL62),PriceList[[Код ОН для шахиатки]:[Цена в шахматку]],4,0)</f>
        <v>373728.30000000005</v>
      </c>
      <c r="AM64" s="155">
        <f>VLOOKUP(CONCATENATE($B$5,"-",AM62),PriceList[[Код ОН для шахиатки]:[Цена в шахматку]],4,0)</f>
        <v>338060.44800000003</v>
      </c>
      <c r="AN64" s="155">
        <f>VLOOKUP(CONCATENATE($B$5,"-",AN62),PriceList[[Код ОН для шахиатки]:[Цена в шахматку]],4,0)</f>
        <v>375526.80000000005</v>
      </c>
      <c r="AO64" s="155">
        <f>VLOOKUP(CONCATENATE($B$5,"-",AO62),PriceList[[Код ОН для шахиатки]:[Цена в шахматку]],4,0)</f>
        <v>375526.80000000005</v>
      </c>
      <c r="AP64" s="155">
        <f>VLOOKUP(CONCATENATE($B$5,"-",AP62),PriceList[[Код ОН для шахиатки]:[Цена в шахматку]],4,0)</f>
        <v>371929.80000000005</v>
      </c>
      <c r="AQ64" s="208">
        <f>VLOOKUP(CONCATENATE($B$5,"-",AQ62),PriceList[[Код ОН для шахиатки]:[Цена в шахматку]],4,0)</f>
        <v>371929.80000000005</v>
      </c>
      <c r="AR64" s="216">
        <f>VLOOKUP(CONCATENATE($AR$5,"-",AR62),PriceList[[Код ОН для шахиатки]:[Цена в шахматку]],4,0)</f>
        <v>419410.2</v>
      </c>
      <c r="AS64" s="155">
        <f>VLOOKUP(CONCATENATE($AR$5,"-",AS62),PriceList[[Код ОН для шахиатки]:[Цена в шахматку]],4,0)</f>
        <v>433798.2</v>
      </c>
      <c r="AT64" s="155">
        <f>VLOOKUP(CONCATENATE($AR$5,"-",AT62),PriceList[[Код ОН для шахиатки]:[Цена в шахматку]],4,0)</f>
        <v>433798.2</v>
      </c>
      <c r="AU64" s="155">
        <f>VLOOKUP(CONCATENATE($AR$5,"-",AU62),PriceList[[Код ОН для шахиатки]:[Цена в шахматку]],4,0)</f>
        <v>444589.2</v>
      </c>
      <c r="AV64" s="155">
        <f>VLOOKUP(CONCATENATE($AR$5,"-",AV62),PriceList[[Код ОН для шахиатки]:[Цена в шахматку]],4,0)</f>
        <v>433798.2</v>
      </c>
      <c r="AW64" s="155">
        <f>VLOOKUP(CONCATENATE($AR$5,"-",AW62),PriceList[[Код ОН для шахиатки]:[Цена в шахматку]],4,0)</f>
        <v>430201.2</v>
      </c>
      <c r="AX64" s="155">
        <f>VLOOKUP(CONCATENATE($AR$5,"-",AX62),PriceList[[Код ОН для шахиатки]:[Цена в шахматку]],4,0)</f>
        <v>430201.2</v>
      </c>
      <c r="AY64" s="155">
        <f>VLOOKUP(CONCATENATE($AR$5,"-",AY62),PriceList[[Код ОН для шахиатки]:[Цена в шахматку]],4,0)</f>
        <v>430201.2</v>
      </c>
      <c r="AZ64" s="155">
        <f>VLOOKUP(CONCATENATE($AR$5,"-",AZ62),PriceList[[Код ОН для шахиатки]:[Цена в шахматку]],4,0)</f>
        <v>426604.2</v>
      </c>
      <c r="BA64" s="155">
        <f>VLOOKUP(CONCATENATE($AR$5,"-",BA62),PriceList[[Код ОН для шахиатки]:[Цена в шахматку]],4,0)</f>
        <v>426604.2</v>
      </c>
      <c r="BB64" s="155">
        <f>VLOOKUP(CONCATENATE($AR$5,"-",BB62),PriceList[[Код ОН для шахиатки]:[Цена в шахматку]],4,0)</f>
        <v>426604.2</v>
      </c>
      <c r="BC64" s="155">
        <f>VLOOKUP(CONCATENATE($AR$5,"-",BC62),PriceList[[Код ОН для шахиатки]:[Цена в шахматку]],4,0)</f>
        <v>430201.2</v>
      </c>
      <c r="BD64" s="155">
        <f>VLOOKUP(CONCATENATE($AR$5,"-",BD62),PriceList[[Код ОН для шахиатки]:[Цена в шахматку]],4,0)</f>
        <v>430201.2</v>
      </c>
      <c r="BE64" s="155">
        <f>VLOOKUP(CONCATENATE($AR$5,"-",BE62),PriceList[[Код ОН для шахиатки]:[Цена в шахматку]],4,0)</f>
        <v>430201.2</v>
      </c>
      <c r="BF64" s="155">
        <f>VLOOKUP(CONCATENATE($AR$5,"-",BF62),PriceList[[Код ОН для шахиатки]:[Цена в шахматку]],4,0)</f>
        <v>412216.2</v>
      </c>
      <c r="BG64" s="155">
        <f>VLOOKUP(CONCATENATE($AR$5,"-",BG62),PriceList[[Код ОН для шахиатки]:[Цена в шахматку]],4,0)</f>
        <v>385238.7</v>
      </c>
      <c r="BH64" s="155">
        <f>VLOOKUP(CONCATENATE($AR$5,"-",BH62),PriceList[[Код ОН для шахиатки]:[Цена в шахматку]],4,0)</f>
        <v>421208.7</v>
      </c>
      <c r="BI64" s="155">
        <f>VLOOKUP(CONCATENATE($AR$5,"-",BI62),PriceList[[Код ОН для шахиатки]:[Цена в шахматку]],4,0)</f>
        <v>419410.2</v>
      </c>
      <c r="BJ64" s="155">
        <f>VLOOKUP(CONCATENATE($AR$5,"-",BJ62),PriceList[[Код ОН для шахиатки]:[Цена в шахматку]],4,0)</f>
        <v>419410.2</v>
      </c>
      <c r="BK64" s="155">
        <f>VLOOKUP(CONCATENATE($AR$5,"-",BK62),PriceList[[Код ОН для шахиатки]:[Цена в шахматку]],4,0)</f>
        <v>419410.2</v>
      </c>
      <c r="BL64" s="155">
        <f>VLOOKUP(CONCATENATE($AR$5,"-",BL62),PriceList[[Код ОН для шахиатки]:[Цена в шахматку]],4,0)</f>
        <v>419410.2</v>
      </c>
      <c r="BM64" s="155">
        <f>VLOOKUP(CONCATENATE($AR$5,"-",BM62),PriceList[[Код ОН для шахиатки]:[Цена в шахматку]],4,0)</f>
        <v>419410.2</v>
      </c>
      <c r="BN64" s="155">
        <f>VLOOKUP(CONCATENATE($AR$5,"-",BN62),PriceList[[Код ОН для шахиатки]:[Цена в шахматку]],4,0)</f>
        <v>419410.2</v>
      </c>
      <c r="BO64" s="155">
        <f>VLOOKUP(CONCATENATE($AR$5,"-",BO62),PriceList[[Код ОН для шахиатки]:[Цена в шахматку]],4,0)</f>
        <v>419410.2</v>
      </c>
      <c r="BP64" s="155">
        <f>VLOOKUP(CONCATENATE($AR$5,"-",BP62),PriceList[[Код ОН для шахиатки]:[Цена в шахматку]],4,0)</f>
        <v>426604.2</v>
      </c>
      <c r="BQ64" s="155">
        <f>VLOOKUP(CONCATENATE($AR$5,"-",BQ62),PriceList[[Код ОН для шахиатки]:[Цена в шахматку]],4,0)</f>
        <v>419410.2</v>
      </c>
      <c r="BR64" s="155">
        <f>VLOOKUP(CONCATENATE($AR$5,"-",BR62),PriceList[[Код ОН для шахиатки]:[Цена в шахматку]],4,0)</f>
        <v>430201.2</v>
      </c>
      <c r="BS64" s="155">
        <f>VLOOKUP(CONCATENATE($AR$5,"-",BS62),PriceList[[Код ОН для шахиатки]:[Цена в шахматку]],4,0)</f>
        <v>430201.2</v>
      </c>
      <c r="BT64" s="155">
        <f>VLOOKUP(CONCATENATE($AR$5,"-",BT62),PriceList[[Код ОН для шахиатки]:[Цена в шахматку]],4,0)</f>
        <v>430201.2</v>
      </c>
      <c r="BU64" s="155">
        <f>VLOOKUP(CONCATENATE($AR$5,"-",BU62),PriceList[[Код ОН для шахиатки]:[Цена в шахматку]],4,0)</f>
        <v>430201.2</v>
      </c>
      <c r="BV64" s="155">
        <f>VLOOKUP(CONCATENATE($AR$5,"-",BV62),PriceList[[Код ОН для шахиатки]:[Цена в шахматку]],4,0)</f>
        <v>415813.2</v>
      </c>
      <c r="BW64" s="155">
        <f>VLOOKUP(CONCATENATE($AR$5,"-",BW62),PriceList[[Код ОН для шахиатки]:[Цена в шахматку]],4,0)</f>
        <v>430201.2</v>
      </c>
      <c r="BX64" s="155">
        <f>VLOOKUP(CONCATENATE($AR$5,"-",BX62),PriceList[[Код ОН для шахиатки]:[Цена в шахматку]],4,0)</f>
        <v>431999.7</v>
      </c>
      <c r="BY64" s="155">
        <f>VLOOKUP(CONCATENATE($AR$5,"-",BY62),PriceList[[Код ОН для шахиатки]:[Цена в шахматку]],4,0)</f>
        <v>431999.7</v>
      </c>
      <c r="BZ64" s="155">
        <f>VLOOKUP(CONCATENATE($AR$5,"-",BZ62),PriceList[[Код ОН для шахиатки]:[Цена в шахматку]],4,0)</f>
        <v>431999.7</v>
      </c>
      <c r="CA64" s="155">
        <f>VLOOKUP(CONCATENATE($AR$5,"-",CA62),PriceList[[Код ОН для шахиатки]:[Цена в шахматку]],4,0)</f>
        <v>383641.63200000004</v>
      </c>
      <c r="CB64" s="155">
        <f>VLOOKUP(CONCATENATE($AR$5,"-",CB62),PriceList[[Код ОН для шахиатки]:[Цена в шахматку]],4,0)</f>
        <v>433798.2</v>
      </c>
      <c r="CC64" s="155">
        <f>VLOOKUP(CONCATENATE($AR$5,"-",CC62),PriceList[[Код ОН для шахиатки]:[Цена в шахматку]],4,0)</f>
        <v>433798.2</v>
      </c>
      <c r="CD64" s="155">
        <f>VLOOKUP(CONCATENATE($AR$5,"-",CD62),PriceList[[Код ОН для шахиатки]:[Цена в шахматку]],4,0)</f>
        <v>433798.2</v>
      </c>
      <c r="CE64" s="208">
        <f>VLOOKUP(CONCATENATE($AR$5,"-",CE62),PriceList[[Код ОН для шахиатки]:[Цена в шахматку]],4,0)</f>
        <v>0</v>
      </c>
      <c r="CF64" s="216">
        <f>VLOOKUP(CONCATENATE($CF$5,"-",CF62),PriceList[[Код ОН для шахиатки]:[Цена в шахматку]],4,0)</f>
        <v>371929.80000000005</v>
      </c>
      <c r="CG64" s="155">
        <f>VLOOKUP(CONCATENATE($CF$5,"-",CG62),PriceList[[Код ОН для шахиатки]:[Цена в шахматку]],4,0)</f>
        <v>371929.80000000005</v>
      </c>
      <c r="CH64" s="155">
        <f>VLOOKUP(CONCATENATE($CF$5,"-",CH62),PriceList[[Код ОН для шахиатки]:[Цена в шахматку]],4,0)</f>
        <v>375526.80000000005</v>
      </c>
      <c r="CI64" s="155">
        <f>VLOOKUP(CONCATENATE($CF$5,"-",CI62),PriceList[[Код ОН для шахиатки]:[Цена в шахматку]],4,0)</f>
        <v>375526.80000000005</v>
      </c>
      <c r="CJ64" s="155">
        <f>VLOOKUP(CONCATENATE($CF$5,"-",CJ62),PriceList[[Код ОН для шахиатки]:[Цена в шахматку]],4,0)</f>
        <v>375526.80000000005</v>
      </c>
      <c r="CK64" s="155">
        <f>VLOOKUP(CONCATENATE($CF$5,"-",CK62),PriceList[[Код ОН для шахиатки]:[Цена в шахматку]],4,0)</f>
        <v>375526.80000000005</v>
      </c>
      <c r="CL64" s="155">
        <f>VLOOKUP(CONCATENATE($CF$5,"-",CL62),PriceList[[Код ОН для шахиатки]:[Цена в шахматку]],4,0)</f>
        <v>372591.64800000004</v>
      </c>
      <c r="CM64" s="155">
        <f>VLOOKUP(CONCATENATE($CF$5,"-",CM62),PriceList[[Код ОН для шахиатки]:[Цена в шахматку]],4,0)</f>
        <v>391713.30000000005</v>
      </c>
      <c r="CN64" s="155">
        <f>VLOOKUP(CONCATENATE($CF$5,"-",CN62),PriceList[[Код ОН для шахиатки]:[Цена в шахматку]],4,0)</f>
        <v>338060.44800000003</v>
      </c>
      <c r="CO64" s="155">
        <f>VLOOKUP(CONCATENATE($CF$5,"-",CO62),PriceList[[Код ОН для шахиатки]:[Цена в шахматку]],4,0)</f>
        <v>380922.30000000005</v>
      </c>
      <c r="CP64" s="155">
        <f>VLOOKUP(CONCATENATE($CF$5,"-",CP62),PriceList[[Код ОН для шахиатки]:[Цена в шахматку]],4,0)</f>
        <v>380922.30000000005</v>
      </c>
      <c r="CQ64" s="155">
        <f>VLOOKUP(CONCATENATE($CF$5,"-",CQ62),PriceList[[Код ОН для шахиатки]:[Цена в шахматку]],4,0)</f>
        <v>380922.30000000005</v>
      </c>
      <c r="CR64" s="155">
        <f>VLOOKUP(CONCATENATE($CF$5,"-",CR62),PriceList[[Код ОН для шахиатки]:[Цена в шахматку]],4,0)</f>
        <v>380922.30000000005</v>
      </c>
      <c r="CS64" s="155">
        <f>VLOOKUP(CONCATENATE($CF$5,"-",CS62),PriceList[[Код ОН для шахиатки]:[Цена в шахматку]],4,0)</f>
        <v>377325.30000000005</v>
      </c>
      <c r="CT64" s="155">
        <f>VLOOKUP(CONCATENATE($CF$5,"-",CT62),PriceList[[Код ОН для шахиатки]:[Цена в шахматку]],4,0)</f>
        <v>380922.30000000005</v>
      </c>
      <c r="CU64" s="155">
        <f>VLOOKUP(CONCATENATE($CF$5,"-",CU62),PriceList[[Код ОН для шахиатки]:[Цена в шахматку]],4,0)</f>
        <v>380922.30000000005</v>
      </c>
      <c r="CV64" s="155">
        <f>VLOOKUP(CONCATENATE($CF$5,"-",CV62),PriceList[[Код ОН для шахиатки]:[Цена в шахматку]],4,0)</f>
        <v>380922.30000000005</v>
      </c>
      <c r="CW64" s="155">
        <f>VLOOKUP(CONCATENATE($CF$5,"-",CW62),PriceList[[Код ОН для шахиатки]:[Цена в шахматку]],4,0)</f>
        <v>380922.30000000005</v>
      </c>
      <c r="CX64" s="155">
        <f>VLOOKUP(CONCATENATE($CF$5,"-",CX62),PriceList[[Код ОН для шахиатки]:[Цена в шахматку]],4,0)</f>
        <v>384519.30000000005</v>
      </c>
      <c r="CY64" s="155">
        <f>VLOOKUP(CONCATENATE($CF$5,"-",CY62),PriceList[[Код ОН для шахиатки]:[Цена в шахматку]],4,0)</f>
        <v>371929.80000000005</v>
      </c>
      <c r="CZ64" s="155">
        <f>VLOOKUP(CONCATENATE($CF$5,"-",CZ62),PriceList[[Код ОН для шахиатки]:[Цена в шахматку]],4,0)</f>
        <v>375526.80000000005</v>
      </c>
      <c r="DA64" s="155">
        <f>VLOOKUP(CONCATENATE($CF$5,"-",DA62),PriceList[[Код ОН для шахиатки]:[Цена в шахматку]],4,0)</f>
        <v>375526.80000000005</v>
      </c>
      <c r="DB64" s="208">
        <f>VLOOKUP(CONCATENATE($CF$5,"-",DB62),PriceList[[Код ОН для шахиатки]:[Цена в шахматку]],4,0)</f>
        <v>375526.80000000005</v>
      </c>
      <c r="DC64" s="216">
        <f>VLOOKUP(CONCATENATE($DC$5,"-",DC62),PriceList[[Код ОН для шахиатки]:[Цена в шахматку]],4,0)</f>
        <v>391713.30000000005</v>
      </c>
      <c r="DD64" s="155">
        <f>VLOOKUP(CONCATENATE($DC$5,"-",DD62),PriceList[[Код ОН для шахиатки]:[Цена в шахматку]],4,0)</f>
        <v>391713.30000000005</v>
      </c>
      <c r="DE64" s="155">
        <f>VLOOKUP(CONCATENATE($DC$5,"-",DE62),PriceList[[Код ОН для шахиатки]:[Цена в шахматку]],4,0)</f>
        <v>391713.30000000005</v>
      </c>
      <c r="DF64" s="155">
        <f>VLOOKUP(CONCATENATE($DC$5,"-",DF62),PriceList[[Код ОН для шахиатки]:[Цена в шахматку]],4,0)</f>
        <v>388116.30000000005</v>
      </c>
      <c r="DG64" s="155">
        <f>VLOOKUP(CONCATENATE($DC$5,"-",DG62),PriceList[[Код ОН для шахиатки]:[Цена в шахматку]],4,0)</f>
        <v>384519.30000000005</v>
      </c>
      <c r="DH64" s="155">
        <f>VLOOKUP(CONCATENATE($DC$5,"-",DH62),PriceList[[Код ОН для шахиатки]:[Цена в шахматку]],4,0)</f>
        <v>388116.30000000005</v>
      </c>
      <c r="DI64" s="155">
        <f>VLOOKUP(CONCATENATE($DC$5,"-",DI62),PriceList[[Код ОН для шахиатки]:[Цена в шахматку]],4,0)</f>
        <v>388116.30000000005</v>
      </c>
      <c r="DJ64" s="155">
        <f>VLOOKUP(CONCATENATE($DC$5,"-",DJ62),PriceList[[Код ОН для шахиатки]:[Цена в шахматку]],4,0)</f>
        <v>388116.30000000005</v>
      </c>
      <c r="DK64" s="155">
        <f>VLOOKUP(CONCATENATE($DC$5,"-",DK62),PriceList[[Код ОН для шахиатки]:[Цена в шахматку]],4,0)</f>
        <v>388116.30000000005</v>
      </c>
      <c r="DL64" s="155">
        <f>VLOOKUP(CONCATENATE($DC$5,"-",DL62),PriceList[[Код ОН для шахиатки]:[Цена в шахматку]],4,0)</f>
        <v>384519.30000000005</v>
      </c>
      <c r="DM64" s="155">
        <f>VLOOKUP(CONCATENATE($DC$5,"-",DM62),PriceList[[Код ОН для шахиатки]:[Цена в шахматку]],4,0)</f>
        <v>388116.30000000005</v>
      </c>
      <c r="DN64" s="155">
        <f>VLOOKUP(CONCATENATE($DC$5,"-",DN62),PriceList[[Код ОН для шахиатки]:[Цена в шахматку]],4,0)</f>
        <v>384519.30000000005</v>
      </c>
      <c r="DO64" s="155">
        <f>VLOOKUP(CONCATENATE($DC$5,"-",DO62),PriceList[[Код ОН для шахиатки]:[Цена в шахматку]],4,0)</f>
        <v>388116.30000000005</v>
      </c>
      <c r="DP64" s="169">
        <f>VLOOKUP(CONCATENATE($DC$5,"-",DP62),PriceList[[Код ОН для шахиатки]:[Цена в шахматку]],4,0)</f>
        <v>388116.30000000005</v>
      </c>
      <c r="DQ64" s="136"/>
      <c r="DR64" s="142"/>
      <c r="DS64" s="142"/>
      <c r="DT64" s="142"/>
      <c r="DU64" s="142"/>
      <c r="DV64" s="143"/>
      <c r="DW64" s="136"/>
      <c r="DX64" s="136"/>
    </row>
    <row r="65" spans="1:128" ht="12.75" customHeight="1">
      <c r="A65" s="384"/>
      <c r="B65" s="154">
        <f t="shared" ref="B65:DP65" si="67">B64*B63</f>
        <v>11052120.618000001</v>
      </c>
      <c r="C65" s="156">
        <f t="shared" si="67"/>
        <v>11436085.980000002</v>
      </c>
      <c r="D65" s="156">
        <f t="shared" si="67"/>
        <v>19729345.870080002</v>
      </c>
      <c r="E65" s="156">
        <f t="shared" si="67"/>
        <v>10886385.246000001</v>
      </c>
      <c r="F65" s="156">
        <f t="shared" si="67"/>
        <v>10837444.464000002</v>
      </c>
      <c r="G65" s="156">
        <f t="shared" si="67"/>
        <v>10837444.464000002</v>
      </c>
      <c r="H65" s="156">
        <f t="shared" si="67"/>
        <v>10600560.432000002</v>
      </c>
      <c r="I65" s="156">
        <f t="shared" si="67"/>
        <v>18141958.692000002</v>
      </c>
      <c r="J65" s="156">
        <f t="shared" si="67"/>
        <v>17963043.912000004</v>
      </c>
      <c r="K65" s="156">
        <f t="shared" si="67"/>
        <v>10549051.392000001</v>
      </c>
      <c r="L65" s="156">
        <f t="shared" si="67"/>
        <v>10781101.056000002</v>
      </c>
      <c r="M65" s="156">
        <f t="shared" si="67"/>
        <v>10784784.384000001</v>
      </c>
      <c r="N65" s="156">
        <f t="shared" si="67"/>
        <v>10833743.151000001</v>
      </c>
      <c r="O65" s="156">
        <f t="shared" si="67"/>
        <v>10837444.464000002</v>
      </c>
      <c r="P65" s="156">
        <f t="shared" si="67"/>
        <v>17998338.251520004</v>
      </c>
      <c r="Q65" s="156">
        <f t="shared" si="67"/>
        <v>11381051.880000003</v>
      </c>
      <c r="R65" s="156">
        <f t="shared" si="67"/>
        <v>11209964.172000002</v>
      </c>
      <c r="S65" s="156">
        <f t="shared" si="67"/>
        <v>15219626.400000002</v>
      </c>
      <c r="T65" s="156">
        <f t="shared" si="67"/>
        <v>18473017.939200003</v>
      </c>
      <c r="U65" s="156">
        <f t="shared" si="67"/>
        <v>11824828.158000002</v>
      </c>
      <c r="V65" s="156">
        <f t="shared" si="67"/>
        <v>12085286.928000001</v>
      </c>
      <c r="W65" s="156">
        <f t="shared" si="67"/>
        <v>12464655.324000001</v>
      </c>
      <c r="X65" s="156">
        <f t="shared" si="67"/>
        <v>12727452.144000001</v>
      </c>
      <c r="Y65" s="156">
        <f t="shared" si="67"/>
        <v>12897259.32</v>
      </c>
      <c r="Z65" s="156">
        <f t="shared" si="67"/>
        <v>13075152.552000003</v>
      </c>
      <c r="AA65" s="156">
        <f t="shared" si="67"/>
        <v>19719380.165759999</v>
      </c>
      <c r="AB65" s="156">
        <f t="shared" si="67"/>
        <v>11781300.861000001</v>
      </c>
      <c r="AC65" s="156">
        <f t="shared" si="67"/>
        <v>11785325.904000001</v>
      </c>
      <c r="AD65" s="156">
        <f t="shared" si="67"/>
        <v>11728658.766000001</v>
      </c>
      <c r="AE65" s="156">
        <f t="shared" si="67"/>
        <v>11732665.824000001</v>
      </c>
      <c r="AF65" s="156">
        <f t="shared" si="67"/>
        <v>11476214.112000002</v>
      </c>
      <c r="AG65" s="156">
        <f t="shared" si="67"/>
        <v>19573276.932000004</v>
      </c>
      <c r="AH65" s="156">
        <f t="shared" si="67"/>
        <v>18141958.692000002</v>
      </c>
      <c r="AI65" s="156">
        <f t="shared" si="67"/>
        <v>10652069.472000001</v>
      </c>
      <c r="AJ65" s="156">
        <f t="shared" si="67"/>
        <v>10890104.544000002</v>
      </c>
      <c r="AK65" s="156">
        <f t="shared" si="67"/>
        <v>10890104.544000002</v>
      </c>
      <c r="AL65" s="156">
        <f t="shared" si="67"/>
        <v>10942764.624000002</v>
      </c>
      <c r="AM65" s="156">
        <f t="shared" si="67"/>
        <v>19830625.87968</v>
      </c>
      <c r="AN65" s="156">
        <f t="shared" si="67"/>
        <v>11487364.812000001</v>
      </c>
      <c r="AO65" s="156">
        <f t="shared" si="67"/>
        <v>11558714.904000001</v>
      </c>
      <c r="AP65" s="156">
        <f t="shared" si="67"/>
        <v>11377332.582000002</v>
      </c>
      <c r="AQ65" s="209">
        <f t="shared" si="67"/>
        <v>11306665.920000002</v>
      </c>
      <c r="AR65" s="216">
        <f t="shared" si="67"/>
        <v>15719494.295999998</v>
      </c>
      <c r="AS65" s="156">
        <f t="shared" si="67"/>
        <v>12588823.764</v>
      </c>
      <c r="AT65" s="156">
        <f t="shared" si="67"/>
        <v>12389276.592</v>
      </c>
      <c r="AU65" s="156">
        <f t="shared" si="67"/>
        <v>14431365.432</v>
      </c>
      <c r="AV65" s="156">
        <f t="shared" si="67"/>
        <v>14072413.607999999</v>
      </c>
      <c r="AW65" s="156">
        <f t="shared" si="67"/>
        <v>12286546.272</v>
      </c>
      <c r="AX65" s="156">
        <f t="shared" si="67"/>
        <v>12488740.836000001</v>
      </c>
      <c r="AY65" s="156">
        <f t="shared" si="67"/>
        <v>12282244.26</v>
      </c>
      <c r="AZ65" s="156">
        <f t="shared" si="67"/>
        <v>12384319.926000001</v>
      </c>
      <c r="BA65" s="156">
        <f t="shared" si="67"/>
        <v>12384319.926000001</v>
      </c>
      <c r="BB65" s="156">
        <f t="shared" si="67"/>
        <v>12384319.926000001</v>
      </c>
      <c r="BC65" s="156">
        <f t="shared" si="67"/>
        <v>12488740.836000001</v>
      </c>
      <c r="BD65" s="156">
        <f t="shared" si="67"/>
        <v>12230620.116</v>
      </c>
      <c r="BE65" s="156">
        <f t="shared" si="67"/>
        <v>12419908.644000001</v>
      </c>
      <c r="BF65" s="156">
        <f t="shared" si="67"/>
        <v>13800998.375999998</v>
      </c>
      <c r="BG65" s="156">
        <f t="shared" si="67"/>
        <v>16153058.691</v>
      </c>
      <c r="BH65" s="156">
        <f t="shared" si="67"/>
        <v>12328778.649</v>
      </c>
      <c r="BI65" s="156">
        <f t="shared" si="67"/>
        <v>12276136.554</v>
      </c>
      <c r="BJ65" s="156">
        <f t="shared" si="67"/>
        <v>12276136.554</v>
      </c>
      <c r="BK65" s="156">
        <f t="shared" si="67"/>
        <v>12276136.554</v>
      </c>
      <c r="BL65" s="156">
        <f t="shared" si="67"/>
        <v>12276136.554</v>
      </c>
      <c r="BM65" s="156">
        <f t="shared" si="67"/>
        <v>12276136.554</v>
      </c>
      <c r="BN65" s="156">
        <f t="shared" si="67"/>
        <v>12276136.554</v>
      </c>
      <c r="BO65" s="156">
        <f t="shared" si="67"/>
        <v>11978355.311999999</v>
      </c>
      <c r="BP65" s="156">
        <f t="shared" si="67"/>
        <v>21210760.824000001</v>
      </c>
      <c r="BQ65" s="156">
        <f t="shared" si="67"/>
        <v>20853075.144000001</v>
      </c>
      <c r="BR65" s="156">
        <f t="shared" si="67"/>
        <v>12286546.272</v>
      </c>
      <c r="BS65" s="156">
        <f t="shared" si="67"/>
        <v>12591989.124</v>
      </c>
      <c r="BT65" s="156">
        <f t="shared" si="67"/>
        <v>12591989.124</v>
      </c>
      <c r="BU65" s="156">
        <f t="shared" si="67"/>
        <v>12673727.352</v>
      </c>
      <c r="BV65" s="156">
        <f t="shared" si="67"/>
        <v>14316448.476</v>
      </c>
      <c r="BW65" s="156">
        <f t="shared" si="67"/>
        <v>12591989.124</v>
      </c>
      <c r="BX65" s="156">
        <f t="shared" si="67"/>
        <v>12644631.219000001</v>
      </c>
      <c r="BY65" s="156">
        <f t="shared" si="67"/>
        <v>12644631.219000001</v>
      </c>
      <c r="BZ65" s="156">
        <f t="shared" si="67"/>
        <v>12644631.219000001</v>
      </c>
      <c r="CA65" s="156">
        <f t="shared" si="67"/>
        <v>24326715.885120001</v>
      </c>
      <c r="CB65" s="156">
        <f t="shared" si="67"/>
        <v>12523754.034</v>
      </c>
      <c r="CC65" s="156">
        <f t="shared" si="67"/>
        <v>12523754.034</v>
      </c>
      <c r="CD65" s="156">
        <f t="shared" si="67"/>
        <v>12328544.844000001</v>
      </c>
      <c r="CE65" s="209">
        <f t="shared" si="67"/>
        <v>0</v>
      </c>
      <c r="CF65" s="216">
        <f t="shared" si="67"/>
        <v>11113262.424000001</v>
      </c>
      <c r="CG65" s="156">
        <f t="shared" si="67"/>
        <v>10931016.822000002</v>
      </c>
      <c r="CH65" s="156">
        <f t="shared" si="67"/>
        <v>10931585.148000002</v>
      </c>
      <c r="CI65" s="156">
        <f t="shared" si="67"/>
        <v>10991669.436000001</v>
      </c>
      <c r="CJ65" s="156">
        <f t="shared" si="67"/>
        <v>10991669.436000001</v>
      </c>
      <c r="CK65" s="156">
        <f t="shared" si="67"/>
        <v>10991669.436000001</v>
      </c>
      <c r="CL65" s="156">
        <f t="shared" si="67"/>
        <v>16852320.239040002</v>
      </c>
      <c r="CM65" s="156">
        <f t="shared" si="67"/>
        <v>11347934.301000001</v>
      </c>
      <c r="CN65" s="156">
        <f t="shared" si="67"/>
        <v>17599426.922880001</v>
      </c>
      <c r="CO65" s="156">
        <f t="shared" si="67"/>
        <v>11058174.369000001</v>
      </c>
      <c r="CP65" s="156">
        <f t="shared" si="67"/>
        <v>11096266.599000001</v>
      </c>
      <c r="CQ65" s="156">
        <f t="shared" si="67"/>
        <v>11294346.195</v>
      </c>
      <c r="CR65" s="156">
        <f t="shared" si="67"/>
        <v>11454333.561000001</v>
      </c>
      <c r="CS65" s="156">
        <f t="shared" si="67"/>
        <v>11451822.855000002</v>
      </c>
      <c r="CT65" s="156">
        <f t="shared" si="67"/>
        <v>11816209.746000001</v>
      </c>
      <c r="CU65" s="156">
        <f t="shared" si="67"/>
        <v>11774308.293000001</v>
      </c>
      <c r="CV65" s="156">
        <f t="shared" si="67"/>
        <v>11576228.697000002</v>
      </c>
      <c r="CW65" s="156">
        <f t="shared" si="67"/>
        <v>11183878.728000002</v>
      </c>
      <c r="CX65" s="156">
        <f t="shared" si="67"/>
        <v>16053680.775000002</v>
      </c>
      <c r="CY65" s="156">
        <f t="shared" si="67"/>
        <v>15528069.150000002</v>
      </c>
      <c r="CZ65" s="156">
        <f t="shared" si="67"/>
        <v>11025466.848000001</v>
      </c>
      <c r="DA65" s="156">
        <f t="shared" si="67"/>
        <v>11404748.916000001</v>
      </c>
      <c r="DB65" s="209">
        <f t="shared" si="67"/>
        <v>11577491.244000001</v>
      </c>
      <c r="DC65" s="216">
        <f t="shared" si="67"/>
        <v>12072603.906000001</v>
      </c>
      <c r="DD65" s="156">
        <f t="shared" si="67"/>
        <v>11888498.655000001</v>
      </c>
      <c r="DE65" s="156">
        <f t="shared" si="67"/>
        <v>11500702.488000002</v>
      </c>
      <c r="DF65" s="156">
        <f t="shared" si="67"/>
        <v>16203855.525000002</v>
      </c>
      <c r="DG65" s="156">
        <f t="shared" si="67"/>
        <v>16053680.775000002</v>
      </c>
      <c r="DH65" s="156">
        <f t="shared" si="67"/>
        <v>11395094.568000002</v>
      </c>
      <c r="DI65" s="156">
        <f t="shared" si="67"/>
        <v>11794854.357000001</v>
      </c>
      <c r="DJ65" s="156">
        <f t="shared" si="67"/>
        <v>11996674.833000001</v>
      </c>
      <c r="DK65" s="156">
        <f t="shared" si="67"/>
        <v>12039367.626000002</v>
      </c>
      <c r="DL65" s="156">
        <f t="shared" si="67"/>
        <v>11670160.755000003</v>
      </c>
      <c r="DM65" s="156">
        <f t="shared" si="67"/>
        <v>11670657.141000001</v>
      </c>
      <c r="DN65" s="156">
        <f t="shared" si="67"/>
        <v>11400997.245000001</v>
      </c>
      <c r="DO65" s="156">
        <f t="shared" si="67"/>
        <v>11406738.057000002</v>
      </c>
      <c r="DP65" s="170">
        <f t="shared" si="67"/>
        <v>11596915.044000002</v>
      </c>
      <c r="DQ65" s="136"/>
      <c r="DR65" s="157">
        <f>SUM(B65:AQ65)</f>
        <v>549501675.73223984</v>
      </c>
      <c r="DS65" s="157">
        <f>SUM(AR65:CE65)</f>
        <v>527222332.68011987</v>
      </c>
      <c r="DT65" s="157">
        <f>SUM(CF65:DB65)</f>
        <v>280045580.14092004</v>
      </c>
      <c r="DU65" s="157">
        <f>SUM(DC65:DP65)</f>
        <v>172690800.97500005</v>
      </c>
      <c r="DV65" s="158">
        <f>SUM(B65:DP65)</f>
        <v>1529460389.5282805</v>
      </c>
      <c r="DW65" s="159"/>
      <c r="DX65" s="159"/>
    </row>
    <row r="66" spans="1:128" ht="12.75" customHeight="1" thickBot="1">
      <c r="A66" s="385"/>
      <c r="B66" s="164" t="str">
        <f>VLOOKUP(CONCATENATE($B$5,"-",B62),PriceList[[Код ОН для шахиатки]:[СТАТУС В ШАХМАТКУ]],5,0)</f>
        <v>Резерв</v>
      </c>
      <c r="C66" s="161" t="str">
        <f>VLOOKUP(CONCATENATE($B$5,"-",C62),PriceList[[Код ОН для шахиатки]:[СТАТУС В ШАХМАТКУ]],5,0)</f>
        <v>Резерв</v>
      </c>
      <c r="D66" s="161" t="str">
        <f>VLOOKUP(CONCATENATE($B$5,"-",D62),PriceList[[Код ОН для шахиатки]:[СТАТУС В ШАХМАТКУ]],5,0)</f>
        <v>Резерв</v>
      </c>
      <c r="E66" s="161" t="str">
        <f>VLOOKUP(CONCATENATE($B$5,"-",E62),PriceList[[Код ОН для шахиатки]:[СТАТУС В ШАХМАТКУ]],5,0)</f>
        <v>Резерв</v>
      </c>
      <c r="F66" s="161" t="str">
        <f>VLOOKUP(CONCATENATE($B$5,"-",F62),PriceList[[Код ОН для шахиатки]:[СТАТУС В ШАХМАТКУ]],5,0)</f>
        <v>Резерв</v>
      </c>
      <c r="G66" s="161" t="str">
        <f>VLOOKUP(CONCATENATE($B$5,"-",G62),PriceList[[Код ОН для шахиатки]:[СТАТУС В ШАХМАТКУ]],5,0)</f>
        <v>Резерв</v>
      </c>
      <c r="H66" s="161" t="str">
        <f>VLOOKUP(CONCATENATE($B$5,"-",H62),PriceList[[Код ОН для шахиатки]:[СТАТУС В ШАХМАТКУ]],5,0)</f>
        <v>Резерв</v>
      </c>
      <c r="I66" s="161" t="str">
        <f>VLOOKUP(CONCATENATE($B$5,"-",I62),PriceList[[Код ОН для шахиатки]:[СТАТУС В ШАХМАТКУ]],5,0)</f>
        <v>Резерв</v>
      </c>
      <c r="J66" s="161" t="str">
        <f>VLOOKUP(CONCATENATE($B$5,"-",J62),PriceList[[Код ОН для шахиатки]:[СТАТУС В ШАХМАТКУ]],5,0)</f>
        <v>Свободно</v>
      </c>
      <c r="K66" s="161" t="str">
        <f>VLOOKUP(CONCATENATE($B$5,"-",K62),PriceList[[Код ОН для шахиатки]:[СТАТУС В ШАХМАТКУ]],5,0)</f>
        <v>Продано</v>
      </c>
      <c r="L66" s="161" t="str">
        <f>VLOOKUP(CONCATENATE($B$5,"-",L62),PriceList[[Код ОН для шахиатки]:[СТАТУС В ШАХМАТКУ]],5,0)</f>
        <v>Свободно</v>
      </c>
      <c r="M66" s="161" t="str">
        <f>VLOOKUP(CONCATENATE($B$5,"-",M62),PriceList[[Код ОН для шахиатки]:[СТАТУС В ШАХМАТКУ]],5,0)</f>
        <v>Свободно</v>
      </c>
      <c r="N66" s="161" t="str">
        <f>VLOOKUP(CONCATENATE($B$5,"-",N62),PriceList[[Код ОН для шахиатки]:[СТАТУС В ШАХМАТКУ]],5,0)</f>
        <v>Продано</v>
      </c>
      <c r="O66" s="161" t="str">
        <f>VLOOKUP(CONCATENATE($B$5,"-",O62),PriceList[[Код ОН для шахиатки]:[СТАТУС В ШАХМАТКУ]],5,0)</f>
        <v>Резерв</v>
      </c>
      <c r="P66" s="161" t="str">
        <f>VLOOKUP(CONCATENATE($B$5,"-",P62),PriceList[[Код ОН для шахиатки]:[СТАТУС В ШАХМАТКУ]],5,0)</f>
        <v>Резерв</v>
      </c>
      <c r="Q66" s="161" t="str">
        <f>VLOOKUP(CONCATENATE($B$5,"-",Q62),PriceList[[Код ОН для шахиатки]:[СТАТУС В ШАХМАТКУ]],5,0)</f>
        <v>Резерв</v>
      </c>
      <c r="R66" s="161" t="str">
        <f>VLOOKUP(CONCATENATE($B$5,"-",R62),PriceList[[Код ОН для шахиатки]:[СТАТУС В ШАХМАТКУ]],5,0)</f>
        <v>Резерв</v>
      </c>
      <c r="S66" s="161" t="str">
        <f>VLOOKUP(CONCATENATE($B$5,"-",S62),PriceList[[Код ОН для шахиатки]:[СТАТУС В ШАХМАТКУ]],5,0)</f>
        <v>Резерв</v>
      </c>
      <c r="T66" s="161" t="str">
        <f>VLOOKUP(CONCATENATE($B$5,"-",T62),PriceList[[Код ОН для шахиатки]:[СТАТУС В ШАХМАТКУ]],5,0)</f>
        <v>Резерв</v>
      </c>
      <c r="U66" s="161" t="str">
        <f>VLOOKUP(CONCATENATE($B$5,"-",U62),PriceList[[Код ОН для шахиатки]:[СТАТУС В ШАХМАТКУ]],5,0)</f>
        <v>Резерв</v>
      </c>
      <c r="V66" s="161" t="str">
        <f>VLOOKUP(CONCATENATE($B$5,"-",V62),PriceList[[Код ОН для шахиатки]:[СТАТУС В ШАХМАТКУ]],5,0)</f>
        <v>Резерв</v>
      </c>
      <c r="W66" s="161" t="str">
        <f>VLOOKUP(CONCATENATE($B$5,"-",W62),PriceList[[Код ОН для шахиатки]:[СТАТУС В ШАХМАТКУ]],5,0)</f>
        <v>Резерв</v>
      </c>
      <c r="X66" s="161" t="str">
        <f>VLOOKUP(CONCATENATE($B$5,"-",X62),PriceList[[Код ОН для шахиатки]:[СТАТУС В ШАХМАТКУ]],5,0)</f>
        <v>Резерв</v>
      </c>
      <c r="Y66" s="161" t="str">
        <f>VLOOKUP(CONCATENATE($B$5,"-",Y62),PriceList[[Код ОН для шахиатки]:[СТАТУС В ШАХМАТКУ]],5,0)</f>
        <v>Резерв</v>
      </c>
      <c r="Z66" s="161" t="str">
        <f>VLOOKUP(CONCATENATE($B$5,"-",Z62),PriceList[[Код ОН для шахиатки]:[СТАТУС В ШАХМАТКУ]],5,0)</f>
        <v>Резерв</v>
      </c>
      <c r="AA66" s="161" t="str">
        <f>VLOOKUP(CONCATENATE($B$5,"-",AA62),PriceList[[Код ОН для шахиатки]:[СТАТУС В ШАХМАТКУ]],5,0)</f>
        <v>Резерв</v>
      </c>
      <c r="AB66" s="161" t="str">
        <f>VLOOKUP(CONCATENATE($B$5,"-",AB62),PriceList[[Код ОН для шахиатки]:[СТАТУС В ШАХМАТКУ]],5,0)</f>
        <v>Продано</v>
      </c>
      <c r="AC66" s="161" t="str">
        <f>VLOOKUP(CONCATENATE($B$5,"-",AC62),PriceList[[Код ОН для шахиатки]:[СТАТУС В ШАХМАТКУ]],5,0)</f>
        <v>Продано</v>
      </c>
      <c r="AD66" s="161" t="str">
        <f>VLOOKUP(CONCATENATE($B$5,"-",AD62),PriceList[[Код ОН для шахиатки]:[СТАТУС В ШАХМАТКУ]],5,0)</f>
        <v>Свободно</v>
      </c>
      <c r="AE66" s="161" t="str">
        <f>VLOOKUP(CONCATENATE($B$5,"-",AE62),PriceList[[Код ОН для шахиатки]:[СТАТУС В ШАХМАТКУ]],5,0)</f>
        <v>Резерв</v>
      </c>
      <c r="AF66" s="161" t="str">
        <f>VLOOKUP(CONCATENATE($B$5,"-",AF62),PriceList[[Код ОН для шахиатки]:[СТАТУС В ШАХМАТКУ]],5,0)</f>
        <v>Резерв</v>
      </c>
      <c r="AG66" s="161" t="str">
        <f>VLOOKUP(CONCATENATE($B$5,"-",AG62),PriceList[[Код ОН для шахиатки]:[СТАТУС В ШАХМАТКУ]],5,0)</f>
        <v>Резерв</v>
      </c>
      <c r="AH66" s="161" t="str">
        <f>VLOOKUP(CONCATENATE($B$5,"-",AH62),PriceList[[Код ОН для шахиатки]:[СТАТУС В ШАХМАТКУ]],5,0)</f>
        <v>Свободно</v>
      </c>
      <c r="AI66" s="161" t="str">
        <f>VLOOKUP(CONCATENATE($B$5,"-",AI62),PriceList[[Код ОН для шахиатки]:[СТАТУС В ШАХМАТКУ]],5,0)</f>
        <v>Свободно</v>
      </c>
      <c r="AJ66" s="161" t="str">
        <f>VLOOKUP(CONCATENATE($B$5,"-",AJ62),PriceList[[Код ОН для шахиатки]:[СТАТУС В ШАХМАТКУ]],5,0)</f>
        <v>Свободно</v>
      </c>
      <c r="AK66" s="161" t="str">
        <f>VLOOKUP(CONCATENATE($B$5,"-",AK62),PriceList[[Код ОН для шахиатки]:[СТАТУС В ШАХМАТКУ]],5,0)</f>
        <v>Резерв</v>
      </c>
      <c r="AL66" s="161" t="str">
        <f>VLOOKUP(CONCATENATE($B$5,"-",AL62),PriceList[[Код ОН для шахиатки]:[СТАТУС В ШАХМАТКУ]],5,0)</f>
        <v>Резерв</v>
      </c>
      <c r="AM66" s="161" t="str">
        <f>VLOOKUP(CONCATENATE($B$5,"-",AM62),PriceList[[Код ОН для шахиатки]:[СТАТУС В ШАХМАТКУ]],5,0)</f>
        <v>Резерв</v>
      </c>
      <c r="AN66" s="161" t="str">
        <f>VLOOKUP(CONCATENATE($B$5,"-",AN62),PriceList[[Код ОН для шахиатки]:[СТАТУС В ШАХМАТКУ]],5,0)</f>
        <v>Резерв</v>
      </c>
      <c r="AO66" s="161" t="str">
        <f>VLOOKUP(CONCATENATE($B$5,"-",AO62),PriceList[[Код ОН для шахиатки]:[СТАТУС В ШАХМАТКУ]],5,0)</f>
        <v>Резерв</v>
      </c>
      <c r="AP66" s="161" t="str">
        <f>VLOOKUP(CONCATENATE($B$5,"-",AP62),PriceList[[Код ОН для шахиатки]:[СТАТУС В ШАХМАТКУ]],5,0)</f>
        <v>Резерв</v>
      </c>
      <c r="AQ66" s="205" t="str">
        <f>VLOOKUP(CONCATENATE($B$5,"-",AQ62),PriceList[[Код ОН для шахиатки]:[СТАТУС В ШАХМАТКУ]],5,0)</f>
        <v>Резерв</v>
      </c>
      <c r="AR66" s="217" t="str">
        <f>VLOOKUP(CONCATENATE($AR$5,"-",AR62),PriceList[[Код ОН для шахиатки]:[СТАТУС В ШАХМАТКУ]],5,0)</f>
        <v>Резерв</v>
      </c>
      <c r="AS66" s="161" t="str">
        <f>VLOOKUP(CONCATENATE($AR$5,"-",AS62),PriceList[[Код ОН для шахиатки]:[СТАТУС В ШАХМАТКУ]],5,0)</f>
        <v>Свободно</v>
      </c>
      <c r="AT66" s="161" t="str">
        <f>VLOOKUP(CONCATENATE($AR$5,"-",AT62),PriceList[[Код ОН для шахиатки]:[СТАТУС В ШАХМАТКУ]],5,0)</f>
        <v>Резерв</v>
      </c>
      <c r="AU66" s="161" t="str">
        <f>VLOOKUP(CONCATENATE($AR$5,"-",AU62),PriceList[[Код ОН для шахиатки]:[СТАТУС В ШАХМАТКУ]],5,0)</f>
        <v>Резерв</v>
      </c>
      <c r="AV66" s="161" t="str">
        <f>VLOOKUP(CONCATENATE($AR$5,"-",AV62),PriceList[[Код ОН для шахиатки]:[СТАТУС В ШАХМАТКУ]],5,0)</f>
        <v>Свободно</v>
      </c>
      <c r="AW66" s="161" t="str">
        <f>VLOOKUP(CONCATENATE($AR$5,"-",AW62),PriceList[[Код ОН для шахиатки]:[СТАТУС В ШАХМАТКУ]],5,0)</f>
        <v>Резерв</v>
      </c>
      <c r="AX66" s="161" t="str">
        <f>VLOOKUP(CONCATENATE($AR$5,"-",AX62),PriceList[[Код ОН для шахиатки]:[СТАТУС В ШАХМАТКУ]],5,0)</f>
        <v>Резерв</v>
      </c>
      <c r="AY66" s="161" t="str">
        <f>VLOOKUP(CONCATENATE($AR$5,"-",AY62),PriceList[[Код ОН для шахиатки]:[СТАТУС В ШАХМАТКУ]],5,0)</f>
        <v>Резерв</v>
      </c>
      <c r="AZ66" s="161" t="str">
        <f>VLOOKUP(CONCATENATE($AR$5,"-",AZ62),PriceList[[Код ОН для шахиатки]:[СТАТУС В ШАХМАТКУ]],5,0)</f>
        <v>Резерв</v>
      </c>
      <c r="BA66" s="161" t="str">
        <f>VLOOKUP(CONCATENATE($AR$5,"-",BA62),PriceList[[Код ОН для шахиатки]:[СТАТУС В ШАХМАТКУ]],5,0)</f>
        <v>Резерв</v>
      </c>
      <c r="BB66" s="161" t="str">
        <f>VLOOKUP(CONCATENATE($AR$5,"-",BB62),PriceList[[Код ОН для шахиатки]:[СТАТУС В ШАХМАТКУ]],5,0)</f>
        <v>Свободно</v>
      </c>
      <c r="BC66" s="161" t="str">
        <f>VLOOKUP(CONCATENATE($AR$5,"-",BC62),PriceList[[Код ОН для шахиатки]:[СТАТУС В ШАХМАТКУ]],5,0)</f>
        <v>Резерв</v>
      </c>
      <c r="BD66" s="161" t="str">
        <f>VLOOKUP(CONCATENATE($AR$5,"-",BD62),PriceList[[Код ОН для шахиатки]:[СТАТУС В ШАХМАТКУ]],5,0)</f>
        <v>Резерв</v>
      </c>
      <c r="BE66" s="161" t="str">
        <f>VLOOKUP(CONCATENATE($AR$5,"-",BE62),PriceList[[Код ОН для шахиатки]:[СТАТУС В ШАХМАТКУ]],5,0)</f>
        <v>Резерв</v>
      </c>
      <c r="BF66" s="161" t="str">
        <f>VLOOKUP(CONCATENATE($AR$5,"-",BF62),PriceList[[Код ОН для шахиатки]:[СТАТУС В ШАХМАТКУ]],5,0)</f>
        <v>Резерв</v>
      </c>
      <c r="BG66" s="161" t="str">
        <f>VLOOKUP(CONCATENATE($AR$5,"-",BG62),PriceList[[Код ОН для шахиатки]:[СТАТУС В ШАХМАТКУ]],5,0)</f>
        <v>Резерв</v>
      </c>
      <c r="BH66" s="161" t="str">
        <f>VLOOKUP(CONCATENATE($AR$5,"-",BH62),PriceList[[Код ОН для шахиатки]:[СТАТУС В ШАХМАТКУ]],5,0)</f>
        <v>Резерв</v>
      </c>
      <c r="BI66" s="161" t="str">
        <f>VLOOKUP(CONCATENATE($AR$5,"-",BI62),PriceList[[Код ОН для шахиатки]:[СТАТУС В ШАХМАТКУ]],5,0)</f>
        <v>Свободно</v>
      </c>
      <c r="BJ66" s="161" t="str">
        <f>VLOOKUP(CONCATENATE($AR$5,"-",BJ62),PriceList[[Код ОН для шахиатки]:[СТАТУС В ШАХМАТКУ]],5,0)</f>
        <v>Резерв</v>
      </c>
      <c r="BK66" s="161" t="str">
        <f>VLOOKUP(CONCATENATE($AR$5,"-",BK62),PriceList[[Код ОН для шахиатки]:[СТАТУС В ШАХМАТКУ]],5,0)</f>
        <v>Резерв</v>
      </c>
      <c r="BL66" s="161" t="str">
        <f>VLOOKUP(CONCATENATE($AR$5,"-",BL62),PriceList[[Код ОН для шахиатки]:[СТАТУС В ШАХМАТКУ]],5,0)</f>
        <v>Резерв</v>
      </c>
      <c r="BM66" s="161" t="str">
        <f>VLOOKUP(CONCATENATE($AR$5,"-",BM62),PriceList[[Код ОН для шахиатки]:[СТАТУС В ШАХМАТКУ]],5,0)</f>
        <v>Резерв</v>
      </c>
      <c r="BN66" s="161" t="str">
        <f>VLOOKUP(CONCATENATE($AR$5,"-",BN62),PriceList[[Код ОН для шахиатки]:[СТАТУС В ШАХМАТКУ]],5,0)</f>
        <v>Резерв</v>
      </c>
      <c r="BO66" s="161" t="str">
        <f>VLOOKUP(CONCATENATE($AR$5,"-",BO62),PriceList[[Код ОН для шахиатки]:[СТАТУС В ШАХМАТКУ]],5,0)</f>
        <v>Свободно</v>
      </c>
      <c r="BP66" s="161" t="str">
        <f>VLOOKUP(CONCATENATE($AR$5,"-",BP62),PriceList[[Код ОН для шахиатки]:[СТАТУС В ШАХМАТКУ]],5,0)</f>
        <v>Резерв</v>
      </c>
      <c r="BQ66" s="161" t="str">
        <f>VLOOKUP(CONCATENATE($AR$5,"-",BQ62),PriceList[[Код ОН для шахиатки]:[СТАТУС В ШАХМАТКУ]],5,0)</f>
        <v>Резерв</v>
      </c>
      <c r="BR66" s="161" t="str">
        <f>VLOOKUP(CONCATENATE($AR$5,"-",BR62),PriceList[[Код ОН для шахиатки]:[СТАТУС В ШАХМАТКУ]],5,0)</f>
        <v>Свободно</v>
      </c>
      <c r="BS66" s="161" t="str">
        <f>VLOOKUP(CONCATENATE($AR$5,"-",BS62),PriceList[[Код ОН для шахиатки]:[СТАТУС В ШАХМАТКУ]],5,0)</f>
        <v>Резерв</v>
      </c>
      <c r="BT66" s="161" t="str">
        <f>VLOOKUP(CONCATENATE($AR$5,"-",BT62),PriceList[[Код ОН для шахиатки]:[СТАТУС В ШАХМАТКУ]],5,0)</f>
        <v>Резерв</v>
      </c>
      <c r="BU66" s="161" t="str">
        <f>VLOOKUP(CONCATENATE($AR$5,"-",BU62),PriceList[[Код ОН для шахиатки]:[СТАТУС В ШАХМАТКУ]],5,0)</f>
        <v>Резерв</v>
      </c>
      <c r="BV66" s="161" t="str">
        <f>VLOOKUP(CONCATENATE($AR$5,"-",BV62),PriceList[[Код ОН для шахиатки]:[СТАТУС В ШАХМАТКУ]],5,0)</f>
        <v>Резерв</v>
      </c>
      <c r="BW66" s="161" t="str">
        <f>VLOOKUP(CONCATENATE($AR$5,"-",BW62),PriceList[[Код ОН для шахиатки]:[СТАТУС В ШАХМАТКУ]],5,0)</f>
        <v>Резерв</v>
      </c>
      <c r="BX66" s="161" t="str">
        <f>VLOOKUP(CONCATENATE($AR$5,"-",BX62),PriceList[[Код ОН для шахиатки]:[СТАТУС В ШАХМАТКУ]],5,0)</f>
        <v>Резерв</v>
      </c>
      <c r="BY66" s="161" t="str">
        <f>VLOOKUP(CONCATENATE($AR$5,"-",BY62),PriceList[[Код ОН для шахиатки]:[СТАТУС В ШАХМАТКУ]],5,0)</f>
        <v>Резерв</v>
      </c>
      <c r="BZ66" s="161" t="str">
        <f>VLOOKUP(CONCATENATE($AR$5,"-",BZ62),PriceList[[Код ОН для шахиатки]:[СТАТУС В ШАХМАТКУ]],5,0)</f>
        <v>Резерв</v>
      </c>
      <c r="CA66" s="161" t="str">
        <f>VLOOKUP(CONCATENATE($AR$5,"-",CA62),PriceList[[Код ОН для шахиатки]:[СТАТУС В ШАХМАТКУ]],5,0)</f>
        <v>Резерв</v>
      </c>
      <c r="CB66" s="161" t="str">
        <f>VLOOKUP(CONCATENATE($AR$5,"-",CB62),PriceList[[Код ОН для шахиатки]:[СТАТУС В ШАХМАТКУ]],5,0)</f>
        <v>Резерв</v>
      </c>
      <c r="CC66" s="161" t="str">
        <f>VLOOKUP(CONCATENATE($AR$5,"-",CC62),PriceList[[Код ОН для шахиатки]:[СТАТУС В ШАХМАТКУ]],5,0)</f>
        <v>Резерв</v>
      </c>
      <c r="CD66" s="161" t="str">
        <f>VLOOKUP(CONCATENATE($AR$5,"-",CD62),PriceList[[Код ОН для шахиатки]:[СТАТУС В ШАХМАТКУ]],5,0)</f>
        <v>Резерв</v>
      </c>
      <c r="CE66" s="205" t="str">
        <f>VLOOKUP(CONCATENATE($AR$5,"-",CE62),PriceList[[Код ОН для шахиатки]:[СТАТУС В ШАХМАТКУ]],5,0)</f>
        <v>Не для продажи</v>
      </c>
      <c r="CF66" s="217" t="str">
        <f>VLOOKUP(CONCATENATE($CF$5,"-",CF62),PriceList[[Код ОН для шахиатки]:[СТАТУС В ШАХМАТКУ]],5,0)</f>
        <v>Резерв</v>
      </c>
      <c r="CG66" s="161" t="str">
        <f>VLOOKUP(CONCATENATE($CF$5,"-",CG62),PriceList[[Код ОН для шахиатки]:[СТАТУС В ШАХМАТКУ]],5,0)</f>
        <v>Резерв</v>
      </c>
      <c r="CH66" s="161" t="str">
        <f>VLOOKUP(CONCATENATE($CF$5,"-",CH62),PriceList[[Код ОН для шахиатки]:[СТАТУС В ШАХМАТКУ]],5,0)</f>
        <v>Резерв</v>
      </c>
      <c r="CI66" s="161" t="str">
        <f>VLOOKUP(CONCATENATE($CF$5,"-",CI62),PriceList[[Код ОН для шахиатки]:[СТАТУС В ШАХМАТКУ]],5,0)</f>
        <v>Резерв</v>
      </c>
      <c r="CJ66" s="161" t="str">
        <f>VLOOKUP(CONCATENATE($CF$5,"-",CJ62),PriceList[[Код ОН для шахиатки]:[СТАТУС В ШАХМАТКУ]],5,0)</f>
        <v>Резерв</v>
      </c>
      <c r="CK66" s="161" t="str">
        <f>VLOOKUP(CONCATENATE($CF$5,"-",CK62),PriceList[[Код ОН для шахиатки]:[СТАТУС В ШАХМАТКУ]],5,0)</f>
        <v>Резерв</v>
      </c>
      <c r="CL66" s="161" t="str">
        <f>VLOOKUP(CONCATENATE($CF$5,"-",CL62),PriceList[[Код ОН для шахиатки]:[СТАТУС В ШАХМАТКУ]],5,0)</f>
        <v>Резерв</v>
      </c>
      <c r="CM66" s="161" t="str">
        <f>VLOOKUP(CONCATENATE($CF$5,"-",CM62),PriceList[[Код ОН для шахиатки]:[СТАТУС В ШАХМАТКУ]],5,0)</f>
        <v>Резерв</v>
      </c>
      <c r="CN66" s="161" t="str">
        <f>VLOOKUP(CONCATENATE($CF$5,"-",CN62),PriceList[[Код ОН для шахиатки]:[СТАТУС В ШАХМАТКУ]],5,0)</f>
        <v>Резерв</v>
      </c>
      <c r="CO66" s="161" t="str">
        <f>VLOOKUP(CONCATENATE($CF$5,"-",CO62),PriceList[[Код ОН для шахиатки]:[СТАТУС В ШАХМАТКУ]],5,0)</f>
        <v>Резерв</v>
      </c>
      <c r="CP66" s="161" t="str">
        <f>VLOOKUP(CONCATENATE($CF$5,"-",CP62),PriceList[[Код ОН для шахиатки]:[СТАТУС В ШАХМАТКУ]],5,0)</f>
        <v>Резерв</v>
      </c>
      <c r="CQ66" s="161" t="str">
        <f>VLOOKUP(CONCATENATE($CF$5,"-",CQ62),PriceList[[Код ОН для шахиатки]:[СТАТУС В ШАХМАТКУ]],5,0)</f>
        <v>Резерв</v>
      </c>
      <c r="CR66" s="161" t="str">
        <f>VLOOKUP(CONCATENATE($CF$5,"-",CR62),PriceList[[Код ОН для шахиатки]:[СТАТУС В ШАХМАТКУ]],5,0)</f>
        <v>Резерв</v>
      </c>
      <c r="CS66" s="161" t="str">
        <f>VLOOKUP(CONCATENATE($CF$5,"-",CS62),PriceList[[Код ОН для шахиатки]:[СТАТУС В ШАХМАТКУ]],5,0)</f>
        <v>Резерв</v>
      </c>
      <c r="CT66" s="161" t="str">
        <f>VLOOKUP(CONCATENATE($CF$5,"-",CT62),PriceList[[Код ОН для шахиатки]:[СТАТУС В ШАХМАТКУ]],5,0)</f>
        <v>Резерв</v>
      </c>
      <c r="CU66" s="161" t="str">
        <f>VLOOKUP(CONCATENATE($CF$5,"-",CU62),PriceList[[Код ОН для шахиатки]:[СТАТУС В ШАХМАТКУ]],5,0)</f>
        <v>Резерв</v>
      </c>
      <c r="CV66" s="161" t="str">
        <f>VLOOKUP(CONCATENATE($CF$5,"-",CV62),PriceList[[Код ОН для шахиатки]:[СТАТУС В ШАХМАТКУ]],5,0)</f>
        <v>Резерв</v>
      </c>
      <c r="CW66" s="161" t="str">
        <f>VLOOKUP(CONCATENATE($CF$5,"-",CW62),PriceList[[Код ОН для шахиатки]:[СТАТУС В ШАХМАТКУ]],5,0)</f>
        <v>Резерв</v>
      </c>
      <c r="CX66" s="161" t="str">
        <f>VLOOKUP(CONCATENATE($CF$5,"-",CX62),PriceList[[Код ОН для шахиатки]:[СТАТУС В ШАХМАТКУ]],5,0)</f>
        <v>Резерв</v>
      </c>
      <c r="CY66" s="161" t="str">
        <f>VLOOKUP(CONCATENATE($CF$5,"-",CY62),PriceList[[Код ОН для шахиатки]:[СТАТУС В ШАХМАТКУ]],5,0)</f>
        <v>Свободно</v>
      </c>
      <c r="CZ66" s="161" t="str">
        <f>VLOOKUP(CONCATENATE($CF$5,"-",CZ62),PriceList[[Код ОН для шахиатки]:[СТАТУС В ШАХМАТКУ]],5,0)</f>
        <v>Свободно</v>
      </c>
      <c r="DA66" s="161" t="str">
        <f>VLOOKUP(CONCATENATE($CF$5,"-",DA62),PriceList[[Код ОН для шахиатки]:[СТАТУС В ШАХМАТКУ]],5,0)</f>
        <v>Свободно</v>
      </c>
      <c r="DB66" s="205" t="str">
        <f>VLOOKUP(CONCATENATE($CF$5,"-",DB62),PriceList[[Код ОН для шахиатки]:[СТАТУС В ШАХМАТКУ]],5,0)</f>
        <v>Свободно</v>
      </c>
      <c r="DC66" s="218" t="str">
        <f>VLOOKUP(CONCATENATE($DC$5,"-",DC62),PriceList[[Код ОН для шахиатки]:[СТАТУС В ШАХМАТКУ]],5,0)</f>
        <v>Свободно</v>
      </c>
      <c r="DD66" s="165" t="str">
        <f>VLOOKUP(CONCATENATE($DC$5,"-",DD62),PriceList[[Код ОН для шахиатки]:[СТАТУС В ШАХМАТКУ]],5,0)</f>
        <v>Свободно</v>
      </c>
      <c r="DE66" s="165" t="str">
        <f>VLOOKUP(CONCATENATE($DC$5,"-",DE62),PriceList[[Код ОН для шахиатки]:[СТАТУС В ШАХМАТКУ]],5,0)</f>
        <v>Свободно</v>
      </c>
      <c r="DF66" s="165" t="str">
        <f>VLOOKUP(CONCATENATE($DC$5,"-",DF62),PriceList[[Код ОН для шахиатки]:[СТАТУС В ШАХМАТКУ]],5,0)</f>
        <v>Свободно</v>
      </c>
      <c r="DG66" s="165" t="str">
        <f>VLOOKUP(CONCATENATE($DC$5,"-",DG62),PriceList[[Код ОН для шахиатки]:[СТАТУС В ШАХМАТКУ]],5,0)</f>
        <v>Свободно</v>
      </c>
      <c r="DH66" s="165" t="str">
        <f>VLOOKUP(CONCATENATE($DC$5,"-",DH62),PriceList[[Код ОН для шахиатки]:[СТАТУС В ШАХМАТКУ]],5,0)</f>
        <v>Резерв</v>
      </c>
      <c r="DI66" s="165" t="str">
        <f>VLOOKUP(CONCATENATE($DC$5,"-",DI62),PriceList[[Код ОН для шахиатки]:[СТАТУС В ШАХМАТКУ]],5,0)</f>
        <v>Резерв</v>
      </c>
      <c r="DJ66" s="165" t="str">
        <f>VLOOKUP(CONCATENATE($DC$5,"-",DJ62),PriceList[[Код ОН для шахиатки]:[СТАТУС В ШАХМАТКУ]],5,0)</f>
        <v>Резерв</v>
      </c>
      <c r="DK66" s="165" t="str">
        <f>VLOOKUP(CONCATENATE($DC$5,"-",DK62),PriceList[[Код ОН для шахиатки]:[СТАТУС В ШАХМАТКУ]],5,0)</f>
        <v>Резерв</v>
      </c>
      <c r="DL66" s="165" t="str">
        <f>VLOOKUP(CONCATENATE($DC$5,"-",DL62),PriceList[[Код ОН для шахиатки]:[СТАТУС В ШАХМАТКУ]],5,0)</f>
        <v>Резерв</v>
      </c>
      <c r="DM66" s="165" t="str">
        <f>VLOOKUP(CONCATENATE($DC$5,"-",DM62),PriceList[[Код ОН для шахиатки]:[СТАТУС В ШАХМАТКУ]],5,0)</f>
        <v>Свободно</v>
      </c>
      <c r="DN66" s="165" t="str">
        <f>VLOOKUP(CONCATENATE($DC$5,"-",DN62),PriceList[[Код ОН для шахиатки]:[СТАТУС В ШАХМАТКУ]],5,0)</f>
        <v>Свободно</v>
      </c>
      <c r="DO66" s="161" t="str">
        <f>VLOOKUP(CONCATENATE($DC$5,"-",DO62),PriceList[[Код ОН для шахиатки]:[СТАТУС В ШАХМАТКУ]],5,0)</f>
        <v>Резерв</v>
      </c>
      <c r="DP66" s="161" t="str">
        <f>VLOOKUP(CONCATENATE($DC$5,"-",DP62),PriceList[[Код ОН для шахиатки]:[СТАТУС В ШАХМАТКУ]],5,0)</f>
        <v>Резерв</v>
      </c>
      <c r="DQ66" s="136"/>
      <c r="DR66" s="142"/>
      <c r="DS66" s="142"/>
      <c r="DT66" s="142"/>
      <c r="DU66" s="142"/>
      <c r="DV66" s="143"/>
      <c r="DW66" s="136"/>
      <c r="DX66" s="136"/>
    </row>
    <row r="67" spans="1:128" ht="12.75" customHeight="1" thickTop="1">
      <c r="A67" s="383">
        <v>2</v>
      </c>
      <c r="B67" s="144" t="str">
        <f>VLOOKUP(CONCATENATE($B$5,"-",B68),PriceList[[Код ОН для шахиатки]:[Цена в шахматку]],2,0)</f>
        <v>Ст</v>
      </c>
      <c r="C67" s="145" t="str">
        <f>VLOOKUP(CONCATENATE($B$5,"-",C68),PriceList[[Код ОН для шахиатки]:[Цена в шахматку]],2,0)</f>
        <v>Ст</v>
      </c>
      <c r="D67" s="145" t="str">
        <f>VLOOKUP(CONCATENATE($B$5,"-",D68),PriceList[[Код ОН для шахиатки]:[Цена в шахматку]],2,0)</f>
        <v>1К</v>
      </c>
      <c r="E67" s="145" t="str">
        <f>VLOOKUP(CONCATENATE($B$5,"-",E68),PriceList[[Код ОН для шахиатки]:[Цена в шахматку]],2,0)</f>
        <v>Ст</v>
      </c>
      <c r="F67" s="145" t="str">
        <f>VLOOKUP(CONCATENATE($B$5,"-",F68),PriceList[[Код ОН для шахиатки]:[Цена в шахматку]],2,0)</f>
        <v>Ст</v>
      </c>
      <c r="G67" s="145" t="str">
        <f>VLOOKUP(CONCATENATE($B$5,"-",G68),PriceList[[Код ОН для шахиатки]:[Цена в шахматку]],2,0)</f>
        <v>Ст</v>
      </c>
      <c r="H67" s="145" t="str">
        <f>VLOOKUP(CONCATENATE($B$5,"-",H68),PriceList[[Код ОН для шахиатки]:[Цена в шахматку]],2,0)</f>
        <v>Ст</v>
      </c>
      <c r="I67" s="145" t="str">
        <f>VLOOKUP(CONCATENATE($B$5,"-",I68),PriceList[[Код ОН для шахиатки]:[Цена в шахматку]],2,0)</f>
        <v>Ст</v>
      </c>
      <c r="J67" s="145" t="str">
        <f>VLOOKUP(CONCATENATE($B$5,"-",J68),PriceList[[Код ОН для шахиатки]:[Цена в шахматку]],2,0)</f>
        <v>Ст</v>
      </c>
      <c r="K67" s="145" t="str">
        <f>VLOOKUP(CONCATENATE($B$5,"-",K68),PriceList[[Код ОН для шахиатки]:[Цена в шахматку]],2,0)</f>
        <v>Ст</v>
      </c>
      <c r="L67" s="145" t="str">
        <f>VLOOKUP(CONCATENATE($B$5,"-",L68),PriceList[[Код ОН для шахиатки]:[Цена в шахматку]],2,0)</f>
        <v>Ст</v>
      </c>
      <c r="M67" s="145" t="str">
        <f>VLOOKUP(CONCATENATE($B$5,"-",M68),PriceList[[Код ОН для шахиатки]:[Цена в шахматку]],2,0)</f>
        <v>Ст</v>
      </c>
      <c r="N67" s="145" t="str">
        <f>VLOOKUP(CONCATENATE($B$5,"-",N68),PriceList[[Код ОН для шахиатки]:[Цена в шахматку]],2,0)</f>
        <v>Ст</v>
      </c>
      <c r="O67" s="145" t="str">
        <f>VLOOKUP(CONCATENATE($B$5,"-",O68),PriceList[[Код ОН для шахиатки]:[Цена в шахматку]],2,0)</f>
        <v>Ст</v>
      </c>
      <c r="P67" s="145" t="str">
        <f>VLOOKUP(CONCATENATE($B$5,"-",P68),PriceList[[Код ОН для шахиатки]:[Цена в шахматку]],2,0)</f>
        <v>1К</v>
      </c>
      <c r="Q67" s="145" t="str">
        <f>VLOOKUP(CONCATENATE($B$5,"-",Q68),PriceList[[Код ОН для шахиатки]:[Цена в шахматку]],2,0)</f>
        <v>Ст</v>
      </c>
      <c r="R67" s="145" t="str">
        <f>VLOOKUP(CONCATENATE($B$5,"-",R68),PriceList[[Код ОН для шахиатки]:[Цена в шахматку]],2,0)</f>
        <v>Ст</v>
      </c>
      <c r="S67" s="145" t="str">
        <f>VLOOKUP(CONCATENATE($B$5,"-",S68),PriceList[[Код ОН для шахиатки]:[Цена в шахматку]],2,0)</f>
        <v>Ст</v>
      </c>
      <c r="T67" s="145" t="str">
        <f>VLOOKUP(CONCATENATE($B$5,"-",T68),PriceList[[Код ОН для шахиатки]:[Цена в шахматку]],2,0)</f>
        <v>1К</v>
      </c>
      <c r="U67" s="145" t="str">
        <f>VLOOKUP(CONCATENATE($B$5,"-",U68),PriceList[[Код ОН для шахиатки]:[Цена в шахматку]],2,0)</f>
        <v>Ст</v>
      </c>
      <c r="V67" s="145" t="str">
        <f>VLOOKUP(CONCATENATE($B$5,"-",V68),PriceList[[Код ОН для шахиатки]:[Цена в шахматку]],2,0)</f>
        <v>Ст</v>
      </c>
      <c r="W67" s="145" t="str">
        <f>VLOOKUP(CONCATENATE($B$5,"-",W68),PriceList[[Код ОН для шахиатки]:[Цена в шахматку]],2,0)</f>
        <v>Ст</v>
      </c>
      <c r="X67" s="145" t="str">
        <f>VLOOKUP(CONCATENATE($B$5,"-",X68),PriceList[[Код ОН для шахиатки]:[Цена в шахматку]],2,0)</f>
        <v>Ст</v>
      </c>
      <c r="Y67" s="145" t="str">
        <f>VLOOKUP(CONCATENATE($B$5,"-",Y68),PriceList[[Код ОН для шахиатки]:[Цена в шахматку]],2,0)</f>
        <v>Ст</v>
      </c>
      <c r="Z67" s="145" t="str">
        <f>VLOOKUP(CONCATENATE($B$5,"-",Z68),PriceList[[Код ОН для шахиатки]:[Цена в шахматку]],2,0)</f>
        <v>Ст</v>
      </c>
      <c r="AA67" s="145" t="str">
        <f>VLOOKUP(CONCATENATE($B$5,"-",AA68),PriceList[[Код ОН для шахиатки]:[Цена в шахматку]],2,0)</f>
        <v>1К</v>
      </c>
      <c r="AB67" s="145" t="str">
        <f>VLOOKUP(CONCATENATE($B$5,"-",AB68),PriceList[[Код ОН для шахиатки]:[Цена в шахматку]],2,0)</f>
        <v>Ст</v>
      </c>
      <c r="AC67" s="145" t="str">
        <f>VLOOKUP(CONCATENATE($B$5,"-",AC68),PriceList[[Код ОН для шахиатки]:[Цена в шахматку]],2,0)</f>
        <v>Ст</v>
      </c>
      <c r="AD67" s="145" t="str">
        <f>VLOOKUP(CONCATENATE($B$5,"-",AD68),PriceList[[Код ОН для шахиатки]:[Цена в шахматку]],2,0)</f>
        <v>Ст</v>
      </c>
      <c r="AE67" s="145" t="str">
        <f>VLOOKUP(CONCATENATE($B$5,"-",AE68),PriceList[[Код ОН для шахиатки]:[Цена в шахматку]],2,0)</f>
        <v>Ст</v>
      </c>
      <c r="AF67" s="145" t="str">
        <f>VLOOKUP(CONCATENATE($B$5,"-",AF68),PriceList[[Код ОН для шахиатки]:[Цена в шахматку]],2,0)</f>
        <v>Ст</v>
      </c>
      <c r="AG67" s="145" t="str">
        <f>VLOOKUP(CONCATENATE($B$5,"-",AG68),PriceList[[Код ОН для шахиатки]:[Цена в шахматку]],2,0)</f>
        <v>Ст</v>
      </c>
      <c r="AH67" s="145" t="str">
        <f>VLOOKUP(CONCATENATE($B$5,"-",AH68),PriceList[[Код ОН для шахиатки]:[Цена в шахматку]],2,0)</f>
        <v>Ст</v>
      </c>
      <c r="AI67" s="145" t="str">
        <f>VLOOKUP(CONCATENATE($B$5,"-",AI68),PriceList[[Код ОН для шахиатки]:[Цена в шахматку]],2,0)</f>
        <v>Ст</v>
      </c>
      <c r="AJ67" s="145" t="str">
        <f>VLOOKUP(CONCATENATE($B$5,"-",AJ68),PriceList[[Код ОН для шахиатки]:[Цена в шахматку]],2,0)</f>
        <v>Ст</v>
      </c>
      <c r="AK67" s="145" t="str">
        <f>VLOOKUP(CONCATENATE($B$5,"-",AK68),PriceList[[Код ОН для шахиатки]:[Цена в шахматку]],2,0)</f>
        <v>Ст</v>
      </c>
      <c r="AL67" s="145" t="str">
        <f>VLOOKUP(CONCATENATE($B$5,"-",AL68),PriceList[[Код ОН для шахиатки]:[Цена в шахматку]],2,0)</f>
        <v>Ст</v>
      </c>
      <c r="AM67" s="145" t="str">
        <f>VLOOKUP(CONCATENATE($B$5,"-",AM68),PriceList[[Код ОН для шахиатки]:[Цена в шахматку]],2,0)</f>
        <v>1К</v>
      </c>
      <c r="AN67" s="145" t="str">
        <f>VLOOKUP(CONCATENATE($B$5,"-",AN68),PriceList[[Код ОН для шахиатки]:[Цена в шахматку]],2,0)</f>
        <v>Ст</v>
      </c>
      <c r="AO67" s="145" t="str">
        <f>VLOOKUP(CONCATENATE($B$5,"-",AO68),PriceList[[Код ОН для шахиатки]:[Цена в шахматку]],2,0)</f>
        <v>Ст</v>
      </c>
      <c r="AP67" s="146"/>
      <c r="AQ67" s="202"/>
      <c r="AR67" s="213" t="str">
        <f>VLOOKUP(CONCATENATE($AR$5,"-",AR68),PriceList[[Код ОН для шахиатки]:[Цена в шахматку]],2,0)</f>
        <v>Ст</v>
      </c>
      <c r="AS67" s="145" t="str">
        <f>VLOOKUP(CONCATENATE($AR$5,"-",AS68),PriceList[[Код ОН для шахиатки]:[Цена в шахматку]],2,0)</f>
        <v>Ст</v>
      </c>
      <c r="AT67" s="145" t="str">
        <f>VLOOKUP(CONCATENATE($AR$5,"-",AT68),PriceList[[Код ОН для шахиатки]:[Цена в шахматку]],2,0)</f>
        <v>Ст</v>
      </c>
      <c r="AU67" s="145" t="str">
        <f>VLOOKUP(CONCATENATE($AR$5,"-",AU68),PriceList[[Код ОН для шахиатки]:[Цена в шахматку]],2,0)</f>
        <v>Ст</v>
      </c>
      <c r="AV67" s="145" t="str">
        <f>VLOOKUP(CONCATENATE($AR$5,"-",AV68),PriceList[[Код ОН для шахиатки]:[Цена в шахматку]],2,0)</f>
        <v>Ст</v>
      </c>
      <c r="AW67" s="145" t="str">
        <f>VLOOKUP(CONCATENATE($AR$5,"-",AW68),PriceList[[Код ОН для шахиатки]:[Цена в шахматку]],2,0)</f>
        <v>Ст</v>
      </c>
      <c r="AX67" s="145" t="str">
        <f>VLOOKUP(CONCATENATE($AR$5,"-",AX68),PriceList[[Код ОН для шахиатки]:[Цена в шахматку]],2,0)</f>
        <v>Ст</v>
      </c>
      <c r="AY67" s="145" t="str">
        <f>VLOOKUP(CONCATENATE($AR$5,"-",AY68),PriceList[[Код ОН для шахиатки]:[Цена в шахматку]],2,0)</f>
        <v>Ст</v>
      </c>
      <c r="AZ67" s="145" t="str">
        <f>VLOOKUP(CONCATENATE($AR$5,"-",AZ68),PriceList[[Код ОН для шахиатки]:[Цена в шахматку]],2,0)</f>
        <v>Ст</v>
      </c>
      <c r="BA67" s="145" t="str">
        <f>VLOOKUP(CONCATENATE($AR$5,"-",BA68),PriceList[[Код ОН для шахиатки]:[Цена в шахматку]],2,0)</f>
        <v>Ст</v>
      </c>
      <c r="BB67" s="145" t="str">
        <f>VLOOKUP(CONCATENATE($AR$5,"-",BB68),PriceList[[Код ОН для шахиатки]:[Цена в шахматку]],2,0)</f>
        <v>Ст</v>
      </c>
      <c r="BC67" s="145" t="str">
        <f>VLOOKUP(CONCATENATE($AR$5,"-",BC68),PriceList[[Код ОН для шахиатки]:[Цена в шахматку]],2,0)</f>
        <v>Ст</v>
      </c>
      <c r="BD67" s="145" t="str">
        <f>VLOOKUP(CONCATENATE($AR$5,"-",BD68),PriceList[[Код ОН для шахиатки]:[Цена в шахматку]],2,0)</f>
        <v>Ст</v>
      </c>
      <c r="BE67" s="145" t="str">
        <f>VLOOKUP(CONCATENATE($AR$5,"-",BE68),PriceList[[Код ОН для шахиатки]:[Цена в шахматку]],2,0)</f>
        <v>Ст</v>
      </c>
      <c r="BF67" s="145" t="str">
        <f>VLOOKUP(CONCATENATE($AR$5,"-",BF68),PriceList[[Код ОН для шахиатки]:[Цена в шахматку]],2,0)</f>
        <v>Ст</v>
      </c>
      <c r="BG67" s="145" t="str">
        <f>VLOOKUP(CONCATENATE($AR$5,"-",BG68),PriceList[[Код ОН для шахиатки]:[Цена в шахматку]],2,0)</f>
        <v>Ст</v>
      </c>
      <c r="BH67" s="145" t="str">
        <f>VLOOKUP(CONCATENATE($AR$5,"-",BH68),PriceList[[Код ОН для шахиатки]:[Цена в шахматку]],2,0)</f>
        <v>Ст</v>
      </c>
      <c r="BI67" s="145" t="str">
        <f>VLOOKUP(CONCATENATE($AR$5,"-",BI68),PriceList[[Код ОН для шахиатки]:[Цена в шахматку]],2,0)</f>
        <v>Ст</v>
      </c>
      <c r="BJ67" s="145" t="str">
        <f>VLOOKUP(CONCATENATE($AR$5,"-",BJ68),PriceList[[Код ОН для шахиатки]:[Цена в шахматку]],2,0)</f>
        <v>Ст</v>
      </c>
      <c r="BK67" s="145" t="str">
        <f>VLOOKUP(CONCATENATE($AR$5,"-",BK68),PriceList[[Код ОН для шахиатки]:[Цена в шахматку]],2,0)</f>
        <v>Ст</v>
      </c>
      <c r="BL67" s="145" t="str">
        <f>VLOOKUP(CONCATENATE($AR$5,"-",BL68),PriceList[[Код ОН для шахиатки]:[Цена в шахматку]],2,0)</f>
        <v>Ст</v>
      </c>
      <c r="BM67" s="145" t="str">
        <f>VLOOKUP(CONCATENATE($AR$5,"-",BM68),PriceList[[Код ОН для шахиатки]:[Цена в шахматку]],2,0)</f>
        <v>Ст</v>
      </c>
      <c r="BN67" s="145" t="str">
        <f>VLOOKUP(CONCATENATE($AR$5,"-",BN68),PriceList[[Код ОН для шахиатки]:[Цена в шахматку]],2,0)</f>
        <v>Ст</v>
      </c>
      <c r="BO67" s="145" t="str">
        <f>VLOOKUP(CONCATENATE($AR$5,"-",BO68),PriceList[[Код ОН для шахиатки]:[Цена в шахматку]],2,0)</f>
        <v>Ст</v>
      </c>
      <c r="BP67" s="145" t="str">
        <f>VLOOKUP(CONCATENATE($AR$5,"-",BP68),PriceList[[Код ОН для шахиатки]:[Цена в шахматку]],2,0)</f>
        <v>Ст</v>
      </c>
      <c r="BQ67" s="145" t="str">
        <f>VLOOKUP(CONCATENATE($AR$5,"-",BQ68),PriceList[[Код ОН для шахиатки]:[Цена в шахматку]],2,0)</f>
        <v>Ст</v>
      </c>
      <c r="BR67" s="145" t="str">
        <f>VLOOKUP(CONCATENATE($AR$5,"-",BR68),PriceList[[Код ОН для шахиатки]:[Цена в шахматку]],2,0)</f>
        <v>Ст</v>
      </c>
      <c r="BS67" s="145" t="str">
        <f>VLOOKUP(CONCATENATE($AR$5,"-",BS68),PriceList[[Код ОН для шахиатки]:[Цена в шахматку]],2,0)</f>
        <v>Ст</v>
      </c>
      <c r="BT67" s="145" t="str">
        <f>VLOOKUP(CONCATENATE($AR$5,"-",BT68),PriceList[[Код ОН для шахиатки]:[Цена в шахматку]],2,0)</f>
        <v>Ст</v>
      </c>
      <c r="BU67" s="145" t="str">
        <f>VLOOKUP(CONCATENATE($AR$5,"-",BU68),PriceList[[Код ОН для шахиатки]:[Цена в шахматку]],2,0)</f>
        <v>Ст</v>
      </c>
      <c r="BV67" s="145" t="str">
        <f>VLOOKUP(CONCATENATE($AR$5,"-",BV68),PriceList[[Код ОН для шахиатки]:[Цена в шахматку]],2,0)</f>
        <v>Ст</v>
      </c>
      <c r="BW67" s="145" t="str">
        <f>VLOOKUP(CONCATENATE($AR$5,"-",BW68),PriceList[[Код ОН для шахиатки]:[Цена в шахматку]],2,0)</f>
        <v>Ст</v>
      </c>
      <c r="BX67" s="145" t="str">
        <f>VLOOKUP(CONCATENATE($AR$5,"-",BX68),PriceList[[Код ОН для шахиатки]:[Цена в шахматку]],2,0)</f>
        <v>Ст</v>
      </c>
      <c r="BY67" s="145" t="str">
        <f>VLOOKUP(CONCATENATE($AR$5,"-",BY68),PriceList[[Код ОН для шахиатки]:[Цена в шахматку]],2,0)</f>
        <v>1К</v>
      </c>
      <c r="BZ67" s="145" t="str">
        <f>VLOOKUP(CONCATENATE($AR$5,"-",BZ68),PriceList[[Код ОН для шахиатки]:[Цена в шахматку]],2,0)</f>
        <v>Ст</v>
      </c>
      <c r="CA67" s="145" t="str">
        <f>VLOOKUP(CONCATENATE($AR$5,"-",CA68),PriceList[[Код ОН для шахиатки]:[Цена в шахматку]],2,0)</f>
        <v>Ст</v>
      </c>
      <c r="CB67" s="145" t="str">
        <f>VLOOKUP(CONCATENATE($AR$5,"-",CB68),PriceList[[Код ОН для шахиатки]:[Цена в шахматку]],2,0)</f>
        <v>Ст</v>
      </c>
      <c r="CC67" s="145" t="str">
        <f>VLOOKUP(CONCATENATE($AR$5,"-",CC68),PriceList[[Код ОН для шахиатки]:[Цена в шахматку]],2,0)</f>
        <v>Ст</v>
      </c>
      <c r="CD67" s="146"/>
      <c r="CE67" s="202"/>
      <c r="CF67" s="213" t="str">
        <f>VLOOKUP(CONCATENATE($CF$5,"-",CF68),PriceList[[Код ОН для шахиатки]:[Цена в шахматку]],2,0)</f>
        <v>Ст</v>
      </c>
      <c r="CG67" s="145" t="str">
        <f>VLOOKUP(CONCATENATE($CF$5,"-",CG68),PriceList[[Код ОН для шахиатки]:[Цена в шахматку]],2,0)</f>
        <v>Ст</v>
      </c>
      <c r="CH67" s="145" t="str">
        <f>VLOOKUP(CONCATENATE($CF$5,"-",CH68),PriceList[[Код ОН для шахиатки]:[Цена в шахматку]],2,0)</f>
        <v>Ст</v>
      </c>
      <c r="CI67" s="145" t="str">
        <f>VLOOKUP(CONCATENATE($CF$5,"-",CI68),PriceList[[Код ОН для шахиатки]:[Цена в шахматку]],2,0)</f>
        <v>Ст</v>
      </c>
      <c r="CJ67" s="145" t="str">
        <f>VLOOKUP(CONCATENATE($CF$5,"-",CJ68),PriceList[[Код ОН для шахиатки]:[Цена в шахматку]],2,0)</f>
        <v>1К</v>
      </c>
      <c r="CK67" s="145" t="str">
        <f>VLOOKUP(CONCATENATE($CF$5,"-",CK68),PriceList[[Код ОН для шахиатки]:[Цена в шахматку]],2,0)</f>
        <v>Ст</v>
      </c>
      <c r="CL67" s="145" t="str">
        <f>VLOOKUP(CONCATENATE($CF$5,"-",CL68),PriceList[[Код ОН для шахиатки]:[Цена в шахматку]],2,0)</f>
        <v>1К</v>
      </c>
      <c r="CM67" s="145" t="str">
        <f>VLOOKUP(CONCATENATE($CF$5,"-",CM68),PriceList[[Код ОН для шахиатки]:[Цена в шахматку]],2,0)</f>
        <v>Ст</v>
      </c>
      <c r="CN67" s="145" t="str">
        <f>VLOOKUP(CONCATENATE($CF$5,"-",CN68),PriceList[[Код ОН для шахиатки]:[Цена в шахматку]],2,0)</f>
        <v>Ст</v>
      </c>
      <c r="CO67" s="145" t="str">
        <f>VLOOKUP(CONCATENATE($CF$5,"-",CO68),PriceList[[Код ОН для шахиатки]:[Цена в шахматку]],2,0)</f>
        <v>Ст</v>
      </c>
      <c r="CP67" s="145" t="str">
        <f>VLOOKUP(CONCATENATE($CF$5,"-",CP68),PriceList[[Код ОН для шахиатки]:[Цена в шахматку]],2,0)</f>
        <v>Ст</v>
      </c>
      <c r="CQ67" s="145" t="str">
        <f>VLOOKUP(CONCATENATE($CF$5,"-",CQ68),PriceList[[Код ОН для шахиатки]:[Цена в шахматку]],2,0)</f>
        <v>Ст</v>
      </c>
      <c r="CR67" s="145" t="str">
        <f>VLOOKUP(CONCATENATE($CF$5,"-",CR68),PriceList[[Код ОН для шахиатки]:[Цена в шахматку]],2,0)</f>
        <v>Ст</v>
      </c>
      <c r="CS67" s="145" t="str">
        <f>VLOOKUP(CONCATENATE($CF$5,"-",CS68),PriceList[[Код ОН для шахиатки]:[Цена в шахматку]],2,0)</f>
        <v>Ст</v>
      </c>
      <c r="CT67" s="145" t="str">
        <f>VLOOKUP(CONCATENATE($CF$5,"-",CT68),PriceList[[Код ОН для шахиатки]:[Цена в шахматку]],2,0)</f>
        <v>Ст</v>
      </c>
      <c r="CU67" s="145" t="str">
        <f>VLOOKUP(CONCATENATE($CF$5,"-",CU68),PriceList[[Код ОН для шахиатки]:[Цена в шахматку]],2,0)</f>
        <v>Ст</v>
      </c>
      <c r="CV67" s="145" t="str">
        <f>VLOOKUP(CONCATENATE($CF$5,"-",CV68),PriceList[[Код ОН для шахиатки]:[Цена в шахматку]],2,0)</f>
        <v>Ст</v>
      </c>
      <c r="CW67" s="145" t="str">
        <f>VLOOKUP(CONCATENATE($CF$5,"-",CW68),PriceList[[Код ОН для шахиатки]:[Цена в шахматку]],2,0)</f>
        <v>Ст</v>
      </c>
      <c r="CX67" s="145" t="str">
        <f>VLOOKUP(CONCATENATE($CF$5,"-",CX68),PriceList[[Код ОН для шахиатки]:[Цена в шахматку]],2,0)</f>
        <v>Ст</v>
      </c>
      <c r="CY67" s="145" t="str">
        <f>VLOOKUP(CONCATENATE($CF$5,"-",CY68),PriceList[[Код ОН для шахиатки]:[Цена в шахматку]],2,0)</f>
        <v>Ст</v>
      </c>
      <c r="CZ67" s="145" t="str">
        <f>VLOOKUP(CONCATENATE($CF$5,"-",CZ68),PriceList[[Код ОН для шахиатки]:[Цена в шахматку]],2,0)</f>
        <v>Ст</v>
      </c>
      <c r="DA67" s="146"/>
      <c r="DB67" s="202"/>
      <c r="DC67" s="213" t="str">
        <f>VLOOKUP(CONCATENATE($DC$5,"-",DC68),PriceList[[Код ОН для шахиатки]:[Цена в шахматку]],2,0)</f>
        <v>Ст</v>
      </c>
      <c r="DD67" s="145" t="str">
        <f>VLOOKUP(CONCATENATE($DC$5,"-",DD68),PriceList[[Код ОН для шахиатки]:[Цена в шахматку]],2,0)</f>
        <v>Ст</v>
      </c>
      <c r="DE67" s="145" t="str">
        <f>VLOOKUP(CONCATENATE($DC$5,"-",DE68),PriceList[[Код ОН для шахиатки]:[Цена в шахматку]],2,0)</f>
        <v>Ст</v>
      </c>
      <c r="DF67" s="145" t="str">
        <f>VLOOKUP(CONCATENATE($DC$5,"-",DF68),PriceList[[Код ОН для шахиатки]:[Цена в шахматку]],2,0)</f>
        <v>Ст</v>
      </c>
      <c r="DG67" s="145" t="str">
        <f>VLOOKUP(CONCATENATE($DC$5,"-",DG68),PriceList[[Код ОН для шахиатки]:[Цена в шахматку]],2,0)</f>
        <v>Ст</v>
      </c>
      <c r="DH67" s="145" t="str">
        <f>VLOOKUP(CONCATENATE($DC$5,"-",DH68),PriceList[[Код ОН для шахиатки]:[Цена в шахматку]],2,0)</f>
        <v>Ст</v>
      </c>
      <c r="DI67" s="145" t="str">
        <f>VLOOKUP(CONCATENATE($DC$5,"-",DI68),PriceList[[Код ОН для шахиатки]:[Цена в шахматку]],2,0)</f>
        <v>Ст</v>
      </c>
      <c r="DJ67" s="145" t="str">
        <f>VLOOKUP(CONCATENATE($DC$5,"-",DJ68),PriceList[[Код ОН для шахиатки]:[Цена в шахматку]],2,0)</f>
        <v>Ст</v>
      </c>
      <c r="DK67" s="145" t="str">
        <f>VLOOKUP(CONCATENATE($DC$5,"-",DK68),PriceList[[Код ОН для шахиатки]:[Цена в шахматку]],2,0)</f>
        <v>Ст</v>
      </c>
      <c r="DL67" s="145" t="str">
        <f>VLOOKUP(CONCATENATE($DC$5,"-",DL68),PriceList[[Код ОН для шахиатки]:[Цена в шахматку]],2,0)</f>
        <v>Ст</v>
      </c>
      <c r="DM67" s="145" t="str">
        <f>VLOOKUP(CONCATENATE($DC$5,"-",DM68),PriceList[[Код ОН для шахиатки]:[Цена в шахматку]],2,0)</f>
        <v>Ст</v>
      </c>
      <c r="DN67" s="145" t="str">
        <f>VLOOKUP(CONCATENATE($DC$5,"-",DN68),PriceList[[Код ОН для шахиатки]:[Цена в шахматку]],2,0)</f>
        <v>Ст</v>
      </c>
      <c r="DO67" s="146"/>
      <c r="DP67" s="147"/>
      <c r="DQ67" s="136"/>
      <c r="DR67" s="142"/>
      <c r="DS67" s="142"/>
      <c r="DT67" s="142"/>
      <c r="DU67" s="142"/>
      <c r="DV67" s="143"/>
      <c r="DW67" s="136"/>
      <c r="DX67" s="136"/>
    </row>
    <row r="68" spans="1:128" ht="12.75" customHeight="1">
      <c r="A68" s="384"/>
      <c r="B68" s="148">
        <f>N74+1</f>
        <v>14</v>
      </c>
      <c r="C68" s="149">
        <f t="shared" ref="C68:AO68" si="68">B68+1</f>
        <v>15</v>
      </c>
      <c r="D68" s="149">
        <f t="shared" si="68"/>
        <v>16</v>
      </c>
      <c r="E68" s="149">
        <f t="shared" si="68"/>
        <v>17</v>
      </c>
      <c r="F68" s="149">
        <f t="shared" si="68"/>
        <v>18</v>
      </c>
      <c r="G68" s="149">
        <f t="shared" si="68"/>
        <v>19</v>
      </c>
      <c r="H68" s="149">
        <f t="shared" si="68"/>
        <v>20</v>
      </c>
      <c r="I68" s="149">
        <f t="shared" si="68"/>
        <v>21</v>
      </c>
      <c r="J68" s="149">
        <f t="shared" si="68"/>
        <v>22</v>
      </c>
      <c r="K68" s="149">
        <f t="shared" si="68"/>
        <v>23</v>
      </c>
      <c r="L68" s="149">
        <f t="shared" si="68"/>
        <v>24</v>
      </c>
      <c r="M68" s="149">
        <f t="shared" si="68"/>
        <v>25</v>
      </c>
      <c r="N68" s="149">
        <f t="shared" si="68"/>
        <v>26</v>
      </c>
      <c r="O68" s="149">
        <f t="shared" si="68"/>
        <v>27</v>
      </c>
      <c r="P68" s="149">
        <f t="shared" si="68"/>
        <v>28</v>
      </c>
      <c r="Q68" s="149">
        <f t="shared" si="68"/>
        <v>29</v>
      </c>
      <c r="R68" s="149">
        <f t="shared" si="68"/>
        <v>30</v>
      </c>
      <c r="S68" s="149">
        <f t="shared" si="68"/>
        <v>31</v>
      </c>
      <c r="T68" s="149">
        <f t="shared" si="68"/>
        <v>32</v>
      </c>
      <c r="U68" s="149">
        <f t="shared" si="68"/>
        <v>33</v>
      </c>
      <c r="V68" s="149">
        <f t="shared" si="68"/>
        <v>34</v>
      </c>
      <c r="W68" s="149">
        <f t="shared" si="68"/>
        <v>35</v>
      </c>
      <c r="X68" s="149">
        <f t="shared" si="68"/>
        <v>36</v>
      </c>
      <c r="Y68" s="149">
        <f t="shared" si="68"/>
        <v>37</v>
      </c>
      <c r="Z68" s="149">
        <f t="shared" si="68"/>
        <v>38</v>
      </c>
      <c r="AA68" s="149">
        <f t="shared" si="68"/>
        <v>39</v>
      </c>
      <c r="AB68" s="149">
        <f t="shared" si="68"/>
        <v>40</v>
      </c>
      <c r="AC68" s="149">
        <f t="shared" si="68"/>
        <v>41</v>
      </c>
      <c r="AD68" s="149">
        <f t="shared" si="68"/>
        <v>42</v>
      </c>
      <c r="AE68" s="149">
        <f t="shared" si="68"/>
        <v>43</v>
      </c>
      <c r="AF68" s="149">
        <f t="shared" si="68"/>
        <v>44</v>
      </c>
      <c r="AG68" s="149">
        <f t="shared" si="68"/>
        <v>45</v>
      </c>
      <c r="AH68" s="149">
        <f t="shared" si="68"/>
        <v>46</v>
      </c>
      <c r="AI68" s="149">
        <f t="shared" si="68"/>
        <v>47</v>
      </c>
      <c r="AJ68" s="149">
        <f t="shared" si="68"/>
        <v>48</v>
      </c>
      <c r="AK68" s="149">
        <f t="shared" si="68"/>
        <v>49</v>
      </c>
      <c r="AL68" s="149">
        <f t="shared" si="68"/>
        <v>50</v>
      </c>
      <c r="AM68" s="149">
        <f t="shared" si="68"/>
        <v>51</v>
      </c>
      <c r="AN68" s="149">
        <f t="shared" si="68"/>
        <v>52</v>
      </c>
      <c r="AO68" s="149">
        <f t="shared" si="68"/>
        <v>53</v>
      </c>
      <c r="AP68" s="150"/>
      <c r="AQ68" s="203"/>
      <c r="AR68" s="214">
        <f>BY74+1</f>
        <v>35</v>
      </c>
      <c r="AS68" s="149">
        <f t="shared" ref="AS68:CC68" si="69">AR68+1</f>
        <v>36</v>
      </c>
      <c r="AT68" s="149">
        <f t="shared" si="69"/>
        <v>37</v>
      </c>
      <c r="AU68" s="149">
        <f t="shared" si="69"/>
        <v>38</v>
      </c>
      <c r="AV68" s="149">
        <f t="shared" si="69"/>
        <v>39</v>
      </c>
      <c r="AW68" s="149">
        <f t="shared" si="69"/>
        <v>40</v>
      </c>
      <c r="AX68" s="149">
        <f t="shared" si="69"/>
        <v>41</v>
      </c>
      <c r="AY68" s="149">
        <f t="shared" si="69"/>
        <v>42</v>
      </c>
      <c r="AZ68" s="149">
        <f t="shared" si="69"/>
        <v>43</v>
      </c>
      <c r="BA68" s="149">
        <f t="shared" si="69"/>
        <v>44</v>
      </c>
      <c r="BB68" s="149">
        <f t="shared" si="69"/>
        <v>45</v>
      </c>
      <c r="BC68" s="149">
        <f t="shared" si="69"/>
        <v>46</v>
      </c>
      <c r="BD68" s="149">
        <f t="shared" si="69"/>
        <v>47</v>
      </c>
      <c r="BE68" s="149">
        <f t="shared" si="69"/>
        <v>48</v>
      </c>
      <c r="BF68" s="149">
        <f t="shared" si="69"/>
        <v>49</v>
      </c>
      <c r="BG68" s="149">
        <f t="shared" si="69"/>
        <v>50</v>
      </c>
      <c r="BH68" s="149">
        <f t="shared" si="69"/>
        <v>51</v>
      </c>
      <c r="BI68" s="149">
        <f t="shared" si="69"/>
        <v>52</v>
      </c>
      <c r="BJ68" s="149">
        <f t="shared" si="69"/>
        <v>53</v>
      </c>
      <c r="BK68" s="149">
        <f t="shared" si="69"/>
        <v>54</v>
      </c>
      <c r="BL68" s="149">
        <f t="shared" si="69"/>
        <v>55</v>
      </c>
      <c r="BM68" s="149">
        <f t="shared" si="69"/>
        <v>56</v>
      </c>
      <c r="BN68" s="149">
        <f t="shared" si="69"/>
        <v>57</v>
      </c>
      <c r="BO68" s="149">
        <f t="shared" si="69"/>
        <v>58</v>
      </c>
      <c r="BP68" s="149">
        <f t="shared" si="69"/>
        <v>59</v>
      </c>
      <c r="BQ68" s="149">
        <f t="shared" si="69"/>
        <v>60</v>
      </c>
      <c r="BR68" s="149">
        <f t="shared" si="69"/>
        <v>61</v>
      </c>
      <c r="BS68" s="149">
        <f t="shared" si="69"/>
        <v>62</v>
      </c>
      <c r="BT68" s="149">
        <f t="shared" si="69"/>
        <v>63</v>
      </c>
      <c r="BU68" s="149">
        <f t="shared" si="69"/>
        <v>64</v>
      </c>
      <c r="BV68" s="149">
        <f t="shared" si="69"/>
        <v>65</v>
      </c>
      <c r="BW68" s="149">
        <f t="shared" si="69"/>
        <v>66</v>
      </c>
      <c r="BX68" s="149">
        <f t="shared" si="69"/>
        <v>67</v>
      </c>
      <c r="BY68" s="149">
        <f t="shared" si="69"/>
        <v>68</v>
      </c>
      <c r="BZ68" s="149">
        <f t="shared" si="69"/>
        <v>69</v>
      </c>
      <c r="CA68" s="149">
        <f t="shared" si="69"/>
        <v>70</v>
      </c>
      <c r="CB68" s="149">
        <f t="shared" si="69"/>
        <v>71</v>
      </c>
      <c r="CC68" s="149">
        <f t="shared" si="69"/>
        <v>72</v>
      </c>
      <c r="CD68" s="150"/>
      <c r="CE68" s="203"/>
      <c r="CF68" s="214">
        <f>CV74+1</f>
        <v>18</v>
      </c>
      <c r="CG68" s="149">
        <f t="shared" ref="CG68:CZ68" si="70">CF68+1</f>
        <v>19</v>
      </c>
      <c r="CH68" s="149">
        <f t="shared" si="70"/>
        <v>20</v>
      </c>
      <c r="CI68" s="149">
        <f t="shared" si="70"/>
        <v>21</v>
      </c>
      <c r="CJ68" s="149">
        <f t="shared" si="70"/>
        <v>22</v>
      </c>
      <c r="CK68" s="149">
        <f t="shared" si="70"/>
        <v>23</v>
      </c>
      <c r="CL68" s="149">
        <f t="shared" si="70"/>
        <v>24</v>
      </c>
      <c r="CM68" s="149">
        <f t="shared" si="70"/>
        <v>25</v>
      </c>
      <c r="CN68" s="149">
        <f t="shared" si="70"/>
        <v>26</v>
      </c>
      <c r="CO68" s="149">
        <f t="shared" si="70"/>
        <v>27</v>
      </c>
      <c r="CP68" s="149">
        <f t="shared" si="70"/>
        <v>28</v>
      </c>
      <c r="CQ68" s="149">
        <f t="shared" si="70"/>
        <v>29</v>
      </c>
      <c r="CR68" s="149">
        <f t="shared" si="70"/>
        <v>30</v>
      </c>
      <c r="CS68" s="149">
        <f t="shared" si="70"/>
        <v>31</v>
      </c>
      <c r="CT68" s="149">
        <f t="shared" si="70"/>
        <v>32</v>
      </c>
      <c r="CU68" s="149">
        <f t="shared" si="70"/>
        <v>33</v>
      </c>
      <c r="CV68" s="149">
        <f t="shared" si="70"/>
        <v>34</v>
      </c>
      <c r="CW68" s="149">
        <f t="shared" si="70"/>
        <v>35</v>
      </c>
      <c r="CX68" s="149">
        <f t="shared" si="70"/>
        <v>36</v>
      </c>
      <c r="CY68" s="149">
        <f t="shared" si="70"/>
        <v>37</v>
      </c>
      <c r="CZ68" s="149">
        <f t="shared" si="70"/>
        <v>38</v>
      </c>
      <c r="DA68" s="150"/>
      <c r="DB68" s="203"/>
      <c r="DC68" s="214">
        <f>DK74+1</f>
        <v>209</v>
      </c>
      <c r="DD68" s="149">
        <f t="shared" ref="DD68:DN68" si="71">DC68+1</f>
        <v>210</v>
      </c>
      <c r="DE68" s="149">
        <f t="shared" si="71"/>
        <v>211</v>
      </c>
      <c r="DF68" s="149">
        <f t="shared" si="71"/>
        <v>212</v>
      </c>
      <c r="DG68" s="149">
        <f t="shared" si="71"/>
        <v>213</v>
      </c>
      <c r="DH68" s="149">
        <f t="shared" si="71"/>
        <v>214</v>
      </c>
      <c r="DI68" s="149">
        <f t="shared" si="71"/>
        <v>215</v>
      </c>
      <c r="DJ68" s="149">
        <f t="shared" si="71"/>
        <v>216</v>
      </c>
      <c r="DK68" s="149">
        <f t="shared" si="71"/>
        <v>217</v>
      </c>
      <c r="DL68" s="149">
        <f t="shared" si="71"/>
        <v>218</v>
      </c>
      <c r="DM68" s="149">
        <f t="shared" si="71"/>
        <v>219</v>
      </c>
      <c r="DN68" s="149">
        <f t="shared" si="71"/>
        <v>220</v>
      </c>
      <c r="DO68" s="150"/>
      <c r="DP68" s="151"/>
      <c r="DQ68" s="136"/>
      <c r="DR68" s="142"/>
      <c r="DS68" s="142"/>
      <c r="DT68" s="142"/>
      <c r="DU68" s="142"/>
      <c r="DV68" s="143"/>
      <c r="DW68" s="136"/>
      <c r="DX68" s="136"/>
    </row>
    <row r="69" spans="1:128" ht="12.75" customHeight="1">
      <c r="A69" s="384"/>
      <c r="B69" s="152">
        <f>VLOOKUP(CONCATENATE($B$5,"-",B68),PriceList[[Код ОН для шахиатки]:[Цена в шахматку]],3,0)</f>
        <v>29.87</v>
      </c>
      <c r="C69" s="153">
        <f>VLOOKUP(CONCATENATE($B$5,"-",C68),PriceList[[Код ОН для шахиатки]:[Цена в шахматку]],3,0)</f>
        <v>30.6</v>
      </c>
      <c r="D69" s="153">
        <f>VLOOKUP(CONCATENATE($B$5,"-",D68),PriceList[[Код ОН для шахиатки]:[Цена в шахматку]],3,0)</f>
        <v>57.26</v>
      </c>
      <c r="E69" s="153">
        <f>VLOOKUP(CONCATENATE($B$5,"-",E68),PriceList[[Код ОН для шахиатки]:[Цена в шахматку]],3,0)</f>
        <v>29.24</v>
      </c>
      <c r="F69" s="153">
        <f>VLOOKUP(CONCATENATE($B$5,"-",F68),PriceList[[Код ОН для шахиатки]:[Цена в шахматку]],3,0)</f>
        <v>29.24</v>
      </c>
      <c r="G69" s="153">
        <f>VLOOKUP(CONCATENATE($B$5,"-",G68),PriceList[[Код ОН для шахиатки]:[Цена в шахматку]],3,0)</f>
        <v>30.72</v>
      </c>
      <c r="H69" s="153">
        <f>VLOOKUP(CONCATENATE($B$5,"-",H68),PriceList[[Код ОН для шахиатки]:[Цена в шахматку]],3,0)</f>
        <v>28.6</v>
      </c>
      <c r="I69" s="153">
        <f>VLOOKUP(CONCATENATE($B$5,"-",I68),PriceList[[Код ОН для шахиатки]:[Цена в шахматку]],3,0)</f>
        <v>49.71</v>
      </c>
      <c r="J69" s="153">
        <f>VLOOKUP(CONCATENATE($B$5,"-",J68),PriceList[[Код ОН для шахиатки]:[Цена в шахматку]],3,0)</f>
        <v>49.71</v>
      </c>
      <c r="K69" s="153">
        <f>VLOOKUP(CONCATENATE($B$5,"-",K68),PriceList[[Код ОН для шахиатки]:[Цена в шахматку]],3,0)</f>
        <v>28.6</v>
      </c>
      <c r="L69" s="153">
        <f>VLOOKUP(CONCATENATE($B$5,"-",L68),PriceList[[Код ОН для шахиатки]:[Цена в шахматку]],3,0)</f>
        <v>29.24</v>
      </c>
      <c r="M69" s="153">
        <f>VLOOKUP(CONCATENATE($B$5,"-",M68),PriceList[[Код ОН для шахиатки]:[Цена в шахматку]],3,0)</f>
        <v>29.24</v>
      </c>
      <c r="N69" s="153">
        <f>VLOOKUP(CONCATENATE($B$5,"-",N68),PriceList[[Код ОН для шахиатки]:[Цена в шахматку]],3,0)</f>
        <v>29.23</v>
      </c>
      <c r="O69" s="153">
        <f>VLOOKUP(CONCATENATE($B$5,"-",O68),PriceList[[Код ОН для шахиатки]:[Цена в шахматку]],3,0)</f>
        <v>29.24</v>
      </c>
      <c r="P69" s="153">
        <f>VLOOKUP(CONCATENATE($B$5,"-",P68),PriceList[[Код ОН для шахиатки]:[Цена в шахматку]],3,0)</f>
        <v>53.23</v>
      </c>
      <c r="Q69" s="153">
        <f>VLOOKUP(CONCATENATE($B$5,"-",Q68),PriceList[[Код ОН для шахиатки]:[Цена в шахматку]],3,0)</f>
        <v>30.49</v>
      </c>
      <c r="R69" s="153">
        <f>VLOOKUP(CONCATENATE($B$5,"-",R68),PriceList[[Код ОН для шахиатки]:[Цена в шахматку]],3,0)</f>
        <v>29.82</v>
      </c>
      <c r="S69" s="153">
        <f>VLOOKUP(CONCATENATE($B$5,"-",S68),PriceList[[Код ОН для шахиатки]:[Цена в шахматку]],3,0)</f>
        <v>43.95</v>
      </c>
      <c r="T69" s="153">
        <f>VLOOKUP(CONCATENATE($B$5,"-",T68),PriceList[[Код ОН для шахиатки]:[Цена в шахматку]],3,0)</f>
        <v>48.97</v>
      </c>
      <c r="U69" s="153">
        <f>VLOOKUP(CONCATENATE($B$5,"-",U68),PriceList[[Код ОН для шахиатки]:[Цена в шахматку]],3,0)</f>
        <v>27.27</v>
      </c>
      <c r="V69" s="153">
        <f>VLOOKUP(CONCATENATE($B$5,"-",V68),PriceList[[Код ОН для шахиатки]:[Цена в шахматку]],3,0)</f>
        <v>28.17</v>
      </c>
      <c r="W69" s="153">
        <f>VLOOKUP(CONCATENATE($B$5,"-",W68),PriceList[[Код ОН для шахиатки]:[Цена в шахматку]],3,0)</f>
        <v>29.19</v>
      </c>
      <c r="X69" s="153">
        <f>VLOOKUP(CONCATENATE($B$5,"-",X68),PriceList[[Код ОН для шахиатки]:[Цена в шахматку]],3,0)</f>
        <v>30.06</v>
      </c>
      <c r="Y69" s="153">
        <f>VLOOKUP(CONCATENATE($B$5,"-",Y68),PriceList[[Код ОН для шахиатки]:[Цена в шахматку]],3,0)</f>
        <v>30.7</v>
      </c>
      <c r="Z69" s="153">
        <f>VLOOKUP(CONCATENATE($B$5,"-",Z68),PriceList[[Код ОН для шахиатки]:[Цена в шахматку]],3,0)</f>
        <v>31.36</v>
      </c>
      <c r="AA69" s="153">
        <f>VLOOKUP(CONCATENATE($B$5,"-",AA68),PriceList[[Код ОН для шахиатки]:[Цена в шахматку]],3,0)</f>
        <v>53.41</v>
      </c>
      <c r="AB69" s="153">
        <f>VLOOKUP(CONCATENATE($B$5,"-",AB68),PriceList[[Код ОН для шахиатки]:[Цена в шахматку]],3,0)</f>
        <v>29.23</v>
      </c>
      <c r="AC69" s="153">
        <f>VLOOKUP(CONCATENATE($B$5,"-",AC68),PriceList[[Код ОН для шахиатки]:[Цена в шахматку]],3,0)</f>
        <v>29.24</v>
      </c>
      <c r="AD69" s="153">
        <f>VLOOKUP(CONCATENATE($B$5,"-",AD68),PriceList[[Код ОН для шахиатки]:[Цена в шахматку]],3,0)</f>
        <v>29.23</v>
      </c>
      <c r="AE69" s="153">
        <f>VLOOKUP(CONCATENATE($B$5,"-",AE68),PriceList[[Код ОН для шахиатки]:[Цена в шахматку]],3,0)</f>
        <v>29.24</v>
      </c>
      <c r="AF69" s="153">
        <f>VLOOKUP(CONCATENATE($B$5,"-",AF68),PriceList[[Код ОН для шахиатки]:[Цена в шахматку]],3,0)</f>
        <v>28.6</v>
      </c>
      <c r="AG69" s="153">
        <f>VLOOKUP(CONCATENATE($B$5,"-",AG68),PriceList[[Код ОН для шахиатки]:[Цена в шахматку]],3,0)</f>
        <v>49.71</v>
      </c>
      <c r="AH69" s="153">
        <f>VLOOKUP(CONCATENATE($B$5,"-",AH68),PriceList[[Код ОН для шахиатки]:[Цена в шахматку]],3,0)</f>
        <v>49.71</v>
      </c>
      <c r="AI69" s="153">
        <f>VLOOKUP(CONCATENATE($B$5,"-",AI68),PriceList[[Код ОН для шахиатки]:[Цена в шахматку]],3,0)</f>
        <v>28.6</v>
      </c>
      <c r="AJ69" s="153">
        <f>VLOOKUP(CONCATENATE($B$5,"-",AJ68),PriceList[[Код ОН для шахиатки]:[Цена в шахматку]],3,0)</f>
        <v>29.24</v>
      </c>
      <c r="AK69" s="153">
        <f>VLOOKUP(CONCATENATE($B$5,"-",AK68),PriceList[[Код ОН для шахиатки]:[Цена в шахматку]],3,0)</f>
        <v>29.24</v>
      </c>
      <c r="AL69" s="153">
        <f>VLOOKUP(CONCATENATE($B$5,"-",AL68),PriceList[[Код ОН для шахиатки]:[Цена в шахматку]],3,0)</f>
        <v>29.24</v>
      </c>
      <c r="AM69" s="153">
        <f>VLOOKUP(CONCATENATE($B$5,"-",AM68),PriceList[[Код ОН для шахиатки]:[Цена в шахматку]],3,0)</f>
        <v>58.74</v>
      </c>
      <c r="AN69" s="153">
        <f>VLOOKUP(CONCATENATE($B$5,"-",AN68),PriceList[[Код ОН для шахиатки]:[Цена в шахматку]],3,0)</f>
        <v>30.59</v>
      </c>
      <c r="AO69" s="153">
        <f>VLOOKUP(CONCATENATE($B$5,"-",AO68),PriceList[[Код ОН для шахиатки]:[Цена в шахматку]],3,0)</f>
        <v>30.59</v>
      </c>
      <c r="AP69" s="150"/>
      <c r="AQ69" s="203"/>
      <c r="AR69" s="215">
        <f>VLOOKUP(CONCATENATE($AR$5,"-",AR68),PriceList[[Код ОН для шахиатки]:[Цена в шахматку]],3,0)</f>
        <v>37.479999999999997</v>
      </c>
      <c r="AS69" s="153">
        <f>VLOOKUP(CONCATENATE($AR$5,"-",AS68),PriceList[[Код ОН для шахиатки]:[Цена в шахматку]],3,0)</f>
        <v>28.99</v>
      </c>
      <c r="AT69" s="153">
        <f>VLOOKUP(CONCATENATE($AR$5,"-",AT68),PriceList[[Код ОН для шахиатки]:[Цена в шахматку]],3,0)</f>
        <v>28.52</v>
      </c>
      <c r="AU69" s="153">
        <f>VLOOKUP(CONCATENATE($AR$5,"-",AU68),PriceList[[Код ОН для шахиатки]:[Цена в шахматку]],3,0)</f>
        <v>32.43</v>
      </c>
      <c r="AV69" s="153">
        <f>VLOOKUP(CONCATENATE($AR$5,"-",AV68),PriceList[[Код ОН для шахиатки]:[Цена в шахматку]],3,0)</f>
        <v>32.43</v>
      </c>
      <c r="AW69" s="153">
        <f>VLOOKUP(CONCATENATE($AR$5,"-",AW68),PriceList[[Код ОН для шахиатки]:[Цена в шахматку]],3,0)</f>
        <v>28.52</v>
      </c>
      <c r="AX69" s="153">
        <f>VLOOKUP(CONCATENATE($AR$5,"-",AX68),PriceList[[Код ОН для шахиатки]:[Цена в шахматку]],3,0)</f>
        <v>28.99</v>
      </c>
      <c r="AY69" s="153">
        <f>VLOOKUP(CONCATENATE($AR$5,"-",AY68),PriceList[[Код ОН для шахиатки]:[Цена в шахматку]],3,0)</f>
        <v>28.53</v>
      </c>
      <c r="AZ69" s="153">
        <f>VLOOKUP(CONCATENATE($AR$5,"-",AZ68),PriceList[[Код ОН для шахиатки]:[Цена в шахматку]],3,0)</f>
        <v>28.85</v>
      </c>
      <c r="BA69" s="153">
        <f>VLOOKUP(CONCATENATE($AR$5,"-",BA68),PriceList[[Код ОН для шахиатки]:[Цена в шахматку]],3,0)</f>
        <v>28.85</v>
      </c>
      <c r="BB69" s="153">
        <f>VLOOKUP(CONCATENATE($AR$5,"-",BB68),PriceList[[Код ОН для шахиатки]:[Цена в шахматку]],3,0)</f>
        <v>28.42</v>
      </c>
      <c r="BC69" s="153">
        <f>VLOOKUP(CONCATENATE($AR$5,"-",BC68),PriceList[[Код ОН для шахиатки]:[Цена в шахматку]],3,0)</f>
        <v>28.87</v>
      </c>
      <c r="BD69" s="153">
        <f>VLOOKUP(CONCATENATE($AR$5,"-",BD68),PriceList[[Код ОН для шахиатки]:[Цена в шахматку]],3,0)</f>
        <v>40.049999999999997</v>
      </c>
      <c r="BE69" s="153">
        <f>VLOOKUP(CONCATENATE($AR$5,"-",BE68),PriceList[[Код ОН для шахиатки]:[Цена в шахматку]],3,0)</f>
        <v>35.35</v>
      </c>
      <c r="BF69" s="153">
        <f>VLOOKUP(CONCATENATE($AR$5,"-",BF68),PriceList[[Код ОН для шахиатки]:[Цена в шахматку]],3,0)</f>
        <v>29.23</v>
      </c>
      <c r="BG69" s="153">
        <f>VLOOKUP(CONCATENATE($AR$5,"-",BG68),PriceList[[Код ОН для шахиатки]:[Цена в шахматку]],3,0)</f>
        <v>29.23</v>
      </c>
      <c r="BH69" s="153">
        <f>VLOOKUP(CONCATENATE($AR$5,"-",BH68),PriceList[[Код ОН для шахиатки]:[Цена в шахматку]],3,0)</f>
        <v>29.23</v>
      </c>
      <c r="BI69" s="153">
        <f>VLOOKUP(CONCATENATE($AR$5,"-",BI68),PriceList[[Код ОН для шахиатки]:[Цена в шахматку]],3,0)</f>
        <v>29.23</v>
      </c>
      <c r="BJ69" s="153">
        <f>VLOOKUP(CONCATENATE($AR$5,"-",BJ68),PriceList[[Код ОН для шахиатки]:[Цена в шахматку]],3,0)</f>
        <v>29.23</v>
      </c>
      <c r="BK69" s="153">
        <f>VLOOKUP(CONCATENATE($AR$5,"-",BK68),PriceList[[Код ОН для шахиатки]:[Цена в шахматку]],3,0)</f>
        <v>29.23</v>
      </c>
      <c r="BL69" s="153">
        <f>VLOOKUP(CONCATENATE($AR$5,"-",BL68),PriceList[[Код ОН для шахиатки]:[Цена в шахматку]],3,0)</f>
        <v>29.23</v>
      </c>
      <c r="BM69" s="153">
        <f>VLOOKUP(CONCATENATE($AR$5,"-",BM68),PriceList[[Код ОН для шахиатки]:[Цена в шахматку]],3,0)</f>
        <v>28.52</v>
      </c>
      <c r="BN69" s="153">
        <f>VLOOKUP(CONCATENATE($AR$5,"-",BN68),PriceList[[Код ОН для шахиатки]:[Цена в шахматку]],3,0)</f>
        <v>49.71</v>
      </c>
      <c r="BO69" s="153">
        <f>VLOOKUP(CONCATENATE($AR$5,"-",BO68),PriceList[[Код ОН для шахиатки]:[Цена в шахматку]],3,0)</f>
        <v>49.71</v>
      </c>
      <c r="BP69" s="153">
        <f>VLOOKUP(CONCATENATE($AR$5,"-",BP68),PriceList[[Код ОН для шахиатки]:[Цена в шахматку]],3,0)</f>
        <v>28.52</v>
      </c>
      <c r="BQ69" s="153">
        <f>VLOOKUP(CONCATENATE($AR$5,"-",BQ68),PriceList[[Код ОН для шахиатки]:[Цена в шахматку]],3,0)</f>
        <v>29.23</v>
      </c>
      <c r="BR69" s="153">
        <f>VLOOKUP(CONCATENATE($AR$5,"-",BR68),PriceList[[Код ОН для шахиатки]:[Цена в шахматку]],3,0)</f>
        <v>29.23</v>
      </c>
      <c r="BS69" s="153">
        <f>VLOOKUP(CONCATENATE($AR$5,"-",BS68),PriceList[[Код ОН для шахиатки]:[Цена в шахматку]],3,0)</f>
        <v>29.43</v>
      </c>
      <c r="BT69" s="153">
        <f>VLOOKUP(CONCATENATE($AR$5,"-",BT68),PriceList[[Код ОН для шахиатки]:[Цена в шахматку]],3,0)</f>
        <v>34.4</v>
      </c>
      <c r="BU69" s="153">
        <f>VLOOKUP(CONCATENATE($AR$5,"-",BU68),PriceList[[Код ОН для шахиатки]:[Цена в шахматку]],3,0)</f>
        <v>29.23</v>
      </c>
      <c r="BV69" s="153">
        <f>VLOOKUP(CONCATENATE($AR$5,"-",BV68),PriceList[[Код ОН для шахиатки]:[Цена в шахматку]],3,0)</f>
        <v>29.23</v>
      </c>
      <c r="BW69" s="153">
        <f>VLOOKUP(CONCATENATE($AR$5,"-",BW68),PriceList[[Код ОН для шахиатки]:[Цена в шахматку]],3,0)</f>
        <v>29.23</v>
      </c>
      <c r="BX69" s="153">
        <f>VLOOKUP(CONCATENATE($AR$5,"-",BX68),PriceList[[Код ОН для шахиатки]:[Цена в шахматку]],3,0)</f>
        <v>29.23</v>
      </c>
      <c r="BY69" s="153">
        <f>VLOOKUP(CONCATENATE($AR$5,"-",BY68),PriceList[[Код ОН для шахиатки]:[Цена в шахматку]],3,0)</f>
        <v>63.38</v>
      </c>
      <c r="BZ69" s="153">
        <f>VLOOKUP(CONCATENATE($AR$5,"-",BZ68),PriceList[[Код ОН для шахиатки]:[Цена в шахматку]],3,0)</f>
        <v>28.87</v>
      </c>
      <c r="CA69" s="153">
        <f>VLOOKUP(CONCATENATE($AR$5,"-",CA68),PriceList[[Код ОН для шахиатки]:[Цена в шахматку]],3,0)</f>
        <v>28.87</v>
      </c>
      <c r="CB69" s="153">
        <f>VLOOKUP(CONCATENATE($AR$5,"-",CB68),PriceList[[Код ОН для шахиатки]:[Цена в шахматку]],3,0)</f>
        <v>28.42</v>
      </c>
      <c r="CC69" s="153">
        <f>VLOOKUP(CONCATENATE($AR$5,"-",CC68),PriceList[[Код ОН для шахиатки]:[Цена в шахматку]],3,0)</f>
        <v>28.7</v>
      </c>
      <c r="CD69" s="150"/>
      <c r="CE69" s="203"/>
      <c r="CF69" s="215">
        <f>VLOOKUP(CONCATENATE($CF$5,"-",CF68),PriceList[[Код ОН для шахиатки]:[Цена в шахматку]],3,0)</f>
        <v>29.11</v>
      </c>
      <c r="CG69" s="153">
        <f>VLOOKUP(CONCATENATE($CF$5,"-",CG68),PriceList[[Код ОН для шахиатки]:[Цена в шахматку]],3,0)</f>
        <v>29.27</v>
      </c>
      <c r="CH69" s="153">
        <f>VLOOKUP(CONCATENATE($CF$5,"-",CH68),PriceList[[Код ОН для шахиатки]:[Цена в шахматку]],3,0)</f>
        <v>29.27</v>
      </c>
      <c r="CI69" s="153">
        <f>VLOOKUP(CONCATENATE($CF$5,"-",CI68),PriceList[[Код ОН для шахиатки]:[Цена в шахматку]],3,0)</f>
        <v>29.27</v>
      </c>
      <c r="CJ69" s="153">
        <f>VLOOKUP(CONCATENATE($CF$5,"-",CJ68),PriceList[[Код ОН для шахиатки]:[Цена в шахматку]],3,0)</f>
        <v>45.23</v>
      </c>
      <c r="CK69" s="153">
        <f>VLOOKUP(CONCATENATE($CF$5,"-",CK68),PriceList[[Код ОН для шахиатки]:[Цена в шахматку]],3,0)</f>
        <v>28.97</v>
      </c>
      <c r="CL69" s="153">
        <f>VLOOKUP(CONCATENATE($CF$5,"-",CL68),PriceList[[Код ОН для шахиатки]:[Цена в шахматку]],3,0)</f>
        <v>52.06</v>
      </c>
      <c r="CM69" s="153">
        <f>VLOOKUP(CONCATENATE($CF$5,"-",CM68),PriceList[[Код ОН для шахиатки]:[Цена в шахматку]],3,0)</f>
        <v>29.03</v>
      </c>
      <c r="CN69" s="153">
        <f>VLOOKUP(CONCATENATE($CF$5,"-",CN68),PriceList[[Код ОН для шахиатки]:[Цена в шахматку]],3,0)</f>
        <v>29.13</v>
      </c>
      <c r="CO69" s="153">
        <f>VLOOKUP(CONCATENATE($CF$5,"-",CO68),PriceList[[Код ОН для шахиатки]:[Цена в шахматку]],3,0)</f>
        <v>29.65</v>
      </c>
      <c r="CP69" s="153">
        <f>VLOOKUP(CONCATENATE($CF$5,"-",CP68),PriceList[[Код ОН для шахиатки]:[Цена в шахматку]],3,0)</f>
        <v>30.07</v>
      </c>
      <c r="CQ69" s="153">
        <f>VLOOKUP(CONCATENATE($CF$5,"-",CQ68),PriceList[[Код ОН для шахиатки]:[Цена в шахматку]],3,0)</f>
        <v>30.35</v>
      </c>
      <c r="CR69" s="153">
        <f>VLOOKUP(CONCATENATE($CF$5,"-",CR68),PriceList[[Код ОН для шахиатки]:[Цена в шахматку]],3,0)</f>
        <v>31.02</v>
      </c>
      <c r="CS69" s="153">
        <f>VLOOKUP(CONCATENATE($CF$5,"-",CS68),PriceList[[Код ОН для шахиатки]:[Цена в шахматку]],3,0)</f>
        <v>30.91</v>
      </c>
      <c r="CT69" s="153">
        <f>VLOOKUP(CONCATENATE($CF$5,"-",CT68),PriceList[[Код ОН для шахиатки]:[Цена в шахматку]],3,0)</f>
        <v>30.39</v>
      </c>
      <c r="CU69" s="153">
        <f>VLOOKUP(CONCATENATE($CF$5,"-",CU68),PriceList[[Код ОН для шахиатки]:[Цена в шахматку]],3,0)</f>
        <v>29.36</v>
      </c>
      <c r="CV69" s="153">
        <f>VLOOKUP(CONCATENATE($CF$5,"-",CV68),PriceList[[Код ОН для шахиатки]:[Цена в шахматку]],3,0)</f>
        <v>41.75</v>
      </c>
      <c r="CW69" s="153">
        <f>VLOOKUP(CONCATENATE($CF$5,"-",CW68),PriceList[[Код ОН для шахиатки]:[Цена в шахматку]],3,0)</f>
        <v>41.75</v>
      </c>
      <c r="CX69" s="153">
        <f>VLOOKUP(CONCATENATE($CF$5,"-",CX68),PriceList[[Код ОН для шахиатки]:[Цена в шахматку]],3,0)</f>
        <v>29.36</v>
      </c>
      <c r="CY69" s="153">
        <f>VLOOKUP(CONCATENATE($CF$5,"-",CY68),PriceList[[Код ОН для шахиатки]:[Цена в шахматку]],3,0)</f>
        <v>30.35</v>
      </c>
      <c r="CZ69" s="153">
        <f>VLOOKUP(CONCATENATE($CF$5,"-",CZ68),PriceList[[Код ОН для шахиатки]:[Цена в шахматку]],3,0)</f>
        <v>30.82</v>
      </c>
      <c r="DA69" s="150"/>
      <c r="DB69" s="203"/>
      <c r="DC69" s="215">
        <f>VLOOKUP(CONCATENATE($DC$5,"-",DC68),PriceList[[Код ОН для шахиатки]:[Цена в шахматку]],3,0)</f>
        <v>30.82</v>
      </c>
      <c r="DD69" s="153">
        <f>VLOOKUP(CONCATENATE($DC$5,"-",DD68),PriceList[[Код ОН для шахиатки]:[Цена в шахматку]],3,0)</f>
        <v>30.35</v>
      </c>
      <c r="DE69" s="153">
        <f>VLOOKUP(CONCATENATE($DC$5,"-",DE68),PriceList[[Код ОН для шахиатки]:[Цена в шахматку]],3,0)</f>
        <v>29.36</v>
      </c>
      <c r="DF69" s="153">
        <f>VLOOKUP(CONCATENATE($DC$5,"-",DF68),PriceList[[Код ОН для шахиатки]:[Цена в шахматку]],3,0)</f>
        <v>41.75</v>
      </c>
      <c r="DG69" s="153">
        <f>VLOOKUP(CONCATENATE($DC$5,"-",DG68),PriceList[[Код ОН для шахиатки]:[Цена в шахматку]],3,0)</f>
        <v>41.75</v>
      </c>
      <c r="DH69" s="153">
        <f>VLOOKUP(CONCATENATE($DC$5,"-",DH68),PriceList[[Код ОН для шахиатки]:[Цена в шахматку]],3,0)</f>
        <v>29.36</v>
      </c>
      <c r="DI69" s="153">
        <f>VLOOKUP(CONCATENATE($DC$5,"-",DI68),PriceList[[Код ОН для шахиатки]:[Цена в шахматку]],3,0)</f>
        <v>30.39</v>
      </c>
      <c r="DJ69" s="153">
        <f>VLOOKUP(CONCATENATE($DC$5,"-",DJ68),PriceList[[Код ОН для шахиатки]:[Цена в шахматку]],3,0)</f>
        <v>30.91</v>
      </c>
      <c r="DK69" s="153">
        <f>VLOOKUP(CONCATENATE($DC$5,"-",DK68),PriceList[[Код ОН для шахиатки]:[Цена в шахматку]],3,0)</f>
        <v>31.02</v>
      </c>
      <c r="DL69" s="153">
        <f>VLOOKUP(CONCATENATE($DC$5,"-",DL68),PriceList[[Код ОН для шахиатки]:[Цена в шахматку]],3,0)</f>
        <v>30.35</v>
      </c>
      <c r="DM69" s="153">
        <f>VLOOKUP(CONCATENATE($DC$5,"-",DM68),PriceList[[Код ОН для шахиатки]:[Цена в шахматку]],3,0)</f>
        <v>30.07</v>
      </c>
      <c r="DN69" s="153">
        <f>VLOOKUP(CONCATENATE($DC$5,"-",DN68),PriceList[[Код ОН для шахиатки]:[Цена в шахматку]],3,0)</f>
        <v>29.65</v>
      </c>
      <c r="DO69" s="150"/>
      <c r="DP69" s="151"/>
      <c r="DQ69" s="136"/>
      <c r="DR69" s="142"/>
      <c r="DS69" s="142"/>
      <c r="DT69" s="142"/>
      <c r="DU69" s="142"/>
      <c r="DV69" s="143"/>
      <c r="DW69" s="136"/>
      <c r="DX69" s="136"/>
    </row>
    <row r="70" spans="1:128" ht="12.75" customHeight="1">
      <c r="A70" s="384"/>
      <c r="B70" s="154">
        <f>VLOOKUP(CONCATENATE($B$5,"-",B68),PriceList[[Код ОН для шахиатки]:[Цена в шахматку]],4,0)</f>
        <v>367253.7</v>
      </c>
      <c r="C70" s="155">
        <f>VLOOKUP(CONCATENATE($B$5,"-",C68),PriceList[[Код ОН для шахиатки]:[Цена в шахматку]],4,0)</f>
        <v>370850.7</v>
      </c>
      <c r="D70" s="155">
        <f>VLOOKUP(CONCATENATE($B$5,"-",D68),PriceList[[Код ОН для шахиатки]:[Цена в шахматку]],4,0)</f>
        <v>333571.39199999999</v>
      </c>
      <c r="E70" s="155">
        <f>VLOOKUP(CONCATENATE($B$5,"-",E68),PriceList[[Код ОН для шахиатки]:[Цена в шахматку]],4,0)</f>
        <v>365455.2</v>
      </c>
      <c r="F70" s="155">
        <f>VLOOKUP(CONCATENATE($B$5,"-",F68),PriceList[[Код ОН для шахиатки]:[Цена в шахматку]],4,0)</f>
        <v>367253.7</v>
      </c>
      <c r="G70" s="155">
        <f>VLOOKUP(CONCATENATE($B$5,"-",G68),PriceList[[Код ОН для шахиатки]:[Цена в шахматку]],4,0)</f>
        <v>367253.7</v>
      </c>
      <c r="H70" s="155">
        <f>VLOOKUP(CONCATENATE($B$5,"-",H68),PriceList[[Код ОН для шахиатки]:[Цена в шахматку]],4,0)</f>
        <v>367253.7</v>
      </c>
      <c r="I70" s="155">
        <f>VLOOKUP(CONCATENATE($B$5,"-",I68),PriceList[[Код ОН для шахиатки]:[Цена в шахматку]],4,0)</f>
        <v>361858.2</v>
      </c>
      <c r="J70" s="155">
        <f>VLOOKUP(CONCATENATE($B$5,"-",J68),PriceList[[Код ОН для шахиатки]:[Цена в шахматку]],4,0)</f>
        <v>351067.2</v>
      </c>
      <c r="K70" s="155">
        <f>VLOOKUP(CONCATENATE($B$5,"-",K68),PriceList[[Код ОН для шахиатки]:[Цена в шахматку]],4,0)</f>
        <v>358261.2</v>
      </c>
      <c r="L70" s="155">
        <f>VLOOKUP(CONCATENATE($B$5,"-",L68),PriceList[[Код ОН для шахиатки]:[Цена в шахматку]],4,0)</f>
        <v>358261.2</v>
      </c>
      <c r="M70" s="155">
        <f>VLOOKUP(CONCATENATE($B$5,"-",M68),PriceList[[Код ОН для шахиатки]:[Цена в шахматку]],4,0)</f>
        <v>358261.2</v>
      </c>
      <c r="N70" s="155">
        <f>VLOOKUP(CONCATENATE($B$5,"-",N68),PriceList[[Код ОН для шахиатки]:[Цена в шахматку]],4,0)</f>
        <v>360059.7</v>
      </c>
      <c r="O70" s="155">
        <f>VLOOKUP(CONCATENATE($B$5,"-",O68),PriceList[[Код ОН для шахиатки]:[Цена в шахматку]],4,0)</f>
        <v>360059.7</v>
      </c>
      <c r="P70" s="155">
        <f>VLOOKUP(CONCATENATE($B$5,"-",P68),PriceList[[Код ОН для шахиатки]:[Цена в шахматку]],4,0)</f>
        <v>328391.712</v>
      </c>
      <c r="Q70" s="155">
        <f>VLOOKUP(CONCATENATE($B$5,"-",Q68),PriceList[[Код ОН для шахиатки]:[Цена в шахматку]],4,0)</f>
        <v>361858.2</v>
      </c>
      <c r="R70" s="155">
        <f>VLOOKUP(CONCATENATE($B$5,"-",R68),PriceList[[Код ОН для шахиатки]:[Цена в шахматку]],4,0)</f>
        <v>361858.2</v>
      </c>
      <c r="S70" s="155">
        <f>VLOOKUP(CONCATENATE($B$5,"-",S68),PriceList[[Код ОН для шахиатки]:[Цена в шахматку]],4,0)</f>
        <v>343873.2</v>
      </c>
      <c r="T70" s="155">
        <f>VLOOKUP(CONCATENATE($B$5,"-",T68),PriceList[[Код ОН для шахиатки]:[Цена в шахматку]],4,0)</f>
        <v>368102.592</v>
      </c>
      <c r="U70" s="155">
        <f>VLOOKUP(CONCATENATE($B$5,"-",U68),PriceList[[Код ОН для шахиатки]:[Цена в шахматку]],4,0)</f>
        <v>394231.2</v>
      </c>
      <c r="V70" s="155">
        <f>VLOOKUP(CONCATENATE($B$5,"-",V68),PriceList[[Код ОН для шахиатки]:[Цена в шахматку]],4,0)</f>
        <v>394231.2</v>
      </c>
      <c r="W70" s="155">
        <f>VLOOKUP(CONCATENATE($B$5,"-",W68),PriceList[[Код ОН для шахиатки]:[Цена в шахматку]],4,0)</f>
        <v>394231.2</v>
      </c>
      <c r="X70" s="155">
        <f>VLOOKUP(CONCATENATE($B$5,"-",X68),PriceList[[Код ОН для шахиатки]:[Цена в шахматку]],4,0)</f>
        <v>394231.2</v>
      </c>
      <c r="Y70" s="155">
        <f>VLOOKUP(CONCATENATE($B$5,"-",Y68),PriceList[[Код ОН для шахиатки]:[Цена в шахматку]],4,0)</f>
        <v>394231.2</v>
      </c>
      <c r="Z70" s="155">
        <f>VLOOKUP(CONCATENATE($B$5,"-",Z68),PriceList[[Код ОН для шахиатки]:[Цена в шахматку]],4,0)</f>
        <v>394231.2</v>
      </c>
      <c r="AA70" s="155">
        <f>VLOOKUP(CONCATENATE($B$5,"-",AA68),PriceList[[Код ОН для шахиатки]:[Цена в шахматку]],4,0)</f>
        <v>359469.79200000002</v>
      </c>
      <c r="AB70" s="155">
        <f>VLOOKUP(CONCATENATE($B$5,"-",AB68),PriceList[[Код ОН для шахиатки]:[Цена в шахматку]],4,0)</f>
        <v>392432.7</v>
      </c>
      <c r="AC70" s="155">
        <f>VLOOKUP(CONCATENATE($B$5,"-",AC68),PriceList[[Код ОН для шахиатки]:[Цена в шахматку]],4,0)</f>
        <v>392432.7</v>
      </c>
      <c r="AD70" s="155">
        <f>VLOOKUP(CONCATENATE($B$5,"-",AD68),PriceList[[Код ОН для шахиатки]:[Цена в шахматку]],4,0)</f>
        <v>390634.2</v>
      </c>
      <c r="AE70" s="155">
        <f>VLOOKUP(CONCATENATE($B$5,"-",AE68),PriceList[[Код ОН для шахиатки]:[Цена в шахматку]],4,0)</f>
        <v>390634.2</v>
      </c>
      <c r="AF70" s="155">
        <f>VLOOKUP(CONCATENATE($B$5,"-",AF68),PriceList[[Код ОН для шахиатки]:[Цена в шахматку]],4,0)</f>
        <v>390634.2</v>
      </c>
      <c r="AG70" s="155">
        <f>VLOOKUP(CONCATENATE($B$5,"-",AG68),PriceList[[Код ОН для шахиатки]:[Цена в шахматку]],4,0)</f>
        <v>383440.2</v>
      </c>
      <c r="AH70" s="155">
        <f>VLOOKUP(CONCATENATE($B$5,"-",AH68),PriceList[[Код ОН для шахиатки]:[Цена в шахматку]],4,0)</f>
        <v>361858.2</v>
      </c>
      <c r="AI70" s="155">
        <f>VLOOKUP(CONCATENATE($B$5,"-",AI68),PriceList[[Код ОН для шахиатки]:[Цена в шахматку]],4,0)</f>
        <v>369052.2</v>
      </c>
      <c r="AJ70" s="155">
        <f>VLOOKUP(CONCATENATE($B$5,"-",AJ68),PriceList[[Код ОН для шахиатки]:[Цена в шахматку]],4,0)</f>
        <v>369052.2</v>
      </c>
      <c r="AK70" s="155">
        <f>VLOOKUP(CONCATENATE($B$5,"-",AK68),PriceList[[Код ОН для шахиатки]:[Цена в шахматку]],4,0)</f>
        <v>369052.2</v>
      </c>
      <c r="AL70" s="155">
        <f>VLOOKUP(CONCATENATE($B$5,"-",AL68),PriceList[[Код ОН для шахиатки]:[Цена в шахматку]],4,0)</f>
        <v>367253.7</v>
      </c>
      <c r="AM70" s="155">
        <f>VLOOKUP(CONCATENATE($B$5,"-",AM68),PriceList[[Код ОН для шахиатки]:[Цена в шахматку]],4,0)</f>
        <v>331844.83199999999</v>
      </c>
      <c r="AN70" s="155">
        <f>VLOOKUP(CONCATENATE($B$5,"-",AN68),PriceList[[Код ОН для шахиатки]:[Цена в шахматку]],4,0)</f>
        <v>372649.2</v>
      </c>
      <c r="AO70" s="155">
        <f>VLOOKUP(CONCATENATE($B$5,"-",AO68),PriceList[[Код ОН для шахиатки]:[Цена в шахматку]],4,0)</f>
        <v>369052.2</v>
      </c>
      <c r="AP70" s="150"/>
      <c r="AQ70" s="203"/>
      <c r="AR70" s="216">
        <f>VLOOKUP(CONCATENATE($AR$5,"-",AR68),PriceList[[Код ОН для шахиатки]:[Цена в шахматку]],4,0)</f>
        <v>394950.60000000003</v>
      </c>
      <c r="AS70" s="155">
        <f>VLOOKUP(CONCATENATE($AR$5,"-",AS68),PriceList[[Код ОН для шахиатки]:[Цена в шахматку]],4,0)</f>
        <v>412935.60000000003</v>
      </c>
      <c r="AT70" s="155">
        <f>VLOOKUP(CONCATENATE($AR$5,"-",AT68),PriceList[[Код ОН для шахиатки]:[Цена в шахматку]],4,0)</f>
        <v>412935.60000000003</v>
      </c>
      <c r="AU70" s="155">
        <f>VLOOKUP(CONCATENATE($AR$5,"-",AU68),PriceList[[Код ОН для шахиатки]:[Цена в шахматку]],4,0)</f>
        <v>423726.60000000003</v>
      </c>
      <c r="AV70" s="155">
        <f>VLOOKUP(CONCATENATE($AR$5,"-",AV68),PriceList[[Код ОН для шахиатки]:[Цена в шахматку]],4,0)</f>
        <v>430920.60000000003</v>
      </c>
      <c r="AW70" s="155">
        <f>VLOOKUP(CONCATENATE($AR$5,"-",AW68),PriceList[[Код ОН для шахиатки]:[Цена в шахматку]],4,0)</f>
        <v>427323.60000000003</v>
      </c>
      <c r="AX70" s="155">
        <f>VLOOKUP(CONCATENATE($AR$5,"-",AX68),PriceList[[Код ОН для шахиатки]:[Цена в шахматку]],4,0)</f>
        <v>427323.60000000003</v>
      </c>
      <c r="AY70" s="155">
        <f>VLOOKUP(CONCATENATE($AR$5,"-",AY68),PriceList[[Код ОН для шахиатки]:[Цена в шахматку]],4,0)</f>
        <v>427323.60000000003</v>
      </c>
      <c r="AZ70" s="155">
        <f>VLOOKUP(CONCATENATE($AR$5,"-",AZ68),PriceList[[Код ОН для шахиатки]:[Цена в шахматку]],4,0)</f>
        <v>423726.60000000003</v>
      </c>
      <c r="BA70" s="155">
        <f>VLOOKUP(CONCATENATE($AR$5,"-",BA68),PriceList[[Код ОН для шахиатки]:[Цена в шахматку]],4,0)</f>
        <v>423726.60000000003</v>
      </c>
      <c r="BB70" s="155">
        <f>VLOOKUP(CONCATENATE($AR$5,"-",BB68),PriceList[[Код ОН для шахиатки]:[Цена в шахматку]],4,0)</f>
        <v>427323.60000000003</v>
      </c>
      <c r="BC70" s="155">
        <f>VLOOKUP(CONCATENATE($AR$5,"-",BC68),PriceList[[Код ОН для шахиатки]:[Цена в шахматку]],4,0)</f>
        <v>427323.60000000003</v>
      </c>
      <c r="BD70" s="155">
        <f>VLOOKUP(CONCATENATE($AR$5,"-",BD68),PriceList[[Код ОН для шахиатки]:[Цена в шахматку]],4,0)</f>
        <v>409338.60000000003</v>
      </c>
      <c r="BE70" s="155">
        <f>VLOOKUP(CONCATENATE($AR$5,"-",BE68),PriceList[[Код ОН для шахиатки]:[Цена в шахматку]],4,0)</f>
        <v>382361.10000000003</v>
      </c>
      <c r="BF70" s="155">
        <f>VLOOKUP(CONCATENATE($AR$5,"-",BF68),PriceList[[Код ОН для шахиатки]:[Цена в шахматку]],4,0)</f>
        <v>418331.10000000003</v>
      </c>
      <c r="BG70" s="155">
        <f>VLOOKUP(CONCATENATE($AR$5,"-",BG68),PriceList[[Код ОН для шахиатки]:[Цена в шахматку]],4,0)</f>
        <v>416532.60000000003</v>
      </c>
      <c r="BH70" s="155">
        <f>VLOOKUP(CONCATENATE($AR$5,"-",BH68),PriceList[[Код ОН для шахиатки]:[Цена в шахматку]],4,0)</f>
        <v>416532.60000000003</v>
      </c>
      <c r="BI70" s="155">
        <f>VLOOKUP(CONCATENATE($AR$5,"-",BI68),PriceList[[Код ОН для шахиатки]:[Цена в шахматку]],4,0)</f>
        <v>412935.60000000003</v>
      </c>
      <c r="BJ70" s="155">
        <f>VLOOKUP(CONCATENATE($AR$5,"-",BJ68),PriceList[[Код ОН для шахиатки]:[Цена в шахматку]],4,0)</f>
        <v>416532.60000000003</v>
      </c>
      <c r="BK70" s="155">
        <f>VLOOKUP(CONCATENATE($AR$5,"-",BK68),PriceList[[Код ОН для шахиатки]:[Цена в шахматку]],4,0)</f>
        <v>416532.60000000003</v>
      </c>
      <c r="BL70" s="155">
        <f>VLOOKUP(CONCATENATE($AR$5,"-",BL68),PriceList[[Код ОН для шахиатки]:[Цена в шахматку]],4,0)</f>
        <v>416532.60000000003</v>
      </c>
      <c r="BM70" s="155">
        <f>VLOOKUP(CONCATENATE($AR$5,"-",BM68),PriceList[[Код ОН для шахиатки]:[Цена в шахматку]],4,0)</f>
        <v>416532.60000000003</v>
      </c>
      <c r="BN70" s="155">
        <f>VLOOKUP(CONCATENATE($AR$5,"-",BN68),PriceList[[Код ОН для шахиатки]:[Цена в шахматку]],4,0)</f>
        <v>412935.60000000003</v>
      </c>
      <c r="BO70" s="155">
        <f>VLOOKUP(CONCATENATE($AR$5,"-",BO68),PriceList[[Код ОН для шахиатки]:[Цена в шахматку]],4,0)</f>
        <v>398547.60000000003</v>
      </c>
      <c r="BP70" s="155">
        <f>VLOOKUP(CONCATENATE($AR$5,"-",BP68),PriceList[[Код ОН для шахиатки]:[Цена в шахматку]],4,0)</f>
        <v>409338.60000000003</v>
      </c>
      <c r="BQ70" s="155">
        <f>VLOOKUP(CONCATENATE($AR$5,"-",BQ68),PriceList[[Код ОН для шахиатки]:[Цена в шахматку]],4,0)</f>
        <v>409338.60000000003</v>
      </c>
      <c r="BR70" s="155">
        <f>VLOOKUP(CONCATENATE($AR$5,"-",BR68),PriceList[[Код ОН для шахиатки]:[Цена в шахматку]],4,0)</f>
        <v>409338.60000000003</v>
      </c>
      <c r="BS70" s="155">
        <f>VLOOKUP(CONCATENATE($AR$5,"-",BS68),PriceList[[Код ОН для шахиатки]:[Цена в шахматку]],4,0)</f>
        <v>405741.60000000003</v>
      </c>
      <c r="BT70" s="155">
        <f>VLOOKUP(CONCATENATE($AR$5,"-",BT68),PriceList[[Код ОН для шахиатки]:[Цена в шахматку]],4,0)</f>
        <v>391353.60000000003</v>
      </c>
      <c r="BU70" s="155">
        <f>VLOOKUP(CONCATENATE($AR$5,"-",BU68),PriceList[[Код ОН для шахиатки]:[Цена в шахматку]],4,0)</f>
        <v>409338.60000000003</v>
      </c>
      <c r="BV70" s="155">
        <f>VLOOKUP(CONCATENATE($AR$5,"-",BV68),PriceList[[Код ОН для шахиатки]:[Цена в шахматку]],4,0)</f>
        <v>411137.10000000003</v>
      </c>
      <c r="BW70" s="155">
        <f>VLOOKUP(CONCATENATE($AR$5,"-",BW68),PriceList[[Код ОН для шахиатки]:[Цена в шахматку]],4,0)</f>
        <v>411137.10000000003</v>
      </c>
      <c r="BX70" s="155">
        <f>VLOOKUP(CONCATENATE($AR$5,"-",BX68),PriceList[[Код ОН для шахиатки]:[Цена в шахматку]],4,0)</f>
        <v>411137.10000000003</v>
      </c>
      <c r="BY70" s="155">
        <f>VLOOKUP(CONCATENATE($AR$5,"-",BY68),PriceList[[Код ОН для шахиатки]:[Цена в шахматку]],4,0)</f>
        <v>363613.53600000002</v>
      </c>
      <c r="BZ70" s="155">
        <f>VLOOKUP(CONCATENATE($AR$5,"-",BZ68),PriceList[[Код ОН для шахиатки]:[Цена в шахматку]],4,0)</f>
        <v>412935.60000000003</v>
      </c>
      <c r="CA70" s="155">
        <f>VLOOKUP(CONCATENATE($AR$5,"-",CA68),PriceList[[Код ОН для шахиатки]:[Цена в шахматку]],4,0)</f>
        <v>412935.60000000003</v>
      </c>
      <c r="CB70" s="155">
        <f>VLOOKUP(CONCATENATE($AR$5,"-",CB68),PriceList[[Код ОН для шахиатки]:[Цена в шахматку]],4,0)</f>
        <v>412935.60000000003</v>
      </c>
      <c r="CC70" s="155">
        <f>VLOOKUP(CONCATENATE($AR$5,"-",CC68),PriceList[[Код ОН для шахиатки]:[Цена в шахматку]],4,0)</f>
        <v>0</v>
      </c>
      <c r="CD70" s="150"/>
      <c r="CE70" s="203"/>
      <c r="CF70" s="216">
        <f>VLOOKUP(CONCATENATE($CF$5,"-",CF68),PriceList[[Код ОН для шахиатки]:[Цена в шахматку]],4,0)</f>
        <v>367973.10000000003</v>
      </c>
      <c r="CG70" s="155">
        <f>VLOOKUP(CONCATENATE($CF$5,"-",CG68),PriceList[[Код ОН для шахиатки]:[Цена в шахматку]],4,0)</f>
        <v>371570.10000000003</v>
      </c>
      <c r="CH70" s="155">
        <f>VLOOKUP(CONCATENATE($CF$5,"-",CH68),PriceList[[Код ОН для шахиатки]:[Цена в шахматку]],4,0)</f>
        <v>367973.10000000003</v>
      </c>
      <c r="CI70" s="155">
        <f>VLOOKUP(CONCATENATE($CF$5,"-",CI68),PriceList[[Код ОН для шахиатки]:[Цена в шахматку]],4,0)</f>
        <v>367973.10000000003</v>
      </c>
      <c r="CJ70" s="155">
        <f>VLOOKUP(CONCATENATE($CF$5,"-",CJ68),PriceList[[Код ОН для шахиатки]:[Цена в шахматку]],4,0)</f>
        <v>353254.17599999998</v>
      </c>
      <c r="CK70" s="155">
        <f>VLOOKUP(CONCATENATE($CF$5,"-",CK68),PriceList[[Код ОН для шахиатки]:[Цена в шахматку]],4,0)</f>
        <v>367973.10000000003</v>
      </c>
      <c r="CL70" s="155">
        <f>VLOOKUP(CONCATENATE($CF$5,"-",CL68),PriceList[[Код ОН для шахиатки]:[Цена в шахматку]],4,0)</f>
        <v>335988.576</v>
      </c>
      <c r="CM70" s="155">
        <f>VLOOKUP(CONCATENATE($CF$5,"-",CM68),PriceList[[Код ОН для шахиатки]:[Цена в шахматку]],4,0)</f>
        <v>378764.10000000003</v>
      </c>
      <c r="CN70" s="155">
        <f>VLOOKUP(CONCATENATE($CF$5,"-",CN68),PriceList[[Код ОН для шахиатки]:[Цена в шахматку]],4,0)</f>
        <v>378764.10000000003</v>
      </c>
      <c r="CO70" s="155">
        <f>VLOOKUP(CONCATENATE($CF$5,"-",CO68),PriceList[[Код ОН для шахиатки]:[Цена в шахматку]],4,0)</f>
        <v>375167.10000000003</v>
      </c>
      <c r="CP70" s="155">
        <f>VLOOKUP(CONCATENATE($CF$5,"-",CP68),PriceList[[Код ОН для шахиатки]:[Цена в шахматку]],4,0)</f>
        <v>375167.10000000003</v>
      </c>
      <c r="CQ70" s="155">
        <f>VLOOKUP(CONCATENATE($CF$5,"-",CQ68),PriceList[[Код ОН для шахиатки]:[Цена в шахматку]],4,0)</f>
        <v>375167.10000000003</v>
      </c>
      <c r="CR70" s="155">
        <f>VLOOKUP(CONCATENATE($CF$5,"-",CR68),PriceList[[Код ОН для шахиатки]:[Цена в шахматку]],4,0)</f>
        <v>378764.10000000003</v>
      </c>
      <c r="CS70" s="155">
        <f>VLOOKUP(CONCATENATE($CF$5,"-",CS68),PriceList[[Код ОН для шахиатки]:[Цена в шахматку]],4,0)</f>
        <v>378764.10000000003</v>
      </c>
      <c r="CT70" s="155">
        <f>VLOOKUP(CONCATENATE($CF$5,"-",CT68),PriceList[[Код ОН для шахиатки]:[Цена в шахматку]],4,0)</f>
        <v>378764.10000000003</v>
      </c>
      <c r="CU70" s="155">
        <f>VLOOKUP(CONCATENATE($CF$5,"-",CU68),PriceList[[Код ОН для шахиатки]:[Цена в шахматку]],4,0)</f>
        <v>378764.10000000003</v>
      </c>
      <c r="CV70" s="155">
        <f>VLOOKUP(CONCATENATE($CF$5,"-",CV68),PriceList[[Код ОН для шахиатки]:[Цена в шахматку]],4,0)</f>
        <v>382361.10000000003</v>
      </c>
      <c r="CW70" s="155">
        <f>VLOOKUP(CONCATENATE($CF$5,"-",CW68),PriceList[[Код ОН для шахиатки]:[Цена в шахматку]],4,0)</f>
        <v>369771.60000000003</v>
      </c>
      <c r="CX70" s="155">
        <f>VLOOKUP(CONCATENATE($CF$5,"-",CX68),PriceList[[Код ОН для шахиатки]:[Цена в шахматку]],4,0)</f>
        <v>373368.60000000003</v>
      </c>
      <c r="CY70" s="155">
        <f>VLOOKUP(CONCATENATE($CF$5,"-",CY68),PriceList[[Код ОН для шахиатки]:[Цена в шахматку]],4,0)</f>
        <v>373368.60000000003</v>
      </c>
      <c r="CZ70" s="155">
        <f>VLOOKUP(CONCATENATE($CF$5,"-",CZ68),PriceList[[Код ОН для шахиатки]:[Цена в шахматку]],4,0)</f>
        <v>369771.60000000003</v>
      </c>
      <c r="DA70" s="150"/>
      <c r="DB70" s="203"/>
      <c r="DC70" s="216">
        <f>VLOOKUP(CONCATENATE($DC$5,"-",DC68),PriceList[[Код ОН для шахиатки]:[Цена в шахматку]],4,0)</f>
        <v>367973.10000000003</v>
      </c>
      <c r="DD70" s="155">
        <f>VLOOKUP(CONCATENATE($DC$5,"-",DD68),PriceList[[Код ОН для шахиатки]:[Цена в шахматку]],4,0)</f>
        <v>371570.10000000003</v>
      </c>
      <c r="DE70" s="155">
        <f>VLOOKUP(CONCATENATE($DC$5,"-",DE68),PriceList[[Код ОН для шахиатки]:[Цена в шахматку]],4,0)</f>
        <v>371570.10000000003</v>
      </c>
      <c r="DF70" s="155">
        <f>VLOOKUP(CONCATENATE($DC$5,"-",DF68),PriceList[[Код ОН для шахиатки]:[Цена в шахматку]],4,0)</f>
        <v>378764.10000000003</v>
      </c>
      <c r="DG70" s="155">
        <f>VLOOKUP(CONCATENATE($DC$5,"-",DG68),PriceList[[Код ОН для шахиатки]:[Цена в шахматку]],4,0)</f>
        <v>382361.10000000003</v>
      </c>
      <c r="DH70" s="155">
        <f>VLOOKUP(CONCATENATE($DC$5,"-",DH68),PriceList[[Код ОН для шахиатки]:[Цена в шахматку]],4,0)</f>
        <v>385958.10000000003</v>
      </c>
      <c r="DI70" s="155">
        <f>VLOOKUP(CONCATENATE($DC$5,"-",DI68),PriceList[[Код ОН для шахиатки]:[Цена в шахматку]],4,0)</f>
        <v>385958.10000000003</v>
      </c>
      <c r="DJ70" s="155">
        <f>VLOOKUP(CONCATENATE($DC$5,"-",DJ68),PriceList[[Код ОН для шахиатки]:[Цена в шахматку]],4,0)</f>
        <v>385958.10000000003</v>
      </c>
      <c r="DK70" s="155">
        <f>VLOOKUP(CONCATENATE($DC$5,"-",DK68),PriceList[[Код ОН для шахиатки]:[Цена в шахматку]],4,0)</f>
        <v>385958.10000000003</v>
      </c>
      <c r="DL70" s="155">
        <f>VLOOKUP(CONCATENATE($DC$5,"-",DL68),PriceList[[Код ОН для шахиатки]:[Цена в шахматку]],4,0)</f>
        <v>382361.10000000003</v>
      </c>
      <c r="DM70" s="155">
        <f>VLOOKUP(CONCATENATE($DC$5,"-",DM68),PriceList[[Код ОН для шахиатки]:[Цена в шахматку]],4,0)</f>
        <v>382361.10000000003</v>
      </c>
      <c r="DN70" s="155">
        <f>VLOOKUP(CONCATENATE($DC$5,"-",DN68),PriceList[[Код ОН для шахиатки]:[Цена в шахматку]],4,0)</f>
        <v>382361.10000000003</v>
      </c>
      <c r="DO70" s="150"/>
      <c r="DP70" s="151"/>
      <c r="DQ70" s="136"/>
      <c r="DR70" s="142"/>
      <c r="DS70" s="142"/>
      <c r="DT70" s="142"/>
      <c r="DU70" s="142"/>
      <c r="DV70" s="143"/>
      <c r="DW70" s="136"/>
      <c r="DX70" s="136"/>
    </row>
    <row r="71" spans="1:128" ht="12.75" customHeight="1">
      <c r="A71" s="384"/>
      <c r="B71" s="154">
        <f t="shared" ref="B71:AO71" si="72">B70*B69</f>
        <v>10969868.019000001</v>
      </c>
      <c r="C71" s="156">
        <f t="shared" si="72"/>
        <v>11348031.420000002</v>
      </c>
      <c r="D71" s="156">
        <f t="shared" si="72"/>
        <v>19100297.905919999</v>
      </c>
      <c r="E71" s="156">
        <f t="shared" si="72"/>
        <v>10685910.048</v>
      </c>
      <c r="F71" s="156">
        <f t="shared" si="72"/>
        <v>10738498.187999999</v>
      </c>
      <c r="G71" s="156">
        <f t="shared" si="72"/>
        <v>11282033.664000001</v>
      </c>
      <c r="H71" s="156">
        <f t="shared" si="72"/>
        <v>10503455.82</v>
      </c>
      <c r="I71" s="156">
        <f t="shared" si="72"/>
        <v>17987971.122000001</v>
      </c>
      <c r="J71" s="156">
        <f t="shared" si="72"/>
        <v>17451550.512000002</v>
      </c>
      <c r="K71" s="156">
        <f t="shared" si="72"/>
        <v>10246270.32</v>
      </c>
      <c r="L71" s="156">
        <f t="shared" si="72"/>
        <v>10475557.488</v>
      </c>
      <c r="M71" s="156">
        <f t="shared" si="72"/>
        <v>10475557.488</v>
      </c>
      <c r="N71" s="156">
        <f t="shared" si="72"/>
        <v>10524545.031000001</v>
      </c>
      <c r="O71" s="156">
        <f t="shared" si="72"/>
        <v>10528145.628</v>
      </c>
      <c r="P71" s="156">
        <f t="shared" si="72"/>
        <v>17480290.82976</v>
      </c>
      <c r="Q71" s="156">
        <f t="shared" si="72"/>
        <v>11033056.517999999</v>
      </c>
      <c r="R71" s="156">
        <f t="shared" si="72"/>
        <v>10790611.524</v>
      </c>
      <c r="S71" s="156">
        <f t="shared" si="72"/>
        <v>15113227.140000001</v>
      </c>
      <c r="T71" s="156">
        <f t="shared" si="72"/>
        <v>18025983.930240002</v>
      </c>
      <c r="U71" s="156">
        <f t="shared" si="72"/>
        <v>10750684.824000001</v>
      </c>
      <c r="V71" s="156">
        <f t="shared" si="72"/>
        <v>11105492.904000001</v>
      </c>
      <c r="W71" s="156">
        <f t="shared" si="72"/>
        <v>11507608.728</v>
      </c>
      <c r="X71" s="156">
        <f t="shared" si="72"/>
        <v>11850589.872</v>
      </c>
      <c r="Y71" s="156">
        <f t="shared" si="72"/>
        <v>12102897.84</v>
      </c>
      <c r="Z71" s="156">
        <f t="shared" si="72"/>
        <v>12363090.432</v>
      </c>
      <c r="AA71" s="156">
        <f t="shared" si="72"/>
        <v>19199281.590719998</v>
      </c>
      <c r="AB71" s="156">
        <f t="shared" si="72"/>
        <v>11470807.821</v>
      </c>
      <c r="AC71" s="156">
        <f t="shared" si="72"/>
        <v>11474732.148</v>
      </c>
      <c r="AD71" s="156">
        <f t="shared" si="72"/>
        <v>11418237.666000001</v>
      </c>
      <c r="AE71" s="156">
        <f t="shared" si="72"/>
        <v>11422144.007999999</v>
      </c>
      <c r="AF71" s="156">
        <f t="shared" si="72"/>
        <v>11172138.120000001</v>
      </c>
      <c r="AG71" s="156">
        <f t="shared" si="72"/>
        <v>19060812.342</v>
      </c>
      <c r="AH71" s="156">
        <f t="shared" si="72"/>
        <v>17987971.122000001</v>
      </c>
      <c r="AI71" s="156">
        <f t="shared" si="72"/>
        <v>10554892.920000002</v>
      </c>
      <c r="AJ71" s="156">
        <f t="shared" si="72"/>
        <v>10791086.328</v>
      </c>
      <c r="AK71" s="156">
        <f t="shared" si="72"/>
        <v>10791086.328</v>
      </c>
      <c r="AL71" s="156">
        <f t="shared" si="72"/>
        <v>10738498.187999999</v>
      </c>
      <c r="AM71" s="156">
        <f t="shared" si="72"/>
        <v>19492565.431680001</v>
      </c>
      <c r="AN71" s="156">
        <f t="shared" si="72"/>
        <v>11399339.028000001</v>
      </c>
      <c r="AO71" s="156">
        <f t="shared" si="72"/>
        <v>11289306.798</v>
      </c>
      <c r="AP71" s="150"/>
      <c r="AQ71" s="203"/>
      <c r="AR71" s="216">
        <f t="shared" ref="AR71:CC71" si="73">AR70*AR69</f>
        <v>14802748.488</v>
      </c>
      <c r="AS71" s="156">
        <f t="shared" si="73"/>
        <v>11971003.044</v>
      </c>
      <c r="AT71" s="156">
        <f t="shared" si="73"/>
        <v>11776923.312000001</v>
      </c>
      <c r="AU71" s="156">
        <f t="shared" si="73"/>
        <v>13741453.638</v>
      </c>
      <c r="AV71" s="156">
        <f t="shared" si="73"/>
        <v>13974755.058</v>
      </c>
      <c r="AW71" s="156">
        <f t="shared" si="73"/>
        <v>12187269.072000001</v>
      </c>
      <c r="AX71" s="156">
        <f t="shared" si="73"/>
        <v>12388111.164000001</v>
      </c>
      <c r="AY71" s="156">
        <f t="shared" si="73"/>
        <v>12191542.308000002</v>
      </c>
      <c r="AZ71" s="156">
        <f t="shared" si="73"/>
        <v>12224512.410000002</v>
      </c>
      <c r="BA71" s="156">
        <f t="shared" si="73"/>
        <v>12224512.410000002</v>
      </c>
      <c r="BB71" s="156">
        <f t="shared" si="73"/>
        <v>12144536.712000001</v>
      </c>
      <c r="BC71" s="156">
        <f t="shared" si="73"/>
        <v>12336832.332000002</v>
      </c>
      <c r="BD71" s="156">
        <f t="shared" si="73"/>
        <v>16394010.93</v>
      </c>
      <c r="BE71" s="156">
        <f t="shared" si="73"/>
        <v>13516464.885000002</v>
      </c>
      <c r="BF71" s="156">
        <f t="shared" si="73"/>
        <v>12227818.053000001</v>
      </c>
      <c r="BG71" s="156">
        <f t="shared" si="73"/>
        <v>12175247.898000002</v>
      </c>
      <c r="BH71" s="156">
        <f t="shared" si="73"/>
        <v>12175247.898000002</v>
      </c>
      <c r="BI71" s="156">
        <f t="shared" si="73"/>
        <v>12070107.588000001</v>
      </c>
      <c r="BJ71" s="156">
        <f t="shared" si="73"/>
        <v>12175247.898000002</v>
      </c>
      <c r="BK71" s="156">
        <f t="shared" si="73"/>
        <v>12175247.898000002</v>
      </c>
      <c r="BL71" s="156">
        <f t="shared" si="73"/>
        <v>12175247.898000002</v>
      </c>
      <c r="BM71" s="156">
        <f t="shared" si="73"/>
        <v>11879509.752</v>
      </c>
      <c r="BN71" s="156">
        <f t="shared" si="73"/>
        <v>20527028.676000003</v>
      </c>
      <c r="BO71" s="156">
        <f t="shared" si="73"/>
        <v>19811801.196000002</v>
      </c>
      <c r="BP71" s="156">
        <f t="shared" si="73"/>
        <v>11674336.872000001</v>
      </c>
      <c r="BQ71" s="156">
        <f t="shared" si="73"/>
        <v>11964967.278000001</v>
      </c>
      <c r="BR71" s="156">
        <f t="shared" si="73"/>
        <v>11964967.278000001</v>
      </c>
      <c r="BS71" s="156">
        <f t="shared" si="73"/>
        <v>11940975.288000001</v>
      </c>
      <c r="BT71" s="156">
        <f t="shared" si="73"/>
        <v>13462563.84</v>
      </c>
      <c r="BU71" s="156">
        <f t="shared" si="73"/>
        <v>11964967.278000001</v>
      </c>
      <c r="BV71" s="156">
        <f t="shared" si="73"/>
        <v>12017537.433000002</v>
      </c>
      <c r="BW71" s="156">
        <f t="shared" si="73"/>
        <v>12017537.433000002</v>
      </c>
      <c r="BX71" s="156">
        <f t="shared" si="73"/>
        <v>12017537.433000002</v>
      </c>
      <c r="BY71" s="156">
        <f t="shared" si="73"/>
        <v>23045825.911680002</v>
      </c>
      <c r="BZ71" s="156">
        <f t="shared" si="73"/>
        <v>11921450.772000002</v>
      </c>
      <c r="CA71" s="156">
        <f t="shared" si="73"/>
        <v>11921450.772000002</v>
      </c>
      <c r="CB71" s="156">
        <f t="shared" si="73"/>
        <v>11735629.752000002</v>
      </c>
      <c r="CC71" s="156">
        <f t="shared" si="73"/>
        <v>0</v>
      </c>
      <c r="CD71" s="150"/>
      <c r="CE71" s="203"/>
      <c r="CF71" s="216">
        <f t="shared" ref="CF71:CZ71" si="74">CF70*CF69</f>
        <v>10711696.941000002</v>
      </c>
      <c r="CG71" s="156">
        <f t="shared" si="74"/>
        <v>10875856.827000001</v>
      </c>
      <c r="CH71" s="156">
        <f t="shared" si="74"/>
        <v>10770572.637</v>
      </c>
      <c r="CI71" s="156">
        <f t="shared" si="74"/>
        <v>10770572.637</v>
      </c>
      <c r="CJ71" s="156">
        <f t="shared" si="74"/>
        <v>15977686.380479997</v>
      </c>
      <c r="CK71" s="156">
        <f t="shared" si="74"/>
        <v>10660180.707</v>
      </c>
      <c r="CL71" s="156">
        <f t="shared" si="74"/>
        <v>17491565.266559999</v>
      </c>
      <c r="CM71" s="156">
        <f t="shared" si="74"/>
        <v>10995521.823000001</v>
      </c>
      <c r="CN71" s="156">
        <f t="shared" si="74"/>
        <v>11033398.233000001</v>
      </c>
      <c r="CO71" s="156">
        <f t="shared" si="74"/>
        <v>11123704.515000001</v>
      </c>
      <c r="CP71" s="156">
        <f t="shared" si="74"/>
        <v>11281274.697000001</v>
      </c>
      <c r="CQ71" s="156">
        <f t="shared" si="74"/>
        <v>11386321.485000001</v>
      </c>
      <c r="CR71" s="156">
        <f t="shared" si="74"/>
        <v>11749262.382000001</v>
      </c>
      <c r="CS71" s="156">
        <f t="shared" si="74"/>
        <v>11707598.331</v>
      </c>
      <c r="CT71" s="156">
        <f t="shared" si="74"/>
        <v>11510640.999000002</v>
      </c>
      <c r="CU71" s="156">
        <f t="shared" si="74"/>
        <v>11120513.976000002</v>
      </c>
      <c r="CV71" s="156">
        <f t="shared" si="74"/>
        <v>15963575.925000001</v>
      </c>
      <c r="CW71" s="156">
        <f t="shared" si="74"/>
        <v>15437964.300000001</v>
      </c>
      <c r="CX71" s="156">
        <f t="shared" si="74"/>
        <v>10962102.096000001</v>
      </c>
      <c r="CY71" s="156">
        <f t="shared" si="74"/>
        <v>11331737.010000002</v>
      </c>
      <c r="CZ71" s="156">
        <f t="shared" si="74"/>
        <v>11396360.712000001</v>
      </c>
      <c r="DA71" s="150"/>
      <c r="DB71" s="203"/>
      <c r="DC71" s="216">
        <f t="shared" ref="DC71:DN71" si="75">DC70*DC69</f>
        <v>11340930.942000002</v>
      </c>
      <c r="DD71" s="156">
        <f t="shared" si="75"/>
        <v>11277152.535000002</v>
      </c>
      <c r="DE71" s="156">
        <f t="shared" si="75"/>
        <v>10909298.136</v>
      </c>
      <c r="DF71" s="156">
        <f t="shared" si="75"/>
        <v>15813401.175000001</v>
      </c>
      <c r="DG71" s="156">
        <f t="shared" si="75"/>
        <v>15963575.925000001</v>
      </c>
      <c r="DH71" s="156">
        <f t="shared" si="75"/>
        <v>11331729.816000002</v>
      </c>
      <c r="DI71" s="156">
        <f t="shared" si="75"/>
        <v>11729266.659000002</v>
      </c>
      <c r="DJ71" s="156">
        <f t="shared" si="75"/>
        <v>11929964.871000001</v>
      </c>
      <c r="DK71" s="156">
        <f t="shared" si="75"/>
        <v>11972420.262</v>
      </c>
      <c r="DL71" s="156">
        <f t="shared" si="75"/>
        <v>11604659.385000002</v>
      </c>
      <c r="DM71" s="156">
        <f t="shared" si="75"/>
        <v>11497598.277000001</v>
      </c>
      <c r="DN71" s="156">
        <f t="shared" si="75"/>
        <v>11337006.615</v>
      </c>
      <c r="DO71" s="150"/>
      <c r="DP71" s="151"/>
      <c r="DQ71" s="136"/>
      <c r="DR71" s="157">
        <f>SUM(B71:AQ71)</f>
        <v>512704127.03531998</v>
      </c>
      <c r="DS71" s="157">
        <f>SUM(AR71:CE71)</f>
        <v>486916927.85868001</v>
      </c>
      <c r="DT71" s="157">
        <f>SUM(CF71:DB71)</f>
        <v>254258107.88004005</v>
      </c>
      <c r="DU71" s="157">
        <f>SUM(DC71:DP71)</f>
        <v>146707004.59800002</v>
      </c>
      <c r="DV71" s="158">
        <f>SUM(B71:DP71)</f>
        <v>1400586167.3720396</v>
      </c>
      <c r="DW71" s="159"/>
      <c r="DX71" s="159"/>
    </row>
    <row r="72" spans="1:128" ht="12.75" customHeight="1" thickBot="1">
      <c r="A72" s="385"/>
      <c r="B72" s="164" t="str">
        <f>VLOOKUP(CONCATENATE($B$5,"-",B68),PriceList[[Код ОН для шахиатки]:[СТАТУС В ШАХМАТКУ]],5,0)</f>
        <v>Резерв</v>
      </c>
      <c r="C72" s="161" t="str">
        <f>VLOOKUP(CONCATENATE($B$5,"-",C68),PriceList[[Код ОН для шахиатки]:[СТАТУС В ШАХМАТКУ]],5,0)</f>
        <v>Резерв</v>
      </c>
      <c r="D72" s="161" t="str">
        <f>VLOOKUP(CONCATENATE($B$5,"-",D68),PriceList[[Код ОН для шахиатки]:[СТАТУС В ШАХМАТКУ]],5,0)</f>
        <v>Резерв</v>
      </c>
      <c r="E72" s="161" t="str">
        <f>VLOOKUP(CONCATENATE($B$5,"-",E68),PriceList[[Код ОН для шахиатки]:[СТАТУС В ШАХМАТКУ]],5,0)</f>
        <v>Резерв</v>
      </c>
      <c r="F72" s="161" t="str">
        <f>VLOOKUP(CONCATENATE($B$5,"-",F68),PriceList[[Код ОН для шахиатки]:[СТАТУС В ШАХМАТКУ]],5,0)</f>
        <v>Резерв</v>
      </c>
      <c r="G72" s="161" t="str">
        <f>VLOOKUP(CONCATENATE($B$5,"-",G68),PriceList[[Код ОН для шахиатки]:[СТАТУС В ШАХМАТКУ]],5,0)</f>
        <v>Резерв</v>
      </c>
      <c r="H72" s="161" t="str">
        <f>VLOOKUP(CONCATENATE($B$5,"-",H68),PriceList[[Код ОН для шахиатки]:[СТАТУС В ШАХМАТКУ]],5,0)</f>
        <v>Резерв</v>
      </c>
      <c r="I72" s="161" t="str">
        <f>VLOOKUP(CONCATENATE($B$5,"-",I68),PriceList[[Код ОН для шахиатки]:[СТАТУС В ШАХМАТКУ]],5,0)</f>
        <v>Свободно</v>
      </c>
      <c r="J72" s="161" t="str">
        <f>VLOOKUP(CONCATENATE($B$5,"-",J68),PriceList[[Код ОН для шахиатки]:[СТАТУС В ШАХМАТКУ]],5,0)</f>
        <v>Свободно</v>
      </c>
      <c r="K72" s="161" t="str">
        <f>VLOOKUP(CONCATENATE($B$5,"-",K68),PriceList[[Код ОН для шахиатки]:[СТАТУС В ШАХМАТКУ]],5,0)</f>
        <v>Продано</v>
      </c>
      <c r="L72" s="161" t="str">
        <f>VLOOKUP(CONCATENATE($B$5,"-",L68),PriceList[[Код ОН для шахиатки]:[СТАТУС В ШАХМАТКУ]],5,0)</f>
        <v>Свободно</v>
      </c>
      <c r="M72" s="161" t="str">
        <f>VLOOKUP(CONCATENATE($B$5,"-",M68),PriceList[[Код ОН для шахиатки]:[СТАТУС В ШАХМАТКУ]],5,0)</f>
        <v>Свободно</v>
      </c>
      <c r="N72" s="161" t="str">
        <f>VLOOKUP(CONCATENATE($B$5,"-",N68),PriceList[[Код ОН для шахиатки]:[СТАТУС В ШАХМАТКУ]],5,0)</f>
        <v>Резерв</v>
      </c>
      <c r="O72" s="161" t="str">
        <f>VLOOKUP(CONCATENATE($B$5,"-",O68),PriceList[[Код ОН для шахиатки]:[СТАТУС В ШАХМАТКУ]],5,0)</f>
        <v>Резерв</v>
      </c>
      <c r="P72" s="161" t="str">
        <f>VLOOKUP(CONCATENATE($B$5,"-",P68),PriceList[[Код ОН для шахиатки]:[СТАТУС В ШАХМАТКУ]],5,0)</f>
        <v>Резерв</v>
      </c>
      <c r="Q72" s="161" t="str">
        <f>VLOOKUP(CONCATENATE($B$5,"-",Q68),PriceList[[Код ОН для шахиатки]:[СТАТУС В ШАХМАТКУ]],5,0)</f>
        <v>Резерв</v>
      </c>
      <c r="R72" s="161" t="str">
        <f>VLOOKUP(CONCATENATE($B$5,"-",R68),PriceList[[Код ОН для шахиатки]:[СТАТУС В ШАХМАТКУ]],5,0)</f>
        <v>Резерв</v>
      </c>
      <c r="S72" s="161" t="str">
        <f>VLOOKUP(CONCATENATE($B$5,"-",S68),PriceList[[Код ОН для шахиатки]:[СТАТУС В ШАХМАТКУ]],5,0)</f>
        <v>Резерв</v>
      </c>
      <c r="T72" s="161" t="str">
        <f>VLOOKUP(CONCATENATE($B$5,"-",T68),PriceList[[Код ОН для шахиатки]:[СТАТУС В ШАХМАТКУ]],5,0)</f>
        <v>Свободно</v>
      </c>
      <c r="U72" s="161" t="str">
        <f>VLOOKUP(CONCATENATE($B$5,"-",U68),PriceList[[Код ОН для шахиатки]:[СТАТУС В ШАХМАТКУ]],5,0)</f>
        <v>Продано</v>
      </c>
      <c r="V72" s="161" t="str">
        <f>VLOOKUP(CONCATENATE($B$5,"-",V68),PriceList[[Код ОН для шахиатки]:[СТАТУС В ШАХМАТКУ]],5,0)</f>
        <v>Продано</v>
      </c>
      <c r="W72" s="161" t="str">
        <f>VLOOKUP(CONCATENATE($B$5,"-",W68),PriceList[[Код ОН для шахиатки]:[СТАТУС В ШАХМАТКУ]],5,0)</f>
        <v>Свободно</v>
      </c>
      <c r="X72" s="161" t="str">
        <f>VLOOKUP(CONCATENATE($B$5,"-",X68),PriceList[[Код ОН для шахиатки]:[СТАТУС В ШАХМАТКУ]],5,0)</f>
        <v>Резерв</v>
      </c>
      <c r="Y72" s="161" t="str">
        <f>VLOOKUP(CONCATENATE($B$5,"-",Y68),PriceList[[Код ОН для шахиатки]:[СТАТУС В ШАХМАТКУ]],5,0)</f>
        <v>Резерв</v>
      </c>
      <c r="Z72" s="161" t="str">
        <f>VLOOKUP(CONCATENATE($B$5,"-",Z68),PriceList[[Код ОН для шахиатки]:[СТАТУС В ШАХМАТКУ]],5,0)</f>
        <v>Резерв</v>
      </c>
      <c r="AA72" s="161" t="str">
        <f>VLOOKUP(CONCATENATE($B$5,"-",AA68),PriceList[[Код ОН для шахиатки]:[СТАТУС В ШАХМАТКУ]],5,0)</f>
        <v>Резерв</v>
      </c>
      <c r="AB72" s="161" t="str">
        <f>VLOOKUP(CONCATENATE($B$5,"-",AB68),PriceList[[Код ОН для шахиатки]:[СТАТУС В ШАХМАТКУ]],5,0)</f>
        <v>Резерв</v>
      </c>
      <c r="AC72" s="161" t="str">
        <f>VLOOKUP(CONCATENATE($B$5,"-",AC68),PriceList[[Код ОН для шахиатки]:[СТАТУС В ШАХМАТКУ]],5,0)</f>
        <v>Резерв</v>
      </c>
      <c r="AD72" s="161" t="str">
        <f>VLOOKUP(CONCATENATE($B$5,"-",AD68),PriceList[[Код ОН для шахиатки]:[СТАТУС В ШАХМАТКУ]],5,0)</f>
        <v>Резерв</v>
      </c>
      <c r="AE72" s="161" t="str">
        <f>VLOOKUP(CONCATENATE($B$5,"-",AE68),PriceList[[Код ОН для шахиатки]:[СТАТУС В ШАХМАТКУ]],5,0)</f>
        <v>Резерв</v>
      </c>
      <c r="AF72" s="161" t="str">
        <f>VLOOKUP(CONCATENATE($B$5,"-",AF68),PriceList[[Код ОН для шахиатки]:[СТАТУС В ШАХМАТКУ]],5,0)</f>
        <v>Резерв</v>
      </c>
      <c r="AG72" s="161" t="str">
        <f>VLOOKUP(CONCATENATE($B$5,"-",AG68),PriceList[[Код ОН для шахиатки]:[СТАТУС В ШАХМАТКУ]],5,0)</f>
        <v>Резерв</v>
      </c>
      <c r="AH72" s="161" t="str">
        <f>VLOOKUP(CONCATENATE($B$5,"-",AH68),PriceList[[Код ОН для шахиатки]:[СТАТУС В ШАХМАТКУ]],5,0)</f>
        <v>Резерв</v>
      </c>
      <c r="AI72" s="161" t="str">
        <f>VLOOKUP(CONCATENATE($B$5,"-",AI68),PriceList[[Код ОН для шахиатки]:[СТАТУС В ШАХМАТКУ]],5,0)</f>
        <v>Резерв</v>
      </c>
      <c r="AJ72" s="161" t="str">
        <f>VLOOKUP(CONCATENATE($B$5,"-",AJ68),PriceList[[Код ОН для шахиатки]:[СТАТУС В ШАХМАТКУ]],5,0)</f>
        <v>Резерв</v>
      </c>
      <c r="AK72" s="161" t="str">
        <f>VLOOKUP(CONCATENATE($B$5,"-",AK68),PriceList[[Код ОН для шахиатки]:[СТАТУС В ШАХМАТКУ]],5,0)</f>
        <v>Резерв</v>
      </c>
      <c r="AL72" s="161" t="str">
        <f>VLOOKUP(CONCATENATE($B$5,"-",AL68),PriceList[[Код ОН для шахиатки]:[СТАТУС В ШАХМАТКУ]],5,0)</f>
        <v>Резерв</v>
      </c>
      <c r="AM72" s="161" t="str">
        <f>VLOOKUP(CONCATENATE($B$5,"-",AM68),PriceList[[Код ОН для шахиатки]:[СТАТУС В ШАХМАТКУ]],5,0)</f>
        <v>Резерв</v>
      </c>
      <c r="AN72" s="161" t="str">
        <f>VLOOKUP(CONCATENATE($B$5,"-",AN68),PriceList[[Код ОН для шахиатки]:[СТАТУС В ШАХМАТКУ]],5,0)</f>
        <v>Резерв</v>
      </c>
      <c r="AO72" s="161" t="str">
        <f>VLOOKUP(CONCATENATE($B$5,"-",AO68),PriceList[[Код ОН для шахиатки]:[СТАТУС В ШАХМАТКУ]],5,0)</f>
        <v>Резерв</v>
      </c>
      <c r="AP72" s="162"/>
      <c r="AQ72" s="204"/>
      <c r="AR72" s="217" t="str">
        <f>VLOOKUP(CONCATENATE($AR$5,"-",AR68),PriceList[[Код ОН для шахиатки]:[СТАТУС В ШАХМАТКУ]],5,0)</f>
        <v>Резерв</v>
      </c>
      <c r="AS72" s="161" t="str">
        <f>VLOOKUP(CONCATENATE($AR$5,"-",AS68),PriceList[[Код ОН для шахиатки]:[СТАТУС В ШАХМАТКУ]],5,0)</f>
        <v>Свободно</v>
      </c>
      <c r="AT72" s="161" t="str">
        <f>VLOOKUP(CONCATENATE($AR$5,"-",AT68),PriceList[[Код ОН для шахиатки]:[СТАТУС В ШАХМАТКУ]],5,0)</f>
        <v>Резерв</v>
      </c>
      <c r="AU72" s="161" t="str">
        <f>VLOOKUP(CONCATENATE($AR$5,"-",AU68),PriceList[[Код ОН для шахиатки]:[СТАТУС В ШАХМАТКУ]],5,0)</f>
        <v>Свободно</v>
      </c>
      <c r="AV72" s="161" t="str">
        <f>VLOOKUP(CONCATENATE($AR$5,"-",AV68),PriceList[[Код ОН для шахиатки]:[СТАТУС В ШАХМАТКУ]],5,0)</f>
        <v>Резерв</v>
      </c>
      <c r="AW72" s="161" t="str">
        <f>VLOOKUP(CONCATENATE($AR$5,"-",AW68),PriceList[[Код ОН для шахиатки]:[СТАТУС В ШАХМАТКУ]],5,0)</f>
        <v>Резерв</v>
      </c>
      <c r="AX72" s="161" t="str">
        <f>VLOOKUP(CONCATENATE($AR$5,"-",AX68),PriceList[[Код ОН для шахиатки]:[СТАТУС В ШАХМАТКУ]],5,0)</f>
        <v>Резерв</v>
      </c>
      <c r="AY72" s="161" t="str">
        <f>VLOOKUP(CONCATENATE($AR$5,"-",AY68),PriceList[[Код ОН для шахиатки]:[СТАТУС В ШАХМАТКУ]],5,0)</f>
        <v>Резерв</v>
      </c>
      <c r="AZ72" s="161" t="str">
        <f>VLOOKUP(CONCATENATE($AR$5,"-",AZ68),PriceList[[Код ОН для шахиатки]:[СТАТУС В ШАХМАТКУ]],5,0)</f>
        <v>Резерв</v>
      </c>
      <c r="BA72" s="161" t="str">
        <f>VLOOKUP(CONCATENATE($AR$5,"-",BA68),PriceList[[Код ОН для шахиатки]:[СТАТУС В ШАХМАТКУ]],5,0)</f>
        <v>Свободно</v>
      </c>
      <c r="BB72" s="161" t="str">
        <f>VLOOKUP(CONCATENATE($AR$5,"-",BB68),PriceList[[Код ОН для шахиатки]:[СТАТУС В ШАХМАТКУ]],5,0)</f>
        <v>Резерв</v>
      </c>
      <c r="BC72" s="161" t="str">
        <f>VLOOKUP(CONCATENATE($AR$5,"-",BC68),PriceList[[Код ОН для шахиатки]:[СТАТУС В ШАХМАТКУ]],5,0)</f>
        <v>Резерв</v>
      </c>
      <c r="BD72" s="161" t="str">
        <f>VLOOKUP(CONCATENATE($AR$5,"-",BD68),PriceList[[Код ОН для шахиатки]:[СТАТУС В ШАХМАТКУ]],5,0)</f>
        <v>Резерв</v>
      </c>
      <c r="BE72" s="161" t="str">
        <f>VLOOKUP(CONCATENATE($AR$5,"-",BE68),PriceList[[Код ОН для шахиатки]:[СТАТУС В ШАХМАТКУ]],5,0)</f>
        <v>Свободно</v>
      </c>
      <c r="BF72" s="161" t="str">
        <f>VLOOKUP(CONCATENATE($AR$5,"-",BF68),PriceList[[Код ОН для шахиатки]:[СТАТУС В ШАХМАТКУ]],5,0)</f>
        <v>Резерв</v>
      </c>
      <c r="BG72" s="161" t="str">
        <f>VLOOKUP(CONCATENATE($AR$5,"-",BG68),PriceList[[Код ОН для шахиатки]:[СТАТУС В ШАХМАТКУ]],5,0)</f>
        <v>Резерв</v>
      </c>
      <c r="BH72" s="161" t="str">
        <f>VLOOKUP(CONCATENATE($AR$5,"-",BH68),PriceList[[Код ОН для шахиатки]:[СТАТУС В ШАХМАТКУ]],5,0)</f>
        <v>Резерв</v>
      </c>
      <c r="BI72" s="161" t="str">
        <f>VLOOKUP(CONCATENATE($AR$5,"-",BI68),PriceList[[Код ОН для шахиатки]:[СТАТУС В ШАХМАТКУ]],5,0)</f>
        <v>Резерв</v>
      </c>
      <c r="BJ72" s="161" t="str">
        <f>VLOOKUP(CONCATENATE($AR$5,"-",BJ68),PriceList[[Код ОН для шахиатки]:[СТАТУС В ШАХМАТКУ]],5,0)</f>
        <v>Свободно</v>
      </c>
      <c r="BK72" s="161" t="str">
        <f>VLOOKUP(CONCATENATE($AR$5,"-",BK68),PriceList[[Код ОН для шахиатки]:[СТАТУС В ШАХМАТКУ]],5,0)</f>
        <v>Резерв</v>
      </c>
      <c r="BL72" s="161" t="str">
        <f>VLOOKUP(CONCATENATE($AR$5,"-",BL68),PriceList[[Код ОН для шахиатки]:[СТАТУС В ШАХМАТКУ]],5,0)</f>
        <v>Резерв</v>
      </c>
      <c r="BM72" s="161" t="str">
        <f>VLOOKUP(CONCATENATE($AR$5,"-",BM68),PriceList[[Код ОН для шахиатки]:[СТАТУС В ШАХМАТКУ]],5,0)</f>
        <v>Свободно</v>
      </c>
      <c r="BN72" s="161" t="str">
        <f>VLOOKUP(CONCATENATE($AR$5,"-",BN68),PriceList[[Код ОН для шахиатки]:[СТАТУС В ШАХМАТКУ]],5,0)</f>
        <v>Резерв</v>
      </c>
      <c r="BO72" s="161" t="str">
        <f>VLOOKUP(CONCATENATE($AR$5,"-",BO68),PriceList[[Код ОН для шахиатки]:[СТАТУС В ШАХМАТКУ]],5,0)</f>
        <v>Резерв</v>
      </c>
      <c r="BP72" s="161" t="str">
        <f>VLOOKUP(CONCATENATE($AR$5,"-",BP68),PriceList[[Код ОН для шахиатки]:[СТАТУС В ШАХМАТКУ]],5,0)</f>
        <v>Свободно</v>
      </c>
      <c r="BQ72" s="161" t="str">
        <f>VLOOKUP(CONCATENATE($AR$5,"-",BQ68),PriceList[[Код ОН для шахиатки]:[СТАТУС В ШАХМАТКУ]],5,0)</f>
        <v>Резерв</v>
      </c>
      <c r="BR72" s="161" t="str">
        <f>VLOOKUP(CONCATENATE($AR$5,"-",BR68),PriceList[[Код ОН для шахиатки]:[СТАТУС В ШАХМАТКУ]],5,0)</f>
        <v>Резерв</v>
      </c>
      <c r="BS72" s="161" t="str">
        <f>VLOOKUP(CONCATENATE($AR$5,"-",BS68),PriceList[[Код ОН для шахиатки]:[СТАТУС В ШАХМАТКУ]],5,0)</f>
        <v>Резерв</v>
      </c>
      <c r="BT72" s="161" t="str">
        <f>VLOOKUP(CONCATENATE($AR$5,"-",BT68),PriceList[[Код ОН для шахиатки]:[СТАТУС В ШАХМАТКУ]],5,0)</f>
        <v>Свободно</v>
      </c>
      <c r="BU72" s="161" t="str">
        <f>VLOOKUP(CONCATENATE($AR$5,"-",BU68),PriceList[[Код ОН для шахиатки]:[СТАТУС В ШАХМАТКУ]],5,0)</f>
        <v>Резерв</v>
      </c>
      <c r="BV72" s="161" t="str">
        <f>VLOOKUP(CONCATENATE($AR$5,"-",BV68),PriceList[[Код ОН для шахиатки]:[СТАТУС В ШАХМАТКУ]],5,0)</f>
        <v>Свободно</v>
      </c>
      <c r="BW72" s="161" t="str">
        <f>VLOOKUP(CONCATENATE($AR$5,"-",BW68),PriceList[[Код ОН для шахиатки]:[СТАТУС В ШАХМАТКУ]],5,0)</f>
        <v>Резерв</v>
      </c>
      <c r="BX72" s="161" t="str">
        <f>VLOOKUP(CONCATENATE($AR$5,"-",BX68),PriceList[[Код ОН для шахиатки]:[СТАТУС В ШАХМАТКУ]],5,0)</f>
        <v>Резерв</v>
      </c>
      <c r="BY72" s="161" t="str">
        <f>VLOOKUP(CONCATENATE($AR$5,"-",BY68),PriceList[[Код ОН для шахиатки]:[СТАТУС В ШАХМАТКУ]],5,0)</f>
        <v>Свободно</v>
      </c>
      <c r="BZ72" s="161" t="str">
        <f>VLOOKUP(CONCATENATE($AR$5,"-",BZ68),PriceList[[Код ОН для шахиатки]:[СТАТУС В ШАХМАТКУ]],5,0)</f>
        <v>Резерв</v>
      </c>
      <c r="CA72" s="161" t="str">
        <f>VLOOKUP(CONCATENATE($AR$5,"-",CA68),PriceList[[Код ОН для шахиатки]:[СТАТУС В ШАХМАТКУ]],5,0)</f>
        <v>Резерв</v>
      </c>
      <c r="CB72" s="161" t="str">
        <f>VLOOKUP(CONCATENATE($AR$5,"-",CB68),PriceList[[Код ОН для шахиатки]:[СТАТУС В ШАХМАТКУ]],5,0)</f>
        <v>Свободно</v>
      </c>
      <c r="CC72" s="161" t="str">
        <f>VLOOKUP(CONCATENATE($AR$5,"-",CC68),PriceList[[Код ОН для шахиатки]:[СТАТУС В ШАХМАТКУ]],5,0)</f>
        <v>Не для продажи</v>
      </c>
      <c r="CD72" s="162"/>
      <c r="CE72" s="204"/>
      <c r="CF72" s="217" t="str">
        <f>VLOOKUP(CONCATENATE($CF$5,"-",CF68),PriceList[[Код ОН для шахиатки]:[СТАТУС В ШАХМАТКУ]],5,0)</f>
        <v>Свободно</v>
      </c>
      <c r="CG72" s="161" t="str">
        <f>VLOOKUP(CONCATENATE($CF$5,"-",CG68),PriceList[[Код ОН для шахиатки]:[СТАТУС В ШАХМАТКУ]],5,0)</f>
        <v>Резерв</v>
      </c>
      <c r="CH72" s="161" t="str">
        <f>VLOOKUP(CONCATENATE($CF$5,"-",CH68),PriceList[[Код ОН для шахиатки]:[СТАТУС В ШАХМАТКУ]],5,0)</f>
        <v>Свободно</v>
      </c>
      <c r="CI72" s="161" t="str">
        <f>VLOOKUP(CONCATENATE($CF$5,"-",CI68),PriceList[[Код ОН для шахиатки]:[СТАТУС В ШАХМАТКУ]],5,0)</f>
        <v>Резерв</v>
      </c>
      <c r="CJ72" s="161" t="str">
        <f>VLOOKUP(CONCATENATE($CF$5,"-",CJ68),PriceList[[Код ОН для шахиатки]:[СТАТУС В ШАХМАТКУ]],5,0)</f>
        <v>Резерв</v>
      </c>
      <c r="CK72" s="161" t="str">
        <f>VLOOKUP(CONCATENATE($CF$5,"-",CK68),PriceList[[Код ОН для шахиатки]:[СТАТУС В ШАХМАТКУ]],5,0)</f>
        <v>Свободно</v>
      </c>
      <c r="CL72" s="161" t="str">
        <f>VLOOKUP(CONCATENATE($CF$5,"-",CL68),PriceList[[Код ОН для шахиатки]:[СТАТУС В ШАХМАТКУ]],5,0)</f>
        <v>Резерв</v>
      </c>
      <c r="CM72" s="161" t="str">
        <f>VLOOKUP(CONCATENATE($CF$5,"-",CM68),PriceList[[Код ОН для шахиатки]:[СТАТУС В ШАХМАТКУ]],5,0)</f>
        <v>Резерв</v>
      </c>
      <c r="CN72" s="161" t="str">
        <f>VLOOKUP(CONCATENATE($CF$5,"-",CN68),PriceList[[Код ОН для шахиатки]:[СТАТУС В ШАХМАТКУ]],5,0)</f>
        <v>Резерв</v>
      </c>
      <c r="CO72" s="161" t="str">
        <f>VLOOKUP(CONCATENATE($CF$5,"-",CO68),PriceList[[Код ОН для шахиатки]:[СТАТУС В ШАХМАТКУ]],5,0)</f>
        <v>Резерв</v>
      </c>
      <c r="CP72" s="161" t="str">
        <f>VLOOKUP(CONCATENATE($CF$5,"-",CP68),PriceList[[Код ОН для шахиатки]:[СТАТУС В ШАХМАТКУ]],5,0)</f>
        <v>Свободно</v>
      </c>
      <c r="CQ72" s="161" t="str">
        <f>VLOOKUP(CONCATENATE($CF$5,"-",CQ68),PriceList[[Код ОН для шахиатки]:[СТАТУС В ШАХМАТКУ]],5,0)</f>
        <v>Резерв</v>
      </c>
      <c r="CR72" s="161" t="str">
        <f>VLOOKUP(CONCATENATE($CF$5,"-",CR68),PriceList[[Код ОН для шахиатки]:[СТАТУС В ШАХМАТКУ]],5,0)</f>
        <v>Резерв</v>
      </c>
      <c r="CS72" s="161" t="str">
        <f>VLOOKUP(CONCATENATE($CF$5,"-",CS68),PriceList[[Код ОН для шахиатки]:[СТАТУС В ШАХМАТКУ]],5,0)</f>
        <v>Резерв</v>
      </c>
      <c r="CT72" s="161" t="str">
        <f>VLOOKUP(CONCATENATE($CF$5,"-",CT68),PriceList[[Код ОН для шахиатки]:[СТАТУС В ШАХМАТКУ]],5,0)</f>
        <v>Резерв</v>
      </c>
      <c r="CU72" s="161" t="str">
        <f>VLOOKUP(CONCATENATE($CF$5,"-",CU68),PriceList[[Код ОН для шахиатки]:[СТАТУС В ШАХМАТКУ]],5,0)</f>
        <v>Резерв</v>
      </c>
      <c r="CV72" s="161" t="str">
        <f>VLOOKUP(CONCATENATE($CF$5,"-",CV68),PriceList[[Код ОН для шахиатки]:[СТАТУС В ШАХМАТКУ]],5,0)</f>
        <v>Резерв</v>
      </c>
      <c r="CW72" s="161" t="str">
        <f>VLOOKUP(CONCATENATE($CF$5,"-",CW68),PriceList[[Код ОН для шахиатки]:[СТАТУС В ШАХМАТКУ]],5,0)</f>
        <v>Свободно</v>
      </c>
      <c r="CX72" s="161" t="str">
        <f>VLOOKUP(CONCATENATE($CF$5,"-",CX68),PriceList[[Код ОН для шахиатки]:[СТАТУС В ШАХМАТКУ]],5,0)</f>
        <v>Свободно</v>
      </c>
      <c r="CY72" s="161" t="str">
        <f>VLOOKUP(CONCATENATE($CF$5,"-",CY68),PriceList[[Код ОН для шахиатки]:[СТАТУС В ШАХМАТКУ]],5,0)</f>
        <v>Свободно</v>
      </c>
      <c r="CZ72" s="161" t="str">
        <f>VLOOKUP(CONCATENATE($CF$5,"-",CZ68),PriceList[[Код ОН для шахиатки]:[СТАТУС В ШАХМАТКУ]],5,0)</f>
        <v>Свободно</v>
      </c>
      <c r="DA72" s="162"/>
      <c r="DB72" s="204"/>
      <c r="DC72" s="218" t="str">
        <f>VLOOKUP(CONCATENATE($DC$5,"-",DC68),PriceList[[Код ОН для шахиатки]:[СТАТУС В ШАХМАТКУ]],5,0)</f>
        <v>Свободно</v>
      </c>
      <c r="DD72" s="165" t="str">
        <f>VLOOKUP(CONCATENATE($DC$5,"-",DD68),PriceList[[Код ОН для шахиатки]:[СТАТУС В ШАХМАТКУ]],5,0)</f>
        <v>Резерв</v>
      </c>
      <c r="DE72" s="165" t="str">
        <f>VLOOKUP(CONCATENATE($DC$5,"-",DE68),PriceList[[Код ОН для шахиатки]:[СТАТУС В ШАХМАТКУ]],5,0)</f>
        <v>Резерв</v>
      </c>
      <c r="DF72" s="165" t="str">
        <f>VLOOKUP(CONCATENATE($DC$5,"-",DF68),PriceList[[Код ОН для шахиатки]:[СТАТУС В ШАХМАТКУ]],5,0)</f>
        <v>Резерв</v>
      </c>
      <c r="DG72" s="165" t="str">
        <f>VLOOKUP(CONCATENATE($DC$5,"-",DG68),PriceList[[Код ОН для шахиатки]:[СТАТУС В ШАХМАТКУ]],5,0)</f>
        <v>Резерв</v>
      </c>
      <c r="DH72" s="165" t="str">
        <f>VLOOKUP(CONCATENATE($DC$5,"-",DH68),PriceList[[Код ОН для шахиатки]:[СТАТУС В ШАХМАТКУ]],5,0)</f>
        <v>Резерв</v>
      </c>
      <c r="DI72" s="165" t="str">
        <f>VLOOKUP(CONCATENATE($DC$5,"-",DI68),PriceList[[Код ОН для шахиатки]:[СТАТУС В ШАХМАТКУ]],5,0)</f>
        <v>Резерв</v>
      </c>
      <c r="DJ72" s="165" t="str">
        <f>VLOOKUP(CONCATENATE($DC$5,"-",DJ68),PriceList[[Код ОН для шахиатки]:[СТАТУС В ШАХМАТКУ]],5,0)</f>
        <v>Резерв</v>
      </c>
      <c r="DK72" s="165" t="str">
        <f>VLOOKUP(CONCATENATE($DC$5,"-",DK68),PriceList[[Код ОН для шахиатки]:[СТАТУС В ШАХМАТКУ]],5,0)</f>
        <v>Резерв</v>
      </c>
      <c r="DL72" s="165" t="str">
        <f>VLOOKUP(CONCATENATE($DC$5,"-",DL68),PriceList[[Код ОН для шахиатки]:[СТАТУС В ШАХМАТКУ]],5,0)</f>
        <v>Резерв</v>
      </c>
      <c r="DM72" s="165" t="str">
        <f>VLOOKUP(CONCATENATE($DC$5,"-",DM68),PriceList[[Код ОН для шахиатки]:[СТАТУС В ШАХМАТКУ]],5,0)</f>
        <v>Резерв</v>
      </c>
      <c r="DN72" s="165" t="str">
        <f>VLOOKUP(CONCATENATE($DC$5,"-",DN68),PriceList[[Код ОН для шахиатки]:[СТАТУС В ШАХМАТКУ]],5,0)</f>
        <v>Резерв</v>
      </c>
      <c r="DO72" s="162"/>
      <c r="DP72" s="163"/>
      <c r="DQ72" s="136"/>
      <c r="DR72" s="142"/>
      <c r="DS72" s="142"/>
      <c r="DT72" s="142"/>
      <c r="DU72" s="142"/>
      <c r="DV72" s="143"/>
      <c r="DW72" s="136"/>
      <c r="DX72" s="136"/>
    </row>
    <row r="73" spans="1:128" ht="12.75" customHeight="1" thickTop="1">
      <c r="A73" s="383">
        <v>1</v>
      </c>
      <c r="B73" s="144" t="str">
        <f>VLOOKUP(CONCATENATE($B$5,"-",B74),PriceList[[Код ОН для шахиатки]:[Цена в шахматку]],2,0)</f>
        <v>Ст</v>
      </c>
      <c r="C73" s="145" t="str">
        <f>VLOOKUP(CONCATENATE($B$5,"-",C74),PriceList[[Код ОН для шахиатки]:[Цена в шахматку]],2,0)</f>
        <v>Ст</v>
      </c>
      <c r="D73" s="145" t="str">
        <f>VLOOKUP(CONCATENATE($B$5,"-",D74),PriceList[[Код ОН для шахиатки]:[Цена в шахматку]],2,0)</f>
        <v>1К</v>
      </c>
      <c r="E73" s="145" t="str">
        <f>VLOOKUP(CONCATENATE($B$5,"-",E74),PriceList[[Код ОН для шахиатки]:[Цена в шахматку]],2,0)</f>
        <v>Ст</v>
      </c>
      <c r="F73" s="145" t="str">
        <f>VLOOKUP(CONCATENATE($B$5,"-",F74),PriceList[[Код ОН для шахиатки]:[Цена в шахматку]],2,0)</f>
        <v>Ст</v>
      </c>
      <c r="G73" s="145" t="str">
        <f>VLOOKUP(CONCATENATE($B$5,"-",G74),PriceList[[Код ОН для шахиатки]:[Цена в шахматку]],2,0)</f>
        <v>Ст</v>
      </c>
      <c r="H73" s="145" t="str">
        <f>VLOOKUP(CONCATENATE($B$5,"-",H74),PriceList[[Код ОН для шахиатки]:[Цена в шахматку]],2,0)</f>
        <v>Ст</v>
      </c>
      <c r="I73" s="145" t="str">
        <f>VLOOKUP(CONCATENATE($B$5,"-",I74),PriceList[[Код ОН для шахиатки]:[Цена в шахматку]],2,0)</f>
        <v>Ст</v>
      </c>
      <c r="J73" s="145" t="str">
        <f>VLOOKUP(CONCATENATE($B$5,"-",J74),PriceList[[Код ОН для шахиатки]:[Цена в шахматку]],2,0)</f>
        <v>Ст</v>
      </c>
      <c r="K73" s="145" t="str">
        <f>VLOOKUP(CONCATENATE($B$5,"-",K74),PriceList[[Код ОН для шахиатки]:[Цена в шахматку]],2,0)</f>
        <v>Ст</v>
      </c>
      <c r="L73" s="145" t="str">
        <f>VLOOKUP(CONCATENATE($B$5,"-",L74),PriceList[[Код ОН для шахиатки]:[Цена в шахматку]],2,0)</f>
        <v>Ст</v>
      </c>
      <c r="M73" s="145" t="str">
        <f>VLOOKUP(CONCATENATE($B$5,"-",M74),PriceList[[Код ОН для шахиатки]:[Цена в шахматку]],2,0)</f>
        <v>1К</v>
      </c>
      <c r="N73" s="145" t="str">
        <f>VLOOKUP(CONCATENATE($B$5,"-",N74),PriceList[[Код ОН для шахиатки]:[Цена в шахматку]],2,0)</f>
        <v>Ст</v>
      </c>
      <c r="O73" s="146"/>
      <c r="P73" s="146"/>
      <c r="Q73" s="146"/>
      <c r="R73" s="146"/>
      <c r="S73" s="146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  <c r="AD73" s="146"/>
      <c r="AE73" s="146"/>
      <c r="AF73" s="146"/>
      <c r="AG73" s="146"/>
      <c r="AH73" s="146"/>
      <c r="AI73" s="146"/>
      <c r="AJ73" s="146"/>
      <c r="AK73" s="146"/>
      <c r="AL73" s="146"/>
      <c r="AM73" s="146"/>
      <c r="AN73" s="146"/>
      <c r="AO73" s="146"/>
      <c r="AP73" s="146"/>
      <c r="AQ73" s="202"/>
      <c r="AR73" s="213" t="str">
        <f>VLOOKUP(CONCATENATE($AR$5,"-",AR74),PriceList[[Код ОН для шахиатки]:[Цена в шахматку]],2,0)</f>
        <v>Ст</v>
      </c>
      <c r="AS73" s="145" t="str">
        <f>VLOOKUP(CONCATENATE($AR$5,"-",AS74),PriceList[[Код ОН для шахиатки]:[Цена в шахматку]],2,0)</f>
        <v>Ст</v>
      </c>
      <c r="AT73" s="145" t="str">
        <f>VLOOKUP(CONCATENATE($AR$5,"-",AT74),PriceList[[Код ОН для шахиатки]:[Цена в шахматку]],2,0)</f>
        <v>Ст</v>
      </c>
      <c r="AU73" s="145" t="str">
        <f>VLOOKUP(CONCATENATE($AR$5,"-",AU74),PriceList[[Код ОН для шахиатки]:[Цена в шахматку]],2,0)</f>
        <v>Ст</v>
      </c>
      <c r="AV73" s="145" t="str">
        <f>VLOOKUP(CONCATENATE($AR$5,"-",AV74),PriceList[[Код ОН для шахиатки]:[Цена в шахматку]],2,0)</f>
        <v>Ст</v>
      </c>
      <c r="AW73" s="145" t="str">
        <f>VLOOKUP(CONCATENATE($AR$5,"-",AW74),PriceList[[Код ОН для шахиатки]:[Цена в шахматку]],2,0)</f>
        <v>Ст</v>
      </c>
      <c r="AX73" s="145" t="str">
        <f>VLOOKUP(CONCATENATE($AR$5,"-",AX74),PriceList[[Код ОН для шахиатки]:[Цена в шахматку]],2,0)</f>
        <v>Ст</v>
      </c>
      <c r="AY73" s="145" t="str">
        <f>VLOOKUP(CONCATENATE($AR$5,"-",AY74),PriceList[[Код ОН для шахиатки]:[Цена в шахматку]],2,0)</f>
        <v>Ст</v>
      </c>
      <c r="AZ73" s="145" t="str">
        <f>VLOOKUP(CONCATENATE($AR$5,"-",AZ74),PriceList[[Код ОН для шахиатки]:[Цена в шахматку]],2,0)</f>
        <v>Ст</v>
      </c>
      <c r="BA73" s="145" t="str">
        <f>VLOOKUP(CONCATENATE($AR$5,"-",BA74),PriceList[[Код ОН для шахиатки]:[Цена в шахматку]],2,0)</f>
        <v>Ст</v>
      </c>
      <c r="BB73" s="145" t="str">
        <f>VLOOKUP(CONCATENATE($AR$5,"-",BB74),PriceList[[Код ОН для шахиатки]:[Цена в шахматку]],2,0)</f>
        <v>Ст</v>
      </c>
      <c r="BC73" s="145" t="str">
        <f>VLOOKUP(CONCATENATE($AR$5,"-",BC74),PriceList[[Код ОН для шахиатки]:[Цена в шахматку]],2,0)</f>
        <v>Ст</v>
      </c>
      <c r="BD73" s="145" t="str">
        <f>VLOOKUP(CONCATENATE($AR$5,"-",BD74),PriceList[[Код ОН для шахиатки]:[Цена в шахматку]],2,0)</f>
        <v>Ст</v>
      </c>
      <c r="BE73" s="145" t="str">
        <f>VLOOKUP(CONCATENATE($AR$5,"-",BE74),PriceList[[Код ОН для шахиатки]:[Цена в шахматку]],2,0)</f>
        <v>Ст</v>
      </c>
      <c r="BF73" s="145" t="str">
        <f>VLOOKUP(CONCATENATE($AR$5,"-",BF74),PriceList[[Код ОН для шахиатки]:[Цена в шахматку]],2,0)</f>
        <v>Ст</v>
      </c>
      <c r="BG73" s="145" t="str">
        <f>VLOOKUP(CONCATENATE($AR$5,"-",BG74),PriceList[[Код ОН для шахиатки]:[Цена в шахматку]],2,0)</f>
        <v>Ст</v>
      </c>
      <c r="BH73" s="145" t="str">
        <f>VLOOKUP(CONCATENATE($AR$5,"-",BH74),PriceList[[Код ОН для шахиатки]:[Цена в шахматку]],2,0)</f>
        <v>Ст</v>
      </c>
      <c r="BI73" s="145" t="str">
        <f>VLOOKUP(CONCATENATE($AR$5,"-",BI74),PriceList[[Код ОН для шахиатки]:[Цена в шахматку]],2,0)</f>
        <v>Ст</v>
      </c>
      <c r="BJ73" s="145" t="str">
        <f>VLOOKUP(CONCATENATE($AR$5,"-",BJ74),PriceList[[Код ОН для шахиатки]:[Цена в шахматку]],2,0)</f>
        <v>Ст</v>
      </c>
      <c r="BK73" s="145" t="str">
        <f>VLOOKUP(CONCATENATE($AR$5,"-",BK74),PriceList[[Код ОН для шахиатки]:[Цена в шахматку]],2,0)</f>
        <v>Ст</v>
      </c>
      <c r="BL73" s="145" t="str">
        <f>VLOOKUP(CONCATENATE($AR$5,"-",BL74),PriceList[[Код ОН для шахиатки]:[Цена в шахматку]],2,0)</f>
        <v>Ст</v>
      </c>
      <c r="BM73" s="145" t="str">
        <f>VLOOKUP(CONCATENATE($AR$5,"-",BM74),PriceList[[Код ОН для шахиатки]:[Цена в шахматку]],2,0)</f>
        <v>Ст</v>
      </c>
      <c r="BN73" s="145" t="str">
        <f>VLOOKUP(CONCATENATE($AR$5,"-",BN74),PriceList[[Код ОН для шахиатки]:[Цена в шахматку]],2,0)</f>
        <v>Ст</v>
      </c>
      <c r="BO73" s="145" t="str">
        <f>VLOOKUP(CONCATENATE($AR$5,"-",BO74),PriceList[[Код ОН для шахиатки]:[Цена в шахматку]],2,0)</f>
        <v>Ст</v>
      </c>
      <c r="BP73" s="145" t="str">
        <f>VLOOKUP(CONCATENATE($AR$5,"-",BP74),PriceList[[Код ОН для шахиатки]:[Цена в шахматку]],2,0)</f>
        <v>Ст</v>
      </c>
      <c r="BQ73" s="145" t="str">
        <f>VLOOKUP(CONCATENATE($AR$5,"-",BQ74),PriceList[[Код ОН для шахиатки]:[Цена в шахматку]],2,0)</f>
        <v>Ст</v>
      </c>
      <c r="BR73" s="145" t="str">
        <f>VLOOKUP(CONCATENATE($AR$5,"-",BR74),PriceList[[Код ОН для шахиатки]:[Цена в шахматку]],2,0)</f>
        <v>Ст</v>
      </c>
      <c r="BS73" s="145" t="str">
        <f>VLOOKUP(CONCATENATE($AR$5,"-",BS74),PriceList[[Код ОН для шахиатки]:[Цена в шахматку]],2,0)</f>
        <v>Ст</v>
      </c>
      <c r="BT73" s="145" t="str">
        <f>VLOOKUP(CONCATENATE($AR$5,"-",BT74),PriceList[[Код ОН для шахиатки]:[Цена в шахматку]],2,0)</f>
        <v>Ст</v>
      </c>
      <c r="BU73" s="145" t="str">
        <f>VLOOKUP(CONCATENATE($AR$5,"-",BU74),PriceList[[Код ОН для шахиатки]:[Цена в шахматку]],2,0)</f>
        <v>1К</v>
      </c>
      <c r="BV73" s="145" t="str">
        <f>VLOOKUP(CONCATENATE($AR$5,"-",BV74),PriceList[[Код ОН для шахиатки]:[Цена в шахматку]],2,0)</f>
        <v>Ст</v>
      </c>
      <c r="BW73" s="145" t="str">
        <f>VLOOKUP(CONCATENATE($AR$5,"-",BW74),PriceList[[Код ОН для шахиатки]:[Цена в шахматку]],2,0)</f>
        <v>Ст</v>
      </c>
      <c r="BX73" s="145" t="str">
        <f>VLOOKUP(CONCATENATE($AR$5,"-",BX74),PriceList[[Код ОН для шахиатки]:[Цена в шахматку]],2,0)</f>
        <v>Ст</v>
      </c>
      <c r="BY73" s="145" t="str">
        <f>VLOOKUP(CONCATENATE($AR$5,"-",BY74),PriceList[[Код ОН для шахиатки]:[Цена в шахматку]],2,0)</f>
        <v>Ст</v>
      </c>
      <c r="BZ73" s="146"/>
      <c r="CA73" s="146"/>
      <c r="CB73" s="146"/>
      <c r="CC73" s="146"/>
      <c r="CD73" s="146"/>
      <c r="CE73" s="202"/>
      <c r="CF73" s="213" t="str">
        <f>VLOOKUP(CONCATENATE($CF$5,"-",CF74),PriceList[[Код ОН для шахиатки]:[Цена в шахматку]],2,0)</f>
        <v>Ст</v>
      </c>
      <c r="CG73" s="145" t="str">
        <f>VLOOKUP(CONCATENATE($CF$5,"-",CG74),PriceList[[Код ОН для шахиатки]:[Цена в шахматку]],2,0)</f>
        <v>Ст</v>
      </c>
      <c r="CH73" s="145" t="str">
        <f>VLOOKUP(CONCATENATE($CF$5,"-",CH74),PriceList[[Код ОН для шахиатки]:[Цена в шахматку]],2,0)</f>
        <v>Ст</v>
      </c>
      <c r="CI73" s="145" t="str">
        <f>VLOOKUP(CONCATENATE($CF$5,"-",CI74),PriceList[[Код ОН для шахиатки]:[Цена в шахматку]],2,0)</f>
        <v>1К</v>
      </c>
      <c r="CJ73" s="145" t="str">
        <f>VLOOKUP(CONCATENATE($CF$5,"-",CJ74),PriceList[[Код ОН для шахиатки]:[Цена в шахматку]],2,0)</f>
        <v>Ст</v>
      </c>
      <c r="CK73" s="145" t="str">
        <f>VLOOKUP(CONCATENATE($CF$5,"-",CK74),PriceList[[Код ОН для шахиатки]:[Цена в шахматку]],2,0)</f>
        <v>Ст</v>
      </c>
      <c r="CL73" s="145" t="str">
        <f>VLOOKUP(CONCATENATE($CF$5,"-",CL74),PriceList[[Код ОН для шахиатки]:[Цена в шахматку]],2,0)</f>
        <v>Ст</v>
      </c>
      <c r="CM73" s="145" t="str">
        <f>VLOOKUP(CONCATENATE($CF$5,"-",CM74),PriceList[[Код ОН для шахиатки]:[Цена в шахматку]],2,0)</f>
        <v>Ст</v>
      </c>
      <c r="CN73" s="145" t="str">
        <f>VLOOKUP(CONCATENATE($CF$5,"-",CN74),PriceList[[Код ОН для шахиатки]:[Цена в шахматку]],2,0)</f>
        <v>Ст</v>
      </c>
      <c r="CO73" s="145" t="str">
        <f>VLOOKUP(CONCATENATE($CF$5,"-",CO74),PriceList[[Код ОН для шахиатки]:[Цена в шахматку]],2,0)</f>
        <v>Ст</v>
      </c>
      <c r="CP73" s="145" t="str">
        <f>VLOOKUP(CONCATENATE($CF$5,"-",CP74),PriceList[[Код ОН для шахиатки]:[Цена в шахматку]],2,0)</f>
        <v>Ст</v>
      </c>
      <c r="CQ73" s="145" t="str">
        <f>VLOOKUP(CONCATENATE($CF$5,"-",CQ74),PriceList[[Код ОН для шахиатки]:[Цена в шахматку]],2,0)</f>
        <v>Ст</v>
      </c>
      <c r="CR73" s="145" t="str">
        <f>VLOOKUP(CONCATENATE($CF$5,"-",CR74),PriceList[[Код ОН для шахиатки]:[Цена в шахматку]],2,0)</f>
        <v>Ст</v>
      </c>
      <c r="CS73" s="145" t="str">
        <f>VLOOKUP(CONCATENATE($CF$5,"-",CS74),PriceList[[Код ОН для шахиатки]:[Цена в шахматку]],2,0)</f>
        <v>Ст</v>
      </c>
      <c r="CT73" s="145" t="str">
        <f>VLOOKUP(CONCATENATE($CF$5,"-",CT74),PriceList[[Код ОН для шахиатки]:[Цена в шахматку]],2,0)</f>
        <v>Ст</v>
      </c>
      <c r="CU73" s="145" t="str">
        <f>VLOOKUP(CONCATENATE($CF$5,"-",CU74),PriceList[[Код ОН для шахиатки]:[Цена в шахматку]],2,0)</f>
        <v>Ст</v>
      </c>
      <c r="CV73" s="145" t="str">
        <f>VLOOKUP(CONCATENATE($CF$5,"-",CV74),PriceList[[Код ОН для шахиатки]:[Цена в шахматку]],2,0)</f>
        <v>Ст</v>
      </c>
      <c r="CW73" s="146"/>
      <c r="CX73" s="146"/>
      <c r="CY73" s="146"/>
      <c r="CZ73" s="146"/>
      <c r="DA73" s="146"/>
      <c r="DB73" s="202"/>
      <c r="DC73" s="213" t="str">
        <f>VLOOKUP(CONCATENATE($DC$5,"-",DC74),PriceList[[Код ОН для шахиатки]:[Цена в шахматку]],2,0)</f>
        <v>Ст</v>
      </c>
      <c r="DD73" s="145" t="str">
        <f>VLOOKUP(CONCATENATE($DC$5,"-",DD74),PriceList[[Код ОН для шахиатки]:[Цена в шахматку]],2,0)</f>
        <v>Ст</v>
      </c>
      <c r="DE73" s="145" t="str">
        <f>VLOOKUP(CONCATENATE($DC$5,"-",DE74),PriceList[[Код ОН для шахиатки]:[Цена в шахматку]],2,0)</f>
        <v>Ст</v>
      </c>
      <c r="DF73" s="145" t="str">
        <f>VLOOKUP(CONCATENATE($DC$5,"-",DF74),PriceList[[Код ОН для шахиатки]:[Цена в шахматку]],2,0)</f>
        <v>Ст</v>
      </c>
      <c r="DG73" s="145" t="str">
        <f>VLOOKUP(CONCATENATE($DC$5,"-",DG74),PriceList[[Код ОН для шахиатки]:[Цена в шахматку]],2,0)</f>
        <v>Ст</v>
      </c>
      <c r="DH73" s="145" t="str">
        <f>VLOOKUP(CONCATENATE($DC$5,"-",DH74),PriceList[[Код ОН для шахиатки]:[Цена в шахматку]],2,0)</f>
        <v>Ст</v>
      </c>
      <c r="DI73" s="145" t="str">
        <f>VLOOKUP(CONCATENATE($DC$5,"-",DI74),PriceList[[Код ОН для шахиатки]:[Цена в шахматку]],2,0)</f>
        <v>Ст</v>
      </c>
      <c r="DJ73" s="145" t="str">
        <f>VLOOKUP(CONCATENATE($DC$5,"-",DJ74),PriceList[[Код ОН для шахиатки]:[Цена в шахматку]],2,0)</f>
        <v>Ст</v>
      </c>
      <c r="DK73" s="145" t="str">
        <f>VLOOKUP(CONCATENATE($DC$5,"-",DK74),PriceList[[Код ОН для шахиатки]:[Цена в шахматку]],2,0)</f>
        <v>Ст</v>
      </c>
      <c r="DL73" s="146"/>
      <c r="DM73" s="146"/>
      <c r="DN73" s="146"/>
      <c r="DO73" s="146"/>
      <c r="DP73" s="147"/>
      <c r="DQ73" s="136"/>
      <c r="DR73" s="142"/>
      <c r="DS73" s="142"/>
      <c r="DT73" s="142"/>
      <c r="DU73" s="142"/>
      <c r="DV73" s="143"/>
      <c r="DW73" s="136"/>
      <c r="DX73" s="136"/>
    </row>
    <row r="74" spans="1:128" ht="12.75" customHeight="1">
      <c r="A74" s="384"/>
      <c r="B74" s="148">
        <v>1</v>
      </c>
      <c r="C74" s="149">
        <f t="shared" ref="C74:N74" si="76">B74+1</f>
        <v>2</v>
      </c>
      <c r="D74" s="149">
        <f t="shared" si="76"/>
        <v>3</v>
      </c>
      <c r="E74" s="149">
        <f t="shared" si="76"/>
        <v>4</v>
      </c>
      <c r="F74" s="149">
        <f t="shared" si="76"/>
        <v>5</v>
      </c>
      <c r="G74" s="149">
        <f t="shared" si="76"/>
        <v>6</v>
      </c>
      <c r="H74" s="149">
        <f t="shared" si="76"/>
        <v>7</v>
      </c>
      <c r="I74" s="149">
        <f t="shared" si="76"/>
        <v>8</v>
      </c>
      <c r="J74" s="149">
        <f t="shared" si="76"/>
        <v>9</v>
      </c>
      <c r="K74" s="149">
        <f t="shared" si="76"/>
        <v>10</v>
      </c>
      <c r="L74" s="149">
        <f t="shared" si="76"/>
        <v>11</v>
      </c>
      <c r="M74" s="149">
        <f t="shared" si="76"/>
        <v>12</v>
      </c>
      <c r="N74" s="149">
        <f t="shared" si="76"/>
        <v>13</v>
      </c>
      <c r="O74" s="150"/>
      <c r="P74" s="150"/>
      <c r="Q74" s="150"/>
      <c r="R74" s="150"/>
      <c r="S74" s="150"/>
      <c r="T74" s="150"/>
      <c r="U74" s="150"/>
      <c r="V74" s="150"/>
      <c r="W74" s="150"/>
      <c r="X74" s="150"/>
      <c r="Y74" s="150"/>
      <c r="Z74" s="150"/>
      <c r="AA74" s="150"/>
      <c r="AB74" s="150"/>
      <c r="AC74" s="150"/>
      <c r="AD74" s="150"/>
      <c r="AE74" s="150"/>
      <c r="AF74" s="150"/>
      <c r="AG74" s="150"/>
      <c r="AH74" s="150"/>
      <c r="AI74" s="150"/>
      <c r="AJ74" s="150"/>
      <c r="AK74" s="150"/>
      <c r="AL74" s="150"/>
      <c r="AM74" s="150"/>
      <c r="AN74" s="150"/>
      <c r="AO74" s="150"/>
      <c r="AP74" s="150"/>
      <c r="AQ74" s="203"/>
      <c r="AR74" s="214">
        <v>1</v>
      </c>
      <c r="AS74" s="149">
        <f t="shared" ref="AS74:BY74" si="77">AR74+1</f>
        <v>2</v>
      </c>
      <c r="AT74" s="149">
        <f t="shared" si="77"/>
        <v>3</v>
      </c>
      <c r="AU74" s="149">
        <f t="shared" si="77"/>
        <v>4</v>
      </c>
      <c r="AV74" s="149">
        <f t="shared" si="77"/>
        <v>5</v>
      </c>
      <c r="AW74" s="149">
        <f t="shared" si="77"/>
        <v>6</v>
      </c>
      <c r="AX74" s="149">
        <f t="shared" si="77"/>
        <v>7</v>
      </c>
      <c r="AY74" s="149">
        <f t="shared" si="77"/>
        <v>8</v>
      </c>
      <c r="AZ74" s="149">
        <f t="shared" si="77"/>
        <v>9</v>
      </c>
      <c r="BA74" s="149">
        <f t="shared" si="77"/>
        <v>10</v>
      </c>
      <c r="BB74" s="149">
        <f t="shared" si="77"/>
        <v>11</v>
      </c>
      <c r="BC74" s="149">
        <f t="shared" si="77"/>
        <v>12</v>
      </c>
      <c r="BD74" s="149">
        <f t="shared" si="77"/>
        <v>13</v>
      </c>
      <c r="BE74" s="149">
        <f t="shared" si="77"/>
        <v>14</v>
      </c>
      <c r="BF74" s="149">
        <f t="shared" si="77"/>
        <v>15</v>
      </c>
      <c r="BG74" s="149">
        <f t="shared" si="77"/>
        <v>16</v>
      </c>
      <c r="BH74" s="149">
        <f t="shared" si="77"/>
        <v>17</v>
      </c>
      <c r="BI74" s="149">
        <f t="shared" si="77"/>
        <v>18</v>
      </c>
      <c r="BJ74" s="149">
        <f t="shared" si="77"/>
        <v>19</v>
      </c>
      <c r="BK74" s="149">
        <f t="shared" si="77"/>
        <v>20</v>
      </c>
      <c r="BL74" s="149">
        <f t="shared" si="77"/>
        <v>21</v>
      </c>
      <c r="BM74" s="149">
        <f t="shared" si="77"/>
        <v>22</v>
      </c>
      <c r="BN74" s="149">
        <f t="shared" si="77"/>
        <v>23</v>
      </c>
      <c r="BO74" s="149">
        <f t="shared" si="77"/>
        <v>24</v>
      </c>
      <c r="BP74" s="149">
        <f t="shared" si="77"/>
        <v>25</v>
      </c>
      <c r="BQ74" s="149">
        <f t="shared" si="77"/>
        <v>26</v>
      </c>
      <c r="BR74" s="149">
        <f t="shared" si="77"/>
        <v>27</v>
      </c>
      <c r="BS74" s="149">
        <f t="shared" si="77"/>
        <v>28</v>
      </c>
      <c r="BT74" s="149">
        <f t="shared" si="77"/>
        <v>29</v>
      </c>
      <c r="BU74" s="149">
        <f t="shared" si="77"/>
        <v>30</v>
      </c>
      <c r="BV74" s="149">
        <f t="shared" si="77"/>
        <v>31</v>
      </c>
      <c r="BW74" s="149">
        <f t="shared" si="77"/>
        <v>32</v>
      </c>
      <c r="BX74" s="149">
        <f t="shared" si="77"/>
        <v>33</v>
      </c>
      <c r="BY74" s="149">
        <f t="shared" si="77"/>
        <v>34</v>
      </c>
      <c r="BZ74" s="150"/>
      <c r="CA74" s="150"/>
      <c r="CB74" s="150"/>
      <c r="CC74" s="150"/>
      <c r="CD74" s="150"/>
      <c r="CE74" s="203"/>
      <c r="CF74" s="214">
        <v>1</v>
      </c>
      <c r="CG74" s="149">
        <f t="shared" ref="CG74:CV74" si="78">CF74+1</f>
        <v>2</v>
      </c>
      <c r="CH74" s="149">
        <f t="shared" si="78"/>
        <v>3</v>
      </c>
      <c r="CI74" s="149">
        <f t="shared" si="78"/>
        <v>4</v>
      </c>
      <c r="CJ74" s="149">
        <f t="shared" si="78"/>
        <v>5</v>
      </c>
      <c r="CK74" s="149">
        <f t="shared" si="78"/>
        <v>6</v>
      </c>
      <c r="CL74" s="149">
        <f t="shared" si="78"/>
        <v>7</v>
      </c>
      <c r="CM74" s="149">
        <f t="shared" si="78"/>
        <v>8</v>
      </c>
      <c r="CN74" s="149">
        <f t="shared" si="78"/>
        <v>9</v>
      </c>
      <c r="CO74" s="149">
        <f t="shared" si="78"/>
        <v>10</v>
      </c>
      <c r="CP74" s="149">
        <f t="shared" si="78"/>
        <v>11</v>
      </c>
      <c r="CQ74" s="149">
        <f t="shared" si="78"/>
        <v>12</v>
      </c>
      <c r="CR74" s="149">
        <f t="shared" si="78"/>
        <v>13</v>
      </c>
      <c r="CS74" s="149">
        <f t="shared" si="78"/>
        <v>14</v>
      </c>
      <c r="CT74" s="149">
        <f t="shared" si="78"/>
        <v>15</v>
      </c>
      <c r="CU74" s="149">
        <f t="shared" si="78"/>
        <v>16</v>
      </c>
      <c r="CV74" s="149">
        <f t="shared" si="78"/>
        <v>17</v>
      </c>
      <c r="CW74" s="150"/>
      <c r="CX74" s="150"/>
      <c r="CY74" s="150"/>
      <c r="CZ74" s="150"/>
      <c r="DA74" s="150"/>
      <c r="DB74" s="203"/>
      <c r="DC74" s="214">
        <f>CP8+1</f>
        <v>200</v>
      </c>
      <c r="DD74" s="149">
        <f t="shared" ref="DD74:DK74" si="79">DC74+1</f>
        <v>201</v>
      </c>
      <c r="DE74" s="149">
        <f t="shared" si="79"/>
        <v>202</v>
      </c>
      <c r="DF74" s="149">
        <f t="shared" si="79"/>
        <v>203</v>
      </c>
      <c r="DG74" s="149">
        <f t="shared" si="79"/>
        <v>204</v>
      </c>
      <c r="DH74" s="149">
        <f t="shared" si="79"/>
        <v>205</v>
      </c>
      <c r="DI74" s="149">
        <f t="shared" si="79"/>
        <v>206</v>
      </c>
      <c r="DJ74" s="149">
        <f t="shared" si="79"/>
        <v>207</v>
      </c>
      <c r="DK74" s="149">
        <f t="shared" si="79"/>
        <v>208</v>
      </c>
      <c r="DL74" s="150"/>
      <c r="DM74" s="150"/>
      <c r="DN74" s="150"/>
      <c r="DO74" s="150"/>
      <c r="DP74" s="151"/>
      <c r="DQ74" s="136"/>
      <c r="DR74" s="142"/>
      <c r="DS74" s="142"/>
      <c r="DT74" s="142"/>
      <c r="DU74" s="142"/>
      <c r="DV74" s="143"/>
      <c r="DW74" s="136"/>
      <c r="DX74" s="136"/>
    </row>
    <row r="75" spans="1:128" ht="12.75" customHeight="1">
      <c r="A75" s="384"/>
      <c r="B75" s="152">
        <f>VLOOKUP(CONCATENATE($B$5,"-",B74),PriceList[[Код ОН для шахиатки]:[Цена в шахматку]],3,0)</f>
        <v>32.93</v>
      </c>
      <c r="C75" s="153">
        <f>VLOOKUP(CONCATENATE($B$5,"-",C74),PriceList[[Код ОН для шахиатки]:[Цена в шахматку]],3,0)</f>
        <v>31.62</v>
      </c>
      <c r="D75" s="153">
        <f>VLOOKUP(CONCATENATE($B$5,"-",D74),PriceList[[Код ОН для шахиатки]:[Цена в шахматку]],3,0)</f>
        <v>53.05</v>
      </c>
      <c r="E75" s="153">
        <f>VLOOKUP(CONCATENATE($B$5,"-",E74),PriceList[[Код ОН для шахиатки]:[Цена в шахматку]],3,0)</f>
        <v>50.34</v>
      </c>
      <c r="F75" s="153">
        <f>VLOOKUP(CONCATENATE($B$5,"-",F74),PriceList[[Код ОН для шахиатки]:[Цена в шахматку]],3,0)</f>
        <v>31.96</v>
      </c>
      <c r="G75" s="153">
        <f>VLOOKUP(CONCATENATE($B$5,"-",G74),PriceList[[Код ОН для шахиатки]:[Цена в шахматку]],3,0)</f>
        <v>31.32</v>
      </c>
      <c r="H75" s="153">
        <f>VLOOKUP(CONCATENATE($B$5,"-",H74),PriceList[[Код ОН для шахиатки]:[Цена в шахматку]],3,0)</f>
        <v>44.94</v>
      </c>
      <c r="I75" s="153">
        <f>VLOOKUP(CONCATENATE($B$5,"-",I74),PriceList[[Код ОН для шахиатки]:[Цена в шахматку]],3,0)</f>
        <v>44.49</v>
      </c>
      <c r="J75" s="153">
        <f>VLOOKUP(CONCATENATE($B$5,"-",J74),PriceList[[Код ОН для шахиатки]:[Цена в шахматку]],3,0)</f>
        <v>31.31</v>
      </c>
      <c r="K75" s="153">
        <f>VLOOKUP(CONCATENATE($B$5,"-",K74),PriceList[[Код ОН для шахиатки]:[Цена в шахматку]],3,0)</f>
        <v>31.95</v>
      </c>
      <c r="L75" s="153">
        <f>VLOOKUP(CONCATENATE($B$5,"-",L74),PriceList[[Код ОН для шахиатки]:[Цена в шахматку]],3,0)</f>
        <v>49.81</v>
      </c>
      <c r="M75" s="153">
        <f>VLOOKUP(CONCATENATE($B$5,"-",M74),PriceList[[Код ОН для шахиатки]:[Цена в шахматку]],3,0)</f>
        <v>53.1</v>
      </c>
      <c r="N75" s="153">
        <f>VLOOKUP(CONCATENATE($B$5,"-",N74),PriceList[[Код ОН для шахиатки]:[Цена в шахматку]],3,0)</f>
        <v>31.75</v>
      </c>
      <c r="O75" s="150"/>
      <c r="P75" s="150"/>
      <c r="Q75" s="150"/>
      <c r="R75" s="150"/>
      <c r="S75" s="150"/>
      <c r="T75" s="150"/>
      <c r="U75" s="150"/>
      <c r="V75" s="150"/>
      <c r="W75" s="150"/>
      <c r="X75" s="150"/>
      <c r="Y75" s="150"/>
      <c r="Z75" s="150"/>
      <c r="AA75" s="150"/>
      <c r="AB75" s="150"/>
      <c r="AC75" s="150"/>
      <c r="AD75" s="150"/>
      <c r="AE75" s="150"/>
      <c r="AF75" s="150"/>
      <c r="AG75" s="150"/>
      <c r="AH75" s="150"/>
      <c r="AI75" s="150"/>
      <c r="AJ75" s="150"/>
      <c r="AK75" s="150"/>
      <c r="AL75" s="150"/>
      <c r="AM75" s="150"/>
      <c r="AN75" s="150"/>
      <c r="AO75" s="150"/>
      <c r="AP75" s="150"/>
      <c r="AQ75" s="203"/>
      <c r="AR75" s="215">
        <f>VLOOKUP(CONCATENATE($AR$5,"-",AR74),PriceList[[Код ОН для шахиатки]:[Цена в шахматку]],3,0)</f>
        <v>37.479999999999997</v>
      </c>
      <c r="AS75" s="153">
        <f>VLOOKUP(CONCATENATE($AR$5,"-",AS74),PriceList[[Код ОН для шахиатки]:[Цена в шахматку]],3,0)</f>
        <v>28.99</v>
      </c>
      <c r="AT75" s="153">
        <f>VLOOKUP(CONCATENATE($AR$5,"-",AT74),PriceList[[Код ОН для шахиатки]:[Цена в шахматку]],3,0)</f>
        <v>28.52</v>
      </c>
      <c r="AU75" s="153">
        <f>VLOOKUP(CONCATENATE($AR$5,"-",AU74),PriceList[[Код ОН для шахиатки]:[Цена в шахматку]],3,0)</f>
        <v>32.43</v>
      </c>
      <c r="AV75" s="153">
        <f>VLOOKUP(CONCATENATE($AR$5,"-",AV74),PriceList[[Код ОН для шахиатки]:[Цена в шахматку]],3,0)</f>
        <v>35.979999999999997</v>
      </c>
      <c r="AW75" s="153">
        <f>VLOOKUP(CONCATENATE($AR$5,"-",AW74),PriceList[[Код ОН для шахиатки]:[Цена в шахматку]],3,0)</f>
        <v>31.95</v>
      </c>
      <c r="AX75" s="153">
        <f>VLOOKUP(CONCATENATE($AR$5,"-",AX74),PriceList[[Код ОН для шахиатки]:[Цена в шахматку]],3,0)</f>
        <v>32.42</v>
      </c>
      <c r="AY75" s="153">
        <f>VLOOKUP(CONCATENATE($AR$5,"-",AY74),PriceList[[Код ОН для шахиатки]:[Цена в шахматку]],3,0)</f>
        <v>31.96</v>
      </c>
      <c r="AZ75" s="153">
        <f>VLOOKUP(CONCATENATE($AR$5,"-",AZ74),PriceList[[Код ОН для шахиатки]:[Цена в шахматку]],3,0)</f>
        <v>31.44</v>
      </c>
      <c r="BA75" s="153">
        <f>VLOOKUP(CONCATENATE($AR$5,"-",BA74),PriceList[[Код ОН для шахиатки]:[Цена в шахматку]],3,0)</f>
        <v>32.29</v>
      </c>
      <c r="BB75" s="153">
        <f>VLOOKUP(CONCATENATE($AR$5,"-",BB74),PriceList[[Код ОН для шахиатки]:[Цена в шахматку]],3,0)</f>
        <v>36.32</v>
      </c>
      <c r="BC75" s="153">
        <f>VLOOKUP(CONCATENATE($AR$5,"-",BC74),PriceList[[Код ОН для шахиатки]:[Цена в шахматку]],3,0)</f>
        <v>43.32</v>
      </c>
      <c r="BD75" s="153">
        <f>VLOOKUP(CONCATENATE($AR$5,"-",BD74),PriceList[[Код ОН для шахиатки]:[Цена в шахматку]],3,0)</f>
        <v>32.659999999999997</v>
      </c>
      <c r="BE75" s="153">
        <f>VLOOKUP(CONCATENATE($AR$5,"-",BE74),PriceList[[Код ОН для шахиатки]:[Цена в шахматку]],3,0)</f>
        <v>32.6</v>
      </c>
      <c r="BF75" s="153">
        <f>VLOOKUP(CONCATENATE($AR$5,"-",BF74),PriceList[[Код ОН для шахиатки]:[Цена в шахматку]],3,0)</f>
        <v>32.659999999999997</v>
      </c>
      <c r="BG75" s="153">
        <f>VLOOKUP(CONCATENATE($AR$5,"-",BG74),PriceList[[Код ОН для шахиатки]:[Цена в шахматку]],3,0)</f>
        <v>32.6</v>
      </c>
      <c r="BH75" s="153">
        <f>VLOOKUP(CONCATENATE($AR$5,"-",BH74),PriceList[[Код ОН для шахиатки]:[Цена в шахматку]],3,0)</f>
        <v>32.6</v>
      </c>
      <c r="BI75" s="153">
        <f>VLOOKUP(CONCATENATE($AR$5,"-",BI74),PriceList[[Код ОН для шахиатки]:[Цена в шахматку]],3,0)</f>
        <v>32.6</v>
      </c>
      <c r="BJ75" s="153">
        <f>VLOOKUP(CONCATENATE($AR$5,"-",BJ74),PriceList[[Код ОН для шахиатки]:[Цена в шахматку]],3,0)</f>
        <v>32.659999999999997</v>
      </c>
      <c r="BK75" s="153">
        <f>VLOOKUP(CONCATENATE($AR$5,"-",BK74),PriceList[[Код ОН для шахиатки]:[Цена в шахматку]],3,0)</f>
        <v>31.89</v>
      </c>
      <c r="BL75" s="153">
        <f>VLOOKUP(CONCATENATE($AR$5,"-",BL74),PriceList[[Код ОН для шахиатки]:[Цена в шахматку]],3,0)</f>
        <v>55.15</v>
      </c>
      <c r="BM75" s="153">
        <f>VLOOKUP(CONCATENATE($AR$5,"-",BM74),PriceList[[Код ОН для шахиатки]:[Цена в шахматку]],3,0)</f>
        <v>49.71</v>
      </c>
      <c r="BN75" s="153">
        <f>VLOOKUP(CONCATENATE($AR$5,"-",BN74),PriceList[[Код ОН для шахиатки]:[Цена в шахматку]],3,0)</f>
        <v>28.52</v>
      </c>
      <c r="BO75" s="153">
        <f>VLOOKUP(CONCATENATE($AR$5,"-",BO74),PriceList[[Код ОН для шахиатки]:[Цена в шахматку]],3,0)</f>
        <v>29.23</v>
      </c>
      <c r="BP75" s="153">
        <f>VLOOKUP(CONCATENATE($AR$5,"-",BP74),PriceList[[Код ОН для шахиатки]:[Цена в шахматку]],3,0)</f>
        <v>42.2</v>
      </c>
      <c r="BQ75" s="153">
        <f>VLOOKUP(CONCATENATE($AR$5,"-",BQ74),PriceList[[Код ОН для шахиатки]:[Цена в шахматку]],3,0)</f>
        <v>47.21</v>
      </c>
      <c r="BR75" s="153">
        <f>VLOOKUP(CONCATENATE($AR$5,"-",BR74),PriceList[[Код ОН для шахиатки]:[Цена в шахматку]],3,0)</f>
        <v>29.23</v>
      </c>
      <c r="BS75" s="153">
        <f>VLOOKUP(CONCATENATE($AR$5,"-",BS74),PriceList[[Код ОН для шахиатки]:[Цена в шахматку]],3,0)</f>
        <v>29.24</v>
      </c>
      <c r="BT75" s="153">
        <f>VLOOKUP(CONCATENATE($AR$5,"-",BT74),PriceList[[Код ОН для шахиатки]:[Цена в шахматку]],3,0)</f>
        <v>29.23</v>
      </c>
      <c r="BU75" s="153">
        <f>VLOOKUP(CONCATENATE($AR$5,"-",BU74),PriceList[[Код ОН для шахиатки]:[Цена в шахматку]],3,0)</f>
        <v>63.38</v>
      </c>
      <c r="BV75" s="153">
        <f>VLOOKUP(CONCATENATE($AR$5,"-",BV74),PriceList[[Код ОН для шахиатки]:[Цена в шахматку]],3,0)</f>
        <v>28.85</v>
      </c>
      <c r="BW75" s="153">
        <f>VLOOKUP(CONCATENATE($AR$5,"-",BW74),PriceList[[Код ОН для шахиатки]:[Цена в шахматку]],3,0)</f>
        <v>28.85</v>
      </c>
      <c r="BX75" s="153">
        <f>VLOOKUP(CONCATENATE($AR$5,"-",BX74),PriceList[[Код ОН для шахиатки]:[Цена в шахматку]],3,0)</f>
        <v>28.42</v>
      </c>
      <c r="BY75" s="153">
        <f>VLOOKUP(CONCATENATE($AR$5,"-",BY74),PriceList[[Код ОН для шахиатки]:[Цена в шахматку]],3,0)</f>
        <v>28.94</v>
      </c>
      <c r="BZ75" s="150"/>
      <c r="CA75" s="150"/>
      <c r="CB75" s="150"/>
      <c r="CC75" s="150"/>
      <c r="CD75" s="150"/>
      <c r="CE75" s="203"/>
      <c r="CF75" s="215">
        <f>VLOOKUP(CONCATENATE($CF$5,"-",CF74),PriceList[[Код ОН для шахиатки]:[Цена в шахматку]],3,0)</f>
        <v>32.53</v>
      </c>
      <c r="CG75" s="153">
        <f>VLOOKUP(CONCATENATE($CF$5,"-",CG74),PriceList[[Код ОН для шахиатки]:[Цена в шахматку]],3,0)</f>
        <v>53.57</v>
      </c>
      <c r="CH75" s="153">
        <f>VLOOKUP(CONCATENATE($CF$5,"-",CH74),PriceList[[Код ОН для шахиатки]:[Цена в шахматку]],3,0)</f>
        <v>45.55</v>
      </c>
      <c r="CI75" s="153">
        <f>VLOOKUP(CONCATENATE($CF$5,"-",CI74),PriceList[[Код ОН для шахиатки]:[Цена в шахматку]],3,0)</f>
        <v>53.82</v>
      </c>
      <c r="CJ75" s="153">
        <f>VLOOKUP(CONCATENATE($CF$5,"-",CJ74),PriceList[[Код ОН для шахиатки]:[Цена в шахматку]],3,0)</f>
        <v>32.39</v>
      </c>
      <c r="CK75" s="153">
        <f>VLOOKUP(CONCATENATE($CF$5,"-",CK74),PriceList[[Код ОН для шахиатки]:[Цена в шахматку]],3,0)</f>
        <v>32.53</v>
      </c>
      <c r="CL75" s="153">
        <f>VLOOKUP(CONCATENATE($CF$5,"-",CL74),PriceList[[Код ОН для шахиатки]:[Цена в шахматку]],3,0)</f>
        <v>32.53</v>
      </c>
      <c r="CM75" s="153">
        <f>VLOOKUP(CONCATENATE($CF$5,"-",CM74),PriceList[[Код ОН для шахиатки]:[Цена в шахматку]],3,0)</f>
        <v>32.58</v>
      </c>
      <c r="CN75" s="153">
        <f>VLOOKUP(CONCATENATE($CF$5,"-",CN74),PriceList[[Код ОН для шахиатки]:[Цена в шахматку]],3,0)</f>
        <v>32.69</v>
      </c>
      <c r="CO75" s="153">
        <f>VLOOKUP(CONCATENATE($CF$5,"-",CO74),PriceList[[Код ОН для шахиатки]:[Цена в шахматку]],3,0)</f>
        <v>32.49</v>
      </c>
      <c r="CP75" s="153">
        <f>VLOOKUP(CONCATENATE($CF$5,"-",CP74),PriceList[[Код ОН для шахиатки]:[Цена в шахматку]],3,0)</f>
        <v>32.4</v>
      </c>
      <c r="CQ75" s="153">
        <f>VLOOKUP(CONCATENATE($CF$5,"-",CQ74),PriceList[[Код ОН для шахиатки]:[Цена в шахматку]],3,0)</f>
        <v>31.98</v>
      </c>
      <c r="CR75" s="153">
        <f>VLOOKUP(CONCATENATE($CF$5,"-",CR74),PriceList[[Код ОН для шахиатки]:[Цена в шахматку]],3,0)</f>
        <v>36.380000000000003</v>
      </c>
      <c r="CS75" s="153">
        <f>VLOOKUP(CONCATENATE($CF$5,"-",CS74),PriceList[[Код ОН для шахиатки]:[Цена в шахматку]],3,0)</f>
        <v>36.31</v>
      </c>
      <c r="CT75" s="153">
        <f>VLOOKUP(CONCATENATE($CF$5,"-",CT74),PriceList[[Код ОН для шахиатки]:[Цена в шахматку]],3,0)</f>
        <v>32.049999999999997</v>
      </c>
      <c r="CU75" s="153">
        <f>VLOOKUP(CONCATENATE($CF$5,"-",CU74),PriceList[[Код ОН для шахиатки]:[Цена в шахматку]],3,0)</f>
        <v>32.450000000000003</v>
      </c>
      <c r="CV75" s="153">
        <f>VLOOKUP(CONCATENATE($CF$5,"-",CV74),PriceList[[Код ОН для шахиатки]:[Цена в шахматку]],3,0)</f>
        <v>32.44</v>
      </c>
      <c r="CW75" s="150"/>
      <c r="CX75" s="150"/>
      <c r="CY75" s="150"/>
      <c r="CZ75" s="150"/>
      <c r="DA75" s="150"/>
      <c r="DB75" s="203"/>
      <c r="DC75" s="215">
        <f>VLOOKUP(CONCATENATE($DC$5,"-",DC74),PriceList[[Код ОН для шахиатки]:[Цена в шахматку]],3,0)</f>
        <v>32.44</v>
      </c>
      <c r="DD75" s="153">
        <f>VLOOKUP(CONCATENATE($DC$5,"-",DD74),PriceList[[Код ОН для шахиатки]:[Цена в шахматку]],3,0)</f>
        <v>32.450000000000003</v>
      </c>
      <c r="DE75" s="153">
        <f>VLOOKUP(CONCATENATE($DC$5,"-",DE74),PriceList[[Код ОН для шахиатки]:[Цена в шахматку]],3,0)</f>
        <v>31.98</v>
      </c>
      <c r="DF75" s="153">
        <f>VLOOKUP(CONCATENATE($DC$5,"-",DF74),PriceList[[Код ОН для шахиатки]:[Цена в шахматку]],3,0)</f>
        <v>36.380000000000003</v>
      </c>
      <c r="DG75" s="153">
        <f>VLOOKUP(CONCATENATE($DC$5,"-",DG74),PriceList[[Код ОН для шахиатки]:[Цена в шахматку]],3,0)</f>
        <v>36.380000000000003</v>
      </c>
      <c r="DH75" s="153">
        <f>VLOOKUP(CONCATENATE($DC$5,"-",DH74),PriceList[[Код ОН для шахиатки]:[Цена в шахматку]],3,0)</f>
        <v>31.98</v>
      </c>
      <c r="DI75" s="153">
        <f>VLOOKUP(CONCATENATE($DC$5,"-",DI74),PriceList[[Код ОН для шахиатки]:[Цена в шахматку]],3,0)</f>
        <v>32.4</v>
      </c>
      <c r="DJ75" s="153">
        <f>VLOOKUP(CONCATENATE($DC$5,"-",DJ74),PriceList[[Код ОН для шахиатки]:[Цена в шахматку]],3,0)</f>
        <v>32.49</v>
      </c>
      <c r="DK75" s="153">
        <f>VLOOKUP(CONCATENATE($DC$5,"-",DK74),PriceList[[Код ОН для шахиатки]:[Цена в шахматку]],3,0)</f>
        <v>32.69</v>
      </c>
      <c r="DL75" s="150"/>
      <c r="DM75" s="150"/>
      <c r="DN75" s="150"/>
      <c r="DO75" s="150"/>
      <c r="DP75" s="151"/>
      <c r="DQ75" s="136"/>
      <c r="DR75" s="142"/>
      <c r="DS75" s="142"/>
      <c r="DT75" s="142"/>
      <c r="DU75" s="142"/>
      <c r="DV75" s="143"/>
      <c r="DW75" s="136"/>
      <c r="DX75" s="136"/>
    </row>
    <row r="76" spans="1:128" ht="12.75" customHeight="1">
      <c r="A76" s="384"/>
      <c r="B76" s="154">
        <f>VLOOKUP(CONCATENATE($B$5,"-",B74),PriceList[[Код ОН для шахиатки]:[Цена в шахматку]],4,0)</f>
        <v>366174.60000000003</v>
      </c>
      <c r="C76" s="155">
        <f>VLOOKUP(CONCATENATE($B$5,"-",C74),PriceList[[Код ОН для шахиатки]:[Цена в шахматку]],4,0)</f>
        <v>369771.60000000003</v>
      </c>
      <c r="D76" s="155">
        <f>VLOOKUP(CONCATENATE($B$5,"-",D74),PriceList[[Код ОН для шахиатки]:[Цена в шахматку]],4,0)</f>
        <v>337715.13600000006</v>
      </c>
      <c r="E76" s="155">
        <f>VLOOKUP(CONCATENATE($B$5,"-",E74),PriceList[[Код ОН для шахиатки]:[Цена в шахматку]],4,0)</f>
        <v>344592.60000000003</v>
      </c>
      <c r="F76" s="155">
        <f>VLOOKUP(CONCATENATE($B$5,"-",F74),PriceList[[Код ОН для шахиатки]:[Цена в шахматку]],4,0)</f>
        <v>369771.60000000003</v>
      </c>
      <c r="G76" s="155">
        <f>VLOOKUP(CONCATENATE($B$5,"-",G74),PriceList[[Код ОН для шахиатки]:[Цена в шахматку]],4,0)</f>
        <v>369771.60000000003</v>
      </c>
      <c r="H76" s="155">
        <f>VLOOKUP(CONCATENATE($B$5,"-",H74),PriceList[[Код ОН для шахиатки]:[Цена в шахматку]],4,0)</f>
        <v>364376.10000000003</v>
      </c>
      <c r="I76" s="155">
        <f>VLOOKUP(CONCATENATE($B$5,"-",I74),PriceList[[Код ОН для шахиатки]:[Цена в шахматку]],4,0)</f>
        <v>364376.10000000003</v>
      </c>
      <c r="J76" s="155">
        <f>VLOOKUP(CONCATENATE($B$5,"-",J74),PriceList[[Код ОН для шахиатки]:[Цена в шахматку]],4,0)</f>
        <v>371570.10000000003</v>
      </c>
      <c r="K76" s="155">
        <f>VLOOKUP(CONCATENATE($B$5,"-",K74),PriceList[[Код ОН для шахиатки]:[Цена в шахматку]],4,0)</f>
        <v>371570.10000000003</v>
      </c>
      <c r="L76" s="155">
        <f>VLOOKUP(CONCATENATE($B$5,"-",L74),PriceList[[Код ОН для шахиатки]:[Цена в шахматку]],4,0)</f>
        <v>346391.10000000003</v>
      </c>
      <c r="M76" s="155">
        <f>VLOOKUP(CONCATENATE($B$5,"-",M74),PriceList[[Код ОН для шахиатки]:[Цена в шахматку]],4,0)</f>
        <v>339441.696</v>
      </c>
      <c r="N76" s="155">
        <f>VLOOKUP(CONCATENATE($B$5,"-",N74),PriceList[[Код ОН для шахиатки]:[Цена в шахматку]],4,0)</f>
        <v>367973.10000000003</v>
      </c>
      <c r="O76" s="150"/>
      <c r="P76" s="150"/>
      <c r="Q76" s="150"/>
      <c r="R76" s="150"/>
      <c r="S76" s="150"/>
      <c r="T76" s="150"/>
      <c r="U76" s="150"/>
      <c r="V76" s="150"/>
      <c r="W76" s="150"/>
      <c r="X76" s="150"/>
      <c r="Y76" s="150"/>
      <c r="Z76" s="150"/>
      <c r="AA76" s="150"/>
      <c r="AB76" s="150"/>
      <c r="AC76" s="150"/>
      <c r="AD76" s="150"/>
      <c r="AE76" s="150"/>
      <c r="AF76" s="150"/>
      <c r="AG76" s="150"/>
      <c r="AH76" s="150"/>
      <c r="AI76" s="150"/>
      <c r="AJ76" s="150"/>
      <c r="AK76" s="150"/>
      <c r="AL76" s="150"/>
      <c r="AM76" s="150"/>
      <c r="AN76" s="150"/>
      <c r="AO76" s="150"/>
      <c r="AP76" s="150"/>
      <c r="AQ76" s="203"/>
      <c r="AR76" s="216">
        <f>VLOOKUP(CONCATENATE($AR$5,"-",AR74),PriceList[[Код ОН для шахиатки]:[Цена в шахматку]],4,0)</f>
        <v>0</v>
      </c>
      <c r="AS76" s="155">
        <f>VLOOKUP(CONCATENATE($AR$5,"-",AS74),PriceList[[Код ОН для шахиатки]:[Цена в шахматку]],4,0)</f>
        <v>403583.4</v>
      </c>
      <c r="AT76" s="155">
        <f>VLOOKUP(CONCATENATE($AR$5,"-",AT74),PriceList[[Код ОН для шахиатки]:[Цена в шахматку]],4,0)</f>
        <v>403583.4</v>
      </c>
      <c r="AU76" s="155">
        <f>VLOOKUP(CONCATENATE($AR$5,"-",AU74),PriceList[[Код ОН для шахиатки]:[Цена в шахматку]],4,0)</f>
        <v>414374.40000000002</v>
      </c>
      <c r="AV76" s="155">
        <f>VLOOKUP(CONCATENATE($AR$5,"-",AV74),PriceList[[Код ОН для шахиатки]:[Цена в шахматку]],4,0)</f>
        <v>407180.4</v>
      </c>
      <c r="AW76" s="155">
        <f>VLOOKUP(CONCATENATE($AR$5,"-",AW74),PriceList[[Код ОН для шахиатки]:[Цена в шахматку]],4,0)</f>
        <v>417971.4</v>
      </c>
      <c r="AX76" s="155">
        <f>VLOOKUP(CONCATENATE($AR$5,"-",AX74),PriceList[[Код ОН для шахиатки]:[Цена в шахматку]],4,0)</f>
        <v>0</v>
      </c>
      <c r="AY76" s="155">
        <f>VLOOKUP(CONCATENATE($AR$5,"-",AY74),PriceList[[Код ОН для шахиатки]:[Цена в шахматку]],4,0)</f>
        <v>0</v>
      </c>
      <c r="AZ76" s="155">
        <f>VLOOKUP(CONCATENATE($AR$5,"-",AZ74),PriceList[[Код ОН для шахиатки]:[Цена в шахматку]],4,0)</f>
        <v>414374.40000000002</v>
      </c>
      <c r="BA76" s="155">
        <f>VLOOKUP(CONCATENATE($AR$5,"-",BA74),PriceList[[Код ОН для шахиатки]:[Цена в шахматку]],4,0)</f>
        <v>417971.4</v>
      </c>
      <c r="BB76" s="155">
        <f>VLOOKUP(CONCATENATE($AR$5,"-",BB74),PriceList[[Код ОН для шахиатки]:[Цена в шахматку]],4,0)</f>
        <v>399986.4</v>
      </c>
      <c r="BC76" s="155">
        <f>VLOOKUP(CONCATENATE($AR$5,"-",BC74),PriceList[[Код ОН для шахиатки]:[Цена в шахматку]],4,0)</f>
        <v>374807.4</v>
      </c>
      <c r="BD76" s="155">
        <f>VLOOKUP(CONCATENATE($AR$5,"-",BD74),PriceList[[Код ОН для шахиатки]:[Цена в шахматку]],4,0)</f>
        <v>410777.4</v>
      </c>
      <c r="BE76" s="155">
        <f>VLOOKUP(CONCATENATE($AR$5,"-",BE74),PriceList[[Код ОН для шахиатки]:[Цена в шахматку]],4,0)</f>
        <v>410777.4</v>
      </c>
      <c r="BF76" s="155">
        <f>VLOOKUP(CONCATENATE($AR$5,"-",BF74),PriceList[[Код ОН для шахиатки]:[Цена в шахматку]],4,0)</f>
        <v>407180.4</v>
      </c>
      <c r="BG76" s="155">
        <f>VLOOKUP(CONCATENATE($AR$5,"-",BG74),PriceList[[Код ОН для шахиатки]:[Цена в шахматку]],4,0)</f>
        <v>407180.4</v>
      </c>
      <c r="BH76" s="155">
        <f>VLOOKUP(CONCATENATE($AR$5,"-",BH74),PriceList[[Код ОН для шахиатки]:[Цена в шахматку]],4,0)</f>
        <v>410777.4</v>
      </c>
      <c r="BI76" s="155">
        <f>VLOOKUP(CONCATENATE($AR$5,"-",BI74),PriceList[[Код ОН для шахиатки]:[Цена в шахматку]],4,0)</f>
        <v>410777.4</v>
      </c>
      <c r="BJ76" s="155">
        <f>VLOOKUP(CONCATENATE($AR$5,"-",BJ74),PriceList[[Код ОН для шахиатки]:[Цена в шахматку]],4,0)</f>
        <v>410777.4</v>
      </c>
      <c r="BK76" s="155">
        <f>VLOOKUP(CONCATENATE($AR$5,"-",BK74),PriceList[[Код ОН для шахиатки]:[Цена в шахматку]],4,0)</f>
        <v>410777.4</v>
      </c>
      <c r="BL76" s="155">
        <f>VLOOKUP(CONCATENATE($AR$5,"-",BL74),PriceList[[Код ОН для шахиатки]:[Цена в шахматку]],4,0)</f>
        <v>407180.4</v>
      </c>
      <c r="BM76" s="155">
        <f>VLOOKUP(CONCATENATE($AR$5,"-",BM74),PriceList[[Код ОН для шахиатки]:[Цена в шахматку]],4,0)</f>
        <v>392792.4</v>
      </c>
      <c r="BN76" s="155">
        <f>VLOOKUP(CONCATENATE($AR$5,"-",BN74),PriceList[[Код ОН для шахиатки]:[Цена в шахматку]],4,0)</f>
        <v>403583.4</v>
      </c>
      <c r="BO76" s="155">
        <f>VLOOKUP(CONCATENATE($AR$5,"-",BO74),PriceList[[Код ОН для шахиатки]:[Цена в шахматку]],4,0)</f>
        <v>403583.4</v>
      </c>
      <c r="BP76" s="155">
        <f>VLOOKUP(CONCATENATE($AR$5,"-",BP74),PriceList[[Код ОН для шахиатки]:[Цена в шахматку]],4,0)</f>
        <v>382001.4</v>
      </c>
      <c r="BQ76" s="155">
        <f>VLOOKUP(CONCATENATE($AR$5,"-",BQ74),PriceList[[Код ОН для шахиатки]:[Цена в шахматку]],4,0)</f>
        <v>378404.4</v>
      </c>
      <c r="BR76" s="155">
        <f>VLOOKUP(CONCATENATE($AR$5,"-",BR74),PriceList[[Код ОН для шахиатки]:[Цена в шахматку]],4,0)</f>
        <v>403583.4</v>
      </c>
      <c r="BS76" s="155">
        <f>VLOOKUP(CONCATENATE($AR$5,"-",BS74),PriceList[[Код ОН для шахиатки]:[Цена в шахматку]],4,0)</f>
        <v>403583.4</v>
      </c>
      <c r="BT76" s="155">
        <f>VLOOKUP(CONCATENATE($AR$5,"-",BT74),PriceList[[Код ОН для шахиатки]:[Цена в шахматку]],4,0)</f>
        <v>403583.4</v>
      </c>
      <c r="BU76" s="155">
        <f>VLOOKUP(CONCATENATE($AR$5,"-",BU74),PriceList[[Код ОН для шахиатки]:[Цена в шахматку]],4,0)</f>
        <v>356361.98400000005</v>
      </c>
      <c r="BV76" s="155">
        <f>VLOOKUP(CONCATENATE($AR$5,"-",BV74),PriceList[[Код ОН для шахиатки]:[Цена в шахматку]],4,0)</f>
        <v>403583.4</v>
      </c>
      <c r="BW76" s="155">
        <f>VLOOKUP(CONCATENATE($AR$5,"-",BW74),PriceList[[Код ОН для шахиатки]:[Цена в шахматку]],4,0)</f>
        <v>403583.4</v>
      </c>
      <c r="BX76" s="155">
        <f>VLOOKUP(CONCATENATE($AR$5,"-",BX74),PriceList[[Код ОН для шахиатки]:[Цена в шахматку]],4,0)</f>
        <v>403583.4</v>
      </c>
      <c r="BY76" s="155">
        <f>VLOOKUP(CONCATENATE($AR$5,"-",BY74),PriceList[[Код ОН для шахиатки]:[Цена в шахматку]],4,0)</f>
        <v>0</v>
      </c>
      <c r="BZ76" s="150"/>
      <c r="CA76" s="150"/>
      <c r="CB76" s="150"/>
      <c r="CC76" s="150"/>
      <c r="CD76" s="150"/>
      <c r="CE76" s="203"/>
      <c r="CF76" s="216">
        <f>VLOOKUP(CONCATENATE($CF$5,"-",CF74),PriceList[[Код ОН для шахиатки]:[Цена в шахматку]],4,0)</f>
        <v>359700</v>
      </c>
      <c r="CG76" s="155">
        <f>VLOOKUP(CONCATENATE($CF$5,"-",CG74),PriceList[[Код ОН для шахиатки]:[Цена в шахматку]],4,0)</f>
        <v>341715</v>
      </c>
      <c r="CH76" s="155">
        <f>VLOOKUP(CONCATENATE($CF$5,"-",CH74),PriceList[[Код ОН для шахиатки]:[Цена в шахматку]],4,0)</f>
        <v>341715</v>
      </c>
      <c r="CI76" s="155">
        <f>VLOOKUP(CONCATENATE($CF$5,"-",CI74),PriceList[[Код ОН для шахиатки]:[Цена в шахматку]],4,0)</f>
        <v>338405.76</v>
      </c>
      <c r="CJ76" s="155">
        <f>VLOOKUP(CONCATENATE($CF$5,"-",CJ74),PriceList[[Код ОН для шахиатки]:[Цена в шахматку]],4,0)</f>
        <v>359700</v>
      </c>
      <c r="CK76" s="155">
        <f>VLOOKUP(CONCATENATE($CF$5,"-",CK74),PriceList[[Код ОН для шахиатки]:[Цена в шахматку]],4,0)</f>
        <v>366894.00000000006</v>
      </c>
      <c r="CL76" s="155">
        <f>VLOOKUP(CONCATENATE($CF$5,"-",CL74),PriceList[[Код ОН для шахиатки]:[Цена в шахматку]],4,0)</f>
        <v>370491.00000000006</v>
      </c>
      <c r="CM76" s="155">
        <f>VLOOKUP(CONCATENATE($CF$5,"-",CM74),PriceList[[Код ОН для шахиатки]:[Цена в шахматку]],4,0)</f>
        <v>366894.00000000006</v>
      </c>
      <c r="CN76" s="155">
        <f>VLOOKUP(CONCATENATE($CF$5,"-",CN74),PriceList[[Код ОН для шахиатки]:[Цена в шахматку]],4,0)</f>
        <v>366894.00000000006</v>
      </c>
      <c r="CO76" s="155">
        <f>VLOOKUP(CONCATENATE($CF$5,"-",CO74),PriceList[[Код ОН для шахиатки]:[Цена в шахматку]],4,0)</f>
        <v>370491.00000000006</v>
      </c>
      <c r="CP76" s="155">
        <f>VLOOKUP(CONCATENATE($CF$5,"-",CP74),PriceList[[Код ОН для шахиатки]:[Цена в шахматку]],4,0)</f>
        <v>370491.00000000006</v>
      </c>
      <c r="CQ76" s="155">
        <f>VLOOKUP(CONCATENATE($CF$5,"-",CQ74),PriceList[[Код ОН для шахиатки]:[Цена в шахматку]],4,0)</f>
        <v>370491.00000000006</v>
      </c>
      <c r="CR76" s="155">
        <f>VLOOKUP(CONCATENATE($CF$5,"-",CR74),PriceList[[Код ОН для шахиатки]:[Цена в шахматку]],4,0)</f>
        <v>374088.00000000006</v>
      </c>
      <c r="CS76" s="155">
        <f>VLOOKUP(CONCATENATE($CF$5,"-",CS74),PriceList[[Код ОН для шахиатки]:[Цена в шахматку]],4,0)</f>
        <v>361498.50000000006</v>
      </c>
      <c r="CT76" s="155">
        <f>VLOOKUP(CONCATENATE($CF$5,"-",CT74),PriceList[[Код ОН для шахиатки]:[Цена в шахматку]],4,0)</f>
        <v>365095.50000000006</v>
      </c>
      <c r="CU76" s="155">
        <f>VLOOKUP(CONCATENATE($CF$5,"-",CU74),PriceList[[Код ОН для шахиатки]:[Цена в шахматку]],4,0)</f>
        <v>365095.50000000006</v>
      </c>
      <c r="CV76" s="155">
        <f>VLOOKUP(CONCATENATE($CF$5,"-",CV74),PriceList[[Код ОН для шахиатки]:[Цена в шахматку]],4,0)</f>
        <v>361498.50000000006</v>
      </c>
      <c r="CW76" s="150"/>
      <c r="CX76" s="150"/>
      <c r="CY76" s="150"/>
      <c r="CZ76" s="150"/>
      <c r="DA76" s="150"/>
      <c r="DB76" s="203"/>
      <c r="DC76" s="216">
        <f>VLOOKUP(CONCATENATE($DC$5,"-",DC74),PriceList[[Код ОН для шахиатки]:[Цена в шахматку]],4,0)</f>
        <v>359700</v>
      </c>
      <c r="DD76" s="155">
        <f>VLOOKUP(CONCATENATE($DC$5,"-",DD74),PriceList[[Код ОН для шахиатки]:[Цена в шахматку]],4,0)</f>
        <v>363297.00000000006</v>
      </c>
      <c r="DE76" s="155">
        <f>VLOOKUP(CONCATENATE($DC$5,"-",DE74),PriceList[[Код ОН для шахиатки]:[Цена в шахматку]],4,0)</f>
        <v>363297.00000000006</v>
      </c>
      <c r="DF76" s="155">
        <f>VLOOKUP(CONCATENATE($DC$5,"-",DF74),PriceList[[Код ОН для шахиатки]:[Цена в шахматку]],4,0)</f>
        <v>370491.00000000006</v>
      </c>
      <c r="DG76" s="155">
        <f>VLOOKUP(CONCATENATE($DC$5,"-",DG74),PriceList[[Код ОН для шахиатки]:[Цена в шахматку]],4,0)</f>
        <v>374088.00000000006</v>
      </c>
      <c r="DH76" s="155">
        <f>VLOOKUP(CONCATENATE($DC$5,"-",DH74),PriceList[[Код ОН для шахиатки]:[Цена в шахматку]],4,0)</f>
        <v>377685.00000000006</v>
      </c>
      <c r="DI76" s="155">
        <f>VLOOKUP(CONCATENATE($DC$5,"-",DI74),PriceList[[Код ОН для шахиатки]:[Цена в шахматку]],4,0)</f>
        <v>377685.00000000006</v>
      </c>
      <c r="DJ76" s="155">
        <f>VLOOKUP(CONCATENATE($DC$5,"-",DJ74),PriceList[[Код ОН для шахиатки]:[Цена в шахматку]],4,0)</f>
        <v>377685.00000000006</v>
      </c>
      <c r="DK76" s="155">
        <f>VLOOKUP(CONCATENATE($DC$5,"-",DK74),PriceList[[Код ОН для шахиатки]:[Цена в шахматку]],4,0)</f>
        <v>374088.00000000006</v>
      </c>
      <c r="DL76" s="150"/>
      <c r="DM76" s="150"/>
      <c r="DN76" s="150"/>
      <c r="DO76" s="150"/>
      <c r="DP76" s="151"/>
      <c r="DQ76" s="136"/>
      <c r="DR76" s="142"/>
      <c r="DS76" s="142"/>
      <c r="DT76" s="142"/>
      <c r="DU76" s="142"/>
      <c r="DV76" s="143"/>
      <c r="DW76" s="136"/>
      <c r="DX76" s="136"/>
    </row>
    <row r="77" spans="1:128" ht="12.75" customHeight="1">
      <c r="A77" s="384"/>
      <c r="B77" s="154">
        <f t="shared" ref="B77:N77" si="80">B76*B75</f>
        <v>12058129.578000002</v>
      </c>
      <c r="C77" s="156">
        <f t="shared" si="80"/>
        <v>11692177.992000001</v>
      </c>
      <c r="D77" s="156">
        <f t="shared" si="80"/>
        <v>17915787.9648</v>
      </c>
      <c r="E77" s="156">
        <f t="shared" si="80"/>
        <v>17346791.484000001</v>
      </c>
      <c r="F77" s="156">
        <f t="shared" si="80"/>
        <v>11817900.336000001</v>
      </c>
      <c r="G77" s="156">
        <f t="shared" si="80"/>
        <v>11581246.512000002</v>
      </c>
      <c r="H77" s="156">
        <f t="shared" si="80"/>
        <v>16375061.934</v>
      </c>
      <c r="I77" s="156">
        <f t="shared" si="80"/>
        <v>16211092.689000003</v>
      </c>
      <c r="J77" s="156">
        <f t="shared" si="80"/>
        <v>11633859.831</v>
      </c>
      <c r="K77" s="156">
        <f t="shared" si="80"/>
        <v>11871664.695</v>
      </c>
      <c r="L77" s="156">
        <f t="shared" si="80"/>
        <v>17253740.691000003</v>
      </c>
      <c r="M77" s="156">
        <f t="shared" si="80"/>
        <v>18024354.057599999</v>
      </c>
      <c r="N77" s="156">
        <f t="shared" si="80"/>
        <v>11683145.925000001</v>
      </c>
      <c r="O77" s="150"/>
      <c r="P77" s="150"/>
      <c r="Q77" s="150"/>
      <c r="R77" s="150"/>
      <c r="S77" s="150"/>
      <c r="T77" s="150"/>
      <c r="U77" s="150"/>
      <c r="V77" s="150"/>
      <c r="W77" s="150"/>
      <c r="X77" s="150"/>
      <c r="Y77" s="150"/>
      <c r="Z77" s="150"/>
      <c r="AA77" s="150"/>
      <c r="AB77" s="150"/>
      <c r="AC77" s="150"/>
      <c r="AD77" s="150"/>
      <c r="AE77" s="150"/>
      <c r="AF77" s="150"/>
      <c r="AG77" s="150"/>
      <c r="AH77" s="150"/>
      <c r="AI77" s="150"/>
      <c r="AJ77" s="150"/>
      <c r="AK77" s="150"/>
      <c r="AL77" s="150"/>
      <c r="AM77" s="150"/>
      <c r="AN77" s="150"/>
      <c r="AO77" s="150"/>
      <c r="AP77" s="150"/>
      <c r="AQ77" s="203"/>
      <c r="AR77" s="216">
        <f t="shared" ref="AR77:BY77" si="81">AR76*AR75</f>
        <v>0</v>
      </c>
      <c r="AS77" s="156">
        <f t="shared" si="81"/>
        <v>11699882.766000001</v>
      </c>
      <c r="AT77" s="156">
        <f t="shared" si="81"/>
        <v>11510198.568</v>
      </c>
      <c r="AU77" s="156">
        <f t="shared" si="81"/>
        <v>13438161.792000001</v>
      </c>
      <c r="AV77" s="156">
        <f t="shared" si="81"/>
        <v>14650350.791999999</v>
      </c>
      <c r="AW77" s="156">
        <f t="shared" si="81"/>
        <v>13354186.23</v>
      </c>
      <c r="AX77" s="156">
        <f t="shared" si="81"/>
        <v>0</v>
      </c>
      <c r="AY77" s="156">
        <f t="shared" si="81"/>
        <v>0</v>
      </c>
      <c r="AZ77" s="156">
        <f t="shared" si="81"/>
        <v>13027931.136000002</v>
      </c>
      <c r="BA77" s="156">
        <f t="shared" si="81"/>
        <v>13496296.506000001</v>
      </c>
      <c r="BB77" s="156">
        <f t="shared" si="81"/>
        <v>14527506.048</v>
      </c>
      <c r="BC77" s="156">
        <f t="shared" si="81"/>
        <v>16236656.568000002</v>
      </c>
      <c r="BD77" s="156">
        <f t="shared" si="81"/>
        <v>13415989.884</v>
      </c>
      <c r="BE77" s="156">
        <f t="shared" si="81"/>
        <v>13391343.240000002</v>
      </c>
      <c r="BF77" s="156">
        <f t="shared" si="81"/>
        <v>13298511.864</v>
      </c>
      <c r="BG77" s="156">
        <f t="shared" si="81"/>
        <v>13274081.040000001</v>
      </c>
      <c r="BH77" s="156">
        <f t="shared" si="81"/>
        <v>13391343.240000002</v>
      </c>
      <c r="BI77" s="156">
        <f t="shared" si="81"/>
        <v>13391343.240000002</v>
      </c>
      <c r="BJ77" s="156">
        <f t="shared" si="81"/>
        <v>13415989.884</v>
      </c>
      <c r="BK77" s="156">
        <f t="shared" si="81"/>
        <v>13099691.286</v>
      </c>
      <c r="BL77" s="156">
        <f t="shared" si="81"/>
        <v>22455999.060000002</v>
      </c>
      <c r="BM77" s="156">
        <f t="shared" si="81"/>
        <v>19525710.204</v>
      </c>
      <c r="BN77" s="156">
        <f t="shared" si="81"/>
        <v>11510198.568</v>
      </c>
      <c r="BO77" s="156">
        <f t="shared" si="81"/>
        <v>11796742.782000002</v>
      </c>
      <c r="BP77" s="156">
        <f t="shared" si="81"/>
        <v>16120459.080000002</v>
      </c>
      <c r="BQ77" s="156">
        <f t="shared" si="81"/>
        <v>17864471.724000003</v>
      </c>
      <c r="BR77" s="156">
        <f t="shared" si="81"/>
        <v>11796742.782000002</v>
      </c>
      <c r="BS77" s="156">
        <f t="shared" si="81"/>
        <v>11800778.616</v>
      </c>
      <c r="BT77" s="156">
        <f t="shared" si="81"/>
        <v>11796742.782000002</v>
      </c>
      <c r="BU77" s="156">
        <f t="shared" si="81"/>
        <v>22586222.545920003</v>
      </c>
      <c r="BV77" s="156">
        <f t="shared" si="81"/>
        <v>11643381.090000002</v>
      </c>
      <c r="BW77" s="156">
        <f t="shared" si="81"/>
        <v>11643381.090000002</v>
      </c>
      <c r="BX77" s="156">
        <f t="shared" si="81"/>
        <v>11469840.228000002</v>
      </c>
      <c r="BY77" s="156">
        <f t="shared" si="81"/>
        <v>0</v>
      </c>
      <c r="BZ77" s="150"/>
      <c r="CA77" s="150"/>
      <c r="CB77" s="150"/>
      <c r="CC77" s="150"/>
      <c r="CD77" s="150"/>
      <c r="CE77" s="203"/>
      <c r="CF77" s="216">
        <f t="shared" ref="CF77:CV77" si="82">CF76*CF75</f>
        <v>11701041</v>
      </c>
      <c r="CG77" s="156">
        <f t="shared" si="82"/>
        <v>18305672.550000001</v>
      </c>
      <c r="CH77" s="156">
        <f t="shared" si="82"/>
        <v>15565118.249999998</v>
      </c>
      <c r="CI77" s="156">
        <f t="shared" si="82"/>
        <v>18212998.003200002</v>
      </c>
      <c r="CJ77" s="156">
        <f t="shared" si="82"/>
        <v>11650683</v>
      </c>
      <c r="CK77" s="156">
        <f t="shared" si="82"/>
        <v>11935061.820000002</v>
      </c>
      <c r="CL77" s="156">
        <f t="shared" si="82"/>
        <v>12052072.230000002</v>
      </c>
      <c r="CM77" s="156">
        <f t="shared" si="82"/>
        <v>11953406.520000001</v>
      </c>
      <c r="CN77" s="156">
        <f t="shared" si="82"/>
        <v>11993764.860000001</v>
      </c>
      <c r="CO77" s="156">
        <f t="shared" si="82"/>
        <v>12037252.590000002</v>
      </c>
      <c r="CP77" s="156">
        <f t="shared" si="82"/>
        <v>12003908.400000002</v>
      </c>
      <c r="CQ77" s="156">
        <f t="shared" si="82"/>
        <v>11848302.180000002</v>
      </c>
      <c r="CR77" s="156">
        <f t="shared" si="82"/>
        <v>13609321.440000003</v>
      </c>
      <c r="CS77" s="156">
        <f t="shared" si="82"/>
        <v>13126010.535000002</v>
      </c>
      <c r="CT77" s="156">
        <f t="shared" si="82"/>
        <v>11701310.775</v>
      </c>
      <c r="CU77" s="156">
        <f t="shared" si="82"/>
        <v>11847348.975000003</v>
      </c>
      <c r="CV77" s="156">
        <f t="shared" si="82"/>
        <v>11727011.340000002</v>
      </c>
      <c r="CW77" s="150"/>
      <c r="CX77" s="150"/>
      <c r="CY77" s="150"/>
      <c r="CZ77" s="150"/>
      <c r="DA77" s="150"/>
      <c r="DB77" s="203"/>
      <c r="DC77" s="216">
        <f t="shared" ref="DC77:DK77" si="83">DC76*DC75</f>
        <v>11668668</v>
      </c>
      <c r="DD77" s="156">
        <f t="shared" si="83"/>
        <v>11788987.650000002</v>
      </c>
      <c r="DE77" s="156">
        <f t="shared" si="83"/>
        <v>11618238.060000002</v>
      </c>
      <c r="DF77" s="156">
        <f t="shared" si="83"/>
        <v>13478462.580000004</v>
      </c>
      <c r="DG77" s="156">
        <f t="shared" si="83"/>
        <v>13609321.440000003</v>
      </c>
      <c r="DH77" s="156">
        <f t="shared" si="83"/>
        <v>12078366.300000003</v>
      </c>
      <c r="DI77" s="156">
        <f t="shared" si="83"/>
        <v>12236994.000000002</v>
      </c>
      <c r="DJ77" s="156">
        <f t="shared" si="83"/>
        <v>12270985.650000002</v>
      </c>
      <c r="DK77" s="156">
        <f t="shared" si="83"/>
        <v>12228936.720000001</v>
      </c>
      <c r="DL77" s="150"/>
      <c r="DM77" s="150"/>
      <c r="DN77" s="150"/>
      <c r="DO77" s="150"/>
      <c r="DP77" s="151"/>
      <c r="DQ77" s="136"/>
      <c r="DR77" s="157">
        <f>SUM(B77:AQ77)</f>
        <v>185464953.68940002</v>
      </c>
      <c r="DS77" s="157">
        <f>SUM(AR77:CE77)</f>
        <v>420630134.63591999</v>
      </c>
      <c r="DT77" s="157">
        <f>SUM(CF77:DB77)</f>
        <v>221270284.46820003</v>
      </c>
      <c r="DU77" s="157">
        <f>SUM(DC77:DP77)</f>
        <v>110978960.40000002</v>
      </c>
      <c r="DV77" s="158">
        <f>SUM(B77:DP77)</f>
        <v>938344333.19352031</v>
      </c>
      <c r="DW77" s="159"/>
      <c r="DX77" s="159"/>
    </row>
    <row r="78" spans="1:128" ht="12.75" customHeight="1" thickBot="1">
      <c r="A78" s="385"/>
      <c r="B78" s="164" t="str">
        <f>VLOOKUP(CONCATENATE($B$5,"-",B74),PriceList[[Код ОН для шахиатки]:[СТАТУС В ШАХМАТКУ]],5,0)</f>
        <v>Резерв</v>
      </c>
      <c r="C78" s="165" t="str">
        <f>VLOOKUP(CONCATENATE($B$5,"-",C74),PriceList[[Код ОН для шахиатки]:[СТАТУС В ШАХМАТКУ]],5,0)</f>
        <v>Резерв</v>
      </c>
      <c r="D78" s="165" t="str">
        <f>VLOOKUP(CONCATENATE($B$5,"-",D74),PriceList[[Код ОН для шахиатки]:[СТАТУС В ШАХМАТКУ]],5,0)</f>
        <v>Резерв</v>
      </c>
      <c r="E78" s="165" t="str">
        <f>VLOOKUP(CONCATENATE($B$5,"-",E74),PriceList[[Код ОН для шахиатки]:[СТАТУС В ШАХМАТКУ]],5,0)</f>
        <v>Свободно</v>
      </c>
      <c r="F78" s="165" t="str">
        <f>VLOOKUP(CONCATENATE($B$5,"-",F74),PriceList[[Код ОН для шахиатки]:[СТАТУС В ШАХМАТКУ]],5,0)</f>
        <v>Резерв</v>
      </c>
      <c r="G78" s="165" t="str">
        <f>VLOOKUP(CONCATENATE($B$5,"-",G74),PriceList[[Код ОН для шахиатки]:[СТАТУС В ШАХМАТКУ]],5,0)</f>
        <v>Резерв</v>
      </c>
      <c r="H78" s="165" t="str">
        <f>VLOOKUP(CONCATENATE($B$5,"-",H74),PriceList[[Код ОН для шахиатки]:[СТАТУС В ШАХМАТКУ]],5,0)</f>
        <v>Резерв</v>
      </c>
      <c r="I78" s="165" t="str">
        <f>VLOOKUP(CONCATENATE($B$5,"-",I74),PriceList[[Код ОН для шахиатки]:[СТАТУС В ШАХМАТКУ]],5,0)</f>
        <v>Свободно</v>
      </c>
      <c r="J78" s="165" t="str">
        <f>VLOOKUP(CONCATENATE($B$5,"-",J74),PriceList[[Код ОН для шахиатки]:[СТАТУС В ШАХМАТКУ]],5,0)</f>
        <v>Резерв</v>
      </c>
      <c r="K78" s="165" t="str">
        <f>VLOOKUP(CONCATENATE($B$5,"-",K74),PriceList[[Код ОН для шахиатки]:[СТАТУС В ШАХМАТКУ]],5,0)</f>
        <v>Свободно</v>
      </c>
      <c r="L78" s="165" t="str">
        <f>VLOOKUP(CONCATENATE($B$5,"-",L74),PriceList[[Код ОН для шахиатки]:[СТАТУС В ШАХМАТКУ]],5,0)</f>
        <v>Резерв</v>
      </c>
      <c r="M78" s="165" t="str">
        <f>VLOOKUP(CONCATENATE($B$5,"-",M74),PriceList[[Код ОН для шахиатки]:[СТАТУС В ШАХМАТКУ]],5,0)</f>
        <v>Резерв</v>
      </c>
      <c r="N78" s="165" t="str">
        <f>VLOOKUP(CONCATENATE($B$5,"-",N74),PriceList[[Код ОН для шахиатки]:[СТАТУС В ШАХМАТКУ]],5,0)</f>
        <v>Резерв</v>
      </c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Z78" s="171"/>
      <c r="AA78" s="171"/>
      <c r="AB78" s="171"/>
      <c r="AC78" s="171"/>
      <c r="AD78" s="171"/>
      <c r="AE78" s="171"/>
      <c r="AF78" s="171"/>
      <c r="AG78" s="171"/>
      <c r="AH78" s="171"/>
      <c r="AI78" s="171"/>
      <c r="AJ78" s="171"/>
      <c r="AK78" s="171"/>
      <c r="AL78" s="171"/>
      <c r="AM78" s="171"/>
      <c r="AN78" s="171"/>
      <c r="AO78" s="171"/>
      <c r="AP78" s="171"/>
      <c r="AQ78" s="210"/>
      <c r="AR78" s="218" t="str">
        <f>VLOOKUP(CONCATENATE($AR$5,"-",AR74),PriceList[[Код ОН для шахиатки]:[СТАТУС В ШАХМАТКУ]],5,0)</f>
        <v>Не для продажи</v>
      </c>
      <c r="AS78" s="165" t="str">
        <f>VLOOKUP(CONCATENATE($AR$5,"-",AS74),PriceList[[Код ОН для шахиатки]:[СТАТУС В ШАХМАТКУ]],5,0)</f>
        <v>Свободно</v>
      </c>
      <c r="AT78" s="165" t="str">
        <f>VLOOKUP(CONCATENATE($AR$5,"-",AT74),PriceList[[Код ОН для шахиатки]:[СТАТУС В ШАХМАТКУ]],5,0)</f>
        <v>Свободно</v>
      </c>
      <c r="AU78" s="165" t="str">
        <f>VLOOKUP(CONCATENATE($AR$5,"-",AU74),PriceList[[Код ОН для шахиатки]:[СТАТУС В ШАХМАТКУ]],5,0)</f>
        <v>Свободно</v>
      </c>
      <c r="AV78" s="165" t="str">
        <f>VLOOKUP(CONCATENATE($AR$5,"-",AV74),PriceList[[Код ОН для шахиатки]:[СТАТУС В ШАХМАТКУ]],5,0)</f>
        <v>Резерв</v>
      </c>
      <c r="AW78" s="165" t="str">
        <f>VLOOKUP(CONCATENATE($AR$5,"-",AW74),PriceList[[Код ОН для шахиатки]:[СТАТУС В ШАХМАТКУ]],5,0)</f>
        <v>Резерв</v>
      </c>
      <c r="AX78" s="165" t="str">
        <f>VLOOKUP(CONCATENATE($AR$5,"-",AX74),PriceList[[Код ОН для шахиатки]:[СТАТУС В ШАХМАТКУ]],5,0)</f>
        <v>Не для продажи</v>
      </c>
      <c r="AY78" s="165" t="str">
        <f>VLOOKUP(CONCATENATE($AR$5,"-",AY74),PriceList[[Код ОН для шахиатки]:[СТАТУС В ШАХМАТКУ]],5,0)</f>
        <v>Не для продажи</v>
      </c>
      <c r="AZ78" s="165" t="str">
        <f>VLOOKUP(CONCATENATE($AR$5,"-",AZ74),PriceList[[Код ОН для шахиатки]:[СТАТУС В ШАХМАТКУ]],5,0)</f>
        <v>Резерв</v>
      </c>
      <c r="BA78" s="165" t="str">
        <f>VLOOKUP(CONCATENATE($AR$5,"-",BA74),PriceList[[Код ОН для шахиатки]:[СТАТУС В ШАХМАТКУ]],5,0)</f>
        <v>Резерв</v>
      </c>
      <c r="BB78" s="165" t="str">
        <f>VLOOKUP(CONCATENATE($AR$5,"-",BB74),PriceList[[Код ОН для шахиатки]:[СТАТУС В ШАХМАТКУ]],5,0)</f>
        <v>Резерв</v>
      </c>
      <c r="BC78" s="165" t="str">
        <f>VLOOKUP(CONCATENATE($AR$5,"-",BC74),PriceList[[Код ОН для шахиатки]:[СТАТУС В ШАХМАТКУ]],5,0)</f>
        <v>Свободно</v>
      </c>
      <c r="BD78" s="165" t="str">
        <f>VLOOKUP(CONCATENATE($AR$5,"-",BD74),PriceList[[Код ОН для шахиатки]:[СТАТУС В ШАХМАТКУ]],5,0)</f>
        <v>Резерв</v>
      </c>
      <c r="BE78" s="165" t="str">
        <f>VLOOKUP(CONCATENATE($AR$5,"-",BE74),PriceList[[Код ОН для шахиатки]:[СТАТУС В ШАХМАТКУ]],5,0)</f>
        <v>Резерв</v>
      </c>
      <c r="BF78" s="165" t="str">
        <f>VLOOKUP(CONCATENATE($AR$5,"-",BF74),PriceList[[Код ОН для шахиатки]:[СТАТУС В ШАХМАТКУ]],5,0)</f>
        <v>Резерв</v>
      </c>
      <c r="BG78" s="165" t="str">
        <f>VLOOKUP(CONCATENATE($AR$5,"-",BG74),PriceList[[Код ОН для шахиатки]:[СТАТУС В ШАХМАТКУ]],5,0)</f>
        <v>Резерв</v>
      </c>
      <c r="BH78" s="165" t="str">
        <f>VLOOKUP(CONCATENATE($AR$5,"-",BH74),PriceList[[Код ОН для шахиатки]:[СТАТУС В ШАХМАТКУ]],5,0)</f>
        <v>Резерв</v>
      </c>
      <c r="BI78" s="165" t="str">
        <f>VLOOKUP(CONCATENATE($AR$5,"-",BI74),PriceList[[Код ОН для шахиатки]:[СТАТУС В ШАХМАТКУ]],5,0)</f>
        <v>Резерв</v>
      </c>
      <c r="BJ78" s="165" t="str">
        <f>VLOOKUP(CONCATENATE($AR$5,"-",BJ74),PriceList[[Код ОН для шахиатки]:[СТАТУС В ШАХМАТКУ]],5,0)</f>
        <v>Резерв</v>
      </c>
      <c r="BK78" s="165" t="str">
        <f>VLOOKUP(CONCATENATE($AR$5,"-",BK74),PriceList[[Код ОН для шахиатки]:[СТАТУС В ШАХМАТКУ]],5,0)</f>
        <v>Резерв</v>
      </c>
      <c r="BL78" s="165" t="str">
        <f>VLOOKUP(CONCATENATE($AR$5,"-",BL74),PriceList[[Код ОН для шахиатки]:[СТАТУС В ШАХМАТКУ]],5,0)</f>
        <v>Резерв</v>
      </c>
      <c r="BM78" s="165" t="str">
        <f>VLOOKUP(CONCATENATE($AR$5,"-",BM74),PriceList[[Код ОН для шахиатки]:[СТАТУС В ШАХМАТКУ]],5,0)</f>
        <v>Резерв</v>
      </c>
      <c r="BN78" s="165" t="str">
        <f>VLOOKUP(CONCATENATE($AR$5,"-",BN74),PriceList[[Код ОН для шахиатки]:[СТАТУС В ШАХМАТКУ]],5,0)</f>
        <v>Резерв</v>
      </c>
      <c r="BO78" s="165" t="str">
        <f>VLOOKUP(CONCATENATE($AR$5,"-",BO74),PriceList[[Код ОН для шахиатки]:[СТАТУС В ШАХМАТКУ]],5,0)</f>
        <v>Резерв</v>
      </c>
      <c r="BP78" s="165" t="str">
        <f>VLOOKUP(CONCATENATE($AR$5,"-",BP74),PriceList[[Код ОН для шахиатки]:[СТАТУС В ШАХМАТКУ]],5,0)</f>
        <v>Свободно</v>
      </c>
      <c r="BQ78" s="165" t="str">
        <f>VLOOKUP(CONCATENATE($AR$5,"-",BQ74),PriceList[[Код ОН для шахиатки]:[СТАТУС В ШАХМАТКУ]],5,0)</f>
        <v>Свободно</v>
      </c>
      <c r="BR78" s="165" t="str">
        <f>VLOOKUP(CONCATENATE($AR$5,"-",BR74),PriceList[[Код ОН для шахиатки]:[СТАТУС В ШАХМАТКУ]],5,0)</f>
        <v>Резерв</v>
      </c>
      <c r="BS78" s="165" t="str">
        <f>VLOOKUP(CONCATENATE($AR$5,"-",BS74),PriceList[[Код ОН для шахиатки]:[СТАТУС В ШАХМАТКУ]],5,0)</f>
        <v>Резерв</v>
      </c>
      <c r="BT78" s="165" t="str">
        <f>VLOOKUP(CONCATENATE($AR$5,"-",BT74),PriceList[[Код ОН для шахиатки]:[СТАТУС В ШАХМАТКУ]],5,0)</f>
        <v>Резерв</v>
      </c>
      <c r="BU78" s="165" t="str">
        <f>VLOOKUP(CONCATENATE($AR$5,"-",BU74),PriceList[[Код ОН для шахиатки]:[СТАТУС В ШАХМАТКУ]],5,0)</f>
        <v>Резерв</v>
      </c>
      <c r="BV78" s="165" t="str">
        <f>VLOOKUP(CONCATENATE($AR$5,"-",BV74),PriceList[[Код ОН для шахиатки]:[СТАТУС В ШАХМАТКУ]],5,0)</f>
        <v>Резерв</v>
      </c>
      <c r="BW78" s="165" t="str">
        <f>VLOOKUP(CONCATENATE($AR$5,"-",BW74),PriceList[[Код ОН для шахиатки]:[СТАТУС В ШАХМАТКУ]],5,0)</f>
        <v>Резерв</v>
      </c>
      <c r="BX78" s="165" t="str">
        <f>VLOOKUP(CONCATENATE($AR$5,"-",BX74),PriceList[[Код ОН для шахиатки]:[СТАТУС В ШАХМАТКУ]],5,0)</f>
        <v>Резерв</v>
      </c>
      <c r="BY78" s="165" t="str">
        <f>VLOOKUP(CONCATENATE($AR$5,"-",BY74),PriceList[[Код ОН для шахиатки]:[СТАТУС В ШАХМАТКУ]],5,0)</f>
        <v>Не для продажи</v>
      </c>
      <c r="BZ78" s="171"/>
      <c r="CA78" s="171"/>
      <c r="CB78" s="171"/>
      <c r="CC78" s="171"/>
      <c r="CD78" s="171"/>
      <c r="CE78" s="210"/>
      <c r="CF78" s="218" t="str">
        <f>VLOOKUP(CONCATENATE($CF$5,"-",CF74),PriceList[[Код ОН для шахиатки]:[СТАТУС В ШАХМАТКУ]],5,0)</f>
        <v>Свободно</v>
      </c>
      <c r="CG78" s="165" t="str">
        <f>VLOOKUP(CONCATENATE($CF$5,"-",CG74),PriceList[[Код ОН для шахиатки]:[СТАТУС В ШАХМАТКУ]],5,0)</f>
        <v>Свободно</v>
      </c>
      <c r="CH78" s="165" t="str">
        <f>VLOOKUP(CONCATENATE($CF$5,"-",CH74),PriceList[[Код ОН для шахиатки]:[СТАТУС В ШАХМАТКУ]],5,0)</f>
        <v>Свободно</v>
      </c>
      <c r="CI78" s="165" t="str">
        <f>VLOOKUP(CONCATENATE($CF$5,"-",CI74),PriceList[[Код ОН для шахиатки]:[СТАТУС В ШАХМАТКУ]],5,0)</f>
        <v>Свободно</v>
      </c>
      <c r="CJ78" s="165" t="str">
        <f>VLOOKUP(CONCATENATE($CF$5,"-",CJ74),PriceList[[Код ОН для шахиатки]:[СТАТУС В ШАХМАТКУ]],5,0)</f>
        <v>Свободно</v>
      </c>
      <c r="CK78" s="165" t="str">
        <f>VLOOKUP(CONCATENATE($CF$5,"-",CK74),PriceList[[Код ОН для шахиатки]:[СТАТУС В ШАХМАТКУ]],5,0)</f>
        <v>Резерв</v>
      </c>
      <c r="CL78" s="165" t="str">
        <f>VLOOKUP(CONCATENATE($CF$5,"-",CL74),PriceList[[Код ОН для шахиатки]:[СТАТУС В ШАХМАТКУ]],5,0)</f>
        <v>Резерв</v>
      </c>
      <c r="CM78" s="165" t="str">
        <f>VLOOKUP(CONCATENATE($CF$5,"-",CM74),PriceList[[Код ОН для шахиатки]:[СТАТУС В ШАХМАТКУ]],5,0)</f>
        <v>Резерв</v>
      </c>
      <c r="CN78" s="165" t="str">
        <f>VLOOKUP(CONCATENATE($CF$5,"-",CN74),PriceList[[Код ОН для шахиатки]:[СТАТУС В ШАХМАТКУ]],5,0)</f>
        <v>Резерв</v>
      </c>
      <c r="CO78" s="165" t="str">
        <f>VLOOKUP(CONCATENATE($CF$5,"-",CO74),PriceList[[Код ОН для шахиатки]:[СТАТУС В ШАХМАТКУ]],5,0)</f>
        <v>Резерв</v>
      </c>
      <c r="CP78" s="165" t="str">
        <f>VLOOKUP(CONCATENATE($CF$5,"-",CP74),PriceList[[Код ОН для шахиатки]:[СТАТУС В ШАХМАТКУ]],5,0)</f>
        <v>Резерв</v>
      </c>
      <c r="CQ78" s="165" t="str">
        <f>VLOOKUP(CONCATENATE($CF$5,"-",CQ74),PriceList[[Код ОН для шахиатки]:[СТАТУС В ШАХМАТКУ]],5,0)</f>
        <v>Резерв</v>
      </c>
      <c r="CR78" s="165" t="str">
        <f>VLOOKUP(CONCATENATE($CF$5,"-",CR74),PriceList[[Код ОН для шахиатки]:[СТАТУС В ШАХМАТКУ]],5,0)</f>
        <v>Резерв</v>
      </c>
      <c r="CS78" s="165" t="str">
        <f>VLOOKUP(CONCATENATE($CF$5,"-",CS74),PriceList[[Код ОН для шахиатки]:[СТАТУС В ШАХМАТКУ]],5,0)</f>
        <v>Свободно</v>
      </c>
      <c r="CT78" s="165" t="str">
        <f>VLOOKUP(CONCATENATE($CF$5,"-",CT74),PriceList[[Код ОН для шахиатки]:[СТАТУС В ШАХМАТКУ]],5,0)</f>
        <v>Свободно</v>
      </c>
      <c r="CU78" s="165" t="str">
        <f>VLOOKUP(CONCATENATE($CF$5,"-",CU74),PriceList[[Код ОН для шахиатки]:[СТАТУС В ШАХМАТКУ]],5,0)</f>
        <v>Свободно</v>
      </c>
      <c r="CV78" s="165" t="str">
        <f>VLOOKUP(CONCATENATE($CF$5,"-",CV74),PriceList[[Код ОН для шахиатки]:[СТАТУС В ШАХМАТКУ]],5,0)</f>
        <v>Свободно</v>
      </c>
      <c r="CW78" s="171"/>
      <c r="CX78" s="171"/>
      <c r="CY78" s="171"/>
      <c r="CZ78" s="171"/>
      <c r="DA78" s="171"/>
      <c r="DB78" s="210"/>
      <c r="DC78" s="218" t="str">
        <f>VLOOKUP(CONCATENATE($DC$5,"-",DC74),PriceList[[Код ОН для шахиатки]:[СТАТУС В ШАХМАТКУ]],5,0)</f>
        <v>Свободно</v>
      </c>
      <c r="DD78" s="165" t="str">
        <f>VLOOKUP(CONCATENATE($DC$5,"-",DD74),PriceList[[Код ОН для шахиатки]:[СТАТУС В ШАХМАТКУ]],5,0)</f>
        <v>Свободно</v>
      </c>
      <c r="DE78" s="165" t="str">
        <f>VLOOKUP(CONCATENATE($DC$5,"-",DE74),PriceList[[Код ОН для шахиатки]:[СТАТУС В ШАХМАТКУ]],5,0)</f>
        <v>Свободно</v>
      </c>
      <c r="DF78" s="165" t="str">
        <f>VLOOKUP(CONCATENATE($DC$5,"-",DF74),PriceList[[Код ОН для шахиатки]:[СТАТУС В ШАХМАТКУ]],5,0)</f>
        <v>Резерв</v>
      </c>
      <c r="DG78" s="165" t="str">
        <f>VLOOKUP(CONCATENATE($DC$5,"-",DG74),PriceList[[Код ОН для шахиатки]:[СТАТУС В ШАХМАТКУ]],5,0)</f>
        <v>Резерв</v>
      </c>
      <c r="DH78" s="165" t="str">
        <f>VLOOKUP(CONCATENATE($DC$5,"-",DH74),PriceList[[Код ОН для шахиатки]:[СТАТУС В ШАХМАТКУ]],5,0)</f>
        <v>Резерв</v>
      </c>
      <c r="DI78" s="165" t="str">
        <f>VLOOKUP(CONCATENATE($DC$5,"-",DI74),PriceList[[Код ОН для шахиатки]:[СТАТУС В ШАХМАТКУ]],5,0)</f>
        <v>Резерв</v>
      </c>
      <c r="DJ78" s="165" t="str">
        <f>VLOOKUP(CONCATENATE($DC$5,"-",DJ74),PriceList[[Код ОН для шахиатки]:[СТАТУС В ШАХМАТКУ]],5,0)</f>
        <v>Резерв</v>
      </c>
      <c r="DK78" s="165" t="str">
        <f>VLOOKUP(CONCATENATE($DC$5,"-",DK74),PriceList[[Код ОН для шахиатки]:[СТАТУС В ШАХМАТКУ]],5,0)</f>
        <v>Свободно</v>
      </c>
      <c r="DL78" s="171"/>
      <c r="DM78" s="171"/>
      <c r="DN78" s="171"/>
      <c r="DO78" s="171"/>
      <c r="DP78" s="172"/>
      <c r="DQ78" s="136"/>
      <c r="DR78" s="142"/>
      <c r="DS78" s="142"/>
      <c r="DT78" s="142"/>
      <c r="DU78" s="142"/>
      <c r="DV78" s="143"/>
      <c r="DW78" s="136"/>
      <c r="DX78" s="136"/>
    </row>
    <row r="79" spans="1:128" ht="18.600000000000001" customHeight="1">
      <c r="A79" s="136"/>
      <c r="B79" s="173"/>
      <c r="C79" s="173"/>
      <c r="D79" s="173"/>
      <c r="E79" s="173"/>
      <c r="F79" s="173"/>
      <c r="G79" s="173"/>
      <c r="H79" s="173"/>
      <c r="I79" s="173"/>
      <c r="J79" s="173"/>
      <c r="K79" s="173"/>
      <c r="L79" s="173"/>
      <c r="M79" s="173"/>
      <c r="N79" s="173"/>
      <c r="O79" s="173"/>
      <c r="P79" s="173"/>
      <c r="Q79" s="173"/>
      <c r="R79" s="173"/>
      <c r="S79" s="173"/>
      <c r="T79" s="173"/>
      <c r="U79" s="173"/>
      <c r="V79" s="173"/>
      <c r="W79" s="173"/>
      <c r="X79" s="173"/>
      <c r="Y79" s="173"/>
      <c r="Z79" s="173"/>
      <c r="AA79" s="173"/>
      <c r="AB79" s="173"/>
      <c r="AC79" s="173"/>
      <c r="AD79" s="173"/>
      <c r="AE79" s="173"/>
      <c r="AF79" s="173"/>
      <c r="AG79" s="173"/>
      <c r="AH79" s="173"/>
      <c r="AI79" s="173"/>
      <c r="AJ79" s="173"/>
      <c r="AK79" s="173"/>
      <c r="AL79" s="173"/>
      <c r="AM79" s="173"/>
      <c r="AN79" s="173"/>
      <c r="AO79" s="173"/>
      <c r="AP79" s="173"/>
      <c r="AQ79" s="173"/>
      <c r="AR79" s="219"/>
      <c r="AS79" s="173"/>
      <c r="AT79" s="173"/>
      <c r="AU79" s="173"/>
      <c r="AV79" s="173"/>
      <c r="AW79" s="173"/>
      <c r="AX79" s="173"/>
      <c r="AY79" s="173"/>
      <c r="AZ79" s="173"/>
      <c r="BA79" s="173"/>
      <c r="BB79" s="173"/>
      <c r="BC79" s="173"/>
      <c r="BD79" s="173"/>
      <c r="BE79" s="173"/>
      <c r="BF79" s="173"/>
      <c r="BG79" s="173"/>
      <c r="BH79" s="173"/>
      <c r="BI79" s="173"/>
      <c r="BJ79" s="173"/>
      <c r="BK79" s="173"/>
      <c r="BL79" s="173"/>
      <c r="BM79" s="173"/>
      <c r="BN79" s="173"/>
      <c r="BO79" s="173"/>
      <c r="BP79" s="173"/>
      <c r="BQ79" s="173"/>
      <c r="BR79" s="173"/>
      <c r="BS79" s="173"/>
      <c r="BT79" s="173"/>
      <c r="BU79" s="173"/>
      <c r="BV79" s="173"/>
      <c r="BW79" s="173"/>
      <c r="BX79" s="173"/>
      <c r="BY79" s="173"/>
      <c r="BZ79" s="173"/>
      <c r="CA79" s="173"/>
      <c r="CB79" s="173"/>
      <c r="CC79" s="173"/>
      <c r="CD79" s="173"/>
      <c r="CE79" s="173"/>
      <c r="CF79" s="219"/>
      <c r="CG79" s="173"/>
      <c r="CH79" s="173"/>
      <c r="CI79" s="173"/>
      <c r="CJ79" s="173"/>
      <c r="CK79" s="173"/>
      <c r="CL79" s="173"/>
      <c r="CM79" s="173"/>
      <c r="CN79" s="173"/>
      <c r="CO79" s="173"/>
      <c r="CP79" s="173"/>
      <c r="CQ79" s="173"/>
      <c r="CR79" s="173"/>
      <c r="CS79" s="173"/>
      <c r="CT79" s="173"/>
      <c r="CU79" s="173"/>
      <c r="CV79" s="173"/>
      <c r="CW79" s="173"/>
      <c r="CX79" s="173"/>
      <c r="CY79" s="173"/>
      <c r="CZ79" s="173"/>
      <c r="DA79" s="173"/>
      <c r="DB79" s="173"/>
      <c r="DC79" s="219"/>
      <c r="DD79" s="173"/>
      <c r="DE79" s="173"/>
      <c r="DF79" s="173"/>
      <c r="DG79" s="173"/>
      <c r="DH79" s="173"/>
      <c r="DI79" s="173"/>
      <c r="DJ79" s="173"/>
      <c r="DK79" s="173"/>
      <c r="DL79" s="173"/>
      <c r="DM79" s="173"/>
      <c r="DN79" s="173"/>
      <c r="DO79" s="173"/>
      <c r="DP79" s="173"/>
      <c r="DQ79" s="136"/>
      <c r="DR79" s="136"/>
      <c r="DS79" s="136"/>
      <c r="DT79" s="136"/>
      <c r="DU79" s="136"/>
      <c r="DV79" s="136"/>
      <c r="DW79" s="136"/>
      <c r="DX79" s="136"/>
    </row>
    <row r="80" spans="1:128" ht="12.75" hidden="1" customHeight="1">
      <c r="A80" s="136" t="s">
        <v>1214</v>
      </c>
      <c r="B80" s="174">
        <f t="shared" ref="B80:DP80" si="84">B75+B69+B63+B57+B51+B45+B39+B33+B27+B21+B15+B9</f>
        <v>361.46000000000004</v>
      </c>
      <c r="C80" s="174">
        <f t="shared" si="84"/>
        <v>406.12999999999994</v>
      </c>
      <c r="D80" s="174">
        <f t="shared" si="84"/>
        <v>709.95</v>
      </c>
      <c r="E80" s="174">
        <f t="shared" si="84"/>
        <v>436.4</v>
      </c>
      <c r="F80" s="174">
        <f t="shared" si="84"/>
        <v>487.4</v>
      </c>
      <c r="G80" s="174">
        <f t="shared" si="84"/>
        <v>367.43999999999994</v>
      </c>
      <c r="H80" s="174">
        <f t="shared" si="84"/>
        <v>371.28000000000003</v>
      </c>
      <c r="I80" s="174">
        <f t="shared" si="84"/>
        <v>493.11</v>
      </c>
      <c r="J80" s="174">
        <f t="shared" si="84"/>
        <v>529.73</v>
      </c>
      <c r="K80" s="174">
        <f t="shared" si="84"/>
        <v>464.71999999999991</v>
      </c>
      <c r="L80" s="174">
        <f t="shared" si="84"/>
        <v>406.3900000000001</v>
      </c>
      <c r="M80" s="174">
        <f t="shared" si="84"/>
        <v>382.33</v>
      </c>
      <c r="N80" s="174">
        <f t="shared" si="84"/>
        <v>329.60999999999996</v>
      </c>
      <c r="O80" s="174">
        <f t="shared" si="84"/>
        <v>175.51999999999998</v>
      </c>
      <c r="P80" s="174">
        <f t="shared" si="84"/>
        <v>319.39999999999998</v>
      </c>
      <c r="Q80" s="174">
        <f t="shared" si="84"/>
        <v>184.44</v>
      </c>
      <c r="R80" s="174">
        <f t="shared" si="84"/>
        <v>183.21</v>
      </c>
      <c r="S80" s="174">
        <f t="shared" si="84"/>
        <v>265.86</v>
      </c>
      <c r="T80" s="174">
        <f t="shared" si="84"/>
        <v>312.58999999999997</v>
      </c>
      <c r="U80" s="174">
        <f t="shared" si="84"/>
        <v>178.12</v>
      </c>
      <c r="V80" s="174">
        <f t="shared" si="84"/>
        <v>180.07</v>
      </c>
      <c r="W80" s="174">
        <f t="shared" si="84"/>
        <v>182.24</v>
      </c>
      <c r="X80" s="174">
        <f t="shared" si="84"/>
        <v>184.16</v>
      </c>
      <c r="Y80" s="174">
        <f t="shared" si="84"/>
        <v>184.7</v>
      </c>
      <c r="Z80" s="174">
        <f t="shared" si="84"/>
        <v>185.51999999999998</v>
      </c>
      <c r="AA80" s="174">
        <f t="shared" si="84"/>
        <v>320.48</v>
      </c>
      <c r="AB80" s="174">
        <f t="shared" si="84"/>
        <v>175.46</v>
      </c>
      <c r="AC80" s="174">
        <f t="shared" si="84"/>
        <v>175.51999999999998</v>
      </c>
      <c r="AD80" s="174">
        <f t="shared" si="84"/>
        <v>175.46</v>
      </c>
      <c r="AE80" s="174">
        <f t="shared" si="84"/>
        <v>175.51999999999998</v>
      </c>
      <c r="AF80" s="174">
        <f t="shared" si="84"/>
        <v>171.67999999999998</v>
      </c>
      <c r="AG80" s="174">
        <f t="shared" si="84"/>
        <v>298.32</v>
      </c>
      <c r="AH80" s="174">
        <f t="shared" si="84"/>
        <v>298.32</v>
      </c>
      <c r="AI80" s="174">
        <f t="shared" si="84"/>
        <v>171.67999999999998</v>
      </c>
      <c r="AJ80" s="174">
        <f t="shared" si="84"/>
        <v>175.51999999999998</v>
      </c>
      <c r="AK80" s="174">
        <f t="shared" si="84"/>
        <v>175.51999999999998</v>
      </c>
      <c r="AL80" s="174">
        <f t="shared" si="84"/>
        <v>175.51999999999998</v>
      </c>
      <c r="AM80" s="174">
        <f t="shared" si="84"/>
        <v>352.28000000000003</v>
      </c>
      <c r="AN80" s="174">
        <f t="shared" si="84"/>
        <v>183.54</v>
      </c>
      <c r="AO80" s="174">
        <f t="shared" si="84"/>
        <v>184.49</v>
      </c>
      <c r="AP80" s="174">
        <f t="shared" si="84"/>
        <v>152.94999999999999</v>
      </c>
      <c r="AQ80" s="174">
        <f t="shared" si="84"/>
        <v>121.6</v>
      </c>
      <c r="AR80" s="220">
        <f t="shared" si="84"/>
        <v>470.01000000000005</v>
      </c>
      <c r="AS80" s="174">
        <f t="shared" si="84"/>
        <v>347.8900000000001</v>
      </c>
      <c r="AT80" s="174">
        <f t="shared" si="84"/>
        <v>342.35999999999996</v>
      </c>
      <c r="AU80" s="174">
        <f t="shared" si="84"/>
        <v>389.29</v>
      </c>
      <c r="AV80" s="174">
        <f t="shared" si="84"/>
        <v>540.08000000000004</v>
      </c>
      <c r="AW80" s="174">
        <f t="shared" si="84"/>
        <v>348.11000000000007</v>
      </c>
      <c r="AX80" s="174">
        <f t="shared" si="84"/>
        <v>349.07999999999993</v>
      </c>
      <c r="AY80" s="174">
        <f t="shared" si="84"/>
        <v>348.17000000000007</v>
      </c>
      <c r="AZ80" s="174">
        <f t="shared" si="84"/>
        <v>350.28000000000009</v>
      </c>
      <c r="BA80" s="174">
        <f t="shared" si="84"/>
        <v>351.13000000000005</v>
      </c>
      <c r="BB80" s="174">
        <f t="shared" si="84"/>
        <v>499.70999999999992</v>
      </c>
      <c r="BC80" s="174">
        <f t="shared" si="84"/>
        <v>396.2600000000001</v>
      </c>
      <c r="BD80" s="174">
        <f t="shared" si="84"/>
        <v>214.83000000000004</v>
      </c>
      <c r="BE80" s="174">
        <f t="shared" si="84"/>
        <v>212.3</v>
      </c>
      <c r="BF80" s="174">
        <f t="shared" si="84"/>
        <v>229.28999999999996</v>
      </c>
      <c r="BG80" s="174">
        <f t="shared" si="84"/>
        <v>271.45000000000005</v>
      </c>
      <c r="BH80" s="174">
        <f t="shared" si="84"/>
        <v>208.06</v>
      </c>
      <c r="BI80" s="174">
        <f t="shared" si="84"/>
        <v>208.06</v>
      </c>
      <c r="BJ80" s="174">
        <f t="shared" si="84"/>
        <v>208.12</v>
      </c>
      <c r="BK80" s="174">
        <f t="shared" si="84"/>
        <v>207.35</v>
      </c>
      <c r="BL80" s="174">
        <f t="shared" si="84"/>
        <v>230.60999999999999</v>
      </c>
      <c r="BM80" s="174">
        <f t="shared" si="84"/>
        <v>224.45999999999998</v>
      </c>
      <c r="BN80" s="174">
        <f t="shared" si="84"/>
        <v>224.45999999999998</v>
      </c>
      <c r="BO80" s="174">
        <f t="shared" si="84"/>
        <v>221.62000000000003</v>
      </c>
      <c r="BP80" s="174">
        <f t="shared" si="84"/>
        <v>319.29000000000002</v>
      </c>
      <c r="BQ80" s="174">
        <f t="shared" si="84"/>
        <v>325.01</v>
      </c>
      <c r="BR80" s="174">
        <f t="shared" si="84"/>
        <v>201.14000000000001</v>
      </c>
      <c r="BS80" s="174">
        <f t="shared" si="84"/>
        <v>204.9</v>
      </c>
      <c r="BT80" s="174">
        <f t="shared" si="84"/>
        <v>209.85999999999999</v>
      </c>
      <c r="BU80" s="174">
        <f t="shared" si="84"/>
        <v>239.82000000000002</v>
      </c>
      <c r="BV80" s="174">
        <f t="shared" si="84"/>
        <v>230.14000000000001</v>
      </c>
      <c r="BW80" s="174">
        <f t="shared" si="84"/>
        <v>204.31</v>
      </c>
      <c r="BX80" s="174">
        <f t="shared" si="84"/>
        <v>203.88</v>
      </c>
      <c r="BY80" s="174">
        <f t="shared" si="84"/>
        <v>238.54999999999998</v>
      </c>
      <c r="BZ80" s="174">
        <f t="shared" si="84"/>
        <v>175.1</v>
      </c>
      <c r="CA80" s="174">
        <f t="shared" si="84"/>
        <v>345.83</v>
      </c>
      <c r="CB80" s="174">
        <f t="shared" si="84"/>
        <v>172.77</v>
      </c>
      <c r="CC80" s="174">
        <f t="shared" si="84"/>
        <v>173.05</v>
      </c>
      <c r="CD80" s="174">
        <f t="shared" si="84"/>
        <v>142.07999999999998</v>
      </c>
      <c r="CE80" s="174">
        <f t="shared" si="84"/>
        <v>114.84</v>
      </c>
      <c r="CF80" s="220">
        <f t="shared" si="84"/>
        <v>408.39</v>
      </c>
      <c r="CG80" s="174">
        <f t="shared" si="84"/>
        <v>542.53</v>
      </c>
      <c r="CH80" s="174">
        <f t="shared" si="84"/>
        <v>372.49000000000007</v>
      </c>
      <c r="CI80" s="174">
        <f t="shared" si="84"/>
        <v>385.33999999999992</v>
      </c>
      <c r="CJ80" s="174">
        <f t="shared" si="84"/>
        <v>379.60000000000008</v>
      </c>
      <c r="CK80" s="174">
        <f t="shared" si="84"/>
        <v>361.54999999999995</v>
      </c>
      <c r="CL80" s="174">
        <f t="shared" si="84"/>
        <v>656.56999999999994</v>
      </c>
      <c r="CM80" s="174">
        <f t="shared" si="84"/>
        <v>416.63</v>
      </c>
      <c r="CN80" s="174">
        <f t="shared" si="84"/>
        <v>446.22000000000008</v>
      </c>
      <c r="CO80" s="174">
        <f t="shared" si="84"/>
        <v>371.7600000000001</v>
      </c>
      <c r="CP80" s="174">
        <f t="shared" si="84"/>
        <v>374.84</v>
      </c>
      <c r="CQ80" s="174">
        <f t="shared" si="84"/>
        <v>210.29000000000002</v>
      </c>
      <c r="CR80" s="174">
        <f t="shared" si="84"/>
        <v>218.02999999999997</v>
      </c>
      <c r="CS80" s="174">
        <f t="shared" si="84"/>
        <v>219.43999999999997</v>
      </c>
      <c r="CT80" s="174">
        <f t="shared" si="84"/>
        <v>186.52</v>
      </c>
      <c r="CU80" s="174">
        <f t="shared" si="84"/>
        <v>185.45</v>
      </c>
      <c r="CV80" s="174">
        <f t="shared" si="84"/>
        <v>195.75</v>
      </c>
      <c r="CW80" s="174">
        <f t="shared" si="84"/>
        <v>159.19</v>
      </c>
      <c r="CX80" s="174">
        <f t="shared" si="84"/>
        <v>196.36</v>
      </c>
      <c r="CY80" s="174">
        <f t="shared" si="84"/>
        <v>197.35</v>
      </c>
      <c r="CZ80" s="174">
        <f t="shared" si="84"/>
        <v>148.26</v>
      </c>
      <c r="DA80" s="174">
        <f t="shared" si="84"/>
        <v>121.41999999999999</v>
      </c>
      <c r="DB80" s="174">
        <f t="shared" si="84"/>
        <v>123.28999999999999</v>
      </c>
      <c r="DC80" s="220">
        <f t="shared" si="84"/>
        <v>371.49</v>
      </c>
      <c r="DD80" s="174">
        <f t="shared" si="84"/>
        <v>366.30000000000007</v>
      </c>
      <c r="DE80" s="174">
        <f t="shared" si="84"/>
        <v>354.94000000000011</v>
      </c>
      <c r="DF80" s="174">
        <f t="shared" si="84"/>
        <v>495.63</v>
      </c>
      <c r="DG80" s="174">
        <f t="shared" si="84"/>
        <v>647.02999999999986</v>
      </c>
      <c r="DH80" s="174">
        <f t="shared" si="84"/>
        <v>360.09</v>
      </c>
      <c r="DI80" s="174">
        <f t="shared" si="84"/>
        <v>369.29000000000008</v>
      </c>
      <c r="DJ80" s="174">
        <f t="shared" si="84"/>
        <v>373.04999999999995</v>
      </c>
      <c r="DK80" s="174">
        <f t="shared" si="84"/>
        <v>370.56000000000006</v>
      </c>
      <c r="DL80" s="174">
        <f t="shared" si="84"/>
        <v>494.84</v>
      </c>
      <c r="DM80" s="174">
        <f t="shared" si="84"/>
        <v>377.77</v>
      </c>
      <c r="DN80" s="174">
        <f t="shared" si="84"/>
        <v>177.73</v>
      </c>
      <c r="DO80" s="174">
        <f t="shared" si="84"/>
        <v>146.94999999999999</v>
      </c>
      <c r="DP80" s="174">
        <f t="shared" si="84"/>
        <v>149.4</v>
      </c>
      <c r="DQ80" s="136"/>
      <c r="DR80" s="157">
        <f>SUM(B80:AQ80)</f>
        <v>11765.640000000001</v>
      </c>
      <c r="DS80" s="157">
        <f>SUM(AR80:CE80)</f>
        <v>10893.55</v>
      </c>
      <c r="DT80" s="157">
        <f>SUM(CF80:DB80)</f>
        <v>6877.2699999999995</v>
      </c>
      <c r="DU80" s="157">
        <f>SUM(DC80:DP80)</f>
        <v>5055.0699999999988</v>
      </c>
      <c r="DV80" s="175">
        <f>SUM(B80:DP80)</f>
        <v>34591.529999999992</v>
      </c>
      <c r="DW80" s="176"/>
      <c r="DX80" s="136"/>
    </row>
    <row r="81" spans="1:128" ht="12.75" hidden="1" customHeight="1">
      <c r="A81" s="136" t="s">
        <v>1215</v>
      </c>
      <c r="B81" s="159">
        <f t="shared" ref="B81:DP81" si="85">B77+B71+B65+B59+B53+B47+B41+B35+B29+B23+B17+B11</f>
        <v>144283292.04300001</v>
      </c>
      <c r="C81" s="159">
        <f t="shared" si="85"/>
        <v>163936515.89700001</v>
      </c>
      <c r="D81" s="159">
        <f t="shared" si="85"/>
        <v>270108709.51680005</v>
      </c>
      <c r="E81" s="159">
        <f t="shared" si="85"/>
        <v>176606041.95300001</v>
      </c>
      <c r="F81" s="159">
        <f t="shared" si="85"/>
        <v>198720067.46064001</v>
      </c>
      <c r="G81" s="159">
        <f t="shared" si="85"/>
        <v>150787351.47299999</v>
      </c>
      <c r="H81" s="159">
        <f t="shared" si="85"/>
        <v>151524535.04100004</v>
      </c>
      <c r="I81" s="159">
        <f t="shared" si="85"/>
        <v>195611719.47900009</v>
      </c>
      <c r="J81" s="159">
        <f t="shared" si="85"/>
        <v>217471484.71092001</v>
      </c>
      <c r="K81" s="159">
        <f t="shared" si="85"/>
        <v>192084998.38440001</v>
      </c>
      <c r="L81" s="159">
        <f t="shared" si="85"/>
        <v>164715687.24600002</v>
      </c>
      <c r="M81" s="159">
        <f t="shared" si="85"/>
        <v>154648582.7766</v>
      </c>
      <c r="N81" s="159">
        <f t="shared" si="85"/>
        <v>133773969.51600002</v>
      </c>
      <c r="O81" s="159">
        <f t="shared" si="85"/>
        <v>69205632.540000007</v>
      </c>
      <c r="P81" s="159">
        <f t="shared" si="85"/>
        <v>115384412.91168001</v>
      </c>
      <c r="Q81" s="159">
        <f t="shared" si="85"/>
        <v>73073008.239000008</v>
      </c>
      <c r="R81" s="159">
        <f t="shared" si="85"/>
        <v>72619556.031000018</v>
      </c>
      <c r="S81" s="159">
        <f t="shared" si="85"/>
        <v>100595806.245</v>
      </c>
      <c r="T81" s="159">
        <f t="shared" si="85"/>
        <v>118959248.48544002</v>
      </c>
      <c r="U81" s="159">
        <f t="shared" si="85"/>
        <v>71977984.320000008</v>
      </c>
      <c r="V81" s="159">
        <f t="shared" si="85"/>
        <v>72752011.959000006</v>
      </c>
      <c r="W81" s="159">
        <f t="shared" si="85"/>
        <v>74164449.546000004</v>
      </c>
      <c r="X81" s="159">
        <f t="shared" si="85"/>
        <v>74930427.099000022</v>
      </c>
      <c r="Y81" s="159">
        <f t="shared" si="85"/>
        <v>75134909.355000019</v>
      </c>
      <c r="Z81" s="159">
        <f t="shared" si="85"/>
        <v>75454186.269000009</v>
      </c>
      <c r="AA81" s="159">
        <f t="shared" si="85"/>
        <v>119094638.41439998</v>
      </c>
      <c r="AB81" s="159">
        <f t="shared" si="85"/>
        <v>71075795.57100001</v>
      </c>
      <c r="AC81" s="159">
        <f t="shared" si="85"/>
        <v>71100100.5</v>
      </c>
      <c r="AD81" s="159">
        <f t="shared" si="85"/>
        <v>70760230.761000022</v>
      </c>
      <c r="AE81" s="159">
        <f t="shared" si="85"/>
        <v>70784427.780000001</v>
      </c>
      <c r="AF81" s="159">
        <f t="shared" si="85"/>
        <v>69235818.56400001</v>
      </c>
      <c r="AG81" s="159">
        <f t="shared" si="85"/>
        <v>118161525.53700002</v>
      </c>
      <c r="AH81" s="159">
        <f t="shared" si="85"/>
        <v>111723021.43200003</v>
      </c>
      <c r="AI81" s="159">
        <f t="shared" si="85"/>
        <v>65530404.984000012</v>
      </c>
      <c r="AJ81" s="159">
        <f t="shared" si="85"/>
        <v>66996139.320000015</v>
      </c>
      <c r="AK81" s="159">
        <f t="shared" si="85"/>
        <v>66996139.320000015</v>
      </c>
      <c r="AL81" s="159">
        <f t="shared" si="85"/>
        <v>67206635.760000005</v>
      </c>
      <c r="AM81" s="159">
        <f t="shared" si="85"/>
        <v>122194086.41088001</v>
      </c>
      <c r="AN81" s="159">
        <f t="shared" si="85"/>
        <v>69617391.921000004</v>
      </c>
      <c r="AO81" s="159">
        <f t="shared" si="85"/>
        <v>69868962.504000008</v>
      </c>
      <c r="AP81" s="159">
        <f t="shared" si="85"/>
        <v>58108020.66300001</v>
      </c>
      <c r="AQ81" s="159">
        <f t="shared" si="85"/>
        <v>45937430.880000003</v>
      </c>
      <c r="AR81" s="221">
        <f t="shared" si="85"/>
        <v>192920699.46599999</v>
      </c>
      <c r="AS81" s="159">
        <f t="shared" si="85"/>
        <v>158514243.426</v>
      </c>
      <c r="AT81" s="159">
        <f t="shared" si="85"/>
        <v>155995688.77200001</v>
      </c>
      <c r="AU81" s="159">
        <f t="shared" si="85"/>
        <v>181578973.58699998</v>
      </c>
      <c r="AV81" s="159">
        <f t="shared" si="85"/>
        <v>244723337.39700001</v>
      </c>
      <c r="AW81" s="159">
        <f t="shared" si="85"/>
        <v>159919634.49000001</v>
      </c>
      <c r="AX81" s="159">
        <f t="shared" si="85"/>
        <v>146632945.96500003</v>
      </c>
      <c r="AY81" s="159">
        <f t="shared" si="85"/>
        <v>144502917.66900003</v>
      </c>
      <c r="AZ81" s="159">
        <f t="shared" si="85"/>
        <v>158046241.35300002</v>
      </c>
      <c r="BA81" s="159">
        <f t="shared" si="85"/>
        <v>159036027.84299999</v>
      </c>
      <c r="BB81" s="159">
        <f t="shared" si="85"/>
        <v>222792203.08092004</v>
      </c>
      <c r="BC81" s="159">
        <f t="shared" si="85"/>
        <v>91706223.609000012</v>
      </c>
      <c r="BD81" s="159">
        <f t="shared" si="85"/>
        <v>91676077.151999995</v>
      </c>
      <c r="BE81" s="159">
        <f t="shared" si="85"/>
        <v>89744653.614000022</v>
      </c>
      <c r="BF81" s="159">
        <f t="shared" si="85"/>
        <v>95386357.47300002</v>
      </c>
      <c r="BG81" s="159">
        <f t="shared" si="85"/>
        <v>107273719.47600001</v>
      </c>
      <c r="BH81" s="159">
        <f t="shared" si="85"/>
        <v>87906723.299999997</v>
      </c>
      <c r="BI81" s="159">
        <f t="shared" si="85"/>
        <v>87538588.334999993</v>
      </c>
      <c r="BJ81" s="159">
        <f t="shared" si="85"/>
        <v>89771900.889000013</v>
      </c>
      <c r="BK81" s="159">
        <f t="shared" si="85"/>
        <v>89455602.291000009</v>
      </c>
      <c r="BL81" s="159">
        <f t="shared" si="85"/>
        <v>98811910.065000013</v>
      </c>
      <c r="BM81" s="159">
        <f t="shared" si="85"/>
        <v>95585883.063000008</v>
      </c>
      <c r="BN81" s="159">
        <f t="shared" si="85"/>
        <v>96217890.351000011</v>
      </c>
      <c r="BO81" s="159">
        <f t="shared" si="85"/>
        <v>94231090.998000011</v>
      </c>
      <c r="BP81" s="159">
        <f t="shared" si="85"/>
        <v>135105402.66300002</v>
      </c>
      <c r="BQ81" s="159">
        <f t="shared" si="85"/>
        <v>135351833.13300002</v>
      </c>
      <c r="BR81" s="159">
        <f t="shared" si="85"/>
        <v>85871468.75999999</v>
      </c>
      <c r="BS81" s="159">
        <f t="shared" si="85"/>
        <v>87396859.340999991</v>
      </c>
      <c r="BT81" s="159">
        <f t="shared" si="85"/>
        <v>88914412.059</v>
      </c>
      <c r="BU81" s="159">
        <f t="shared" si="85"/>
        <v>98632928.236920014</v>
      </c>
      <c r="BV81" s="159">
        <f t="shared" si="85"/>
        <v>96084484.814999998</v>
      </c>
      <c r="BW81" s="159">
        <f t="shared" si="85"/>
        <v>87316023.960000008</v>
      </c>
      <c r="BX81" s="159">
        <f t="shared" si="85"/>
        <v>87405477.753000021</v>
      </c>
      <c r="BY81" s="159">
        <f t="shared" si="85"/>
        <v>86963926.003680006</v>
      </c>
      <c r="BZ81" s="159">
        <f t="shared" si="85"/>
        <v>75839550.864000008</v>
      </c>
      <c r="CA81" s="159">
        <f t="shared" si="85"/>
        <v>135074606.73168001</v>
      </c>
      <c r="CB81" s="159">
        <f t="shared" si="85"/>
        <v>75091702.191000015</v>
      </c>
      <c r="CC81" s="159">
        <f t="shared" si="85"/>
        <v>63356072.439000003</v>
      </c>
      <c r="CD81" s="159">
        <f t="shared" si="85"/>
        <v>49663243.046999998</v>
      </c>
      <c r="CE81" s="159">
        <f t="shared" si="85"/>
        <v>0</v>
      </c>
      <c r="CF81" s="221">
        <f t="shared" si="85"/>
        <v>162904216.46400005</v>
      </c>
      <c r="CG81" s="159">
        <f t="shared" si="85"/>
        <v>221631619.66440001</v>
      </c>
      <c r="CH81" s="159">
        <f t="shared" si="85"/>
        <v>152289365.15100002</v>
      </c>
      <c r="CI81" s="159">
        <f t="shared" si="85"/>
        <v>157519113.95220003</v>
      </c>
      <c r="CJ81" s="159">
        <f t="shared" si="85"/>
        <v>155918457.00948003</v>
      </c>
      <c r="CK81" s="159">
        <f t="shared" si="85"/>
        <v>150075857.67900002</v>
      </c>
      <c r="CL81" s="159">
        <f t="shared" si="85"/>
        <v>266302890.57372004</v>
      </c>
      <c r="CM81" s="159">
        <f t="shared" si="85"/>
        <v>170966341.62300003</v>
      </c>
      <c r="CN81" s="159">
        <f t="shared" si="85"/>
        <v>172545409.37172002</v>
      </c>
      <c r="CO81" s="159">
        <f t="shared" si="85"/>
        <v>152311198.94100004</v>
      </c>
      <c r="CP81" s="159">
        <f t="shared" si="85"/>
        <v>152634357.01800001</v>
      </c>
      <c r="CQ81" s="159">
        <f t="shared" si="85"/>
        <v>82023045.653999999</v>
      </c>
      <c r="CR81" s="159">
        <f t="shared" si="85"/>
        <v>85207329.471000016</v>
      </c>
      <c r="CS81" s="159">
        <f t="shared" si="85"/>
        <v>84877247.169000015</v>
      </c>
      <c r="CT81" s="159">
        <f t="shared" si="85"/>
        <v>72541001.148000002</v>
      </c>
      <c r="CU81" s="159">
        <f t="shared" si="85"/>
        <v>72121986.618000001</v>
      </c>
      <c r="CV81" s="159">
        <f t="shared" si="85"/>
        <v>76017789.408000007</v>
      </c>
      <c r="CW81" s="159">
        <f t="shared" si="85"/>
        <v>62127225.732000008</v>
      </c>
      <c r="CX81" s="159">
        <f t="shared" si="85"/>
        <v>77054009.57100001</v>
      </c>
      <c r="CY81" s="159">
        <f t="shared" si="85"/>
        <v>73969625.235000014</v>
      </c>
      <c r="CZ81" s="159">
        <f t="shared" si="85"/>
        <v>55867855.824000008</v>
      </c>
      <c r="DA81" s="159">
        <f t="shared" si="85"/>
        <v>45978555.381000012</v>
      </c>
      <c r="DB81" s="159">
        <f t="shared" si="85"/>
        <v>46686707.562000006</v>
      </c>
      <c r="DC81" s="221">
        <f t="shared" si="85"/>
        <v>153538941.36900002</v>
      </c>
      <c r="DD81" s="159">
        <f t="shared" si="85"/>
        <v>151590745.02000004</v>
      </c>
      <c r="DE81" s="159">
        <f t="shared" si="85"/>
        <v>146859740.412</v>
      </c>
      <c r="DF81" s="159">
        <f t="shared" si="85"/>
        <v>204590849.43000004</v>
      </c>
      <c r="DG81" s="159">
        <f t="shared" si="85"/>
        <v>268868261.76540005</v>
      </c>
      <c r="DH81" s="159">
        <f t="shared" si="85"/>
        <v>152759198.09700003</v>
      </c>
      <c r="DI81" s="159">
        <f t="shared" si="85"/>
        <v>156592963.42800003</v>
      </c>
      <c r="DJ81" s="159">
        <f t="shared" si="85"/>
        <v>158130418.347</v>
      </c>
      <c r="DK81" s="159">
        <f t="shared" si="85"/>
        <v>156260863.20900005</v>
      </c>
      <c r="DL81" s="159">
        <f t="shared" si="85"/>
        <v>208669747.43340001</v>
      </c>
      <c r="DM81" s="159">
        <f t="shared" si="85"/>
        <v>159274753.53900003</v>
      </c>
      <c r="DN81" s="159">
        <f t="shared" si="85"/>
        <v>70648950.371999994</v>
      </c>
      <c r="DO81" s="159">
        <f t="shared" si="85"/>
        <v>58439710.824000016</v>
      </c>
      <c r="DP81" s="159">
        <f t="shared" si="85"/>
        <v>58984123.968000002</v>
      </c>
      <c r="DQ81" s="136"/>
      <c r="DR81" s="157">
        <f>SUM(B81:AQ81)</f>
        <v>4642915358.8197622</v>
      </c>
      <c r="DS81" s="157">
        <f>SUM(AR81:CE81)</f>
        <v>4528037525.6622009</v>
      </c>
      <c r="DT81" s="157">
        <f>SUM(CF81:DB81)</f>
        <v>2749571206.2205205</v>
      </c>
      <c r="DU81" s="157">
        <f>SUM(DC81:DP81)</f>
        <v>2105209267.2138002</v>
      </c>
      <c r="DV81" s="175">
        <f>SUM(B81:DP81)</f>
        <v>14025733357.916285</v>
      </c>
      <c r="DW81" s="136"/>
      <c r="DX81" s="136"/>
    </row>
    <row r="82" spans="1:128" ht="12.75" customHeight="1">
      <c r="A82" s="136"/>
      <c r="B82" s="136"/>
      <c r="C82" s="136"/>
      <c r="D82" s="136"/>
      <c r="E82" s="136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36"/>
      <c r="Q82" s="136"/>
      <c r="R82" s="136"/>
      <c r="S82" s="136"/>
      <c r="T82" s="136"/>
      <c r="U82" s="136"/>
      <c r="V82" s="136"/>
      <c r="W82" s="136"/>
      <c r="X82" s="136"/>
      <c r="Y82" s="136"/>
      <c r="Z82" s="136"/>
      <c r="AA82" s="136"/>
      <c r="AB82" s="136"/>
      <c r="AC82" s="136"/>
      <c r="AD82" s="136"/>
      <c r="AE82" s="136"/>
      <c r="AF82" s="136"/>
      <c r="AG82" s="136"/>
      <c r="AH82" s="136"/>
      <c r="AI82" s="136"/>
      <c r="AJ82" s="136"/>
      <c r="AK82" s="136"/>
      <c r="AL82" s="136"/>
      <c r="AM82" s="136"/>
      <c r="AN82" s="136"/>
      <c r="AO82" s="136"/>
      <c r="AP82" s="136"/>
      <c r="AQ82" s="136"/>
      <c r="AR82" s="211"/>
      <c r="AS82" s="136"/>
      <c r="AT82" s="136"/>
      <c r="AU82" s="136"/>
      <c r="AV82" s="136"/>
      <c r="AW82" s="136"/>
      <c r="AX82" s="136"/>
      <c r="AY82" s="136"/>
      <c r="AZ82" s="136"/>
      <c r="BA82" s="136"/>
      <c r="BB82" s="136"/>
      <c r="BC82" s="136"/>
      <c r="BD82" s="136"/>
      <c r="BE82" s="136"/>
      <c r="BF82" s="136"/>
      <c r="BG82" s="136"/>
      <c r="BH82" s="136"/>
      <c r="BI82" s="136"/>
      <c r="BJ82" s="136"/>
      <c r="BK82" s="136"/>
      <c r="BL82" s="136"/>
      <c r="BM82" s="136"/>
      <c r="BN82" s="136"/>
      <c r="BO82" s="136"/>
      <c r="BP82" s="136"/>
      <c r="BQ82" s="136"/>
      <c r="BR82" s="136"/>
      <c r="BS82" s="136"/>
      <c r="BT82" s="136"/>
      <c r="BU82" s="136"/>
      <c r="BV82" s="136"/>
      <c r="BW82" s="136"/>
      <c r="BX82" s="136"/>
      <c r="BY82" s="136"/>
      <c r="BZ82" s="136"/>
      <c r="CA82" s="136"/>
      <c r="CB82" s="136"/>
      <c r="CC82" s="136"/>
      <c r="CD82" s="136"/>
      <c r="CE82" s="136"/>
      <c r="CF82" s="211"/>
      <c r="CG82" s="136"/>
      <c r="CH82" s="136"/>
      <c r="CI82" s="136"/>
      <c r="CJ82" s="136"/>
      <c r="CK82" s="136"/>
      <c r="CL82" s="136"/>
      <c r="CM82" s="136"/>
      <c r="CN82" s="136"/>
      <c r="CO82" s="136"/>
      <c r="CP82" s="136"/>
      <c r="CQ82" s="136"/>
      <c r="CR82" s="136"/>
      <c r="CS82" s="136"/>
      <c r="CT82" s="136"/>
      <c r="CU82" s="136"/>
      <c r="CV82" s="136"/>
      <c r="CW82" s="136"/>
      <c r="CX82" s="136"/>
      <c r="CY82" s="136"/>
      <c r="CZ82" s="136"/>
      <c r="DA82" s="136"/>
      <c r="DB82" s="136"/>
      <c r="DC82" s="211"/>
      <c r="DD82" s="136"/>
      <c r="DE82" s="136"/>
      <c r="DF82" s="136"/>
      <c r="DG82" s="136"/>
      <c r="DH82" s="136"/>
      <c r="DI82" s="136"/>
      <c r="DJ82" s="136"/>
      <c r="DK82" s="136"/>
      <c r="DL82" s="136"/>
      <c r="DM82" s="136"/>
      <c r="DN82" s="136"/>
      <c r="DO82" s="136"/>
      <c r="DP82" s="136"/>
      <c r="DQ82" s="136"/>
      <c r="DR82" s="136"/>
      <c r="DS82" s="136"/>
      <c r="DT82" s="136"/>
      <c r="DU82" s="136"/>
      <c r="DV82" s="176"/>
      <c r="DW82" s="136"/>
      <c r="DX82" s="136"/>
    </row>
    <row r="83" spans="1:128" ht="12.75" customHeight="1">
      <c r="A83" s="136"/>
      <c r="B83" s="136"/>
      <c r="C83" s="136"/>
      <c r="D83" s="136"/>
      <c r="E83" s="136"/>
      <c r="F83" s="136"/>
      <c r="G83" s="136"/>
      <c r="H83" s="136"/>
      <c r="I83" s="136"/>
      <c r="J83" s="136"/>
      <c r="K83" s="136"/>
      <c r="L83" s="136"/>
      <c r="M83" s="136"/>
      <c r="N83" s="136"/>
      <c r="O83" s="136"/>
      <c r="P83" s="136"/>
      <c r="Q83" s="136"/>
      <c r="R83" s="136"/>
      <c r="S83" s="136"/>
      <c r="T83" s="136"/>
      <c r="U83" s="136"/>
      <c r="V83" s="136"/>
      <c r="W83" s="136"/>
      <c r="X83" s="136"/>
      <c r="Y83" s="136"/>
      <c r="Z83" s="136"/>
      <c r="AA83" s="136"/>
      <c r="AB83" s="136"/>
      <c r="AC83" s="136"/>
      <c r="AD83" s="136"/>
      <c r="AE83" s="136"/>
      <c r="AF83" s="136"/>
      <c r="AG83" s="136"/>
      <c r="AH83" s="136"/>
      <c r="AI83" s="136"/>
      <c r="AJ83" s="136"/>
      <c r="AK83" s="136"/>
      <c r="AL83" s="136"/>
      <c r="AM83" s="136"/>
      <c r="AN83" s="136"/>
      <c r="AO83" s="136"/>
      <c r="AP83" s="136"/>
      <c r="AQ83" s="136"/>
      <c r="AR83" s="211"/>
      <c r="AS83" s="136"/>
      <c r="AT83" s="136"/>
      <c r="AU83" s="136"/>
      <c r="AV83" s="136"/>
      <c r="AW83" s="136"/>
      <c r="AX83" s="136"/>
      <c r="AY83" s="136"/>
      <c r="AZ83" s="136"/>
      <c r="BA83" s="136"/>
      <c r="BB83" s="136"/>
      <c r="BC83" s="136"/>
      <c r="BD83" s="136"/>
      <c r="BE83" s="136"/>
      <c r="BF83" s="136"/>
      <c r="BG83" s="136"/>
      <c r="BH83" s="136"/>
      <c r="BI83" s="136"/>
      <c r="BJ83" s="136"/>
      <c r="BK83" s="136"/>
      <c r="BL83" s="136"/>
      <c r="BM83" s="136"/>
      <c r="BN83" s="136"/>
      <c r="BO83" s="136"/>
      <c r="BP83" s="136"/>
      <c r="BQ83" s="136"/>
      <c r="BR83" s="136"/>
      <c r="BS83" s="136"/>
      <c r="BT83" s="136"/>
      <c r="BU83" s="136"/>
      <c r="BV83" s="136"/>
      <c r="BW83" s="136"/>
      <c r="BX83" s="136"/>
      <c r="BY83" s="136"/>
      <c r="BZ83" s="136"/>
      <c r="CA83" s="136"/>
      <c r="CB83" s="136"/>
      <c r="CC83" s="136"/>
      <c r="CD83" s="136"/>
      <c r="CE83" s="136"/>
      <c r="CF83" s="211"/>
      <c r="CG83" s="136"/>
      <c r="CH83" s="136"/>
      <c r="CI83" s="136"/>
      <c r="CJ83" s="136"/>
      <c r="CK83" s="136"/>
      <c r="CL83" s="136"/>
      <c r="CM83" s="136"/>
      <c r="CN83" s="136"/>
      <c r="CO83" s="136"/>
      <c r="CP83" s="136"/>
      <c r="CQ83" s="136"/>
      <c r="CR83" s="136"/>
      <c r="CS83" s="136"/>
      <c r="CT83" s="136"/>
      <c r="CU83" s="136"/>
      <c r="CV83" s="136"/>
      <c r="CW83" s="136"/>
      <c r="CX83" s="136"/>
      <c r="CY83" s="136"/>
      <c r="CZ83" s="136"/>
      <c r="DA83" s="136"/>
      <c r="DB83" s="136"/>
      <c r="DC83" s="211"/>
      <c r="DD83" s="136"/>
      <c r="DE83" s="136"/>
      <c r="DF83" s="136"/>
      <c r="DG83" s="136"/>
      <c r="DH83" s="136"/>
      <c r="DI83" s="136"/>
      <c r="DJ83" s="136"/>
      <c r="DK83" s="136"/>
      <c r="DL83" s="136"/>
      <c r="DM83" s="136"/>
      <c r="DN83" s="136"/>
      <c r="DO83" s="136"/>
      <c r="DP83" s="136"/>
      <c r="DQ83" s="136"/>
      <c r="DR83" s="136"/>
      <c r="DS83" s="136"/>
      <c r="DT83" s="136"/>
      <c r="DU83" s="136"/>
      <c r="DV83" s="136"/>
      <c r="DW83" s="136"/>
      <c r="DX83" s="136"/>
    </row>
    <row r="84" spans="1:128" ht="12.75" customHeight="1">
      <c r="A84" s="136"/>
      <c r="B84" s="136"/>
      <c r="C84" s="136"/>
      <c r="D84" s="136"/>
      <c r="E84" s="136"/>
      <c r="F84" s="136"/>
      <c r="G84" s="136"/>
      <c r="H84" s="136"/>
      <c r="I84" s="136"/>
      <c r="J84" s="136"/>
      <c r="K84" s="136"/>
      <c r="L84" s="136"/>
      <c r="M84" s="136"/>
      <c r="N84" s="136"/>
      <c r="O84" s="136"/>
      <c r="P84" s="136"/>
      <c r="Q84" s="136"/>
      <c r="R84" s="136"/>
      <c r="S84" s="136"/>
      <c r="T84" s="136"/>
      <c r="U84" s="136"/>
      <c r="V84" s="136"/>
      <c r="W84" s="136"/>
      <c r="X84" s="136"/>
      <c r="Y84" s="136"/>
      <c r="Z84" s="136"/>
      <c r="AA84" s="136"/>
      <c r="AB84" s="136"/>
      <c r="AC84" s="136"/>
      <c r="AD84" s="136"/>
      <c r="AE84" s="136"/>
      <c r="AF84" s="136"/>
      <c r="AG84" s="136"/>
      <c r="AH84" s="136"/>
      <c r="AI84" s="136"/>
      <c r="AJ84" s="136"/>
      <c r="AK84" s="136"/>
      <c r="AL84" s="136"/>
      <c r="AM84" s="136"/>
      <c r="AN84" s="136"/>
      <c r="AO84" s="136"/>
      <c r="AP84" s="136"/>
      <c r="AQ84" s="136"/>
      <c r="AR84" s="211"/>
      <c r="AS84" s="136"/>
      <c r="AT84" s="136"/>
      <c r="AU84" s="136"/>
      <c r="AV84" s="136"/>
      <c r="AW84" s="136"/>
      <c r="AX84" s="136"/>
      <c r="AY84" s="136"/>
      <c r="AZ84" s="136"/>
      <c r="BA84" s="136"/>
      <c r="BB84" s="136"/>
      <c r="BC84" s="136"/>
      <c r="BD84" s="136"/>
      <c r="BE84" s="136"/>
      <c r="BF84" s="136"/>
      <c r="BG84" s="136"/>
      <c r="BH84" s="136"/>
      <c r="BI84" s="136"/>
      <c r="BJ84" s="136"/>
      <c r="BK84" s="136"/>
      <c r="BL84" s="136"/>
      <c r="BM84" s="136"/>
      <c r="BN84" s="136"/>
      <c r="BO84" s="136"/>
      <c r="BP84" s="136"/>
      <c r="BQ84" s="136"/>
      <c r="BR84" s="136"/>
      <c r="BS84" s="136"/>
      <c r="BT84" s="136"/>
      <c r="BU84" s="136"/>
      <c r="BV84" s="136"/>
      <c r="BW84" s="136"/>
      <c r="BX84" s="136"/>
      <c r="BY84" s="136"/>
      <c r="BZ84" s="136"/>
      <c r="CA84" s="136"/>
      <c r="CB84" s="136"/>
      <c r="CC84" s="136"/>
      <c r="CD84" s="136"/>
      <c r="CE84" s="136"/>
      <c r="CF84" s="211"/>
      <c r="CG84" s="136"/>
      <c r="CH84" s="136"/>
      <c r="CI84" s="136"/>
      <c r="CJ84" s="136"/>
      <c r="CK84" s="136"/>
      <c r="CL84" s="136"/>
      <c r="CM84" s="136"/>
      <c r="CN84" s="136"/>
      <c r="CO84" s="136"/>
      <c r="CP84" s="136"/>
      <c r="CQ84" s="136"/>
      <c r="CR84" s="136"/>
      <c r="CS84" s="136"/>
      <c r="CT84" s="136"/>
      <c r="CU84" s="136"/>
      <c r="CV84" s="136"/>
      <c r="CW84" s="136"/>
      <c r="CX84" s="136"/>
      <c r="CY84" s="136"/>
      <c r="CZ84" s="136"/>
      <c r="DA84" s="136"/>
      <c r="DB84" s="136"/>
      <c r="DC84" s="211"/>
      <c r="DD84" s="136"/>
      <c r="DE84" s="136"/>
      <c r="DF84" s="136"/>
      <c r="DG84" s="136"/>
      <c r="DH84" s="136"/>
      <c r="DI84" s="136"/>
      <c r="DJ84" s="136"/>
      <c r="DK84" s="136"/>
      <c r="DL84" s="136"/>
      <c r="DM84" s="136"/>
      <c r="DN84" s="136"/>
      <c r="DO84" s="136"/>
      <c r="DP84" s="136"/>
      <c r="DQ84" s="136"/>
      <c r="DR84" s="136"/>
      <c r="DS84" s="136"/>
      <c r="DT84" s="136"/>
      <c r="DU84" s="136"/>
      <c r="DV84" s="136"/>
      <c r="DW84" s="136"/>
      <c r="DX84" s="136"/>
    </row>
    <row r="85" spans="1:128" ht="12.75" hidden="1" customHeight="1">
      <c r="A85" s="136"/>
      <c r="B85" s="177" t="s">
        <v>1216</v>
      </c>
      <c r="C85" s="136"/>
      <c r="D85" s="136"/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6"/>
      <c r="S85" s="136"/>
      <c r="T85" s="136"/>
      <c r="U85" s="136"/>
      <c r="V85" s="136"/>
      <c r="W85" s="136"/>
      <c r="X85" s="136"/>
      <c r="Y85" s="136"/>
      <c r="Z85" s="136"/>
      <c r="AA85" s="136"/>
      <c r="AB85" s="136"/>
      <c r="AC85" s="136"/>
      <c r="AD85" s="136"/>
      <c r="AE85" s="136"/>
      <c r="AF85" s="136"/>
      <c r="AG85" s="136"/>
      <c r="AH85" s="136"/>
      <c r="AI85" s="136"/>
      <c r="AJ85" s="136"/>
      <c r="AK85" s="136"/>
      <c r="AL85" s="136"/>
      <c r="AM85" s="136"/>
      <c r="AN85" s="136"/>
      <c r="AO85" s="136"/>
      <c r="AP85" s="136"/>
      <c r="AQ85" s="136"/>
      <c r="AR85" s="211"/>
      <c r="AS85" s="136"/>
      <c r="AT85" s="136"/>
      <c r="AU85" s="136"/>
      <c r="AV85" s="136"/>
      <c r="AW85" s="136"/>
      <c r="AX85" s="136"/>
      <c r="AY85" s="136"/>
      <c r="AZ85" s="136"/>
      <c r="BA85" s="136"/>
      <c r="BB85" s="136"/>
      <c r="BC85" s="136"/>
      <c r="BD85" s="136"/>
      <c r="BE85" s="136"/>
      <c r="BF85" s="136"/>
      <c r="BG85" s="136"/>
      <c r="BH85" s="136"/>
      <c r="BI85" s="136"/>
      <c r="BJ85" s="136"/>
      <c r="BK85" s="136"/>
      <c r="BL85" s="136"/>
      <c r="BM85" s="136"/>
      <c r="BN85" s="136"/>
      <c r="BO85" s="136"/>
      <c r="BP85" s="136"/>
      <c r="BQ85" s="136"/>
      <c r="BR85" s="136"/>
      <c r="BS85" s="136"/>
      <c r="BT85" s="136"/>
      <c r="BU85" s="136"/>
      <c r="BV85" s="136"/>
      <c r="BW85" s="136"/>
      <c r="BX85" s="136"/>
      <c r="BY85" s="136"/>
      <c r="BZ85" s="136"/>
      <c r="CA85" s="136"/>
      <c r="CB85" s="136"/>
      <c r="CC85" s="136"/>
      <c r="CD85" s="136"/>
      <c r="CE85" s="136"/>
      <c r="CF85" s="211"/>
      <c r="CG85" s="136"/>
      <c r="CH85" s="136"/>
      <c r="CI85" s="136"/>
      <c r="CJ85" s="136"/>
      <c r="CK85" s="136"/>
      <c r="CL85" s="136"/>
      <c r="CM85" s="136"/>
      <c r="CN85" s="136"/>
      <c r="CO85" s="136"/>
      <c r="CP85" s="136"/>
      <c r="CQ85" s="136"/>
      <c r="CR85" s="136"/>
      <c r="CS85" s="136"/>
      <c r="CT85" s="136"/>
      <c r="CU85" s="136"/>
      <c r="CV85" s="136"/>
      <c r="CW85" s="136"/>
      <c r="CX85" s="136"/>
      <c r="CY85" s="136"/>
      <c r="CZ85" s="136"/>
      <c r="DA85" s="136"/>
      <c r="DB85" s="136"/>
      <c r="DC85" s="211"/>
      <c r="DD85" s="136"/>
      <c r="DE85" s="136"/>
      <c r="DF85" s="136"/>
      <c r="DG85" s="136"/>
      <c r="DH85" s="136"/>
      <c r="DI85" s="136"/>
      <c r="DJ85" s="136"/>
      <c r="DK85" s="136"/>
      <c r="DL85" s="136"/>
      <c r="DM85" s="136"/>
      <c r="DN85" s="136"/>
      <c r="DO85" s="136"/>
      <c r="DP85" s="136"/>
      <c r="DQ85" s="136"/>
      <c r="DR85" s="136"/>
      <c r="DS85" s="136"/>
      <c r="DT85" s="136"/>
      <c r="DU85" s="136"/>
      <c r="DV85" s="136"/>
      <c r="DW85" s="136"/>
      <c r="DX85" s="136"/>
    </row>
    <row r="86" spans="1:128" ht="12.75" hidden="1" customHeight="1" thickBot="1">
      <c r="A86" s="136"/>
      <c r="B86" s="136"/>
      <c r="C86" s="136"/>
      <c r="D86" s="136"/>
      <c r="E86" s="178"/>
      <c r="F86" s="179"/>
      <c r="G86" s="180" t="s">
        <v>64</v>
      </c>
      <c r="H86" s="181" t="s">
        <v>416</v>
      </c>
      <c r="I86" s="181" t="s">
        <v>754</v>
      </c>
      <c r="J86" s="181" t="s">
        <v>957</v>
      </c>
      <c r="K86" s="181" t="s">
        <v>1217</v>
      </c>
      <c r="L86" s="136"/>
      <c r="M86" s="136"/>
      <c r="N86" s="136"/>
      <c r="O86" s="136"/>
      <c r="P86" s="136"/>
      <c r="Q86" s="136"/>
      <c r="R86" s="136"/>
      <c r="S86" s="136"/>
      <c r="T86" s="136"/>
      <c r="U86" s="136"/>
      <c r="V86" s="136"/>
      <c r="W86" s="159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  <c r="AO86" s="136"/>
      <c r="AP86" s="136"/>
      <c r="AQ86" s="136"/>
      <c r="AR86" s="211"/>
      <c r="AS86" s="136"/>
      <c r="AT86" s="136"/>
      <c r="AU86" s="136"/>
      <c r="AV86" s="136"/>
      <c r="AW86" s="136"/>
      <c r="AX86" s="136"/>
      <c r="AY86" s="136"/>
      <c r="AZ86" s="136"/>
      <c r="BA86" s="136"/>
      <c r="BB86" s="136"/>
      <c r="BC86" s="136"/>
      <c r="BD86" s="136"/>
      <c r="BE86" s="136"/>
      <c r="BF86" s="136"/>
      <c r="BG86" s="136"/>
      <c r="BH86" s="136"/>
      <c r="BI86" s="136"/>
      <c r="BJ86" s="136"/>
      <c r="BK86" s="136"/>
      <c r="BL86" s="136"/>
      <c r="BM86" s="136"/>
      <c r="BN86" s="136"/>
      <c r="BO86" s="136"/>
      <c r="BP86" s="136"/>
      <c r="BQ86" s="136"/>
      <c r="BR86" s="136"/>
      <c r="BS86" s="136"/>
      <c r="BT86" s="136"/>
      <c r="BU86" s="136"/>
      <c r="BV86" s="136"/>
      <c r="BW86" s="136"/>
      <c r="BX86" s="136"/>
      <c r="BY86" s="136"/>
      <c r="BZ86" s="136"/>
      <c r="CA86" s="136"/>
      <c r="CB86" s="136"/>
      <c r="CC86" s="136"/>
      <c r="CD86" s="136"/>
      <c r="CE86" s="136"/>
      <c r="CF86" s="211"/>
      <c r="CG86" s="136"/>
      <c r="CH86" s="136"/>
      <c r="CI86" s="136"/>
      <c r="CJ86" s="136"/>
      <c r="CK86" s="136"/>
      <c r="CL86" s="136"/>
      <c r="CM86" s="136"/>
      <c r="CN86" s="136"/>
      <c r="CO86" s="136"/>
      <c r="CP86" s="136"/>
      <c r="CQ86" s="136"/>
      <c r="CR86" s="136"/>
      <c r="CS86" s="136"/>
      <c r="CT86" s="136"/>
      <c r="CU86" s="136"/>
      <c r="CV86" s="136"/>
      <c r="CW86" s="136"/>
      <c r="CX86" s="136"/>
      <c r="CY86" s="136"/>
      <c r="CZ86" s="136"/>
      <c r="DA86" s="136"/>
      <c r="DB86" s="136"/>
      <c r="DC86" s="211"/>
      <c r="DD86" s="136"/>
      <c r="DE86" s="136"/>
      <c r="DF86" s="136"/>
      <c r="DG86" s="136"/>
      <c r="DH86" s="136"/>
      <c r="DI86" s="136"/>
      <c r="DJ86" s="136"/>
      <c r="DK86" s="136"/>
      <c r="DL86" s="136"/>
      <c r="DM86" s="136"/>
      <c r="DN86" s="136"/>
      <c r="DO86" s="136"/>
      <c r="DP86" s="136"/>
      <c r="DQ86" s="136"/>
      <c r="DR86" s="136"/>
      <c r="DS86" s="136"/>
      <c r="DT86" s="136"/>
      <c r="DU86" s="136"/>
      <c r="DV86" s="136"/>
      <c r="DW86" s="136"/>
      <c r="DX86" s="136"/>
    </row>
    <row r="87" spans="1:128" ht="12.75" hidden="1" customHeight="1">
      <c r="A87" s="136"/>
      <c r="B87" s="182" t="s">
        <v>1218</v>
      </c>
      <c r="C87" s="136"/>
      <c r="D87" s="136"/>
      <c r="E87" s="178" t="s">
        <v>1219</v>
      </c>
      <c r="F87" s="179"/>
      <c r="G87" s="183">
        <f t="shared" ref="G87:K88" si="86">DR80</f>
        <v>11765.640000000001</v>
      </c>
      <c r="H87" s="184">
        <f t="shared" si="86"/>
        <v>10893.55</v>
      </c>
      <c r="I87" s="184">
        <f t="shared" si="86"/>
        <v>6877.2699999999995</v>
      </c>
      <c r="J87" s="184">
        <f t="shared" si="86"/>
        <v>5055.0699999999988</v>
      </c>
      <c r="K87" s="184">
        <f t="shared" si="86"/>
        <v>34591.529999999992</v>
      </c>
      <c r="L87" s="136"/>
      <c r="M87" s="136"/>
      <c r="N87" s="136"/>
      <c r="O87" s="136"/>
      <c r="P87" s="136"/>
      <c r="Q87" s="136"/>
      <c r="R87" s="136"/>
      <c r="S87" s="136"/>
      <c r="T87" s="136"/>
      <c r="U87" s="136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/>
      <c r="AN87" s="136"/>
      <c r="AO87" s="136"/>
      <c r="AP87" s="136"/>
      <c r="AQ87" s="136"/>
      <c r="AR87" s="211"/>
      <c r="AS87" s="136"/>
      <c r="AT87" s="136"/>
      <c r="AU87" s="136"/>
      <c r="AV87" s="136"/>
      <c r="AW87" s="136"/>
      <c r="AX87" s="136"/>
      <c r="AY87" s="136"/>
      <c r="AZ87" s="136"/>
      <c r="BA87" s="136"/>
      <c r="BB87" s="136"/>
      <c r="BC87" s="136"/>
      <c r="BD87" s="136"/>
      <c r="BE87" s="136"/>
      <c r="BF87" s="136"/>
      <c r="BG87" s="136"/>
      <c r="BH87" s="136"/>
      <c r="BI87" s="136"/>
      <c r="BJ87" s="136"/>
      <c r="BK87" s="136"/>
      <c r="BL87" s="136"/>
      <c r="BM87" s="136"/>
      <c r="BN87" s="136"/>
      <c r="BO87" s="136"/>
      <c r="BP87" s="136"/>
      <c r="BQ87" s="136"/>
      <c r="BR87" s="136"/>
      <c r="BS87" s="136"/>
      <c r="BT87" s="136"/>
      <c r="BU87" s="136"/>
      <c r="BV87" s="136"/>
      <c r="BW87" s="136"/>
      <c r="BX87" s="136"/>
      <c r="BY87" s="136"/>
      <c r="BZ87" s="136"/>
      <c r="CA87" s="136"/>
      <c r="CB87" s="136"/>
      <c r="CC87" s="136"/>
      <c r="CD87" s="136"/>
      <c r="CE87" s="136"/>
      <c r="CF87" s="211"/>
      <c r="CG87" s="136"/>
      <c r="CH87" s="136"/>
      <c r="CI87" s="136"/>
      <c r="CJ87" s="136"/>
      <c r="CK87" s="136"/>
      <c r="CL87" s="136"/>
      <c r="CM87" s="136"/>
      <c r="CN87" s="136"/>
      <c r="CO87" s="136"/>
      <c r="CP87" s="136"/>
      <c r="CQ87" s="136"/>
      <c r="CR87" s="136"/>
      <c r="CS87" s="136"/>
      <c r="CT87" s="136"/>
      <c r="CU87" s="136"/>
      <c r="CV87" s="136"/>
      <c r="CW87" s="136"/>
      <c r="CX87" s="136"/>
      <c r="CY87" s="136"/>
      <c r="CZ87" s="136"/>
      <c r="DA87" s="136"/>
      <c r="DB87" s="136"/>
      <c r="DC87" s="211"/>
      <c r="DD87" s="136"/>
      <c r="DE87" s="136"/>
      <c r="DF87" s="136"/>
      <c r="DG87" s="136"/>
      <c r="DH87" s="136"/>
      <c r="DI87" s="136"/>
      <c r="DJ87" s="136"/>
      <c r="DK87" s="136"/>
      <c r="DL87" s="136"/>
      <c r="DM87" s="136"/>
      <c r="DN87" s="136"/>
      <c r="DO87" s="136"/>
      <c r="DP87" s="136"/>
      <c r="DQ87" s="136"/>
      <c r="DR87" s="136"/>
      <c r="DS87" s="136"/>
      <c r="DT87" s="136"/>
      <c r="DU87" s="136"/>
      <c r="DV87" s="136"/>
      <c r="DW87" s="136"/>
      <c r="DX87" s="136"/>
    </row>
    <row r="88" spans="1:128" ht="12.75" hidden="1" customHeight="1">
      <c r="A88" s="136"/>
      <c r="B88" s="185" t="s">
        <v>1220</v>
      </c>
      <c r="C88" s="136"/>
      <c r="D88" s="136"/>
      <c r="E88" s="178" t="s">
        <v>1221</v>
      </c>
      <c r="F88" s="179"/>
      <c r="G88" s="183">
        <f t="shared" si="86"/>
        <v>4642915358.8197622</v>
      </c>
      <c r="H88" s="184">
        <f t="shared" si="86"/>
        <v>4528037525.6622009</v>
      </c>
      <c r="I88" s="184">
        <f t="shared" si="86"/>
        <v>2749571206.2205205</v>
      </c>
      <c r="J88" s="184">
        <f t="shared" si="86"/>
        <v>2105209267.2138002</v>
      </c>
      <c r="K88" s="184">
        <f t="shared" si="86"/>
        <v>14025733357.916285</v>
      </c>
      <c r="L88" s="136"/>
      <c r="M88" s="136"/>
      <c r="N88" s="136"/>
      <c r="O88" s="136"/>
      <c r="P88" s="136"/>
      <c r="Q88" s="136"/>
      <c r="R88" s="136"/>
      <c r="S88" s="136"/>
      <c r="T88" s="136"/>
      <c r="U88" s="136"/>
      <c r="V88" s="136"/>
      <c r="W88" s="136"/>
      <c r="X88" s="136"/>
      <c r="Y88" s="136"/>
      <c r="Z88" s="136"/>
      <c r="AA88" s="136"/>
      <c r="AB88" s="136"/>
      <c r="AC88" s="136"/>
      <c r="AD88" s="136"/>
      <c r="AE88" s="136"/>
      <c r="AF88" s="136"/>
      <c r="AG88" s="136"/>
      <c r="AH88" s="136"/>
      <c r="AI88" s="136"/>
      <c r="AJ88" s="136"/>
      <c r="AK88" s="136"/>
      <c r="AL88" s="136"/>
      <c r="AM88" s="136"/>
      <c r="AN88" s="136"/>
      <c r="AO88" s="136"/>
      <c r="AP88" s="136"/>
      <c r="AQ88" s="136"/>
      <c r="AR88" s="211"/>
      <c r="AS88" s="136"/>
      <c r="AT88" s="136"/>
      <c r="AU88" s="136"/>
      <c r="AV88" s="136"/>
      <c r="AW88" s="136"/>
      <c r="AX88" s="136"/>
      <c r="AY88" s="136"/>
      <c r="AZ88" s="136"/>
      <c r="BA88" s="136"/>
      <c r="BB88" s="136"/>
      <c r="BC88" s="136"/>
      <c r="BD88" s="136"/>
      <c r="BE88" s="136"/>
      <c r="BF88" s="136"/>
      <c r="BG88" s="136"/>
      <c r="BH88" s="136"/>
      <c r="BI88" s="136"/>
      <c r="BJ88" s="136"/>
      <c r="BK88" s="136"/>
      <c r="BL88" s="136"/>
      <c r="BM88" s="136"/>
      <c r="BN88" s="136"/>
      <c r="BO88" s="136"/>
      <c r="BP88" s="136"/>
      <c r="BQ88" s="136"/>
      <c r="BR88" s="136"/>
      <c r="BS88" s="136"/>
      <c r="BT88" s="136"/>
      <c r="BU88" s="136"/>
      <c r="BV88" s="136"/>
      <c r="BW88" s="136"/>
      <c r="BX88" s="136"/>
      <c r="BY88" s="136"/>
      <c r="BZ88" s="136"/>
      <c r="CA88" s="136"/>
      <c r="CB88" s="136"/>
      <c r="CC88" s="136"/>
      <c r="CD88" s="136"/>
      <c r="CE88" s="136"/>
      <c r="CF88" s="211"/>
      <c r="CG88" s="136"/>
      <c r="CH88" s="136"/>
      <c r="CI88" s="136"/>
      <c r="CJ88" s="136"/>
      <c r="CK88" s="136"/>
      <c r="CL88" s="136"/>
      <c r="CM88" s="136"/>
      <c r="CN88" s="136"/>
      <c r="CO88" s="136"/>
      <c r="CP88" s="136"/>
      <c r="CQ88" s="136"/>
      <c r="CR88" s="136"/>
      <c r="CS88" s="136"/>
      <c r="CT88" s="136"/>
      <c r="CU88" s="136"/>
      <c r="CV88" s="136"/>
      <c r="CW88" s="136"/>
      <c r="CX88" s="136"/>
      <c r="CY88" s="136"/>
      <c r="CZ88" s="136"/>
      <c r="DA88" s="136"/>
      <c r="DB88" s="136"/>
      <c r="DC88" s="211"/>
      <c r="DD88" s="136"/>
      <c r="DE88" s="136"/>
      <c r="DF88" s="136"/>
      <c r="DG88" s="136"/>
      <c r="DH88" s="136"/>
      <c r="DI88" s="136"/>
      <c r="DJ88" s="136"/>
      <c r="DK88" s="136"/>
      <c r="DL88" s="136"/>
      <c r="DM88" s="136"/>
      <c r="DN88" s="136"/>
      <c r="DO88" s="136"/>
      <c r="DP88" s="136"/>
      <c r="DQ88" s="136"/>
      <c r="DR88" s="136"/>
      <c r="DS88" s="136"/>
      <c r="DT88" s="136"/>
      <c r="DU88" s="136"/>
      <c r="DV88" s="136"/>
      <c r="DW88" s="136"/>
      <c r="DX88" s="136"/>
    </row>
    <row r="89" spans="1:128" ht="12.75" hidden="1" customHeight="1">
      <c r="A89" s="136"/>
      <c r="B89" s="186" t="s">
        <v>1214</v>
      </c>
      <c r="C89" s="136"/>
      <c r="D89" s="136"/>
      <c r="E89" s="178" t="s">
        <v>1222</v>
      </c>
      <c r="F89" s="179"/>
      <c r="G89" s="183">
        <f>G88/G87</f>
        <v>394616.4729517274</v>
      </c>
      <c r="H89" s="184">
        <f>H88/H87</f>
        <v>415662.25203558081</v>
      </c>
      <c r="I89" s="184">
        <f>I88/I87</f>
        <v>399805.62144870288</v>
      </c>
      <c r="J89" s="184">
        <f>J88/J87</f>
        <v>416455.01787587523</v>
      </c>
      <c r="K89" s="184">
        <f>K88/K87</f>
        <v>405467.273575823</v>
      </c>
      <c r="L89" s="136"/>
      <c r="M89" s="136"/>
      <c r="N89" s="136"/>
      <c r="O89" s="136"/>
      <c r="P89" s="136"/>
      <c r="Q89" s="136"/>
      <c r="R89" s="136"/>
      <c r="S89" s="136"/>
      <c r="T89" s="136"/>
      <c r="U89" s="136"/>
      <c r="V89" s="136"/>
      <c r="W89" s="136"/>
      <c r="X89" s="136"/>
      <c r="Y89" s="136"/>
      <c r="Z89" s="136"/>
      <c r="AA89" s="136"/>
      <c r="AB89" s="136"/>
      <c r="AC89" s="136"/>
      <c r="AD89" s="136"/>
      <c r="AE89" s="136"/>
      <c r="AF89" s="136"/>
      <c r="AG89" s="136"/>
      <c r="AH89" s="136"/>
      <c r="AI89" s="136"/>
      <c r="AJ89" s="136"/>
      <c r="AK89" s="136"/>
      <c r="AL89" s="136"/>
      <c r="AM89" s="136"/>
      <c r="AN89" s="136"/>
      <c r="AO89" s="136"/>
      <c r="AP89" s="136"/>
      <c r="AQ89" s="136"/>
      <c r="AR89" s="211"/>
      <c r="AS89" s="136"/>
      <c r="AT89" s="136"/>
      <c r="AU89" s="136"/>
      <c r="AV89" s="136"/>
      <c r="AW89" s="136"/>
      <c r="AX89" s="136"/>
      <c r="AY89" s="136"/>
      <c r="AZ89" s="136"/>
      <c r="BA89" s="136"/>
      <c r="BB89" s="136"/>
      <c r="BC89" s="136"/>
      <c r="BD89" s="136"/>
      <c r="BE89" s="136"/>
      <c r="BF89" s="136"/>
      <c r="BG89" s="136"/>
      <c r="BH89" s="136"/>
      <c r="BI89" s="136"/>
      <c r="BJ89" s="136"/>
      <c r="BK89" s="136"/>
      <c r="BL89" s="136"/>
      <c r="BM89" s="136"/>
      <c r="BN89" s="136"/>
      <c r="BO89" s="136"/>
      <c r="BP89" s="136"/>
      <c r="BQ89" s="136"/>
      <c r="BR89" s="136"/>
      <c r="BS89" s="136"/>
      <c r="BT89" s="136"/>
      <c r="BU89" s="136"/>
      <c r="BV89" s="136"/>
      <c r="BW89" s="136"/>
      <c r="BX89" s="136"/>
      <c r="BY89" s="136"/>
      <c r="BZ89" s="136"/>
      <c r="CA89" s="136"/>
      <c r="CB89" s="136"/>
      <c r="CC89" s="136"/>
      <c r="CD89" s="136"/>
      <c r="CE89" s="136"/>
      <c r="CF89" s="211"/>
      <c r="CG89" s="136"/>
      <c r="CH89" s="136"/>
      <c r="CI89" s="136"/>
      <c r="CJ89" s="136"/>
      <c r="CK89" s="136"/>
      <c r="CL89" s="136"/>
      <c r="CM89" s="136"/>
      <c r="CN89" s="136"/>
      <c r="CO89" s="136"/>
      <c r="CP89" s="136"/>
      <c r="CQ89" s="136"/>
      <c r="CR89" s="136"/>
      <c r="CS89" s="136"/>
      <c r="CT89" s="136"/>
      <c r="CU89" s="136"/>
      <c r="CV89" s="136"/>
      <c r="CW89" s="136"/>
      <c r="CX89" s="136"/>
      <c r="CY89" s="136"/>
      <c r="CZ89" s="136"/>
      <c r="DA89" s="136"/>
      <c r="DB89" s="136"/>
      <c r="DC89" s="211"/>
      <c r="DD89" s="136"/>
      <c r="DE89" s="136"/>
      <c r="DF89" s="136"/>
      <c r="DG89" s="136"/>
      <c r="DH89" s="136"/>
      <c r="DI89" s="136"/>
      <c r="DJ89" s="136"/>
      <c r="DK89" s="136"/>
      <c r="DL89" s="136"/>
      <c r="DM89" s="136"/>
      <c r="DN89" s="136"/>
      <c r="DO89" s="136"/>
      <c r="DP89" s="136"/>
      <c r="DQ89" s="136"/>
      <c r="DR89" s="136"/>
      <c r="DS89" s="136"/>
      <c r="DT89" s="136"/>
      <c r="DU89" s="136"/>
      <c r="DV89" s="136"/>
      <c r="DW89" s="136"/>
      <c r="DX89" s="136"/>
    </row>
    <row r="90" spans="1:128" ht="12.75" hidden="1" customHeight="1">
      <c r="A90" s="136"/>
      <c r="B90" s="185" t="s">
        <v>1223</v>
      </c>
      <c r="C90" s="136"/>
      <c r="D90" s="136"/>
      <c r="E90" s="178" t="s">
        <v>1224</v>
      </c>
      <c r="F90" s="179"/>
      <c r="G90" s="183" t="str">
        <f>IFERROR(SUMIFS([19]Реестр!$AH$2:$AH$1003,[19]Реестр!$C$2:$C$1003,G86,[19]Реестр!$AI$2:$AI$1003,"Свободно")/SUMIFS([19]Реестр!$G$2:$G$1003,[19]Реестр!$C$2:$C$1003,G86,[19]Реестр!$AI$2:$AI$1003,"Свободно"),"Нет данных")</f>
        <v>Нет данных</v>
      </c>
      <c r="H90" s="183" t="str">
        <f>IFERROR(SUMIFS([19]Реестр!$AH$2:$AH$1003,[19]Реестр!$C$2:$C$1003,H86,[19]Реестр!$AI$2:$AI$1003,"Свободно")/SUMIFS([19]Реестр!$G$2:$G$1003,[19]Реестр!$C$2:$C$1003,H86,[19]Реестр!$AI$2:$AI$1003,"Свободно"),"Нет данных")</f>
        <v>Нет данных</v>
      </c>
      <c r="I90" s="183" t="str">
        <f>IFERROR(SUMIFS([19]Реестр!$AH$2:$AH$1003,[19]Реестр!$C$2:$C$1003,I86,[19]Реестр!$AI$2:$AI$1003,"Свободно")/SUMIFS([19]Реестр!$G$2:$G$1003,[19]Реестр!$C$2:$C$1003,I86,[19]Реестр!$AI$2:$AI$1003,"Свободно"),"Нет данных")</f>
        <v>Нет данных</v>
      </c>
      <c r="J90" s="183" t="str">
        <f>IFERROR(SUMIFS([19]Реестр!$AH$2:$AH$1003,[19]Реестр!$C$2:$C$1003,J86,[19]Реестр!$AI$2:$AI$1003,"Свободно")/SUMIFS([19]Реестр!$G$2:$G$1003,[19]Реестр!$C$2:$C$1003,J86,[19]Реестр!$AI$2:$AI$1003,"Свободно"),"Нет данных")</f>
        <v>Нет данных</v>
      </c>
      <c r="K90" s="183" t="str">
        <f>IFERROR(SUMIFS([19]Реестр!$AH$2:$AH$1003,[19]Реестр!$AI$2:$AI$1003,"Свободно")/SUMIFS([19]Реестр!$G$2:$G$1003,[19]Реестр!$AI$2:$AI$1003,"Свободно"),"Нет данных")</f>
        <v>Нет данных</v>
      </c>
      <c r="L90" s="136"/>
      <c r="M90" s="136"/>
      <c r="N90" s="136"/>
      <c r="O90" s="136"/>
      <c r="P90" s="136"/>
      <c r="Q90" s="136"/>
      <c r="R90" s="136"/>
      <c r="S90" s="136"/>
      <c r="T90" s="136"/>
      <c r="U90" s="136"/>
      <c r="V90" s="136"/>
      <c r="W90" s="136"/>
      <c r="X90" s="136"/>
      <c r="Y90" s="136"/>
      <c r="Z90" s="136"/>
      <c r="AA90" s="136"/>
      <c r="AB90" s="136"/>
      <c r="AC90" s="136"/>
      <c r="AD90" s="136"/>
      <c r="AE90" s="136"/>
      <c r="AF90" s="136"/>
      <c r="AG90" s="136"/>
      <c r="AH90" s="136"/>
      <c r="AI90" s="136"/>
      <c r="AJ90" s="136"/>
      <c r="AK90" s="136"/>
      <c r="AL90" s="136"/>
      <c r="AM90" s="136"/>
      <c r="AN90" s="136"/>
      <c r="AO90" s="136"/>
      <c r="AP90" s="136"/>
      <c r="AQ90" s="136"/>
      <c r="AR90" s="211"/>
      <c r="AS90" s="136"/>
      <c r="AT90" s="136"/>
      <c r="AU90" s="136"/>
      <c r="AV90" s="136"/>
      <c r="AW90" s="136"/>
      <c r="AX90" s="136"/>
      <c r="AY90" s="136"/>
      <c r="AZ90" s="136"/>
      <c r="BA90" s="136"/>
      <c r="BB90" s="136"/>
      <c r="BC90" s="136"/>
      <c r="BD90" s="136"/>
      <c r="BE90" s="136"/>
      <c r="BF90" s="136"/>
      <c r="BG90" s="136"/>
      <c r="BH90" s="136"/>
      <c r="BI90" s="136"/>
      <c r="BJ90" s="136"/>
      <c r="BK90" s="136"/>
      <c r="BL90" s="136"/>
      <c r="BM90" s="136"/>
      <c r="BN90" s="136"/>
      <c r="BO90" s="136"/>
      <c r="BP90" s="136"/>
      <c r="BQ90" s="136"/>
      <c r="BR90" s="136"/>
      <c r="BS90" s="136"/>
      <c r="BT90" s="136"/>
      <c r="BU90" s="136"/>
      <c r="BV90" s="136"/>
      <c r="BW90" s="136"/>
      <c r="BX90" s="136"/>
      <c r="BY90" s="136"/>
      <c r="BZ90" s="136"/>
      <c r="CA90" s="136"/>
      <c r="CB90" s="136"/>
      <c r="CC90" s="136"/>
      <c r="CD90" s="136"/>
      <c r="CE90" s="136"/>
      <c r="CF90" s="211"/>
      <c r="CG90" s="136"/>
      <c r="CH90" s="136"/>
      <c r="CI90" s="136"/>
      <c r="CJ90" s="136"/>
      <c r="CK90" s="136"/>
      <c r="CL90" s="136"/>
      <c r="CM90" s="136"/>
      <c r="CN90" s="136"/>
      <c r="CO90" s="136"/>
      <c r="CP90" s="136"/>
      <c r="CQ90" s="136"/>
      <c r="CR90" s="136"/>
      <c r="CS90" s="136"/>
      <c r="CT90" s="136"/>
      <c r="CU90" s="136"/>
      <c r="CV90" s="136"/>
      <c r="CW90" s="136"/>
      <c r="CX90" s="136"/>
      <c r="CY90" s="136"/>
      <c r="CZ90" s="136"/>
      <c r="DA90" s="136"/>
      <c r="DB90" s="136"/>
      <c r="DC90" s="211"/>
      <c r="DD90" s="136"/>
      <c r="DE90" s="136"/>
      <c r="DF90" s="136"/>
      <c r="DG90" s="136"/>
      <c r="DH90" s="136"/>
      <c r="DI90" s="136"/>
      <c r="DJ90" s="136"/>
      <c r="DK90" s="136"/>
      <c r="DL90" s="136"/>
      <c r="DM90" s="136"/>
      <c r="DN90" s="136"/>
      <c r="DO90" s="136"/>
      <c r="DP90" s="136"/>
      <c r="DQ90" s="136"/>
      <c r="DR90" s="136"/>
      <c r="DS90" s="136"/>
      <c r="DT90" s="136"/>
      <c r="DU90" s="136"/>
      <c r="DV90" s="136"/>
      <c r="DW90" s="136"/>
      <c r="DX90" s="136"/>
    </row>
    <row r="91" spans="1:128" ht="12.75" hidden="1" customHeight="1">
      <c r="A91" s="136"/>
      <c r="B91" s="185" t="s">
        <v>1225</v>
      </c>
      <c r="C91" s="136"/>
      <c r="D91" s="136"/>
      <c r="E91" s="136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/>
      <c r="R91" s="136"/>
      <c r="S91" s="136"/>
      <c r="T91" s="136"/>
      <c r="U91" s="136"/>
      <c r="V91" s="136"/>
      <c r="W91" s="136"/>
      <c r="X91" s="136"/>
      <c r="Y91" s="136"/>
      <c r="Z91" s="136"/>
      <c r="AA91" s="136"/>
      <c r="AB91" s="136"/>
      <c r="AC91" s="136"/>
      <c r="AD91" s="136"/>
      <c r="AE91" s="136"/>
      <c r="AF91" s="136"/>
      <c r="AG91" s="136"/>
      <c r="AH91" s="136"/>
      <c r="AI91" s="136"/>
      <c r="AJ91" s="136"/>
      <c r="AK91" s="136"/>
      <c r="AL91" s="136"/>
      <c r="AM91" s="136"/>
      <c r="AN91" s="136"/>
      <c r="AO91" s="136"/>
      <c r="AP91" s="136"/>
      <c r="AQ91" s="136"/>
      <c r="AR91" s="211"/>
      <c r="AS91" s="136"/>
      <c r="AT91" s="136"/>
      <c r="AU91" s="136"/>
      <c r="AV91" s="136"/>
      <c r="AW91" s="136"/>
      <c r="AX91" s="136"/>
      <c r="AY91" s="136"/>
      <c r="AZ91" s="136"/>
      <c r="BA91" s="136"/>
      <c r="BB91" s="136"/>
      <c r="BC91" s="136"/>
      <c r="BD91" s="136"/>
      <c r="BE91" s="136"/>
      <c r="BF91" s="136"/>
      <c r="BG91" s="136"/>
      <c r="BH91" s="159"/>
      <c r="BI91" s="136"/>
      <c r="BJ91" s="136"/>
      <c r="BK91" s="136"/>
      <c r="BL91" s="136"/>
      <c r="BM91" s="136"/>
      <c r="BN91" s="136"/>
      <c r="BO91" s="136"/>
      <c r="BP91" s="136"/>
      <c r="BQ91" s="136"/>
      <c r="BR91" s="136"/>
      <c r="BS91" s="136"/>
      <c r="BT91" s="136"/>
      <c r="BU91" s="136"/>
      <c r="BV91" s="136"/>
      <c r="BW91" s="136"/>
      <c r="BX91" s="136"/>
      <c r="BY91" s="136"/>
      <c r="BZ91" s="136"/>
      <c r="CA91" s="136"/>
      <c r="CB91" s="136"/>
      <c r="CC91" s="136"/>
      <c r="CD91" s="136"/>
      <c r="CE91" s="136"/>
      <c r="CF91" s="211"/>
      <c r="CG91" s="136"/>
      <c r="CH91" s="136"/>
      <c r="CI91" s="136"/>
      <c r="CJ91" s="136"/>
      <c r="CK91" s="136"/>
      <c r="CL91" s="136"/>
      <c r="CM91" s="136"/>
      <c r="CN91" s="136"/>
      <c r="CO91" s="136"/>
      <c r="CP91" s="136"/>
      <c r="CQ91" s="136"/>
      <c r="CR91" s="136"/>
      <c r="CS91" s="136"/>
      <c r="CT91" s="136"/>
      <c r="CU91" s="136"/>
      <c r="CV91" s="136"/>
      <c r="CW91" s="136"/>
      <c r="CX91" s="136"/>
      <c r="CY91" s="136"/>
      <c r="CZ91" s="136"/>
      <c r="DA91" s="136"/>
      <c r="DB91" s="136"/>
      <c r="DC91" s="211"/>
      <c r="DD91" s="136"/>
      <c r="DE91" s="136"/>
      <c r="DF91" s="136"/>
      <c r="DG91" s="136"/>
      <c r="DH91" s="136"/>
      <c r="DI91" s="136"/>
      <c r="DJ91" s="136"/>
      <c r="DK91" s="136"/>
      <c r="DL91" s="136"/>
      <c r="DM91" s="136"/>
      <c r="DN91" s="136"/>
      <c r="DO91" s="136"/>
      <c r="DP91" s="136"/>
      <c r="DQ91" s="136"/>
      <c r="DR91" s="136"/>
      <c r="DS91" s="136"/>
      <c r="DT91" s="136"/>
      <c r="DU91" s="136"/>
      <c r="DV91" s="136"/>
      <c r="DW91" s="136"/>
      <c r="DX91" s="136"/>
    </row>
    <row r="92" spans="1:128" ht="12.75" hidden="1" customHeight="1" thickBot="1">
      <c r="A92" s="136"/>
      <c r="B92" s="161" t="s">
        <v>24</v>
      </c>
      <c r="C92" s="136"/>
      <c r="D92" s="136"/>
      <c r="E92" s="136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/>
      <c r="R92" s="136"/>
      <c r="S92" s="136"/>
      <c r="T92" s="136"/>
      <c r="U92" s="136"/>
      <c r="V92" s="136"/>
      <c r="W92" s="136"/>
      <c r="X92" s="136"/>
      <c r="Y92" s="136"/>
      <c r="Z92" s="136"/>
      <c r="AA92" s="136"/>
      <c r="AB92" s="136"/>
      <c r="AC92" s="136"/>
      <c r="AD92" s="136"/>
      <c r="AE92" s="136"/>
      <c r="AF92" s="136"/>
      <c r="AG92" s="136"/>
      <c r="AH92" s="136"/>
      <c r="AI92" s="136"/>
      <c r="AJ92" s="136"/>
      <c r="AK92" s="136"/>
      <c r="AL92" s="136"/>
      <c r="AM92" s="136"/>
      <c r="AN92" s="136"/>
      <c r="AO92" s="136"/>
      <c r="AP92" s="136"/>
      <c r="AQ92" s="136"/>
      <c r="AR92" s="211"/>
      <c r="AS92" s="136"/>
      <c r="AT92" s="136"/>
      <c r="AU92" s="136"/>
      <c r="AV92" s="136"/>
      <c r="AW92" s="136"/>
      <c r="AX92" s="136"/>
      <c r="AY92" s="136"/>
      <c r="AZ92" s="136"/>
      <c r="BA92" s="136"/>
      <c r="BB92" s="136"/>
      <c r="BC92" s="136"/>
      <c r="BD92" s="136"/>
      <c r="BE92" s="136"/>
      <c r="BF92" s="136"/>
      <c r="BG92" s="136"/>
      <c r="BH92" s="136"/>
      <c r="BI92" s="136"/>
      <c r="BJ92" s="136"/>
      <c r="BK92" s="136"/>
      <c r="BL92" s="136"/>
      <c r="BM92" s="136"/>
      <c r="BN92" s="136"/>
      <c r="BO92" s="136"/>
      <c r="BP92" s="136"/>
      <c r="BQ92" s="136"/>
      <c r="BR92" s="136"/>
      <c r="BS92" s="136"/>
      <c r="BT92" s="136"/>
      <c r="BU92" s="136"/>
      <c r="BV92" s="136"/>
      <c r="BW92" s="136"/>
      <c r="BX92" s="136"/>
      <c r="BY92" s="136"/>
      <c r="BZ92" s="136"/>
      <c r="CA92" s="136"/>
      <c r="CB92" s="136"/>
      <c r="CC92" s="136"/>
      <c r="CD92" s="136"/>
      <c r="CE92" s="136"/>
      <c r="CF92" s="211"/>
      <c r="CG92" s="136"/>
      <c r="CH92" s="136"/>
      <c r="CI92" s="136"/>
      <c r="CJ92" s="136"/>
      <c r="CK92" s="136"/>
      <c r="CL92" s="136"/>
      <c r="CM92" s="136"/>
      <c r="CN92" s="136"/>
      <c r="CO92" s="136"/>
      <c r="CP92" s="136"/>
      <c r="CQ92" s="136"/>
      <c r="CR92" s="136"/>
      <c r="CS92" s="136"/>
      <c r="CT92" s="136"/>
      <c r="CU92" s="136"/>
      <c r="CV92" s="136"/>
      <c r="CW92" s="136"/>
      <c r="CX92" s="136"/>
      <c r="CY92" s="136"/>
      <c r="CZ92" s="136"/>
      <c r="DA92" s="136"/>
      <c r="DB92" s="136"/>
      <c r="DC92" s="211"/>
      <c r="DD92" s="136"/>
      <c r="DE92" s="136"/>
      <c r="DF92" s="136"/>
      <c r="DG92" s="136"/>
      <c r="DH92" s="136"/>
      <c r="DI92" s="136"/>
      <c r="DJ92" s="136"/>
      <c r="DK92" s="136"/>
      <c r="DL92" s="136"/>
      <c r="DM92" s="136"/>
      <c r="DN92" s="136"/>
      <c r="DO92" s="136"/>
      <c r="DP92" s="136"/>
      <c r="DQ92" s="136"/>
      <c r="DR92" s="136"/>
      <c r="DS92" s="136"/>
      <c r="DT92" s="136"/>
      <c r="DU92" s="136"/>
      <c r="DV92" s="136"/>
      <c r="DW92" s="136"/>
      <c r="DX92" s="136"/>
    </row>
    <row r="93" spans="1:128" ht="12.75" hidden="1" customHeight="1">
      <c r="A93" s="136"/>
      <c r="B93" s="136"/>
      <c r="C93" s="136"/>
      <c r="D93" s="136"/>
      <c r="E93" s="136"/>
      <c r="F93" s="136"/>
      <c r="G93" s="159"/>
      <c r="H93" s="136"/>
      <c r="I93" s="136"/>
      <c r="J93" s="136"/>
      <c r="K93" s="136"/>
      <c r="L93" s="136"/>
      <c r="M93" s="136"/>
      <c r="N93" s="136"/>
      <c r="O93" s="136"/>
      <c r="P93" s="136"/>
      <c r="Q93" s="136"/>
      <c r="R93" s="136"/>
      <c r="S93" s="136"/>
      <c r="T93" s="136"/>
      <c r="U93" s="136"/>
      <c r="V93" s="136"/>
      <c r="W93" s="136"/>
      <c r="X93" s="136"/>
      <c r="Y93" s="136"/>
      <c r="Z93" s="136"/>
      <c r="AA93" s="136"/>
      <c r="AB93" s="136"/>
      <c r="AC93" s="136"/>
      <c r="AD93" s="136"/>
      <c r="AE93" s="136"/>
      <c r="AF93" s="136"/>
      <c r="AG93" s="136"/>
      <c r="AH93" s="136"/>
      <c r="AI93" s="136"/>
      <c r="AJ93" s="136"/>
      <c r="AK93" s="136"/>
      <c r="AL93" s="136"/>
      <c r="AM93" s="136"/>
      <c r="AN93" s="136"/>
      <c r="AO93" s="136"/>
      <c r="AP93" s="136"/>
      <c r="AQ93" s="136"/>
      <c r="AR93" s="211"/>
      <c r="AS93" s="136"/>
      <c r="AT93" s="136"/>
      <c r="AU93" s="136"/>
      <c r="AV93" s="136"/>
      <c r="AW93" s="136"/>
      <c r="AX93" s="136"/>
      <c r="AY93" s="136"/>
      <c r="AZ93" s="136"/>
      <c r="BA93" s="136"/>
      <c r="BB93" s="136"/>
      <c r="BC93" s="136"/>
      <c r="BD93" s="136"/>
      <c r="BE93" s="136"/>
      <c r="BF93" s="136"/>
      <c r="BG93" s="136"/>
      <c r="BH93" s="136"/>
      <c r="BI93" s="136"/>
      <c r="BJ93" s="136"/>
      <c r="BK93" s="136"/>
      <c r="BL93" s="136"/>
      <c r="BM93" s="136"/>
      <c r="BN93" s="136"/>
      <c r="BO93" s="136"/>
      <c r="BP93" s="136"/>
      <c r="BQ93" s="136"/>
      <c r="BR93" s="136"/>
      <c r="BS93" s="136"/>
      <c r="BT93" s="136"/>
      <c r="BU93" s="136"/>
      <c r="BV93" s="136"/>
      <c r="BW93" s="136"/>
      <c r="BX93" s="136"/>
      <c r="BY93" s="136"/>
      <c r="BZ93" s="136"/>
      <c r="CA93" s="136"/>
      <c r="CB93" s="136"/>
      <c r="CC93" s="136"/>
      <c r="CD93" s="136"/>
      <c r="CE93" s="136"/>
      <c r="CF93" s="211"/>
      <c r="CG93" s="136"/>
      <c r="CH93" s="136"/>
      <c r="CI93" s="136"/>
      <c r="CJ93" s="136"/>
      <c r="CK93" s="136"/>
      <c r="CL93" s="136"/>
      <c r="CM93" s="136"/>
      <c r="CN93" s="136"/>
      <c r="CO93" s="136"/>
      <c r="CP93" s="136"/>
      <c r="CQ93" s="136"/>
      <c r="CR93" s="136"/>
      <c r="CS93" s="136"/>
      <c r="CT93" s="136"/>
      <c r="CU93" s="136"/>
      <c r="CV93" s="136"/>
      <c r="CW93" s="136"/>
      <c r="CX93" s="136"/>
      <c r="CY93" s="136"/>
      <c r="CZ93" s="136"/>
      <c r="DA93" s="136"/>
      <c r="DB93" s="136"/>
      <c r="DC93" s="211"/>
      <c r="DD93" s="136"/>
      <c r="DE93" s="136"/>
      <c r="DF93" s="136"/>
      <c r="DG93" s="136"/>
      <c r="DH93" s="136"/>
      <c r="DI93" s="136"/>
      <c r="DJ93" s="136"/>
      <c r="DK93" s="136"/>
      <c r="DL93" s="136"/>
      <c r="DM93" s="136"/>
      <c r="DN93" s="136"/>
      <c r="DO93" s="136"/>
      <c r="DP93" s="136"/>
      <c r="DQ93" s="136"/>
      <c r="DR93" s="136"/>
      <c r="DS93" s="136"/>
      <c r="DT93" s="136"/>
      <c r="DU93" s="136"/>
      <c r="DV93" s="136"/>
      <c r="DW93" s="136"/>
      <c r="DX93" s="136"/>
    </row>
    <row r="94" spans="1:128" ht="12.75" hidden="1" customHeight="1">
      <c r="A94" s="136"/>
      <c r="B94" s="136"/>
      <c r="C94" s="136"/>
      <c r="D94" s="136"/>
      <c r="E94" s="136"/>
      <c r="F94" s="136"/>
      <c r="G94" s="136"/>
      <c r="H94" s="136"/>
      <c r="I94" s="136"/>
      <c r="J94" s="136"/>
      <c r="K94" s="136"/>
      <c r="L94" s="136"/>
      <c r="M94" s="136"/>
      <c r="N94" s="136"/>
      <c r="O94" s="136"/>
      <c r="P94" s="136"/>
      <c r="Q94" s="136"/>
      <c r="R94" s="136"/>
      <c r="S94" s="136"/>
      <c r="T94" s="136"/>
      <c r="U94" s="136"/>
      <c r="V94" s="136"/>
      <c r="W94" s="136"/>
      <c r="X94" s="136"/>
      <c r="Y94" s="136"/>
      <c r="Z94" s="136"/>
      <c r="AA94" s="136"/>
      <c r="AB94" s="136"/>
      <c r="AC94" s="136"/>
      <c r="AD94" s="136"/>
      <c r="AE94" s="136"/>
      <c r="AF94" s="136"/>
      <c r="AG94" s="136"/>
      <c r="AH94" s="136"/>
      <c r="AI94" s="136"/>
      <c r="AJ94" s="136"/>
      <c r="AK94" s="136"/>
      <c r="AL94" s="136"/>
      <c r="AM94" s="136"/>
      <c r="AN94" s="136"/>
      <c r="AO94" s="136"/>
      <c r="AP94" s="136"/>
      <c r="AQ94" s="136"/>
      <c r="AR94" s="211"/>
      <c r="AS94" s="136"/>
      <c r="AT94" s="136"/>
      <c r="AU94" s="136"/>
      <c r="AV94" s="136"/>
      <c r="AW94" s="136"/>
      <c r="AX94" s="136"/>
      <c r="AY94" s="136"/>
      <c r="AZ94" s="136"/>
      <c r="BA94" s="136"/>
      <c r="BB94" s="136"/>
      <c r="BC94" s="136"/>
      <c r="BD94" s="136"/>
      <c r="BE94" s="136"/>
      <c r="BF94" s="136"/>
      <c r="BG94" s="136"/>
      <c r="BH94" s="136"/>
      <c r="BI94" s="136"/>
      <c r="BJ94" s="136"/>
      <c r="BK94" s="136"/>
      <c r="BL94" s="136"/>
      <c r="BM94" s="136"/>
      <c r="BN94" s="136"/>
      <c r="BO94" s="136"/>
      <c r="BP94" s="136"/>
      <c r="BQ94" s="136"/>
      <c r="BR94" s="136"/>
      <c r="BS94" s="136"/>
      <c r="BT94" s="136"/>
      <c r="BU94" s="136"/>
      <c r="BV94" s="136"/>
      <c r="BW94" s="136"/>
      <c r="BX94" s="136"/>
      <c r="BY94" s="136"/>
      <c r="BZ94" s="136"/>
      <c r="CA94" s="136"/>
      <c r="CB94" s="136"/>
      <c r="CC94" s="136"/>
      <c r="CD94" s="136"/>
      <c r="CE94" s="136"/>
      <c r="CF94" s="211"/>
      <c r="CG94" s="136"/>
      <c r="CH94" s="136"/>
      <c r="CI94" s="136"/>
      <c r="CJ94" s="136"/>
      <c r="CK94" s="136"/>
      <c r="CL94" s="136"/>
      <c r="CM94" s="136"/>
      <c r="CN94" s="136"/>
      <c r="CO94" s="136"/>
      <c r="CP94" s="136"/>
      <c r="CQ94" s="136"/>
      <c r="CR94" s="136"/>
      <c r="CS94" s="136"/>
      <c r="CT94" s="136"/>
      <c r="CU94" s="136"/>
      <c r="CV94" s="136"/>
      <c r="CW94" s="136"/>
      <c r="CX94" s="136"/>
      <c r="CY94" s="136"/>
      <c r="CZ94" s="136"/>
      <c r="DA94" s="136"/>
      <c r="DB94" s="136"/>
      <c r="DC94" s="211"/>
      <c r="DD94" s="136"/>
      <c r="DE94" s="136"/>
      <c r="DF94" s="136"/>
      <c r="DG94" s="136"/>
      <c r="DH94" s="136"/>
      <c r="DI94" s="136"/>
      <c r="DJ94" s="136"/>
      <c r="DK94" s="136"/>
      <c r="DL94" s="136"/>
      <c r="DM94" s="136"/>
      <c r="DN94" s="136"/>
      <c r="DO94" s="136"/>
      <c r="DP94" s="136"/>
      <c r="DQ94" s="136"/>
      <c r="DR94" s="136"/>
      <c r="DS94" s="136"/>
      <c r="DT94" s="136"/>
      <c r="DU94" s="136"/>
      <c r="DV94" s="136"/>
      <c r="DW94" s="136"/>
      <c r="DX94" s="136"/>
    </row>
    <row r="95" spans="1:128" ht="12.75" hidden="1" customHeight="1">
      <c r="A95" s="136"/>
      <c r="B95" s="187" t="s">
        <v>1226</v>
      </c>
      <c r="C95" s="188" t="s">
        <v>1227</v>
      </c>
      <c r="D95" s="136"/>
      <c r="E95" s="136"/>
      <c r="F95" s="136"/>
      <c r="G95" s="159"/>
      <c r="H95" s="136"/>
      <c r="I95" s="136"/>
      <c r="J95" s="136"/>
      <c r="K95" s="136"/>
      <c r="L95" s="136"/>
      <c r="M95" s="136"/>
      <c r="N95" s="136"/>
      <c r="O95" s="136"/>
      <c r="P95" s="136"/>
      <c r="Q95" s="136"/>
      <c r="R95" s="136"/>
      <c r="S95" s="136"/>
      <c r="T95" s="136"/>
      <c r="U95" s="136"/>
      <c r="V95" s="136"/>
      <c r="W95" s="136"/>
      <c r="X95" s="136"/>
      <c r="Y95" s="136"/>
      <c r="Z95" s="136"/>
      <c r="AA95" s="136"/>
      <c r="AB95" s="136"/>
      <c r="AC95" s="136"/>
      <c r="AD95" s="136"/>
      <c r="AE95" s="136"/>
      <c r="AF95" s="136"/>
      <c r="AG95" s="136"/>
      <c r="AH95" s="136"/>
      <c r="AI95" s="136"/>
      <c r="AJ95" s="136"/>
      <c r="AK95" s="136"/>
      <c r="AL95" s="136"/>
      <c r="AM95" s="136"/>
      <c r="AN95" s="136"/>
      <c r="AO95" s="136"/>
      <c r="AP95" s="136"/>
      <c r="AQ95" s="136"/>
      <c r="AR95" s="211"/>
      <c r="AS95" s="136"/>
      <c r="AT95" s="136"/>
      <c r="AU95" s="136"/>
      <c r="AV95" s="136"/>
      <c r="AW95" s="136"/>
      <c r="AX95" s="136"/>
      <c r="AY95" s="136"/>
      <c r="AZ95" s="136"/>
      <c r="BA95" s="136"/>
      <c r="BB95" s="136"/>
      <c r="BC95" s="136"/>
      <c r="BD95" s="136"/>
      <c r="BE95" s="136"/>
      <c r="BF95" s="136"/>
      <c r="BG95" s="136"/>
      <c r="BH95" s="136"/>
      <c r="BI95" s="136"/>
      <c r="BJ95" s="136"/>
      <c r="BK95" s="136"/>
      <c r="BL95" s="136"/>
      <c r="BM95" s="136"/>
      <c r="BN95" s="136"/>
      <c r="BO95" s="136"/>
      <c r="BP95" s="136"/>
      <c r="BQ95" s="136"/>
      <c r="BR95" s="136"/>
      <c r="BS95" s="136"/>
      <c r="BT95" s="136"/>
      <c r="BU95" s="136"/>
      <c r="BV95" s="136"/>
      <c r="BW95" s="136"/>
      <c r="BX95" s="136"/>
      <c r="BY95" s="136"/>
      <c r="BZ95" s="136"/>
      <c r="CA95" s="136"/>
      <c r="CB95" s="136"/>
      <c r="CC95" s="136"/>
      <c r="CD95" s="136"/>
      <c r="CE95" s="136"/>
      <c r="CF95" s="211"/>
      <c r="CG95" s="136"/>
      <c r="CH95" s="136"/>
      <c r="CI95" s="136"/>
      <c r="CJ95" s="136"/>
      <c r="CK95" s="136"/>
      <c r="CL95" s="136"/>
      <c r="CM95" s="136"/>
      <c r="CN95" s="136"/>
      <c r="CO95" s="136"/>
      <c r="CP95" s="136"/>
      <c r="CQ95" s="136"/>
      <c r="CR95" s="136"/>
      <c r="CS95" s="136"/>
      <c r="CT95" s="136"/>
      <c r="CU95" s="136"/>
      <c r="CV95" s="136"/>
      <c r="CW95" s="136"/>
      <c r="CX95" s="136"/>
      <c r="CY95" s="136"/>
      <c r="CZ95" s="136"/>
      <c r="DA95" s="136"/>
      <c r="DB95" s="136"/>
      <c r="DC95" s="211"/>
      <c r="DD95" s="136"/>
      <c r="DE95" s="136"/>
      <c r="DF95" s="136"/>
      <c r="DG95" s="136"/>
      <c r="DH95" s="136"/>
      <c r="DI95" s="136"/>
      <c r="DJ95" s="136"/>
      <c r="DK95" s="136"/>
      <c r="DL95" s="136"/>
      <c r="DM95" s="136"/>
      <c r="DN95" s="136"/>
      <c r="DO95" s="136"/>
      <c r="DP95" s="136"/>
      <c r="DQ95" s="136"/>
      <c r="DR95" s="136"/>
      <c r="DS95" s="136"/>
      <c r="DT95" s="136"/>
      <c r="DU95" s="136"/>
      <c r="DV95" s="136"/>
      <c r="DW95" s="136"/>
      <c r="DX95" s="136"/>
    </row>
    <row r="96" spans="1:128" ht="12.75" hidden="1" customHeight="1">
      <c r="A96" s="136"/>
      <c r="B96" s="189" t="s">
        <v>1</v>
      </c>
      <c r="C96" s="190"/>
      <c r="D96" s="136"/>
      <c r="E96" s="136"/>
      <c r="F96" s="136"/>
      <c r="G96" s="136"/>
      <c r="H96" s="136"/>
      <c r="I96" s="136"/>
      <c r="J96" s="136"/>
      <c r="K96" s="136"/>
      <c r="L96" s="136"/>
      <c r="M96" s="136"/>
      <c r="N96" s="136"/>
      <c r="O96" s="136"/>
      <c r="P96" s="136"/>
      <c r="Q96" s="136"/>
      <c r="R96" s="136"/>
      <c r="S96" s="136"/>
      <c r="T96" s="136"/>
      <c r="U96" s="136"/>
      <c r="V96" s="136"/>
      <c r="W96" s="136"/>
      <c r="X96" s="136"/>
      <c r="Y96" s="136"/>
      <c r="Z96" s="136"/>
      <c r="AA96" s="136"/>
      <c r="AB96" s="136"/>
      <c r="AC96" s="136"/>
      <c r="AD96" s="136"/>
      <c r="AE96" s="136"/>
      <c r="AF96" s="136"/>
      <c r="AG96" s="136"/>
      <c r="AH96" s="136"/>
      <c r="AI96" s="136"/>
      <c r="AJ96" s="136"/>
      <c r="AK96" s="136"/>
      <c r="AL96" s="136"/>
      <c r="AM96" s="136"/>
      <c r="AN96" s="136"/>
      <c r="AO96" s="136"/>
      <c r="AP96" s="136"/>
      <c r="AQ96" s="136"/>
      <c r="AR96" s="211"/>
      <c r="AS96" s="136"/>
      <c r="AT96" s="136"/>
      <c r="AU96" s="136"/>
      <c r="AV96" s="136"/>
      <c r="AW96" s="136"/>
      <c r="AX96" s="136"/>
      <c r="AY96" s="136"/>
      <c r="AZ96" s="136"/>
      <c r="BA96" s="136"/>
      <c r="BB96" s="136"/>
      <c r="BC96" s="136"/>
      <c r="BD96" s="136"/>
      <c r="BE96" s="136"/>
      <c r="BF96" s="136"/>
      <c r="BG96" s="136"/>
      <c r="BH96" s="136"/>
      <c r="BI96" s="136"/>
      <c r="BJ96" s="136"/>
      <c r="BK96" s="136"/>
      <c r="BL96" s="136"/>
      <c r="BM96" s="136"/>
      <c r="BN96" s="136"/>
      <c r="BO96" s="136"/>
      <c r="BP96" s="136"/>
      <c r="BQ96" s="136"/>
      <c r="BR96" s="136"/>
      <c r="BS96" s="136"/>
      <c r="BT96" s="136"/>
      <c r="BU96" s="136"/>
      <c r="BV96" s="136"/>
      <c r="BW96" s="136"/>
      <c r="BX96" s="136"/>
      <c r="BY96" s="136"/>
      <c r="BZ96" s="136"/>
      <c r="CA96" s="136"/>
      <c r="CB96" s="136"/>
      <c r="CC96" s="136"/>
      <c r="CD96" s="136"/>
      <c r="CE96" s="136"/>
      <c r="CF96" s="211"/>
      <c r="CG96" s="136"/>
      <c r="CH96" s="136"/>
      <c r="CI96" s="136"/>
      <c r="CJ96" s="136"/>
      <c r="CK96" s="136"/>
      <c r="CL96" s="136"/>
      <c r="CM96" s="136"/>
      <c r="CN96" s="136"/>
      <c r="CO96" s="136"/>
      <c r="CP96" s="136"/>
      <c r="CQ96" s="136"/>
      <c r="CR96" s="136"/>
      <c r="CS96" s="136"/>
      <c r="CT96" s="136"/>
      <c r="CU96" s="136"/>
      <c r="CV96" s="136"/>
      <c r="CW96" s="136"/>
      <c r="CX96" s="136"/>
      <c r="CY96" s="136"/>
      <c r="CZ96" s="136"/>
      <c r="DA96" s="136"/>
      <c r="DB96" s="136"/>
      <c r="DC96" s="211"/>
      <c r="DD96" s="136"/>
      <c r="DE96" s="136"/>
      <c r="DF96" s="136"/>
      <c r="DG96" s="136"/>
      <c r="DH96" s="136"/>
      <c r="DI96" s="136"/>
      <c r="DJ96" s="136"/>
      <c r="DK96" s="136"/>
      <c r="DL96" s="136"/>
      <c r="DM96" s="136"/>
      <c r="DN96" s="136"/>
      <c r="DO96" s="136"/>
      <c r="DP96" s="136"/>
      <c r="DQ96" s="136"/>
      <c r="DR96" s="136"/>
      <c r="DS96" s="136"/>
      <c r="DT96" s="136"/>
      <c r="DU96" s="136"/>
      <c r="DV96" s="136"/>
      <c r="DW96" s="136"/>
      <c r="DX96" s="136"/>
    </row>
    <row r="97" spans="1:128" ht="12.75" hidden="1" customHeight="1">
      <c r="A97" s="136"/>
      <c r="B97" s="191" t="s">
        <v>2</v>
      </c>
      <c r="C97" s="192"/>
      <c r="D97" s="136"/>
      <c r="E97" s="136"/>
      <c r="F97" s="136"/>
      <c r="G97" s="136"/>
      <c r="H97" s="136"/>
      <c r="I97" s="136"/>
      <c r="J97" s="159"/>
      <c r="K97" s="136"/>
      <c r="L97" s="136"/>
      <c r="M97" s="136"/>
      <c r="N97" s="136"/>
      <c r="O97" s="136"/>
      <c r="P97" s="136"/>
      <c r="Q97" s="136"/>
      <c r="R97" s="136"/>
      <c r="S97" s="136"/>
      <c r="T97" s="136"/>
      <c r="U97" s="136"/>
      <c r="V97" s="136"/>
      <c r="W97" s="136"/>
      <c r="X97" s="136"/>
      <c r="Y97" s="136"/>
      <c r="Z97" s="136"/>
      <c r="AA97" s="136"/>
      <c r="AB97" s="136"/>
      <c r="AC97" s="136"/>
      <c r="AD97" s="136"/>
      <c r="AE97" s="136"/>
      <c r="AF97" s="136"/>
      <c r="AG97" s="136"/>
      <c r="AH97" s="136"/>
      <c r="AI97" s="136"/>
      <c r="AJ97" s="136"/>
      <c r="AK97" s="136"/>
      <c r="AL97" s="136"/>
      <c r="AM97" s="136"/>
      <c r="AN97" s="136"/>
      <c r="AO97" s="136"/>
      <c r="AP97" s="136"/>
      <c r="AQ97" s="136"/>
      <c r="AR97" s="211"/>
      <c r="AS97" s="136"/>
      <c r="AT97" s="136"/>
      <c r="AU97" s="136"/>
      <c r="AV97" s="136"/>
      <c r="AW97" s="136"/>
      <c r="AX97" s="136"/>
      <c r="AY97" s="136"/>
      <c r="AZ97" s="136"/>
      <c r="BA97" s="136"/>
      <c r="BB97" s="136"/>
      <c r="BC97" s="136"/>
      <c r="BD97" s="136"/>
      <c r="BE97" s="136"/>
      <c r="BF97" s="136"/>
      <c r="BG97" s="136"/>
      <c r="BH97" s="136"/>
      <c r="BI97" s="136"/>
      <c r="BJ97" s="136"/>
      <c r="BK97" s="136"/>
      <c r="BL97" s="136"/>
      <c r="BM97" s="136"/>
      <c r="BN97" s="136"/>
      <c r="BO97" s="136"/>
      <c r="BP97" s="136"/>
      <c r="BQ97" s="136"/>
      <c r="BR97" s="136"/>
      <c r="BS97" s="136"/>
      <c r="BT97" s="136"/>
      <c r="BU97" s="136"/>
      <c r="BV97" s="136"/>
      <c r="BW97" s="136"/>
      <c r="BX97" s="136"/>
      <c r="BY97" s="136"/>
      <c r="BZ97" s="136"/>
      <c r="CA97" s="136"/>
      <c r="CB97" s="136"/>
      <c r="CC97" s="136"/>
      <c r="CD97" s="136"/>
      <c r="CE97" s="136"/>
      <c r="CF97" s="211"/>
      <c r="CG97" s="136"/>
      <c r="CH97" s="136"/>
      <c r="CI97" s="136"/>
      <c r="CJ97" s="136"/>
      <c r="CK97" s="136"/>
      <c r="CL97" s="136"/>
      <c r="CM97" s="136"/>
      <c r="CN97" s="136"/>
      <c r="CO97" s="136"/>
      <c r="CP97" s="136"/>
      <c r="CQ97" s="136"/>
      <c r="CR97" s="136"/>
      <c r="CS97" s="136"/>
      <c r="CT97" s="136"/>
      <c r="CU97" s="136"/>
      <c r="CV97" s="136"/>
      <c r="CW97" s="136"/>
      <c r="CX97" s="136"/>
      <c r="CY97" s="136"/>
      <c r="CZ97" s="136"/>
      <c r="DA97" s="136"/>
      <c r="DB97" s="136"/>
      <c r="DC97" s="211"/>
      <c r="DD97" s="136"/>
      <c r="DE97" s="136"/>
      <c r="DF97" s="136"/>
      <c r="DG97" s="136"/>
      <c r="DH97" s="136"/>
      <c r="DI97" s="136"/>
      <c r="DJ97" s="136"/>
      <c r="DK97" s="136"/>
      <c r="DL97" s="136"/>
      <c r="DM97" s="136"/>
      <c r="DN97" s="136"/>
      <c r="DO97" s="136"/>
      <c r="DP97" s="136"/>
      <c r="DQ97" s="136"/>
      <c r="DR97" s="136"/>
      <c r="DS97" s="136"/>
      <c r="DT97" s="136"/>
      <c r="DU97" s="136"/>
      <c r="DV97" s="136"/>
      <c r="DW97" s="136"/>
      <c r="DX97" s="136"/>
    </row>
    <row r="98" spans="1:128" ht="12.75" hidden="1" customHeight="1">
      <c r="A98" s="136"/>
      <c r="B98" s="191" t="s">
        <v>3</v>
      </c>
      <c r="C98" s="193"/>
      <c r="D98" s="136"/>
      <c r="E98" s="136"/>
      <c r="F98" s="136"/>
      <c r="G98" s="136"/>
      <c r="H98" s="136"/>
      <c r="I98" s="136"/>
      <c r="J98" s="136"/>
      <c r="K98" s="136"/>
      <c r="L98" s="136"/>
      <c r="M98" s="136"/>
      <c r="N98" s="136"/>
      <c r="O98" s="136"/>
      <c r="P98" s="136"/>
      <c r="Q98" s="136"/>
      <c r="R98" s="136"/>
      <c r="S98" s="136"/>
      <c r="T98" s="136"/>
      <c r="U98" s="136"/>
      <c r="V98" s="136"/>
      <c r="W98" s="136"/>
      <c r="X98" s="136"/>
      <c r="Y98" s="136"/>
      <c r="Z98" s="136"/>
      <c r="AA98" s="136"/>
      <c r="AB98" s="136"/>
      <c r="AC98" s="136"/>
      <c r="AD98" s="136"/>
      <c r="AE98" s="136"/>
      <c r="AF98" s="136"/>
      <c r="AG98" s="136"/>
      <c r="AH98" s="136"/>
      <c r="AI98" s="136"/>
      <c r="AJ98" s="136"/>
      <c r="AK98" s="136"/>
      <c r="AL98" s="136"/>
      <c r="AM98" s="136"/>
      <c r="AN98" s="136"/>
      <c r="AO98" s="136"/>
      <c r="AP98" s="136"/>
      <c r="AQ98" s="136"/>
      <c r="AR98" s="211"/>
      <c r="AS98" s="136"/>
      <c r="AT98" s="136"/>
      <c r="AU98" s="136"/>
      <c r="AV98" s="136"/>
      <c r="AW98" s="136"/>
      <c r="AX98" s="136"/>
      <c r="AY98" s="136"/>
      <c r="AZ98" s="136"/>
      <c r="BA98" s="136"/>
      <c r="BB98" s="136"/>
      <c r="BC98" s="136"/>
      <c r="BD98" s="136"/>
      <c r="BE98" s="136"/>
      <c r="BF98" s="136"/>
      <c r="BG98" s="136"/>
      <c r="BH98" s="136"/>
      <c r="BI98" s="136"/>
      <c r="BJ98" s="136"/>
      <c r="BK98" s="136"/>
      <c r="BL98" s="136"/>
      <c r="BM98" s="136"/>
      <c r="BN98" s="136"/>
      <c r="BO98" s="136"/>
      <c r="BP98" s="136"/>
      <c r="BQ98" s="136"/>
      <c r="BR98" s="136"/>
      <c r="BS98" s="136"/>
      <c r="BT98" s="136"/>
      <c r="BU98" s="136"/>
      <c r="BV98" s="136"/>
      <c r="BW98" s="136"/>
      <c r="BX98" s="136"/>
      <c r="BY98" s="136"/>
      <c r="BZ98" s="136"/>
      <c r="CA98" s="136"/>
      <c r="CB98" s="136"/>
      <c r="CC98" s="136"/>
      <c r="CD98" s="136"/>
      <c r="CE98" s="136"/>
      <c r="CF98" s="211"/>
      <c r="CG98" s="136"/>
      <c r="CH98" s="136"/>
      <c r="CI98" s="136"/>
      <c r="CJ98" s="136"/>
      <c r="CK98" s="136"/>
      <c r="CL98" s="136"/>
      <c r="CM98" s="136"/>
      <c r="CN98" s="136"/>
      <c r="CO98" s="136"/>
      <c r="CP98" s="136"/>
      <c r="CQ98" s="136"/>
      <c r="CR98" s="136"/>
      <c r="CS98" s="136"/>
      <c r="CT98" s="136"/>
      <c r="CU98" s="136"/>
      <c r="CV98" s="136"/>
      <c r="CW98" s="136"/>
      <c r="CX98" s="136"/>
      <c r="CY98" s="136"/>
      <c r="CZ98" s="136"/>
      <c r="DA98" s="136"/>
      <c r="DB98" s="136"/>
      <c r="DC98" s="211"/>
      <c r="DD98" s="136"/>
      <c r="DE98" s="136"/>
      <c r="DF98" s="136"/>
      <c r="DG98" s="136"/>
      <c r="DH98" s="136"/>
      <c r="DI98" s="136"/>
      <c r="DJ98" s="136"/>
      <c r="DK98" s="136"/>
      <c r="DL98" s="136"/>
      <c r="DM98" s="136"/>
      <c r="DN98" s="136"/>
      <c r="DO98" s="136"/>
      <c r="DP98" s="136"/>
      <c r="DQ98" s="136"/>
      <c r="DR98" s="136"/>
      <c r="DS98" s="136"/>
      <c r="DT98" s="136"/>
      <c r="DU98" s="136"/>
      <c r="DV98" s="136"/>
      <c r="DW98" s="136"/>
      <c r="DX98" s="136"/>
    </row>
    <row r="99" spans="1:128" ht="12.75" hidden="1" customHeight="1">
      <c r="A99" s="136"/>
      <c r="B99" s="136"/>
      <c r="C99" s="136"/>
      <c r="D99" s="136"/>
      <c r="E99" s="136"/>
      <c r="F99" s="136"/>
      <c r="G99" s="136"/>
      <c r="H99" s="136"/>
      <c r="I99" s="136"/>
      <c r="J99" s="136"/>
      <c r="K99" s="136"/>
      <c r="L99" s="136"/>
      <c r="M99" s="136"/>
      <c r="N99" s="136"/>
      <c r="O99" s="136"/>
      <c r="P99" s="136"/>
      <c r="Q99" s="136"/>
      <c r="R99" s="136"/>
      <c r="S99" s="136"/>
      <c r="T99" s="136"/>
      <c r="U99" s="136"/>
      <c r="V99" s="136"/>
      <c r="W99" s="136"/>
      <c r="X99" s="136"/>
      <c r="Y99" s="136"/>
      <c r="Z99" s="136"/>
      <c r="AA99" s="136"/>
      <c r="AB99" s="136"/>
      <c r="AC99" s="136"/>
      <c r="AD99" s="136"/>
      <c r="AE99" s="136"/>
      <c r="AF99" s="136"/>
      <c r="AG99" s="136"/>
      <c r="AH99" s="136"/>
      <c r="AI99" s="136"/>
      <c r="AJ99" s="136"/>
      <c r="AK99" s="136"/>
      <c r="AL99" s="136"/>
      <c r="AM99" s="136"/>
      <c r="AN99" s="136"/>
      <c r="AO99" s="136"/>
      <c r="AP99" s="136"/>
      <c r="AQ99" s="136"/>
      <c r="AR99" s="211"/>
      <c r="AS99" s="136"/>
      <c r="AT99" s="136"/>
      <c r="AU99" s="136"/>
      <c r="AV99" s="136"/>
      <c r="AW99" s="136"/>
      <c r="AX99" s="136"/>
      <c r="AY99" s="136"/>
      <c r="AZ99" s="136"/>
      <c r="BA99" s="136"/>
      <c r="BB99" s="136"/>
      <c r="BC99" s="136"/>
      <c r="BD99" s="136"/>
      <c r="BE99" s="136"/>
      <c r="BF99" s="136"/>
      <c r="BG99" s="136"/>
      <c r="BH99" s="136"/>
      <c r="BI99" s="136"/>
      <c r="BJ99" s="136"/>
      <c r="BK99" s="136"/>
      <c r="BL99" s="136"/>
      <c r="BM99" s="136"/>
      <c r="BN99" s="136"/>
      <c r="BO99" s="136"/>
      <c r="BP99" s="136"/>
      <c r="BQ99" s="136"/>
      <c r="BR99" s="136"/>
      <c r="BS99" s="136"/>
      <c r="BT99" s="136"/>
      <c r="BU99" s="136"/>
      <c r="BV99" s="136"/>
      <c r="BW99" s="136"/>
      <c r="BX99" s="136"/>
      <c r="BY99" s="136"/>
      <c r="BZ99" s="136"/>
      <c r="CA99" s="136"/>
      <c r="CB99" s="136"/>
      <c r="CC99" s="136"/>
      <c r="CD99" s="136"/>
      <c r="CE99" s="136"/>
      <c r="CF99" s="211"/>
      <c r="CG99" s="136"/>
      <c r="CH99" s="136"/>
      <c r="CI99" s="136"/>
      <c r="CJ99" s="136"/>
      <c r="CK99" s="136"/>
      <c r="CL99" s="136"/>
      <c r="CM99" s="136"/>
      <c r="CN99" s="136"/>
      <c r="CO99" s="136"/>
      <c r="CP99" s="136"/>
      <c r="CQ99" s="136"/>
      <c r="CR99" s="136"/>
      <c r="CS99" s="136"/>
      <c r="CT99" s="136"/>
      <c r="CU99" s="136"/>
      <c r="CV99" s="136"/>
      <c r="CW99" s="136"/>
      <c r="CX99" s="136"/>
      <c r="CY99" s="136"/>
      <c r="CZ99" s="136"/>
      <c r="DA99" s="136"/>
      <c r="DB99" s="136"/>
      <c r="DC99" s="211"/>
      <c r="DD99" s="136"/>
      <c r="DE99" s="136"/>
      <c r="DF99" s="136"/>
      <c r="DG99" s="136"/>
      <c r="DH99" s="136"/>
      <c r="DI99" s="136"/>
      <c r="DJ99" s="136"/>
      <c r="DK99" s="136"/>
      <c r="DL99" s="136"/>
      <c r="DM99" s="136"/>
      <c r="DN99" s="136"/>
      <c r="DO99" s="136"/>
      <c r="DP99" s="136"/>
      <c r="DQ99" s="136"/>
      <c r="DR99" s="136"/>
      <c r="DS99" s="136"/>
      <c r="DT99" s="136"/>
      <c r="DU99" s="136"/>
      <c r="DV99" s="136"/>
      <c r="DW99" s="136"/>
      <c r="DX99" s="136"/>
    </row>
    <row r="100" spans="1:128" ht="12.75" customHeight="1">
      <c r="A100" s="136"/>
      <c r="B100" s="136"/>
      <c r="C100" s="136"/>
      <c r="D100" s="136"/>
      <c r="E100" s="136"/>
      <c r="F100" s="136"/>
      <c r="G100" s="136"/>
      <c r="H100" s="136"/>
      <c r="I100" s="136"/>
      <c r="J100" s="136"/>
      <c r="K100" s="136"/>
      <c r="L100" s="136"/>
      <c r="M100" s="136"/>
      <c r="N100" s="136"/>
      <c r="O100" s="136"/>
      <c r="P100" s="136"/>
      <c r="Q100" s="136"/>
      <c r="R100" s="136"/>
      <c r="S100" s="136"/>
      <c r="T100" s="136"/>
      <c r="U100" s="136"/>
      <c r="V100" s="136"/>
      <c r="W100" s="136"/>
      <c r="X100" s="136"/>
      <c r="Y100" s="136"/>
      <c r="Z100" s="136"/>
      <c r="AA100" s="136"/>
      <c r="AB100" s="136"/>
      <c r="AC100" s="136"/>
      <c r="AD100" s="136"/>
      <c r="AE100" s="136"/>
      <c r="AF100" s="136"/>
      <c r="AG100" s="136"/>
      <c r="AH100" s="136"/>
      <c r="AI100" s="136"/>
      <c r="AJ100" s="136"/>
      <c r="AK100" s="136"/>
      <c r="AL100" s="136"/>
      <c r="AM100" s="136"/>
      <c r="AN100" s="136"/>
      <c r="AO100" s="136"/>
      <c r="AP100" s="136"/>
      <c r="AQ100" s="136"/>
      <c r="AR100" s="211"/>
      <c r="AS100" s="136"/>
      <c r="AT100" s="136"/>
      <c r="AU100" s="136"/>
      <c r="AV100" s="136"/>
      <c r="AW100" s="136"/>
      <c r="AX100" s="136"/>
      <c r="AY100" s="136"/>
      <c r="AZ100" s="136"/>
      <c r="BA100" s="136"/>
      <c r="BB100" s="136"/>
      <c r="BC100" s="136"/>
      <c r="BD100" s="136"/>
      <c r="BE100" s="136"/>
      <c r="BF100" s="136"/>
      <c r="BG100" s="136"/>
      <c r="BH100" s="136"/>
      <c r="BI100" s="136"/>
      <c r="BJ100" s="136"/>
      <c r="BK100" s="136"/>
      <c r="BL100" s="136"/>
      <c r="BM100" s="136"/>
      <c r="BN100" s="136"/>
      <c r="BO100" s="136"/>
      <c r="BP100" s="136"/>
      <c r="BQ100" s="136"/>
      <c r="BR100" s="136"/>
      <c r="BS100" s="136"/>
      <c r="BT100" s="136"/>
      <c r="BU100" s="136"/>
      <c r="BV100" s="136"/>
      <c r="BW100" s="136"/>
      <c r="BX100" s="136"/>
      <c r="BY100" s="136"/>
      <c r="BZ100" s="136"/>
      <c r="CA100" s="136"/>
      <c r="CB100" s="136"/>
      <c r="CC100" s="136"/>
      <c r="CD100" s="136"/>
      <c r="CE100" s="136"/>
      <c r="CF100" s="211"/>
      <c r="CG100" s="136"/>
      <c r="CH100" s="136"/>
      <c r="CI100" s="136"/>
      <c r="CJ100" s="136"/>
      <c r="CK100" s="136"/>
      <c r="CL100" s="136"/>
      <c r="CM100" s="136"/>
      <c r="CN100" s="136"/>
      <c r="CO100" s="136"/>
      <c r="CP100" s="136"/>
      <c r="CQ100" s="136"/>
      <c r="CR100" s="136"/>
      <c r="CS100" s="136"/>
      <c r="CT100" s="136"/>
      <c r="CU100" s="136"/>
      <c r="CV100" s="136"/>
      <c r="CW100" s="136"/>
      <c r="CX100" s="136"/>
      <c r="CY100" s="136"/>
      <c r="CZ100" s="136"/>
      <c r="DA100" s="136"/>
      <c r="DB100" s="136"/>
      <c r="DC100" s="211"/>
      <c r="DD100" s="136"/>
      <c r="DE100" s="136"/>
      <c r="DF100" s="136"/>
      <c r="DG100" s="136"/>
      <c r="DH100" s="136"/>
      <c r="DI100" s="136"/>
      <c r="DJ100" s="136"/>
      <c r="DK100" s="136"/>
      <c r="DL100" s="136"/>
      <c r="DM100" s="136"/>
      <c r="DN100" s="136"/>
      <c r="DO100" s="136"/>
      <c r="DP100" s="136"/>
      <c r="DQ100" s="136"/>
      <c r="DR100" s="136"/>
      <c r="DS100" s="136"/>
      <c r="DT100" s="136"/>
      <c r="DU100" s="136"/>
      <c r="DV100" s="136"/>
      <c r="DW100" s="136"/>
      <c r="DX100" s="136"/>
    </row>
    <row r="101" spans="1:128" ht="12.75" customHeight="1">
      <c r="A101" s="136"/>
      <c r="B101" s="136"/>
      <c r="C101" s="136"/>
      <c r="D101" s="136"/>
      <c r="E101" s="136"/>
      <c r="F101" s="136"/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  <c r="AA101" s="136"/>
      <c r="AB101" s="136"/>
      <c r="AC101" s="136"/>
      <c r="AD101" s="136"/>
      <c r="AE101" s="136"/>
      <c r="AF101" s="136"/>
      <c r="AG101" s="136"/>
      <c r="AH101" s="136"/>
      <c r="AI101" s="136"/>
      <c r="AJ101" s="136"/>
      <c r="AK101" s="136"/>
      <c r="AL101" s="136"/>
      <c r="AM101" s="136"/>
      <c r="AN101" s="136"/>
      <c r="AO101" s="136"/>
      <c r="AP101" s="136"/>
      <c r="AQ101" s="136"/>
      <c r="AR101" s="211"/>
      <c r="AS101" s="136"/>
      <c r="AT101" s="136"/>
      <c r="AU101" s="136"/>
      <c r="AV101" s="136"/>
      <c r="AW101" s="136"/>
      <c r="AX101" s="136"/>
      <c r="AY101" s="136"/>
      <c r="AZ101" s="136"/>
      <c r="BA101" s="136"/>
      <c r="BB101" s="136"/>
      <c r="BC101" s="136"/>
      <c r="BD101" s="136"/>
      <c r="BE101" s="136"/>
      <c r="BF101" s="136"/>
      <c r="BG101" s="136"/>
      <c r="BH101" s="136"/>
      <c r="BI101" s="136"/>
      <c r="BJ101" s="136"/>
      <c r="BK101" s="136"/>
      <c r="BL101" s="136"/>
      <c r="BM101" s="136"/>
      <c r="BN101" s="136"/>
      <c r="BO101" s="136"/>
      <c r="BP101" s="136"/>
      <c r="BQ101" s="136"/>
      <c r="BR101" s="136"/>
      <c r="BS101" s="136"/>
      <c r="BT101" s="136"/>
      <c r="BU101" s="136"/>
      <c r="BV101" s="136"/>
      <c r="BW101" s="136"/>
      <c r="BX101" s="136"/>
      <c r="BY101" s="136"/>
      <c r="BZ101" s="136"/>
      <c r="CA101" s="136"/>
      <c r="CB101" s="136"/>
      <c r="CC101" s="136"/>
      <c r="CD101" s="136"/>
      <c r="CE101" s="136"/>
      <c r="CF101" s="211"/>
      <c r="CG101" s="136"/>
      <c r="CH101" s="136"/>
      <c r="CI101" s="136"/>
      <c r="CJ101" s="136"/>
      <c r="CK101" s="136"/>
      <c r="CL101" s="136"/>
      <c r="CM101" s="136"/>
      <c r="CN101" s="136"/>
      <c r="CO101" s="136"/>
      <c r="CP101" s="136"/>
      <c r="CQ101" s="136"/>
      <c r="CR101" s="136"/>
      <c r="CS101" s="136"/>
      <c r="CT101" s="136"/>
      <c r="CU101" s="136"/>
      <c r="CV101" s="136"/>
      <c r="CW101" s="136"/>
      <c r="CX101" s="136"/>
      <c r="CY101" s="136"/>
      <c r="CZ101" s="136"/>
      <c r="DA101" s="136"/>
      <c r="DB101" s="136"/>
      <c r="DC101" s="211"/>
      <c r="DD101" s="136"/>
      <c r="DE101" s="136"/>
      <c r="DF101" s="136"/>
      <c r="DG101" s="136"/>
      <c r="DH101" s="136"/>
      <c r="DI101" s="136"/>
      <c r="DJ101" s="136"/>
      <c r="DK101" s="136"/>
      <c r="DL101" s="136"/>
      <c r="DM101" s="136"/>
      <c r="DN101" s="136"/>
      <c r="DO101" s="136"/>
      <c r="DP101" s="136"/>
      <c r="DQ101" s="136"/>
      <c r="DR101" s="136"/>
      <c r="DS101" s="136"/>
      <c r="DT101" s="136"/>
      <c r="DU101" s="136"/>
      <c r="DV101" s="136"/>
      <c r="DW101" s="136"/>
      <c r="DX101" s="136"/>
    </row>
    <row r="102" spans="1:128" ht="12.75" customHeight="1">
      <c r="A102" s="136"/>
      <c r="B102" s="136"/>
      <c r="C102" s="136"/>
      <c r="D102" s="136"/>
      <c r="E102" s="136"/>
      <c r="F102" s="136"/>
      <c r="G102" s="136"/>
      <c r="H102" s="136"/>
      <c r="I102" s="136"/>
      <c r="J102" s="136"/>
      <c r="K102" s="136"/>
      <c r="L102" s="136"/>
      <c r="M102" s="136"/>
      <c r="N102" s="136"/>
      <c r="O102" s="136"/>
      <c r="P102" s="136"/>
      <c r="Q102" s="136"/>
      <c r="R102" s="136"/>
      <c r="S102" s="136"/>
      <c r="T102" s="136"/>
      <c r="U102" s="136"/>
      <c r="V102" s="136"/>
      <c r="W102" s="136"/>
      <c r="X102" s="136"/>
      <c r="Y102" s="136"/>
      <c r="Z102" s="136"/>
      <c r="AA102" s="136"/>
      <c r="AB102" s="136"/>
      <c r="AC102" s="136"/>
      <c r="AD102" s="136"/>
      <c r="AE102" s="136"/>
      <c r="AF102" s="136"/>
      <c r="AG102" s="136"/>
      <c r="AH102" s="136"/>
      <c r="AI102" s="136"/>
      <c r="AJ102" s="136"/>
      <c r="AK102" s="136"/>
      <c r="AL102" s="136"/>
      <c r="AM102" s="136"/>
      <c r="AN102" s="136"/>
      <c r="AO102" s="136"/>
      <c r="AP102" s="136"/>
      <c r="AQ102" s="136"/>
      <c r="AR102" s="211"/>
      <c r="AS102" s="136"/>
      <c r="AT102" s="136"/>
      <c r="AU102" s="136"/>
      <c r="AV102" s="136"/>
      <c r="AW102" s="136"/>
      <c r="AX102" s="136"/>
      <c r="AY102" s="136"/>
      <c r="AZ102" s="136"/>
      <c r="BA102" s="136"/>
      <c r="BB102" s="136"/>
      <c r="BC102" s="136"/>
      <c r="BD102" s="136"/>
      <c r="BE102" s="136"/>
      <c r="BF102" s="136"/>
      <c r="BG102" s="136"/>
      <c r="BH102" s="136"/>
      <c r="BI102" s="136"/>
      <c r="BJ102" s="136"/>
      <c r="BK102" s="136"/>
      <c r="BL102" s="136"/>
      <c r="BM102" s="136"/>
      <c r="BN102" s="136"/>
      <c r="BO102" s="136"/>
      <c r="BP102" s="136"/>
      <c r="BQ102" s="136"/>
      <c r="BR102" s="136"/>
      <c r="BS102" s="136"/>
      <c r="BT102" s="136"/>
      <c r="BU102" s="136"/>
      <c r="BV102" s="136"/>
      <c r="BW102" s="136"/>
      <c r="BX102" s="136"/>
      <c r="BY102" s="136"/>
      <c r="BZ102" s="136"/>
      <c r="CA102" s="136"/>
      <c r="CB102" s="136"/>
      <c r="CC102" s="136"/>
      <c r="CD102" s="136"/>
      <c r="CE102" s="136"/>
      <c r="CF102" s="211"/>
      <c r="CG102" s="136"/>
      <c r="CH102" s="136"/>
      <c r="CI102" s="136"/>
      <c r="CJ102" s="136"/>
      <c r="CK102" s="136"/>
      <c r="CL102" s="136"/>
      <c r="CM102" s="136"/>
      <c r="CN102" s="136"/>
      <c r="CO102" s="136"/>
      <c r="CP102" s="136"/>
      <c r="CQ102" s="136"/>
      <c r="CR102" s="136"/>
      <c r="CS102" s="136"/>
      <c r="CT102" s="136"/>
      <c r="CU102" s="136"/>
      <c r="CV102" s="136"/>
      <c r="CW102" s="136"/>
      <c r="CX102" s="136"/>
      <c r="CY102" s="136"/>
      <c r="CZ102" s="136"/>
      <c r="DA102" s="136"/>
      <c r="DB102" s="136"/>
      <c r="DC102" s="211"/>
      <c r="DD102" s="136"/>
      <c r="DE102" s="136"/>
      <c r="DF102" s="136"/>
      <c r="DG102" s="136"/>
      <c r="DH102" s="136"/>
      <c r="DI102" s="136"/>
      <c r="DJ102" s="136"/>
      <c r="DK102" s="136"/>
      <c r="DL102" s="136"/>
      <c r="DM102" s="136"/>
      <c r="DN102" s="136"/>
      <c r="DO102" s="136"/>
      <c r="DP102" s="136"/>
      <c r="DQ102" s="136"/>
      <c r="DR102" s="136"/>
      <c r="DS102" s="136"/>
      <c r="DT102" s="136"/>
      <c r="DU102" s="136"/>
      <c r="DV102" s="136"/>
      <c r="DW102" s="136"/>
      <c r="DX102" s="136"/>
    </row>
    <row r="103" spans="1:128" ht="12.75" customHeight="1">
      <c r="A103" s="136"/>
      <c r="B103" s="136"/>
      <c r="C103" s="136"/>
      <c r="D103" s="136"/>
      <c r="E103" s="136"/>
      <c r="F103" s="136"/>
      <c r="G103" s="136"/>
      <c r="H103" s="136"/>
      <c r="I103" s="136"/>
      <c r="J103" s="136"/>
      <c r="K103" s="136"/>
      <c r="L103" s="136"/>
      <c r="M103" s="136"/>
      <c r="N103" s="136"/>
      <c r="O103" s="136"/>
      <c r="P103" s="136"/>
      <c r="Q103" s="136"/>
      <c r="R103" s="136"/>
      <c r="S103" s="136"/>
      <c r="T103" s="136"/>
      <c r="U103" s="136"/>
      <c r="V103" s="136"/>
      <c r="W103" s="136"/>
      <c r="X103" s="136"/>
      <c r="Y103" s="136"/>
      <c r="Z103" s="136"/>
      <c r="AA103" s="136"/>
      <c r="AB103" s="136"/>
      <c r="AC103" s="136"/>
      <c r="AD103" s="136"/>
      <c r="AE103" s="136"/>
      <c r="AF103" s="136"/>
      <c r="AG103" s="136"/>
      <c r="AH103" s="136"/>
      <c r="AI103" s="136"/>
      <c r="AJ103" s="136"/>
      <c r="AK103" s="136"/>
      <c r="AL103" s="136"/>
      <c r="AM103" s="136"/>
      <c r="AN103" s="136"/>
      <c r="AO103" s="136"/>
      <c r="AP103" s="136"/>
      <c r="AQ103" s="136"/>
      <c r="AR103" s="211"/>
      <c r="AS103" s="136"/>
      <c r="AT103" s="136"/>
      <c r="AU103" s="136"/>
      <c r="AV103" s="136"/>
      <c r="AW103" s="136"/>
      <c r="AX103" s="136"/>
      <c r="AY103" s="136"/>
      <c r="AZ103" s="136"/>
      <c r="BA103" s="136"/>
      <c r="BB103" s="136"/>
      <c r="BC103" s="136"/>
      <c r="BD103" s="136"/>
      <c r="BE103" s="136"/>
      <c r="BF103" s="136"/>
      <c r="BG103" s="136"/>
      <c r="BH103" s="136"/>
      <c r="BI103" s="136"/>
      <c r="BJ103" s="136"/>
      <c r="BK103" s="136"/>
      <c r="BL103" s="136"/>
      <c r="BM103" s="136"/>
      <c r="BN103" s="136"/>
      <c r="BO103" s="136"/>
      <c r="BP103" s="136"/>
      <c r="BQ103" s="136"/>
      <c r="BR103" s="136"/>
      <c r="BS103" s="136"/>
      <c r="BT103" s="136"/>
      <c r="BU103" s="136"/>
      <c r="BV103" s="136"/>
      <c r="BW103" s="136"/>
      <c r="BX103" s="136"/>
      <c r="BY103" s="136"/>
      <c r="BZ103" s="136"/>
      <c r="CA103" s="136"/>
      <c r="CB103" s="136"/>
      <c r="CC103" s="136"/>
      <c r="CD103" s="136"/>
      <c r="CE103" s="136"/>
      <c r="CF103" s="211"/>
      <c r="CG103" s="136"/>
      <c r="CH103" s="136"/>
      <c r="CI103" s="136"/>
      <c r="CJ103" s="136"/>
      <c r="CK103" s="136"/>
      <c r="CL103" s="136"/>
      <c r="CM103" s="136"/>
      <c r="CN103" s="136"/>
      <c r="CO103" s="136"/>
      <c r="CP103" s="136"/>
      <c r="CQ103" s="136"/>
      <c r="CR103" s="136"/>
      <c r="CS103" s="136"/>
      <c r="CT103" s="136"/>
      <c r="CU103" s="136"/>
      <c r="CV103" s="136"/>
      <c r="CW103" s="136"/>
      <c r="CX103" s="136"/>
      <c r="CY103" s="136"/>
      <c r="CZ103" s="136"/>
      <c r="DA103" s="136"/>
      <c r="DB103" s="136"/>
      <c r="DC103" s="211"/>
      <c r="DD103" s="136"/>
      <c r="DE103" s="136"/>
      <c r="DF103" s="136"/>
      <c r="DG103" s="136"/>
      <c r="DH103" s="136"/>
      <c r="DI103" s="136"/>
      <c r="DJ103" s="136"/>
      <c r="DK103" s="136"/>
      <c r="DL103" s="136"/>
      <c r="DM103" s="136"/>
      <c r="DN103" s="136"/>
      <c r="DO103" s="136"/>
      <c r="DP103" s="136"/>
      <c r="DQ103" s="136"/>
      <c r="DR103" s="136"/>
      <c r="DS103" s="136"/>
      <c r="DT103" s="136"/>
      <c r="DU103" s="136"/>
      <c r="DV103" s="136"/>
      <c r="DW103" s="136"/>
      <c r="DX103" s="136"/>
    </row>
    <row r="104" spans="1:128" ht="12.75" customHeight="1">
      <c r="A104" s="136"/>
      <c r="B104" s="136"/>
      <c r="C104" s="136"/>
      <c r="D104" s="136"/>
      <c r="E104" s="136"/>
      <c r="F104" s="136"/>
      <c r="G104" s="136"/>
      <c r="H104" s="136"/>
      <c r="I104" s="136"/>
      <c r="J104" s="136"/>
      <c r="K104" s="136"/>
      <c r="L104" s="136"/>
      <c r="M104" s="136"/>
      <c r="N104" s="136"/>
      <c r="O104" s="136"/>
      <c r="P104" s="136"/>
      <c r="Q104" s="136"/>
      <c r="R104" s="136"/>
      <c r="S104" s="136"/>
      <c r="T104" s="136"/>
      <c r="U104" s="136"/>
      <c r="V104" s="136"/>
      <c r="W104" s="136"/>
      <c r="X104" s="136"/>
      <c r="Y104" s="136"/>
      <c r="Z104" s="136"/>
      <c r="AA104" s="136"/>
      <c r="AB104" s="136"/>
      <c r="AC104" s="136"/>
      <c r="AD104" s="136"/>
      <c r="AE104" s="136"/>
      <c r="AF104" s="136"/>
      <c r="AG104" s="136"/>
      <c r="AH104" s="136"/>
      <c r="AI104" s="136"/>
      <c r="AJ104" s="136"/>
      <c r="AK104" s="136"/>
      <c r="AL104" s="136"/>
      <c r="AM104" s="136"/>
      <c r="AN104" s="136"/>
      <c r="AO104" s="136"/>
      <c r="AP104" s="136"/>
      <c r="AQ104" s="136"/>
      <c r="AR104" s="211"/>
      <c r="AS104" s="136"/>
      <c r="AT104" s="136"/>
      <c r="AU104" s="136"/>
      <c r="AV104" s="136"/>
      <c r="AW104" s="136"/>
      <c r="AX104" s="136"/>
      <c r="AY104" s="136"/>
      <c r="AZ104" s="136"/>
      <c r="BA104" s="136"/>
      <c r="BB104" s="136"/>
      <c r="BC104" s="136"/>
      <c r="BD104" s="136"/>
      <c r="BE104" s="136"/>
      <c r="BF104" s="136"/>
      <c r="BG104" s="136"/>
      <c r="BH104" s="136"/>
      <c r="BI104" s="136"/>
      <c r="BJ104" s="136"/>
      <c r="BK104" s="136"/>
      <c r="BL104" s="136"/>
      <c r="BM104" s="136"/>
      <c r="BN104" s="136"/>
      <c r="BO104" s="136"/>
      <c r="BP104" s="136"/>
      <c r="BQ104" s="136"/>
      <c r="BR104" s="136"/>
      <c r="BS104" s="136"/>
      <c r="BT104" s="136"/>
      <c r="BU104" s="136"/>
      <c r="BV104" s="136"/>
      <c r="BW104" s="136"/>
      <c r="BX104" s="136"/>
      <c r="BY104" s="136"/>
      <c r="BZ104" s="136"/>
      <c r="CA104" s="136"/>
      <c r="CB104" s="136"/>
      <c r="CC104" s="136"/>
      <c r="CD104" s="136"/>
      <c r="CE104" s="136"/>
      <c r="CF104" s="211"/>
      <c r="CG104" s="136"/>
      <c r="CH104" s="136"/>
      <c r="CI104" s="136"/>
      <c r="CJ104" s="136"/>
      <c r="CK104" s="136"/>
      <c r="CL104" s="136"/>
      <c r="CM104" s="136"/>
      <c r="CN104" s="136"/>
      <c r="CO104" s="136"/>
      <c r="CP104" s="136"/>
      <c r="CQ104" s="136"/>
      <c r="CR104" s="136"/>
      <c r="CS104" s="136"/>
      <c r="CT104" s="136"/>
      <c r="CU104" s="136"/>
      <c r="CV104" s="136"/>
      <c r="CW104" s="136"/>
      <c r="CX104" s="136"/>
      <c r="CY104" s="136"/>
      <c r="CZ104" s="136"/>
      <c r="DA104" s="136"/>
      <c r="DB104" s="136"/>
      <c r="DC104" s="211"/>
      <c r="DD104" s="136"/>
      <c r="DE104" s="136"/>
      <c r="DF104" s="136"/>
      <c r="DG104" s="136"/>
      <c r="DH104" s="136"/>
      <c r="DI104" s="136"/>
      <c r="DJ104" s="136"/>
      <c r="DK104" s="136"/>
      <c r="DL104" s="136"/>
      <c r="DM104" s="136"/>
      <c r="DN104" s="136"/>
      <c r="DO104" s="136"/>
      <c r="DP104" s="136"/>
      <c r="DQ104" s="136"/>
      <c r="DR104" s="136"/>
      <c r="DS104" s="136"/>
      <c r="DT104" s="136"/>
      <c r="DU104" s="136"/>
      <c r="DV104" s="136"/>
      <c r="DW104" s="136"/>
      <c r="DX104" s="136"/>
    </row>
    <row r="105" spans="1:128" ht="12.75" customHeight="1">
      <c r="A105" s="136"/>
      <c r="B105" s="136"/>
      <c r="C105" s="136"/>
      <c r="D105" s="136"/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136"/>
      <c r="V105" s="136"/>
      <c r="W105" s="136"/>
      <c r="X105" s="136"/>
      <c r="Y105" s="136"/>
      <c r="Z105" s="136"/>
      <c r="AA105" s="136"/>
      <c r="AB105" s="136"/>
      <c r="AC105" s="136"/>
      <c r="AD105" s="136"/>
      <c r="AE105" s="136"/>
      <c r="AF105" s="136"/>
      <c r="AG105" s="136"/>
      <c r="AH105" s="136"/>
      <c r="AI105" s="136"/>
      <c r="AJ105" s="136"/>
      <c r="AK105" s="136"/>
      <c r="AL105" s="136"/>
      <c r="AM105" s="136"/>
      <c r="AN105" s="136"/>
      <c r="AO105" s="136"/>
      <c r="AP105" s="136"/>
      <c r="AQ105" s="136"/>
      <c r="AR105" s="211"/>
      <c r="AS105" s="136"/>
      <c r="AT105" s="136"/>
      <c r="AU105" s="136"/>
      <c r="AV105" s="136"/>
      <c r="AW105" s="136"/>
      <c r="AX105" s="136"/>
      <c r="AY105" s="136"/>
      <c r="AZ105" s="136"/>
      <c r="BA105" s="136"/>
      <c r="BB105" s="136"/>
      <c r="BC105" s="136"/>
      <c r="BD105" s="136"/>
      <c r="BE105" s="136"/>
      <c r="BF105" s="136"/>
      <c r="BG105" s="136"/>
      <c r="BH105" s="136"/>
      <c r="BI105" s="136"/>
      <c r="BJ105" s="136"/>
      <c r="BK105" s="136"/>
      <c r="BL105" s="136"/>
      <c r="BM105" s="136"/>
      <c r="BN105" s="136"/>
      <c r="BO105" s="136"/>
      <c r="BP105" s="136"/>
      <c r="BQ105" s="136"/>
      <c r="BR105" s="136"/>
      <c r="BS105" s="136"/>
      <c r="BT105" s="136"/>
      <c r="BU105" s="136"/>
      <c r="BV105" s="136"/>
      <c r="BW105" s="136"/>
      <c r="BX105" s="136"/>
      <c r="BY105" s="136"/>
      <c r="BZ105" s="136"/>
      <c r="CA105" s="136"/>
      <c r="CB105" s="136"/>
      <c r="CC105" s="136"/>
      <c r="CD105" s="136"/>
      <c r="CE105" s="136"/>
      <c r="CF105" s="211"/>
      <c r="CG105" s="136"/>
      <c r="CH105" s="136"/>
      <c r="CI105" s="136"/>
      <c r="CJ105" s="136"/>
      <c r="CK105" s="136"/>
      <c r="CL105" s="136"/>
      <c r="CM105" s="136"/>
      <c r="CN105" s="136"/>
      <c r="CO105" s="136"/>
      <c r="CP105" s="136"/>
      <c r="CQ105" s="136"/>
      <c r="CR105" s="136"/>
      <c r="CS105" s="136"/>
      <c r="CT105" s="136"/>
      <c r="CU105" s="136"/>
      <c r="CV105" s="136"/>
      <c r="CW105" s="136"/>
      <c r="CX105" s="136"/>
      <c r="CY105" s="136"/>
      <c r="CZ105" s="136"/>
      <c r="DA105" s="136"/>
      <c r="DB105" s="136"/>
      <c r="DC105" s="211"/>
      <c r="DD105" s="136"/>
      <c r="DE105" s="136"/>
      <c r="DF105" s="136"/>
      <c r="DG105" s="136"/>
      <c r="DH105" s="136"/>
      <c r="DI105" s="136"/>
      <c r="DJ105" s="136"/>
      <c r="DK105" s="136"/>
      <c r="DL105" s="136"/>
      <c r="DM105" s="136"/>
      <c r="DN105" s="136"/>
      <c r="DO105" s="136"/>
      <c r="DP105" s="136"/>
      <c r="DQ105" s="136"/>
      <c r="DR105" s="136"/>
      <c r="DS105" s="136"/>
      <c r="DT105" s="136"/>
      <c r="DU105" s="136"/>
      <c r="DV105" s="136"/>
      <c r="DW105" s="136"/>
      <c r="DX105" s="136"/>
    </row>
    <row r="106" spans="1:128" ht="12.75" customHeight="1">
      <c r="A106" s="136"/>
      <c r="B106" s="136"/>
      <c r="C106" s="136"/>
      <c r="D106" s="136"/>
      <c r="E106" s="136"/>
      <c r="F106" s="136"/>
      <c r="G106" s="136"/>
      <c r="H106" s="136"/>
      <c r="I106" s="136"/>
      <c r="J106" s="136"/>
      <c r="K106" s="136"/>
      <c r="L106" s="136"/>
      <c r="M106" s="136"/>
      <c r="N106" s="136"/>
      <c r="O106" s="136"/>
      <c r="P106" s="136"/>
      <c r="Q106" s="136"/>
      <c r="R106" s="136"/>
      <c r="S106" s="136"/>
      <c r="T106" s="136"/>
      <c r="U106" s="136"/>
      <c r="V106" s="136"/>
      <c r="W106" s="136"/>
      <c r="X106" s="136"/>
      <c r="Y106" s="136"/>
      <c r="Z106" s="136"/>
      <c r="AA106" s="136"/>
      <c r="AB106" s="136"/>
      <c r="AC106" s="136"/>
      <c r="AD106" s="136"/>
      <c r="AE106" s="136"/>
      <c r="AF106" s="136"/>
      <c r="AG106" s="136"/>
      <c r="AH106" s="136"/>
      <c r="AI106" s="136"/>
      <c r="AJ106" s="136"/>
      <c r="AK106" s="136"/>
      <c r="AL106" s="136"/>
      <c r="AM106" s="136"/>
      <c r="AN106" s="136"/>
      <c r="AO106" s="136"/>
      <c r="AP106" s="136"/>
      <c r="AQ106" s="136"/>
      <c r="AR106" s="211"/>
      <c r="AS106" s="136"/>
      <c r="AT106" s="136"/>
      <c r="AU106" s="136"/>
      <c r="AV106" s="136"/>
      <c r="AW106" s="136"/>
      <c r="AX106" s="136"/>
      <c r="AY106" s="136"/>
      <c r="AZ106" s="136"/>
      <c r="BA106" s="136"/>
      <c r="BB106" s="136"/>
      <c r="BC106" s="136"/>
      <c r="BD106" s="136"/>
      <c r="BE106" s="136"/>
      <c r="BF106" s="136"/>
      <c r="BG106" s="136"/>
      <c r="BH106" s="136"/>
      <c r="BI106" s="136"/>
      <c r="BJ106" s="136"/>
      <c r="BK106" s="136"/>
      <c r="BL106" s="136"/>
      <c r="BM106" s="136"/>
      <c r="BN106" s="136"/>
      <c r="BO106" s="136"/>
      <c r="BP106" s="136"/>
      <c r="BQ106" s="136"/>
      <c r="BR106" s="136"/>
      <c r="BS106" s="136"/>
      <c r="BT106" s="136"/>
      <c r="BU106" s="136"/>
      <c r="BV106" s="136"/>
      <c r="BW106" s="136"/>
      <c r="BX106" s="136"/>
      <c r="BY106" s="136"/>
      <c r="BZ106" s="136"/>
      <c r="CA106" s="136"/>
      <c r="CB106" s="136"/>
      <c r="CC106" s="136"/>
      <c r="CD106" s="136"/>
      <c r="CE106" s="136"/>
      <c r="CF106" s="211"/>
      <c r="CG106" s="136"/>
      <c r="CH106" s="136"/>
      <c r="CI106" s="136"/>
      <c r="CJ106" s="136"/>
      <c r="CK106" s="136"/>
      <c r="CL106" s="136"/>
      <c r="CM106" s="136"/>
      <c r="CN106" s="136"/>
      <c r="CO106" s="136"/>
      <c r="CP106" s="136"/>
      <c r="CQ106" s="136"/>
      <c r="CR106" s="136"/>
      <c r="CS106" s="136"/>
      <c r="CT106" s="136"/>
      <c r="CU106" s="136"/>
      <c r="CV106" s="136"/>
      <c r="CW106" s="136"/>
      <c r="CX106" s="136"/>
      <c r="CY106" s="136"/>
      <c r="CZ106" s="136"/>
      <c r="DA106" s="136"/>
      <c r="DB106" s="136"/>
      <c r="DC106" s="211"/>
      <c r="DD106" s="136"/>
      <c r="DE106" s="136"/>
      <c r="DF106" s="136"/>
      <c r="DG106" s="136"/>
      <c r="DH106" s="136"/>
      <c r="DI106" s="136"/>
      <c r="DJ106" s="136"/>
      <c r="DK106" s="136"/>
      <c r="DL106" s="136"/>
      <c r="DM106" s="136"/>
      <c r="DN106" s="136"/>
      <c r="DO106" s="136"/>
      <c r="DP106" s="136"/>
      <c r="DQ106" s="136"/>
      <c r="DR106" s="136"/>
      <c r="DS106" s="136"/>
      <c r="DT106" s="136"/>
      <c r="DU106" s="136"/>
      <c r="DV106" s="136"/>
      <c r="DW106" s="136"/>
      <c r="DX106" s="136"/>
    </row>
    <row r="107" spans="1:128" ht="12.75" customHeight="1">
      <c r="A107" s="136"/>
      <c r="B107" s="136"/>
      <c r="C107" s="136"/>
      <c r="D107" s="136"/>
      <c r="E107" s="136"/>
      <c r="F107" s="136"/>
      <c r="G107" s="136"/>
      <c r="H107" s="136"/>
      <c r="I107" s="136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  <c r="AA107" s="136"/>
      <c r="AB107" s="136"/>
      <c r="AC107" s="136"/>
      <c r="AD107" s="136"/>
      <c r="AE107" s="136"/>
      <c r="AF107" s="136"/>
      <c r="AG107" s="136"/>
      <c r="AH107" s="136"/>
      <c r="AI107" s="136"/>
      <c r="AJ107" s="136"/>
      <c r="AK107" s="136"/>
      <c r="AL107" s="136"/>
      <c r="AM107" s="136"/>
      <c r="AN107" s="136"/>
      <c r="AO107" s="136"/>
      <c r="AP107" s="136"/>
      <c r="AQ107" s="136"/>
      <c r="AR107" s="211"/>
      <c r="AS107" s="136"/>
      <c r="AT107" s="136"/>
      <c r="AU107" s="136"/>
      <c r="AV107" s="136"/>
      <c r="AW107" s="136"/>
      <c r="AX107" s="136"/>
      <c r="AY107" s="136"/>
      <c r="AZ107" s="136"/>
      <c r="BA107" s="136"/>
      <c r="BB107" s="136"/>
      <c r="BC107" s="136"/>
      <c r="BD107" s="136"/>
      <c r="BE107" s="136"/>
      <c r="BF107" s="136"/>
      <c r="BG107" s="136"/>
      <c r="BH107" s="136"/>
      <c r="BI107" s="136"/>
      <c r="BJ107" s="136"/>
      <c r="BK107" s="136"/>
      <c r="BL107" s="136"/>
      <c r="BM107" s="136"/>
      <c r="BN107" s="136"/>
      <c r="BO107" s="136"/>
      <c r="BP107" s="136"/>
      <c r="BQ107" s="136"/>
      <c r="BR107" s="136"/>
      <c r="BS107" s="136"/>
      <c r="BT107" s="136"/>
      <c r="BU107" s="136"/>
      <c r="BV107" s="136"/>
      <c r="BW107" s="136"/>
      <c r="BX107" s="136"/>
      <c r="BY107" s="136"/>
      <c r="BZ107" s="136"/>
      <c r="CA107" s="136"/>
      <c r="CB107" s="136"/>
      <c r="CC107" s="136"/>
      <c r="CD107" s="136"/>
      <c r="CE107" s="136"/>
      <c r="CF107" s="211"/>
      <c r="CG107" s="136"/>
      <c r="CH107" s="136"/>
      <c r="CI107" s="136"/>
      <c r="CJ107" s="136"/>
      <c r="CK107" s="136"/>
      <c r="CL107" s="136"/>
      <c r="CM107" s="136"/>
      <c r="CN107" s="136"/>
      <c r="CO107" s="136"/>
      <c r="CP107" s="136"/>
      <c r="CQ107" s="136"/>
      <c r="CR107" s="136"/>
      <c r="CS107" s="136"/>
      <c r="CT107" s="136"/>
      <c r="CU107" s="136"/>
      <c r="CV107" s="136"/>
      <c r="CW107" s="136"/>
      <c r="CX107" s="136"/>
      <c r="CY107" s="136"/>
      <c r="CZ107" s="136"/>
      <c r="DA107" s="136"/>
      <c r="DB107" s="136"/>
      <c r="DC107" s="211"/>
      <c r="DD107" s="136"/>
      <c r="DE107" s="136"/>
      <c r="DF107" s="136"/>
      <c r="DG107" s="136"/>
      <c r="DH107" s="136"/>
      <c r="DI107" s="136"/>
      <c r="DJ107" s="136"/>
      <c r="DK107" s="136"/>
      <c r="DL107" s="136"/>
      <c r="DM107" s="136"/>
      <c r="DN107" s="136"/>
      <c r="DO107" s="136"/>
      <c r="DP107" s="136"/>
      <c r="DQ107" s="136"/>
      <c r="DR107" s="136"/>
      <c r="DS107" s="136"/>
      <c r="DT107" s="136"/>
      <c r="DU107" s="136"/>
      <c r="DV107" s="136"/>
      <c r="DW107" s="136"/>
      <c r="DX107" s="136"/>
    </row>
    <row r="108" spans="1:128" ht="12.75" customHeight="1">
      <c r="A108" s="136"/>
      <c r="B108" s="136"/>
      <c r="C108" s="136"/>
      <c r="D108" s="136"/>
      <c r="E108" s="136"/>
      <c r="F108" s="136"/>
      <c r="G108" s="136"/>
      <c r="H108" s="136"/>
      <c r="I108" s="136"/>
      <c r="J108" s="136"/>
      <c r="K108" s="136"/>
      <c r="L108" s="136"/>
      <c r="M108" s="136"/>
      <c r="N108" s="136"/>
      <c r="O108" s="136"/>
      <c r="P108" s="136"/>
      <c r="Q108" s="136"/>
      <c r="R108" s="136"/>
      <c r="S108" s="136"/>
      <c r="T108" s="136"/>
      <c r="U108" s="136"/>
      <c r="V108" s="136"/>
      <c r="W108" s="136"/>
      <c r="X108" s="136"/>
      <c r="Y108" s="136"/>
      <c r="Z108" s="136"/>
      <c r="AA108" s="136"/>
      <c r="AB108" s="136"/>
      <c r="AC108" s="136"/>
      <c r="AD108" s="136"/>
      <c r="AE108" s="136"/>
      <c r="AF108" s="136"/>
      <c r="AG108" s="136"/>
      <c r="AH108" s="136"/>
      <c r="AI108" s="136"/>
      <c r="AJ108" s="136"/>
      <c r="AK108" s="136"/>
      <c r="AL108" s="136"/>
      <c r="AM108" s="136"/>
      <c r="AN108" s="136"/>
      <c r="AO108" s="136"/>
      <c r="AP108" s="136"/>
      <c r="AQ108" s="136"/>
      <c r="AR108" s="211"/>
      <c r="AS108" s="136"/>
      <c r="AT108" s="136"/>
      <c r="AU108" s="136"/>
      <c r="AV108" s="136"/>
      <c r="AW108" s="136"/>
      <c r="AX108" s="136"/>
      <c r="AY108" s="136"/>
      <c r="AZ108" s="136"/>
      <c r="BA108" s="136"/>
      <c r="BB108" s="136"/>
      <c r="BC108" s="136"/>
      <c r="BD108" s="136"/>
      <c r="BE108" s="136"/>
      <c r="BF108" s="136"/>
      <c r="BG108" s="136"/>
      <c r="BH108" s="136"/>
      <c r="BI108" s="136"/>
      <c r="BJ108" s="136"/>
      <c r="BK108" s="136"/>
      <c r="BL108" s="136"/>
      <c r="BM108" s="136"/>
      <c r="BN108" s="136"/>
      <c r="BO108" s="136"/>
      <c r="BP108" s="136"/>
      <c r="BQ108" s="136"/>
      <c r="BR108" s="136"/>
      <c r="BS108" s="136"/>
      <c r="BT108" s="136"/>
      <c r="BU108" s="136"/>
      <c r="BV108" s="136"/>
      <c r="BW108" s="136"/>
      <c r="BX108" s="136"/>
      <c r="BY108" s="136"/>
      <c r="BZ108" s="136"/>
      <c r="CA108" s="136"/>
      <c r="CB108" s="136"/>
      <c r="CC108" s="136"/>
      <c r="CD108" s="136"/>
      <c r="CE108" s="136"/>
      <c r="CF108" s="211"/>
      <c r="CG108" s="136"/>
      <c r="CH108" s="136"/>
      <c r="CI108" s="136"/>
      <c r="CJ108" s="136"/>
      <c r="CK108" s="136"/>
      <c r="CL108" s="136"/>
      <c r="CM108" s="136"/>
      <c r="CN108" s="136"/>
      <c r="CO108" s="136"/>
      <c r="CP108" s="136"/>
      <c r="CQ108" s="136"/>
      <c r="CR108" s="136"/>
      <c r="CS108" s="136"/>
      <c r="CT108" s="136"/>
      <c r="CU108" s="136"/>
      <c r="CV108" s="136"/>
      <c r="CW108" s="136"/>
      <c r="CX108" s="136"/>
      <c r="CY108" s="136"/>
      <c r="CZ108" s="136"/>
      <c r="DA108" s="136"/>
      <c r="DB108" s="136"/>
      <c r="DC108" s="211"/>
      <c r="DD108" s="136"/>
      <c r="DE108" s="136"/>
      <c r="DF108" s="136"/>
      <c r="DG108" s="136"/>
      <c r="DH108" s="136"/>
      <c r="DI108" s="136"/>
      <c r="DJ108" s="136"/>
      <c r="DK108" s="136"/>
      <c r="DL108" s="136"/>
      <c r="DM108" s="136"/>
      <c r="DN108" s="136"/>
      <c r="DO108" s="136"/>
      <c r="DP108" s="136"/>
      <c r="DQ108" s="136"/>
      <c r="DR108" s="136"/>
      <c r="DS108" s="136"/>
      <c r="DT108" s="136"/>
      <c r="DU108" s="136"/>
      <c r="DV108" s="136"/>
      <c r="DW108" s="136"/>
      <c r="DX108" s="136"/>
    </row>
    <row r="109" spans="1:128" ht="12.75" customHeight="1">
      <c r="A109" s="136"/>
      <c r="B109" s="136"/>
      <c r="C109" s="136"/>
      <c r="D109" s="136"/>
      <c r="E109" s="136"/>
      <c r="F109" s="136"/>
      <c r="G109" s="136"/>
      <c r="H109" s="136"/>
      <c r="I109" s="136"/>
      <c r="J109" s="136"/>
      <c r="K109" s="136"/>
      <c r="L109" s="136"/>
      <c r="M109" s="136"/>
      <c r="N109" s="136"/>
      <c r="O109" s="136"/>
      <c r="P109" s="136"/>
      <c r="Q109" s="136"/>
      <c r="R109" s="136"/>
      <c r="S109" s="136"/>
      <c r="T109" s="136"/>
      <c r="U109" s="136"/>
      <c r="V109" s="136"/>
      <c r="W109" s="136"/>
      <c r="X109" s="136"/>
      <c r="Y109" s="136"/>
      <c r="Z109" s="136"/>
      <c r="AA109" s="136"/>
      <c r="AB109" s="136"/>
      <c r="AC109" s="136"/>
      <c r="AD109" s="136"/>
      <c r="AE109" s="136"/>
      <c r="AF109" s="136"/>
      <c r="AG109" s="136"/>
      <c r="AH109" s="136"/>
      <c r="AI109" s="136"/>
      <c r="AJ109" s="136"/>
      <c r="AK109" s="136"/>
      <c r="AL109" s="136"/>
      <c r="AM109" s="136"/>
      <c r="AN109" s="136"/>
      <c r="AO109" s="136"/>
      <c r="AP109" s="136"/>
      <c r="AQ109" s="136"/>
      <c r="AR109" s="211"/>
      <c r="AS109" s="136"/>
      <c r="AT109" s="136"/>
      <c r="AU109" s="136"/>
      <c r="AV109" s="136"/>
      <c r="AW109" s="136"/>
      <c r="AX109" s="136"/>
      <c r="AY109" s="136"/>
      <c r="AZ109" s="136"/>
      <c r="BA109" s="136"/>
      <c r="BB109" s="136"/>
      <c r="BC109" s="136"/>
      <c r="BD109" s="136"/>
      <c r="BE109" s="136"/>
      <c r="BF109" s="136"/>
      <c r="BG109" s="136"/>
      <c r="BH109" s="136"/>
      <c r="BI109" s="136"/>
      <c r="BJ109" s="136"/>
      <c r="BK109" s="136"/>
      <c r="BL109" s="136"/>
      <c r="BM109" s="136"/>
      <c r="BN109" s="136"/>
      <c r="BO109" s="136"/>
      <c r="BP109" s="136"/>
      <c r="BQ109" s="136"/>
      <c r="BR109" s="136"/>
      <c r="BS109" s="136"/>
      <c r="BT109" s="136"/>
      <c r="BU109" s="136"/>
      <c r="BV109" s="136"/>
      <c r="BW109" s="136"/>
      <c r="BX109" s="136"/>
      <c r="BY109" s="136"/>
      <c r="BZ109" s="136"/>
      <c r="CA109" s="136"/>
      <c r="CB109" s="136"/>
      <c r="CC109" s="136"/>
      <c r="CD109" s="136"/>
      <c r="CE109" s="136"/>
      <c r="CF109" s="211"/>
      <c r="CG109" s="136"/>
      <c r="CH109" s="136"/>
      <c r="CI109" s="136"/>
      <c r="CJ109" s="136"/>
      <c r="CK109" s="136"/>
      <c r="CL109" s="136"/>
      <c r="CM109" s="136"/>
      <c r="CN109" s="136"/>
      <c r="CO109" s="136"/>
      <c r="CP109" s="136"/>
      <c r="CQ109" s="136"/>
      <c r="CR109" s="136"/>
      <c r="CS109" s="136"/>
      <c r="CT109" s="136"/>
      <c r="CU109" s="136"/>
      <c r="CV109" s="136"/>
      <c r="CW109" s="136"/>
      <c r="CX109" s="136"/>
      <c r="CY109" s="136"/>
      <c r="CZ109" s="136"/>
      <c r="DA109" s="136"/>
      <c r="DB109" s="136"/>
      <c r="DC109" s="211"/>
      <c r="DD109" s="136"/>
      <c r="DE109" s="136"/>
      <c r="DF109" s="136"/>
      <c r="DG109" s="136"/>
      <c r="DH109" s="136"/>
      <c r="DI109" s="136"/>
      <c r="DJ109" s="136"/>
      <c r="DK109" s="136"/>
      <c r="DL109" s="136"/>
      <c r="DM109" s="136"/>
      <c r="DN109" s="136"/>
      <c r="DO109" s="136"/>
      <c r="DP109" s="136"/>
      <c r="DQ109" s="136"/>
      <c r="DR109" s="136"/>
      <c r="DS109" s="136"/>
      <c r="DT109" s="136"/>
      <c r="DU109" s="136"/>
      <c r="DV109" s="136"/>
      <c r="DW109" s="136"/>
      <c r="DX109" s="136"/>
    </row>
    <row r="110" spans="1:128" ht="12.75" customHeight="1">
      <c r="A110" s="136"/>
      <c r="B110" s="136"/>
      <c r="C110" s="136"/>
      <c r="D110" s="136"/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  <c r="AA110" s="136"/>
      <c r="AB110" s="136"/>
      <c r="AC110" s="136"/>
      <c r="AD110" s="136"/>
      <c r="AE110" s="136"/>
      <c r="AF110" s="136"/>
      <c r="AG110" s="136"/>
      <c r="AH110" s="136"/>
      <c r="AI110" s="136"/>
      <c r="AJ110" s="136"/>
      <c r="AK110" s="136"/>
      <c r="AL110" s="136"/>
      <c r="AM110" s="136"/>
      <c r="AN110" s="136"/>
      <c r="AO110" s="136"/>
      <c r="AP110" s="136"/>
      <c r="AQ110" s="136"/>
      <c r="AR110" s="211"/>
      <c r="AS110" s="136"/>
      <c r="AT110" s="136"/>
      <c r="AU110" s="136"/>
      <c r="AV110" s="136"/>
      <c r="AW110" s="136"/>
      <c r="AX110" s="136"/>
      <c r="AY110" s="136"/>
      <c r="AZ110" s="136"/>
      <c r="BA110" s="136"/>
      <c r="BB110" s="136"/>
      <c r="BC110" s="136"/>
      <c r="BD110" s="136"/>
      <c r="BE110" s="136"/>
      <c r="BF110" s="136"/>
      <c r="BG110" s="136"/>
      <c r="BH110" s="136"/>
      <c r="BI110" s="136"/>
      <c r="BJ110" s="136"/>
      <c r="BK110" s="136"/>
      <c r="BL110" s="136"/>
      <c r="BM110" s="136"/>
      <c r="BN110" s="136"/>
      <c r="BO110" s="136"/>
      <c r="BP110" s="136"/>
      <c r="BQ110" s="136"/>
      <c r="BR110" s="136"/>
      <c r="BS110" s="136"/>
      <c r="BT110" s="136"/>
      <c r="BU110" s="136"/>
      <c r="BV110" s="136"/>
      <c r="BW110" s="136"/>
      <c r="BX110" s="136"/>
      <c r="BY110" s="136"/>
      <c r="BZ110" s="136"/>
      <c r="CA110" s="136"/>
      <c r="CB110" s="136"/>
      <c r="CC110" s="136"/>
      <c r="CD110" s="136"/>
      <c r="CE110" s="136"/>
      <c r="CF110" s="211"/>
      <c r="CG110" s="136"/>
      <c r="CH110" s="136"/>
      <c r="CI110" s="136"/>
      <c r="CJ110" s="136"/>
      <c r="CK110" s="136"/>
      <c r="CL110" s="136"/>
      <c r="CM110" s="136"/>
      <c r="CN110" s="136"/>
      <c r="CO110" s="136"/>
      <c r="CP110" s="136"/>
      <c r="CQ110" s="136"/>
      <c r="CR110" s="136"/>
      <c r="CS110" s="136"/>
      <c r="CT110" s="136"/>
      <c r="CU110" s="136"/>
      <c r="CV110" s="136"/>
      <c r="CW110" s="136"/>
      <c r="CX110" s="136"/>
      <c r="CY110" s="136"/>
      <c r="CZ110" s="136"/>
      <c r="DA110" s="136"/>
      <c r="DB110" s="136"/>
      <c r="DC110" s="211"/>
      <c r="DD110" s="136"/>
      <c r="DE110" s="136"/>
      <c r="DF110" s="136"/>
      <c r="DG110" s="136"/>
      <c r="DH110" s="136"/>
      <c r="DI110" s="136"/>
      <c r="DJ110" s="136"/>
      <c r="DK110" s="136"/>
      <c r="DL110" s="136"/>
      <c r="DM110" s="136"/>
      <c r="DN110" s="136"/>
      <c r="DO110" s="136"/>
      <c r="DP110" s="136"/>
      <c r="DQ110" s="136"/>
      <c r="DR110" s="136"/>
      <c r="DS110" s="136"/>
      <c r="DT110" s="136"/>
      <c r="DU110" s="136"/>
      <c r="DV110" s="136"/>
      <c r="DW110" s="136"/>
      <c r="DX110" s="136"/>
    </row>
    <row r="111" spans="1:128" ht="12.75" customHeight="1">
      <c r="A111" s="136"/>
      <c r="B111" s="136"/>
      <c r="C111" s="136"/>
      <c r="D111" s="136"/>
      <c r="E111" s="136"/>
      <c r="F111" s="136"/>
      <c r="G111" s="136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6"/>
      <c r="T111" s="136"/>
      <c r="U111" s="136"/>
      <c r="V111" s="136"/>
      <c r="W111" s="136"/>
      <c r="X111" s="136"/>
      <c r="Y111" s="136"/>
      <c r="Z111" s="136"/>
      <c r="AA111" s="136"/>
      <c r="AB111" s="136"/>
      <c r="AC111" s="136"/>
      <c r="AD111" s="136"/>
      <c r="AE111" s="136"/>
      <c r="AF111" s="136"/>
      <c r="AG111" s="136"/>
      <c r="AH111" s="136"/>
      <c r="AI111" s="136"/>
      <c r="AJ111" s="136"/>
      <c r="AK111" s="136"/>
      <c r="AL111" s="136"/>
      <c r="AM111" s="136"/>
      <c r="AN111" s="136"/>
      <c r="AO111" s="136"/>
      <c r="AP111" s="136"/>
      <c r="AQ111" s="136"/>
      <c r="AR111" s="211"/>
      <c r="AS111" s="136"/>
      <c r="AT111" s="136"/>
      <c r="AU111" s="136"/>
      <c r="AV111" s="136"/>
      <c r="AW111" s="136"/>
      <c r="AX111" s="136"/>
      <c r="AY111" s="136"/>
      <c r="AZ111" s="136"/>
      <c r="BA111" s="136"/>
      <c r="BB111" s="136"/>
      <c r="BC111" s="136"/>
      <c r="BD111" s="136"/>
      <c r="BE111" s="136"/>
      <c r="BF111" s="136"/>
      <c r="BG111" s="136"/>
      <c r="BH111" s="136"/>
      <c r="BI111" s="136"/>
      <c r="BJ111" s="136"/>
      <c r="BK111" s="136"/>
      <c r="BL111" s="136"/>
      <c r="BM111" s="136"/>
      <c r="BN111" s="136"/>
      <c r="BO111" s="136"/>
      <c r="BP111" s="136"/>
      <c r="BQ111" s="136"/>
      <c r="BR111" s="136"/>
      <c r="BS111" s="136"/>
      <c r="BT111" s="136"/>
      <c r="BU111" s="136"/>
      <c r="BV111" s="136"/>
      <c r="BW111" s="136"/>
      <c r="BX111" s="136"/>
      <c r="BY111" s="136"/>
      <c r="BZ111" s="136"/>
      <c r="CA111" s="136"/>
      <c r="CB111" s="136"/>
      <c r="CC111" s="136"/>
      <c r="CD111" s="136"/>
      <c r="CE111" s="136"/>
      <c r="CF111" s="211"/>
      <c r="CG111" s="136"/>
      <c r="CH111" s="136"/>
      <c r="CI111" s="136"/>
      <c r="CJ111" s="136"/>
      <c r="CK111" s="136"/>
      <c r="CL111" s="136"/>
      <c r="CM111" s="136"/>
      <c r="CN111" s="136"/>
      <c r="CO111" s="136"/>
      <c r="CP111" s="136"/>
      <c r="CQ111" s="136"/>
      <c r="CR111" s="136"/>
      <c r="CS111" s="136"/>
      <c r="CT111" s="136"/>
      <c r="CU111" s="136"/>
      <c r="CV111" s="136"/>
      <c r="CW111" s="136"/>
      <c r="CX111" s="136"/>
      <c r="CY111" s="136"/>
      <c r="CZ111" s="136"/>
      <c r="DA111" s="136"/>
      <c r="DB111" s="136"/>
      <c r="DC111" s="211"/>
      <c r="DD111" s="136"/>
      <c r="DE111" s="136"/>
      <c r="DF111" s="136"/>
      <c r="DG111" s="136"/>
      <c r="DH111" s="136"/>
      <c r="DI111" s="136"/>
      <c r="DJ111" s="136"/>
      <c r="DK111" s="136"/>
      <c r="DL111" s="136"/>
      <c r="DM111" s="136"/>
      <c r="DN111" s="136"/>
      <c r="DO111" s="136"/>
      <c r="DP111" s="136"/>
      <c r="DQ111" s="136"/>
      <c r="DR111" s="136"/>
      <c r="DS111" s="136"/>
      <c r="DT111" s="136"/>
      <c r="DU111" s="136"/>
      <c r="DV111" s="136"/>
      <c r="DW111" s="136"/>
      <c r="DX111" s="136"/>
    </row>
    <row r="112" spans="1:128" ht="12.75" customHeight="1">
      <c r="A112" s="136"/>
      <c r="B112" s="136"/>
      <c r="C112" s="136"/>
      <c r="D112" s="136"/>
      <c r="E112" s="136"/>
      <c r="F112" s="136"/>
      <c r="G112" s="136"/>
      <c r="H112" s="136"/>
      <c r="I112" s="136"/>
      <c r="J112" s="136"/>
      <c r="K112" s="136"/>
      <c r="L112" s="136"/>
      <c r="M112" s="136"/>
      <c r="N112" s="136"/>
      <c r="O112" s="136"/>
      <c r="P112" s="136"/>
      <c r="Q112" s="136"/>
      <c r="R112" s="136"/>
      <c r="S112" s="136"/>
      <c r="T112" s="136"/>
      <c r="U112" s="136"/>
      <c r="V112" s="136"/>
      <c r="W112" s="136"/>
      <c r="X112" s="136"/>
      <c r="Y112" s="136"/>
      <c r="Z112" s="136"/>
      <c r="AA112" s="136"/>
      <c r="AB112" s="136"/>
      <c r="AC112" s="136"/>
      <c r="AD112" s="136"/>
      <c r="AE112" s="136"/>
      <c r="AF112" s="136"/>
      <c r="AG112" s="136"/>
      <c r="AH112" s="136"/>
      <c r="AI112" s="136"/>
      <c r="AJ112" s="136"/>
      <c r="AK112" s="136"/>
      <c r="AL112" s="136"/>
      <c r="AM112" s="136"/>
      <c r="AN112" s="136"/>
      <c r="AO112" s="136"/>
      <c r="AP112" s="136"/>
      <c r="AQ112" s="136"/>
      <c r="AR112" s="211"/>
      <c r="AS112" s="136"/>
      <c r="AT112" s="136"/>
      <c r="AU112" s="136"/>
      <c r="AV112" s="136"/>
      <c r="AW112" s="136"/>
      <c r="AX112" s="136"/>
      <c r="AY112" s="136"/>
      <c r="AZ112" s="136"/>
      <c r="BA112" s="136"/>
      <c r="BB112" s="136"/>
      <c r="BC112" s="136"/>
      <c r="BD112" s="136"/>
      <c r="BE112" s="136"/>
      <c r="BF112" s="136"/>
      <c r="BG112" s="136"/>
      <c r="BH112" s="136"/>
      <c r="BI112" s="136"/>
      <c r="BJ112" s="136"/>
      <c r="BK112" s="136"/>
      <c r="BL112" s="136"/>
      <c r="BM112" s="136"/>
      <c r="BN112" s="136"/>
      <c r="BO112" s="136"/>
      <c r="BP112" s="136"/>
      <c r="BQ112" s="136"/>
      <c r="BR112" s="136"/>
      <c r="BS112" s="136"/>
      <c r="BT112" s="136"/>
      <c r="BU112" s="136"/>
      <c r="BV112" s="136"/>
      <c r="BW112" s="136"/>
      <c r="BX112" s="136"/>
      <c r="BY112" s="136"/>
      <c r="BZ112" s="136"/>
      <c r="CA112" s="136"/>
      <c r="CB112" s="136"/>
      <c r="CC112" s="136"/>
      <c r="CD112" s="136"/>
      <c r="CE112" s="136"/>
      <c r="CF112" s="211"/>
      <c r="CG112" s="136"/>
      <c r="CH112" s="136"/>
      <c r="CI112" s="136"/>
      <c r="CJ112" s="136"/>
      <c r="CK112" s="136"/>
      <c r="CL112" s="136"/>
      <c r="CM112" s="136"/>
      <c r="CN112" s="136"/>
      <c r="CO112" s="136"/>
      <c r="CP112" s="136"/>
      <c r="CQ112" s="136"/>
      <c r="CR112" s="136"/>
      <c r="CS112" s="136"/>
      <c r="CT112" s="136"/>
      <c r="CU112" s="136"/>
      <c r="CV112" s="136"/>
      <c r="CW112" s="136"/>
      <c r="CX112" s="136"/>
      <c r="CY112" s="136"/>
      <c r="CZ112" s="136"/>
      <c r="DA112" s="136"/>
      <c r="DB112" s="136"/>
      <c r="DC112" s="211"/>
      <c r="DD112" s="136"/>
      <c r="DE112" s="136"/>
      <c r="DF112" s="136"/>
      <c r="DG112" s="136"/>
      <c r="DH112" s="136"/>
      <c r="DI112" s="136"/>
      <c r="DJ112" s="136"/>
      <c r="DK112" s="136"/>
      <c r="DL112" s="136"/>
      <c r="DM112" s="136"/>
      <c r="DN112" s="136"/>
      <c r="DO112" s="136"/>
      <c r="DP112" s="136"/>
      <c r="DQ112" s="136"/>
      <c r="DR112" s="136"/>
      <c r="DS112" s="136"/>
      <c r="DT112" s="136"/>
      <c r="DU112" s="136"/>
      <c r="DV112" s="136"/>
      <c r="DW112" s="136"/>
      <c r="DX112" s="136"/>
    </row>
    <row r="113" spans="1:128" ht="12.75" customHeight="1">
      <c r="A113" s="136"/>
      <c r="B113" s="136"/>
      <c r="C113" s="136"/>
      <c r="D113" s="136"/>
      <c r="E113" s="136"/>
      <c r="F113" s="136"/>
      <c r="G113" s="136"/>
      <c r="H113" s="136"/>
      <c r="I113" s="136"/>
      <c r="J113" s="136"/>
      <c r="K113" s="136"/>
      <c r="L113" s="136"/>
      <c r="M113" s="136"/>
      <c r="N113" s="136"/>
      <c r="O113" s="136"/>
      <c r="P113" s="136"/>
      <c r="Q113" s="136"/>
      <c r="R113" s="136"/>
      <c r="S113" s="136"/>
      <c r="T113" s="136"/>
      <c r="U113" s="136"/>
      <c r="V113" s="136"/>
      <c r="W113" s="136"/>
      <c r="X113" s="136"/>
      <c r="Y113" s="136"/>
      <c r="Z113" s="136"/>
      <c r="AA113" s="136"/>
      <c r="AB113" s="136"/>
      <c r="AC113" s="136"/>
      <c r="AD113" s="136"/>
      <c r="AE113" s="136"/>
      <c r="AF113" s="136"/>
      <c r="AG113" s="136"/>
      <c r="AH113" s="136"/>
      <c r="AI113" s="136"/>
      <c r="AJ113" s="136"/>
      <c r="AK113" s="136"/>
      <c r="AL113" s="136"/>
      <c r="AM113" s="136"/>
      <c r="AN113" s="136"/>
      <c r="AO113" s="136"/>
      <c r="AP113" s="136"/>
      <c r="AQ113" s="136"/>
      <c r="AR113" s="211"/>
      <c r="AS113" s="136"/>
      <c r="AT113" s="136"/>
      <c r="AU113" s="136"/>
      <c r="AV113" s="136"/>
      <c r="AW113" s="136"/>
      <c r="AX113" s="136"/>
      <c r="AY113" s="136"/>
      <c r="AZ113" s="136"/>
      <c r="BA113" s="136"/>
      <c r="BB113" s="136"/>
      <c r="BC113" s="136"/>
      <c r="BD113" s="136"/>
      <c r="BE113" s="136"/>
      <c r="BF113" s="136"/>
      <c r="BG113" s="136"/>
      <c r="BH113" s="136"/>
      <c r="BI113" s="136"/>
      <c r="BJ113" s="136"/>
      <c r="BK113" s="136"/>
      <c r="BL113" s="136"/>
      <c r="BM113" s="136"/>
      <c r="BN113" s="136"/>
      <c r="BO113" s="136"/>
      <c r="BP113" s="136"/>
      <c r="BQ113" s="136"/>
      <c r="BR113" s="136"/>
      <c r="BS113" s="136"/>
      <c r="BT113" s="136"/>
      <c r="BU113" s="136"/>
      <c r="BV113" s="136"/>
      <c r="BW113" s="136"/>
      <c r="BX113" s="136"/>
      <c r="BY113" s="136"/>
      <c r="BZ113" s="136"/>
      <c r="CA113" s="136"/>
      <c r="CB113" s="136"/>
      <c r="CC113" s="136"/>
      <c r="CD113" s="136"/>
      <c r="CE113" s="136"/>
      <c r="CF113" s="211"/>
      <c r="CG113" s="136"/>
      <c r="CH113" s="136"/>
      <c r="CI113" s="136"/>
      <c r="CJ113" s="136"/>
      <c r="CK113" s="136"/>
      <c r="CL113" s="136"/>
      <c r="CM113" s="136"/>
      <c r="CN113" s="136"/>
      <c r="CO113" s="136"/>
      <c r="CP113" s="136"/>
      <c r="CQ113" s="136"/>
      <c r="CR113" s="136"/>
      <c r="CS113" s="136"/>
      <c r="CT113" s="136"/>
      <c r="CU113" s="136"/>
      <c r="CV113" s="136"/>
      <c r="CW113" s="136"/>
      <c r="CX113" s="136"/>
      <c r="CY113" s="136"/>
      <c r="CZ113" s="136"/>
      <c r="DA113" s="136"/>
      <c r="DB113" s="136"/>
      <c r="DC113" s="211"/>
      <c r="DD113" s="136"/>
      <c r="DE113" s="136"/>
      <c r="DF113" s="136"/>
      <c r="DG113" s="136"/>
      <c r="DH113" s="136"/>
      <c r="DI113" s="136"/>
      <c r="DJ113" s="136"/>
      <c r="DK113" s="136"/>
      <c r="DL113" s="136"/>
      <c r="DM113" s="136"/>
      <c r="DN113" s="136"/>
      <c r="DO113" s="136"/>
      <c r="DP113" s="136"/>
      <c r="DQ113" s="136"/>
      <c r="DR113" s="136"/>
      <c r="DS113" s="136"/>
      <c r="DT113" s="136"/>
      <c r="DU113" s="136"/>
      <c r="DV113" s="136"/>
      <c r="DW113" s="136"/>
      <c r="DX113" s="136"/>
    </row>
    <row r="114" spans="1:128" ht="12.75" customHeight="1">
      <c r="A114" s="136"/>
      <c r="B114" s="136"/>
      <c r="C114" s="136"/>
      <c r="D114" s="136"/>
      <c r="E114" s="136"/>
      <c r="F114" s="136"/>
      <c r="G114" s="136"/>
      <c r="H114" s="136"/>
      <c r="I114" s="136"/>
      <c r="J114" s="136"/>
      <c r="K114" s="136"/>
      <c r="L114" s="136"/>
      <c r="M114" s="136"/>
      <c r="N114" s="136"/>
      <c r="O114" s="136"/>
      <c r="P114" s="136"/>
      <c r="Q114" s="136"/>
      <c r="R114" s="136"/>
      <c r="S114" s="136"/>
      <c r="T114" s="136"/>
      <c r="U114" s="136"/>
      <c r="V114" s="136"/>
      <c r="W114" s="136"/>
      <c r="X114" s="136"/>
      <c r="Y114" s="136"/>
      <c r="Z114" s="136"/>
      <c r="AA114" s="136"/>
      <c r="AB114" s="136"/>
      <c r="AC114" s="136"/>
      <c r="AD114" s="136"/>
      <c r="AE114" s="136"/>
      <c r="AF114" s="136"/>
      <c r="AG114" s="136"/>
      <c r="AH114" s="136"/>
      <c r="AI114" s="136"/>
      <c r="AJ114" s="136"/>
      <c r="AK114" s="136"/>
      <c r="AL114" s="136"/>
      <c r="AM114" s="136"/>
      <c r="AN114" s="136"/>
      <c r="AO114" s="136"/>
      <c r="AP114" s="136"/>
      <c r="AQ114" s="136"/>
      <c r="AR114" s="211"/>
      <c r="AS114" s="136"/>
      <c r="AT114" s="136"/>
      <c r="AU114" s="136"/>
      <c r="AV114" s="136"/>
      <c r="AW114" s="136"/>
      <c r="AX114" s="136"/>
      <c r="AY114" s="136"/>
      <c r="AZ114" s="136"/>
      <c r="BA114" s="136"/>
      <c r="BB114" s="136"/>
      <c r="BC114" s="136"/>
      <c r="BD114" s="136"/>
      <c r="BE114" s="136"/>
      <c r="BF114" s="136"/>
      <c r="BG114" s="136"/>
      <c r="BH114" s="136"/>
      <c r="BI114" s="136"/>
      <c r="BJ114" s="136"/>
      <c r="BK114" s="136"/>
      <c r="BL114" s="136"/>
      <c r="BM114" s="136"/>
      <c r="BN114" s="136"/>
      <c r="BO114" s="136"/>
      <c r="BP114" s="136"/>
      <c r="BQ114" s="136"/>
      <c r="BR114" s="136"/>
      <c r="BS114" s="136"/>
      <c r="BT114" s="136"/>
      <c r="BU114" s="136"/>
      <c r="BV114" s="136"/>
      <c r="BW114" s="136"/>
      <c r="BX114" s="136"/>
      <c r="BY114" s="136"/>
      <c r="BZ114" s="136"/>
      <c r="CA114" s="136"/>
      <c r="CB114" s="136"/>
      <c r="CC114" s="136"/>
      <c r="CD114" s="136"/>
      <c r="CE114" s="136"/>
      <c r="CF114" s="211"/>
      <c r="CG114" s="136"/>
      <c r="CH114" s="136"/>
      <c r="CI114" s="136"/>
      <c r="CJ114" s="136"/>
      <c r="CK114" s="136"/>
      <c r="CL114" s="136"/>
      <c r="CM114" s="136"/>
      <c r="CN114" s="136"/>
      <c r="CO114" s="136"/>
      <c r="CP114" s="136"/>
      <c r="CQ114" s="136"/>
      <c r="CR114" s="136"/>
      <c r="CS114" s="136"/>
      <c r="CT114" s="136"/>
      <c r="CU114" s="136"/>
      <c r="CV114" s="136"/>
      <c r="CW114" s="136"/>
      <c r="CX114" s="136"/>
      <c r="CY114" s="136"/>
      <c r="CZ114" s="136"/>
      <c r="DA114" s="136"/>
      <c r="DB114" s="136"/>
      <c r="DC114" s="211"/>
      <c r="DD114" s="136"/>
      <c r="DE114" s="136"/>
      <c r="DF114" s="136"/>
      <c r="DG114" s="136"/>
      <c r="DH114" s="136"/>
      <c r="DI114" s="136"/>
      <c r="DJ114" s="136"/>
      <c r="DK114" s="136"/>
      <c r="DL114" s="136"/>
      <c r="DM114" s="136"/>
      <c r="DN114" s="136"/>
      <c r="DO114" s="136"/>
      <c r="DP114" s="136"/>
      <c r="DQ114" s="136"/>
      <c r="DR114" s="136"/>
      <c r="DS114" s="136"/>
      <c r="DT114" s="136"/>
      <c r="DU114" s="136"/>
      <c r="DV114" s="136"/>
      <c r="DW114" s="136"/>
      <c r="DX114" s="136"/>
    </row>
    <row r="115" spans="1:128" ht="12.75" customHeight="1">
      <c r="A115" s="136"/>
      <c r="B115" s="136"/>
      <c r="C115" s="136"/>
      <c r="D115" s="136"/>
      <c r="E115" s="136"/>
      <c r="F115" s="136"/>
      <c r="G115" s="136"/>
      <c r="H115" s="136"/>
      <c r="I115" s="136"/>
      <c r="J115" s="136"/>
      <c r="K115" s="136"/>
      <c r="L115" s="136"/>
      <c r="M115" s="136"/>
      <c r="N115" s="136"/>
      <c r="O115" s="136"/>
      <c r="P115" s="136"/>
      <c r="Q115" s="136"/>
      <c r="R115" s="136"/>
      <c r="S115" s="136"/>
      <c r="T115" s="136"/>
      <c r="U115" s="136"/>
      <c r="V115" s="136"/>
      <c r="W115" s="136"/>
      <c r="X115" s="136"/>
      <c r="Y115" s="136"/>
      <c r="Z115" s="136"/>
      <c r="AA115" s="136"/>
      <c r="AB115" s="136"/>
      <c r="AC115" s="136"/>
      <c r="AD115" s="136"/>
      <c r="AE115" s="136"/>
      <c r="AF115" s="136"/>
      <c r="AG115" s="136"/>
      <c r="AH115" s="136"/>
      <c r="AI115" s="136"/>
      <c r="AJ115" s="136"/>
      <c r="AK115" s="136"/>
      <c r="AL115" s="136"/>
      <c r="AM115" s="136"/>
      <c r="AN115" s="136"/>
      <c r="AO115" s="136"/>
      <c r="AP115" s="136"/>
      <c r="AQ115" s="136"/>
      <c r="AR115" s="211"/>
      <c r="AS115" s="136"/>
      <c r="AT115" s="136"/>
      <c r="AU115" s="136"/>
      <c r="AV115" s="136"/>
      <c r="AW115" s="136"/>
      <c r="AX115" s="136"/>
      <c r="AY115" s="136"/>
      <c r="AZ115" s="136"/>
      <c r="BA115" s="136"/>
      <c r="BB115" s="136"/>
      <c r="BC115" s="136"/>
      <c r="BD115" s="136"/>
      <c r="BE115" s="136"/>
      <c r="BF115" s="136"/>
      <c r="BG115" s="136"/>
      <c r="BH115" s="136"/>
      <c r="BI115" s="136"/>
      <c r="BJ115" s="136"/>
      <c r="BK115" s="136"/>
      <c r="BL115" s="136"/>
      <c r="BM115" s="136"/>
      <c r="BN115" s="136"/>
      <c r="BO115" s="136"/>
      <c r="BP115" s="136"/>
      <c r="BQ115" s="136"/>
      <c r="BR115" s="136"/>
      <c r="BS115" s="136"/>
      <c r="BT115" s="136"/>
      <c r="BU115" s="136"/>
      <c r="BV115" s="136"/>
      <c r="BW115" s="136"/>
      <c r="BX115" s="136"/>
      <c r="BY115" s="136"/>
      <c r="BZ115" s="136"/>
      <c r="CA115" s="136"/>
      <c r="CB115" s="136"/>
      <c r="CC115" s="136"/>
      <c r="CD115" s="136"/>
      <c r="CE115" s="136"/>
      <c r="CF115" s="211"/>
      <c r="CG115" s="136"/>
      <c r="CH115" s="136"/>
      <c r="CI115" s="136"/>
      <c r="CJ115" s="136"/>
      <c r="CK115" s="136"/>
      <c r="CL115" s="136"/>
      <c r="CM115" s="136"/>
      <c r="CN115" s="136"/>
      <c r="CO115" s="136"/>
      <c r="CP115" s="136"/>
      <c r="CQ115" s="136"/>
      <c r="CR115" s="136"/>
      <c r="CS115" s="136"/>
      <c r="CT115" s="136"/>
      <c r="CU115" s="136"/>
      <c r="CV115" s="136"/>
      <c r="CW115" s="136"/>
      <c r="CX115" s="136"/>
      <c r="CY115" s="136"/>
      <c r="CZ115" s="136"/>
      <c r="DA115" s="136"/>
      <c r="DB115" s="136"/>
      <c r="DC115" s="211"/>
      <c r="DD115" s="136"/>
      <c r="DE115" s="136"/>
      <c r="DF115" s="136"/>
      <c r="DG115" s="136"/>
      <c r="DH115" s="136"/>
      <c r="DI115" s="136"/>
      <c r="DJ115" s="136"/>
      <c r="DK115" s="136"/>
      <c r="DL115" s="136"/>
      <c r="DM115" s="136"/>
      <c r="DN115" s="136"/>
      <c r="DO115" s="136"/>
      <c r="DP115" s="136"/>
      <c r="DQ115" s="136"/>
      <c r="DR115" s="136"/>
      <c r="DS115" s="136"/>
      <c r="DT115" s="136"/>
      <c r="DU115" s="136"/>
      <c r="DV115" s="136"/>
      <c r="DW115" s="136"/>
      <c r="DX115" s="136"/>
    </row>
    <row r="116" spans="1:128" ht="12.75" customHeight="1">
      <c r="A116" s="136"/>
      <c r="B116" s="136"/>
      <c r="C116" s="136"/>
      <c r="D116" s="136"/>
      <c r="E116" s="136"/>
      <c r="F116" s="136"/>
      <c r="G116" s="136"/>
      <c r="H116" s="136"/>
      <c r="I116" s="136"/>
      <c r="J116" s="136"/>
      <c r="K116" s="136"/>
      <c r="L116" s="136"/>
      <c r="M116" s="136"/>
      <c r="N116" s="136"/>
      <c r="O116" s="136"/>
      <c r="P116" s="136"/>
      <c r="Q116" s="136"/>
      <c r="R116" s="136"/>
      <c r="S116" s="136"/>
      <c r="T116" s="136"/>
      <c r="U116" s="136"/>
      <c r="V116" s="136"/>
      <c r="W116" s="136"/>
      <c r="X116" s="136"/>
      <c r="Y116" s="136"/>
      <c r="Z116" s="136"/>
      <c r="AA116" s="136"/>
      <c r="AB116" s="136"/>
      <c r="AC116" s="136"/>
      <c r="AD116" s="136"/>
      <c r="AE116" s="136"/>
      <c r="AF116" s="136"/>
      <c r="AG116" s="136"/>
      <c r="AH116" s="136"/>
      <c r="AI116" s="136"/>
      <c r="AJ116" s="136"/>
      <c r="AK116" s="136"/>
      <c r="AL116" s="136"/>
      <c r="AM116" s="136"/>
      <c r="AN116" s="136"/>
      <c r="AO116" s="136"/>
      <c r="AP116" s="136"/>
      <c r="AQ116" s="136"/>
      <c r="AR116" s="211"/>
      <c r="AS116" s="136"/>
      <c r="AT116" s="136"/>
      <c r="AU116" s="136"/>
      <c r="AV116" s="136"/>
      <c r="AW116" s="136"/>
      <c r="AX116" s="136"/>
      <c r="AY116" s="136"/>
      <c r="AZ116" s="136"/>
      <c r="BA116" s="136"/>
      <c r="BB116" s="136"/>
      <c r="BC116" s="136"/>
      <c r="BD116" s="136"/>
      <c r="BE116" s="136"/>
      <c r="BF116" s="136"/>
      <c r="BG116" s="136"/>
      <c r="BH116" s="136"/>
      <c r="BI116" s="136"/>
      <c r="BJ116" s="136"/>
      <c r="BK116" s="136"/>
      <c r="BL116" s="136"/>
      <c r="BM116" s="136"/>
      <c r="BN116" s="136"/>
      <c r="BO116" s="136"/>
      <c r="BP116" s="136"/>
      <c r="BQ116" s="136"/>
      <c r="BR116" s="136"/>
      <c r="BS116" s="136"/>
      <c r="BT116" s="136"/>
      <c r="BU116" s="136"/>
      <c r="BV116" s="136"/>
      <c r="BW116" s="136"/>
      <c r="BX116" s="136"/>
      <c r="BY116" s="136"/>
      <c r="BZ116" s="136"/>
      <c r="CA116" s="136"/>
      <c r="CB116" s="136"/>
      <c r="CC116" s="136"/>
      <c r="CD116" s="136"/>
      <c r="CE116" s="136"/>
      <c r="CF116" s="211"/>
      <c r="CG116" s="136"/>
      <c r="CH116" s="136"/>
      <c r="CI116" s="136"/>
      <c r="CJ116" s="136"/>
      <c r="CK116" s="136"/>
      <c r="CL116" s="136"/>
      <c r="CM116" s="136"/>
      <c r="CN116" s="136"/>
      <c r="CO116" s="136"/>
      <c r="CP116" s="136"/>
      <c r="CQ116" s="136"/>
      <c r="CR116" s="136"/>
      <c r="CS116" s="136"/>
      <c r="CT116" s="136"/>
      <c r="CU116" s="136"/>
      <c r="CV116" s="136"/>
      <c r="CW116" s="136"/>
      <c r="CX116" s="136"/>
      <c r="CY116" s="136"/>
      <c r="CZ116" s="136"/>
      <c r="DA116" s="136"/>
      <c r="DB116" s="136"/>
      <c r="DC116" s="211"/>
      <c r="DD116" s="136"/>
      <c r="DE116" s="136"/>
      <c r="DF116" s="136"/>
      <c r="DG116" s="136"/>
      <c r="DH116" s="136"/>
      <c r="DI116" s="136"/>
      <c r="DJ116" s="136"/>
      <c r="DK116" s="136"/>
      <c r="DL116" s="136"/>
      <c r="DM116" s="136"/>
      <c r="DN116" s="136"/>
      <c r="DO116" s="136"/>
      <c r="DP116" s="136"/>
      <c r="DQ116" s="136"/>
      <c r="DR116" s="136"/>
      <c r="DS116" s="136"/>
      <c r="DT116" s="136"/>
      <c r="DU116" s="136"/>
      <c r="DV116" s="136"/>
      <c r="DW116" s="136"/>
      <c r="DX116" s="136"/>
    </row>
    <row r="117" spans="1:128" ht="12.75" customHeight="1">
      <c r="A117" s="136"/>
      <c r="B117" s="136"/>
      <c r="C117" s="136"/>
      <c r="D117" s="136"/>
      <c r="E117" s="136"/>
      <c r="F117" s="136"/>
      <c r="G117" s="136"/>
      <c r="H117" s="136"/>
      <c r="I117" s="136"/>
      <c r="J117" s="136"/>
      <c r="K117" s="136"/>
      <c r="L117" s="136"/>
      <c r="M117" s="136"/>
      <c r="N117" s="136"/>
      <c r="O117" s="136"/>
      <c r="P117" s="136"/>
      <c r="Q117" s="136"/>
      <c r="R117" s="136"/>
      <c r="S117" s="136"/>
      <c r="T117" s="136"/>
      <c r="U117" s="136"/>
      <c r="V117" s="136"/>
      <c r="W117" s="136"/>
      <c r="X117" s="136"/>
      <c r="Y117" s="136"/>
      <c r="Z117" s="136"/>
      <c r="AA117" s="136"/>
      <c r="AB117" s="136"/>
      <c r="AC117" s="136"/>
      <c r="AD117" s="136"/>
      <c r="AE117" s="136"/>
      <c r="AF117" s="136"/>
      <c r="AG117" s="136"/>
      <c r="AH117" s="136"/>
      <c r="AI117" s="136"/>
      <c r="AJ117" s="136"/>
      <c r="AK117" s="136"/>
      <c r="AL117" s="136"/>
      <c r="AM117" s="136"/>
      <c r="AN117" s="136"/>
      <c r="AO117" s="136"/>
      <c r="AP117" s="136"/>
      <c r="AQ117" s="136"/>
      <c r="AR117" s="211"/>
      <c r="AS117" s="136"/>
      <c r="AT117" s="136"/>
      <c r="AU117" s="136"/>
      <c r="AV117" s="136"/>
      <c r="AW117" s="136"/>
      <c r="AX117" s="136"/>
      <c r="AY117" s="136"/>
      <c r="AZ117" s="136"/>
      <c r="BA117" s="136"/>
      <c r="BB117" s="136"/>
      <c r="BC117" s="136"/>
      <c r="BD117" s="136"/>
      <c r="BE117" s="136"/>
      <c r="BF117" s="136"/>
      <c r="BG117" s="136"/>
      <c r="BH117" s="136"/>
      <c r="BI117" s="136"/>
      <c r="BJ117" s="136"/>
      <c r="BK117" s="136"/>
      <c r="BL117" s="136"/>
      <c r="BM117" s="136"/>
      <c r="BN117" s="136"/>
      <c r="BO117" s="136"/>
      <c r="BP117" s="136"/>
      <c r="BQ117" s="136"/>
      <c r="BR117" s="136"/>
      <c r="BS117" s="136"/>
      <c r="BT117" s="136"/>
      <c r="BU117" s="136"/>
      <c r="BV117" s="136"/>
      <c r="BW117" s="136"/>
      <c r="BX117" s="136"/>
      <c r="BY117" s="136"/>
      <c r="BZ117" s="136"/>
      <c r="CA117" s="136"/>
      <c r="CB117" s="136"/>
      <c r="CC117" s="136"/>
      <c r="CD117" s="136"/>
      <c r="CE117" s="136"/>
      <c r="CF117" s="211"/>
      <c r="CG117" s="136"/>
      <c r="CH117" s="136"/>
      <c r="CI117" s="136"/>
      <c r="CJ117" s="136"/>
      <c r="CK117" s="136"/>
      <c r="CL117" s="136"/>
      <c r="CM117" s="136"/>
      <c r="CN117" s="136"/>
      <c r="CO117" s="136"/>
      <c r="CP117" s="136"/>
      <c r="CQ117" s="136"/>
      <c r="CR117" s="136"/>
      <c r="CS117" s="136"/>
      <c r="CT117" s="136"/>
      <c r="CU117" s="136"/>
      <c r="CV117" s="136"/>
      <c r="CW117" s="136"/>
      <c r="CX117" s="136"/>
      <c r="CY117" s="136"/>
      <c r="CZ117" s="136"/>
      <c r="DA117" s="136"/>
      <c r="DB117" s="136"/>
      <c r="DC117" s="211"/>
      <c r="DD117" s="136"/>
      <c r="DE117" s="136"/>
      <c r="DF117" s="136"/>
      <c r="DG117" s="136"/>
      <c r="DH117" s="136"/>
      <c r="DI117" s="136"/>
      <c r="DJ117" s="136"/>
      <c r="DK117" s="136"/>
      <c r="DL117" s="136"/>
      <c r="DM117" s="136"/>
      <c r="DN117" s="136"/>
      <c r="DO117" s="136"/>
      <c r="DP117" s="136"/>
      <c r="DQ117" s="136"/>
      <c r="DR117" s="136"/>
      <c r="DS117" s="136"/>
      <c r="DT117" s="136"/>
      <c r="DU117" s="136"/>
      <c r="DV117" s="136"/>
      <c r="DW117" s="136"/>
      <c r="DX117" s="136"/>
    </row>
    <row r="118" spans="1:128" ht="12.75" customHeight="1">
      <c r="A118" s="136"/>
      <c r="B118" s="136"/>
      <c r="C118" s="136"/>
      <c r="D118" s="136"/>
      <c r="E118" s="136"/>
      <c r="F118" s="136"/>
      <c r="G118" s="136"/>
      <c r="H118" s="136"/>
      <c r="I118" s="136"/>
      <c r="J118" s="136"/>
      <c r="K118" s="136"/>
      <c r="L118" s="136"/>
      <c r="M118" s="136"/>
      <c r="N118" s="136"/>
      <c r="O118" s="136"/>
      <c r="P118" s="136"/>
      <c r="Q118" s="136"/>
      <c r="R118" s="136"/>
      <c r="S118" s="136"/>
      <c r="T118" s="136"/>
      <c r="U118" s="136"/>
      <c r="V118" s="136"/>
      <c r="W118" s="136"/>
      <c r="X118" s="136"/>
      <c r="Y118" s="136"/>
      <c r="Z118" s="136"/>
      <c r="AA118" s="136"/>
      <c r="AB118" s="136"/>
      <c r="AC118" s="136"/>
      <c r="AD118" s="136"/>
      <c r="AE118" s="136"/>
      <c r="AF118" s="136"/>
      <c r="AG118" s="136"/>
      <c r="AH118" s="136"/>
      <c r="AI118" s="136"/>
      <c r="AJ118" s="136"/>
      <c r="AK118" s="136"/>
      <c r="AL118" s="136"/>
      <c r="AM118" s="136"/>
      <c r="AN118" s="136"/>
      <c r="AO118" s="136"/>
      <c r="AP118" s="136"/>
      <c r="AQ118" s="136"/>
      <c r="AR118" s="211"/>
      <c r="AS118" s="136"/>
      <c r="AT118" s="136"/>
      <c r="AU118" s="136"/>
      <c r="AV118" s="136"/>
      <c r="AW118" s="136"/>
      <c r="AX118" s="136"/>
      <c r="AY118" s="136"/>
      <c r="AZ118" s="136"/>
      <c r="BA118" s="136"/>
      <c r="BB118" s="136"/>
      <c r="BC118" s="136"/>
      <c r="BD118" s="136"/>
      <c r="BE118" s="136"/>
      <c r="BF118" s="136"/>
      <c r="BG118" s="136"/>
      <c r="BH118" s="136"/>
      <c r="BI118" s="136"/>
      <c r="BJ118" s="136"/>
      <c r="BK118" s="136"/>
      <c r="BL118" s="136"/>
      <c r="BM118" s="136"/>
      <c r="BN118" s="136"/>
      <c r="BO118" s="136"/>
      <c r="BP118" s="136"/>
      <c r="BQ118" s="136"/>
      <c r="BR118" s="136"/>
      <c r="BS118" s="136"/>
      <c r="BT118" s="136"/>
      <c r="BU118" s="136"/>
      <c r="BV118" s="136"/>
      <c r="BW118" s="136"/>
      <c r="BX118" s="136"/>
      <c r="BY118" s="136"/>
      <c r="BZ118" s="136"/>
      <c r="CA118" s="136"/>
      <c r="CB118" s="136"/>
      <c r="CC118" s="136"/>
      <c r="CD118" s="136"/>
      <c r="CE118" s="136"/>
      <c r="CF118" s="211"/>
      <c r="CG118" s="136"/>
      <c r="CH118" s="136"/>
      <c r="CI118" s="136"/>
      <c r="CJ118" s="136"/>
      <c r="CK118" s="136"/>
      <c r="CL118" s="136"/>
      <c r="CM118" s="136"/>
      <c r="CN118" s="136"/>
      <c r="CO118" s="136"/>
      <c r="CP118" s="136"/>
      <c r="CQ118" s="136"/>
      <c r="CR118" s="136"/>
      <c r="CS118" s="136"/>
      <c r="CT118" s="136"/>
      <c r="CU118" s="136"/>
      <c r="CV118" s="136"/>
      <c r="CW118" s="136"/>
      <c r="CX118" s="136"/>
      <c r="CY118" s="136"/>
      <c r="CZ118" s="136"/>
      <c r="DA118" s="136"/>
      <c r="DB118" s="136"/>
      <c r="DC118" s="211"/>
      <c r="DD118" s="136"/>
      <c r="DE118" s="136"/>
      <c r="DF118" s="136"/>
      <c r="DG118" s="136"/>
      <c r="DH118" s="136"/>
      <c r="DI118" s="136"/>
      <c r="DJ118" s="136"/>
      <c r="DK118" s="136"/>
      <c r="DL118" s="136"/>
      <c r="DM118" s="136"/>
      <c r="DN118" s="136"/>
      <c r="DO118" s="136"/>
      <c r="DP118" s="136"/>
      <c r="DQ118" s="136"/>
      <c r="DR118" s="136"/>
      <c r="DS118" s="136"/>
      <c r="DT118" s="136"/>
      <c r="DU118" s="136"/>
      <c r="DV118" s="136"/>
      <c r="DW118" s="136"/>
      <c r="DX118" s="136"/>
    </row>
    <row r="119" spans="1:128" ht="12.75" customHeight="1">
      <c r="A119" s="136"/>
      <c r="B119" s="136"/>
      <c r="C119" s="136"/>
      <c r="D119" s="136"/>
      <c r="E119" s="136"/>
      <c r="F119" s="136"/>
      <c r="G119" s="136"/>
      <c r="H119" s="136"/>
      <c r="I119" s="136"/>
      <c r="J119" s="136"/>
      <c r="K119" s="136"/>
      <c r="L119" s="136"/>
      <c r="M119" s="136"/>
      <c r="N119" s="136"/>
      <c r="O119" s="136"/>
      <c r="P119" s="136"/>
      <c r="Q119" s="136"/>
      <c r="R119" s="136"/>
      <c r="S119" s="136"/>
      <c r="T119" s="136"/>
      <c r="U119" s="136"/>
      <c r="V119" s="136"/>
      <c r="W119" s="136"/>
      <c r="X119" s="136"/>
      <c r="Y119" s="136"/>
      <c r="Z119" s="136"/>
      <c r="AA119" s="136"/>
      <c r="AB119" s="136"/>
      <c r="AC119" s="136"/>
      <c r="AD119" s="136"/>
      <c r="AE119" s="136"/>
      <c r="AF119" s="136"/>
      <c r="AG119" s="136"/>
      <c r="AH119" s="136"/>
      <c r="AI119" s="136"/>
      <c r="AJ119" s="136"/>
      <c r="AK119" s="136"/>
      <c r="AL119" s="136"/>
      <c r="AM119" s="136"/>
      <c r="AN119" s="136"/>
      <c r="AO119" s="136"/>
      <c r="AP119" s="136"/>
      <c r="AQ119" s="136"/>
      <c r="AR119" s="211"/>
      <c r="AS119" s="136"/>
      <c r="AT119" s="136"/>
      <c r="AU119" s="136"/>
      <c r="AV119" s="136"/>
      <c r="AW119" s="136"/>
      <c r="AX119" s="136"/>
      <c r="AY119" s="136"/>
      <c r="AZ119" s="136"/>
      <c r="BA119" s="136"/>
      <c r="BB119" s="136"/>
      <c r="BC119" s="136"/>
      <c r="BD119" s="136"/>
      <c r="BE119" s="136"/>
      <c r="BF119" s="136"/>
      <c r="BG119" s="136"/>
      <c r="BH119" s="136"/>
      <c r="BI119" s="136"/>
      <c r="BJ119" s="136"/>
      <c r="BK119" s="136"/>
      <c r="BL119" s="136"/>
      <c r="BM119" s="136"/>
      <c r="BN119" s="136"/>
      <c r="BO119" s="136"/>
      <c r="BP119" s="136"/>
      <c r="BQ119" s="136"/>
      <c r="BR119" s="136"/>
      <c r="BS119" s="136"/>
      <c r="BT119" s="136"/>
      <c r="BU119" s="136"/>
      <c r="BV119" s="136"/>
      <c r="BW119" s="136"/>
      <c r="BX119" s="136"/>
      <c r="BY119" s="136"/>
      <c r="BZ119" s="136"/>
      <c r="CA119" s="136"/>
      <c r="CB119" s="136"/>
      <c r="CC119" s="136"/>
      <c r="CD119" s="136"/>
      <c r="CE119" s="136"/>
      <c r="CF119" s="211"/>
      <c r="CG119" s="136"/>
      <c r="CH119" s="136"/>
      <c r="CI119" s="136"/>
      <c r="CJ119" s="136"/>
      <c r="CK119" s="136"/>
      <c r="CL119" s="136"/>
      <c r="CM119" s="136"/>
      <c r="CN119" s="136"/>
      <c r="CO119" s="136"/>
      <c r="CP119" s="136"/>
      <c r="CQ119" s="136"/>
      <c r="CR119" s="136"/>
      <c r="CS119" s="136"/>
      <c r="CT119" s="136"/>
      <c r="CU119" s="136"/>
      <c r="CV119" s="136"/>
      <c r="CW119" s="136"/>
      <c r="CX119" s="136"/>
      <c r="CY119" s="136"/>
      <c r="CZ119" s="136"/>
      <c r="DA119" s="136"/>
      <c r="DB119" s="136"/>
      <c r="DC119" s="211"/>
      <c r="DD119" s="136"/>
      <c r="DE119" s="136"/>
      <c r="DF119" s="136"/>
      <c r="DG119" s="136"/>
      <c r="DH119" s="136"/>
      <c r="DI119" s="136"/>
      <c r="DJ119" s="136"/>
      <c r="DK119" s="136"/>
      <c r="DL119" s="136"/>
      <c r="DM119" s="136"/>
      <c r="DN119" s="136"/>
      <c r="DO119" s="136"/>
      <c r="DP119" s="136"/>
      <c r="DQ119" s="136"/>
      <c r="DR119" s="136"/>
      <c r="DS119" s="136"/>
      <c r="DT119" s="136"/>
      <c r="DU119" s="136"/>
      <c r="DV119" s="136"/>
      <c r="DW119" s="136"/>
      <c r="DX119" s="136"/>
    </row>
    <row r="120" spans="1:128" ht="12.75" customHeight="1">
      <c r="A120" s="136"/>
      <c r="B120" s="136"/>
      <c r="C120" s="136"/>
      <c r="D120" s="136"/>
      <c r="E120" s="136"/>
      <c r="F120" s="136"/>
      <c r="G120" s="136"/>
      <c r="H120" s="136"/>
      <c r="I120" s="136"/>
      <c r="J120" s="136"/>
      <c r="K120" s="136"/>
      <c r="L120" s="136"/>
      <c r="M120" s="136"/>
      <c r="N120" s="136"/>
      <c r="O120" s="136"/>
      <c r="P120" s="136"/>
      <c r="Q120" s="136"/>
      <c r="R120" s="136"/>
      <c r="S120" s="136"/>
      <c r="T120" s="136"/>
      <c r="U120" s="136"/>
      <c r="V120" s="136"/>
      <c r="W120" s="136"/>
      <c r="X120" s="136"/>
      <c r="Y120" s="136"/>
      <c r="Z120" s="136"/>
      <c r="AA120" s="136"/>
      <c r="AB120" s="136"/>
      <c r="AC120" s="136"/>
      <c r="AD120" s="136"/>
      <c r="AE120" s="136"/>
      <c r="AF120" s="136"/>
      <c r="AG120" s="136"/>
      <c r="AH120" s="136"/>
      <c r="AI120" s="136"/>
      <c r="AJ120" s="136"/>
      <c r="AK120" s="136"/>
      <c r="AL120" s="136"/>
      <c r="AM120" s="136"/>
      <c r="AN120" s="136"/>
      <c r="AO120" s="136"/>
      <c r="AP120" s="136"/>
      <c r="AQ120" s="136"/>
      <c r="AR120" s="211"/>
      <c r="AS120" s="136"/>
      <c r="AT120" s="136"/>
      <c r="AU120" s="136"/>
      <c r="AV120" s="136"/>
      <c r="AW120" s="136"/>
      <c r="AX120" s="136"/>
      <c r="AY120" s="136"/>
      <c r="AZ120" s="136"/>
      <c r="BA120" s="136"/>
      <c r="BB120" s="136"/>
      <c r="BC120" s="136"/>
      <c r="BD120" s="136"/>
      <c r="BE120" s="136"/>
      <c r="BF120" s="136"/>
      <c r="BG120" s="136"/>
      <c r="BH120" s="136"/>
      <c r="BI120" s="136"/>
      <c r="BJ120" s="136"/>
      <c r="BK120" s="136"/>
      <c r="BL120" s="136"/>
      <c r="BM120" s="136"/>
      <c r="BN120" s="136"/>
      <c r="BO120" s="136"/>
      <c r="BP120" s="136"/>
      <c r="BQ120" s="136"/>
      <c r="BR120" s="136"/>
      <c r="BS120" s="136"/>
      <c r="BT120" s="136"/>
      <c r="BU120" s="136"/>
      <c r="BV120" s="136"/>
      <c r="BW120" s="136"/>
      <c r="BX120" s="136"/>
      <c r="BY120" s="136"/>
      <c r="BZ120" s="136"/>
      <c r="CA120" s="136"/>
      <c r="CB120" s="136"/>
      <c r="CC120" s="136"/>
      <c r="CD120" s="136"/>
      <c r="CE120" s="136"/>
      <c r="CF120" s="211"/>
      <c r="CG120" s="136"/>
      <c r="CH120" s="136"/>
      <c r="CI120" s="136"/>
      <c r="CJ120" s="136"/>
      <c r="CK120" s="136"/>
      <c r="CL120" s="136"/>
      <c r="CM120" s="136"/>
      <c r="CN120" s="136"/>
      <c r="CO120" s="136"/>
      <c r="CP120" s="136"/>
      <c r="CQ120" s="136"/>
      <c r="CR120" s="136"/>
      <c r="CS120" s="136"/>
      <c r="CT120" s="136"/>
      <c r="CU120" s="136"/>
      <c r="CV120" s="136"/>
      <c r="CW120" s="136"/>
      <c r="CX120" s="136"/>
      <c r="CY120" s="136"/>
      <c r="CZ120" s="136"/>
      <c r="DA120" s="136"/>
      <c r="DB120" s="136"/>
      <c r="DC120" s="211"/>
      <c r="DD120" s="136"/>
      <c r="DE120" s="136"/>
      <c r="DF120" s="136"/>
      <c r="DG120" s="136"/>
      <c r="DH120" s="136"/>
      <c r="DI120" s="136"/>
      <c r="DJ120" s="136"/>
      <c r="DK120" s="136"/>
      <c r="DL120" s="136"/>
      <c r="DM120" s="136"/>
      <c r="DN120" s="136"/>
      <c r="DO120" s="136"/>
      <c r="DP120" s="136"/>
      <c r="DQ120" s="136"/>
      <c r="DR120" s="136"/>
      <c r="DS120" s="136"/>
      <c r="DT120" s="136"/>
      <c r="DU120" s="136"/>
      <c r="DV120" s="136"/>
      <c r="DW120" s="136"/>
      <c r="DX120" s="136"/>
    </row>
    <row r="121" spans="1:128" ht="12.75" customHeight="1">
      <c r="A121" s="136"/>
      <c r="B121" s="136"/>
      <c r="C121" s="136"/>
      <c r="D121" s="136"/>
      <c r="E121" s="136"/>
      <c r="F121" s="136"/>
      <c r="G121" s="136"/>
      <c r="H121" s="136"/>
      <c r="I121" s="136"/>
      <c r="J121" s="136"/>
      <c r="K121" s="136"/>
      <c r="L121" s="136"/>
      <c r="M121" s="136"/>
      <c r="N121" s="136"/>
      <c r="O121" s="136"/>
      <c r="P121" s="136"/>
      <c r="Q121" s="136"/>
      <c r="R121" s="136"/>
      <c r="S121" s="136"/>
      <c r="T121" s="136"/>
      <c r="U121" s="136"/>
      <c r="V121" s="136"/>
      <c r="W121" s="136"/>
      <c r="X121" s="136"/>
      <c r="Y121" s="136"/>
      <c r="Z121" s="136"/>
      <c r="AA121" s="136"/>
      <c r="AB121" s="136"/>
      <c r="AC121" s="136"/>
      <c r="AD121" s="136"/>
      <c r="AE121" s="136"/>
      <c r="AF121" s="136"/>
      <c r="AG121" s="136"/>
      <c r="AH121" s="136"/>
      <c r="AI121" s="136"/>
      <c r="AJ121" s="136"/>
      <c r="AK121" s="136"/>
      <c r="AL121" s="136"/>
      <c r="AM121" s="136"/>
      <c r="AN121" s="136"/>
      <c r="AO121" s="136"/>
      <c r="AP121" s="136"/>
      <c r="AQ121" s="136"/>
      <c r="AR121" s="211"/>
      <c r="AS121" s="136"/>
      <c r="AT121" s="136"/>
      <c r="AU121" s="136"/>
      <c r="AV121" s="136"/>
      <c r="AW121" s="136"/>
      <c r="AX121" s="136"/>
      <c r="AY121" s="136"/>
      <c r="AZ121" s="136"/>
      <c r="BA121" s="136"/>
      <c r="BB121" s="136"/>
      <c r="BC121" s="136"/>
      <c r="BD121" s="136"/>
      <c r="BE121" s="136"/>
      <c r="BF121" s="136"/>
      <c r="BG121" s="136"/>
      <c r="BH121" s="136"/>
      <c r="BI121" s="136"/>
      <c r="BJ121" s="136"/>
      <c r="BK121" s="136"/>
      <c r="BL121" s="136"/>
      <c r="BM121" s="136"/>
      <c r="BN121" s="136"/>
      <c r="BO121" s="136"/>
      <c r="BP121" s="136"/>
      <c r="BQ121" s="136"/>
      <c r="BR121" s="136"/>
      <c r="BS121" s="136"/>
      <c r="BT121" s="136"/>
      <c r="BU121" s="136"/>
      <c r="BV121" s="136"/>
      <c r="BW121" s="136"/>
      <c r="BX121" s="136"/>
      <c r="BY121" s="136"/>
      <c r="BZ121" s="136"/>
      <c r="CA121" s="136"/>
      <c r="CB121" s="136"/>
      <c r="CC121" s="136"/>
      <c r="CD121" s="136"/>
      <c r="CE121" s="136"/>
      <c r="CF121" s="211"/>
      <c r="CG121" s="136"/>
      <c r="CH121" s="136"/>
      <c r="CI121" s="136"/>
      <c r="CJ121" s="136"/>
      <c r="CK121" s="136"/>
      <c r="CL121" s="136"/>
      <c r="CM121" s="136"/>
      <c r="CN121" s="136"/>
      <c r="CO121" s="136"/>
      <c r="CP121" s="136"/>
      <c r="CQ121" s="136"/>
      <c r="CR121" s="136"/>
      <c r="CS121" s="136"/>
      <c r="CT121" s="136"/>
      <c r="CU121" s="136"/>
      <c r="CV121" s="136"/>
      <c r="CW121" s="136"/>
      <c r="CX121" s="136"/>
      <c r="CY121" s="136"/>
      <c r="CZ121" s="136"/>
      <c r="DA121" s="136"/>
      <c r="DB121" s="136"/>
      <c r="DC121" s="211"/>
      <c r="DD121" s="136"/>
      <c r="DE121" s="136"/>
      <c r="DF121" s="136"/>
      <c r="DG121" s="136"/>
      <c r="DH121" s="136"/>
      <c r="DI121" s="136"/>
      <c r="DJ121" s="136"/>
      <c r="DK121" s="136"/>
      <c r="DL121" s="136"/>
      <c r="DM121" s="136"/>
      <c r="DN121" s="136"/>
      <c r="DO121" s="136"/>
      <c r="DP121" s="136"/>
      <c r="DQ121" s="136"/>
      <c r="DR121" s="136"/>
      <c r="DS121" s="136"/>
      <c r="DT121" s="136"/>
      <c r="DU121" s="136"/>
      <c r="DV121" s="136"/>
      <c r="DW121" s="136"/>
      <c r="DX121" s="136"/>
    </row>
    <row r="122" spans="1:128" ht="12.75" customHeight="1">
      <c r="A122" s="136"/>
      <c r="B122" s="136"/>
      <c r="C122" s="136"/>
      <c r="D122" s="136"/>
      <c r="E122" s="136"/>
      <c r="F122" s="136"/>
      <c r="G122" s="136"/>
      <c r="H122" s="136"/>
      <c r="I122" s="136"/>
      <c r="J122" s="136"/>
      <c r="K122" s="136"/>
      <c r="L122" s="136"/>
      <c r="M122" s="136"/>
      <c r="N122" s="136"/>
      <c r="O122" s="136"/>
      <c r="P122" s="136"/>
      <c r="Q122" s="136"/>
      <c r="R122" s="136"/>
      <c r="S122" s="136"/>
      <c r="T122" s="136"/>
      <c r="U122" s="136"/>
      <c r="V122" s="136"/>
      <c r="W122" s="136"/>
      <c r="X122" s="136"/>
      <c r="Y122" s="136"/>
      <c r="Z122" s="136"/>
      <c r="AA122" s="136"/>
      <c r="AB122" s="136"/>
      <c r="AC122" s="136"/>
      <c r="AD122" s="136"/>
      <c r="AE122" s="136"/>
      <c r="AF122" s="136"/>
      <c r="AG122" s="136"/>
      <c r="AH122" s="136"/>
      <c r="AI122" s="136"/>
      <c r="AJ122" s="136"/>
      <c r="AK122" s="136"/>
      <c r="AL122" s="136"/>
      <c r="AM122" s="136"/>
      <c r="AN122" s="136"/>
      <c r="AO122" s="136"/>
      <c r="AP122" s="136"/>
      <c r="AQ122" s="136"/>
      <c r="AR122" s="211"/>
      <c r="AS122" s="136"/>
      <c r="AT122" s="136"/>
      <c r="AU122" s="136"/>
      <c r="AV122" s="136"/>
      <c r="AW122" s="136"/>
      <c r="AX122" s="136"/>
      <c r="AY122" s="136"/>
      <c r="AZ122" s="136"/>
      <c r="BA122" s="136"/>
      <c r="BB122" s="136"/>
      <c r="BC122" s="136"/>
      <c r="BD122" s="136"/>
      <c r="BE122" s="136"/>
      <c r="BF122" s="136"/>
      <c r="BG122" s="136"/>
      <c r="BH122" s="136"/>
      <c r="BI122" s="136"/>
      <c r="BJ122" s="136"/>
      <c r="BK122" s="136"/>
      <c r="BL122" s="136"/>
      <c r="BM122" s="136"/>
      <c r="BN122" s="136"/>
      <c r="BO122" s="136"/>
      <c r="BP122" s="136"/>
      <c r="BQ122" s="136"/>
      <c r="BR122" s="136"/>
      <c r="BS122" s="136"/>
      <c r="BT122" s="136"/>
      <c r="BU122" s="136"/>
      <c r="BV122" s="136"/>
      <c r="BW122" s="136"/>
      <c r="BX122" s="136"/>
      <c r="BY122" s="136"/>
      <c r="BZ122" s="136"/>
      <c r="CA122" s="136"/>
      <c r="CB122" s="136"/>
      <c r="CC122" s="136"/>
      <c r="CD122" s="136"/>
      <c r="CE122" s="136"/>
      <c r="CF122" s="211"/>
      <c r="CG122" s="136"/>
      <c r="CH122" s="136"/>
      <c r="CI122" s="136"/>
      <c r="CJ122" s="136"/>
      <c r="CK122" s="136"/>
      <c r="CL122" s="136"/>
      <c r="CM122" s="136"/>
      <c r="CN122" s="136"/>
      <c r="CO122" s="136"/>
      <c r="CP122" s="136"/>
      <c r="CQ122" s="136"/>
      <c r="CR122" s="136"/>
      <c r="CS122" s="136"/>
      <c r="CT122" s="136"/>
      <c r="CU122" s="136"/>
      <c r="CV122" s="136"/>
      <c r="CW122" s="136"/>
      <c r="CX122" s="136"/>
      <c r="CY122" s="136"/>
      <c r="CZ122" s="136"/>
      <c r="DA122" s="136"/>
      <c r="DB122" s="136"/>
      <c r="DC122" s="211"/>
      <c r="DD122" s="136"/>
      <c r="DE122" s="136"/>
      <c r="DF122" s="136"/>
      <c r="DG122" s="136"/>
      <c r="DH122" s="136"/>
      <c r="DI122" s="136"/>
      <c r="DJ122" s="136"/>
      <c r="DK122" s="136"/>
      <c r="DL122" s="136"/>
      <c r="DM122" s="136"/>
      <c r="DN122" s="136"/>
      <c r="DO122" s="136"/>
      <c r="DP122" s="136"/>
      <c r="DQ122" s="136"/>
      <c r="DR122" s="136"/>
      <c r="DS122" s="136"/>
      <c r="DT122" s="136"/>
      <c r="DU122" s="136"/>
      <c r="DV122" s="136"/>
      <c r="DW122" s="136"/>
      <c r="DX122" s="136"/>
    </row>
    <row r="123" spans="1:128" ht="12.75" customHeight="1">
      <c r="A123" s="136"/>
      <c r="B123" s="136"/>
      <c r="C123" s="136"/>
      <c r="D123" s="136"/>
      <c r="E123" s="136"/>
      <c r="F123" s="136"/>
      <c r="G123" s="136"/>
      <c r="H123" s="136"/>
      <c r="I123" s="136"/>
      <c r="J123" s="136"/>
      <c r="K123" s="136"/>
      <c r="L123" s="136"/>
      <c r="M123" s="136"/>
      <c r="N123" s="136"/>
      <c r="O123" s="136"/>
      <c r="P123" s="136"/>
      <c r="Q123" s="136"/>
      <c r="R123" s="136"/>
      <c r="S123" s="136"/>
      <c r="T123" s="136"/>
      <c r="U123" s="136"/>
      <c r="V123" s="136"/>
      <c r="W123" s="136"/>
      <c r="X123" s="136"/>
      <c r="Y123" s="136"/>
      <c r="Z123" s="136"/>
      <c r="AA123" s="136"/>
      <c r="AB123" s="136"/>
      <c r="AC123" s="136"/>
      <c r="AD123" s="136"/>
      <c r="AE123" s="136"/>
      <c r="AF123" s="136"/>
      <c r="AG123" s="136"/>
      <c r="AH123" s="136"/>
      <c r="AI123" s="136"/>
      <c r="AJ123" s="136"/>
      <c r="AK123" s="136"/>
      <c r="AL123" s="136"/>
      <c r="AM123" s="136"/>
      <c r="AN123" s="136"/>
      <c r="AO123" s="136"/>
      <c r="AP123" s="136"/>
      <c r="AQ123" s="136"/>
      <c r="AR123" s="211"/>
      <c r="AS123" s="136"/>
      <c r="AT123" s="136"/>
      <c r="AU123" s="136"/>
      <c r="AV123" s="136"/>
      <c r="AW123" s="136"/>
      <c r="AX123" s="136"/>
      <c r="AY123" s="136"/>
      <c r="AZ123" s="136"/>
      <c r="BA123" s="136"/>
      <c r="BB123" s="136"/>
      <c r="BC123" s="136"/>
      <c r="BD123" s="136"/>
      <c r="BE123" s="136"/>
      <c r="BF123" s="136"/>
      <c r="BG123" s="136"/>
      <c r="BH123" s="136"/>
      <c r="BI123" s="136"/>
      <c r="BJ123" s="136"/>
      <c r="BK123" s="136"/>
      <c r="BL123" s="136"/>
      <c r="BM123" s="136"/>
      <c r="BN123" s="136"/>
      <c r="BO123" s="136"/>
      <c r="BP123" s="136"/>
      <c r="BQ123" s="136"/>
      <c r="BR123" s="136"/>
      <c r="BS123" s="136"/>
      <c r="BT123" s="136"/>
      <c r="BU123" s="136"/>
      <c r="BV123" s="136"/>
      <c r="BW123" s="136"/>
      <c r="BX123" s="136"/>
      <c r="BY123" s="136"/>
      <c r="BZ123" s="136"/>
      <c r="CA123" s="136"/>
      <c r="CB123" s="136"/>
      <c r="CC123" s="136"/>
      <c r="CD123" s="136"/>
      <c r="CE123" s="136"/>
      <c r="CF123" s="211"/>
      <c r="CG123" s="136"/>
      <c r="CH123" s="136"/>
      <c r="CI123" s="136"/>
      <c r="CJ123" s="136"/>
      <c r="CK123" s="136"/>
      <c r="CL123" s="136"/>
      <c r="CM123" s="136"/>
      <c r="CN123" s="136"/>
      <c r="CO123" s="136"/>
      <c r="CP123" s="136"/>
      <c r="CQ123" s="136"/>
      <c r="CR123" s="136"/>
      <c r="CS123" s="136"/>
      <c r="CT123" s="136"/>
      <c r="CU123" s="136"/>
      <c r="CV123" s="136"/>
      <c r="CW123" s="136"/>
      <c r="CX123" s="136"/>
      <c r="CY123" s="136"/>
      <c r="CZ123" s="136"/>
      <c r="DA123" s="136"/>
      <c r="DB123" s="136"/>
      <c r="DC123" s="211"/>
      <c r="DD123" s="136"/>
      <c r="DE123" s="136"/>
      <c r="DF123" s="136"/>
      <c r="DG123" s="136"/>
      <c r="DH123" s="136"/>
      <c r="DI123" s="136"/>
      <c r="DJ123" s="136"/>
      <c r="DK123" s="136"/>
      <c r="DL123" s="136"/>
      <c r="DM123" s="136"/>
      <c r="DN123" s="136"/>
      <c r="DO123" s="136"/>
      <c r="DP123" s="136"/>
      <c r="DQ123" s="136"/>
      <c r="DR123" s="136"/>
      <c r="DS123" s="136"/>
      <c r="DT123" s="136"/>
      <c r="DU123" s="136"/>
      <c r="DV123" s="136"/>
      <c r="DW123" s="136"/>
      <c r="DX123" s="136"/>
    </row>
    <row r="124" spans="1:128" ht="12.75" customHeight="1">
      <c r="A124" s="136"/>
      <c r="B124" s="136"/>
      <c r="C124" s="136"/>
      <c r="D124" s="136"/>
      <c r="E124" s="136"/>
      <c r="F124" s="136"/>
      <c r="G124" s="136"/>
      <c r="H124" s="136"/>
      <c r="I124" s="136"/>
      <c r="J124" s="136"/>
      <c r="K124" s="136"/>
      <c r="L124" s="136"/>
      <c r="M124" s="136"/>
      <c r="N124" s="136"/>
      <c r="O124" s="136"/>
      <c r="P124" s="136"/>
      <c r="Q124" s="136"/>
      <c r="R124" s="136"/>
      <c r="S124" s="136"/>
      <c r="T124" s="136"/>
      <c r="U124" s="136"/>
      <c r="V124" s="136"/>
      <c r="W124" s="136"/>
      <c r="X124" s="136"/>
      <c r="Y124" s="136"/>
      <c r="Z124" s="136"/>
      <c r="AA124" s="136"/>
      <c r="AB124" s="136"/>
      <c r="AC124" s="136"/>
      <c r="AD124" s="136"/>
      <c r="AE124" s="136"/>
      <c r="AF124" s="136"/>
      <c r="AG124" s="136"/>
      <c r="AH124" s="136"/>
      <c r="AI124" s="136"/>
      <c r="AJ124" s="136"/>
      <c r="AK124" s="136"/>
      <c r="AL124" s="136"/>
      <c r="AM124" s="136"/>
      <c r="AN124" s="136"/>
      <c r="AO124" s="136"/>
      <c r="AP124" s="136"/>
      <c r="AQ124" s="136"/>
      <c r="AR124" s="211"/>
      <c r="AS124" s="136"/>
      <c r="AT124" s="136"/>
      <c r="AU124" s="136"/>
      <c r="AV124" s="136"/>
      <c r="AW124" s="136"/>
      <c r="AX124" s="136"/>
      <c r="AY124" s="136"/>
      <c r="AZ124" s="136"/>
      <c r="BA124" s="136"/>
      <c r="BB124" s="136"/>
      <c r="BC124" s="136"/>
      <c r="BD124" s="136"/>
      <c r="BE124" s="136"/>
      <c r="BF124" s="136"/>
      <c r="BG124" s="136"/>
      <c r="BH124" s="136"/>
      <c r="BI124" s="136"/>
      <c r="BJ124" s="136"/>
      <c r="BK124" s="136"/>
      <c r="BL124" s="136"/>
      <c r="BM124" s="136"/>
      <c r="BN124" s="136"/>
      <c r="BO124" s="136"/>
      <c r="BP124" s="136"/>
      <c r="BQ124" s="136"/>
      <c r="BR124" s="136"/>
      <c r="BS124" s="136"/>
      <c r="BT124" s="136"/>
      <c r="BU124" s="136"/>
      <c r="BV124" s="136"/>
      <c r="BW124" s="136"/>
      <c r="BX124" s="136"/>
      <c r="BY124" s="136"/>
      <c r="BZ124" s="136"/>
      <c r="CA124" s="136"/>
      <c r="CB124" s="136"/>
      <c r="CC124" s="136"/>
      <c r="CD124" s="136"/>
      <c r="CE124" s="136"/>
      <c r="CF124" s="211"/>
      <c r="CG124" s="136"/>
      <c r="CH124" s="136"/>
      <c r="CI124" s="136"/>
      <c r="CJ124" s="136"/>
      <c r="CK124" s="136"/>
      <c r="CL124" s="136"/>
      <c r="CM124" s="136"/>
      <c r="CN124" s="136"/>
      <c r="CO124" s="136"/>
      <c r="CP124" s="136"/>
      <c r="CQ124" s="136"/>
      <c r="CR124" s="136"/>
      <c r="CS124" s="136"/>
      <c r="CT124" s="136"/>
      <c r="CU124" s="136"/>
      <c r="CV124" s="136"/>
      <c r="CW124" s="136"/>
      <c r="CX124" s="136"/>
      <c r="CY124" s="136"/>
      <c r="CZ124" s="136"/>
      <c r="DA124" s="136"/>
      <c r="DB124" s="136"/>
      <c r="DC124" s="211"/>
      <c r="DD124" s="136"/>
      <c r="DE124" s="136"/>
      <c r="DF124" s="136"/>
      <c r="DG124" s="136"/>
      <c r="DH124" s="136"/>
      <c r="DI124" s="136"/>
      <c r="DJ124" s="136"/>
      <c r="DK124" s="136"/>
      <c r="DL124" s="136"/>
      <c r="DM124" s="136"/>
      <c r="DN124" s="136"/>
      <c r="DO124" s="136"/>
      <c r="DP124" s="136"/>
      <c r="DQ124" s="136"/>
      <c r="DR124" s="136"/>
      <c r="DS124" s="136"/>
      <c r="DT124" s="136"/>
      <c r="DU124" s="136"/>
      <c r="DV124" s="136"/>
      <c r="DW124" s="136"/>
      <c r="DX124" s="136"/>
    </row>
    <row r="125" spans="1:128" ht="12.75" customHeight="1">
      <c r="A125" s="136"/>
      <c r="B125" s="136"/>
      <c r="C125" s="136"/>
      <c r="D125" s="136"/>
      <c r="E125" s="136"/>
      <c r="F125" s="136"/>
      <c r="G125" s="136"/>
      <c r="H125" s="136"/>
      <c r="I125" s="136"/>
      <c r="J125" s="136"/>
      <c r="K125" s="136"/>
      <c r="L125" s="136"/>
      <c r="M125" s="136"/>
      <c r="N125" s="136"/>
      <c r="O125" s="136"/>
      <c r="P125" s="136"/>
      <c r="Q125" s="136"/>
      <c r="R125" s="136"/>
      <c r="S125" s="136"/>
      <c r="T125" s="136"/>
      <c r="U125" s="136"/>
      <c r="V125" s="136"/>
      <c r="W125" s="136"/>
      <c r="X125" s="136"/>
      <c r="Y125" s="136"/>
      <c r="Z125" s="136"/>
      <c r="AA125" s="136"/>
      <c r="AB125" s="136"/>
      <c r="AC125" s="136"/>
      <c r="AD125" s="136"/>
      <c r="AE125" s="136"/>
      <c r="AF125" s="136"/>
      <c r="AG125" s="136"/>
      <c r="AH125" s="136"/>
      <c r="AI125" s="136"/>
      <c r="AJ125" s="136"/>
      <c r="AK125" s="136"/>
      <c r="AL125" s="136"/>
      <c r="AM125" s="136"/>
      <c r="AN125" s="136"/>
      <c r="AO125" s="136"/>
      <c r="AP125" s="136"/>
      <c r="AQ125" s="136"/>
      <c r="AR125" s="211"/>
      <c r="AS125" s="136"/>
      <c r="AT125" s="136"/>
      <c r="AU125" s="136"/>
      <c r="AV125" s="136"/>
      <c r="AW125" s="136"/>
      <c r="AX125" s="136"/>
      <c r="AY125" s="136"/>
      <c r="AZ125" s="136"/>
      <c r="BA125" s="136"/>
      <c r="BB125" s="136"/>
      <c r="BC125" s="136"/>
      <c r="BD125" s="136"/>
      <c r="BE125" s="136"/>
      <c r="BF125" s="136"/>
      <c r="BG125" s="136"/>
      <c r="BH125" s="136"/>
      <c r="BI125" s="136"/>
      <c r="BJ125" s="136"/>
      <c r="BK125" s="136"/>
      <c r="BL125" s="136"/>
      <c r="BM125" s="136"/>
      <c r="BN125" s="136"/>
      <c r="BO125" s="136"/>
      <c r="BP125" s="136"/>
      <c r="BQ125" s="136"/>
      <c r="BR125" s="136"/>
      <c r="BS125" s="136"/>
      <c r="BT125" s="136"/>
      <c r="BU125" s="136"/>
      <c r="BV125" s="136"/>
      <c r="BW125" s="136"/>
      <c r="BX125" s="136"/>
      <c r="BY125" s="136"/>
      <c r="BZ125" s="136"/>
      <c r="CA125" s="136"/>
      <c r="CB125" s="136"/>
      <c r="CC125" s="136"/>
      <c r="CD125" s="136"/>
      <c r="CE125" s="136"/>
      <c r="CF125" s="211"/>
      <c r="CG125" s="136"/>
      <c r="CH125" s="136"/>
      <c r="CI125" s="136"/>
      <c r="CJ125" s="136"/>
      <c r="CK125" s="136"/>
      <c r="CL125" s="136"/>
      <c r="CM125" s="136"/>
      <c r="CN125" s="136"/>
      <c r="CO125" s="136"/>
      <c r="CP125" s="136"/>
      <c r="CQ125" s="136"/>
      <c r="CR125" s="136"/>
      <c r="CS125" s="136"/>
      <c r="CT125" s="136"/>
      <c r="CU125" s="136"/>
      <c r="CV125" s="136"/>
      <c r="CW125" s="136"/>
      <c r="CX125" s="136"/>
      <c r="CY125" s="136"/>
      <c r="CZ125" s="136"/>
      <c r="DA125" s="136"/>
      <c r="DB125" s="136"/>
      <c r="DC125" s="211"/>
      <c r="DD125" s="136"/>
      <c r="DE125" s="136"/>
      <c r="DF125" s="136"/>
      <c r="DG125" s="136"/>
      <c r="DH125" s="136"/>
      <c r="DI125" s="136"/>
      <c r="DJ125" s="136"/>
      <c r="DK125" s="136"/>
      <c r="DL125" s="136"/>
      <c r="DM125" s="136"/>
      <c r="DN125" s="136"/>
      <c r="DO125" s="136"/>
      <c r="DP125" s="136"/>
      <c r="DQ125" s="136"/>
      <c r="DR125" s="136"/>
      <c r="DS125" s="136"/>
      <c r="DT125" s="136"/>
      <c r="DU125" s="136"/>
      <c r="DV125" s="136"/>
      <c r="DW125" s="136"/>
      <c r="DX125" s="136"/>
    </row>
    <row r="126" spans="1:128" ht="12.75" customHeight="1">
      <c r="A126" s="136"/>
      <c r="B126" s="136"/>
      <c r="C126" s="136"/>
      <c r="D126" s="136"/>
      <c r="E126" s="136"/>
      <c r="F126" s="136"/>
      <c r="G126" s="136"/>
      <c r="H126" s="136"/>
      <c r="I126" s="136"/>
      <c r="J126" s="136"/>
      <c r="K126" s="136"/>
      <c r="L126" s="136"/>
      <c r="M126" s="136"/>
      <c r="N126" s="136"/>
      <c r="O126" s="136"/>
      <c r="P126" s="136"/>
      <c r="Q126" s="136"/>
      <c r="R126" s="136"/>
      <c r="S126" s="136"/>
      <c r="T126" s="136"/>
      <c r="U126" s="136"/>
      <c r="V126" s="136"/>
      <c r="W126" s="136"/>
      <c r="X126" s="136"/>
      <c r="Y126" s="136"/>
      <c r="Z126" s="136"/>
      <c r="AA126" s="136"/>
      <c r="AB126" s="136"/>
      <c r="AC126" s="136"/>
      <c r="AD126" s="136"/>
      <c r="AE126" s="136"/>
      <c r="AF126" s="136"/>
      <c r="AG126" s="136"/>
      <c r="AH126" s="136"/>
      <c r="AI126" s="136"/>
      <c r="AJ126" s="136"/>
      <c r="AK126" s="136"/>
      <c r="AL126" s="136"/>
      <c r="AM126" s="136"/>
      <c r="AN126" s="136"/>
      <c r="AO126" s="136"/>
      <c r="AP126" s="136"/>
      <c r="AQ126" s="136"/>
      <c r="AR126" s="211"/>
      <c r="AS126" s="136"/>
      <c r="AT126" s="136"/>
      <c r="AU126" s="136"/>
      <c r="AV126" s="136"/>
      <c r="AW126" s="136"/>
      <c r="AX126" s="136"/>
      <c r="AY126" s="136"/>
      <c r="AZ126" s="136"/>
      <c r="BA126" s="136"/>
      <c r="BB126" s="136"/>
      <c r="BC126" s="136"/>
      <c r="BD126" s="136"/>
      <c r="BE126" s="136"/>
      <c r="BF126" s="136"/>
      <c r="BG126" s="136"/>
      <c r="BH126" s="136"/>
      <c r="BI126" s="136"/>
      <c r="BJ126" s="136"/>
      <c r="BK126" s="136"/>
      <c r="BL126" s="136"/>
      <c r="BM126" s="136"/>
      <c r="BN126" s="136"/>
      <c r="BO126" s="136"/>
      <c r="BP126" s="136"/>
      <c r="BQ126" s="136"/>
      <c r="BR126" s="136"/>
      <c r="BS126" s="136"/>
      <c r="BT126" s="136"/>
      <c r="BU126" s="136"/>
      <c r="BV126" s="136"/>
      <c r="BW126" s="136"/>
      <c r="BX126" s="136"/>
      <c r="BY126" s="136"/>
      <c r="BZ126" s="136"/>
      <c r="CA126" s="136"/>
      <c r="CB126" s="136"/>
      <c r="CC126" s="136"/>
      <c r="CD126" s="136"/>
      <c r="CE126" s="136"/>
      <c r="CF126" s="211"/>
      <c r="CG126" s="136"/>
      <c r="CH126" s="136"/>
      <c r="CI126" s="136"/>
      <c r="CJ126" s="136"/>
      <c r="CK126" s="136"/>
      <c r="CL126" s="136"/>
      <c r="CM126" s="136"/>
      <c r="CN126" s="136"/>
      <c r="CO126" s="136"/>
      <c r="CP126" s="136"/>
      <c r="CQ126" s="136"/>
      <c r="CR126" s="136"/>
      <c r="CS126" s="136"/>
      <c r="CT126" s="136"/>
      <c r="CU126" s="136"/>
      <c r="CV126" s="136"/>
      <c r="CW126" s="136"/>
      <c r="CX126" s="136"/>
      <c r="CY126" s="136"/>
      <c r="CZ126" s="136"/>
      <c r="DA126" s="136"/>
      <c r="DB126" s="136"/>
      <c r="DC126" s="211"/>
      <c r="DD126" s="136"/>
      <c r="DE126" s="136"/>
      <c r="DF126" s="136"/>
      <c r="DG126" s="136"/>
      <c r="DH126" s="136"/>
      <c r="DI126" s="136"/>
      <c r="DJ126" s="136"/>
      <c r="DK126" s="136"/>
      <c r="DL126" s="136"/>
      <c r="DM126" s="136"/>
      <c r="DN126" s="136"/>
      <c r="DO126" s="136"/>
      <c r="DP126" s="136"/>
      <c r="DQ126" s="136"/>
      <c r="DR126" s="136"/>
      <c r="DS126" s="136"/>
      <c r="DT126" s="136"/>
      <c r="DU126" s="136"/>
      <c r="DV126" s="136"/>
      <c r="DW126" s="136"/>
      <c r="DX126" s="136"/>
    </row>
    <row r="127" spans="1:128" ht="12.75" customHeight="1">
      <c r="A127" s="136"/>
      <c r="B127" s="136"/>
      <c r="C127" s="136"/>
      <c r="D127" s="136"/>
      <c r="E127" s="136"/>
      <c r="F127" s="136"/>
      <c r="G127" s="136"/>
      <c r="H127" s="136"/>
      <c r="I127" s="136"/>
      <c r="J127" s="136"/>
      <c r="K127" s="136"/>
      <c r="L127" s="136"/>
      <c r="M127" s="136"/>
      <c r="N127" s="136"/>
      <c r="O127" s="136"/>
      <c r="P127" s="136"/>
      <c r="Q127" s="136"/>
      <c r="R127" s="136"/>
      <c r="S127" s="136"/>
      <c r="T127" s="136"/>
      <c r="U127" s="136"/>
      <c r="V127" s="136"/>
      <c r="W127" s="136"/>
      <c r="X127" s="136"/>
      <c r="Y127" s="136"/>
      <c r="Z127" s="136"/>
      <c r="AA127" s="136"/>
      <c r="AB127" s="136"/>
      <c r="AC127" s="136"/>
      <c r="AD127" s="136"/>
      <c r="AE127" s="136"/>
      <c r="AF127" s="136"/>
      <c r="AG127" s="136"/>
      <c r="AH127" s="136"/>
      <c r="AI127" s="136"/>
      <c r="AJ127" s="136"/>
      <c r="AK127" s="136"/>
      <c r="AL127" s="136"/>
      <c r="AM127" s="136"/>
      <c r="AN127" s="136"/>
      <c r="AO127" s="136"/>
      <c r="AP127" s="136"/>
      <c r="AQ127" s="136"/>
      <c r="AR127" s="211"/>
      <c r="AS127" s="136"/>
      <c r="AT127" s="136"/>
      <c r="AU127" s="136"/>
      <c r="AV127" s="136"/>
      <c r="AW127" s="136"/>
      <c r="AX127" s="136"/>
      <c r="AY127" s="136"/>
      <c r="AZ127" s="136"/>
      <c r="BA127" s="136"/>
      <c r="BB127" s="136"/>
      <c r="BC127" s="136"/>
      <c r="BD127" s="136"/>
      <c r="BE127" s="136"/>
      <c r="BF127" s="136"/>
      <c r="BG127" s="136"/>
      <c r="BH127" s="136"/>
      <c r="BI127" s="136"/>
      <c r="BJ127" s="136"/>
      <c r="BK127" s="136"/>
      <c r="BL127" s="136"/>
      <c r="BM127" s="136"/>
      <c r="BN127" s="136"/>
      <c r="BO127" s="136"/>
      <c r="BP127" s="136"/>
      <c r="BQ127" s="136"/>
      <c r="BR127" s="136"/>
      <c r="BS127" s="136"/>
      <c r="BT127" s="136"/>
      <c r="BU127" s="136"/>
      <c r="BV127" s="136"/>
      <c r="BW127" s="136"/>
      <c r="BX127" s="136"/>
      <c r="BY127" s="136"/>
      <c r="BZ127" s="136"/>
      <c r="CA127" s="136"/>
      <c r="CB127" s="136"/>
      <c r="CC127" s="136"/>
      <c r="CD127" s="136"/>
      <c r="CE127" s="136"/>
      <c r="CF127" s="211"/>
      <c r="CG127" s="136"/>
      <c r="CH127" s="136"/>
      <c r="CI127" s="136"/>
      <c r="CJ127" s="136"/>
      <c r="CK127" s="136"/>
      <c r="CL127" s="136"/>
      <c r="CM127" s="136"/>
      <c r="CN127" s="136"/>
      <c r="CO127" s="136"/>
      <c r="CP127" s="136"/>
      <c r="CQ127" s="136"/>
      <c r="CR127" s="136"/>
      <c r="CS127" s="136"/>
      <c r="CT127" s="136"/>
      <c r="CU127" s="136"/>
      <c r="CV127" s="136"/>
      <c r="CW127" s="136"/>
      <c r="CX127" s="136"/>
      <c r="CY127" s="136"/>
      <c r="CZ127" s="136"/>
      <c r="DA127" s="136"/>
      <c r="DB127" s="136"/>
      <c r="DC127" s="211"/>
      <c r="DD127" s="136"/>
      <c r="DE127" s="136"/>
      <c r="DF127" s="136"/>
      <c r="DG127" s="136"/>
      <c r="DH127" s="136"/>
      <c r="DI127" s="136"/>
      <c r="DJ127" s="136"/>
      <c r="DK127" s="136"/>
      <c r="DL127" s="136"/>
      <c r="DM127" s="136"/>
      <c r="DN127" s="136"/>
      <c r="DO127" s="136"/>
      <c r="DP127" s="136"/>
      <c r="DQ127" s="136"/>
      <c r="DR127" s="136"/>
      <c r="DS127" s="136"/>
      <c r="DT127" s="136"/>
      <c r="DU127" s="136"/>
      <c r="DV127" s="136"/>
      <c r="DW127" s="136"/>
      <c r="DX127" s="136"/>
    </row>
    <row r="128" spans="1:128" ht="12.75" customHeight="1">
      <c r="A128" s="136"/>
      <c r="B128" s="136"/>
      <c r="C128" s="136"/>
      <c r="D128" s="136"/>
      <c r="E128" s="136"/>
      <c r="F128" s="136"/>
      <c r="G128" s="136"/>
      <c r="H128" s="136"/>
      <c r="I128" s="136"/>
      <c r="J128" s="136"/>
      <c r="K128" s="136"/>
      <c r="L128" s="136"/>
      <c r="M128" s="136"/>
      <c r="N128" s="136"/>
      <c r="O128" s="136"/>
      <c r="P128" s="136"/>
      <c r="Q128" s="136"/>
      <c r="R128" s="136"/>
      <c r="S128" s="136"/>
      <c r="T128" s="136"/>
      <c r="U128" s="136"/>
      <c r="V128" s="136"/>
      <c r="W128" s="136"/>
      <c r="X128" s="136"/>
      <c r="Y128" s="136"/>
      <c r="Z128" s="136"/>
      <c r="AA128" s="136"/>
      <c r="AB128" s="136"/>
      <c r="AC128" s="136"/>
      <c r="AD128" s="136"/>
      <c r="AE128" s="136"/>
      <c r="AF128" s="136"/>
      <c r="AG128" s="136"/>
      <c r="AH128" s="136"/>
      <c r="AI128" s="136"/>
      <c r="AJ128" s="136"/>
      <c r="AK128" s="136"/>
      <c r="AL128" s="136"/>
      <c r="AM128" s="136"/>
      <c r="AN128" s="136"/>
      <c r="AO128" s="136"/>
      <c r="AP128" s="136"/>
      <c r="AQ128" s="136"/>
      <c r="AR128" s="211"/>
      <c r="AS128" s="136"/>
      <c r="AT128" s="136"/>
      <c r="AU128" s="136"/>
      <c r="AV128" s="136"/>
      <c r="AW128" s="136"/>
      <c r="AX128" s="136"/>
      <c r="AY128" s="136"/>
      <c r="AZ128" s="136"/>
      <c r="BA128" s="136"/>
      <c r="BB128" s="136"/>
      <c r="BC128" s="136"/>
      <c r="BD128" s="136"/>
      <c r="BE128" s="136"/>
      <c r="BF128" s="136"/>
      <c r="BG128" s="136"/>
      <c r="BH128" s="136"/>
      <c r="BI128" s="136"/>
      <c r="BJ128" s="136"/>
      <c r="BK128" s="136"/>
      <c r="BL128" s="136"/>
      <c r="BM128" s="136"/>
      <c r="BN128" s="136"/>
      <c r="BO128" s="136"/>
      <c r="BP128" s="136"/>
      <c r="BQ128" s="136"/>
      <c r="BR128" s="136"/>
      <c r="BS128" s="136"/>
      <c r="BT128" s="136"/>
      <c r="BU128" s="136"/>
      <c r="BV128" s="136"/>
      <c r="BW128" s="136"/>
      <c r="BX128" s="136"/>
      <c r="BY128" s="136"/>
      <c r="BZ128" s="136"/>
      <c r="CA128" s="136"/>
      <c r="CB128" s="136"/>
      <c r="CC128" s="136"/>
      <c r="CD128" s="136"/>
      <c r="CE128" s="136"/>
      <c r="CF128" s="211"/>
      <c r="CG128" s="136"/>
      <c r="CH128" s="136"/>
      <c r="CI128" s="136"/>
      <c r="CJ128" s="136"/>
      <c r="CK128" s="136"/>
      <c r="CL128" s="136"/>
      <c r="CM128" s="136"/>
      <c r="CN128" s="136"/>
      <c r="CO128" s="136"/>
      <c r="CP128" s="136"/>
      <c r="CQ128" s="136"/>
      <c r="CR128" s="136"/>
      <c r="CS128" s="136"/>
      <c r="CT128" s="136"/>
      <c r="CU128" s="136"/>
      <c r="CV128" s="136"/>
      <c r="CW128" s="136"/>
      <c r="CX128" s="136"/>
      <c r="CY128" s="136"/>
      <c r="CZ128" s="136"/>
      <c r="DA128" s="136"/>
      <c r="DB128" s="136"/>
      <c r="DC128" s="211"/>
      <c r="DD128" s="136"/>
      <c r="DE128" s="136"/>
      <c r="DF128" s="136"/>
      <c r="DG128" s="136"/>
      <c r="DH128" s="136"/>
      <c r="DI128" s="136"/>
      <c r="DJ128" s="136"/>
      <c r="DK128" s="136"/>
      <c r="DL128" s="136"/>
      <c r="DM128" s="136"/>
      <c r="DN128" s="136"/>
      <c r="DO128" s="136"/>
      <c r="DP128" s="136"/>
      <c r="DQ128" s="136"/>
      <c r="DR128" s="136"/>
      <c r="DS128" s="136"/>
      <c r="DT128" s="136"/>
      <c r="DU128" s="136"/>
      <c r="DV128" s="136"/>
      <c r="DW128" s="136"/>
      <c r="DX128" s="136"/>
    </row>
    <row r="129" spans="1:128" ht="12.75" customHeight="1">
      <c r="A129" s="136"/>
      <c r="B129" s="136"/>
      <c r="C129" s="136"/>
      <c r="D129" s="136"/>
      <c r="E129" s="136"/>
      <c r="F129" s="136"/>
      <c r="G129" s="136"/>
      <c r="H129" s="136"/>
      <c r="I129" s="136"/>
      <c r="J129" s="136"/>
      <c r="K129" s="136"/>
      <c r="L129" s="136"/>
      <c r="M129" s="136"/>
      <c r="N129" s="136"/>
      <c r="O129" s="136"/>
      <c r="P129" s="136"/>
      <c r="Q129" s="136"/>
      <c r="R129" s="136"/>
      <c r="S129" s="136"/>
      <c r="T129" s="136"/>
      <c r="U129" s="136"/>
      <c r="V129" s="136"/>
      <c r="W129" s="136"/>
      <c r="X129" s="136"/>
      <c r="Y129" s="136"/>
      <c r="Z129" s="136"/>
      <c r="AA129" s="136"/>
      <c r="AB129" s="136"/>
      <c r="AC129" s="136"/>
      <c r="AD129" s="136"/>
      <c r="AE129" s="136"/>
      <c r="AF129" s="136"/>
      <c r="AG129" s="136"/>
      <c r="AH129" s="136"/>
      <c r="AI129" s="136"/>
      <c r="AJ129" s="136"/>
      <c r="AK129" s="136"/>
      <c r="AL129" s="136"/>
      <c r="AM129" s="136"/>
      <c r="AN129" s="136"/>
      <c r="AO129" s="136"/>
      <c r="AP129" s="136"/>
      <c r="AQ129" s="136"/>
      <c r="AR129" s="211"/>
      <c r="AS129" s="136"/>
      <c r="AT129" s="136"/>
      <c r="AU129" s="136"/>
      <c r="AV129" s="136"/>
      <c r="AW129" s="136"/>
      <c r="AX129" s="136"/>
      <c r="AY129" s="136"/>
      <c r="AZ129" s="136"/>
      <c r="BA129" s="136"/>
      <c r="BB129" s="136"/>
      <c r="BC129" s="136"/>
      <c r="BD129" s="136"/>
      <c r="BE129" s="136"/>
      <c r="BF129" s="136"/>
      <c r="BG129" s="136"/>
      <c r="BH129" s="136"/>
      <c r="BI129" s="136"/>
      <c r="BJ129" s="136"/>
      <c r="BK129" s="136"/>
      <c r="BL129" s="136"/>
      <c r="BM129" s="136"/>
      <c r="BN129" s="136"/>
      <c r="BO129" s="136"/>
      <c r="BP129" s="136"/>
      <c r="BQ129" s="136"/>
      <c r="BR129" s="136"/>
      <c r="BS129" s="136"/>
      <c r="BT129" s="136"/>
      <c r="BU129" s="136"/>
      <c r="BV129" s="136"/>
      <c r="BW129" s="136"/>
      <c r="BX129" s="136"/>
      <c r="BY129" s="136"/>
      <c r="BZ129" s="136"/>
      <c r="CA129" s="136"/>
      <c r="CB129" s="136"/>
      <c r="CC129" s="136"/>
      <c r="CD129" s="136"/>
      <c r="CE129" s="136"/>
      <c r="CF129" s="211"/>
      <c r="CG129" s="136"/>
      <c r="CH129" s="136"/>
      <c r="CI129" s="136"/>
      <c r="CJ129" s="136"/>
      <c r="CK129" s="136"/>
      <c r="CL129" s="136"/>
      <c r="CM129" s="136"/>
      <c r="CN129" s="136"/>
      <c r="CO129" s="136"/>
      <c r="CP129" s="136"/>
      <c r="CQ129" s="136"/>
      <c r="CR129" s="136"/>
      <c r="CS129" s="136"/>
      <c r="CT129" s="136"/>
      <c r="CU129" s="136"/>
      <c r="CV129" s="136"/>
      <c r="CW129" s="136"/>
      <c r="CX129" s="136"/>
      <c r="CY129" s="136"/>
      <c r="CZ129" s="136"/>
      <c r="DA129" s="136"/>
      <c r="DB129" s="136"/>
      <c r="DC129" s="211"/>
      <c r="DD129" s="136"/>
      <c r="DE129" s="136"/>
      <c r="DF129" s="136"/>
      <c r="DG129" s="136"/>
      <c r="DH129" s="136"/>
      <c r="DI129" s="136"/>
      <c r="DJ129" s="136"/>
      <c r="DK129" s="136"/>
      <c r="DL129" s="136"/>
      <c r="DM129" s="136"/>
      <c r="DN129" s="136"/>
      <c r="DO129" s="136"/>
      <c r="DP129" s="136"/>
      <c r="DQ129" s="136"/>
      <c r="DR129" s="136"/>
      <c r="DS129" s="136"/>
      <c r="DT129" s="136"/>
      <c r="DU129" s="136"/>
      <c r="DV129" s="136"/>
      <c r="DW129" s="136"/>
      <c r="DX129" s="136"/>
    </row>
    <row r="130" spans="1:128" ht="12.75" customHeight="1">
      <c r="A130" s="136"/>
      <c r="B130" s="136"/>
      <c r="C130" s="136"/>
      <c r="D130" s="136"/>
      <c r="E130" s="136"/>
      <c r="F130" s="136"/>
      <c r="G130" s="136"/>
      <c r="H130" s="136"/>
      <c r="I130" s="136"/>
      <c r="J130" s="136"/>
      <c r="K130" s="136"/>
      <c r="L130" s="136"/>
      <c r="M130" s="136"/>
      <c r="N130" s="136"/>
      <c r="O130" s="136"/>
      <c r="P130" s="136"/>
      <c r="Q130" s="136"/>
      <c r="R130" s="136"/>
      <c r="S130" s="136"/>
      <c r="T130" s="136"/>
      <c r="U130" s="136"/>
      <c r="V130" s="136"/>
      <c r="W130" s="136"/>
      <c r="X130" s="136"/>
      <c r="Y130" s="136"/>
      <c r="Z130" s="136"/>
      <c r="AA130" s="136"/>
      <c r="AB130" s="136"/>
      <c r="AC130" s="136"/>
      <c r="AD130" s="136"/>
      <c r="AE130" s="136"/>
      <c r="AF130" s="136"/>
      <c r="AG130" s="136"/>
      <c r="AH130" s="136"/>
      <c r="AI130" s="136"/>
      <c r="AJ130" s="136"/>
      <c r="AK130" s="136"/>
      <c r="AL130" s="136"/>
      <c r="AM130" s="136"/>
      <c r="AN130" s="136"/>
      <c r="AO130" s="136"/>
      <c r="AP130" s="136"/>
      <c r="AQ130" s="136"/>
      <c r="AR130" s="211"/>
      <c r="AS130" s="136"/>
      <c r="AT130" s="136"/>
      <c r="AU130" s="136"/>
      <c r="AV130" s="136"/>
      <c r="AW130" s="136"/>
      <c r="AX130" s="136"/>
      <c r="AY130" s="136"/>
      <c r="AZ130" s="136"/>
      <c r="BA130" s="136"/>
      <c r="BB130" s="136"/>
      <c r="BC130" s="136"/>
      <c r="BD130" s="136"/>
      <c r="BE130" s="136"/>
      <c r="BF130" s="136"/>
      <c r="BG130" s="136"/>
      <c r="BH130" s="136"/>
      <c r="BI130" s="136"/>
      <c r="BJ130" s="136"/>
      <c r="BK130" s="136"/>
      <c r="BL130" s="136"/>
      <c r="BM130" s="136"/>
      <c r="BN130" s="136"/>
      <c r="BO130" s="136"/>
      <c r="BP130" s="136"/>
      <c r="BQ130" s="136"/>
      <c r="BR130" s="136"/>
      <c r="BS130" s="136"/>
      <c r="BT130" s="136"/>
      <c r="BU130" s="136"/>
      <c r="BV130" s="136"/>
      <c r="BW130" s="136"/>
      <c r="BX130" s="136"/>
      <c r="BY130" s="136"/>
      <c r="BZ130" s="136"/>
      <c r="CA130" s="136"/>
      <c r="CB130" s="136"/>
      <c r="CC130" s="136"/>
      <c r="CD130" s="136"/>
      <c r="CE130" s="136"/>
      <c r="CF130" s="211"/>
      <c r="CG130" s="136"/>
      <c r="CH130" s="136"/>
      <c r="CI130" s="136"/>
      <c r="CJ130" s="136"/>
      <c r="CK130" s="136"/>
      <c r="CL130" s="136"/>
      <c r="CM130" s="136"/>
      <c r="CN130" s="136"/>
      <c r="CO130" s="136"/>
      <c r="CP130" s="136"/>
      <c r="CQ130" s="136"/>
      <c r="CR130" s="136"/>
      <c r="CS130" s="136"/>
      <c r="CT130" s="136"/>
      <c r="CU130" s="136"/>
      <c r="CV130" s="136"/>
      <c r="CW130" s="136"/>
      <c r="CX130" s="136"/>
      <c r="CY130" s="136"/>
      <c r="CZ130" s="136"/>
      <c r="DA130" s="136"/>
      <c r="DB130" s="136"/>
      <c r="DC130" s="211"/>
      <c r="DD130" s="136"/>
      <c r="DE130" s="136"/>
      <c r="DF130" s="136"/>
      <c r="DG130" s="136"/>
      <c r="DH130" s="136"/>
      <c r="DI130" s="136"/>
      <c r="DJ130" s="136"/>
      <c r="DK130" s="136"/>
      <c r="DL130" s="136"/>
      <c r="DM130" s="136"/>
      <c r="DN130" s="136"/>
      <c r="DO130" s="136"/>
      <c r="DP130" s="136"/>
      <c r="DQ130" s="136"/>
      <c r="DR130" s="136"/>
      <c r="DS130" s="136"/>
      <c r="DT130" s="136"/>
      <c r="DU130" s="136"/>
      <c r="DV130" s="136"/>
      <c r="DW130" s="136"/>
      <c r="DX130" s="136"/>
    </row>
    <row r="131" spans="1:128" ht="12.75" customHeight="1">
      <c r="A131" s="136"/>
      <c r="B131" s="136"/>
      <c r="C131" s="136"/>
      <c r="D131" s="136"/>
      <c r="E131" s="136"/>
      <c r="F131" s="136"/>
      <c r="G131" s="136"/>
      <c r="H131" s="136"/>
      <c r="I131" s="136"/>
      <c r="J131" s="136"/>
      <c r="K131" s="136"/>
      <c r="L131" s="136"/>
      <c r="M131" s="136"/>
      <c r="N131" s="136"/>
      <c r="O131" s="136"/>
      <c r="P131" s="136"/>
      <c r="Q131" s="136"/>
      <c r="R131" s="136"/>
      <c r="S131" s="136"/>
      <c r="T131" s="136"/>
      <c r="U131" s="136"/>
      <c r="V131" s="136"/>
      <c r="W131" s="136"/>
      <c r="X131" s="136"/>
      <c r="Y131" s="136"/>
      <c r="Z131" s="136"/>
      <c r="AA131" s="136"/>
      <c r="AB131" s="136"/>
      <c r="AC131" s="136"/>
      <c r="AD131" s="136"/>
      <c r="AE131" s="136"/>
      <c r="AF131" s="136"/>
      <c r="AG131" s="136"/>
      <c r="AH131" s="136"/>
      <c r="AI131" s="136"/>
      <c r="AJ131" s="136"/>
      <c r="AK131" s="136"/>
      <c r="AL131" s="136"/>
      <c r="AM131" s="136"/>
      <c r="AN131" s="136"/>
      <c r="AO131" s="136"/>
      <c r="AP131" s="136"/>
      <c r="AQ131" s="136"/>
      <c r="AR131" s="211"/>
      <c r="AS131" s="136"/>
      <c r="AT131" s="136"/>
      <c r="AU131" s="136"/>
      <c r="AV131" s="136"/>
      <c r="AW131" s="136"/>
      <c r="AX131" s="136"/>
      <c r="AY131" s="136"/>
      <c r="AZ131" s="136"/>
      <c r="BA131" s="136"/>
      <c r="BB131" s="136"/>
      <c r="BC131" s="136"/>
      <c r="BD131" s="136"/>
      <c r="BE131" s="136"/>
      <c r="BF131" s="136"/>
      <c r="BG131" s="136"/>
      <c r="BH131" s="136"/>
      <c r="BI131" s="136"/>
      <c r="BJ131" s="136"/>
      <c r="BK131" s="136"/>
      <c r="BL131" s="136"/>
      <c r="BM131" s="136"/>
      <c r="BN131" s="136"/>
      <c r="BO131" s="136"/>
      <c r="BP131" s="136"/>
      <c r="BQ131" s="136"/>
      <c r="BR131" s="136"/>
      <c r="BS131" s="136"/>
      <c r="BT131" s="136"/>
      <c r="BU131" s="136"/>
      <c r="BV131" s="136"/>
      <c r="BW131" s="136"/>
      <c r="BX131" s="136"/>
      <c r="BY131" s="136"/>
      <c r="BZ131" s="136"/>
      <c r="CA131" s="136"/>
      <c r="CB131" s="136"/>
      <c r="CC131" s="136"/>
      <c r="CD131" s="136"/>
      <c r="CE131" s="136"/>
      <c r="CF131" s="211"/>
      <c r="CG131" s="136"/>
      <c r="CH131" s="136"/>
      <c r="CI131" s="136"/>
      <c r="CJ131" s="136"/>
      <c r="CK131" s="136"/>
      <c r="CL131" s="136"/>
      <c r="CM131" s="136"/>
      <c r="CN131" s="136"/>
      <c r="CO131" s="136"/>
      <c r="CP131" s="136"/>
      <c r="CQ131" s="136"/>
      <c r="CR131" s="136"/>
      <c r="CS131" s="136"/>
      <c r="CT131" s="136"/>
      <c r="CU131" s="136"/>
      <c r="CV131" s="136"/>
      <c r="CW131" s="136"/>
      <c r="CX131" s="136"/>
      <c r="CY131" s="136"/>
      <c r="CZ131" s="136"/>
      <c r="DA131" s="136"/>
      <c r="DB131" s="136"/>
      <c r="DC131" s="211"/>
      <c r="DD131" s="136"/>
      <c r="DE131" s="136"/>
      <c r="DF131" s="136"/>
      <c r="DG131" s="136"/>
      <c r="DH131" s="136"/>
      <c r="DI131" s="136"/>
      <c r="DJ131" s="136"/>
      <c r="DK131" s="136"/>
      <c r="DL131" s="136"/>
      <c r="DM131" s="136"/>
      <c r="DN131" s="136"/>
      <c r="DO131" s="136"/>
      <c r="DP131" s="136"/>
      <c r="DQ131" s="136"/>
      <c r="DR131" s="136"/>
      <c r="DS131" s="136"/>
      <c r="DT131" s="136"/>
      <c r="DU131" s="136"/>
      <c r="DV131" s="136"/>
      <c r="DW131" s="136"/>
      <c r="DX131" s="136"/>
    </row>
    <row r="132" spans="1:128" ht="12.75" customHeight="1">
      <c r="A132" s="136"/>
      <c r="B132" s="136"/>
      <c r="C132" s="136"/>
      <c r="D132" s="136"/>
      <c r="E132" s="136"/>
      <c r="F132" s="136"/>
      <c r="G132" s="136"/>
      <c r="H132" s="136"/>
      <c r="I132" s="136"/>
      <c r="J132" s="136"/>
      <c r="K132" s="136"/>
      <c r="L132" s="136"/>
      <c r="M132" s="136"/>
      <c r="N132" s="136"/>
      <c r="O132" s="136"/>
      <c r="P132" s="136"/>
      <c r="Q132" s="136"/>
      <c r="R132" s="136"/>
      <c r="S132" s="136"/>
      <c r="T132" s="136"/>
      <c r="U132" s="136"/>
      <c r="V132" s="136"/>
      <c r="W132" s="136"/>
      <c r="X132" s="136"/>
      <c r="Y132" s="136"/>
      <c r="Z132" s="136"/>
      <c r="AA132" s="136"/>
      <c r="AB132" s="136"/>
      <c r="AC132" s="136"/>
      <c r="AD132" s="136"/>
      <c r="AE132" s="136"/>
      <c r="AF132" s="136"/>
      <c r="AG132" s="136"/>
      <c r="AH132" s="136"/>
      <c r="AI132" s="136"/>
      <c r="AJ132" s="136"/>
      <c r="AK132" s="136"/>
      <c r="AL132" s="136"/>
      <c r="AM132" s="136"/>
      <c r="AN132" s="136"/>
      <c r="AO132" s="136"/>
      <c r="AP132" s="136"/>
      <c r="AQ132" s="136"/>
      <c r="AR132" s="211"/>
      <c r="AS132" s="136"/>
      <c r="AT132" s="136"/>
      <c r="AU132" s="136"/>
      <c r="AV132" s="136"/>
      <c r="AW132" s="136"/>
      <c r="AX132" s="136"/>
      <c r="AY132" s="136"/>
      <c r="AZ132" s="136"/>
      <c r="BA132" s="136"/>
      <c r="BB132" s="136"/>
      <c r="BC132" s="136"/>
      <c r="BD132" s="136"/>
      <c r="BE132" s="136"/>
      <c r="BF132" s="136"/>
      <c r="BG132" s="136"/>
      <c r="BH132" s="136"/>
      <c r="BI132" s="136"/>
      <c r="BJ132" s="136"/>
      <c r="BK132" s="136"/>
      <c r="BL132" s="136"/>
      <c r="BM132" s="136"/>
      <c r="BN132" s="136"/>
      <c r="BO132" s="136"/>
      <c r="BP132" s="136"/>
      <c r="BQ132" s="136"/>
      <c r="BR132" s="136"/>
      <c r="BS132" s="136"/>
      <c r="BT132" s="136"/>
      <c r="BU132" s="136"/>
      <c r="BV132" s="136"/>
      <c r="BW132" s="136"/>
      <c r="BX132" s="136"/>
      <c r="BY132" s="136"/>
      <c r="BZ132" s="136"/>
      <c r="CA132" s="136"/>
      <c r="CB132" s="136"/>
      <c r="CC132" s="136"/>
      <c r="CD132" s="136"/>
      <c r="CE132" s="136"/>
      <c r="CF132" s="211"/>
      <c r="CG132" s="136"/>
      <c r="CH132" s="136"/>
      <c r="CI132" s="136"/>
      <c r="CJ132" s="136"/>
      <c r="CK132" s="136"/>
      <c r="CL132" s="136"/>
      <c r="CM132" s="136"/>
      <c r="CN132" s="136"/>
      <c r="CO132" s="136"/>
      <c r="CP132" s="136"/>
      <c r="CQ132" s="136"/>
      <c r="CR132" s="136"/>
      <c r="CS132" s="136"/>
      <c r="CT132" s="136"/>
      <c r="CU132" s="136"/>
      <c r="CV132" s="136"/>
      <c r="CW132" s="136"/>
      <c r="CX132" s="136"/>
      <c r="CY132" s="136"/>
      <c r="CZ132" s="136"/>
      <c r="DA132" s="136"/>
      <c r="DB132" s="136"/>
      <c r="DC132" s="211"/>
      <c r="DD132" s="136"/>
      <c r="DE132" s="136"/>
      <c r="DF132" s="136"/>
      <c r="DG132" s="136"/>
      <c r="DH132" s="136"/>
      <c r="DI132" s="136"/>
      <c r="DJ132" s="136"/>
      <c r="DK132" s="136"/>
      <c r="DL132" s="136"/>
      <c r="DM132" s="136"/>
      <c r="DN132" s="136"/>
      <c r="DO132" s="136"/>
      <c r="DP132" s="136"/>
      <c r="DQ132" s="136"/>
      <c r="DR132" s="136"/>
      <c r="DS132" s="136"/>
      <c r="DT132" s="136"/>
      <c r="DU132" s="136"/>
      <c r="DV132" s="136"/>
      <c r="DW132" s="136"/>
      <c r="DX132" s="136"/>
    </row>
    <row r="133" spans="1:128" ht="12.75" customHeight="1">
      <c r="A133" s="136"/>
      <c r="B133" s="136"/>
      <c r="C133" s="136"/>
      <c r="D133" s="136"/>
      <c r="E133" s="136"/>
      <c r="F133" s="136"/>
      <c r="G133" s="136"/>
      <c r="H133" s="136"/>
      <c r="I133" s="136"/>
      <c r="J133" s="136"/>
      <c r="K133" s="136"/>
      <c r="L133" s="136"/>
      <c r="M133" s="136"/>
      <c r="N133" s="136"/>
      <c r="O133" s="136"/>
      <c r="P133" s="136"/>
      <c r="Q133" s="136"/>
      <c r="R133" s="136"/>
      <c r="S133" s="136"/>
      <c r="T133" s="136"/>
      <c r="U133" s="136"/>
      <c r="V133" s="136"/>
      <c r="W133" s="136"/>
      <c r="X133" s="136"/>
      <c r="Y133" s="136"/>
      <c r="Z133" s="136"/>
      <c r="AA133" s="136"/>
      <c r="AB133" s="136"/>
      <c r="AC133" s="136"/>
      <c r="AD133" s="136"/>
      <c r="AE133" s="136"/>
      <c r="AF133" s="136"/>
      <c r="AG133" s="136"/>
      <c r="AH133" s="136"/>
      <c r="AI133" s="136"/>
      <c r="AJ133" s="136"/>
      <c r="AK133" s="136"/>
      <c r="AL133" s="136"/>
      <c r="AM133" s="136"/>
      <c r="AN133" s="136"/>
      <c r="AO133" s="136"/>
      <c r="AP133" s="136"/>
      <c r="AQ133" s="136"/>
      <c r="AR133" s="211"/>
      <c r="AS133" s="136"/>
      <c r="AT133" s="136"/>
      <c r="AU133" s="136"/>
      <c r="AV133" s="136"/>
      <c r="AW133" s="136"/>
      <c r="AX133" s="136"/>
      <c r="AY133" s="136"/>
      <c r="AZ133" s="136"/>
      <c r="BA133" s="136"/>
      <c r="BB133" s="136"/>
      <c r="BC133" s="136"/>
      <c r="BD133" s="136"/>
      <c r="BE133" s="136"/>
      <c r="BF133" s="136"/>
      <c r="BG133" s="136"/>
      <c r="BH133" s="136"/>
      <c r="BI133" s="136"/>
      <c r="BJ133" s="136"/>
      <c r="BK133" s="136"/>
      <c r="BL133" s="136"/>
      <c r="BM133" s="136"/>
      <c r="BN133" s="136"/>
      <c r="BO133" s="136"/>
      <c r="BP133" s="136"/>
      <c r="BQ133" s="136"/>
      <c r="BR133" s="136"/>
      <c r="BS133" s="136"/>
      <c r="BT133" s="136"/>
      <c r="BU133" s="136"/>
      <c r="BV133" s="136"/>
      <c r="BW133" s="136"/>
      <c r="BX133" s="136"/>
      <c r="BY133" s="136"/>
      <c r="BZ133" s="136"/>
      <c r="CA133" s="136"/>
      <c r="CB133" s="136"/>
      <c r="CC133" s="136"/>
      <c r="CD133" s="136"/>
      <c r="CE133" s="136"/>
      <c r="CF133" s="211"/>
      <c r="CG133" s="136"/>
      <c r="CH133" s="136"/>
      <c r="CI133" s="136"/>
      <c r="CJ133" s="136"/>
      <c r="CK133" s="136"/>
      <c r="CL133" s="136"/>
      <c r="CM133" s="136"/>
      <c r="CN133" s="136"/>
      <c r="CO133" s="136"/>
      <c r="CP133" s="136"/>
      <c r="CQ133" s="136"/>
      <c r="CR133" s="136"/>
      <c r="CS133" s="136"/>
      <c r="CT133" s="136"/>
      <c r="CU133" s="136"/>
      <c r="CV133" s="136"/>
      <c r="CW133" s="136"/>
      <c r="CX133" s="136"/>
      <c r="CY133" s="136"/>
      <c r="CZ133" s="136"/>
      <c r="DA133" s="136"/>
      <c r="DB133" s="136"/>
      <c r="DC133" s="211"/>
      <c r="DD133" s="136"/>
      <c r="DE133" s="136"/>
      <c r="DF133" s="136"/>
      <c r="DG133" s="136"/>
      <c r="DH133" s="136"/>
      <c r="DI133" s="136"/>
      <c r="DJ133" s="136"/>
      <c r="DK133" s="136"/>
      <c r="DL133" s="136"/>
      <c r="DM133" s="136"/>
      <c r="DN133" s="136"/>
      <c r="DO133" s="136"/>
      <c r="DP133" s="136"/>
      <c r="DQ133" s="136"/>
      <c r="DR133" s="136"/>
      <c r="DS133" s="136"/>
      <c r="DT133" s="136"/>
      <c r="DU133" s="136"/>
      <c r="DV133" s="136"/>
      <c r="DW133" s="136"/>
      <c r="DX133" s="136"/>
    </row>
    <row r="134" spans="1:128" ht="12.75" customHeight="1">
      <c r="A134" s="136"/>
      <c r="B134" s="136"/>
      <c r="C134" s="136"/>
      <c r="D134" s="136"/>
      <c r="E134" s="136"/>
      <c r="F134" s="136"/>
      <c r="G134" s="136"/>
      <c r="H134" s="136"/>
      <c r="I134" s="136"/>
      <c r="J134" s="136"/>
      <c r="K134" s="136"/>
      <c r="L134" s="136"/>
      <c r="M134" s="136"/>
      <c r="N134" s="136"/>
      <c r="O134" s="136"/>
      <c r="P134" s="136"/>
      <c r="Q134" s="136"/>
      <c r="R134" s="136"/>
      <c r="S134" s="136"/>
      <c r="T134" s="136"/>
      <c r="U134" s="136"/>
      <c r="V134" s="136"/>
      <c r="W134" s="136"/>
      <c r="X134" s="136"/>
      <c r="Y134" s="136"/>
      <c r="Z134" s="136"/>
      <c r="AA134" s="136"/>
      <c r="AB134" s="136"/>
      <c r="AC134" s="136"/>
      <c r="AD134" s="136"/>
      <c r="AE134" s="136"/>
      <c r="AF134" s="136"/>
      <c r="AG134" s="136"/>
      <c r="AH134" s="136"/>
      <c r="AI134" s="136"/>
      <c r="AJ134" s="136"/>
      <c r="AK134" s="136"/>
      <c r="AL134" s="136"/>
      <c r="AM134" s="136"/>
      <c r="AN134" s="136"/>
      <c r="AO134" s="136"/>
      <c r="AP134" s="136"/>
      <c r="AQ134" s="136"/>
      <c r="AR134" s="211"/>
      <c r="AS134" s="136"/>
      <c r="AT134" s="136"/>
      <c r="AU134" s="136"/>
      <c r="AV134" s="136"/>
      <c r="AW134" s="136"/>
      <c r="AX134" s="136"/>
      <c r="AY134" s="136"/>
      <c r="AZ134" s="136"/>
      <c r="BA134" s="136"/>
      <c r="BB134" s="136"/>
      <c r="BC134" s="136"/>
      <c r="BD134" s="136"/>
      <c r="BE134" s="136"/>
      <c r="BF134" s="136"/>
      <c r="BG134" s="136"/>
      <c r="BH134" s="136"/>
      <c r="BI134" s="136"/>
      <c r="BJ134" s="136"/>
      <c r="BK134" s="136"/>
      <c r="BL134" s="136"/>
      <c r="BM134" s="136"/>
      <c r="BN134" s="136"/>
      <c r="BO134" s="136"/>
      <c r="BP134" s="136"/>
      <c r="BQ134" s="136"/>
      <c r="BR134" s="136"/>
      <c r="BS134" s="136"/>
      <c r="BT134" s="136"/>
      <c r="BU134" s="136"/>
      <c r="BV134" s="136"/>
      <c r="BW134" s="136"/>
      <c r="BX134" s="136"/>
      <c r="BY134" s="136"/>
      <c r="BZ134" s="136"/>
      <c r="CA134" s="136"/>
      <c r="CB134" s="136"/>
      <c r="CC134" s="136"/>
      <c r="CD134" s="136"/>
      <c r="CE134" s="136"/>
      <c r="CF134" s="211"/>
      <c r="CG134" s="136"/>
      <c r="CH134" s="136"/>
      <c r="CI134" s="136"/>
      <c r="CJ134" s="136"/>
      <c r="CK134" s="136"/>
      <c r="CL134" s="136"/>
      <c r="CM134" s="136"/>
      <c r="CN134" s="136"/>
      <c r="CO134" s="136"/>
      <c r="CP134" s="136"/>
      <c r="CQ134" s="136"/>
      <c r="CR134" s="136"/>
      <c r="CS134" s="136"/>
      <c r="CT134" s="136"/>
      <c r="CU134" s="136"/>
      <c r="CV134" s="136"/>
      <c r="CW134" s="136"/>
      <c r="CX134" s="136"/>
      <c r="CY134" s="136"/>
      <c r="CZ134" s="136"/>
      <c r="DA134" s="136"/>
      <c r="DB134" s="136"/>
      <c r="DC134" s="211"/>
      <c r="DD134" s="136"/>
      <c r="DE134" s="136"/>
      <c r="DF134" s="136"/>
      <c r="DG134" s="136"/>
      <c r="DH134" s="136"/>
      <c r="DI134" s="136"/>
      <c r="DJ134" s="136"/>
      <c r="DK134" s="136"/>
      <c r="DL134" s="136"/>
      <c r="DM134" s="136"/>
      <c r="DN134" s="136"/>
      <c r="DO134" s="136"/>
      <c r="DP134" s="136"/>
      <c r="DQ134" s="136"/>
      <c r="DR134" s="136"/>
      <c r="DS134" s="136"/>
      <c r="DT134" s="136"/>
      <c r="DU134" s="136"/>
      <c r="DV134" s="136"/>
      <c r="DW134" s="136"/>
      <c r="DX134" s="136"/>
    </row>
    <row r="135" spans="1:128" ht="12.75" customHeight="1">
      <c r="A135" s="136"/>
      <c r="B135" s="136"/>
      <c r="C135" s="136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6"/>
      <c r="AH135" s="136"/>
      <c r="AI135" s="136"/>
      <c r="AJ135" s="136"/>
      <c r="AK135" s="136"/>
      <c r="AL135" s="136"/>
      <c r="AM135" s="136"/>
      <c r="AN135" s="136"/>
      <c r="AO135" s="136"/>
      <c r="AP135" s="136"/>
      <c r="AQ135" s="136"/>
      <c r="AR135" s="211"/>
      <c r="AS135" s="136"/>
      <c r="AT135" s="136"/>
      <c r="AU135" s="136"/>
      <c r="AV135" s="136"/>
      <c r="AW135" s="136"/>
      <c r="AX135" s="136"/>
      <c r="AY135" s="136"/>
      <c r="AZ135" s="136"/>
      <c r="BA135" s="136"/>
      <c r="BB135" s="136"/>
      <c r="BC135" s="136"/>
      <c r="BD135" s="136"/>
      <c r="BE135" s="136"/>
      <c r="BF135" s="136"/>
      <c r="BG135" s="136"/>
      <c r="BH135" s="136"/>
      <c r="BI135" s="136"/>
      <c r="BJ135" s="136"/>
      <c r="BK135" s="136"/>
      <c r="BL135" s="136"/>
      <c r="BM135" s="136"/>
      <c r="BN135" s="136"/>
      <c r="BO135" s="136"/>
      <c r="BP135" s="136"/>
      <c r="BQ135" s="136"/>
      <c r="BR135" s="136"/>
      <c r="BS135" s="136"/>
      <c r="BT135" s="136"/>
      <c r="BU135" s="136"/>
      <c r="BV135" s="136"/>
      <c r="BW135" s="136"/>
      <c r="BX135" s="136"/>
      <c r="BY135" s="136"/>
      <c r="BZ135" s="136"/>
      <c r="CA135" s="136"/>
      <c r="CB135" s="136"/>
      <c r="CC135" s="136"/>
      <c r="CD135" s="136"/>
      <c r="CE135" s="136"/>
      <c r="CF135" s="211"/>
      <c r="CG135" s="136"/>
      <c r="CH135" s="136"/>
      <c r="CI135" s="136"/>
      <c r="CJ135" s="136"/>
      <c r="CK135" s="136"/>
      <c r="CL135" s="136"/>
      <c r="CM135" s="136"/>
      <c r="CN135" s="136"/>
      <c r="CO135" s="136"/>
      <c r="CP135" s="136"/>
      <c r="CQ135" s="136"/>
      <c r="CR135" s="136"/>
      <c r="CS135" s="136"/>
      <c r="CT135" s="136"/>
      <c r="CU135" s="136"/>
      <c r="CV135" s="136"/>
      <c r="CW135" s="136"/>
      <c r="CX135" s="136"/>
      <c r="CY135" s="136"/>
      <c r="CZ135" s="136"/>
      <c r="DA135" s="136"/>
      <c r="DB135" s="136"/>
      <c r="DC135" s="211"/>
      <c r="DD135" s="136"/>
      <c r="DE135" s="136"/>
      <c r="DF135" s="136"/>
      <c r="DG135" s="136"/>
      <c r="DH135" s="136"/>
      <c r="DI135" s="136"/>
      <c r="DJ135" s="136"/>
      <c r="DK135" s="136"/>
      <c r="DL135" s="136"/>
      <c r="DM135" s="136"/>
      <c r="DN135" s="136"/>
      <c r="DO135" s="136"/>
      <c r="DP135" s="136"/>
      <c r="DQ135" s="136"/>
      <c r="DR135" s="136"/>
      <c r="DS135" s="136"/>
      <c r="DT135" s="136"/>
      <c r="DU135" s="136"/>
      <c r="DV135" s="136"/>
      <c r="DW135" s="136"/>
      <c r="DX135" s="136"/>
    </row>
    <row r="136" spans="1:128" ht="12.75" customHeight="1">
      <c r="A136" s="136"/>
      <c r="B136" s="136"/>
      <c r="C136" s="136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6"/>
      <c r="AH136" s="136"/>
      <c r="AI136" s="136"/>
      <c r="AJ136" s="136"/>
      <c r="AK136" s="136"/>
      <c r="AL136" s="136"/>
      <c r="AM136" s="136"/>
      <c r="AN136" s="136"/>
      <c r="AO136" s="136"/>
      <c r="AP136" s="136"/>
      <c r="AQ136" s="136"/>
      <c r="AR136" s="211"/>
      <c r="AS136" s="136"/>
      <c r="AT136" s="136"/>
      <c r="AU136" s="136"/>
      <c r="AV136" s="136"/>
      <c r="AW136" s="136"/>
      <c r="AX136" s="136"/>
      <c r="AY136" s="136"/>
      <c r="AZ136" s="136"/>
      <c r="BA136" s="136"/>
      <c r="BB136" s="136"/>
      <c r="BC136" s="136"/>
      <c r="BD136" s="136"/>
      <c r="BE136" s="136"/>
      <c r="BF136" s="136"/>
      <c r="BG136" s="136"/>
      <c r="BH136" s="136"/>
      <c r="BI136" s="136"/>
      <c r="BJ136" s="136"/>
      <c r="BK136" s="136"/>
      <c r="BL136" s="136"/>
      <c r="BM136" s="136"/>
      <c r="BN136" s="136"/>
      <c r="BO136" s="136"/>
      <c r="BP136" s="136"/>
      <c r="BQ136" s="136"/>
      <c r="BR136" s="136"/>
      <c r="BS136" s="136"/>
      <c r="BT136" s="136"/>
      <c r="BU136" s="136"/>
      <c r="BV136" s="136"/>
      <c r="BW136" s="136"/>
      <c r="BX136" s="136"/>
      <c r="BY136" s="136"/>
      <c r="BZ136" s="136"/>
      <c r="CA136" s="136"/>
      <c r="CB136" s="136"/>
      <c r="CC136" s="136"/>
      <c r="CD136" s="136"/>
      <c r="CE136" s="136"/>
      <c r="CF136" s="211"/>
      <c r="CG136" s="136"/>
      <c r="CH136" s="136"/>
      <c r="CI136" s="136"/>
      <c r="CJ136" s="136"/>
      <c r="CK136" s="136"/>
      <c r="CL136" s="136"/>
      <c r="CM136" s="136"/>
      <c r="CN136" s="136"/>
      <c r="CO136" s="136"/>
      <c r="CP136" s="136"/>
      <c r="CQ136" s="136"/>
      <c r="CR136" s="136"/>
      <c r="CS136" s="136"/>
      <c r="CT136" s="136"/>
      <c r="CU136" s="136"/>
      <c r="CV136" s="136"/>
      <c r="CW136" s="136"/>
      <c r="CX136" s="136"/>
      <c r="CY136" s="136"/>
      <c r="CZ136" s="136"/>
      <c r="DA136" s="136"/>
      <c r="DB136" s="136"/>
      <c r="DC136" s="211"/>
      <c r="DD136" s="136"/>
      <c r="DE136" s="136"/>
      <c r="DF136" s="136"/>
      <c r="DG136" s="136"/>
      <c r="DH136" s="136"/>
      <c r="DI136" s="136"/>
      <c r="DJ136" s="136"/>
      <c r="DK136" s="136"/>
      <c r="DL136" s="136"/>
      <c r="DM136" s="136"/>
      <c r="DN136" s="136"/>
      <c r="DO136" s="136"/>
      <c r="DP136" s="136"/>
      <c r="DQ136" s="136"/>
      <c r="DR136" s="136"/>
      <c r="DS136" s="136"/>
      <c r="DT136" s="136"/>
      <c r="DU136" s="136"/>
      <c r="DV136" s="136"/>
      <c r="DW136" s="136"/>
      <c r="DX136" s="136"/>
    </row>
    <row r="137" spans="1:128" ht="12.75" customHeight="1">
      <c r="A137" s="136"/>
      <c r="B137" s="136"/>
      <c r="C137" s="136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6"/>
      <c r="AH137" s="136"/>
      <c r="AI137" s="136"/>
      <c r="AJ137" s="136"/>
      <c r="AK137" s="136"/>
      <c r="AL137" s="136"/>
      <c r="AM137" s="136"/>
      <c r="AN137" s="136"/>
      <c r="AO137" s="136"/>
      <c r="AP137" s="136"/>
      <c r="AQ137" s="136"/>
      <c r="AR137" s="211"/>
      <c r="AS137" s="136"/>
      <c r="AT137" s="136"/>
      <c r="AU137" s="136"/>
      <c r="AV137" s="136"/>
      <c r="AW137" s="136"/>
      <c r="AX137" s="136"/>
      <c r="AY137" s="136"/>
      <c r="AZ137" s="136"/>
      <c r="BA137" s="136"/>
      <c r="BB137" s="136"/>
      <c r="BC137" s="136"/>
      <c r="BD137" s="136"/>
      <c r="BE137" s="136"/>
      <c r="BF137" s="136"/>
      <c r="BG137" s="136"/>
      <c r="BH137" s="136"/>
      <c r="BI137" s="136"/>
      <c r="BJ137" s="136"/>
      <c r="BK137" s="136"/>
      <c r="BL137" s="136"/>
      <c r="BM137" s="136"/>
      <c r="BN137" s="136"/>
      <c r="BO137" s="136"/>
      <c r="BP137" s="136"/>
      <c r="BQ137" s="136"/>
      <c r="BR137" s="136"/>
      <c r="BS137" s="136"/>
      <c r="BT137" s="136"/>
      <c r="BU137" s="136"/>
      <c r="BV137" s="136"/>
      <c r="BW137" s="136"/>
      <c r="BX137" s="136"/>
      <c r="BY137" s="136"/>
      <c r="BZ137" s="136"/>
      <c r="CA137" s="136"/>
      <c r="CB137" s="136"/>
      <c r="CC137" s="136"/>
      <c r="CD137" s="136"/>
      <c r="CE137" s="136"/>
      <c r="CF137" s="211"/>
      <c r="CG137" s="136"/>
      <c r="CH137" s="136"/>
      <c r="CI137" s="136"/>
      <c r="CJ137" s="136"/>
      <c r="CK137" s="136"/>
      <c r="CL137" s="136"/>
      <c r="CM137" s="136"/>
      <c r="CN137" s="136"/>
      <c r="CO137" s="136"/>
      <c r="CP137" s="136"/>
      <c r="CQ137" s="136"/>
      <c r="CR137" s="136"/>
      <c r="CS137" s="136"/>
      <c r="CT137" s="136"/>
      <c r="CU137" s="136"/>
      <c r="CV137" s="136"/>
      <c r="CW137" s="136"/>
      <c r="CX137" s="136"/>
      <c r="CY137" s="136"/>
      <c r="CZ137" s="136"/>
      <c r="DA137" s="136"/>
      <c r="DB137" s="136"/>
      <c r="DC137" s="211"/>
      <c r="DD137" s="136"/>
      <c r="DE137" s="136"/>
      <c r="DF137" s="136"/>
      <c r="DG137" s="136"/>
      <c r="DH137" s="136"/>
      <c r="DI137" s="136"/>
      <c r="DJ137" s="136"/>
      <c r="DK137" s="136"/>
      <c r="DL137" s="136"/>
      <c r="DM137" s="136"/>
      <c r="DN137" s="136"/>
      <c r="DO137" s="136"/>
      <c r="DP137" s="136"/>
      <c r="DQ137" s="136"/>
      <c r="DR137" s="136"/>
      <c r="DS137" s="136"/>
      <c r="DT137" s="136"/>
      <c r="DU137" s="136"/>
      <c r="DV137" s="136"/>
      <c r="DW137" s="136"/>
      <c r="DX137" s="136"/>
    </row>
    <row r="138" spans="1:128" ht="12.75" customHeight="1">
      <c r="A138" s="136"/>
      <c r="B138" s="136"/>
      <c r="C138" s="136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6"/>
      <c r="AH138" s="136"/>
      <c r="AI138" s="136"/>
      <c r="AJ138" s="136"/>
      <c r="AK138" s="136"/>
      <c r="AL138" s="136"/>
      <c r="AM138" s="136"/>
      <c r="AN138" s="136"/>
      <c r="AO138" s="136"/>
      <c r="AP138" s="136"/>
      <c r="AQ138" s="136"/>
      <c r="AR138" s="211"/>
      <c r="AS138" s="136"/>
      <c r="AT138" s="136"/>
      <c r="AU138" s="136"/>
      <c r="AV138" s="136"/>
      <c r="AW138" s="136"/>
      <c r="AX138" s="136"/>
      <c r="AY138" s="136"/>
      <c r="AZ138" s="136"/>
      <c r="BA138" s="136"/>
      <c r="BB138" s="136"/>
      <c r="BC138" s="136"/>
      <c r="BD138" s="136"/>
      <c r="BE138" s="136"/>
      <c r="BF138" s="136"/>
      <c r="BG138" s="136"/>
      <c r="BH138" s="136"/>
      <c r="BI138" s="136"/>
      <c r="BJ138" s="136"/>
      <c r="BK138" s="136"/>
      <c r="BL138" s="136"/>
      <c r="BM138" s="136"/>
      <c r="BN138" s="136"/>
      <c r="BO138" s="136"/>
      <c r="BP138" s="136"/>
      <c r="BQ138" s="136"/>
      <c r="BR138" s="136"/>
      <c r="BS138" s="136"/>
      <c r="BT138" s="136"/>
      <c r="BU138" s="136"/>
      <c r="BV138" s="136"/>
      <c r="BW138" s="136"/>
      <c r="BX138" s="136"/>
      <c r="BY138" s="136"/>
      <c r="BZ138" s="136"/>
      <c r="CA138" s="136"/>
      <c r="CB138" s="136"/>
      <c r="CC138" s="136"/>
      <c r="CD138" s="136"/>
      <c r="CE138" s="136"/>
      <c r="CF138" s="211"/>
      <c r="CG138" s="136"/>
      <c r="CH138" s="136"/>
      <c r="CI138" s="136"/>
      <c r="CJ138" s="136"/>
      <c r="CK138" s="136"/>
      <c r="CL138" s="136"/>
      <c r="CM138" s="136"/>
      <c r="CN138" s="136"/>
      <c r="CO138" s="136"/>
      <c r="CP138" s="136"/>
      <c r="CQ138" s="136"/>
      <c r="CR138" s="136"/>
      <c r="CS138" s="136"/>
      <c r="CT138" s="136"/>
      <c r="CU138" s="136"/>
      <c r="CV138" s="136"/>
      <c r="CW138" s="136"/>
      <c r="CX138" s="136"/>
      <c r="CY138" s="136"/>
      <c r="CZ138" s="136"/>
      <c r="DA138" s="136"/>
      <c r="DB138" s="136"/>
      <c r="DC138" s="211"/>
      <c r="DD138" s="136"/>
      <c r="DE138" s="136"/>
      <c r="DF138" s="136"/>
      <c r="DG138" s="136"/>
      <c r="DH138" s="136"/>
      <c r="DI138" s="136"/>
      <c r="DJ138" s="136"/>
      <c r="DK138" s="136"/>
      <c r="DL138" s="136"/>
      <c r="DM138" s="136"/>
      <c r="DN138" s="136"/>
      <c r="DO138" s="136"/>
      <c r="DP138" s="136"/>
      <c r="DQ138" s="136"/>
      <c r="DR138" s="136"/>
      <c r="DS138" s="136"/>
      <c r="DT138" s="136"/>
      <c r="DU138" s="136"/>
      <c r="DV138" s="136"/>
      <c r="DW138" s="136"/>
      <c r="DX138" s="136"/>
    </row>
    <row r="139" spans="1:128" ht="12.75" customHeight="1">
      <c r="A139" s="136"/>
      <c r="B139" s="136"/>
      <c r="C139" s="136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6"/>
      <c r="AH139" s="136"/>
      <c r="AI139" s="136"/>
      <c r="AJ139" s="136"/>
      <c r="AK139" s="136"/>
      <c r="AL139" s="136"/>
      <c r="AM139" s="136"/>
      <c r="AN139" s="136"/>
      <c r="AO139" s="136"/>
      <c r="AP139" s="136"/>
      <c r="AQ139" s="136"/>
      <c r="AR139" s="211"/>
      <c r="AS139" s="136"/>
      <c r="AT139" s="136"/>
      <c r="AU139" s="136"/>
      <c r="AV139" s="136"/>
      <c r="AW139" s="136"/>
      <c r="AX139" s="136"/>
      <c r="AY139" s="136"/>
      <c r="AZ139" s="136"/>
      <c r="BA139" s="136"/>
      <c r="BB139" s="136"/>
      <c r="BC139" s="136"/>
      <c r="BD139" s="136"/>
      <c r="BE139" s="136"/>
      <c r="BF139" s="136"/>
      <c r="BG139" s="136"/>
      <c r="BH139" s="136"/>
      <c r="BI139" s="136"/>
      <c r="BJ139" s="136"/>
      <c r="BK139" s="136"/>
      <c r="BL139" s="136"/>
      <c r="BM139" s="136"/>
      <c r="BN139" s="136"/>
      <c r="BO139" s="136"/>
      <c r="BP139" s="136"/>
      <c r="BQ139" s="136"/>
      <c r="BR139" s="136"/>
      <c r="BS139" s="136"/>
      <c r="BT139" s="136"/>
      <c r="BU139" s="136"/>
      <c r="BV139" s="136"/>
      <c r="BW139" s="136"/>
      <c r="BX139" s="136"/>
      <c r="BY139" s="136"/>
      <c r="BZ139" s="136"/>
      <c r="CA139" s="136"/>
      <c r="CB139" s="136"/>
      <c r="CC139" s="136"/>
      <c r="CD139" s="136"/>
      <c r="CE139" s="136"/>
      <c r="CF139" s="211"/>
      <c r="CG139" s="136"/>
      <c r="CH139" s="136"/>
      <c r="CI139" s="136"/>
      <c r="CJ139" s="136"/>
      <c r="CK139" s="136"/>
      <c r="CL139" s="136"/>
      <c r="CM139" s="136"/>
      <c r="CN139" s="136"/>
      <c r="CO139" s="136"/>
      <c r="CP139" s="136"/>
      <c r="CQ139" s="136"/>
      <c r="CR139" s="136"/>
      <c r="CS139" s="136"/>
      <c r="CT139" s="136"/>
      <c r="CU139" s="136"/>
      <c r="CV139" s="136"/>
      <c r="CW139" s="136"/>
      <c r="CX139" s="136"/>
      <c r="CY139" s="136"/>
      <c r="CZ139" s="136"/>
      <c r="DA139" s="136"/>
      <c r="DB139" s="136"/>
      <c r="DC139" s="211"/>
      <c r="DD139" s="136"/>
      <c r="DE139" s="136"/>
      <c r="DF139" s="136"/>
      <c r="DG139" s="136"/>
      <c r="DH139" s="136"/>
      <c r="DI139" s="136"/>
      <c r="DJ139" s="136"/>
      <c r="DK139" s="136"/>
      <c r="DL139" s="136"/>
      <c r="DM139" s="136"/>
      <c r="DN139" s="136"/>
      <c r="DO139" s="136"/>
      <c r="DP139" s="136"/>
      <c r="DQ139" s="136"/>
      <c r="DR139" s="136"/>
      <c r="DS139" s="136"/>
      <c r="DT139" s="136"/>
      <c r="DU139" s="136"/>
      <c r="DV139" s="136"/>
      <c r="DW139" s="136"/>
      <c r="DX139" s="136"/>
    </row>
    <row r="140" spans="1:128" ht="12.75" customHeight="1">
      <c r="A140" s="136"/>
      <c r="B140" s="136"/>
      <c r="C140" s="136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6"/>
      <c r="AH140" s="136"/>
      <c r="AI140" s="136"/>
      <c r="AJ140" s="136"/>
      <c r="AK140" s="136"/>
      <c r="AL140" s="136"/>
      <c r="AM140" s="136"/>
      <c r="AN140" s="136"/>
      <c r="AO140" s="136"/>
      <c r="AP140" s="136"/>
      <c r="AQ140" s="136"/>
      <c r="AR140" s="211"/>
      <c r="AS140" s="136"/>
      <c r="AT140" s="136"/>
      <c r="AU140" s="136"/>
      <c r="AV140" s="136"/>
      <c r="AW140" s="136"/>
      <c r="AX140" s="136"/>
      <c r="AY140" s="136"/>
      <c r="AZ140" s="136"/>
      <c r="BA140" s="136"/>
      <c r="BB140" s="136"/>
      <c r="BC140" s="136"/>
      <c r="BD140" s="136"/>
      <c r="BE140" s="136"/>
      <c r="BF140" s="136"/>
      <c r="BG140" s="136"/>
      <c r="BH140" s="136"/>
      <c r="BI140" s="136"/>
      <c r="BJ140" s="136"/>
      <c r="BK140" s="136"/>
      <c r="BL140" s="136"/>
      <c r="BM140" s="136"/>
      <c r="BN140" s="136"/>
      <c r="BO140" s="136"/>
      <c r="BP140" s="136"/>
      <c r="BQ140" s="136"/>
      <c r="BR140" s="136"/>
      <c r="BS140" s="136"/>
      <c r="BT140" s="136"/>
      <c r="BU140" s="136"/>
      <c r="BV140" s="136"/>
      <c r="BW140" s="136"/>
      <c r="BX140" s="136"/>
      <c r="BY140" s="136"/>
      <c r="BZ140" s="136"/>
      <c r="CA140" s="136"/>
      <c r="CB140" s="136"/>
      <c r="CC140" s="136"/>
      <c r="CD140" s="136"/>
      <c r="CE140" s="136"/>
      <c r="CF140" s="211"/>
      <c r="CG140" s="136"/>
      <c r="CH140" s="136"/>
      <c r="CI140" s="136"/>
      <c r="CJ140" s="136"/>
      <c r="CK140" s="136"/>
      <c r="CL140" s="136"/>
      <c r="CM140" s="136"/>
      <c r="CN140" s="136"/>
      <c r="CO140" s="136"/>
      <c r="CP140" s="136"/>
      <c r="CQ140" s="136"/>
      <c r="CR140" s="136"/>
      <c r="CS140" s="136"/>
      <c r="CT140" s="136"/>
      <c r="CU140" s="136"/>
      <c r="CV140" s="136"/>
      <c r="CW140" s="136"/>
      <c r="CX140" s="136"/>
      <c r="CY140" s="136"/>
      <c r="CZ140" s="136"/>
      <c r="DA140" s="136"/>
      <c r="DB140" s="136"/>
      <c r="DC140" s="211"/>
      <c r="DD140" s="136"/>
      <c r="DE140" s="136"/>
      <c r="DF140" s="136"/>
      <c r="DG140" s="136"/>
      <c r="DH140" s="136"/>
      <c r="DI140" s="136"/>
      <c r="DJ140" s="136"/>
      <c r="DK140" s="136"/>
      <c r="DL140" s="136"/>
      <c r="DM140" s="136"/>
      <c r="DN140" s="136"/>
      <c r="DO140" s="136"/>
      <c r="DP140" s="136"/>
      <c r="DQ140" s="136"/>
      <c r="DR140" s="136"/>
      <c r="DS140" s="136"/>
      <c r="DT140" s="136"/>
      <c r="DU140" s="136"/>
      <c r="DV140" s="136"/>
      <c r="DW140" s="136"/>
      <c r="DX140" s="136"/>
    </row>
    <row r="141" spans="1:128" ht="12.75" customHeight="1">
      <c r="A141" s="136"/>
      <c r="B141" s="136"/>
      <c r="C141" s="136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6"/>
      <c r="AH141" s="136"/>
      <c r="AI141" s="136"/>
      <c r="AJ141" s="136"/>
      <c r="AK141" s="136"/>
      <c r="AL141" s="136"/>
      <c r="AM141" s="136"/>
      <c r="AN141" s="136"/>
      <c r="AO141" s="136"/>
      <c r="AP141" s="136"/>
      <c r="AQ141" s="136"/>
      <c r="AR141" s="211"/>
      <c r="AS141" s="136"/>
      <c r="AT141" s="136"/>
      <c r="AU141" s="136"/>
      <c r="AV141" s="136"/>
      <c r="AW141" s="136"/>
      <c r="AX141" s="136"/>
      <c r="AY141" s="136"/>
      <c r="AZ141" s="136"/>
      <c r="BA141" s="136"/>
      <c r="BB141" s="136"/>
      <c r="BC141" s="136"/>
      <c r="BD141" s="136"/>
      <c r="BE141" s="136"/>
      <c r="BF141" s="136"/>
      <c r="BG141" s="136"/>
      <c r="BH141" s="136"/>
      <c r="BI141" s="136"/>
      <c r="BJ141" s="136"/>
      <c r="BK141" s="136"/>
      <c r="BL141" s="136"/>
      <c r="BM141" s="136"/>
      <c r="BN141" s="136"/>
      <c r="BO141" s="136"/>
      <c r="BP141" s="136"/>
      <c r="BQ141" s="136"/>
      <c r="BR141" s="136"/>
      <c r="BS141" s="136"/>
      <c r="BT141" s="136"/>
      <c r="BU141" s="136"/>
      <c r="BV141" s="136"/>
      <c r="BW141" s="136"/>
      <c r="BX141" s="136"/>
      <c r="BY141" s="136"/>
      <c r="BZ141" s="136"/>
      <c r="CA141" s="136"/>
      <c r="CB141" s="136"/>
      <c r="CC141" s="136"/>
      <c r="CD141" s="136"/>
      <c r="CE141" s="136"/>
      <c r="CF141" s="211"/>
      <c r="CG141" s="136"/>
      <c r="CH141" s="136"/>
      <c r="CI141" s="136"/>
      <c r="CJ141" s="136"/>
      <c r="CK141" s="136"/>
      <c r="CL141" s="136"/>
      <c r="CM141" s="136"/>
      <c r="CN141" s="136"/>
      <c r="CO141" s="136"/>
      <c r="CP141" s="136"/>
      <c r="CQ141" s="136"/>
      <c r="CR141" s="136"/>
      <c r="CS141" s="136"/>
      <c r="CT141" s="136"/>
      <c r="CU141" s="136"/>
      <c r="CV141" s="136"/>
      <c r="CW141" s="136"/>
      <c r="CX141" s="136"/>
      <c r="CY141" s="136"/>
      <c r="CZ141" s="136"/>
      <c r="DA141" s="136"/>
      <c r="DB141" s="136"/>
      <c r="DC141" s="211"/>
      <c r="DD141" s="136"/>
      <c r="DE141" s="136"/>
      <c r="DF141" s="136"/>
      <c r="DG141" s="136"/>
      <c r="DH141" s="136"/>
      <c r="DI141" s="136"/>
      <c r="DJ141" s="136"/>
      <c r="DK141" s="136"/>
      <c r="DL141" s="136"/>
      <c r="DM141" s="136"/>
      <c r="DN141" s="136"/>
      <c r="DO141" s="136"/>
      <c r="DP141" s="136"/>
      <c r="DQ141" s="136"/>
      <c r="DR141" s="136"/>
      <c r="DS141" s="136"/>
      <c r="DT141" s="136"/>
      <c r="DU141" s="136"/>
      <c r="DV141" s="136"/>
      <c r="DW141" s="136"/>
      <c r="DX141" s="136"/>
    </row>
    <row r="142" spans="1:128" ht="12.75" customHeight="1">
      <c r="A142" s="136"/>
      <c r="B142" s="136"/>
      <c r="C142" s="136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6"/>
      <c r="AH142" s="136"/>
      <c r="AI142" s="136"/>
      <c r="AJ142" s="136"/>
      <c r="AK142" s="136"/>
      <c r="AL142" s="136"/>
      <c r="AM142" s="136"/>
      <c r="AN142" s="136"/>
      <c r="AO142" s="136"/>
      <c r="AP142" s="136"/>
      <c r="AQ142" s="136"/>
      <c r="AR142" s="211"/>
      <c r="AS142" s="136"/>
      <c r="AT142" s="136"/>
      <c r="AU142" s="136"/>
      <c r="AV142" s="136"/>
      <c r="AW142" s="136"/>
      <c r="AX142" s="136"/>
      <c r="AY142" s="136"/>
      <c r="AZ142" s="136"/>
      <c r="BA142" s="136"/>
      <c r="BB142" s="136"/>
      <c r="BC142" s="136"/>
      <c r="BD142" s="136"/>
      <c r="BE142" s="136"/>
      <c r="BF142" s="136"/>
      <c r="BG142" s="136"/>
      <c r="BH142" s="136"/>
      <c r="BI142" s="136"/>
      <c r="BJ142" s="136"/>
      <c r="BK142" s="136"/>
      <c r="BL142" s="136"/>
      <c r="BM142" s="136"/>
      <c r="BN142" s="136"/>
      <c r="BO142" s="136"/>
      <c r="BP142" s="136"/>
      <c r="BQ142" s="136"/>
      <c r="BR142" s="136"/>
      <c r="BS142" s="136"/>
      <c r="BT142" s="136"/>
      <c r="BU142" s="136"/>
      <c r="BV142" s="136"/>
      <c r="BW142" s="136"/>
      <c r="BX142" s="136"/>
      <c r="BY142" s="136"/>
      <c r="BZ142" s="136"/>
      <c r="CA142" s="136"/>
      <c r="CB142" s="136"/>
      <c r="CC142" s="136"/>
      <c r="CD142" s="136"/>
      <c r="CE142" s="136"/>
      <c r="CF142" s="211"/>
      <c r="CG142" s="136"/>
      <c r="CH142" s="136"/>
      <c r="CI142" s="136"/>
      <c r="CJ142" s="136"/>
      <c r="CK142" s="136"/>
      <c r="CL142" s="136"/>
      <c r="CM142" s="136"/>
      <c r="CN142" s="136"/>
      <c r="CO142" s="136"/>
      <c r="CP142" s="136"/>
      <c r="CQ142" s="136"/>
      <c r="CR142" s="136"/>
      <c r="CS142" s="136"/>
      <c r="CT142" s="136"/>
      <c r="CU142" s="136"/>
      <c r="CV142" s="136"/>
      <c r="CW142" s="136"/>
      <c r="CX142" s="136"/>
      <c r="CY142" s="136"/>
      <c r="CZ142" s="136"/>
      <c r="DA142" s="136"/>
      <c r="DB142" s="136"/>
      <c r="DC142" s="211"/>
      <c r="DD142" s="136"/>
      <c r="DE142" s="136"/>
      <c r="DF142" s="136"/>
      <c r="DG142" s="136"/>
      <c r="DH142" s="136"/>
      <c r="DI142" s="136"/>
      <c r="DJ142" s="136"/>
      <c r="DK142" s="136"/>
      <c r="DL142" s="136"/>
      <c r="DM142" s="136"/>
      <c r="DN142" s="136"/>
      <c r="DO142" s="136"/>
      <c r="DP142" s="136"/>
      <c r="DQ142" s="136"/>
      <c r="DR142" s="136"/>
      <c r="DS142" s="136"/>
      <c r="DT142" s="136"/>
      <c r="DU142" s="136"/>
      <c r="DV142" s="136"/>
      <c r="DW142" s="136"/>
      <c r="DX142" s="136"/>
    </row>
    <row r="143" spans="1:128" ht="12.75" customHeight="1">
      <c r="A143" s="136"/>
      <c r="B143" s="136"/>
      <c r="C143" s="136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6"/>
      <c r="AH143" s="136"/>
      <c r="AI143" s="136"/>
      <c r="AJ143" s="136"/>
      <c r="AK143" s="136"/>
      <c r="AL143" s="136"/>
      <c r="AM143" s="136"/>
      <c r="AN143" s="136"/>
      <c r="AO143" s="136"/>
      <c r="AP143" s="136"/>
      <c r="AQ143" s="136"/>
      <c r="AR143" s="211"/>
      <c r="AS143" s="136"/>
      <c r="AT143" s="136"/>
      <c r="AU143" s="136"/>
      <c r="AV143" s="136"/>
      <c r="AW143" s="136"/>
      <c r="AX143" s="136"/>
      <c r="AY143" s="136"/>
      <c r="AZ143" s="136"/>
      <c r="BA143" s="136"/>
      <c r="BB143" s="136"/>
      <c r="BC143" s="136"/>
      <c r="BD143" s="136"/>
      <c r="BE143" s="136"/>
      <c r="BF143" s="136"/>
      <c r="BG143" s="136"/>
      <c r="BH143" s="136"/>
      <c r="BI143" s="136"/>
      <c r="BJ143" s="136"/>
      <c r="BK143" s="136"/>
      <c r="BL143" s="136"/>
      <c r="BM143" s="136"/>
      <c r="BN143" s="136"/>
      <c r="BO143" s="136"/>
      <c r="BP143" s="136"/>
      <c r="BQ143" s="136"/>
      <c r="BR143" s="136"/>
      <c r="BS143" s="136"/>
      <c r="BT143" s="136"/>
      <c r="BU143" s="136"/>
      <c r="BV143" s="136"/>
      <c r="BW143" s="136"/>
      <c r="BX143" s="136"/>
      <c r="BY143" s="136"/>
      <c r="BZ143" s="136"/>
      <c r="CA143" s="136"/>
      <c r="CB143" s="136"/>
      <c r="CC143" s="136"/>
      <c r="CD143" s="136"/>
      <c r="CE143" s="136"/>
      <c r="CF143" s="211"/>
      <c r="CG143" s="136"/>
      <c r="CH143" s="136"/>
      <c r="CI143" s="136"/>
      <c r="CJ143" s="136"/>
      <c r="CK143" s="136"/>
      <c r="CL143" s="136"/>
      <c r="CM143" s="136"/>
      <c r="CN143" s="136"/>
      <c r="CO143" s="136"/>
      <c r="CP143" s="136"/>
      <c r="CQ143" s="136"/>
      <c r="CR143" s="136"/>
      <c r="CS143" s="136"/>
      <c r="CT143" s="136"/>
      <c r="CU143" s="136"/>
      <c r="CV143" s="136"/>
      <c r="CW143" s="136"/>
      <c r="CX143" s="136"/>
      <c r="CY143" s="136"/>
      <c r="CZ143" s="136"/>
      <c r="DA143" s="136"/>
      <c r="DB143" s="136"/>
      <c r="DC143" s="211"/>
      <c r="DD143" s="136"/>
      <c r="DE143" s="136"/>
      <c r="DF143" s="136"/>
      <c r="DG143" s="136"/>
      <c r="DH143" s="136"/>
      <c r="DI143" s="136"/>
      <c r="DJ143" s="136"/>
      <c r="DK143" s="136"/>
      <c r="DL143" s="136"/>
      <c r="DM143" s="136"/>
      <c r="DN143" s="136"/>
      <c r="DO143" s="136"/>
      <c r="DP143" s="136"/>
      <c r="DQ143" s="136"/>
      <c r="DR143" s="136"/>
      <c r="DS143" s="136"/>
      <c r="DT143" s="136"/>
      <c r="DU143" s="136"/>
      <c r="DV143" s="136"/>
      <c r="DW143" s="136"/>
      <c r="DX143" s="136"/>
    </row>
    <row r="144" spans="1:128" ht="12.75" customHeight="1">
      <c r="A144" s="136"/>
      <c r="B144" s="136"/>
      <c r="C144" s="136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6"/>
      <c r="AH144" s="136"/>
      <c r="AI144" s="136"/>
      <c r="AJ144" s="136"/>
      <c r="AK144" s="136"/>
      <c r="AL144" s="136"/>
      <c r="AM144" s="136"/>
      <c r="AN144" s="136"/>
      <c r="AO144" s="136"/>
      <c r="AP144" s="136"/>
      <c r="AQ144" s="136"/>
      <c r="AR144" s="211"/>
      <c r="AS144" s="136"/>
      <c r="AT144" s="136"/>
      <c r="AU144" s="136"/>
      <c r="AV144" s="136"/>
      <c r="AW144" s="136"/>
      <c r="AX144" s="136"/>
      <c r="AY144" s="136"/>
      <c r="AZ144" s="136"/>
      <c r="BA144" s="136"/>
      <c r="BB144" s="136"/>
      <c r="BC144" s="136"/>
      <c r="BD144" s="136"/>
      <c r="BE144" s="136"/>
      <c r="BF144" s="136"/>
      <c r="BG144" s="136"/>
      <c r="BH144" s="136"/>
      <c r="BI144" s="136"/>
      <c r="BJ144" s="136"/>
      <c r="BK144" s="136"/>
      <c r="BL144" s="136"/>
      <c r="BM144" s="136"/>
      <c r="BN144" s="136"/>
      <c r="BO144" s="136"/>
      <c r="BP144" s="136"/>
      <c r="BQ144" s="136"/>
      <c r="BR144" s="136"/>
      <c r="BS144" s="136"/>
      <c r="BT144" s="136"/>
      <c r="BU144" s="136"/>
      <c r="BV144" s="136"/>
      <c r="BW144" s="136"/>
      <c r="BX144" s="136"/>
      <c r="BY144" s="136"/>
      <c r="BZ144" s="136"/>
      <c r="CA144" s="136"/>
      <c r="CB144" s="136"/>
      <c r="CC144" s="136"/>
      <c r="CD144" s="136"/>
      <c r="CE144" s="136"/>
      <c r="CF144" s="211"/>
      <c r="CG144" s="136"/>
      <c r="CH144" s="136"/>
      <c r="CI144" s="136"/>
      <c r="CJ144" s="136"/>
      <c r="CK144" s="136"/>
      <c r="CL144" s="136"/>
      <c r="CM144" s="136"/>
      <c r="CN144" s="136"/>
      <c r="CO144" s="136"/>
      <c r="CP144" s="136"/>
      <c r="CQ144" s="136"/>
      <c r="CR144" s="136"/>
      <c r="CS144" s="136"/>
      <c r="CT144" s="136"/>
      <c r="CU144" s="136"/>
      <c r="CV144" s="136"/>
      <c r="CW144" s="136"/>
      <c r="CX144" s="136"/>
      <c r="CY144" s="136"/>
      <c r="CZ144" s="136"/>
      <c r="DA144" s="136"/>
      <c r="DB144" s="136"/>
      <c r="DC144" s="211"/>
      <c r="DD144" s="136"/>
      <c r="DE144" s="136"/>
      <c r="DF144" s="136"/>
      <c r="DG144" s="136"/>
      <c r="DH144" s="136"/>
      <c r="DI144" s="136"/>
      <c r="DJ144" s="136"/>
      <c r="DK144" s="136"/>
      <c r="DL144" s="136"/>
      <c r="DM144" s="136"/>
      <c r="DN144" s="136"/>
      <c r="DO144" s="136"/>
      <c r="DP144" s="136"/>
      <c r="DQ144" s="136"/>
      <c r="DR144" s="136"/>
      <c r="DS144" s="136"/>
      <c r="DT144" s="136"/>
      <c r="DU144" s="136"/>
      <c r="DV144" s="136"/>
      <c r="DW144" s="136"/>
      <c r="DX144" s="136"/>
    </row>
    <row r="145" spans="1:128" ht="12.75" customHeight="1">
      <c r="A145" s="136"/>
      <c r="B145" s="136"/>
      <c r="C145" s="136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6"/>
      <c r="AH145" s="136"/>
      <c r="AI145" s="136"/>
      <c r="AJ145" s="136"/>
      <c r="AK145" s="136"/>
      <c r="AL145" s="136"/>
      <c r="AM145" s="136"/>
      <c r="AN145" s="136"/>
      <c r="AO145" s="136"/>
      <c r="AP145" s="136"/>
      <c r="AQ145" s="136"/>
      <c r="AR145" s="211"/>
      <c r="AS145" s="136"/>
      <c r="AT145" s="136"/>
      <c r="AU145" s="136"/>
      <c r="AV145" s="136"/>
      <c r="AW145" s="136"/>
      <c r="AX145" s="136"/>
      <c r="AY145" s="136"/>
      <c r="AZ145" s="136"/>
      <c r="BA145" s="136"/>
      <c r="BB145" s="136"/>
      <c r="BC145" s="136"/>
      <c r="BD145" s="136"/>
      <c r="BE145" s="136"/>
      <c r="BF145" s="136"/>
      <c r="BG145" s="136"/>
      <c r="BH145" s="136"/>
      <c r="BI145" s="136"/>
      <c r="BJ145" s="136"/>
      <c r="BK145" s="136"/>
      <c r="BL145" s="136"/>
      <c r="BM145" s="136"/>
      <c r="BN145" s="136"/>
      <c r="BO145" s="136"/>
      <c r="BP145" s="136"/>
      <c r="BQ145" s="136"/>
      <c r="BR145" s="136"/>
      <c r="BS145" s="136"/>
      <c r="BT145" s="136"/>
      <c r="BU145" s="136"/>
      <c r="BV145" s="136"/>
      <c r="BW145" s="136"/>
      <c r="BX145" s="136"/>
      <c r="BY145" s="136"/>
      <c r="BZ145" s="136"/>
      <c r="CA145" s="136"/>
      <c r="CB145" s="136"/>
      <c r="CC145" s="136"/>
      <c r="CD145" s="136"/>
      <c r="CE145" s="136"/>
      <c r="CF145" s="211"/>
      <c r="CG145" s="136"/>
      <c r="CH145" s="136"/>
      <c r="CI145" s="136"/>
      <c r="CJ145" s="136"/>
      <c r="CK145" s="136"/>
      <c r="CL145" s="136"/>
      <c r="CM145" s="136"/>
      <c r="CN145" s="136"/>
      <c r="CO145" s="136"/>
      <c r="CP145" s="136"/>
      <c r="CQ145" s="136"/>
      <c r="CR145" s="136"/>
      <c r="CS145" s="136"/>
      <c r="CT145" s="136"/>
      <c r="CU145" s="136"/>
      <c r="CV145" s="136"/>
      <c r="CW145" s="136"/>
      <c r="CX145" s="136"/>
      <c r="CY145" s="136"/>
      <c r="CZ145" s="136"/>
      <c r="DA145" s="136"/>
      <c r="DB145" s="136"/>
      <c r="DC145" s="211"/>
      <c r="DD145" s="136"/>
      <c r="DE145" s="136"/>
      <c r="DF145" s="136"/>
      <c r="DG145" s="136"/>
      <c r="DH145" s="136"/>
      <c r="DI145" s="136"/>
      <c r="DJ145" s="136"/>
      <c r="DK145" s="136"/>
      <c r="DL145" s="136"/>
      <c r="DM145" s="136"/>
      <c r="DN145" s="136"/>
      <c r="DO145" s="136"/>
      <c r="DP145" s="136"/>
      <c r="DQ145" s="136"/>
      <c r="DR145" s="136"/>
      <c r="DS145" s="136"/>
      <c r="DT145" s="136"/>
      <c r="DU145" s="136"/>
      <c r="DV145" s="136"/>
      <c r="DW145" s="136"/>
      <c r="DX145" s="136"/>
    </row>
    <row r="146" spans="1:128" ht="12.75" customHeight="1">
      <c r="A146" s="136"/>
      <c r="B146" s="136"/>
      <c r="C146" s="136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6"/>
      <c r="AH146" s="136"/>
      <c r="AI146" s="136"/>
      <c r="AJ146" s="136"/>
      <c r="AK146" s="136"/>
      <c r="AL146" s="136"/>
      <c r="AM146" s="136"/>
      <c r="AN146" s="136"/>
      <c r="AO146" s="136"/>
      <c r="AP146" s="136"/>
      <c r="AQ146" s="136"/>
      <c r="AR146" s="211"/>
      <c r="AS146" s="136"/>
      <c r="AT146" s="136"/>
      <c r="AU146" s="136"/>
      <c r="AV146" s="136"/>
      <c r="AW146" s="136"/>
      <c r="AX146" s="136"/>
      <c r="AY146" s="136"/>
      <c r="AZ146" s="136"/>
      <c r="BA146" s="136"/>
      <c r="BB146" s="136"/>
      <c r="BC146" s="136"/>
      <c r="BD146" s="136"/>
      <c r="BE146" s="136"/>
      <c r="BF146" s="136"/>
      <c r="BG146" s="136"/>
      <c r="BH146" s="136"/>
      <c r="BI146" s="136"/>
      <c r="BJ146" s="136"/>
      <c r="BK146" s="136"/>
      <c r="BL146" s="136"/>
      <c r="BM146" s="136"/>
      <c r="BN146" s="136"/>
      <c r="BO146" s="136"/>
      <c r="BP146" s="136"/>
      <c r="BQ146" s="136"/>
      <c r="BR146" s="136"/>
      <c r="BS146" s="136"/>
      <c r="BT146" s="136"/>
      <c r="BU146" s="136"/>
      <c r="BV146" s="136"/>
      <c r="BW146" s="136"/>
      <c r="BX146" s="136"/>
      <c r="BY146" s="136"/>
      <c r="BZ146" s="136"/>
      <c r="CA146" s="136"/>
      <c r="CB146" s="136"/>
      <c r="CC146" s="136"/>
      <c r="CD146" s="136"/>
      <c r="CE146" s="136"/>
      <c r="CF146" s="211"/>
      <c r="CG146" s="136"/>
      <c r="CH146" s="136"/>
      <c r="CI146" s="136"/>
      <c r="CJ146" s="136"/>
      <c r="CK146" s="136"/>
      <c r="CL146" s="136"/>
      <c r="CM146" s="136"/>
      <c r="CN146" s="136"/>
      <c r="CO146" s="136"/>
      <c r="CP146" s="136"/>
      <c r="CQ146" s="136"/>
      <c r="CR146" s="136"/>
      <c r="CS146" s="136"/>
      <c r="CT146" s="136"/>
      <c r="CU146" s="136"/>
      <c r="CV146" s="136"/>
      <c r="CW146" s="136"/>
      <c r="CX146" s="136"/>
      <c r="CY146" s="136"/>
      <c r="CZ146" s="136"/>
      <c r="DA146" s="136"/>
      <c r="DB146" s="136"/>
      <c r="DC146" s="211"/>
      <c r="DD146" s="136"/>
      <c r="DE146" s="136"/>
      <c r="DF146" s="136"/>
      <c r="DG146" s="136"/>
      <c r="DH146" s="136"/>
      <c r="DI146" s="136"/>
      <c r="DJ146" s="136"/>
      <c r="DK146" s="136"/>
      <c r="DL146" s="136"/>
      <c r="DM146" s="136"/>
      <c r="DN146" s="136"/>
      <c r="DO146" s="136"/>
      <c r="DP146" s="136"/>
      <c r="DQ146" s="136"/>
      <c r="DR146" s="136"/>
      <c r="DS146" s="136"/>
      <c r="DT146" s="136"/>
      <c r="DU146" s="136"/>
      <c r="DV146" s="136"/>
      <c r="DW146" s="136"/>
      <c r="DX146" s="136"/>
    </row>
    <row r="147" spans="1:128" ht="12.75" customHeight="1">
      <c r="A147" s="136"/>
      <c r="B147" s="136"/>
      <c r="C147" s="136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6"/>
      <c r="AH147" s="136"/>
      <c r="AI147" s="136"/>
      <c r="AJ147" s="136"/>
      <c r="AK147" s="136"/>
      <c r="AL147" s="136"/>
      <c r="AM147" s="136"/>
      <c r="AN147" s="136"/>
      <c r="AO147" s="136"/>
      <c r="AP147" s="136"/>
      <c r="AQ147" s="136"/>
      <c r="AR147" s="211"/>
      <c r="AS147" s="136"/>
      <c r="AT147" s="136"/>
      <c r="AU147" s="136"/>
      <c r="AV147" s="136"/>
      <c r="AW147" s="136"/>
      <c r="AX147" s="136"/>
      <c r="AY147" s="136"/>
      <c r="AZ147" s="136"/>
      <c r="BA147" s="136"/>
      <c r="BB147" s="136"/>
      <c r="BC147" s="136"/>
      <c r="BD147" s="136"/>
      <c r="BE147" s="136"/>
      <c r="BF147" s="136"/>
      <c r="BG147" s="136"/>
      <c r="BH147" s="136"/>
      <c r="BI147" s="136"/>
      <c r="BJ147" s="136"/>
      <c r="BK147" s="136"/>
      <c r="BL147" s="136"/>
      <c r="BM147" s="136"/>
      <c r="BN147" s="136"/>
      <c r="BO147" s="136"/>
      <c r="BP147" s="136"/>
      <c r="BQ147" s="136"/>
      <c r="BR147" s="136"/>
      <c r="BS147" s="136"/>
      <c r="BT147" s="136"/>
      <c r="BU147" s="136"/>
      <c r="BV147" s="136"/>
      <c r="BW147" s="136"/>
      <c r="BX147" s="136"/>
      <c r="BY147" s="136"/>
      <c r="BZ147" s="136"/>
      <c r="CA147" s="136"/>
      <c r="CB147" s="136"/>
      <c r="CC147" s="136"/>
      <c r="CD147" s="136"/>
      <c r="CE147" s="136"/>
      <c r="CF147" s="211"/>
      <c r="CG147" s="136"/>
      <c r="CH147" s="136"/>
      <c r="CI147" s="136"/>
      <c r="CJ147" s="136"/>
      <c r="CK147" s="136"/>
      <c r="CL147" s="136"/>
      <c r="CM147" s="136"/>
      <c r="CN147" s="136"/>
      <c r="CO147" s="136"/>
      <c r="CP147" s="136"/>
      <c r="CQ147" s="136"/>
      <c r="CR147" s="136"/>
      <c r="CS147" s="136"/>
      <c r="CT147" s="136"/>
      <c r="CU147" s="136"/>
      <c r="CV147" s="136"/>
      <c r="CW147" s="136"/>
      <c r="CX147" s="136"/>
      <c r="CY147" s="136"/>
      <c r="CZ147" s="136"/>
      <c r="DA147" s="136"/>
      <c r="DB147" s="136"/>
      <c r="DC147" s="211"/>
      <c r="DD147" s="136"/>
      <c r="DE147" s="136"/>
      <c r="DF147" s="136"/>
      <c r="DG147" s="136"/>
      <c r="DH147" s="136"/>
      <c r="DI147" s="136"/>
      <c r="DJ147" s="136"/>
      <c r="DK147" s="136"/>
      <c r="DL147" s="136"/>
      <c r="DM147" s="136"/>
      <c r="DN147" s="136"/>
      <c r="DO147" s="136"/>
      <c r="DP147" s="136"/>
      <c r="DQ147" s="136"/>
      <c r="DR147" s="136"/>
      <c r="DS147" s="136"/>
      <c r="DT147" s="136"/>
      <c r="DU147" s="136"/>
      <c r="DV147" s="136"/>
      <c r="DW147" s="136"/>
      <c r="DX147" s="136"/>
    </row>
    <row r="148" spans="1:128" ht="12.75" customHeight="1">
      <c r="A148" s="136"/>
      <c r="B148" s="136"/>
      <c r="C148" s="136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6"/>
      <c r="AH148" s="136"/>
      <c r="AI148" s="136"/>
      <c r="AJ148" s="136"/>
      <c r="AK148" s="136"/>
      <c r="AL148" s="136"/>
      <c r="AM148" s="136"/>
      <c r="AN148" s="136"/>
      <c r="AO148" s="136"/>
      <c r="AP148" s="136"/>
      <c r="AQ148" s="136"/>
      <c r="AR148" s="211"/>
      <c r="AS148" s="136"/>
      <c r="AT148" s="136"/>
      <c r="AU148" s="136"/>
      <c r="AV148" s="136"/>
      <c r="AW148" s="136"/>
      <c r="AX148" s="136"/>
      <c r="AY148" s="136"/>
      <c r="AZ148" s="136"/>
      <c r="BA148" s="136"/>
      <c r="BB148" s="136"/>
      <c r="BC148" s="136"/>
      <c r="BD148" s="136"/>
      <c r="BE148" s="136"/>
      <c r="BF148" s="136"/>
      <c r="BG148" s="136"/>
      <c r="BH148" s="136"/>
      <c r="BI148" s="136"/>
      <c r="BJ148" s="136"/>
      <c r="BK148" s="136"/>
      <c r="BL148" s="136"/>
      <c r="BM148" s="136"/>
      <c r="BN148" s="136"/>
      <c r="BO148" s="136"/>
      <c r="BP148" s="136"/>
      <c r="BQ148" s="136"/>
      <c r="BR148" s="136"/>
      <c r="BS148" s="136"/>
      <c r="BT148" s="136"/>
      <c r="BU148" s="136"/>
      <c r="BV148" s="136"/>
      <c r="BW148" s="136"/>
      <c r="BX148" s="136"/>
      <c r="BY148" s="136"/>
      <c r="BZ148" s="136"/>
      <c r="CA148" s="136"/>
      <c r="CB148" s="136"/>
      <c r="CC148" s="136"/>
      <c r="CD148" s="136"/>
      <c r="CE148" s="136"/>
      <c r="CF148" s="211"/>
      <c r="CG148" s="136"/>
      <c r="CH148" s="136"/>
      <c r="CI148" s="136"/>
      <c r="CJ148" s="136"/>
      <c r="CK148" s="136"/>
      <c r="CL148" s="136"/>
      <c r="CM148" s="136"/>
      <c r="CN148" s="136"/>
      <c r="CO148" s="136"/>
      <c r="CP148" s="136"/>
      <c r="CQ148" s="136"/>
      <c r="CR148" s="136"/>
      <c r="CS148" s="136"/>
      <c r="CT148" s="136"/>
      <c r="CU148" s="136"/>
      <c r="CV148" s="136"/>
      <c r="CW148" s="136"/>
      <c r="CX148" s="136"/>
      <c r="CY148" s="136"/>
      <c r="CZ148" s="136"/>
      <c r="DA148" s="136"/>
      <c r="DB148" s="136"/>
      <c r="DC148" s="211"/>
      <c r="DD148" s="136"/>
      <c r="DE148" s="136"/>
      <c r="DF148" s="136"/>
      <c r="DG148" s="136"/>
      <c r="DH148" s="136"/>
      <c r="DI148" s="136"/>
      <c r="DJ148" s="136"/>
      <c r="DK148" s="136"/>
      <c r="DL148" s="136"/>
      <c r="DM148" s="136"/>
      <c r="DN148" s="136"/>
      <c r="DO148" s="136"/>
      <c r="DP148" s="136"/>
      <c r="DQ148" s="136"/>
      <c r="DR148" s="136"/>
      <c r="DS148" s="136"/>
      <c r="DT148" s="136"/>
      <c r="DU148" s="136"/>
      <c r="DV148" s="136"/>
      <c r="DW148" s="136"/>
      <c r="DX148" s="136"/>
    </row>
    <row r="149" spans="1:128" ht="12.75" customHeight="1">
      <c r="A149" s="136"/>
      <c r="B149" s="136"/>
      <c r="C149" s="136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6"/>
      <c r="AH149" s="136"/>
      <c r="AI149" s="136"/>
      <c r="AJ149" s="136"/>
      <c r="AK149" s="136"/>
      <c r="AL149" s="136"/>
      <c r="AM149" s="136"/>
      <c r="AN149" s="136"/>
      <c r="AO149" s="136"/>
      <c r="AP149" s="136"/>
      <c r="AQ149" s="136"/>
      <c r="AR149" s="211"/>
      <c r="AS149" s="136"/>
      <c r="AT149" s="136"/>
      <c r="AU149" s="136"/>
      <c r="AV149" s="136"/>
      <c r="AW149" s="136"/>
      <c r="AX149" s="136"/>
      <c r="AY149" s="136"/>
      <c r="AZ149" s="136"/>
      <c r="BA149" s="136"/>
      <c r="BB149" s="136"/>
      <c r="BC149" s="136"/>
      <c r="BD149" s="136"/>
      <c r="BE149" s="136"/>
      <c r="BF149" s="136"/>
      <c r="BG149" s="136"/>
      <c r="BH149" s="136"/>
      <c r="BI149" s="136"/>
      <c r="BJ149" s="136"/>
      <c r="BK149" s="136"/>
      <c r="BL149" s="136"/>
      <c r="BM149" s="136"/>
      <c r="BN149" s="136"/>
      <c r="BO149" s="136"/>
      <c r="BP149" s="136"/>
      <c r="BQ149" s="136"/>
      <c r="BR149" s="136"/>
      <c r="BS149" s="136"/>
      <c r="BT149" s="136"/>
      <c r="BU149" s="136"/>
      <c r="BV149" s="136"/>
      <c r="BW149" s="136"/>
      <c r="BX149" s="136"/>
      <c r="BY149" s="136"/>
      <c r="BZ149" s="136"/>
      <c r="CA149" s="136"/>
      <c r="CB149" s="136"/>
      <c r="CC149" s="136"/>
      <c r="CD149" s="136"/>
      <c r="CE149" s="136"/>
      <c r="CF149" s="211"/>
      <c r="CG149" s="136"/>
      <c r="CH149" s="136"/>
      <c r="CI149" s="136"/>
      <c r="CJ149" s="136"/>
      <c r="CK149" s="136"/>
      <c r="CL149" s="136"/>
      <c r="CM149" s="136"/>
      <c r="CN149" s="136"/>
      <c r="CO149" s="136"/>
      <c r="CP149" s="136"/>
      <c r="CQ149" s="136"/>
      <c r="CR149" s="136"/>
      <c r="CS149" s="136"/>
      <c r="CT149" s="136"/>
      <c r="CU149" s="136"/>
      <c r="CV149" s="136"/>
      <c r="CW149" s="136"/>
      <c r="CX149" s="136"/>
      <c r="CY149" s="136"/>
      <c r="CZ149" s="136"/>
      <c r="DA149" s="136"/>
      <c r="DB149" s="136"/>
      <c r="DC149" s="211"/>
      <c r="DD149" s="136"/>
      <c r="DE149" s="136"/>
      <c r="DF149" s="136"/>
      <c r="DG149" s="136"/>
      <c r="DH149" s="136"/>
      <c r="DI149" s="136"/>
      <c r="DJ149" s="136"/>
      <c r="DK149" s="136"/>
      <c r="DL149" s="136"/>
      <c r="DM149" s="136"/>
      <c r="DN149" s="136"/>
      <c r="DO149" s="136"/>
      <c r="DP149" s="136"/>
      <c r="DQ149" s="136"/>
      <c r="DR149" s="136"/>
      <c r="DS149" s="136"/>
      <c r="DT149" s="136"/>
      <c r="DU149" s="136"/>
      <c r="DV149" s="136"/>
      <c r="DW149" s="136"/>
      <c r="DX149" s="136"/>
    </row>
    <row r="150" spans="1:128" ht="12.75" customHeight="1">
      <c r="A150" s="136"/>
      <c r="B150" s="136"/>
      <c r="C150" s="136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6"/>
      <c r="AH150" s="136"/>
      <c r="AI150" s="136"/>
      <c r="AJ150" s="136"/>
      <c r="AK150" s="136"/>
      <c r="AL150" s="136"/>
      <c r="AM150" s="136"/>
      <c r="AN150" s="136"/>
      <c r="AO150" s="136"/>
      <c r="AP150" s="136"/>
      <c r="AQ150" s="136"/>
      <c r="AR150" s="211"/>
      <c r="AS150" s="136"/>
      <c r="AT150" s="136"/>
      <c r="AU150" s="136"/>
      <c r="AV150" s="136"/>
      <c r="AW150" s="136"/>
      <c r="AX150" s="136"/>
      <c r="AY150" s="136"/>
      <c r="AZ150" s="136"/>
      <c r="BA150" s="136"/>
      <c r="BB150" s="136"/>
      <c r="BC150" s="136"/>
      <c r="BD150" s="136"/>
      <c r="BE150" s="136"/>
      <c r="BF150" s="136"/>
      <c r="BG150" s="136"/>
      <c r="BH150" s="136"/>
      <c r="BI150" s="136"/>
      <c r="BJ150" s="136"/>
      <c r="BK150" s="136"/>
      <c r="BL150" s="136"/>
      <c r="BM150" s="136"/>
      <c r="BN150" s="136"/>
      <c r="BO150" s="136"/>
      <c r="BP150" s="136"/>
      <c r="BQ150" s="136"/>
      <c r="BR150" s="136"/>
      <c r="BS150" s="136"/>
      <c r="BT150" s="136"/>
      <c r="BU150" s="136"/>
      <c r="BV150" s="136"/>
      <c r="BW150" s="136"/>
      <c r="BX150" s="136"/>
      <c r="BY150" s="136"/>
      <c r="BZ150" s="136"/>
      <c r="CA150" s="136"/>
      <c r="CB150" s="136"/>
      <c r="CC150" s="136"/>
      <c r="CD150" s="136"/>
      <c r="CE150" s="136"/>
      <c r="CF150" s="211"/>
      <c r="CG150" s="136"/>
      <c r="CH150" s="136"/>
      <c r="CI150" s="136"/>
      <c r="CJ150" s="136"/>
      <c r="CK150" s="136"/>
      <c r="CL150" s="136"/>
      <c r="CM150" s="136"/>
      <c r="CN150" s="136"/>
      <c r="CO150" s="136"/>
      <c r="CP150" s="136"/>
      <c r="CQ150" s="136"/>
      <c r="CR150" s="136"/>
      <c r="CS150" s="136"/>
      <c r="CT150" s="136"/>
      <c r="CU150" s="136"/>
      <c r="CV150" s="136"/>
      <c r="CW150" s="136"/>
      <c r="CX150" s="136"/>
      <c r="CY150" s="136"/>
      <c r="CZ150" s="136"/>
      <c r="DA150" s="136"/>
      <c r="DB150" s="136"/>
      <c r="DC150" s="211"/>
      <c r="DD150" s="136"/>
      <c r="DE150" s="136"/>
      <c r="DF150" s="136"/>
      <c r="DG150" s="136"/>
      <c r="DH150" s="136"/>
      <c r="DI150" s="136"/>
      <c r="DJ150" s="136"/>
      <c r="DK150" s="136"/>
      <c r="DL150" s="136"/>
      <c r="DM150" s="136"/>
      <c r="DN150" s="136"/>
      <c r="DO150" s="136"/>
      <c r="DP150" s="136"/>
      <c r="DQ150" s="136"/>
      <c r="DR150" s="136"/>
      <c r="DS150" s="136"/>
      <c r="DT150" s="136"/>
      <c r="DU150" s="136"/>
      <c r="DV150" s="136"/>
      <c r="DW150" s="136"/>
      <c r="DX150" s="136"/>
    </row>
    <row r="151" spans="1:128" ht="12.75" customHeight="1">
      <c r="A151" s="136"/>
      <c r="B151" s="136"/>
      <c r="C151" s="136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6"/>
      <c r="AH151" s="136"/>
      <c r="AI151" s="136"/>
      <c r="AJ151" s="136"/>
      <c r="AK151" s="136"/>
      <c r="AL151" s="136"/>
      <c r="AM151" s="136"/>
      <c r="AN151" s="136"/>
      <c r="AO151" s="136"/>
      <c r="AP151" s="136"/>
      <c r="AQ151" s="136"/>
      <c r="AR151" s="211"/>
      <c r="AS151" s="136"/>
      <c r="AT151" s="136"/>
      <c r="AU151" s="136"/>
      <c r="AV151" s="136"/>
      <c r="AW151" s="136"/>
      <c r="AX151" s="136"/>
      <c r="AY151" s="136"/>
      <c r="AZ151" s="136"/>
      <c r="BA151" s="136"/>
      <c r="BB151" s="136"/>
      <c r="BC151" s="136"/>
      <c r="BD151" s="136"/>
      <c r="BE151" s="136"/>
      <c r="BF151" s="136"/>
      <c r="BG151" s="136"/>
      <c r="BH151" s="136"/>
      <c r="BI151" s="136"/>
      <c r="BJ151" s="136"/>
      <c r="BK151" s="136"/>
      <c r="BL151" s="136"/>
      <c r="BM151" s="136"/>
      <c r="BN151" s="136"/>
      <c r="BO151" s="136"/>
      <c r="BP151" s="136"/>
      <c r="BQ151" s="136"/>
      <c r="BR151" s="136"/>
      <c r="BS151" s="136"/>
      <c r="BT151" s="136"/>
      <c r="BU151" s="136"/>
      <c r="BV151" s="136"/>
      <c r="BW151" s="136"/>
      <c r="BX151" s="136"/>
      <c r="BY151" s="136"/>
      <c r="BZ151" s="136"/>
      <c r="CA151" s="136"/>
      <c r="CB151" s="136"/>
      <c r="CC151" s="136"/>
      <c r="CD151" s="136"/>
      <c r="CE151" s="136"/>
      <c r="CF151" s="211"/>
      <c r="CG151" s="136"/>
      <c r="CH151" s="136"/>
      <c r="CI151" s="136"/>
      <c r="CJ151" s="136"/>
      <c r="CK151" s="136"/>
      <c r="CL151" s="136"/>
      <c r="CM151" s="136"/>
      <c r="CN151" s="136"/>
      <c r="CO151" s="136"/>
      <c r="CP151" s="136"/>
      <c r="CQ151" s="136"/>
      <c r="CR151" s="136"/>
      <c r="CS151" s="136"/>
      <c r="CT151" s="136"/>
      <c r="CU151" s="136"/>
      <c r="CV151" s="136"/>
      <c r="CW151" s="136"/>
      <c r="CX151" s="136"/>
      <c r="CY151" s="136"/>
      <c r="CZ151" s="136"/>
      <c r="DA151" s="136"/>
      <c r="DB151" s="136"/>
      <c r="DC151" s="211"/>
      <c r="DD151" s="136"/>
      <c r="DE151" s="136"/>
      <c r="DF151" s="136"/>
      <c r="DG151" s="136"/>
      <c r="DH151" s="136"/>
      <c r="DI151" s="136"/>
      <c r="DJ151" s="136"/>
      <c r="DK151" s="136"/>
      <c r="DL151" s="136"/>
      <c r="DM151" s="136"/>
      <c r="DN151" s="136"/>
      <c r="DO151" s="136"/>
      <c r="DP151" s="136"/>
      <c r="DQ151" s="136"/>
      <c r="DR151" s="136"/>
      <c r="DS151" s="136"/>
      <c r="DT151" s="136"/>
      <c r="DU151" s="136"/>
      <c r="DV151" s="136"/>
      <c r="DW151" s="136"/>
      <c r="DX151" s="136"/>
    </row>
    <row r="152" spans="1:128" ht="12.75" customHeight="1">
      <c r="A152" s="136"/>
      <c r="B152" s="136"/>
      <c r="C152" s="136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6"/>
      <c r="AH152" s="136"/>
      <c r="AI152" s="136"/>
      <c r="AJ152" s="136"/>
      <c r="AK152" s="136"/>
      <c r="AL152" s="136"/>
      <c r="AM152" s="136"/>
      <c r="AN152" s="136"/>
      <c r="AO152" s="136"/>
      <c r="AP152" s="136"/>
      <c r="AQ152" s="136"/>
      <c r="AR152" s="211"/>
      <c r="AS152" s="136"/>
      <c r="AT152" s="136"/>
      <c r="AU152" s="136"/>
      <c r="AV152" s="136"/>
      <c r="AW152" s="136"/>
      <c r="AX152" s="136"/>
      <c r="AY152" s="136"/>
      <c r="AZ152" s="136"/>
      <c r="BA152" s="136"/>
      <c r="BB152" s="136"/>
      <c r="BC152" s="136"/>
      <c r="BD152" s="136"/>
      <c r="BE152" s="136"/>
      <c r="BF152" s="136"/>
      <c r="BG152" s="136"/>
      <c r="BH152" s="136"/>
      <c r="BI152" s="136"/>
      <c r="BJ152" s="136"/>
      <c r="BK152" s="136"/>
      <c r="BL152" s="136"/>
      <c r="BM152" s="136"/>
      <c r="BN152" s="136"/>
      <c r="BO152" s="136"/>
      <c r="BP152" s="136"/>
      <c r="BQ152" s="136"/>
      <c r="BR152" s="136"/>
      <c r="BS152" s="136"/>
      <c r="BT152" s="136"/>
      <c r="BU152" s="136"/>
      <c r="BV152" s="136"/>
      <c r="BW152" s="136"/>
      <c r="BX152" s="136"/>
      <c r="BY152" s="136"/>
      <c r="BZ152" s="136"/>
      <c r="CA152" s="136"/>
      <c r="CB152" s="136"/>
      <c r="CC152" s="136"/>
      <c r="CD152" s="136"/>
      <c r="CE152" s="136"/>
      <c r="CF152" s="211"/>
      <c r="CG152" s="136"/>
      <c r="CH152" s="136"/>
      <c r="CI152" s="136"/>
      <c r="CJ152" s="136"/>
      <c r="CK152" s="136"/>
      <c r="CL152" s="136"/>
      <c r="CM152" s="136"/>
      <c r="CN152" s="136"/>
      <c r="CO152" s="136"/>
      <c r="CP152" s="136"/>
      <c r="CQ152" s="136"/>
      <c r="CR152" s="136"/>
      <c r="CS152" s="136"/>
      <c r="CT152" s="136"/>
      <c r="CU152" s="136"/>
      <c r="CV152" s="136"/>
      <c r="CW152" s="136"/>
      <c r="CX152" s="136"/>
      <c r="CY152" s="136"/>
      <c r="CZ152" s="136"/>
      <c r="DA152" s="136"/>
      <c r="DB152" s="136"/>
      <c r="DC152" s="211"/>
      <c r="DD152" s="136"/>
      <c r="DE152" s="136"/>
      <c r="DF152" s="136"/>
      <c r="DG152" s="136"/>
      <c r="DH152" s="136"/>
      <c r="DI152" s="136"/>
      <c r="DJ152" s="136"/>
      <c r="DK152" s="136"/>
      <c r="DL152" s="136"/>
      <c r="DM152" s="136"/>
      <c r="DN152" s="136"/>
      <c r="DO152" s="136"/>
      <c r="DP152" s="136"/>
      <c r="DQ152" s="136"/>
      <c r="DR152" s="136"/>
      <c r="DS152" s="136"/>
      <c r="DT152" s="136"/>
      <c r="DU152" s="136"/>
      <c r="DV152" s="136"/>
      <c r="DW152" s="136"/>
      <c r="DX152" s="136"/>
    </row>
    <row r="153" spans="1:128" ht="12.75" customHeight="1">
      <c r="A153" s="136"/>
      <c r="B153" s="136"/>
      <c r="C153" s="136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6"/>
      <c r="AH153" s="136"/>
      <c r="AI153" s="136"/>
      <c r="AJ153" s="136"/>
      <c r="AK153" s="136"/>
      <c r="AL153" s="136"/>
      <c r="AM153" s="136"/>
      <c r="AN153" s="136"/>
      <c r="AO153" s="136"/>
      <c r="AP153" s="136"/>
      <c r="AQ153" s="136"/>
      <c r="AR153" s="211"/>
      <c r="AS153" s="136"/>
      <c r="AT153" s="136"/>
      <c r="AU153" s="136"/>
      <c r="AV153" s="136"/>
      <c r="AW153" s="136"/>
      <c r="AX153" s="136"/>
      <c r="AY153" s="136"/>
      <c r="AZ153" s="136"/>
      <c r="BA153" s="136"/>
      <c r="BB153" s="136"/>
      <c r="BC153" s="136"/>
      <c r="BD153" s="136"/>
      <c r="BE153" s="136"/>
      <c r="BF153" s="136"/>
      <c r="BG153" s="136"/>
      <c r="BH153" s="136"/>
      <c r="BI153" s="136"/>
      <c r="BJ153" s="136"/>
      <c r="BK153" s="136"/>
      <c r="BL153" s="136"/>
      <c r="BM153" s="136"/>
      <c r="BN153" s="136"/>
      <c r="BO153" s="136"/>
      <c r="BP153" s="136"/>
      <c r="BQ153" s="136"/>
      <c r="BR153" s="136"/>
      <c r="BS153" s="136"/>
      <c r="BT153" s="136"/>
      <c r="BU153" s="136"/>
      <c r="BV153" s="136"/>
      <c r="BW153" s="136"/>
      <c r="BX153" s="136"/>
      <c r="BY153" s="136"/>
      <c r="BZ153" s="136"/>
      <c r="CA153" s="136"/>
      <c r="CB153" s="136"/>
      <c r="CC153" s="136"/>
      <c r="CD153" s="136"/>
      <c r="CE153" s="136"/>
      <c r="CF153" s="211"/>
      <c r="CG153" s="136"/>
      <c r="CH153" s="136"/>
      <c r="CI153" s="136"/>
      <c r="CJ153" s="136"/>
      <c r="CK153" s="136"/>
      <c r="CL153" s="136"/>
      <c r="CM153" s="136"/>
      <c r="CN153" s="136"/>
      <c r="CO153" s="136"/>
      <c r="CP153" s="136"/>
      <c r="CQ153" s="136"/>
      <c r="CR153" s="136"/>
      <c r="CS153" s="136"/>
      <c r="CT153" s="136"/>
      <c r="CU153" s="136"/>
      <c r="CV153" s="136"/>
      <c r="CW153" s="136"/>
      <c r="CX153" s="136"/>
      <c r="CY153" s="136"/>
      <c r="CZ153" s="136"/>
      <c r="DA153" s="136"/>
      <c r="DB153" s="136"/>
      <c r="DC153" s="211"/>
      <c r="DD153" s="136"/>
      <c r="DE153" s="136"/>
      <c r="DF153" s="136"/>
      <c r="DG153" s="136"/>
      <c r="DH153" s="136"/>
      <c r="DI153" s="136"/>
      <c r="DJ153" s="136"/>
      <c r="DK153" s="136"/>
      <c r="DL153" s="136"/>
      <c r="DM153" s="136"/>
      <c r="DN153" s="136"/>
      <c r="DO153" s="136"/>
      <c r="DP153" s="136"/>
      <c r="DQ153" s="136"/>
      <c r="DR153" s="136"/>
      <c r="DS153" s="136"/>
      <c r="DT153" s="136"/>
      <c r="DU153" s="136"/>
      <c r="DV153" s="136"/>
      <c r="DW153" s="136"/>
      <c r="DX153" s="136"/>
    </row>
    <row r="154" spans="1:128" ht="12.75" customHeight="1">
      <c r="A154" s="136"/>
      <c r="B154" s="136"/>
      <c r="C154" s="136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6"/>
      <c r="AH154" s="136"/>
      <c r="AI154" s="136"/>
      <c r="AJ154" s="136"/>
      <c r="AK154" s="136"/>
      <c r="AL154" s="136"/>
      <c r="AM154" s="136"/>
      <c r="AN154" s="136"/>
      <c r="AO154" s="136"/>
      <c r="AP154" s="136"/>
      <c r="AQ154" s="136"/>
      <c r="AR154" s="211"/>
      <c r="AS154" s="136"/>
      <c r="AT154" s="136"/>
      <c r="AU154" s="136"/>
      <c r="AV154" s="136"/>
      <c r="AW154" s="136"/>
      <c r="AX154" s="136"/>
      <c r="AY154" s="136"/>
      <c r="AZ154" s="136"/>
      <c r="BA154" s="136"/>
      <c r="BB154" s="136"/>
      <c r="BC154" s="136"/>
      <c r="BD154" s="136"/>
      <c r="BE154" s="136"/>
      <c r="BF154" s="136"/>
      <c r="BG154" s="136"/>
      <c r="BH154" s="136"/>
      <c r="BI154" s="136"/>
      <c r="BJ154" s="136"/>
      <c r="BK154" s="136"/>
      <c r="BL154" s="136"/>
      <c r="BM154" s="136"/>
      <c r="BN154" s="136"/>
      <c r="BO154" s="136"/>
      <c r="BP154" s="136"/>
      <c r="BQ154" s="136"/>
      <c r="BR154" s="136"/>
      <c r="BS154" s="136"/>
      <c r="BT154" s="136"/>
      <c r="BU154" s="136"/>
      <c r="BV154" s="136"/>
      <c r="BW154" s="136"/>
      <c r="BX154" s="136"/>
      <c r="BY154" s="136"/>
      <c r="BZ154" s="136"/>
      <c r="CA154" s="136"/>
      <c r="CB154" s="136"/>
      <c r="CC154" s="136"/>
      <c r="CD154" s="136"/>
      <c r="CE154" s="136"/>
      <c r="CF154" s="211"/>
      <c r="CG154" s="136"/>
      <c r="CH154" s="136"/>
      <c r="CI154" s="136"/>
      <c r="CJ154" s="136"/>
      <c r="CK154" s="136"/>
      <c r="CL154" s="136"/>
      <c r="CM154" s="136"/>
      <c r="CN154" s="136"/>
      <c r="CO154" s="136"/>
      <c r="CP154" s="136"/>
      <c r="CQ154" s="136"/>
      <c r="CR154" s="136"/>
      <c r="CS154" s="136"/>
      <c r="CT154" s="136"/>
      <c r="CU154" s="136"/>
      <c r="CV154" s="136"/>
      <c r="CW154" s="136"/>
      <c r="CX154" s="136"/>
      <c r="CY154" s="136"/>
      <c r="CZ154" s="136"/>
      <c r="DA154" s="136"/>
      <c r="DB154" s="136"/>
      <c r="DC154" s="211"/>
      <c r="DD154" s="136"/>
      <c r="DE154" s="136"/>
      <c r="DF154" s="136"/>
      <c r="DG154" s="136"/>
      <c r="DH154" s="136"/>
      <c r="DI154" s="136"/>
      <c r="DJ154" s="136"/>
      <c r="DK154" s="136"/>
      <c r="DL154" s="136"/>
      <c r="DM154" s="136"/>
      <c r="DN154" s="136"/>
      <c r="DO154" s="136"/>
      <c r="DP154" s="136"/>
      <c r="DQ154" s="136"/>
      <c r="DR154" s="136"/>
      <c r="DS154" s="136"/>
      <c r="DT154" s="136"/>
      <c r="DU154" s="136"/>
      <c r="DV154" s="136"/>
      <c r="DW154" s="136"/>
      <c r="DX154" s="136"/>
    </row>
    <row r="155" spans="1:128" ht="12.75" customHeight="1">
      <c r="A155" s="136"/>
      <c r="B155" s="136"/>
      <c r="C155" s="136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6"/>
      <c r="AH155" s="136"/>
      <c r="AI155" s="136"/>
      <c r="AJ155" s="136"/>
      <c r="AK155" s="136"/>
      <c r="AL155" s="136"/>
      <c r="AM155" s="136"/>
      <c r="AN155" s="136"/>
      <c r="AO155" s="136"/>
      <c r="AP155" s="136"/>
      <c r="AQ155" s="136"/>
      <c r="AR155" s="211"/>
      <c r="AS155" s="136"/>
      <c r="AT155" s="136"/>
      <c r="AU155" s="136"/>
      <c r="AV155" s="136"/>
      <c r="AW155" s="136"/>
      <c r="AX155" s="136"/>
      <c r="AY155" s="136"/>
      <c r="AZ155" s="136"/>
      <c r="BA155" s="136"/>
      <c r="BB155" s="136"/>
      <c r="BC155" s="136"/>
      <c r="BD155" s="136"/>
      <c r="BE155" s="136"/>
      <c r="BF155" s="136"/>
      <c r="BG155" s="136"/>
      <c r="BH155" s="136"/>
      <c r="BI155" s="136"/>
      <c r="BJ155" s="136"/>
      <c r="BK155" s="136"/>
      <c r="BL155" s="136"/>
      <c r="BM155" s="136"/>
      <c r="BN155" s="136"/>
      <c r="BO155" s="136"/>
      <c r="BP155" s="136"/>
      <c r="BQ155" s="136"/>
      <c r="BR155" s="136"/>
      <c r="BS155" s="136"/>
      <c r="BT155" s="136"/>
      <c r="BU155" s="136"/>
      <c r="BV155" s="136"/>
      <c r="BW155" s="136"/>
      <c r="BX155" s="136"/>
      <c r="BY155" s="136"/>
      <c r="BZ155" s="136"/>
      <c r="CA155" s="136"/>
      <c r="CB155" s="136"/>
      <c r="CC155" s="136"/>
      <c r="CD155" s="136"/>
      <c r="CE155" s="136"/>
      <c r="CF155" s="211"/>
      <c r="CG155" s="136"/>
      <c r="CH155" s="136"/>
      <c r="CI155" s="136"/>
      <c r="CJ155" s="136"/>
      <c r="CK155" s="136"/>
      <c r="CL155" s="136"/>
      <c r="CM155" s="136"/>
      <c r="CN155" s="136"/>
      <c r="CO155" s="136"/>
      <c r="CP155" s="136"/>
      <c r="CQ155" s="136"/>
      <c r="CR155" s="136"/>
      <c r="CS155" s="136"/>
      <c r="CT155" s="136"/>
      <c r="CU155" s="136"/>
      <c r="CV155" s="136"/>
      <c r="CW155" s="136"/>
      <c r="CX155" s="136"/>
      <c r="CY155" s="136"/>
      <c r="CZ155" s="136"/>
      <c r="DA155" s="136"/>
      <c r="DB155" s="136"/>
      <c r="DC155" s="211"/>
      <c r="DD155" s="136"/>
      <c r="DE155" s="136"/>
      <c r="DF155" s="136"/>
      <c r="DG155" s="136"/>
      <c r="DH155" s="136"/>
      <c r="DI155" s="136"/>
      <c r="DJ155" s="136"/>
      <c r="DK155" s="136"/>
      <c r="DL155" s="136"/>
      <c r="DM155" s="136"/>
      <c r="DN155" s="136"/>
      <c r="DO155" s="136"/>
      <c r="DP155" s="136"/>
      <c r="DQ155" s="136"/>
      <c r="DR155" s="136"/>
      <c r="DS155" s="136"/>
      <c r="DT155" s="136"/>
      <c r="DU155" s="136"/>
      <c r="DV155" s="136"/>
      <c r="DW155" s="136"/>
      <c r="DX155" s="136"/>
    </row>
    <row r="156" spans="1:128" ht="12.75" customHeight="1">
      <c r="A156" s="136"/>
      <c r="B156" s="136"/>
      <c r="C156" s="136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6"/>
      <c r="AH156" s="136"/>
      <c r="AI156" s="136"/>
      <c r="AJ156" s="136"/>
      <c r="AK156" s="136"/>
      <c r="AL156" s="136"/>
      <c r="AM156" s="136"/>
      <c r="AN156" s="136"/>
      <c r="AO156" s="136"/>
      <c r="AP156" s="136"/>
      <c r="AQ156" s="136"/>
      <c r="AR156" s="211"/>
      <c r="AS156" s="136"/>
      <c r="AT156" s="136"/>
      <c r="AU156" s="136"/>
      <c r="AV156" s="136"/>
      <c r="AW156" s="136"/>
      <c r="AX156" s="136"/>
      <c r="AY156" s="136"/>
      <c r="AZ156" s="136"/>
      <c r="BA156" s="136"/>
      <c r="BB156" s="136"/>
      <c r="BC156" s="136"/>
      <c r="BD156" s="136"/>
      <c r="BE156" s="136"/>
      <c r="BF156" s="136"/>
      <c r="BG156" s="136"/>
      <c r="BH156" s="136"/>
      <c r="BI156" s="136"/>
      <c r="BJ156" s="136"/>
      <c r="BK156" s="136"/>
      <c r="BL156" s="136"/>
      <c r="BM156" s="136"/>
      <c r="BN156" s="136"/>
      <c r="BO156" s="136"/>
      <c r="BP156" s="136"/>
      <c r="BQ156" s="136"/>
      <c r="BR156" s="136"/>
      <c r="BS156" s="136"/>
      <c r="BT156" s="136"/>
      <c r="BU156" s="136"/>
      <c r="BV156" s="136"/>
      <c r="BW156" s="136"/>
      <c r="BX156" s="136"/>
      <c r="BY156" s="136"/>
      <c r="BZ156" s="136"/>
      <c r="CA156" s="136"/>
      <c r="CB156" s="136"/>
      <c r="CC156" s="136"/>
      <c r="CD156" s="136"/>
      <c r="CE156" s="136"/>
      <c r="CF156" s="211"/>
      <c r="CG156" s="136"/>
      <c r="CH156" s="136"/>
      <c r="CI156" s="136"/>
      <c r="CJ156" s="136"/>
      <c r="CK156" s="136"/>
      <c r="CL156" s="136"/>
      <c r="CM156" s="136"/>
      <c r="CN156" s="136"/>
      <c r="CO156" s="136"/>
      <c r="CP156" s="136"/>
      <c r="CQ156" s="136"/>
      <c r="CR156" s="136"/>
      <c r="CS156" s="136"/>
      <c r="CT156" s="136"/>
      <c r="CU156" s="136"/>
      <c r="CV156" s="136"/>
      <c r="CW156" s="136"/>
      <c r="CX156" s="136"/>
      <c r="CY156" s="136"/>
      <c r="CZ156" s="136"/>
      <c r="DA156" s="136"/>
      <c r="DB156" s="136"/>
      <c r="DC156" s="211"/>
      <c r="DD156" s="136"/>
      <c r="DE156" s="136"/>
      <c r="DF156" s="136"/>
      <c r="DG156" s="136"/>
      <c r="DH156" s="136"/>
      <c r="DI156" s="136"/>
      <c r="DJ156" s="136"/>
      <c r="DK156" s="136"/>
      <c r="DL156" s="136"/>
      <c r="DM156" s="136"/>
      <c r="DN156" s="136"/>
      <c r="DO156" s="136"/>
      <c r="DP156" s="136"/>
      <c r="DQ156" s="136"/>
      <c r="DR156" s="136"/>
      <c r="DS156" s="136"/>
      <c r="DT156" s="136"/>
      <c r="DU156" s="136"/>
      <c r="DV156" s="136"/>
      <c r="DW156" s="136"/>
      <c r="DX156" s="136"/>
    </row>
    <row r="157" spans="1:128" ht="12.75" customHeight="1">
      <c r="A157" s="136"/>
      <c r="B157" s="136"/>
      <c r="C157" s="136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6"/>
      <c r="AH157" s="136"/>
      <c r="AI157" s="136"/>
      <c r="AJ157" s="136"/>
      <c r="AK157" s="136"/>
      <c r="AL157" s="136"/>
      <c r="AM157" s="136"/>
      <c r="AN157" s="136"/>
      <c r="AO157" s="136"/>
      <c r="AP157" s="136"/>
      <c r="AQ157" s="136"/>
      <c r="AR157" s="211"/>
      <c r="AS157" s="136"/>
      <c r="AT157" s="136"/>
      <c r="AU157" s="136"/>
      <c r="AV157" s="136"/>
      <c r="AW157" s="136"/>
      <c r="AX157" s="136"/>
      <c r="AY157" s="136"/>
      <c r="AZ157" s="136"/>
      <c r="BA157" s="136"/>
      <c r="BB157" s="136"/>
      <c r="BC157" s="136"/>
      <c r="BD157" s="136"/>
      <c r="BE157" s="136"/>
      <c r="BF157" s="136"/>
      <c r="BG157" s="136"/>
      <c r="BH157" s="136"/>
      <c r="BI157" s="136"/>
      <c r="BJ157" s="136"/>
      <c r="BK157" s="136"/>
      <c r="BL157" s="136"/>
      <c r="BM157" s="136"/>
      <c r="BN157" s="136"/>
      <c r="BO157" s="136"/>
      <c r="BP157" s="136"/>
      <c r="BQ157" s="136"/>
      <c r="BR157" s="136"/>
      <c r="BS157" s="136"/>
      <c r="BT157" s="136"/>
      <c r="BU157" s="136"/>
      <c r="BV157" s="136"/>
      <c r="BW157" s="136"/>
      <c r="BX157" s="136"/>
      <c r="BY157" s="136"/>
      <c r="BZ157" s="136"/>
      <c r="CA157" s="136"/>
      <c r="CB157" s="136"/>
      <c r="CC157" s="136"/>
      <c r="CD157" s="136"/>
      <c r="CE157" s="136"/>
      <c r="CF157" s="211"/>
      <c r="CG157" s="136"/>
      <c r="CH157" s="136"/>
      <c r="CI157" s="136"/>
      <c r="CJ157" s="136"/>
      <c r="CK157" s="136"/>
      <c r="CL157" s="136"/>
      <c r="CM157" s="136"/>
      <c r="CN157" s="136"/>
      <c r="CO157" s="136"/>
      <c r="CP157" s="136"/>
      <c r="CQ157" s="136"/>
      <c r="CR157" s="136"/>
      <c r="CS157" s="136"/>
      <c r="CT157" s="136"/>
      <c r="CU157" s="136"/>
      <c r="CV157" s="136"/>
      <c r="CW157" s="136"/>
      <c r="CX157" s="136"/>
      <c r="CY157" s="136"/>
      <c r="CZ157" s="136"/>
      <c r="DA157" s="136"/>
      <c r="DB157" s="136"/>
      <c r="DC157" s="211"/>
      <c r="DD157" s="136"/>
      <c r="DE157" s="136"/>
      <c r="DF157" s="136"/>
      <c r="DG157" s="136"/>
      <c r="DH157" s="136"/>
      <c r="DI157" s="136"/>
      <c r="DJ157" s="136"/>
      <c r="DK157" s="136"/>
      <c r="DL157" s="136"/>
      <c r="DM157" s="136"/>
      <c r="DN157" s="136"/>
      <c r="DO157" s="136"/>
      <c r="DP157" s="136"/>
      <c r="DQ157" s="136"/>
      <c r="DR157" s="136"/>
      <c r="DS157" s="136"/>
      <c r="DT157" s="136"/>
      <c r="DU157" s="136"/>
      <c r="DV157" s="136"/>
      <c r="DW157" s="136"/>
      <c r="DX157" s="136"/>
    </row>
    <row r="158" spans="1:128" ht="12.75" customHeight="1">
      <c r="A158" s="136"/>
      <c r="B158" s="136"/>
      <c r="C158" s="136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6"/>
      <c r="AH158" s="136"/>
      <c r="AI158" s="136"/>
      <c r="AJ158" s="136"/>
      <c r="AK158" s="136"/>
      <c r="AL158" s="136"/>
      <c r="AM158" s="136"/>
      <c r="AN158" s="136"/>
      <c r="AO158" s="136"/>
      <c r="AP158" s="136"/>
      <c r="AQ158" s="136"/>
      <c r="AR158" s="211"/>
      <c r="AS158" s="136"/>
      <c r="AT158" s="136"/>
      <c r="AU158" s="136"/>
      <c r="AV158" s="136"/>
      <c r="AW158" s="136"/>
      <c r="AX158" s="136"/>
      <c r="AY158" s="136"/>
      <c r="AZ158" s="136"/>
      <c r="BA158" s="136"/>
      <c r="BB158" s="136"/>
      <c r="BC158" s="136"/>
      <c r="BD158" s="136"/>
      <c r="BE158" s="136"/>
      <c r="BF158" s="136"/>
      <c r="BG158" s="136"/>
      <c r="BH158" s="136"/>
      <c r="BI158" s="136"/>
      <c r="BJ158" s="136"/>
      <c r="BK158" s="136"/>
      <c r="BL158" s="136"/>
      <c r="BM158" s="136"/>
      <c r="BN158" s="136"/>
      <c r="BO158" s="136"/>
      <c r="BP158" s="136"/>
      <c r="BQ158" s="136"/>
      <c r="BR158" s="136"/>
      <c r="BS158" s="136"/>
      <c r="BT158" s="136"/>
      <c r="BU158" s="136"/>
      <c r="BV158" s="136"/>
      <c r="BW158" s="136"/>
      <c r="BX158" s="136"/>
      <c r="BY158" s="136"/>
      <c r="BZ158" s="136"/>
      <c r="CA158" s="136"/>
      <c r="CB158" s="136"/>
      <c r="CC158" s="136"/>
      <c r="CD158" s="136"/>
      <c r="CE158" s="136"/>
      <c r="CF158" s="211"/>
      <c r="CG158" s="136"/>
      <c r="CH158" s="136"/>
      <c r="CI158" s="136"/>
      <c r="CJ158" s="136"/>
      <c r="CK158" s="136"/>
      <c r="CL158" s="136"/>
      <c r="CM158" s="136"/>
      <c r="CN158" s="136"/>
      <c r="CO158" s="136"/>
      <c r="CP158" s="136"/>
      <c r="CQ158" s="136"/>
      <c r="CR158" s="136"/>
      <c r="CS158" s="136"/>
      <c r="CT158" s="136"/>
      <c r="CU158" s="136"/>
      <c r="CV158" s="136"/>
      <c r="CW158" s="136"/>
      <c r="CX158" s="136"/>
      <c r="CY158" s="136"/>
      <c r="CZ158" s="136"/>
      <c r="DA158" s="136"/>
      <c r="DB158" s="136"/>
      <c r="DC158" s="211"/>
      <c r="DD158" s="136"/>
      <c r="DE158" s="136"/>
      <c r="DF158" s="136"/>
      <c r="DG158" s="136"/>
      <c r="DH158" s="136"/>
      <c r="DI158" s="136"/>
      <c r="DJ158" s="136"/>
      <c r="DK158" s="136"/>
      <c r="DL158" s="136"/>
      <c r="DM158" s="136"/>
      <c r="DN158" s="136"/>
      <c r="DO158" s="136"/>
      <c r="DP158" s="136"/>
      <c r="DQ158" s="136"/>
      <c r="DR158" s="136"/>
      <c r="DS158" s="136"/>
      <c r="DT158" s="136"/>
      <c r="DU158" s="136"/>
      <c r="DV158" s="136"/>
      <c r="DW158" s="136"/>
      <c r="DX158" s="136"/>
    </row>
    <row r="159" spans="1:128" ht="12.75" customHeight="1">
      <c r="A159" s="136"/>
      <c r="B159" s="136"/>
      <c r="C159" s="136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6"/>
      <c r="AH159" s="136"/>
      <c r="AI159" s="136"/>
      <c r="AJ159" s="136"/>
      <c r="AK159" s="136"/>
      <c r="AL159" s="136"/>
      <c r="AM159" s="136"/>
      <c r="AN159" s="136"/>
      <c r="AO159" s="136"/>
      <c r="AP159" s="136"/>
      <c r="AQ159" s="136"/>
      <c r="AR159" s="211"/>
      <c r="AS159" s="136"/>
      <c r="AT159" s="136"/>
      <c r="AU159" s="136"/>
      <c r="AV159" s="136"/>
      <c r="AW159" s="136"/>
      <c r="AX159" s="136"/>
      <c r="AY159" s="136"/>
      <c r="AZ159" s="136"/>
      <c r="BA159" s="136"/>
      <c r="BB159" s="136"/>
      <c r="BC159" s="136"/>
      <c r="BD159" s="136"/>
      <c r="BE159" s="136"/>
      <c r="BF159" s="136"/>
      <c r="BG159" s="136"/>
      <c r="BH159" s="136"/>
      <c r="BI159" s="136"/>
      <c r="BJ159" s="136"/>
      <c r="BK159" s="136"/>
      <c r="BL159" s="136"/>
      <c r="BM159" s="136"/>
      <c r="BN159" s="136"/>
      <c r="BO159" s="136"/>
      <c r="BP159" s="136"/>
      <c r="BQ159" s="136"/>
      <c r="BR159" s="136"/>
      <c r="BS159" s="136"/>
      <c r="BT159" s="136"/>
      <c r="BU159" s="136"/>
      <c r="BV159" s="136"/>
      <c r="BW159" s="136"/>
      <c r="BX159" s="136"/>
      <c r="BY159" s="136"/>
      <c r="BZ159" s="136"/>
      <c r="CA159" s="136"/>
      <c r="CB159" s="136"/>
      <c r="CC159" s="136"/>
      <c r="CD159" s="136"/>
      <c r="CE159" s="136"/>
      <c r="CF159" s="211"/>
      <c r="CG159" s="136"/>
      <c r="CH159" s="136"/>
      <c r="CI159" s="136"/>
      <c r="CJ159" s="136"/>
      <c r="CK159" s="136"/>
      <c r="CL159" s="136"/>
      <c r="CM159" s="136"/>
      <c r="CN159" s="136"/>
      <c r="CO159" s="136"/>
      <c r="CP159" s="136"/>
      <c r="CQ159" s="136"/>
      <c r="CR159" s="136"/>
      <c r="CS159" s="136"/>
      <c r="CT159" s="136"/>
      <c r="CU159" s="136"/>
      <c r="CV159" s="136"/>
      <c r="CW159" s="136"/>
      <c r="CX159" s="136"/>
      <c r="CY159" s="136"/>
      <c r="CZ159" s="136"/>
      <c r="DA159" s="136"/>
      <c r="DB159" s="136"/>
      <c r="DC159" s="211"/>
      <c r="DD159" s="136"/>
      <c r="DE159" s="136"/>
      <c r="DF159" s="136"/>
      <c r="DG159" s="136"/>
      <c r="DH159" s="136"/>
      <c r="DI159" s="136"/>
      <c r="DJ159" s="136"/>
      <c r="DK159" s="136"/>
      <c r="DL159" s="136"/>
      <c r="DM159" s="136"/>
      <c r="DN159" s="136"/>
      <c r="DO159" s="136"/>
      <c r="DP159" s="136"/>
      <c r="DQ159" s="136"/>
      <c r="DR159" s="136"/>
      <c r="DS159" s="136"/>
      <c r="DT159" s="136"/>
      <c r="DU159" s="136"/>
      <c r="DV159" s="136"/>
      <c r="DW159" s="136"/>
      <c r="DX159" s="136"/>
    </row>
    <row r="160" spans="1:128" ht="12.75" customHeight="1">
      <c r="A160" s="136"/>
      <c r="B160" s="136"/>
      <c r="C160" s="136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6"/>
      <c r="AH160" s="136"/>
      <c r="AI160" s="136"/>
      <c r="AJ160" s="136"/>
      <c r="AK160" s="136"/>
      <c r="AL160" s="136"/>
      <c r="AM160" s="136"/>
      <c r="AN160" s="136"/>
      <c r="AO160" s="136"/>
      <c r="AP160" s="136"/>
      <c r="AQ160" s="136"/>
      <c r="AR160" s="211"/>
      <c r="AS160" s="136"/>
      <c r="AT160" s="136"/>
      <c r="AU160" s="136"/>
      <c r="AV160" s="136"/>
      <c r="AW160" s="136"/>
      <c r="AX160" s="136"/>
      <c r="AY160" s="136"/>
      <c r="AZ160" s="136"/>
      <c r="BA160" s="136"/>
      <c r="BB160" s="136"/>
      <c r="BC160" s="136"/>
      <c r="BD160" s="136"/>
      <c r="BE160" s="136"/>
      <c r="BF160" s="136"/>
      <c r="BG160" s="136"/>
      <c r="BH160" s="136"/>
      <c r="BI160" s="136"/>
      <c r="BJ160" s="136"/>
      <c r="BK160" s="136"/>
      <c r="BL160" s="136"/>
      <c r="BM160" s="136"/>
      <c r="BN160" s="136"/>
      <c r="BO160" s="136"/>
      <c r="BP160" s="136"/>
      <c r="BQ160" s="136"/>
      <c r="BR160" s="136"/>
      <c r="BS160" s="136"/>
      <c r="BT160" s="136"/>
      <c r="BU160" s="136"/>
      <c r="BV160" s="136"/>
      <c r="BW160" s="136"/>
      <c r="BX160" s="136"/>
      <c r="BY160" s="136"/>
      <c r="BZ160" s="136"/>
      <c r="CA160" s="136"/>
      <c r="CB160" s="136"/>
      <c r="CC160" s="136"/>
      <c r="CD160" s="136"/>
      <c r="CE160" s="136"/>
      <c r="CF160" s="211"/>
      <c r="CG160" s="136"/>
      <c r="CH160" s="136"/>
      <c r="CI160" s="136"/>
      <c r="CJ160" s="136"/>
      <c r="CK160" s="136"/>
      <c r="CL160" s="136"/>
      <c r="CM160" s="136"/>
      <c r="CN160" s="136"/>
      <c r="CO160" s="136"/>
      <c r="CP160" s="136"/>
      <c r="CQ160" s="136"/>
      <c r="CR160" s="136"/>
      <c r="CS160" s="136"/>
      <c r="CT160" s="136"/>
      <c r="CU160" s="136"/>
      <c r="CV160" s="136"/>
      <c r="CW160" s="136"/>
      <c r="CX160" s="136"/>
      <c r="CY160" s="136"/>
      <c r="CZ160" s="136"/>
      <c r="DA160" s="136"/>
      <c r="DB160" s="136"/>
      <c r="DC160" s="211"/>
      <c r="DD160" s="136"/>
      <c r="DE160" s="136"/>
      <c r="DF160" s="136"/>
      <c r="DG160" s="136"/>
      <c r="DH160" s="136"/>
      <c r="DI160" s="136"/>
      <c r="DJ160" s="136"/>
      <c r="DK160" s="136"/>
      <c r="DL160" s="136"/>
      <c r="DM160" s="136"/>
      <c r="DN160" s="136"/>
      <c r="DO160" s="136"/>
      <c r="DP160" s="136"/>
      <c r="DQ160" s="136"/>
      <c r="DR160" s="136"/>
      <c r="DS160" s="136"/>
      <c r="DT160" s="136"/>
      <c r="DU160" s="136"/>
      <c r="DV160" s="136"/>
      <c r="DW160" s="136"/>
      <c r="DX160" s="136"/>
    </row>
    <row r="161" spans="1:128" ht="12.75" customHeight="1">
      <c r="A161" s="136"/>
      <c r="B161" s="136"/>
      <c r="C161" s="136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6"/>
      <c r="AH161" s="136"/>
      <c r="AI161" s="136"/>
      <c r="AJ161" s="136"/>
      <c r="AK161" s="136"/>
      <c r="AL161" s="136"/>
      <c r="AM161" s="136"/>
      <c r="AN161" s="136"/>
      <c r="AO161" s="136"/>
      <c r="AP161" s="136"/>
      <c r="AQ161" s="136"/>
      <c r="AR161" s="211"/>
      <c r="AS161" s="136"/>
      <c r="AT161" s="136"/>
      <c r="AU161" s="136"/>
      <c r="AV161" s="136"/>
      <c r="AW161" s="136"/>
      <c r="AX161" s="136"/>
      <c r="AY161" s="136"/>
      <c r="AZ161" s="136"/>
      <c r="BA161" s="136"/>
      <c r="BB161" s="136"/>
      <c r="BC161" s="136"/>
      <c r="BD161" s="136"/>
      <c r="BE161" s="136"/>
      <c r="BF161" s="136"/>
      <c r="BG161" s="136"/>
      <c r="BH161" s="136"/>
      <c r="BI161" s="136"/>
      <c r="BJ161" s="136"/>
      <c r="BK161" s="136"/>
      <c r="BL161" s="136"/>
      <c r="BM161" s="136"/>
      <c r="BN161" s="136"/>
      <c r="BO161" s="136"/>
      <c r="BP161" s="136"/>
      <c r="BQ161" s="136"/>
      <c r="BR161" s="136"/>
      <c r="BS161" s="136"/>
      <c r="BT161" s="136"/>
      <c r="BU161" s="136"/>
      <c r="BV161" s="136"/>
      <c r="BW161" s="136"/>
      <c r="BX161" s="136"/>
      <c r="BY161" s="136"/>
      <c r="BZ161" s="136"/>
      <c r="CA161" s="136"/>
      <c r="CB161" s="136"/>
      <c r="CC161" s="136"/>
      <c r="CD161" s="136"/>
      <c r="CE161" s="136"/>
      <c r="CF161" s="211"/>
      <c r="CG161" s="136"/>
      <c r="CH161" s="136"/>
      <c r="CI161" s="136"/>
      <c r="CJ161" s="136"/>
      <c r="CK161" s="136"/>
      <c r="CL161" s="136"/>
      <c r="CM161" s="136"/>
      <c r="CN161" s="136"/>
      <c r="CO161" s="136"/>
      <c r="CP161" s="136"/>
      <c r="CQ161" s="136"/>
      <c r="CR161" s="136"/>
      <c r="CS161" s="136"/>
      <c r="CT161" s="136"/>
      <c r="CU161" s="136"/>
      <c r="CV161" s="136"/>
      <c r="CW161" s="136"/>
      <c r="CX161" s="136"/>
      <c r="CY161" s="136"/>
      <c r="CZ161" s="136"/>
      <c r="DA161" s="136"/>
      <c r="DB161" s="136"/>
      <c r="DC161" s="211"/>
      <c r="DD161" s="136"/>
      <c r="DE161" s="136"/>
      <c r="DF161" s="136"/>
      <c r="DG161" s="136"/>
      <c r="DH161" s="136"/>
      <c r="DI161" s="136"/>
      <c r="DJ161" s="136"/>
      <c r="DK161" s="136"/>
      <c r="DL161" s="136"/>
      <c r="DM161" s="136"/>
      <c r="DN161" s="136"/>
      <c r="DO161" s="136"/>
      <c r="DP161" s="136"/>
      <c r="DQ161" s="136"/>
      <c r="DR161" s="136"/>
      <c r="DS161" s="136"/>
      <c r="DT161" s="136"/>
      <c r="DU161" s="136"/>
      <c r="DV161" s="136"/>
      <c r="DW161" s="136"/>
      <c r="DX161" s="136"/>
    </row>
    <row r="162" spans="1:128" ht="12.75" customHeight="1">
      <c r="A162" s="136"/>
      <c r="B162" s="136"/>
      <c r="C162" s="136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6"/>
      <c r="AH162" s="136"/>
      <c r="AI162" s="136"/>
      <c r="AJ162" s="136"/>
      <c r="AK162" s="136"/>
      <c r="AL162" s="136"/>
      <c r="AM162" s="136"/>
      <c r="AN162" s="136"/>
      <c r="AO162" s="136"/>
      <c r="AP162" s="136"/>
      <c r="AQ162" s="136"/>
      <c r="AR162" s="211"/>
      <c r="AS162" s="136"/>
      <c r="AT162" s="136"/>
      <c r="AU162" s="136"/>
      <c r="AV162" s="136"/>
      <c r="AW162" s="136"/>
      <c r="AX162" s="136"/>
      <c r="AY162" s="136"/>
      <c r="AZ162" s="136"/>
      <c r="BA162" s="136"/>
      <c r="BB162" s="136"/>
      <c r="BC162" s="136"/>
      <c r="BD162" s="136"/>
      <c r="BE162" s="136"/>
      <c r="BF162" s="136"/>
      <c r="BG162" s="136"/>
      <c r="BH162" s="136"/>
      <c r="BI162" s="136"/>
      <c r="BJ162" s="136"/>
      <c r="BK162" s="136"/>
      <c r="BL162" s="136"/>
      <c r="BM162" s="136"/>
      <c r="BN162" s="136"/>
      <c r="BO162" s="136"/>
      <c r="BP162" s="136"/>
      <c r="BQ162" s="136"/>
      <c r="BR162" s="136"/>
      <c r="BS162" s="136"/>
      <c r="BT162" s="136"/>
      <c r="BU162" s="136"/>
      <c r="BV162" s="136"/>
      <c r="BW162" s="136"/>
      <c r="BX162" s="136"/>
      <c r="BY162" s="136"/>
      <c r="BZ162" s="136"/>
      <c r="CA162" s="136"/>
      <c r="CB162" s="136"/>
      <c r="CC162" s="136"/>
      <c r="CD162" s="136"/>
      <c r="CE162" s="136"/>
      <c r="CF162" s="211"/>
      <c r="CG162" s="136"/>
      <c r="CH162" s="136"/>
      <c r="CI162" s="136"/>
      <c r="CJ162" s="136"/>
      <c r="CK162" s="136"/>
      <c r="CL162" s="136"/>
      <c r="CM162" s="136"/>
      <c r="CN162" s="136"/>
      <c r="CO162" s="136"/>
      <c r="CP162" s="136"/>
      <c r="CQ162" s="136"/>
      <c r="CR162" s="136"/>
      <c r="CS162" s="136"/>
      <c r="CT162" s="136"/>
      <c r="CU162" s="136"/>
      <c r="CV162" s="136"/>
      <c r="CW162" s="136"/>
      <c r="CX162" s="136"/>
      <c r="CY162" s="136"/>
      <c r="CZ162" s="136"/>
      <c r="DA162" s="136"/>
      <c r="DB162" s="136"/>
      <c r="DC162" s="211"/>
      <c r="DD162" s="136"/>
      <c r="DE162" s="136"/>
      <c r="DF162" s="136"/>
      <c r="DG162" s="136"/>
      <c r="DH162" s="136"/>
      <c r="DI162" s="136"/>
      <c r="DJ162" s="136"/>
      <c r="DK162" s="136"/>
      <c r="DL162" s="136"/>
      <c r="DM162" s="136"/>
      <c r="DN162" s="136"/>
      <c r="DO162" s="136"/>
      <c r="DP162" s="136"/>
      <c r="DQ162" s="136"/>
      <c r="DR162" s="136"/>
      <c r="DS162" s="136"/>
      <c r="DT162" s="136"/>
      <c r="DU162" s="136"/>
      <c r="DV162" s="136"/>
      <c r="DW162" s="136"/>
      <c r="DX162" s="136"/>
    </row>
    <row r="163" spans="1:128" ht="12.75" customHeight="1">
      <c r="A163" s="136"/>
      <c r="B163" s="136"/>
      <c r="C163" s="136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6"/>
      <c r="AH163" s="136"/>
      <c r="AI163" s="136"/>
      <c r="AJ163" s="136"/>
      <c r="AK163" s="136"/>
      <c r="AL163" s="136"/>
      <c r="AM163" s="136"/>
      <c r="AN163" s="136"/>
      <c r="AO163" s="136"/>
      <c r="AP163" s="136"/>
      <c r="AQ163" s="136"/>
      <c r="AR163" s="211"/>
      <c r="AS163" s="136"/>
      <c r="AT163" s="136"/>
      <c r="AU163" s="136"/>
      <c r="AV163" s="136"/>
      <c r="AW163" s="136"/>
      <c r="AX163" s="136"/>
      <c r="AY163" s="136"/>
      <c r="AZ163" s="136"/>
      <c r="BA163" s="136"/>
      <c r="BB163" s="136"/>
      <c r="BC163" s="136"/>
      <c r="BD163" s="136"/>
      <c r="BE163" s="136"/>
      <c r="BF163" s="136"/>
      <c r="BG163" s="136"/>
      <c r="BH163" s="136"/>
      <c r="BI163" s="136"/>
      <c r="BJ163" s="136"/>
      <c r="BK163" s="136"/>
      <c r="BL163" s="136"/>
      <c r="BM163" s="136"/>
      <c r="BN163" s="136"/>
      <c r="BO163" s="136"/>
      <c r="BP163" s="136"/>
      <c r="BQ163" s="136"/>
      <c r="BR163" s="136"/>
      <c r="BS163" s="136"/>
      <c r="BT163" s="136"/>
      <c r="BU163" s="136"/>
      <c r="BV163" s="136"/>
      <c r="BW163" s="136"/>
      <c r="BX163" s="136"/>
      <c r="BY163" s="136"/>
      <c r="BZ163" s="136"/>
      <c r="CA163" s="136"/>
      <c r="CB163" s="136"/>
      <c r="CC163" s="136"/>
      <c r="CD163" s="136"/>
      <c r="CE163" s="136"/>
      <c r="CF163" s="211"/>
      <c r="CG163" s="136"/>
      <c r="CH163" s="136"/>
      <c r="CI163" s="136"/>
      <c r="CJ163" s="136"/>
      <c r="CK163" s="136"/>
      <c r="CL163" s="136"/>
      <c r="CM163" s="136"/>
      <c r="CN163" s="136"/>
      <c r="CO163" s="136"/>
      <c r="CP163" s="136"/>
      <c r="CQ163" s="136"/>
      <c r="CR163" s="136"/>
      <c r="CS163" s="136"/>
      <c r="CT163" s="136"/>
      <c r="CU163" s="136"/>
      <c r="CV163" s="136"/>
      <c r="CW163" s="136"/>
      <c r="CX163" s="136"/>
      <c r="CY163" s="136"/>
      <c r="CZ163" s="136"/>
      <c r="DA163" s="136"/>
      <c r="DB163" s="136"/>
      <c r="DC163" s="211"/>
      <c r="DD163" s="136"/>
      <c r="DE163" s="136"/>
      <c r="DF163" s="136"/>
      <c r="DG163" s="136"/>
      <c r="DH163" s="136"/>
      <c r="DI163" s="136"/>
      <c r="DJ163" s="136"/>
      <c r="DK163" s="136"/>
      <c r="DL163" s="136"/>
      <c r="DM163" s="136"/>
      <c r="DN163" s="136"/>
      <c r="DO163" s="136"/>
      <c r="DP163" s="136"/>
      <c r="DQ163" s="136"/>
      <c r="DR163" s="136"/>
      <c r="DS163" s="136"/>
      <c r="DT163" s="136"/>
      <c r="DU163" s="136"/>
      <c r="DV163" s="136"/>
      <c r="DW163" s="136"/>
      <c r="DX163" s="136"/>
    </row>
    <row r="164" spans="1:128" ht="12.75" customHeight="1">
      <c r="A164" s="136"/>
      <c r="B164" s="136"/>
      <c r="C164" s="136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6"/>
      <c r="AH164" s="136"/>
      <c r="AI164" s="136"/>
      <c r="AJ164" s="136"/>
      <c r="AK164" s="136"/>
      <c r="AL164" s="136"/>
      <c r="AM164" s="136"/>
      <c r="AN164" s="136"/>
      <c r="AO164" s="136"/>
      <c r="AP164" s="136"/>
      <c r="AQ164" s="136"/>
      <c r="AR164" s="211"/>
      <c r="AS164" s="136"/>
      <c r="AT164" s="136"/>
      <c r="AU164" s="136"/>
      <c r="AV164" s="136"/>
      <c r="AW164" s="136"/>
      <c r="AX164" s="136"/>
      <c r="AY164" s="136"/>
      <c r="AZ164" s="136"/>
      <c r="BA164" s="136"/>
      <c r="BB164" s="136"/>
      <c r="BC164" s="136"/>
      <c r="BD164" s="136"/>
      <c r="BE164" s="136"/>
      <c r="BF164" s="136"/>
      <c r="BG164" s="136"/>
      <c r="BH164" s="136"/>
      <c r="BI164" s="136"/>
      <c r="BJ164" s="136"/>
      <c r="BK164" s="136"/>
      <c r="BL164" s="136"/>
      <c r="BM164" s="136"/>
      <c r="BN164" s="136"/>
      <c r="BO164" s="136"/>
      <c r="BP164" s="136"/>
      <c r="BQ164" s="136"/>
      <c r="BR164" s="136"/>
      <c r="BS164" s="136"/>
      <c r="BT164" s="136"/>
      <c r="BU164" s="136"/>
      <c r="BV164" s="136"/>
      <c r="BW164" s="136"/>
      <c r="BX164" s="136"/>
      <c r="BY164" s="136"/>
      <c r="BZ164" s="136"/>
      <c r="CA164" s="136"/>
      <c r="CB164" s="136"/>
      <c r="CC164" s="136"/>
      <c r="CD164" s="136"/>
      <c r="CE164" s="136"/>
      <c r="CF164" s="211"/>
      <c r="CG164" s="136"/>
      <c r="CH164" s="136"/>
      <c r="CI164" s="136"/>
      <c r="CJ164" s="136"/>
      <c r="CK164" s="136"/>
      <c r="CL164" s="136"/>
      <c r="CM164" s="136"/>
      <c r="CN164" s="136"/>
      <c r="CO164" s="136"/>
      <c r="CP164" s="136"/>
      <c r="CQ164" s="136"/>
      <c r="CR164" s="136"/>
      <c r="CS164" s="136"/>
      <c r="CT164" s="136"/>
      <c r="CU164" s="136"/>
      <c r="CV164" s="136"/>
      <c r="CW164" s="136"/>
      <c r="CX164" s="136"/>
      <c r="CY164" s="136"/>
      <c r="CZ164" s="136"/>
      <c r="DA164" s="136"/>
      <c r="DB164" s="136"/>
      <c r="DC164" s="211"/>
      <c r="DD164" s="136"/>
      <c r="DE164" s="136"/>
      <c r="DF164" s="136"/>
      <c r="DG164" s="136"/>
      <c r="DH164" s="136"/>
      <c r="DI164" s="136"/>
      <c r="DJ164" s="136"/>
      <c r="DK164" s="136"/>
      <c r="DL164" s="136"/>
      <c r="DM164" s="136"/>
      <c r="DN164" s="136"/>
      <c r="DO164" s="136"/>
      <c r="DP164" s="136"/>
      <c r="DQ164" s="136"/>
      <c r="DR164" s="136"/>
      <c r="DS164" s="136"/>
      <c r="DT164" s="136"/>
      <c r="DU164" s="136"/>
      <c r="DV164" s="136"/>
      <c r="DW164" s="136"/>
      <c r="DX164" s="136"/>
    </row>
    <row r="165" spans="1:128" ht="12.75" customHeight="1">
      <c r="A165" s="136"/>
      <c r="B165" s="136"/>
      <c r="C165" s="136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6"/>
      <c r="AH165" s="136"/>
      <c r="AI165" s="136"/>
      <c r="AJ165" s="136"/>
      <c r="AK165" s="136"/>
      <c r="AL165" s="136"/>
      <c r="AM165" s="136"/>
      <c r="AN165" s="136"/>
      <c r="AO165" s="136"/>
      <c r="AP165" s="136"/>
      <c r="AQ165" s="136"/>
      <c r="AR165" s="211"/>
      <c r="AS165" s="136"/>
      <c r="AT165" s="136"/>
      <c r="AU165" s="136"/>
      <c r="AV165" s="136"/>
      <c r="AW165" s="136"/>
      <c r="AX165" s="136"/>
      <c r="AY165" s="136"/>
      <c r="AZ165" s="136"/>
      <c r="BA165" s="136"/>
      <c r="BB165" s="136"/>
      <c r="BC165" s="136"/>
      <c r="BD165" s="136"/>
      <c r="BE165" s="136"/>
      <c r="BF165" s="136"/>
      <c r="BG165" s="136"/>
      <c r="BH165" s="136"/>
      <c r="BI165" s="136"/>
      <c r="BJ165" s="136"/>
      <c r="BK165" s="136"/>
      <c r="BL165" s="136"/>
      <c r="BM165" s="136"/>
      <c r="BN165" s="136"/>
      <c r="BO165" s="136"/>
      <c r="BP165" s="136"/>
      <c r="BQ165" s="136"/>
      <c r="BR165" s="136"/>
      <c r="BS165" s="136"/>
      <c r="BT165" s="136"/>
      <c r="BU165" s="136"/>
      <c r="BV165" s="136"/>
      <c r="BW165" s="136"/>
      <c r="BX165" s="136"/>
      <c r="BY165" s="136"/>
      <c r="BZ165" s="136"/>
      <c r="CA165" s="136"/>
      <c r="CB165" s="136"/>
      <c r="CC165" s="136"/>
      <c r="CD165" s="136"/>
      <c r="CE165" s="136"/>
      <c r="CF165" s="211"/>
      <c r="CG165" s="136"/>
      <c r="CH165" s="136"/>
      <c r="CI165" s="136"/>
      <c r="CJ165" s="136"/>
      <c r="CK165" s="136"/>
      <c r="CL165" s="136"/>
      <c r="CM165" s="136"/>
      <c r="CN165" s="136"/>
      <c r="CO165" s="136"/>
      <c r="CP165" s="136"/>
      <c r="CQ165" s="136"/>
      <c r="CR165" s="136"/>
      <c r="CS165" s="136"/>
      <c r="CT165" s="136"/>
      <c r="CU165" s="136"/>
      <c r="CV165" s="136"/>
      <c r="CW165" s="136"/>
      <c r="CX165" s="136"/>
      <c r="CY165" s="136"/>
      <c r="CZ165" s="136"/>
      <c r="DA165" s="136"/>
      <c r="DB165" s="136"/>
      <c r="DC165" s="211"/>
      <c r="DD165" s="136"/>
      <c r="DE165" s="136"/>
      <c r="DF165" s="136"/>
      <c r="DG165" s="136"/>
      <c r="DH165" s="136"/>
      <c r="DI165" s="136"/>
      <c r="DJ165" s="136"/>
      <c r="DK165" s="136"/>
      <c r="DL165" s="136"/>
      <c r="DM165" s="136"/>
      <c r="DN165" s="136"/>
      <c r="DO165" s="136"/>
      <c r="DP165" s="136"/>
      <c r="DQ165" s="136"/>
      <c r="DR165" s="136"/>
      <c r="DS165" s="136"/>
      <c r="DT165" s="136"/>
      <c r="DU165" s="136"/>
      <c r="DV165" s="136"/>
      <c r="DW165" s="136"/>
      <c r="DX165" s="136"/>
    </row>
    <row r="166" spans="1:128" ht="12.75" customHeight="1">
      <c r="A166" s="136"/>
      <c r="B166" s="136"/>
      <c r="C166" s="136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6"/>
      <c r="AH166" s="136"/>
      <c r="AI166" s="136"/>
      <c r="AJ166" s="136"/>
      <c r="AK166" s="136"/>
      <c r="AL166" s="136"/>
      <c r="AM166" s="136"/>
      <c r="AN166" s="136"/>
      <c r="AO166" s="136"/>
      <c r="AP166" s="136"/>
      <c r="AQ166" s="136"/>
      <c r="AR166" s="211"/>
      <c r="AS166" s="136"/>
      <c r="AT166" s="136"/>
      <c r="AU166" s="136"/>
      <c r="AV166" s="136"/>
      <c r="AW166" s="136"/>
      <c r="AX166" s="136"/>
      <c r="AY166" s="136"/>
      <c r="AZ166" s="136"/>
      <c r="BA166" s="136"/>
      <c r="BB166" s="136"/>
      <c r="BC166" s="136"/>
      <c r="BD166" s="136"/>
      <c r="BE166" s="136"/>
      <c r="BF166" s="136"/>
      <c r="BG166" s="136"/>
      <c r="BH166" s="136"/>
      <c r="BI166" s="136"/>
      <c r="BJ166" s="136"/>
      <c r="BK166" s="136"/>
      <c r="BL166" s="136"/>
      <c r="BM166" s="136"/>
      <c r="BN166" s="136"/>
      <c r="BO166" s="136"/>
      <c r="BP166" s="136"/>
      <c r="BQ166" s="136"/>
      <c r="BR166" s="136"/>
      <c r="BS166" s="136"/>
      <c r="BT166" s="136"/>
      <c r="BU166" s="136"/>
      <c r="BV166" s="136"/>
      <c r="BW166" s="136"/>
      <c r="BX166" s="136"/>
      <c r="BY166" s="136"/>
      <c r="BZ166" s="136"/>
      <c r="CA166" s="136"/>
      <c r="CB166" s="136"/>
      <c r="CC166" s="136"/>
      <c r="CD166" s="136"/>
      <c r="CE166" s="136"/>
      <c r="CF166" s="211"/>
      <c r="CG166" s="136"/>
      <c r="CH166" s="136"/>
      <c r="CI166" s="136"/>
      <c r="CJ166" s="136"/>
      <c r="CK166" s="136"/>
      <c r="CL166" s="136"/>
      <c r="CM166" s="136"/>
      <c r="CN166" s="136"/>
      <c r="CO166" s="136"/>
      <c r="CP166" s="136"/>
      <c r="CQ166" s="136"/>
      <c r="CR166" s="136"/>
      <c r="CS166" s="136"/>
      <c r="CT166" s="136"/>
      <c r="CU166" s="136"/>
      <c r="CV166" s="136"/>
      <c r="CW166" s="136"/>
      <c r="CX166" s="136"/>
      <c r="CY166" s="136"/>
      <c r="CZ166" s="136"/>
      <c r="DA166" s="136"/>
      <c r="DB166" s="136"/>
      <c r="DC166" s="211"/>
      <c r="DD166" s="136"/>
      <c r="DE166" s="136"/>
      <c r="DF166" s="136"/>
      <c r="DG166" s="136"/>
      <c r="DH166" s="136"/>
      <c r="DI166" s="136"/>
      <c r="DJ166" s="136"/>
      <c r="DK166" s="136"/>
      <c r="DL166" s="136"/>
      <c r="DM166" s="136"/>
      <c r="DN166" s="136"/>
      <c r="DO166" s="136"/>
      <c r="DP166" s="136"/>
      <c r="DQ166" s="136"/>
      <c r="DR166" s="136"/>
      <c r="DS166" s="136"/>
      <c r="DT166" s="136"/>
      <c r="DU166" s="136"/>
      <c r="DV166" s="136"/>
      <c r="DW166" s="136"/>
      <c r="DX166" s="136"/>
    </row>
    <row r="167" spans="1:128" ht="12.75" customHeight="1">
      <c r="A167" s="136"/>
      <c r="B167" s="136"/>
      <c r="C167" s="136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6"/>
      <c r="AH167" s="136"/>
      <c r="AI167" s="136"/>
      <c r="AJ167" s="136"/>
      <c r="AK167" s="136"/>
      <c r="AL167" s="136"/>
      <c r="AM167" s="136"/>
      <c r="AN167" s="136"/>
      <c r="AO167" s="136"/>
      <c r="AP167" s="136"/>
      <c r="AQ167" s="136"/>
      <c r="AR167" s="211"/>
      <c r="AS167" s="136"/>
      <c r="AT167" s="136"/>
      <c r="AU167" s="136"/>
      <c r="AV167" s="136"/>
      <c r="AW167" s="136"/>
      <c r="AX167" s="136"/>
      <c r="AY167" s="136"/>
      <c r="AZ167" s="136"/>
      <c r="BA167" s="136"/>
      <c r="BB167" s="136"/>
      <c r="BC167" s="136"/>
      <c r="BD167" s="136"/>
      <c r="BE167" s="136"/>
      <c r="BF167" s="136"/>
      <c r="BG167" s="136"/>
      <c r="BH167" s="136"/>
      <c r="BI167" s="136"/>
      <c r="BJ167" s="136"/>
      <c r="BK167" s="136"/>
      <c r="BL167" s="136"/>
      <c r="BM167" s="136"/>
      <c r="BN167" s="136"/>
      <c r="BO167" s="136"/>
      <c r="BP167" s="136"/>
      <c r="BQ167" s="136"/>
      <c r="BR167" s="136"/>
      <c r="BS167" s="136"/>
      <c r="BT167" s="136"/>
      <c r="BU167" s="136"/>
      <c r="BV167" s="136"/>
      <c r="BW167" s="136"/>
      <c r="BX167" s="136"/>
      <c r="BY167" s="136"/>
      <c r="BZ167" s="136"/>
      <c r="CA167" s="136"/>
      <c r="CB167" s="136"/>
      <c r="CC167" s="136"/>
      <c r="CD167" s="136"/>
      <c r="CE167" s="136"/>
      <c r="CF167" s="211"/>
      <c r="CG167" s="136"/>
      <c r="CH167" s="136"/>
      <c r="CI167" s="136"/>
      <c r="CJ167" s="136"/>
      <c r="CK167" s="136"/>
      <c r="CL167" s="136"/>
      <c r="CM167" s="136"/>
      <c r="CN167" s="136"/>
      <c r="CO167" s="136"/>
      <c r="CP167" s="136"/>
      <c r="CQ167" s="136"/>
      <c r="CR167" s="136"/>
      <c r="CS167" s="136"/>
      <c r="CT167" s="136"/>
      <c r="CU167" s="136"/>
      <c r="CV167" s="136"/>
      <c r="CW167" s="136"/>
      <c r="CX167" s="136"/>
      <c r="CY167" s="136"/>
      <c r="CZ167" s="136"/>
      <c r="DA167" s="136"/>
      <c r="DB167" s="136"/>
      <c r="DC167" s="211"/>
      <c r="DD167" s="136"/>
      <c r="DE167" s="136"/>
      <c r="DF167" s="136"/>
      <c r="DG167" s="136"/>
      <c r="DH167" s="136"/>
      <c r="DI167" s="136"/>
      <c r="DJ167" s="136"/>
      <c r="DK167" s="136"/>
      <c r="DL167" s="136"/>
      <c r="DM167" s="136"/>
      <c r="DN167" s="136"/>
      <c r="DO167" s="136"/>
      <c r="DP167" s="136"/>
      <c r="DQ167" s="136"/>
      <c r="DR167" s="136"/>
      <c r="DS167" s="136"/>
      <c r="DT167" s="136"/>
      <c r="DU167" s="136"/>
      <c r="DV167" s="136"/>
      <c r="DW167" s="136"/>
      <c r="DX167" s="136"/>
    </row>
    <row r="168" spans="1:128" ht="12.75" customHeight="1">
      <c r="A168" s="136"/>
      <c r="B168" s="136"/>
      <c r="C168" s="136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6"/>
      <c r="AH168" s="136"/>
      <c r="AI168" s="136"/>
      <c r="AJ168" s="136"/>
      <c r="AK168" s="136"/>
      <c r="AL168" s="136"/>
      <c r="AM168" s="136"/>
      <c r="AN168" s="136"/>
      <c r="AO168" s="136"/>
      <c r="AP168" s="136"/>
      <c r="AQ168" s="136"/>
      <c r="AR168" s="211"/>
      <c r="AS168" s="136"/>
      <c r="AT168" s="136"/>
      <c r="AU168" s="136"/>
      <c r="AV168" s="136"/>
      <c r="AW168" s="136"/>
      <c r="AX168" s="136"/>
      <c r="AY168" s="136"/>
      <c r="AZ168" s="136"/>
      <c r="BA168" s="136"/>
      <c r="BB168" s="136"/>
      <c r="BC168" s="136"/>
      <c r="BD168" s="136"/>
      <c r="BE168" s="136"/>
      <c r="BF168" s="136"/>
      <c r="BG168" s="136"/>
      <c r="BH168" s="136"/>
      <c r="BI168" s="136"/>
      <c r="BJ168" s="136"/>
      <c r="BK168" s="136"/>
      <c r="BL168" s="136"/>
      <c r="BM168" s="136"/>
      <c r="BN168" s="136"/>
      <c r="BO168" s="136"/>
      <c r="BP168" s="136"/>
      <c r="BQ168" s="136"/>
      <c r="BR168" s="136"/>
      <c r="BS168" s="136"/>
      <c r="BT168" s="136"/>
      <c r="BU168" s="136"/>
      <c r="BV168" s="136"/>
      <c r="BW168" s="136"/>
      <c r="BX168" s="136"/>
      <c r="BY168" s="136"/>
      <c r="BZ168" s="136"/>
      <c r="CA168" s="136"/>
      <c r="CB168" s="136"/>
      <c r="CC168" s="136"/>
      <c r="CD168" s="136"/>
      <c r="CE168" s="136"/>
      <c r="CF168" s="211"/>
      <c r="CG168" s="136"/>
      <c r="CH168" s="136"/>
      <c r="CI168" s="136"/>
      <c r="CJ168" s="136"/>
      <c r="CK168" s="136"/>
      <c r="CL168" s="136"/>
      <c r="CM168" s="136"/>
      <c r="CN168" s="136"/>
      <c r="CO168" s="136"/>
      <c r="CP168" s="136"/>
      <c r="CQ168" s="136"/>
      <c r="CR168" s="136"/>
      <c r="CS168" s="136"/>
      <c r="CT168" s="136"/>
      <c r="CU168" s="136"/>
      <c r="CV168" s="136"/>
      <c r="CW168" s="136"/>
      <c r="CX168" s="136"/>
      <c r="CY168" s="136"/>
      <c r="CZ168" s="136"/>
      <c r="DA168" s="136"/>
      <c r="DB168" s="136"/>
      <c r="DC168" s="211"/>
      <c r="DD168" s="136"/>
      <c r="DE168" s="136"/>
      <c r="DF168" s="136"/>
      <c r="DG168" s="136"/>
      <c r="DH168" s="136"/>
      <c r="DI168" s="136"/>
      <c r="DJ168" s="136"/>
      <c r="DK168" s="136"/>
      <c r="DL168" s="136"/>
      <c r="DM168" s="136"/>
      <c r="DN168" s="136"/>
      <c r="DO168" s="136"/>
      <c r="DP168" s="136"/>
      <c r="DQ168" s="136"/>
      <c r="DR168" s="136"/>
      <c r="DS168" s="136"/>
      <c r="DT168" s="136"/>
      <c r="DU168" s="136"/>
      <c r="DV168" s="136"/>
      <c r="DW168" s="136"/>
      <c r="DX168" s="136"/>
    </row>
    <row r="169" spans="1:128" ht="12.75" customHeight="1">
      <c r="A169" s="136"/>
      <c r="B169" s="136"/>
      <c r="C169" s="136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6"/>
      <c r="AH169" s="136"/>
      <c r="AI169" s="136"/>
      <c r="AJ169" s="136"/>
      <c r="AK169" s="136"/>
      <c r="AL169" s="136"/>
      <c r="AM169" s="136"/>
      <c r="AN169" s="136"/>
      <c r="AO169" s="136"/>
      <c r="AP169" s="136"/>
      <c r="AQ169" s="136"/>
      <c r="AR169" s="211"/>
      <c r="AS169" s="136"/>
      <c r="AT169" s="136"/>
      <c r="AU169" s="136"/>
      <c r="AV169" s="136"/>
      <c r="AW169" s="136"/>
      <c r="AX169" s="136"/>
      <c r="AY169" s="136"/>
      <c r="AZ169" s="136"/>
      <c r="BA169" s="136"/>
      <c r="BB169" s="136"/>
      <c r="BC169" s="136"/>
      <c r="BD169" s="136"/>
      <c r="BE169" s="136"/>
      <c r="BF169" s="136"/>
      <c r="BG169" s="136"/>
      <c r="BH169" s="136"/>
      <c r="BI169" s="136"/>
      <c r="BJ169" s="136"/>
      <c r="BK169" s="136"/>
      <c r="BL169" s="136"/>
      <c r="BM169" s="136"/>
      <c r="BN169" s="136"/>
      <c r="BO169" s="136"/>
      <c r="BP169" s="136"/>
      <c r="BQ169" s="136"/>
      <c r="BR169" s="136"/>
      <c r="BS169" s="136"/>
      <c r="BT169" s="136"/>
      <c r="BU169" s="136"/>
      <c r="BV169" s="136"/>
      <c r="BW169" s="136"/>
      <c r="BX169" s="136"/>
      <c r="BY169" s="136"/>
      <c r="BZ169" s="136"/>
      <c r="CA169" s="136"/>
      <c r="CB169" s="136"/>
      <c r="CC169" s="136"/>
      <c r="CD169" s="136"/>
      <c r="CE169" s="136"/>
      <c r="CF169" s="211"/>
      <c r="CG169" s="136"/>
      <c r="CH169" s="136"/>
      <c r="CI169" s="136"/>
      <c r="CJ169" s="136"/>
      <c r="CK169" s="136"/>
      <c r="CL169" s="136"/>
      <c r="CM169" s="136"/>
      <c r="CN169" s="136"/>
      <c r="CO169" s="136"/>
      <c r="CP169" s="136"/>
      <c r="CQ169" s="136"/>
      <c r="CR169" s="136"/>
      <c r="CS169" s="136"/>
      <c r="CT169" s="136"/>
      <c r="CU169" s="136"/>
      <c r="CV169" s="136"/>
      <c r="CW169" s="136"/>
      <c r="CX169" s="136"/>
      <c r="CY169" s="136"/>
      <c r="CZ169" s="136"/>
      <c r="DA169" s="136"/>
      <c r="DB169" s="136"/>
      <c r="DC169" s="211"/>
      <c r="DD169" s="136"/>
      <c r="DE169" s="136"/>
      <c r="DF169" s="136"/>
      <c r="DG169" s="136"/>
      <c r="DH169" s="136"/>
      <c r="DI169" s="136"/>
      <c r="DJ169" s="136"/>
      <c r="DK169" s="136"/>
      <c r="DL169" s="136"/>
      <c r="DM169" s="136"/>
      <c r="DN169" s="136"/>
      <c r="DO169" s="136"/>
      <c r="DP169" s="136"/>
      <c r="DQ169" s="136"/>
      <c r="DR169" s="136"/>
      <c r="DS169" s="136"/>
      <c r="DT169" s="136"/>
      <c r="DU169" s="136"/>
      <c r="DV169" s="136"/>
      <c r="DW169" s="136"/>
      <c r="DX169" s="136"/>
    </row>
    <row r="170" spans="1:128" ht="12.75" customHeight="1">
      <c r="A170" s="136"/>
      <c r="B170" s="136"/>
      <c r="C170" s="136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6"/>
      <c r="AH170" s="136"/>
      <c r="AI170" s="136"/>
      <c r="AJ170" s="136"/>
      <c r="AK170" s="136"/>
      <c r="AL170" s="136"/>
      <c r="AM170" s="136"/>
      <c r="AN170" s="136"/>
      <c r="AO170" s="136"/>
      <c r="AP170" s="136"/>
      <c r="AQ170" s="136"/>
      <c r="AR170" s="211"/>
      <c r="AS170" s="136"/>
      <c r="AT170" s="136"/>
      <c r="AU170" s="136"/>
      <c r="AV170" s="136"/>
      <c r="AW170" s="136"/>
      <c r="AX170" s="136"/>
      <c r="AY170" s="136"/>
      <c r="AZ170" s="136"/>
      <c r="BA170" s="136"/>
      <c r="BB170" s="136"/>
      <c r="BC170" s="136"/>
      <c r="BD170" s="136"/>
      <c r="BE170" s="136"/>
      <c r="BF170" s="136"/>
      <c r="BG170" s="136"/>
      <c r="BH170" s="136"/>
      <c r="BI170" s="136"/>
      <c r="BJ170" s="136"/>
      <c r="BK170" s="136"/>
      <c r="BL170" s="136"/>
      <c r="BM170" s="136"/>
      <c r="BN170" s="136"/>
      <c r="BO170" s="136"/>
      <c r="BP170" s="136"/>
      <c r="BQ170" s="136"/>
      <c r="BR170" s="136"/>
      <c r="BS170" s="136"/>
      <c r="BT170" s="136"/>
      <c r="BU170" s="136"/>
      <c r="BV170" s="136"/>
      <c r="BW170" s="136"/>
      <c r="BX170" s="136"/>
      <c r="BY170" s="136"/>
      <c r="BZ170" s="136"/>
      <c r="CA170" s="136"/>
      <c r="CB170" s="136"/>
      <c r="CC170" s="136"/>
      <c r="CD170" s="136"/>
      <c r="CE170" s="136"/>
      <c r="CF170" s="211"/>
      <c r="CG170" s="136"/>
      <c r="CH170" s="136"/>
      <c r="CI170" s="136"/>
      <c r="CJ170" s="136"/>
      <c r="CK170" s="136"/>
      <c r="CL170" s="136"/>
      <c r="CM170" s="136"/>
      <c r="CN170" s="136"/>
      <c r="CO170" s="136"/>
      <c r="CP170" s="136"/>
      <c r="CQ170" s="136"/>
      <c r="CR170" s="136"/>
      <c r="CS170" s="136"/>
      <c r="CT170" s="136"/>
      <c r="CU170" s="136"/>
      <c r="CV170" s="136"/>
      <c r="CW170" s="136"/>
      <c r="CX170" s="136"/>
      <c r="CY170" s="136"/>
      <c r="CZ170" s="136"/>
      <c r="DA170" s="136"/>
      <c r="DB170" s="136"/>
      <c r="DC170" s="211"/>
      <c r="DD170" s="136"/>
      <c r="DE170" s="136"/>
      <c r="DF170" s="136"/>
      <c r="DG170" s="136"/>
      <c r="DH170" s="136"/>
      <c r="DI170" s="136"/>
      <c r="DJ170" s="136"/>
      <c r="DK170" s="136"/>
      <c r="DL170" s="136"/>
      <c r="DM170" s="136"/>
      <c r="DN170" s="136"/>
      <c r="DO170" s="136"/>
      <c r="DP170" s="136"/>
      <c r="DQ170" s="136"/>
      <c r="DR170" s="136"/>
      <c r="DS170" s="136"/>
      <c r="DT170" s="136"/>
      <c r="DU170" s="136"/>
      <c r="DV170" s="136"/>
      <c r="DW170" s="136"/>
      <c r="DX170" s="136"/>
    </row>
    <row r="171" spans="1:128" ht="12.75" customHeight="1">
      <c r="A171" s="136"/>
      <c r="B171" s="136"/>
      <c r="C171" s="136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6"/>
      <c r="AH171" s="136"/>
      <c r="AI171" s="136"/>
      <c r="AJ171" s="136"/>
      <c r="AK171" s="136"/>
      <c r="AL171" s="136"/>
      <c r="AM171" s="136"/>
      <c r="AN171" s="136"/>
      <c r="AO171" s="136"/>
      <c r="AP171" s="136"/>
      <c r="AQ171" s="136"/>
      <c r="AR171" s="211"/>
      <c r="AS171" s="136"/>
      <c r="AT171" s="136"/>
      <c r="AU171" s="136"/>
      <c r="AV171" s="136"/>
      <c r="AW171" s="136"/>
      <c r="AX171" s="136"/>
      <c r="AY171" s="136"/>
      <c r="AZ171" s="136"/>
      <c r="BA171" s="136"/>
      <c r="BB171" s="136"/>
      <c r="BC171" s="136"/>
      <c r="BD171" s="136"/>
      <c r="BE171" s="136"/>
      <c r="BF171" s="136"/>
      <c r="BG171" s="136"/>
      <c r="BH171" s="136"/>
      <c r="BI171" s="136"/>
      <c r="BJ171" s="136"/>
      <c r="BK171" s="136"/>
      <c r="BL171" s="136"/>
      <c r="BM171" s="136"/>
      <c r="BN171" s="136"/>
      <c r="BO171" s="136"/>
      <c r="BP171" s="136"/>
      <c r="BQ171" s="136"/>
      <c r="BR171" s="136"/>
      <c r="BS171" s="136"/>
      <c r="BT171" s="136"/>
      <c r="BU171" s="136"/>
      <c r="BV171" s="136"/>
      <c r="BW171" s="136"/>
      <c r="BX171" s="136"/>
      <c r="BY171" s="136"/>
      <c r="BZ171" s="136"/>
      <c r="CA171" s="136"/>
      <c r="CB171" s="136"/>
      <c r="CC171" s="136"/>
      <c r="CD171" s="136"/>
      <c r="CE171" s="136"/>
      <c r="CF171" s="211"/>
      <c r="CG171" s="136"/>
      <c r="CH171" s="136"/>
      <c r="CI171" s="136"/>
      <c r="CJ171" s="136"/>
      <c r="CK171" s="136"/>
      <c r="CL171" s="136"/>
      <c r="CM171" s="136"/>
      <c r="CN171" s="136"/>
      <c r="CO171" s="136"/>
      <c r="CP171" s="136"/>
      <c r="CQ171" s="136"/>
      <c r="CR171" s="136"/>
      <c r="CS171" s="136"/>
      <c r="CT171" s="136"/>
      <c r="CU171" s="136"/>
      <c r="CV171" s="136"/>
      <c r="CW171" s="136"/>
      <c r="CX171" s="136"/>
      <c r="CY171" s="136"/>
      <c r="CZ171" s="136"/>
      <c r="DA171" s="136"/>
      <c r="DB171" s="136"/>
      <c r="DC171" s="211"/>
      <c r="DD171" s="136"/>
      <c r="DE171" s="136"/>
      <c r="DF171" s="136"/>
      <c r="DG171" s="136"/>
      <c r="DH171" s="136"/>
      <c r="DI171" s="136"/>
      <c r="DJ171" s="136"/>
      <c r="DK171" s="136"/>
      <c r="DL171" s="136"/>
      <c r="DM171" s="136"/>
      <c r="DN171" s="136"/>
      <c r="DO171" s="136"/>
      <c r="DP171" s="136"/>
      <c r="DQ171" s="136"/>
      <c r="DR171" s="136"/>
      <c r="DS171" s="136"/>
      <c r="DT171" s="136"/>
      <c r="DU171" s="136"/>
      <c r="DV171" s="136"/>
      <c r="DW171" s="136"/>
      <c r="DX171" s="136"/>
    </row>
    <row r="172" spans="1:128" ht="12.75" customHeight="1">
      <c r="A172" s="136"/>
      <c r="B172" s="136"/>
      <c r="C172" s="136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6"/>
      <c r="AH172" s="136"/>
      <c r="AI172" s="136"/>
      <c r="AJ172" s="136"/>
      <c r="AK172" s="136"/>
      <c r="AL172" s="136"/>
      <c r="AM172" s="136"/>
      <c r="AN172" s="136"/>
      <c r="AO172" s="136"/>
      <c r="AP172" s="136"/>
      <c r="AQ172" s="136"/>
      <c r="AR172" s="211"/>
      <c r="AS172" s="136"/>
      <c r="AT172" s="136"/>
      <c r="AU172" s="136"/>
      <c r="AV172" s="136"/>
      <c r="AW172" s="136"/>
      <c r="AX172" s="136"/>
      <c r="AY172" s="136"/>
      <c r="AZ172" s="136"/>
      <c r="BA172" s="136"/>
      <c r="BB172" s="136"/>
      <c r="BC172" s="136"/>
      <c r="BD172" s="136"/>
      <c r="BE172" s="136"/>
      <c r="BF172" s="136"/>
      <c r="BG172" s="136"/>
      <c r="BH172" s="136"/>
      <c r="BI172" s="136"/>
      <c r="BJ172" s="136"/>
      <c r="BK172" s="136"/>
      <c r="BL172" s="136"/>
      <c r="BM172" s="136"/>
      <c r="BN172" s="136"/>
      <c r="BO172" s="136"/>
      <c r="BP172" s="136"/>
      <c r="BQ172" s="136"/>
      <c r="BR172" s="136"/>
      <c r="BS172" s="136"/>
      <c r="BT172" s="136"/>
      <c r="BU172" s="136"/>
      <c r="BV172" s="136"/>
      <c r="BW172" s="136"/>
      <c r="BX172" s="136"/>
      <c r="BY172" s="136"/>
      <c r="BZ172" s="136"/>
      <c r="CA172" s="136"/>
      <c r="CB172" s="136"/>
      <c r="CC172" s="136"/>
      <c r="CD172" s="136"/>
      <c r="CE172" s="136"/>
      <c r="CF172" s="211"/>
      <c r="CG172" s="136"/>
      <c r="CH172" s="136"/>
      <c r="CI172" s="136"/>
      <c r="CJ172" s="136"/>
      <c r="CK172" s="136"/>
      <c r="CL172" s="136"/>
      <c r="CM172" s="136"/>
      <c r="CN172" s="136"/>
      <c r="CO172" s="136"/>
      <c r="CP172" s="136"/>
      <c r="CQ172" s="136"/>
      <c r="CR172" s="136"/>
      <c r="CS172" s="136"/>
      <c r="CT172" s="136"/>
      <c r="CU172" s="136"/>
      <c r="CV172" s="136"/>
      <c r="CW172" s="136"/>
      <c r="CX172" s="136"/>
      <c r="CY172" s="136"/>
      <c r="CZ172" s="136"/>
      <c r="DA172" s="136"/>
      <c r="DB172" s="136"/>
      <c r="DC172" s="211"/>
      <c r="DD172" s="136"/>
      <c r="DE172" s="136"/>
      <c r="DF172" s="136"/>
      <c r="DG172" s="136"/>
      <c r="DH172" s="136"/>
      <c r="DI172" s="136"/>
      <c r="DJ172" s="136"/>
      <c r="DK172" s="136"/>
      <c r="DL172" s="136"/>
      <c r="DM172" s="136"/>
      <c r="DN172" s="136"/>
      <c r="DO172" s="136"/>
      <c r="DP172" s="136"/>
      <c r="DQ172" s="136"/>
      <c r="DR172" s="136"/>
      <c r="DS172" s="136"/>
      <c r="DT172" s="136"/>
      <c r="DU172" s="136"/>
      <c r="DV172" s="136"/>
      <c r="DW172" s="136"/>
      <c r="DX172" s="136"/>
    </row>
    <row r="173" spans="1:128" ht="12.75" customHeight="1">
      <c r="A173" s="136"/>
      <c r="B173" s="136"/>
      <c r="C173" s="136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6"/>
      <c r="AH173" s="136"/>
      <c r="AI173" s="136"/>
      <c r="AJ173" s="136"/>
      <c r="AK173" s="136"/>
      <c r="AL173" s="136"/>
      <c r="AM173" s="136"/>
      <c r="AN173" s="136"/>
      <c r="AO173" s="136"/>
      <c r="AP173" s="136"/>
      <c r="AQ173" s="136"/>
      <c r="AR173" s="211"/>
      <c r="AS173" s="136"/>
      <c r="AT173" s="136"/>
      <c r="AU173" s="136"/>
      <c r="AV173" s="136"/>
      <c r="AW173" s="136"/>
      <c r="AX173" s="136"/>
      <c r="AY173" s="136"/>
      <c r="AZ173" s="136"/>
      <c r="BA173" s="136"/>
      <c r="BB173" s="136"/>
      <c r="BC173" s="136"/>
      <c r="BD173" s="136"/>
      <c r="BE173" s="136"/>
      <c r="BF173" s="136"/>
      <c r="BG173" s="136"/>
      <c r="BH173" s="136"/>
      <c r="BI173" s="136"/>
      <c r="BJ173" s="136"/>
      <c r="BK173" s="136"/>
      <c r="BL173" s="136"/>
      <c r="BM173" s="136"/>
      <c r="BN173" s="136"/>
      <c r="BO173" s="136"/>
      <c r="BP173" s="136"/>
      <c r="BQ173" s="136"/>
      <c r="BR173" s="136"/>
      <c r="BS173" s="136"/>
      <c r="BT173" s="136"/>
      <c r="BU173" s="136"/>
      <c r="BV173" s="136"/>
      <c r="BW173" s="136"/>
      <c r="BX173" s="136"/>
      <c r="BY173" s="136"/>
      <c r="BZ173" s="136"/>
      <c r="CA173" s="136"/>
      <c r="CB173" s="136"/>
      <c r="CC173" s="136"/>
      <c r="CD173" s="136"/>
      <c r="CE173" s="136"/>
      <c r="CF173" s="211"/>
      <c r="CG173" s="136"/>
      <c r="CH173" s="136"/>
      <c r="CI173" s="136"/>
      <c r="CJ173" s="136"/>
      <c r="CK173" s="136"/>
      <c r="CL173" s="136"/>
      <c r="CM173" s="136"/>
      <c r="CN173" s="136"/>
      <c r="CO173" s="136"/>
      <c r="CP173" s="136"/>
      <c r="CQ173" s="136"/>
      <c r="CR173" s="136"/>
      <c r="CS173" s="136"/>
      <c r="CT173" s="136"/>
      <c r="CU173" s="136"/>
      <c r="CV173" s="136"/>
      <c r="CW173" s="136"/>
      <c r="CX173" s="136"/>
      <c r="CY173" s="136"/>
      <c r="CZ173" s="136"/>
      <c r="DA173" s="136"/>
      <c r="DB173" s="136"/>
      <c r="DC173" s="211"/>
      <c r="DD173" s="136"/>
      <c r="DE173" s="136"/>
      <c r="DF173" s="136"/>
      <c r="DG173" s="136"/>
      <c r="DH173" s="136"/>
      <c r="DI173" s="136"/>
      <c r="DJ173" s="136"/>
      <c r="DK173" s="136"/>
      <c r="DL173" s="136"/>
      <c r="DM173" s="136"/>
      <c r="DN173" s="136"/>
      <c r="DO173" s="136"/>
      <c r="DP173" s="136"/>
      <c r="DQ173" s="136"/>
      <c r="DR173" s="136"/>
      <c r="DS173" s="136"/>
      <c r="DT173" s="136"/>
      <c r="DU173" s="136"/>
      <c r="DV173" s="136"/>
      <c r="DW173" s="136"/>
      <c r="DX173" s="136"/>
    </row>
    <row r="174" spans="1:128" ht="12.75" customHeight="1">
      <c r="A174" s="136"/>
      <c r="B174" s="136"/>
      <c r="C174" s="136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6"/>
      <c r="AH174" s="136"/>
      <c r="AI174" s="136"/>
      <c r="AJ174" s="136"/>
      <c r="AK174" s="136"/>
      <c r="AL174" s="136"/>
      <c r="AM174" s="136"/>
      <c r="AN174" s="136"/>
      <c r="AO174" s="136"/>
      <c r="AP174" s="136"/>
      <c r="AQ174" s="136"/>
      <c r="AR174" s="211"/>
      <c r="AS174" s="136"/>
      <c r="AT174" s="136"/>
      <c r="AU174" s="136"/>
      <c r="AV174" s="136"/>
      <c r="AW174" s="136"/>
      <c r="AX174" s="136"/>
      <c r="AY174" s="136"/>
      <c r="AZ174" s="136"/>
      <c r="BA174" s="136"/>
      <c r="BB174" s="136"/>
      <c r="BC174" s="136"/>
      <c r="BD174" s="136"/>
      <c r="BE174" s="136"/>
      <c r="BF174" s="136"/>
      <c r="BG174" s="136"/>
      <c r="BH174" s="136"/>
      <c r="BI174" s="136"/>
      <c r="BJ174" s="136"/>
      <c r="BK174" s="136"/>
      <c r="BL174" s="136"/>
      <c r="BM174" s="136"/>
      <c r="BN174" s="136"/>
      <c r="BO174" s="136"/>
      <c r="BP174" s="136"/>
      <c r="BQ174" s="136"/>
      <c r="BR174" s="136"/>
      <c r="BS174" s="136"/>
      <c r="BT174" s="136"/>
      <c r="BU174" s="136"/>
      <c r="BV174" s="136"/>
      <c r="BW174" s="136"/>
      <c r="BX174" s="136"/>
      <c r="BY174" s="136"/>
      <c r="BZ174" s="136"/>
      <c r="CA174" s="136"/>
      <c r="CB174" s="136"/>
      <c r="CC174" s="136"/>
      <c r="CD174" s="136"/>
      <c r="CE174" s="136"/>
      <c r="CF174" s="211"/>
      <c r="CG174" s="136"/>
      <c r="CH174" s="136"/>
      <c r="CI174" s="136"/>
      <c r="CJ174" s="136"/>
      <c r="CK174" s="136"/>
      <c r="CL174" s="136"/>
      <c r="CM174" s="136"/>
      <c r="CN174" s="136"/>
      <c r="CO174" s="136"/>
      <c r="CP174" s="136"/>
      <c r="CQ174" s="136"/>
      <c r="CR174" s="136"/>
      <c r="CS174" s="136"/>
      <c r="CT174" s="136"/>
      <c r="CU174" s="136"/>
      <c r="CV174" s="136"/>
      <c r="CW174" s="136"/>
      <c r="CX174" s="136"/>
      <c r="CY174" s="136"/>
      <c r="CZ174" s="136"/>
      <c r="DA174" s="136"/>
      <c r="DB174" s="136"/>
      <c r="DC174" s="211"/>
      <c r="DD174" s="136"/>
      <c r="DE174" s="136"/>
      <c r="DF174" s="136"/>
      <c r="DG174" s="136"/>
      <c r="DH174" s="136"/>
      <c r="DI174" s="136"/>
      <c r="DJ174" s="136"/>
      <c r="DK174" s="136"/>
      <c r="DL174" s="136"/>
      <c r="DM174" s="136"/>
      <c r="DN174" s="136"/>
      <c r="DO174" s="136"/>
      <c r="DP174" s="136"/>
      <c r="DQ174" s="136"/>
      <c r="DR174" s="136"/>
      <c r="DS174" s="136"/>
      <c r="DT174" s="136"/>
      <c r="DU174" s="136"/>
      <c r="DV174" s="136"/>
      <c r="DW174" s="136"/>
      <c r="DX174" s="136"/>
    </row>
    <row r="175" spans="1:128" ht="12.75" customHeight="1">
      <c r="A175" s="136"/>
      <c r="B175" s="136"/>
      <c r="C175" s="136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6"/>
      <c r="AH175" s="136"/>
      <c r="AI175" s="136"/>
      <c r="AJ175" s="136"/>
      <c r="AK175" s="136"/>
      <c r="AL175" s="136"/>
      <c r="AM175" s="136"/>
      <c r="AN175" s="136"/>
      <c r="AO175" s="136"/>
      <c r="AP175" s="136"/>
      <c r="AQ175" s="136"/>
      <c r="AR175" s="211"/>
      <c r="AS175" s="136"/>
      <c r="AT175" s="136"/>
      <c r="AU175" s="136"/>
      <c r="AV175" s="136"/>
      <c r="AW175" s="136"/>
      <c r="AX175" s="136"/>
      <c r="AY175" s="136"/>
      <c r="AZ175" s="136"/>
      <c r="BA175" s="136"/>
      <c r="BB175" s="136"/>
      <c r="BC175" s="136"/>
      <c r="BD175" s="136"/>
      <c r="BE175" s="136"/>
      <c r="BF175" s="136"/>
      <c r="BG175" s="136"/>
      <c r="BH175" s="136"/>
      <c r="BI175" s="136"/>
      <c r="BJ175" s="136"/>
      <c r="BK175" s="136"/>
      <c r="BL175" s="136"/>
      <c r="BM175" s="136"/>
      <c r="BN175" s="136"/>
      <c r="BO175" s="136"/>
      <c r="BP175" s="136"/>
      <c r="BQ175" s="136"/>
      <c r="BR175" s="136"/>
      <c r="BS175" s="136"/>
      <c r="BT175" s="136"/>
      <c r="BU175" s="136"/>
      <c r="BV175" s="136"/>
      <c r="BW175" s="136"/>
      <c r="BX175" s="136"/>
      <c r="BY175" s="136"/>
      <c r="BZ175" s="136"/>
      <c r="CA175" s="136"/>
      <c r="CB175" s="136"/>
      <c r="CC175" s="136"/>
      <c r="CD175" s="136"/>
      <c r="CE175" s="136"/>
      <c r="CF175" s="211"/>
      <c r="CG175" s="136"/>
      <c r="CH175" s="136"/>
      <c r="CI175" s="136"/>
      <c r="CJ175" s="136"/>
      <c r="CK175" s="136"/>
      <c r="CL175" s="136"/>
      <c r="CM175" s="136"/>
      <c r="CN175" s="136"/>
      <c r="CO175" s="136"/>
      <c r="CP175" s="136"/>
      <c r="CQ175" s="136"/>
      <c r="CR175" s="136"/>
      <c r="CS175" s="136"/>
      <c r="CT175" s="136"/>
      <c r="CU175" s="136"/>
      <c r="CV175" s="136"/>
      <c r="CW175" s="136"/>
      <c r="CX175" s="136"/>
      <c r="CY175" s="136"/>
      <c r="CZ175" s="136"/>
      <c r="DA175" s="136"/>
      <c r="DB175" s="136"/>
      <c r="DC175" s="211"/>
      <c r="DD175" s="136"/>
      <c r="DE175" s="136"/>
      <c r="DF175" s="136"/>
      <c r="DG175" s="136"/>
      <c r="DH175" s="136"/>
      <c r="DI175" s="136"/>
      <c r="DJ175" s="136"/>
      <c r="DK175" s="136"/>
      <c r="DL175" s="136"/>
      <c r="DM175" s="136"/>
      <c r="DN175" s="136"/>
      <c r="DO175" s="136"/>
      <c r="DP175" s="136"/>
      <c r="DQ175" s="136"/>
      <c r="DR175" s="136"/>
      <c r="DS175" s="136"/>
      <c r="DT175" s="136"/>
      <c r="DU175" s="136"/>
      <c r="DV175" s="136"/>
      <c r="DW175" s="136"/>
      <c r="DX175" s="136"/>
    </row>
    <row r="176" spans="1:128" ht="12.75" customHeight="1">
      <c r="A176" s="136"/>
      <c r="B176" s="136"/>
      <c r="C176" s="136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6"/>
      <c r="AH176" s="136"/>
      <c r="AI176" s="136"/>
      <c r="AJ176" s="136"/>
      <c r="AK176" s="136"/>
      <c r="AL176" s="136"/>
      <c r="AM176" s="136"/>
      <c r="AN176" s="136"/>
      <c r="AO176" s="136"/>
      <c r="AP176" s="136"/>
      <c r="AQ176" s="136"/>
      <c r="AR176" s="211"/>
      <c r="AS176" s="136"/>
      <c r="AT176" s="136"/>
      <c r="AU176" s="136"/>
      <c r="AV176" s="136"/>
      <c r="AW176" s="136"/>
      <c r="AX176" s="136"/>
      <c r="AY176" s="136"/>
      <c r="AZ176" s="136"/>
      <c r="BA176" s="136"/>
      <c r="BB176" s="136"/>
      <c r="BC176" s="136"/>
      <c r="BD176" s="136"/>
      <c r="BE176" s="136"/>
      <c r="BF176" s="136"/>
      <c r="BG176" s="136"/>
      <c r="BH176" s="136"/>
      <c r="BI176" s="136"/>
      <c r="BJ176" s="136"/>
      <c r="BK176" s="136"/>
      <c r="BL176" s="136"/>
      <c r="BM176" s="136"/>
      <c r="BN176" s="136"/>
      <c r="BO176" s="136"/>
      <c r="BP176" s="136"/>
      <c r="BQ176" s="136"/>
      <c r="BR176" s="136"/>
      <c r="BS176" s="136"/>
      <c r="BT176" s="136"/>
      <c r="BU176" s="136"/>
      <c r="BV176" s="136"/>
      <c r="BW176" s="136"/>
      <c r="BX176" s="136"/>
      <c r="BY176" s="136"/>
      <c r="BZ176" s="136"/>
      <c r="CA176" s="136"/>
      <c r="CB176" s="136"/>
      <c r="CC176" s="136"/>
      <c r="CD176" s="136"/>
      <c r="CE176" s="136"/>
      <c r="CF176" s="211"/>
      <c r="CG176" s="136"/>
      <c r="CH176" s="136"/>
      <c r="CI176" s="136"/>
      <c r="CJ176" s="136"/>
      <c r="CK176" s="136"/>
      <c r="CL176" s="136"/>
      <c r="CM176" s="136"/>
      <c r="CN176" s="136"/>
      <c r="CO176" s="136"/>
      <c r="CP176" s="136"/>
      <c r="CQ176" s="136"/>
      <c r="CR176" s="136"/>
      <c r="CS176" s="136"/>
      <c r="CT176" s="136"/>
      <c r="CU176" s="136"/>
      <c r="CV176" s="136"/>
      <c r="CW176" s="136"/>
      <c r="CX176" s="136"/>
      <c r="CY176" s="136"/>
      <c r="CZ176" s="136"/>
      <c r="DA176" s="136"/>
      <c r="DB176" s="136"/>
      <c r="DC176" s="211"/>
      <c r="DD176" s="136"/>
      <c r="DE176" s="136"/>
      <c r="DF176" s="136"/>
      <c r="DG176" s="136"/>
      <c r="DH176" s="136"/>
      <c r="DI176" s="136"/>
      <c r="DJ176" s="136"/>
      <c r="DK176" s="136"/>
      <c r="DL176" s="136"/>
      <c r="DM176" s="136"/>
      <c r="DN176" s="136"/>
      <c r="DO176" s="136"/>
      <c r="DP176" s="136"/>
      <c r="DQ176" s="136"/>
      <c r="DR176" s="136"/>
      <c r="DS176" s="136"/>
      <c r="DT176" s="136"/>
      <c r="DU176" s="136"/>
      <c r="DV176" s="136"/>
      <c r="DW176" s="136"/>
      <c r="DX176" s="136"/>
    </row>
    <row r="177" spans="1:128" ht="12.75" customHeight="1">
      <c r="A177" s="136"/>
      <c r="B177" s="136"/>
      <c r="C177" s="136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6"/>
      <c r="AH177" s="136"/>
      <c r="AI177" s="136"/>
      <c r="AJ177" s="136"/>
      <c r="AK177" s="136"/>
      <c r="AL177" s="136"/>
      <c r="AM177" s="136"/>
      <c r="AN177" s="136"/>
      <c r="AO177" s="136"/>
      <c r="AP177" s="136"/>
      <c r="AQ177" s="136"/>
      <c r="AR177" s="211"/>
      <c r="AS177" s="136"/>
      <c r="AT177" s="136"/>
      <c r="AU177" s="136"/>
      <c r="AV177" s="136"/>
      <c r="AW177" s="136"/>
      <c r="AX177" s="136"/>
      <c r="AY177" s="136"/>
      <c r="AZ177" s="136"/>
      <c r="BA177" s="136"/>
      <c r="BB177" s="136"/>
      <c r="BC177" s="136"/>
      <c r="BD177" s="136"/>
      <c r="BE177" s="136"/>
      <c r="BF177" s="136"/>
      <c r="BG177" s="136"/>
      <c r="BH177" s="136"/>
      <c r="BI177" s="136"/>
      <c r="BJ177" s="136"/>
      <c r="BK177" s="136"/>
      <c r="BL177" s="136"/>
      <c r="BM177" s="136"/>
      <c r="BN177" s="136"/>
      <c r="BO177" s="136"/>
      <c r="BP177" s="136"/>
      <c r="BQ177" s="136"/>
      <c r="BR177" s="136"/>
      <c r="BS177" s="136"/>
      <c r="BT177" s="136"/>
      <c r="BU177" s="136"/>
      <c r="BV177" s="136"/>
      <c r="BW177" s="136"/>
      <c r="BX177" s="136"/>
      <c r="BY177" s="136"/>
      <c r="BZ177" s="136"/>
      <c r="CA177" s="136"/>
      <c r="CB177" s="136"/>
      <c r="CC177" s="136"/>
      <c r="CD177" s="136"/>
      <c r="CE177" s="136"/>
      <c r="CF177" s="211"/>
      <c r="CG177" s="136"/>
      <c r="CH177" s="136"/>
      <c r="CI177" s="136"/>
      <c r="CJ177" s="136"/>
      <c r="CK177" s="136"/>
      <c r="CL177" s="136"/>
      <c r="CM177" s="136"/>
      <c r="CN177" s="136"/>
      <c r="CO177" s="136"/>
      <c r="CP177" s="136"/>
      <c r="CQ177" s="136"/>
      <c r="CR177" s="136"/>
      <c r="CS177" s="136"/>
      <c r="CT177" s="136"/>
      <c r="CU177" s="136"/>
      <c r="CV177" s="136"/>
      <c r="CW177" s="136"/>
      <c r="CX177" s="136"/>
      <c r="CY177" s="136"/>
      <c r="CZ177" s="136"/>
      <c r="DA177" s="136"/>
      <c r="DB177" s="136"/>
      <c r="DC177" s="211"/>
      <c r="DD177" s="136"/>
      <c r="DE177" s="136"/>
      <c r="DF177" s="136"/>
      <c r="DG177" s="136"/>
      <c r="DH177" s="136"/>
      <c r="DI177" s="136"/>
      <c r="DJ177" s="136"/>
      <c r="DK177" s="136"/>
      <c r="DL177" s="136"/>
      <c r="DM177" s="136"/>
      <c r="DN177" s="136"/>
      <c r="DO177" s="136"/>
      <c r="DP177" s="136"/>
      <c r="DQ177" s="136"/>
      <c r="DR177" s="136"/>
      <c r="DS177" s="136"/>
      <c r="DT177" s="136"/>
      <c r="DU177" s="136"/>
      <c r="DV177" s="136"/>
      <c r="DW177" s="136"/>
      <c r="DX177" s="136"/>
    </row>
    <row r="178" spans="1:128" ht="12.75" customHeight="1">
      <c r="A178" s="136"/>
      <c r="B178" s="136"/>
      <c r="C178" s="136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6"/>
      <c r="AH178" s="136"/>
      <c r="AI178" s="136"/>
      <c r="AJ178" s="136"/>
      <c r="AK178" s="136"/>
      <c r="AL178" s="136"/>
      <c r="AM178" s="136"/>
      <c r="AN178" s="136"/>
      <c r="AO178" s="136"/>
      <c r="AP178" s="136"/>
      <c r="AQ178" s="136"/>
      <c r="AR178" s="211"/>
      <c r="AS178" s="136"/>
      <c r="AT178" s="136"/>
      <c r="AU178" s="136"/>
      <c r="AV178" s="136"/>
      <c r="AW178" s="136"/>
      <c r="AX178" s="136"/>
      <c r="AY178" s="136"/>
      <c r="AZ178" s="136"/>
      <c r="BA178" s="136"/>
      <c r="BB178" s="136"/>
      <c r="BC178" s="136"/>
      <c r="BD178" s="136"/>
      <c r="BE178" s="136"/>
      <c r="BF178" s="136"/>
      <c r="BG178" s="136"/>
      <c r="BH178" s="136"/>
      <c r="BI178" s="136"/>
      <c r="BJ178" s="136"/>
      <c r="BK178" s="136"/>
      <c r="BL178" s="136"/>
      <c r="BM178" s="136"/>
      <c r="BN178" s="136"/>
      <c r="BO178" s="136"/>
      <c r="BP178" s="136"/>
      <c r="BQ178" s="136"/>
      <c r="BR178" s="136"/>
      <c r="BS178" s="136"/>
      <c r="BT178" s="136"/>
      <c r="BU178" s="136"/>
      <c r="BV178" s="136"/>
      <c r="BW178" s="136"/>
      <c r="BX178" s="136"/>
      <c r="BY178" s="136"/>
      <c r="BZ178" s="136"/>
      <c r="CA178" s="136"/>
      <c r="CB178" s="136"/>
      <c r="CC178" s="136"/>
      <c r="CD178" s="136"/>
      <c r="CE178" s="136"/>
      <c r="CF178" s="211"/>
      <c r="CG178" s="136"/>
      <c r="CH178" s="136"/>
      <c r="CI178" s="136"/>
      <c r="CJ178" s="136"/>
      <c r="CK178" s="136"/>
      <c r="CL178" s="136"/>
      <c r="CM178" s="136"/>
      <c r="CN178" s="136"/>
      <c r="CO178" s="136"/>
      <c r="CP178" s="136"/>
      <c r="CQ178" s="136"/>
      <c r="CR178" s="136"/>
      <c r="CS178" s="136"/>
      <c r="CT178" s="136"/>
      <c r="CU178" s="136"/>
      <c r="CV178" s="136"/>
      <c r="CW178" s="136"/>
      <c r="CX178" s="136"/>
      <c r="CY178" s="136"/>
      <c r="CZ178" s="136"/>
      <c r="DA178" s="136"/>
      <c r="DB178" s="136"/>
      <c r="DC178" s="211"/>
      <c r="DD178" s="136"/>
      <c r="DE178" s="136"/>
      <c r="DF178" s="136"/>
      <c r="DG178" s="136"/>
      <c r="DH178" s="136"/>
      <c r="DI178" s="136"/>
      <c r="DJ178" s="136"/>
      <c r="DK178" s="136"/>
      <c r="DL178" s="136"/>
      <c r="DM178" s="136"/>
      <c r="DN178" s="136"/>
      <c r="DO178" s="136"/>
      <c r="DP178" s="136"/>
      <c r="DQ178" s="136"/>
      <c r="DR178" s="136"/>
      <c r="DS178" s="136"/>
      <c r="DT178" s="136"/>
      <c r="DU178" s="136"/>
      <c r="DV178" s="136"/>
      <c r="DW178" s="136"/>
      <c r="DX178" s="136"/>
    </row>
    <row r="179" spans="1:128" ht="12.75" customHeight="1">
      <c r="A179" s="136"/>
      <c r="B179" s="136"/>
      <c r="C179" s="136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6"/>
      <c r="AH179" s="136"/>
      <c r="AI179" s="136"/>
      <c r="AJ179" s="136"/>
      <c r="AK179" s="136"/>
      <c r="AL179" s="136"/>
      <c r="AM179" s="136"/>
      <c r="AN179" s="136"/>
      <c r="AO179" s="136"/>
      <c r="AP179" s="136"/>
      <c r="AQ179" s="136"/>
      <c r="AR179" s="211"/>
      <c r="AS179" s="136"/>
      <c r="AT179" s="136"/>
      <c r="AU179" s="136"/>
      <c r="AV179" s="136"/>
      <c r="AW179" s="136"/>
      <c r="AX179" s="136"/>
      <c r="AY179" s="136"/>
      <c r="AZ179" s="136"/>
      <c r="BA179" s="136"/>
      <c r="BB179" s="136"/>
      <c r="BC179" s="136"/>
      <c r="BD179" s="136"/>
      <c r="BE179" s="136"/>
      <c r="BF179" s="136"/>
      <c r="BG179" s="136"/>
      <c r="BH179" s="136"/>
      <c r="BI179" s="136"/>
      <c r="BJ179" s="136"/>
      <c r="BK179" s="136"/>
      <c r="BL179" s="136"/>
      <c r="BM179" s="136"/>
      <c r="BN179" s="136"/>
      <c r="BO179" s="136"/>
      <c r="BP179" s="136"/>
      <c r="BQ179" s="136"/>
      <c r="BR179" s="136"/>
      <c r="BS179" s="136"/>
      <c r="BT179" s="136"/>
      <c r="BU179" s="136"/>
      <c r="BV179" s="136"/>
      <c r="BW179" s="136"/>
      <c r="BX179" s="136"/>
      <c r="BY179" s="136"/>
      <c r="BZ179" s="136"/>
      <c r="CA179" s="136"/>
      <c r="CB179" s="136"/>
      <c r="CC179" s="136"/>
      <c r="CD179" s="136"/>
      <c r="CE179" s="136"/>
      <c r="CF179" s="211"/>
      <c r="CG179" s="136"/>
      <c r="CH179" s="136"/>
      <c r="CI179" s="136"/>
      <c r="CJ179" s="136"/>
      <c r="CK179" s="136"/>
      <c r="CL179" s="136"/>
      <c r="CM179" s="136"/>
      <c r="CN179" s="136"/>
      <c r="CO179" s="136"/>
      <c r="CP179" s="136"/>
      <c r="CQ179" s="136"/>
      <c r="CR179" s="136"/>
      <c r="CS179" s="136"/>
      <c r="CT179" s="136"/>
      <c r="CU179" s="136"/>
      <c r="CV179" s="136"/>
      <c r="CW179" s="136"/>
      <c r="CX179" s="136"/>
      <c r="CY179" s="136"/>
      <c r="CZ179" s="136"/>
      <c r="DA179" s="136"/>
      <c r="DB179" s="136"/>
      <c r="DC179" s="211"/>
      <c r="DD179" s="136"/>
      <c r="DE179" s="136"/>
      <c r="DF179" s="136"/>
      <c r="DG179" s="136"/>
      <c r="DH179" s="136"/>
      <c r="DI179" s="136"/>
      <c r="DJ179" s="136"/>
      <c r="DK179" s="136"/>
      <c r="DL179" s="136"/>
      <c r="DM179" s="136"/>
      <c r="DN179" s="136"/>
      <c r="DO179" s="136"/>
      <c r="DP179" s="136"/>
      <c r="DQ179" s="136"/>
      <c r="DR179" s="136"/>
      <c r="DS179" s="136"/>
      <c r="DT179" s="136"/>
      <c r="DU179" s="136"/>
      <c r="DV179" s="136"/>
      <c r="DW179" s="136"/>
      <c r="DX179" s="136"/>
    </row>
    <row r="180" spans="1:128" ht="12.75" customHeight="1">
      <c r="A180" s="136"/>
      <c r="B180" s="136"/>
      <c r="C180" s="136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6"/>
      <c r="AH180" s="136"/>
      <c r="AI180" s="136"/>
      <c r="AJ180" s="136"/>
      <c r="AK180" s="136"/>
      <c r="AL180" s="136"/>
      <c r="AM180" s="136"/>
      <c r="AN180" s="136"/>
      <c r="AO180" s="136"/>
      <c r="AP180" s="136"/>
      <c r="AQ180" s="136"/>
      <c r="AR180" s="211"/>
      <c r="AS180" s="136"/>
      <c r="AT180" s="136"/>
      <c r="AU180" s="136"/>
      <c r="AV180" s="136"/>
      <c r="AW180" s="136"/>
      <c r="AX180" s="136"/>
      <c r="AY180" s="136"/>
      <c r="AZ180" s="136"/>
      <c r="BA180" s="136"/>
      <c r="BB180" s="136"/>
      <c r="BC180" s="136"/>
      <c r="BD180" s="136"/>
      <c r="BE180" s="136"/>
      <c r="BF180" s="136"/>
      <c r="BG180" s="136"/>
      <c r="BH180" s="136"/>
      <c r="BI180" s="136"/>
      <c r="BJ180" s="136"/>
      <c r="BK180" s="136"/>
      <c r="BL180" s="136"/>
      <c r="BM180" s="136"/>
      <c r="BN180" s="136"/>
      <c r="BO180" s="136"/>
      <c r="BP180" s="136"/>
      <c r="BQ180" s="136"/>
      <c r="BR180" s="136"/>
      <c r="BS180" s="136"/>
      <c r="BT180" s="136"/>
      <c r="BU180" s="136"/>
      <c r="BV180" s="136"/>
      <c r="BW180" s="136"/>
      <c r="BX180" s="136"/>
      <c r="BY180" s="136"/>
      <c r="BZ180" s="136"/>
      <c r="CA180" s="136"/>
      <c r="CB180" s="136"/>
      <c r="CC180" s="136"/>
      <c r="CD180" s="136"/>
      <c r="CE180" s="136"/>
      <c r="CF180" s="211"/>
      <c r="CG180" s="136"/>
      <c r="CH180" s="136"/>
      <c r="CI180" s="136"/>
      <c r="CJ180" s="136"/>
      <c r="CK180" s="136"/>
      <c r="CL180" s="136"/>
      <c r="CM180" s="136"/>
      <c r="CN180" s="136"/>
      <c r="CO180" s="136"/>
      <c r="CP180" s="136"/>
      <c r="CQ180" s="136"/>
      <c r="CR180" s="136"/>
      <c r="CS180" s="136"/>
      <c r="CT180" s="136"/>
      <c r="CU180" s="136"/>
      <c r="CV180" s="136"/>
      <c r="CW180" s="136"/>
      <c r="CX180" s="136"/>
      <c r="CY180" s="136"/>
      <c r="CZ180" s="136"/>
      <c r="DA180" s="136"/>
      <c r="DB180" s="136"/>
      <c r="DC180" s="211"/>
      <c r="DD180" s="136"/>
      <c r="DE180" s="136"/>
      <c r="DF180" s="136"/>
      <c r="DG180" s="136"/>
      <c r="DH180" s="136"/>
      <c r="DI180" s="136"/>
      <c r="DJ180" s="136"/>
      <c r="DK180" s="136"/>
      <c r="DL180" s="136"/>
      <c r="DM180" s="136"/>
      <c r="DN180" s="136"/>
      <c r="DO180" s="136"/>
      <c r="DP180" s="136"/>
      <c r="DQ180" s="136"/>
      <c r="DR180" s="136"/>
      <c r="DS180" s="136"/>
      <c r="DT180" s="136"/>
      <c r="DU180" s="136"/>
      <c r="DV180" s="136"/>
      <c r="DW180" s="136"/>
      <c r="DX180" s="136"/>
    </row>
    <row r="181" spans="1:128" ht="12.75" customHeight="1">
      <c r="A181" s="136"/>
      <c r="B181" s="136"/>
      <c r="C181" s="136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6"/>
      <c r="AH181" s="136"/>
      <c r="AI181" s="136"/>
      <c r="AJ181" s="136"/>
      <c r="AK181" s="136"/>
      <c r="AL181" s="136"/>
      <c r="AM181" s="136"/>
      <c r="AN181" s="136"/>
      <c r="AO181" s="136"/>
      <c r="AP181" s="136"/>
      <c r="AQ181" s="136"/>
      <c r="AR181" s="211"/>
      <c r="AS181" s="136"/>
      <c r="AT181" s="136"/>
      <c r="AU181" s="136"/>
      <c r="AV181" s="136"/>
      <c r="AW181" s="136"/>
      <c r="AX181" s="136"/>
      <c r="AY181" s="136"/>
      <c r="AZ181" s="136"/>
      <c r="BA181" s="136"/>
      <c r="BB181" s="136"/>
      <c r="BC181" s="136"/>
      <c r="BD181" s="136"/>
      <c r="BE181" s="136"/>
      <c r="BF181" s="136"/>
      <c r="BG181" s="136"/>
      <c r="BH181" s="136"/>
      <c r="BI181" s="136"/>
      <c r="BJ181" s="136"/>
      <c r="BK181" s="136"/>
      <c r="BL181" s="136"/>
      <c r="BM181" s="136"/>
      <c r="BN181" s="136"/>
      <c r="BO181" s="136"/>
      <c r="BP181" s="136"/>
      <c r="BQ181" s="136"/>
      <c r="BR181" s="136"/>
      <c r="BS181" s="136"/>
      <c r="BT181" s="136"/>
      <c r="BU181" s="136"/>
      <c r="BV181" s="136"/>
      <c r="BW181" s="136"/>
      <c r="BX181" s="136"/>
      <c r="BY181" s="136"/>
      <c r="BZ181" s="136"/>
      <c r="CA181" s="136"/>
      <c r="CB181" s="136"/>
      <c r="CC181" s="136"/>
      <c r="CD181" s="136"/>
      <c r="CE181" s="136"/>
      <c r="CF181" s="211"/>
      <c r="CG181" s="136"/>
      <c r="CH181" s="136"/>
      <c r="CI181" s="136"/>
      <c r="CJ181" s="136"/>
      <c r="CK181" s="136"/>
      <c r="CL181" s="136"/>
      <c r="CM181" s="136"/>
      <c r="CN181" s="136"/>
      <c r="CO181" s="136"/>
      <c r="CP181" s="136"/>
      <c r="CQ181" s="136"/>
      <c r="CR181" s="136"/>
      <c r="CS181" s="136"/>
      <c r="CT181" s="136"/>
      <c r="CU181" s="136"/>
      <c r="CV181" s="136"/>
      <c r="CW181" s="136"/>
      <c r="CX181" s="136"/>
      <c r="CY181" s="136"/>
      <c r="CZ181" s="136"/>
      <c r="DA181" s="136"/>
      <c r="DB181" s="136"/>
      <c r="DC181" s="211"/>
      <c r="DD181" s="136"/>
      <c r="DE181" s="136"/>
      <c r="DF181" s="136"/>
      <c r="DG181" s="136"/>
      <c r="DH181" s="136"/>
      <c r="DI181" s="136"/>
      <c r="DJ181" s="136"/>
      <c r="DK181" s="136"/>
      <c r="DL181" s="136"/>
      <c r="DM181" s="136"/>
      <c r="DN181" s="136"/>
      <c r="DO181" s="136"/>
      <c r="DP181" s="136"/>
      <c r="DQ181" s="136"/>
      <c r="DR181" s="136"/>
      <c r="DS181" s="136"/>
      <c r="DT181" s="136"/>
      <c r="DU181" s="136"/>
      <c r="DV181" s="136"/>
      <c r="DW181" s="136"/>
      <c r="DX181" s="136"/>
    </row>
    <row r="182" spans="1:128" ht="12.75" customHeight="1">
      <c r="A182" s="136"/>
      <c r="B182" s="136"/>
      <c r="C182" s="136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6"/>
      <c r="AH182" s="136"/>
      <c r="AI182" s="136"/>
      <c r="AJ182" s="136"/>
      <c r="AK182" s="136"/>
      <c r="AL182" s="136"/>
      <c r="AM182" s="136"/>
      <c r="AN182" s="136"/>
      <c r="AO182" s="136"/>
      <c r="AP182" s="136"/>
      <c r="AQ182" s="136"/>
      <c r="AR182" s="211"/>
      <c r="AS182" s="136"/>
      <c r="AT182" s="136"/>
      <c r="AU182" s="136"/>
      <c r="AV182" s="136"/>
      <c r="AW182" s="136"/>
      <c r="AX182" s="136"/>
      <c r="AY182" s="136"/>
      <c r="AZ182" s="136"/>
      <c r="BA182" s="136"/>
      <c r="BB182" s="136"/>
      <c r="BC182" s="136"/>
      <c r="BD182" s="136"/>
      <c r="BE182" s="136"/>
      <c r="BF182" s="136"/>
      <c r="BG182" s="136"/>
      <c r="BH182" s="136"/>
      <c r="BI182" s="136"/>
      <c r="BJ182" s="136"/>
      <c r="BK182" s="136"/>
      <c r="BL182" s="136"/>
      <c r="BM182" s="136"/>
      <c r="BN182" s="136"/>
      <c r="BO182" s="136"/>
      <c r="BP182" s="136"/>
      <c r="BQ182" s="136"/>
      <c r="BR182" s="136"/>
      <c r="BS182" s="136"/>
      <c r="BT182" s="136"/>
      <c r="BU182" s="136"/>
      <c r="BV182" s="136"/>
      <c r="BW182" s="136"/>
      <c r="BX182" s="136"/>
      <c r="BY182" s="136"/>
      <c r="BZ182" s="136"/>
      <c r="CA182" s="136"/>
      <c r="CB182" s="136"/>
      <c r="CC182" s="136"/>
      <c r="CD182" s="136"/>
      <c r="CE182" s="136"/>
      <c r="CF182" s="211"/>
      <c r="CG182" s="136"/>
      <c r="CH182" s="136"/>
      <c r="CI182" s="136"/>
      <c r="CJ182" s="136"/>
      <c r="CK182" s="136"/>
      <c r="CL182" s="136"/>
      <c r="CM182" s="136"/>
      <c r="CN182" s="136"/>
      <c r="CO182" s="136"/>
      <c r="CP182" s="136"/>
      <c r="CQ182" s="136"/>
      <c r="CR182" s="136"/>
      <c r="CS182" s="136"/>
      <c r="CT182" s="136"/>
      <c r="CU182" s="136"/>
      <c r="CV182" s="136"/>
      <c r="CW182" s="136"/>
      <c r="CX182" s="136"/>
      <c r="CY182" s="136"/>
      <c r="CZ182" s="136"/>
      <c r="DA182" s="136"/>
      <c r="DB182" s="136"/>
      <c r="DC182" s="211"/>
      <c r="DD182" s="136"/>
      <c r="DE182" s="136"/>
      <c r="DF182" s="136"/>
      <c r="DG182" s="136"/>
      <c r="DH182" s="136"/>
      <c r="DI182" s="136"/>
      <c r="DJ182" s="136"/>
      <c r="DK182" s="136"/>
      <c r="DL182" s="136"/>
      <c r="DM182" s="136"/>
      <c r="DN182" s="136"/>
      <c r="DO182" s="136"/>
      <c r="DP182" s="136"/>
      <c r="DQ182" s="136"/>
      <c r="DR182" s="136"/>
      <c r="DS182" s="136"/>
      <c r="DT182" s="136"/>
      <c r="DU182" s="136"/>
      <c r="DV182" s="136"/>
      <c r="DW182" s="136"/>
      <c r="DX182" s="136"/>
    </row>
    <row r="183" spans="1:128" ht="12.75" customHeight="1">
      <c r="A183" s="136"/>
      <c r="B183" s="136"/>
      <c r="C183" s="136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6"/>
      <c r="AH183" s="136"/>
      <c r="AI183" s="136"/>
      <c r="AJ183" s="136"/>
      <c r="AK183" s="136"/>
      <c r="AL183" s="136"/>
      <c r="AM183" s="136"/>
      <c r="AN183" s="136"/>
      <c r="AO183" s="136"/>
      <c r="AP183" s="136"/>
      <c r="AQ183" s="136"/>
      <c r="AR183" s="211"/>
      <c r="AS183" s="136"/>
      <c r="AT183" s="136"/>
      <c r="AU183" s="136"/>
      <c r="AV183" s="136"/>
      <c r="AW183" s="136"/>
      <c r="AX183" s="136"/>
      <c r="AY183" s="136"/>
      <c r="AZ183" s="136"/>
      <c r="BA183" s="136"/>
      <c r="BB183" s="136"/>
      <c r="BC183" s="136"/>
      <c r="BD183" s="136"/>
      <c r="BE183" s="136"/>
      <c r="BF183" s="136"/>
      <c r="BG183" s="136"/>
      <c r="BH183" s="136"/>
      <c r="BI183" s="136"/>
      <c r="BJ183" s="136"/>
      <c r="BK183" s="136"/>
      <c r="BL183" s="136"/>
      <c r="BM183" s="136"/>
      <c r="BN183" s="136"/>
      <c r="BO183" s="136"/>
      <c r="BP183" s="136"/>
      <c r="BQ183" s="136"/>
      <c r="BR183" s="136"/>
      <c r="BS183" s="136"/>
      <c r="BT183" s="136"/>
      <c r="BU183" s="136"/>
      <c r="BV183" s="136"/>
      <c r="BW183" s="136"/>
      <c r="BX183" s="136"/>
      <c r="BY183" s="136"/>
      <c r="BZ183" s="136"/>
      <c r="CA183" s="136"/>
      <c r="CB183" s="136"/>
      <c r="CC183" s="136"/>
      <c r="CD183" s="136"/>
      <c r="CE183" s="136"/>
      <c r="CF183" s="211"/>
      <c r="CG183" s="136"/>
      <c r="CH183" s="136"/>
      <c r="CI183" s="136"/>
      <c r="CJ183" s="136"/>
      <c r="CK183" s="136"/>
      <c r="CL183" s="136"/>
      <c r="CM183" s="136"/>
      <c r="CN183" s="136"/>
      <c r="CO183" s="136"/>
      <c r="CP183" s="136"/>
      <c r="CQ183" s="136"/>
      <c r="CR183" s="136"/>
      <c r="CS183" s="136"/>
      <c r="CT183" s="136"/>
      <c r="CU183" s="136"/>
      <c r="CV183" s="136"/>
      <c r="CW183" s="136"/>
      <c r="CX183" s="136"/>
      <c r="CY183" s="136"/>
      <c r="CZ183" s="136"/>
      <c r="DA183" s="136"/>
      <c r="DB183" s="136"/>
      <c r="DC183" s="211"/>
      <c r="DD183" s="136"/>
      <c r="DE183" s="136"/>
      <c r="DF183" s="136"/>
      <c r="DG183" s="136"/>
      <c r="DH183" s="136"/>
      <c r="DI183" s="136"/>
      <c r="DJ183" s="136"/>
      <c r="DK183" s="136"/>
      <c r="DL183" s="136"/>
      <c r="DM183" s="136"/>
      <c r="DN183" s="136"/>
      <c r="DO183" s="136"/>
      <c r="DP183" s="136"/>
      <c r="DQ183" s="136"/>
      <c r="DR183" s="136"/>
      <c r="DS183" s="136"/>
      <c r="DT183" s="136"/>
      <c r="DU183" s="136"/>
      <c r="DV183" s="136"/>
      <c r="DW183" s="136"/>
      <c r="DX183" s="136"/>
    </row>
    <row r="184" spans="1:128" ht="12.75" customHeight="1">
      <c r="A184" s="136"/>
      <c r="B184" s="136"/>
      <c r="C184" s="136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6"/>
      <c r="AH184" s="136"/>
      <c r="AI184" s="136"/>
      <c r="AJ184" s="136"/>
      <c r="AK184" s="136"/>
      <c r="AL184" s="136"/>
      <c r="AM184" s="136"/>
      <c r="AN184" s="136"/>
      <c r="AO184" s="136"/>
      <c r="AP184" s="136"/>
      <c r="AQ184" s="136"/>
      <c r="AR184" s="211"/>
      <c r="AS184" s="136"/>
      <c r="AT184" s="136"/>
      <c r="AU184" s="136"/>
      <c r="AV184" s="136"/>
      <c r="AW184" s="136"/>
      <c r="AX184" s="136"/>
      <c r="AY184" s="136"/>
      <c r="AZ184" s="136"/>
      <c r="BA184" s="136"/>
      <c r="BB184" s="136"/>
      <c r="BC184" s="136"/>
      <c r="BD184" s="136"/>
      <c r="BE184" s="136"/>
      <c r="BF184" s="136"/>
      <c r="BG184" s="136"/>
      <c r="BH184" s="136"/>
      <c r="BI184" s="136"/>
      <c r="BJ184" s="136"/>
      <c r="BK184" s="136"/>
      <c r="BL184" s="136"/>
      <c r="BM184" s="136"/>
      <c r="BN184" s="136"/>
      <c r="BO184" s="136"/>
      <c r="BP184" s="136"/>
      <c r="BQ184" s="136"/>
      <c r="BR184" s="136"/>
      <c r="BS184" s="136"/>
      <c r="BT184" s="136"/>
      <c r="BU184" s="136"/>
      <c r="BV184" s="136"/>
      <c r="BW184" s="136"/>
      <c r="BX184" s="136"/>
      <c r="BY184" s="136"/>
      <c r="BZ184" s="136"/>
      <c r="CA184" s="136"/>
      <c r="CB184" s="136"/>
      <c r="CC184" s="136"/>
      <c r="CD184" s="136"/>
      <c r="CE184" s="136"/>
      <c r="CF184" s="211"/>
      <c r="CG184" s="136"/>
      <c r="CH184" s="136"/>
      <c r="CI184" s="136"/>
      <c r="CJ184" s="136"/>
      <c r="CK184" s="136"/>
      <c r="CL184" s="136"/>
      <c r="CM184" s="136"/>
      <c r="CN184" s="136"/>
      <c r="CO184" s="136"/>
      <c r="CP184" s="136"/>
      <c r="CQ184" s="136"/>
      <c r="CR184" s="136"/>
      <c r="CS184" s="136"/>
      <c r="CT184" s="136"/>
      <c r="CU184" s="136"/>
      <c r="CV184" s="136"/>
      <c r="CW184" s="136"/>
      <c r="CX184" s="136"/>
      <c r="CY184" s="136"/>
      <c r="CZ184" s="136"/>
      <c r="DA184" s="136"/>
      <c r="DB184" s="136"/>
      <c r="DC184" s="211"/>
      <c r="DD184" s="136"/>
      <c r="DE184" s="136"/>
      <c r="DF184" s="136"/>
      <c r="DG184" s="136"/>
      <c r="DH184" s="136"/>
      <c r="DI184" s="136"/>
      <c r="DJ184" s="136"/>
      <c r="DK184" s="136"/>
      <c r="DL184" s="136"/>
      <c r="DM184" s="136"/>
      <c r="DN184" s="136"/>
      <c r="DO184" s="136"/>
      <c r="DP184" s="136"/>
      <c r="DQ184" s="136"/>
      <c r="DR184" s="136"/>
      <c r="DS184" s="136"/>
      <c r="DT184" s="136"/>
      <c r="DU184" s="136"/>
      <c r="DV184" s="136"/>
      <c r="DW184" s="136"/>
      <c r="DX184" s="136"/>
    </row>
    <row r="185" spans="1:128" ht="12.75" customHeight="1">
      <c r="A185" s="136"/>
      <c r="B185" s="136"/>
      <c r="C185" s="136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6"/>
      <c r="AH185" s="136"/>
      <c r="AI185" s="136"/>
      <c r="AJ185" s="136"/>
      <c r="AK185" s="136"/>
      <c r="AL185" s="136"/>
      <c r="AM185" s="136"/>
      <c r="AN185" s="136"/>
      <c r="AO185" s="136"/>
      <c r="AP185" s="136"/>
      <c r="AQ185" s="136"/>
      <c r="AR185" s="211"/>
      <c r="AS185" s="136"/>
      <c r="AT185" s="136"/>
      <c r="AU185" s="136"/>
      <c r="AV185" s="136"/>
      <c r="AW185" s="136"/>
      <c r="AX185" s="136"/>
      <c r="AY185" s="136"/>
      <c r="AZ185" s="136"/>
      <c r="BA185" s="136"/>
      <c r="BB185" s="136"/>
      <c r="BC185" s="136"/>
      <c r="BD185" s="136"/>
      <c r="BE185" s="136"/>
      <c r="BF185" s="136"/>
      <c r="BG185" s="136"/>
      <c r="BH185" s="136"/>
      <c r="BI185" s="136"/>
      <c r="BJ185" s="136"/>
      <c r="BK185" s="136"/>
      <c r="BL185" s="136"/>
      <c r="BM185" s="136"/>
      <c r="BN185" s="136"/>
      <c r="BO185" s="136"/>
      <c r="BP185" s="136"/>
      <c r="BQ185" s="136"/>
      <c r="BR185" s="136"/>
      <c r="BS185" s="136"/>
      <c r="BT185" s="136"/>
      <c r="BU185" s="136"/>
      <c r="BV185" s="136"/>
      <c r="BW185" s="136"/>
      <c r="BX185" s="136"/>
      <c r="BY185" s="136"/>
      <c r="BZ185" s="136"/>
      <c r="CA185" s="136"/>
      <c r="CB185" s="136"/>
      <c r="CC185" s="136"/>
      <c r="CD185" s="136"/>
      <c r="CE185" s="136"/>
      <c r="CF185" s="211"/>
      <c r="CG185" s="136"/>
      <c r="CH185" s="136"/>
      <c r="CI185" s="136"/>
      <c r="CJ185" s="136"/>
      <c r="CK185" s="136"/>
      <c r="CL185" s="136"/>
      <c r="CM185" s="136"/>
      <c r="CN185" s="136"/>
      <c r="CO185" s="136"/>
      <c r="CP185" s="136"/>
      <c r="CQ185" s="136"/>
      <c r="CR185" s="136"/>
      <c r="CS185" s="136"/>
      <c r="CT185" s="136"/>
      <c r="CU185" s="136"/>
      <c r="CV185" s="136"/>
      <c r="CW185" s="136"/>
      <c r="CX185" s="136"/>
      <c r="CY185" s="136"/>
      <c r="CZ185" s="136"/>
      <c r="DA185" s="136"/>
      <c r="DB185" s="136"/>
      <c r="DC185" s="211"/>
      <c r="DD185" s="136"/>
      <c r="DE185" s="136"/>
      <c r="DF185" s="136"/>
      <c r="DG185" s="136"/>
      <c r="DH185" s="136"/>
      <c r="DI185" s="136"/>
      <c r="DJ185" s="136"/>
      <c r="DK185" s="136"/>
      <c r="DL185" s="136"/>
      <c r="DM185" s="136"/>
      <c r="DN185" s="136"/>
      <c r="DO185" s="136"/>
      <c r="DP185" s="136"/>
      <c r="DQ185" s="136"/>
      <c r="DR185" s="136"/>
      <c r="DS185" s="136"/>
      <c r="DT185" s="136"/>
      <c r="DU185" s="136"/>
      <c r="DV185" s="136"/>
      <c r="DW185" s="136"/>
      <c r="DX185" s="136"/>
    </row>
    <row r="186" spans="1:128" ht="12.75" customHeight="1">
      <c r="A186" s="136"/>
      <c r="B186" s="136"/>
      <c r="C186" s="136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6"/>
      <c r="AH186" s="136"/>
      <c r="AI186" s="136"/>
      <c r="AJ186" s="136"/>
      <c r="AK186" s="136"/>
      <c r="AL186" s="136"/>
      <c r="AM186" s="136"/>
      <c r="AN186" s="136"/>
      <c r="AO186" s="136"/>
      <c r="AP186" s="136"/>
      <c r="AQ186" s="136"/>
      <c r="AR186" s="211"/>
      <c r="AS186" s="136"/>
      <c r="AT186" s="136"/>
      <c r="AU186" s="136"/>
      <c r="AV186" s="136"/>
      <c r="AW186" s="136"/>
      <c r="AX186" s="136"/>
      <c r="AY186" s="136"/>
      <c r="AZ186" s="136"/>
      <c r="BA186" s="136"/>
      <c r="BB186" s="136"/>
      <c r="BC186" s="136"/>
      <c r="BD186" s="136"/>
      <c r="BE186" s="136"/>
      <c r="BF186" s="136"/>
      <c r="BG186" s="136"/>
      <c r="BH186" s="136"/>
      <c r="BI186" s="136"/>
      <c r="BJ186" s="136"/>
      <c r="BK186" s="136"/>
      <c r="BL186" s="136"/>
      <c r="BM186" s="136"/>
      <c r="BN186" s="136"/>
      <c r="BO186" s="136"/>
      <c r="BP186" s="136"/>
      <c r="BQ186" s="136"/>
      <c r="BR186" s="136"/>
      <c r="BS186" s="136"/>
      <c r="BT186" s="136"/>
      <c r="BU186" s="136"/>
      <c r="BV186" s="136"/>
      <c r="BW186" s="136"/>
      <c r="BX186" s="136"/>
      <c r="BY186" s="136"/>
      <c r="BZ186" s="136"/>
      <c r="CA186" s="136"/>
      <c r="CB186" s="136"/>
      <c r="CC186" s="136"/>
      <c r="CD186" s="136"/>
      <c r="CE186" s="136"/>
      <c r="CF186" s="211"/>
      <c r="CG186" s="136"/>
      <c r="CH186" s="136"/>
      <c r="CI186" s="136"/>
      <c r="CJ186" s="136"/>
      <c r="CK186" s="136"/>
      <c r="CL186" s="136"/>
      <c r="CM186" s="136"/>
      <c r="CN186" s="136"/>
      <c r="CO186" s="136"/>
      <c r="CP186" s="136"/>
      <c r="CQ186" s="136"/>
      <c r="CR186" s="136"/>
      <c r="CS186" s="136"/>
      <c r="CT186" s="136"/>
      <c r="CU186" s="136"/>
      <c r="CV186" s="136"/>
      <c r="CW186" s="136"/>
      <c r="CX186" s="136"/>
      <c r="CY186" s="136"/>
      <c r="CZ186" s="136"/>
      <c r="DA186" s="136"/>
      <c r="DB186" s="136"/>
      <c r="DC186" s="211"/>
      <c r="DD186" s="136"/>
      <c r="DE186" s="136"/>
      <c r="DF186" s="136"/>
      <c r="DG186" s="136"/>
      <c r="DH186" s="136"/>
      <c r="DI186" s="136"/>
      <c r="DJ186" s="136"/>
      <c r="DK186" s="136"/>
      <c r="DL186" s="136"/>
      <c r="DM186" s="136"/>
      <c r="DN186" s="136"/>
      <c r="DO186" s="136"/>
      <c r="DP186" s="136"/>
      <c r="DQ186" s="136"/>
      <c r="DR186" s="136"/>
      <c r="DS186" s="136"/>
      <c r="DT186" s="136"/>
      <c r="DU186" s="136"/>
      <c r="DV186" s="136"/>
      <c r="DW186" s="136"/>
      <c r="DX186" s="136"/>
    </row>
    <row r="187" spans="1:128" ht="12.75" customHeight="1">
      <c r="A187" s="136"/>
      <c r="B187" s="136"/>
      <c r="C187" s="136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6"/>
      <c r="AH187" s="136"/>
      <c r="AI187" s="136"/>
      <c r="AJ187" s="136"/>
      <c r="AK187" s="136"/>
      <c r="AL187" s="136"/>
      <c r="AM187" s="136"/>
      <c r="AN187" s="136"/>
      <c r="AO187" s="136"/>
      <c r="AP187" s="136"/>
      <c r="AQ187" s="136"/>
      <c r="AR187" s="211"/>
      <c r="AS187" s="136"/>
      <c r="AT187" s="136"/>
      <c r="AU187" s="136"/>
      <c r="AV187" s="136"/>
      <c r="AW187" s="136"/>
      <c r="AX187" s="136"/>
      <c r="AY187" s="136"/>
      <c r="AZ187" s="136"/>
      <c r="BA187" s="136"/>
      <c r="BB187" s="136"/>
      <c r="BC187" s="136"/>
      <c r="BD187" s="136"/>
      <c r="BE187" s="136"/>
      <c r="BF187" s="136"/>
      <c r="BG187" s="136"/>
      <c r="BH187" s="136"/>
      <c r="BI187" s="136"/>
      <c r="BJ187" s="136"/>
      <c r="BK187" s="136"/>
      <c r="BL187" s="136"/>
      <c r="BM187" s="136"/>
      <c r="BN187" s="136"/>
      <c r="BO187" s="136"/>
      <c r="BP187" s="136"/>
      <c r="BQ187" s="136"/>
      <c r="BR187" s="136"/>
      <c r="BS187" s="136"/>
      <c r="BT187" s="136"/>
      <c r="BU187" s="136"/>
      <c r="BV187" s="136"/>
      <c r="BW187" s="136"/>
      <c r="BX187" s="136"/>
      <c r="BY187" s="136"/>
      <c r="BZ187" s="136"/>
      <c r="CA187" s="136"/>
      <c r="CB187" s="136"/>
      <c r="CC187" s="136"/>
      <c r="CD187" s="136"/>
      <c r="CE187" s="136"/>
      <c r="CF187" s="211"/>
      <c r="CG187" s="136"/>
      <c r="CH187" s="136"/>
      <c r="CI187" s="136"/>
      <c r="CJ187" s="136"/>
      <c r="CK187" s="136"/>
      <c r="CL187" s="136"/>
      <c r="CM187" s="136"/>
      <c r="CN187" s="136"/>
      <c r="CO187" s="136"/>
      <c r="CP187" s="136"/>
      <c r="CQ187" s="136"/>
      <c r="CR187" s="136"/>
      <c r="CS187" s="136"/>
      <c r="CT187" s="136"/>
      <c r="CU187" s="136"/>
      <c r="CV187" s="136"/>
      <c r="CW187" s="136"/>
      <c r="CX187" s="136"/>
      <c r="CY187" s="136"/>
      <c r="CZ187" s="136"/>
      <c r="DA187" s="136"/>
      <c r="DB187" s="136"/>
      <c r="DC187" s="211"/>
      <c r="DD187" s="136"/>
      <c r="DE187" s="136"/>
      <c r="DF187" s="136"/>
      <c r="DG187" s="136"/>
      <c r="DH187" s="136"/>
      <c r="DI187" s="136"/>
      <c r="DJ187" s="136"/>
      <c r="DK187" s="136"/>
      <c r="DL187" s="136"/>
      <c r="DM187" s="136"/>
      <c r="DN187" s="136"/>
      <c r="DO187" s="136"/>
      <c r="DP187" s="136"/>
      <c r="DQ187" s="136"/>
      <c r="DR187" s="136"/>
      <c r="DS187" s="136"/>
      <c r="DT187" s="136"/>
      <c r="DU187" s="136"/>
      <c r="DV187" s="136"/>
      <c r="DW187" s="136"/>
      <c r="DX187" s="136"/>
    </row>
    <row r="188" spans="1:128" ht="12.75" customHeight="1">
      <c r="A188" s="136"/>
      <c r="B188" s="136"/>
      <c r="C188" s="136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6"/>
      <c r="AH188" s="136"/>
      <c r="AI188" s="136"/>
      <c r="AJ188" s="136"/>
      <c r="AK188" s="136"/>
      <c r="AL188" s="136"/>
      <c r="AM188" s="136"/>
      <c r="AN188" s="136"/>
      <c r="AO188" s="136"/>
      <c r="AP188" s="136"/>
      <c r="AQ188" s="136"/>
      <c r="AR188" s="211"/>
      <c r="AS188" s="136"/>
      <c r="AT188" s="136"/>
      <c r="AU188" s="136"/>
      <c r="AV188" s="136"/>
      <c r="AW188" s="136"/>
      <c r="AX188" s="136"/>
      <c r="AY188" s="136"/>
      <c r="AZ188" s="136"/>
      <c r="BA188" s="136"/>
      <c r="BB188" s="136"/>
      <c r="BC188" s="136"/>
      <c r="BD188" s="136"/>
      <c r="BE188" s="136"/>
      <c r="BF188" s="136"/>
      <c r="BG188" s="136"/>
      <c r="BH188" s="136"/>
      <c r="BI188" s="136"/>
      <c r="BJ188" s="136"/>
      <c r="BK188" s="136"/>
      <c r="BL188" s="136"/>
      <c r="BM188" s="136"/>
      <c r="BN188" s="136"/>
      <c r="BO188" s="136"/>
      <c r="BP188" s="136"/>
      <c r="BQ188" s="136"/>
      <c r="BR188" s="136"/>
      <c r="BS188" s="136"/>
      <c r="BT188" s="136"/>
      <c r="BU188" s="136"/>
      <c r="BV188" s="136"/>
      <c r="BW188" s="136"/>
      <c r="BX188" s="136"/>
      <c r="BY188" s="136"/>
      <c r="BZ188" s="136"/>
      <c r="CA188" s="136"/>
      <c r="CB188" s="136"/>
      <c r="CC188" s="136"/>
      <c r="CD188" s="136"/>
      <c r="CE188" s="136"/>
      <c r="CF188" s="211"/>
      <c r="CG188" s="136"/>
      <c r="CH188" s="136"/>
      <c r="CI188" s="136"/>
      <c r="CJ188" s="136"/>
      <c r="CK188" s="136"/>
      <c r="CL188" s="136"/>
      <c r="CM188" s="136"/>
      <c r="CN188" s="136"/>
      <c r="CO188" s="136"/>
      <c r="CP188" s="136"/>
      <c r="CQ188" s="136"/>
      <c r="CR188" s="136"/>
      <c r="CS188" s="136"/>
      <c r="CT188" s="136"/>
      <c r="CU188" s="136"/>
      <c r="CV188" s="136"/>
      <c r="CW188" s="136"/>
      <c r="CX188" s="136"/>
      <c r="CY188" s="136"/>
      <c r="CZ188" s="136"/>
      <c r="DA188" s="136"/>
      <c r="DB188" s="136"/>
      <c r="DC188" s="211"/>
      <c r="DD188" s="136"/>
      <c r="DE188" s="136"/>
      <c r="DF188" s="136"/>
      <c r="DG188" s="136"/>
      <c r="DH188" s="136"/>
      <c r="DI188" s="136"/>
      <c r="DJ188" s="136"/>
      <c r="DK188" s="136"/>
      <c r="DL188" s="136"/>
      <c r="DM188" s="136"/>
      <c r="DN188" s="136"/>
      <c r="DO188" s="136"/>
      <c r="DP188" s="136"/>
      <c r="DQ188" s="136"/>
      <c r="DR188" s="136"/>
      <c r="DS188" s="136"/>
      <c r="DT188" s="136"/>
      <c r="DU188" s="136"/>
      <c r="DV188" s="136"/>
      <c r="DW188" s="136"/>
      <c r="DX188" s="136"/>
    </row>
    <row r="189" spans="1:128" ht="12.75" customHeight="1">
      <c r="A189" s="136"/>
      <c r="B189" s="136"/>
      <c r="C189" s="136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6"/>
      <c r="AH189" s="136"/>
      <c r="AI189" s="136"/>
      <c r="AJ189" s="136"/>
      <c r="AK189" s="136"/>
      <c r="AL189" s="136"/>
      <c r="AM189" s="136"/>
      <c r="AN189" s="136"/>
      <c r="AO189" s="136"/>
      <c r="AP189" s="136"/>
      <c r="AQ189" s="136"/>
      <c r="AR189" s="211"/>
      <c r="AS189" s="136"/>
      <c r="AT189" s="136"/>
      <c r="AU189" s="136"/>
      <c r="AV189" s="136"/>
      <c r="AW189" s="136"/>
      <c r="AX189" s="136"/>
      <c r="AY189" s="136"/>
      <c r="AZ189" s="136"/>
      <c r="BA189" s="136"/>
      <c r="BB189" s="136"/>
      <c r="BC189" s="136"/>
      <c r="BD189" s="136"/>
      <c r="BE189" s="136"/>
      <c r="BF189" s="136"/>
      <c r="BG189" s="136"/>
      <c r="BH189" s="136"/>
      <c r="BI189" s="136"/>
      <c r="BJ189" s="136"/>
      <c r="BK189" s="136"/>
      <c r="BL189" s="136"/>
      <c r="BM189" s="136"/>
      <c r="BN189" s="136"/>
      <c r="BO189" s="136"/>
      <c r="BP189" s="136"/>
      <c r="BQ189" s="136"/>
      <c r="BR189" s="136"/>
      <c r="BS189" s="136"/>
      <c r="BT189" s="136"/>
      <c r="BU189" s="136"/>
      <c r="BV189" s="136"/>
      <c r="BW189" s="136"/>
      <c r="BX189" s="136"/>
      <c r="BY189" s="136"/>
      <c r="BZ189" s="136"/>
      <c r="CA189" s="136"/>
      <c r="CB189" s="136"/>
      <c r="CC189" s="136"/>
      <c r="CD189" s="136"/>
      <c r="CE189" s="136"/>
      <c r="CF189" s="211"/>
      <c r="CG189" s="136"/>
      <c r="CH189" s="136"/>
      <c r="CI189" s="136"/>
      <c r="CJ189" s="136"/>
      <c r="CK189" s="136"/>
      <c r="CL189" s="136"/>
      <c r="CM189" s="136"/>
      <c r="CN189" s="136"/>
      <c r="CO189" s="136"/>
      <c r="CP189" s="136"/>
      <c r="CQ189" s="136"/>
      <c r="CR189" s="136"/>
      <c r="CS189" s="136"/>
      <c r="CT189" s="136"/>
      <c r="CU189" s="136"/>
      <c r="CV189" s="136"/>
      <c r="CW189" s="136"/>
      <c r="CX189" s="136"/>
      <c r="CY189" s="136"/>
      <c r="CZ189" s="136"/>
      <c r="DA189" s="136"/>
      <c r="DB189" s="136"/>
      <c r="DC189" s="211"/>
      <c r="DD189" s="136"/>
      <c r="DE189" s="136"/>
      <c r="DF189" s="136"/>
      <c r="DG189" s="136"/>
      <c r="DH189" s="136"/>
      <c r="DI189" s="136"/>
      <c r="DJ189" s="136"/>
      <c r="DK189" s="136"/>
      <c r="DL189" s="136"/>
      <c r="DM189" s="136"/>
      <c r="DN189" s="136"/>
      <c r="DO189" s="136"/>
      <c r="DP189" s="136"/>
      <c r="DQ189" s="136"/>
      <c r="DR189" s="136"/>
      <c r="DS189" s="136"/>
      <c r="DT189" s="136"/>
      <c r="DU189" s="136"/>
      <c r="DV189" s="136"/>
      <c r="DW189" s="136"/>
      <c r="DX189" s="136"/>
    </row>
    <row r="190" spans="1:128" ht="12.75" customHeight="1">
      <c r="A190" s="136"/>
      <c r="B190" s="136"/>
      <c r="C190" s="136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6"/>
      <c r="AH190" s="136"/>
      <c r="AI190" s="136"/>
      <c r="AJ190" s="136"/>
      <c r="AK190" s="136"/>
      <c r="AL190" s="136"/>
      <c r="AM190" s="136"/>
      <c r="AN190" s="136"/>
      <c r="AO190" s="136"/>
      <c r="AP190" s="136"/>
      <c r="AQ190" s="136"/>
      <c r="AR190" s="211"/>
      <c r="AS190" s="136"/>
      <c r="AT190" s="136"/>
      <c r="AU190" s="136"/>
      <c r="AV190" s="136"/>
      <c r="AW190" s="136"/>
      <c r="AX190" s="136"/>
      <c r="AY190" s="136"/>
      <c r="AZ190" s="136"/>
      <c r="BA190" s="136"/>
      <c r="BB190" s="136"/>
      <c r="BC190" s="136"/>
      <c r="BD190" s="136"/>
      <c r="BE190" s="136"/>
      <c r="BF190" s="136"/>
      <c r="BG190" s="136"/>
      <c r="BH190" s="136"/>
      <c r="BI190" s="136"/>
      <c r="BJ190" s="136"/>
      <c r="BK190" s="136"/>
      <c r="BL190" s="136"/>
      <c r="BM190" s="136"/>
      <c r="BN190" s="136"/>
      <c r="BO190" s="136"/>
      <c r="BP190" s="136"/>
      <c r="BQ190" s="136"/>
      <c r="BR190" s="136"/>
      <c r="BS190" s="136"/>
      <c r="BT190" s="136"/>
      <c r="BU190" s="136"/>
      <c r="BV190" s="136"/>
      <c r="BW190" s="136"/>
      <c r="BX190" s="136"/>
      <c r="BY190" s="136"/>
      <c r="BZ190" s="136"/>
      <c r="CA190" s="136"/>
      <c r="CB190" s="136"/>
      <c r="CC190" s="136"/>
      <c r="CD190" s="136"/>
      <c r="CE190" s="136"/>
      <c r="CF190" s="211"/>
      <c r="CG190" s="136"/>
      <c r="CH190" s="136"/>
      <c r="CI190" s="136"/>
      <c r="CJ190" s="136"/>
      <c r="CK190" s="136"/>
      <c r="CL190" s="136"/>
      <c r="CM190" s="136"/>
      <c r="CN190" s="136"/>
      <c r="CO190" s="136"/>
      <c r="CP190" s="136"/>
      <c r="CQ190" s="136"/>
      <c r="CR190" s="136"/>
      <c r="CS190" s="136"/>
      <c r="CT190" s="136"/>
      <c r="CU190" s="136"/>
      <c r="CV190" s="136"/>
      <c r="CW190" s="136"/>
      <c r="CX190" s="136"/>
      <c r="CY190" s="136"/>
      <c r="CZ190" s="136"/>
      <c r="DA190" s="136"/>
      <c r="DB190" s="136"/>
      <c r="DC190" s="211"/>
      <c r="DD190" s="136"/>
      <c r="DE190" s="136"/>
      <c r="DF190" s="136"/>
      <c r="DG190" s="136"/>
      <c r="DH190" s="136"/>
      <c r="DI190" s="136"/>
      <c r="DJ190" s="136"/>
      <c r="DK190" s="136"/>
      <c r="DL190" s="136"/>
      <c r="DM190" s="136"/>
      <c r="DN190" s="136"/>
      <c r="DO190" s="136"/>
      <c r="DP190" s="136"/>
      <c r="DQ190" s="136"/>
      <c r="DR190" s="136"/>
      <c r="DS190" s="136"/>
      <c r="DT190" s="136"/>
      <c r="DU190" s="136"/>
      <c r="DV190" s="136"/>
      <c r="DW190" s="136"/>
      <c r="DX190" s="136"/>
    </row>
    <row r="191" spans="1:128" ht="12.75" customHeight="1">
      <c r="A191" s="136"/>
      <c r="B191" s="136"/>
      <c r="C191" s="136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6"/>
      <c r="AH191" s="136"/>
      <c r="AI191" s="136"/>
      <c r="AJ191" s="136"/>
      <c r="AK191" s="136"/>
      <c r="AL191" s="136"/>
      <c r="AM191" s="136"/>
      <c r="AN191" s="136"/>
      <c r="AO191" s="136"/>
      <c r="AP191" s="136"/>
      <c r="AQ191" s="136"/>
      <c r="AR191" s="211"/>
      <c r="AS191" s="136"/>
      <c r="AT191" s="136"/>
      <c r="AU191" s="136"/>
      <c r="AV191" s="136"/>
      <c r="AW191" s="136"/>
      <c r="AX191" s="136"/>
      <c r="AY191" s="136"/>
      <c r="AZ191" s="136"/>
      <c r="BA191" s="136"/>
      <c r="BB191" s="136"/>
      <c r="BC191" s="136"/>
      <c r="BD191" s="136"/>
      <c r="BE191" s="136"/>
      <c r="BF191" s="136"/>
      <c r="BG191" s="136"/>
      <c r="BH191" s="136"/>
      <c r="BI191" s="136"/>
      <c r="BJ191" s="136"/>
      <c r="BK191" s="136"/>
      <c r="BL191" s="136"/>
      <c r="BM191" s="136"/>
      <c r="BN191" s="136"/>
      <c r="BO191" s="136"/>
      <c r="BP191" s="136"/>
      <c r="BQ191" s="136"/>
      <c r="BR191" s="136"/>
      <c r="BS191" s="136"/>
      <c r="BT191" s="136"/>
      <c r="BU191" s="136"/>
      <c r="BV191" s="136"/>
      <c r="BW191" s="136"/>
      <c r="BX191" s="136"/>
      <c r="BY191" s="136"/>
      <c r="BZ191" s="136"/>
      <c r="CA191" s="136"/>
      <c r="CB191" s="136"/>
      <c r="CC191" s="136"/>
      <c r="CD191" s="136"/>
      <c r="CE191" s="136"/>
      <c r="CF191" s="211"/>
      <c r="CG191" s="136"/>
      <c r="CH191" s="136"/>
      <c r="CI191" s="136"/>
      <c r="CJ191" s="136"/>
      <c r="CK191" s="136"/>
      <c r="CL191" s="136"/>
      <c r="CM191" s="136"/>
      <c r="CN191" s="136"/>
      <c r="CO191" s="136"/>
      <c r="CP191" s="136"/>
      <c r="CQ191" s="136"/>
      <c r="CR191" s="136"/>
      <c r="CS191" s="136"/>
      <c r="CT191" s="136"/>
      <c r="CU191" s="136"/>
      <c r="CV191" s="136"/>
      <c r="CW191" s="136"/>
      <c r="CX191" s="136"/>
      <c r="CY191" s="136"/>
      <c r="CZ191" s="136"/>
      <c r="DA191" s="136"/>
      <c r="DB191" s="136"/>
      <c r="DC191" s="211"/>
      <c r="DD191" s="136"/>
      <c r="DE191" s="136"/>
      <c r="DF191" s="136"/>
      <c r="DG191" s="136"/>
      <c r="DH191" s="136"/>
      <c r="DI191" s="136"/>
      <c r="DJ191" s="136"/>
      <c r="DK191" s="136"/>
      <c r="DL191" s="136"/>
      <c r="DM191" s="136"/>
      <c r="DN191" s="136"/>
      <c r="DO191" s="136"/>
      <c r="DP191" s="136"/>
      <c r="DQ191" s="136"/>
      <c r="DR191" s="136"/>
      <c r="DS191" s="136"/>
      <c r="DT191" s="136"/>
      <c r="DU191" s="136"/>
      <c r="DV191" s="136"/>
      <c r="DW191" s="136"/>
      <c r="DX191" s="136"/>
    </row>
    <row r="192" spans="1:128" ht="12.75" customHeight="1">
      <c r="A192" s="136"/>
      <c r="B192" s="136"/>
      <c r="C192" s="136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6"/>
      <c r="AH192" s="136"/>
      <c r="AI192" s="136"/>
      <c r="AJ192" s="136"/>
      <c r="AK192" s="136"/>
      <c r="AL192" s="136"/>
      <c r="AM192" s="136"/>
      <c r="AN192" s="136"/>
      <c r="AO192" s="136"/>
      <c r="AP192" s="136"/>
      <c r="AQ192" s="136"/>
      <c r="AR192" s="211"/>
      <c r="AS192" s="136"/>
      <c r="AT192" s="136"/>
      <c r="AU192" s="136"/>
      <c r="AV192" s="136"/>
      <c r="AW192" s="136"/>
      <c r="AX192" s="136"/>
      <c r="AY192" s="136"/>
      <c r="AZ192" s="136"/>
      <c r="BA192" s="136"/>
      <c r="BB192" s="136"/>
      <c r="BC192" s="136"/>
      <c r="BD192" s="136"/>
      <c r="BE192" s="136"/>
      <c r="BF192" s="136"/>
      <c r="BG192" s="136"/>
      <c r="BH192" s="136"/>
      <c r="BI192" s="136"/>
      <c r="BJ192" s="136"/>
      <c r="BK192" s="136"/>
      <c r="BL192" s="136"/>
      <c r="BM192" s="136"/>
      <c r="BN192" s="136"/>
      <c r="BO192" s="136"/>
      <c r="BP192" s="136"/>
      <c r="BQ192" s="136"/>
      <c r="BR192" s="136"/>
      <c r="BS192" s="136"/>
      <c r="BT192" s="136"/>
      <c r="BU192" s="136"/>
      <c r="BV192" s="136"/>
      <c r="BW192" s="136"/>
      <c r="BX192" s="136"/>
      <c r="BY192" s="136"/>
      <c r="BZ192" s="136"/>
      <c r="CA192" s="136"/>
      <c r="CB192" s="136"/>
      <c r="CC192" s="136"/>
      <c r="CD192" s="136"/>
      <c r="CE192" s="136"/>
      <c r="CF192" s="211"/>
      <c r="CG192" s="136"/>
      <c r="CH192" s="136"/>
      <c r="CI192" s="136"/>
      <c r="CJ192" s="136"/>
      <c r="CK192" s="136"/>
      <c r="CL192" s="136"/>
      <c r="CM192" s="136"/>
      <c r="CN192" s="136"/>
      <c r="CO192" s="136"/>
      <c r="CP192" s="136"/>
      <c r="CQ192" s="136"/>
      <c r="CR192" s="136"/>
      <c r="CS192" s="136"/>
      <c r="CT192" s="136"/>
      <c r="CU192" s="136"/>
      <c r="CV192" s="136"/>
      <c r="CW192" s="136"/>
      <c r="CX192" s="136"/>
      <c r="CY192" s="136"/>
      <c r="CZ192" s="136"/>
      <c r="DA192" s="136"/>
      <c r="DB192" s="136"/>
      <c r="DC192" s="211"/>
      <c r="DD192" s="136"/>
      <c r="DE192" s="136"/>
      <c r="DF192" s="136"/>
      <c r="DG192" s="136"/>
      <c r="DH192" s="136"/>
      <c r="DI192" s="136"/>
      <c r="DJ192" s="136"/>
      <c r="DK192" s="136"/>
      <c r="DL192" s="136"/>
      <c r="DM192" s="136"/>
      <c r="DN192" s="136"/>
      <c r="DO192" s="136"/>
      <c r="DP192" s="136"/>
      <c r="DQ192" s="136"/>
      <c r="DR192" s="136"/>
      <c r="DS192" s="136"/>
      <c r="DT192" s="136"/>
      <c r="DU192" s="136"/>
      <c r="DV192" s="136"/>
      <c r="DW192" s="136"/>
      <c r="DX192" s="136"/>
    </row>
    <row r="193" spans="1:128" ht="12.75" customHeight="1">
      <c r="A193" s="136"/>
      <c r="B193" s="136"/>
      <c r="C193" s="136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6"/>
      <c r="AH193" s="136"/>
      <c r="AI193" s="136"/>
      <c r="AJ193" s="136"/>
      <c r="AK193" s="136"/>
      <c r="AL193" s="136"/>
      <c r="AM193" s="136"/>
      <c r="AN193" s="136"/>
      <c r="AO193" s="136"/>
      <c r="AP193" s="136"/>
      <c r="AQ193" s="136"/>
      <c r="AR193" s="211"/>
      <c r="AS193" s="136"/>
      <c r="AT193" s="136"/>
      <c r="AU193" s="136"/>
      <c r="AV193" s="136"/>
      <c r="AW193" s="136"/>
      <c r="AX193" s="136"/>
      <c r="AY193" s="136"/>
      <c r="AZ193" s="136"/>
      <c r="BA193" s="136"/>
      <c r="BB193" s="136"/>
      <c r="BC193" s="136"/>
      <c r="BD193" s="136"/>
      <c r="BE193" s="136"/>
      <c r="BF193" s="136"/>
      <c r="BG193" s="136"/>
      <c r="BH193" s="136"/>
      <c r="BI193" s="136"/>
      <c r="BJ193" s="136"/>
      <c r="BK193" s="136"/>
      <c r="BL193" s="136"/>
      <c r="BM193" s="136"/>
      <c r="BN193" s="136"/>
      <c r="BO193" s="136"/>
      <c r="BP193" s="136"/>
      <c r="BQ193" s="136"/>
      <c r="BR193" s="136"/>
      <c r="BS193" s="136"/>
      <c r="BT193" s="136"/>
      <c r="BU193" s="136"/>
      <c r="BV193" s="136"/>
      <c r="BW193" s="136"/>
      <c r="BX193" s="136"/>
      <c r="BY193" s="136"/>
      <c r="BZ193" s="136"/>
      <c r="CA193" s="136"/>
      <c r="CB193" s="136"/>
      <c r="CC193" s="136"/>
      <c r="CD193" s="136"/>
      <c r="CE193" s="136"/>
      <c r="CF193" s="211"/>
      <c r="CG193" s="136"/>
      <c r="CH193" s="136"/>
      <c r="CI193" s="136"/>
      <c r="CJ193" s="136"/>
      <c r="CK193" s="136"/>
      <c r="CL193" s="136"/>
      <c r="CM193" s="136"/>
      <c r="CN193" s="136"/>
      <c r="CO193" s="136"/>
      <c r="CP193" s="136"/>
      <c r="CQ193" s="136"/>
      <c r="CR193" s="136"/>
      <c r="CS193" s="136"/>
      <c r="CT193" s="136"/>
      <c r="CU193" s="136"/>
      <c r="CV193" s="136"/>
      <c r="CW193" s="136"/>
      <c r="CX193" s="136"/>
      <c r="CY193" s="136"/>
      <c r="CZ193" s="136"/>
      <c r="DA193" s="136"/>
      <c r="DB193" s="136"/>
      <c r="DC193" s="211"/>
      <c r="DD193" s="136"/>
      <c r="DE193" s="136"/>
      <c r="DF193" s="136"/>
      <c r="DG193" s="136"/>
      <c r="DH193" s="136"/>
      <c r="DI193" s="136"/>
      <c r="DJ193" s="136"/>
      <c r="DK193" s="136"/>
      <c r="DL193" s="136"/>
      <c r="DM193" s="136"/>
      <c r="DN193" s="136"/>
      <c r="DO193" s="136"/>
      <c r="DP193" s="136"/>
      <c r="DQ193" s="136"/>
      <c r="DR193" s="136"/>
      <c r="DS193" s="136"/>
      <c r="DT193" s="136"/>
      <c r="DU193" s="136"/>
      <c r="DV193" s="136"/>
      <c r="DW193" s="136"/>
      <c r="DX193" s="136"/>
    </row>
    <row r="194" spans="1:128" ht="12.75" customHeight="1">
      <c r="A194" s="136"/>
      <c r="B194" s="136"/>
      <c r="C194" s="136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6"/>
      <c r="AH194" s="136"/>
      <c r="AI194" s="136"/>
      <c r="AJ194" s="136"/>
      <c r="AK194" s="136"/>
      <c r="AL194" s="136"/>
      <c r="AM194" s="136"/>
      <c r="AN194" s="136"/>
      <c r="AO194" s="136"/>
      <c r="AP194" s="136"/>
      <c r="AQ194" s="136"/>
      <c r="AR194" s="211"/>
      <c r="AS194" s="136"/>
      <c r="AT194" s="136"/>
      <c r="AU194" s="136"/>
      <c r="AV194" s="136"/>
      <c r="AW194" s="136"/>
      <c r="AX194" s="136"/>
      <c r="AY194" s="136"/>
      <c r="AZ194" s="136"/>
      <c r="BA194" s="136"/>
      <c r="BB194" s="136"/>
      <c r="BC194" s="136"/>
      <c r="BD194" s="136"/>
      <c r="BE194" s="136"/>
      <c r="BF194" s="136"/>
      <c r="BG194" s="136"/>
      <c r="BH194" s="136"/>
      <c r="BI194" s="136"/>
      <c r="BJ194" s="136"/>
      <c r="BK194" s="136"/>
      <c r="BL194" s="136"/>
      <c r="BM194" s="136"/>
      <c r="BN194" s="136"/>
      <c r="BO194" s="136"/>
      <c r="BP194" s="136"/>
      <c r="BQ194" s="136"/>
      <c r="BR194" s="136"/>
      <c r="BS194" s="136"/>
      <c r="BT194" s="136"/>
      <c r="BU194" s="136"/>
      <c r="BV194" s="136"/>
      <c r="BW194" s="136"/>
      <c r="BX194" s="136"/>
      <c r="BY194" s="136"/>
      <c r="BZ194" s="136"/>
      <c r="CA194" s="136"/>
      <c r="CB194" s="136"/>
      <c r="CC194" s="136"/>
      <c r="CD194" s="136"/>
      <c r="CE194" s="136"/>
      <c r="CF194" s="211"/>
      <c r="CG194" s="136"/>
      <c r="CH194" s="136"/>
      <c r="CI194" s="136"/>
      <c r="CJ194" s="136"/>
      <c r="CK194" s="136"/>
      <c r="CL194" s="136"/>
      <c r="CM194" s="136"/>
      <c r="CN194" s="136"/>
      <c r="CO194" s="136"/>
      <c r="CP194" s="136"/>
      <c r="CQ194" s="136"/>
      <c r="CR194" s="136"/>
      <c r="CS194" s="136"/>
      <c r="CT194" s="136"/>
      <c r="CU194" s="136"/>
      <c r="CV194" s="136"/>
      <c r="CW194" s="136"/>
      <c r="CX194" s="136"/>
      <c r="CY194" s="136"/>
      <c r="CZ194" s="136"/>
      <c r="DA194" s="136"/>
      <c r="DB194" s="136"/>
      <c r="DC194" s="211"/>
      <c r="DD194" s="136"/>
      <c r="DE194" s="136"/>
      <c r="DF194" s="136"/>
      <c r="DG194" s="136"/>
      <c r="DH194" s="136"/>
      <c r="DI194" s="136"/>
      <c r="DJ194" s="136"/>
      <c r="DK194" s="136"/>
      <c r="DL194" s="136"/>
      <c r="DM194" s="136"/>
      <c r="DN194" s="136"/>
      <c r="DO194" s="136"/>
      <c r="DP194" s="136"/>
      <c r="DQ194" s="136"/>
      <c r="DR194" s="136"/>
      <c r="DS194" s="136"/>
      <c r="DT194" s="136"/>
      <c r="DU194" s="136"/>
      <c r="DV194" s="136"/>
      <c r="DW194" s="136"/>
      <c r="DX194" s="136"/>
    </row>
    <row r="195" spans="1:128" ht="12.75" customHeight="1">
      <c r="A195" s="136"/>
      <c r="B195" s="136"/>
      <c r="C195" s="136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6"/>
      <c r="AH195" s="136"/>
      <c r="AI195" s="136"/>
      <c r="AJ195" s="136"/>
      <c r="AK195" s="136"/>
      <c r="AL195" s="136"/>
      <c r="AM195" s="136"/>
      <c r="AN195" s="136"/>
      <c r="AO195" s="136"/>
      <c r="AP195" s="136"/>
      <c r="AQ195" s="136"/>
      <c r="AR195" s="211"/>
      <c r="AS195" s="136"/>
      <c r="AT195" s="136"/>
      <c r="AU195" s="136"/>
      <c r="AV195" s="136"/>
      <c r="AW195" s="136"/>
      <c r="AX195" s="136"/>
      <c r="AY195" s="136"/>
      <c r="AZ195" s="136"/>
      <c r="BA195" s="136"/>
      <c r="BB195" s="136"/>
      <c r="BC195" s="136"/>
      <c r="BD195" s="136"/>
      <c r="BE195" s="136"/>
      <c r="BF195" s="136"/>
      <c r="BG195" s="136"/>
      <c r="BH195" s="136"/>
      <c r="BI195" s="136"/>
      <c r="BJ195" s="136"/>
      <c r="BK195" s="136"/>
      <c r="BL195" s="136"/>
      <c r="BM195" s="136"/>
      <c r="BN195" s="136"/>
      <c r="BO195" s="136"/>
      <c r="BP195" s="136"/>
      <c r="BQ195" s="136"/>
      <c r="BR195" s="136"/>
      <c r="BS195" s="136"/>
      <c r="BT195" s="136"/>
      <c r="BU195" s="136"/>
      <c r="BV195" s="136"/>
      <c r="BW195" s="136"/>
      <c r="BX195" s="136"/>
      <c r="BY195" s="136"/>
      <c r="BZ195" s="136"/>
      <c r="CA195" s="136"/>
      <c r="CB195" s="136"/>
      <c r="CC195" s="136"/>
      <c r="CD195" s="136"/>
      <c r="CE195" s="136"/>
      <c r="CF195" s="211"/>
      <c r="CG195" s="136"/>
      <c r="CH195" s="136"/>
      <c r="CI195" s="136"/>
      <c r="CJ195" s="136"/>
      <c r="CK195" s="136"/>
      <c r="CL195" s="136"/>
      <c r="CM195" s="136"/>
      <c r="CN195" s="136"/>
      <c r="CO195" s="136"/>
      <c r="CP195" s="136"/>
      <c r="CQ195" s="136"/>
      <c r="CR195" s="136"/>
      <c r="CS195" s="136"/>
      <c r="CT195" s="136"/>
      <c r="CU195" s="136"/>
      <c r="CV195" s="136"/>
      <c r="CW195" s="136"/>
      <c r="CX195" s="136"/>
      <c r="CY195" s="136"/>
      <c r="CZ195" s="136"/>
      <c r="DA195" s="136"/>
      <c r="DB195" s="136"/>
      <c r="DC195" s="211"/>
      <c r="DD195" s="136"/>
      <c r="DE195" s="136"/>
      <c r="DF195" s="136"/>
      <c r="DG195" s="136"/>
      <c r="DH195" s="136"/>
      <c r="DI195" s="136"/>
      <c r="DJ195" s="136"/>
      <c r="DK195" s="136"/>
      <c r="DL195" s="136"/>
      <c r="DM195" s="136"/>
      <c r="DN195" s="136"/>
      <c r="DO195" s="136"/>
      <c r="DP195" s="136"/>
      <c r="DQ195" s="136"/>
      <c r="DR195" s="136"/>
      <c r="DS195" s="136"/>
      <c r="DT195" s="136"/>
      <c r="DU195" s="136"/>
      <c r="DV195" s="136"/>
      <c r="DW195" s="136"/>
      <c r="DX195" s="136"/>
    </row>
    <row r="196" spans="1:128" ht="12.75" customHeight="1">
      <c r="A196" s="136"/>
      <c r="B196" s="136"/>
      <c r="C196" s="136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6"/>
      <c r="AH196" s="136"/>
      <c r="AI196" s="136"/>
      <c r="AJ196" s="136"/>
      <c r="AK196" s="136"/>
      <c r="AL196" s="136"/>
      <c r="AM196" s="136"/>
      <c r="AN196" s="136"/>
      <c r="AO196" s="136"/>
      <c r="AP196" s="136"/>
      <c r="AQ196" s="136"/>
      <c r="AR196" s="211"/>
      <c r="AS196" s="136"/>
      <c r="AT196" s="136"/>
      <c r="AU196" s="136"/>
      <c r="AV196" s="136"/>
      <c r="AW196" s="136"/>
      <c r="AX196" s="136"/>
      <c r="AY196" s="136"/>
      <c r="AZ196" s="136"/>
      <c r="BA196" s="136"/>
      <c r="BB196" s="136"/>
      <c r="BC196" s="136"/>
      <c r="BD196" s="136"/>
      <c r="BE196" s="136"/>
      <c r="BF196" s="136"/>
      <c r="BG196" s="136"/>
      <c r="BH196" s="136"/>
      <c r="BI196" s="136"/>
      <c r="BJ196" s="136"/>
      <c r="BK196" s="136"/>
      <c r="BL196" s="136"/>
      <c r="BM196" s="136"/>
      <c r="BN196" s="136"/>
      <c r="BO196" s="136"/>
      <c r="BP196" s="136"/>
      <c r="BQ196" s="136"/>
      <c r="BR196" s="136"/>
      <c r="BS196" s="136"/>
      <c r="BT196" s="136"/>
      <c r="BU196" s="136"/>
      <c r="BV196" s="136"/>
      <c r="BW196" s="136"/>
      <c r="BX196" s="136"/>
      <c r="BY196" s="136"/>
      <c r="BZ196" s="136"/>
      <c r="CA196" s="136"/>
      <c r="CB196" s="136"/>
      <c r="CC196" s="136"/>
      <c r="CD196" s="136"/>
      <c r="CE196" s="136"/>
      <c r="CF196" s="211"/>
      <c r="CG196" s="136"/>
      <c r="CH196" s="136"/>
      <c r="CI196" s="136"/>
      <c r="CJ196" s="136"/>
      <c r="CK196" s="136"/>
      <c r="CL196" s="136"/>
      <c r="CM196" s="136"/>
      <c r="CN196" s="136"/>
      <c r="CO196" s="136"/>
      <c r="CP196" s="136"/>
      <c r="CQ196" s="136"/>
      <c r="CR196" s="136"/>
      <c r="CS196" s="136"/>
      <c r="CT196" s="136"/>
      <c r="CU196" s="136"/>
      <c r="CV196" s="136"/>
      <c r="CW196" s="136"/>
      <c r="CX196" s="136"/>
      <c r="CY196" s="136"/>
      <c r="CZ196" s="136"/>
      <c r="DA196" s="136"/>
      <c r="DB196" s="136"/>
      <c r="DC196" s="211"/>
      <c r="DD196" s="136"/>
      <c r="DE196" s="136"/>
      <c r="DF196" s="136"/>
      <c r="DG196" s="136"/>
      <c r="DH196" s="136"/>
      <c r="DI196" s="136"/>
      <c r="DJ196" s="136"/>
      <c r="DK196" s="136"/>
      <c r="DL196" s="136"/>
      <c r="DM196" s="136"/>
      <c r="DN196" s="136"/>
      <c r="DO196" s="136"/>
      <c r="DP196" s="136"/>
      <c r="DQ196" s="136"/>
      <c r="DR196" s="136"/>
      <c r="DS196" s="136"/>
      <c r="DT196" s="136"/>
      <c r="DU196" s="136"/>
      <c r="DV196" s="136"/>
      <c r="DW196" s="136"/>
      <c r="DX196" s="136"/>
    </row>
    <row r="197" spans="1:128" ht="12.75" customHeight="1">
      <c r="A197" s="136"/>
      <c r="B197" s="136"/>
      <c r="C197" s="136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6"/>
      <c r="AH197" s="136"/>
      <c r="AI197" s="136"/>
      <c r="AJ197" s="136"/>
      <c r="AK197" s="136"/>
      <c r="AL197" s="136"/>
      <c r="AM197" s="136"/>
      <c r="AN197" s="136"/>
      <c r="AO197" s="136"/>
      <c r="AP197" s="136"/>
      <c r="AQ197" s="136"/>
      <c r="AR197" s="211"/>
      <c r="AS197" s="136"/>
      <c r="AT197" s="136"/>
      <c r="AU197" s="136"/>
      <c r="AV197" s="136"/>
      <c r="AW197" s="136"/>
      <c r="AX197" s="136"/>
      <c r="AY197" s="136"/>
      <c r="AZ197" s="136"/>
      <c r="BA197" s="136"/>
      <c r="BB197" s="136"/>
      <c r="BC197" s="136"/>
      <c r="BD197" s="136"/>
      <c r="BE197" s="136"/>
      <c r="BF197" s="136"/>
      <c r="BG197" s="136"/>
      <c r="BH197" s="136"/>
      <c r="BI197" s="136"/>
      <c r="BJ197" s="136"/>
      <c r="BK197" s="136"/>
      <c r="BL197" s="136"/>
      <c r="BM197" s="136"/>
      <c r="BN197" s="136"/>
      <c r="BO197" s="136"/>
      <c r="BP197" s="136"/>
      <c r="BQ197" s="136"/>
      <c r="BR197" s="136"/>
      <c r="BS197" s="136"/>
      <c r="BT197" s="136"/>
      <c r="BU197" s="136"/>
      <c r="BV197" s="136"/>
      <c r="BW197" s="136"/>
      <c r="BX197" s="136"/>
      <c r="BY197" s="136"/>
      <c r="BZ197" s="136"/>
      <c r="CA197" s="136"/>
      <c r="CB197" s="136"/>
      <c r="CC197" s="136"/>
      <c r="CD197" s="136"/>
      <c r="CE197" s="136"/>
      <c r="CF197" s="211"/>
      <c r="CG197" s="136"/>
      <c r="CH197" s="136"/>
      <c r="CI197" s="136"/>
      <c r="CJ197" s="136"/>
      <c r="CK197" s="136"/>
      <c r="CL197" s="136"/>
      <c r="CM197" s="136"/>
      <c r="CN197" s="136"/>
      <c r="CO197" s="136"/>
      <c r="CP197" s="136"/>
      <c r="CQ197" s="136"/>
      <c r="CR197" s="136"/>
      <c r="CS197" s="136"/>
      <c r="CT197" s="136"/>
      <c r="CU197" s="136"/>
      <c r="CV197" s="136"/>
      <c r="CW197" s="136"/>
      <c r="CX197" s="136"/>
      <c r="CY197" s="136"/>
      <c r="CZ197" s="136"/>
      <c r="DA197" s="136"/>
      <c r="DB197" s="136"/>
      <c r="DC197" s="211"/>
      <c r="DD197" s="136"/>
      <c r="DE197" s="136"/>
      <c r="DF197" s="136"/>
      <c r="DG197" s="136"/>
      <c r="DH197" s="136"/>
      <c r="DI197" s="136"/>
      <c r="DJ197" s="136"/>
      <c r="DK197" s="136"/>
      <c r="DL197" s="136"/>
      <c r="DM197" s="136"/>
      <c r="DN197" s="136"/>
      <c r="DO197" s="136"/>
      <c r="DP197" s="136"/>
      <c r="DQ197" s="136"/>
      <c r="DR197" s="136"/>
      <c r="DS197" s="136"/>
      <c r="DT197" s="136"/>
      <c r="DU197" s="136"/>
      <c r="DV197" s="136"/>
      <c r="DW197" s="136"/>
      <c r="DX197" s="136"/>
    </row>
    <row r="198" spans="1:128" ht="12.75" customHeight="1">
      <c r="A198" s="136"/>
      <c r="B198" s="136"/>
      <c r="C198" s="136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6"/>
      <c r="AH198" s="136"/>
      <c r="AI198" s="136"/>
      <c r="AJ198" s="136"/>
      <c r="AK198" s="136"/>
      <c r="AL198" s="136"/>
      <c r="AM198" s="136"/>
      <c r="AN198" s="136"/>
      <c r="AO198" s="136"/>
      <c r="AP198" s="136"/>
      <c r="AQ198" s="136"/>
      <c r="AR198" s="211"/>
      <c r="AS198" s="136"/>
      <c r="AT198" s="136"/>
      <c r="AU198" s="136"/>
      <c r="AV198" s="136"/>
      <c r="AW198" s="136"/>
      <c r="AX198" s="136"/>
      <c r="AY198" s="136"/>
      <c r="AZ198" s="136"/>
      <c r="BA198" s="136"/>
      <c r="BB198" s="136"/>
      <c r="BC198" s="136"/>
      <c r="BD198" s="136"/>
      <c r="BE198" s="136"/>
      <c r="BF198" s="136"/>
      <c r="BG198" s="136"/>
      <c r="BH198" s="136"/>
      <c r="BI198" s="136"/>
      <c r="BJ198" s="136"/>
      <c r="BK198" s="136"/>
      <c r="BL198" s="136"/>
      <c r="BM198" s="136"/>
      <c r="BN198" s="136"/>
      <c r="BO198" s="136"/>
      <c r="BP198" s="136"/>
      <c r="BQ198" s="136"/>
      <c r="BR198" s="136"/>
      <c r="BS198" s="136"/>
      <c r="BT198" s="136"/>
      <c r="BU198" s="136"/>
      <c r="BV198" s="136"/>
      <c r="BW198" s="136"/>
      <c r="BX198" s="136"/>
      <c r="BY198" s="136"/>
      <c r="BZ198" s="136"/>
      <c r="CA198" s="136"/>
      <c r="CB198" s="136"/>
      <c r="CC198" s="136"/>
      <c r="CD198" s="136"/>
      <c r="CE198" s="136"/>
      <c r="CF198" s="211"/>
      <c r="CG198" s="136"/>
      <c r="CH198" s="136"/>
      <c r="CI198" s="136"/>
      <c r="CJ198" s="136"/>
      <c r="CK198" s="136"/>
      <c r="CL198" s="136"/>
      <c r="CM198" s="136"/>
      <c r="CN198" s="136"/>
      <c r="CO198" s="136"/>
      <c r="CP198" s="136"/>
      <c r="CQ198" s="136"/>
      <c r="CR198" s="136"/>
      <c r="CS198" s="136"/>
      <c r="CT198" s="136"/>
      <c r="CU198" s="136"/>
      <c r="CV198" s="136"/>
      <c r="CW198" s="136"/>
      <c r="CX198" s="136"/>
      <c r="CY198" s="136"/>
      <c r="CZ198" s="136"/>
      <c r="DA198" s="136"/>
      <c r="DB198" s="136"/>
      <c r="DC198" s="211"/>
      <c r="DD198" s="136"/>
      <c r="DE198" s="136"/>
      <c r="DF198" s="136"/>
      <c r="DG198" s="136"/>
      <c r="DH198" s="136"/>
      <c r="DI198" s="136"/>
      <c r="DJ198" s="136"/>
      <c r="DK198" s="136"/>
      <c r="DL198" s="136"/>
      <c r="DM198" s="136"/>
      <c r="DN198" s="136"/>
      <c r="DO198" s="136"/>
      <c r="DP198" s="136"/>
      <c r="DQ198" s="136"/>
      <c r="DR198" s="136"/>
      <c r="DS198" s="136"/>
      <c r="DT198" s="136"/>
      <c r="DU198" s="136"/>
      <c r="DV198" s="136"/>
      <c r="DW198" s="136"/>
      <c r="DX198" s="136"/>
    </row>
    <row r="199" spans="1:128" ht="12.75" customHeight="1">
      <c r="A199" s="136"/>
      <c r="B199" s="136"/>
      <c r="C199" s="136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6"/>
      <c r="AH199" s="136"/>
      <c r="AI199" s="136"/>
      <c r="AJ199" s="136"/>
      <c r="AK199" s="136"/>
      <c r="AL199" s="136"/>
      <c r="AM199" s="136"/>
      <c r="AN199" s="136"/>
      <c r="AO199" s="136"/>
      <c r="AP199" s="136"/>
      <c r="AQ199" s="136"/>
      <c r="AR199" s="211"/>
      <c r="AS199" s="136"/>
      <c r="AT199" s="136"/>
      <c r="AU199" s="136"/>
      <c r="AV199" s="136"/>
      <c r="AW199" s="136"/>
      <c r="AX199" s="136"/>
      <c r="AY199" s="136"/>
      <c r="AZ199" s="136"/>
      <c r="BA199" s="136"/>
      <c r="BB199" s="136"/>
      <c r="BC199" s="136"/>
      <c r="BD199" s="136"/>
      <c r="BE199" s="136"/>
      <c r="BF199" s="136"/>
      <c r="BG199" s="136"/>
      <c r="BH199" s="136"/>
      <c r="BI199" s="136"/>
      <c r="BJ199" s="136"/>
      <c r="BK199" s="136"/>
      <c r="BL199" s="136"/>
      <c r="BM199" s="136"/>
      <c r="BN199" s="136"/>
      <c r="BO199" s="136"/>
      <c r="BP199" s="136"/>
      <c r="BQ199" s="136"/>
      <c r="BR199" s="136"/>
      <c r="BS199" s="136"/>
      <c r="BT199" s="136"/>
      <c r="BU199" s="136"/>
      <c r="BV199" s="136"/>
      <c r="BW199" s="136"/>
      <c r="BX199" s="136"/>
      <c r="BY199" s="136"/>
      <c r="BZ199" s="136"/>
      <c r="CA199" s="136"/>
      <c r="CB199" s="136"/>
      <c r="CC199" s="136"/>
      <c r="CD199" s="136"/>
      <c r="CE199" s="136"/>
      <c r="CF199" s="211"/>
      <c r="CG199" s="136"/>
      <c r="CH199" s="136"/>
      <c r="CI199" s="136"/>
      <c r="CJ199" s="136"/>
      <c r="CK199" s="136"/>
      <c r="CL199" s="136"/>
      <c r="CM199" s="136"/>
      <c r="CN199" s="136"/>
      <c r="CO199" s="136"/>
      <c r="CP199" s="136"/>
      <c r="CQ199" s="136"/>
      <c r="CR199" s="136"/>
      <c r="CS199" s="136"/>
      <c r="CT199" s="136"/>
      <c r="CU199" s="136"/>
      <c r="CV199" s="136"/>
      <c r="CW199" s="136"/>
      <c r="CX199" s="136"/>
      <c r="CY199" s="136"/>
      <c r="CZ199" s="136"/>
      <c r="DA199" s="136"/>
      <c r="DB199" s="136"/>
      <c r="DC199" s="211"/>
      <c r="DD199" s="136"/>
      <c r="DE199" s="136"/>
      <c r="DF199" s="136"/>
      <c r="DG199" s="136"/>
      <c r="DH199" s="136"/>
      <c r="DI199" s="136"/>
      <c r="DJ199" s="136"/>
      <c r="DK199" s="136"/>
      <c r="DL199" s="136"/>
      <c r="DM199" s="136"/>
      <c r="DN199" s="136"/>
      <c r="DO199" s="136"/>
      <c r="DP199" s="136"/>
      <c r="DQ199" s="136"/>
      <c r="DR199" s="136"/>
      <c r="DS199" s="136"/>
      <c r="DT199" s="136"/>
      <c r="DU199" s="136"/>
      <c r="DV199" s="136"/>
      <c r="DW199" s="136"/>
      <c r="DX199" s="136"/>
    </row>
    <row r="200" spans="1:128" ht="12.75" customHeight="1">
      <c r="A200" s="136"/>
      <c r="B200" s="136"/>
      <c r="C200" s="136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6"/>
      <c r="AH200" s="136"/>
      <c r="AI200" s="136"/>
      <c r="AJ200" s="136"/>
      <c r="AK200" s="136"/>
      <c r="AL200" s="136"/>
      <c r="AM200" s="136"/>
      <c r="AN200" s="136"/>
      <c r="AO200" s="136"/>
      <c r="AP200" s="136"/>
      <c r="AQ200" s="136"/>
      <c r="AR200" s="211"/>
      <c r="AS200" s="136"/>
      <c r="AT200" s="136"/>
      <c r="AU200" s="136"/>
      <c r="AV200" s="136"/>
      <c r="AW200" s="136"/>
      <c r="AX200" s="136"/>
      <c r="AY200" s="136"/>
      <c r="AZ200" s="136"/>
      <c r="BA200" s="136"/>
      <c r="BB200" s="136"/>
      <c r="BC200" s="136"/>
      <c r="BD200" s="136"/>
      <c r="BE200" s="136"/>
      <c r="BF200" s="136"/>
      <c r="BG200" s="136"/>
      <c r="BH200" s="136"/>
      <c r="BI200" s="136"/>
      <c r="BJ200" s="136"/>
      <c r="BK200" s="136"/>
      <c r="BL200" s="136"/>
      <c r="BM200" s="136"/>
      <c r="BN200" s="136"/>
      <c r="BO200" s="136"/>
      <c r="BP200" s="136"/>
      <c r="BQ200" s="136"/>
      <c r="BR200" s="136"/>
      <c r="BS200" s="136"/>
      <c r="BT200" s="136"/>
      <c r="BU200" s="136"/>
      <c r="BV200" s="136"/>
      <c r="BW200" s="136"/>
      <c r="BX200" s="136"/>
      <c r="BY200" s="136"/>
      <c r="BZ200" s="136"/>
      <c r="CA200" s="136"/>
      <c r="CB200" s="136"/>
      <c r="CC200" s="136"/>
      <c r="CD200" s="136"/>
      <c r="CE200" s="136"/>
      <c r="CF200" s="211"/>
      <c r="CG200" s="136"/>
      <c r="CH200" s="136"/>
      <c r="CI200" s="136"/>
      <c r="CJ200" s="136"/>
      <c r="CK200" s="136"/>
      <c r="CL200" s="136"/>
      <c r="CM200" s="136"/>
      <c r="CN200" s="136"/>
      <c r="CO200" s="136"/>
      <c r="CP200" s="136"/>
      <c r="CQ200" s="136"/>
      <c r="CR200" s="136"/>
      <c r="CS200" s="136"/>
      <c r="CT200" s="136"/>
      <c r="CU200" s="136"/>
      <c r="CV200" s="136"/>
      <c r="CW200" s="136"/>
      <c r="CX200" s="136"/>
      <c r="CY200" s="136"/>
      <c r="CZ200" s="136"/>
      <c r="DA200" s="136"/>
      <c r="DB200" s="136"/>
      <c r="DC200" s="211"/>
      <c r="DD200" s="136"/>
      <c r="DE200" s="136"/>
      <c r="DF200" s="136"/>
      <c r="DG200" s="136"/>
      <c r="DH200" s="136"/>
      <c r="DI200" s="136"/>
      <c r="DJ200" s="136"/>
      <c r="DK200" s="136"/>
      <c r="DL200" s="136"/>
      <c r="DM200" s="136"/>
      <c r="DN200" s="136"/>
      <c r="DO200" s="136"/>
      <c r="DP200" s="136"/>
      <c r="DQ200" s="136"/>
      <c r="DR200" s="136"/>
      <c r="DS200" s="136"/>
      <c r="DT200" s="136"/>
      <c r="DU200" s="136"/>
      <c r="DV200" s="136"/>
      <c r="DW200" s="136"/>
      <c r="DX200" s="136"/>
    </row>
    <row r="201" spans="1:128" ht="12.75" customHeight="1">
      <c r="A201" s="136"/>
      <c r="B201" s="136"/>
      <c r="C201" s="136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6"/>
      <c r="AH201" s="136"/>
      <c r="AI201" s="136"/>
      <c r="AJ201" s="136"/>
      <c r="AK201" s="136"/>
      <c r="AL201" s="136"/>
      <c r="AM201" s="136"/>
      <c r="AN201" s="136"/>
      <c r="AO201" s="136"/>
      <c r="AP201" s="136"/>
      <c r="AQ201" s="136"/>
      <c r="AR201" s="211"/>
      <c r="AS201" s="136"/>
      <c r="AT201" s="136"/>
      <c r="AU201" s="136"/>
      <c r="AV201" s="136"/>
      <c r="AW201" s="136"/>
      <c r="AX201" s="136"/>
      <c r="AY201" s="136"/>
      <c r="AZ201" s="136"/>
      <c r="BA201" s="136"/>
      <c r="BB201" s="136"/>
      <c r="BC201" s="136"/>
      <c r="BD201" s="136"/>
      <c r="BE201" s="136"/>
      <c r="BF201" s="136"/>
      <c r="BG201" s="136"/>
      <c r="BH201" s="136"/>
      <c r="BI201" s="136"/>
      <c r="BJ201" s="136"/>
      <c r="BK201" s="136"/>
      <c r="BL201" s="136"/>
      <c r="BM201" s="136"/>
      <c r="BN201" s="136"/>
      <c r="BO201" s="136"/>
      <c r="BP201" s="136"/>
      <c r="BQ201" s="136"/>
      <c r="BR201" s="136"/>
      <c r="BS201" s="136"/>
      <c r="BT201" s="136"/>
      <c r="BU201" s="136"/>
      <c r="BV201" s="136"/>
      <c r="BW201" s="136"/>
      <c r="BX201" s="136"/>
      <c r="BY201" s="136"/>
      <c r="BZ201" s="136"/>
      <c r="CA201" s="136"/>
      <c r="CB201" s="136"/>
      <c r="CC201" s="136"/>
      <c r="CD201" s="136"/>
      <c r="CE201" s="136"/>
      <c r="CF201" s="211"/>
      <c r="CG201" s="136"/>
      <c r="CH201" s="136"/>
      <c r="CI201" s="136"/>
      <c r="CJ201" s="136"/>
      <c r="CK201" s="136"/>
      <c r="CL201" s="136"/>
      <c r="CM201" s="136"/>
      <c r="CN201" s="136"/>
      <c r="CO201" s="136"/>
      <c r="CP201" s="136"/>
      <c r="CQ201" s="136"/>
      <c r="CR201" s="136"/>
      <c r="CS201" s="136"/>
      <c r="CT201" s="136"/>
      <c r="CU201" s="136"/>
      <c r="CV201" s="136"/>
      <c r="CW201" s="136"/>
      <c r="CX201" s="136"/>
      <c r="CY201" s="136"/>
      <c r="CZ201" s="136"/>
      <c r="DA201" s="136"/>
      <c r="DB201" s="136"/>
      <c r="DC201" s="211"/>
      <c r="DD201" s="136"/>
      <c r="DE201" s="136"/>
      <c r="DF201" s="136"/>
      <c r="DG201" s="136"/>
      <c r="DH201" s="136"/>
      <c r="DI201" s="136"/>
      <c r="DJ201" s="136"/>
      <c r="DK201" s="136"/>
      <c r="DL201" s="136"/>
      <c r="DM201" s="136"/>
      <c r="DN201" s="136"/>
      <c r="DO201" s="136"/>
      <c r="DP201" s="136"/>
      <c r="DQ201" s="136"/>
      <c r="DR201" s="136"/>
      <c r="DS201" s="136"/>
      <c r="DT201" s="136"/>
      <c r="DU201" s="136"/>
      <c r="DV201" s="136"/>
      <c r="DW201" s="136"/>
      <c r="DX201" s="136"/>
    </row>
    <row r="202" spans="1:128" ht="12.75" customHeight="1">
      <c r="A202" s="136"/>
      <c r="B202" s="136"/>
      <c r="C202" s="136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6"/>
      <c r="AH202" s="136"/>
      <c r="AI202" s="136"/>
      <c r="AJ202" s="136"/>
      <c r="AK202" s="136"/>
      <c r="AL202" s="136"/>
      <c r="AM202" s="136"/>
      <c r="AN202" s="136"/>
      <c r="AO202" s="136"/>
      <c r="AP202" s="136"/>
      <c r="AQ202" s="136"/>
      <c r="AR202" s="211"/>
      <c r="AS202" s="136"/>
      <c r="AT202" s="136"/>
      <c r="AU202" s="136"/>
      <c r="AV202" s="136"/>
      <c r="AW202" s="136"/>
      <c r="AX202" s="136"/>
      <c r="AY202" s="136"/>
      <c r="AZ202" s="136"/>
      <c r="BA202" s="136"/>
      <c r="BB202" s="136"/>
      <c r="BC202" s="136"/>
      <c r="BD202" s="136"/>
      <c r="BE202" s="136"/>
      <c r="BF202" s="136"/>
      <c r="BG202" s="136"/>
      <c r="BH202" s="136"/>
      <c r="BI202" s="136"/>
      <c r="BJ202" s="136"/>
      <c r="BK202" s="136"/>
      <c r="BL202" s="136"/>
      <c r="BM202" s="136"/>
      <c r="BN202" s="136"/>
      <c r="BO202" s="136"/>
      <c r="BP202" s="136"/>
      <c r="BQ202" s="136"/>
      <c r="BR202" s="136"/>
      <c r="BS202" s="136"/>
      <c r="BT202" s="136"/>
      <c r="BU202" s="136"/>
      <c r="BV202" s="136"/>
      <c r="BW202" s="136"/>
      <c r="BX202" s="136"/>
      <c r="BY202" s="136"/>
      <c r="BZ202" s="136"/>
      <c r="CA202" s="136"/>
      <c r="CB202" s="136"/>
      <c r="CC202" s="136"/>
      <c r="CD202" s="136"/>
      <c r="CE202" s="136"/>
      <c r="CF202" s="211"/>
      <c r="CG202" s="136"/>
      <c r="CH202" s="136"/>
      <c r="CI202" s="136"/>
      <c r="CJ202" s="136"/>
      <c r="CK202" s="136"/>
      <c r="CL202" s="136"/>
      <c r="CM202" s="136"/>
      <c r="CN202" s="136"/>
      <c r="CO202" s="136"/>
      <c r="CP202" s="136"/>
      <c r="CQ202" s="136"/>
      <c r="CR202" s="136"/>
      <c r="CS202" s="136"/>
      <c r="CT202" s="136"/>
      <c r="CU202" s="136"/>
      <c r="CV202" s="136"/>
      <c r="CW202" s="136"/>
      <c r="CX202" s="136"/>
      <c r="CY202" s="136"/>
      <c r="CZ202" s="136"/>
      <c r="DA202" s="136"/>
      <c r="DB202" s="136"/>
      <c r="DC202" s="211"/>
      <c r="DD202" s="136"/>
      <c r="DE202" s="136"/>
      <c r="DF202" s="136"/>
      <c r="DG202" s="136"/>
      <c r="DH202" s="136"/>
      <c r="DI202" s="136"/>
      <c r="DJ202" s="136"/>
      <c r="DK202" s="136"/>
      <c r="DL202" s="136"/>
      <c r="DM202" s="136"/>
      <c r="DN202" s="136"/>
      <c r="DO202" s="136"/>
      <c r="DP202" s="136"/>
      <c r="DQ202" s="136"/>
      <c r="DR202" s="136"/>
      <c r="DS202" s="136"/>
      <c r="DT202" s="136"/>
      <c r="DU202" s="136"/>
      <c r="DV202" s="136"/>
      <c r="DW202" s="136"/>
      <c r="DX202" s="136"/>
    </row>
    <row r="203" spans="1:128" ht="12.75" customHeight="1">
      <c r="A203" s="136"/>
      <c r="B203" s="136"/>
      <c r="C203" s="136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6"/>
      <c r="AH203" s="136"/>
      <c r="AI203" s="136"/>
      <c r="AJ203" s="136"/>
      <c r="AK203" s="136"/>
      <c r="AL203" s="136"/>
      <c r="AM203" s="136"/>
      <c r="AN203" s="136"/>
      <c r="AO203" s="136"/>
      <c r="AP203" s="136"/>
      <c r="AQ203" s="136"/>
      <c r="AR203" s="211"/>
      <c r="AS203" s="136"/>
      <c r="AT203" s="136"/>
      <c r="AU203" s="136"/>
      <c r="AV203" s="136"/>
      <c r="AW203" s="136"/>
      <c r="AX203" s="136"/>
      <c r="AY203" s="136"/>
      <c r="AZ203" s="136"/>
      <c r="BA203" s="136"/>
      <c r="BB203" s="136"/>
      <c r="BC203" s="136"/>
      <c r="BD203" s="136"/>
      <c r="BE203" s="136"/>
      <c r="BF203" s="136"/>
      <c r="BG203" s="136"/>
      <c r="BH203" s="136"/>
      <c r="BI203" s="136"/>
      <c r="BJ203" s="136"/>
      <c r="BK203" s="136"/>
      <c r="BL203" s="136"/>
      <c r="BM203" s="136"/>
      <c r="BN203" s="136"/>
      <c r="BO203" s="136"/>
      <c r="BP203" s="136"/>
      <c r="BQ203" s="136"/>
      <c r="BR203" s="136"/>
      <c r="BS203" s="136"/>
      <c r="BT203" s="136"/>
      <c r="BU203" s="136"/>
      <c r="BV203" s="136"/>
      <c r="BW203" s="136"/>
      <c r="BX203" s="136"/>
      <c r="BY203" s="136"/>
      <c r="BZ203" s="136"/>
      <c r="CA203" s="136"/>
      <c r="CB203" s="136"/>
      <c r="CC203" s="136"/>
      <c r="CD203" s="136"/>
      <c r="CE203" s="136"/>
      <c r="CF203" s="211"/>
      <c r="CG203" s="136"/>
      <c r="CH203" s="136"/>
      <c r="CI203" s="136"/>
      <c r="CJ203" s="136"/>
      <c r="CK203" s="136"/>
      <c r="CL203" s="136"/>
      <c r="CM203" s="136"/>
      <c r="CN203" s="136"/>
      <c r="CO203" s="136"/>
      <c r="CP203" s="136"/>
      <c r="CQ203" s="136"/>
      <c r="CR203" s="136"/>
      <c r="CS203" s="136"/>
      <c r="CT203" s="136"/>
      <c r="CU203" s="136"/>
      <c r="CV203" s="136"/>
      <c r="CW203" s="136"/>
      <c r="CX203" s="136"/>
      <c r="CY203" s="136"/>
      <c r="CZ203" s="136"/>
      <c r="DA203" s="136"/>
      <c r="DB203" s="136"/>
      <c r="DC203" s="211"/>
      <c r="DD203" s="136"/>
      <c r="DE203" s="136"/>
      <c r="DF203" s="136"/>
      <c r="DG203" s="136"/>
      <c r="DH203" s="136"/>
      <c r="DI203" s="136"/>
      <c r="DJ203" s="136"/>
      <c r="DK203" s="136"/>
      <c r="DL203" s="136"/>
      <c r="DM203" s="136"/>
      <c r="DN203" s="136"/>
      <c r="DO203" s="136"/>
      <c r="DP203" s="136"/>
      <c r="DQ203" s="136"/>
      <c r="DR203" s="136"/>
      <c r="DS203" s="136"/>
      <c r="DT203" s="136"/>
      <c r="DU203" s="136"/>
      <c r="DV203" s="136"/>
      <c r="DW203" s="136"/>
      <c r="DX203" s="136"/>
    </row>
    <row r="204" spans="1:128" ht="12.75" customHeight="1">
      <c r="A204" s="136"/>
      <c r="B204" s="136"/>
      <c r="C204" s="136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6"/>
      <c r="AH204" s="136"/>
      <c r="AI204" s="136"/>
      <c r="AJ204" s="136"/>
      <c r="AK204" s="136"/>
      <c r="AL204" s="136"/>
      <c r="AM204" s="136"/>
      <c r="AN204" s="136"/>
      <c r="AO204" s="136"/>
      <c r="AP204" s="136"/>
      <c r="AQ204" s="136"/>
      <c r="AR204" s="211"/>
      <c r="AS204" s="136"/>
      <c r="AT204" s="136"/>
      <c r="AU204" s="136"/>
      <c r="AV204" s="136"/>
      <c r="AW204" s="136"/>
      <c r="AX204" s="136"/>
      <c r="AY204" s="136"/>
      <c r="AZ204" s="136"/>
      <c r="BA204" s="136"/>
      <c r="BB204" s="136"/>
      <c r="BC204" s="136"/>
      <c r="BD204" s="136"/>
      <c r="BE204" s="136"/>
      <c r="BF204" s="136"/>
      <c r="BG204" s="136"/>
      <c r="BH204" s="136"/>
      <c r="BI204" s="136"/>
      <c r="BJ204" s="136"/>
      <c r="BK204" s="136"/>
      <c r="BL204" s="136"/>
      <c r="BM204" s="136"/>
      <c r="BN204" s="136"/>
      <c r="BO204" s="136"/>
      <c r="BP204" s="136"/>
      <c r="BQ204" s="136"/>
      <c r="BR204" s="136"/>
      <c r="BS204" s="136"/>
      <c r="BT204" s="136"/>
      <c r="BU204" s="136"/>
      <c r="BV204" s="136"/>
      <c r="BW204" s="136"/>
      <c r="BX204" s="136"/>
      <c r="BY204" s="136"/>
      <c r="BZ204" s="136"/>
      <c r="CA204" s="136"/>
      <c r="CB204" s="136"/>
      <c r="CC204" s="136"/>
      <c r="CD204" s="136"/>
      <c r="CE204" s="136"/>
      <c r="CF204" s="211"/>
      <c r="CG204" s="136"/>
      <c r="CH204" s="136"/>
      <c r="CI204" s="136"/>
      <c r="CJ204" s="136"/>
      <c r="CK204" s="136"/>
      <c r="CL204" s="136"/>
      <c r="CM204" s="136"/>
      <c r="CN204" s="136"/>
      <c r="CO204" s="136"/>
      <c r="CP204" s="136"/>
      <c r="CQ204" s="136"/>
      <c r="CR204" s="136"/>
      <c r="CS204" s="136"/>
      <c r="CT204" s="136"/>
      <c r="CU204" s="136"/>
      <c r="CV204" s="136"/>
      <c r="CW204" s="136"/>
      <c r="CX204" s="136"/>
      <c r="CY204" s="136"/>
      <c r="CZ204" s="136"/>
      <c r="DA204" s="136"/>
      <c r="DB204" s="136"/>
      <c r="DC204" s="211"/>
      <c r="DD204" s="136"/>
      <c r="DE204" s="136"/>
      <c r="DF204" s="136"/>
      <c r="DG204" s="136"/>
      <c r="DH204" s="136"/>
      <c r="DI204" s="136"/>
      <c r="DJ204" s="136"/>
      <c r="DK204" s="136"/>
      <c r="DL204" s="136"/>
      <c r="DM204" s="136"/>
      <c r="DN204" s="136"/>
      <c r="DO204" s="136"/>
      <c r="DP204" s="136"/>
      <c r="DQ204" s="136"/>
      <c r="DR204" s="136"/>
      <c r="DS204" s="136"/>
      <c r="DT204" s="136"/>
      <c r="DU204" s="136"/>
      <c r="DV204" s="136"/>
      <c r="DW204" s="136"/>
      <c r="DX204" s="136"/>
    </row>
    <row r="205" spans="1:128" ht="12.75" customHeight="1">
      <c r="A205" s="136"/>
      <c r="B205" s="136"/>
      <c r="C205" s="136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6"/>
      <c r="AH205" s="136"/>
      <c r="AI205" s="136"/>
      <c r="AJ205" s="136"/>
      <c r="AK205" s="136"/>
      <c r="AL205" s="136"/>
      <c r="AM205" s="136"/>
      <c r="AN205" s="136"/>
      <c r="AO205" s="136"/>
      <c r="AP205" s="136"/>
      <c r="AQ205" s="136"/>
      <c r="AR205" s="211"/>
      <c r="AS205" s="136"/>
      <c r="AT205" s="136"/>
      <c r="AU205" s="136"/>
      <c r="AV205" s="136"/>
      <c r="AW205" s="136"/>
      <c r="AX205" s="136"/>
      <c r="AY205" s="136"/>
      <c r="AZ205" s="136"/>
      <c r="BA205" s="136"/>
      <c r="BB205" s="136"/>
      <c r="BC205" s="136"/>
      <c r="BD205" s="136"/>
      <c r="BE205" s="136"/>
      <c r="BF205" s="136"/>
      <c r="BG205" s="136"/>
      <c r="BH205" s="136"/>
      <c r="BI205" s="136"/>
      <c r="BJ205" s="136"/>
      <c r="BK205" s="136"/>
      <c r="BL205" s="136"/>
      <c r="BM205" s="136"/>
      <c r="BN205" s="136"/>
      <c r="BO205" s="136"/>
      <c r="BP205" s="136"/>
      <c r="BQ205" s="136"/>
      <c r="BR205" s="136"/>
      <c r="BS205" s="136"/>
      <c r="BT205" s="136"/>
      <c r="BU205" s="136"/>
      <c r="BV205" s="136"/>
      <c r="BW205" s="136"/>
      <c r="BX205" s="136"/>
      <c r="BY205" s="136"/>
      <c r="BZ205" s="136"/>
      <c r="CA205" s="136"/>
      <c r="CB205" s="136"/>
      <c r="CC205" s="136"/>
      <c r="CD205" s="136"/>
      <c r="CE205" s="136"/>
      <c r="CF205" s="211"/>
      <c r="CG205" s="136"/>
      <c r="CH205" s="136"/>
      <c r="CI205" s="136"/>
      <c r="CJ205" s="136"/>
      <c r="CK205" s="136"/>
      <c r="CL205" s="136"/>
      <c r="CM205" s="136"/>
      <c r="CN205" s="136"/>
      <c r="CO205" s="136"/>
      <c r="CP205" s="136"/>
      <c r="CQ205" s="136"/>
      <c r="CR205" s="136"/>
      <c r="CS205" s="136"/>
      <c r="CT205" s="136"/>
      <c r="CU205" s="136"/>
      <c r="CV205" s="136"/>
      <c r="CW205" s="136"/>
      <c r="CX205" s="136"/>
      <c r="CY205" s="136"/>
      <c r="CZ205" s="136"/>
      <c r="DA205" s="136"/>
      <c r="DB205" s="136"/>
      <c r="DC205" s="211"/>
      <c r="DD205" s="136"/>
      <c r="DE205" s="136"/>
      <c r="DF205" s="136"/>
      <c r="DG205" s="136"/>
      <c r="DH205" s="136"/>
      <c r="DI205" s="136"/>
      <c r="DJ205" s="136"/>
      <c r="DK205" s="136"/>
      <c r="DL205" s="136"/>
      <c r="DM205" s="136"/>
      <c r="DN205" s="136"/>
      <c r="DO205" s="136"/>
      <c r="DP205" s="136"/>
      <c r="DQ205" s="136"/>
      <c r="DR205" s="136"/>
      <c r="DS205" s="136"/>
      <c r="DT205" s="136"/>
      <c r="DU205" s="136"/>
      <c r="DV205" s="136"/>
      <c r="DW205" s="136"/>
      <c r="DX205" s="136"/>
    </row>
    <row r="206" spans="1:128" ht="12.75" customHeight="1">
      <c r="A206" s="136"/>
      <c r="B206" s="136"/>
      <c r="C206" s="136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6"/>
      <c r="AH206" s="136"/>
      <c r="AI206" s="136"/>
      <c r="AJ206" s="136"/>
      <c r="AK206" s="136"/>
      <c r="AL206" s="136"/>
      <c r="AM206" s="136"/>
      <c r="AN206" s="136"/>
      <c r="AO206" s="136"/>
      <c r="AP206" s="136"/>
      <c r="AQ206" s="136"/>
      <c r="AR206" s="211"/>
      <c r="AS206" s="136"/>
      <c r="AT206" s="136"/>
      <c r="AU206" s="136"/>
      <c r="AV206" s="136"/>
      <c r="AW206" s="136"/>
      <c r="AX206" s="136"/>
      <c r="AY206" s="136"/>
      <c r="AZ206" s="136"/>
      <c r="BA206" s="136"/>
      <c r="BB206" s="136"/>
      <c r="BC206" s="136"/>
      <c r="BD206" s="136"/>
      <c r="BE206" s="136"/>
      <c r="BF206" s="136"/>
      <c r="BG206" s="136"/>
      <c r="BH206" s="136"/>
      <c r="BI206" s="136"/>
      <c r="BJ206" s="136"/>
      <c r="BK206" s="136"/>
      <c r="BL206" s="136"/>
      <c r="BM206" s="136"/>
      <c r="BN206" s="136"/>
      <c r="BO206" s="136"/>
      <c r="BP206" s="136"/>
      <c r="BQ206" s="136"/>
      <c r="BR206" s="136"/>
      <c r="BS206" s="136"/>
      <c r="BT206" s="136"/>
      <c r="BU206" s="136"/>
      <c r="BV206" s="136"/>
      <c r="BW206" s="136"/>
      <c r="BX206" s="136"/>
      <c r="BY206" s="136"/>
      <c r="BZ206" s="136"/>
      <c r="CA206" s="136"/>
      <c r="CB206" s="136"/>
      <c r="CC206" s="136"/>
      <c r="CD206" s="136"/>
      <c r="CE206" s="136"/>
      <c r="CF206" s="211"/>
      <c r="CG206" s="136"/>
      <c r="CH206" s="136"/>
      <c r="CI206" s="136"/>
      <c r="CJ206" s="136"/>
      <c r="CK206" s="136"/>
      <c r="CL206" s="136"/>
      <c r="CM206" s="136"/>
      <c r="CN206" s="136"/>
      <c r="CO206" s="136"/>
      <c r="CP206" s="136"/>
      <c r="CQ206" s="136"/>
      <c r="CR206" s="136"/>
      <c r="CS206" s="136"/>
      <c r="CT206" s="136"/>
      <c r="CU206" s="136"/>
      <c r="CV206" s="136"/>
      <c r="CW206" s="136"/>
      <c r="CX206" s="136"/>
      <c r="CY206" s="136"/>
      <c r="CZ206" s="136"/>
      <c r="DA206" s="136"/>
      <c r="DB206" s="136"/>
      <c r="DC206" s="211"/>
      <c r="DD206" s="136"/>
      <c r="DE206" s="136"/>
      <c r="DF206" s="136"/>
      <c r="DG206" s="136"/>
      <c r="DH206" s="136"/>
      <c r="DI206" s="136"/>
      <c r="DJ206" s="136"/>
      <c r="DK206" s="136"/>
      <c r="DL206" s="136"/>
      <c r="DM206" s="136"/>
      <c r="DN206" s="136"/>
      <c r="DO206" s="136"/>
      <c r="DP206" s="136"/>
      <c r="DQ206" s="136"/>
      <c r="DR206" s="136"/>
      <c r="DS206" s="136"/>
      <c r="DT206" s="136"/>
      <c r="DU206" s="136"/>
      <c r="DV206" s="136"/>
      <c r="DW206" s="136"/>
      <c r="DX206" s="136"/>
    </row>
    <row r="207" spans="1:128" ht="12.75" customHeight="1">
      <c r="A207" s="136"/>
      <c r="B207" s="136"/>
      <c r="C207" s="136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6"/>
      <c r="AH207" s="136"/>
      <c r="AI207" s="136"/>
      <c r="AJ207" s="136"/>
      <c r="AK207" s="136"/>
      <c r="AL207" s="136"/>
      <c r="AM207" s="136"/>
      <c r="AN207" s="136"/>
      <c r="AO207" s="136"/>
      <c r="AP207" s="136"/>
      <c r="AQ207" s="136"/>
      <c r="AR207" s="211"/>
      <c r="AS207" s="136"/>
      <c r="AT207" s="136"/>
      <c r="AU207" s="136"/>
      <c r="AV207" s="136"/>
      <c r="AW207" s="136"/>
      <c r="AX207" s="136"/>
      <c r="AY207" s="136"/>
      <c r="AZ207" s="136"/>
      <c r="BA207" s="136"/>
      <c r="BB207" s="136"/>
      <c r="BC207" s="136"/>
      <c r="BD207" s="136"/>
      <c r="BE207" s="136"/>
      <c r="BF207" s="136"/>
      <c r="BG207" s="136"/>
      <c r="BH207" s="136"/>
      <c r="BI207" s="136"/>
      <c r="BJ207" s="136"/>
      <c r="BK207" s="136"/>
      <c r="BL207" s="136"/>
      <c r="BM207" s="136"/>
      <c r="BN207" s="136"/>
      <c r="BO207" s="136"/>
      <c r="BP207" s="136"/>
      <c r="BQ207" s="136"/>
      <c r="BR207" s="136"/>
      <c r="BS207" s="136"/>
      <c r="BT207" s="136"/>
      <c r="BU207" s="136"/>
      <c r="BV207" s="136"/>
      <c r="BW207" s="136"/>
      <c r="BX207" s="136"/>
      <c r="BY207" s="136"/>
      <c r="BZ207" s="136"/>
      <c r="CA207" s="136"/>
      <c r="CB207" s="136"/>
      <c r="CC207" s="136"/>
      <c r="CD207" s="136"/>
      <c r="CE207" s="136"/>
      <c r="CF207" s="211"/>
      <c r="CG207" s="136"/>
      <c r="CH207" s="136"/>
      <c r="CI207" s="136"/>
      <c r="CJ207" s="136"/>
      <c r="CK207" s="136"/>
      <c r="CL207" s="136"/>
      <c r="CM207" s="136"/>
      <c r="CN207" s="136"/>
      <c r="CO207" s="136"/>
      <c r="CP207" s="136"/>
      <c r="CQ207" s="136"/>
      <c r="CR207" s="136"/>
      <c r="CS207" s="136"/>
      <c r="CT207" s="136"/>
      <c r="CU207" s="136"/>
      <c r="CV207" s="136"/>
      <c r="CW207" s="136"/>
      <c r="CX207" s="136"/>
      <c r="CY207" s="136"/>
      <c r="CZ207" s="136"/>
      <c r="DA207" s="136"/>
      <c r="DB207" s="136"/>
      <c r="DC207" s="211"/>
      <c r="DD207" s="136"/>
      <c r="DE207" s="136"/>
      <c r="DF207" s="136"/>
      <c r="DG207" s="136"/>
      <c r="DH207" s="136"/>
      <c r="DI207" s="136"/>
      <c r="DJ207" s="136"/>
      <c r="DK207" s="136"/>
      <c r="DL207" s="136"/>
      <c r="DM207" s="136"/>
      <c r="DN207" s="136"/>
      <c r="DO207" s="136"/>
      <c r="DP207" s="136"/>
      <c r="DQ207" s="136"/>
      <c r="DR207" s="136"/>
      <c r="DS207" s="136"/>
      <c r="DT207" s="136"/>
      <c r="DU207" s="136"/>
      <c r="DV207" s="136"/>
      <c r="DW207" s="136"/>
      <c r="DX207" s="136"/>
    </row>
    <row r="208" spans="1:128" ht="12.75" customHeight="1">
      <c r="A208" s="136"/>
      <c r="B208" s="136"/>
      <c r="C208" s="136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6"/>
      <c r="AH208" s="136"/>
      <c r="AI208" s="136"/>
      <c r="AJ208" s="136"/>
      <c r="AK208" s="136"/>
      <c r="AL208" s="136"/>
      <c r="AM208" s="136"/>
      <c r="AN208" s="136"/>
      <c r="AO208" s="136"/>
      <c r="AP208" s="136"/>
      <c r="AQ208" s="136"/>
      <c r="AR208" s="211"/>
      <c r="AS208" s="136"/>
      <c r="AT208" s="136"/>
      <c r="AU208" s="136"/>
      <c r="AV208" s="136"/>
      <c r="AW208" s="136"/>
      <c r="AX208" s="136"/>
      <c r="AY208" s="136"/>
      <c r="AZ208" s="136"/>
      <c r="BA208" s="136"/>
      <c r="BB208" s="136"/>
      <c r="BC208" s="136"/>
      <c r="BD208" s="136"/>
      <c r="BE208" s="136"/>
      <c r="BF208" s="136"/>
      <c r="BG208" s="136"/>
      <c r="BH208" s="136"/>
      <c r="BI208" s="136"/>
      <c r="BJ208" s="136"/>
      <c r="BK208" s="136"/>
      <c r="BL208" s="136"/>
      <c r="BM208" s="136"/>
      <c r="BN208" s="136"/>
      <c r="BO208" s="136"/>
      <c r="BP208" s="136"/>
      <c r="BQ208" s="136"/>
      <c r="BR208" s="136"/>
      <c r="BS208" s="136"/>
      <c r="BT208" s="136"/>
      <c r="BU208" s="136"/>
      <c r="BV208" s="136"/>
      <c r="BW208" s="136"/>
      <c r="BX208" s="136"/>
      <c r="BY208" s="136"/>
      <c r="BZ208" s="136"/>
      <c r="CA208" s="136"/>
      <c r="CB208" s="136"/>
      <c r="CC208" s="136"/>
      <c r="CD208" s="136"/>
      <c r="CE208" s="136"/>
      <c r="CF208" s="211"/>
      <c r="CG208" s="136"/>
      <c r="CH208" s="136"/>
      <c r="CI208" s="136"/>
      <c r="CJ208" s="136"/>
      <c r="CK208" s="136"/>
      <c r="CL208" s="136"/>
      <c r="CM208" s="136"/>
      <c r="CN208" s="136"/>
      <c r="CO208" s="136"/>
      <c r="CP208" s="136"/>
      <c r="CQ208" s="136"/>
      <c r="CR208" s="136"/>
      <c r="CS208" s="136"/>
      <c r="CT208" s="136"/>
      <c r="CU208" s="136"/>
      <c r="CV208" s="136"/>
      <c r="CW208" s="136"/>
      <c r="CX208" s="136"/>
      <c r="CY208" s="136"/>
      <c r="CZ208" s="136"/>
      <c r="DA208" s="136"/>
      <c r="DB208" s="136"/>
      <c r="DC208" s="211"/>
      <c r="DD208" s="136"/>
      <c r="DE208" s="136"/>
      <c r="DF208" s="136"/>
      <c r="DG208" s="136"/>
      <c r="DH208" s="136"/>
      <c r="DI208" s="136"/>
      <c r="DJ208" s="136"/>
      <c r="DK208" s="136"/>
      <c r="DL208" s="136"/>
      <c r="DM208" s="136"/>
      <c r="DN208" s="136"/>
      <c r="DO208" s="136"/>
      <c r="DP208" s="136"/>
      <c r="DQ208" s="136"/>
      <c r="DR208" s="136"/>
      <c r="DS208" s="136"/>
      <c r="DT208" s="136"/>
      <c r="DU208" s="136"/>
      <c r="DV208" s="136"/>
      <c r="DW208" s="136"/>
      <c r="DX208" s="136"/>
    </row>
    <row r="209" spans="1:128" ht="12.75" customHeight="1">
      <c r="A209" s="136"/>
      <c r="B209" s="136"/>
      <c r="C209" s="136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6"/>
      <c r="AH209" s="136"/>
      <c r="AI209" s="136"/>
      <c r="AJ209" s="136"/>
      <c r="AK209" s="136"/>
      <c r="AL209" s="136"/>
      <c r="AM209" s="136"/>
      <c r="AN209" s="136"/>
      <c r="AO209" s="136"/>
      <c r="AP209" s="136"/>
      <c r="AQ209" s="136"/>
      <c r="AR209" s="211"/>
      <c r="AS209" s="136"/>
      <c r="AT209" s="136"/>
      <c r="AU209" s="136"/>
      <c r="AV209" s="136"/>
      <c r="AW209" s="136"/>
      <c r="AX209" s="136"/>
      <c r="AY209" s="136"/>
      <c r="AZ209" s="136"/>
      <c r="BA209" s="136"/>
      <c r="BB209" s="136"/>
      <c r="BC209" s="136"/>
      <c r="BD209" s="136"/>
      <c r="BE209" s="136"/>
      <c r="BF209" s="136"/>
      <c r="BG209" s="136"/>
      <c r="BH209" s="136"/>
      <c r="BI209" s="136"/>
      <c r="BJ209" s="136"/>
      <c r="BK209" s="136"/>
      <c r="BL209" s="136"/>
      <c r="BM209" s="136"/>
      <c r="BN209" s="136"/>
      <c r="BO209" s="136"/>
      <c r="BP209" s="136"/>
      <c r="BQ209" s="136"/>
      <c r="BR209" s="136"/>
      <c r="BS209" s="136"/>
      <c r="BT209" s="136"/>
      <c r="BU209" s="136"/>
      <c r="BV209" s="136"/>
      <c r="BW209" s="136"/>
      <c r="BX209" s="136"/>
      <c r="BY209" s="136"/>
      <c r="BZ209" s="136"/>
      <c r="CA209" s="136"/>
      <c r="CB209" s="136"/>
      <c r="CC209" s="136"/>
      <c r="CD209" s="136"/>
      <c r="CE209" s="136"/>
      <c r="CF209" s="211"/>
      <c r="CG209" s="136"/>
      <c r="CH209" s="136"/>
      <c r="CI209" s="136"/>
      <c r="CJ209" s="136"/>
      <c r="CK209" s="136"/>
      <c r="CL209" s="136"/>
      <c r="CM209" s="136"/>
      <c r="CN209" s="136"/>
      <c r="CO209" s="136"/>
      <c r="CP209" s="136"/>
      <c r="CQ209" s="136"/>
      <c r="CR209" s="136"/>
      <c r="CS209" s="136"/>
      <c r="CT209" s="136"/>
      <c r="CU209" s="136"/>
      <c r="CV209" s="136"/>
      <c r="CW209" s="136"/>
      <c r="CX209" s="136"/>
      <c r="CY209" s="136"/>
      <c r="CZ209" s="136"/>
      <c r="DA209" s="136"/>
      <c r="DB209" s="136"/>
      <c r="DC209" s="211"/>
      <c r="DD209" s="136"/>
      <c r="DE209" s="136"/>
      <c r="DF209" s="136"/>
      <c r="DG209" s="136"/>
      <c r="DH209" s="136"/>
      <c r="DI209" s="136"/>
      <c r="DJ209" s="136"/>
      <c r="DK209" s="136"/>
      <c r="DL209" s="136"/>
      <c r="DM209" s="136"/>
      <c r="DN209" s="136"/>
      <c r="DO209" s="136"/>
      <c r="DP209" s="136"/>
      <c r="DQ209" s="136"/>
      <c r="DR209" s="136"/>
      <c r="DS209" s="136"/>
      <c r="DT209" s="136"/>
      <c r="DU209" s="136"/>
      <c r="DV209" s="136"/>
      <c r="DW209" s="136"/>
      <c r="DX209" s="136"/>
    </row>
    <row r="210" spans="1:128" ht="12.75" customHeight="1">
      <c r="A210" s="136"/>
      <c r="B210" s="136"/>
      <c r="C210" s="136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6"/>
      <c r="AH210" s="136"/>
      <c r="AI210" s="136"/>
      <c r="AJ210" s="136"/>
      <c r="AK210" s="136"/>
      <c r="AL210" s="136"/>
      <c r="AM210" s="136"/>
      <c r="AN210" s="136"/>
      <c r="AO210" s="136"/>
      <c r="AP210" s="136"/>
      <c r="AQ210" s="136"/>
      <c r="AR210" s="211"/>
      <c r="AS210" s="136"/>
      <c r="AT210" s="136"/>
      <c r="AU210" s="136"/>
      <c r="AV210" s="136"/>
      <c r="AW210" s="136"/>
      <c r="AX210" s="136"/>
      <c r="AY210" s="136"/>
      <c r="AZ210" s="136"/>
      <c r="BA210" s="136"/>
      <c r="BB210" s="136"/>
      <c r="BC210" s="136"/>
      <c r="BD210" s="136"/>
      <c r="BE210" s="136"/>
      <c r="BF210" s="136"/>
      <c r="BG210" s="136"/>
      <c r="BH210" s="136"/>
      <c r="BI210" s="136"/>
      <c r="BJ210" s="136"/>
      <c r="BK210" s="136"/>
      <c r="BL210" s="136"/>
      <c r="BM210" s="136"/>
      <c r="BN210" s="136"/>
      <c r="BO210" s="136"/>
      <c r="BP210" s="136"/>
      <c r="BQ210" s="136"/>
      <c r="BR210" s="136"/>
      <c r="BS210" s="136"/>
      <c r="BT210" s="136"/>
      <c r="BU210" s="136"/>
      <c r="BV210" s="136"/>
      <c r="BW210" s="136"/>
      <c r="BX210" s="136"/>
      <c r="BY210" s="136"/>
      <c r="BZ210" s="136"/>
      <c r="CA210" s="136"/>
      <c r="CB210" s="136"/>
      <c r="CC210" s="136"/>
      <c r="CD210" s="136"/>
      <c r="CE210" s="136"/>
      <c r="CF210" s="211"/>
      <c r="CG210" s="136"/>
      <c r="CH210" s="136"/>
      <c r="CI210" s="136"/>
      <c r="CJ210" s="136"/>
      <c r="CK210" s="136"/>
      <c r="CL210" s="136"/>
      <c r="CM210" s="136"/>
      <c r="CN210" s="136"/>
      <c r="CO210" s="136"/>
      <c r="CP210" s="136"/>
      <c r="CQ210" s="136"/>
      <c r="CR210" s="136"/>
      <c r="CS210" s="136"/>
      <c r="CT210" s="136"/>
      <c r="CU210" s="136"/>
      <c r="CV210" s="136"/>
      <c r="CW210" s="136"/>
      <c r="CX210" s="136"/>
      <c r="CY210" s="136"/>
      <c r="CZ210" s="136"/>
      <c r="DA210" s="136"/>
      <c r="DB210" s="136"/>
      <c r="DC210" s="211"/>
      <c r="DD210" s="136"/>
      <c r="DE210" s="136"/>
      <c r="DF210" s="136"/>
      <c r="DG210" s="136"/>
      <c r="DH210" s="136"/>
      <c r="DI210" s="136"/>
      <c r="DJ210" s="136"/>
      <c r="DK210" s="136"/>
      <c r="DL210" s="136"/>
      <c r="DM210" s="136"/>
      <c r="DN210" s="136"/>
      <c r="DO210" s="136"/>
      <c r="DP210" s="136"/>
      <c r="DQ210" s="136"/>
      <c r="DR210" s="136"/>
      <c r="DS210" s="136"/>
      <c r="DT210" s="136"/>
      <c r="DU210" s="136"/>
      <c r="DV210" s="136"/>
      <c r="DW210" s="136"/>
      <c r="DX210" s="136"/>
    </row>
    <row r="211" spans="1:128" ht="12.75" customHeight="1">
      <c r="A211" s="136"/>
      <c r="B211" s="136"/>
      <c r="C211" s="136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6"/>
      <c r="AH211" s="136"/>
      <c r="AI211" s="136"/>
      <c r="AJ211" s="136"/>
      <c r="AK211" s="136"/>
      <c r="AL211" s="136"/>
      <c r="AM211" s="136"/>
      <c r="AN211" s="136"/>
      <c r="AO211" s="136"/>
      <c r="AP211" s="136"/>
      <c r="AQ211" s="136"/>
      <c r="AR211" s="211"/>
      <c r="AS211" s="136"/>
      <c r="AT211" s="136"/>
      <c r="AU211" s="136"/>
      <c r="AV211" s="136"/>
      <c r="AW211" s="136"/>
      <c r="AX211" s="136"/>
      <c r="AY211" s="136"/>
      <c r="AZ211" s="136"/>
      <c r="BA211" s="136"/>
      <c r="BB211" s="136"/>
      <c r="BC211" s="136"/>
      <c r="BD211" s="136"/>
      <c r="BE211" s="136"/>
      <c r="BF211" s="136"/>
      <c r="BG211" s="136"/>
      <c r="BH211" s="136"/>
      <c r="BI211" s="136"/>
      <c r="BJ211" s="136"/>
      <c r="BK211" s="136"/>
      <c r="BL211" s="136"/>
      <c r="BM211" s="136"/>
      <c r="BN211" s="136"/>
      <c r="BO211" s="136"/>
      <c r="BP211" s="136"/>
      <c r="BQ211" s="136"/>
      <c r="BR211" s="136"/>
      <c r="BS211" s="136"/>
      <c r="BT211" s="136"/>
      <c r="BU211" s="136"/>
      <c r="BV211" s="136"/>
      <c r="BW211" s="136"/>
      <c r="BX211" s="136"/>
      <c r="BY211" s="136"/>
      <c r="BZ211" s="136"/>
      <c r="CA211" s="136"/>
      <c r="CB211" s="136"/>
      <c r="CC211" s="136"/>
      <c r="CD211" s="136"/>
      <c r="CE211" s="136"/>
      <c r="CF211" s="211"/>
      <c r="CG211" s="136"/>
      <c r="CH211" s="136"/>
      <c r="CI211" s="136"/>
      <c r="CJ211" s="136"/>
      <c r="CK211" s="136"/>
      <c r="CL211" s="136"/>
      <c r="CM211" s="136"/>
      <c r="CN211" s="136"/>
      <c r="CO211" s="136"/>
      <c r="CP211" s="136"/>
      <c r="CQ211" s="136"/>
      <c r="CR211" s="136"/>
      <c r="CS211" s="136"/>
      <c r="CT211" s="136"/>
      <c r="CU211" s="136"/>
      <c r="CV211" s="136"/>
      <c r="CW211" s="136"/>
      <c r="CX211" s="136"/>
      <c r="CY211" s="136"/>
      <c r="CZ211" s="136"/>
      <c r="DA211" s="136"/>
      <c r="DB211" s="136"/>
      <c r="DC211" s="211"/>
      <c r="DD211" s="136"/>
      <c r="DE211" s="136"/>
      <c r="DF211" s="136"/>
      <c r="DG211" s="136"/>
      <c r="DH211" s="136"/>
      <c r="DI211" s="136"/>
      <c r="DJ211" s="136"/>
      <c r="DK211" s="136"/>
      <c r="DL211" s="136"/>
      <c r="DM211" s="136"/>
      <c r="DN211" s="136"/>
      <c r="DO211" s="136"/>
      <c r="DP211" s="136"/>
      <c r="DQ211" s="136"/>
      <c r="DR211" s="136"/>
      <c r="DS211" s="136"/>
      <c r="DT211" s="136"/>
      <c r="DU211" s="136"/>
      <c r="DV211" s="136"/>
      <c r="DW211" s="136"/>
      <c r="DX211" s="136"/>
    </row>
    <row r="212" spans="1:128" ht="12.75" customHeight="1">
      <c r="A212" s="136"/>
      <c r="B212" s="136"/>
      <c r="C212" s="136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6"/>
      <c r="AH212" s="136"/>
      <c r="AI212" s="136"/>
      <c r="AJ212" s="136"/>
      <c r="AK212" s="136"/>
      <c r="AL212" s="136"/>
      <c r="AM212" s="136"/>
      <c r="AN212" s="136"/>
      <c r="AO212" s="136"/>
      <c r="AP212" s="136"/>
      <c r="AQ212" s="136"/>
      <c r="AR212" s="211"/>
      <c r="AS212" s="136"/>
      <c r="AT212" s="136"/>
      <c r="AU212" s="136"/>
      <c r="AV212" s="136"/>
      <c r="AW212" s="136"/>
      <c r="AX212" s="136"/>
      <c r="AY212" s="136"/>
      <c r="AZ212" s="136"/>
      <c r="BA212" s="136"/>
      <c r="BB212" s="136"/>
      <c r="BC212" s="136"/>
      <c r="BD212" s="136"/>
      <c r="BE212" s="136"/>
      <c r="BF212" s="136"/>
      <c r="BG212" s="136"/>
      <c r="BH212" s="136"/>
      <c r="BI212" s="136"/>
      <c r="BJ212" s="136"/>
      <c r="BK212" s="136"/>
      <c r="BL212" s="136"/>
      <c r="BM212" s="136"/>
      <c r="BN212" s="136"/>
      <c r="BO212" s="136"/>
      <c r="BP212" s="136"/>
      <c r="BQ212" s="136"/>
      <c r="BR212" s="136"/>
      <c r="BS212" s="136"/>
      <c r="BT212" s="136"/>
      <c r="BU212" s="136"/>
      <c r="BV212" s="136"/>
      <c r="BW212" s="136"/>
      <c r="BX212" s="136"/>
      <c r="BY212" s="136"/>
      <c r="BZ212" s="136"/>
      <c r="CA212" s="136"/>
      <c r="CB212" s="136"/>
      <c r="CC212" s="136"/>
      <c r="CD212" s="136"/>
      <c r="CE212" s="136"/>
      <c r="CF212" s="211"/>
      <c r="CG212" s="136"/>
      <c r="CH212" s="136"/>
      <c r="CI212" s="136"/>
      <c r="CJ212" s="136"/>
      <c r="CK212" s="136"/>
      <c r="CL212" s="136"/>
      <c r="CM212" s="136"/>
      <c r="CN212" s="136"/>
      <c r="CO212" s="136"/>
      <c r="CP212" s="136"/>
      <c r="CQ212" s="136"/>
      <c r="CR212" s="136"/>
      <c r="CS212" s="136"/>
      <c r="CT212" s="136"/>
      <c r="CU212" s="136"/>
      <c r="CV212" s="136"/>
      <c r="CW212" s="136"/>
      <c r="CX212" s="136"/>
      <c r="CY212" s="136"/>
      <c r="CZ212" s="136"/>
      <c r="DA212" s="136"/>
      <c r="DB212" s="136"/>
      <c r="DC212" s="211"/>
      <c r="DD212" s="136"/>
      <c r="DE212" s="136"/>
      <c r="DF212" s="136"/>
      <c r="DG212" s="136"/>
      <c r="DH212" s="136"/>
      <c r="DI212" s="136"/>
      <c r="DJ212" s="136"/>
      <c r="DK212" s="136"/>
      <c r="DL212" s="136"/>
      <c r="DM212" s="136"/>
      <c r="DN212" s="136"/>
      <c r="DO212" s="136"/>
      <c r="DP212" s="136"/>
      <c r="DQ212" s="136"/>
      <c r="DR212" s="136"/>
      <c r="DS212" s="136"/>
      <c r="DT212" s="136"/>
      <c r="DU212" s="136"/>
      <c r="DV212" s="136"/>
      <c r="DW212" s="136"/>
      <c r="DX212" s="136"/>
    </row>
    <row r="213" spans="1:128" ht="12.75" customHeight="1">
      <c r="A213" s="136"/>
      <c r="B213" s="136"/>
      <c r="C213" s="136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6"/>
      <c r="AH213" s="136"/>
      <c r="AI213" s="136"/>
      <c r="AJ213" s="136"/>
      <c r="AK213" s="136"/>
      <c r="AL213" s="136"/>
      <c r="AM213" s="136"/>
      <c r="AN213" s="136"/>
      <c r="AO213" s="136"/>
      <c r="AP213" s="136"/>
      <c r="AQ213" s="136"/>
      <c r="AR213" s="211"/>
      <c r="AS213" s="136"/>
      <c r="AT213" s="136"/>
      <c r="AU213" s="136"/>
      <c r="AV213" s="136"/>
      <c r="AW213" s="136"/>
      <c r="AX213" s="136"/>
      <c r="AY213" s="136"/>
      <c r="AZ213" s="136"/>
      <c r="BA213" s="136"/>
      <c r="BB213" s="136"/>
      <c r="BC213" s="136"/>
      <c r="BD213" s="136"/>
      <c r="BE213" s="136"/>
      <c r="BF213" s="136"/>
      <c r="BG213" s="136"/>
      <c r="BH213" s="136"/>
      <c r="BI213" s="136"/>
      <c r="BJ213" s="136"/>
      <c r="BK213" s="136"/>
      <c r="BL213" s="136"/>
      <c r="BM213" s="136"/>
      <c r="BN213" s="136"/>
      <c r="BO213" s="136"/>
      <c r="BP213" s="136"/>
      <c r="BQ213" s="136"/>
      <c r="BR213" s="136"/>
      <c r="BS213" s="136"/>
      <c r="BT213" s="136"/>
      <c r="BU213" s="136"/>
      <c r="BV213" s="136"/>
      <c r="BW213" s="136"/>
      <c r="BX213" s="136"/>
      <c r="BY213" s="136"/>
      <c r="BZ213" s="136"/>
      <c r="CA213" s="136"/>
      <c r="CB213" s="136"/>
      <c r="CC213" s="136"/>
      <c r="CD213" s="136"/>
      <c r="CE213" s="136"/>
      <c r="CF213" s="211"/>
      <c r="CG213" s="136"/>
      <c r="CH213" s="136"/>
      <c r="CI213" s="136"/>
      <c r="CJ213" s="136"/>
      <c r="CK213" s="136"/>
      <c r="CL213" s="136"/>
      <c r="CM213" s="136"/>
      <c r="CN213" s="136"/>
      <c r="CO213" s="136"/>
      <c r="CP213" s="136"/>
      <c r="CQ213" s="136"/>
      <c r="CR213" s="136"/>
      <c r="CS213" s="136"/>
      <c r="CT213" s="136"/>
      <c r="CU213" s="136"/>
      <c r="CV213" s="136"/>
      <c r="CW213" s="136"/>
      <c r="CX213" s="136"/>
      <c r="CY213" s="136"/>
      <c r="CZ213" s="136"/>
      <c r="DA213" s="136"/>
      <c r="DB213" s="136"/>
      <c r="DC213" s="211"/>
      <c r="DD213" s="136"/>
      <c r="DE213" s="136"/>
      <c r="DF213" s="136"/>
      <c r="DG213" s="136"/>
      <c r="DH213" s="136"/>
      <c r="DI213" s="136"/>
      <c r="DJ213" s="136"/>
      <c r="DK213" s="136"/>
      <c r="DL213" s="136"/>
      <c r="DM213" s="136"/>
      <c r="DN213" s="136"/>
      <c r="DO213" s="136"/>
      <c r="DP213" s="136"/>
      <c r="DQ213" s="136"/>
      <c r="DR213" s="136"/>
      <c r="DS213" s="136"/>
      <c r="DT213" s="136"/>
      <c r="DU213" s="136"/>
      <c r="DV213" s="136"/>
      <c r="DW213" s="136"/>
      <c r="DX213" s="136"/>
    </row>
    <row r="214" spans="1:128" ht="12.75" customHeight="1">
      <c r="A214" s="136"/>
      <c r="B214" s="136"/>
      <c r="C214" s="136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6"/>
      <c r="AH214" s="136"/>
      <c r="AI214" s="136"/>
      <c r="AJ214" s="136"/>
      <c r="AK214" s="136"/>
      <c r="AL214" s="136"/>
      <c r="AM214" s="136"/>
      <c r="AN214" s="136"/>
      <c r="AO214" s="136"/>
      <c r="AP214" s="136"/>
      <c r="AQ214" s="136"/>
      <c r="AR214" s="211"/>
      <c r="AS214" s="136"/>
      <c r="AT214" s="136"/>
      <c r="AU214" s="136"/>
      <c r="AV214" s="136"/>
      <c r="AW214" s="136"/>
      <c r="AX214" s="136"/>
      <c r="AY214" s="136"/>
      <c r="AZ214" s="136"/>
      <c r="BA214" s="136"/>
      <c r="BB214" s="136"/>
      <c r="BC214" s="136"/>
      <c r="BD214" s="136"/>
      <c r="BE214" s="136"/>
      <c r="BF214" s="136"/>
      <c r="BG214" s="136"/>
      <c r="BH214" s="136"/>
      <c r="BI214" s="136"/>
      <c r="BJ214" s="136"/>
      <c r="BK214" s="136"/>
      <c r="BL214" s="136"/>
      <c r="BM214" s="136"/>
      <c r="BN214" s="136"/>
      <c r="BO214" s="136"/>
      <c r="BP214" s="136"/>
      <c r="BQ214" s="136"/>
      <c r="BR214" s="136"/>
      <c r="BS214" s="136"/>
      <c r="BT214" s="136"/>
      <c r="BU214" s="136"/>
      <c r="BV214" s="136"/>
      <c r="BW214" s="136"/>
      <c r="BX214" s="136"/>
      <c r="BY214" s="136"/>
      <c r="BZ214" s="136"/>
      <c r="CA214" s="136"/>
      <c r="CB214" s="136"/>
      <c r="CC214" s="136"/>
      <c r="CD214" s="136"/>
      <c r="CE214" s="136"/>
      <c r="CF214" s="211"/>
      <c r="CG214" s="136"/>
      <c r="CH214" s="136"/>
      <c r="CI214" s="136"/>
      <c r="CJ214" s="136"/>
      <c r="CK214" s="136"/>
      <c r="CL214" s="136"/>
      <c r="CM214" s="136"/>
      <c r="CN214" s="136"/>
      <c r="CO214" s="136"/>
      <c r="CP214" s="136"/>
      <c r="CQ214" s="136"/>
      <c r="CR214" s="136"/>
      <c r="CS214" s="136"/>
      <c r="CT214" s="136"/>
      <c r="CU214" s="136"/>
      <c r="CV214" s="136"/>
      <c r="CW214" s="136"/>
      <c r="CX214" s="136"/>
      <c r="CY214" s="136"/>
      <c r="CZ214" s="136"/>
      <c r="DA214" s="136"/>
      <c r="DB214" s="136"/>
      <c r="DC214" s="211"/>
      <c r="DD214" s="136"/>
      <c r="DE214" s="136"/>
      <c r="DF214" s="136"/>
      <c r="DG214" s="136"/>
      <c r="DH214" s="136"/>
      <c r="DI214" s="136"/>
      <c r="DJ214" s="136"/>
      <c r="DK214" s="136"/>
      <c r="DL214" s="136"/>
      <c r="DM214" s="136"/>
      <c r="DN214" s="136"/>
      <c r="DO214" s="136"/>
      <c r="DP214" s="136"/>
      <c r="DQ214" s="136"/>
      <c r="DR214" s="136"/>
      <c r="DS214" s="136"/>
      <c r="DT214" s="136"/>
      <c r="DU214" s="136"/>
      <c r="DV214" s="136"/>
      <c r="DW214" s="136"/>
      <c r="DX214" s="136"/>
    </row>
    <row r="215" spans="1:128" ht="12.75" customHeight="1">
      <c r="A215" s="136"/>
      <c r="B215" s="136"/>
      <c r="C215" s="136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6"/>
      <c r="AH215" s="136"/>
      <c r="AI215" s="136"/>
      <c r="AJ215" s="136"/>
      <c r="AK215" s="136"/>
      <c r="AL215" s="136"/>
      <c r="AM215" s="136"/>
      <c r="AN215" s="136"/>
      <c r="AO215" s="136"/>
      <c r="AP215" s="136"/>
      <c r="AQ215" s="136"/>
      <c r="AR215" s="211"/>
      <c r="AS215" s="136"/>
      <c r="AT215" s="136"/>
      <c r="AU215" s="136"/>
      <c r="AV215" s="136"/>
      <c r="AW215" s="136"/>
      <c r="AX215" s="136"/>
      <c r="AY215" s="136"/>
      <c r="AZ215" s="136"/>
      <c r="BA215" s="136"/>
      <c r="BB215" s="136"/>
      <c r="BC215" s="136"/>
      <c r="BD215" s="136"/>
      <c r="BE215" s="136"/>
      <c r="BF215" s="136"/>
      <c r="BG215" s="136"/>
      <c r="BH215" s="136"/>
      <c r="BI215" s="136"/>
      <c r="BJ215" s="136"/>
      <c r="BK215" s="136"/>
      <c r="BL215" s="136"/>
      <c r="BM215" s="136"/>
      <c r="BN215" s="136"/>
      <c r="BO215" s="136"/>
      <c r="BP215" s="136"/>
      <c r="BQ215" s="136"/>
      <c r="BR215" s="136"/>
      <c r="BS215" s="136"/>
      <c r="BT215" s="136"/>
      <c r="BU215" s="136"/>
      <c r="BV215" s="136"/>
      <c r="BW215" s="136"/>
      <c r="BX215" s="136"/>
      <c r="BY215" s="136"/>
      <c r="BZ215" s="136"/>
      <c r="CA215" s="136"/>
      <c r="CB215" s="136"/>
      <c r="CC215" s="136"/>
      <c r="CD215" s="136"/>
      <c r="CE215" s="136"/>
      <c r="CF215" s="211"/>
      <c r="CG215" s="136"/>
      <c r="CH215" s="136"/>
      <c r="CI215" s="136"/>
      <c r="CJ215" s="136"/>
      <c r="CK215" s="136"/>
      <c r="CL215" s="136"/>
      <c r="CM215" s="136"/>
      <c r="CN215" s="136"/>
      <c r="CO215" s="136"/>
      <c r="CP215" s="136"/>
      <c r="CQ215" s="136"/>
      <c r="CR215" s="136"/>
      <c r="CS215" s="136"/>
      <c r="CT215" s="136"/>
      <c r="CU215" s="136"/>
      <c r="CV215" s="136"/>
      <c r="CW215" s="136"/>
      <c r="CX215" s="136"/>
      <c r="CY215" s="136"/>
      <c r="CZ215" s="136"/>
      <c r="DA215" s="136"/>
      <c r="DB215" s="136"/>
      <c r="DC215" s="211"/>
      <c r="DD215" s="136"/>
      <c r="DE215" s="136"/>
      <c r="DF215" s="136"/>
      <c r="DG215" s="136"/>
      <c r="DH215" s="136"/>
      <c r="DI215" s="136"/>
      <c r="DJ215" s="136"/>
      <c r="DK215" s="136"/>
      <c r="DL215" s="136"/>
      <c r="DM215" s="136"/>
      <c r="DN215" s="136"/>
      <c r="DO215" s="136"/>
      <c r="DP215" s="136"/>
      <c r="DQ215" s="136"/>
      <c r="DR215" s="136"/>
      <c r="DS215" s="136"/>
      <c r="DT215" s="136"/>
      <c r="DU215" s="136"/>
      <c r="DV215" s="136"/>
      <c r="DW215" s="136"/>
      <c r="DX215" s="136"/>
    </row>
    <row r="216" spans="1:128" ht="12.75" customHeight="1">
      <c r="A216" s="136"/>
      <c r="B216" s="136"/>
      <c r="C216" s="136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6"/>
      <c r="AH216" s="136"/>
      <c r="AI216" s="136"/>
      <c r="AJ216" s="136"/>
      <c r="AK216" s="136"/>
      <c r="AL216" s="136"/>
      <c r="AM216" s="136"/>
      <c r="AN216" s="136"/>
      <c r="AO216" s="136"/>
      <c r="AP216" s="136"/>
      <c r="AQ216" s="136"/>
      <c r="AR216" s="211"/>
      <c r="AS216" s="136"/>
      <c r="AT216" s="136"/>
      <c r="AU216" s="136"/>
      <c r="AV216" s="136"/>
      <c r="AW216" s="136"/>
      <c r="AX216" s="136"/>
      <c r="AY216" s="136"/>
      <c r="AZ216" s="136"/>
      <c r="BA216" s="136"/>
      <c r="BB216" s="136"/>
      <c r="BC216" s="136"/>
      <c r="BD216" s="136"/>
      <c r="BE216" s="136"/>
      <c r="BF216" s="136"/>
      <c r="BG216" s="136"/>
      <c r="BH216" s="136"/>
      <c r="BI216" s="136"/>
      <c r="BJ216" s="136"/>
      <c r="BK216" s="136"/>
      <c r="BL216" s="136"/>
      <c r="BM216" s="136"/>
      <c r="BN216" s="136"/>
      <c r="BO216" s="136"/>
      <c r="BP216" s="136"/>
      <c r="BQ216" s="136"/>
      <c r="BR216" s="136"/>
      <c r="BS216" s="136"/>
      <c r="BT216" s="136"/>
      <c r="BU216" s="136"/>
      <c r="BV216" s="136"/>
      <c r="BW216" s="136"/>
      <c r="BX216" s="136"/>
      <c r="BY216" s="136"/>
      <c r="BZ216" s="136"/>
      <c r="CA216" s="136"/>
      <c r="CB216" s="136"/>
      <c r="CC216" s="136"/>
      <c r="CD216" s="136"/>
      <c r="CE216" s="136"/>
      <c r="CF216" s="211"/>
      <c r="CG216" s="136"/>
      <c r="CH216" s="136"/>
      <c r="CI216" s="136"/>
      <c r="CJ216" s="136"/>
      <c r="CK216" s="136"/>
      <c r="CL216" s="136"/>
      <c r="CM216" s="136"/>
      <c r="CN216" s="136"/>
      <c r="CO216" s="136"/>
      <c r="CP216" s="136"/>
      <c r="CQ216" s="136"/>
      <c r="CR216" s="136"/>
      <c r="CS216" s="136"/>
      <c r="CT216" s="136"/>
      <c r="CU216" s="136"/>
      <c r="CV216" s="136"/>
      <c r="CW216" s="136"/>
      <c r="CX216" s="136"/>
      <c r="CY216" s="136"/>
      <c r="CZ216" s="136"/>
      <c r="DA216" s="136"/>
      <c r="DB216" s="136"/>
      <c r="DC216" s="211"/>
      <c r="DD216" s="136"/>
      <c r="DE216" s="136"/>
      <c r="DF216" s="136"/>
      <c r="DG216" s="136"/>
      <c r="DH216" s="136"/>
      <c r="DI216" s="136"/>
      <c r="DJ216" s="136"/>
      <c r="DK216" s="136"/>
      <c r="DL216" s="136"/>
      <c r="DM216" s="136"/>
      <c r="DN216" s="136"/>
      <c r="DO216" s="136"/>
      <c r="DP216" s="136"/>
      <c r="DQ216" s="136"/>
      <c r="DR216" s="136"/>
      <c r="DS216" s="136"/>
      <c r="DT216" s="136"/>
      <c r="DU216" s="136"/>
      <c r="DV216" s="136"/>
      <c r="DW216" s="136"/>
      <c r="DX216" s="136"/>
    </row>
    <row r="217" spans="1:128" ht="12.75" customHeight="1">
      <c r="A217" s="136"/>
      <c r="B217" s="136"/>
      <c r="C217" s="136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6"/>
      <c r="AH217" s="136"/>
      <c r="AI217" s="136"/>
      <c r="AJ217" s="136"/>
      <c r="AK217" s="136"/>
      <c r="AL217" s="136"/>
      <c r="AM217" s="136"/>
      <c r="AN217" s="136"/>
      <c r="AO217" s="136"/>
      <c r="AP217" s="136"/>
      <c r="AQ217" s="136"/>
      <c r="AR217" s="211"/>
      <c r="AS217" s="136"/>
      <c r="AT217" s="136"/>
      <c r="AU217" s="136"/>
      <c r="AV217" s="136"/>
      <c r="AW217" s="136"/>
      <c r="AX217" s="136"/>
      <c r="AY217" s="136"/>
      <c r="AZ217" s="136"/>
      <c r="BA217" s="136"/>
      <c r="BB217" s="136"/>
      <c r="BC217" s="136"/>
      <c r="BD217" s="136"/>
      <c r="BE217" s="136"/>
      <c r="BF217" s="136"/>
      <c r="BG217" s="136"/>
      <c r="BH217" s="136"/>
      <c r="BI217" s="136"/>
      <c r="BJ217" s="136"/>
      <c r="BK217" s="136"/>
      <c r="BL217" s="136"/>
      <c r="BM217" s="136"/>
      <c r="BN217" s="136"/>
      <c r="BO217" s="136"/>
      <c r="BP217" s="136"/>
      <c r="BQ217" s="136"/>
      <c r="BR217" s="136"/>
      <c r="BS217" s="136"/>
      <c r="BT217" s="136"/>
      <c r="BU217" s="136"/>
      <c r="BV217" s="136"/>
      <c r="BW217" s="136"/>
      <c r="BX217" s="136"/>
      <c r="BY217" s="136"/>
      <c r="BZ217" s="136"/>
      <c r="CA217" s="136"/>
      <c r="CB217" s="136"/>
      <c r="CC217" s="136"/>
      <c r="CD217" s="136"/>
      <c r="CE217" s="136"/>
      <c r="CF217" s="211"/>
      <c r="CG217" s="136"/>
      <c r="CH217" s="136"/>
      <c r="CI217" s="136"/>
      <c r="CJ217" s="136"/>
      <c r="CK217" s="136"/>
      <c r="CL217" s="136"/>
      <c r="CM217" s="136"/>
      <c r="CN217" s="136"/>
      <c r="CO217" s="136"/>
      <c r="CP217" s="136"/>
      <c r="CQ217" s="136"/>
      <c r="CR217" s="136"/>
      <c r="CS217" s="136"/>
      <c r="CT217" s="136"/>
      <c r="CU217" s="136"/>
      <c r="CV217" s="136"/>
      <c r="CW217" s="136"/>
      <c r="CX217" s="136"/>
      <c r="CY217" s="136"/>
      <c r="CZ217" s="136"/>
      <c r="DA217" s="136"/>
      <c r="DB217" s="136"/>
      <c r="DC217" s="211"/>
      <c r="DD217" s="136"/>
      <c r="DE217" s="136"/>
      <c r="DF217" s="136"/>
      <c r="DG217" s="136"/>
      <c r="DH217" s="136"/>
      <c r="DI217" s="136"/>
      <c r="DJ217" s="136"/>
      <c r="DK217" s="136"/>
      <c r="DL217" s="136"/>
      <c r="DM217" s="136"/>
      <c r="DN217" s="136"/>
      <c r="DO217" s="136"/>
      <c r="DP217" s="136"/>
      <c r="DQ217" s="136"/>
      <c r="DR217" s="136"/>
      <c r="DS217" s="136"/>
      <c r="DT217" s="136"/>
      <c r="DU217" s="136"/>
      <c r="DV217" s="136"/>
      <c r="DW217" s="136"/>
      <c r="DX217" s="136"/>
    </row>
    <row r="218" spans="1:128" ht="12.75" customHeight="1">
      <c r="A218" s="136"/>
      <c r="B218" s="136"/>
      <c r="C218" s="136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6"/>
      <c r="AH218" s="136"/>
      <c r="AI218" s="136"/>
      <c r="AJ218" s="136"/>
      <c r="AK218" s="136"/>
      <c r="AL218" s="136"/>
      <c r="AM218" s="136"/>
      <c r="AN218" s="136"/>
      <c r="AO218" s="136"/>
      <c r="AP218" s="136"/>
      <c r="AQ218" s="136"/>
      <c r="AR218" s="211"/>
      <c r="AS218" s="136"/>
      <c r="AT218" s="136"/>
      <c r="AU218" s="136"/>
      <c r="AV218" s="136"/>
      <c r="AW218" s="136"/>
      <c r="AX218" s="136"/>
      <c r="AY218" s="136"/>
      <c r="AZ218" s="136"/>
      <c r="BA218" s="136"/>
      <c r="BB218" s="136"/>
      <c r="BC218" s="136"/>
      <c r="BD218" s="136"/>
      <c r="BE218" s="136"/>
      <c r="BF218" s="136"/>
      <c r="BG218" s="136"/>
      <c r="BH218" s="136"/>
      <c r="BI218" s="136"/>
      <c r="BJ218" s="136"/>
      <c r="BK218" s="136"/>
      <c r="BL218" s="136"/>
      <c r="BM218" s="136"/>
      <c r="BN218" s="136"/>
      <c r="BO218" s="136"/>
      <c r="BP218" s="136"/>
      <c r="BQ218" s="136"/>
      <c r="BR218" s="136"/>
      <c r="BS218" s="136"/>
      <c r="BT218" s="136"/>
      <c r="BU218" s="136"/>
      <c r="BV218" s="136"/>
      <c r="BW218" s="136"/>
      <c r="BX218" s="136"/>
      <c r="BY218" s="136"/>
      <c r="BZ218" s="136"/>
      <c r="CA218" s="136"/>
      <c r="CB218" s="136"/>
      <c r="CC218" s="136"/>
      <c r="CD218" s="136"/>
      <c r="CE218" s="136"/>
      <c r="CF218" s="211"/>
      <c r="CG218" s="136"/>
      <c r="CH218" s="136"/>
      <c r="CI218" s="136"/>
      <c r="CJ218" s="136"/>
      <c r="CK218" s="136"/>
      <c r="CL218" s="136"/>
      <c r="CM218" s="136"/>
      <c r="CN218" s="136"/>
      <c r="CO218" s="136"/>
      <c r="CP218" s="136"/>
      <c r="CQ218" s="136"/>
      <c r="CR218" s="136"/>
      <c r="CS218" s="136"/>
      <c r="CT218" s="136"/>
      <c r="CU218" s="136"/>
      <c r="CV218" s="136"/>
      <c r="CW218" s="136"/>
      <c r="CX218" s="136"/>
      <c r="CY218" s="136"/>
      <c r="CZ218" s="136"/>
      <c r="DA218" s="136"/>
      <c r="DB218" s="136"/>
      <c r="DC218" s="211"/>
      <c r="DD218" s="136"/>
      <c r="DE218" s="136"/>
      <c r="DF218" s="136"/>
      <c r="DG218" s="136"/>
      <c r="DH218" s="136"/>
      <c r="DI218" s="136"/>
      <c r="DJ218" s="136"/>
      <c r="DK218" s="136"/>
      <c r="DL218" s="136"/>
      <c r="DM218" s="136"/>
      <c r="DN218" s="136"/>
      <c r="DO218" s="136"/>
      <c r="DP218" s="136"/>
      <c r="DQ218" s="136"/>
      <c r="DR218" s="136"/>
      <c r="DS218" s="136"/>
      <c r="DT218" s="136"/>
      <c r="DU218" s="136"/>
      <c r="DV218" s="136"/>
      <c r="DW218" s="136"/>
      <c r="DX218" s="136"/>
    </row>
    <row r="219" spans="1:128" ht="12.75" customHeight="1">
      <c r="A219" s="136"/>
      <c r="B219" s="136"/>
      <c r="C219" s="136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6"/>
      <c r="AH219" s="136"/>
      <c r="AI219" s="136"/>
      <c r="AJ219" s="136"/>
      <c r="AK219" s="136"/>
      <c r="AL219" s="136"/>
      <c r="AM219" s="136"/>
      <c r="AN219" s="136"/>
      <c r="AO219" s="136"/>
      <c r="AP219" s="136"/>
      <c r="AQ219" s="136"/>
      <c r="AR219" s="211"/>
      <c r="AS219" s="136"/>
      <c r="AT219" s="136"/>
      <c r="AU219" s="136"/>
      <c r="AV219" s="136"/>
      <c r="AW219" s="136"/>
      <c r="AX219" s="136"/>
      <c r="AY219" s="136"/>
      <c r="AZ219" s="136"/>
      <c r="BA219" s="136"/>
      <c r="BB219" s="136"/>
      <c r="BC219" s="136"/>
      <c r="BD219" s="136"/>
      <c r="BE219" s="136"/>
      <c r="BF219" s="136"/>
      <c r="BG219" s="136"/>
      <c r="BH219" s="136"/>
      <c r="BI219" s="136"/>
      <c r="BJ219" s="136"/>
      <c r="BK219" s="136"/>
      <c r="BL219" s="136"/>
      <c r="BM219" s="136"/>
      <c r="BN219" s="136"/>
      <c r="BO219" s="136"/>
      <c r="BP219" s="136"/>
      <c r="BQ219" s="136"/>
      <c r="BR219" s="136"/>
      <c r="BS219" s="136"/>
      <c r="BT219" s="136"/>
      <c r="BU219" s="136"/>
      <c r="BV219" s="136"/>
      <c r="BW219" s="136"/>
      <c r="BX219" s="136"/>
      <c r="BY219" s="136"/>
      <c r="BZ219" s="136"/>
      <c r="CA219" s="136"/>
      <c r="CB219" s="136"/>
      <c r="CC219" s="136"/>
      <c r="CD219" s="136"/>
      <c r="CE219" s="136"/>
      <c r="CF219" s="211"/>
      <c r="CG219" s="136"/>
      <c r="CH219" s="136"/>
      <c r="CI219" s="136"/>
      <c r="CJ219" s="136"/>
      <c r="CK219" s="136"/>
      <c r="CL219" s="136"/>
      <c r="CM219" s="136"/>
      <c r="CN219" s="136"/>
      <c r="CO219" s="136"/>
      <c r="CP219" s="136"/>
      <c r="CQ219" s="136"/>
      <c r="CR219" s="136"/>
      <c r="CS219" s="136"/>
      <c r="CT219" s="136"/>
      <c r="CU219" s="136"/>
      <c r="CV219" s="136"/>
      <c r="CW219" s="136"/>
      <c r="CX219" s="136"/>
      <c r="CY219" s="136"/>
      <c r="CZ219" s="136"/>
      <c r="DA219" s="136"/>
      <c r="DB219" s="136"/>
      <c r="DC219" s="211"/>
      <c r="DD219" s="136"/>
      <c r="DE219" s="136"/>
      <c r="DF219" s="136"/>
      <c r="DG219" s="136"/>
      <c r="DH219" s="136"/>
      <c r="DI219" s="136"/>
      <c r="DJ219" s="136"/>
      <c r="DK219" s="136"/>
      <c r="DL219" s="136"/>
      <c r="DM219" s="136"/>
      <c r="DN219" s="136"/>
      <c r="DO219" s="136"/>
      <c r="DP219" s="136"/>
      <c r="DQ219" s="136"/>
      <c r="DR219" s="136"/>
      <c r="DS219" s="136"/>
      <c r="DT219" s="136"/>
      <c r="DU219" s="136"/>
      <c r="DV219" s="136"/>
      <c r="DW219" s="136"/>
      <c r="DX219" s="136"/>
    </row>
    <row r="220" spans="1:128" ht="12.75" customHeight="1">
      <c r="A220" s="136"/>
      <c r="B220" s="136"/>
      <c r="C220" s="136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6"/>
      <c r="AH220" s="136"/>
      <c r="AI220" s="136"/>
      <c r="AJ220" s="136"/>
      <c r="AK220" s="136"/>
      <c r="AL220" s="136"/>
      <c r="AM220" s="136"/>
      <c r="AN220" s="136"/>
      <c r="AO220" s="136"/>
      <c r="AP220" s="136"/>
      <c r="AQ220" s="136"/>
      <c r="AR220" s="211"/>
      <c r="AS220" s="136"/>
      <c r="AT220" s="136"/>
      <c r="AU220" s="136"/>
      <c r="AV220" s="136"/>
      <c r="AW220" s="136"/>
      <c r="AX220" s="136"/>
      <c r="AY220" s="136"/>
      <c r="AZ220" s="136"/>
      <c r="BA220" s="136"/>
      <c r="BB220" s="136"/>
      <c r="BC220" s="136"/>
      <c r="BD220" s="136"/>
      <c r="BE220" s="136"/>
      <c r="BF220" s="136"/>
      <c r="BG220" s="136"/>
      <c r="BH220" s="136"/>
      <c r="BI220" s="136"/>
      <c r="BJ220" s="136"/>
      <c r="BK220" s="136"/>
      <c r="BL220" s="136"/>
      <c r="BM220" s="136"/>
      <c r="BN220" s="136"/>
      <c r="BO220" s="136"/>
      <c r="BP220" s="136"/>
      <c r="BQ220" s="136"/>
      <c r="BR220" s="136"/>
      <c r="BS220" s="136"/>
      <c r="BT220" s="136"/>
      <c r="BU220" s="136"/>
      <c r="BV220" s="136"/>
      <c r="BW220" s="136"/>
      <c r="BX220" s="136"/>
      <c r="BY220" s="136"/>
      <c r="BZ220" s="136"/>
      <c r="CA220" s="136"/>
      <c r="CB220" s="136"/>
      <c r="CC220" s="136"/>
      <c r="CD220" s="136"/>
      <c r="CE220" s="136"/>
      <c r="CF220" s="211"/>
      <c r="CG220" s="136"/>
      <c r="CH220" s="136"/>
      <c r="CI220" s="136"/>
      <c r="CJ220" s="136"/>
      <c r="CK220" s="136"/>
      <c r="CL220" s="136"/>
      <c r="CM220" s="136"/>
      <c r="CN220" s="136"/>
      <c r="CO220" s="136"/>
      <c r="CP220" s="136"/>
      <c r="CQ220" s="136"/>
      <c r="CR220" s="136"/>
      <c r="CS220" s="136"/>
      <c r="CT220" s="136"/>
      <c r="CU220" s="136"/>
      <c r="CV220" s="136"/>
      <c r="CW220" s="136"/>
      <c r="CX220" s="136"/>
      <c r="CY220" s="136"/>
      <c r="CZ220" s="136"/>
      <c r="DA220" s="136"/>
      <c r="DB220" s="136"/>
      <c r="DC220" s="211"/>
      <c r="DD220" s="136"/>
      <c r="DE220" s="136"/>
      <c r="DF220" s="136"/>
      <c r="DG220" s="136"/>
      <c r="DH220" s="136"/>
      <c r="DI220" s="136"/>
      <c r="DJ220" s="136"/>
      <c r="DK220" s="136"/>
      <c r="DL220" s="136"/>
      <c r="DM220" s="136"/>
      <c r="DN220" s="136"/>
      <c r="DO220" s="136"/>
      <c r="DP220" s="136"/>
      <c r="DQ220" s="136"/>
      <c r="DR220" s="136"/>
      <c r="DS220" s="136"/>
      <c r="DT220" s="136"/>
      <c r="DU220" s="136"/>
      <c r="DV220" s="136"/>
      <c r="DW220" s="136"/>
      <c r="DX220" s="136"/>
    </row>
    <row r="221" spans="1:128" ht="12.75" customHeight="1">
      <c r="A221" s="136"/>
      <c r="B221" s="136"/>
      <c r="C221" s="136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6"/>
      <c r="AH221" s="136"/>
      <c r="AI221" s="136"/>
      <c r="AJ221" s="136"/>
      <c r="AK221" s="136"/>
      <c r="AL221" s="136"/>
      <c r="AM221" s="136"/>
      <c r="AN221" s="136"/>
      <c r="AO221" s="136"/>
      <c r="AP221" s="136"/>
      <c r="AQ221" s="136"/>
      <c r="AR221" s="211"/>
      <c r="AS221" s="136"/>
      <c r="AT221" s="136"/>
      <c r="AU221" s="136"/>
      <c r="AV221" s="136"/>
      <c r="AW221" s="136"/>
      <c r="AX221" s="136"/>
      <c r="AY221" s="136"/>
      <c r="AZ221" s="136"/>
      <c r="BA221" s="136"/>
      <c r="BB221" s="136"/>
      <c r="BC221" s="136"/>
      <c r="BD221" s="136"/>
      <c r="BE221" s="136"/>
      <c r="BF221" s="136"/>
      <c r="BG221" s="136"/>
      <c r="BH221" s="136"/>
      <c r="BI221" s="136"/>
      <c r="BJ221" s="136"/>
      <c r="BK221" s="136"/>
      <c r="BL221" s="136"/>
      <c r="BM221" s="136"/>
      <c r="BN221" s="136"/>
      <c r="BO221" s="136"/>
      <c r="BP221" s="136"/>
      <c r="BQ221" s="136"/>
      <c r="BR221" s="136"/>
      <c r="BS221" s="136"/>
      <c r="BT221" s="136"/>
      <c r="BU221" s="136"/>
      <c r="BV221" s="136"/>
      <c r="BW221" s="136"/>
      <c r="BX221" s="136"/>
      <c r="BY221" s="136"/>
      <c r="BZ221" s="136"/>
      <c r="CA221" s="136"/>
      <c r="CB221" s="136"/>
      <c r="CC221" s="136"/>
      <c r="CD221" s="136"/>
      <c r="CE221" s="136"/>
      <c r="CF221" s="211"/>
      <c r="CG221" s="136"/>
      <c r="CH221" s="136"/>
      <c r="CI221" s="136"/>
      <c r="CJ221" s="136"/>
      <c r="CK221" s="136"/>
      <c r="CL221" s="136"/>
      <c r="CM221" s="136"/>
      <c r="CN221" s="136"/>
      <c r="CO221" s="136"/>
      <c r="CP221" s="136"/>
      <c r="CQ221" s="136"/>
      <c r="CR221" s="136"/>
      <c r="CS221" s="136"/>
      <c r="CT221" s="136"/>
      <c r="CU221" s="136"/>
      <c r="CV221" s="136"/>
      <c r="CW221" s="136"/>
      <c r="CX221" s="136"/>
      <c r="CY221" s="136"/>
      <c r="CZ221" s="136"/>
      <c r="DA221" s="136"/>
      <c r="DB221" s="136"/>
      <c r="DC221" s="211"/>
      <c r="DD221" s="136"/>
      <c r="DE221" s="136"/>
      <c r="DF221" s="136"/>
      <c r="DG221" s="136"/>
      <c r="DH221" s="136"/>
      <c r="DI221" s="136"/>
      <c r="DJ221" s="136"/>
      <c r="DK221" s="136"/>
      <c r="DL221" s="136"/>
      <c r="DM221" s="136"/>
      <c r="DN221" s="136"/>
      <c r="DO221" s="136"/>
      <c r="DP221" s="136"/>
      <c r="DQ221" s="136"/>
      <c r="DR221" s="136"/>
      <c r="DS221" s="136"/>
      <c r="DT221" s="136"/>
      <c r="DU221" s="136"/>
      <c r="DV221" s="136"/>
      <c r="DW221" s="136"/>
      <c r="DX221" s="136"/>
    </row>
    <row r="222" spans="1:128" ht="12.75" customHeight="1">
      <c r="A222" s="136"/>
      <c r="B222" s="136"/>
      <c r="C222" s="136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6"/>
      <c r="AH222" s="136"/>
      <c r="AI222" s="136"/>
      <c r="AJ222" s="136"/>
      <c r="AK222" s="136"/>
      <c r="AL222" s="136"/>
      <c r="AM222" s="136"/>
      <c r="AN222" s="136"/>
      <c r="AO222" s="136"/>
      <c r="AP222" s="136"/>
      <c r="AQ222" s="136"/>
      <c r="AR222" s="211"/>
      <c r="AS222" s="136"/>
      <c r="AT222" s="136"/>
      <c r="AU222" s="136"/>
      <c r="AV222" s="136"/>
      <c r="AW222" s="136"/>
      <c r="AX222" s="136"/>
      <c r="AY222" s="136"/>
      <c r="AZ222" s="136"/>
      <c r="BA222" s="136"/>
      <c r="BB222" s="136"/>
      <c r="BC222" s="136"/>
      <c r="BD222" s="136"/>
      <c r="BE222" s="136"/>
      <c r="BF222" s="136"/>
      <c r="BG222" s="136"/>
      <c r="BH222" s="136"/>
      <c r="BI222" s="136"/>
      <c r="BJ222" s="136"/>
      <c r="BK222" s="136"/>
      <c r="BL222" s="136"/>
      <c r="BM222" s="136"/>
      <c r="BN222" s="136"/>
      <c r="BO222" s="136"/>
      <c r="BP222" s="136"/>
      <c r="BQ222" s="136"/>
      <c r="BR222" s="136"/>
      <c r="BS222" s="136"/>
      <c r="BT222" s="136"/>
      <c r="BU222" s="136"/>
      <c r="BV222" s="136"/>
      <c r="BW222" s="136"/>
      <c r="BX222" s="136"/>
      <c r="BY222" s="136"/>
      <c r="BZ222" s="136"/>
      <c r="CA222" s="136"/>
      <c r="CB222" s="136"/>
      <c r="CC222" s="136"/>
      <c r="CD222" s="136"/>
      <c r="CE222" s="136"/>
      <c r="CF222" s="211"/>
      <c r="CG222" s="136"/>
      <c r="CH222" s="136"/>
      <c r="CI222" s="136"/>
      <c r="CJ222" s="136"/>
      <c r="CK222" s="136"/>
      <c r="CL222" s="136"/>
      <c r="CM222" s="136"/>
      <c r="CN222" s="136"/>
      <c r="CO222" s="136"/>
      <c r="CP222" s="136"/>
      <c r="CQ222" s="136"/>
      <c r="CR222" s="136"/>
      <c r="CS222" s="136"/>
      <c r="CT222" s="136"/>
      <c r="CU222" s="136"/>
      <c r="CV222" s="136"/>
      <c r="CW222" s="136"/>
      <c r="CX222" s="136"/>
      <c r="CY222" s="136"/>
      <c r="CZ222" s="136"/>
      <c r="DA222" s="136"/>
      <c r="DB222" s="136"/>
      <c r="DC222" s="211"/>
      <c r="DD222" s="136"/>
      <c r="DE222" s="136"/>
      <c r="DF222" s="136"/>
      <c r="DG222" s="136"/>
      <c r="DH222" s="136"/>
      <c r="DI222" s="136"/>
      <c r="DJ222" s="136"/>
      <c r="DK222" s="136"/>
      <c r="DL222" s="136"/>
      <c r="DM222" s="136"/>
      <c r="DN222" s="136"/>
      <c r="DO222" s="136"/>
      <c r="DP222" s="136"/>
      <c r="DQ222" s="136"/>
      <c r="DR222" s="136"/>
      <c r="DS222" s="136"/>
      <c r="DT222" s="136"/>
      <c r="DU222" s="136"/>
      <c r="DV222" s="136"/>
      <c r="DW222" s="136"/>
      <c r="DX222" s="136"/>
    </row>
    <row r="223" spans="1:128" ht="12.75" customHeight="1">
      <c r="A223" s="136"/>
      <c r="B223" s="136"/>
      <c r="C223" s="136"/>
      <c r="D223" s="136"/>
      <c r="E223" s="136"/>
      <c r="F223" s="136"/>
      <c r="G223" s="136"/>
      <c r="H223" s="136"/>
      <c r="I223" s="136"/>
      <c r="J223" s="136"/>
      <c r="K223" s="136"/>
      <c r="L223" s="136"/>
      <c r="M223" s="136"/>
      <c r="N223" s="136"/>
      <c r="O223" s="136"/>
      <c r="P223" s="136"/>
      <c r="Q223" s="136"/>
      <c r="R223" s="136"/>
      <c r="S223" s="136"/>
      <c r="T223" s="136"/>
      <c r="U223" s="136"/>
      <c r="V223" s="136"/>
      <c r="W223" s="136"/>
      <c r="X223" s="136"/>
      <c r="Y223" s="136"/>
      <c r="Z223" s="136"/>
      <c r="AA223" s="136"/>
      <c r="AB223" s="136"/>
      <c r="AC223" s="136"/>
      <c r="AD223" s="136"/>
      <c r="AE223" s="136"/>
      <c r="AF223" s="136"/>
      <c r="AG223" s="136"/>
      <c r="AH223" s="136"/>
      <c r="AI223" s="136"/>
      <c r="AJ223" s="136"/>
      <c r="AK223" s="136"/>
      <c r="AL223" s="136"/>
      <c r="AM223" s="136"/>
      <c r="AN223" s="136"/>
      <c r="AO223" s="136"/>
      <c r="AP223" s="136"/>
      <c r="AQ223" s="136"/>
      <c r="AR223" s="211"/>
      <c r="AS223" s="136"/>
      <c r="AT223" s="136"/>
      <c r="AU223" s="136"/>
      <c r="AV223" s="136"/>
      <c r="AW223" s="136"/>
      <c r="AX223" s="136"/>
      <c r="AY223" s="136"/>
      <c r="AZ223" s="136"/>
      <c r="BA223" s="136"/>
      <c r="BB223" s="136"/>
      <c r="BC223" s="136"/>
      <c r="BD223" s="136"/>
      <c r="BE223" s="136"/>
      <c r="BF223" s="136"/>
      <c r="BG223" s="136"/>
      <c r="BH223" s="136"/>
      <c r="BI223" s="136"/>
      <c r="BJ223" s="136"/>
      <c r="BK223" s="136"/>
      <c r="BL223" s="136"/>
      <c r="BM223" s="136"/>
      <c r="BN223" s="136"/>
      <c r="BO223" s="136"/>
      <c r="BP223" s="136"/>
      <c r="BQ223" s="136"/>
      <c r="BR223" s="136"/>
      <c r="BS223" s="136"/>
      <c r="BT223" s="136"/>
      <c r="BU223" s="136"/>
      <c r="BV223" s="136"/>
      <c r="BW223" s="136"/>
      <c r="BX223" s="136"/>
      <c r="BY223" s="136"/>
      <c r="BZ223" s="136"/>
      <c r="CA223" s="136"/>
      <c r="CB223" s="136"/>
      <c r="CC223" s="136"/>
      <c r="CD223" s="136"/>
      <c r="CE223" s="136"/>
      <c r="CF223" s="211"/>
      <c r="CG223" s="136"/>
      <c r="CH223" s="136"/>
      <c r="CI223" s="136"/>
      <c r="CJ223" s="136"/>
      <c r="CK223" s="136"/>
      <c r="CL223" s="136"/>
      <c r="CM223" s="136"/>
      <c r="CN223" s="136"/>
      <c r="CO223" s="136"/>
      <c r="CP223" s="136"/>
      <c r="CQ223" s="136"/>
      <c r="CR223" s="136"/>
      <c r="CS223" s="136"/>
      <c r="CT223" s="136"/>
      <c r="CU223" s="136"/>
      <c r="CV223" s="136"/>
      <c r="CW223" s="136"/>
      <c r="CX223" s="136"/>
      <c r="CY223" s="136"/>
      <c r="CZ223" s="136"/>
      <c r="DA223" s="136"/>
      <c r="DB223" s="136"/>
      <c r="DC223" s="211"/>
      <c r="DD223" s="136"/>
      <c r="DE223" s="136"/>
      <c r="DF223" s="136"/>
      <c r="DG223" s="136"/>
      <c r="DH223" s="136"/>
      <c r="DI223" s="136"/>
      <c r="DJ223" s="136"/>
      <c r="DK223" s="136"/>
      <c r="DL223" s="136"/>
      <c r="DM223" s="136"/>
      <c r="DN223" s="136"/>
      <c r="DO223" s="136"/>
      <c r="DP223" s="136"/>
      <c r="DQ223" s="136"/>
      <c r="DR223" s="136"/>
      <c r="DS223" s="136"/>
      <c r="DT223" s="136"/>
      <c r="DU223" s="136"/>
      <c r="DV223" s="136"/>
      <c r="DW223" s="136"/>
      <c r="DX223" s="136"/>
    </row>
    <row r="224" spans="1:128" ht="12.75" customHeight="1">
      <c r="A224" s="136"/>
      <c r="B224" s="136"/>
      <c r="C224" s="136"/>
      <c r="D224" s="136"/>
      <c r="E224" s="136"/>
      <c r="F224" s="136"/>
      <c r="G224" s="136"/>
      <c r="H224" s="136"/>
      <c r="I224" s="136"/>
      <c r="J224" s="136"/>
      <c r="K224" s="136"/>
      <c r="L224" s="136"/>
      <c r="M224" s="136"/>
      <c r="N224" s="136"/>
      <c r="O224" s="136"/>
      <c r="P224" s="136"/>
      <c r="Q224" s="136"/>
      <c r="R224" s="136"/>
      <c r="S224" s="136"/>
      <c r="T224" s="136"/>
      <c r="U224" s="136"/>
      <c r="V224" s="136"/>
      <c r="W224" s="136"/>
      <c r="X224" s="136"/>
      <c r="Y224" s="136"/>
      <c r="Z224" s="136"/>
      <c r="AA224" s="136"/>
      <c r="AB224" s="136"/>
      <c r="AC224" s="136"/>
      <c r="AD224" s="136"/>
      <c r="AE224" s="136"/>
      <c r="AF224" s="136"/>
      <c r="AG224" s="136"/>
      <c r="AH224" s="136"/>
      <c r="AI224" s="136"/>
      <c r="AJ224" s="136"/>
      <c r="AK224" s="136"/>
      <c r="AL224" s="136"/>
      <c r="AM224" s="136"/>
      <c r="AN224" s="136"/>
      <c r="AO224" s="136"/>
      <c r="AP224" s="136"/>
      <c r="AQ224" s="136"/>
      <c r="AR224" s="211"/>
      <c r="AS224" s="136"/>
      <c r="AT224" s="136"/>
      <c r="AU224" s="136"/>
      <c r="AV224" s="136"/>
      <c r="AW224" s="136"/>
      <c r="AX224" s="136"/>
      <c r="AY224" s="136"/>
      <c r="AZ224" s="136"/>
      <c r="BA224" s="136"/>
      <c r="BB224" s="136"/>
      <c r="BC224" s="136"/>
      <c r="BD224" s="136"/>
      <c r="BE224" s="136"/>
      <c r="BF224" s="136"/>
      <c r="BG224" s="136"/>
      <c r="BH224" s="136"/>
      <c r="BI224" s="136"/>
      <c r="BJ224" s="136"/>
      <c r="BK224" s="136"/>
      <c r="BL224" s="136"/>
      <c r="BM224" s="136"/>
      <c r="BN224" s="136"/>
      <c r="BO224" s="136"/>
      <c r="BP224" s="136"/>
      <c r="BQ224" s="136"/>
      <c r="BR224" s="136"/>
      <c r="BS224" s="136"/>
      <c r="BT224" s="136"/>
      <c r="BU224" s="136"/>
      <c r="BV224" s="136"/>
      <c r="BW224" s="136"/>
      <c r="BX224" s="136"/>
      <c r="BY224" s="136"/>
      <c r="BZ224" s="136"/>
      <c r="CA224" s="136"/>
      <c r="CB224" s="136"/>
      <c r="CC224" s="136"/>
      <c r="CD224" s="136"/>
      <c r="CE224" s="136"/>
      <c r="CF224" s="211"/>
      <c r="CG224" s="136"/>
      <c r="CH224" s="136"/>
      <c r="CI224" s="136"/>
      <c r="CJ224" s="136"/>
      <c r="CK224" s="136"/>
      <c r="CL224" s="136"/>
      <c r="CM224" s="136"/>
      <c r="CN224" s="136"/>
      <c r="CO224" s="136"/>
      <c r="CP224" s="136"/>
      <c r="CQ224" s="136"/>
      <c r="CR224" s="136"/>
      <c r="CS224" s="136"/>
      <c r="CT224" s="136"/>
      <c r="CU224" s="136"/>
      <c r="CV224" s="136"/>
      <c r="CW224" s="136"/>
      <c r="CX224" s="136"/>
      <c r="CY224" s="136"/>
      <c r="CZ224" s="136"/>
      <c r="DA224" s="136"/>
      <c r="DB224" s="136"/>
      <c r="DC224" s="211"/>
      <c r="DD224" s="136"/>
      <c r="DE224" s="136"/>
      <c r="DF224" s="136"/>
      <c r="DG224" s="136"/>
      <c r="DH224" s="136"/>
      <c r="DI224" s="136"/>
      <c r="DJ224" s="136"/>
      <c r="DK224" s="136"/>
      <c r="DL224" s="136"/>
      <c r="DM224" s="136"/>
      <c r="DN224" s="136"/>
      <c r="DO224" s="136"/>
      <c r="DP224" s="136"/>
      <c r="DQ224" s="136"/>
      <c r="DR224" s="136"/>
      <c r="DS224" s="136"/>
      <c r="DT224" s="136"/>
      <c r="DU224" s="136"/>
      <c r="DV224" s="136"/>
      <c r="DW224" s="136"/>
      <c r="DX224" s="136"/>
    </row>
    <row r="225" spans="1:128" ht="12.75" customHeight="1">
      <c r="A225" s="136"/>
      <c r="B225" s="136"/>
      <c r="C225" s="136"/>
      <c r="D225" s="136"/>
      <c r="E225" s="136"/>
      <c r="F225" s="136"/>
      <c r="G225" s="136"/>
      <c r="H225" s="136"/>
      <c r="I225" s="136"/>
      <c r="J225" s="136"/>
      <c r="K225" s="136"/>
      <c r="L225" s="136"/>
      <c r="M225" s="136"/>
      <c r="N225" s="136"/>
      <c r="O225" s="136"/>
      <c r="P225" s="136"/>
      <c r="Q225" s="136"/>
      <c r="R225" s="136"/>
      <c r="S225" s="136"/>
      <c r="T225" s="136"/>
      <c r="U225" s="136"/>
      <c r="V225" s="136"/>
      <c r="W225" s="136"/>
      <c r="X225" s="136"/>
      <c r="Y225" s="136"/>
      <c r="Z225" s="136"/>
      <c r="AA225" s="136"/>
      <c r="AB225" s="136"/>
      <c r="AC225" s="136"/>
      <c r="AD225" s="136"/>
      <c r="AE225" s="136"/>
      <c r="AF225" s="136"/>
      <c r="AG225" s="136"/>
      <c r="AH225" s="136"/>
      <c r="AI225" s="136"/>
      <c r="AJ225" s="136"/>
      <c r="AK225" s="136"/>
      <c r="AL225" s="136"/>
      <c r="AM225" s="136"/>
      <c r="AN225" s="136"/>
      <c r="AO225" s="136"/>
      <c r="AP225" s="136"/>
      <c r="AQ225" s="136"/>
      <c r="AR225" s="211"/>
      <c r="AS225" s="136"/>
      <c r="AT225" s="136"/>
      <c r="AU225" s="136"/>
      <c r="AV225" s="136"/>
      <c r="AW225" s="136"/>
      <c r="AX225" s="136"/>
      <c r="AY225" s="136"/>
      <c r="AZ225" s="136"/>
      <c r="BA225" s="136"/>
      <c r="BB225" s="136"/>
      <c r="BC225" s="136"/>
      <c r="BD225" s="136"/>
      <c r="BE225" s="136"/>
      <c r="BF225" s="136"/>
      <c r="BG225" s="136"/>
      <c r="BH225" s="136"/>
      <c r="BI225" s="136"/>
      <c r="BJ225" s="136"/>
      <c r="BK225" s="136"/>
      <c r="BL225" s="136"/>
      <c r="BM225" s="136"/>
      <c r="BN225" s="136"/>
      <c r="BO225" s="136"/>
      <c r="BP225" s="136"/>
      <c r="BQ225" s="136"/>
      <c r="BR225" s="136"/>
      <c r="BS225" s="136"/>
      <c r="BT225" s="136"/>
      <c r="BU225" s="136"/>
      <c r="BV225" s="136"/>
      <c r="BW225" s="136"/>
      <c r="BX225" s="136"/>
      <c r="BY225" s="136"/>
      <c r="BZ225" s="136"/>
      <c r="CA225" s="136"/>
      <c r="CB225" s="136"/>
      <c r="CC225" s="136"/>
      <c r="CD225" s="136"/>
      <c r="CE225" s="136"/>
      <c r="CF225" s="211"/>
      <c r="CG225" s="136"/>
      <c r="CH225" s="136"/>
      <c r="CI225" s="136"/>
      <c r="CJ225" s="136"/>
      <c r="CK225" s="136"/>
      <c r="CL225" s="136"/>
      <c r="CM225" s="136"/>
      <c r="CN225" s="136"/>
      <c r="CO225" s="136"/>
      <c r="CP225" s="136"/>
      <c r="CQ225" s="136"/>
      <c r="CR225" s="136"/>
      <c r="CS225" s="136"/>
      <c r="CT225" s="136"/>
      <c r="CU225" s="136"/>
      <c r="CV225" s="136"/>
      <c r="CW225" s="136"/>
      <c r="CX225" s="136"/>
      <c r="CY225" s="136"/>
      <c r="CZ225" s="136"/>
      <c r="DA225" s="136"/>
      <c r="DB225" s="136"/>
      <c r="DC225" s="211"/>
      <c r="DD225" s="136"/>
      <c r="DE225" s="136"/>
      <c r="DF225" s="136"/>
      <c r="DG225" s="136"/>
      <c r="DH225" s="136"/>
      <c r="DI225" s="136"/>
      <c r="DJ225" s="136"/>
      <c r="DK225" s="136"/>
      <c r="DL225" s="136"/>
      <c r="DM225" s="136"/>
      <c r="DN225" s="136"/>
      <c r="DO225" s="136"/>
      <c r="DP225" s="136"/>
      <c r="DQ225" s="136"/>
      <c r="DR225" s="136"/>
      <c r="DS225" s="136"/>
      <c r="DT225" s="136"/>
      <c r="DU225" s="136"/>
      <c r="DV225" s="136"/>
      <c r="DW225" s="136"/>
      <c r="DX225" s="136"/>
    </row>
    <row r="226" spans="1:128" ht="12.75" customHeight="1">
      <c r="A226" s="136"/>
      <c r="B226" s="136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  <c r="AA226" s="136"/>
      <c r="AB226" s="136"/>
      <c r="AC226" s="136"/>
      <c r="AD226" s="136"/>
      <c r="AE226" s="136"/>
      <c r="AF226" s="136"/>
      <c r="AG226" s="136"/>
      <c r="AH226" s="136"/>
      <c r="AI226" s="136"/>
      <c r="AJ226" s="136"/>
      <c r="AK226" s="136"/>
      <c r="AL226" s="136"/>
      <c r="AM226" s="136"/>
      <c r="AN226" s="136"/>
      <c r="AO226" s="136"/>
      <c r="AP226" s="136"/>
      <c r="AQ226" s="136"/>
      <c r="AR226" s="211"/>
      <c r="AS226" s="136"/>
      <c r="AT226" s="136"/>
      <c r="AU226" s="136"/>
      <c r="AV226" s="136"/>
      <c r="AW226" s="136"/>
      <c r="AX226" s="136"/>
      <c r="AY226" s="136"/>
      <c r="AZ226" s="136"/>
      <c r="BA226" s="136"/>
      <c r="BB226" s="136"/>
      <c r="BC226" s="136"/>
      <c r="BD226" s="136"/>
      <c r="BE226" s="136"/>
      <c r="BF226" s="136"/>
      <c r="BG226" s="136"/>
      <c r="BH226" s="136"/>
      <c r="BI226" s="136"/>
      <c r="BJ226" s="136"/>
      <c r="BK226" s="136"/>
      <c r="BL226" s="136"/>
      <c r="BM226" s="136"/>
      <c r="BN226" s="136"/>
      <c r="BO226" s="136"/>
      <c r="BP226" s="136"/>
      <c r="BQ226" s="136"/>
      <c r="BR226" s="136"/>
      <c r="BS226" s="136"/>
      <c r="BT226" s="136"/>
      <c r="BU226" s="136"/>
      <c r="BV226" s="136"/>
      <c r="BW226" s="136"/>
      <c r="BX226" s="136"/>
      <c r="BY226" s="136"/>
      <c r="BZ226" s="136"/>
      <c r="CA226" s="136"/>
      <c r="CB226" s="136"/>
      <c r="CC226" s="136"/>
      <c r="CD226" s="136"/>
      <c r="CE226" s="136"/>
      <c r="CF226" s="211"/>
      <c r="CG226" s="136"/>
      <c r="CH226" s="136"/>
      <c r="CI226" s="136"/>
      <c r="CJ226" s="136"/>
      <c r="CK226" s="136"/>
      <c r="CL226" s="136"/>
      <c r="CM226" s="136"/>
      <c r="CN226" s="136"/>
      <c r="CO226" s="136"/>
      <c r="CP226" s="136"/>
      <c r="CQ226" s="136"/>
      <c r="CR226" s="136"/>
      <c r="CS226" s="136"/>
      <c r="CT226" s="136"/>
      <c r="CU226" s="136"/>
      <c r="CV226" s="136"/>
      <c r="CW226" s="136"/>
      <c r="CX226" s="136"/>
      <c r="CY226" s="136"/>
      <c r="CZ226" s="136"/>
      <c r="DA226" s="136"/>
      <c r="DB226" s="136"/>
      <c r="DC226" s="211"/>
      <c r="DD226" s="136"/>
      <c r="DE226" s="136"/>
      <c r="DF226" s="136"/>
      <c r="DG226" s="136"/>
      <c r="DH226" s="136"/>
      <c r="DI226" s="136"/>
      <c r="DJ226" s="136"/>
      <c r="DK226" s="136"/>
      <c r="DL226" s="136"/>
      <c r="DM226" s="136"/>
      <c r="DN226" s="136"/>
      <c r="DO226" s="136"/>
      <c r="DP226" s="136"/>
      <c r="DQ226" s="136"/>
      <c r="DR226" s="136"/>
      <c r="DS226" s="136"/>
      <c r="DT226" s="136"/>
      <c r="DU226" s="136"/>
      <c r="DV226" s="136"/>
      <c r="DW226" s="136"/>
      <c r="DX226" s="136"/>
    </row>
    <row r="227" spans="1:128" ht="12.75" customHeight="1">
      <c r="A227" s="136"/>
      <c r="B227" s="136"/>
      <c r="C227" s="136"/>
      <c r="D227" s="136"/>
      <c r="E227" s="136"/>
      <c r="F227" s="136"/>
      <c r="G227" s="136"/>
      <c r="H227" s="136"/>
      <c r="I227" s="136"/>
      <c r="J227" s="136"/>
      <c r="K227" s="136"/>
      <c r="L227" s="136"/>
      <c r="M227" s="136"/>
      <c r="N227" s="136"/>
      <c r="O227" s="136"/>
      <c r="P227" s="136"/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36"/>
      <c r="AH227" s="136"/>
      <c r="AI227" s="136"/>
      <c r="AJ227" s="136"/>
      <c r="AK227" s="136"/>
      <c r="AL227" s="136"/>
      <c r="AM227" s="136"/>
      <c r="AN227" s="136"/>
      <c r="AO227" s="136"/>
      <c r="AP227" s="136"/>
      <c r="AQ227" s="136"/>
      <c r="AR227" s="211"/>
      <c r="AS227" s="136"/>
      <c r="AT227" s="136"/>
      <c r="AU227" s="136"/>
      <c r="AV227" s="136"/>
      <c r="AW227" s="136"/>
      <c r="AX227" s="136"/>
      <c r="AY227" s="136"/>
      <c r="AZ227" s="136"/>
      <c r="BA227" s="136"/>
      <c r="BB227" s="136"/>
      <c r="BC227" s="136"/>
      <c r="BD227" s="136"/>
      <c r="BE227" s="136"/>
      <c r="BF227" s="136"/>
      <c r="BG227" s="136"/>
      <c r="BH227" s="136"/>
      <c r="BI227" s="136"/>
      <c r="BJ227" s="136"/>
      <c r="BK227" s="136"/>
      <c r="BL227" s="136"/>
      <c r="BM227" s="136"/>
      <c r="BN227" s="136"/>
      <c r="BO227" s="136"/>
      <c r="BP227" s="136"/>
      <c r="BQ227" s="136"/>
      <c r="BR227" s="136"/>
      <c r="BS227" s="136"/>
      <c r="BT227" s="136"/>
      <c r="BU227" s="136"/>
      <c r="BV227" s="136"/>
      <c r="BW227" s="136"/>
      <c r="BX227" s="136"/>
      <c r="BY227" s="136"/>
      <c r="BZ227" s="136"/>
      <c r="CA227" s="136"/>
      <c r="CB227" s="136"/>
      <c r="CC227" s="136"/>
      <c r="CD227" s="136"/>
      <c r="CE227" s="136"/>
      <c r="CF227" s="211"/>
      <c r="CG227" s="136"/>
      <c r="CH227" s="136"/>
      <c r="CI227" s="136"/>
      <c r="CJ227" s="136"/>
      <c r="CK227" s="136"/>
      <c r="CL227" s="136"/>
      <c r="CM227" s="136"/>
      <c r="CN227" s="136"/>
      <c r="CO227" s="136"/>
      <c r="CP227" s="136"/>
      <c r="CQ227" s="136"/>
      <c r="CR227" s="136"/>
      <c r="CS227" s="136"/>
      <c r="CT227" s="136"/>
      <c r="CU227" s="136"/>
      <c r="CV227" s="136"/>
      <c r="CW227" s="136"/>
      <c r="CX227" s="136"/>
      <c r="CY227" s="136"/>
      <c r="CZ227" s="136"/>
      <c r="DA227" s="136"/>
      <c r="DB227" s="136"/>
      <c r="DC227" s="211"/>
      <c r="DD227" s="136"/>
      <c r="DE227" s="136"/>
      <c r="DF227" s="136"/>
      <c r="DG227" s="136"/>
      <c r="DH227" s="136"/>
      <c r="DI227" s="136"/>
      <c r="DJ227" s="136"/>
      <c r="DK227" s="136"/>
      <c r="DL227" s="136"/>
      <c r="DM227" s="136"/>
      <c r="DN227" s="136"/>
      <c r="DO227" s="136"/>
      <c r="DP227" s="136"/>
      <c r="DQ227" s="136"/>
      <c r="DR227" s="136"/>
      <c r="DS227" s="136"/>
      <c r="DT227" s="136"/>
      <c r="DU227" s="136"/>
      <c r="DV227" s="136"/>
      <c r="DW227" s="136"/>
      <c r="DX227" s="136"/>
    </row>
    <row r="228" spans="1:128" ht="12.75" customHeight="1">
      <c r="A228" s="136"/>
      <c r="B228" s="136"/>
      <c r="C228" s="136"/>
      <c r="D228" s="136"/>
      <c r="E228" s="136"/>
      <c r="F228" s="136"/>
      <c r="G228" s="136"/>
      <c r="H228" s="136"/>
      <c r="I228" s="136"/>
      <c r="J228" s="136"/>
      <c r="K228" s="136"/>
      <c r="L228" s="136"/>
      <c r="M228" s="136"/>
      <c r="N228" s="136"/>
      <c r="O228" s="136"/>
      <c r="P228" s="136"/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36"/>
      <c r="AH228" s="136"/>
      <c r="AI228" s="136"/>
      <c r="AJ228" s="136"/>
      <c r="AK228" s="136"/>
      <c r="AL228" s="136"/>
      <c r="AM228" s="136"/>
      <c r="AN228" s="136"/>
      <c r="AO228" s="136"/>
      <c r="AP228" s="136"/>
      <c r="AQ228" s="136"/>
      <c r="AR228" s="211"/>
      <c r="AS228" s="136"/>
      <c r="AT228" s="136"/>
      <c r="AU228" s="136"/>
      <c r="AV228" s="136"/>
      <c r="AW228" s="136"/>
      <c r="AX228" s="136"/>
      <c r="AY228" s="136"/>
      <c r="AZ228" s="136"/>
      <c r="BA228" s="136"/>
      <c r="BB228" s="136"/>
      <c r="BC228" s="136"/>
      <c r="BD228" s="136"/>
      <c r="BE228" s="136"/>
      <c r="BF228" s="136"/>
      <c r="BG228" s="136"/>
      <c r="BH228" s="136"/>
      <c r="BI228" s="136"/>
      <c r="BJ228" s="136"/>
      <c r="BK228" s="136"/>
      <c r="BL228" s="136"/>
      <c r="BM228" s="136"/>
      <c r="BN228" s="136"/>
      <c r="BO228" s="136"/>
      <c r="BP228" s="136"/>
      <c r="BQ228" s="136"/>
      <c r="BR228" s="136"/>
      <c r="BS228" s="136"/>
      <c r="BT228" s="136"/>
      <c r="BU228" s="136"/>
      <c r="BV228" s="136"/>
      <c r="BW228" s="136"/>
      <c r="BX228" s="136"/>
      <c r="BY228" s="136"/>
      <c r="BZ228" s="136"/>
      <c r="CA228" s="136"/>
      <c r="CB228" s="136"/>
      <c r="CC228" s="136"/>
      <c r="CD228" s="136"/>
      <c r="CE228" s="136"/>
      <c r="CF228" s="211"/>
      <c r="CG228" s="136"/>
      <c r="CH228" s="136"/>
      <c r="CI228" s="136"/>
      <c r="CJ228" s="136"/>
      <c r="CK228" s="136"/>
      <c r="CL228" s="136"/>
      <c r="CM228" s="136"/>
      <c r="CN228" s="136"/>
      <c r="CO228" s="136"/>
      <c r="CP228" s="136"/>
      <c r="CQ228" s="136"/>
      <c r="CR228" s="136"/>
      <c r="CS228" s="136"/>
      <c r="CT228" s="136"/>
      <c r="CU228" s="136"/>
      <c r="CV228" s="136"/>
      <c r="CW228" s="136"/>
      <c r="CX228" s="136"/>
      <c r="CY228" s="136"/>
      <c r="CZ228" s="136"/>
      <c r="DA228" s="136"/>
      <c r="DB228" s="136"/>
      <c r="DC228" s="211"/>
      <c r="DD228" s="136"/>
      <c r="DE228" s="136"/>
      <c r="DF228" s="136"/>
      <c r="DG228" s="136"/>
      <c r="DH228" s="136"/>
      <c r="DI228" s="136"/>
      <c r="DJ228" s="136"/>
      <c r="DK228" s="136"/>
      <c r="DL228" s="136"/>
      <c r="DM228" s="136"/>
      <c r="DN228" s="136"/>
      <c r="DO228" s="136"/>
      <c r="DP228" s="136"/>
      <c r="DQ228" s="136"/>
      <c r="DR228" s="136"/>
      <c r="DS228" s="136"/>
      <c r="DT228" s="136"/>
      <c r="DU228" s="136"/>
      <c r="DV228" s="136"/>
      <c r="DW228" s="136"/>
      <c r="DX228" s="136"/>
    </row>
    <row r="229" spans="1:128" ht="12.75" customHeight="1">
      <c r="A229" s="136"/>
      <c r="B229" s="136"/>
      <c r="C229" s="136"/>
      <c r="D229" s="136"/>
      <c r="E229" s="136"/>
      <c r="F229" s="136"/>
      <c r="G229" s="136"/>
      <c r="H229" s="136"/>
      <c r="I229" s="136"/>
      <c r="J229" s="136"/>
      <c r="K229" s="136"/>
      <c r="L229" s="136"/>
      <c r="M229" s="136"/>
      <c r="N229" s="136"/>
      <c r="O229" s="136"/>
      <c r="P229" s="136"/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36"/>
      <c r="AH229" s="136"/>
      <c r="AI229" s="136"/>
      <c r="AJ229" s="136"/>
      <c r="AK229" s="136"/>
      <c r="AL229" s="136"/>
      <c r="AM229" s="136"/>
      <c r="AN229" s="136"/>
      <c r="AO229" s="136"/>
      <c r="AP229" s="136"/>
      <c r="AQ229" s="136"/>
      <c r="AR229" s="211"/>
      <c r="AS229" s="136"/>
      <c r="AT229" s="136"/>
      <c r="AU229" s="136"/>
      <c r="AV229" s="136"/>
      <c r="AW229" s="136"/>
      <c r="AX229" s="136"/>
      <c r="AY229" s="136"/>
      <c r="AZ229" s="136"/>
      <c r="BA229" s="136"/>
      <c r="BB229" s="136"/>
      <c r="BC229" s="136"/>
      <c r="BD229" s="136"/>
      <c r="BE229" s="136"/>
      <c r="BF229" s="136"/>
      <c r="BG229" s="136"/>
      <c r="BH229" s="136"/>
      <c r="BI229" s="136"/>
      <c r="BJ229" s="136"/>
      <c r="BK229" s="136"/>
      <c r="BL229" s="136"/>
      <c r="BM229" s="136"/>
      <c r="BN229" s="136"/>
      <c r="BO229" s="136"/>
      <c r="BP229" s="136"/>
      <c r="BQ229" s="136"/>
      <c r="BR229" s="136"/>
      <c r="BS229" s="136"/>
      <c r="BT229" s="136"/>
      <c r="BU229" s="136"/>
      <c r="BV229" s="136"/>
      <c r="BW229" s="136"/>
      <c r="BX229" s="136"/>
      <c r="BY229" s="136"/>
      <c r="BZ229" s="136"/>
      <c r="CA229" s="136"/>
      <c r="CB229" s="136"/>
      <c r="CC229" s="136"/>
      <c r="CD229" s="136"/>
      <c r="CE229" s="136"/>
      <c r="CF229" s="211"/>
      <c r="CG229" s="136"/>
      <c r="CH229" s="136"/>
      <c r="CI229" s="136"/>
      <c r="CJ229" s="136"/>
      <c r="CK229" s="136"/>
      <c r="CL229" s="136"/>
      <c r="CM229" s="136"/>
      <c r="CN229" s="136"/>
      <c r="CO229" s="136"/>
      <c r="CP229" s="136"/>
      <c r="CQ229" s="136"/>
      <c r="CR229" s="136"/>
      <c r="CS229" s="136"/>
      <c r="CT229" s="136"/>
      <c r="CU229" s="136"/>
      <c r="CV229" s="136"/>
      <c r="CW229" s="136"/>
      <c r="CX229" s="136"/>
      <c r="CY229" s="136"/>
      <c r="CZ229" s="136"/>
      <c r="DA229" s="136"/>
      <c r="DB229" s="136"/>
      <c r="DC229" s="211"/>
      <c r="DD229" s="136"/>
      <c r="DE229" s="136"/>
      <c r="DF229" s="136"/>
      <c r="DG229" s="136"/>
      <c r="DH229" s="136"/>
      <c r="DI229" s="136"/>
      <c r="DJ229" s="136"/>
      <c r="DK229" s="136"/>
      <c r="DL229" s="136"/>
      <c r="DM229" s="136"/>
      <c r="DN229" s="136"/>
      <c r="DO229" s="136"/>
      <c r="DP229" s="136"/>
      <c r="DQ229" s="136"/>
      <c r="DR229" s="136"/>
      <c r="DS229" s="136"/>
      <c r="DT229" s="136"/>
      <c r="DU229" s="136"/>
      <c r="DV229" s="136"/>
      <c r="DW229" s="136"/>
      <c r="DX229" s="136"/>
    </row>
    <row r="230" spans="1:128" ht="12.75" customHeight="1">
      <c r="A230" s="136"/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36"/>
      <c r="AH230" s="136"/>
      <c r="AI230" s="136"/>
      <c r="AJ230" s="136"/>
      <c r="AK230" s="136"/>
      <c r="AL230" s="136"/>
      <c r="AM230" s="136"/>
      <c r="AN230" s="136"/>
      <c r="AO230" s="136"/>
      <c r="AP230" s="136"/>
      <c r="AQ230" s="136"/>
      <c r="AR230" s="211"/>
      <c r="AS230" s="136"/>
      <c r="AT230" s="136"/>
      <c r="AU230" s="136"/>
      <c r="AV230" s="136"/>
      <c r="AW230" s="136"/>
      <c r="AX230" s="136"/>
      <c r="AY230" s="136"/>
      <c r="AZ230" s="136"/>
      <c r="BA230" s="136"/>
      <c r="BB230" s="136"/>
      <c r="BC230" s="136"/>
      <c r="BD230" s="136"/>
      <c r="BE230" s="136"/>
      <c r="BF230" s="136"/>
      <c r="BG230" s="136"/>
      <c r="BH230" s="136"/>
      <c r="BI230" s="136"/>
      <c r="BJ230" s="136"/>
      <c r="BK230" s="136"/>
      <c r="BL230" s="136"/>
      <c r="BM230" s="136"/>
      <c r="BN230" s="136"/>
      <c r="BO230" s="136"/>
      <c r="BP230" s="136"/>
      <c r="BQ230" s="136"/>
      <c r="BR230" s="136"/>
      <c r="BS230" s="136"/>
      <c r="BT230" s="136"/>
      <c r="BU230" s="136"/>
      <c r="BV230" s="136"/>
      <c r="BW230" s="136"/>
      <c r="BX230" s="136"/>
      <c r="BY230" s="136"/>
      <c r="BZ230" s="136"/>
      <c r="CA230" s="136"/>
      <c r="CB230" s="136"/>
      <c r="CC230" s="136"/>
      <c r="CD230" s="136"/>
      <c r="CE230" s="136"/>
      <c r="CF230" s="211"/>
      <c r="CG230" s="136"/>
      <c r="CH230" s="136"/>
      <c r="CI230" s="136"/>
      <c r="CJ230" s="136"/>
      <c r="CK230" s="136"/>
      <c r="CL230" s="136"/>
      <c r="CM230" s="136"/>
      <c r="CN230" s="136"/>
      <c r="CO230" s="136"/>
      <c r="CP230" s="136"/>
      <c r="CQ230" s="136"/>
      <c r="CR230" s="136"/>
      <c r="CS230" s="136"/>
      <c r="CT230" s="136"/>
      <c r="CU230" s="136"/>
      <c r="CV230" s="136"/>
      <c r="CW230" s="136"/>
      <c r="CX230" s="136"/>
      <c r="CY230" s="136"/>
      <c r="CZ230" s="136"/>
      <c r="DA230" s="136"/>
      <c r="DB230" s="136"/>
      <c r="DC230" s="211"/>
      <c r="DD230" s="136"/>
      <c r="DE230" s="136"/>
      <c r="DF230" s="136"/>
      <c r="DG230" s="136"/>
      <c r="DH230" s="136"/>
      <c r="DI230" s="136"/>
      <c r="DJ230" s="136"/>
      <c r="DK230" s="136"/>
      <c r="DL230" s="136"/>
      <c r="DM230" s="136"/>
      <c r="DN230" s="136"/>
      <c r="DO230" s="136"/>
      <c r="DP230" s="136"/>
      <c r="DQ230" s="136"/>
      <c r="DR230" s="136"/>
      <c r="DS230" s="136"/>
      <c r="DT230" s="136"/>
      <c r="DU230" s="136"/>
      <c r="DV230" s="136"/>
      <c r="DW230" s="136"/>
      <c r="DX230" s="136"/>
    </row>
    <row r="231" spans="1:128" ht="12.75" customHeight="1">
      <c r="A231" s="136"/>
      <c r="B231" s="136"/>
      <c r="C231" s="136"/>
      <c r="D231" s="136"/>
      <c r="E231" s="136"/>
      <c r="F231" s="136"/>
      <c r="G231" s="136"/>
      <c r="H231" s="136"/>
      <c r="I231" s="136"/>
      <c r="J231" s="136"/>
      <c r="K231" s="136"/>
      <c r="L231" s="136"/>
      <c r="M231" s="136"/>
      <c r="N231" s="136"/>
      <c r="O231" s="136"/>
      <c r="P231" s="136"/>
      <c r="Q231" s="136"/>
      <c r="R231" s="136"/>
      <c r="S231" s="136"/>
      <c r="T231" s="136"/>
      <c r="U231" s="136"/>
      <c r="V231" s="136"/>
      <c r="W231" s="136"/>
      <c r="X231" s="136"/>
      <c r="Y231" s="136"/>
      <c r="Z231" s="136"/>
      <c r="AA231" s="136"/>
      <c r="AB231" s="136"/>
      <c r="AC231" s="136"/>
      <c r="AD231" s="136"/>
      <c r="AE231" s="136"/>
      <c r="AF231" s="136"/>
      <c r="AG231" s="136"/>
      <c r="AH231" s="136"/>
      <c r="AI231" s="136"/>
      <c r="AJ231" s="136"/>
      <c r="AK231" s="136"/>
      <c r="AL231" s="136"/>
      <c r="AM231" s="136"/>
      <c r="AN231" s="136"/>
      <c r="AO231" s="136"/>
      <c r="AP231" s="136"/>
      <c r="AQ231" s="136"/>
      <c r="AR231" s="211"/>
      <c r="AS231" s="136"/>
      <c r="AT231" s="136"/>
      <c r="AU231" s="136"/>
      <c r="AV231" s="136"/>
      <c r="AW231" s="136"/>
      <c r="AX231" s="136"/>
      <c r="AY231" s="136"/>
      <c r="AZ231" s="136"/>
      <c r="BA231" s="136"/>
      <c r="BB231" s="136"/>
      <c r="BC231" s="136"/>
      <c r="BD231" s="136"/>
      <c r="BE231" s="136"/>
      <c r="BF231" s="136"/>
      <c r="BG231" s="136"/>
      <c r="BH231" s="136"/>
      <c r="BI231" s="136"/>
      <c r="BJ231" s="136"/>
      <c r="BK231" s="136"/>
      <c r="BL231" s="136"/>
      <c r="BM231" s="136"/>
      <c r="BN231" s="136"/>
      <c r="BO231" s="136"/>
      <c r="BP231" s="136"/>
      <c r="BQ231" s="136"/>
      <c r="BR231" s="136"/>
      <c r="BS231" s="136"/>
      <c r="BT231" s="136"/>
      <c r="BU231" s="136"/>
      <c r="BV231" s="136"/>
      <c r="BW231" s="136"/>
      <c r="BX231" s="136"/>
      <c r="BY231" s="136"/>
      <c r="BZ231" s="136"/>
      <c r="CA231" s="136"/>
      <c r="CB231" s="136"/>
      <c r="CC231" s="136"/>
      <c r="CD231" s="136"/>
      <c r="CE231" s="136"/>
      <c r="CF231" s="211"/>
      <c r="CG231" s="136"/>
      <c r="CH231" s="136"/>
      <c r="CI231" s="136"/>
      <c r="CJ231" s="136"/>
      <c r="CK231" s="136"/>
      <c r="CL231" s="136"/>
      <c r="CM231" s="136"/>
      <c r="CN231" s="136"/>
      <c r="CO231" s="136"/>
      <c r="CP231" s="136"/>
      <c r="CQ231" s="136"/>
      <c r="CR231" s="136"/>
      <c r="CS231" s="136"/>
      <c r="CT231" s="136"/>
      <c r="CU231" s="136"/>
      <c r="CV231" s="136"/>
      <c r="CW231" s="136"/>
      <c r="CX231" s="136"/>
      <c r="CY231" s="136"/>
      <c r="CZ231" s="136"/>
      <c r="DA231" s="136"/>
      <c r="DB231" s="136"/>
      <c r="DC231" s="211"/>
      <c r="DD231" s="136"/>
      <c r="DE231" s="136"/>
      <c r="DF231" s="136"/>
      <c r="DG231" s="136"/>
      <c r="DH231" s="136"/>
      <c r="DI231" s="136"/>
      <c r="DJ231" s="136"/>
      <c r="DK231" s="136"/>
      <c r="DL231" s="136"/>
      <c r="DM231" s="136"/>
      <c r="DN231" s="136"/>
      <c r="DO231" s="136"/>
      <c r="DP231" s="136"/>
      <c r="DQ231" s="136"/>
      <c r="DR231" s="136"/>
      <c r="DS231" s="136"/>
      <c r="DT231" s="136"/>
      <c r="DU231" s="136"/>
      <c r="DV231" s="136"/>
      <c r="DW231" s="136"/>
      <c r="DX231" s="136"/>
    </row>
    <row r="232" spans="1:128" ht="12.75" customHeight="1">
      <c r="A232" s="136"/>
      <c r="B232" s="136"/>
      <c r="C232" s="136"/>
      <c r="D232" s="136"/>
      <c r="E232" s="136"/>
      <c r="F232" s="136"/>
      <c r="G232" s="136"/>
      <c r="H232" s="136"/>
      <c r="I232" s="136"/>
      <c r="J232" s="136"/>
      <c r="K232" s="136"/>
      <c r="L232" s="136"/>
      <c r="M232" s="136"/>
      <c r="N232" s="136"/>
      <c r="O232" s="136"/>
      <c r="P232" s="136"/>
      <c r="Q232" s="136"/>
      <c r="R232" s="136"/>
      <c r="S232" s="136"/>
      <c r="T232" s="136"/>
      <c r="U232" s="136"/>
      <c r="V232" s="136"/>
      <c r="W232" s="136"/>
      <c r="X232" s="136"/>
      <c r="Y232" s="136"/>
      <c r="Z232" s="136"/>
      <c r="AA232" s="136"/>
      <c r="AB232" s="136"/>
      <c r="AC232" s="136"/>
      <c r="AD232" s="136"/>
      <c r="AE232" s="136"/>
      <c r="AF232" s="136"/>
      <c r="AG232" s="136"/>
      <c r="AH232" s="136"/>
      <c r="AI232" s="136"/>
      <c r="AJ232" s="136"/>
      <c r="AK232" s="136"/>
      <c r="AL232" s="136"/>
      <c r="AM232" s="136"/>
      <c r="AN232" s="136"/>
      <c r="AO232" s="136"/>
      <c r="AP232" s="136"/>
      <c r="AQ232" s="136"/>
      <c r="AR232" s="211"/>
      <c r="AS232" s="136"/>
      <c r="AT232" s="136"/>
      <c r="AU232" s="136"/>
      <c r="AV232" s="136"/>
      <c r="AW232" s="136"/>
      <c r="AX232" s="136"/>
      <c r="AY232" s="136"/>
      <c r="AZ232" s="136"/>
      <c r="BA232" s="136"/>
      <c r="BB232" s="136"/>
      <c r="BC232" s="136"/>
      <c r="BD232" s="136"/>
      <c r="BE232" s="136"/>
      <c r="BF232" s="136"/>
      <c r="BG232" s="136"/>
      <c r="BH232" s="136"/>
      <c r="BI232" s="136"/>
      <c r="BJ232" s="136"/>
      <c r="BK232" s="136"/>
      <c r="BL232" s="136"/>
      <c r="BM232" s="136"/>
      <c r="BN232" s="136"/>
      <c r="BO232" s="136"/>
      <c r="BP232" s="136"/>
      <c r="BQ232" s="136"/>
      <c r="BR232" s="136"/>
      <c r="BS232" s="136"/>
      <c r="BT232" s="136"/>
      <c r="BU232" s="136"/>
      <c r="BV232" s="136"/>
      <c r="BW232" s="136"/>
      <c r="BX232" s="136"/>
      <c r="BY232" s="136"/>
      <c r="BZ232" s="136"/>
      <c r="CA232" s="136"/>
      <c r="CB232" s="136"/>
      <c r="CC232" s="136"/>
      <c r="CD232" s="136"/>
      <c r="CE232" s="136"/>
      <c r="CF232" s="211"/>
      <c r="CG232" s="136"/>
      <c r="CH232" s="136"/>
      <c r="CI232" s="136"/>
      <c r="CJ232" s="136"/>
      <c r="CK232" s="136"/>
      <c r="CL232" s="136"/>
      <c r="CM232" s="136"/>
      <c r="CN232" s="136"/>
      <c r="CO232" s="136"/>
      <c r="CP232" s="136"/>
      <c r="CQ232" s="136"/>
      <c r="CR232" s="136"/>
      <c r="CS232" s="136"/>
      <c r="CT232" s="136"/>
      <c r="CU232" s="136"/>
      <c r="CV232" s="136"/>
      <c r="CW232" s="136"/>
      <c r="CX232" s="136"/>
      <c r="CY232" s="136"/>
      <c r="CZ232" s="136"/>
      <c r="DA232" s="136"/>
      <c r="DB232" s="136"/>
      <c r="DC232" s="211"/>
      <c r="DD232" s="136"/>
      <c r="DE232" s="136"/>
      <c r="DF232" s="136"/>
      <c r="DG232" s="136"/>
      <c r="DH232" s="136"/>
      <c r="DI232" s="136"/>
      <c r="DJ232" s="136"/>
      <c r="DK232" s="136"/>
      <c r="DL232" s="136"/>
      <c r="DM232" s="136"/>
      <c r="DN232" s="136"/>
      <c r="DO232" s="136"/>
      <c r="DP232" s="136"/>
      <c r="DQ232" s="136"/>
      <c r="DR232" s="136"/>
      <c r="DS232" s="136"/>
      <c r="DT232" s="136"/>
      <c r="DU232" s="136"/>
      <c r="DV232" s="136"/>
      <c r="DW232" s="136"/>
      <c r="DX232" s="136"/>
    </row>
    <row r="233" spans="1:128" ht="12.75" customHeight="1">
      <c r="A233" s="136"/>
      <c r="B233" s="136"/>
      <c r="C233" s="136"/>
      <c r="D233" s="136"/>
      <c r="E233" s="136"/>
      <c r="F233" s="136"/>
      <c r="G233" s="136"/>
      <c r="H233" s="136"/>
      <c r="I233" s="136"/>
      <c r="J233" s="136"/>
      <c r="K233" s="136"/>
      <c r="L233" s="136"/>
      <c r="M233" s="136"/>
      <c r="N233" s="136"/>
      <c r="O233" s="136"/>
      <c r="P233" s="136"/>
      <c r="Q233" s="136"/>
      <c r="R233" s="136"/>
      <c r="S233" s="136"/>
      <c r="T233" s="136"/>
      <c r="U233" s="136"/>
      <c r="V233" s="136"/>
      <c r="W233" s="136"/>
      <c r="X233" s="136"/>
      <c r="Y233" s="136"/>
      <c r="Z233" s="136"/>
      <c r="AA233" s="136"/>
      <c r="AB233" s="136"/>
      <c r="AC233" s="136"/>
      <c r="AD233" s="136"/>
      <c r="AE233" s="136"/>
      <c r="AF233" s="136"/>
      <c r="AG233" s="136"/>
      <c r="AH233" s="136"/>
      <c r="AI233" s="136"/>
      <c r="AJ233" s="136"/>
      <c r="AK233" s="136"/>
      <c r="AL233" s="136"/>
      <c r="AM233" s="136"/>
      <c r="AN233" s="136"/>
      <c r="AO233" s="136"/>
      <c r="AP233" s="136"/>
      <c r="AQ233" s="136"/>
      <c r="AR233" s="211"/>
      <c r="AS233" s="136"/>
      <c r="AT233" s="136"/>
      <c r="AU233" s="136"/>
      <c r="AV233" s="136"/>
      <c r="AW233" s="136"/>
      <c r="AX233" s="136"/>
      <c r="AY233" s="136"/>
      <c r="AZ233" s="136"/>
      <c r="BA233" s="136"/>
      <c r="BB233" s="136"/>
      <c r="BC233" s="136"/>
      <c r="BD233" s="136"/>
      <c r="BE233" s="136"/>
      <c r="BF233" s="136"/>
      <c r="BG233" s="136"/>
      <c r="BH233" s="136"/>
      <c r="BI233" s="136"/>
      <c r="BJ233" s="136"/>
      <c r="BK233" s="136"/>
      <c r="BL233" s="136"/>
      <c r="BM233" s="136"/>
      <c r="BN233" s="136"/>
      <c r="BO233" s="136"/>
      <c r="BP233" s="136"/>
      <c r="BQ233" s="136"/>
      <c r="BR233" s="136"/>
      <c r="BS233" s="136"/>
      <c r="BT233" s="136"/>
      <c r="BU233" s="136"/>
      <c r="BV233" s="136"/>
      <c r="BW233" s="136"/>
      <c r="BX233" s="136"/>
      <c r="BY233" s="136"/>
      <c r="BZ233" s="136"/>
      <c r="CA233" s="136"/>
      <c r="CB233" s="136"/>
      <c r="CC233" s="136"/>
      <c r="CD233" s="136"/>
      <c r="CE233" s="136"/>
      <c r="CF233" s="211"/>
      <c r="CG233" s="136"/>
      <c r="CH233" s="136"/>
      <c r="CI233" s="136"/>
      <c r="CJ233" s="136"/>
      <c r="CK233" s="136"/>
      <c r="CL233" s="136"/>
      <c r="CM233" s="136"/>
      <c r="CN233" s="136"/>
      <c r="CO233" s="136"/>
      <c r="CP233" s="136"/>
      <c r="CQ233" s="136"/>
      <c r="CR233" s="136"/>
      <c r="CS233" s="136"/>
      <c r="CT233" s="136"/>
      <c r="CU233" s="136"/>
      <c r="CV233" s="136"/>
      <c r="CW233" s="136"/>
      <c r="CX233" s="136"/>
      <c r="CY233" s="136"/>
      <c r="CZ233" s="136"/>
      <c r="DA233" s="136"/>
      <c r="DB233" s="136"/>
      <c r="DC233" s="211"/>
      <c r="DD233" s="136"/>
      <c r="DE233" s="136"/>
      <c r="DF233" s="136"/>
      <c r="DG233" s="136"/>
      <c r="DH233" s="136"/>
      <c r="DI233" s="136"/>
      <c r="DJ233" s="136"/>
      <c r="DK233" s="136"/>
      <c r="DL233" s="136"/>
      <c r="DM233" s="136"/>
      <c r="DN233" s="136"/>
      <c r="DO233" s="136"/>
      <c r="DP233" s="136"/>
      <c r="DQ233" s="136"/>
      <c r="DR233" s="136"/>
      <c r="DS233" s="136"/>
      <c r="DT233" s="136"/>
      <c r="DU233" s="136"/>
      <c r="DV233" s="136"/>
      <c r="DW233" s="136"/>
      <c r="DX233" s="136"/>
    </row>
    <row r="234" spans="1:128" ht="12.75" customHeight="1">
      <c r="A234" s="136"/>
      <c r="B234" s="136"/>
      <c r="C234" s="136"/>
      <c r="D234" s="136"/>
      <c r="E234" s="136"/>
      <c r="F234" s="136"/>
      <c r="G234" s="136"/>
      <c r="H234" s="136"/>
      <c r="I234" s="136"/>
      <c r="J234" s="136"/>
      <c r="K234" s="136"/>
      <c r="L234" s="136"/>
      <c r="M234" s="136"/>
      <c r="N234" s="136"/>
      <c r="O234" s="136"/>
      <c r="P234" s="136"/>
      <c r="Q234" s="136"/>
      <c r="R234" s="136"/>
      <c r="S234" s="136"/>
      <c r="T234" s="136"/>
      <c r="U234" s="136"/>
      <c r="V234" s="136"/>
      <c r="W234" s="136"/>
      <c r="X234" s="136"/>
      <c r="Y234" s="136"/>
      <c r="Z234" s="136"/>
      <c r="AA234" s="136"/>
      <c r="AB234" s="136"/>
      <c r="AC234" s="136"/>
      <c r="AD234" s="136"/>
      <c r="AE234" s="136"/>
      <c r="AF234" s="136"/>
      <c r="AG234" s="136"/>
      <c r="AH234" s="136"/>
      <c r="AI234" s="136"/>
      <c r="AJ234" s="136"/>
      <c r="AK234" s="136"/>
      <c r="AL234" s="136"/>
      <c r="AM234" s="136"/>
      <c r="AN234" s="136"/>
      <c r="AO234" s="136"/>
      <c r="AP234" s="136"/>
      <c r="AQ234" s="136"/>
      <c r="AR234" s="211"/>
      <c r="AS234" s="136"/>
      <c r="AT234" s="136"/>
      <c r="AU234" s="136"/>
      <c r="AV234" s="136"/>
      <c r="AW234" s="136"/>
      <c r="AX234" s="136"/>
      <c r="AY234" s="136"/>
      <c r="AZ234" s="136"/>
      <c r="BA234" s="136"/>
      <c r="BB234" s="136"/>
      <c r="BC234" s="136"/>
      <c r="BD234" s="136"/>
      <c r="BE234" s="136"/>
      <c r="BF234" s="136"/>
      <c r="BG234" s="136"/>
      <c r="BH234" s="136"/>
      <c r="BI234" s="136"/>
      <c r="BJ234" s="136"/>
      <c r="BK234" s="136"/>
      <c r="BL234" s="136"/>
      <c r="BM234" s="136"/>
      <c r="BN234" s="136"/>
      <c r="BO234" s="136"/>
      <c r="BP234" s="136"/>
      <c r="BQ234" s="136"/>
      <c r="BR234" s="136"/>
      <c r="BS234" s="136"/>
      <c r="BT234" s="136"/>
      <c r="BU234" s="136"/>
      <c r="BV234" s="136"/>
      <c r="BW234" s="136"/>
      <c r="BX234" s="136"/>
      <c r="BY234" s="136"/>
      <c r="BZ234" s="136"/>
      <c r="CA234" s="136"/>
      <c r="CB234" s="136"/>
      <c r="CC234" s="136"/>
      <c r="CD234" s="136"/>
      <c r="CE234" s="136"/>
      <c r="CF234" s="211"/>
      <c r="CG234" s="136"/>
      <c r="CH234" s="136"/>
      <c r="CI234" s="136"/>
      <c r="CJ234" s="136"/>
      <c r="CK234" s="136"/>
      <c r="CL234" s="136"/>
      <c r="CM234" s="136"/>
      <c r="CN234" s="136"/>
      <c r="CO234" s="136"/>
      <c r="CP234" s="136"/>
      <c r="CQ234" s="136"/>
      <c r="CR234" s="136"/>
      <c r="CS234" s="136"/>
      <c r="CT234" s="136"/>
      <c r="CU234" s="136"/>
      <c r="CV234" s="136"/>
      <c r="CW234" s="136"/>
      <c r="CX234" s="136"/>
      <c r="CY234" s="136"/>
      <c r="CZ234" s="136"/>
      <c r="DA234" s="136"/>
      <c r="DB234" s="136"/>
      <c r="DC234" s="211"/>
      <c r="DD234" s="136"/>
      <c r="DE234" s="136"/>
      <c r="DF234" s="136"/>
      <c r="DG234" s="136"/>
      <c r="DH234" s="136"/>
      <c r="DI234" s="136"/>
      <c r="DJ234" s="136"/>
      <c r="DK234" s="136"/>
      <c r="DL234" s="136"/>
      <c r="DM234" s="136"/>
      <c r="DN234" s="136"/>
      <c r="DO234" s="136"/>
      <c r="DP234" s="136"/>
      <c r="DQ234" s="136"/>
      <c r="DR234" s="136"/>
      <c r="DS234" s="136"/>
      <c r="DT234" s="136"/>
      <c r="DU234" s="136"/>
      <c r="DV234" s="136"/>
      <c r="DW234" s="136"/>
      <c r="DX234" s="136"/>
    </row>
    <row r="235" spans="1:128" ht="12.75" customHeight="1">
      <c r="A235" s="136"/>
      <c r="B235" s="136"/>
      <c r="C235" s="136"/>
      <c r="D235" s="136"/>
      <c r="E235" s="136"/>
      <c r="F235" s="136"/>
      <c r="G235" s="136"/>
      <c r="H235" s="136"/>
      <c r="I235" s="136"/>
      <c r="J235" s="136"/>
      <c r="K235" s="136"/>
      <c r="L235" s="136"/>
      <c r="M235" s="136"/>
      <c r="N235" s="136"/>
      <c r="O235" s="136"/>
      <c r="P235" s="136"/>
      <c r="Q235" s="136"/>
      <c r="R235" s="136"/>
      <c r="S235" s="136"/>
      <c r="T235" s="136"/>
      <c r="U235" s="136"/>
      <c r="V235" s="136"/>
      <c r="W235" s="136"/>
      <c r="X235" s="136"/>
      <c r="Y235" s="136"/>
      <c r="Z235" s="136"/>
      <c r="AA235" s="136"/>
      <c r="AB235" s="136"/>
      <c r="AC235" s="136"/>
      <c r="AD235" s="136"/>
      <c r="AE235" s="136"/>
      <c r="AF235" s="136"/>
      <c r="AG235" s="136"/>
      <c r="AH235" s="136"/>
      <c r="AI235" s="136"/>
      <c r="AJ235" s="136"/>
      <c r="AK235" s="136"/>
      <c r="AL235" s="136"/>
      <c r="AM235" s="136"/>
      <c r="AN235" s="136"/>
      <c r="AO235" s="136"/>
      <c r="AP235" s="136"/>
      <c r="AQ235" s="136"/>
      <c r="AR235" s="211"/>
      <c r="AS235" s="136"/>
      <c r="AT235" s="136"/>
      <c r="AU235" s="136"/>
      <c r="AV235" s="136"/>
      <c r="AW235" s="136"/>
      <c r="AX235" s="136"/>
      <c r="AY235" s="136"/>
      <c r="AZ235" s="136"/>
      <c r="BA235" s="136"/>
      <c r="BB235" s="136"/>
      <c r="BC235" s="136"/>
      <c r="BD235" s="136"/>
      <c r="BE235" s="136"/>
      <c r="BF235" s="136"/>
      <c r="BG235" s="136"/>
      <c r="BH235" s="136"/>
      <c r="BI235" s="136"/>
      <c r="BJ235" s="136"/>
      <c r="BK235" s="136"/>
      <c r="BL235" s="136"/>
      <c r="BM235" s="136"/>
      <c r="BN235" s="136"/>
      <c r="BO235" s="136"/>
      <c r="BP235" s="136"/>
      <c r="BQ235" s="136"/>
      <c r="BR235" s="136"/>
      <c r="BS235" s="136"/>
      <c r="BT235" s="136"/>
      <c r="BU235" s="136"/>
      <c r="BV235" s="136"/>
      <c r="BW235" s="136"/>
      <c r="BX235" s="136"/>
      <c r="BY235" s="136"/>
      <c r="BZ235" s="136"/>
      <c r="CA235" s="136"/>
      <c r="CB235" s="136"/>
      <c r="CC235" s="136"/>
      <c r="CD235" s="136"/>
      <c r="CE235" s="136"/>
      <c r="CF235" s="211"/>
      <c r="CG235" s="136"/>
      <c r="CH235" s="136"/>
      <c r="CI235" s="136"/>
      <c r="CJ235" s="136"/>
      <c r="CK235" s="136"/>
      <c r="CL235" s="136"/>
      <c r="CM235" s="136"/>
      <c r="CN235" s="136"/>
      <c r="CO235" s="136"/>
      <c r="CP235" s="136"/>
      <c r="CQ235" s="136"/>
      <c r="CR235" s="136"/>
      <c r="CS235" s="136"/>
      <c r="CT235" s="136"/>
      <c r="CU235" s="136"/>
      <c r="CV235" s="136"/>
      <c r="CW235" s="136"/>
      <c r="CX235" s="136"/>
      <c r="CY235" s="136"/>
      <c r="CZ235" s="136"/>
      <c r="DA235" s="136"/>
      <c r="DB235" s="136"/>
      <c r="DC235" s="211"/>
      <c r="DD235" s="136"/>
      <c r="DE235" s="136"/>
      <c r="DF235" s="136"/>
      <c r="DG235" s="136"/>
      <c r="DH235" s="136"/>
      <c r="DI235" s="136"/>
      <c r="DJ235" s="136"/>
      <c r="DK235" s="136"/>
      <c r="DL235" s="136"/>
      <c r="DM235" s="136"/>
      <c r="DN235" s="136"/>
      <c r="DO235" s="136"/>
      <c r="DP235" s="136"/>
      <c r="DQ235" s="136"/>
      <c r="DR235" s="136"/>
      <c r="DS235" s="136"/>
      <c r="DT235" s="136"/>
      <c r="DU235" s="136"/>
      <c r="DV235" s="136"/>
      <c r="DW235" s="136"/>
      <c r="DX235" s="136"/>
    </row>
    <row r="236" spans="1:128" ht="12.75" customHeight="1">
      <c r="A236" s="136"/>
      <c r="B236" s="136"/>
      <c r="C236" s="136"/>
      <c r="D236" s="136"/>
      <c r="E236" s="136"/>
      <c r="F236" s="136"/>
      <c r="G236" s="136"/>
      <c r="H236" s="136"/>
      <c r="I236" s="136"/>
      <c r="J236" s="136"/>
      <c r="K236" s="136"/>
      <c r="L236" s="136"/>
      <c r="M236" s="136"/>
      <c r="N236" s="136"/>
      <c r="O236" s="136"/>
      <c r="P236" s="136"/>
      <c r="Q236" s="136"/>
      <c r="R236" s="136"/>
      <c r="S236" s="136"/>
      <c r="T236" s="136"/>
      <c r="U236" s="136"/>
      <c r="V236" s="136"/>
      <c r="W236" s="136"/>
      <c r="X236" s="136"/>
      <c r="Y236" s="136"/>
      <c r="Z236" s="136"/>
      <c r="AA236" s="136"/>
      <c r="AB236" s="136"/>
      <c r="AC236" s="136"/>
      <c r="AD236" s="136"/>
      <c r="AE236" s="136"/>
      <c r="AF236" s="136"/>
      <c r="AG236" s="136"/>
      <c r="AH236" s="136"/>
      <c r="AI236" s="136"/>
      <c r="AJ236" s="136"/>
      <c r="AK236" s="136"/>
      <c r="AL236" s="136"/>
      <c r="AM236" s="136"/>
      <c r="AN236" s="136"/>
      <c r="AO236" s="136"/>
      <c r="AP236" s="136"/>
      <c r="AQ236" s="136"/>
      <c r="AR236" s="211"/>
      <c r="AS236" s="136"/>
      <c r="AT236" s="136"/>
      <c r="AU236" s="136"/>
      <c r="AV236" s="136"/>
      <c r="AW236" s="136"/>
      <c r="AX236" s="136"/>
      <c r="AY236" s="136"/>
      <c r="AZ236" s="136"/>
      <c r="BA236" s="136"/>
      <c r="BB236" s="136"/>
      <c r="BC236" s="136"/>
      <c r="BD236" s="136"/>
      <c r="BE236" s="136"/>
      <c r="BF236" s="136"/>
      <c r="BG236" s="136"/>
      <c r="BH236" s="136"/>
      <c r="BI236" s="136"/>
      <c r="BJ236" s="136"/>
      <c r="BK236" s="136"/>
      <c r="BL236" s="136"/>
      <c r="BM236" s="136"/>
      <c r="BN236" s="136"/>
      <c r="BO236" s="136"/>
      <c r="BP236" s="136"/>
      <c r="BQ236" s="136"/>
      <c r="BR236" s="136"/>
      <c r="BS236" s="136"/>
      <c r="BT236" s="136"/>
      <c r="BU236" s="136"/>
      <c r="BV236" s="136"/>
      <c r="BW236" s="136"/>
      <c r="BX236" s="136"/>
      <c r="BY236" s="136"/>
      <c r="BZ236" s="136"/>
      <c r="CA236" s="136"/>
      <c r="CB236" s="136"/>
      <c r="CC236" s="136"/>
      <c r="CD236" s="136"/>
      <c r="CE236" s="136"/>
      <c r="CF236" s="211"/>
      <c r="CG236" s="136"/>
      <c r="CH236" s="136"/>
      <c r="CI236" s="136"/>
      <c r="CJ236" s="136"/>
      <c r="CK236" s="136"/>
      <c r="CL236" s="136"/>
      <c r="CM236" s="136"/>
      <c r="CN236" s="136"/>
      <c r="CO236" s="136"/>
      <c r="CP236" s="136"/>
      <c r="CQ236" s="136"/>
      <c r="CR236" s="136"/>
      <c r="CS236" s="136"/>
      <c r="CT236" s="136"/>
      <c r="CU236" s="136"/>
      <c r="CV236" s="136"/>
      <c r="CW236" s="136"/>
      <c r="CX236" s="136"/>
      <c r="CY236" s="136"/>
      <c r="CZ236" s="136"/>
      <c r="DA236" s="136"/>
      <c r="DB236" s="136"/>
      <c r="DC236" s="211"/>
      <c r="DD236" s="136"/>
      <c r="DE236" s="136"/>
      <c r="DF236" s="136"/>
      <c r="DG236" s="136"/>
      <c r="DH236" s="136"/>
      <c r="DI236" s="136"/>
      <c r="DJ236" s="136"/>
      <c r="DK236" s="136"/>
      <c r="DL236" s="136"/>
      <c r="DM236" s="136"/>
      <c r="DN236" s="136"/>
      <c r="DO236" s="136"/>
      <c r="DP236" s="136"/>
      <c r="DQ236" s="136"/>
      <c r="DR236" s="136"/>
      <c r="DS236" s="136"/>
      <c r="DT236" s="136"/>
      <c r="DU236" s="136"/>
      <c r="DV236" s="136"/>
      <c r="DW236" s="136"/>
      <c r="DX236" s="136"/>
    </row>
    <row r="237" spans="1:128" ht="12.75" customHeight="1">
      <c r="A237" s="136"/>
      <c r="B237" s="136"/>
      <c r="C237" s="136"/>
      <c r="D237" s="136"/>
      <c r="E237" s="136"/>
      <c r="F237" s="136"/>
      <c r="G237" s="136"/>
      <c r="H237" s="136"/>
      <c r="I237" s="136"/>
      <c r="J237" s="136"/>
      <c r="K237" s="136"/>
      <c r="L237" s="136"/>
      <c r="M237" s="136"/>
      <c r="N237" s="136"/>
      <c r="O237" s="136"/>
      <c r="P237" s="136"/>
      <c r="Q237" s="136"/>
      <c r="R237" s="136"/>
      <c r="S237" s="136"/>
      <c r="T237" s="136"/>
      <c r="U237" s="136"/>
      <c r="V237" s="136"/>
      <c r="W237" s="136"/>
      <c r="X237" s="136"/>
      <c r="Y237" s="136"/>
      <c r="Z237" s="136"/>
      <c r="AA237" s="136"/>
      <c r="AB237" s="136"/>
      <c r="AC237" s="136"/>
      <c r="AD237" s="136"/>
      <c r="AE237" s="136"/>
      <c r="AF237" s="136"/>
      <c r="AG237" s="136"/>
      <c r="AH237" s="136"/>
      <c r="AI237" s="136"/>
      <c r="AJ237" s="136"/>
      <c r="AK237" s="136"/>
      <c r="AL237" s="136"/>
      <c r="AM237" s="136"/>
      <c r="AN237" s="136"/>
      <c r="AO237" s="136"/>
      <c r="AP237" s="136"/>
      <c r="AQ237" s="136"/>
      <c r="AR237" s="211"/>
      <c r="AS237" s="136"/>
      <c r="AT237" s="136"/>
      <c r="AU237" s="136"/>
      <c r="AV237" s="136"/>
      <c r="AW237" s="136"/>
      <c r="AX237" s="136"/>
      <c r="AY237" s="136"/>
      <c r="AZ237" s="136"/>
      <c r="BA237" s="136"/>
      <c r="BB237" s="136"/>
      <c r="BC237" s="136"/>
      <c r="BD237" s="136"/>
      <c r="BE237" s="136"/>
      <c r="BF237" s="136"/>
      <c r="BG237" s="136"/>
      <c r="BH237" s="136"/>
      <c r="BI237" s="136"/>
      <c r="BJ237" s="136"/>
      <c r="BK237" s="136"/>
      <c r="BL237" s="136"/>
      <c r="BM237" s="136"/>
      <c r="BN237" s="136"/>
      <c r="BO237" s="136"/>
      <c r="BP237" s="136"/>
      <c r="BQ237" s="136"/>
      <c r="BR237" s="136"/>
      <c r="BS237" s="136"/>
      <c r="BT237" s="136"/>
      <c r="BU237" s="136"/>
      <c r="BV237" s="136"/>
      <c r="BW237" s="136"/>
      <c r="BX237" s="136"/>
      <c r="BY237" s="136"/>
      <c r="BZ237" s="136"/>
      <c r="CA237" s="136"/>
      <c r="CB237" s="136"/>
      <c r="CC237" s="136"/>
      <c r="CD237" s="136"/>
      <c r="CE237" s="136"/>
      <c r="CF237" s="211"/>
      <c r="CG237" s="136"/>
      <c r="CH237" s="136"/>
      <c r="CI237" s="136"/>
      <c r="CJ237" s="136"/>
      <c r="CK237" s="136"/>
      <c r="CL237" s="136"/>
      <c r="CM237" s="136"/>
      <c r="CN237" s="136"/>
      <c r="CO237" s="136"/>
      <c r="CP237" s="136"/>
      <c r="CQ237" s="136"/>
      <c r="CR237" s="136"/>
      <c r="CS237" s="136"/>
      <c r="CT237" s="136"/>
      <c r="CU237" s="136"/>
      <c r="CV237" s="136"/>
      <c r="CW237" s="136"/>
      <c r="CX237" s="136"/>
      <c r="CY237" s="136"/>
      <c r="CZ237" s="136"/>
      <c r="DA237" s="136"/>
      <c r="DB237" s="136"/>
      <c r="DC237" s="211"/>
      <c r="DD237" s="136"/>
      <c r="DE237" s="136"/>
      <c r="DF237" s="136"/>
      <c r="DG237" s="136"/>
      <c r="DH237" s="136"/>
      <c r="DI237" s="136"/>
      <c r="DJ237" s="136"/>
      <c r="DK237" s="136"/>
      <c r="DL237" s="136"/>
      <c r="DM237" s="136"/>
      <c r="DN237" s="136"/>
      <c r="DO237" s="136"/>
      <c r="DP237" s="136"/>
      <c r="DQ237" s="136"/>
      <c r="DR237" s="136"/>
      <c r="DS237" s="136"/>
      <c r="DT237" s="136"/>
      <c r="DU237" s="136"/>
      <c r="DV237" s="136"/>
      <c r="DW237" s="136"/>
      <c r="DX237" s="136"/>
    </row>
    <row r="238" spans="1:128" ht="12.75" customHeight="1">
      <c r="A238" s="136"/>
      <c r="B238" s="136"/>
      <c r="C238" s="136"/>
      <c r="D238" s="136"/>
      <c r="E238" s="136"/>
      <c r="F238" s="136"/>
      <c r="G238" s="136"/>
      <c r="H238" s="136"/>
      <c r="I238" s="136"/>
      <c r="J238" s="136"/>
      <c r="K238" s="136"/>
      <c r="L238" s="136"/>
      <c r="M238" s="136"/>
      <c r="N238" s="136"/>
      <c r="O238" s="136"/>
      <c r="P238" s="136"/>
      <c r="Q238" s="136"/>
      <c r="R238" s="136"/>
      <c r="S238" s="136"/>
      <c r="T238" s="136"/>
      <c r="U238" s="136"/>
      <c r="V238" s="136"/>
      <c r="W238" s="136"/>
      <c r="X238" s="136"/>
      <c r="Y238" s="136"/>
      <c r="Z238" s="136"/>
      <c r="AA238" s="136"/>
      <c r="AB238" s="136"/>
      <c r="AC238" s="136"/>
      <c r="AD238" s="136"/>
      <c r="AE238" s="136"/>
      <c r="AF238" s="136"/>
      <c r="AG238" s="136"/>
      <c r="AH238" s="136"/>
      <c r="AI238" s="136"/>
      <c r="AJ238" s="136"/>
      <c r="AK238" s="136"/>
      <c r="AL238" s="136"/>
      <c r="AM238" s="136"/>
      <c r="AN238" s="136"/>
      <c r="AO238" s="136"/>
      <c r="AP238" s="136"/>
      <c r="AQ238" s="136"/>
      <c r="AR238" s="211"/>
      <c r="AS238" s="136"/>
      <c r="AT238" s="136"/>
      <c r="AU238" s="136"/>
      <c r="AV238" s="136"/>
      <c r="AW238" s="136"/>
      <c r="AX238" s="136"/>
      <c r="AY238" s="136"/>
      <c r="AZ238" s="136"/>
      <c r="BA238" s="136"/>
      <c r="BB238" s="136"/>
      <c r="BC238" s="136"/>
      <c r="BD238" s="136"/>
      <c r="BE238" s="136"/>
      <c r="BF238" s="136"/>
      <c r="BG238" s="136"/>
      <c r="BH238" s="136"/>
      <c r="BI238" s="136"/>
      <c r="BJ238" s="136"/>
      <c r="BK238" s="136"/>
      <c r="BL238" s="136"/>
      <c r="BM238" s="136"/>
      <c r="BN238" s="136"/>
      <c r="BO238" s="136"/>
      <c r="BP238" s="136"/>
      <c r="BQ238" s="136"/>
      <c r="BR238" s="136"/>
      <c r="BS238" s="136"/>
      <c r="BT238" s="136"/>
      <c r="BU238" s="136"/>
      <c r="BV238" s="136"/>
      <c r="BW238" s="136"/>
      <c r="BX238" s="136"/>
      <c r="BY238" s="136"/>
      <c r="BZ238" s="136"/>
      <c r="CA238" s="136"/>
      <c r="CB238" s="136"/>
      <c r="CC238" s="136"/>
      <c r="CD238" s="136"/>
      <c r="CE238" s="136"/>
      <c r="CF238" s="211"/>
      <c r="CG238" s="136"/>
      <c r="CH238" s="136"/>
      <c r="CI238" s="136"/>
      <c r="CJ238" s="136"/>
      <c r="CK238" s="136"/>
      <c r="CL238" s="136"/>
      <c r="CM238" s="136"/>
      <c r="CN238" s="136"/>
      <c r="CO238" s="136"/>
      <c r="CP238" s="136"/>
      <c r="CQ238" s="136"/>
      <c r="CR238" s="136"/>
      <c r="CS238" s="136"/>
      <c r="CT238" s="136"/>
      <c r="CU238" s="136"/>
      <c r="CV238" s="136"/>
      <c r="CW238" s="136"/>
      <c r="CX238" s="136"/>
      <c r="CY238" s="136"/>
      <c r="CZ238" s="136"/>
      <c r="DA238" s="136"/>
      <c r="DB238" s="136"/>
      <c r="DC238" s="211"/>
      <c r="DD238" s="136"/>
      <c r="DE238" s="136"/>
      <c r="DF238" s="136"/>
      <c r="DG238" s="136"/>
      <c r="DH238" s="136"/>
      <c r="DI238" s="136"/>
      <c r="DJ238" s="136"/>
      <c r="DK238" s="136"/>
      <c r="DL238" s="136"/>
      <c r="DM238" s="136"/>
      <c r="DN238" s="136"/>
      <c r="DO238" s="136"/>
      <c r="DP238" s="136"/>
      <c r="DQ238" s="136"/>
      <c r="DR238" s="136"/>
      <c r="DS238" s="136"/>
      <c r="DT238" s="136"/>
      <c r="DU238" s="136"/>
      <c r="DV238" s="136"/>
      <c r="DW238" s="136"/>
      <c r="DX238" s="136"/>
    </row>
    <row r="239" spans="1:128" ht="12.75" customHeight="1">
      <c r="A239" s="136"/>
      <c r="B239" s="136"/>
      <c r="C239" s="136"/>
      <c r="D239" s="136"/>
      <c r="E239" s="136"/>
      <c r="F239" s="136"/>
      <c r="G239" s="136"/>
      <c r="H239" s="136"/>
      <c r="I239" s="136"/>
      <c r="J239" s="136"/>
      <c r="K239" s="136"/>
      <c r="L239" s="136"/>
      <c r="M239" s="136"/>
      <c r="N239" s="136"/>
      <c r="O239" s="136"/>
      <c r="P239" s="136"/>
      <c r="Q239" s="136"/>
      <c r="R239" s="136"/>
      <c r="S239" s="136"/>
      <c r="T239" s="136"/>
      <c r="U239" s="136"/>
      <c r="V239" s="136"/>
      <c r="W239" s="136"/>
      <c r="X239" s="136"/>
      <c r="Y239" s="136"/>
      <c r="Z239" s="136"/>
      <c r="AA239" s="136"/>
      <c r="AB239" s="136"/>
      <c r="AC239" s="136"/>
      <c r="AD239" s="136"/>
      <c r="AE239" s="136"/>
      <c r="AF239" s="136"/>
      <c r="AG239" s="136"/>
      <c r="AH239" s="136"/>
      <c r="AI239" s="136"/>
      <c r="AJ239" s="136"/>
      <c r="AK239" s="136"/>
      <c r="AL239" s="136"/>
      <c r="AM239" s="136"/>
      <c r="AN239" s="136"/>
      <c r="AO239" s="136"/>
      <c r="AP239" s="136"/>
      <c r="AQ239" s="136"/>
      <c r="AR239" s="211"/>
      <c r="AS239" s="136"/>
      <c r="AT239" s="136"/>
      <c r="AU239" s="136"/>
      <c r="AV239" s="136"/>
      <c r="AW239" s="136"/>
      <c r="AX239" s="136"/>
      <c r="AY239" s="136"/>
      <c r="AZ239" s="136"/>
      <c r="BA239" s="136"/>
      <c r="BB239" s="136"/>
      <c r="BC239" s="136"/>
      <c r="BD239" s="136"/>
      <c r="BE239" s="136"/>
      <c r="BF239" s="136"/>
      <c r="BG239" s="136"/>
      <c r="BH239" s="136"/>
      <c r="BI239" s="136"/>
      <c r="BJ239" s="136"/>
      <c r="BK239" s="136"/>
      <c r="BL239" s="136"/>
      <c r="BM239" s="136"/>
      <c r="BN239" s="136"/>
      <c r="BO239" s="136"/>
      <c r="BP239" s="136"/>
      <c r="BQ239" s="136"/>
      <c r="BR239" s="136"/>
      <c r="BS239" s="136"/>
      <c r="BT239" s="136"/>
      <c r="BU239" s="136"/>
      <c r="BV239" s="136"/>
      <c r="BW239" s="136"/>
      <c r="BX239" s="136"/>
      <c r="BY239" s="136"/>
      <c r="BZ239" s="136"/>
      <c r="CA239" s="136"/>
      <c r="CB239" s="136"/>
      <c r="CC239" s="136"/>
      <c r="CD239" s="136"/>
      <c r="CE239" s="136"/>
      <c r="CF239" s="211"/>
      <c r="CG239" s="136"/>
      <c r="CH239" s="136"/>
      <c r="CI239" s="136"/>
      <c r="CJ239" s="136"/>
      <c r="CK239" s="136"/>
      <c r="CL239" s="136"/>
      <c r="CM239" s="136"/>
      <c r="CN239" s="136"/>
      <c r="CO239" s="136"/>
      <c r="CP239" s="136"/>
      <c r="CQ239" s="136"/>
      <c r="CR239" s="136"/>
      <c r="CS239" s="136"/>
      <c r="CT239" s="136"/>
      <c r="CU239" s="136"/>
      <c r="CV239" s="136"/>
      <c r="CW239" s="136"/>
      <c r="CX239" s="136"/>
      <c r="CY239" s="136"/>
      <c r="CZ239" s="136"/>
      <c r="DA239" s="136"/>
      <c r="DB239" s="136"/>
      <c r="DC239" s="211"/>
      <c r="DD239" s="136"/>
      <c r="DE239" s="136"/>
      <c r="DF239" s="136"/>
      <c r="DG239" s="136"/>
      <c r="DH239" s="136"/>
      <c r="DI239" s="136"/>
      <c r="DJ239" s="136"/>
      <c r="DK239" s="136"/>
      <c r="DL239" s="136"/>
      <c r="DM239" s="136"/>
      <c r="DN239" s="136"/>
      <c r="DO239" s="136"/>
      <c r="DP239" s="136"/>
      <c r="DQ239" s="136"/>
      <c r="DR239" s="136"/>
      <c r="DS239" s="136"/>
      <c r="DT239" s="136"/>
      <c r="DU239" s="136"/>
      <c r="DV239" s="136"/>
      <c r="DW239" s="136"/>
      <c r="DX239" s="136"/>
    </row>
    <row r="240" spans="1:128" ht="12.75" customHeight="1">
      <c r="A240" s="136"/>
      <c r="B240" s="136"/>
      <c r="C240" s="136"/>
      <c r="D240" s="136"/>
      <c r="E240" s="136"/>
      <c r="F240" s="136"/>
      <c r="G240" s="136"/>
      <c r="H240" s="136"/>
      <c r="I240" s="136"/>
      <c r="J240" s="136"/>
      <c r="K240" s="136"/>
      <c r="L240" s="136"/>
      <c r="M240" s="136"/>
      <c r="N240" s="136"/>
      <c r="O240" s="136"/>
      <c r="P240" s="136"/>
      <c r="Q240" s="136"/>
      <c r="R240" s="136"/>
      <c r="S240" s="136"/>
      <c r="T240" s="136"/>
      <c r="U240" s="136"/>
      <c r="V240" s="136"/>
      <c r="W240" s="136"/>
      <c r="X240" s="136"/>
      <c r="Y240" s="136"/>
      <c r="Z240" s="136"/>
      <c r="AA240" s="136"/>
      <c r="AB240" s="136"/>
      <c r="AC240" s="136"/>
      <c r="AD240" s="136"/>
      <c r="AE240" s="136"/>
      <c r="AF240" s="136"/>
      <c r="AG240" s="136"/>
      <c r="AH240" s="136"/>
      <c r="AI240" s="136"/>
      <c r="AJ240" s="136"/>
      <c r="AK240" s="136"/>
      <c r="AL240" s="136"/>
      <c r="AM240" s="136"/>
      <c r="AN240" s="136"/>
      <c r="AO240" s="136"/>
      <c r="AP240" s="136"/>
      <c r="AQ240" s="136"/>
      <c r="AR240" s="211"/>
      <c r="AS240" s="136"/>
      <c r="AT240" s="136"/>
      <c r="AU240" s="136"/>
      <c r="AV240" s="136"/>
      <c r="AW240" s="136"/>
      <c r="AX240" s="136"/>
      <c r="AY240" s="136"/>
      <c r="AZ240" s="136"/>
      <c r="BA240" s="136"/>
      <c r="BB240" s="136"/>
      <c r="BC240" s="136"/>
      <c r="BD240" s="136"/>
      <c r="BE240" s="136"/>
      <c r="BF240" s="136"/>
      <c r="BG240" s="136"/>
      <c r="BH240" s="136"/>
      <c r="BI240" s="136"/>
      <c r="BJ240" s="136"/>
      <c r="BK240" s="136"/>
      <c r="BL240" s="136"/>
      <c r="BM240" s="136"/>
      <c r="BN240" s="136"/>
      <c r="BO240" s="136"/>
      <c r="BP240" s="136"/>
      <c r="BQ240" s="136"/>
      <c r="BR240" s="136"/>
      <c r="BS240" s="136"/>
      <c r="BT240" s="136"/>
      <c r="BU240" s="136"/>
      <c r="BV240" s="136"/>
      <c r="BW240" s="136"/>
      <c r="BX240" s="136"/>
      <c r="BY240" s="136"/>
      <c r="BZ240" s="136"/>
      <c r="CA240" s="136"/>
      <c r="CB240" s="136"/>
      <c r="CC240" s="136"/>
      <c r="CD240" s="136"/>
      <c r="CE240" s="136"/>
      <c r="CF240" s="211"/>
      <c r="CG240" s="136"/>
      <c r="CH240" s="136"/>
      <c r="CI240" s="136"/>
      <c r="CJ240" s="136"/>
      <c r="CK240" s="136"/>
      <c r="CL240" s="136"/>
      <c r="CM240" s="136"/>
      <c r="CN240" s="136"/>
      <c r="CO240" s="136"/>
      <c r="CP240" s="136"/>
      <c r="CQ240" s="136"/>
      <c r="CR240" s="136"/>
      <c r="CS240" s="136"/>
      <c r="CT240" s="136"/>
      <c r="CU240" s="136"/>
      <c r="CV240" s="136"/>
      <c r="CW240" s="136"/>
      <c r="CX240" s="136"/>
      <c r="CY240" s="136"/>
      <c r="CZ240" s="136"/>
      <c r="DA240" s="136"/>
      <c r="DB240" s="136"/>
      <c r="DC240" s="211"/>
      <c r="DD240" s="136"/>
      <c r="DE240" s="136"/>
      <c r="DF240" s="136"/>
      <c r="DG240" s="136"/>
      <c r="DH240" s="136"/>
      <c r="DI240" s="136"/>
      <c r="DJ240" s="136"/>
      <c r="DK240" s="136"/>
      <c r="DL240" s="136"/>
      <c r="DM240" s="136"/>
      <c r="DN240" s="136"/>
      <c r="DO240" s="136"/>
      <c r="DP240" s="136"/>
      <c r="DQ240" s="136"/>
      <c r="DR240" s="136"/>
      <c r="DS240" s="136"/>
      <c r="DT240" s="136"/>
      <c r="DU240" s="136"/>
      <c r="DV240" s="136"/>
      <c r="DW240" s="136"/>
      <c r="DX240" s="136"/>
    </row>
    <row r="241" spans="1:128" ht="12.75" customHeight="1">
      <c r="A241" s="136"/>
      <c r="B241" s="136"/>
      <c r="C241" s="136"/>
      <c r="D241" s="136"/>
      <c r="E241" s="136"/>
      <c r="F241" s="136"/>
      <c r="G241" s="136"/>
      <c r="H241" s="136"/>
      <c r="I241" s="136"/>
      <c r="J241" s="136"/>
      <c r="K241" s="136"/>
      <c r="L241" s="136"/>
      <c r="M241" s="136"/>
      <c r="N241" s="136"/>
      <c r="O241" s="136"/>
      <c r="P241" s="136"/>
      <c r="Q241" s="136"/>
      <c r="R241" s="136"/>
      <c r="S241" s="136"/>
      <c r="T241" s="136"/>
      <c r="U241" s="136"/>
      <c r="V241" s="136"/>
      <c r="W241" s="136"/>
      <c r="X241" s="136"/>
      <c r="Y241" s="136"/>
      <c r="Z241" s="136"/>
      <c r="AA241" s="136"/>
      <c r="AB241" s="136"/>
      <c r="AC241" s="136"/>
      <c r="AD241" s="136"/>
      <c r="AE241" s="136"/>
      <c r="AF241" s="136"/>
      <c r="AG241" s="136"/>
      <c r="AH241" s="136"/>
      <c r="AI241" s="136"/>
      <c r="AJ241" s="136"/>
      <c r="AK241" s="136"/>
      <c r="AL241" s="136"/>
      <c r="AM241" s="136"/>
      <c r="AN241" s="136"/>
      <c r="AO241" s="136"/>
      <c r="AP241" s="136"/>
      <c r="AQ241" s="136"/>
      <c r="AR241" s="211"/>
      <c r="AS241" s="136"/>
      <c r="AT241" s="136"/>
      <c r="AU241" s="136"/>
      <c r="AV241" s="136"/>
      <c r="AW241" s="136"/>
      <c r="AX241" s="136"/>
      <c r="AY241" s="136"/>
      <c r="AZ241" s="136"/>
      <c r="BA241" s="136"/>
      <c r="BB241" s="136"/>
      <c r="BC241" s="136"/>
      <c r="BD241" s="136"/>
      <c r="BE241" s="136"/>
      <c r="BF241" s="136"/>
      <c r="BG241" s="136"/>
      <c r="BH241" s="136"/>
      <c r="BI241" s="136"/>
      <c r="BJ241" s="136"/>
      <c r="BK241" s="136"/>
      <c r="BL241" s="136"/>
      <c r="BM241" s="136"/>
      <c r="BN241" s="136"/>
      <c r="BO241" s="136"/>
      <c r="BP241" s="136"/>
      <c r="BQ241" s="136"/>
      <c r="BR241" s="136"/>
      <c r="BS241" s="136"/>
      <c r="BT241" s="136"/>
      <c r="BU241" s="136"/>
      <c r="BV241" s="136"/>
      <c r="BW241" s="136"/>
      <c r="BX241" s="136"/>
      <c r="BY241" s="136"/>
      <c r="BZ241" s="136"/>
      <c r="CA241" s="136"/>
      <c r="CB241" s="136"/>
      <c r="CC241" s="136"/>
      <c r="CD241" s="136"/>
      <c r="CE241" s="136"/>
      <c r="CF241" s="211"/>
      <c r="CG241" s="136"/>
      <c r="CH241" s="136"/>
      <c r="CI241" s="136"/>
      <c r="CJ241" s="136"/>
      <c r="CK241" s="136"/>
      <c r="CL241" s="136"/>
      <c r="CM241" s="136"/>
      <c r="CN241" s="136"/>
      <c r="CO241" s="136"/>
      <c r="CP241" s="136"/>
      <c r="CQ241" s="136"/>
      <c r="CR241" s="136"/>
      <c r="CS241" s="136"/>
      <c r="CT241" s="136"/>
      <c r="CU241" s="136"/>
      <c r="CV241" s="136"/>
      <c r="CW241" s="136"/>
      <c r="CX241" s="136"/>
      <c r="CY241" s="136"/>
      <c r="CZ241" s="136"/>
      <c r="DA241" s="136"/>
      <c r="DB241" s="136"/>
      <c r="DC241" s="211"/>
      <c r="DD241" s="136"/>
      <c r="DE241" s="136"/>
      <c r="DF241" s="136"/>
      <c r="DG241" s="136"/>
      <c r="DH241" s="136"/>
      <c r="DI241" s="136"/>
      <c r="DJ241" s="136"/>
      <c r="DK241" s="136"/>
      <c r="DL241" s="136"/>
      <c r="DM241" s="136"/>
      <c r="DN241" s="136"/>
      <c r="DO241" s="136"/>
      <c r="DP241" s="136"/>
      <c r="DQ241" s="136"/>
      <c r="DR241" s="136"/>
      <c r="DS241" s="136"/>
      <c r="DT241" s="136"/>
      <c r="DU241" s="136"/>
      <c r="DV241" s="136"/>
      <c r="DW241" s="136"/>
      <c r="DX241" s="136"/>
    </row>
    <row r="242" spans="1:128" ht="12.75" customHeight="1">
      <c r="A242" s="136"/>
      <c r="B242" s="136"/>
      <c r="C242" s="136"/>
      <c r="D242" s="136"/>
      <c r="E242" s="136"/>
      <c r="F242" s="136"/>
      <c r="G242" s="136"/>
      <c r="H242" s="136"/>
      <c r="I242" s="136"/>
      <c r="J242" s="136"/>
      <c r="K242" s="136"/>
      <c r="L242" s="136"/>
      <c r="M242" s="136"/>
      <c r="N242" s="136"/>
      <c r="O242" s="136"/>
      <c r="P242" s="136"/>
      <c r="Q242" s="136"/>
      <c r="R242" s="136"/>
      <c r="S242" s="136"/>
      <c r="T242" s="136"/>
      <c r="U242" s="136"/>
      <c r="V242" s="136"/>
      <c r="W242" s="136"/>
      <c r="X242" s="136"/>
      <c r="Y242" s="136"/>
      <c r="Z242" s="136"/>
      <c r="AA242" s="136"/>
      <c r="AB242" s="136"/>
      <c r="AC242" s="136"/>
      <c r="AD242" s="136"/>
      <c r="AE242" s="136"/>
      <c r="AF242" s="136"/>
      <c r="AG242" s="136"/>
      <c r="AH242" s="136"/>
      <c r="AI242" s="136"/>
      <c r="AJ242" s="136"/>
      <c r="AK242" s="136"/>
      <c r="AL242" s="136"/>
      <c r="AM242" s="136"/>
      <c r="AN242" s="136"/>
      <c r="AO242" s="136"/>
      <c r="AP242" s="136"/>
      <c r="AQ242" s="136"/>
      <c r="AR242" s="211"/>
      <c r="AS242" s="136"/>
      <c r="AT242" s="136"/>
      <c r="AU242" s="136"/>
      <c r="AV242" s="136"/>
      <c r="AW242" s="136"/>
      <c r="AX242" s="136"/>
      <c r="AY242" s="136"/>
      <c r="AZ242" s="136"/>
      <c r="BA242" s="136"/>
      <c r="BB242" s="136"/>
      <c r="BC242" s="136"/>
      <c r="BD242" s="136"/>
      <c r="BE242" s="136"/>
      <c r="BF242" s="136"/>
      <c r="BG242" s="136"/>
      <c r="BH242" s="136"/>
      <c r="BI242" s="136"/>
      <c r="BJ242" s="136"/>
      <c r="BK242" s="136"/>
      <c r="BL242" s="136"/>
      <c r="BM242" s="136"/>
      <c r="BN242" s="136"/>
      <c r="BO242" s="136"/>
      <c r="BP242" s="136"/>
      <c r="BQ242" s="136"/>
      <c r="BR242" s="136"/>
      <c r="BS242" s="136"/>
      <c r="BT242" s="136"/>
      <c r="BU242" s="136"/>
      <c r="BV242" s="136"/>
      <c r="BW242" s="136"/>
      <c r="BX242" s="136"/>
      <c r="BY242" s="136"/>
      <c r="BZ242" s="136"/>
      <c r="CA242" s="136"/>
      <c r="CB242" s="136"/>
      <c r="CC242" s="136"/>
      <c r="CD242" s="136"/>
      <c r="CE242" s="136"/>
      <c r="CF242" s="211"/>
      <c r="CG242" s="136"/>
      <c r="CH242" s="136"/>
      <c r="CI242" s="136"/>
      <c r="CJ242" s="136"/>
      <c r="CK242" s="136"/>
      <c r="CL242" s="136"/>
      <c r="CM242" s="136"/>
      <c r="CN242" s="136"/>
      <c r="CO242" s="136"/>
      <c r="CP242" s="136"/>
      <c r="CQ242" s="136"/>
      <c r="CR242" s="136"/>
      <c r="CS242" s="136"/>
      <c r="CT242" s="136"/>
      <c r="CU242" s="136"/>
      <c r="CV242" s="136"/>
      <c r="CW242" s="136"/>
      <c r="CX242" s="136"/>
      <c r="CY242" s="136"/>
      <c r="CZ242" s="136"/>
      <c r="DA242" s="136"/>
      <c r="DB242" s="136"/>
      <c r="DC242" s="211"/>
      <c r="DD242" s="136"/>
      <c r="DE242" s="136"/>
      <c r="DF242" s="136"/>
      <c r="DG242" s="136"/>
      <c r="DH242" s="136"/>
      <c r="DI242" s="136"/>
      <c r="DJ242" s="136"/>
      <c r="DK242" s="136"/>
      <c r="DL242" s="136"/>
      <c r="DM242" s="136"/>
      <c r="DN242" s="136"/>
      <c r="DO242" s="136"/>
      <c r="DP242" s="136"/>
      <c r="DQ242" s="136"/>
      <c r="DR242" s="136"/>
      <c r="DS242" s="136"/>
      <c r="DT242" s="136"/>
      <c r="DU242" s="136"/>
      <c r="DV242" s="136"/>
      <c r="DW242" s="136"/>
      <c r="DX242" s="136"/>
    </row>
    <row r="243" spans="1:128" ht="12.75" customHeight="1">
      <c r="A243" s="136"/>
      <c r="B243" s="136"/>
      <c r="C243" s="136"/>
      <c r="D243" s="136"/>
      <c r="E243" s="136"/>
      <c r="F243" s="136"/>
      <c r="G243" s="136"/>
      <c r="H243" s="136"/>
      <c r="I243" s="136"/>
      <c r="J243" s="136"/>
      <c r="K243" s="136"/>
      <c r="L243" s="136"/>
      <c r="M243" s="136"/>
      <c r="N243" s="136"/>
      <c r="O243" s="136"/>
      <c r="P243" s="136"/>
      <c r="Q243" s="136"/>
      <c r="R243" s="136"/>
      <c r="S243" s="136"/>
      <c r="T243" s="136"/>
      <c r="U243" s="136"/>
      <c r="V243" s="136"/>
      <c r="W243" s="136"/>
      <c r="X243" s="136"/>
      <c r="Y243" s="136"/>
      <c r="Z243" s="136"/>
      <c r="AA243" s="136"/>
      <c r="AB243" s="136"/>
      <c r="AC243" s="136"/>
      <c r="AD243" s="136"/>
      <c r="AE243" s="136"/>
      <c r="AF243" s="136"/>
      <c r="AG243" s="136"/>
      <c r="AH243" s="136"/>
      <c r="AI243" s="136"/>
      <c r="AJ243" s="136"/>
      <c r="AK243" s="136"/>
      <c r="AL243" s="136"/>
      <c r="AM243" s="136"/>
      <c r="AN243" s="136"/>
      <c r="AO243" s="136"/>
      <c r="AP243" s="136"/>
      <c r="AQ243" s="136"/>
      <c r="AR243" s="211"/>
      <c r="AS243" s="136"/>
      <c r="AT243" s="136"/>
      <c r="AU243" s="136"/>
      <c r="AV243" s="136"/>
      <c r="AW243" s="136"/>
      <c r="AX243" s="136"/>
      <c r="AY243" s="136"/>
      <c r="AZ243" s="136"/>
      <c r="BA243" s="136"/>
      <c r="BB243" s="136"/>
      <c r="BC243" s="136"/>
      <c r="BD243" s="136"/>
      <c r="BE243" s="136"/>
      <c r="BF243" s="136"/>
      <c r="BG243" s="136"/>
      <c r="BH243" s="136"/>
      <c r="BI243" s="136"/>
      <c r="BJ243" s="136"/>
      <c r="BK243" s="136"/>
      <c r="BL243" s="136"/>
      <c r="BM243" s="136"/>
      <c r="BN243" s="136"/>
      <c r="BO243" s="136"/>
      <c r="BP243" s="136"/>
      <c r="BQ243" s="136"/>
      <c r="BR243" s="136"/>
      <c r="BS243" s="136"/>
      <c r="BT243" s="136"/>
      <c r="BU243" s="136"/>
      <c r="BV243" s="136"/>
      <c r="BW243" s="136"/>
      <c r="BX243" s="136"/>
      <c r="BY243" s="136"/>
      <c r="BZ243" s="136"/>
      <c r="CA243" s="136"/>
      <c r="CB243" s="136"/>
      <c r="CC243" s="136"/>
      <c r="CD243" s="136"/>
      <c r="CE243" s="136"/>
      <c r="CF243" s="211"/>
      <c r="CG243" s="136"/>
      <c r="CH243" s="136"/>
      <c r="CI243" s="136"/>
      <c r="CJ243" s="136"/>
      <c r="CK243" s="136"/>
      <c r="CL243" s="136"/>
      <c r="CM243" s="136"/>
      <c r="CN243" s="136"/>
      <c r="CO243" s="136"/>
      <c r="CP243" s="136"/>
      <c r="CQ243" s="136"/>
      <c r="CR243" s="136"/>
      <c r="CS243" s="136"/>
      <c r="CT243" s="136"/>
      <c r="CU243" s="136"/>
      <c r="CV243" s="136"/>
      <c r="CW243" s="136"/>
      <c r="CX243" s="136"/>
      <c r="CY243" s="136"/>
      <c r="CZ243" s="136"/>
      <c r="DA243" s="136"/>
      <c r="DB243" s="136"/>
      <c r="DC243" s="211"/>
      <c r="DD243" s="136"/>
      <c r="DE243" s="136"/>
      <c r="DF243" s="136"/>
      <c r="DG243" s="136"/>
      <c r="DH243" s="136"/>
      <c r="DI243" s="136"/>
      <c r="DJ243" s="136"/>
      <c r="DK243" s="136"/>
      <c r="DL243" s="136"/>
      <c r="DM243" s="136"/>
      <c r="DN243" s="136"/>
      <c r="DO243" s="136"/>
      <c r="DP243" s="136"/>
      <c r="DQ243" s="136"/>
      <c r="DR243" s="136"/>
      <c r="DS243" s="136"/>
      <c r="DT243" s="136"/>
      <c r="DU243" s="136"/>
      <c r="DV243" s="136"/>
      <c r="DW243" s="136"/>
      <c r="DX243" s="136"/>
    </row>
    <row r="244" spans="1:128" ht="12.75" customHeight="1">
      <c r="A244" s="136"/>
      <c r="B244" s="136"/>
      <c r="C244" s="136"/>
      <c r="D244" s="136"/>
      <c r="E244" s="136"/>
      <c r="F244" s="136"/>
      <c r="G244" s="136"/>
      <c r="H244" s="136"/>
      <c r="I244" s="136"/>
      <c r="J244" s="136"/>
      <c r="K244" s="136"/>
      <c r="L244" s="136"/>
      <c r="M244" s="136"/>
      <c r="N244" s="136"/>
      <c r="O244" s="136"/>
      <c r="P244" s="136"/>
      <c r="Q244" s="136"/>
      <c r="R244" s="136"/>
      <c r="S244" s="136"/>
      <c r="T244" s="136"/>
      <c r="U244" s="136"/>
      <c r="V244" s="136"/>
      <c r="W244" s="136"/>
      <c r="X244" s="136"/>
      <c r="Y244" s="136"/>
      <c r="Z244" s="136"/>
      <c r="AA244" s="136"/>
      <c r="AB244" s="136"/>
      <c r="AC244" s="136"/>
      <c r="AD244" s="136"/>
      <c r="AE244" s="136"/>
      <c r="AF244" s="136"/>
      <c r="AG244" s="136"/>
      <c r="AH244" s="136"/>
      <c r="AI244" s="136"/>
      <c r="AJ244" s="136"/>
      <c r="AK244" s="136"/>
      <c r="AL244" s="136"/>
      <c r="AM244" s="136"/>
      <c r="AN244" s="136"/>
      <c r="AO244" s="136"/>
      <c r="AP244" s="136"/>
      <c r="AQ244" s="136"/>
      <c r="AR244" s="211"/>
      <c r="AS244" s="136"/>
      <c r="AT244" s="136"/>
      <c r="AU244" s="136"/>
      <c r="AV244" s="136"/>
      <c r="AW244" s="136"/>
      <c r="AX244" s="136"/>
      <c r="AY244" s="136"/>
      <c r="AZ244" s="136"/>
      <c r="BA244" s="136"/>
      <c r="BB244" s="136"/>
      <c r="BC244" s="136"/>
      <c r="BD244" s="136"/>
      <c r="BE244" s="136"/>
      <c r="BF244" s="136"/>
      <c r="BG244" s="136"/>
      <c r="BH244" s="136"/>
      <c r="BI244" s="136"/>
      <c r="BJ244" s="136"/>
      <c r="BK244" s="136"/>
      <c r="BL244" s="136"/>
      <c r="BM244" s="136"/>
      <c r="BN244" s="136"/>
      <c r="BO244" s="136"/>
      <c r="BP244" s="136"/>
      <c r="BQ244" s="136"/>
      <c r="BR244" s="136"/>
      <c r="BS244" s="136"/>
      <c r="BT244" s="136"/>
      <c r="BU244" s="136"/>
      <c r="BV244" s="136"/>
      <c r="BW244" s="136"/>
      <c r="BX244" s="136"/>
      <c r="BY244" s="136"/>
      <c r="BZ244" s="136"/>
      <c r="CA244" s="136"/>
      <c r="CB244" s="136"/>
      <c r="CC244" s="136"/>
      <c r="CD244" s="136"/>
      <c r="CE244" s="136"/>
      <c r="CF244" s="211"/>
      <c r="CG244" s="136"/>
      <c r="CH244" s="136"/>
      <c r="CI244" s="136"/>
      <c r="CJ244" s="136"/>
      <c r="CK244" s="136"/>
      <c r="CL244" s="136"/>
      <c r="CM244" s="136"/>
      <c r="CN244" s="136"/>
      <c r="CO244" s="136"/>
      <c r="CP244" s="136"/>
      <c r="CQ244" s="136"/>
      <c r="CR244" s="136"/>
      <c r="CS244" s="136"/>
      <c r="CT244" s="136"/>
      <c r="CU244" s="136"/>
      <c r="CV244" s="136"/>
      <c r="CW244" s="136"/>
      <c r="CX244" s="136"/>
      <c r="CY244" s="136"/>
      <c r="CZ244" s="136"/>
      <c r="DA244" s="136"/>
      <c r="DB244" s="136"/>
      <c r="DC244" s="211"/>
      <c r="DD244" s="136"/>
      <c r="DE244" s="136"/>
      <c r="DF244" s="136"/>
      <c r="DG244" s="136"/>
      <c r="DH244" s="136"/>
      <c r="DI244" s="136"/>
      <c r="DJ244" s="136"/>
      <c r="DK244" s="136"/>
      <c r="DL244" s="136"/>
      <c r="DM244" s="136"/>
      <c r="DN244" s="136"/>
      <c r="DO244" s="136"/>
      <c r="DP244" s="136"/>
      <c r="DQ244" s="136"/>
      <c r="DR244" s="136"/>
      <c r="DS244" s="136"/>
      <c r="DT244" s="136"/>
      <c r="DU244" s="136"/>
      <c r="DV244" s="136"/>
      <c r="DW244" s="136"/>
      <c r="DX244" s="136"/>
    </row>
    <row r="245" spans="1:128" ht="12.75" customHeight="1">
      <c r="A245" s="136"/>
      <c r="B245" s="136"/>
      <c r="C245" s="136"/>
      <c r="D245" s="136"/>
      <c r="E245" s="136"/>
      <c r="F245" s="136"/>
      <c r="G245" s="136"/>
      <c r="H245" s="136"/>
      <c r="I245" s="136"/>
      <c r="J245" s="136"/>
      <c r="K245" s="136"/>
      <c r="L245" s="136"/>
      <c r="M245" s="136"/>
      <c r="N245" s="136"/>
      <c r="O245" s="136"/>
      <c r="P245" s="136"/>
      <c r="Q245" s="136"/>
      <c r="R245" s="136"/>
      <c r="S245" s="136"/>
      <c r="T245" s="136"/>
      <c r="U245" s="136"/>
      <c r="V245" s="136"/>
      <c r="W245" s="136"/>
      <c r="X245" s="136"/>
      <c r="Y245" s="136"/>
      <c r="Z245" s="136"/>
      <c r="AA245" s="136"/>
      <c r="AB245" s="136"/>
      <c r="AC245" s="136"/>
      <c r="AD245" s="136"/>
      <c r="AE245" s="136"/>
      <c r="AF245" s="136"/>
      <c r="AG245" s="136"/>
      <c r="AH245" s="136"/>
      <c r="AI245" s="136"/>
      <c r="AJ245" s="136"/>
      <c r="AK245" s="136"/>
      <c r="AL245" s="136"/>
      <c r="AM245" s="136"/>
      <c r="AN245" s="136"/>
      <c r="AO245" s="136"/>
      <c r="AP245" s="136"/>
      <c r="AQ245" s="136"/>
      <c r="AR245" s="211"/>
      <c r="AS245" s="136"/>
      <c r="AT245" s="136"/>
      <c r="AU245" s="136"/>
      <c r="AV245" s="136"/>
      <c r="AW245" s="136"/>
      <c r="AX245" s="136"/>
      <c r="AY245" s="136"/>
      <c r="AZ245" s="136"/>
      <c r="BA245" s="136"/>
      <c r="BB245" s="136"/>
      <c r="BC245" s="136"/>
      <c r="BD245" s="136"/>
      <c r="BE245" s="136"/>
      <c r="BF245" s="136"/>
      <c r="BG245" s="136"/>
      <c r="BH245" s="136"/>
      <c r="BI245" s="136"/>
      <c r="BJ245" s="136"/>
      <c r="BK245" s="136"/>
      <c r="BL245" s="136"/>
      <c r="BM245" s="136"/>
      <c r="BN245" s="136"/>
      <c r="BO245" s="136"/>
      <c r="BP245" s="136"/>
      <c r="BQ245" s="136"/>
      <c r="BR245" s="136"/>
      <c r="BS245" s="136"/>
      <c r="BT245" s="136"/>
      <c r="BU245" s="136"/>
      <c r="BV245" s="136"/>
      <c r="BW245" s="136"/>
      <c r="BX245" s="136"/>
      <c r="BY245" s="136"/>
      <c r="BZ245" s="136"/>
      <c r="CA245" s="136"/>
      <c r="CB245" s="136"/>
      <c r="CC245" s="136"/>
      <c r="CD245" s="136"/>
      <c r="CE245" s="136"/>
      <c r="CF245" s="211"/>
      <c r="CG245" s="136"/>
      <c r="CH245" s="136"/>
      <c r="CI245" s="136"/>
      <c r="CJ245" s="136"/>
      <c r="CK245" s="136"/>
      <c r="CL245" s="136"/>
      <c r="CM245" s="136"/>
      <c r="CN245" s="136"/>
      <c r="CO245" s="136"/>
      <c r="CP245" s="136"/>
      <c r="CQ245" s="136"/>
      <c r="CR245" s="136"/>
      <c r="CS245" s="136"/>
      <c r="CT245" s="136"/>
      <c r="CU245" s="136"/>
      <c r="CV245" s="136"/>
      <c r="CW245" s="136"/>
      <c r="CX245" s="136"/>
      <c r="CY245" s="136"/>
      <c r="CZ245" s="136"/>
      <c r="DA245" s="136"/>
      <c r="DB245" s="136"/>
      <c r="DC245" s="211"/>
      <c r="DD245" s="136"/>
      <c r="DE245" s="136"/>
      <c r="DF245" s="136"/>
      <c r="DG245" s="136"/>
      <c r="DH245" s="136"/>
      <c r="DI245" s="136"/>
      <c r="DJ245" s="136"/>
      <c r="DK245" s="136"/>
      <c r="DL245" s="136"/>
      <c r="DM245" s="136"/>
      <c r="DN245" s="136"/>
      <c r="DO245" s="136"/>
      <c r="DP245" s="136"/>
      <c r="DQ245" s="136"/>
      <c r="DR245" s="136"/>
      <c r="DS245" s="136"/>
      <c r="DT245" s="136"/>
      <c r="DU245" s="136"/>
      <c r="DV245" s="136"/>
      <c r="DW245" s="136"/>
      <c r="DX245" s="136"/>
    </row>
    <row r="246" spans="1:128" ht="12.75" customHeight="1">
      <c r="A246" s="136"/>
      <c r="B246" s="136"/>
      <c r="C246" s="136"/>
      <c r="D246" s="136"/>
      <c r="E246" s="136"/>
      <c r="F246" s="136"/>
      <c r="G246" s="136"/>
      <c r="H246" s="136"/>
      <c r="I246" s="136"/>
      <c r="J246" s="136"/>
      <c r="K246" s="136"/>
      <c r="L246" s="136"/>
      <c r="M246" s="136"/>
      <c r="N246" s="136"/>
      <c r="O246" s="136"/>
      <c r="P246" s="136"/>
      <c r="Q246" s="136"/>
      <c r="R246" s="136"/>
      <c r="S246" s="136"/>
      <c r="T246" s="136"/>
      <c r="U246" s="136"/>
      <c r="V246" s="136"/>
      <c r="W246" s="136"/>
      <c r="X246" s="136"/>
      <c r="Y246" s="136"/>
      <c r="Z246" s="136"/>
      <c r="AA246" s="136"/>
      <c r="AB246" s="136"/>
      <c r="AC246" s="136"/>
      <c r="AD246" s="136"/>
      <c r="AE246" s="136"/>
      <c r="AF246" s="136"/>
      <c r="AG246" s="136"/>
      <c r="AH246" s="136"/>
      <c r="AI246" s="136"/>
      <c r="AJ246" s="136"/>
      <c r="AK246" s="136"/>
      <c r="AL246" s="136"/>
      <c r="AM246" s="136"/>
      <c r="AN246" s="136"/>
      <c r="AO246" s="136"/>
      <c r="AP246" s="136"/>
      <c r="AQ246" s="136"/>
      <c r="AR246" s="211"/>
      <c r="AS246" s="136"/>
      <c r="AT246" s="136"/>
      <c r="AU246" s="136"/>
      <c r="AV246" s="136"/>
      <c r="AW246" s="136"/>
      <c r="AX246" s="136"/>
      <c r="AY246" s="136"/>
      <c r="AZ246" s="136"/>
      <c r="BA246" s="136"/>
      <c r="BB246" s="136"/>
      <c r="BC246" s="136"/>
      <c r="BD246" s="136"/>
      <c r="BE246" s="136"/>
      <c r="BF246" s="136"/>
      <c r="BG246" s="136"/>
      <c r="BH246" s="136"/>
      <c r="BI246" s="136"/>
      <c r="BJ246" s="136"/>
      <c r="BK246" s="136"/>
      <c r="BL246" s="136"/>
      <c r="BM246" s="136"/>
      <c r="BN246" s="136"/>
      <c r="BO246" s="136"/>
      <c r="BP246" s="136"/>
      <c r="BQ246" s="136"/>
      <c r="BR246" s="136"/>
      <c r="BS246" s="136"/>
      <c r="BT246" s="136"/>
      <c r="BU246" s="136"/>
      <c r="BV246" s="136"/>
      <c r="BW246" s="136"/>
      <c r="BX246" s="136"/>
      <c r="BY246" s="136"/>
      <c r="BZ246" s="136"/>
      <c r="CA246" s="136"/>
      <c r="CB246" s="136"/>
      <c r="CC246" s="136"/>
      <c r="CD246" s="136"/>
      <c r="CE246" s="136"/>
      <c r="CF246" s="211"/>
      <c r="CG246" s="136"/>
      <c r="CH246" s="136"/>
      <c r="CI246" s="136"/>
      <c r="CJ246" s="136"/>
      <c r="CK246" s="136"/>
      <c r="CL246" s="136"/>
      <c r="CM246" s="136"/>
      <c r="CN246" s="136"/>
      <c r="CO246" s="136"/>
      <c r="CP246" s="136"/>
      <c r="CQ246" s="136"/>
      <c r="CR246" s="136"/>
      <c r="CS246" s="136"/>
      <c r="CT246" s="136"/>
      <c r="CU246" s="136"/>
      <c r="CV246" s="136"/>
      <c r="CW246" s="136"/>
      <c r="CX246" s="136"/>
      <c r="CY246" s="136"/>
      <c r="CZ246" s="136"/>
      <c r="DA246" s="136"/>
      <c r="DB246" s="136"/>
      <c r="DC246" s="211"/>
      <c r="DD246" s="136"/>
      <c r="DE246" s="136"/>
      <c r="DF246" s="136"/>
      <c r="DG246" s="136"/>
      <c r="DH246" s="136"/>
      <c r="DI246" s="136"/>
      <c r="DJ246" s="136"/>
      <c r="DK246" s="136"/>
      <c r="DL246" s="136"/>
      <c r="DM246" s="136"/>
      <c r="DN246" s="136"/>
      <c r="DO246" s="136"/>
      <c r="DP246" s="136"/>
      <c r="DQ246" s="136"/>
      <c r="DR246" s="136"/>
      <c r="DS246" s="136"/>
      <c r="DT246" s="136"/>
      <c r="DU246" s="136"/>
      <c r="DV246" s="136"/>
      <c r="DW246" s="136"/>
      <c r="DX246" s="136"/>
    </row>
    <row r="247" spans="1:128" ht="12.75" customHeight="1">
      <c r="A247" s="136"/>
      <c r="B247" s="136"/>
      <c r="C247" s="136"/>
      <c r="D247" s="136"/>
      <c r="E247" s="136"/>
      <c r="F247" s="136"/>
      <c r="G247" s="136"/>
      <c r="H247" s="136"/>
      <c r="I247" s="136"/>
      <c r="J247" s="136"/>
      <c r="K247" s="136"/>
      <c r="L247" s="136"/>
      <c r="M247" s="136"/>
      <c r="N247" s="136"/>
      <c r="O247" s="136"/>
      <c r="P247" s="136"/>
      <c r="Q247" s="136"/>
      <c r="R247" s="136"/>
      <c r="S247" s="136"/>
      <c r="T247" s="136"/>
      <c r="U247" s="136"/>
      <c r="V247" s="136"/>
      <c r="W247" s="136"/>
      <c r="X247" s="136"/>
      <c r="Y247" s="136"/>
      <c r="Z247" s="136"/>
      <c r="AA247" s="136"/>
      <c r="AB247" s="136"/>
      <c r="AC247" s="136"/>
      <c r="AD247" s="136"/>
      <c r="AE247" s="136"/>
      <c r="AF247" s="136"/>
      <c r="AG247" s="136"/>
      <c r="AH247" s="136"/>
      <c r="AI247" s="136"/>
      <c r="AJ247" s="136"/>
      <c r="AK247" s="136"/>
      <c r="AL247" s="136"/>
      <c r="AM247" s="136"/>
      <c r="AN247" s="136"/>
      <c r="AO247" s="136"/>
      <c r="AP247" s="136"/>
      <c r="AQ247" s="136"/>
      <c r="AR247" s="211"/>
      <c r="AS247" s="136"/>
      <c r="AT247" s="136"/>
      <c r="AU247" s="136"/>
      <c r="AV247" s="136"/>
      <c r="AW247" s="136"/>
      <c r="AX247" s="136"/>
      <c r="AY247" s="136"/>
      <c r="AZ247" s="136"/>
      <c r="BA247" s="136"/>
      <c r="BB247" s="136"/>
      <c r="BC247" s="136"/>
      <c r="BD247" s="136"/>
      <c r="BE247" s="136"/>
      <c r="BF247" s="136"/>
      <c r="BG247" s="136"/>
      <c r="BH247" s="136"/>
      <c r="BI247" s="136"/>
      <c r="BJ247" s="136"/>
      <c r="BK247" s="136"/>
      <c r="BL247" s="136"/>
      <c r="BM247" s="136"/>
      <c r="BN247" s="136"/>
      <c r="BO247" s="136"/>
      <c r="BP247" s="136"/>
      <c r="BQ247" s="136"/>
      <c r="BR247" s="136"/>
      <c r="BS247" s="136"/>
      <c r="BT247" s="136"/>
      <c r="BU247" s="136"/>
      <c r="BV247" s="136"/>
      <c r="BW247" s="136"/>
      <c r="BX247" s="136"/>
      <c r="BY247" s="136"/>
      <c r="BZ247" s="136"/>
      <c r="CA247" s="136"/>
      <c r="CB247" s="136"/>
      <c r="CC247" s="136"/>
      <c r="CD247" s="136"/>
      <c r="CE247" s="136"/>
      <c r="CF247" s="211"/>
      <c r="CG247" s="136"/>
      <c r="CH247" s="136"/>
      <c r="CI247" s="136"/>
      <c r="CJ247" s="136"/>
      <c r="CK247" s="136"/>
      <c r="CL247" s="136"/>
      <c r="CM247" s="136"/>
      <c r="CN247" s="136"/>
      <c r="CO247" s="136"/>
      <c r="CP247" s="136"/>
      <c r="CQ247" s="136"/>
      <c r="CR247" s="136"/>
      <c r="CS247" s="136"/>
      <c r="CT247" s="136"/>
      <c r="CU247" s="136"/>
      <c r="CV247" s="136"/>
      <c r="CW247" s="136"/>
      <c r="CX247" s="136"/>
      <c r="CY247" s="136"/>
      <c r="CZ247" s="136"/>
      <c r="DA247" s="136"/>
      <c r="DB247" s="136"/>
      <c r="DC247" s="211"/>
      <c r="DD247" s="136"/>
      <c r="DE247" s="136"/>
      <c r="DF247" s="136"/>
      <c r="DG247" s="136"/>
      <c r="DH247" s="136"/>
      <c r="DI247" s="136"/>
      <c r="DJ247" s="136"/>
      <c r="DK247" s="136"/>
      <c r="DL247" s="136"/>
      <c r="DM247" s="136"/>
      <c r="DN247" s="136"/>
      <c r="DO247" s="136"/>
      <c r="DP247" s="136"/>
      <c r="DQ247" s="136"/>
      <c r="DR247" s="136"/>
      <c r="DS247" s="136"/>
      <c r="DT247" s="136"/>
      <c r="DU247" s="136"/>
      <c r="DV247" s="136"/>
      <c r="DW247" s="136"/>
      <c r="DX247" s="136"/>
    </row>
    <row r="248" spans="1:128" ht="12.75" customHeight="1">
      <c r="A248" s="136"/>
      <c r="B248" s="136"/>
      <c r="C248" s="136"/>
      <c r="D248" s="136"/>
      <c r="E248" s="136"/>
      <c r="F248" s="136"/>
      <c r="G248" s="136"/>
      <c r="H248" s="136"/>
      <c r="I248" s="136"/>
      <c r="J248" s="136"/>
      <c r="K248" s="136"/>
      <c r="L248" s="136"/>
      <c r="M248" s="136"/>
      <c r="N248" s="136"/>
      <c r="O248" s="136"/>
      <c r="P248" s="136"/>
      <c r="Q248" s="136"/>
      <c r="R248" s="136"/>
      <c r="S248" s="136"/>
      <c r="T248" s="136"/>
      <c r="U248" s="136"/>
      <c r="V248" s="136"/>
      <c r="W248" s="136"/>
      <c r="X248" s="136"/>
      <c r="Y248" s="136"/>
      <c r="Z248" s="136"/>
      <c r="AA248" s="136"/>
      <c r="AB248" s="136"/>
      <c r="AC248" s="136"/>
      <c r="AD248" s="136"/>
      <c r="AE248" s="136"/>
      <c r="AF248" s="136"/>
      <c r="AG248" s="136"/>
      <c r="AH248" s="136"/>
      <c r="AI248" s="136"/>
      <c r="AJ248" s="136"/>
      <c r="AK248" s="136"/>
      <c r="AL248" s="136"/>
      <c r="AM248" s="136"/>
      <c r="AN248" s="136"/>
      <c r="AO248" s="136"/>
      <c r="AP248" s="136"/>
      <c r="AQ248" s="136"/>
      <c r="AR248" s="211"/>
      <c r="AS248" s="136"/>
      <c r="AT248" s="136"/>
      <c r="AU248" s="136"/>
      <c r="AV248" s="136"/>
      <c r="AW248" s="136"/>
      <c r="AX248" s="136"/>
      <c r="AY248" s="136"/>
      <c r="AZ248" s="136"/>
      <c r="BA248" s="136"/>
      <c r="BB248" s="136"/>
      <c r="BC248" s="136"/>
      <c r="BD248" s="136"/>
      <c r="BE248" s="136"/>
      <c r="BF248" s="136"/>
      <c r="BG248" s="136"/>
      <c r="BH248" s="136"/>
      <c r="BI248" s="136"/>
      <c r="BJ248" s="136"/>
      <c r="BK248" s="136"/>
      <c r="BL248" s="136"/>
      <c r="BM248" s="136"/>
      <c r="BN248" s="136"/>
      <c r="BO248" s="136"/>
      <c r="BP248" s="136"/>
      <c r="BQ248" s="136"/>
      <c r="BR248" s="136"/>
      <c r="BS248" s="136"/>
      <c r="BT248" s="136"/>
      <c r="BU248" s="136"/>
      <c r="BV248" s="136"/>
      <c r="BW248" s="136"/>
      <c r="BX248" s="136"/>
      <c r="BY248" s="136"/>
      <c r="BZ248" s="136"/>
      <c r="CA248" s="136"/>
      <c r="CB248" s="136"/>
      <c r="CC248" s="136"/>
      <c r="CD248" s="136"/>
      <c r="CE248" s="136"/>
      <c r="CF248" s="211"/>
      <c r="CG248" s="136"/>
      <c r="CH248" s="136"/>
      <c r="CI248" s="136"/>
      <c r="CJ248" s="136"/>
      <c r="CK248" s="136"/>
      <c r="CL248" s="136"/>
      <c r="CM248" s="136"/>
      <c r="CN248" s="136"/>
      <c r="CO248" s="136"/>
      <c r="CP248" s="136"/>
      <c r="CQ248" s="136"/>
      <c r="CR248" s="136"/>
      <c r="CS248" s="136"/>
      <c r="CT248" s="136"/>
      <c r="CU248" s="136"/>
      <c r="CV248" s="136"/>
      <c r="CW248" s="136"/>
      <c r="CX248" s="136"/>
      <c r="CY248" s="136"/>
      <c r="CZ248" s="136"/>
      <c r="DA248" s="136"/>
      <c r="DB248" s="136"/>
      <c r="DC248" s="211"/>
      <c r="DD248" s="136"/>
      <c r="DE248" s="136"/>
      <c r="DF248" s="136"/>
      <c r="DG248" s="136"/>
      <c r="DH248" s="136"/>
      <c r="DI248" s="136"/>
      <c r="DJ248" s="136"/>
      <c r="DK248" s="136"/>
      <c r="DL248" s="136"/>
      <c r="DM248" s="136"/>
      <c r="DN248" s="136"/>
      <c r="DO248" s="136"/>
      <c r="DP248" s="136"/>
      <c r="DQ248" s="136"/>
      <c r="DR248" s="136"/>
      <c r="DS248" s="136"/>
      <c r="DT248" s="136"/>
      <c r="DU248" s="136"/>
      <c r="DV248" s="136"/>
      <c r="DW248" s="136"/>
      <c r="DX248" s="136"/>
    </row>
    <row r="249" spans="1:128" ht="12.75" customHeight="1">
      <c r="A249" s="136"/>
      <c r="B249" s="136"/>
      <c r="C249" s="136"/>
      <c r="D249" s="136"/>
      <c r="E249" s="136"/>
      <c r="F249" s="136"/>
      <c r="G249" s="136"/>
      <c r="H249" s="136"/>
      <c r="I249" s="136"/>
      <c r="J249" s="136"/>
      <c r="K249" s="136"/>
      <c r="L249" s="136"/>
      <c r="M249" s="136"/>
      <c r="N249" s="136"/>
      <c r="O249" s="136"/>
      <c r="P249" s="136"/>
      <c r="Q249" s="136"/>
      <c r="R249" s="136"/>
      <c r="S249" s="136"/>
      <c r="T249" s="136"/>
      <c r="U249" s="136"/>
      <c r="V249" s="136"/>
      <c r="W249" s="136"/>
      <c r="X249" s="136"/>
      <c r="Y249" s="136"/>
      <c r="Z249" s="136"/>
      <c r="AA249" s="136"/>
      <c r="AB249" s="136"/>
      <c r="AC249" s="136"/>
      <c r="AD249" s="136"/>
      <c r="AE249" s="136"/>
      <c r="AF249" s="136"/>
      <c r="AG249" s="136"/>
      <c r="AH249" s="136"/>
      <c r="AI249" s="136"/>
      <c r="AJ249" s="136"/>
      <c r="AK249" s="136"/>
      <c r="AL249" s="136"/>
      <c r="AM249" s="136"/>
      <c r="AN249" s="136"/>
      <c r="AO249" s="136"/>
      <c r="AP249" s="136"/>
      <c r="AQ249" s="136"/>
      <c r="AR249" s="211"/>
      <c r="AS249" s="136"/>
      <c r="AT249" s="136"/>
      <c r="AU249" s="136"/>
      <c r="AV249" s="136"/>
      <c r="AW249" s="136"/>
      <c r="AX249" s="136"/>
      <c r="AY249" s="136"/>
      <c r="AZ249" s="136"/>
      <c r="BA249" s="136"/>
      <c r="BB249" s="136"/>
      <c r="BC249" s="136"/>
      <c r="BD249" s="136"/>
      <c r="BE249" s="136"/>
      <c r="BF249" s="136"/>
      <c r="BG249" s="136"/>
      <c r="BH249" s="136"/>
      <c r="BI249" s="136"/>
      <c r="BJ249" s="136"/>
      <c r="BK249" s="136"/>
      <c r="BL249" s="136"/>
      <c r="BM249" s="136"/>
      <c r="BN249" s="136"/>
      <c r="BO249" s="136"/>
      <c r="BP249" s="136"/>
      <c r="BQ249" s="136"/>
      <c r="BR249" s="136"/>
      <c r="BS249" s="136"/>
      <c r="BT249" s="136"/>
      <c r="BU249" s="136"/>
      <c r="BV249" s="136"/>
      <c r="BW249" s="136"/>
      <c r="BX249" s="136"/>
      <c r="BY249" s="136"/>
      <c r="BZ249" s="136"/>
      <c r="CA249" s="136"/>
      <c r="CB249" s="136"/>
      <c r="CC249" s="136"/>
      <c r="CD249" s="136"/>
      <c r="CE249" s="136"/>
      <c r="CF249" s="211"/>
      <c r="CG249" s="136"/>
      <c r="CH249" s="136"/>
      <c r="CI249" s="136"/>
      <c r="CJ249" s="136"/>
      <c r="CK249" s="136"/>
      <c r="CL249" s="136"/>
      <c r="CM249" s="136"/>
      <c r="CN249" s="136"/>
      <c r="CO249" s="136"/>
      <c r="CP249" s="136"/>
      <c r="CQ249" s="136"/>
      <c r="CR249" s="136"/>
      <c r="CS249" s="136"/>
      <c r="CT249" s="136"/>
      <c r="CU249" s="136"/>
      <c r="CV249" s="136"/>
      <c r="CW249" s="136"/>
      <c r="CX249" s="136"/>
      <c r="CY249" s="136"/>
      <c r="CZ249" s="136"/>
      <c r="DA249" s="136"/>
      <c r="DB249" s="136"/>
      <c r="DC249" s="211"/>
      <c r="DD249" s="136"/>
      <c r="DE249" s="136"/>
      <c r="DF249" s="136"/>
      <c r="DG249" s="136"/>
      <c r="DH249" s="136"/>
      <c r="DI249" s="136"/>
      <c r="DJ249" s="136"/>
      <c r="DK249" s="136"/>
      <c r="DL249" s="136"/>
      <c r="DM249" s="136"/>
      <c r="DN249" s="136"/>
      <c r="DO249" s="136"/>
      <c r="DP249" s="136"/>
      <c r="DQ249" s="136"/>
      <c r="DR249" s="136"/>
      <c r="DS249" s="136"/>
      <c r="DT249" s="136"/>
      <c r="DU249" s="136"/>
      <c r="DV249" s="136"/>
      <c r="DW249" s="136"/>
      <c r="DX249" s="136"/>
    </row>
    <row r="250" spans="1:128" ht="12.75" customHeight="1">
      <c r="A250" s="136"/>
      <c r="B250" s="136"/>
      <c r="C250" s="136"/>
      <c r="D250" s="136"/>
      <c r="E250" s="136"/>
      <c r="F250" s="136"/>
      <c r="G250" s="136"/>
      <c r="H250" s="136"/>
      <c r="I250" s="136"/>
      <c r="J250" s="136"/>
      <c r="K250" s="136"/>
      <c r="L250" s="136"/>
      <c r="M250" s="136"/>
      <c r="N250" s="136"/>
      <c r="O250" s="136"/>
      <c r="P250" s="136"/>
      <c r="Q250" s="136"/>
      <c r="R250" s="136"/>
      <c r="S250" s="136"/>
      <c r="T250" s="136"/>
      <c r="U250" s="136"/>
      <c r="V250" s="136"/>
      <c r="W250" s="136"/>
      <c r="X250" s="136"/>
      <c r="Y250" s="136"/>
      <c r="Z250" s="136"/>
      <c r="AA250" s="136"/>
      <c r="AB250" s="136"/>
      <c r="AC250" s="136"/>
      <c r="AD250" s="136"/>
      <c r="AE250" s="136"/>
      <c r="AF250" s="136"/>
      <c r="AG250" s="136"/>
      <c r="AH250" s="136"/>
      <c r="AI250" s="136"/>
      <c r="AJ250" s="136"/>
      <c r="AK250" s="136"/>
      <c r="AL250" s="136"/>
      <c r="AM250" s="136"/>
      <c r="AN250" s="136"/>
      <c r="AO250" s="136"/>
      <c r="AP250" s="136"/>
      <c r="AQ250" s="136"/>
      <c r="AR250" s="211"/>
      <c r="AS250" s="136"/>
      <c r="AT250" s="136"/>
      <c r="AU250" s="136"/>
      <c r="AV250" s="136"/>
      <c r="AW250" s="136"/>
      <c r="AX250" s="136"/>
      <c r="AY250" s="136"/>
      <c r="AZ250" s="136"/>
      <c r="BA250" s="136"/>
      <c r="BB250" s="136"/>
      <c r="BC250" s="136"/>
      <c r="BD250" s="136"/>
      <c r="BE250" s="136"/>
      <c r="BF250" s="136"/>
      <c r="BG250" s="136"/>
      <c r="BH250" s="136"/>
      <c r="BI250" s="136"/>
      <c r="BJ250" s="136"/>
      <c r="BK250" s="136"/>
      <c r="BL250" s="136"/>
      <c r="BM250" s="136"/>
      <c r="BN250" s="136"/>
      <c r="BO250" s="136"/>
      <c r="BP250" s="136"/>
      <c r="BQ250" s="136"/>
      <c r="BR250" s="136"/>
      <c r="BS250" s="136"/>
      <c r="BT250" s="136"/>
      <c r="BU250" s="136"/>
      <c r="BV250" s="136"/>
      <c r="BW250" s="136"/>
      <c r="BX250" s="136"/>
      <c r="BY250" s="136"/>
      <c r="BZ250" s="136"/>
      <c r="CA250" s="136"/>
      <c r="CB250" s="136"/>
      <c r="CC250" s="136"/>
      <c r="CD250" s="136"/>
      <c r="CE250" s="136"/>
      <c r="CF250" s="211"/>
      <c r="CG250" s="136"/>
      <c r="CH250" s="136"/>
      <c r="CI250" s="136"/>
      <c r="CJ250" s="136"/>
      <c r="CK250" s="136"/>
      <c r="CL250" s="136"/>
      <c r="CM250" s="136"/>
      <c r="CN250" s="136"/>
      <c r="CO250" s="136"/>
      <c r="CP250" s="136"/>
      <c r="CQ250" s="136"/>
      <c r="CR250" s="136"/>
      <c r="CS250" s="136"/>
      <c r="CT250" s="136"/>
      <c r="CU250" s="136"/>
      <c r="CV250" s="136"/>
      <c r="CW250" s="136"/>
      <c r="CX250" s="136"/>
      <c r="CY250" s="136"/>
      <c r="CZ250" s="136"/>
      <c r="DA250" s="136"/>
      <c r="DB250" s="136"/>
      <c r="DC250" s="211"/>
      <c r="DD250" s="136"/>
      <c r="DE250" s="136"/>
      <c r="DF250" s="136"/>
      <c r="DG250" s="136"/>
      <c r="DH250" s="136"/>
      <c r="DI250" s="136"/>
      <c r="DJ250" s="136"/>
      <c r="DK250" s="136"/>
      <c r="DL250" s="136"/>
      <c r="DM250" s="136"/>
      <c r="DN250" s="136"/>
      <c r="DO250" s="136"/>
      <c r="DP250" s="136"/>
      <c r="DQ250" s="136"/>
      <c r="DR250" s="136"/>
      <c r="DS250" s="136"/>
      <c r="DT250" s="136"/>
      <c r="DU250" s="136"/>
      <c r="DV250" s="136"/>
      <c r="DW250" s="136"/>
      <c r="DX250" s="136"/>
    </row>
    <row r="251" spans="1:128" ht="12.75" customHeight="1">
      <c r="A251" s="136"/>
      <c r="B251" s="136"/>
      <c r="C251" s="136"/>
      <c r="D251" s="136"/>
      <c r="E251" s="136"/>
      <c r="F251" s="136"/>
      <c r="G251" s="136"/>
      <c r="H251" s="136"/>
      <c r="I251" s="136"/>
      <c r="J251" s="136"/>
      <c r="K251" s="136"/>
      <c r="L251" s="136"/>
      <c r="M251" s="136"/>
      <c r="N251" s="136"/>
      <c r="O251" s="136"/>
      <c r="P251" s="136"/>
      <c r="Q251" s="136"/>
      <c r="R251" s="136"/>
      <c r="S251" s="136"/>
      <c r="T251" s="136"/>
      <c r="U251" s="136"/>
      <c r="V251" s="136"/>
      <c r="W251" s="136"/>
      <c r="X251" s="136"/>
      <c r="Y251" s="136"/>
      <c r="Z251" s="136"/>
      <c r="AA251" s="136"/>
      <c r="AB251" s="136"/>
      <c r="AC251" s="136"/>
      <c r="AD251" s="136"/>
      <c r="AE251" s="136"/>
      <c r="AF251" s="136"/>
      <c r="AG251" s="136"/>
      <c r="AH251" s="136"/>
      <c r="AI251" s="136"/>
      <c r="AJ251" s="136"/>
      <c r="AK251" s="136"/>
      <c r="AL251" s="136"/>
      <c r="AM251" s="136"/>
      <c r="AN251" s="136"/>
      <c r="AO251" s="136"/>
      <c r="AP251" s="136"/>
      <c r="AQ251" s="136"/>
      <c r="AR251" s="211"/>
      <c r="AS251" s="136"/>
      <c r="AT251" s="136"/>
      <c r="AU251" s="136"/>
      <c r="AV251" s="136"/>
      <c r="AW251" s="136"/>
      <c r="AX251" s="136"/>
      <c r="AY251" s="136"/>
      <c r="AZ251" s="136"/>
      <c r="BA251" s="136"/>
      <c r="BB251" s="136"/>
      <c r="BC251" s="136"/>
      <c r="BD251" s="136"/>
      <c r="BE251" s="136"/>
      <c r="BF251" s="136"/>
      <c r="BG251" s="136"/>
      <c r="BH251" s="136"/>
      <c r="BI251" s="136"/>
      <c r="BJ251" s="136"/>
      <c r="BK251" s="136"/>
      <c r="BL251" s="136"/>
      <c r="BM251" s="136"/>
      <c r="BN251" s="136"/>
      <c r="BO251" s="136"/>
      <c r="BP251" s="136"/>
      <c r="BQ251" s="136"/>
      <c r="BR251" s="136"/>
      <c r="BS251" s="136"/>
      <c r="BT251" s="136"/>
      <c r="BU251" s="136"/>
      <c r="BV251" s="136"/>
      <c r="BW251" s="136"/>
      <c r="BX251" s="136"/>
      <c r="BY251" s="136"/>
      <c r="BZ251" s="136"/>
      <c r="CA251" s="136"/>
      <c r="CB251" s="136"/>
      <c r="CC251" s="136"/>
      <c r="CD251" s="136"/>
      <c r="CE251" s="136"/>
      <c r="CF251" s="211"/>
      <c r="CG251" s="136"/>
      <c r="CH251" s="136"/>
      <c r="CI251" s="136"/>
      <c r="CJ251" s="136"/>
      <c r="CK251" s="136"/>
      <c r="CL251" s="136"/>
      <c r="CM251" s="136"/>
      <c r="CN251" s="136"/>
      <c r="CO251" s="136"/>
      <c r="CP251" s="136"/>
      <c r="CQ251" s="136"/>
      <c r="CR251" s="136"/>
      <c r="CS251" s="136"/>
      <c r="CT251" s="136"/>
      <c r="CU251" s="136"/>
      <c r="CV251" s="136"/>
      <c r="CW251" s="136"/>
      <c r="CX251" s="136"/>
      <c r="CY251" s="136"/>
      <c r="CZ251" s="136"/>
      <c r="DA251" s="136"/>
      <c r="DB251" s="136"/>
      <c r="DC251" s="211"/>
      <c r="DD251" s="136"/>
      <c r="DE251" s="136"/>
      <c r="DF251" s="136"/>
      <c r="DG251" s="136"/>
      <c r="DH251" s="136"/>
      <c r="DI251" s="136"/>
      <c r="DJ251" s="136"/>
      <c r="DK251" s="136"/>
      <c r="DL251" s="136"/>
      <c r="DM251" s="136"/>
      <c r="DN251" s="136"/>
      <c r="DO251" s="136"/>
      <c r="DP251" s="136"/>
      <c r="DQ251" s="136"/>
      <c r="DR251" s="136"/>
      <c r="DS251" s="136"/>
      <c r="DT251" s="136"/>
      <c r="DU251" s="136"/>
      <c r="DV251" s="136"/>
      <c r="DW251" s="136"/>
      <c r="DX251" s="136"/>
    </row>
    <row r="252" spans="1:128" ht="12.75" customHeight="1">
      <c r="A252" s="136"/>
      <c r="B252" s="136"/>
      <c r="C252" s="136"/>
      <c r="D252" s="136"/>
      <c r="E252" s="136"/>
      <c r="F252" s="136"/>
      <c r="G252" s="136"/>
      <c r="H252" s="136"/>
      <c r="I252" s="136"/>
      <c r="J252" s="136"/>
      <c r="K252" s="136"/>
      <c r="L252" s="136"/>
      <c r="M252" s="136"/>
      <c r="N252" s="136"/>
      <c r="O252" s="136"/>
      <c r="P252" s="136"/>
      <c r="Q252" s="136"/>
      <c r="R252" s="136"/>
      <c r="S252" s="136"/>
      <c r="T252" s="136"/>
      <c r="U252" s="136"/>
      <c r="V252" s="136"/>
      <c r="W252" s="136"/>
      <c r="X252" s="136"/>
      <c r="Y252" s="136"/>
      <c r="Z252" s="136"/>
      <c r="AA252" s="136"/>
      <c r="AB252" s="136"/>
      <c r="AC252" s="136"/>
      <c r="AD252" s="136"/>
      <c r="AE252" s="136"/>
      <c r="AF252" s="136"/>
      <c r="AG252" s="136"/>
      <c r="AH252" s="136"/>
      <c r="AI252" s="136"/>
      <c r="AJ252" s="136"/>
      <c r="AK252" s="136"/>
      <c r="AL252" s="136"/>
      <c r="AM252" s="136"/>
      <c r="AN252" s="136"/>
      <c r="AO252" s="136"/>
      <c r="AP252" s="136"/>
      <c r="AQ252" s="136"/>
      <c r="AR252" s="211"/>
      <c r="AS252" s="136"/>
      <c r="AT252" s="136"/>
      <c r="AU252" s="136"/>
      <c r="AV252" s="136"/>
      <c r="AW252" s="136"/>
      <c r="AX252" s="136"/>
      <c r="AY252" s="136"/>
      <c r="AZ252" s="136"/>
      <c r="BA252" s="136"/>
      <c r="BB252" s="136"/>
      <c r="BC252" s="136"/>
      <c r="BD252" s="136"/>
      <c r="BE252" s="136"/>
      <c r="BF252" s="136"/>
      <c r="BG252" s="136"/>
      <c r="BH252" s="136"/>
      <c r="BI252" s="136"/>
      <c r="BJ252" s="136"/>
      <c r="BK252" s="136"/>
      <c r="BL252" s="136"/>
      <c r="BM252" s="136"/>
      <c r="BN252" s="136"/>
      <c r="BO252" s="136"/>
      <c r="BP252" s="136"/>
      <c r="BQ252" s="136"/>
      <c r="BR252" s="136"/>
      <c r="BS252" s="136"/>
      <c r="BT252" s="136"/>
      <c r="BU252" s="136"/>
      <c r="BV252" s="136"/>
      <c r="BW252" s="136"/>
      <c r="BX252" s="136"/>
      <c r="BY252" s="136"/>
      <c r="BZ252" s="136"/>
      <c r="CA252" s="136"/>
      <c r="CB252" s="136"/>
      <c r="CC252" s="136"/>
      <c r="CD252" s="136"/>
      <c r="CE252" s="136"/>
      <c r="CF252" s="211"/>
      <c r="CG252" s="136"/>
      <c r="CH252" s="136"/>
      <c r="CI252" s="136"/>
      <c r="CJ252" s="136"/>
      <c r="CK252" s="136"/>
      <c r="CL252" s="136"/>
      <c r="CM252" s="136"/>
      <c r="CN252" s="136"/>
      <c r="CO252" s="136"/>
      <c r="CP252" s="136"/>
      <c r="CQ252" s="136"/>
      <c r="CR252" s="136"/>
      <c r="CS252" s="136"/>
      <c r="CT252" s="136"/>
      <c r="CU252" s="136"/>
      <c r="CV252" s="136"/>
      <c r="CW252" s="136"/>
      <c r="CX252" s="136"/>
      <c r="CY252" s="136"/>
      <c r="CZ252" s="136"/>
      <c r="DA252" s="136"/>
      <c r="DB252" s="136"/>
      <c r="DC252" s="211"/>
      <c r="DD252" s="136"/>
      <c r="DE252" s="136"/>
      <c r="DF252" s="136"/>
      <c r="DG252" s="136"/>
      <c r="DH252" s="136"/>
      <c r="DI252" s="136"/>
      <c r="DJ252" s="136"/>
      <c r="DK252" s="136"/>
      <c r="DL252" s="136"/>
      <c r="DM252" s="136"/>
      <c r="DN252" s="136"/>
      <c r="DO252" s="136"/>
      <c r="DP252" s="136"/>
      <c r="DQ252" s="136"/>
      <c r="DR252" s="136"/>
      <c r="DS252" s="136"/>
      <c r="DT252" s="136"/>
      <c r="DU252" s="136"/>
      <c r="DV252" s="136"/>
      <c r="DW252" s="136"/>
      <c r="DX252" s="136"/>
    </row>
    <row r="253" spans="1:128" ht="12.75" customHeight="1">
      <c r="A253" s="136"/>
      <c r="B253" s="136"/>
      <c r="C253" s="136"/>
      <c r="D253" s="136"/>
      <c r="E253" s="136"/>
      <c r="F253" s="136"/>
      <c r="G253" s="136"/>
      <c r="H253" s="136"/>
      <c r="I253" s="136"/>
      <c r="J253" s="136"/>
      <c r="K253" s="136"/>
      <c r="L253" s="136"/>
      <c r="M253" s="136"/>
      <c r="N253" s="136"/>
      <c r="O253" s="136"/>
      <c r="P253" s="136"/>
      <c r="Q253" s="136"/>
      <c r="R253" s="136"/>
      <c r="S253" s="136"/>
      <c r="T253" s="136"/>
      <c r="U253" s="136"/>
      <c r="V253" s="136"/>
      <c r="W253" s="136"/>
      <c r="X253" s="136"/>
      <c r="Y253" s="136"/>
      <c r="Z253" s="136"/>
      <c r="AA253" s="136"/>
      <c r="AB253" s="136"/>
      <c r="AC253" s="136"/>
      <c r="AD253" s="136"/>
      <c r="AE253" s="136"/>
      <c r="AF253" s="136"/>
      <c r="AG253" s="136"/>
      <c r="AH253" s="136"/>
      <c r="AI253" s="136"/>
      <c r="AJ253" s="136"/>
      <c r="AK253" s="136"/>
      <c r="AL253" s="136"/>
      <c r="AM253" s="136"/>
      <c r="AN253" s="136"/>
      <c r="AO253" s="136"/>
      <c r="AP253" s="136"/>
      <c r="AQ253" s="136"/>
      <c r="AR253" s="211"/>
      <c r="AS253" s="136"/>
      <c r="AT253" s="136"/>
      <c r="AU253" s="136"/>
      <c r="AV253" s="136"/>
      <c r="AW253" s="136"/>
      <c r="AX253" s="136"/>
      <c r="AY253" s="136"/>
      <c r="AZ253" s="136"/>
      <c r="BA253" s="136"/>
      <c r="BB253" s="136"/>
      <c r="BC253" s="136"/>
      <c r="BD253" s="136"/>
      <c r="BE253" s="136"/>
      <c r="BF253" s="136"/>
      <c r="BG253" s="136"/>
      <c r="BH253" s="136"/>
      <c r="BI253" s="136"/>
      <c r="BJ253" s="136"/>
      <c r="BK253" s="136"/>
      <c r="BL253" s="136"/>
      <c r="BM253" s="136"/>
      <c r="BN253" s="136"/>
      <c r="BO253" s="136"/>
      <c r="BP253" s="136"/>
      <c r="BQ253" s="136"/>
      <c r="BR253" s="136"/>
      <c r="BS253" s="136"/>
      <c r="BT253" s="136"/>
      <c r="BU253" s="136"/>
      <c r="BV253" s="136"/>
      <c r="BW253" s="136"/>
      <c r="BX253" s="136"/>
      <c r="BY253" s="136"/>
      <c r="BZ253" s="136"/>
      <c r="CA253" s="136"/>
      <c r="CB253" s="136"/>
      <c r="CC253" s="136"/>
      <c r="CD253" s="136"/>
      <c r="CE253" s="136"/>
      <c r="CF253" s="211"/>
      <c r="CG253" s="136"/>
      <c r="CH253" s="136"/>
      <c r="CI253" s="136"/>
      <c r="CJ253" s="136"/>
      <c r="CK253" s="136"/>
      <c r="CL253" s="136"/>
      <c r="CM253" s="136"/>
      <c r="CN253" s="136"/>
      <c r="CO253" s="136"/>
      <c r="CP253" s="136"/>
      <c r="CQ253" s="136"/>
      <c r="CR253" s="136"/>
      <c r="CS253" s="136"/>
      <c r="CT253" s="136"/>
      <c r="CU253" s="136"/>
      <c r="CV253" s="136"/>
      <c r="CW253" s="136"/>
      <c r="CX253" s="136"/>
      <c r="CY253" s="136"/>
      <c r="CZ253" s="136"/>
      <c r="DA253" s="136"/>
      <c r="DB253" s="136"/>
      <c r="DC253" s="211"/>
      <c r="DD253" s="136"/>
      <c r="DE253" s="136"/>
      <c r="DF253" s="136"/>
      <c r="DG253" s="136"/>
      <c r="DH253" s="136"/>
      <c r="DI253" s="136"/>
      <c r="DJ253" s="136"/>
      <c r="DK253" s="136"/>
      <c r="DL253" s="136"/>
      <c r="DM253" s="136"/>
      <c r="DN253" s="136"/>
      <c r="DO253" s="136"/>
      <c r="DP253" s="136"/>
      <c r="DQ253" s="136"/>
      <c r="DR253" s="136"/>
      <c r="DS253" s="136"/>
      <c r="DT253" s="136"/>
      <c r="DU253" s="136"/>
      <c r="DV253" s="136"/>
      <c r="DW253" s="136"/>
      <c r="DX253" s="136"/>
    </row>
    <row r="254" spans="1:128" ht="12.75" customHeight="1">
      <c r="A254" s="136"/>
      <c r="B254" s="136"/>
      <c r="C254" s="136"/>
      <c r="D254" s="136"/>
      <c r="E254" s="136"/>
      <c r="F254" s="136"/>
      <c r="G254" s="136"/>
      <c r="H254" s="136"/>
      <c r="I254" s="136"/>
      <c r="J254" s="136"/>
      <c r="K254" s="136"/>
      <c r="L254" s="136"/>
      <c r="M254" s="136"/>
      <c r="N254" s="136"/>
      <c r="O254" s="136"/>
      <c r="P254" s="136"/>
      <c r="Q254" s="136"/>
      <c r="R254" s="136"/>
      <c r="S254" s="136"/>
      <c r="T254" s="136"/>
      <c r="U254" s="136"/>
      <c r="V254" s="136"/>
      <c r="W254" s="136"/>
      <c r="X254" s="136"/>
      <c r="Y254" s="136"/>
      <c r="Z254" s="136"/>
      <c r="AA254" s="136"/>
      <c r="AB254" s="136"/>
      <c r="AC254" s="136"/>
      <c r="AD254" s="136"/>
      <c r="AE254" s="136"/>
      <c r="AF254" s="136"/>
      <c r="AG254" s="136"/>
      <c r="AH254" s="136"/>
      <c r="AI254" s="136"/>
      <c r="AJ254" s="136"/>
      <c r="AK254" s="136"/>
      <c r="AL254" s="136"/>
      <c r="AM254" s="136"/>
      <c r="AN254" s="136"/>
      <c r="AO254" s="136"/>
      <c r="AP254" s="136"/>
      <c r="AQ254" s="136"/>
      <c r="AR254" s="211"/>
      <c r="AS254" s="136"/>
      <c r="AT254" s="136"/>
      <c r="AU254" s="136"/>
      <c r="AV254" s="136"/>
      <c r="AW254" s="136"/>
      <c r="AX254" s="136"/>
      <c r="AY254" s="136"/>
      <c r="AZ254" s="136"/>
      <c r="BA254" s="136"/>
      <c r="BB254" s="136"/>
      <c r="BC254" s="136"/>
      <c r="BD254" s="136"/>
      <c r="BE254" s="136"/>
      <c r="BF254" s="136"/>
      <c r="BG254" s="136"/>
      <c r="BH254" s="136"/>
      <c r="BI254" s="136"/>
      <c r="BJ254" s="136"/>
      <c r="BK254" s="136"/>
      <c r="BL254" s="136"/>
      <c r="BM254" s="136"/>
      <c r="BN254" s="136"/>
      <c r="BO254" s="136"/>
      <c r="BP254" s="136"/>
      <c r="BQ254" s="136"/>
      <c r="BR254" s="136"/>
      <c r="BS254" s="136"/>
      <c r="BT254" s="136"/>
      <c r="BU254" s="136"/>
      <c r="BV254" s="136"/>
      <c r="BW254" s="136"/>
      <c r="BX254" s="136"/>
      <c r="BY254" s="136"/>
      <c r="BZ254" s="136"/>
      <c r="CA254" s="136"/>
      <c r="CB254" s="136"/>
      <c r="CC254" s="136"/>
      <c r="CD254" s="136"/>
      <c r="CE254" s="136"/>
      <c r="CF254" s="211"/>
      <c r="CG254" s="136"/>
      <c r="CH254" s="136"/>
      <c r="CI254" s="136"/>
      <c r="CJ254" s="136"/>
      <c r="CK254" s="136"/>
      <c r="CL254" s="136"/>
      <c r="CM254" s="136"/>
      <c r="CN254" s="136"/>
      <c r="CO254" s="136"/>
      <c r="CP254" s="136"/>
      <c r="CQ254" s="136"/>
      <c r="CR254" s="136"/>
      <c r="CS254" s="136"/>
      <c r="CT254" s="136"/>
      <c r="CU254" s="136"/>
      <c r="CV254" s="136"/>
      <c r="CW254" s="136"/>
      <c r="CX254" s="136"/>
      <c r="CY254" s="136"/>
      <c r="CZ254" s="136"/>
      <c r="DA254" s="136"/>
      <c r="DB254" s="136"/>
      <c r="DC254" s="211"/>
      <c r="DD254" s="136"/>
      <c r="DE254" s="136"/>
      <c r="DF254" s="136"/>
      <c r="DG254" s="136"/>
      <c r="DH254" s="136"/>
      <c r="DI254" s="136"/>
      <c r="DJ254" s="136"/>
      <c r="DK254" s="136"/>
      <c r="DL254" s="136"/>
      <c r="DM254" s="136"/>
      <c r="DN254" s="136"/>
      <c r="DO254" s="136"/>
      <c r="DP254" s="136"/>
      <c r="DQ254" s="136"/>
      <c r="DR254" s="136"/>
      <c r="DS254" s="136"/>
      <c r="DT254" s="136"/>
      <c r="DU254" s="136"/>
      <c r="DV254" s="136"/>
      <c r="DW254" s="136"/>
      <c r="DX254" s="136"/>
    </row>
    <row r="255" spans="1:128" ht="12.75" customHeight="1">
      <c r="A255" s="136"/>
      <c r="B255" s="136"/>
      <c r="C255" s="136"/>
      <c r="D255" s="136"/>
      <c r="E255" s="136"/>
      <c r="F255" s="136"/>
      <c r="G255" s="136"/>
      <c r="H255" s="136"/>
      <c r="I255" s="136"/>
      <c r="J255" s="136"/>
      <c r="K255" s="136"/>
      <c r="L255" s="136"/>
      <c r="M255" s="136"/>
      <c r="N255" s="136"/>
      <c r="O255" s="136"/>
      <c r="P255" s="136"/>
      <c r="Q255" s="136"/>
      <c r="R255" s="136"/>
      <c r="S255" s="136"/>
      <c r="T255" s="136"/>
      <c r="U255" s="136"/>
      <c r="V255" s="136"/>
      <c r="W255" s="136"/>
      <c r="X255" s="136"/>
      <c r="Y255" s="136"/>
      <c r="Z255" s="136"/>
      <c r="AA255" s="136"/>
      <c r="AB255" s="136"/>
      <c r="AC255" s="136"/>
      <c r="AD255" s="136"/>
      <c r="AE255" s="136"/>
      <c r="AF255" s="136"/>
      <c r="AG255" s="136"/>
      <c r="AH255" s="136"/>
      <c r="AI255" s="136"/>
      <c r="AJ255" s="136"/>
      <c r="AK255" s="136"/>
      <c r="AL255" s="136"/>
      <c r="AM255" s="136"/>
      <c r="AN255" s="136"/>
      <c r="AO255" s="136"/>
      <c r="AP255" s="136"/>
      <c r="AQ255" s="136"/>
      <c r="AR255" s="211"/>
      <c r="AS255" s="136"/>
      <c r="AT255" s="136"/>
      <c r="AU255" s="136"/>
      <c r="AV255" s="136"/>
      <c r="AW255" s="136"/>
      <c r="AX255" s="136"/>
      <c r="AY255" s="136"/>
      <c r="AZ255" s="136"/>
      <c r="BA255" s="136"/>
      <c r="BB255" s="136"/>
      <c r="BC255" s="136"/>
      <c r="BD255" s="136"/>
      <c r="BE255" s="136"/>
      <c r="BF255" s="136"/>
      <c r="BG255" s="136"/>
      <c r="BH255" s="136"/>
      <c r="BI255" s="136"/>
      <c r="BJ255" s="136"/>
      <c r="BK255" s="136"/>
      <c r="BL255" s="136"/>
      <c r="BM255" s="136"/>
      <c r="BN255" s="136"/>
      <c r="BO255" s="136"/>
      <c r="BP255" s="136"/>
      <c r="BQ255" s="136"/>
      <c r="BR255" s="136"/>
      <c r="BS255" s="136"/>
      <c r="BT255" s="136"/>
      <c r="BU255" s="136"/>
      <c r="BV255" s="136"/>
      <c r="BW255" s="136"/>
      <c r="BX255" s="136"/>
      <c r="BY255" s="136"/>
      <c r="BZ255" s="136"/>
      <c r="CA255" s="136"/>
      <c r="CB255" s="136"/>
      <c r="CC255" s="136"/>
      <c r="CD255" s="136"/>
      <c r="CE255" s="136"/>
      <c r="CF255" s="211"/>
      <c r="CG255" s="136"/>
      <c r="CH255" s="136"/>
      <c r="CI255" s="136"/>
      <c r="CJ255" s="136"/>
      <c r="CK255" s="136"/>
      <c r="CL255" s="136"/>
      <c r="CM255" s="136"/>
      <c r="CN255" s="136"/>
      <c r="CO255" s="136"/>
      <c r="CP255" s="136"/>
      <c r="CQ255" s="136"/>
      <c r="CR255" s="136"/>
      <c r="CS255" s="136"/>
      <c r="CT255" s="136"/>
      <c r="CU255" s="136"/>
      <c r="CV255" s="136"/>
      <c r="CW255" s="136"/>
      <c r="CX255" s="136"/>
      <c r="CY255" s="136"/>
      <c r="CZ255" s="136"/>
      <c r="DA255" s="136"/>
      <c r="DB255" s="136"/>
      <c r="DC255" s="211"/>
      <c r="DD255" s="136"/>
      <c r="DE255" s="136"/>
      <c r="DF255" s="136"/>
      <c r="DG255" s="136"/>
      <c r="DH255" s="136"/>
      <c r="DI255" s="136"/>
      <c r="DJ255" s="136"/>
      <c r="DK255" s="136"/>
      <c r="DL255" s="136"/>
      <c r="DM255" s="136"/>
      <c r="DN255" s="136"/>
      <c r="DO255" s="136"/>
      <c r="DP255" s="136"/>
      <c r="DQ255" s="136"/>
      <c r="DR255" s="136"/>
      <c r="DS255" s="136"/>
      <c r="DT255" s="136"/>
      <c r="DU255" s="136"/>
      <c r="DV255" s="136"/>
      <c r="DW255" s="136"/>
      <c r="DX255" s="136"/>
    </row>
    <row r="256" spans="1:128" ht="12.75" customHeight="1">
      <c r="A256" s="136"/>
      <c r="B256" s="136"/>
      <c r="C256" s="136"/>
      <c r="D256" s="136"/>
      <c r="E256" s="136"/>
      <c r="F256" s="136"/>
      <c r="G256" s="136"/>
      <c r="H256" s="136"/>
      <c r="I256" s="136"/>
      <c r="J256" s="136"/>
      <c r="K256" s="136"/>
      <c r="L256" s="136"/>
      <c r="M256" s="136"/>
      <c r="N256" s="136"/>
      <c r="O256" s="136"/>
      <c r="P256" s="136"/>
      <c r="Q256" s="136"/>
      <c r="R256" s="136"/>
      <c r="S256" s="136"/>
      <c r="T256" s="136"/>
      <c r="U256" s="136"/>
      <c r="V256" s="136"/>
      <c r="W256" s="136"/>
      <c r="X256" s="136"/>
      <c r="Y256" s="136"/>
      <c r="Z256" s="136"/>
      <c r="AA256" s="136"/>
      <c r="AB256" s="136"/>
      <c r="AC256" s="136"/>
      <c r="AD256" s="136"/>
      <c r="AE256" s="136"/>
      <c r="AF256" s="136"/>
      <c r="AG256" s="136"/>
      <c r="AH256" s="136"/>
      <c r="AI256" s="136"/>
      <c r="AJ256" s="136"/>
      <c r="AK256" s="136"/>
      <c r="AL256" s="136"/>
      <c r="AM256" s="136"/>
      <c r="AN256" s="136"/>
      <c r="AO256" s="136"/>
      <c r="AP256" s="136"/>
      <c r="AQ256" s="136"/>
      <c r="AR256" s="211"/>
      <c r="AS256" s="136"/>
      <c r="AT256" s="136"/>
      <c r="AU256" s="136"/>
      <c r="AV256" s="136"/>
      <c r="AW256" s="136"/>
      <c r="AX256" s="136"/>
      <c r="AY256" s="136"/>
      <c r="AZ256" s="136"/>
      <c r="BA256" s="136"/>
      <c r="BB256" s="136"/>
      <c r="BC256" s="136"/>
      <c r="BD256" s="136"/>
      <c r="BE256" s="136"/>
      <c r="BF256" s="136"/>
      <c r="BG256" s="136"/>
      <c r="BH256" s="136"/>
      <c r="BI256" s="136"/>
      <c r="BJ256" s="136"/>
      <c r="BK256" s="136"/>
      <c r="BL256" s="136"/>
      <c r="BM256" s="136"/>
      <c r="BN256" s="136"/>
      <c r="BO256" s="136"/>
      <c r="BP256" s="136"/>
      <c r="BQ256" s="136"/>
      <c r="BR256" s="136"/>
      <c r="BS256" s="136"/>
      <c r="BT256" s="136"/>
      <c r="BU256" s="136"/>
      <c r="BV256" s="136"/>
      <c r="BW256" s="136"/>
      <c r="BX256" s="136"/>
      <c r="BY256" s="136"/>
      <c r="BZ256" s="136"/>
      <c r="CA256" s="136"/>
      <c r="CB256" s="136"/>
      <c r="CC256" s="136"/>
      <c r="CD256" s="136"/>
      <c r="CE256" s="136"/>
      <c r="CF256" s="211"/>
      <c r="CG256" s="136"/>
      <c r="CH256" s="136"/>
      <c r="CI256" s="136"/>
      <c r="CJ256" s="136"/>
      <c r="CK256" s="136"/>
      <c r="CL256" s="136"/>
      <c r="CM256" s="136"/>
      <c r="CN256" s="136"/>
      <c r="CO256" s="136"/>
      <c r="CP256" s="136"/>
      <c r="CQ256" s="136"/>
      <c r="CR256" s="136"/>
      <c r="CS256" s="136"/>
      <c r="CT256" s="136"/>
      <c r="CU256" s="136"/>
      <c r="CV256" s="136"/>
      <c r="CW256" s="136"/>
      <c r="CX256" s="136"/>
      <c r="CY256" s="136"/>
      <c r="CZ256" s="136"/>
      <c r="DA256" s="136"/>
      <c r="DB256" s="136"/>
      <c r="DC256" s="211"/>
      <c r="DD256" s="136"/>
      <c r="DE256" s="136"/>
      <c r="DF256" s="136"/>
      <c r="DG256" s="136"/>
      <c r="DH256" s="136"/>
      <c r="DI256" s="136"/>
      <c r="DJ256" s="136"/>
      <c r="DK256" s="136"/>
      <c r="DL256" s="136"/>
      <c r="DM256" s="136"/>
      <c r="DN256" s="136"/>
      <c r="DO256" s="136"/>
      <c r="DP256" s="136"/>
      <c r="DQ256" s="136"/>
      <c r="DR256" s="136"/>
      <c r="DS256" s="136"/>
      <c r="DT256" s="136"/>
      <c r="DU256" s="136"/>
      <c r="DV256" s="136"/>
      <c r="DW256" s="136"/>
      <c r="DX256" s="136"/>
    </row>
    <row r="257" spans="1:128" ht="12.75" customHeight="1">
      <c r="A257" s="136"/>
      <c r="B257" s="136"/>
      <c r="C257" s="136"/>
      <c r="D257" s="136"/>
      <c r="E257" s="136"/>
      <c r="F257" s="136"/>
      <c r="G257" s="136"/>
      <c r="H257" s="136"/>
      <c r="I257" s="136"/>
      <c r="J257" s="136"/>
      <c r="K257" s="136"/>
      <c r="L257" s="136"/>
      <c r="M257" s="136"/>
      <c r="N257" s="136"/>
      <c r="O257" s="136"/>
      <c r="P257" s="136"/>
      <c r="Q257" s="136"/>
      <c r="R257" s="136"/>
      <c r="S257" s="136"/>
      <c r="T257" s="136"/>
      <c r="U257" s="136"/>
      <c r="V257" s="136"/>
      <c r="W257" s="136"/>
      <c r="X257" s="136"/>
      <c r="Y257" s="136"/>
      <c r="Z257" s="136"/>
      <c r="AA257" s="136"/>
      <c r="AB257" s="136"/>
      <c r="AC257" s="136"/>
      <c r="AD257" s="136"/>
      <c r="AE257" s="136"/>
      <c r="AF257" s="136"/>
      <c r="AG257" s="136"/>
      <c r="AH257" s="136"/>
      <c r="AI257" s="136"/>
      <c r="AJ257" s="136"/>
      <c r="AK257" s="136"/>
      <c r="AL257" s="136"/>
      <c r="AM257" s="136"/>
      <c r="AN257" s="136"/>
      <c r="AO257" s="136"/>
      <c r="AP257" s="136"/>
      <c r="AQ257" s="136"/>
      <c r="AR257" s="211"/>
      <c r="AS257" s="136"/>
      <c r="AT257" s="136"/>
      <c r="AU257" s="136"/>
      <c r="AV257" s="136"/>
      <c r="AW257" s="136"/>
      <c r="AX257" s="136"/>
      <c r="AY257" s="136"/>
      <c r="AZ257" s="136"/>
      <c r="BA257" s="136"/>
      <c r="BB257" s="136"/>
      <c r="BC257" s="136"/>
      <c r="BD257" s="136"/>
      <c r="BE257" s="136"/>
      <c r="BF257" s="136"/>
      <c r="BG257" s="136"/>
      <c r="BH257" s="136"/>
      <c r="BI257" s="136"/>
      <c r="BJ257" s="136"/>
      <c r="BK257" s="136"/>
      <c r="BL257" s="136"/>
      <c r="BM257" s="136"/>
      <c r="BN257" s="136"/>
      <c r="BO257" s="136"/>
      <c r="BP257" s="136"/>
      <c r="BQ257" s="136"/>
      <c r="BR257" s="136"/>
      <c r="BS257" s="136"/>
      <c r="BT257" s="136"/>
      <c r="BU257" s="136"/>
      <c r="BV257" s="136"/>
      <c r="BW257" s="136"/>
      <c r="BX257" s="136"/>
      <c r="BY257" s="136"/>
      <c r="BZ257" s="136"/>
      <c r="CA257" s="136"/>
      <c r="CB257" s="136"/>
      <c r="CC257" s="136"/>
      <c r="CD257" s="136"/>
      <c r="CE257" s="136"/>
      <c r="CF257" s="211"/>
      <c r="CG257" s="136"/>
      <c r="CH257" s="136"/>
      <c r="CI257" s="136"/>
      <c r="CJ257" s="136"/>
      <c r="CK257" s="136"/>
      <c r="CL257" s="136"/>
      <c r="CM257" s="136"/>
      <c r="CN257" s="136"/>
      <c r="CO257" s="136"/>
      <c r="CP257" s="136"/>
      <c r="CQ257" s="136"/>
      <c r="CR257" s="136"/>
      <c r="CS257" s="136"/>
      <c r="CT257" s="136"/>
      <c r="CU257" s="136"/>
      <c r="CV257" s="136"/>
      <c r="CW257" s="136"/>
      <c r="CX257" s="136"/>
      <c r="CY257" s="136"/>
      <c r="CZ257" s="136"/>
      <c r="DA257" s="136"/>
      <c r="DB257" s="136"/>
      <c r="DC257" s="211"/>
      <c r="DD257" s="136"/>
      <c r="DE257" s="136"/>
      <c r="DF257" s="136"/>
      <c r="DG257" s="136"/>
      <c r="DH257" s="136"/>
      <c r="DI257" s="136"/>
      <c r="DJ257" s="136"/>
      <c r="DK257" s="136"/>
      <c r="DL257" s="136"/>
      <c r="DM257" s="136"/>
      <c r="DN257" s="136"/>
      <c r="DO257" s="136"/>
      <c r="DP257" s="136"/>
      <c r="DQ257" s="136"/>
      <c r="DR257" s="136"/>
      <c r="DS257" s="136"/>
      <c r="DT257" s="136"/>
      <c r="DU257" s="136"/>
      <c r="DV257" s="136"/>
      <c r="DW257" s="136"/>
      <c r="DX257" s="136"/>
    </row>
    <row r="258" spans="1:128" ht="12.75" customHeight="1">
      <c r="A258" s="136"/>
      <c r="B258" s="136"/>
      <c r="C258" s="136"/>
      <c r="D258" s="136"/>
      <c r="E258" s="136"/>
      <c r="F258" s="136"/>
      <c r="G258" s="136"/>
      <c r="H258" s="136"/>
      <c r="I258" s="136"/>
      <c r="J258" s="136"/>
      <c r="K258" s="136"/>
      <c r="L258" s="136"/>
      <c r="M258" s="136"/>
      <c r="N258" s="136"/>
      <c r="O258" s="136"/>
      <c r="P258" s="136"/>
      <c r="Q258" s="136"/>
      <c r="R258" s="136"/>
      <c r="S258" s="136"/>
      <c r="T258" s="136"/>
      <c r="U258" s="136"/>
      <c r="V258" s="136"/>
      <c r="W258" s="136"/>
      <c r="X258" s="136"/>
      <c r="Y258" s="136"/>
      <c r="Z258" s="136"/>
      <c r="AA258" s="136"/>
      <c r="AB258" s="136"/>
      <c r="AC258" s="136"/>
      <c r="AD258" s="136"/>
      <c r="AE258" s="136"/>
      <c r="AF258" s="136"/>
      <c r="AG258" s="136"/>
      <c r="AH258" s="136"/>
      <c r="AI258" s="136"/>
      <c r="AJ258" s="136"/>
      <c r="AK258" s="136"/>
      <c r="AL258" s="136"/>
      <c r="AM258" s="136"/>
      <c r="AN258" s="136"/>
      <c r="AO258" s="136"/>
      <c r="AP258" s="136"/>
      <c r="AQ258" s="136"/>
      <c r="AR258" s="211"/>
      <c r="AS258" s="136"/>
      <c r="AT258" s="136"/>
      <c r="AU258" s="136"/>
      <c r="AV258" s="136"/>
      <c r="AW258" s="136"/>
      <c r="AX258" s="136"/>
      <c r="AY258" s="136"/>
      <c r="AZ258" s="136"/>
      <c r="BA258" s="136"/>
      <c r="BB258" s="136"/>
      <c r="BC258" s="136"/>
      <c r="BD258" s="136"/>
      <c r="BE258" s="136"/>
      <c r="BF258" s="136"/>
      <c r="BG258" s="136"/>
      <c r="BH258" s="136"/>
      <c r="BI258" s="136"/>
      <c r="BJ258" s="136"/>
      <c r="BK258" s="136"/>
      <c r="BL258" s="136"/>
      <c r="BM258" s="136"/>
      <c r="BN258" s="136"/>
      <c r="BO258" s="136"/>
      <c r="BP258" s="136"/>
      <c r="BQ258" s="136"/>
      <c r="BR258" s="136"/>
      <c r="BS258" s="136"/>
      <c r="BT258" s="136"/>
      <c r="BU258" s="136"/>
      <c r="BV258" s="136"/>
      <c r="BW258" s="136"/>
      <c r="BX258" s="136"/>
      <c r="BY258" s="136"/>
      <c r="BZ258" s="136"/>
      <c r="CA258" s="136"/>
      <c r="CB258" s="136"/>
      <c r="CC258" s="136"/>
      <c r="CD258" s="136"/>
      <c r="CE258" s="136"/>
      <c r="CF258" s="211"/>
      <c r="CG258" s="136"/>
      <c r="CH258" s="136"/>
      <c r="CI258" s="136"/>
      <c r="CJ258" s="136"/>
      <c r="CK258" s="136"/>
      <c r="CL258" s="136"/>
      <c r="CM258" s="136"/>
      <c r="CN258" s="136"/>
      <c r="CO258" s="136"/>
      <c r="CP258" s="136"/>
      <c r="CQ258" s="136"/>
      <c r="CR258" s="136"/>
      <c r="CS258" s="136"/>
      <c r="CT258" s="136"/>
      <c r="CU258" s="136"/>
      <c r="CV258" s="136"/>
      <c r="CW258" s="136"/>
      <c r="CX258" s="136"/>
      <c r="CY258" s="136"/>
      <c r="CZ258" s="136"/>
      <c r="DA258" s="136"/>
      <c r="DB258" s="136"/>
      <c r="DC258" s="211"/>
      <c r="DD258" s="136"/>
      <c r="DE258" s="136"/>
      <c r="DF258" s="136"/>
      <c r="DG258" s="136"/>
      <c r="DH258" s="136"/>
      <c r="DI258" s="136"/>
      <c r="DJ258" s="136"/>
      <c r="DK258" s="136"/>
      <c r="DL258" s="136"/>
      <c r="DM258" s="136"/>
      <c r="DN258" s="136"/>
      <c r="DO258" s="136"/>
      <c r="DP258" s="136"/>
      <c r="DQ258" s="136"/>
      <c r="DR258" s="136"/>
      <c r="DS258" s="136"/>
      <c r="DT258" s="136"/>
      <c r="DU258" s="136"/>
      <c r="DV258" s="136"/>
      <c r="DW258" s="136"/>
      <c r="DX258" s="136"/>
    </row>
    <row r="259" spans="1:128" ht="12.75" customHeight="1">
      <c r="A259" s="136"/>
      <c r="B259" s="136"/>
      <c r="C259" s="136"/>
      <c r="D259" s="136"/>
      <c r="E259" s="136"/>
      <c r="F259" s="136"/>
      <c r="G259" s="136"/>
      <c r="H259" s="136"/>
      <c r="I259" s="136"/>
      <c r="J259" s="136"/>
      <c r="K259" s="136"/>
      <c r="L259" s="136"/>
      <c r="M259" s="136"/>
      <c r="N259" s="136"/>
      <c r="O259" s="136"/>
      <c r="P259" s="136"/>
      <c r="Q259" s="136"/>
      <c r="R259" s="136"/>
      <c r="S259" s="136"/>
      <c r="T259" s="136"/>
      <c r="U259" s="136"/>
      <c r="V259" s="136"/>
      <c r="W259" s="136"/>
      <c r="X259" s="136"/>
      <c r="Y259" s="136"/>
      <c r="Z259" s="136"/>
      <c r="AA259" s="136"/>
      <c r="AB259" s="136"/>
      <c r="AC259" s="136"/>
      <c r="AD259" s="136"/>
      <c r="AE259" s="136"/>
      <c r="AF259" s="136"/>
      <c r="AG259" s="136"/>
      <c r="AH259" s="136"/>
      <c r="AI259" s="136"/>
      <c r="AJ259" s="136"/>
      <c r="AK259" s="136"/>
      <c r="AL259" s="136"/>
      <c r="AM259" s="136"/>
      <c r="AN259" s="136"/>
      <c r="AO259" s="136"/>
      <c r="AP259" s="136"/>
      <c r="AQ259" s="136"/>
      <c r="AR259" s="211"/>
      <c r="AS259" s="136"/>
      <c r="AT259" s="136"/>
      <c r="AU259" s="136"/>
      <c r="AV259" s="136"/>
      <c r="AW259" s="136"/>
      <c r="AX259" s="136"/>
      <c r="AY259" s="136"/>
      <c r="AZ259" s="136"/>
      <c r="BA259" s="136"/>
      <c r="BB259" s="136"/>
      <c r="BC259" s="136"/>
      <c r="BD259" s="136"/>
      <c r="BE259" s="136"/>
      <c r="BF259" s="136"/>
      <c r="BG259" s="136"/>
      <c r="BH259" s="136"/>
      <c r="BI259" s="136"/>
      <c r="BJ259" s="136"/>
      <c r="BK259" s="136"/>
      <c r="BL259" s="136"/>
      <c r="BM259" s="136"/>
      <c r="BN259" s="136"/>
      <c r="BO259" s="136"/>
      <c r="BP259" s="136"/>
      <c r="BQ259" s="136"/>
      <c r="BR259" s="136"/>
      <c r="BS259" s="136"/>
      <c r="BT259" s="136"/>
      <c r="BU259" s="136"/>
      <c r="BV259" s="136"/>
      <c r="BW259" s="136"/>
      <c r="BX259" s="136"/>
      <c r="BY259" s="136"/>
      <c r="BZ259" s="136"/>
      <c r="CA259" s="136"/>
      <c r="CB259" s="136"/>
      <c r="CC259" s="136"/>
      <c r="CD259" s="136"/>
      <c r="CE259" s="136"/>
      <c r="CF259" s="211"/>
      <c r="CG259" s="136"/>
      <c r="CH259" s="136"/>
      <c r="CI259" s="136"/>
      <c r="CJ259" s="136"/>
      <c r="CK259" s="136"/>
      <c r="CL259" s="136"/>
      <c r="CM259" s="136"/>
      <c r="CN259" s="136"/>
      <c r="CO259" s="136"/>
      <c r="CP259" s="136"/>
      <c r="CQ259" s="136"/>
      <c r="CR259" s="136"/>
      <c r="CS259" s="136"/>
      <c r="CT259" s="136"/>
      <c r="CU259" s="136"/>
      <c r="CV259" s="136"/>
      <c r="CW259" s="136"/>
      <c r="CX259" s="136"/>
      <c r="CY259" s="136"/>
      <c r="CZ259" s="136"/>
      <c r="DA259" s="136"/>
      <c r="DB259" s="136"/>
      <c r="DC259" s="211"/>
      <c r="DD259" s="136"/>
      <c r="DE259" s="136"/>
      <c r="DF259" s="136"/>
      <c r="DG259" s="136"/>
      <c r="DH259" s="136"/>
      <c r="DI259" s="136"/>
      <c r="DJ259" s="136"/>
      <c r="DK259" s="136"/>
      <c r="DL259" s="136"/>
      <c r="DM259" s="136"/>
      <c r="DN259" s="136"/>
      <c r="DO259" s="136"/>
      <c r="DP259" s="136"/>
      <c r="DQ259" s="136"/>
      <c r="DR259" s="136"/>
      <c r="DS259" s="136"/>
      <c r="DT259" s="136"/>
      <c r="DU259" s="136"/>
      <c r="DV259" s="136"/>
      <c r="DW259" s="136"/>
      <c r="DX259" s="136"/>
    </row>
    <row r="260" spans="1:128" ht="12.75" customHeight="1">
      <c r="A260" s="136"/>
      <c r="B260" s="136"/>
      <c r="C260" s="136"/>
      <c r="D260" s="136"/>
      <c r="E260" s="136"/>
      <c r="F260" s="136"/>
      <c r="G260" s="136"/>
      <c r="H260" s="136"/>
      <c r="I260" s="136"/>
      <c r="J260" s="136"/>
      <c r="K260" s="136"/>
      <c r="L260" s="136"/>
      <c r="M260" s="136"/>
      <c r="N260" s="136"/>
      <c r="O260" s="136"/>
      <c r="P260" s="136"/>
      <c r="Q260" s="136"/>
      <c r="R260" s="136"/>
      <c r="S260" s="136"/>
      <c r="T260" s="136"/>
      <c r="U260" s="136"/>
      <c r="V260" s="136"/>
      <c r="W260" s="136"/>
      <c r="X260" s="136"/>
      <c r="Y260" s="136"/>
      <c r="Z260" s="136"/>
      <c r="AA260" s="136"/>
      <c r="AB260" s="136"/>
      <c r="AC260" s="136"/>
      <c r="AD260" s="136"/>
      <c r="AE260" s="136"/>
      <c r="AF260" s="136"/>
      <c r="AG260" s="136"/>
      <c r="AH260" s="136"/>
      <c r="AI260" s="136"/>
      <c r="AJ260" s="136"/>
      <c r="AK260" s="136"/>
      <c r="AL260" s="136"/>
      <c r="AM260" s="136"/>
      <c r="AN260" s="136"/>
      <c r="AO260" s="136"/>
      <c r="AP260" s="136"/>
      <c r="AQ260" s="136"/>
      <c r="AR260" s="211"/>
      <c r="AS260" s="136"/>
      <c r="AT260" s="136"/>
      <c r="AU260" s="136"/>
      <c r="AV260" s="136"/>
      <c r="AW260" s="136"/>
      <c r="AX260" s="136"/>
      <c r="AY260" s="136"/>
      <c r="AZ260" s="136"/>
      <c r="BA260" s="136"/>
      <c r="BB260" s="136"/>
      <c r="BC260" s="136"/>
      <c r="BD260" s="136"/>
      <c r="BE260" s="136"/>
      <c r="BF260" s="136"/>
      <c r="BG260" s="136"/>
      <c r="BH260" s="136"/>
      <c r="BI260" s="136"/>
      <c r="BJ260" s="136"/>
      <c r="BK260" s="136"/>
      <c r="BL260" s="136"/>
      <c r="BM260" s="136"/>
      <c r="BN260" s="136"/>
      <c r="BO260" s="136"/>
      <c r="BP260" s="136"/>
      <c r="BQ260" s="136"/>
      <c r="BR260" s="136"/>
      <c r="BS260" s="136"/>
      <c r="BT260" s="136"/>
      <c r="BU260" s="136"/>
      <c r="BV260" s="136"/>
      <c r="BW260" s="136"/>
      <c r="BX260" s="136"/>
      <c r="BY260" s="136"/>
      <c r="BZ260" s="136"/>
      <c r="CA260" s="136"/>
      <c r="CB260" s="136"/>
      <c r="CC260" s="136"/>
      <c r="CD260" s="136"/>
      <c r="CE260" s="136"/>
      <c r="CF260" s="211"/>
      <c r="CG260" s="136"/>
      <c r="CH260" s="136"/>
      <c r="CI260" s="136"/>
      <c r="CJ260" s="136"/>
      <c r="CK260" s="136"/>
      <c r="CL260" s="136"/>
      <c r="CM260" s="136"/>
      <c r="CN260" s="136"/>
      <c r="CO260" s="136"/>
      <c r="CP260" s="136"/>
      <c r="CQ260" s="136"/>
      <c r="CR260" s="136"/>
      <c r="CS260" s="136"/>
      <c r="CT260" s="136"/>
      <c r="CU260" s="136"/>
      <c r="CV260" s="136"/>
      <c r="CW260" s="136"/>
      <c r="CX260" s="136"/>
      <c r="CY260" s="136"/>
      <c r="CZ260" s="136"/>
      <c r="DA260" s="136"/>
      <c r="DB260" s="136"/>
      <c r="DC260" s="211"/>
      <c r="DD260" s="136"/>
      <c r="DE260" s="136"/>
      <c r="DF260" s="136"/>
      <c r="DG260" s="136"/>
      <c r="DH260" s="136"/>
      <c r="DI260" s="136"/>
      <c r="DJ260" s="136"/>
      <c r="DK260" s="136"/>
      <c r="DL260" s="136"/>
      <c r="DM260" s="136"/>
      <c r="DN260" s="136"/>
      <c r="DO260" s="136"/>
      <c r="DP260" s="136"/>
      <c r="DQ260" s="136"/>
      <c r="DR260" s="136"/>
      <c r="DS260" s="136"/>
      <c r="DT260" s="136"/>
      <c r="DU260" s="136"/>
      <c r="DV260" s="136"/>
      <c r="DW260" s="136"/>
      <c r="DX260" s="136"/>
    </row>
    <row r="261" spans="1:128" ht="12.75" customHeight="1">
      <c r="A261" s="136"/>
      <c r="B261" s="136"/>
      <c r="C261" s="136"/>
      <c r="D261" s="136"/>
      <c r="E261" s="136"/>
      <c r="F261" s="136"/>
      <c r="G261" s="136"/>
      <c r="H261" s="136"/>
      <c r="I261" s="136"/>
      <c r="J261" s="136"/>
      <c r="K261" s="136"/>
      <c r="L261" s="136"/>
      <c r="M261" s="136"/>
      <c r="N261" s="136"/>
      <c r="O261" s="136"/>
      <c r="P261" s="136"/>
      <c r="Q261" s="136"/>
      <c r="R261" s="136"/>
      <c r="S261" s="136"/>
      <c r="T261" s="136"/>
      <c r="U261" s="136"/>
      <c r="V261" s="136"/>
      <c r="W261" s="136"/>
      <c r="X261" s="136"/>
      <c r="Y261" s="136"/>
      <c r="Z261" s="136"/>
      <c r="AA261" s="136"/>
      <c r="AB261" s="136"/>
      <c r="AC261" s="136"/>
      <c r="AD261" s="136"/>
      <c r="AE261" s="136"/>
      <c r="AF261" s="136"/>
      <c r="AG261" s="136"/>
      <c r="AH261" s="136"/>
      <c r="AI261" s="136"/>
      <c r="AJ261" s="136"/>
      <c r="AK261" s="136"/>
      <c r="AL261" s="136"/>
      <c r="AM261" s="136"/>
      <c r="AN261" s="136"/>
      <c r="AO261" s="136"/>
      <c r="AP261" s="136"/>
      <c r="AQ261" s="136"/>
      <c r="AR261" s="211"/>
      <c r="AS261" s="136"/>
      <c r="AT261" s="136"/>
      <c r="AU261" s="136"/>
      <c r="AV261" s="136"/>
      <c r="AW261" s="136"/>
      <c r="AX261" s="136"/>
      <c r="AY261" s="136"/>
      <c r="AZ261" s="136"/>
      <c r="BA261" s="136"/>
      <c r="BB261" s="136"/>
      <c r="BC261" s="136"/>
      <c r="BD261" s="136"/>
      <c r="BE261" s="136"/>
      <c r="BF261" s="136"/>
      <c r="BG261" s="136"/>
      <c r="BH261" s="136"/>
      <c r="BI261" s="136"/>
      <c r="BJ261" s="136"/>
      <c r="BK261" s="136"/>
      <c r="BL261" s="136"/>
      <c r="BM261" s="136"/>
      <c r="BN261" s="136"/>
      <c r="BO261" s="136"/>
      <c r="BP261" s="136"/>
      <c r="BQ261" s="136"/>
      <c r="BR261" s="136"/>
      <c r="BS261" s="136"/>
      <c r="BT261" s="136"/>
      <c r="BU261" s="136"/>
      <c r="BV261" s="136"/>
      <c r="BW261" s="136"/>
      <c r="BX261" s="136"/>
      <c r="BY261" s="136"/>
      <c r="BZ261" s="136"/>
      <c r="CA261" s="136"/>
      <c r="CB261" s="136"/>
      <c r="CC261" s="136"/>
      <c r="CD261" s="136"/>
      <c r="CE261" s="136"/>
      <c r="CF261" s="211"/>
      <c r="CG261" s="136"/>
      <c r="CH261" s="136"/>
      <c r="CI261" s="136"/>
      <c r="CJ261" s="136"/>
      <c r="CK261" s="136"/>
      <c r="CL261" s="136"/>
      <c r="CM261" s="136"/>
      <c r="CN261" s="136"/>
      <c r="CO261" s="136"/>
      <c r="CP261" s="136"/>
      <c r="CQ261" s="136"/>
      <c r="CR261" s="136"/>
      <c r="CS261" s="136"/>
      <c r="CT261" s="136"/>
      <c r="CU261" s="136"/>
      <c r="CV261" s="136"/>
      <c r="CW261" s="136"/>
      <c r="CX261" s="136"/>
      <c r="CY261" s="136"/>
      <c r="CZ261" s="136"/>
      <c r="DA261" s="136"/>
      <c r="DB261" s="136"/>
      <c r="DC261" s="211"/>
      <c r="DD261" s="136"/>
      <c r="DE261" s="136"/>
      <c r="DF261" s="136"/>
      <c r="DG261" s="136"/>
      <c r="DH261" s="136"/>
      <c r="DI261" s="136"/>
      <c r="DJ261" s="136"/>
      <c r="DK261" s="136"/>
      <c r="DL261" s="136"/>
      <c r="DM261" s="136"/>
      <c r="DN261" s="136"/>
      <c r="DO261" s="136"/>
      <c r="DP261" s="136"/>
      <c r="DQ261" s="136"/>
      <c r="DR261" s="136"/>
      <c r="DS261" s="136"/>
      <c r="DT261" s="136"/>
      <c r="DU261" s="136"/>
      <c r="DV261" s="136"/>
      <c r="DW261" s="136"/>
      <c r="DX261" s="136"/>
    </row>
    <row r="262" spans="1:128" ht="12.75" customHeight="1">
      <c r="A262" s="136"/>
      <c r="B262" s="136"/>
      <c r="C262" s="136"/>
      <c r="D262" s="136"/>
      <c r="E262" s="136"/>
      <c r="F262" s="136"/>
      <c r="G262" s="136"/>
      <c r="H262" s="136"/>
      <c r="I262" s="136"/>
      <c r="J262" s="136"/>
      <c r="K262" s="136"/>
      <c r="L262" s="136"/>
      <c r="M262" s="136"/>
      <c r="N262" s="136"/>
      <c r="O262" s="136"/>
      <c r="P262" s="136"/>
      <c r="Q262" s="136"/>
      <c r="R262" s="136"/>
      <c r="S262" s="136"/>
      <c r="T262" s="136"/>
      <c r="U262" s="136"/>
      <c r="V262" s="136"/>
      <c r="W262" s="136"/>
      <c r="X262" s="136"/>
      <c r="Y262" s="136"/>
      <c r="Z262" s="136"/>
      <c r="AA262" s="136"/>
      <c r="AB262" s="136"/>
      <c r="AC262" s="136"/>
      <c r="AD262" s="136"/>
      <c r="AE262" s="136"/>
      <c r="AF262" s="136"/>
      <c r="AG262" s="136"/>
      <c r="AH262" s="136"/>
      <c r="AI262" s="136"/>
      <c r="AJ262" s="136"/>
      <c r="AK262" s="136"/>
      <c r="AL262" s="136"/>
      <c r="AM262" s="136"/>
      <c r="AN262" s="136"/>
      <c r="AO262" s="136"/>
      <c r="AP262" s="136"/>
      <c r="AQ262" s="136"/>
      <c r="AR262" s="211"/>
      <c r="AS262" s="136"/>
      <c r="AT262" s="136"/>
      <c r="AU262" s="136"/>
      <c r="AV262" s="136"/>
      <c r="AW262" s="136"/>
      <c r="AX262" s="136"/>
      <c r="AY262" s="136"/>
      <c r="AZ262" s="136"/>
      <c r="BA262" s="136"/>
      <c r="BB262" s="136"/>
      <c r="BC262" s="136"/>
      <c r="BD262" s="136"/>
      <c r="BE262" s="136"/>
      <c r="BF262" s="136"/>
      <c r="BG262" s="136"/>
      <c r="BH262" s="136"/>
      <c r="BI262" s="136"/>
      <c r="BJ262" s="136"/>
      <c r="BK262" s="136"/>
      <c r="BL262" s="136"/>
      <c r="BM262" s="136"/>
      <c r="BN262" s="136"/>
      <c r="BO262" s="136"/>
      <c r="BP262" s="136"/>
      <c r="BQ262" s="136"/>
      <c r="BR262" s="136"/>
      <c r="BS262" s="136"/>
      <c r="BT262" s="136"/>
      <c r="BU262" s="136"/>
      <c r="BV262" s="136"/>
      <c r="BW262" s="136"/>
      <c r="BX262" s="136"/>
      <c r="BY262" s="136"/>
      <c r="BZ262" s="136"/>
      <c r="CA262" s="136"/>
      <c r="CB262" s="136"/>
      <c r="CC262" s="136"/>
      <c r="CD262" s="136"/>
      <c r="CE262" s="136"/>
      <c r="CF262" s="211"/>
      <c r="CG262" s="136"/>
      <c r="CH262" s="136"/>
      <c r="CI262" s="136"/>
      <c r="CJ262" s="136"/>
      <c r="CK262" s="136"/>
      <c r="CL262" s="136"/>
      <c r="CM262" s="136"/>
      <c r="CN262" s="136"/>
      <c r="CO262" s="136"/>
      <c r="CP262" s="136"/>
      <c r="CQ262" s="136"/>
      <c r="CR262" s="136"/>
      <c r="CS262" s="136"/>
      <c r="CT262" s="136"/>
      <c r="CU262" s="136"/>
      <c r="CV262" s="136"/>
      <c r="CW262" s="136"/>
      <c r="CX262" s="136"/>
      <c r="CY262" s="136"/>
      <c r="CZ262" s="136"/>
      <c r="DA262" s="136"/>
      <c r="DB262" s="136"/>
      <c r="DC262" s="211"/>
      <c r="DD262" s="136"/>
      <c r="DE262" s="136"/>
      <c r="DF262" s="136"/>
      <c r="DG262" s="136"/>
      <c r="DH262" s="136"/>
      <c r="DI262" s="136"/>
      <c r="DJ262" s="136"/>
      <c r="DK262" s="136"/>
      <c r="DL262" s="136"/>
      <c r="DM262" s="136"/>
      <c r="DN262" s="136"/>
      <c r="DO262" s="136"/>
      <c r="DP262" s="136"/>
      <c r="DQ262" s="136"/>
      <c r="DR262" s="136"/>
      <c r="DS262" s="136"/>
      <c r="DT262" s="136"/>
      <c r="DU262" s="136"/>
      <c r="DV262" s="136"/>
      <c r="DW262" s="136"/>
      <c r="DX262" s="136"/>
    </row>
    <row r="263" spans="1:128" ht="12.75" customHeight="1">
      <c r="A263" s="136"/>
      <c r="B263" s="136"/>
      <c r="C263" s="136"/>
      <c r="D263" s="136"/>
      <c r="E263" s="136"/>
      <c r="F263" s="136"/>
      <c r="G263" s="136"/>
      <c r="H263" s="136"/>
      <c r="I263" s="136"/>
      <c r="J263" s="136"/>
      <c r="K263" s="136"/>
      <c r="L263" s="136"/>
      <c r="M263" s="136"/>
      <c r="N263" s="136"/>
      <c r="O263" s="136"/>
      <c r="P263" s="136"/>
      <c r="Q263" s="136"/>
      <c r="R263" s="136"/>
      <c r="S263" s="136"/>
      <c r="T263" s="136"/>
      <c r="U263" s="136"/>
      <c r="V263" s="136"/>
      <c r="W263" s="136"/>
      <c r="X263" s="136"/>
      <c r="Y263" s="136"/>
      <c r="Z263" s="136"/>
      <c r="AA263" s="136"/>
      <c r="AB263" s="136"/>
      <c r="AC263" s="136"/>
      <c r="AD263" s="136"/>
      <c r="AE263" s="136"/>
      <c r="AF263" s="136"/>
      <c r="AG263" s="136"/>
      <c r="AH263" s="136"/>
      <c r="AI263" s="136"/>
      <c r="AJ263" s="136"/>
      <c r="AK263" s="136"/>
      <c r="AL263" s="136"/>
      <c r="AM263" s="136"/>
      <c r="AN263" s="136"/>
      <c r="AO263" s="136"/>
      <c r="AP263" s="136"/>
      <c r="AQ263" s="136"/>
      <c r="AR263" s="211"/>
      <c r="AS263" s="136"/>
      <c r="AT263" s="136"/>
      <c r="AU263" s="136"/>
      <c r="AV263" s="136"/>
      <c r="AW263" s="136"/>
      <c r="AX263" s="136"/>
      <c r="AY263" s="136"/>
      <c r="AZ263" s="136"/>
      <c r="BA263" s="136"/>
      <c r="BB263" s="136"/>
      <c r="BC263" s="136"/>
      <c r="BD263" s="136"/>
      <c r="BE263" s="136"/>
      <c r="BF263" s="136"/>
      <c r="BG263" s="136"/>
      <c r="BH263" s="136"/>
      <c r="BI263" s="136"/>
      <c r="BJ263" s="136"/>
      <c r="BK263" s="136"/>
      <c r="BL263" s="136"/>
      <c r="BM263" s="136"/>
      <c r="BN263" s="136"/>
      <c r="BO263" s="136"/>
      <c r="BP263" s="136"/>
      <c r="BQ263" s="136"/>
      <c r="BR263" s="136"/>
      <c r="BS263" s="136"/>
      <c r="BT263" s="136"/>
      <c r="BU263" s="136"/>
      <c r="BV263" s="136"/>
      <c r="BW263" s="136"/>
      <c r="BX263" s="136"/>
      <c r="BY263" s="136"/>
      <c r="BZ263" s="136"/>
      <c r="CA263" s="136"/>
      <c r="CB263" s="136"/>
      <c r="CC263" s="136"/>
      <c r="CD263" s="136"/>
      <c r="CE263" s="136"/>
      <c r="CF263" s="211"/>
      <c r="CG263" s="136"/>
      <c r="CH263" s="136"/>
      <c r="CI263" s="136"/>
      <c r="CJ263" s="136"/>
      <c r="CK263" s="136"/>
      <c r="CL263" s="136"/>
      <c r="CM263" s="136"/>
      <c r="CN263" s="136"/>
      <c r="CO263" s="136"/>
      <c r="CP263" s="136"/>
      <c r="CQ263" s="136"/>
      <c r="CR263" s="136"/>
      <c r="CS263" s="136"/>
      <c r="CT263" s="136"/>
      <c r="CU263" s="136"/>
      <c r="CV263" s="136"/>
      <c r="CW263" s="136"/>
      <c r="CX263" s="136"/>
      <c r="CY263" s="136"/>
      <c r="CZ263" s="136"/>
      <c r="DA263" s="136"/>
      <c r="DB263" s="136"/>
      <c r="DC263" s="211"/>
      <c r="DD263" s="136"/>
      <c r="DE263" s="136"/>
      <c r="DF263" s="136"/>
      <c r="DG263" s="136"/>
      <c r="DH263" s="136"/>
      <c r="DI263" s="136"/>
      <c r="DJ263" s="136"/>
      <c r="DK263" s="136"/>
      <c r="DL263" s="136"/>
      <c r="DM263" s="136"/>
      <c r="DN263" s="136"/>
      <c r="DO263" s="136"/>
      <c r="DP263" s="136"/>
      <c r="DQ263" s="136"/>
      <c r="DR263" s="136"/>
      <c r="DS263" s="136"/>
      <c r="DT263" s="136"/>
      <c r="DU263" s="136"/>
      <c r="DV263" s="136"/>
      <c r="DW263" s="136"/>
      <c r="DX263" s="136"/>
    </row>
    <row r="264" spans="1:128" ht="12.75" customHeight="1">
      <c r="A264" s="136"/>
      <c r="B264" s="136"/>
      <c r="C264" s="136"/>
      <c r="D264" s="136"/>
      <c r="E264" s="136"/>
      <c r="F264" s="136"/>
      <c r="G264" s="136"/>
      <c r="H264" s="136"/>
      <c r="I264" s="136"/>
      <c r="J264" s="136"/>
      <c r="K264" s="136"/>
      <c r="L264" s="136"/>
      <c r="M264" s="136"/>
      <c r="N264" s="136"/>
      <c r="O264" s="136"/>
      <c r="P264" s="136"/>
      <c r="Q264" s="136"/>
      <c r="R264" s="136"/>
      <c r="S264" s="136"/>
      <c r="T264" s="136"/>
      <c r="U264" s="136"/>
      <c r="V264" s="136"/>
      <c r="W264" s="136"/>
      <c r="X264" s="136"/>
      <c r="Y264" s="136"/>
      <c r="Z264" s="136"/>
      <c r="AA264" s="136"/>
      <c r="AB264" s="136"/>
      <c r="AC264" s="136"/>
      <c r="AD264" s="136"/>
      <c r="AE264" s="136"/>
      <c r="AF264" s="136"/>
      <c r="AG264" s="136"/>
      <c r="AH264" s="136"/>
      <c r="AI264" s="136"/>
      <c r="AJ264" s="136"/>
      <c r="AK264" s="136"/>
      <c r="AL264" s="136"/>
      <c r="AM264" s="136"/>
      <c r="AN264" s="136"/>
      <c r="AO264" s="136"/>
      <c r="AP264" s="136"/>
      <c r="AQ264" s="136"/>
      <c r="AR264" s="211"/>
      <c r="AS264" s="136"/>
      <c r="AT264" s="136"/>
      <c r="AU264" s="136"/>
      <c r="AV264" s="136"/>
      <c r="AW264" s="136"/>
      <c r="AX264" s="136"/>
      <c r="AY264" s="136"/>
      <c r="AZ264" s="136"/>
      <c r="BA264" s="136"/>
      <c r="BB264" s="136"/>
      <c r="BC264" s="136"/>
      <c r="BD264" s="136"/>
      <c r="BE264" s="136"/>
      <c r="BF264" s="136"/>
      <c r="BG264" s="136"/>
      <c r="BH264" s="136"/>
      <c r="BI264" s="136"/>
      <c r="BJ264" s="136"/>
      <c r="BK264" s="136"/>
      <c r="BL264" s="136"/>
      <c r="BM264" s="136"/>
      <c r="BN264" s="136"/>
      <c r="BO264" s="136"/>
      <c r="BP264" s="136"/>
      <c r="BQ264" s="136"/>
      <c r="BR264" s="136"/>
      <c r="BS264" s="136"/>
      <c r="BT264" s="136"/>
      <c r="BU264" s="136"/>
      <c r="BV264" s="136"/>
      <c r="BW264" s="136"/>
      <c r="BX264" s="136"/>
      <c r="BY264" s="136"/>
      <c r="BZ264" s="136"/>
      <c r="CA264" s="136"/>
      <c r="CB264" s="136"/>
      <c r="CC264" s="136"/>
      <c r="CD264" s="136"/>
      <c r="CE264" s="136"/>
      <c r="CF264" s="211"/>
      <c r="CG264" s="136"/>
      <c r="CH264" s="136"/>
      <c r="CI264" s="136"/>
      <c r="CJ264" s="136"/>
      <c r="CK264" s="136"/>
      <c r="CL264" s="136"/>
      <c r="CM264" s="136"/>
      <c r="CN264" s="136"/>
      <c r="CO264" s="136"/>
      <c r="CP264" s="136"/>
      <c r="CQ264" s="136"/>
      <c r="CR264" s="136"/>
      <c r="CS264" s="136"/>
      <c r="CT264" s="136"/>
      <c r="CU264" s="136"/>
      <c r="CV264" s="136"/>
      <c r="CW264" s="136"/>
      <c r="CX264" s="136"/>
      <c r="CY264" s="136"/>
      <c r="CZ264" s="136"/>
      <c r="DA264" s="136"/>
      <c r="DB264" s="136"/>
      <c r="DC264" s="211"/>
      <c r="DD264" s="136"/>
      <c r="DE264" s="136"/>
      <c r="DF264" s="136"/>
      <c r="DG264" s="136"/>
      <c r="DH264" s="136"/>
      <c r="DI264" s="136"/>
      <c r="DJ264" s="136"/>
      <c r="DK264" s="136"/>
      <c r="DL264" s="136"/>
      <c r="DM264" s="136"/>
      <c r="DN264" s="136"/>
      <c r="DO264" s="136"/>
      <c r="DP264" s="136"/>
      <c r="DQ264" s="136"/>
      <c r="DR264" s="136"/>
      <c r="DS264" s="136"/>
      <c r="DT264" s="136"/>
      <c r="DU264" s="136"/>
      <c r="DV264" s="136"/>
      <c r="DW264" s="136"/>
      <c r="DX264" s="136"/>
    </row>
    <row r="265" spans="1:128" ht="12.75" customHeight="1">
      <c r="A265" s="136"/>
      <c r="B265" s="136"/>
      <c r="C265" s="136"/>
      <c r="D265" s="136"/>
      <c r="E265" s="136"/>
      <c r="F265" s="136"/>
      <c r="G265" s="136"/>
      <c r="H265" s="136"/>
      <c r="I265" s="136"/>
      <c r="J265" s="136"/>
      <c r="K265" s="136"/>
      <c r="L265" s="136"/>
      <c r="M265" s="136"/>
      <c r="N265" s="136"/>
      <c r="O265" s="136"/>
      <c r="P265" s="136"/>
      <c r="Q265" s="136"/>
      <c r="R265" s="136"/>
      <c r="S265" s="136"/>
      <c r="T265" s="136"/>
      <c r="U265" s="136"/>
      <c r="V265" s="136"/>
      <c r="W265" s="136"/>
      <c r="X265" s="136"/>
      <c r="Y265" s="136"/>
      <c r="Z265" s="136"/>
      <c r="AA265" s="136"/>
      <c r="AB265" s="136"/>
      <c r="AC265" s="136"/>
      <c r="AD265" s="136"/>
      <c r="AE265" s="136"/>
      <c r="AF265" s="136"/>
      <c r="AG265" s="136"/>
      <c r="AH265" s="136"/>
      <c r="AI265" s="136"/>
      <c r="AJ265" s="136"/>
      <c r="AK265" s="136"/>
      <c r="AL265" s="136"/>
      <c r="AM265" s="136"/>
      <c r="AN265" s="136"/>
      <c r="AO265" s="136"/>
      <c r="AP265" s="136"/>
      <c r="AQ265" s="136"/>
      <c r="AR265" s="211"/>
      <c r="AS265" s="136"/>
      <c r="AT265" s="136"/>
      <c r="AU265" s="136"/>
      <c r="AV265" s="136"/>
      <c r="AW265" s="136"/>
      <c r="AX265" s="136"/>
      <c r="AY265" s="136"/>
      <c r="AZ265" s="136"/>
      <c r="BA265" s="136"/>
      <c r="BB265" s="136"/>
      <c r="BC265" s="136"/>
      <c r="BD265" s="136"/>
      <c r="BE265" s="136"/>
      <c r="BF265" s="136"/>
      <c r="BG265" s="136"/>
      <c r="BH265" s="136"/>
      <c r="BI265" s="136"/>
      <c r="BJ265" s="136"/>
      <c r="BK265" s="136"/>
      <c r="BL265" s="136"/>
      <c r="BM265" s="136"/>
      <c r="BN265" s="136"/>
      <c r="BO265" s="136"/>
      <c r="BP265" s="136"/>
      <c r="BQ265" s="136"/>
      <c r="BR265" s="136"/>
      <c r="BS265" s="136"/>
      <c r="BT265" s="136"/>
      <c r="BU265" s="136"/>
      <c r="BV265" s="136"/>
      <c r="BW265" s="136"/>
      <c r="BX265" s="136"/>
      <c r="BY265" s="136"/>
      <c r="BZ265" s="136"/>
      <c r="CA265" s="136"/>
      <c r="CB265" s="136"/>
      <c r="CC265" s="136"/>
      <c r="CD265" s="136"/>
      <c r="CE265" s="136"/>
      <c r="CF265" s="211"/>
      <c r="CG265" s="136"/>
      <c r="CH265" s="136"/>
      <c r="CI265" s="136"/>
      <c r="CJ265" s="136"/>
      <c r="CK265" s="136"/>
      <c r="CL265" s="136"/>
      <c r="CM265" s="136"/>
      <c r="CN265" s="136"/>
      <c r="CO265" s="136"/>
      <c r="CP265" s="136"/>
      <c r="CQ265" s="136"/>
      <c r="CR265" s="136"/>
      <c r="CS265" s="136"/>
      <c r="CT265" s="136"/>
      <c r="CU265" s="136"/>
      <c r="CV265" s="136"/>
      <c r="CW265" s="136"/>
      <c r="CX265" s="136"/>
      <c r="CY265" s="136"/>
      <c r="CZ265" s="136"/>
      <c r="DA265" s="136"/>
      <c r="DB265" s="136"/>
      <c r="DC265" s="211"/>
      <c r="DD265" s="136"/>
      <c r="DE265" s="136"/>
      <c r="DF265" s="136"/>
      <c r="DG265" s="136"/>
      <c r="DH265" s="136"/>
      <c r="DI265" s="136"/>
      <c r="DJ265" s="136"/>
      <c r="DK265" s="136"/>
      <c r="DL265" s="136"/>
      <c r="DM265" s="136"/>
      <c r="DN265" s="136"/>
      <c r="DO265" s="136"/>
      <c r="DP265" s="136"/>
      <c r="DQ265" s="136"/>
      <c r="DR265" s="136"/>
      <c r="DS265" s="136"/>
      <c r="DT265" s="136"/>
      <c r="DU265" s="136"/>
      <c r="DV265" s="136"/>
      <c r="DW265" s="136"/>
      <c r="DX265" s="136"/>
    </row>
    <row r="266" spans="1:128" ht="12.75" customHeight="1">
      <c r="A266" s="136"/>
      <c r="B266" s="136"/>
      <c r="C266" s="136"/>
      <c r="D266" s="136"/>
      <c r="E266" s="136"/>
      <c r="F266" s="136"/>
      <c r="G266" s="136"/>
      <c r="H266" s="136"/>
      <c r="I266" s="136"/>
      <c r="J266" s="136"/>
      <c r="K266" s="136"/>
      <c r="L266" s="136"/>
      <c r="M266" s="136"/>
      <c r="N266" s="136"/>
      <c r="O266" s="136"/>
      <c r="P266" s="136"/>
      <c r="Q266" s="136"/>
      <c r="R266" s="136"/>
      <c r="S266" s="136"/>
      <c r="T266" s="136"/>
      <c r="U266" s="136"/>
      <c r="V266" s="136"/>
      <c r="W266" s="136"/>
      <c r="X266" s="136"/>
      <c r="Y266" s="136"/>
      <c r="Z266" s="136"/>
      <c r="AA266" s="136"/>
      <c r="AB266" s="136"/>
      <c r="AC266" s="136"/>
      <c r="AD266" s="136"/>
      <c r="AE266" s="136"/>
      <c r="AF266" s="136"/>
      <c r="AG266" s="136"/>
      <c r="AH266" s="136"/>
      <c r="AI266" s="136"/>
      <c r="AJ266" s="136"/>
      <c r="AK266" s="136"/>
      <c r="AL266" s="136"/>
      <c r="AM266" s="136"/>
      <c r="AN266" s="136"/>
      <c r="AO266" s="136"/>
      <c r="AP266" s="136"/>
      <c r="AQ266" s="136"/>
      <c r="AR266" s="211"/>
      <c r="AS266" s="136"/>
      <c r="AT266" s="136"/>
      <c r="AU266" s="136"/>
      <c r="AV266" s="136"/>
      <c r="AW266" s="136"/>
      <c r="AX266" s="136"/>
      <c r="AY266" s="136"/>
      <c r="AZ266" s="136"/>
      <c r="BA266" s="136"/>
      <c r="BB266" s="136"/>
      <c r="BC266" s="136"/>
      <c r="BD266" s="136"/>
      <c r="BE266" s="136"/>
      <c r="BF266" s="136"/>
      <c r="BG266" s="136"/>
      <c r="BH266" s="136"/>
      <c r="BI266" s="136"/>
      <c r="BJ266" s="136"/>
      <c r="BK266" s="136"/>
      <c r="BL266" s="136"/>
      <c r="BM266" s="136"/>
      <c r="BN266" s="136"/>
      <c r="BO266" s="136"/>
      <c r="BP266" s="136"/>
      <c r="BQ266" s="136"/>
      <c r="BR266" s="136"/>
      <c r="BS266" s="136"/>
      <c r="BT266" s="136"/>
      <c r="BU266" s="136"/>
      <c r="BV266" s="136"/>
      <c r="BW266" s="136"/>
      <c r="BX266" s="136"/>
      <c r="BY266" s="136"/>
      <c r="BZ266" s="136"/>
      <c r="CA266" s="136"/>
      <c r="CB266" s="136"/>
      <c r="CC266" s="136"/>
      <c r="CD266" s="136"/>
      <c r="CE266" s="136"/>
      <c r="CF266" s="211"/>
      <c r="CG266" s="136"/>
      <c r="CH266" s="136"/>
      <c r="CI266" s="136"/>
      <c r="CJ266" s="136"/>
      <c r="CK266" s="136"/>
      <c r="CL266" s="136"/>
      <c r="CM266" s="136"/>
      <c r="CN266" s="136"/>
      <c r="CO266" s="136"/>
      <c r="CP266" s="136"/>
      <c r="CQ266" s="136"/>
      <c r="CR266" s="136"/>
      <c r="CS266" s="136"/>
      <c r="CT266" s="136"/>
      <c r="CU266" s="136"/>
      <c r="CV266" s="136"/>
      <c r="CW266" s="136"/>
      <c r="CX266" s="136"/>
      <c r="CY266" s="136"/>
      <c r="CZ266" s="136"/>
      <c r="DA266" s="136"/>
      <c r="DB266" s="136"/>
      <c r="DC266" s="211"/>
      <c r="DD266" s="136"/>
      <c r="DE266" s="136"/>
      <c r="DF266" s="136"/>
      <c r="DG266" s="136"/>
      <c r="DH266" s="136"/>
      <c r="DI266" s="136"/>
      <c r="DJ266" s="136"/>
      <c r="DK266" s="136"/>
      <c r="DL266" s="136"/>
      <c r="DM266" s="136"/>
      <c r="DN266" s="136"/>
      <c r="DO266" s="136"/>
      <c r="DP266" s="136"/>
      <c r="DQ266" s="136"/>
      <c r="DR266" s="136"/>
      <c r="DS266" s="136"/>
      <c r="DT266" s="136"/>
      <c r="DU266" s="136"/>
      <c r="DV266" s="136"/>
      <c r="DW266" s="136"/>
      <c r="DX266" s="136"/>
    </row>
    <row r="267" spans="1:128" ht="12.75" customHeight="1">
      <c r="A267" s="136"/>
      <c r="B267" s="136"/>
      <c r="C267" s="136"/>
      <c r="D267" s="136"/>
      <c r="E267" s="136"/>
      <c r="F267" s="136"/>
      <c r="G267" s="136"/>
      <c r="H267" s="136"/>
      <c r="I267" s="136"/>
      <c r="J267" s="136"/>
      <c r="K267" s="136"/>
      <c r="L267" s="136"/>
      <c r="M267" s="136"/>
      <c r="N267" s="136"/>
      <c r="O267" s="136"/>
      <c r="P267" s="136"/>
      <c r="Q267" s="136"/>
      <c r="R267" s="136"/>
      <c r="S267" s="136"/>
      <c r="T267" s="136"/>
      <c r="U267" s="136"/>
      <c r="V267" s="136"/>
      <c r="W267" s="136"/>
      <c r="X267" s="136"/>
      <c r="Y267" s="136"/>
      <c r="Z267" s="136"/>
      <c r="AA267" s="136"/>
      <c r="AB267" s="136"/>
      <c r="AC267" s="136"/>
      <c r="AD267" s="136"/>
      <c r="AE267" s="136"/>
      <c r="AF267" s="136"/>
      <c r="AG267" s="136"/>
      <c r="AH267" s="136"/>
      <c r="AI267" s="136"/>
      <c r="AJ267" s="136"/>
      <c r="AK267" s="136"/>
      <c r="AL267" s="136"/>
      <c r="AM267" s="136"/>
      <c r="AN267" s="136"/>
      <c r="AO267" s="136"/>
      <c r="AP267" s="136"/>
      <c r="AQ267" s="136"/>
      <c r="AR267" s="211"/>
      <c r="AS267" s="136"/>
      <c r="AT267" s="136"/>
      <c r="AU267" s="136"/>
      <c r="AV267" s="136"/>
      <c r="AW267" s="136"/>
      <c r="AX267" s="136"/>
      <c r="AY267" s="136"/>
      <c r="AZ267" s="136"/>
      <c r="BA267" s="136"/>
      <c r="BB267" s="136"/>
      <c r="BC267" s="136"/>
      <c r="BD267" s="136"/>
      <c r="BE267" s="136"/>
      <c r="BF267" s="136"/>
      <c r="BG267" s="136"/>
      <c r="BH267" s="136"/>
      <c r="BI267" s="136"/>
      <c r="BJ267" s="136"/>
      <c r="BK267" s="136"/>
      <c r="BL267" s="136"/>
      <c r="BM267" s="136"/>
      <c r="BN267" s="136"/>
      <c r="BO267" s="136"/>
      <c r="BP267" s="136"/>
      <c r="BQ267" s="136"/>
      <c r="BR267" s="136"/>
      <c r="BS267" s="136"/>
      <c r="BT267" s="136"/>
      <c r="BU267" s="136"/>
      <c r="BV267" s="136"/>
      <c r="BW267" s="136"/>
      <c r="BX267" s="136"/>
      <c r="BY267" s="136"/>
      <c r="BZ267" s="136"/>
      <c r="CA267" s="136"/>
      <c r="CB267" s="136"/>
      <c r="CC267" s="136"/>
      <c r="CD267" s="136"/>
      <c r="CE267" s="136"/>
      <c r="CF267" s="211"/>
      <c r="CG267" s="136"/>
      <c r="CH267" s="136"/>
      <c r="CI267" s="136"/>
      <c r="CJ267" s="136"/>
      <c r="CK267" s="136"/>
      <c r="CL267" s="136"/>
      <c r="CM267" s="136"/>
      <c r="CN267" s="136"/>
      <c r="CO267" s="136"/>
      <c r="CP267" s="136"/>
      <c r="CQ267" s="136"/>
      <c r="CR267" s="136"/>
      <c r="CS267" s="136"/>
      <c r="CT267" s="136"/>
      <c r="CU267" s="136"/>
      <c r="CV267" s="136"/>
      <c r="CW267" s="136"/>
      <c r="CX267" s="136"/>
      <c r="CY267" s="136"/>
      <c r="CZ267" s="136"/>
      <c r="DA267" s="136"/>
      <c r="DB267" s="136"/>
      <c r="DC267" s="211"/>
      <c r="DD267" s="136"/>
      <c r="DE267" s="136"/>
      <c r="DF267" s="136"/>
      <c r="DG267" s="136"/>
      <c r="DH267" s="136"/>
      <c r="DI267" s="136"/>
      <c r="DJ267" s="136"/>
      <c r="DK267" s="136"/>
      <c r="DL267" s="136"/>
      <c r="DM267" s="136"/>
      <c r="DN267" s="136"/>
      <c r="DO267" s="136"/>
      <c r="DP267" s="136"/>
      <c r="DQ267" s="136"/>
      <c r="DR267" s="136"/>
      <c r="DS267" s="136"/>
      <c r="DT267" s="136"/>
      <c r="DU267" s="136"/>
      <c r="DV267" s="136"/>
      <c r="DW267" s="136"/>
      <c r="DX267" s="136"/>
    </row>
    <row r="268" spans="1:128" ht="12.75" customHeight="1">
      <c r="A268" s="136"/>
      <c r="B268" s="136"/>
      <c r="C268" s="136"/>
      <c r="D268" s="136"/>
      <c r="E268" s="136"/>
      <c r="F268" s="136"/>
      <c r="G268" s="136"/>
      <c r="H268" s="136"/>
      <c r="I268" s="136"/>
      <c r="J268" s="136"/>
      <c r="K268" s="136"/>
      <c r="L268" s="136"/>
      <c r="M268" s="136"/>
      <c r="N268" s="136"/>
      <c r="O268" s="136"/>
      <c r="P268" s="136"/>
      <c r="Q268" s="136"/>
      <c r="R268" s="136"/>
      <c r="S268" s="136"/>
      <c r="T268" s="136"/>
      <c r="U268" s="136"/>
      <c r="V268" s="136"/>
      <c r="W268" s="136"/>
      <c r="X268" s="136"/>
      <c r="Y268" s="136"/>
      <c r="Z268" s="136"/>
      <c r="AA268" s="136"/>
      <c r="AB268" s="136"/>
      <c r="AC268" s="136"/>
      <c r="AD268" s="136"/>
      <c r="AE268" s="136"/>
      <c r="AF268" s="136"/>
      <c r="AG268" s="136"/>
      <c r="AH268" s="136"/>
      <c r="AI268" s="136"/>
      <c r="AJ268" s="136"/>
      <c r="AK268" s="136"/>
      <c r="AL268" s="136"/>
      <c r="AM268" s="136"/>
      <c r="AN268" s="136"/>
      <c r="AO268" s="136"/>
      <c r="AP268" s="136"/>
      <c r="AQ268" s="136"/>
      <c r="AR268" s="211"/>
      <c r="AS268" s="136"/>
      <c r="AT268" s="136"/>
      <c r="AU268" s="136"/>
      <c r="AV268" s="136"/>
      <c r="AW268" s="136"/>
      <c r="AX268" s="136"/>
      <c r="AY268" s="136"/>
      <c r="AZ268" s="136"/>
      <c r="BA268" s="136"/>
      <c r="BB268" s="136"/>
      <c r="BC268" s="136"/>
      <c r="BD268" s="136"/>
      <c r="BE268" s="136"/>
      <c r="BF268" s="136"/>
      <c r="BG268" s="136"/>
      <c r="BH268" s="136"/>
      <c r="BI268" s="136"/>
      <c r="BJ268" s="136"/>
      <c r="BK268" s="136"/>
      <c r="BL268" s="136"/>
      <c r="BM268" s="136"/>
      <c r="BN268" s="136"/>
      <c r="BO268" s="136"/>
      <c r="BP268" s="136"/>
      <c r="BQ268" s="136"/>
      <c r="BR268" s="136"/>
      <c r="BS268" s="136"/>
      <c r="BT268" s="136"/>
      <c r="BU268" s="136"/>
      <c r="BV268" s="136"/>
      <c r="BW268" s="136"/>
      <c r="BX268" s="136"/>
      <c r="BY268" s="136"/>
      <c r="BZ268" s="136"/>
      <c r="CA268" s="136"/>
      <c r="CB268" s="136"/>
      <c r="CC268" s="136"/>
      <c r="CD268" s="136"/>
      <c r="CE268" s="136"/>
      <c r="CF268" s="211"/>
      <c r="CG268" s="136"/>
      <c r="CH268" s="136"/>
      <c r="CI268" s="136"/>
      <c r="CJ268" s="136"/>
      <c r="CK268" s="136"/>
      <c r="CL268" s="136"/>
      <c r="CM268" s="136"/>
      <c r="CN268" s="136"/>
      <c r="CO268" s="136"/>
      <c r="CP268" s="136"/>
      <c r="CQ268" s="136"/>
      <c r="CR268" s="136"/>
      <c r="CS268" s="136"/>
      <c r="CT268" s="136"/>
      <c r="CU268" s="136"/>
      <c r="CV268" s="136"/>
      <c r="CW268" s="136"/>
      <c r="CX268" s="136"/>
      <c r="CY268" s="136"/>
      <c r="CZ268" s="136"/>
      <c r="DA268" s="136"/>
      <c r="DB268" s="136"/>
      <c r="DC268" s="211"/>
      <c r="DD268" s="136"/>
      <c r="DE268" s="136"/>
      <c r="DF268" s="136"/>
      <c r="DG268" s="136"/>
      <c r="DH268" s="136"/>
      <c r="DI268" s="136"/>
      <c r="DJ268" s="136"/>
      <c r="DK268" s="136"/>
      <c r="DL268" s="136"/>
      <c r="DM268" s="136"/>
      <c r="DN268" s="136"/>
      <c r="DO268" s="136"/>
      <c r="DP268" s="136"/>
      <c r="DQ268" s="136"/>
      <c r="DR268" s="136"/>
      <c r="DS268" s="136"/>
      <c r="DT268" s="136"/>
      <c r="DU268" s="136"/>
      <c r="DV268" s="136"/>
      <c r="DW268" s="136"/>
      <c r="DX268" s="136"/>
    </row>
    <row r="269" spans="1:128" ht="12.75" customHeight="1">
      <c r="A269" s="136"/>
      <c r="B269" s="136"/>
      <c r="C269" s="136"/>
      <c r="D269" s="136"/>
      <c r="E269" s="136"/>
      <c r="F269" s="136"/>
      <c r="G269" s="136"/>
      <c r="H269" s="136"/>
      <c r="I269" s="136"/>
      <c r="J269" s="136"/>
      <c r="K269" s="136"/>
      <c r="L269" s="136"/>
      <c r="M269" s="136"/>
      <c r="N269" s="136"/>
      <c r="O269" s="136"/>
      <c r="P269" s="136"/>
      <c r="Q269" s="136"/>
      <c r="R269" s="136"/>
      <c r="S269" s="136"/>
      <c r="T269" s="136"/>
      <c r="U269" s="136"/>
      <c r="V269" s="136"/>
      <c r="W269" s="136"/>
      <c r="X269" s="136"/>
      <c r="Y269" s="136"/>
      <c r="Z269" s="136"/>
      <c r="AA269" s="136"/>
      <c r="AB269" s="136"/>
      <c r="AC269" s="136"/>
      <c r="AD269" s="136"/>
      <c r="AE269" s="136"/>
      <c r="AF269" s="136"/>
      <c r="AG269" s="136"/>
      <c r="AH269" s="136"/>
      <c r="AI269" s="136"/>
      <c r="AJ269" s="136"/>
      <c r="AK269" s="136"/>
      <c r="AL269" s="136"/>
      <c r="AM269" s="136"/>
      <c r="AN269" s="136"/>
      <c r="AO269" s="136"/>
      <c r="AP269" s="136"/>
      <c r="AQ269" s="136"/>
      <c r="AR269" s="211"/>
      <c r="AS269" s="136"/>
      <c r="AT269" s="136"/>
      <c r="AU269" s="136"/>
      <c r="AV269" s="136"/>
      <c r="AW269" s="136"/>
      <c r="AX269" s="136"/>
      <c r="AY269" s="136"/>
      <c r="AZ269" s="136"/>
      <c r="BA269" s="136"/>
      <c r="BB269" s="136"/>
      <c r="BC269" s="136"/>
      <c r="BD269" s="136"/>
      <c r="BE269" s="136"/>
      <c r="BF269" s="136"/>
      <c r="BG269" s="136"/>
      <c r="BH269" s="136"/>
      <c r="BI269" s="136"/>
      <c r="BJ269" s="136"/>
      <c r="BK269" s="136"/>
      <c r="BL269" s="136"/>
      <c r="BM269" s="136"/>
      <c r="BN269" s="136"/>
      <c r="BO269" s="136"/>
      <c r="BP269" s="136"/>
      <c r="BQ269" s="136"/>
      <c r="BR269" s="136"/>
      <c r="BS269" s="136"/>
      <c r="BT269" s="136"/>
      <c r="BU269" s="136"/>
      <c r="BV269" s="136"/>
      <c r="BW269" s="136"/>
      <c r="BX269" s="136"/>
      <c r="BY269" s="136"/>
      <c r="BZ269" s="136"/>
      <c r="CA269" s="136"/>
      <c r="CB269" s="136"/>
      <c r="CC269" s="136"/>
      <c r="CD269" s="136"/>
      <c r="CE269" s="136"/>
      <c r="CF269" s="211"/>
      <c r="CG269" s="136"/>
      <c r="CH269" s="136"/>
      <c r="CI269" s="136"/>
      <c r="CJ269" s="136"/>
      <c r="CK269" s="136"/>
      <c r="CL269" s="136"/>
      <c r="CM269" s="136"/>
      <c r="CN269" s="136"/>
      <c r="CO269" s="136"/>
      <c r="CP269" s="136"/>
      <c r="CQ269" s="136"/>
      <c r="CR269" s="136"/>
      <c r="CS269" s="136"/>
      <c r="CT269" s="136"/>
      <c r="CU269" s="136"/>
      <c r="CV269" s="136"/>
      <c r="CW269" s="136"/>
      <c r="CX269" s="136"/>
      <c r="CY269" s="136"/>
      <c r="CZ269" s="136"/>
      <c r="DA269" s="136"/>
      <c r="DB269" s="136"/>
      <c r="DC269" s="211"/>
      <c r="DD269" s="136"/>
      <c r="DE269" s="136"/>
      <c r="DF269" s="136"/>
      <c r="DG269" s="136"/>
      <c r="DH269" s="136"/>
      <c r="DI269" s="136"/>
      <c r="DJ269" s="136"/>
      <c r="DK269" s="136"/>
      <c r="DL269" s="136"/>
      <c r="DM269" s="136"/>
      <c r="DN269" s="136"/>
      <c r="DO269" s="136"/>
      <c r="DP269" s="136"/>
      <c r="DQ269" s="136"/>
      <c r="DR269" s="136"/>
      <c r="DS269" s="136"/>
      <c r="DT269" s="136"/>
      <c r="DU269" s="136"/>
      <c r="DV269" s="136"/>
      <c r="DW269" s="136"/>
      <c r="DX269" s="136"/>
    </row>
    <row r="270" spans="1:128" ht="12.75" customHeight="1">
      <c r="A270" s="136"/>
      <c r="B270" s="136"/>
      <c r="C270" s="136"/>
      <c r="D270" s="136"/>
      <c r="E270" s="136"/>
      <c r="F270" s="136"/>
      <c r="G270" s="136"/>
      <c r="H270" s="136"/>
      <c r="I270" s="136"/>
      <c r="J270" s="136"/>
      <c r="K270" s="136"/>
      <c r="L270" s="136"/>
      <c r="M270" s="136"/>
      <c r="N270" s="136"/>
      <c r="O270" s="136"/>
      <c r="P270" s="136"/>
      <c r="Q270" s="136"/>
      <c r="R270" s="136"/>
      <c r="S270" s="136"/>
      <c r="T270" s="136"/>
      <c r="U270" s="136"/>
      <c r="V270" s="136"/>
      <c r="W270" s="136"/>
      <c r="X270" s="136"/>
      <c r="Y270" s="136"/>
      <c r="Z270" s="136"/>
      <c r="AA270" s="136"/>
      <c r="AB270" s="136"/>
      <c r="AC270" s="136"/>
      <c r="AD270" s="136"/>
      <c r="AE270" s="136"/>
      <c r="AF270" s="136"/>
      <c r="AG270" s="136"/>
      <c r="AH270" s="136"/>
      <c r="AI270" s="136"/>
      <c r="AJ270" s="136"/>
      <c r="AK270" s="136"/>
      <c r="AL270" s="136"/>
      <c r="AM270" s="136"/>
      <c r="AN270" s="136"/>
      <c r="AO270" s="136"/>
      <c r="AP270" s="136"/>
      <c r="AQ270" s="136"/>
      <c r="AR270" s="211"/>
      <c r="AS270" s="136"/>
      <c r="AT270" s="136"/>
      <c r="AU270" s="136"/>
      <c r="AV270" s="136"/>
      <c r="AW270" s="136"/>
      <c r="AX270" s="136"/>
      <c r="AY270" s="136"/>
      <c r="AZ270" s="136"/>
      <c r="BA270" s="136"/>
      <c r="BB270" s="136"/>
      <c r="BC270" s="136"/>
      <c r="BD270" s="136"/>
      <c r="BE270" s="136"/>
      <c r="BF270" s="136"/>
      <c r="BG270" s="136"/>
      <c r="BH270" s="136"/>
      <c r="BI270" s="136"/>
      <c r="BJ270" s="136"/>
      <c r="BK270" s="136"/>
      <c r="BL270" s="136"/>
      <c r="BM270" s="136"/>
      <c r="BN270" s="136"/>
      <c r="BO270" s="136"/>
      <c r="BP270" s="136"/>
      <c r="BQ270" s="136"/>
      <c r="BR270" s="136"/>
      <c r="BS270" s="136"/>
      <c r="BT270" s="136"/>
      <c r="BU270" s="136"/>
      <c r="BV270" s="136"/>
      <c r="BW270" s="136"/>
      <c r="BX270" s="136"/>
      <c r="BY270" s="136"/>
      <c r="BZ270" s="136"/>
      <c r="CA270" s="136"/>
      <c r="CB270" s="136"/>
      <c r="CC270" s="136"/>
      <c r="CD270" s="136"/>
      <c r="CE270" s="136"/>
      <c r="CF270" s="211"/>
      <c r="CG270" s="136"/>
      <c r="CH270" s="136"/>
      <c r="CI270" s="136"/>
      <c r="CJ270" s="136"/>
      <c r="CK270" s="136"/>
      <c r="CL270" s="136"/>
      <c r="CM270" s="136"/>
      <c r="CN270" s="136"/>
      <c r="CO270" s="136"/>
      <c r="CP270" s="136"/>
      <c r="CQ270" s="136"/>
      <c r="CR270" s="136"/>
      <c r="CS270" s="136"/>
      <c r="CT270" s="136"/>
      <c r="CU270" s="136"/>
      <c r="CV270" s="136"/>
      <c r="CW270" s="136"/>
      <c r="CX270" s="136"/>
      <c r="CY270" s="136"/>
      <c r="CZ270" s="136"/>
      <c r="DA270" s="136"/>
      <c r="DB270" s="136"/>
      <c r="DC270" s="211"/>
      <c r="DD270" s="136"/>
      <c r="DE270" s="136"/>
      <c r="DF270" s="136"/>
      <c r="DG270" s="136"/>
      <c r="DH270" s="136"/>
      <c r="DI270" s="136"/>
      <c r="DJ270" s="136"/>
      <c r="DK270" s="136"/>
      <c r="DL270" s="136"/>
      <c r="DM270" s="136"/>
      <c r="DN270" s="136"/>
      <c r="DO270" s="136"/>
      <c r="DP270" s="136"/>
      <c r="DQ270" s="136"/>
      <c r="DR270" s="136"/>
      <c r="DS270" s="136"/>
      <c r="DT270" s="136"/>
      <c r="DU270" s="136"/>
      <c r="DV270" s="136"/>
      <c r="DW270" s="136"/>
      <c r="DX270" s="136"/>
    </row>
    <row r="271" spans="1:128" ht="12.75" customHeight="1">
      <c r="A271" s="136"/>
      <c r="B271" s="136"/>
      <c r="C271" s="136"/>
      <c r="D271" s="136"/>
      <c r="E271" s="136"/>
      <c r="F271" s="136"/>
      <c r="G271" s="136"/>
      <c r="H271" s="136"/>
      <c r="I271" s="136"/>
      <c r="J271" s="136"/>
      <c r="K271" s="136"/>
      <c r="L271" s="136"/>
      <c r="M271" s="136"/>
      <c r="N271" s="136"/>
      <c r="O271" s="136"/>
      <c r="P271" s="136"/>
      <c r="Q271" s="136"/>
      <c r="R271" s="136"/>
      <c r="S271" s="136"/>
      <c r="T271" s="136"/>
      <c r="U271" s="136"/>
      <c r="V271" s="136"/>
      <c r="W271" s="136"/>
      <c r="X271" s="136"/>
      <c r="Y271" s="136"/>
      <c r="Z271" s="136"/>
      <c r="AA271" s="136"/>
      <c r="AB271" s="136"/>
      <c r="AC271" s="136"/>
      <c r="AD271" s="136"/>
      <c r="AE271" s="136"/>
      <c r="AF271" s="136"/>
      <c r="AG271" s="136"/>
      <c r="AH271" s="136"/>
      <c r="AI271" s="136"/>
      <c r="AJ271" s="136"/>
      <c r="AK271" s="136"/>
      <c r="AL271" s="136"/>
      <c r="AM271" s="136"/>
      <c r="AN271" s="136"/>
      <c r="AO271" s="136"/>
      <c r="AP271" s="136"/>
      <c r="AQ271" s="136"/>
      <c r="AR271" s="211"/>
      <c r="AS271" s="136"/>
      <c r="AT271" s="136"/>
      <c r="AU271" s="136"/>
      <c r="AV271" s="136"/>
      <c r="AW271" s="136"/>
      <c r="AX271" s="136"/>
      <c r="AY271" s="136"/>
      <c r="AZ271" s="136"/>
      <c r="BA271" s="136"/>
      <c r="BB271" s="136"/>
      <c r="BC271" s="136"/>
      <c r="BD271" s="136"/>
      <c r="BE271" s="136"/>
      <c r="BF271" s="136"/>
      <c r="BG271" s="136"/>
      <c r="BH271" s="136"/>
      <c r="BI271" s="136"/>
      <c r="BJ271" s="136"/>
      <c r="BK271" s="136"/>
      <c r="BL271" s="136"/>
      <c r="BM271" s="136"/>
      <c r="BN271" s="136"/>
      <c r="BO271" s="136"/>
      <c r="BP271" s="136"/>
      <c r="BQ271" s="136"/>
      <c r="BR271" s="136"/>
      <c r="BS271" s="136"/>
      <c r="BT271" s="136"/>
      <c r="BU271" s="136"/>
      <c r="BV271" s="136"/>
      <c r="BW271" s="136"/>
      <c r="BX271" s="136"/>
      <c r="BY271" s="136"/>
      <c r="BZ271" s="136"/>
      <c r="CA271" s="136"/>
      <c r="CB271" s="136"/>
      <c r="CC271" s="136"/>
      <c r="CD271" s="136"/>
      <c r="CE271" s="136"/>
      <c r="CF271" s="211"/>
      <c r="CG271" s="136"/>
      <c r="CH271" s="136"/>
      <c r="CI271" s="136"/>
      <c r="CJ271" s="136"/>
      <c r="CK271" s="136"/>
      <c r="CL271" s="136"/>
      <c r="CM271" s="136"/>
      <c r="CN271" s="136"/>
      <c r="CO271" s="136"/>
      <c r="CP271" s="136"/>
      <c r="CQ271" s="136"/>
      <c r="CR271" s="136"/>
      <c r="CS271" s="136"/>
      <c r="CT271" s="136"/>
      <c r="CU271" s="136"/>
      <c r="CV271" s="136"/>
      <c r="CW271" s="136"/>
      <c r="CX271" s="136"/>
      <c r="CY271" s="136"/>
      <c r="CZ271" s="136"/>
      <c r="DA271" s="136"/>
      <c r="DB271" s="136"/>
      <c r="DC271" s="211"/>
      <c r="DD271" s="136"/>
      <c r="DE271" s="136"/>
      <c r="DF271" s="136"/>
      <c r="DG271" s="136"/>
      <c r="DH271" s="136"/>
      <c r="DI271" s="136"/>
      <c r="DJ271" s="136"/>
      <c r="DK271" s="136"/>
      <c r="DL271" s="136"/>
      <c r="DM271" s="136"/>
      <c r="DN271" s="136"/>
      <c r="DO271" s="136"/>
      <c r="DP271" s="136"/>
      <c r="DQ271" s="136"/>
      <c r="DR271" s="136"/>
      <c r="DS271" s="136"/>
      <c r="DT271" s="136"/>
      <c r="DU271" s="136"/>
      <c r="DV271" s="136"/>
      <c r="DW271" s="136"/>
      <c r="DX271" s="136"/>
    </row>
    <row r="272" spans="1:128" ht="12.75" customHeight="1">
      <c r="A272" s="136"/>
      <c r="B272" s="136"/>
      <c r="C272" s="136"/>
      <c r="D272" s="136"/>
      <c r="E272" s="136"/>
      <c r="F272" s="136"/>
      <c r="G272" s="136"/>
      <c r="H272" s="136"/>
      <c r="I272" s="136"/>
      <c r="J272" s="136"/>
      <c r="K272" s="136"/>
      <c r="L272" s="136"/>
      <c r="M272" s="136"/>
      <c r="N272" s="136"/>
      <c r="O272" s="136"/>
      <c r="P272" s="136"/>
      <c r="Q272" s="136"/>
      <c r="R272" s="136"/>
      <c r="S272" s="136"/>
      <c r="T272" s="136"/>
      <c r="U272" s="136"/>
      <c r="V272" s="136"/>
      <c r="W272" s="136"/>
      <c r="X272" s="136"/>
      <c r="Y272" s="136"/>
      <c r="Z272" s="136"/>
      <c r="AA272" s="136"/>
      <c r="AB272" s="136"/>
      <c r="AC272" s="136"/>
      <c r="AD272" s="136"/>
      <c r="AE272" s="136"/>
      <c r="AF272" s="136"/>
      <c r="AG272" s="136"/>
      <c r="AH272" s="136"/>
      <c r="AI272" s="136"/>
      <c r="AJ272" s="136"/>
      <c r="AK272" s="136"/>
      <c r="AL272" s="136"/>
      <c r="AM272" s="136"/>
      <c r="AN272" s="136"/>
      <c r="AO272" s="136"/>
      <c r="AP272" s="136"/>
      <c r="AQ272" s="136"/>
      <c r="AR272" s="211"/>
      <c r="AS272" s="136"/>
      <c r="AT272" s="136"/>
      <c r="AU272" s="136"/>
      <c r="AV272" s="136"/>
      <c r="AW272" s="136"/>
      <c r="AX272" s="136"/>
      <c r="AY272" s="136"/>
      <c r="AZ272" s="136"/>
      <c r="BA272" s="136"/>
      <c r="BB272" s="136"/>
      <c r="BC272" s="136"/>
      <c r="BD272" s="136"/>
      <c r="BE272" s="136"/>
      <c r="BF272" s="136"/>
      <c r="BG272" s="136"/>
      <c r="BH272" s="136"/>
      <c r="BI272" s="136"/>
      <c r="BJ272" s="136"/>
      <c r="BK272" s="136"/>
      <c r="BL272" s="136"/>
      <c r="BM272" s="136"/>
      <c r="BN272" s="136"/>
      <c r="BO272" s="136"/>
      <c r="BP272" s="136"/>
      <c r="BQ272" s="136"/>
      <c r="BR272" s="136"/>
      <c r="BS272" s="136"/>
      <c r="BT272" s="136"/>
      <c r="BU272" s="136"/>
      <c r="BV272" s="136"/>
      <c r="BW272" s="136"/>
      <c r="BX272" s="136"/>
      <c r="BY272" s="136"/>
      <c r="BZ272" s="136"/>
      <c r="CA272" s="136"/>
      <c r="CB272" s="136"/>
      <c r="CC272" s="136"/>
      <c r="CD272" s="136"/>
      <c r="CE272" s="136"/>
      <c r="CF272" s="211"/>
      <c r="CG272" s="136"/>
      <c r="CH272" s="136"/>
      <c r="CI272" s="136"/>
      <c r="CJ272" s="136"/>
      <c r="CK272" s="136"/>
      <c r="CL272" s="136"/>
      <c r="CM272" s="136"/>
      <c r="CN272" s="136"/>
      <c r="CO272" s="136"/>
      <c r="CP272" s="136"/>
      <c r="CQ272" s="136"/>
      <c r="CR272" s="136"/>
      <c r="CS272" s="136"/>
      <c r="CT272" s="136"/>
      <c r="CU272" s="136"/>
      <c r="CV272" s="136"/>
      <c r="CW272" s="136"/>
      <c r="CX272" s="136"/>
      <c r="CY272" s="136"/>
      <c r="CZ272" s="136"/>
      <c r="DA272" s="136"/>
      <c r="DB272" s="136"/>
      <c r="DC272" s="211"/>
      <c r="DD272" s="136"/>
      <c r="DE272" s="136"/>
      <c r="DF272" s="136"/>
      <c r="DG272" s="136"/>
      <c r="DH272" s="136"/>
      <c r="DI272" s="136"/>
      <c r="DJ272" s="136"/>
      <c r="DK272" s="136"/>
      <c r="DL272" s="136"/>
      <c r="DM272" s="136"/>
      <c r="DN272" s="136"/>
      <c r="DO272" s="136"/>
      <c r="DP272" s="136"/>
      <c r="DQ272" s="136"/>
      <c r="DR272" s="136"/>
      <c r="DS272" s="136"/>
      <c r="DT272" s="136"/>
      <c r="DU272" s="136"/>
      <c r="DV272" s="136"/>
      <c r="DW272" s="136"/>
      <c r="DX272" s="136"/>
    </row>
    <row r="273" spans="1:128" ht="12.75" customHeight="1">
      <c r="A273" s="136"/>
      <c r="B273" s="136"/>
      <c r="C273" s="136"/>
      <c r="D273" s="136"/>
      <c r="E273" s="136"/>
      <c r="F273" s="136"/>
      <c r="G273" s="136"/>
      <c r="H273" s="136"/>
      <c r="I273" s="136"/>
      <c r="J273" s="136"/>
      <c r="K273" s="136"/>
      <c r="L273" s="136"/>
      <c r="M273" s="136"/>
      <c r="N273" s="136"/>
      <c r="O273" s="136"/>
      <c r="P273" s="136"/>
      <c r="Q273" s="136"/>
      <c r="R273" s="136"/>
      <c r="S273" s="136"/>
      <c r="T273" s="136"/>
      <c r="U273" s="136"/>
      <c r="V273" s="136"/>
      <c r="W273" s="136"/>
      <c r="X273" s="136"/>
      <c r="Y273" s="136"/>
      <c r="Z273" s="136"/>
      <c r="AA273" s="136"/>
      <c r="AB273" s="136"/>
      <c r="AC273" s="136"/>
      <c r="AD273" s="136"/>
      <c r="AE273" s="136"/>
      <c r="AF273" s="136"/>
      <c r="AG273" s="136"/>
      <c r="AH273" s="136"/>
      <c r="AI273" s="136"/>
      <c r="AJ273" s="136"/>
      <c r="AK273" s="136"/>
      <c r="AL273" s="136"/>
      <c r="AM273" s="136"/>
      <c r="AN273" s="136"/>
      <c r="AO273" s="136"/>
      <c r="AP273" s="136"/>
      <c r="AQ273" s="136"/>
      <c r="AR273" s="211"/>
      <c r="AS273" s="136"/>
      <c r="AT273" s="136"/>
      <c r="AU273" s="136"/>
      <c r="AV273" s="136"/>
      <c r="AW273" s="136"/>
      <c r="AX273" s="136"/>
      <c r="AY273" s="136"/>
      <c r="AZ273" s="136"/>
      <c r="BA273" s="136"/>
      <c r="BB273" s="136"/>
      <c r="BC273" s="136"/>
      <c r="BD273" s="136"/>
      <c r="BE273" s="136"/>
      <c r="BF273" s="136"/>
      <c r="BG273" s="136"/>
      <c r="BH273" s="136"/>
      <c r="BI273" s="136"/>
      <c r="BJ273" s="136"/>
      <c r="BK273" s="136"/>
      <c r="BL273" s="136"/>
      <c r="BM273" s="136"/>
      <c r="BN273" s="136"/>
      <c r="BO273" s="136"/>
      <c r="BP273" s="136"/>
      <c r="BQ273" s="136"/>
      <c r="BR273" s="136"/>
      <c r="BS273" s="136"/>
      <c r="BT273" s="136"/>
      <c r="BU273" s="136"/>
      <c r="BV273" s="136"/>
      <c r="BW273" s="136"/>
      <c r="BX273" s="136"/>
      <c r="BY273" s="136"/>
      <c r="BZ273" s="136"/>
      <c r="CA273" s="136"/>
      <c r="CB273" s="136"/>
      <c r="CC273" s="136"/>
      <c r="CD273" s="136"/>
      <c r="CE273" s="136"/>
      <c r="CF273" s="211"/>
      <c r="CG273" s="136"/>
      <c r="CH273" s="136"/>
      <c r="CI273" s="136"/>
      <c r="CJ273" s="136"/>
      <c r="CK273" s="136"/>
      <c r="CL273" s="136"/>
      <c r="CM273" s="136"/>
      <c r="CN273" s="136"/>
      <c r="CO273" s="136"/>
      <c r="CP273" s="136"/>
      <c r="CQ273" s="136"/>
      <c r="CR273" s="136"/>
      <c r="CS273" s="136"/>
      <c r="CT273" s="136"/>
      <c r="CU273" s="136"/>
      <c r="CV273" s="136"/>
      <c r="CW273" s="136"/>
      <c r="CX273" s="136"/>
      <c r="CY273" s="136"/>
      <c r="CZ273" s="136"/>
      <c r="DA273" s="136"/>
      <c r="DB273" s="136"/>
      <c r="DC273" s="211"/>
      <c r="DD273" s="136"/>
      <c r="DE273" s="136"/>
      <c r="DF273" s="136"/>
      <c r="DG273" s="136"/>
      <c r="DH273" s="136"/>
      <c r="DI273" s="136"/>
      <c r="DJ273" s="136"/>
      <c r="DK273" s="136"/>
      <c r="DL273" s="136"/>
      <c r="DM273" s="136"/>
      <c r="DN273" s="136"/>
      <c r="DO273" s="136"/>
      <c r="DP273" s="136"/>
      <c r="DQ273" s="136"/>
      <c r="DR273" s="136"/>
      <c r="DS273" s="136"/>
      <c r="DT273" s="136"/>
      <c r="DU273" s="136"/>
      <c r="DV273" s="136"/>
      <c r="DW273" s="136"/>
      <c r="DX273" s="136"/>
    </row>
    <row r="274" spans="1:128" ht="12.75" customHeight="1">
      <c r="A274" s="136"/>
      <c r="B274" s="136"/>
      <c r="C274" s="136"/>
      <c r="D274" s="136"/>
      <c r="E274" s="136"/>
      <c r="F274" s="136"/>
      <c r="G274" s="136"/>
      <c r="H274" s="136"/>
      <c r="I274" s="136"/>
      <c r="J274" s="136"/>
      <c r="K274" s="136"/>
      <c r="L274" s="136"/>
      <c r="M274" s="136"/>
      <c r="N274" s="136"/>
      <c r="O274" s="136"/>
      <c r="P274" s="136"/>
      <c r="Q274" s="136"/>
      <c r="R274" s="136"/>
      <c r="S274" s="136"/>
      <c r="T274" s="136"/>
      <c r="U274" s="136"/>
      <c r="V274" s="136"/>
      <c r="W274" s="136"/>
      <c r="X274" s="136"/>
      <c r="Y274" s="136"/>
      <c r="Z274" s="136"/>
      <c r="AA274" s="136"/>
      <c r="AB274" s="136"/>
      <c r="AC274" s="136"/>
      <c r="AD274" s="136"/>
      <c r="AE274" s="136"/>
      <c r="AF274" s="136"/>
      <c r="AG274" s="136"/>
      <c r="AH274" s="136"/>
      <c r="AI274" s="136"/>
      <c r="AJ274" s="136"/>
      <c r="AK274" s="136"/>
      <c r="AL274" s="136"/>
      <c r="AM274" s="136"/>
      <c r="AN274" s="136"/>
      <c r="AO274" s="136"/>
      <c r="AP274" s="136"/>
      <c r="AQ274" s="136"/>
      <c r="AR274" s="211"/>
      <c r="AS274" s="136"/>
      <c r="AT274" s="136"/>
      <c r="AU274" s="136"/>
      <c r="AV274" s="136"/>
      <c r="AW274" s="136"/>
      <c r="AX274" s="136"/>
      <c r="AY274" s="136"/>
      <c r="AZ274" s="136"/>
      <c r="BA274" s="136"/>
      <c r="BB274" s="136"/>
      <c r="BC274" s="136"/>
      <c r="BD274" s="136"/>
      <c r="BE274" s="136"/>
      <c r="BF274" s="136"/>
      <c r="BG274" s="136"/>
      <c r="BH274" s="136"/>
      <c r="BI274" s="136"/>
      <c r="BJ274" s="136"/>
      <c r="BK274" s="136"/>
      <c r="BL274" s="136"/>
      <c r="BM274" s="136"/>
      <c r="BN274" s="136"/>
      <c r="BO274" s="136"/>
      <c r="BP274" s="136"/>
      <c r="BQ274" s="136"/>
      <c r="BR274" s="136"/>
      <c r="BS274" s="136"/>
      <c r="BT274" s="136"/>
      <c r="BU274" s="136"/>
      <c r="BV274" s="136"/>
      <c r="BW274" s="136"/>
      <c r="BX274" s="136"/>
      <c r="BY274" s="136"/>
      <c r="BZ274" s="136"/>
      <c r="CA274" s="136"/>
      <c r="CB274" s="136"/>
      <c r="CC274" s="136"/>
      <c r="CD274" s="136"/>
      <c r="CE274" s="136"/>
      <c r="CF274" s="211"/>
      <c r="CG274" s="136"/>
      <c r="CH274" s="136"/>
      <c r="CI274" s="136"/>
      <c r="CJ274" s="136"/>
      <c r="CK274" s="136"/>
      <c r="CL274" s="136"/>
      <c r="CM274" s="136"/>
      <c r="CN274" s="136"/>
      <c r="CO274" s="136"/>
      <c r="CP274" s="136"/>
      <c r="CQ274" s="136"/>
      <c r="CR274" s="136"/>
      <c r="CS274" s="136"/>
      <c r="CT274" s="136"/>
      <c r="CU274" s="136"/>
      <c r="CV274" s="136"/>
      <c r="CW274" s="136"/>
      <c r="CX274" s="136"/>
      <c r="CY274" s="136"/>
      <c r="CZ274" s="136"/>
      <c r="DA274" s="136"/>
      <c r="DB274" s="136"/>
      <c r="DC274" s="211"/>
      <c r="DD274" s="136"/>
      <c r="DE274" s="136"/>
      <c r="DF274" s="136"/>
      <c r="DG274" s="136"/>
      <c r="DH274" s="136"/>
      <c r="DI274" s="136"/>
      <c r="DJ274" s="136"/>
      <c r="DK274" s="136"/>
      <c r="DL274" s="136"/>
      <c r="DM274" s="136"/>
      <c r="DN274" s="136"/>
      <c r="DO274" s="136"/>
      <c r="DP274" s="136"/>
      <c r="DQ274" s="136"/>
      <c r="DR274" s="136"/>
      <c r="DS274" s="136"/>
      <c r="DT274" s="136"/>
      <c r="DU274" s="136"/>
      <c r="DV274" s="136"/>
      <c r="DW274" s="136"/>
      <c r="DX274" s="136"/>
    </row>
    <row r="275" spans="1:128" ht="12.75" customHeight="1">
      <c r="A275" s="136"/>
      <c r="B275" s="136"/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  <c r="AC275" s="136"/>
      <c r="AD275" s="136"/>
      <c r="AE275" s="136"/>
      <c r="AF275" s="136"/>
      <c r="AG275" s="136"/>
      <c r="AH275" s="136"/>
      <c r="AI275" s="136"/>
      <c r="AJ275" s="136"/>
      <c r="AK275" s="136"/>
      <c r="AL275" s="136"/>
      <c r="AM275" s="136"/>
      <c r="AN275" s="136"/>
      <c r="AO275" s="136"/>
      <c r="AP275" s="136"/>
      <c r="AQ275" s="136"/>
      <c r="AR275" s="211"/>
      <c r="AS275" s="136"/>
      <c r="AT275" s="136"/>
      <c r="AU275" s="136"/>
      <c r="AV275" s="136"/>
      <c r="AW275" s="136"/>
      <c r="AX275" s="136"/>
      <c r="AY275" s="136"/>
      <c r="AZ275" s="136"/>
      <c r="BA275" s="136"/>
      <c r="BB275" s="136"/>
      <c r="BC275" s="136"/>
      <c r="BD275" s="136"/>
      <c r="BE275" s="136"/>
      <c r="BF275" s="136"/>
      <c r="BG275" s="136"/>
      <c r="BH275" s="136"/>
      <c r="BI275" s="136"/>
      <c r="BJ275" s="136"/>
      <c r="BK275" s="136"/>
      <c r="BL275" s="136"/>
      <c r="BM275" s="136"/>
      <c r="BN275" s="136"/>
      <c r="BO275" s="136"/>
      <c r="BP275" s="136"/>
      <c r="BQ275" s="136"/>
      <c r="BR275" s="136"/>
      <c r="BS275" s="136"/>
      <c r="BT275" s="136"/>
      <c r="BU275" s="136"/>
      <c r="BV275" s="136"/>
      <c r="BW275" s="136"/>
      <c r="BX275" s="136"/>
      <c r="BY275" s="136"/>
      <c r="BZ275" s="136"/>
      <c r="CA275" s="136"/>
      <c r="CB275" s="136"/>
      <c r="CC275" s="136"/>
      <c r="CD275" s="136"/>
      <c r="CE275" s="136"/>
      <c r="CF275" s="211"/>
      <c r="CG275" s="136"/>
      <c r="CH275" s="136"/>
      <c r="CI275" s="136"/>
      <c r="CJ275" s="136"/>
      <c r="CK275" s="136"/>
      <c r="CL275" s="136"/>
      <c r="CM275" s="136"/>
      <c r="CN275" s="136"/>
      <c r="CO275" s="136"/>
      <c r="CP275" s="136"/>
      <c r="CQ275" s="136"/>
      <c r="CR275" s="136"/>
      <c r="CS275" s="136"/>
      <c r="CT275" s="136"/>
      <c r="CU275" s="136"/>
      <c r="CV275" s="136"/>
      <c r="CW275" s="136"/>
      <c r="CX275" s="136"/>
      <c r="CY275" s="136"/>
      <c r="CZ275" s="136"/>
      <c r="DA275" s="136"/>
      <c r="DB275" s="136"/>
      <c r="DC275" s="211"/>
      <c r="DD275" s="136"/>
      <c r="DE275" s="136"/>
      <c r="DF275" s="136"/>
      <c r="DG275" s="136"/>
      <c r="DH275" s="136"/>
      <c r="DI275" s="136"/>
      <c r="DJ275" s="136"/>
      <c r="DK275" s="136"/>
      <c r="DL275" s="136"/>
      <c r="DM275" s="136"/>
      <c r="DN275" s="136"/>
      <c r="DO275" s="136"/>
      <c r="DP275" s="136"/>
      <c r="DQ275" s="136"/>
      <c r="DR275" s="136"/>
      <c r="DS275" s="136"/>
      <c r="DT275" s="136"/>
      <c r="DU275" s="136"/>
      <c r="DV275" s="136"/>
      <c r="DW275" s="136"/>
      <c r="DX275" s="136"/>
    </row>
    <row r="276" spans="1:128" ht="12.75" customHeight="1">
      <c r="A276" s="136"/>
      <c r="B276" s="136"/>
      <c r="C276" s="136"/>
      <c r="D276" s="136"/>
      <c r="E276" s="136"/>
      <c r="F276" s="136"/>
      <c r="G276" s="136"/>
      <c r="H276" s="136"/>
      <c r="I276" s="136"/>
      <c r="J276" s="136"/>
      <c r="K276" s="136"/>
      <c r="L276" s="136"/>
      <c r="M276" s="136"/>
      <c r="N276" s="136"/>
      <c r="O276" s="136"/>
      <c r="P276" s="136"/>
      <c r="Q276" s="136"/>
      <c r="R276" s="136"/>
      <c r="S276" s="136"/>
      <c r="T276" s="136"/>
      <c r="U276" s="136"/>
      <c r="V276" s="136"/>
      <c r="W276" s="136"/>
      <c r="X276" s="136"/>
      <c r="Y276" s="136"/>
      <c r="Z276" s="136"/>
      <c r="AA276" s="136"/>
      <c r="AB276" s="136"/>
      <c r="AC276" s="136"/>
      <c r="AD276" s="136"/>
      <c r="AE276" s="136"/>
      <c r="AF276" s="136"/>
      <c r="AG276" s="136"/>
      <c r="AH276" s="136"/>
      <c r="AI276" s="136"/>
      <c r="AJ276" s="136"/>
      <c r="AK276" s="136"/>
      <c r="AL276" s="136"/>
      <c r="AM276" s="136"/>
      <c r="AN276" s="136"/>
      <c r="AO276" s="136"/>
      <c r="AP276" s="136"/>
      <c r="AQ276" s="136"/>
      <c r="AR276" s="211"/>
      <c r="AS276" s="136"/>
      <c r="AT276" s="136"/>
      <c r="AU276" s="136"/>
      <c r="AV276" s="136"/>
      <c r="AW276" s="136"/>
      <c r="AX276" s="136"/>
      <c r="AY276" s="136"/>
      <c r="AZ276" s="136"/>
      <c r="BA276" s="136"/>
      <c r="BB276" s="136"/>
      <c r="BC276" s="136"/>
      <c r="BD276" s="136"/>
      <c r="BE276" s="136"/>
      <c r="BF276" s="136"/>
      <c r="BG276" s="136"/>
      <c r="BH276" s="136"/>
      <c r="BI276" s="136"/>
      <c r="BJ276" s="136"/>
      <c r="BK276" s="136"/>
      <c r="BL276" s="136"/>
      <c r="BM276" s="136"/>
      <c r="BN276" s="136"/>
      <c r="BO276" s="136"/>
      <c r="BP276" s="136"/>
      <c r="BQ276" s="136"/>
      <c r="BR276" s="136"/>
      <c r="BS276" s="136"/>
      <c r="BT276" s="136"/>
      <c r="BU276" s="136"/>
      <c r="BV276" s="136"/>
      <c r="BW276" s="136"/>
      <c r="BX276" s="136"/>
      <c r="BY276" s="136"/>
      <c r="BZ276" s="136"/>
      <c r="CA276" s="136"/>
      <c r="CB276" s="136"/>
      <c r="CC276" s="136"/>
      <c r="CD276" s="136"/>
      <c r="CE276" s="136"/>
      <c r="CF276" s="211"/>
      <c r="CG276" s="136"/>
      <c r="CH276" s="136"/>
      <c r="CI276" s="136"/>
      <c r="CJ276" s="136"/>
      <c r="CK276" s="136"/>
      <c r="CL276" s="136"/>
      <c r="CM276" s="136"/>
      <c r="CN276" s="136"/>
      <c r="CO276" s="136"/>
      <c r="CP276" s="136"/>
      <c r="CQ276" s="136"/>
      <c r="CR276" s="136"/>
      <c r="CS276" s="136"/>
      <c r="CT276" s="136"/>
      <c r="CU276" s="136"/>
      <c r="CV276" s="136"/>
      <c r="CW276" s="136"/>
      <c r="CX276" s="136"/>
      <c r="CY276" s="136"/>
      <c r="CZ276" s="136"/>
      <c r="DA276" s="136"/>
      <c r="DB276" s="136"/>
      <c r="DC276" s="211"/>
      <c r="DD276" s="136"/>
      <c r="DE276" s="136"/>
      <c r="DF276" s="136"/>
      <c r="DG276" s="136"/>
      <c r="DH276" s="136"/>
      <c r="DI276" s="136"/>
      <c r="DJ276" s="136"/>
      <c r="DK276" s="136"/>
      <c r="DL276" s="136"/>
      <c r="DM276" s="136"/>
      <c r="DN276" s="136"/>
      <c r="DO276" s="136"/>
      <c r="DP276" s="136"/>
      <c r="DQ276" s="136"/>
      <c r="DR276" s="136"/>
      <c r="DS276" s="136"/>
      <c r="DT276" s="136"/>
      <c r="DU276" s="136"/>
      <c r="DV276" s="136"/>
      <c r="DW276" s="136"/>
      <c r="DX276" s="136"/>
    </row>
    <row r="277" spans="1:128" ht="12.75" customHeight="1">
      <c r="A277" s="136"/>
      <c r="B277" s="136"/>
      <c r="C277" s="136"/>
      <c r="D277" s="136"/>
      <c r="E277" s="136"/>
      <c r="F277" s="136"/>
      <c r="G277" s="136"/>
      <c r="H277" s="136"/>
      <c r="I277" s="136"/>
      <c r="J277" s="136"/>
      <c r="K277" s="136"/>
      <c r="L277" s="136"/>
      <c r="M277" s="136"/>
      <c r="N277" s="136"/>
      <c r="O277" s="136"/>
      <c r="P277" s="136"/>
      <c r="Q277" s="136"/>
      <c r="R277" s="136"/>
      <c r="S277" s="136"/>
      <c r="T277" s="136"/>
      <c r="U277" s="136"/>
      <c r="V277" s="136"/>
      <c r="W277" s="136"/>
      <c r="X277" s="136"/>
      <c r="Y277" s="136"/>
      <c r="Z277" s="136"/>
      <c r="AA277" s="136"/>
      <c r="AB277" s="136"/>
      <c r="AC277" s="136"/>
      <c r="AD277" s="136"/>
      <c r="AE277" s="136"/>
      <c r="AF277" s="136"/>
      <c r="AG277" s="136"/>
      <c r="AH277" s="136"/>
      <c r="AI277" s="136"/>
      <c r="AJ277" s="136"/>
      <c r="AK277" s="136"/>
      <c r="AL277" s="136"/>
      <c r="AM277" s="136"/>
      <c r="AN277" s="136"/>
      <c r="AO277" s="136"/>
      <c r="AP277" s="136"/>
      <c r="AQ277" s="136"/>
      <c r="AR277" s="211"/>
      <c r="AS277" s="136"/>
      <c r="AT277" s="136"/>
      <c r="AU277" s="136"/>
      <c r="AV277" s="136"/>
      <c r="AW277" s="136"/>
      <c r="AX277" s="136"/>
      <c r="AY277" s="136"/>
      <c r="AZ277" s="136"/>
      <c r="BA277" s="136"/>
      <c r="BB277" s="136"/>
      <c r="BC277" s="136"/>
      <c r="BD277" s="136"/>
      <c r="BE277" s="136"/>
      <c r="BF277" s="136"/>
      <c r="BG277" s="136"/>
      <c r="BH277" s="136"/>
      <c r="BI277" s="136"/>
      <c r="BJ277" s="136"/>
      <c r="BK277" s="136"/>
      <c r="BL277" s="136"/>
      <c r="BM277" s="136"/>
      <c r="BN277" s="136"/>
      <c r="BO277" s="136"/>
      <c r="BP277" s="136"/>
      <c r="BQ277" s="136"/>
      <c r="BR277" s="136"/>
      <c r="BS277" s="136"/>
      <c r="BT277" s="136"/>
      <c r="BU277" s="136"/>
      <c r="BV277" s="136"/>
      <c r="BW277" s="136"/>
      <c r="BX277" s="136"/>
      <c r="BY277" s="136"/>
      <c r="BZ277" s="136"/>
      <c r="CA277" s="136"/>
      <c r="CB277" s="136"/>
      <c r="CC277" s="136"/>
      <c r="CD277" s="136"/>
      <c r="CE277" s="136"/>
      <c r="CF277" s="211"/>
      <c r="CG277" s="136"/>
      <c r="CH277" s="136"/>
      <c r="CI277" s="136"/>
      <c r="CJ277" s="136"/>
      <c r="CK277" s="136"/>
      <c r="CL277" s="136"/>
      <c r="CM277" s="136"/>
      <c r="CN277" s="136"/>
      <c r="CO277" s="136"/>
      <c r="CP277" s="136"/>
      <c r="CQ277" s="136"/>
      <c r="CR277" s="136"/>
      <c r="CS277" s="136"/>
      <c r="CT277" s="136"/>
      <c r="CU277" s="136"/>
      <c r="CV277" s="136"/>
      <c r="CW277" s="136"/>
      <c r="CX277" s="136"/>
      <c r="CY277" s="136"/>
      <c r="CZ277" s="136"/>
      <c r="DA277" s="136"/>
      <c r="DB277" s="136"/>
      <c r="DC277" s="211"/>
      <c r="DD277" s="136"/>
      <c r="DE277" s="136"/>
      <c r="DF277" s="136"/>
      <c r="DG277" s="136"/>
      <c r="DH277" s="136"/>
      <c r="DI277" s="136"/>
      <c r="DJ277" s="136"/>
      <c r="DK277" s="136"/>
      <c r="DL277" s="136"/>
      <c r="DM277" s="136"/>
      <c r="DN277" s="136"/>
      <c r="DO277" s="136"/>
      <c r="DP277" s="136"/>
      <c r="DQ277" s="136"/>
      <c r="DR277" s="136"/>
      <c r="DS277" s="136"/>
      <c r="DT277" s="136"/>
      <c r="DU277" s="136"/>
      <c r="DV277" s="136"/>
      <c r="DW277" s="136"/>
      <c r="DX277" s="136"/>
    </row>
    <row r="278" spans="1:128" ht="12.75" customHeight="1">
      <c r="A278" s="136"/>
      <c r="B278" s="136"/>
      <c r="C278" s="136"/>
      <c r="D278" s="136"/>
      <c r="E278" s="136"/>
      <c r="F278" s="136"/>
      <c r="G278" s="136"/>
      <c r="H278" s="136"/>
      <c r="I278" s="136"/>
      <c r="J278" s="136"/>
      <c r="K278" s="136"/>
      <c r="L278" s="136"/>
      <c r="M278" s="136"/>
      <c r="N278" s="136"/>
      <c r="O278" s="136"/>
      <c r="P278" s="136"/>
      <c r="Q278" s="136"/>
      <c r="R278" s="136"/>
      <c r="S278" s="136"/>
      <c r="T278" s="136"/>
      <c r="U278" s="136"/>
      <c r="V278" s="136"/>
      <c r="W278" s="136"/>
      <c r="X278" s="136"/>
      <c r="Y278" s="136"/>
      <c r="Z278" s="136"/>
      <c r="AA278" s="136"/>
      <c r="AB278" s="136"/>
      <c r="AC278" s="136"/>
      <c r="AD278" s="136"/>
      <c r="AE278" s="136"/>
      <c r="AF278" s="136"/>
      <c r="AG278" s="136"/>
      <c r="AH278" s="136"/>
      <c r="AI278" s="136"/>
      <c r="AJ278" s="136"/>
      <c r="AK278" s="136"/>
      <c r="AL278" s="136"/>
      <c r="AM278" s="136"/>
      <c r="AN278" s="136"/>
      <c r="AO278" s="136"/>
      <c r="AP278" s="136"/>
      <c r="AQ278" s="136"/>
      <c r="AR278" s="211"/>
      <c r="AS278" s="136"/>
      <c r="AT278" s="136"/>
      <c r="AU278" s="136"/>
      <c r="AV278" s="136"/>
      <c r="AW278" s="136"/>
      <c r="AX278" s="136"/>
      <c r="AY278" s="136"/>
      <c r="AZ278" s="136"/>
      <c r="BA278" s="136"/>
      <c r="BB278" s="136"/>
      <c r="BC278" s="136"/>
      <c r="BD278" s="136"/>
      <c r="BE278" s="136"/>
      <c r="BF278" s="136"/>
      <c r="BG278" s="136"/>
      <c r="BH278" s="136"/>
      <c r="BI278" s="136"/>
      <c r="BJ278" s="136"/>
      <c r="BK278" s="136"/>
      <c r="BL278" s="136"/>
      <c r="BM278" s="136"/>
      <c r="BN278" s="136"/>
      <c r="BO278" s="136"/>
      <c r="BP278" s="136"/>
      <c r="BQ278" s="136"/>
      <c r="BR278" s="136"/>
      <c r="BS278" s="136"/>
      <c r="BT278" s="136"/>
      <c r="BU278" s="136"/>
      <c r="BV278" s="136"/>
      <c r="BW278" s="136"/>
      <c r="BX278" s="136"/>
      <c r="BY278" s="136"/>
      <c r="BZ278" s="136"/>
      <c r="CA278" s="136"/>
      <c r="CB278" s="136"/>
      <c r="CC278" s="136"/>
      <c r="CD278" s="136"/>
      <c r="CE278" s="136"/>
      <c r="CF278" s="211"/>
      <c r="CG278" s="136"/>
      <c r="CH278" s="136"/>
      <c r="CI278" s="136"/>
      <c r="CJ278" s="136"/>
      <c r="CK278" s="136"/>
      <c r="CL278" s="136"/>
      <c r="CM278" s="136"/>
      <c r="CN278" s="136"/>
      <c r="CO278" s="136"/>
      <c r="CP278" s="136"/>
      <c r="CQ278" s="136"/>
      <c r="CR278" s="136"/>
      <c r="CS278" s="136"/>
      <c r="CT278" s="136"/>
      <c r="CU278" s="136"/>
      <c r="CV278" s="136"/>
      <c r="CW278" s="136"/>
      <c r="CX278" s="136"/>
      <c r="CY278" s="136"/>
      <c r="CZ278" s="136"/>
      <c r="DA278" s="136"/>
      <c r="DB278" s="136"/>
      <c r="DC278" s="211"/>
      <c r="DD278" s="136"/>
      <c r="DE278" s="136"/>
      <c r="DF278" s="136"/>
      <c r="DG278" s="136"/>
      <c r="DH278" s="136"/>
      <c r="DI278" s="136"/>
      <c r="DJ278" s="136"/>
      <c r="DK278" s="136"/>
      <c r="DL278" s="136"/>
      <c r="DM278" s="136"/>
      <c r="DN278" s="136"/>
      <c r="DO278" s="136"/>
      <c r="DP278" s="136"/>
      <c r="DQ278" s="136"/>
      <c r="DR278" s="136"/>
      <c r="DS278" s="136"/>
      <c r="DT278" s="136"/>
      <c r="DU278" s="136"/>
      <c r="DV278" s="136"/>
      <c r="DW278" s="136"/>
      <c r="DX278" s="136"/>
    </row>
    <row r="279" spans="1:128" ht="12.75" customHeight="1">
      <c r="A279" s="136"/>
      <c r="B279" s="136"/>
      <c r="C279" s="136"/>
      <c r="D279" s="136"/>
      <c r="E279" s="136"/>
      <c r="F279" s="136"/>
      <c r="G279" s="136"/>
      <c r="H279" s="136"/>
      <c r="I279" s="136"/>
      <c r="J279" s="136"/>
      <c r="K279" s="136"/>
      <c r="L279" s="136"/>
      <c r="M279" s="136"/>
      <c r="N279" s="136"/>
      <c r="O279" s="136"/>
      <c r="P279" s="136"/>
      <c r="Q279" s="136"/>
      <c r="R279" s="136"/>
      <c r="S279" s="136"/>
      <c r="T279" s="136"/>
      <c r="U279" s="136"/>
      <c r="V279" s="136"/>
      <c r="W279" s="136"/>
      <c r="X279" s="136"/>
      <c r="Y279" s="136"/>
      <c r="Z279" s="136"/>
      <c r="AA279" s="136"/>
      <c r="AB279" s="136"/>
      <c r="AC279" s="136"/>
      <c r="AD279" s="136"/>
      <c r="AE279" s="136"/>
      <c r="AF279" s="136"/>
      <c r="AG279" s="136"/>
      <c r="AH279" s="136"/>
      <c r="AI279" s="136"/>
      <c r="AJ279" s="136"/>
      <c r="AK279" s="136"/>
      <c r="AL279" s="136"/>
      <c r="AM279" s="136"/>
      <c r="AN279" s="136"/>
      <c r="AO279" s="136"/>
      <c r="AP279" s="136"/>
      <c r="AQ279" s="136"/>
      <c r="AR279" s="211"/>
      <c r="AS279" s="136"/>
      <c r="AT279" s="136"/>
      <c r="AU279" s="136"/>
      <c r="AV279" s="136"/>
      <c r="AW279" s="136"/>
      <c r="AX279" s="136"/>
      <c r="AY279" s="136"/>
      <c r="AZ279" s="136"/>
      <c r="BA279" s="136"/>
      <c r="BB279" s="136"/>
      <c r="BC279" s="136"/>
      <c r="BD279" s="136"/>
      <c r="BE279" s="136"/>
      <c r="BF279" s="136"/>
      <c r="BG279" s="136"/>
      <c r="BH279" s="136"/>
      <c r="BI279" s="136"/>
      <c r="BJ279" s="136"/>
      <c r="BK279" s="136"/>
      <c r="BL279" s="136"/>
      <c r="BM279" s="136"/>
      <c r="BN279" s="136"/>
      <c r="BO279" s="136"/>
      <c r="BP279" s="136"/>
      <c r="BQ279" s="136"/>
      <c r="BR279" s="136"/>
      <c r="BS279" s="136"/>
      <c r="BT279" s="136"/>
      <c r="BU279" s="136"/>
      <c r="BV279" s="136"/>
      <c r="BW279" s="136"/>
      <c r="BX279" s="136"/>
      <c r="BY279" s="136"/>
      <c r="BZ279" s="136"/>
      <c r="CA279" s="136"/>
      <c r="CB279" s="136"/>
      <c r="CC279" s="136"/>
      <c r="CD279" s="136"/>
      <c r="CE279" s="136"/>
      <c r="CF279" s="211"/>
      <c r="CG279" s="136"/>
      <c r="CH279" s="136"/>
      <c r="CI279" s="136"/>
      <c r="CJ279" s="136"/>
      <c r="CK279" s="136"/>
      <c r="CL279" s="136"/>
      <c r="CM279" s="136"/>
      <c r="CN279" s="136"/>
      <c r="CO279" s="136"/>
      <c r="CP279" s="136"/>
      <c r="CQ279" s="136"/>
      <c r="CR279" s="136"/>
      <c r="CS279" s="136"/>
      <c r="CT279" s="136"/>
      <c r="CU279" s="136"/>
      <c r="CV279" s="136"/>
      <c r="CW279" s="136"/>
      <c r="CX279" s="136"/>
      <c r="CY279" s="136"/>
      <c r="CZ279" s="136"/>
      <c r="DA279" s="136"/>
      <c r="DB279" s="136"/>
      <c r="DC279" s="211"/>
      <c r="DD279" s="136"/>
      <c r="DE279" s="136"/>
      <c r="DF279" s="136"/>
      <c r="DG279" s="136"/>
      <c r="DH279" s="136"/>
      <c r="DI279" s="136"/>
      <c r="DJ279" s="136"/>
      <c r="DK279" s="136"/>
      <c r="DL279" s="136"/>
      <c r="DM279" s="136"/>
      <c r="DN279" s="136"/>
      <c r="DO279" s="136"/>
      <c r="DP279" s="136"/>
      <c r="DQ279" s="136"/>
      <c r="DR279" s="136"/>
      <c r="DS279" s="136"/>
      <c r="DT279" s="136"/>
      <c r="DU279" s="136"/>
      <c r="DV279" s="136"/>
      <c r="DW279" s="136"/>
      <c r="DX279" s="136"/>
    </row>
    <row r="280" spans="1:128" ht="12.75" customHeight="1">
      <c r="A280" s="136"/>
      <c r="B280" s="136"/>
      <c r="C280" s="136"/>
      <c r="D280" s="136"/>
      <c r="E280" s="136"/>
      <c r="F280" s="136"/>
      <c r="G280" s="136"/>
      <c r="H280" s="136"/>
      <c r="I280" s="136"/>
      <c r="J280" s="136"/>
      <c r="K280" s="136"/>
      <c r="L280" s="136"/>
      <c r="M280" s="136"/>
      <c r="N280" s="136"/>
      <c r="O280" s="136"/>
      <c r="P280" s="136"/>
      <c r="Q280" s="136"/>
      <c r="R280" s="136"/>
      <c r="S280" s="136"/>
      <c r="T280" s="136"/>
      <c r="U280" s="136"/>
      <c r="V280" s="136"/>
      <c r="W280" s="136"/>
      <c r="X280" s="136"/>
      <c r="Y280" s="136"/>
      <c r="Z280" s="136"/>
      <c r="AA280" s="136"/>
      <c r="AB280" s="136"/>
      <c r="AC280" s="136"/>
      <c r="AD280" s="136"/>
      <c r="AE280" s="136"/>
      <c r="AF280" s="136"/>
      <c r="AG280" s="136"/>
      <c r="AH280" s="136"/>
      <c r="AI280" s="136"/>
      <c r="AJ280" s="136"/>
      <c r="AK280" s="136"/>
      <c r="AL280" s="136"/>
      <c r="AM280" s="136"/>
      <c r="AN280" s="136"/>
      <c r="AO280" s="136"/>
      <c r="AP280" s="136"/>
      <c r="AQ280" s="136"/>
      <c r="AR280" s="211"/>
      <c r="AS280" s="136"/>
      <c r="AT280" s="136"/>
      <c r="AU280" s="136"/>
      <c r="AV280" s="136"/>
      <c r="AW280" s="136"/>
      <c r="AX280" s="136"/>
      <c r="AY280" s="136"/>
      <c r="AZ280" s="136"/>
      <c r="BA280" s="136"/>
      <c r="BB280" s="136"/>
      <c r="BC280" s="136"/>
      <c r="BD280" s="136"/>
      <c r="BE280" s="136"/>
      <c r="BF280" s="136"/>
      <c r="BG280" s="136"/>
      <c r="BH280" s="136"/>
      <c r="BI280" s="136"/>
      <c r="BJ280" s="136"/>
      <c r="BK280" s="136"/>
      <c r="BL280" s="136"/>
      <c r="BM280" s="136"/>
      <c r="BN280" s="136"/>
      <c r="BO280" s="136"/>
      <c r="BP280" s="136"/>
      <c r="BQ280" s="136"/>
      <c r="BR280" s="136"/>
      <c r="BS280" s="136"/>
      <c r="BT280" s="136"/>
      <c r="BU280" s="136"/>
      <c r="BV280" s="136"/>
      <c r="BW280" s="136"/>
      <c r="BX280" s="136"/>
      <c r="BY280" s="136"/>
      <c r="BZ280" s="136"/>
      <c r="CA280" s="136"/>
      <c r="CB280" s="136"/>
      <c r="CC280" s="136"/>
      <c r="CD280" s="136"/>
      <c r="CE280" s="136"/>
      <c r="CF280" s="211"/>
      <c r="CG280" s="136"/>
      <c r="CH280" s="136"/>
      <c r="CI280" s="136"/>
      <c r="CJ280" s="136"/>
      <c r="CK280" s="136"/>
      <c r="CL280" s="136"/>
      <c r="CM280" s="136"/>
      <c r="CN280" s="136"/>
      <c r="CO280" s="136"/>
      <c r="CP280" s="136"/>
      <c r="CQ280" s="136"/>
      <c r="CR280" s="136"/>
      <c r="CS280" s="136"/>
      <c r="CT280" s="136"/>
      <c r="CU280" s="136"/>
      <c r="CV280" s="136"/>
      <c r="CW280" s="136"/>
      <c r="CX280" s="136"/>
      <c r="CY280" s="136"/>
      <c r="CZ280" s="136"/>
      <c r="DA280" s="136"/>
      <c r="DB280" s="136"/>
      <c r="DC280" s="211"/>
      <c r="DD280" s="136"/>
      <c r="DE280" s="136"/>
      <c r="DF280" s="136"/>
      <c r="DG280" s="136"/>
      <c r="DH280" s="136"/>
      <c r="DI280" s="136"/>
      <c r="DJ280" s="136"/>
      <c r="DK280" s="136"/>
      <c r="DL280" s="136"/>
      <c r="DM280" s="136"/>
      <c r="DN280" s="136"/>
      <c r="DO280" s="136"/>
      <c r="DP280" s="136"/>
      <c r="DQ280" s="136"/>
      <c r="DR280" s="136"/>
      <c r="DS280" s="136"/>
      <c r="DT280" s="136"/>
      <c r="DU280" s="136"/>
      <c r="DV280" s="136"/>
      <c r="DW280" s="136"/>
      <c r="DX280" s="136"/>
    </row>
    <row r="281" spans="1:128" ht="12.75" customHeight="1">
      <c r="A281" s="136"/>
      <c r="B281" s="136"/>
      <c r="C281" s="136"/>
      <c r="D281" s="136"/>
      <c r="E281" s="136"/>
      <c r="F281" s="136"/>
      <c r="G281" s="136"/>
      <c r="H281" s="136"/>
      <c r="I281" s="136"/>
      <c r="J281" s="136"/>
      <c r="K281" s="136"/>
      <c r="L281" s="136"/>
      <c r="M281" s="136"/>
      <c r="N281" s="136"/>
      <c r="O281" s="136"/>
      <c r="P281" s="136"/>
      <c r="Q281" s="136"/>
      <c r="R281" s="136"/>
      <c r="S281" s="136"/>
      <c r="T281" s="136"/>
      <c r="U281" s="136"/>
      <c r="V281" s="136"/>
      <c r="W281" s="136"/>
      <c r="X281" s="136"/>
      <c r="Y281" s="136"/>
      <c r="Z281" s="136"/>
      <c r="AA281" s="136"/>
      <c r="AB281" s="136"/>
      <c r="AC281" s="136"/>
      <c r="AD281" s="136"/>
      <c r="AE281" s="136"/>
      <c r="AF281" s="136"/>
      <c r="AG281" s="136"/>
      <c r="AH281" s="136"/>
      <c r="AI281" s="136"/>
      <c r="AJ281" s="136"/>
      <c r="AK281" s="136"/>
      <c r="AL281" s="136"/>
      <c r="AM281" s="136"/>
      <c r="AN281" s="136"/>
      <c r="AO281" s="136"/>
      <c r="AP281" s="136"/>
      <c r="AQ281" s="136"/>
      <c r="AR281" s="211"/>
      <c r="AS281" s="136"/>
      <c r="AT281" s="136"/>
      <c r="AU281" s="136"/>
      <c r="AV281" s="136"/>
      <c r="AW281" s="136"/>
      <c r="AX281" s="136"/>
      <c r="AY281" s="136"/>
      <c r="AZ281" s="136"/>
      <c r="BA281" s="136"/>
      <c r="BB281" s="136"/>
      <c r="BC281" s="136"/>
      <c r="BD281" s="136"/>
      <c r="BE281" s="136"/>
      <c r="BF281" s="136"/>
      <c r="BG281" s="136"/>
      <c r="BH281" s="136"/>
      <c r="BI281" s="136"/>
      <c r="BJ281" s="136"/>
      <c r="BK281" s="136"/>
      <c r="BL281" s="136"/>
      <c r="BM281" s="136"/>
      <c r="BN281" s="136"/>
      <c r="BO281" s="136"/>
      <c r="BP281" s="136"/>
      <c r="BQ281" s="136"/>
      <c r="BR281" s="136"/>
      <c r="BS281" s="136"/>
      <c r="BT281" s="136"/>
      <c r="BU281" s="136"/>
      <c r="BV281" s="136"/>
      <c r="BW281" s="136"/>
      <c r="BX281" s="136"/>
      <c r="BY281" s="136"/>
      <c r="BZ281" s="136"/>
      <c r="CA281" s="136"/>
      <c r="CB281" s="136"/>
      <c r="CC281" s="136"/>
      <c r="CD281" s="136"/>
      <c r="CE281" s="136"/>
      <c r="CF281" s="211"/>
      <c r="CG281" s="136"/>
      <c r="CH281" s="136"/>
      <c r="CI281" s="136"/>
      <c r="CJ281" s="136"/>
      <c r="CK281" s="136"/>
      <c r="CL281" s="136"/>
      <c r="CM281" s="136"/>
      <c r="CN281" s="136"/>
      <c r="CO281" s="136"/>
      <c r="CP281" s="136"/>
      <c r="CQ281" s="136"/>
      <c r="CR281" s="136"/>
      <c r="CS281" s="136"/>
      <c r="CT281" s="136"/>
      <c r="CU281" s="136"/>
      <c r="CV281" s="136"/>
      <c r="CW281" s="136"/>
      <c r="CX281" s="136"/>
      <c r="CY281" s="136"/>
      <c r="CZ281" s="136"/>
      <c r="DA281" s="136"/>
      <c r="DB281" s="136"/>
      <c r="DC281" s="211"/>
      <c r="DD281" s="136"/>
      <c r="DE281" s="136"/>
      <c r="DF281" s="136"/>
      <c r="DG281" s="136"/>
      <c r="DH281" s="136"/>
      <c r="DI281" s="136"/>
      <c r="DJ281" s="136"/>
      <c r="DK281" s="136"/>
      <c r="DL281" s="136"/>
      <c r="DM281" s="136"/>
      <c r="DN281" s="136"/>
      <c r="DO281" s="136"/>
      <c r="DP281" s="136"/>
      <c r="DQ281" s="136"/>
      <c r="DR281" s="136"/>
      <c r="DS281" s="136"/>
      <c r="DT281" s="136"/>
      <c r="DU281" s="136"/>
      <c r="DV281" s="136"/>
      <c r="DW281" s="136"/>
      <c r="DX281" s="136"/>
    </row>
    <row r="282" spans="1:128" ht="12.75" customHeight="1">
      <c r="A282" s="136"/>
      <c r="B282" s="136"/>
      <c r="C282" s="136"/>
      <c r="D282" s="136"/>
      <c r="E282" s="136"/>
      <c r="F282" s="136"/>
      <c r="G282" s="136"/>
      <c r="H282" s="136"/>
      <c r="I282" s="136"/>
      <c r="J282" s="136"/>
      <c r="K282" s="136"/>
      <c r="L282" s="136"/>
      <c r="M282" s="136"/>
      <c r="N282" s="136"/>
      <c r="O282" s="136"/>
      <c r="P282" s="136"/>
      <c r="Q282" s="136"/>
      <c r="R282" s="136"/>
      <c r="S282" s="136"/>
      <c r="T282" s="136"/>
      <c r="U282" s="136"/>
      <c r="V282" s="136"/>
      <c r="W282" s="136"/>
      <c r="X282" s="136"/>
      <c r="Y282" s="136"/>
      <c r="Z282" s="136"/>
      <c r="AA282" s="136"/>
      <c r="AB282" s="136"/>
      <c r="AC282" s="136"/>
      <c r="AD282" s="136"/>
      <c r="AE282" s="136"/>
      <c r="AF282" s="136"/>
      <c r="AG282" s="136"/>
      <c r="AH282" s="136"/>
      <c r="AI282" s="136"/>
      <c r="AJ282" s="136"/>
      <c r="AK282" s="136"/>
      <c r="AL282" s="136"/>
      <c r="AM282" s="136"/>
      <c r="AN282" s="136"/>
      <c r="AO282" s="136"/>
      <c r="AP282" s="136"/>
      <c r="AQ282" s="136"/>
      <c r="AR282" s="211"/>
      <c r="AS282" s="136"/>
      <c r="AT282" s="136"/>
      <c r="AU282" s="136"/>
      <c r="AV282" s="136"/>
      <c r="AW282" s="136"/>
      <c r="AX282" s="136"/>
      <c r="AY282" s="136"/>
      <c r="AZ282" s="136"/>
      <c r="BA282" s="136"/>
      <c r="BB282" s="136"/>
      <c r="BC282" s="136"/>
      <c r="BD282" s="136"/>
      <c r="BE282" s="136"/>
      <c r="BF282" s="136"/>
      <c r="BG282" s="136"/>
      <c r="BH282" s="136"/>
      <c r="BI282" s="136"/>
      <c r="BJ282" s="136"/>
      <c r="BK282" s="136"/>
      <c r="BL282" s="136"/>
      <c r="BM282" s="136"/>
      <c r="BN282" s="136"/>
      <c r="BO282" s="136"/>
      <c r="BP282" s="136"/>
      <c r="BQ282" s="136"/>
      <c r="BR282" s="136"/>
      <c r="BS282" s="136"/>
      <c r="BT282" s="136"/>
      <c r="BU282" s="136"/>
      <c r="BV282" s="136"/>
      <c r="BW282" s="136"/>
      <c r="BX282" s="136"/>
      <c r="BY282" s="136"/>
      <c r="BZ282" s="136"/>
      <c r="CA282" s="136"/>
      <c r="CB282" s="136"/>
      <c r="CC282" s="136"/>
      <c r="CD282" s="136"/>
      <c r="CE282" s="136"/>
      <c r="CF282" s="211"/>
      <c r="CG282" s="136"/>
      <c r="CH282" s="136"/>
      <c r="CI282" s="136"/>
      <c r="CJ282" s="136"/>
      <c r="CK282" s="136"/>
      <c r="CL282" s="136"/>
      <c r="CM282" s="136"/>
      <c r="CN282" s="136"/>
      <c r="CO282" s="136"/>
      <c r="CP282" s="136"/>
      <c r="CQ282" s="136"/>
      <c r="CR282" s="136"/>
      <c r="CS282" s="136"/>
      <c r="CT282" s="136"/>
      <c r="CU282" s="136"/>
      <c r="CV282" s="136"/>
      <c r="CW282" s="136"/>
      <c r="CX282" s="136"/>
      <c r="CY282" s="136"/>
      <c r="CZ282" s="136"/>
      <c r="DA282" s="136"/>
      <c r="DB282" s="136"/>
      <c r="DC282" s="211"/>
      <c r="DD282" s="136"/>
      <c r="DE282" s="136"/>
      <c r="DF282" s="136"/>
      <c r="DG282" s="136"/>
      <c r="DH282" s="136"/>
      <c r="DI282" s="136"/>
      <c r="DJ282" s="136"/>
      <c r="DK282" s="136"/>
      <c r="DL282" s="136"/>
      <c r="DM282" s="136"/>
      <c r="DN282" s="136"/>
      <c r="DO282" s="136"/>
      <c r="DP282" s="136"/>
      <c r="DQ282" s="136"/>
      <c r="DR282" s="136"/>
      <c r="DS282" s="136"/>
      <c r="DT282" s="136"/>
      <c r="DU282" s="136"/>
      <c r="DV282" s="136"/>
      <c r="DW282" s="136"/>
      <c r="DX282" s="136"/>
    </row>
    <row r="283" spans="1:128" ht="12.75" customHeight="1">
      <c r="A283" s="136"/>
      <c r="B283" s="136"/>
      <c r="C283" s="136"/>
      <c r="D283" s="136"/>
      <c r="E283" s="136"/>
      <c r="F283" s="136"/>
      <c r="G283" s="136"/>
      <c r="H283" s="136"/>
      <c r="I283" s="136"/>
      <c r="J283" s="136"/>
      <c r="K283" s="136"/>
      <c r="L283" s="136"/>
      <c r="M283" s="136"/>
      <c r="N283" s="136"/>
      <c r="O283" s="136"/>
      <c r="P283" s="136"/>
      <c r="Q283" s="136"/>
      <c r="R283" s="136"/>
      <c r="S283" s="136"/>
      <c r="T283" s="136"/>
      <c r="U283" s="136"/>
      <c r="V283" s="136"/>
      <c r="W283" s="136"/>
      <c r="X283" s="136"/>
      <c r="Y283" s="136"/>
      <c r="Z283" s="136"/>
      <c r="AA283" s="136"/>
      <c r="AB283" s="136"/>
      <c r="AC283" s="136"/>
      <c r="AD283" s="136"/>
      <c r="AE283" s="136"/>
      <c r="AF283" s="136"/>
      <c r="AG283" s="136"/>
      <c r="AH283" s="136"/>
      <c r="AI283" s="136"/>
      <c r="AJ283" s="136"/>
      <c r="AK283" s="136"/>
      <c r="AL283" s="136"/>
      <c r="AM283" s="136"/>
      <c r="AN283" s="136"/>
      <c r="AO283" s="136"/>
      <c r="AP283" s="136"/>
      <c r="AQ283" s="136"/>
      <c r="AR283" s="211"/>
      <c r="AS283" s="136"/>
      <c r="AT283" s="136"/>
      <c r="AU283" s="136"/>
      <c r="AV283" s="136"/>
      <c r="AW283" s="136"/>
      <c r="AX283" s="136"/>
      <c r="AY283" s="136"/>
      <c r="AZ283" s="136"/>
      <c r="BA283" s="136"/>
      <c r="BB283" s="136"/>
      <c r="BC283" s="136"/>
      <c r="BD283" s="136"/>
      <c r="BE283" s="136"/>
      <c r="BF283" s="136"/>
      <c r="BG283" s="136"/>
      <c r="BH283" s="136"/>
      <c r="BI283" s="136"/>
      <c r="BJ283" s="136"/>
      <c r="BK283" s="136"/>
      <c r="BL283" s="136"/>
      <c r="BM283" s="136"/>
      <c r="BN283" s="136"/>
      <c r="BO283" s="136"/>
      <c r="BP283" s="136"/>
      <c r="BQ283" s="136"/>
      <c r="BR283" s="136"/>
      <c r="BS283" s="136"/>
      <c r="BT283" s="136"/>
      <c r="BU283" s="136"/>
      <c r="BV283" s="136"/>
      <c r="BW283" s="136"/>
      <c r="BX283" s="136"/>
      <c r="BY283" s="136"/>
      <c r="BZ283" s="136"/>
      <c r="CA283" s="136"/>
      <c r="CB283" s="136"/>
      <c r="CC283" s="136"/>
      <c r="CD283" s="136"/>
      <c r="CE283" s="136"/>
      <c r="CF283" s="211"/>
      <c r="CG283" s="136"/>
      <c r="CH283" s="136"/>
      <c r="CI283" s="136"/>
      <c r="CJ283" s="136"/>
      <c r="CK283" s="136"/>
      <c r="CL283" s="136"/>
      <c r="CM283" s="136"/>
      <c r="CN283" s="136"/>
      <c r="CO283" s="136"/>
      <c r="CP283" s="136"/>
      <c r="CQ283" s="136"/>
      <c r="CR283" s="136"/>
      <c r="CS283" s="136"/>
      <c r="CT283" s="136"/>
      <c r="CU283" s="136"/>
      <c r="CV283" s="136"/>
      <c r="CW283" s="136"/>
      <c r="CX283" s="136"/>
      <c r="CY283" s="136"/>
      <c r="CZ283" s="136"/>
      <c r="DA283" s="136"/>
      <c r="DB283" s="136"/>
      <c r="DC283" s="211"/>
      <c r="DD283" s="136"/>
      <c r="DE283" s="136"/>
      <c r="DF283" s="136"/>
      <c r="DG283" s="136"/>
      <c r="DH283" s="136"/>
      <c r="DI283" s="136"/>
      <c r="DJ283" s="136"/>
      <c r="DK283" s="136"/>
      <c r="DL283" s="136"/>
      <c r="DM283" s="136"/>
      <c r="DN283" s="136"/>
      <c r="DO283" s="136"/>
      <c r="DP283" s="136"/>
      <c r="DQ283" s="136"/>
      <c r="DR283" s="136"/>
      <c r="DS283" s="136"/>
      <c r="DT283" s="136"/>
      <c r="DU283" s="136"/>
      <c r="DV283" s="136"/>
      <c r="DW283" s="136"/>
      <c r="DX283" s="136"/>
    </row>
    <row r="284" spans="1:128" ht="12.75" customHeight="1">
      <c r="A284" s="136"/>
      <c r="B284" s="136"/>
      <c r="C284" s="136"/>
      <c r="D284" s="136"/>
      <c r="E284" s="136"/>
      <c r="F284" s="136"/>
      <c r="G284" s="136"/>
      <c r="H284" s="136"/>
      <c r="I284" s="136"/>
      <c r="J284" s="136"/>
      <c r="K284" s="136"/>
      <c r="L284" s="136"/>
      <c r="M284" s="136"/>
      <c r="N284" s="136"/>
      <c r="O284" s="136"/>
      <c r="P284" s="136"/>
      <c r="Q284" s="136"/>
      <c r="R284" s="136"/>
      <c r="S284" s="136"/>
      <c r="T284" s="136"/>
      <c r="U284" s="136"/>
      <c r="V284" s="136"/>
      <c r="W284" s="136"/>
      <c r="X284" s="136"/>
      <c r="Y284" s="136"/>
      <c r="Z284" s="136"/>
      <c r="AA284" s="136"/>
      <c r="AB284" s="136"/>
      <c r="AC284" s="136"/>
      <c r="AD284" s="136"/>
      <c r="AE284" s="136"/>
      <c r="AF284" s="136"/>
      <c r="AG284" s="136"/>
      <c r="AH284" s="136"/>
      <c r="AI284" s="136"/>
      <c r="AJ284" s="136"/>
      <c r="AK284" s="136"/>
      <c r="AL284" s="136"/>
      <c r="AM284" s="136"/>
      <c r="AN284" s="136"/>
      <c r="AO284" s="136"/>
      <c r="AP284" s="136"/>
      <c r="AQ284" s="136"/>
      <c r="AR284" s="211"/>
      <c r="AS284" s="136"/>
      <c r="AT284" s="136"/>
      <c r="AU284" s="136"/>
      <c r="AV284" s="136"/>
      <c r="AW284" s="136"/>
      <c r="AX284" s="136"/>
      <c r="AY284" s="136"/>
      <c r="AZ284" s="136"/>
      <c r="BA284" s="136"/>
      <c r="BB284" s="136"/>
      <c r="BC284" s="136"/>
      <c r="BD284" s="136"/>
      <c r="BE284" s="136"/>
      <c r="BF284" s="136"/>
      <c r="BG284" s="136"/>
      <c r="BH284" s="136"/>
      <c r="BI284" s="136"/>
      <c r="BJ284" s="136"/>
      <c r="BK284" s="136"/>
      <c r="BL284" s="136"/>
      <c r="BM284" s="136"/>
      <c r="BN284" s="136"/>
      <c r="BO284" s="136"/>
      <c r="BP284" s="136"/>
      <c r="BQ284" s="136"/>
      <c r="BR284" s="136"/>
      <c r="BS284" s="136"/>
      <c r="BT284" s="136"/>
      <c r="BU284" s="136"/>
      <c r="BV284" s="136"/>
      <c r="BW284" s="136"/>
      <c r="BX284" s="136"/>
      <c r="BY284" s="136"/>
      <c r="BZ284" s="136"/>
      <c r="CA284" s="136"/>
      <c r="CB284" s="136"/>
      <c r="CC284" s="136"/>
      <c r="CD284" s="136"/>
      <c r="CE284" s="136"/>
      <c r="CF284" s="211"/>
      <c r="CG284" s="136"/>
      <c r="CH284" s="136"/>
      <c r="CI284" s="136"/>
      <c r="CJ284" s="136"/>
      <c r="CK284" s="136"/>
      <c r="CL284" s="136"/>
      <c r="CM284" s="136"/>
      <c r="CN284" s="136"/>
      <c r="CO284" s="136"/>
      <c r="CP284" s="136"/>
      <c r="CQ284" s="136"/>
      <c r="CR284" s="136"/>
      <c r="CS284" s="136"/>
      <c r="CT284" s="136"/>
      <c r="CU284" s="136"/>
      <c r="CV284" s="136"/>
      <c r="CW284" s="136"/>
      <c r="CX284" s="136"/>
      <c r="CY284" s="136"/>
      <c r="CZ284" s="136"/>
      <c r="DA284" s="136"/>
      <c r="DB284" s="136"/>
      <c r="DC284" s="211"/>
      <c r="DD284" s="136"/>
      <c r="DE284" s="136"/>
      <c r="DF284" s="136"/>
      <c r="DG284" s="136"/>
      <c r="DH284" s="136"/>
      <c r="DI284" s="136"/>
      <c r="DJ284" s="136"/>
      <c r="DK284" s="136"/>
      <c r="DL284" s="136"/>
      <c r="DM284" s="136"/>
      <c r="DN284" s="136"/>
      <c r="DO284" s="136"/>
      <c r="DP284" s="136"/>
      <c r="DQ284" s="136"/>
      <c r="DR284" s="136"/>
      <c r="DS284" s="136"/>
      <c r="DT284" s="136"/>
      <c r="DU284" s="136"/>
      <c r="DV284" s="136"/>
      <c r="DW284" s="136"/>
      <c r="DX284" s="136"/>
    </row>
    <row r="285" spans="1:128" ht="12.75" customHeight="1">
      <c r="A285" s="136"/>
      <c r="B285" s="136"/>
      <c r="C285" s="136"/>
      <c r="D285" s="136"/>
      <c r="E285" s="136"/>
      <c r="F285" s="136"/>
      <c r="G285" s="136"/>
      <c r="H285" s="136"/>
      <c r="I285" s="136"/>
      <c r="J285" s="136"/>
      <c r="K285" s="136"/>
      <c r="L285" s="136"/>
      <c r="M285" s="136"/>
      <c r="N285" s="136"/>
      <c r="O285" s="136"/>
      <c r="P285" s="136"/>
      <c r="Q285" s="136"/>
      <c r="R285" s="136"/>
      <c r="S285" s="136"/>
      <c r="T285" s="136"/>
      <c r="U285" s="136"/>
      <c r="V285" s="136"/>
      <c r="W285" s="136"/>
      <c r="X285" s="136"/>
      <c r="Y285" s="136"/>
      <c r="Z285" s="136"/>
      <c r="AA285" s="136"/>
      <c r="AB285" s="136"/>
      <c r="AC285" s="136"/>
      <c r="AD285" s="136"/>
      <c r="AE285" s="136"/>
      <c r="AF285" s="136"/>
      <c r="AG285" s="136"/>
      <c r="AH285" s="136"/>
      <c r="AI285" s="136"/>
      <c r="AJ285" s="136"/>
      <c r="AK285" s="136"/>
      <c r="AL285" s="136"/>
      <c r="AM285" s="136"/>
      <c r="AN285" s="136"/>
      <c r="AO285" s="136"/>
      <c r="AP285" s="136"/>
      <c r="AQ285" s="136"/>
      <c r="AR285" s="211"/>
      <c r="AS285" s="136"/>
      <c r="AT285" s="136"/>
      <c r="AU285" s="136"/>
      <c r="AV285" s="136"/>
      <c r="AW285" s="136"/>
      <c r="AX285" s="136"/>
      <c r="AY285" s="136"/>
      <c r="AZ285" s="136"/>
      <c r="BA285" s="136"/>
      <c r="BB285" s="136"/>
      <c r="BC285" s="136"/>
      <c r="BD285" s="136"/>
      <c r="BE285" s="136"/>
      <c r="BF285" s="136"/>
      <c r="BG285" s="136"/>
      <c r="BH285" s="136"/>
      <c r="BI285" s="136"/>
      <c r="BJ285" s="136"/>
      <c r="BK285" s="136"/>
      <c r="BL285" s="136"/>
      <c r="BM285" s="136"/>
      <c r="BN285" s="136"/>
      <c r="BO285" s="136"/>
      <c r="BP285" s="136"/>
      <c r="BQ285" s="136"/>
      <c r="BR285" s="136"/>
      <c r="BS285" s="136"/>
      <c r="BT285" s="136"/>
      <c r="BU285" s="136"/>
      <c r="BV285" s="136"/>
      <c r="BW285" s="136"/>
      <c r="BX285" s="136"/>
      <c r="BY285" s="136"/>
      <c r="BZ285" s="136"/>
      <c r="CA285" s="136"/>
      <c r="CB285" s="136"/>
      <c r="CC285" s="136"/>
      <c r="CD285" s="136"/>
      <c r="CE285" s="136"/>
      <c r="CF285" s="211"/>
      <c r="CG285" s="136"/>
      <c r="CH285" s="136"/>
      <c r="CI285" s="136"/>
      <c r="CJ285" s="136"/>
      <c r="CK285" s="136"/>
      <c r="CL285" s="136"/>
      <c r="CM285" s="136"/>
      <c r="CN285" s="136"/>
      <c r="CO285" s="136"/>
      <c r="CP285" s="136"/>
      <c r="CQ285" s="136"/>
      <c r="CR285" s="136"/>
      <c r="CS285" s="136"/>
      <c r="CT285" s="136"/>
      <c r="CU285" s="136"/>
      <c r="CV285" s="136"/>
      <c r="CW285" s="136"/>
      <c r="CX285" s="136"/>
      <c r="CY285" s="136"/>
      <c r="CZ285" s="136"/>
      <c r="DA285" s="136"/>
      <c r="DB285" s="136"/>
      <c r="DC285" s="211"/>
      <c r="DD285" s="136"/>
      <c r="DE285" s="136"/>
      <c r="DF285" s="136"/>
      <c r="DG285" s="136"/>
      <c r="DH285" s="136"/>
      <c r="DI285" s="136"/>
      <c r="DJ285" s="136"/>
      <c r="DK285" s="136"/>
      <c r="DL285" s="136"/>
      <c r="DM285" s="136"/>
      <c r="DN285" s="136"/>
      <c r="DO285" s="136"/>
      <c r="DP285" s="136"/>
      <c r="DQ285" s="136"/>
      <c r="DR285" s="136"/>
      <c r="DS285" s="136"/>
      <c r="DT285" s="136"/>
      <c r="DU285" s="136"/>
      <c r="DV285" s="136"/>
      <c r="DW285" s="136"/>
      <c r="DX285" s="136"/>
    </row>
    <row r="286" spans="1:128" ht="12.75" customHeight="1">
      <c r="A286" s="136"/>
      <c r="B286" s="136"/>
      <c r="C286" s="136"/>
      <c r="D286" s="136"/>
      <c r="E286" s="136"/>
      <c r="F286" s="136"/>
      <c r="G286" s="136"/>
      <c r="H286" s="136"/>
      <c r="I286" s="136"/>
      <c r="J286" s="136"/>
      <c r="K286" s="136"/>
      <c r="L286" s="136"/>
      <c r="M286" s="136"/>
      <c r="N286" s="136"/>
      <c r="O286" s="136"/>
      <c r="P286" s="136"/>
      <c r="Q286" s="136"/>
      <c r="R286" s="136"/>
      <c r="S286" s="136"/>
      <c r="T286" s="136"/>
      <c r="U286" s="136"/>
      <c r="V286" s="136"/>
      <c r="W286" s="136"/>
      <c r="X286" s="136"/>
      <c r="Y286" s="136"/>
      <c r="Z286" s="136"/>
      <c r="AA286" s="136"/>
      <c r="AB286" s="136"/>
      <c r="AC286" s="136"/>
      <c r="AD286" s="136"/>
      <c r="AE286" s="136"/>
      <c r="AF286" s="136"/>
      <c r="AG286" s="136"/>
      <c r="AH286" s="136"/>
      <c r="AI286" s="136"/>
      <c r="AJ286" s="136"/>
      <c r="AK286" s="136"/>
      <c r="AL286" s="136"/>
      <c r="AM286" s="136"/>
      <c r="AN286" s="136"/>
      <c r="AO286" s="136"/>
      <c r="AP286" s="136"/>
      <c r="AQ286" s="136"/>
      <c r="AR286" s="211"/>
      <c r="AS286" s="136"/>
      <c r="AT286" s="136"/>
      <c r="AU286" s="136"/>
      <c r="AV286" s="136"/>
      <c r="AW286" s="136"/>
      <c r="AX286" s="136"/>
      <c r="AY286" s="136"/>
      <c r="AZ286" s="136"/>
      <c r="BA286" s="136"/>
      <c r="BB286" s="136"/>
      <c r="BC286" s="136"/>
      <c r="BD286" s="136"/>
      <c r="BE286" s="136"/>
      <c r="BF286" s="136"/>
      <c r="BG286" s="136"/>
      <c r="BH286" s="136"/>
      <c r="BI286" s="136"/>
      <c r="BJ286" s="136"/>
      <c r="BK286" s="136"/>
      <c r="BL286" s="136"/>
      <c r="BM286" s="136"/>
      <c r="BN286" s="136"/>
      <c r="BO286" s="136"/>
      <c r="BP286" s="136"/>
      <c r="BQ286" s="136"/>
      <c r="BR286" s="136"/>
      <c r="BS286" s="136"/>
      <c r="BT286" s="136"/>
      <c r="BU286" s="136"/>
      <c r="BV286" s="136"/>
      <c r="BW286" s="136"/>
      <c r="BX286" s="136"/>
      <c r="BY286" s="136"/>
      <c r="BZ286" s="136"/>
      <c r="CA286" s="136"/>
      <c r="CB286" s="136"/>
      <c r="CC286" s="136"/>
      <c r="CD286" s="136"/>
      <c r="CE286" s="136"/>
      <c r="CF286" s="211"/>
      <c r="CG286" s="136"/>
      <c r="CH286" s="136"/>
      <c r="CI286" s="136"/>
      <c r="CJ286" s="136"/>
      <c r="CK286" s="136"/>
      <c r="CL286" s="136"/>
      <c r="CM286" s="136"/>
      <c r="CN286" s="136"/>
      <c r="CO286" s="136"/>
      <c r="CP286" s="136"/>
      <c r="CQ286" s="136"/>
      <c r="CR286" s="136"/>
      <c r="CS286" s="136"/>
      <c r="CT286" s="136"/>
      <c r="CU286" s="136"/>
      <c r="CV286" s="136"/>
      <c r="CW286" s="136"/>
      <c r="CX286" s="136"/>
      <c r="CY286" s="136"/>
      <c r="CZ286" s="136"/>
      <c r="DA286" s="136"/>
      <c r="DB286" s="136"/>
      <c r="DC286" s="211"/>
      <c r="DD286" s="136"/>
      <c r="DE286" s="136"/>
      <c r="DF286" s="136"/>
      <c r="DG286" s="136"/>
      <c r="DH286" s="136"/>
      <c r="DI286" s="136"/>
      <c r="DJ286" s="136"/>
      <c r="DK286" s="136"/>
      <c r="DL286" s="136"/>
      <c r="DM286" s="136"/>
      <c r="DN286" s="136"/>
      <c r="DO286" s="136"/>
      <c r="DP286" s="136"/>
      <c r="DQ286" s="136"/>
      <c r="DR286" s="136"/>
      <c r="DS286" s="136"/>
      <c r="DT286" s="136"/>
      <c r="DU286" s="136"/>
      <c r="DV286" s="136"/>
      <c r="DW286" s="136"/>
      <c r="DX286" s="136"/>
    </row>
    <row r="287" spans="1:128" ht="12.75" customHeight="1">
      <c r="A287" s="136"/>
      <c r="B287" s="136"/>
      <c r="C287" s="136"/>
      <c r="D287" s="136"/>
      <c r="E287" s="136"/>
      <c r="F287" s="136"/>
      <c r="G287" s="136"/>
      <c r="H287" s="136"/>
      <c r="I287" s="136"/>
      <c r="J287" s="136"/>
      <c r="K287" s="136"/>
      <c r="L287" s="136"/>
      <c r="M287" s="136"/>
      <c r="N287" s="136"/>
      <c r="O287" s="136"/>
      <c r="P287" s="136"/>
      <c r="Q287" s="136"/>
      <c r="R287" s="136"/>
      <c r="S287" s="136"/>
      <c r="T287" s="136"/>
      <c r="U287" s="136"/>
      <c r="V287" s="136"/>
      <c r="W287" s="136"/>
      <c r="X287" s="136"/>
      <c r="Y287" s="136"/>
      <c r="Z287" s="136"/>
      <c r="AA287" s="136"/>
      <c r="AB287" s="136"/>
      <c r="AC287" s="136"/>
      <c r="AD287" s="136"/>
      <c r="AE287" s="136"/>
      <c r="AF287" s="136"/>
      <c r="AG287" s="136"/>
      <c r="AH287" s="136"/>
      <c r="AI287" s="136"/>
      <c r="AJ287" s="136"/>
      <c r="AK287" s="136"/>
      <c r="AL287" s="136"/>
      <c r="AM287" s="136"/>
      <c r="AN287" s="136"/>
      <c r="AO287" s="136"/>
      <c r="AP287" s="136"/>
      <c r="AQ287" s="136"/>
      <c r="AR287" s="211"/>
      <c r="AS287" s="136"/>
      <c r="AT287" s="136"/>
      <c r="AU287" s="136"/>
      <c r="AV287" s="136"/>
      <c r="AW287" s="136"/>
      <c r="AX287" s="136"/>
      <c r="AY287" s="136"/>
      <c r="AZ287" s="136"/>
      <c r="BA287" s="136"/>
      <c r="BB287" s="136"/>
      <c r="BC287" s="136"/>
      <c r="BD287" s="136"/>
      <c r="BE287" s="136"/>
      <c r="BF287" s="136"/>
      <c r="BG287" s="136"/>
      <c r="BH287" s="136"/>
      <c r="BI287" s="136"/>
      <c r="BJ287" s="136"/>
      <c r="BK287" s="136"/>
      <c r="BL287" s="136"/>
      <c r="BM287" s="136"/>
      <c r="BN287" s="136"/>
      <c r="BO287" s="136"/>
      <c r="BP287" s="136"/>
      <c r="BQ287" s="136"/>
      <c r="BR287" s="136"/>
      <c r="BS287" s="136"/>
      <c r="BT287" s="136"/>
      <c r="BU287" s="136"/>
      <c r="BV287" s="136"/>
      <c r="BW287" s="136"/>
      <c r="BX287" s="136"/>
      <c r="BY287" s="136"/>
      <c r="BZ287" s="136"/>
      <c r="CA287" s="136"/>
      <c r="CB287" s="136"/>
      <c r="CC287" s="136"/>
      <c r="CD287" s="136"/>
      <c r="CE287" s="136"/>
      <c r="CF287" s="211"/>
      <c r="CG287" s="136"/>
      <c r="CH287" s="136"/>
      <c r="CI287" s="136"/>
      <c r="CJ287" s="136"/>
      <c r="CK287" s="136"/>
      <c r="CL287" s="136"/>
      <c r="CM287" s="136"/>
      <c r="CN287" s="136"/>
      <c r="CO287" s="136"/>
      <c r="CP287" s="136"/>
      <c r="CQ287" s="136"/>
      <c r="CR287" s="136"/>
      <c r="CS287" s="136"/>
      <c r="CT287" s="136"/>
      <c r="CU287" s="136"/>
      <c r="CV287" s="136"/>
      <c r="CW287" s="136"/>
      <c r="CX287" s="136"/>
      <c r="CY287" s="136"/>
      <c r="CZ287" s="136"/>
      <c r="DA287" s="136"/>
      <c r="DB287" s="136"/>
      <c r="DC287" s="211"/>
      <c r="DD287" s="136"/>
      <c r="DE287" s="136"/>
      <c r="DF287" s="136"/>
      <c r="DG287" s="136"/>
      <c r="DH287" s="136"/>
      <c r="DI287" s="136"/>
      <c r="DJ287" s="136"/>
      <c r="DK287" s="136"/>
      <c r="DL287" s="136"/>
      <c r="DM287" s="136"/>
      <c r="DN287" s="136"/>
      <c r="DO287" s="136"/>
      <c r="DP287" s="136"/>
      <c r="DQ287" s="136"/>
      <c r="DR287" s="136"/>
      <c r="DS287" s="136"/>
      <c r="DT287" s="136"/>
      <c r="DU287" s="136"/>
      <c r="DV287" s="136"/>
      <c r="DW287" s="136"/>
      <c r="DX287" s="136"/>
    </row>
    <row r="288" spans="1:128" ht="12.75" customHeight="1">
      <c r="A288" s="136"/>
      <c r="B288" s="136"/>
      <c r="C288" s="136"/>
      <c r="D288" s="136"/>
      <c r="E288" s="136"/>
      <c r="F288" s="136"/>
      <c r="G288" s="136"/>
      <c r="H288" s="136"/>
      <c r="I288" s="136"/>
      <c r="J288" s="136"/>
      <c r="K288" s="136"/>
      <c r="L288" s="136"/>
      <c r="M288" s="136"/>
      <c r="N288" s="136"/>
      <c r="O288" s="136"/>
      <c r="P288" s="136"/>
      <c r="Q288" s="136"/>
      <c r="R288" s="136"/>
      <c r="S288" s="136"/>
      <c r="T288" s="136"/>
      <c r="U288" s="136"/>
      <c r="V288" s="136"/>
      <c r="W288" s="136"/>
      <c r="X288" s="136"/>
      <c r="Y288" s="136"/>
      <c r="Z288" s="136"/>
      <c r="AA288" s="136"/>
      <c r="AB288" s="136"/>
      <c r="AC288" s="136"/>
      <c r="AD288" s="136"/>
      <c r="AE288" s="136"/>
      <c r="AF288" s="136"/>
      <c r="AG288" s="136"/>
      <c r="AH288" s="136"/>
      <c r="AI288" s="136"/>
      <c r="AJ288" s="136"/>
      <c r="AK288" s="136"/>
      <c r="AL288" s="136"/>
      <c r="AM288" s="136"/>
      <c r="AN288" s="136"/>
      <c r="AO288" s="136"/>
      <c r="AP288" s="136"/>
      <c r="AQ288" s="136"/>
      <c r="AR288" s="211"/>
      <c r="AS288" s="136"/>
      <c r="AT288" s="136"/>
      <c r="AU288" s="136"/>
      <c r="AV288" s="136"/>
      <c r="AW288" s="136"/>
      <c r="AX288" s="136"/>
      <c r="AY288" s="136"/>
      <c r="AZ288" s="136"/>
      <c r="BA288" s="136"/>
      <c r="BB288" s="136"/>
      <c r="BC288" s="136"/>
      <c r="BD288" s="136"/>
      <c r="BE288" s="136"/>
      <c r="BF288" s="136"/>
      <c r="BG288" s="136"/>
      <c r="BH288" s="136"/>
      <c r="BI288" s="136"/>
      <c r="BJ288" s="136"/>
      <c r="BK288" s="136"/>
      <c r="BL288" s="136"/>
      <c r="BM288" s="136"/>
      <c r="BN288" s="136"/>
      <c r="BO288" s="136"/>
      <c r="BP288" s="136"/>
      <c r="BQ288" s="136"/>
      <c r="BR288" s="136"/>
      <c r="BS288" s="136"/>
      <c r="BT288" s="136"/>
      <c r="BU288" s="136"/>
      <c r="BV288" s="136"/>
      <c r="BW288" s="136"/>
      <c r="BX288" s="136"/>
      <c r="BY288" s="136"/>
      <c r="BZ288" s="136"/>
      <c r="CA288" s="136"/>
      <c r="CB288" s="136"/>
      <c r="CC288" s="136"/>
      <c r="CD288" s="136"/>
      <c r="CE288" s="136"/>
      <c r="CF288" s="211"/>
      <c r="CG288" s="136"/>
      <c r="CH288" s="136"/>
      <c r="CI288" s="136"/>
      <c r="CJ288" s="136"/>
      <c r="CK288" s="136"/>
      <c r="CL288" s="136"/>
      <c r="CM288" s="136"/>
      <c r="CN288" s="136"/>
      <c r="CO288" s="136"/>
      <c r="CP288" s="136"/>
      <c r="CQ288" s="136"/>
      <c r="CR288" s="136"/>
      <c r="CS288" s="136"/>
      <c r="CT288" s="136"/>
      <c r="CU288" s="136"/>
      <c r="CV288" s="136"/>
      <c r="CW288" s="136"/>
      <c r="CX288" s="136"/>
      <c r="CY288" s="136"/>
      <c r="CZ288" s="136"/>
      <c r="DA288" s="136"/>
      <c r="DB288" s="136"/>
      <c r="DC288" s="211"/>
      <c r="DD288" s="136"/>
      <c r="DE288" s="136"/>
      <c r="DF288" s="136"/>
      <c r="DG288" s="136"/>
      <c r="DH288" s="136"/>
      <c r="DI288" s="136"/>
      <c r="DJ288" s="136"/>
      <c r="DK288" s="136"/>
      <c r="DL288" s="136"/>
      <c r="DM288" s="136"/>
      <c r="DN288" s="136"/>
      <c r="DO288" s="136"/>
      <c r="DP288" s="136"/>
      <c r="DQ288" s="136"/>
      <c r="DR288" s="136"/>
      <c r="DS288" s="136"/>
      <c r="DT288" s="136"/>
      <c r="DU288" s="136"/>
      <c r="DV288" s="136"/>
      <c r="DW288" s="136"/>
      <c r="DX288" s="136"/>
    </row>
    <row r="289" spans="1:128" ht="12.75" customHeight="1">
      <c r="A289" s="136"/>
      <c r="B289" s="136"/>
      <c r="C289" s="136"/>
      <c r="D289" s="136"/>
      <c r="E289" s="136"/>
      <c r="F289" s="136"/>
      <c r="G289" s="136"/>
      <c r="H289" s="136"/>
      <c r="I289" s="136"/>
      <c r="J289" s="136"/>
      <c r="K289" s="136"/>
      <c r="L289" s="136"/>
      <c r="M289" s="136"/>
      <c r="N289" s="136"/>
      <c r="O289" s="136"/>
      <c r="P289" s="136"/>
      <c r="Q289" s="136"/>
      <c r="R289" s="136"/>
      <c r="S289" s="136"/>
      <c r="T289" s="136"/>
      <c r="U289" s="136"/>
      <c r="V289" s="136"/>
      <c r="W289" s="136"/>
      <c r="X289" s="136"/>
      <c r="Y289" s="136"/>
      <c r="Z289" s="136"/>
      <c r="AA289" s="136"/>
      <c r="AB289" s="136"/>
      <c r="AC289" s="136"/>
      <c r="AD289" s="136"/>
      <c r="AE289" s="136"/>
      <c r="AF289" s="136"/>
      <c r="AG289" s="136"/>
      <c r="AH289" s="136"/>
      <c r="AI289" s="136"/>
      <c r="AJ289" s="136"/>
      <c r="AK289" s="136"/>
      <c r="AL289" s="136"/>
      <c r="AM289" s="136"/>
      <c r="AN289" s="136"/>
      <c r="AO289" s="136"/>
      <c r="AP289" s="136"/>
      <c r="AQ289" s="136"/>
      <c r="AR289" s="211"/>
      <c r="AS289" s="136"/>
      <c r="AT289" s="136"/>
      <c r="AU289" s="136"/>
      <c r="AV289" s="136"/>
      <c r="AW289" s="136"/>
      <c r="AX289" s="136"/>
      <c r="AY289" s="136"/>
      <c r="AZ289" s="136"/>
      <c r="BA289" s="136"/>
      <c r="BB289" s="136"/>
      <c r="BC289" s="136"/>
      <c r="BD289" s="136"/>
      <c r="BE289" s="136"/>
      <c r="BF289" s="136"/>
      <c r="BG289" s="136"/>
      <c r="BH289" s="136"/>
      <c r="BI289" s="136"/>
      <c r="BJ289" s="136"/>
      <c r="BK289" s="136"/>
      <c r="BL289" s="136"/>
      <c r="BM289" s="136"/>
      <c r="BN289" s="136"/>
      <c r="BO289" s="136"/>
      <c r="BP289" s="136"/>
      <c r="BQ289" s="136"/>
      <c r="BR289" s="136"/>
      <c r="BS289" s="136"/>
      <c r="BT289" s="136"/>
      <c r="BU289" s="136"/>
      <c r="BV289" s="136"/>
      <c r="BW289" s="136"/>
      <c r="BX289" s="136"/>
      <c r="BY289" s="136"/>
      <c r="BZ289" s="136"/>
      <c r="CA289" s="136"/>
      <c r="CB289" s="136"/>
      <c r="CC289" s="136"/>
      <c r="CD289" s="136"/>
      <c r="CE289" s="136"/>
      <c r="CF289" s="211"/>
      <c r="CG289" s="136"/>
      <c r="CH289" s="136"/>
      <c r="CI289" s="136"/>
      <c r="CJ289" s="136"/>
      <c r="CK289" s="136"/>
      <c r="CL289" s="136"/>
      <c r="CM289" s="136"/>
      <c r="CN289" s="136"/>
      <c r="CO289" s="136"/>
      <c r="CP289" s="136"/>
      <c r="CQ289" s="136"/>
      <c r="CR289" s="136"/>
      <c r="CS289" s="136"/>
      <c r="CT289" s="136"/>
      <c r="CU289" s="136"/>
      <c r="CV289" s="136"/>
      <c r="CW289" s="136"/>
      <c r="CX289" s="136"/>
      <c r="CY289" s="136"/>
      <c r="CZ289" s="136"/>
      <c r="DA289" s="136"/>
      <c r="DB289" s="136"/>
      <c r="DC289" s="211"/>
      <c r="DD289" s="136"/>
      <c r="DE289" s="136"/>
      <c r="DF289" s="136"/>
      <c r="DG289" s="136"/>
      <c r="DH289" s="136"/>
      <c r="DI289" s="136"/>
      <c r="DJ289" s="136"/>
      <c r="DK289" s="136"/>
      <c r="DL289" s="136"/>
      <c r="DM289" s="136"/>
      <c r="DN289" s="136"/>
      <c r="DO289" s="136"/>
      <c r="DP289" s="136"/>
      <c r="DQ289" s="136"/>
      <c r="DR289" s="136"/>
      <c r="DS289" s="136"/>
      <c r="DT289" s="136"/>
      <c r="DU289" s="136"/>
      <c r="DV289" s="136"/>
      <c r="DW289" s="136"/>
      <c r="DX289" s="136"/>
    </row>
    <row r="290" spans="1:128" ht="12.75" customHeight="1">
      <c r="A290" s="136"/>
      <c r="B290" s="136"/>
      <c r="C290" s="136"/>
      <c r="D290" s="136"/>
      <c r="E290" s="136"/>
      <c r="F290" s="136"/>
      <c r="G290" s="136"/>
      <c r="H290" s="136"/>
      <c r="I290" s="136"/>
      <c r="J290" s="136"/>
      <c r="K290" s="136"/>
      <c r="L290" s="136"/>
      <c r="M290" s="136"/>
      <c r="N290" s="136"/>
      <c r="O290" s="136"/>
      <c r="P290" s="136"/>
      <c r="Q290" s="136"/>
      <c r="R290" s="136"/>
      <c r="S290" s="136"/>
      <c r="T290" s="136"/>
      <c r="U290" s="136"/>
      <c r="V290" s="136"/>
      <c r="W290" s="136"/>
      <c r="X290" s="136"/>
      <c r="Y290" s="136"/>
      <c r="Z290" s="136"/>
      <c r="AA290" s="136"/>
      <c r="AB290" s="136"/>
      <c r="AC290" s="136"/>
      <c r="AD290" s="136"/>
      <c r="AE290" s="136"/>
      <c r="AF290" s="136"/>
      <c r="AG290" s="136"/>
      <c r="AH290" s="136"/>
      <c r="AI290" s="136"/>
      <c r="AJ290" s="136"/>
      <c r="AK290" s="136"/>
      <c r="AL290" s="136"/>
      <c r="AM290" s="136"/>
      <c r="AN290" s="136"/>
      <c r="AO290" s="136"/>
      <c r="AP290" s="136"/>
      <c r="AQ290" s="136"/>
      <c r="AR290" s="211"/>
      <c r="AS290" s="136"/>
      <c r="AT290" s="136"/>
      <c r="AU290" s="136"/>
      <c r="AV290" s="136"/>
      <c r="AW290" s="136"/>
      <c r="AX290" s="136"/>
      <c r="AY290" s="136"/>
      <c r="AZ290" s="136"/>
      <c r="BA290" s="136"/>
      <c r="BB290" s="136"/>
      <c r="BC290" s="136"/>
      <c r="BD290" s="136"/>
      <c r="BE290" s="136"/>
      <c r="BF290" s="136"/>
      <c r="BG290" s="136"/>
      <c r="BH290" s="136"/>
      <c r="BI290" s="136"/>
      <c r="BJ290" s="136"/>
      <c r="BK290" s="136"/>
      <c r="BL290" s="136"/>
      <c r="BM290" s="136"/>
      <c r="BN290" s="136"/>
      <c r="BO290" s="136"/>
      <c r="BP290" s="136"/>
      <c r="BQ290" s="136"/>
      <c r="BR290" s="136"/>
      <c r="BS290" s="136"/>
      <c r="BT290" s="136"/>
      <c r="BU290" s="136"/>
      <c r="BV290" s="136"/>
      <c r="BW290" s="136"/>
      <c r="BX290" s="136"/>
      <c r="BY290" s="136"/>
      <c r="BZ290" s="136"/>
      <c r="CA290" s="136"/>
      <c r="CB290" s="136"/>
      <c r="CC290" s="136"/>
      <c r="CD290" s="136"/>
      <c r="CE290" s="136"/>
      <c r="CF290" s="211"/>
      <c r="CG290" s="136"/>
      <c r="CH290" s="136"/>
      <c r="CI290" s="136"/>
      <c r="CJ290" s="136"/>
      <c r="CK290" s="136"/>
      <c r="CL290" s="136"/>
      <c r="CM290" s="136"/>
      <c r="CN290" s="136"/>
      <c r="CO290" s="136"/>
      <c r="CP290" s="136"/>
      <c r="CQ290" s="136"/>
      <c r="CR290" s="136"/>
      <c r="CS290" s="136"/>
      <c r="CT290" s="136"/>
      <c r="CU290" s="136"/>
      <c r="CV290" s="136"/>
      <c r="CW290" s="136"/>
      <c r="CX290" s="136"/>
      <c r="CY290" s="136"/>
      <c r="CZ290" s="136"/>
      <c r="DA290" s="136"/>
      <c r="DB290" s="136"/>
      <c r="DC290" s="211"/>
      <c r="DD290" s="136"/>
      <c r="DE290" s="136"/>
      <c r="DF290" s="136"/>
      <c r="DG290" s="136"/>
      <c r="DH290" s="136"/>
      <c r="DI290" s="136"/>
      <c r="DJ290" s="136"/>
      <c r="DK290" s="136"/>
      <c r="DL290" s="136"/>
      <c r="DM290" s="136"/>
      <c r="DN290" s="136"/>
      <c r="DO290" s="136"/>
      <c r="DP290" s="136"/>
      <c r="DQ290" s="136"/>
      <c r="DR290" s="136"/>
      <c r="DS290" s="136"/>
      <c r="DT290" s="136"/>
      <c r="DU290" s="136"/>
      <c r="DV290" s="136"/>
      <c r="DW290" s="136"/>
      <c r="DX290" s="136"/>
    </row>
    <row r="291" spans="1:128" ht="12.75" customHeight="1">
      <c r="A291" s="136"/>
      <c r="B291" s="136"/>
      <c r="C291" s="136"/>
      <c r="D291" s="136"/>
      <c r="E291" s="136"/>
      <c r="F291" s="136"/>
      <c r="G291" s="136"/>
      <c r="H291" s="136"/>
      <c r="I291" s="136"/>
      <c r="J291" s="136"/>
      <c r="K291" s="136"/>
      <c r="L291" s="136"/>
      <c r="M291" s="136"/>
      <c r="N291" s="136"/>
      <c r="O291" s="136"/>
      <c r="P291" s="136"/>
      <c r="Q291" s="136"/>
      <c r="R291" s="136"/>
      <c r="S291" s="136"/>
      <c r="T291" s="136"/>
      <c r="U291" s="136"/>
      <c r="V291" s="136"/>
      <c r="W291" s="136"/>
      <c r="X291" s="136"/>
      <c r="Y291" s="136"/>
      <c r="Z291" s="136"/>
      <c r="AA291" s="136"/>
      <c r="AB291" s="136"/>
      <c r="AC291" s="136"/>
      <c r="AD291" s="136"/>
      <c r="AE291" s="136"/>
      <c r="AF291" s="136"/>
      <c r="AG291" s="136"/>
      <c r="AH291" s="136"/>
      <c r="AI291" s="136"/>
      <c r="AJ291" s="136"/>
      <c r="AK291" s="136"/>
      <c r="AL291" s="136"/>
      <c r="AM291" s="136"/>
      <c r="AN291" s="136"/>
      <c r="AO291" s="136"/>
      <c r="AP291" s="136"/>
      <c r="AQ291" s="136"/>
      <c r="AR291" s="211"/>
      <c r="AS291" s="136"/>
      <c r="AT291" s="136"/>
      <c r="AU291" s="136"/>
      <c r="AV291" s="136"/>
      <c r="AW291" s="136"/>
      <c r="AX291" s="136"/>
      <c r="AY291" s="136"/>
      <c r="AZ291" s="136"/>
      <c r="BA291" s="136"/>
      <c r="BB291" s="136"/>
      <c r="BC291" s="136"/>
      <c r="BD291" s="136"/>
      <c r="BE291" s="136"/>
      <c r="BF291" s="136"/>
      <c r="BG291" s="136"/>
      <c r="BH291" s="136"/>
      <c r="BI291" s="136"/>
      <c r="BJ291" s="136"/>
      <c r="BK291" s="136"/>
      <c r="BL291" s="136"/>
      <c r="BM291" s="136"/>
      <c r="BN291" s="136"/>
      <c r="BO291" s="136"/>
      <c r="BP291" s="136"/>
      <c r="BQ291" s="136"/>
      <c r="BR291" s="136"/>
      <c r="BS291" s="136"/>
      <c r="BT291" s="136"/>
      <c r="BU291" s="136"/>
      <c r="BV291" s="136"/>
      <c r="BW291" s="136"/>
      <c r="BX291" s="136"/>
      <c r="BY291" s="136"/>
      <c r="BZ291" s="136"/>
      <c r="CA291" s="136"/>
      <c r="CB291" s="136"/>
      <c r="CC291" s="136"/>
      <c r="CD291" s="136"/>
      <c r="CE291" s="136"/>
      <c r="CF291" s="211"/>
      <c r="CG291" s="136"/>
      <c r="CH291" s="136"/>
      <c r="CI291" s="136"/>
      <c r="CJ291" s="136"/>
      <c r="CK291" s="136"/>
      <c r="CL291" s="136"/>
      <c r="CM291" s="136"/>
      <c r="CN291" s="136"/>
      <c r="CO291" s="136"/>
      <c r="CP291" s="136"/>
      <c r="CQ291" s="136"/>
      <c r="CR291" s="136"/>
      <c r="CS291" s="136"/>
      <c r="CT291" s="136"/>
      <c r="CU291" s="136"/>
      <c r="CV291" s="136"/>
      <c r="CW291" s="136"/>
      <c r="CX291" s="136"/>
      <c r="CY291" s="136"/>
      <c r="CZ291" s="136"/>
      <c r="DA291" s="136"/>
      <c r="DB291" s="136"/>
      <c r="DC291" s="211"/>
      <c r="DD291" s="136"/>
      <c r="DE291" s="136"/>
      <c r="DF291" s="136"/>
      <c r="DG291" s="136"/>
      <c r="DH291" s="136"/>
      <c r="DI291" s="136"/>
      <c r="DJ291" s="136"/>
      <c r="DK291" s="136"/>
      <c r="DL291" s="136"/>
      <c r="DM291" s="136"/>
      <c r="DN291" s="136"/>
      <c r="DO291" s="136"/>
      <c r="DP291" s="136"/>
      <c r="DQ291" s="136"/>
      <c r="DR291" s="136"/>
      <c r="DS291" s="136"/>
      <c r="DT291" s="136"/>
      <c r="DU291" s="136"/>
      <c r="DV291" s="136"/>
      <c r="DW291" s="136"/>
      <c r="DX291" s="136"/>
    </row>
    <row r="292" spans="1:128" ht="12.75" customHeight="1">
      <c r="A292" s="136"/>
      <c r="B292" s="136"/>
      <c r="C292" s="136"/>
      <c r="D292" s="136"/>
      <c r="E292" s="136"/>
      <c r="F292" s="136"/>
      <c r="G292" s="136"/>
      <c r="H292" s="136"/>
      <c r="I292" s="136"/>
      <c r="J292" s="136"/>
      <c r="K292" s="136"/>
      <c r="L292" s="136"/>
      <c r="M292" s="136"/>
      <c r="N292" s="136"/>
      <c r="O292" s="136"/>
      <c r="P292" s="136"/>
      <c r="Q292" s="136"/>
      <c r="R292" s="136"/>
      <c r="S292" s="136"/>
      <c r="T292" s="136"/>
      <c r="U292" s="136"/>
      <c r="V292" s="136"/>
      <c r="W292" s="136"/>
      <c r="X292" s="136"/>
      <c r="Y292" s="136"/>
      <c r="Z292" s="136"/>
      <c r="AA292" s="136"/>
      <c r="AB292" s="136"/>
      <c r="AC292" s="136"/>
      <c r="AD292" s="136"/>
      <c r="AE292" s="136"/>
      <c r="AF292" s="136"/>
      <c r="AG292" s="136"/>
      <c r="AH292" s="136"/>
      <c r="AI292" s="136"/>
      <c r="AJ292" s="136"/>
      <c r="AK292" s="136"/>
      <c r="AL292" s="136"/>
      <c r="AM292" s="136"/>
      <c r="AN292" s="136"/>
      <c r="AO292" s="136"/>
      <c r="AP292" s="136"/>
      <c r="AQ292" s="136"/>
      <c r="AR292" s="211"/>
      <c r="AS292" s="136"/>
      <c r="AT292" s="136"/>
      <c r="AU292" s="136"/>
      <c r="AV292" s="136"/>
      <c r="AW292" s="136"/>
      <c r="AX292" s="136"/>
      <c r="AY292" s="136"/>
      <c r="AZ292" s="136"/>
      <c r="BA292" s="136"/>
      <c r="BB292" s="136"/>
      <c r="BC292" s="136"/>
      <c r="BD292" s="136"/>
      <c r="BE292" s="136"/>
      <c r="BF292" s="136"/>
      <c r="BG292" s="136"/>
      <c r="BH292" s="136"/>
      <c r="BI292" s="136"/>
      <c r="BJ292" s="136"/>
      <c r="BK292" s="136"/>
      <c r="BL292" s="136"/>
      <c r="BM292" s="136"/>
      <c r="BN292" s="136"/>
      <c r="BO292" s="136"/>
      <c r="BP292" s="136"/>
      <c r="BQ292" s="136"/>
      <c r="BR292" s="136"/>
      <c r="BS292" s="136"/>
      <c r="BT292" s="136"/>
      <c r="BU292" s="136"/>
      <c r="BV292" s="136"/>
      <c r="BW292" s="136"/>
      <c r="BX292" s="136"/>
      <c r="BY292" s="136"/>
      <c r="BZ292" s="136"/>
      <c r="CA292" s="136"/>
      <c r="CB292" s="136"/>
      <c r="CC292" s="136"/>
      <c r="CD292" s="136"/>
      <c r="CE292" s="136"/>
      <c r="CF292" s="211"/>
      <c r="CG292" s="136"/>
      <c r="CH292" s="136"/>
      <c r="CI292" s="136"/>
      <c r="CJ292" s="136"/>
      <c r="CK292" s="136"/>
      <c r="CL292" s="136"/>
      <c r="CM292" s="136"/>
      <c r="CN292" s="136"/>
      <c r="CO292" s="136"/>
      <c r="CP292" s="136"/>
      <c r="CQ292" s="136"/>
      <c r="CR292" s="136"/>
      <c r="CS292" s="136"/>
      <c r="CT292" s="136"/>
      <c r="CU292" s="136"/>
      <c r="CV292" s="136"/>
      <c r="CW292" s="136"/>
      <c r="CX292" s="136"/>
      <c r="CY292" s="136"/>
      <c r="CZ292" s="136"/>
      <c r="DA292" s="136"/>
      <c r="DB292" s="136"/>
      <c r="DC292" s="211"/>
      <c r="DD292" s="136"/>
      <c r="DE292" s="136"/>
      <c r="DF292" s="136"/>
      <c r="DG292" s="136"/>
      <c r="DH292" s="136"/>
      <c r="DI292" s="136"/>
      <c r="DJ292" s="136"/>
      <c r="DK292" s="136"/>
      <c r="DL292" s="136"/>
      <c r="DM292" s="136"/>
      <c r="DN292" s="136"/>
      <c r="DO292" s="136"/>
      <c r="DP292" s="136"/>
      <c r="DQ292" s="136"/>
      <c r="DR292" s="136"/>
      <c r="DS292" s="136"/>
      <c r="DT292" s="136"/>
      <c r="DU292" s="136"/>
      <c r="DV292" s="136"/>
      <c r="DW292" s="136"/>
      <c r="DX292" s="136"/>
    </row>
    <row r="293" spans="1:128" ht="12.75" customHeight="1">
      <c r="A293" s="136"/>
      <c r="B293" s="136"/>
      <c r="C293" s="136"/>
      <c r="D293" s="136"/>
      <c r="E293" s="136"/>
      <c r="F293" s="136"/>
      <c r="G293" s="136"/>
      <c r="H293" s="136"/>
      <c r="I293" s="136"/>
      <c r="J293" s="136"/>
      <c r="K293" s="136"/>
      <c r="L293" s="136"/>
      <c r="M293" s="136"/>
      <c r="N293" s="136"/>
      <c r="O293" s="136"/>
      <c r="P293" s="136"/>
      <c r="Q293" s="136"/>
      <c r="R293" s="136"/>
      <c r="S293" s="136"/>
      <c r="T293" s="136"/>
      <c r="U293" s="136"/>
      <c r="V293" s="136"/>
      <c r="W293" s="136"/>
      <c r="X293" s="136"/>
      <c r="Y293" s="136"/>
      <c r="Z293" s="136"/>
      <c r="AA293" s="136"/>
      <c r="AB293" s="136"/>
      <c r="AC293" s="136"/>
      <c r="AD293" s="136"/>
      <c r="AE293" s="136"/>
      <c r="AF293" s="136"/>
      <c r="AG293" s="136"/>
      <c r="AH293" s="136"/>
      <c r="AI293" s="136"/>
      <c r="AJ293" s="136"/>
      <c r="AK293" s="136"/>
      <c r="AL293" s="136"/>
      <c r="AM293" s="136"/>
      <c r="AN293" s="136"/>
      <c r="AO293" s="136"/>
      <c r="AP293" s="136"/>
      <c r="AQ293" s="136"/>
      <c r="AR293" s="211"/>
      <c r="AS293" s="136"/>
      <c r="AT293" s="136"/>
      <c r="AU293" s="136"/>
      <c r="AV293" s="136"/>
      <c r="AW293" s="136"/>
      <c r="AX293" s="136"/>
      <c r="AY293" s="136"/>
      <c r="AZ293" s="136"/>
      <c r="BA293" s="136"/>
      <c r="BB293" s="136"/>
      <c r="BC293" s="136"/>
      <c r="BD293" s="136"/>
      <c r="BE293" s="136"/>
      <c r="BF293" s="136"/>
      <c r="BG293" s="136"/>
      <c r="BH293" s="136"/>
      <c r="BI293" s="136"/>
      <c r="BJ293" s="136"/>
      <c r="BK293" s="136"/>
      <c r="BL293" s="136"/>
      <c r="BM293" s="136"/>
      <c r="BN293" s="136"/>
      <c r="BO293" s="136"/>
      <c r="BP293" s="136"/>
      <c r="BQ293" s="136"/>
      <c r="BR293" s="136"/>
      <c r="BS293" s="136"/>
      <c r="BT293" s="136"/>
      <c r="BU293" s="136"/>
      <c r="BV293" s="136"/>
      <c r="BW293" s="136"/>
      <c r="BX293" s="136"/>
      <c r="BY293" s="136"/>
      <c r="BZ293" s="136"/>
      <c r="CA293" s="136"/>
      <c r="CB293" s="136"/>
      <c r="CC293" s="136"/>
      <c r="CD293" s="136"/>
      <c r="CE293" s="136"/>
      <c r="CF293" s="211"/>
      <c r="CG293" s="136"/>
      <c r="CH293" s="136"/>
      <c r="CI293" s="136"/>
      <c r="CJ293" s="136"/>
      <c r="CK293" s="136"/>
      <c r="CL293" s="136"/>
      <c r="CM293" s="136"/>
      <c r="CN293" s="136"/>
      <c r="CO293" s="136"/>
      <c r="CP293" s="136"/>
      <c r="CQ293" s="136"/>
      <c r="CR293" s="136"/>
      <c r="CS293" s="136"/>
      <c r="CT293" s="136"/>
      <c r="CU293" s="136"/>
      <c r="CV293" s="136"/>
      <c r="CW293" s="136"/>
      <c r="CX293" s="136"/>
      <c r="CY293" s="136"/>
      <c r="CZ293" s="136"/>
      <c r="DA293" s="136"/>
      <c r="DB293" s="136"/>
      <c r="DC293" s="211"/>
      <c r="DD293" s="136"/>
      <c r="DE293" s="136"/>
      <c r="DF293" s="136"/>
      <c r="DG293" s="136"/>
      <c r="DH293" s="136"/>
      <c r="DI293" s="136"/>
      <c r="DJ293" s="136"/>
      <c r="DK293" s="136"/>
      <c r="DL293" s="136"/>
      <c r="DM293" s="136"/>
      <c r="DN293" s="136"/>
      <c r="DO293" s="136"/>
      <c r="DP293" s="136"/>
      <c r="DQ293" s="136"/>
      <c r="DR293" s="136"/>
      <c r="DS293" s="136"/>
      <c r="DT293" s="136"/>
      <c r="DU293" s="136"/>
      <c r="DV293" s="136"/>
      <c r="DW293" s="136"/>
      <c r="DX293" s="136"/>
    </row>
    <row r="294" spans="1:128" ht="12.75" customHeight="1">
      <c r="A294" s="136"/>
      <c r="B294" s="136"/>
      <c r="C294" s="136"/>
      <c r="D294" s="136"/>
      <c r="E294" s="136"/>
      <c r="F294" s="136"/>
      <c r="G294" s="136"/>
      <c r="H294" s="136"/>
      <c r="I294" s="136"/>
      <c r="J294" s="136"/>
      <c r="K294" s="136"/>
      <c r="L294" s="136"/>
      <c r="M294" s="136"/>
      <c r="N294" s="136"/>
      <c r="O294" s="136"/>
      <c r="P294" s="136"/>
      <c r="Q294" s="136"/>
      <c r="R294" s="136"/>
      <c r="S294" s="136"/>
      <c r="T294" s="136"/>
      <c r="U294" s="136"/>
      <c r="V294" s="136"/>
      <c r="W294" s="136"/>
      <c r="X294" s="136"/>
      <c r="Y294" s="136"/>
      <c r="Z294" s="136"/>
      <c r="AA294" s="136"/>
      <c r="AB294" s="136"/>
      <c r="AC294" s="136"/>
      <c r="AD294" s="136"/>
      <c r="AE294" s="136"/>
      <c r="AF294" s="136"/>
      <c r="AG294" s="136"/>
      <c r="AH294" s="136"/>
      <c r="AI294" s="136"/>
      <c r="AJ294" s="136"/>
      <c r="AK294" s="136"/>
      <c r="AL294" s="136"/>
      <c r="AM294" s="136"/>
      <c r="AN294" s="136"/>
      <c r="AO294" s="136"/>
      <c r="AP294" s="136"/>
      <c r="AQ294" s="136"/>
      <c r="AR294" s="211"/>
      <c r="AS294" s="136"/>
      <c r="AT294" s="136"/>
      <c r="AU294" s="136"/>
      <c r="AV294" s="136"/>
      <c r="AW294" s="136"/>
      <c r="AX294" s="136"/>
      <c r="AY294" s="136"/>
      <c r="AZ294" s="136"/>
      <c r="BA294" s="136"/>
      <c r="BB294" s="136"/>
      <c r="BC294" s="136"/>
      <c r="BD294" s="136"/>
      <c r="BE294" s="136"/>
      <c r="BF294" s="136"/>
      <c r="BG294" s="136"/>
      <c r="BH294" s="136"/>
      <c r="BI294" s="136"/>
      <c r="BJ294" s="136"/>
      <c r="BK294" s="136"/>
      <c r="BL294" s="136"/>
      <c r="BM294" s="136"/>
      <c r="BN294" s="136"/>
      <c r="BO294" s="136"/>
      <c r="BP294" s="136"/>
      <c r="BQ294" s="136"/>
      <c r="BR294" s="136"/>
      <c r="BS294" s="136"/>
      <c r="BT294" s="136"/>
      <c r="BU294" s="136"/>
      <c r="BV294" s="136"/>
      <c r="BW294" s="136"/>
      <c r="BX294" s="136"/>
      <c r="BY294" s="136"/>
      <c r="BZ294" s="136"/>
      <c r="CA294" s="136"/>
      <c r="CB294" s="136"/>
      <c r="CC294" s="136"/>
      <c r="CD294" s="136"/>
      <c r="CE294" s="136"/>
      <c r="CF294" s="211"/>
      <c r="CG294" s="136"/>
      <c r="CH294" s="136"/>
      <c r="CI294" s="136"/>
      <c r="CJ294" s="136"/>
      <c r="CK294" s="136"/>
      <c r="CL294" s="136"/>
      <c r="CM294" s="136"/>
      <c r="CN294" s="136"/>
      <c r="CO294" s="136"/>
      <c r="CP294" s="136"/>
      <c r="CQ294" s="136"/>
      <c r="CR294" s="136"/>
      <c r="CS294" s="136"/>
      <c r="CT294" s="136"/>
      <c r="CU294" s="136"/>
      <c r="CV294" s="136"/>
      <c r="CW294" s="136"/>
      <c r="CX294" s="136"/>
      <c r="CY294" s="136"/>
      <c r="CZ294" s="136"/>
      <c r="DA294" s="136"/>
      <c r="DB294" s="136"/>
      <c r="DC294" s="211"/>
      <c r="DD294" s="136"/>
      <c r="DE294" s="136"/>
      <c r="DF294" s="136"/>
      <c r="DG294" s="136"/>
      <c r="DH294" s="136"/>
      <c r="DI294" s="136"/>
      <c r="DJ294" s="136"/>
      <c r="DK294" s="136"/>
      <c r="DL294" s="136"/>
      <c r="DM294" s="136"/>
      <c r="DN294" s="136"/>
      <c r="DO294" s="136"/>
      <c r="DP294" s="136"/>
      <c r="DQ294" s="136"/>
      <c r="DR294" s="136"/>
      <c r="DS294" s="136"/>
      <c r="DT294" s="136"/>
      <c r="DU294" s="136"/>
      <c r="DV294" s="136"/>
      <c r="DW294" s="136"/>
      <c r="DX294" s="136"/>
    </row>
    <row r="295" spans="1:128" ht="12.75" customHeight="1">
      <c r="A295" s="136"/>
      <c r="B295" s="136"/>
      <c r="C295" s="136"/>
      <c r="D295" s="136"/>
      <c r="E295" s="136"/>
      <c r="F295" s="136"/>
      <c r="G295" s="136"/>
      <c r="H295" s="136"/>
      <c r="I295" s="136"/>
      <c r="J295" s="136"/>
      <c r="K295" s="136"/>
      <c r="L295" s="136"/>
      <c r="M295" s="136"/>
      <c r="N295" s="136"/>
      <c r="O295" s="136"/>
      <c r="P295" s="136"/>
      <c r="Q295" s="136"/>
      <c r="R295" s="136"/>
      <c r="S295" s="136"/>
      <c r="T295" s="136"/>
      <c r="U295" s="136"/>
      <c r="V295" s="136"/>
      <c r="W295" s="136"/>
      <c r="X295" s="136"/>
      <c r="Y295" s="136"/>
      <c r="Z295" s="136"/>
      <c r="AA295" s="136"/>
      <c r="AB295" s="136"/>
      <c r="AC295" s="136"/>
      <c r="AD295" s="136"/>
      <c r="AE295" s="136"/>
      <c r="AF295" s="136"/>
      <c r="AG295" s="136"/>
      <c r="AH295" s="136"/>
      <c r="AI295" s="136"/>
      <c r="AJ295" s="136"/>
      <c r="AK295" s="136"/>
      <c r="AL295" s="136"/>
      <c r="AM295" s="136"/>
      <c r="AN295" s="136"/>
      <c r="AO295" s="136"/>
      <c r="AP295" s="136"/>
      <c r="AQ295" s="136"/>
      <c r="AR295" s="211"/>
      <c r="AS295" s="136"/>
      <c r="AT295" s="136"/>
      <c r="AU295" s="136"/>
      <c r="AV295" s="136"/>
      <c r="AW295" s="136"/>
      <c r="AX295" s="136"/>
      <c r="AY295" s="136"/>
      <c r="AZ295" s="136"/>
      <c r="BA295" s="136"/>
      <c r="BB295" s="136"/>
      <c r="BC295" s="136"/>
      <c r="BD295" s="136"/>
      <c r="BE295" s="136"/>
      <c r="BF295" s="136"/>
      <c r="BG295" s="136"/>
      <c r="BH295" s="136"/>
      <c r="BI295" s="136"/>
      <c r="BJ295" s="136"/>
      <c r="BK295" s="136"/>
      <c r="BL295" s="136"/>
      <c r="BM295" s="136"/>
      <c r="BN295" s="136"/>
      <c r="BO295" s="136"/>
      <c r="BP295" s="136"/>
      <c r="BQ295" s="136"/>
      <c r="BR295" s="136"/>
      <c r="BS295" s="136"/>
      <c r="BT295" s="136"/>
      <c r="BU295" s="136"/>
      <c r="BV295" s="136"/>
      <c r="BW295" s="136"/>
      <c r="BX295" s="136"/>
      <c r="BY295" s="136"/>
      <c r="BZ295" s="136"/>
      <c r="CA295" s="136"/>
      <c r="CB295" s="136"/>
      <c r="CC295" s="136"/>
      <c r="CD295" s="136"/>
      <c r="CE295" s="136"/>
      <c r="CF295" s="211"/>
      <c r="CG295" s="136"/>
      <c r="CH295" s="136"/>
      <c r="CI295" s="136"/>
      <c r="CJ295" s="136"/>
      <c r="CK295" s="136"/>
      <c r="CL295" s="136"/>
      <c r="CM295" s="136"/>
      <c r="CN295" s="136"/>
      <c r="CO295" s="136"/>
      <c r="CP295" s="136"/>
      <c r="CQ295" s="136"/>
      <c r="CR295" s="136"/>
      <c r="CS295" s="136"/>
      <c r="CT295" s="136"/>
      <c r="CU295" s="136"/>
      <c r="CV295" s="136"/>
      <c r="CW295" s="136"/>
      <c r="CX295" s="136"/>
      <c r="CY295" s="136"/>
      <c r="CZ295" s="136"/>
      <c r="DA295" s="136"/>
      <c r="DB295" s="136"/>
      <c r="DC295" s="211"/>
      <c r="DD295" s="136"/>
      <c r="DE295" s="136"/>
      <c r="DF295" s="136"/>
      <c r="DG295" s="136"/>
      <c r="DH295" s="136"/>
      <c r="DI295" s="136"/>
      <c r="DJ295" s="136"/>
      <c r="DK295" s="136"/>
      <c r="DL295" s="136"/>
      <c r="DM295" s="136"/>
      <c r="DN295" s="136"/>
      <c r="DO295" s="136"/>
      <c r="DP295" s="136"/>
      <c r="DQ295" s="136"/>
      <c r="DR295" s="136"/>
      <c r="DS295" s="136"/>
      <c r="DT295" s="136"/>
      <c r="DU295" s="136"/>
      <c r="DV295" s="136"/>
      <c r="DW295" s="136"/>
      <c r="DX295" s="136"/>
    </row>
    <row r="296" spans="1:128" ht="12.75" customHeight="1">
      <c r="A296" s="136"/>
      <c r="B296" s="136"/>
      <c r="C296" s="136"/>
      <c r="D296" s="136"/>
      <c r="E296" s="136"/>
      <c r="F296" s="136"/>
      <c r="G296" s="136"/>
      <c r="H296" s="136"/>
      <c r="I296" s="136"/>
      <c r="J296" s="136"/>
      <c r="K296" s="136"/>
      <c r="L296" s="136"/>
      <c r="M296" s="136"/>
      <c r="N296" s="136"/>
      <c r="O296" s="136"/>
      <c r="P296" s="136"/>
      <c r="Q296" s="136"/>
      <c r="R296" s="136"/>
      <c r="S296" s="136"/>
      <c r="T296" s="136"/>
      <c r="U296" s="136"/>
      <c r="V296" s="136"/>
      <c r="W296" s="136"/>
      <c r="X296" s="136"/>
      <c r="Y296" s="136"/>
      <c r="Z296" s="136"/>
      <c r="AA296" s="136"/>
      <c r="AB296" s="136"/>
      <c r="AC296" s="136"/>
      <c r="AD296" s="136"/>
      <c r="AE296" s="136"/>
      <c r="AF296" s="136"/>
      <c r="AG296" s="136"/>
      <c r="AH296" s="136"/>
      <c r="AI296" s="136"/>
      <c r="AJ296" s="136"/>
      <c r="AK296" s="136"/>
      <c r="AL296" s="136"/>
      <c r="AM296" s="136"/>
      <c r="AN296" s="136"/>
      <c r="AO296" s="136"/>
      <c r="AP296" s="136"/>
      <c r="AQ296" s="136"/>
      <c r="AR296" s="211"/>
      <c r="AS296" s="136"/>
      <c r="AT296" s="136"/>
      <c r="AU296" s="136"/>
      <c r="AV296" s="136"/>
      <c r="AW296" s="136"/>
      <c r="AX296" s="136"/>
      <c r="AY296" s="136"/>
      <c r="AZ296" s="136"/>
      <c r="BA296" s="136"/>
      <c r="BB296" s="136"/>
      <c r="BC296" s="136"/>
      <c r="BD296" s="136"/>
      <c r="BE296" s="136"/>
      <c r="BF296" s="136"/>
      <c r="BG296" s="136"/>
      <c r="BH296" s="136"/>
      <c r="BI296" s="136"/>
      <c r="BJ296" s="136"/>
      <c r="BK296" s="136"/>
      <c r="BL296" s="136"/>
      <c r="BM296" s="136"/>
      <c r="BN296" s="136"/>
      <c r="BO296" s="136"/>
      <c r="BP296" s="136"/>
      <c r="BQ296" s="136"/>
      <c r="BR296" s="136"/>
      <c r="BS296" s="136"/>
      <c r="BT296" s="136"/>
      <c r="BU296" s="136"/>
      <c r="BV296" s="136"/>
      <c r="BW296" s="136"/>
      <c r="BX296" s="136"/>
      <c r="BY296" s="136"/>
      <c r="BZ296" s="136"/>
      <c r="CA296" s="136"/>
      <c r="CB296" s="136"/>
      <c r="CC296" s="136"/>
      <c r="CD296" s="136"/>
      <c r="CE296" s="136"/>
      <c r="CF296" s="211"/>
      <c r="CG296" s="136"/>
      <c r="CH296" s="136"/>
      <c r="CI296" s="136"/>
      <c r="CJ296" s="136"/>
      <c r="CK296" s="136"/>
      <c r="CL296" s="136"/>
      <c r="CM296" s="136"/>
      <c r="CN296" s="136"/>
      <c r="CO296" s="136"/>
      <c r="CP296" s="136"/>
      <c r="CQ296" s="136"/>
      <c r="CR296" s="136"/>
      <c r="CS296" s="136"/>
      <c r="CT296" s="136"/>
      <c r="CU296" s="136"/>
      <c r="CV296" s="136"/>
      <c r="CW296" s="136"/>
      <c r="CX296" s="136"/>
      <c r="CY296" s="136"/>
      <c r="CZ296" s="136"/>
      <c r="DA296" s="136"/>
      <c r="DB296" s="136"/>
      <c r="DC296" s="211"/>
      <c r="DD296" s="136"/>
      <c r="DE296" s="136"/>
      <c r="DF296" s="136"/>
      <c r="DG296" s="136"/>
      <c r="DH296" s="136"/>
      <c r="DI296" s="136"/>
      <c r="DJ296" s="136"/>
      <c r="DK296" s="136"/>
      <c r="DL296" s="136"/>
      <c r="DM296" s="136"/>
      <c r="DN296" s="136"/>
      <c r="DO296" s="136"/>
      <c r="DP296" s="136"/>
      <c r="DQ296" s="136"/>
      <c r="DR296" s="136"/>
      <c r="DS296" s="136"/>
      <c r="DT296" s="136"/>
      <c r="DU296" s="136"/>
      <c r="DV296" s="136"/>
      <c r="DW296" s="136"/>
      <c r="DX296" s="136"/>
    </row>
    <row r="297" spans="1:128" ht="12.75" customHeight="1">
      <c r="A297" s="136"/>
      <c r="B297" s="136"/>
      <c r="C297" s="136"/>
      <c r="D297" s="136"/>
      <c r="E297" s="136"/>
      <c r="F297" s="136"/>
      <c r="G297" s="136"/>
      <c r="H297" s="136"/>
      <c r="I297" s="136"/>
      <c r="J297" s="136"/>
      <c r="K297" s="136"/>
      <c r="L297" s="136"/>
      <c r="M297" s="136"/>
      <c r="N297" s="136"/>
      <c r="O297" s="136"/>
      <c r="P297" s="136"/>
      <c r="Q297" s="136"/>
      <c r="R297" s="136"/>
      <c r="S297" s="136"/>
      <c r="T297" s="136"/>
      <c r="U297" s="136"/>
      <c r="V297" s="136"/>
      <c r="W297" s="136"/>
      <c r="X297" s="136"/>
      <c r="Y297" s="136"/>
      <c r="Z297" s="136"/>
      <c r="AA297" s="136"/>
      <c r="AB297" s="136"/>
      <c r="AC297" s="136"/>
      <c r="AD297" s="136"/>
      <c r="AE297" s="136"/>
      <c r="AF297" s="136"/>
      <c r="AG297" s="136"/>
      <c r="AH297" s="136"/>
      <c r="AI297" s="136"/>
      <c r="AJ297" s="136"/>
      <c r="AK297" s="136"/>
      <c r="AL297" s="136"/>
      <c r="AM297" s="136"/>
      <c r="AN297" s="136"/>
      <c r="AO297" s="136"/>
      <c r="AP297" s="136"/>
      <c r="AQ297" s="136"/>
      <c r="AR297" s="211"/>
      <c r="AS297" s="136"/>
      <c r="AT297" s="136"/>
      <c r="AU297" s="136"/>
      <c r="AV297" s="136"/>
      <c r="AW297" s="136"/>
      <c r="AX297" s="136"/>
      <c r="AY297" s="136"/>
      <c r="AZ297" s="136"/>
      <c r="BA297" s="136"/>
      <c r="BB297" s="136"/>
      <c r="BC297" s="136"/>
      <c r="BD297" s="136"/>
      <c r="BE297" s="136"/>
      <c r="BF297" s="136"/>
      <c r="BG297" s="136"/>
      <c r="BH297" s="136"/>
      <c r="BI297" s="136"/>
      <c r="BJ297" s="136"/>
      <c r="BK297" s="136"/>
      <c r="BL297" s="136"/>
      <c r="BM297" s="136"/>
      <c r="BN297" s="136"/>
      <c r="BO297" s="136"/>
      <c r="BP297" s="136"/>
      <c r="BQ297" s="136"/>
      <c r="BR297" s="136"/>
      <c r="BS297" s="136"/>
      <c r="BT297" s="136"/>
      <c r="BU297" s="136"/>
      <c r="BV297" s="136"/>
      <c r="BW297" s="136"/>
      <c r="BX297" s="136"/>
      <c r="BY297" s="136"/>
      <c r="BZ297" s="136"/>
      <c r="CA297" s="136"/>
      <c r="CB297" s="136"/>
      <c r="CC297" s="136"/>
      <c r="CD297" s="136"/>
      <c r="CE297" s="136"/>
      <c r="CF297" s="211"/>
      <c r="CG297" s="136"/>
      <c r="CH297" s="136"/>
      <c r="CI297" s="136"/>
      <c r="CJ297" s="136"/>
      <c r="CK297" s="136"/>
      <c r="CL297" s="136"/>
      <c r="CM297" s="136"/>
      <c r="CN297" s="136"/>
      <c r="CO297" s="136"/>
      <c r="CP297" s="136"/>
      <c r="CQ297" s="136"/>
      <c r="CR297" s="136"/>
      <c r="CS297" s="136"/>
      <c r="CT297" s="136"/>
      <c r="CU297" s="136"/>
      <c r="CV297" s="136"/>
      <c r="CW297" s="136"/>
      <c r="CX297" s="136"/>
      <c r="CY297" s="136"/>
      <c r="CZ297" s="136"/>
      <c r="DA297" s="136"/>
      <c r="DB297" s="136"/>
      <c r="DC297" s="211"/>
      <c r="DD297" s="136"/>
      <c r="DE297" s="136"/>
      <c r="DF297" s="136"/>
      <c r="DG297" s="136"/>
      <c r="DH297" s="136"/>
      <c r="DI297" s="136"/>
      <c r="DJ297" s="136"/>
      <c r="DK297" s="136"/>
      <c r="DL297" s="136"/>
      <c r="DM297" s="136"/>
      <c r="DN297" s="136"/>
      <c r="DO297" s="136"/>
      <c r="DP297" s="136"/>
      <c r="DQ297" s="136"/>
      <c r="DR297" s="136"/>
      <c r="DS297" s="136"/>
      <c r="DT297" s="136"/>
      <c r="DU297" s="136"/>
      <c r="DV297" s="136"/>
      <c r="DW297" s="136"/>
      <c r="DX297" s="136"/>
    </row>
    <row r="298" spans="1:128" ht="12.75" customHeight="1">
      <c r="A298" s="136"/>
      <c r="B298" s="136"/>
      <c r="C298" s="136"/>
      <c r="D298" s="136"/>
      <c r="E298" s="136"/>
      <c r="F298" s="136"/>
      <c r="G298" s="136"/>
      <c r="H298" s="136"/>
      <c r="I298" s="136"/>
      <c r="J298" s="136"/>
      <c r="K298" s="136"/>
      <c r="L298" s="136"/>
      <c r="M298" s="136"/>
      <c r="N298" s="136"/>
      <c r="O298" s="136"/>
      <c r="P298" s="136"/>
      <c r="Q298" s="136"/>
      <c r="R298" s="136"/>
      <c r="S298" s="136"/>
      <c r="T298" s="136"/>
      <c r="U298" s="136"/>
      <c r="V298" s="136"/>
      <c r="W298" s="136"/>
      <c r="X298" s="136"/>
      <c r="Y298" s="136"/>
      <c r="Z298" s="136"/>
      <c r="AA298" s="136"/>
      <c r="AB298" s="136"/>
      <c r="AC298" s="136"/>
      <c r="AD298" s="136"/>
      <c r="AE298" s="136"/>
      <c r="AF298" s="136"/>
      <c r="AG298" s="136"/>
      <c r="AH298" s="136"/>
      <c r="AI298" s="136"/>
      <c r="AJ298" s="136"/>
      <c r="AK298" s="136"/>
      <c r="AL298" s="136"/>
      <c r="AM298" s="136"/>
      <c r="AN298" s="136"/>
      <c r="AO298" s="136"/>
      <c r="AP298" s="136"/>
      <c r="AQ298" s="136"/>
      <c r="AR298" s="211"/>
      <c r="AS298" s="136"/>
      <c r="AT298" s="136"/>
      <c r="AU298" s="136"/>
      <c r="AV298" s="136"/>
      <c r="AW298" s="136"/>
      <c r="AX298" s="136"/>
      <c r="AY298" s="136"/>
      <c r="AZ298" s="136"/>
      <c r="BA298" s="136"/>
      <c r="BB298" s="136"/>
      <c r="BC298" s="136"/>
      <c r="BD298" s="136"/>
      <c r="BE298" s="136"/>
      <c r="BF298" s="136"/>
      <c r="BG298" s="136"/>
      <c r="BH298" s="136"/>
      <c r="BI298" s="136"/>
      <c r="BJ298" s="136"/>
      <c r="BK298" s="136"/>
      <c r="BL298" s="136"/>
      <c r="BM298" s="136"/>
      <c r="BN298" s="136"/>
      <c r="BO298" s="136"/>
      <c r="BP298" s="136"/>
      <c r="BQ298" s="136"/>
      <c r="BR298" s="136"/>
      <c r="BS298" s="136"/>
      <c r="BT298" s="136"/>
      <c r="BU298" s="136"/>
      <c r="BV298" s="136"/>
      <c r="BW298" s="136"/>
      <c r="BX298" s="136"/>
      <c r="BY298" s="136"/>
      <c r="BZ298" s="136"/>
      <c r="CA298" s="136"/>
      <c r="CB298" s="136"/>
      <c r="CC298" s="136"/>
      <c r="CD298" s="136"/>
      <c r="CE298" s="136"/>
      <c r="CF298" s="211"/>
      <c r="CG298" s="136"/>
      <c r="CH298" s="136"/>
      <c r="CI298" s="136"/>
      <c r="CJ298" s="136"/>
      <c r="CK298" s="136"/>
      <c r="CL298" s="136"/>
      <c r="CM298" s="136"/>
      <c r="CN298" s="136"/>
      <c r="CO298" s="136"/>
      <c r="CP298" s="136"/>
      <c r="CQ298" s="136"/>
      <c r="CR298" s="136"/>
      <c r="CS298" s="136"/>
      <c r="CT298" s="136"/>
      <c r="CU298" s="136"/>
      <c r="CV298" s="136"/>
      <c r="CW298" s="136"/>
      <c r="CX298" s="136"/>
      <c r="CY298" s="136"/>
      <c r="CZ298" s="136"/>
      <c r="DA298" s="136"/>
      <c r="DB298" s="136"/>
      <c r="DC298" s="211"/>
      <c r="DD298" s="136"/>
      <c r="DE298" s="136"/>
      <c r="DF298" s="136"/>
      <c r="DG298" s="136"/>
      <c r="DH298" s="136"/>
      <c r="DI298" s="136"/>
      <c r="DJ298" s="136"/>
      <c r="DK298" s="136"/>
      <c r="DL298" s="136"/>
      <c r="DM298" s="136"/>
      <c r="DN298" s="136"/>
      <c r="DO298" s="136"/>
      <c r="DP298" s="136"/>
      <c r="DQ298" s="136"/>
      <c r="DR298" s="136"/>
      <c r="DS298" s="136"/>
      <c r="DT298" s="136"/>
      <c r="DU298" s="136"/>
      <c r="DV298" s="136"/>
      <c r="DW298" s="136"/>
      <c r="DX298" s="136"/>
    </row>
    <row r="299" spans="1:128" ht="12.75" customHeight="1">
      <c r="A299" s="136"/>
      <c r="B299" s="136"/>
      <c r="C299" s="136"/>
      <c r="D299" s="136"/>
      <c r="E299" s="136"/>
      <c r="F299" s="136"/>
      <c r="G299" s="136"/>
      <c r="H299" s="136"/>
      <c r="I299" s="136"/>
      <c r="J299" s="136"/>
      <c r="K299" s="136"/>
      <c r="L299" s="136"/>
      <c r="M299" s="136"/>
      <c r="N299" s="136"/>
      <c r="O299" s="136"/>
      <c r="P299" s="136"/>
      <c r="Q299" s="136"/>
      <c r="R299" s="136"/>
      <c r="S299" s="136"/>
      <c r="T299" s="136"/>
      <c r="U299" s="136"/>
      <c r="V299" s="136"/>
      <c r="W299" s="136"/>
      <c r="X299" s="136"/>
      <c r="Y299" s="136"/>
      <c r="Z299" s="136"/>
      <c r="AA299" s="136"/>
      <c r="AB299" s="136"/>
      <c r="AC299" s="136"/>
      <c r="AD299" s="136"/>
      <c r="AE299" s="136"/>
      <c r="AF299" s="136"/>
      <c r="AG299" s="136"/>
      <c r="AH299" s="136"/>
      <c r="AI299" s="136"/>
      <c r="AJ299" s="136"/>
      <c r="AK299" s="136"/>
      <c r="AL299" s="136"/>
      <c r="AM299" s="136"/>
      <c r="AN299" s="136"/>
      <c r="AO299" s="136"/>
      <c r="AP299" s="136"/>
      <c r="AQ299" s="136"/>
      <c r="AR299" s="211"/>
      <c r="AS299" s="136"/>
      <c r="AT299" s="136"/>
      <c r="AU299" s="136"/>
      <c r="AV299" s="136"/>
      <c r="AW299" s="136"/>
      <c r="AX299" s="136"/>
      <c r="AY299" s="136"/>
      <c r="AZ299" s="136"/>
      <c r="BA299" s="136"/>
      <c r="BB299" s="136"/>
      <c r="BC299" s="136"/>
      <c r="BD299" s="136"/>
      <c r="BE299" s="136"/>
      <c r="BF299" s="136"/>
      <c r="BG299" s="136"/>
      <c r="BH299" s="136"/>
      <c r="BI299" s="136"/>
      <c r="BJ299" s="136"/>
      <c r="BK299" s="136"/>
      <c r="BL299" s="136"/>
      <c r="BM299" s="136"/>
      <c r="BN299" s="136"/>
      <c r="BO299" s="136"/>
      <c r="BP299" s="136"/>
      <c r="BQ299" s="136"/>
      <c r="BR299" s="136"/>
      <c r="BS299" s="136"/>
      <c r="BT299" s="136"/>
      <c r="BU299" s="136"/>
      <c r="BV299" s="136"/>
      <c r="BW299" s="136"/>
      <c r="BX299" s="136"/>
      <c r="BY299" s="136"/>
      <c r="BZ299" s="136"/>
      <c r="CA299" s="136"/>
      <c r="CB299" s="136"/>
      <c r="CC299" s="136"/>
      <c r="CD299" s="136"/>
      <c r="CE299" s="136"/>
      <c r="CF299" s="211"/>
      <c r="CG299" s="136"/>
      <c r="CH299" s="136"/>
      <c r="CI299" s="136"/>
      <c r="CJ299" s="136"/>
      <c r="CK299" s="136"/>
      <c r="CL299" s="136"/>
      <c r="CM299" s="136"/>
      <c r="CN299" s="136"/>
      <c r="CO299" s="136"/>
      <c r="CP299" s="136"/>
      <c r="CQ299" s="136"/>
      <c r="CR299" s="136"/>
      <c r="CS299" s="136"/>
      <c r="CT299" s="136"/>
      <c r="CU299" s="136"/>
      <c r="CV299" s="136"/>
      <c r="CW299" s="136"/>
      <c r="CX299" s="136"/>
      <c r="CY299" s="136"/>
      <c r="CZ299" s="136"/>
      <c r="DA299" s="136"/>
      <c r="DB299" s="136"/>
      <c r="DC299" s="211"/>
      <c r="DD299" s="136"/>
      <c r="DE299" s="136"/>
      <c r="DF299" s="136"/>
      <c r="DG299" s="136"/>
      <c r="DH299" s="136"/>
      <c r="DI299" s="136"/>
      <c r="DJ299" s="136"/>
      <c r="DK299" s="136"/>
      <c r="DL299" s="136"/>
      <c r="DM299" s="136"/>
      <c r="DN299" s="136"/>
      <c r="DO299" s="136"/>
      <c r="DP299" s="136"/>
      <c r="DQ299" s="136"/>
      <c r="DR299" s="136"/>
      <c r="DS299" s="136"/>
      <c r="DT299" s="136"/>
      <c r="DU299" s="136"/>
      <c r="DV299" s="136"/>
      <c r="DW299" s="136"/>
      <c r="DX299" s="136"/>
    </row>
    <row r="300" spans="1:128" ht="12.75" customHeight="1">
      <c r="A300" s="136"/>
      <c r="B300" s="136"/>
      <c r="C300" s="136"/>
      <c r="D300" s="136"/>
      <c r="E300" s="136"/>
      <c r="F300" s="136"/>
      <c r="G300" s="136"/>
      <c r="H300" s="136"/>
      <c r="I300" s="136"/>
      <c r="J300" s="136"/>
      <c r="K300" s="136"/>
      <c r="L300" s="136"/>
      <c r="M300" s="136"/>
      <c r="N300" s="136"/>
      <c r="O300" s="136"/>
      <c r="P300" s="136"/>
      <c r="Q300" s="136"/>
      <c r="R300" s="136"/>
      <c r="S300" s="136"/>
      <c r="T300" s="136"/>
      <c r="U300" s="136"/>
      <c r="V300" s="136"/>
      <c r="W300" s="136"/>
      <c r="X300" s="136"/>
      <c r="Y300" s="136"/>
      <c r="Z300" s="136"/>
      <c r="AA300" s="136"/>
      <c r="AB300" s="136"/>
      <c r="AC300" s="136"/>
      <c r="AD300" s="136"/>
      <c r="AE300" s="136"/>
      <c r="AF300" s="136"/>
      <c r="AG300" s="136"/>
      <c r="AH300" s="136"/>
      <c r="AI300" s="136"/>
      <c r="AJ300" s="136"/>
      <c r="AK300" s="136"/>
      <c r="AL300" s="136"/>
      <c r="AM300" s="136"/>
      <c r="AN300" s="136"/>
      <c r="AO300" s="136"/>
      <c r="AP300" s="136"/>
      <c r="AQ300" s="136"/>
      <c r="AR300" s="211"/>
      <c r="AS300" s="136"/>
      <c r="AT300" s="136"/>
      <c r="AU300" s="136"/>
      <c r="AV300" s="136"/>
      <c r="AW300" s="136"/>
      <c r="AX300" s="136"/>
      <c r="AY300" s="136"/>
      <c r="AZ300" s="136"/>
      <c r="BA300" s="136"/>
      <c r="BB300" s="136"/>
      <c r="BC300" s="136"/>
      <c r="BD300" s="136"/>
      <c r="BE300" s="136"/>
      <c r="BF300" s="136"/>
      <c r="BG300" s="136"/>
      <c r="BH300" s="136"/>
      <c r="BI300" s="136"/>
      <c r="BJ300" s="136"/>
      <c r="BK300" s="136"/>
      <c r="BL300" s="136"/>
      <c r="BM300" s="136"/>
      <c r="BN300" s="136"/>
      <c r="BO300" s="136"/>
      <c r="BP300" s="136"/>
      <c r="BQ300" s="136"/>
      <c r="BR300" s="136"/>
      <c r="BS300" s="136"/>
      <c r="BT300" s="136"/>
      <c r="BU300" s="136"/>
      <c r="BV300" s="136"/>
      <c r="BW300" s="136"/>
      <c r="BX300" s="136"/>
      <c r="BY300" s="136"/>
      <c r="BZ300" s="136"/>
      <c r="CA300" s="136"/>
      <c r="CB300" s="136"/>
      <c r="CC300" s="136"/>
      <c r="CD300" s="136"/>
      <c r="CE300" s="136"/>
      <c r="CF300" s="211"/>
      <c r="CG300" s="136"/>
      <c r="CH300" s="136"/>
      <c r="CI300" s="136"/>
      <c r="CJ300" s="136"/>
      <c r="CK300" s="136"/>
      <c r="CL300" s="136"/>
      <c r="CM300" s="136"/>
      <c r="CN300" s="136"/>
      <c r="CO300" s="136"/>
      <c r="CP300" s="136"/>
      <c r="CQ300" s="136"/>
      <c r="CR300" s="136"/>
      <c r="CS300" s="136"/>
      <c r="CT300" s="136"/>
      <c r="CU300" s="136"/>
      <c r="CV300" s="136"/>
      <c r="CW300" s="136"/>
      <c r="CX300" s="136"/>
      <c r="CY300" s="136"/>
      <c r="CZ300" s="136"/>
      <c r="DA300" s="136"/>
      <c r="DB300" s="136"/>
      <c r="DC300" s="211"/>
      <c r="DD300" s="136"/>
      <c r="DE300" s="136"/>
      <c r="DF300" s="136"/>
      <c r="DG300" s="136"/>
      <c r="DH300" s="136"/>
      <c r="DI300" s="136"/>
      <c r="DJ300" s="136"/>
      <c r="DK300" s="136"/>
      <c r="DL300" s="136"/>
      <c r="DM300" s="136"/>
      <c r="DN300" s="136"/>
      <c r="DO300" s="136"/>
      <c r="DP300" s="136"/>
      <c r="DQ300" s="136"/>
      <c r="DR300" s="136"/>
      <c r="DS300" s="136"/>
      <c r="DT300" s="136"/>
      <c r="DU300" s="136"/>
      <c r="DV300" s="136"/>
      <c r="DW300" s="136"/>
      <c r="DX300" s="136"/>
    </row>
    <row r="301" spans="1:128" ht="12.75" customHeight="1">
      <c r="A301" s="136"/>
      <c r="B301" s="136"/>
      <c r="C301" s="136"/>
      <c r="D301" s="136"/>
      <c r="E301" s="136"/>
      <c r="F301" s="136"/>
      <c r="G301" s="136"/>
      <c r="H301" s="136"/>
      <c r="I301" s="136"/>
      <c r="J301" s="136"/>
      <c r="K301" s="136"/>
      <c r="L301" s="136"/>
      <c r="M301" s="136"/>
      <c r="N301" s="136"/>
      <c r="O301" s="136"/>
      <c r="P301" s="136"/>
      <c r="Q301" s="136"/>
      <c r="R301" s="136"/>
      <c r="S301" s="136"/>
      <c r="T301" s="136"/>
      <c r="U301" s="136"/>
      <c r="V301" s="136"/>
      <c r="W301" s="136"/>
      <c r="X301" s="136"/>
      <c r="Y301" s="136"/>
      <c r="Z301" s="136"/>
      <c r="AA301" s="136"/>
      <c r="AB301" s="136"/>
      <c r="AC301" s="136"/>
      <c r="AD301" s="136"/>
      <c r="AE301" s="136"/>
      <c r="AF301" s="136"/>
      <c r="AG301" s="136"/>
      <c r="AH301" s="136"/>
      <c r="AI301" s="136"/>
      <c r="AJ301" s="136"/>
      <c r="AK301" s="136"/>
      <c r="AL301" s="136"/>
      <c r="AM301" s="136"/>
      <c r="AN301" s="136"/>
      <c r="AO301" s="136"/>
      <c r="AP301" s="136"/>
      <c r="AQ301" s="136"/>
      <c r="AR301" s="211"/>
      <c r="AS301" s="136"/>
      <c r="AT301" s="136"/>
      <c r="AU301" s="136"/>
      <c r="AV301" s="136"/>
      <c r="AW301" s="136"/>
      <c r="AX301" s="136"/>
      <c r="AY301" s="136"/>
      <c r="AZ301" s="136"/>
      <c r="BA301" s="136"/>
      <c r="BB301" s="136"/>
      <c r="BC301" s="136"/>
      <c r="BD301" s="136"/>
      <c r="BE301" s="136"/>
      <c r="BF301" s="136"/>
      <c r="BG301" s="136"/>
      <c r="BH301" s="136"/>
      <c r="BI301" s="136"/>
      <c r="BJ301" s="136"/>
      <c r="BK301" s="136"/>
      <c r="BL301" s="136"/>
      <c r="BM301" s="136"/>
      <c r="BN301" s="136"/>
      <c r="BO301" s="136"/>
      <c r="BP301" s="136"/>
      <c r="BQ301" s="136"/>
      <c r="BR301" s="136"/>
      <c r="BS301" s="136"/>
      <c r="BT301" s="136"/>
      <c r="BU301" s="136"/>
      <c r="BV301" s="136"/>
      <c r="BW301" s="136"/>
      <c r="BX301" s="136"/>
      <c r="BY301" s="136"/>
      <c r="BZ301" s="136"/>
      <c r="CA301" s="136"/>
      <c r="CB301" s="136"/>
      <c r="CC301" s="136"/>
      <c r="CD301" s="136"/>
      <c r="CE301" s="136"/>
      <c r="CF301" s="211"/>
      <c r="CG301" s="136"/>
      <c r="CH301" s="136"/>
      <c r="CI301" s="136"/>
      <c r="CJ301" s="136"/>
      <c r="CK301" s="136"/>
      <c r="CL301" s="136"/>
      <c r="CM301" s="136"/>
      <c r="CN301" s="136"/>
      <c r="CO301" s="136"/>
      <c r="CP301" s="136"/>
      <c r="CQ301" s="136"/>
      <c r="CR301" s="136"/>
      <c r="CS301" s="136"/>
      <c r="CT301" s="136"/>
      <c r="CU301" s="136"/>
      <c r="CV301" s="136"/>
      <c r="CW301" s="136"/>
      <c r="CX301" s="136"/>
      <c r="CY301" s="136"/>
      <c r="CZ301" s="136"/>
      <c r="DA301" s="136"/>
      <c r="DB301" s="136"/>
      <c r="DC301" s="211"/>
      <c r="DD301" s="136"/>
      <c r="DE301" s="136"/>
      <c r="DF301" s="136"/>
      <c r="DG301" s="136"/>
      <c r="DH301" s="136"/>
      <c r="DI301" s="136"/>
      <c r="DJ301" s="136"/>
      <c r="DK301" s="136"/>
      <c r="DL301" s="136"/>
      <c r="DM301" s="136"/>
      <c r="DN301" s="136"/>
      <c r="DO301" s="136"/>
      <c r="DP301" s="136"/>
      <c r="DQ301" s="136"/>
      <c r="DR301" s="136"/>
      <c r="DS301" s="136"/>
      <c r="DT301" s="136"/>
      <c r="DU301" s="136"/>
      <c r="DV301" s="136"/>
      <c r="DW301" s="136"/>
      <c r="DX301" s="136"/>
    </row>
    <row r="302" spans="1:128" ht="12.75" customHeight="1">
      <c r="A302" s="136"/>
      <c r="B302" s="136"/>
      <c r="C302" s="136"/>
      <c r="D302" s="136"/>
      <c r="E302" s="136"/>
      <c r="F302" s="136"/>
      <c r="G302" s="136"/>
      <c r="H302" s="136"/>
      <c r="I302" s="136"/>
      <c r="J302" s="136"/>
      <c r="K302" s="136"/>
      <c r="L302" s="136"/>
      <c r="M302" s="136"/>
      <c r="N302" s="136"/>
      <c r="O302" s="136"/>
      <c r="P302" s="136"/>
      <c r="Q302" s="136"/>
      <c r="R302" s="136"/>
      <c r="S302" s="136"/>
      <c r="T302" s="136"/>
      <c r="U302" s="136"/>
      <c r="V302" s="136"/>
      <c r="W302" s="136"/>
      <c r="X302" s="136"/>
      <c r="Y302" s="136"/>
      <c r="Z302" s="136"/>
      <c r="AA302" s="136"/>
      <c r="AB302" s="136"/>
      <c r="AC302" s="136"/>
      <c r="AD302" s="136"/>
      <c r="AE302" s="136"/>
      <c r="AF302" s="136"/>
      <c r="AG302" s="136"/>
      <c r="AH302" s="136"/>
      <c r="AI302" s="136"/>
      <c r="AJ302" s="136"/>
      <c r="AK302" s="136"/>
      <c r="AL302" s="136"/>
      <c r="AM302" s="136"/>
      <c r="AN302" s="136"/>
      <c r="AO302" s="136"/>
      <c r="AP302" s="136"/>
      <c r="AQ302" s="136"/>
      <c r="AR302" s="211"/>
      <c r="AS302" s="136"/>
      <c r="AT302" s="136"/>
      <c r="AU302" s="136"/>
      <c r="AV302" s="136"/>
      <c r="AW302" s="136"/>
      <c r="AX302" s="136"/>
      <c r="AY302" s="136"/>
      <c r="AZ302" s="136"/>
      <c r="BA302" s="136"/>
      <c r="BB302" s="136"/>
      <c r="BC302" s="136"/>
      <c r="BD302" s="136"/>
      <c r="BE302" s="136"/>
      <c r="BF302" s="136"/>
      <c r="BG302" s="136"/>
      <c r="BH302" s="136"/>
      <c r="BI302" s="136"/>
      <c r="BJ302" s="136"/>
      <c r="BK302" s="136"/>
      <c r="BL302" s="136"/>
      <c r="BM302" s="136"/>
      <c r="BN302" s="136"/>
      <c r="BO302" s="136"/>
      <c r="BP302" s="136"/>
      <c r="BQ302" s="136"/>
      <c r="BR302" s="136"/>
      <c r="BS302" s="136"/>
      <c r="BT302" s="136"/>
      <c r="BU302" s="136"/>
      <c r="BV302" s="136"/>
      <c r="BW302" s="136"/>
      <c r="BX302" s="136"/>
      <c r="BY302" s="136"/>
      <c r="BZ302" s="136"/>
      <c r="CA302" s="136"/>
      <c r="CB302" s="136"/>
      <c r="CC302" s="136"/>
      <c r="CD302" s="136"/>
      <c r="CE302" s="136"/>
      <c r="CF302" s="211"/>
      <c r="CG302" s="136"/>
      <c r="CH302" s="136"/>
      <c r="CI302" s="136"/>
      <c r="CJ302" s="136"/>
      <c r="CK302" s="136"/>
      <c r="CL302" s="136"/>
      <c r="CM302" s="136"/>
      <c r="CN302" s="136"/>
      <c r="CO302" s="136"/>
      <c r="CP302" s="136"/>
      <c r="CQ302" s="136"/>
      <c r="CR302" s="136"/>
      <c r="CS302" s="136"/>
      <c r="CT302" s="136"/>
      <c r="CU302" s="136"/>
      <c r="CV302" s="136"/>
      <c r="CW302" s="136"/>
      <c r="CX302" s="136"/>
      <c r="CY302" s="136"/>
      <c r="CZ302" s="136"/>
      <c r="DA302" s="136"/>
      <c r="DB302" s="136"/>
      <c r="DC302" s="211"/>
      <c r="DD302" s="136"/>
      <c r="DE302" s="136"/>
      <c r="DF302" s="136"/>
      <c r="DG302" s="136"/>
      <c r="DH302" s="136"/>
      <c r="DI302" s="136"/>
      <c r="DJ302" s="136"/>
      <c r="DK302" s="136"/>
      <c r="DL302" s="136"/>
      <c r="DM302" s="136"/>
      <c r="DN302" s="136"/>
      <c r="DO302" s="136"/>
      <c r="DP302" s="136"/>
      <c r="DQ302" s="136"/>
      <c r="DR302" s="136"/>
      <c r="DS302" s="136"/>
      <c r="DT302" s="136"/>
      <c r="DU302" s="136"/>
      <c r="DV302" s="136"/>
      <c r="DW302" s="136"/>
      <c r="DX302" s="136"/>
    </row>
    <row r="303" spans="1:128" ht="12.75" customHeight="1">
      <c r="A303" s="136"/>
      <c r="B303" s="136"/>
      <c r="C303" s="136"/>
      <c r="D303" s="136"/>
      <c r="E303" s="136"/>
      <c r="F303" s="136"/>
      <c r="G303" s="136"/>
      <c r="H303" s="136"/>
      <c r="I303" s="136"/>
      <c r="J303" s="136"/>
      <c r="K303" s="136"/>
      <c r="L303" s="136"/>
      <c r="M303" s="136"/>
      <c r="N303" s="136"/>
      <c r="O303" s="136"/>
      <c r="P303" s="136"/>
      <c r="Q303" s="136"/>
      <c r="R303" s="136"/>
      <c r="S303" s="136"/>
      <c r="T303" s="136"/>
      <c r="U303" s="136"/>
      <c r="V303" s="136"/>
      <c r="W303" s="136"/>
      <c r="X303" s="136"/>
      <c r="Y303" s="136"/>
      <c r="Z303" s="136"/>
      <c r="AA303" s="136"/>
      <c r="AB303" s="136"/>
      <c r="AC303" s="136"/>
      <c r="AD303" s="136"/>
      <c r="AE303" s="136"/>
      <c r="AF303" s="136"/>
      <c r="AG303" s="136"/>
      <c r="AH303" s="136"/>
      <c r="AI303" s="136"/>
      <c r="AJ303" s="136"/>
      <c r="AK303" s="136"/>
      <c r="AL303" s="136"/>
      <c r="AM303" s="136"/>
      <c r="AN303" s="136"/>
      <c r="AO303" s="136"/>
      <c r="AP303" s="136"/>
      <c r="AQ303" s="136"/>
      <c r="AR303" s="211"/>
      <c r="AS303" s="136"/>
      <c r="AT303" s="136"/>
      <c r="AU303" s="136"/>
      <c r="AV303" s="136"/>
      <c r="AW303" s="136"/>
      <c r="AX303" s="136"/>
      <c r="AY303" s="136"/>
      <c r="AZ303" s="136"/>
      <c r="BA303" s="136"/>
      <c r="BB303" s="136"/>
      <c r="BC303" s="136"/>
      <c r="BD303" s="136"/>
      <c r="BE303" s="136"/>
      <c r="BF303" s="136"/>
      <c r="BG303" s="136"/>
      <c r="BH303" s="136"/>
      <c r="BI303" s="136"/>
      <c r="BJ303" s="136"/>
      <c r="BK303" s="136"/>
      <c r="BL303" s="136"/>
      <c r="BM303" s="136"/>
      <c r="BN303" s="136"/>
      <c r="BO303" s="136"/>
      <c r="BP303" s="136"/>
      <c r="BQ303" s="136"/>
      <c r="BR303" s="136"/>
      <c r="BS303" s="136"/>
      <c r="BT303" s="136"/>
      <c r="BU303" s="136"/>
      <c r="BV303" s="136"/>
      <c r="BW303" s="136"/>
      <c r="BX303" s="136"/>
      <c r="BY303" s="136"/>
      <c r="BZ303" s="136"/>
      <c r="CA303" s="136"/>
      <c r="CB303" s="136"/>
      <c r="CC303" s="136"/>
      <c r="CD303" s="136"/>
      <c r="CE303" s="136"/>
      <c r="CF303" s="211"/>
      <c r="CG303" s="136"/>
      <c r="CH303" s="136"/>
      <c r="CI303" s="136"/>
      <c r="CJ303" s="136"/>
      <c r="CK303" s="136"/>
      <c r="CL303" s="136"/>
      <c r="CM303" s="136"/>
      <c r="CN303" s="136"/>
      <c r="CO303" s="136"/>
      <c r="CP303" s="136"/>
      <c r="CQ303" s="136"/>
      <c r="CR303" s="136"/>
      <c r="CS303" s="136"/>
      <c r="CT303" s="136"/>
      <c r="CU303" s="136"/>
      <c r="CV303" s="136"/>
      <c r="CW303" s="136"/>
      <c r="CX303" s="136"/>
      <c r="CY303" s="136"/>
      <c r="CZ303" s="136"/>
      <c r="DA303" s="136"/>
      <c r="DB303" s="136"/>
      <c r="DC303" s="211"/>
      <c r="DD303" s="136"/>
      <c r="DE303" s="136"/>
      <c r="DF303" s="136"/>
      <c r="DG303" s="136"/>
      <c r="DH303" s="136"/>
      <c r="DI303" s="136"/>
      <c r="DJ303" s="136"/>
      <c r="DK303" s="136"/>
      <c r="DL303" s="136"/>
      <c r="DM303" s="136"/>
      <c r="DN303" s="136"/>
      <c r="DO303" s="136"/>
      <c r="DP303" s="136"/>
      <c r="DQ303" s="136"/>
      <c r="DR303" s="136"/>
      <c r="DS303" s="136"/>
      <c r="DT303" s="136"/>
      <c r="DU303" s="136"/>
      <c r="DV303" s="136"/>
      <c r="DW303" s="136"/>
      <c r="DX303" s="136"/>
    </row>
    <row r="304" spans="1:128" ht="12.75" customHeight="1">
      <c r="A304" s="136"/>
      <c r="B304" s="136"/>
      <c r="C304" s="136"/>
      <c r="D304" s="136"/>
      <c r="E304" s="136"/>
      <c r="F304" s="136"/>
      <c r="G304" s="136"/>
      <c r="H304" s="136"/>
      <c r="I304" s="136"/>
      <c r="J304" s="136"/>
      <c r="K304" s="136"/>
      <c r="L304" s="136"/>
      <c r="M304" s="136"/>
      <c r="N304" s="136"/>
      <c r="O304" s="136"/>
      <c r="P304" s="136"/>
      <c r="Q304" s="136"/>
      <c r="R304" s="136"/>
      <c r="S304" s="136"/>
      <c r="T304" s="136"/>
      <c r="U304" s="136"/>
      <c r="V304" s="136"/>
      <c r="W304" s="136"/>
      <c r="X304" s="136"/>
      <c r="Y304" s="136"/>
      <c r="Z304" s="136"/>
      <c r="AA304" s="136"/>
      <c r="AB304" s="136"/>
      <c r="AC304" s="136"/>
      <c r="AD304" s="136"/>
      <c r="AE304" s="136"/>
      <c r="AF304" s="136"/>
      <c r="AG304" s="136"/>
      <c r="AH304" s="136"/>
      <c r="AI304" s="136"/>
      <c r="AJ304" s="136"/>
      <c r="AK304" s="136"/>
      <c r="AL304" s="136"/>
      <c r="AM304" s="136"/>
      <c r="AN304" s="136"/>
      <c r="AO304" s="136"/>
      <c r="AP304" s="136"/>
      <c r="AQ304" s="136"/>
      <c r="AR304" s="211"/>
      <c r="AS304" s="136"/>
      <c r="AT304" s="136"/>
      <c r="AU304" s="136"/>
      <c r="AV304" s="136"/>
      <c r="AW304" s="136"/>
      <c r="AX304" s="136"/>
      <c r="AY304" s="136"/>
      <c r="AZ304" s="136"/>
      <c r="BA304" s="136"/>
      <c r="BB304" s="136"/>
      <c r="BC304" s="136"/>
      <c r="BD304" s="136"/>
      <c r="BE304" s="136"/>
      <c r="BF304" s="136"/>
      <c r="BG304" s="136"/>
      <c r="BH304" s="136"/>
      <c r="BI304" s="136"/>
      <c r="BJ304" s="136"/>
      <c r="BK304" s="136"/>
      <c r="BL304" s="136"/>
      <c r="BM304" s="136"/>
      <c r="BN304" s="136"/>
      <c r="BO304" s="136"/>
      <c r="BP304" s="136"/>
      <c r="BQ304" s="136"/>
      <c r="BR304" s="136"/>
      <c r="BS304" s="136"/>
      <c r="BT304" s="136"/>
      <c r="BU304" s="136"/>
      <c r="BV304" s="136"/>
      <c r="BW304" s="136"/>
      <c r="BX304" s="136"/>
      <c r="BY304" s="136"/>
      <c r="BZ304" s="136"/>
      <c r="CA304" s="136"/>
      <c r="CB304" s="136"/>
      <c r="CC304" s="136"/>
      <c r="CD304" s="136"/>
      <c r="CE304" s="136"/>
      <c r="CF304" s="211"/>
      <c r="CG304" s="136"/>
      <c r="CH304" s="136"/>
      <c r="CI304" s="136"/>
      <c r="CJ304" s="136"/>
      <c r="CK304" s="136"/>
      <c r="CL304" s="136"/>
      <c r="CM304" s="136"/>
      <c r="CN304" s="136"/>
      <c r="CO304" s="136"/>
      <c r="CP304" s="136"/>
      <c r="CQ304" s="136"/>
      <c r="CR304" s="136"/>
      <c r="CS304" s="136"/>
      <c r="CT304" s="136"/>
      <c r="CU304" s="136"/>
      <c r="CV304" s="136"/>
      <c r="CW304" s="136"/>
      <c r="CX304" s="136"/>
      <c r="CY304" s="136"/>
      <c r="CZ304" s="136"/>
      <c r="DA304" s="136"/>
      <c r="DB304" s="136"/>
      <c r="DC304" s="211"/>
      <c r="DD304" s="136"/>
      <c r="DE304" s="136"/>
      <c r="DF304" s="136"/>
      <c r="DG304" s="136"/>
      <c r="DH304" s="136"/>
      <c r="DI304" s="136"/>
      <c r="DJ304" s="136"/>
      <c r="DK304" s="136"/>
      <c r="DL304" s="136"/>
      <c r="DM304" s="136"/>
      <c r="DN304" s="136"/>
      <c r="DO304" s="136"/>
      <c r="DP304" s="136"/>
      <c r="DQ304" s="136"/>
      <c r="DR304" s="136"/>
      <c r="DS304" s="136"/>
      <c r="DT304" s="136"/>
      <c r="DU304" s="136"/>
      <c r="DV304" s="136"/>
      <c r="DW304" s="136"/>
      <c r="DX304" s="136"/>
    </row>
    <row r="305" spans="1:128" ht="12.75" customHeight="1">
      <c r="A305" s="136"/>
      <c r="B305" s="136"/>
      <c r="C305" s="136"/>
      <c r="D305" s="136"/>
      <c r="E305" s="136"/>
      <c r="F305" s="136"/>
      <c r="G305" s="136"/>
      <c r="H305" s="136"/>
      <c r="I305" s="136"/>
      <c r="J305" s="136"/>
      <c r="K305" s="136"/>
      <c r="L305" s="136"/>
      <c r="M305" s="136"/>
      <c r="N305" s="136"/>
      <c r="O305" s="136"/>
      <c r="P305" s="136"/>
      <c r="Q305" s="136"/>
      <c r="R305" s="136"/>
      <c r="S305" s="136"/>
      <c r="T305" s="136"/>
      <c r="U305" s="136"/>
      <c r="V305" s="136"/>
      <c r="W305" s="136"/>
      <c r="X305" s="136"/>
      <c r="Y305" s="136"/>
      <c r="Z305" s="136"/>
      <c r="AA305" s="136"/>
      <c r="AB305" s="136"/>
      <c r="AC305" s="136"/>
      <c r="AD305" s="136"/>
      <c r="AE305" s="136"/>
      <c r="AF305" s="136"/>
      <c r="AG305" s="136"/>
      <c r="AH305" s="136"/>
      <c r="AI305" s="136"/>
      <c r="AJ305" s="136"/>
      <c r="AK305" s="136"/>
      <c r="AL305" s="136"/>
      <c r="AM305" s="136"/>
      <c r="AN305" s="136"/>
      <c r="AO305" s="136"/>
      <c r="AP305" s="136"/>
      <c r="AQ305" s="136"/>
      <c r="AR305" s="211"/>
      <c r="AS305" s="136"/>
      <c r="AT305" s="136"/>
      <c r="AU305" s="136"/>
      <c r="AV305" s="136"/>
      <c r="AW305" s="136"/>
      <c r="AX305" s="136"/>
      <c r="AY305" s="136"/>
      <c r="AZ305" s="136"/>
      <c r="BA305" s="136"/>
      <c r="BB305" s="136"/>
      <c r="BC305" s="136"/>
      <c r="BD305" s="136"/>
      <c r="BE305" s="136"/>
      <c r="BF305" s="136"/>
      <c r="BG305" s="136"/>
      <c r="BH305" s="136"/>
      <c r="BI305" s="136"/>
      <c r="BJ305" s="136"/>
      <c r="BK305" s="136"/>
      <c r="BL305" s="136"/>
      <c r="BM305" s="136"/>
      <c r="BN305" s="136"/>
      <c r="BO305" s="136"/>
      <c r="BP305" s="136"/>
      <c r="BQ305" s="136"/>
      <c r="BR305" s="136"/>
      <c r="BS305" s="136"/>
      <c r="BT305" s="136"/>
      <c r="BU305" s="136"/>
      <c r="BV305" s="136"/>
      <c r="BW305" s="136"/>
      <c r="BX305" s="136"/>
      <c r="BY305" s="136"/>
      <c r="BZ305" s="136"/>
      <c r="CA305" s="136"/>
      <c r="CB305" s="136"/>
      <c r="CC305" s="136"/>
      <c r="CD305" s="136"/>
      <c r="CE305" s="136"/>
      <c r="CF305" s="211"/>
      <c r="CG305" s="136"/>
      <c r="CH305" s="136"/>
      <c r="CI305" s="136"/>
      <c r="CJ305" s="136"/>
      <c r="CK305" s="136"/>
      <c r="CL305" s="136"/>
      <c r="CM305" s="136"/>
      <c r="CN305" s="136"/>
      <c r="CO305" s="136"/>
      <c r="CP305" s="136"/>
      <c r="CQ305" s="136"/>
      <c r="CR305" s="136"/>
      <c r="CS305" s="136"/>
      <c r="CT305" s="136"/>
      <c r="CU305" s="136"/>
      <c r="CV305" s="136"/>
      <c r="CW305" s="136"/>
      <c r="CX305" s="136"/>
      <c r="CY305" s="136"/>
      <c r="CZ305" s="136"/>
      <c r="DA305" s="136"/>
      <c r="DB305" s="136"/>
      <c r="DC305" s="211"/>
      <c r="DD305" s="136"/>
      <c r="DE305" s="136"/>
      <c r="DF305" s="136"/>
      <c r="DG305" s="136"/>
      <c r="DH305" s="136"/>
      <c r="DI305" s="136"/>
      <c r="DJ305" s="136"/>
      <c r="DK305" s="136"/>
      <c r="DL305" s="136"/>
      <c r="DM305" s="136"/>
      <c r="DN305" s="136"/>
      <c r="DO305" s="136"/>
      <c r="DP305" s="136"/>
      <c r="DQ305" s="136"/>
      <c r="DR305" s="136"/>
      <c r="DS305" s="136"/>
      <c r="DT305" s="136"/>
      <c r="DU305" s="136"/>
      <c r="DV305" s="136"/>
      <c r="DW305" s="136"/>
      <c r="DX305" s="136"/>
    </row>
    <row r="306" spans="1:128" ht="12.75" customHeight="1">
      <c r="A306" s="136"/>
      <c r="B306" s="136"/>
      <c r="C306" s="136"/>
      <c r="D306" s="136"/>
      <c r="E306" s="136"/>
      <c r="F306" s="136"/>
      <c r="G306" s="136"/>
      <c r="H306" s="136"/>
      <c r="I306" s="136"/>
      <c r="J306" s="136"/>
      <c r="K306" s="136"/>
      <c r="L306" s="136"/>
      <c r="M306" s="136"/>
      <c r="N306" s="136"/>
      <c r="O306" s="136"/>
      <c r="P306" s="136"/>
      <c r="Q306" s="136"/>
      <c r="R306" s="136"/>
      <c r="S306" s="136"/>
      <c r="T306" s="136"/>
      <c r="U306" s="136"/>
      <c r="V306" s="136"/>
      <c r="W306" s="136"/>
      <c r="X306" s="136"/>
      <c r="Y306" s="136"/>
      <c r="Z306" s="136"/>
      <c r="AA306" s="136"/>
      <c r="AB306" s="136"/>
      <c r="AC306" s="136"/>
      <c r="AD306" s="136"/>
      <c r="AE306" s="136"/>
      <c r="AF306" s="136"/>
      <c r="AG306" s="136"/>
      <c r="AH306" s="136"/>
      <c r="AI306" s="136"/>
      <c r="AJ306" s="136"/>
      <c r="AK306" s="136"/>
      <c r="AL306" s="136"/>
      <c r="AM306" s="136"/>
      <c r="AN306" s="136"/>
      <c r="AO306" s="136"/>
      <c r="AP306" s="136"/>
      <c r="AQ306" s="136"/>
      <c r="AR306" s="211"/>
      <c r="AS306" s="136"/>
      <c r="AT306" s="136"/>
      <c r="AU306" s="136"/>
      <c r="AV306" s="136"/>
      <c r="AW306" s="136"/>
      <c r="AX306" s="136"/>
      <c r="AY306" s="136"/>
      <c r="AZ306" s="136"/>
      <c r="BA306" s="136"/>
      <c r="BB306" s="136"/>
      <c r="BC306" s="136"/>
      <c r="BD306" s="136"/>
      <c r="BE306" s="136"/>
      <c r="BF306" s="136"/>
      <c r="BG306" s="136"/>
      <c r="BH306" s="136"/>
      <c r="BI306" s="136"/>
      <c r="BJ306" s="136"/>
      <c r="BK306" s="136"/>
      <c r="BL306" s="136"/>
      <c r="BM306" s="136"/>
      <c r="BN306" s="136"/>
      <c r="BO306" s="136"/>
      <c r="BP306" s="136"/>
      <c r="BQ306" s="136"/>
      <c r="BR306" s="136"/>
      <c r="BS306" s="136"/>
      <c r="BT306" s="136"/>
      <c r="BU306" s="136"/>
      <c r="BV306" s="136"/>
      <c r="BW306" s="136"/>
      <c r="BX306" s="136"/>
      <c r="BY306" s="136"/>
      <c r="BZ306" s="136"/>
      <c r="CA306" s="136"/>
      <c r="CB306" s="136"/>
      <c r="CC306" s="136"/>
      <c r="CD306" s="136"/>
      <c r="CE306" s="136"/>
      <c r="CF306" s="211"/>
      <c r="CG306" s="136"/>
      <c r="CH306" s="136"/>
      <c r="CI306" s="136"/>
      <c r="CJ306" s="136"/>
      <c r="CK306" s="136"/>
      <c r="CL306" s="136"/>
      <c r="CM306" s="136"/>
      <c r="CN306" s="136"/>
      <c r="CO306" s="136"/>
      <c r="CP306" s="136"/>
      <c r="CQ306" s="136"/>
      <c r="CR306" s="136"/>
      <c r="CS306" s="136"/>
      <c r="CT306" s="136"/>
      <c r="CU306" s="136"/>
      <c r="CV306" s="136"/>
      <c r="CW306" s="136"/>
      <c r="CX306" s="136"/>
      <c r="CY306" s="136"/>
      <c r="CZ306" s="136"/>
      <c r="DA306" s="136"/>
      <c r="DB306" s="136"/>
      <c r="DC306" s="211"/>
      <c r="DD306" s="136"/>
      <c r="DE306" s="136"/>
      <c r="DF306" s="136"/>
      <c r="DG306" s="136"/>
      <c r="DH306" s="136"/>
      <c r="DI306" s="136"/>
      <c r="DJ306" s="136"/>
      <c r="DK306" s="136"/>
      <c r="DL306" s="136"/>
      <c r="DM306" s="136"/>
      <c r="DN306" s="136"/>
      <c r="DO306" s="136"/>
      <c r="DP306" s="136"/>
      <c r="DQ306" s="136"/>
      <c r="DR306" s="136"/>
      <c r="DS306" s="136"/>
      <c r="DT306" s="136"/>
      <c r="DU306" s="136"/>
      <c r="DV306" s="136"/>
      <c r="DW306" s="136"/>
      <c r="DX306" s="136"/>
    </row>
    <row r="307" spans="1:128" ht="12.75" customHeight="1">
      <c r="A307" s="136"/>
      <c r="B307" s="136"/>
      <c r="C307" s="136"/>
      <c r="D307" s="136"/>
      <c r="E307" s="136"/>
      <c r="F307" s="136"/>
      <c r="G307" s="136"/>
      <c r="H307" s="136"/>
      <c r="I307" s="136"/>
      <c r="J307" s="136"/>
      <c r="K307" s="136"/>
      <c r="L307" s="136"/>
      <c r="M307" s="136"/>
      <c r="N307" s="136"/>
      <c r="O307" s="136"/>
      <c r="P307" s="136"/>
      <c r="Q307" s="136"/>
      <c r="R307" s="136"/>
      <c r="S307" s="136"/>
      <c r="T307" s="136"/>
      <c r="U307" s="136"/>
      <c r="V307" s="136"/>
      <c r="W307" s="136"/>
      <c r="X307" s="136"/>
      <c r="Y307" s="136"/>
      <c r="Z307" s="136"/>
      <c r="AA307" s="136"/>
      <c r="AB307" s="136"/>
      <c r="AC307" s="136"/>
      <c r="AD307" s="136"/>
      <c r="AE307" s="136"/>
      <c r="AF307" s="136"/>
      <c r="AG307" s="136"/>
      <c r="AH307" s="136"/>
      <c r="AI307" s="136"/>
      <c r="AJ307" s="136"/>
      <c r="AK307" s="136"/>
      <c r="AL307" s="136"/>
      <c r="AM307" s="136"/>
      <c r="AN307" s="136"/>
      <c r="AO307" s="136"/>
      <c r="AP307" s="136"/>
      <c r="AQ307" s="136"/>
      <c r="AR307" s="211"/>
      <c r="AS307" s="136"/>
      <c r="AT307" s="136"/>
      <c r="AU307" s="136"/>
      <c r="AV307" s="136"/>
      <c r="AW307" s="136"/>
      <c r="AX307" s="136"/>
      <c r="AY307" s="136"/>
      <c r="AZ307" s="136"/>
      <c r="BA307" s="136"/>
      <c r="BB307" s="136"/>
      <c r="BC307" s="136"/>
      <c r="BD307" s="136"/>
      <c r="BE307" s="136"/>
      <c r="BF307" s="136"/>
      <c r="BG307" s="136"/>
      <c r="BH307" s="136"/>
      <c r="BI307" s="136"/>
      <c r="BJ307" s="136"/>
      <c r="BK307" s="136"/>
      <c r="BL307" s="136"/>
      <c r="BM307" s="136"/>
      <c r="BN307" s="136"/>
      <c r="BO307" s="136"/>
      <c r="BP307" s="136"/>
      <c r="BQ307" s="136"/>
      <c r="BR307" s="136"/>
      <c r="BS307" s="136"/>
      <c r="BT307" s="136"/>
      <c r="BU307" s="136"/>
      <c r="BV307" s="136"/>
      <c r="BW307" s="136"/>
      <c r="BX307" s="136"/>
      <c r="BY307" s="136"/>
      <c r="BZ307" s="136"/>
      <c r="CA307" s="136"/>
      <c r="CB307" s="136"/>
      <c r="CC307" s="136"/>
      <c r="CD307" s="136"/>
      <c r="CE307" s="136"/>
      <c r="CF307" s="211"/>
      <c r="CG307" s="136"/>
      <c r="CH307" s="136"/>
      <c r="CI307" s="136"/>
      <c r="CJ307" s="136"/>
      <c r="CK307" s="136"/>
      <c r="CL307" s="136"/>
      <c r="CM307" s="136"/>
      <c r="CN307" s="136"/>
      <c r="CO307" s="136"/>
      <c r="CP307" s="136"/>
      <c r="CQ307" s="136"/>
      <c r="CR307" s="136"/>
      <c r="CS307" s="136"/>
      <c r="CT307" s="136"/>
      <c r="CU307" s="136"/>
      <c r="CV307" s="136"/>
      <c r="CW307" s="136"/>
      <c r="CX307" s="136"/>
      <c r="CY307" s="136"/>
      <c r="CZ307" s="136"/>
      <c r="DA307" s="136"/>
      <c r="DB307" s="136"/>
      <c r="DC307" s="211"/>
      <c r="DD307" s="136"/>
      <c r="DE307" s="136"/>
      <c r="DF307" s="136"/>
      <c r="DG307" s="136"/>
      <c r="DH307" s="136"/>
      <c r="DI307" s="136"/>
      <c r="DJ307" s="136"/>
      <c r="DK307" s="136"/>
      <c r="DL307" s="136"/>
      <c r="DM307" s="136"/>
      <c r="DN307" s="136"/>
      <c r="DO307" s="136"/>
      <c r="DP307" s="136"/>
      <c r="DQ307" s="136"/>
      <c r="DR307" s="136"/>
      <c r="DS307" s="136"/>
      <c r="DT307" s="136"/>
      <c r="DU307" s="136"/>
      <c r="DV307" s="136"/>
      <c r="DW307" s="136"/>
      <c r="DX307" s="136"/>
    </row>
    <row r="308" spans="1:128" ht="12.75" customHeight="1">
      <c r="A308" s="136"/>
      <c r="B308" s="136"/>
      <c r="C308" s="136"/>
      <c r="D308" s="136"/>
      <c r="E308" s="136"/>
      <c r="F308" s="136"/>
      <c r="G308" s="136"/>
      <c r="H308" s="136"/>
      <c r="I308" s="136"/>
      <c r="J308" s="136"/>
      <c r="K308" s="136"/>
      <c r="L308" s="136"/>
      <c r="M308" s="136"/>
      <c r="N308" s="136"/>
      <c r="O308" s="136"/>
      <c r="P308" s="136"/>
      <c r="Q308" s="136"/>
      <c r="R308" s="136"/>
      <c r="S308" s="136"/>
      <c r="T308" s="136"/>
      <c r="U308" s="136"/>
      <c r="V308" s="136"/>
      <c r="W308" s="136"/>
      <c r="X308" s="136"/>
      <c r="Y308" s="136"/>
      <c r="Z308" s="136"/>
      <c r="AA308" s="136"/>
      <c r="AB308" s="136"/>
      <c r="AC308" s="136"/>
      <c r="AD308" s="136"/>
      <c r="AE308" s="136"/>
      <c r="AF308" s="136"/>
      <c r="AG308" s="136"/>
      <c r="AH308" s="136"/>
      <c r="AI308" s="136"/>
      <c r="AJ308" s="136"/>
      <c r="AK308" s="136"/>
      <c r="AL308" s="136"/>
      <c r="AM308" s="136"/>
      <c r="AN308" s="136"/>
      <c r="AO308" s="136"/>
      <c r="AP308" s="136"/>
      <c r="AQ308" s="136"/>
      <c r="AR308" s="211"/>
      <c r="AS308" s="136"/>
      <c r="AT308" s="136"/>
      <c r="AU308" s="136"/>
      <c r="AV308" s="136"/>
      <c r="AW308" s="136"/>
      <c r="AX308" s="136"/>
      <c r="AY308" s="136"/>
      <c r="AZ308" s="136"/>
      <c r="BA308" s="136"/>
      <c r="BB308" s="136"/>
      <c r="BC308" s="136"/>
      <c r="BD308" s="136"/>
      <c r="BE308" s="136"/>
      <c r="BF308" s="136"/>
      <c r="BG308" s="136"/>
      <c r="BH308" s="136"/>
      <c r="BI308" s="136"/>
      <c r="BJ308" s="136"/>
      <c r="BK308" s="136"/>
      <c r="BL308" s="136"/>
      <c r="BM308" s="136"/>
      <c r="BN308" s="136"/>
      <c r="BO308" s="136"/>
      <c r="BP308" s="136"/>
      <c r="BQ308" s="136"/>
      <c r="BR308" s="136"/>
      <c r="BS308" s="136"/>
      <c r="BT308" s="136"/>
      <c r="BU308" s="136"/>
      <c r="BV308" s="136"/>
      <c r="BW308" s="136"/>
      <c r="BX308" s="136"/>
      <c r="BY308" s="136"/>
      <c r="BZ308" s="136"/>
      <c r="CA308" s="136"/>
      <c r="CB308" s="136"/>
      <c r="CC308" s="136"/>
      <c r="CD308" s="136"/>
      <c r="CE308" s="136"/>
      <c r="CF308" s="211"/>
      <c r="CG308" s="136"/>
      <c r="CH308" s="136"/>
      <c r="CI308" s="136"/>
      <c r="CJ308" s="136"/>
      <c r="CK308" s="136"/>
      <c r="CL308" s="136"/>
      <c r="CM308" s="136"/>
      <c r="CN308" s="136"/>
      <c r="CO308" s="136"/>
      <c r="CP308" s="136"/>
      <c r="CQ308" s="136"/>
      <c r="CR308" s="136"/>
      <c r="CS308" s="136"/>
      <c r="CT308" s="136"/>
      <c r="CU308" s="136"/>
      <c r="CV308" s="136"/>
      <c r="CW308" s="136"/>
      <c r="CX308" s="136"/>
      <c r="CY308" s="136"/>
      <c r="CZ308" s="136"/>
      <c r="DA308" s="136"/>
      <c r="DB308" s="136"/>
      <c r="DC308" s="211"/>
      <c r="DD308" s="136"/>
      <c r="DE308" s="136"/>
      <c r="DF308" s="136"/>
      <c r="DG308" s="136"/>
      <c r="DH308" s="136"/>
      <c r="DI308" s="136"/>
      <c r="DJ308" s="136"/>
      <c r="DK308" s="136"/>
      <c r="DL308" s="136"/>
      <c r="DM308" s="136"/>
      <c r="DN308" s="136"/>
      <c r="DO308" s="136"/>
      <c r="DP308" s="136"/>
      <c r="DQ308" s="136"/>
      <c r="DR308" s="136"/>
      <c r="DS308" s="136"/>
      <c r="DT308" s="136"/>
      <c r="DU308" s="136"/>
      <c r="DV308" s="136"/>
      <c r="DW308" s="136"/>
      <c r="DX308" s="136"/>
    </row>
    <row r="309" spans="1:128" ht="12.75" customHeight="1">
      <c r="A309" s="136"/>
      <c r="B309" s="136"/>
      <c r="C309" s="136"/>
      <c r="D309" s="136"/>
      <c r="E309" s="136"/>
      <c r="F309" s="136"/>
      <c r="G309" s="136"/>
      <c r="H309" s="136"/>
      <c r="I309" s="136"/>
      <c r="J309" s="136"/>
      <c r="K309" s="136"/>
      <c r="L309" s="136"/>
      <c r="M309" s="136"/>
      <c r="N309" s="136"/>
      <c r="O309" s="136"/>
      <c r="P309" s="136"/>
      <c r="Q309" s="136"/>
      <c r="R309" s="136"/>
      <c r="S309" s="136"/>
      <c r="T309" s="136"/>
      <c r="U309" s="136"/>
      <c r="V309" s="136"/>
      <c r="W309" s="136"/>
      <c r="X309" s="136"/>
      <c r="Y309" s="136"/>
      <c r="Z309" s="136"/>
      <c r="AA309" s="136"/>
      <c r="AB309" s="136"/>
      <c r="AC309" s="136"/>
      <c r="AD309" s="136"/>
      <c r="AE309" s="136"/>
      <c r="AF309" s="136"/>
      <c r="AG309" s="136"/>
      <c r="AH309" s="136"/>
      <c r="AI309" s="136"/>
      <c r="AJ309" s="136"/>
      <c r="AK309" s="136"/>
      <c r="AL309" s="136"/>
      <c r="AM309" s="136"/>
      <c r="AN309" s="136"/>
      <c r="AO309" s="136"/>
      <c r="AP309" s="136"/>
      <c r="AQ309" s="136"/>
      <c r="AR309" s="211"/>
      <c r="AS309" s="136"/>
      <c r="AT309" s="136"/>
      <c r="AU309" s="136"/>
      <c r="AV309" s="136"/>
      <c r="AW309" s="136"/>
      <c r="AX309" s="136"/>
      <c r="AY309" s="136"/>
      <c r="AZ309" s="136"/>
      <c r="BA309" s="136"/>
      <c r="BB309" s="136"/>
      <c r="BC309" s="136"/>
      <c r="BD309" s="136"/>
      <c r="BE309" s="136"/>
      <c r="BF309" s="136"/>
      <c r="BG309" s="136"/>
      <c r="BH309" s="136"/>
      <c r="BI309" s="136"/>
      <c r="BJ309" s="136"/>
      <c r="BK309" s="136"/>
      <c r="BL309" s="136"/>
      <c r="BM309" s="136"/>
      <c r="BN309" s="136"/>
      <c r="BO309" s="136"/>
      <c r="BP309" s="136"/>
      <c r="BQ309" s="136"/>
      <c r="BR309" s="136"/>
      <c r="BS309" s="136"/>
      <c r="BT309" s="136"/>
      <c r="BU309" s="136"/>
      <c r="BV309" s="136"/>
      <c r="BW309" s="136"/>
      <c r="BX309" s="136"/>
      <c r="BY309" s="136"/>
      <c r="BZ309" s="136"/>
      <c r="CA309" s="136"/>
      <c r="CB309" s="136"/>
      <c r="CC309" s="136"/>
      <c r="CD309" s="136"/>
      <c r="CE309" s="136"/>
      <c r="CF309" s="211"/>
      <c r="CG309" s="136"/>
      <c r="CH309" s="136"/>
      <c r="CI309" s="136"/>
      <c r="CJ309" s="136"/>
      <c r="CK309" s="136"/>
      <c r="CL309" s="136"/>
      <c r="CM309" s="136"/>
      <c r="CN309" s="136"/>
      <c r="CO309" s="136"/>
      <c r="CP309" s="136"/>
      <c r="CQ309" s="136"/>
      <c r="CR309" s="136"/>
      <c r="CS309" s="136"/>
      <c r="CT309" s="136"/>
      <c r="CU309" s="136"/>
      <c r="CV309" s="136"/>
      <c r="CW309" s="136"/>
      <c r="CX309" s="136"/>
      <c r="CY309" s="136"/>
      <c r="CZ309" s="136"/>
      <c r="DA309" s="136"/>
      <c r="DB309" s="136"/>
      <c r="DC309" s="211"/>
      <c r="DD309" s="136"/>
      <c r="DE309" s="136"/>
      <c r="DF309" s="136"/>
      <c r="DG309" s="136"/>
      <c r="DH309" s="136"/>
      <c r="DI309" s="136"/>
      <c r="DJ309" s="136"/>
      <c r="DK309" s="136"/>
      <c r="DL309" s="136"/>
      <c r="DM309" s="136"/>
      <c r="DN309" s="136"/>
      <c r="DO309" s="136"/>
      <c r="DP309" s="136"/>
      <c r="DQ309" s="136"/>
      <c r="DR309" s="136"/>
      <c r="DS309" s="136"/>
      <c r="DT309" s="136"/>
      <c r="DU309" s="136"/>
      <c r="DV309" s="136"/>
      <c r="DW309" s="136"/>
      <c r="DX309" s="136"/>
    </row>
    <row r="310" spans="1:128" ht="12.75" customHeight="1">
      <c r="A310" s="136"/>
      <c r="B310" s="136"/>
      <c r="C310" s="136"/>
      <c r="D310" s="136"/>
      <c r="E310" s="136"/>
      <c r="F310" s="136"/>
      <c r="G310" s="136"/>
      <c r="H310" s="136"/>
      <c r="I310" s="136"/>
      <c r="J310" s="136"/>
      <c r="K310" s="136"/>
      <c r="L310" s="136"/>
      <c r="M310" s="136"/>
      <c r="N310" s="136"/>
      <c r="O310" s="136"/>
      <c r="P310" s="136"/>
      <c r="Q310" s="136"/>
      <c r="R310" s="136"/>
      <c r="S310" s="136"/>
      <c r="T310" s="136"/>
      <c r="U310" s="136"/>
      <c r="V310" s="136"/>
      <c r="W310" s="136"/>
      <c r="X310" s="136"/>
      <c r="Y310" s="136"/>
      <c r="Z310" s="136"/>
      <c r="AA310" s="136"/>
      <c r="AB310" s="136"/>
      <c r="AC310" s="136"/>
      <c r="AD310" s="136"/>
      <c r="AE310" s="136"/>
      <c r="AF310" s="136"/>
      <c r="AG310" s="136"/>
      <c r="AH310" s="136"/>
      <c r="AI310" s="136"/>
      <c r="AJ310" s="136"/>
      <c r="AK310" s="136"/>
      <c r="AL310" s="136"/>
      <c r="AM310" s="136"/>
      <c r="AN310" s="136"/>
      <c r="AO310" s="136"/>
      <c r="AP310" s="136"/>
      <c r="AQ310" s="136"/>
      <c r="AR310" s="211"/>
      <c r="AS310" s="136"/>
      <c r="AT310" s="136"/>
      <c r="AU310" s="136"/>
      <c r="AV310" s="136"/>
      <c r="AW310" s="136"/>
      <c r="AX310" s="136"/>
      <c r="AY310" s="136"/>
      <c r="AZ310" s="136"/>
      <c r="BA310" s="136"/>
      <c r="BB310" s="136"/>
      <c r="BC310" s="136"/>
      <c r="BD310" s="136"/>
      <c r="BE310" s="136"/>
      <c r="BF310" s="136"/>
      <c r="BG310" s="136"/>
      <c r="BH310" s="136"/>
      <c r="BI310" s="136"/>
      <c r="BJ310" s="136"/>
      <c r="BK310" s="136"/>
      <c r="BL310" s="136"/>
      <c r="BM310" s="136"/>
      <c r="BN310" s="136"/>
      <c r="BO310" s="136"/>
      <c r="BP310" s="136"/>
      <c r="BQ310" s="136"/>
      <c r="BR310" s="136"/>
      <c r="BS310" s="136"/>
      <c r="BT310" s="136"/>
      <c r="BU310" s="136"/>
      <c r="BV310" s="136"/>
      <c r="BW310" s="136"/>
      <c r="BX310" s="136"/>
      <c r="BY310" s="136"/>
      <c r="BZ310" s="136"/>
      <c r="CA310" s="136"/>
      <c r="CB310" s="136"/>
      <c r="CC310" s="136"/>
      <c r="CD310" s="136"/>
      <c r="CE310" s="136"/>
      <c r="CF310" s="211"/>
      <c r="CG310" s="136"/>
      <c r="CH310" s="136"/>
      <c r="CI310" s="136"/>
      <c r="CJ310" s="136"/>
      <c r="CK310" s="136"/>
      <c r="CL310" s="136"/>
      <c r="CM310" s="136"/>
      <c r="CN310" s="136"/>
      <c r="CO310" s="136"/>
      <c r="CP310" s="136"/>
      <c r="CQ310" s="136"/>
      <c r="CR310" s="136"/>
      <c r="CS310" s="136"/>
      <c r="CT310" s="136"/>
      <c r="CU310" s="136"/>
      <c r="CV310" s="136"/>
      <c r="CW310" s="136"/>
      <c r="CX310" s="136"/>
      <c r="CY310" s="136"/>
      <c r="CZ310" s="136"/>
      <c r="DA310" s="136"/>
      <c r="DB310" s="136"/>
      <c r="DC310" s="211"/>
      <c r="DD310" s="136"/>
      <c r="DE310" s="136"/>
      <c r="DF310" s="136"/>
      <c r="DG310" s="136"/>
      <c r="DH310" s="136"/>
      <c r="DI310" s="136"/>
      <c r="DJ310" s="136"/>
      <c r="DK310" s="136"/>
      <c r="DL310" s="136"/>
      <c r="DM310" s="136"/>
      <c r="DN310" s="136"/>
      <c r="DO310" s="136"/>
      <c r="DP310" s="136"/>
      <c r="DQ310" s="136"/>
      <c r="DR310" s="136"/>
      <c r="DS310" s="136"/>
      <c r="DT310" s="136"/>
      <c r="DU310" s="136"/>
      <c r="DV310" s="136"/>
      <c r="DW310" s="136"/>
      <c r="DX310" s="136"/>
    </row>
    <row r="311" spans="1:128" ht="12.75" customHeight="1">
      <c r="A311" s="136"/>
      <c r="B311" s="136"/>
      <c r="C311" s="136"/>
      <c r="D311" s="136"/>
      <c r="E311" s="136"/>
      <c r="F311" s="136"/>
      <c r="G311" s="136"/>
      <c r="H311" s="136"/>
      <c r="I311" s="136"/>
      <c r="J311" s="136"/>
      <c r="K311" s="136"/>
      <c r="L311" s="136"/>
      <c r="M311" s="136"/>
      <c r="N311" s="136"/>
      <c r="O311" s="136"/>
      <c r="P311" s="136"/>
      <c r="Q311" s="136"/>
      <c r="R311" s="136"/>
      <c r="S311" s="136"/>
      <c r="T311" s="136"/>
      <c r="U311" s="136"/>
      <c r="V311" s="136"/>
      <c r="W311" s="136"/>
      <c r="X311" s="136"/>
      <c r="Y311" s="136"/>
      <c r="Z311" s="136"/>
      <c r="AA311" s="136"/>
      <c r="AB311" s="136"/>
      <c r="AC311" s="136"/>
      <c r="AD311" s="136"/>
      <c r="AE311" s="136"/>
      <c r="AF311" s="136"/>
      <c r="AG311" s="136"/>
      <c r="AH311" s="136"/>
      <c r="AI311" s="136"/>
      <c r="AJ311" s="136"/>
      <c r="AK311" s="136"/>
      <c r="AL311" s="136"/>
      <c r="AM311" s="136"/>
      <c r="AN311" s="136"/>
      <c r="AO311" s="136"/>
      <c r="AP311" s="136"/>
      <c r="AQ311" s="136"/>
      <c r="AR311" s="211"/>
      <c r="AS311" s="136"/>
      <c r="AT311" s="136"/>
      <c r="AU311" s="136"/>
      <c r="AV311" s="136"/>
      <c r="AW311" s="136"/>
      <c r="AX311" s="136"/>
      <c r="AY311" s="136"/>
      <c r="AZ311" s="136"/>
      <c r="BA311" s="136"/>
      <c r="BB311" s="136"/>
      <c r="BC311" s="136"/>
      <c r="BD311" s="136"/>
      <c r="BE311" s="136"/>
      <c r="BF311" s="136"/>
      <c r="BG311" s="136"/>
      <c r="BH311" s="136"/>
      <c r="BI311" s="136"/>
      <c r="BJ311" s="136"/>
      <c r="BK311" s="136"/>
      <c r="BL311" s="136"/>
      <c r="BM311" s="136"/>
      <c r="BN311" s="136"/>
      <c r="BO311" s="136"/>
      <c r="BP311" s="136"/>
      <c r="BQ311" s="136"/>
      <c r="BR311" s="136"/>
      <c r="BS311" s="136"/>
      <c r="BT311" s="136"/>
      <c r="BU311" s="136"/>
      <c r="BV311" s="136"/>
      <c r="BW311" s="136"/>
      <c r="BX311" s="136"/>
      <c r="BY311" s="136"/>
      <c r="BZ311" s="136"/>
      <c r="CA311" s="136"/>
      <c r="CB311" s="136"/>
      <c r="CC311" s="136"/>
      <c r="CD311" s="136"/>
      <c r="CE311" s="136"/>
      <c r="CF311" s="211"/>
      <c r="CG311" s="136"/>
      <c r="CH311" s="136"/>
      <c r="CI311" s="136"/>
      <c r="CJ311" s="136"/>
      <c r="CK311" s="136"/>
      <c r="CL311" s="136"/>
      <c r="CM311" s="136"/>
      <c r="CN311" s="136"/>
      <c r="CO311" s="136"/>
      <c r="CP311" s="136"/>
      <c r="CQ311" s="136"/>
      <c r="CR311" s="136"/>
      <c r="CS311" s="136"/>
      <c r="CT311" s="136"/>
      <c r="CU311" s="136"/>
      <c r="CV311" s="136"/>
      <c r="CW311" s="136"/>
      <c r="CX311" s="136"/>
      <c r="CY311" s="136"/>
      <c r="CZ311" s="136"/>
      <c r="DA311" s="136"/>
      <c r="DB311" s="136"/>
      <c r="DC311" s="211"/>
      <c r="DD311" s="136"/>
      <c r="DE311" s="136"/>
      <c r="DF311" s="136"/>
      <c r="DG311" s="136"/>
      <c r="DH311" s="136"/>
      <c r="DI311" s="136"/>
      <c r="DJ311" s="136"/>
      <c r="DK311" s="136"/>
      <c r="DL311" s="136"/>
      <c r="DM311" s="136"/>
      <c r="DN311" s="136"/>
      <c r="DO311" s="136"/>
      <c r="DP311" s="136"/>
      <c r="DQ311" s="136"/>
      <c r="DR311" s="136"/>
      <c r="DS311" s="136"/>
      <c r="DT311" s="136"/>
      <c r="DU311" s="136"/>
      <c r="DV311" s="136"/>
      <c r="DW311" s="136"/>
      <c r="DX311" s="136"/>
    </row>
    <row r="312" spans="1:128" ht="12.75" customHeight="1">
      <c r="A312" s="136"/>
      <c r="B312" s="136"/>
      <c r="C312" s="136"/>
      <c r="D312" s="136"/>
      <c r="E312" s="136"/>
      <c r="F312" s="136"/>
      <c r="G312" s="136"/>
      <c r="H312" s="136"/>
      <c r="I312" s="136"/>
      <c r="J312" s="136"/>
      <c r="K312" s="136"/>
      <c r="L312" s="136"/>
      <c r="M312" s="136"/>
      <c r="N312" s="136"/>
      <c r="O312" s="136"/>
      <c r="P312" s="136"/>
      <c r="Q312" s="136"/>
      <c r="R312" s="136"/>
      <c r="S312" s="136"/>
      <c r="T312" s="136"/>
      <c r="U312" s="136"/>
      <c r="V312" s="136"/>
      <c r="W312" s="136"/>
      <c r="X312" s="136"/>
      <c r="Y312" s="136"/>
      <c r="Z312" s="136"/>
      <c r="AA312" s="136"/>
      <c r="AB312" s="136"/>
      <c r="AC312" s="136"/>
      <c r="AD312" s="136"/>
      <c r="AE312" s="136"/>
      <c r="AF312" s="136"/>
      <c r="AG312" s="136"/>
      <c r="AH312" s="136"/>
      <c r="AI312" s="136"/>
      <c r="AJ312" s="136"/>
      <c r="AK312" s="136"/>
      <c r="AL312" s="136"/>
      <c r="AM312" s="136"/>
      <c r="AN312" s="136"/>
      <c r="AO312" s="136"/>
      <c r="AP312" s="136"/>
      <c r="AQ312" s="136"/>
      <c r="AR312" s="211"/>
      <c r="AS312" s="136"/>
      <c r="AT312" s="136"/>
      <c r="AU312" s="136"/>
      <c r="AV312" s="136"/>
      <c r="AW312" s="136"/>
      <c r="AX312" s="136"/>
      <c r="AY312" s="136"/>
      <c r="AZ312" s="136"/>
      <c r="BA312" s="136"/>
      <c r="BB312" s="136"/>
      <c r="BC312" s="136"/>
      <c r="BD312" s="136"/>
      <c r="BE312" s="136"/>
      <c r="BF312" s="136"/>
      <c r="BG312" s="136"/>
      <c r="BH312" s="136"/>
      <c r="BI312" s="136"/>
      <c r="BJ312" s="136"/>
      <c r="BK312" s="136"/>
      <c r="BL312" s="136"/>
      <c r="BM312" s="136"/>
      <c r="BN312" s="136"/>
      <c r="BO312" s="136"/>
      <c r="BP312" s="136"/>
      <c r="BQ312" s="136"/>
      <c r="BR312" s="136"/>
      <c r="BS312" s="136"/>
      <c r="BT312" s="136"/>
      <c r="BU312" s="136"/>
      <c r="BV312" s="136"/>
      <c r="BW312" s="136"/>
      <c r="BX312" s="136"/>
      <c r="BY312" s="136"/>
      <c r="BZ312" s="136"/>
      <c r="CA312" s="136"/>
      <c r="CB312" s="136"/>
      <c r="CC312" s="136"/>
      <c r="CD312" s="136"/>
      <c r="CE312" s="136"/>
      <c r="CF312" s="211"/>
      <c r="CG312" s="136"/>
      <c r="CH312" s="136"/>
      <c r="CI312" s="136"/>
      <c r="CJ312" s="136"/>
      <c r="CK312" s="136"/>
      <c r="CL312" s="136"/>
      <c r="CM312" s="136"/>
      <c r="CN312" s="136"/>
      <c r="CO312" s="136"/>
      <c r="CP312" s="136"/>
      <c r="CQ312" s="136"/>
      <c r="CR312" s="136"/>
      <c r="CS312" s="136"/>
      <c r="CT312" s="136"/>
      <c r="CU312" s="136"/>
      <c r="CV312" s="136"/>
      <c r="CW312" s="136"/>
      <c r="CX312" s="136"/>
      <c r="CY312" s="136"/>
      <c r="CZ312" s="136"/>
      <c r="DA312" s="136"/>
      <c r="DB312" s="136"/>
      <c r="DC312" s="211"/>
      <c r="DD312" s="136"/>
      <c r="DE312" s="136"/>
      <c r="DF312" s="136"/>
      <c r="DG312" s="136"/>
      <c r="DH312" s="136"/>
      <c r="DI312" s="136"/>
      <c r="DJ312" s="136"/>
      <c r="DK312" s="136"/>
      <c r="DL312" s="136"/>
      <c r="DM312" s="136"/>
      <c r="DN312" s="136"/>
      <c r="DO312" s="136"/>
      <c r="DP312" s="136"/>
      <c r="DQ312" s="136"/>
      <c r="DR312" s="136"/>
      <c r="DS312" s="136"/>
      <c r="DT312" s="136"/>
      <c r="DU312" s="136"/>
      <c r="DV312" s="136"/>
      <c r="DW312" s="136"/>
      <c r="DX312" s="136"/>
    </row>
    <row r="313" spans="1:128" ht="12.75" customHeight="1">
      <c r="A313" s="136"/>
      <c r="B313" s="136"/>
      <c r="C313" s="136"/>
      <c r="D313" s="136"/>
      <c r="E313" s="136"/>
      <c r="F313" s="136"/>
      <c r="G313" s="136"/>
      <c r="H313" s="136"/>
      <c r="I313" s="136"/>
      <c r="J313" s="136"/>
      <c r="K313" s="136"/>
      <c r="L313" s="136"/>
      <c r="M313" s="136"/>
      <c r="N313" s="136"/>
      <c r="O313" s="136"/>
      <c r="P313" s="136"/>
      <c r="Q313" s="136"/>
      <c r="R313" s="136"/>
      <c r="S313" s="136"/>
      <c r="T313" s="136"/>
      <c r="U313" s="136"/>
      <c r="V313" s="136"/>
      <c r="W313" s="136"/>
      <c r="X313" s="136"/>
      <c r="Y313" s="136"/>
      <c r="Z313" s="136"/>
      <c r="AA313" s="136"/>
      <c r="AB313" s="136"/>
      <c r="AC313" s="136"/>
      <c r="AD313" s="136"/>
      <c r="AE313" s="136"/>
      <c r="AF313" s="136"/>
      <c r="AG313" s="136"/>
      <c r="AH313" s="136"/>
      <c r="AI313" s="136"/>
      <c r="AJ313" s="136"/>
      <c r="AK313" s="136"/>
      <c r="AL313" s="136"/>
      <c r="AM313" s="136"/>
      <c r="AN313" s="136"/>
      <c r="AO313" s="136"/>
      <c r="AP313" s="136"/>
      <c r="AQ313" s="136"/>
      <c r="AR313" s="211"/>
      <c r="AS313" s="136"/>
      <c r="AT313" s="136"/>
      <c r="AU313" s="136"/>
      <c r="AV313" s="136"/>
      <c r="AW313" s="136"/>
      <c r="AX313" s="136"/>
      <c r="AY313" s="136"/>
      <c r="AZ313" s="136"/>
      <c r="BA313" s="136"/>
      <c r="BB313" s="136"/>
      <c r="BC313" s="136"/>
      <c r="BD313" s="136"/>
      <c r="BE313" s="136"/>
      <c r="BF313" s="136"/>
      <c r="BG313" s="136"/>
      <c r="BH313" s="136"/>
      <c r="BI313" s="136"/>
      <c r="BJ313" s="136"/>
      <c r="BK313" s="136"/>
      <c r="BL313" s="136"/>
      <c r="BM313" s="136"/>
      <c r="BN313" s="136"/>
      <c r="BO313" s="136"/>
      <c r="BP313" s="136"/>
      <c r="BQ313" s="136"/>
      <c r="BR313" s="136"/>
      <c r="BS313" s="136"/>
      <c r="BT313" s="136"/>
      <c r="BU313" s="136"/>
      <c r="BV313" s="136"/>
      <c r="BW313" s="136"/>
      <c r="BX313" s="136"/>
      <c r="BY313" s="136"/>
      <c r="BZ313" s="136"/>
      <c r="CA313" s="136"/>
      <c r="CB313" s="136"/>
      <c r="CC313" s="136"/>
      <c r="CD313" s="136"/>
      <c r="CE313" s="136"/>
      <c r="CF313" s="211"/>
      <c r="CG313" s="136"/>
      <c r="CH313" s="136"/>
      <c r="CI313" s="136"/>
      <c r="CJ313" s="136"/>
      <c r="CK313" s="136"/>
      <c r="CL313" s="136"/>
      <c r="CM313" s="136"/>
      <c r="CN313" s="136"/>
      <c r="CO313" s="136"/>
      <c r="CP313" s="136"/>
      <c r="CQ313" s="136"/>
      <c r="CR313" s="136"/>
      <c r="CS313" s="136"/>
      <c r="CT313" s="136"/>
      <c r="CU313" s="136"/>
      <c r="CV313" s="136"/>
      <c r="CW313" s="136"/>
      <c r="CX313" s="136"/>
      <c r="CY313" s="136"/>
      <c r="CZ313" s="136"/>
      <c r="DA313" s="136"/>
      <c r="DB313" s="136"/>
      <c r="DC313" s="211"/>
      <c r="DD313" s="136"/>
      <c r="DE313" s="136"/>
      <c r="DF313" s="136"/>
      <c r="DG313" s="136"/>
      <c r="DH313" s="136"/>
      <c r="DI313" s="136"/>
      <c r="DJ313" s="136"/>
      <c r="DK313" s="136"/>
      <c r="DL313" s="136"/>
      <c r="DM313" s="136"/>
      <c r="DN313" s="136"/>
      <c r="DO313" s="136"/>
      <c r="DP313" s="136"/>
      <c r="DQ313" s="136"/>
      <c r="DR313" s="136"/>
      <c r="DS313" s="136"/>
      <c r="DT313" s="136"/>
      <c r="DU313" s="136"/>
      <c r="DV313" s="136"/>
      <c r="DW313" s="136"/>
      <c r="DX313" s="136"/>
    </row>
    <row r="314" spans="1:128" ht="12.75" customHeight="1">
      <c r="A314" s="136"/>
      <c r="B314" s="136"/>
      <c r="C314" s="136"/>
      <c r="D314" s="136"/>
      <c r="E314" s="136"/>
      <c r="F314" s="136"/>
      <c r="G314" s="136"/>
      <c r="H314" s="136"/>
      <c r="I314" s="136"/>
      <c r="J314" s="136"/>
      <c r="K314" s="136"/>
      <c r="L314" s="136"/>
      <c r="M314" s="136"/>
      <c r="N314" s="136"/>
      <c r="O314" s="136"/>
      <c r="P314" s="136"/>
      <c r="Q314" s="136"/>
      <c r="R314" s="136"/>
      <c r="S314" s="136"/>
      <c r="T314" s="136"/>
      <c r="U314" s="136"/>
      <c r="V314" s="136"/>
      <c r="W314" s="136"/>
      <c r="X314" s="136"/>
      <c r="Y314" s="136"/>
      <c r="Z314" s="136"/>
      <c r="AA314" s="136"/>
      <c r="AB314" s="136"/>
      <c r="AC314" s="136"/>
      <c r="AD314" s="136"/>
      <c r="AE314" s="136"/>
      <c r="AF314" s="136"/>
      <c r="AG314" s="136"/>
      <c r="AH314" s="136"/>
      <c r="AI314" s="136"/>
      <c r="AJ314" s="136"/>
      <c r="AK314" s="136"/>
      <c r="AL314" s="136"/>
      <c r="AM314" s="136"/>
      <c r="AN314" s="136"/>
      <c r="AO314" s="136"/>
      <c r="AP314" s="136"/>
      <c r="AQ314" s="136"/>
      <c r="AR314" s="211"/>
      <c r="AS314" s="136"/>
      <c r="AT314" s="136"/>
      <c r="AU314" s="136"/>
      <c r="AV314" s="136"/>
      <c r="AW314" s="136"/>
      <c r="AX314" s="136"/>
      <c r="AY314" s="136"/>
      <c r="AZ314" s="136"/>
      <c r="BA314" s="136"/>
      <c r="BB314" s="136"/>
      <c r="BC314" s="136"/>
      <c r="BD314" s="136"/>
      <c r="BE314" s="136"/>
      <c r="BF314" s="136"/>
      <c r="BG314" s="136"/>
      <c r="BH314" s="136"/>
      <c r="BI314" s="136"/>
      <c r="BJ314" s="136"/>
      <c r="BK314" s="136"/>
      <c r="BL314" s="136"/>
      <c r="BM314" s="136"/>
      <c r="BN314" s="136"/>
      <c r="BO314" s="136"/>
      <c r="BP314" s="136"/>
      <c r="BQ314" s="136"/>
      <c r="BR314" s="136"/>
      <c r="BS314" s="136"/>
      <c r="BT314" s="136"/>
      <c r="BU314" s="136"/>
      <c r="BV314" s="136"/>
      <c r="BW314" s="136"/>
      <c r="BX314" s="136"/>
      <c r="BY314" s="136"/>
      <c r="BZ314" s="136"/>
      <c r="CA314" s="136"/>
      <c r="CB314" s="136"/>
      <c r="CC314" s="136"/>
      <c r="CD314" s="136"/>
      <c r="CE314" s="136"/>
      <c r="CF314" s="211"/>
      <c r="CG314" s="136"/>
      <c r="CH314" s="136"/>
      <c r="CI314" s="136"/>
      <c r="CJ314" s="136"/>
      <c r="CK314" s="136"/>
      <c r="CL314" s="136"/>
      <c r="CM314" s="136"/>
      <c r="CN314" s="136"/>
      <c r="CO314" s="136"/>
      <c r="CP314" s="136"/>
      <c r="CQ314" s="136"/>
      <c r="CR314" s="136"/>
      <c r="CS314" s="136"/>
      <c r="CT314" s="136"/>
      <c r="CU314" s="136"/>
      <c r="CV314" s="136"/>
      <c r="CW314" s="136"/>
      <c r="CX314" s="136"/>
      <c r="CY314" s="136"/>
      <c r="CZ314" s="136"/>
      <c r="DA314" s="136"/>
      <c r="DB314" s="136"/>
      <c r="DC314" s="211"/>
      <c r="DD314" s="136"/>
      <c r="DE314" s="136"/>
      <c r="DF314" s="136"/>
      <c r="DG314" s="136"/>
      <c r="DH314" s="136"/>
      <c r="DI314" s="136"/>
      <c r="DJ314" s="136"/>
      <c r="DK314" s="136"/>
      <c r="DL314" s="136"/>
      <c r="DM314" s="136"/>
      <c r="DN314" s="136"/>
      <c r="DO314" s="136"/>
      <c r="DP314" s="136"/>
      <c r="DQ314" s="136"/>
      <c r="DR314" s="136"/>
      <c r="DS314" s="136"/>
      <c r="DT314" s="136"/>
      <c r="DU314" s="136"/>
      <c r="DV314" s="136"/>
      <c r="DW314" s="136"/>
      <c r="DX314" s="136"/>
    </row>
    <row r="315" spans="1:128" ht="12.75" customHeight="1">
      <c r="A315" s="136"/>
      <c r="B315" s="136"/>
      <c r="C315" s="136"/>
      <c r="D315" s="136"/>
      <c r="E315" s="136"/>
      <c r="F315" s="136"/>
      <c r="G315" s="136"/>
      <c r="H315" s="136"/>
      <c r="I315" s="136"/>
      <c r="J315" s="136"/>
      <c r="K315" s="136"/>
      <c r="L315" s="136"/>
      <c r="M315" s="136"/>
      <c r="N315" s="136"/>
      <c r="O315" s="136"/>
      <c r="P315" s="136"/>
      <c r="Q315" s="136"/>
      <c r="R315" s="136"/>
      <c r="S315" s="136"/>
      <c r="T315" s="136"/>
      <c r="U315" s="136"/>
      <c r="V315" s="136"/>
      <c r="W315" s="136"/>
      <c r="X315" s="136"/>
      <c r="Y315" s="136"/>
      <c r="Z315" s="136"/>
      <c r="AA315" s="136"/>
      <c r="AB315" s="136"/>
      <c r="AC315" s="136"/>
      <c r="AD315" s="136"/>
      <c r="AE315" s="136"/>
      <c r="AF315" s="136"/>
      <c r="AG315" s="136"/>
      <c r="AH315" s="136"/>
      <c r="AI315" s="136"/>
      <c r="AJ315" s="136"/>
      <c r="AK315" s="136"/>
      <c r="AL315" s="136"/>
      <c r="AM315" s="136"/>
      <c r="AN315" s="136"/>
      <c r="AO315" s="136"/>
      <c r="AP315" s="136"/>
      <c r="AQ315" s="136"/>
      <c r="AR315" s="211"/>
      <c r="AS315" s="136"/>
      <c r="AT315" s="136"/>
      <c r="AU315" s="136"/>
      <c r="AV315" s="136"/>
      <c r="AW315" s="136"/>
      <c r="AX315" s="136"/>
      <c r="AY315" s="136"/>
      <c r="AZ315" s="136"/>
      <c r="BA315" s="136"/>
      <c r="BB315" s="136"/>
      <c r="BC315" s="136"/>
      <c r="BD315" s="136"/>
      <c r="BE315" s="136"/>
      <c r="BF315" s="136"/>
      <c r="BG315" s="136"/>
      <c r="BH315" s="136"/>
      <c r="BI315" s="136"/>
      <c r="BJ315" s="136"/>
      <c r="BK315" s="136"/>
      <c r="BL315" s="136"/>
      <c r="BM315" s="136"/>
      <c r="BN315" s="136"/>
      <c r="BO315" s="136"/>
      <c r="BP315" s="136"/>
      <c r="BQ315" s="136"/>
      <c r="BR315" s="136"/>
      <c r="BS315" s="136"/>
      <c r="BT315" s="136"/>
      <c r="BU315" s="136"/>
      <c r="BV315" s="136"/>
      <c r="BW315" s="136"/>
      <c r="BX315" s="136"/>
      <c r="BY315" s="136"/>
      <c r="BZ315" s="136"/>
      <c r="CA315" s="136"/>
      <c r="CB315" s="136"/>
      <c r="CC315" s="136"/>
      <c r="CD315" s="136"/>
      <c r="CE315" s="136"/>
      <c r="CF315" s="211"/>
      <c r="CG315" s="136"/>
      <c r="CH315" s="136"/>
      <c r="CI315" s="136"/>
      <c r="CJ315" s="136"/>
      <c r="CK315" s="136"/>
      <c r="CL315" s="136"/>
      <c r="CM315" s="136"/>
      <c r="CN315" s="136"/>
      <c r="CO315" s="136"/>
      <c r="CP315" s="136"/>
      <c r="CQ315" s="136"/>
      <c r="CR315" s="136"/>
      <c r="CS315" s="136"/>
      <c r="CT315" s="136"/>
      <c r="CU315" s="136"/>
      <c r="CV315" s="136"/>
      <c r="CW315" s="136"/>
      <c r="CX315" s="136"/>
      <c r="CY315" s="136"/>
      <c r="CZ315" s="136"/>
      <c r="DA315" s="136"/>
      <c r="DB315" s="136"/>
      <c r="DC315" s="211"/>
      <c r="DD315" s="136"/>
      <c r="DE315" s="136"/>
      <c r="DF315" s="136"/>
      <c r="DG315" s="136"/>
      <c r="DH315" s="136"/>
      <c r="DI315" s="136"/>
      <c r="DJ315" s="136"/>
      <c r="DK315" s="136"/>
      <c r="DL315" s="136"/>
      <c r="DM315" s="136"/>
      <c r="DN315" s="136"/>
      <c r="DO315" s="136"/>
      <c r="DP315" s="136"/>
      <c r="DQ315" s="136"/>
      <c r="DR315" s="136"/>
      <c r="DS315" s="136"/>
      <c r="DT315" s="136"/>
      <c r="DU315" s="136"/>
      <c r="DV315" s="136"/>
      <c r="DW315" s="136"/>
      <c r="DX315" s="136"/>
    </row>
    <row r="316" spans="1:128" ht="12.75" customHeight="1">
      <c r="A316" s="136"/>
      <c r="B316" s="136"/>
      <c r="C316" s="136"/>
      <c r="D316" s="136"/>
      <c r="E316" s="136"/>
      <c r="F316" s="136"/>
      <c r="G316" s="136"/>
      <c r="H316" s="136"/>
      <c r="I316" s="136"/>
      <c r="J316" s="136"/>
      <c r="K316" s="136"/>
      <c r="L316" s="136"/>
      <c r="M316" s="136"/>
      <c r="N316" s="136"/>
      <c r="O316" s="136"/>
      <c r="P316" s="136"/>
      <c r="Q316" s="136"/>
      <c r="R316" s="136"/>
      <c r="S316" s="136"/>
      <c r="T316" s="136"/>
      <c r="U316" s="136"/>
      <c r="V316" s="136"/>
      <c r="W316" s="136"/>
      <c r="X316" s="136"/>
      <c r="Y316" s="136"/>
      <c r="Z316" s="136"/>
      <c r="AA316" s="136"/>
      <c r="AB316" s="136"/>
      <c r="AC316" s="136"/>
      <c r="AD316" s="136"/>
      <c r="AE316" s="136"/>
      <c r="AF316" s="136"/>
      <c r="AG316" s="136"/>
      <c r="AH316" s="136"/>
      <c r="AI316" s="136"/>
      <c r="AJ316" s="136"/>
      <c r="AK316" s="136"/>
      <c r="AL316" s="136"/>
      <c r="AM316" s="136"/>
      <c r="AN316" s="136"/>
      <c r="AO316" s="136"/>
      <c r="AP316" s="136"/>
      <c r="AQ316" s="136"/>
      <c r="AR316" s="211"/>
      <c r="AS316" s="136"/>
      <c r="AT316" s="136"/>
      <c r="AU316" s="136"/>
      <c r="AV316" s="136"/>
      <c r="AW316" s="136"/>
      <c r="AX316" s="136"/>
      <c r="AY316" s="136"/>
      <c r="AZ316" s="136"/>
      <c r="BA316" s="136"/>
      <c r="BB316" s="136"/>
      <c r="BC316" s="136"/>
      <c r="BD316" s="136"/>
      <c r="BE316" s="136"/>
      <c r="BF316" s="136"/>
      <c r="BG316" s="136"/>
      <c r="BH316" s="136"/>
      <c r="BI316" s="136"/>
      <c r="BJ316" s="136"/>
      <c r="BK316" s="136"/>
      <c r="BL316" s="136"/>
      <c r="BM316" s="136"/>
      <c r="BN316" s="136"/>
      <c r="BO316" s="136"/>
      <c r="BP316" s="136"/>
      <c r="BQ316" s="136"/>
      <c r="BR316" s="136"/>
      <c r="BS316" s="136"/>
      <c r="BT316" s="136"/>
      <c r="BU316" s="136"/>
      <c r="BV316" s="136"/>
      <c r="BW316" s="136"/>
      <c r="BX316" s="136"/>
      <c r="BY316" s="136"/>
      <c r="BZ316" s="136"/>
      <c r="CA316" s="136"/>
      <c r="CB316" s="136"/>
      <c r="CC316" s="136"/>
      <c r="CD316" s="136"/>
      <c r="CE316" s="136"/>
      <c r="CF316" s="211"/>
      <c r="CG316" s="136"/>
      <c r="CH316" s="136"/>
      <c r="CI316" s="136"/>
      <c r="CJ316" s="136"/>
      <c r="CK316" s="136"/>
      <c r="CL316" s="136"/>
      <c r="CM316" s="136"/>
      <c r="CN316" s="136"/>
      <c r="CO316" s="136"/>
      <c r="CP316" s="136"/>
      <c r="CQ316" s="136"/>
      <c r="CR316" s="136"/>
      <c r="CS316" s="136"/>
      <c r="CT316" s="136"/>
      <c r="CU316" s="136"/>
      <c r="CV316" s="136"/>
      <c r="CW316" s="136"/>
      <c r="CX316" s="136"/>
      <c r="CY316" s="136"/>
      <c r="CZ316" s="136"/>
      <c r="DA316" s="136"/>
      <c r="DB316" s="136"/>
      <c r="DC316" s="211"/>
      <c r="DD316" s="136"/>
      <c r="DE316" s="136"/>
      <c r="DF316" s="136"/>
      <c r="DG316" s="136"/>
      <c r="DH316" s="136"/>
      <c r="DI316" s="136"/>
      <c r="DJ316" s="136"/>
      <c r="DK316" s="136"/>
      <c r="DL316" s="136"/>
      <c r="DM316" s="136"/>
      <c r="DN316" s="136"/>
      <c r="DO316" s="136"/>
      <c r="DP316" s="136"/>
      <c r="DQ316" s="136"/>
      <c r="DR316" s="136"/>
      <c r="DS316" s="136"/>
      <c r="DT316" s="136"/>
      <c r="DU316" s="136"/>
      <c r="DV316" s="136"/>
      <c r="DW316" s="136"/>
      <c r="DX316" s="136"/>
    </row>
    <row r="317" spans="1:128" ht="12.75" customHeight="1">
      <c r="A317" s="136"/>
      <c r="B317" s="136"/>
      <c r="C317" s="136"/>
      <c r="D317" s="136"/>
      <c r="E317" s="136"/>
      <c r="F317" s="136"/>
      <c r="G317" s="136"/>
      <c r="H317" s="136"/>
      <c r="I317" s="136"/>
      <c r="J317" s="136"/>
      <c r="K317" s="136"/>
      <c r="L317" s="136"/>
      <c r="M317" s="136"/>
      <c r="N317" s="136"/>
      <c r="O317" s="136"/>
      <c r="P317" s="136"/>
      <c r="Q317" s="136"/>
      <c r="R317" s="136"/>
      <c r="S317" s="136"/>
      <c r="T317" s="136"/>
      <c r="U317" s="136"/>
      <c r="V317" s="136"/>
      <c r="W317" s="136"/>
      <c r="X317" s="136"/>
      <c r="Y317" s="136"/>
      <c r="Z317" s="136"/>
      <c r="AA317" s="136"/>
      <c r="AB317" s="136"/>
      <c r="AC317" s="136"/>
      <c r="AD317" s="136"/>
      <c r="AE317" s="136"/>
      <c r="AF317" s="136"/>
      <c r="AG317" s="136"/>
      <c r="AH317" s="136"/>
      <c r="AI317" s="136"/>
      <c r="AJ317" s="136"/>
      <c r="AK317" s="136"/>
      <c r="AL317" s="136"/>
      <c r="AM317" s="136"/>
      <c r="AN317" s="136"/>
      <c r="AO317" s="136"/>
      <c r="AP317" s="136"/>
      <c r="AQ317" s="136"/>
      <c r="AR317" s="211"/>
      <c r="AS317" s="136"/>
      <c r="AT317" s="136"/>
      <c r="AU317" s="136"/>
      <c r="AV317" s="136"/>
      <c r="AW317" s="136"/>
      <c r="AX317" s="136"/>
      <c r="AY317" s="136"/>
      <c r="AZ317" s="136"/>
      <c r="BA317" s="136"/>
      <c r="BB317" s="136"/>
      <c r="BC317" s="136"/>
      <c r="BD317" s="136"/>
      <c r="BE317" s="136"/>
      <c r="BF317" s="136"/>
      <c r="BG317" s="136"/>
      <c r="BH317" s="136"/>
      <c r="BI317" s="136"/>
      <c r="BJ317" s="136"/>
      <c r="BK317" s="136"/>
      <c r="BL317" s="136"/>
      <c r="BM317" s="136"/>
      <c r="BN317" s="136"/>
      <c r="BO317" s="136"/>
      <c r="BP317" s="136"/>
      <c r="BQ317" s="136"/>
      <c r="BR317" s="136"/>
      <c r="BS317" s="136"/>
      <c r="BT317" s="136"/>
      <c r="BU317" s="136"/>
      <c r="BV317" s="136"/>
      <c r="BW317" s="136"/>
      <c r="BX317" s="136"/>
      <c r="BY317" s="136"/>
      <c r="BZ317" s="136"/>
      <c r="CA317" s="136"/>
      <c r="CB317" s="136"/>
      <c r="CC317" s="136"/>
      <c r="CD317" s="136"/>
      <c r="CE317" s="136"/>
      <c r="CF317" s="211"/>
      <c r="CG317" s="136"/>
      <c r="CH317" s="136"/>
      <c r="CI317" s="136"/>
      <c r="CJ317" s="136"/>
      <c r="CK317" s="136"/>
      <c r="CL317" s="136"/>
      <c r="CM317" s="136"/>
      <c r="CN317" s="136"/>
      <c r="CO317" s="136"/>
      <c r="CP317" s="136"/>
      <c r="CQ317" s="136"/>
      <c r="CR317" s="136"/>
      <c r="CS317" s="136"/>
      <c r="CT317" s="136"/>
      <c r="CU317" s="136"/>
      <c r="CV317" s="136"/>
      <c r="CW317" s="136"/>
      <c r="CX317" s="136"/>
      <c r="CY317" s="136"/>
      <c r="CZ317" s="136"/>
      <c r="DA317" s="136"/>
      <c r="DB317" s="136"/>
      <c r="DC317" s="211"/>
      <c r="DD317" s="136"/>
      <c r="DE317" s="136"/>
      <c r="DF317" s="136"/>
      <c r="DG317" s="136"/>
      <c r="DH317" s="136"/>
      <c r="DI317" s="136"/>
      <c r="DJ317" s="136"/>
      <c r="DK317" s="136"/>
      <c r="DL317" s="136"/>
      <c r="DM317" s="136"/>
      <c r="DN317" s="136"/>
      <c r="DO317" s="136"/>
      <c r="DP317" s="136"/>
      <c r="DQ317" s="136"/>
      <c r="DR317" s="136"/>
      <c r="DS317" s="136"/>
      <c r="DT317" s="136"/>
      <c r="DU317" s="136"/>
      <c r="DV317" s="136"/>
      <c r="DW317" s="136"/>
      <c r="DX317" s="136"/>
    </row>
    <row r="318" spans="1:128" ht="12.75" customHeight="1">
      <c r="A318" s="136"/>
      <c r="B318" s="136"/>
      <c r="C318" s="136"/>
      <c r="D318" s="136"/>
      <c r="E318" s="136"/>
      <c r="F318" s="136"/>
      <c r="G318" s="136"/>
      <c r="H318" s="136"/>
      <c r="I318" s="136"/>
      <c r="J318" s="136"/>
      <c r="K318" s="136"/>
      <c r="L318" s="136"/>
      <c r="M318" s="136"/>
      <c r="N318" s="136"/>
      <c r="O318" s="136"/>
      <c r="P318" s="136"/>
      <c r="Q318" s="136"/>
      <c r="R318" s="136"/>
      <c r="S318" s="136"/>
      <c r="T318" s="136"/>
      <c r="U318" s="136"/>
      <c r="V318" s="136"/>
      <c r="W318" s="136"/>
      <c r="X318" s="136"/>
      <c r="Y318" s="136"/>
      <c r="Z318" s="136"/>
      <c r="AA318" s="136"/>
      <c r="AB318" s="136"/>
      <c r="AC318" s="136"/>
      <c r="AD318" s="136"/>
      <c r="AE318" s="136"/>
      <c r="AF318" s="136"/>
      <c r="AG318" s="136"/>
      <c r="AH318" s="136"/>
      <c r="AI318" s="136"/>
      <c r="AJ318" s="136"/>
      <c r="AK318" s="136"/>
      <c r="AL318" s="136"/>
      <c r="AM318" s="136"/>
      <c r="AN318" s="136"/>
      <c r="AO318" s="136"/>
      <c r="AP318" s="136"/>
      <c r="AQ318" s="136"/>
      <c r="AR318" s="211"/>
      <c r="AS318" s="136"/>
      <c r="AT318" s="136"/>
      <c r="AU318" s="136"/>
      <c r="AV318" s="136"/>
      <c r="AW318" s="136"/>
      <c r="AX318" s="136"/>
      <c r="AY318" s="136"/>
      <c r="AZ318" s="136"/>
      <c r="BA318" s="136"/>
      <c r="BB318" s="136"/>
      <c r="BC318" s="136"/>
      <c r="BD318" s="136"/>
      <c r="BE318" s="136"/>
      <c r="BF318" s="136"/>
      <c r="BG318" s="136"/>
      <c r="BH318" s="136"/>
      <c r="BI318" s="136"/>
      <c r="BJ318" s="136"/>
      <c r="BK318" s="136"/>
      <c r="BL318" s="136"/>
      <c r="BM318" s="136"/>
      <c r="BN318" s="136"/>
      <c r="BO318" s="136"/>
      <c r="BP318" s="136"/>
      <c r="BQ318" s="136"/>
      <c r="BR318" s="136"/>
      <c r="BS318" s="136"/>
      <c r="BT318" s="136"/>
      <c r="BU318" s="136"/>
      <c r="BV318" s="136"/>
      <c r="BW318" s="136"/>
      <c r="BX318" s="136"/>
      <c r="BY318" s="136"/>
      <c r="BZ318" s="136"/>
      <c r="CA318" s="136"/>
      <c r="CB318" s="136"/>
      <c r="CC318" s="136"/>
      <c r="CD318" s="136"/>
      <c r="CE318" s="136"/>
      <c r="CF318" s="211"/>
      <c r="CG318" s="136"/>
      <c r="CH318" s="136"/>
      <c r="CI318" s="136"/>
      <c r="CJ318" s="136"/>
      <c r="CK318" s="136"/>
      <c r="CL318" s="136"/>
      <c r="CM318" s="136"/>
      <c r="CN318" s="136"/>
      <c r="CO318" s="136"/>
      <c r="CP318" s="136"/>
      <c r="CQ318" s="136"/>
      <c r="CR318" s="136"/>
      <c r="CS318" s="136"/>
      <c r="CT318" s="136"/>
      <c r="CU318" s="136"/>
      <c r="CV318" s="136"/>
      <c r="CW318" s="136"/>
      <c r="CX318" s="136"/>
      <c r="CY318" s="136"/>
      <c r="CZ318" s="136"/>
      <c r="DA318" s="136"/>
      <c r="DB318" s="136"/>
      <c r="DC318" s="211"/>
      <c r="DD318" s="136"/>
      <c r="DE318" s="136"/>
      <c r="DF318" s="136"/>
      <c r="DG318" s="136"/>
      <c r="DH318" s="136"/>
      <c r="DI318" s="136"/>
      <c r="DJ318" s="136"/>
      <c r="DK318" s="136"/>
      <c r="DL318" s="136"/>
      <c r="DM318" s="136"/>
      <c r="DN318" s="136"/>
      <c r="DO318" s="136"/>
      <c r="DP318" s="136"/>
      <c r="DQ318" s="136"/>
      <c r="DR318" s="136"/>
      <c r="DS318" s="136"/>
      <c r="DT318" s="136"/>
      <c r="DU318" s="136"/>
      <c r="DV318" s="136"/>
      <c r="DW318" s="136"/>
      <c r="DX318" s="136"/>
    </row>
    <row r="319" spans="1:128" ht="12.75" customHeight="1">
      <c r="A319" s="136"/>
      <c r="B319" s="136"/>
      <c r="C319" s="136"/>
      <c r="D319" s="136"/>
      <c r="E319" s="136"/>
      <c r="F319" s="136"/>
      <c r="G319" s="136"/>
      <c r="H319" s="136"/>
      <c r="I319" s="136"/>
      <c r="J319" s="136"/>
      <c r="K319" s="136"/>
      <c r="L319" s="136"/>
      <c r="M319" s="136"/>
      <c r="N319" s="136"/>
      <c r="O319" s="136"/>
      <c r="P319" s="136"/>
      <c r="Q319" s="136"/>
      <c r="R319" s="136"/>
      <c r="S319" s="136"/>
      <c r="T319" s="136"/>
      <c r="U319" s="136"/>
      <c r="V319" s="136"/>
      <c r="W319" s="136"/>
      <c r="X319" s="136"/>
      <c r="Y319" s="136"/>
      <c r="Z319" s="136"/>
      <c r="AA319" s="136"/>
      <c r="AB319" s="136"/>
      <c r="AC319" s="136"/>
      <c r="AD319" s="136"/>
      <c r="AE319" s="136"/>
      <c r="AF319" s="136"/>
      <c r="AG319" s="136"/>
      <c r="AH319" s="136"/>
      <c r="AI319" s="136"/>
      <c r="AJ319" s="136"/>
      <c r="AK319" s="136"/>
      <c r="AL319" s="136"/>
      <c r="AM319" s="136"/>
      <c r="AN319" s="136"/>
      <c r="AO319" s="136"/>
      <c r="AP319" s="136"/>
      <c r="AQ319" s="136"/>
      <c r="AR319" s="211"/>
      <c r="AS319" s="136"/>
      <c r="AT319" s="136"/>
      <c r="AU319" s="136"/>
      <c r="AV319" s="136"/>
      <c r="AW319" s="136"/>
      <c r="AX319" s="136"/>
      <c r="AY319" s="136"/>
      <c r="AZ319" s="136"/>
      <c r="BA319" s="136"/>
      <c r="BB319" s="136"/>
      <c r="BC319" s="136"/>
      <c r="BD319" s="136"/>
      <c r="BE319" s="136"/>
      <c r="BF319" s="136"/>
      <c r="BG319" s="136"/>
      <c r="BH319" s="136"/>
      <c r="BI319" s="136"/>
      <c r="BJ319" s="136"/>
      <c r="BK319" s="136"/>
      <c r="BL319" s="136"/>
      <c r="BM319" s="136"/>
      <c r="BN319" s="136"/>
      <c r="BO319" s="136"/>
      <c r="BP319" s="136"/>
      <c r="BQ319" s="136"/>
      <c r="BR319" s="136"/>
      <c r="BS319" s="136"/>
      <c r="BT319" s="136"/>
      <c r="BU319" s="136"/>
      <c r="BV319" s="136"/>
      <c r="BW319" s="136"/>
      <c r="BX319" s="136"/>
      <c r="BY319" s="136"/>
      <c r="BZ319" s="136"/>
      <c r="CA319" s="136"/>
      <c r="CB319" s="136"/>
      <c r="CC319" s="136"/>
      <c r="CD319" s="136"/>
      <c r="CE319" s="136"/>
      <c r="CF319" s="211"/>
      <c r="CG319" s="136"/>
      <c r="CH319" s="136"/>
      <c r="CI319" s="136"/>
      <c r="CJ319" s="136"/>
      <c r="CK319" s="136"/>
      <c r="CL319" s="136"/>
      <c r="CM319" s="136"/>
      <c r="CN319" s="136"/>
      <c r="CO319" s="136"/>
      <c r="CP319" s="136"/>
      <c r="CQ319" s="136"/>
      <c r="CR319" s="136"/>
      <c r="CS319" s="136"/>
      <c r="CT319" s="136"/>
      <c r="CU319" s="136"/>
      <c r="CV319" s="136"/>
      <c r="CW319" s="136"/>
      <c r="CX319" s="136"/>
      <c r="CY319" s="136"/>
      <c r="CZ319" s="136"/>
      <c r="DA319" s="136"/>
      <c r="DB319" s="136"/>
      <c r="DC319" s="211"/>
      <c r="DD319" s="136"/>
      <c r="DE319" s="136"/>
      <c r="DF319" s="136"/>
      <c r="DG319" s="136"/>
      <c r="DH319" s="136"/>
      <c r="DI319" s="136"/>
      <c r="DJ319" s="136"/>
      <c r="DK319" s="136"/>
      <c r="DL319" s="136"/>
      <c r="DM319" s="136"/>
      <c r="DN319" s="136"/>
      <c r="DO319" s="136"/>
      <c r="DP319" s="136"/>
      <c r="DQ319" s="136"/>
      <c r="DR319" s="136"/>
      <c r="DS319" s="136"/>
      <c r="DT319" s="136"/>
      <c r="DU319" s="136"/>
      <c r="DV319" s="136"/>
      <c r="DW319" s="136"/>
      <c r="DX319" s="136"/>
    </row>
    <row r="320" spans="1:128" ht="12.75" customHeight="1">
      <c r="A320" s="136"/>
      <c r="B320" s="136"/>
      <c r="C320" s="136"/>
      <c r="D320" s="136"/>
      <c r="E320" s="136"/>
      <c r="F320" s="136"/>
      <c r="G320" s="136"/>
      <c r="H320" s="136"/>
      <c r="I320" s="136"/>
      <c r="J320" s="136"/>
      <c r="K320" s="136"/>
      <c r="L320" s="136"/>
      <c r="M320" s="136"/>
      <c r="N320" s="136"/>
      <c r="O320" s="136"/>
      <c r="P320" s="136"/>
      <c r="Q320" s="136"/>
      <c r="R320" s="136"/>
      <c r="S320" s="136"/>
      <c r="T320" s="136"/>
      <c r="U320" s="136"/>
      <c r="V320" s="136"/>
      <c r="W320" s="136"/>
      <c r="X320" s="136"/>
      <c r="Y320" s="136"/>
      <c r="Z320" s="136"/>
      <c r="AA320" s="136"/>
      <c r="AB320" s="136"/>
      <c r="AC320" s="136"/>
      <c r="AD320" s="136"/>
      <c r="AE320" s="136"/>
      <c r="AF320" s="136"/>
      <c r="AG320" s="136"/>
      <c r="AH320" s="136"/>
      <c r="AI320" s="136"/>
      <c r="AJ320" s="136"/>
      <c r="AK320" s="136"/>
      <c r="AL320" s="136"/>
      <c r="AM320" s="136"/>
      <c r="AN320" s="136"/>
      <c r="AO320" s="136"/>
      <c r="AP320" s="136"/>
      <c r="AQ320" s="136"/>
      <c r="AR320" s="211"/>
      <c r="AS320" s="136"/>
      <c r="AT320" s="136"/>
      <c r="AU320" s="136"/>
      <c r="AV320" s="136"/>
      <c r="AW320" s="136"/>
      <c r="AX320" s="136"/>
      <c r="AY320" s="136"/>
      <c r="AZ320" s="136"/>
      <c r="BA320" s="136"/>
      <c r="BB320" s="136"/>
      <c r="BC320" s="136"/>
      <c r="BD320" s="136"/>
      <c r="BE320" s="136"/>
      <c r="BF320" s="136"/>
      <c r="BG320" s="136"/>
      <c r="BH320" s="136"/>
      <c r="BI320" s="136"/>
      <c r="BJ320" s="136"/>
      <c r="BK320" s="136"/>
      <c r="BL320" s="136"/>
      <c r="BM320" s="136"/>
      <c r="BN320" s="136"/>
      <c r="BO320" s="136"/>
      <c r="BP320" s="136"/>
      <c r="BQ320" s="136"/>
      <c r="BR320" s="136"/>
      <c r="BS320" s="136"/>
      <c r="BT320" s="136"/>
      <c r="BU320" s="136"/>
      <c r="BV320" s="136"/>
      <c r="BW320" s="136"/>
      <c r="BX320" s="136"/>
      <c r="BY320" s="136"/>
      <c r="BZ320" s="136"/>
      <c r="CA320" s="136"/>
      <c r="CB320" s="136"/>
      <c r="CC320" s="136"/>
      <c r="CD320" s="136"/>
      <c r="CE320" s="136"/>
      <c r="CF320" s="211"/>
      <c r="CG320" s="136"/>
      <c r="CH320" s="136"/>
      <c r="CI320" s="136"/>
      <c r="CJ320" s="136"/>
      <c r="CK320" s="136"/>
      <c r="CL320" s="136"/>
      <c r="CM320" s="136"/>
      <c r="CN320" s="136"/>
      <c r="CO320" s="136"/>
      <c r="CP320" s="136"/>
      <c r="CQ320" s="136"/>
      <c r="CR320" s="136"/>
      <c r="CS320" s="136"/>
      <c r="CT320" s="136"/>
      <c r="CU320" s="136"/>
      <c r="CV320" s="136"/>
      <c r="CW320" s="136"/>
      <c r="CX320" s="136"/>
      <c r="CY320" s="136"/>
      <c r="CZ320" s="136"/>
      <c r="DA320" s="136"/>
      <c r="DB320" s="136"/>
      <c r="DC320" s="211"/>
      <c r="DD320" s="136"/>
      <c r="DE320" s="136"/>
      <c r="DF320" s="136"/>
      <c r="DG320" s="136"/>
      <c r="DH320" s="136"/>
      <c r="DI320" s="136"/>
      <c r="DJ320" s="136"/>
      <c r="DK320" s="136"/>
      <c r="DL320" s="136"/>
      <c r="DM320" s="136"/>
      <c r="DN320" s="136"/>
      <c r="DO320" s="136"/>
      <c r="DP320" s="136"/>
      <c r="DQ320" s="136"/>
      <c r="DR320" s="136"/>
      <c r="DS320" s="136"/>
      <c r="DT320" s="136"/>
      <c r="DU320" s="136"/>
      <c r="DV320" s="136"/>
      <c r="DW320" s="136"/>
      <c r="DX320" s="136"/>
    </row>
    <row r="321" spans="1:128" ht="12.75" customHeight="1">
      <c r="A321" s="136"/>
      <c r="B321" s="136"/>
      <c r="C321" s="136"/>
      <c r="D321" s="136"/>
      <c r="E321" s="136"/>
      <c r="F321" s="136"/>
      <c r="G321" s="136"/>
      <c r="H321" s="136"/>
      <c r="I321" s="136"/>
      <c r="J321" s="136"/>
      <c r="K321" s="136"/>
      <c r="L321" s="136"/>
      <c r="M321" s="136"/>
      <c r="N321" s="136"/>
      <c r="O321" s="136"/>
      <c r="P321" s="136"/>
      <c r="Q321" s="136"/>
      <c r="R321" s="136"/>
      <c r="S321" s="136"/>
      <c r="T321" s="136"/>
      <c r="U321" s="136"/>
      <c r="V321" s="136"/>
      <c r="W321" s="136"/>
      <c r="X321" s="136"/>
      <c r="Y321" s="136"/>
      <c r="Z321" s="136"/>
      <c r="AA321" s="136"/>
      <c r="AB321" s="136"/>
      <c r="AC321" s="136"/>
      <c r="AD321" s="136"/>
      <c r="AE321" s="136"/>
      <c r="AF321" s="136"/>
      <c r="AG321" s="136"/>
      <c r="AH321" s="136"/>
      <c r="AI321" s="136"/>
      <c r="AJ321" s="136"/>
      <c r="AK321" s="136"/>
      <c r="AL321" s="136"/>
      <c r="AM321" s="136"/>
      <c r="AN321" s="136"/>
      <c r="AO321" s="136"/>
      <c r="AP321" s="136"/>
      <c r="AQ321" s="136"/>
      <c r="AR321" s="211"/>
      <c r="AS321" s="136"/>
      <c r="AT321" s="136"/>
      <c r="AU321" s="136"/>
      <c r="AV321" s="136"/>
      <c r="AW321" s="136"/>
      <c r="AX321" s="136"/>
      <c r="AY321" s="136"/>
      <c r="AZ321" s="136"/>
      <c r="BA321" s="136"/>
      <c r="BB321" s="136"/>
      <c r="BC321" s="136"/>
      <c r="BD321" s="136"/>
      <c r="BE321" s="136"/>
      <c r="BF321" s="136"/>
      <c r="BG321" s="136"/>
      <c r="BH321" s="136"/>
      <c r="BI321" s="136"/>
      <c r="BJ321" s="136"/>
      <c r="BK321" s="136"/>
      <c r="BL321" s="136"/>
      <c r="BM321" s="136"/>
      <c r="BN321" s="136"/>
      <c r="BO321" s="136"/>
      <c r="BP321" s="136"/>
      <c r="BQ321" s="136"/>
      <c r="BR321" s="136"/>
      <c r="BS321" s="136"/>
      <c r="BT321" s="136"/>
      <c r="BU321" s="136"/>
      <c r="BV321" s="136"/>
      <c r="BW321" s="136"/>
      <c r="BX321" s="136"/>
      <c r="BY321" s="136"/>
      <c r="BZ321" s="136"/>
      <c r="CA321" s="136"/>
      <c r="CB321" s="136"/>
      <c r="CC321" s="136"/>
      <c r="CD321" s="136"/>
      <c r="CE321" s="136"/>
      <c r="CF321" s="211"/>
      <c r="CG321" s="136"/>
      <c r="CH321" s="136"/>
      <c r="CI321" s="136"/>
      <c r="CJ321" s="136"/>
      <c r="CK321" s="136"/>
      <c r="CL321" s="136"/>
      <c r="CM321" s="136"/>
      <c r="CN321" s="136"/>
      <c r="CO321" s="136"/>
      <c r="CP321" s="136"/>
      <c r="CQ321" s="136"/>
      <c r="CR321" s="136"/>
      <c r="CS321" s="136"/>
      <c r="CT321" s="136"/>
      <c r="CU321" s="136"/>
      <c r="CV321" s="136"/>
      <c r="CW321" s="136"/>
      <c r="CX321" s="136"/>
      <c r="CY321" s="136"/>
      <c r="CZ321" s="136"/>
      <c r="DA321" s="136"/>
      <c r="DB321" s="136"/>
      <c r="DC321" s="211"/>
      <c r="DD321" s="136"/>
      <c r="DE321" s="136"/>
      <c r="DF321" s="136"/>
      <c r="DG321" s="136"/>
      <c r="DH321" s="136"/>
      <c r="DI321" s="136"/>
      <c r="DJ321" s="136"/>
      <c r="DK321" s="136"/>
      <c r="DL321" s="136"/>
      <c r="DM321" s="136"/>
      <c r="DN321" s="136"/>
      <c r="DO321" s="136"/>
      <c r="DP321" s="136"/>
      <c r="DQ321" s="136"/>
      <c r="DR321" s="136"/>
      <c r="DS321" s="136"/>
      <c r="DT321" s="136"/>
      <c r="DU321" s="136"/>
      <c r="DV321" s="136"/>
      <c r="DW321" s="136"/>
      <c r="DX321" s="136"/>
    </row>
    <row r="322" spans="1:128" ht="12.75" customHeight="1">
      <c r="A322" s="136"/>
      <c r="B322" s="136"/>
      <c r="C322" s="136"/>
      <c r="D322" s="136"/>
      <c r="E322" s="136"/>
      <c r="F322" s="136"/>
      <c r="G322" s="136"/>
      <c r="H322" s="136"/>
      <c r="I322" s="136"/>
      <c r="J322" s="136"/>
      <c r="K322" s="136"/>
      <c r="L322" s="136"/>
      <c r="M322" s="136"/>
      <c r="N322" s="136"/>
      <c r="O322" s="136"/>
      <c r="P322" s="136"/>
      <c r="Q322" s="136"/>
      <c r="R322" s="136"/>
      <c r="S322" s="136"/>
      <c r="T322" s="136"/>
      <c r="U322" s="136"/>
      <c r="V322" s="136"/>
      <c r="W322" s="136"/>
      <c r="X322" s="136"/>
      <c r="Y322" s="136"/>
      <c r="Z322" s="136"/>
      <c r="AA322" s="136"/>
      <c r="AB322" s="136"/>
      <c r="AC322" s="136"/>
      <c r="AD322" s="136"/>
      <c r="AE322" s="136"/>
      <c r="AF322" s="136"/>
      <c r="AG322" s="136"/>
      <c r="AH322" s="136"/>
      <c r="AI322" s="136"/>
      <c r="AJ322" s="136"/>
      <c r="AK322" s="136"/>
      <c r="AL322" s="136"/>
      <c r="AM322" s="136"/>
      <c r="AN322" s="136"/>
      <c r="AO322" s="136"/>
      <c r="AP322" s="136"/>
      <c r="AQ322" s="136"/>
      <c r="AR322" s="211"/>
      <c r="AS322" s="136"/>
      <c r="AT322" s="136"/>
      <c r="AU322" s="136"/>
      <c r="AV322" s="136"/>
      <c r="AW322" s="136"/>
      <c r="AX322" s="136"/>
      <c r="AY322" s="136"/>
      <c r="AZ322" s="136"/>
      <c r="BA322" s="136"/>
      <c r="BB322" s="136"/>
      <c r="BC322" s="136"/>
      <c r="BD322" s="136"/>
      <c r="BE322" s="136"/>
      <c r="BF322" s="136"/>
      <c r="BG322" s="136"/>
      <c r="BH322" s="136"/>
      <c r="BI322" s="136"/>
      <c r="BJ322" s="136"/>
      <c r="BK322" s="136"/>
      <c r="BL322" s="136"/>
      <c r="BM322" s="136"/>
      <c r="BN322" s="136"/>
      <c r="BO322" s="136"/>
      <c r="BP322" s="136"/>
      <c r="BQ322" s="136"/>
      <c r="BR322" s="136"/>
      <c r="BS322" s="136"/>
      <c r="BT322" s="136"/>
      <c r="BU322" s="136"/>
      <c r="BV322" s="136"/>
      <c r="BW322" s="136"/>
      <c r="BX322" s="136"/>
      <c r="BY322" s="136"/>
      <c r="BZ322" s="136"/>
      <c r="CA322" s="136"/>
      <c r="CB322" s="136"/>
      <c r="CC322" s="136"/>
      <c r="CD322" s="136"/>
      <c r="CE322" s="136"/>
      <c r="CF322" s="211"/>
      <c r="CG322" s="136"/>
      <c r="CH322" s="136"/>
      <c r="CI322" s="136"/>
      <c r="CJ322" s="136"/>
      <c r="CK322" s="136"/>
      <c r="CL322" s="136"/>
      <c r="CM322" s="136"/>
      <c r="CN322" s="136"/>
      <c r="CO322" s="136"/>
      <c r="CP322" s="136"/>
      <c r="CQ322" s="136"/>
      <c r="CR322" s="136"/>
      <c r="CS322" s="136"/>
      <c r="CT322" s="136"/>
      <c r="CU322" s="136"/>
      <c r="CV322" s="136"/>
      <c r="CW322" s="136"/>
      <c r="CX322" s="136"/>
      <c r="CY322" s="136"/>
      <c r="CZ322" s="136"/>
      <c r="DA322" s="136"/>
      <c r="DB322" s="136"/>
      <c r="DC322" s="211"/>
      <c r="DD322" s="136"/>
      <c r="DE322" s="136"/>
      <c r="DF322" s="136"/>
      <c r="DG322" s="136"/>
      <c r="DH322" s="136"/>
      <c r="DI322" s="136"/>
      <c r="DJ322" s="136"/>
      <c r="DK322" s="136"/>
      <c r="DL322" s="136"/>
      <c r="DM322" s="136"/>
      <c r="DN322" s="136"/>
      <c r="DO322" s="136"/>
      <c r="DP322" s="136"/>
      <c r="DQ322" s="136"/>
      <c r="DR322" s="136"/>
      <c r="DS322" s="136"/>
      <c r="DT322" s="136"/>
      <c r="DU322" s="136"/>
      <c r="DV322" s="136"/>
      <c r="DW322" s="136"/>
      <c r="DX322" s="136"/>
    </row>
    <row r="323" spans="1:128" ht="12.75" customHeight="1">
      <c r="A323" s="136"/>
      <c r="B323" s="136"/>
      <c r="C323" s="136"/>
      <c r="D323" s="136"/>
      <c r="E323" s="136"/>
      <c r="F323" s="136"/>
      <c r="G323" s="136"/>
      <c r="H323" s="136"/>
      <c r="I323" s="136"/>
      <c r="J323" s="136"/>
      <c r="K323" s="136"/>
      <c r="L323" s="136"/>
      <c r="M323" s="136"/>
      <c r="N323" s="136"/>
      <c r="O323" s="136"/>
      <c r="P323" s="136"/>
      <c r="Q323" s="136"/>
      <c r="R323" s="136"/>
      <c r="S323" s="136"/>
      <c r="T323" s="136"/>
      <c r="U323" s="136"/>
      <c r="V323" s="136"/>
      <c r="W323" s="136"/>
      <c r="X323" s="136"/>
      <c r="Y323" s="136"/>
      <c r="Z323" s="136"/>
      <c r="AA323" s="136"/>
      <c r="AB323" s="136"/>
      <c r="AC323" s="136"/>
      <c r="AD323" s="136"/>
      <c r="AE323" s="136"/>
      <c r="AF323" s="136"/>
      <c r="AG323" s="136"/>
      <c r="AH323" s="136"/>
      <c r="AI323" s="136"/>
      <c r="AJ323" s="136"/>
      <c r="AK323" s="136"/>
      <c r="AL323" s="136"/>
      <c r="AM323" s="136"/>
      <c r="AN323" s="136"/>
      <c r="AO323" s="136"/>
      <c r="AP323" s="136"/>
      <c r="AQ323" s="136"/>
      <c r="AR323" s="211"/>
      <c r="AS323" s="136"/>
      <c r="AT323" s="136"/>
      <c r="AU323" s="136"/>
      <c r="AV323" s="136"/>
      <c r="AW323" s="136"/>
      <c r="AX323" s="136"/>
      <c r="AY323" s="136"/>
      <c r="AZ323" s="136"/>
      <c r="BA323" s="136"/>
      <c r="BB323" s="136"/>
      <c r="BC323" s="136"/>
      <c r="BD323" s="136"/>
      <c r="BE323" s="136"/>
      <c r="BF323" s="136"/>
      <c r="BG323" s="136"/>
      <c r="BH323" s="136"/>
      <c r="BI323" s="136"/>
      <c r="BJ323" s="136"/>
      <c r="BK323" s="136"/>
      <c r="BL323" s="136"/>
      <c r="BM323" s="136"/>
      <c r="BN323" s="136"/>
      <c r="BO323" s="136"/>
      <c r="BP323" s="136"/>
      <c r="BQ323" s="136"/>
      <c r="BR323" s="136"/>
      <c r="BS323" s="136"/>
      <c r="BT323" s="136"/>
      <c r="BU323" s="136"/>
      <c r="BV323" s="136"/>
      <c r="BW323" s="136"/>
      <c r="BX323" s="136"/>
      <c r="BY323" s="136"/>
      <c r="BZ323" s="136"/>
      <c r="CA323" s="136"/>
      <c r="CB323" s="136"/>
      <c r="CC323" s="136"/>
      <c r="CD323" s="136"/>
      <c r="CE323" s="136"/>
      <c r="CF323" s="211"/>
      <c r="CG323" s="136"/>
      <c r="CH323" s="136"/>
      <c r="CI323" s="136"/>
      <c r="CJ323" s="136"/>
      <c r="CK323" s="136"/>
      <c r="CL323" s="136"/>
      <c r="CM323" s="136"/>
      <c r="CN323" s="136"/>
      <c r="CO323" s="136"/>
      <c r="CP323" s="136"/>
      <c r="CQ323" s="136"/>
      <c r="CR323" s="136"/>
      <c r="CS323" s="136"/>
      <c r="CT323" s="136"/>
      <c r="CU323" s="136"/>
      <c r="CV323" s="136"/>
      <c r="CW323" s="136"/>
      <c r="CX323" s="136"/>
      <c r="CY323" s="136"/>
      <c r="CZ323" s="136"/>
      <c r="DA323" s="136"/>
      <c r="DB323" s="136"/>
      <c r="DC323" s="211"/>
      <c r="DD323" s="136"/>
      <c r="DE323" s="136"/>
      <c r="DF323" s="136"/>
      <c r="DG323" s="136"/>
      <c r="DH323" s="136"/>
      <c r="DI323" s="136"/>
      <c r="DJ323" s="136"/>
      <c r="DK323" s="136"/>
      <c r="DL323" s="136"/>
      <c r="DM323" s="136"/>
      <c r="DN323" s="136"/>
      <c r="DO323" s="136"/>
      <c r="DP323" s="136"/>
      <c r="DQ323" s="136"/>
      <c r="DR323" s="136"/>
      <c r="DS323" s="136"/>
      <c r="DT323" s="136"/>
      <c r="DU323" s="136"/>
      <c r="DV323" s="136"/>
      <c r="DW323" s="136"/>
      <c r="DX323" s="136"/>
    </row>
    <row r="324" spans="1:128" ht="12.75" customHeight="1">
      <c r="A324" s="136"/>
      <c r="B324" s="136"/>
      <c r="C324" s="136"/>
      <c r="D324" s="136"/>
      <c r="E324" s="136"/>
      <c r="F324" s="136"/>
      <c r="G324" s="136"/>
      <c r="H324" s="136"/>
      <c r="I324" s="136"/>
      <c r="J324" s="136"/>
      <c r="K324" s="136"/>
      <c r="L324" s="136"/>
      <c r="M324" s="136"/>
      <c r="N324" s="136"/>
      <c r="O324" s="136"/>
      <c r="P324" s="136"/>
      <c r="Q324" s="136"/>
      <c r="R324" s="136"/>
      <c r="S324" s="136"/>
      <c r="T324" s="136"/>
      <c r="U324" s="136"/>
      <c r="V324" s="136"/>
      <c r="W324" s="136"/>
      <c r="X324" s="136"/>
      <c r="Y324" s="136"/>
      <c r="Z324" s="136"/>
      <c r="AA324" s="136"/>
      <c r="AB324" s="136"/>
      <c r="AC324" s="136"/>
      <c r="AD324" s="136"/>
      <c r="AE324" s="136"/>
      <c r="AF324" s="136"/>
      <c r="AG324" s="136"/>
      <c r="AH324" s="136"/>
      <c r="AI324" s="136"/>
      <c r="AJ324" s="136"/>
      <c r="AK324" s="136"/>
      <c r="AL324" s="136"/>
      <c r="AM324" s="136"/>
      <c r="AN324" s="136"/>
      <c r="AO324" s="136"/>
      <c r="AP324" s="136"/>
      <c r="AQ324" s="136"/>
      <c r="AR324" s="211"/>
      <c r="AS324" s="136"/>
      <c r="AT324" s="136"/>
      <c r="AU324" s="136"/>
      <c r="AV324" s="136"/>
      <c r="AW324" s="136"/>
      <c r="AX324" s="136"/>
      <c r="AY324" s="136"/>
      <c r="AZ324" s="136"/>
      <c r="BA324" s="136"/>
      <c r="BB324" s="136"/>
      <c r="BC324" s="136"/>
      <c r="BD324" s="136"/>
      <c r="BE324" s="136"/>
      <c r="BF324" s="136"/>
      <c r="BG324" s="136"/>
      <c r="BH324" s="136"/>
      <c r="BI324" s="136"/>
      <c r="BJ324" s="136"/>
      <c r="BK324" s="136"/>
      <c r="BL324" s="136"/>
      <c r="BM324" s="136"/>
      <c r="BN324" s="136"/>
      <c r="BO324" s="136"/>
      <c r="BP324" s="136"/>
      <c r="BQ324" s="136"/>
      <c r="BR324" s="136"/>
      <c r="BS324" s="136"/>
      <c r="BT324" s="136"/>
      <c r="BU324" s="136"/>
      <c r="BV324" s="136"/>
      <c r="BW324" s="136"/>
      <c r="BX324" s="136"/>
      <c r="BY324" s="136"/>
      <c r="BZ324" s="136"/>
      <c r="CA324" s="136"/>
      <c r="CB324" s="136"/>
      <c r="CC324" s="136"/>
      <c r="CD324" s="136"/>
      <c r="CE324" s="136"/>
      <c r="CF324" s="211"/>
      <c r="CG324" s="136"/>
      <c r="CH324" s="136"/>
      <c r="CI324" s="136"/>
      <c r="CJ324" s="136"/>
      <c r="CK324" s="136"/>
      <c r="CL324" s="136"/>
      <c r="CM324" s="136"/>
      <c r="CN324" s="136"/>
      <c r="CO324" s="136"/>
      <c r="CP324" s="136"/>
      <c r="CQ324" s="136"/>
      <c r="CR324" s="136"/>
      <c r="CS324" s="136"/>
      <c r="CT324" s="136"/>
      <c r="CU324" s="136"/>
      <c r="CV324" s="136"/>
      <c r="CW324" s="136"/>
      <c r="CX324" s="136"/>
      <c r="CY324" s="136"/>
      <c r="CZ324" s="136"/>
      <c r="DA324" s="136"/>
      <c r="DB324" s="136"/>
      <c r="DC324" s="211"/>
      <c r="DD324" s="136"/>
      <c r="DE324" s="136"/>
      <c r="DF324" s="136"/>
      <c r="DG324" s="136"/>
      <c r="DH324" s="136"/>
      <c r="DI324" s="136"/>
      <c r="DJ324" s="136"/>
      <c r="DK324" s="136"/>
      <c r="DL324" s="136"/>
      <c r="DM324" s="136"/>
      <c r="DN324" s="136"/>
      <c r="DO324" s="136"/>
      <c r="DP324" s="136"/>
      <c r="DQ324" s="136"/>
      <c r="DR324" s="136"/>
      <c r="DS324" s="136"/>
      <c r="DT324" s="136"/>
      <c r="DU324" s="136"/>
      <c r="DV324" s="136"/>
      <c r="DW324" s="136"/>
      <c r="DX324" s="136"/>
    </row>
    <row r="325" spans="1:128" ht="12.75" customHeight="1">
      <c r="A325" s="136"/>
      <c r="B325" s="136"/>
      <c r="C325" s="136"/>
      <c r="D325" s="136"/>
      <c r="E325" s="136"/>
      <c r="F325" s="136"/>
      <c r="G325" s="136"/>
      <c r="H325" s="136"/>
      <c r="I325" s="136"/>
      <c r="J325" s="136"/>
      <c r="K325" s="136"/>
      <c r="L325" s="136"/>
      <c r="M325" s="136"/>
      <c r="N325" s="136"/>
      <c r="O325" s="136"/>
      <c r="P325" s="136"/>
      <c r="Q325" s="136"/>
      <c r="R325" s="136"/>
      <c r="S325" s="136"/>
      <c r="T325" s="136"/>
      <c r="U325" s="136"/>
      <c r="V325" s="136"/>
      <c r="W325" s="136"/>
      <c r="X325" s="136"/>
      <c r="Y325" s="136"/>
      <c r="Z325" s="136"/>
      <c r="AA325" s="136"/>
      <c r="AB325" s="136"/>
      <c r="AC325" s="136"/>
      <c r="AD325" s="136"/>
      <c r="AE325" s="136"/>
      <c r="AF325" s="136"/>
      <c r="AG325" s="136"/>
      <c r="AH325" s="136"/>
      <c r="AI325" s="136"/>
      <c r="AJ325" s="136"/>
      <c r="AK325" s="136"/>
      <c r="AL325" s="136"/>
      <c r="AM325" s="136"/>
      <c r="AN325" s="136"/>
      <c r="AO325" s="136"/>
      <c r="AP325" s="136"/>
      <c r="AQ325" s="136"/>
      <c r="AR325" s="211"/>
      <c r="AS325" s="136"/>
      <c r="AT325" s="136"/>
      <c r="AU325" s="136"/>
      <c r="AV325" s="136"/>
      <c r="AW325" s="136"/>
      <c r="AX325" s="136"/>
      <c r="AY325" s="136"/>
      <c r="AZ325" s="136"/>
      <c r="BA325" s="136"/>
      <c r="BB325" s="136"/>
      <c r="BC325" s="136"/>
      <c r="BD325" s="136"/>
      <c r="BE325" s="136"/>
      <c r="BF325" s="136"/>
      <c r="BG325" s="136"/>
      <c r="BH325" s="136"/>
      <c r="BI325" s="136"/>
      <c r="BJ325" s="136"/>
      <c r="BK325" s="136"/>
      <c r="BL325" s="136"/>
      <c r="BM325" s="136"/>
      <c r="BN325" s="136"/>
      <c r="BO325" s="136"/>
      <c r="BP325" s="136"/>
      <c r="BQ325" s="136"/>
      <c r="BR325" s="136"/>
      <c r="BS325" s="136"/>
      <c r="BT325" s="136"/>
      <c r="BU325" s="136"/>
      <c r="BV325" s="136"/>
      <c r="BW325" s="136"/>
      <c r="BX325" s="136"/>
      <c r="BY325" s="136"/>
      <c r="BZ325" s="136"/>
      <c r="CA325" s="136"/>
      <c r="CB325" s="136"/>
      <c r="CC325" s="136"/>
      <c r="CD325" s="136"/>
      <c r="CE325" s="136"/>
      <c r="CF325" s="211"/>
      <c r="CG325" s="136"/>
      <c r="CH325" s="136"/>
      <c r="CI325" s="136"/>
      <c r="CJ325" s="136"/>
      <c r="CK325" s="136"/>
      <c r="CL325" s="136"/>
      <c r="CM325" s="136"/>
      <c r="CN325" s="136"/>
      <c r="CO325" s="136"/>
      <c r="CP325" s="136"/>
      <c r="CQ325" s="136"/>
      <c r="CR325" s="136"/>
      <c r="CS325" s="136"/>
      <c r="CT325" s="136"/>
      <c r="CU325" s="136"/>
      <c r="CV325" s="136"/>
      <c r="CW325" s="136"/>
      <c r="CX325" s="136"/>
      <c r="CY325" s="136"/>
      <c r="CZ325" s="136"/>
      <c r="DA325" s="136"/>
      <c r="DB325" s="136"/>
      <c r="DC325" s="211"/>
      <c r="DD325" s="136"/>
      <c r="DE325" s="136"/>
      <c r="DF325" s="136"/>
      <c r="DG325" s="136"/>
      <c r="DH325" s="136"/>
      <c r="DI325" s="136"/>
      <c r="DJ325" s="136"/>
      <c r="DK325" s="136"/>
      <c r="DL325" s="136"/>
      <c r="DM325" s="136"/>
      <c r="DN325" s="136"/>
      <c r="DO325" s="136"/>
      <c r="DP325" s="136"/>
      <c r="DQ325" s="136"/>
      <c r="DR325" s="136"/>
      <c r="DS325" s="136"/>
      <c r="DT325" s="136"/>
      <c r="DU325" s="136"/>
      <c r="DV325" s="136"/>
      <c r="DW325" s="136"/>
      <c r="DX325" s="136"/>
    </row>
    <row r="326" spans="1:128" ht="12.75" customHeight="1">
      <c r="A326" s="136"/>
      <c r="B326" s="136"/>
      <c r="C326" s="136"/>
      <c r="D326" s="136"/>
      <c r="E326" s="136"/>
      <c r="F326" s="136"/>
      <c r="G326" s="136"/>
      <c r="H326" s="136"/>
      <c r="I326" s="136"/>
      <c r="J326" s="136"/>
      <c r="K326" s="136"/>
      <c r="L326" s="136"/>
      <c r="M326" s="136"/>
      <c r="N326" s="136"/>
      <c r="O326" s="136"/>
      <c r="P326" s="136"/>
      <c r="Q326" s="136"/>
      <c r="R326" s="136"/>
      <c r="S326" s="136"/>
      <c r="T326" s="136"/>
      <c r="U326" s="136"/>
      <c r="V326" s="136"/>
      <c r="W326" s="136"/>
      <c r="X326" s="136"/>
      <c r="Y326" s="136"/>
      <c r="Z326" s="136"/>
      <c r="AA326" s="136"/>
      <c r="AB326" s="136"/>
      <c r="AC326" s="136"/>
      <c r="AD326" s="136"/>
      <c r="AE326" s="136"/>
      <c r="AF326" s="136"/>
      <c r="AG326" s="136"/>
      <c r="AH326" s="136"/>
      <c r="AI326" s="136"/>
      <c r="AJ326" s="136"/>
      <c r="AK326" s="136"/>
      <c r="AL326" s="136"/>
      <c r="AM326" s="136"/>
      <c r="AN326" s="136"/>
      <c r="AO326" s="136"/>
      <c r="AP326" s="136"/>
      <c r="AQ326" s="136"/>
      <c r="AR326" s="211"/>
      <c r="AS326" s="136"/>
      <c r="AT326" s="136"/>
      <c r="AU326" s="136"/>
      <c r="AV326" s="136"/>
      <c r="AW326" s="136"/>
      <c r="AX326" s="136"/>
      <c r="AY326" s="136"/>
      <c r="AZ326" s="136"/>
      <c r="BA326" s="136"/>
      <c r="BB326" s="136"/>
      <c r="BC326" s="136"/>
      <c r="BD326" s="136"/>
      <c r="BE326" s="136"/>
      <c r="BF326" s="136"/>
      <c r="BG326" s="136"/>
      <c r="BH326" s="136"/>
      <c r="BI326" s="136"/>
      <c r="BJ326" s="136"/>
      <c r="BK326" s="136"/>
      <c r="BL326" s="136"/>
      <c r="BM326" s="136"/>
      <c r="BN326" s="136"/>
      <c r="BO326" s="136"/>
      <c r="BP326" s="136"/>
      <c r="BQ326" s="136"/>
      <c r="BR326" s="136"/>
      <c r="BS326" s="136"/>
      <c r="BT326" s="136"/>
      <c r="BU326" s="136"/>
      <c r="BV326" s="136"/>
      <c r="BW326" s="136"/>
      <c r="BX326" s="136"/>
      <c r="BY326" s="136"/>
      <c r="BZ326" s="136"/>
      <c r="CA326" s="136"/>
      <c r="CB326" s="136"/>
      <c r="CC326" s="136"/>
      <c r="CD326" s="136"/>
      <c r="CE326" s="136"/>
      <c r="CF326" s="211"/>
      <c r="CG326" s="136"/>
      <c r="CH326" s="136"/>
      <c r="CI326" s="136"/>
      <c r="CJ326" s="136"/>
      <c r="CK326" s="136"/>
      <c r="CL326" s="136"/>
      <c r="CM326" s="136"/>
      <c r="CN326" s="136"/>
      <c r="CO326" s="136"/>
      <c r="CP326" s="136"/>
      <c r="CQ326" s="136"/>
      <c r="CR326" s="136"/>
      <c r="CS326" s="136"/>
      <c r="CT326" s="136"/>
      <c r="CU326" s="136"/>
      <c r="CV326" s="136"/>
      <c r="CW326" s="136"/>
      <c r="CX326" s="136"/>
      <c r="CY326" s="136"/>
      <c r="CZ326" s="136"/>
      <c r="DA326" s="136"/>
      <c r="DB326" s="136"/>
      <c r="DC326" s="211"/>
      <c r="DD326" s="136"/>
      <c r="DE326" s="136"/>
      <c r="DF326" s="136"/>
      <c r="DG326" s="136"/>
      <c r="DH326" s="136"/>
      <c r="DI326" s="136"/>
      <c r="DJ326" s="136"/>
      <c r="DK326" s="136"/>
      <c r="DL326" s="136"/>
      <c r="DM326" s="136"/>
      <c r="DN326" s="136"/>
      <c r="DO326" s="136"/>
      <c r="DP326" s="136"/>
      <c r="DQ326" s="136"/>
      <c r="DR326" s="136"/>
      <c r="DS326" s="136"/>
      <c r="DT326" s="136"/>
      <c r="DU326" s="136"/>
      <c r="DV326" s="136"/>
      <c r="DW326" s="136"/>
      <c r="DX326" s="136"/>
    </row>
    <row r="327" spans="1:128" ht="12.75" customHeight="1">
      <c r="A327" s="136"/>
      <c r="B327" s="136"/>
      <c r="C327" s="136"/>
      <c r="D327" s="136"/>
      <c r="E327" s="136"/>
      <c r="F327" s="136"/>
      <c r="G327" s="136"/>
      <c r="H327" s="136"/>
      <c r="I327" s="136"/>
      <c r="J327" s="136"/>
      <c r="K327" s="136"/>
      <c r="L327" s="136"/>
      <c r="M327" s="136"/>
      <c r="N327" s="136"/>
      <c r="O327" s="136"/>
      <c r="P327" s="136"/>
      <c r="Q327" s="136"/>
      <c r="R327" s="136"/>
      <c r="S327" s="136"/>
      <c r="T327" s="136"/>
      <c r="U327" s="136"/>
      <c r="V327" s="136"/>
      <c r="W327" s="136"/>
      <c r="X327" s="136"/>
      <c r="Y327" s="136"/>
      <c r="Z327" s="136"/>
      <c r="AA327" s="136"/>
      <c r="AB327" s="136"/>
      <c r="AC327" s="136"/>
      <c r="AD327" s="136"/>
      <c r="AE327" s="136"/>
      <c r="AF327" s="136"/>
      <c r="AG327" s="136"/>
      <c r="AH327" s="136"/>
      <c r="AI327" s="136"/>
      <c r="AJ327" s="136"/>
      <c r="AK327" s="136"/>
      <c r="AL327" s="136"/>
      <c r="AM327" s="136"/>
      <c r="AN327" s="136"/>
      <c r="AO327" s="136"/>
      <c r="AP327" s="136"/>
      <c r="AQ327" s="136"/>
      <c r="AR327" s="211"/>
      <c r="AS327" s="136"/>
      <c r="AT327" s="136"/>
      <c r="AU327" s="136"/>
      <c r="AV327" s="136"/>
      <c r="AW327" s="136"/>
      <c r="AX327" s="136"/>
      <c r="AY327" s="136"/>
      <c r="AZ327" s="136"/>
      <c r="BA327" s="136"/>
      <c r="BB327" s="136"/>
      <c r="BC327" s="136"/>
      <c r="BD327" s="136"/>
      <c r="BE327" s="136"/>
      <c r="BF327" s="136"/>
      <c r="BG327" s="136"/>
      <c r="BH327" s="136"/>
      <c r="BI327" s="136"/>
      <c r="BJ327" s="136"/>
      <c r="BK327" s="136"/>
      <c r="BL327" s="136"/>
      <c r="BM327" s="136"/>
      <c r="BN327" s="136"/>
      <c r="BO327" s="136"/>
      <c r="BP327" s="136"/>
      <c r="BQ327" s="136"/>
      <c r="BR327" s="136"/>
      <c r="BS327" s="136"/>
      <c r="BT327" s="136"/>
      <c r="BU327" s="136"/>
      <c r="BV327" s="136"/>
      <c r="BW327" s="136"/>
      <c r="BX327" s="136"/>
      <c r="BY327" s="136"/>
      <c r="BZ327" s="136"/>
      <c r="CA327" s="136"/>
      <c r="CB327" s="136"/>
      <c r="CC327" s="136"/>
      <c r="CD327" s="136"/>
      <c r="CE327" s="136"/>
      <c r="CF327" s="211"/>
      <c r="CG327" s="136"/>
      <c r="CH327" s="136"/>
      <c r="CI327" s="136"/>
      <c r="CJ327" s="136"/>
      <c r="CK327" s="136"/>
      <c r="CL327" s="136"/>
      <c r="CM327" s="136"/>
      <c r="CN327" s="136"/>
      <c r="CO327" s="136"/>
      <c r="CP327" s="136"/>
      <c r="CQ327" s="136"/>
      <c r="CR327" s="136"/>
      <c r="CS327" s="136"/>
      <c r="CT327" s="136"/>
      <c r="CU327" s="136"/>
      <c r="CV327" s="136"/>
      <c r="CW327" s="136"/>
      <c r="CX327" s="136"/>
      <c r="CY327" s="136"/>
      <c r="CZ327" s="136"/>
      <c r="DA327" s="136"/>
      <c r="DB327" s="136"/>
      <c r="DC327" s="211"/>
      <c r="DD327" s="136"/>
      <c r="DE327" s="136"/>
      <c r="DF327" s="136"/>
      <c r="DG327" s="136"/>
      <c r="DH327" s="136"/>
      <c r="DI327" s="136"/>
      <c r="DJ327" s="136"/>
      <c r="DK327" s="136"/>
      <c r="DL327" s="136"/>
      <c r="DM327" s="136"/>
      <c r="DN327" s="136"/>
      <c r="DO327" s="136"/>
      <c r="DP327" s="136"/>
      <c r="DQ327" s="136"/>
      <c r="DR327" s="136"/>
      <c r="DS327" s="136"/>
      <c r="DT327" s="136"/>
      <c r="DU327" s="136"/>
      <c r="DV327" s="136"/>
      <c r="DW327" s="136"/>
      <c r="DX327" s="136"/>
    </row>
    <row r="328" spans="1:128" ht="12.75" customHeight="1">
      <c r="A328" s="136"/>
      <c r="B328" s="136"/>
      <c r="C328" s="136"/>
      <c r="D328" s="136"/>
      <c r="E328" s="136"/>
      <c r="F328" s="136"/>
      <c r="G328" s="136"/>
      <c r="H328" s="136"/>
      <c r="I328" s="136"/>
      <c r="J328" s="136"/>
      <c r="K328" s="136"/>
      <c r="L328" s="136"/>
      <c r="M328" s="136"/>
      <c r="N328" s="136"/>
      <c r="O328" s="136"/>
      <c r="P328" s="136"/>
      <c r="Q328" s="136"/>
      <c r="R328" s="136"/>
      <c r="S328" s="136"/>
      <c r="T328" s="136"/>
      <c r="U328" s="136"/>
      <c r="V328" s="136"/>
      <c r="W328" s="136"/>
      <c r="X328" s="136"/>
      <c r="Y328" s="136"/>
      <c r="Z328" s="136"/>
      <c r="AA328" s="136"/>
      <c r="AB328" s="136"/>
      <c r="AC328" s="136"/>
      <c r="AD328" s="136"/>
      <c r="AE328" s="136"/>
      <c r="AF328" s="136"/>
      <c r="AG328" s="136"/>
      <c r="AH328" s="136"/>
      <c r="AI328" s="136"/>
      <c r="AJ328" s="136"/>
      <c r="AK328" s="136"/>
      <c r="AL328" s="136"/>
      <c r="AM328" s="136"/>
      <c r="AN328" s="136"/>
      <c r="AO328" s="136"/>
      <c r="AP328" s="136"/>
      <c r="AQ328" s="136"/>
      <c r="AR328" s="211"/>
      <c r="AS328" s="136"/>
      <c r="AT328" s="136"/>
      <c r="AU328" s="136"/>
      <c r="AV328" s="136"/>
      <c r="AW328" s="136"/>
      <c r="AX328" s="136"/>
      <c r="AY328" s="136"/>
      <c r="AZ328" s="136"/>
      <c r="BA328" s="136"/>
      <c r="BB328" s="136"/>
      <c r="BC328" s="136"/>
      <c r="BD328" s="136"/>
      <c r="BE328" s="136"/>
      <c r="BF328" s="136"/>
      <c r="BG328" s="136"/>
      <c r="BH328" s="136"/>
      <c r="BI328" s="136"/>
      <c r="BJ328" s="136"/>
      <c r="BK328" s="136"/>
      <c r="BL328" s="136"/>
      <c r="BM328" s="136"/>
      <c r="BN328" s="136"/>
      <c r="BO328" s="136"/>
      <c r="BP328" s="136"/>
      <c r="BQ328" s="136"/>
      <c r="BR328" s="136"/>
      <c r="BS328" s="136"/>
      <c r="BT328" s="136"/>
      <c r="BU328" s="136"/>
      <c r="BV328" s="136"/>
      <c r="BW328" s="136"/>
      <c r="BX328" s="136"/>
      <c r="BY328" s="136"/>
      <c r="BZ328" s="136"/>
      <c r="CA328" s="136"/>
      <c r="CB328" s="136"/>
      <c r="CC328" s="136"/>
      <c r="CD328" s="136"/>
      <c r="CE328" s="136"/>
      <c r="CF328" s="211"/>
      <c r="CG328" s="136"/>
      <c r="CH328" s="136"/>
      <c r="CI328" s="136"/>
      <c r="CJ328" s="136"/>
      <c r="CK328" s="136"/>
      <c r="CL328" s="136"/>
      <c r="CM328" s="136"/>
      <c r="CN328" s="136"/>
      <c r="CO328" s="136"/>
      <c r="CP328" s="136"/>
      <c r="CQ328" s="136"/>
      <c r="CR328" s="136"/>
      <c r="CS328" s="136"/>
      <c r="CT328" s="136"/>
      <c r="CU328" s="136"/>
      <c r="CV328" s="136"/>
      <c r="CW328" s="136"/>
      <c r="CX328" s="136"/>
      <c r="CY328" s="136"/>
      <c r="CZ328" s="136"/>
      <c r="DA328" s="136"/>
      <c r="DB328" s="136"/>
      <c r="DC328" s="211"/>
      <c r="DD328" s="136"/>
      <c r="DE328" s="136"/>
      <c r="DF328" s="136"/>
      <c r="DG328" s="136"/>
      <c r="DH328" s="136"/>
      <c r="DI328" s="136"/>
      <c r="DJ328" s="136"/>
      <c r="DK328" s="136"/>
      <c r="DL328" s="136"/>
      <c r="DM328" s="136"/>
      <c r="DN328" s="136"/>
      <c r="DO328" s="136"/>
      <c r="DP328" s="136"/>
      <c r="DQ328" s="136"/>
      <c r="DR328" s="136"/>
      <c r="DS328" s="136"/>
      <c r="DT328" s="136"/>
      <c r="DU328" s="136"/>
      <c r="DV328" s="136"/>
      <c r="DW328" s="136"/>
      <c r="DX328" s="136"/>
    </row>
    <row r="329" spans="1:128" ht="12.75" customHeight="1">
      <c r="A329" s="136"/>
      <c r="B329" s="136"/>
      <c r="C329" s="136"/>
      <c r="D329" s="136"/>
      <c r="E329" s="136"/>
      <c r="F329" s="136"/>
      <c r="G329" s="136"/>
      <c r="H329" s="136"/>
      <c r="I329" s="136"/>
      <c r="J329" s="136"/>
      <c r="K329" s="136"/>
      <c r="L329" s="136"/>
      <c r="M329" s="136"/>
      <c r="N329" s="136"/>
      <c r="O329" s="136"/>
      <c r="P329" s="136"/>
      <c r="Q329" s="136"/>
      <c r="R329" s="136"/>
      <c r="S329" s="136"/>
      <c r="T329" s="136"/>
      <c r="U329" s="136"/>
      <c r="V329" s="136"/>
      <c r="W329" s="136"/>
      <c r="X329" s="136"/>
      <c r="Y329" s="136"/>
      <c r="Z329" s="136"/>
      <c r="AA329" s="136"/>
      <c r="AB329" s="136"/>
      <c r="AC329" s="136"/>
      <c r="AD329" s="136"/>
      <c r="AE329" s="136"/>
      <c r="AF329" s="136"/>
      <c r="AG329" s="136"/>
      <c r="AH329" s="136"/>
      <c r="AI329" s="136"/>
      <c r="AJ329" s="136"/>
      <c r="AK329" s="136"/>
      <c r="AL329" s="136"/>
      <c r="AM329" s="136"/>
      <c r="AN329" s="136"/>
      <c r="AO329" s="136"/>
      <c r="AP329" s="136"/>
      <c r="AQ329" s="136"/>
      <c r="AR329" s="211"/>
      <c r="AS329" s="136"/>
      <c r="AT329" s="136"/>
      <c r="AU329" s="136"/>
      <c r="AV329" s="136"/>
      <c r="AW329" s="136"/>
      <c r="AX329" s="136"/>
      <c r="AY329" s="136"/>
      <c r="AZ329" s="136"/>
      <c r="BA329" s="136"/>
      <c r="BB329" s="136"/>
      <c r="BC329" s="136"/>
      <c r="BD329" s="136"/>
      <c r="BE329" s="136"/>
      <c r="BF329" s="136"/>
      <c r="BG329" s="136"/>
      <c r="BH329" s="136"/>
      <c r="BI329" s="136"/>
      <c r="BJ329" s="136"/>
      <c r="BK329" s="136"/>
      <c r="BL329" s="136"/>
      <c r="BM329" s="136"/>
      <c r="BN329" s="136"/>
      <c r="BO329" s="136"/>
      <c r="BP329" s="136"/>
      <c r="BQ329" s="136"/>
      <c r="BR329" s="136"/>
      <c r="BS329" s="136"/>
      <c r="BT329" s="136"/>
      <c r="BU329" s="136"/>
      <c r="BV329" s="136"/>
      <c r="BW329" s="136"/>
      <c r="BX329" s="136"/>
      <c r="BY329" s="136"/>
      <c r="BZ329" s="136"/>
      <c r="CA329" s="136"/>
      <c r="CB329" s="136"/>
      <c r="CC329" s="136"/>
      <c r="CD329" s="136"/>
      <c r="CE329" s="136"/>
      <c r="CF329" s="211"/>
      <c r="CG329" s="136"/>
      <c r="CH329" s="136"/>
      <c r="CI329" s="136"/>
      <c r="CJ329" s="136"/>
      <c r="CK329" s="136"/>
      <c r="CL329" s="136"/>
      <c r="CM329" s="136"/>
      <c r="CN329" s="136"/>
      <c r="CO329" s="136"/>
      <c r="CP329" s="136"/>
      <c r="CQ329" s="136"/>
      <c r="CR329" s="136"/>
      <c r="CS329" s="136"/>
      <c r="CT329" s="136"/>
      <c r="CU329" s="136"/>
      <c r="CV329" s="136"/>
      <c r="CW329" s="136"/>
      <c r="CX329" s="136"/>
      <c r="CY329" s="136"/>
      <c r="CZ329" s="136"/>
      <c r="DA329" s="136"/>
      <c r="DB329" s="136"/>
      <c r="DC329" s="211"/>
      <c r="DD329" s="136"/>
      <c r="DE329" s="136"/>
      <c r="DF329" s="136"/>
      <c r="DG329" s="136"/>
      <c r="DH329" s="136"/>
      <c r="DI329" s="136"/>
      <c r="DJ329" s="136"/>
      <c r="DK329" s="136"/>
      <c r="DL329" s="136"/>
      <c r="DM329" s="136"/>
      <c r="DN329" s="136"/>
      <c r="DO329" s="136"/>
      <c r="DP329" s="136"/>
      <c r="DQ329" s="136"/>
      <c r="DR329" s="136"/>
      <c r="DS329" s="136"/>
      <c r="DT329" s="136"/>
      <c r="DU329" s="136"/>
      <c r="DV329" s="136"/>
      <c r="DW329" s="136"/>
      <c r="DX329" s="136"/>
    </row>
    <row r="330" spans="1:128" ht="12.75" customHeight="1">
      <c r="A330" s="136"/>
      <c r="B330" s="136"/>
      <c r="C330" s="136"/>
      <c r="D330" s="136"/>
      <c r="E330" s="136"/>
      <c r="F330" s="136"/>
      <c r="G330" s="136"/>
      <c r="H330" s="136"/>
      <c r="I330" s="136"/>
      <c r="J330" s="136"/>
      <c r="K330" s="136"/>
      <c r="L330" s="136"/>
      <c r="M330" s="136"/>
      <c r="N330" s="136"/>
      <c r="O330" s="136"/>
      <c r="P330" s="136"/>
      <c r="Q330" s="136"/>
      <c r="R330" s="136"/>
      <c r="S330" s="136"/>
      <c r="T330" s="136"/>
      <c r="U330" s="136"/>
      <c r="V330" s="136"/>
      <c r="W330" s="136"/>
      <c r="X330" s="136"/>
      <c r="Y330" s="136"/>
      <c r="Z330" s="136"/>
      <c r="AA330" s="136"/>
      <c r="AB330" s="136"/>
      <c r="AC330" s="136"/>
      <c r="AD330" s="136"/>
      <c r="AE330" s="136"/>
      <c r="AF330" s="136"/>
      <c r="AG330" s="136"/>
      <c r="AH330" s="136"/>
      <c r="AI330" s="136"/>
      <c r="AJ330" s="136"/>
      <c r="AK330" s="136"/>
      <c r="AL330" s="136"/>
      <c r="AM330" s="136"/>
      <c r="AN330" s="136"/>
      <c r="AO330" s="136"/>
      <c r="AP330" s="136"/>
      <c r="AQ330" s="136"/>
      <c r="AR330" s="211"/>
      <c r="AS330" s="136"/>
      <c r="AT330" s="136"/>
      <c r="AU330" s="136"/>
      <c r="AV330" s="136"/>
      <c r="AW330" s="136"/>
      <c r="AX330" s="136"/>
      <c r="AY330" s="136"/>
      <c r="AZ330" s="136"/>
      <c r="BA330" s="136"/>
      <c r="BB330" s="136"/>
      <c r="BC330" s="136"/>
      <c r="BD330" s="136"/>
      <c r="BE330" s="136"/>
      <c r="BF330" s="136"/>
      <c r="BG330" s="136"/>
      <c r="BH330" s="136"/>
      <c r="BI330" s="136"/>
      <c r="BJ330" s="136"/>
      <c r="BK330" s="136"/>
      <c r="BL330" s="136"/>
      <c r="BM330" s="136"/>
      <c r="BN330" s="136"/>
      <c r="BO330" s="136"/>
      <c r="BP330" s="136"/>
      <c r="BQ330" s="136"/>
      <c r="BR330" s="136"/>
      <c r="BS330" s="136"/>
      <c r="BT330" s="136"/>
      <c r="BU330" s="136"/>
      <c r="BV330" s="136"/>
      <c r="BW330" s="136"/>
      <c r="BX330" s="136"/>
      <c r="BY330" s="136"/>
      <c r="BZ330" s="136"/>
      <c r="CA330" s="136"/>
      <c r="CB330" s="136"/>
      <c r="CC330" s="136"/>
      <c r="CD330" s="136"/>
      <c r="CE330" s="136"/>
      <c r="CF330" s="211"/>
      <c r="CG330" s="136"/>
      <c r="CH330" s="136"/>
      <c r="CI330" s="136"/>
      <c r="CJ330" s="136"/>
      <c r="CK330" s="136"/>
      <c r="CL330" s="136"/>
      <c r="CM330" s="136"/>
      <c r="CN330" s="136"/>
      <c r="CO330" s="136"/>
      <c r="CP330" s="136"/>
      <c r="CQ330" s="136"/>
      <c r="CR330" s="136"/>
      <c r="CS330" s="136"/>
      <c r="CT330" s="136"/>
      <c r="CU330" s="136"/>
      <c r="CV330" s="136"/>
      <c r="CW330" s="136"/>
      <c r="CX330" s="136"/>
      <c r="CY330" s="136"/>
      <c r="CZ330" s="136"/>
      <c r="DA330" s="136"/>
      <c r="DB330" s="136"/>
      <c r="DC330" s="211"/>
      <c r="DD330" s="136"/>
      <c r="DE330" s="136"/>
      <c r="DF330" s="136"/>
      <c r="DG330" s="136"/>
      <c r="DH330" s="136"/>
      <c r="DI330" s="136"/>
      <c r="DJ330" s="136"/>
      <c r="DK330" s="136"/>
      <c r="DL330" s="136"/>
      <c r="DM330" s="136"/>
      <c r="DN330" s="136"/>
      <c r="DO330" s="136"/>
      <c r="DP330" s="136"/>
      <c r="DQ330" s="136"/>
      <c r="DR330" s="136"/>
      <c r="DS330" s="136"/>
      <c r="DT330" s="136"/>
      <c r="DU330" s="136"/>
      <c r="DV330" s="136"/>
      <c r="DW330" s="136"/>
      <c r="DX330" s="136"/>
    </row>
    <row r="331" spans="1:128" ht="12.75" customHeight="1">
      <c r="A331" s="136"/>
      <c r="B331" s="136"/>
      <c r="C331" s="136"/>
      <c r="D331" s="136"/>
      <c r="E331" s="136"/>
      <c r="F331" s="136"/>
      <c r="G331" s="136"/>
      <c r="H331" s="136"/>
      <c r="I331" s="136"/>
      <c r="J331" s="136"/>
      <c r="K331" s="136"/>
      <c r="L331" s="136"/>
      <c r="M331" s="136"/>
      <c r="N331" s="136"/>
      <c r="O331" s="136"/>
      <c r="P331" s="136"/>
      <c r="Q331" s="136"/>
      <c r="R331" s="136"/>
      <c r="S331" s="136"/>
      <c r="T331" s="136"/>
      <c r="U331" s="136"/>
      <c r="V331" s="136"/>
      <c r="W331" s="136"/>
      <c r="X331" s="136"/>
      <c r="Y331" s="136"/>
      <c r="Z331" s="136"/>
      <c r="AA331" s="136"/>
      <c r="AB331" s="136"/>
      <c r="AC331" s="136"/>
      <c r="AD331" s="136"/>
      <c r="AE331" s="136"/>
      <c r="AF331" s="136"/>
      <c r="AG331" s="136"/>
      <c r="AH331" s="136"/>
      <c r="AI331" s="136"/>
      <c r="AJ331" s="136"/>
      <c r="AK331" s="136"/>
      <c r="AL331" s="136"/>
      <c r="AM331" s="136"/>
      <c r="AN331" s="136"/>
      <c r="AO331" s="136"/>
      <c r="AP331" s="136"/>
      <c r="AQ331" s="136"/>
      <c r="AR331" s="211"/>
      <c r="AS331" s="136"/>
      <c r="AT331" s="136"/>
      <c r="AU331" s="136"/>
      <c r="AV331" s="136"/>
      <c r="AW331" s="136"/>
      <c r="AX331" s="136"/>
      <c r="AY331" s="136"/>
      <c r="AZ331" s="136"/>
      <c r="BA331" s="136"/>
      <c r="BB331" s="136"/>
      <c r="BC331" s="136"/>
      <c r="BD331" s="136"/>
      <c r="BE331" s="136"/>
      <c r="BF331" s="136"/>
      <c r="BG331" s="136"/>
      <c r="BH331" s="136"/>
      <c r="BI331" s="136"/>
      <c r="BJ331" s="136"/>
      <c r="BK331" s="136"/>
      <c r="BL331" s="136"/>
      <c r="BM331" s="136"/>
      <c r="BN331" s="136"/>
      <c r="BO331" s="136"/>
      <c r="BP331" s="136"/>
      <c r="BQ331" s="136"/>
      <c r="BR331" s="136"/>
      <c r="BS331" s="136"/>
      <c r="BT331" s="136"/>
      <c r="BU331" s="136"/>
      <c r="BV331" s="136"/>
      <c r="BW331" s="136"/>
      <c r="BX331" s="136"/>
      <c r="BY331" s="136"/>
      <c r="BZ331" s="136"/>
      <c r="CA331" s="136"/>
      <c r="CB331" s="136"/>
      <c r="CC331" s="136"/>
      <c r="CD331" s="136"/>
      <c r="CE331" s="136"/>
      <c r="CF331" s="211"/>
      <c r="CG331" s="136"/>
      <c r="CH331" s="136"/>
      <c r="CI331" s="136"/>
      <c r="CJ331" s="136"/>
      <c r="CK331" s="136"/>
      <c r="CL331" s="136"/>
      <c r="CM331" s="136"/>
      <c r="CN331" s="136"/>
      <c r="CO331" s="136"/>
      <c r="CP331" s="136"/>
      <c r="CQ331" s="136"/>
      <c r="CR331" s="136"/>
      <c r="CS331" s="136"/>
      <c r="CT331" s="136"/>
      <c r="CU331" s="136"/>
      <c r="CV331" s="136"/>
      <c r="CW331" s="136"/>
      <c r="CX331" s="136"/>
      <c r="CY331" s="136"/>
      <c r="CZ331" s="136"/>
      <c r="DA331" s="136"/>
      <c r="DB331" s="136"/>
      <c r="DC331" s="211"/>
      <c r="DD331" s="136"/>
      <c r="DE331" s="136"/>
      <c r="DF331" s="136"/>
      <c r="DG331" s="136"/>
      <c r="DH331" s="136"/>
      <c r="DI331" s="136"/>
      <c r="DJ331" s="136"/>
      <c r="DK331" s="136"/>
      <c r="DL331" s="136"/>
      <c r="DM331" s="136"/>
      <c r="DN331" s="136"/>
      <c r="DO331" s="136"/>
      <c r="DP331" s="136"/>
      <c r="DQ331" s="136"/>
      <c r="DR331" s="136"/>
      <c r="DS331" s="136"/>
      <c r="DT331" s="136"/>
      <c r="DU331" s="136"/>
      <c r="DV331" s="136"/>
      <c r="DW331" s="136"/>
      <c r="DX331" s="136"/>
    </row>
    <row r="332" spans="1:128" ht="12.75" customHeight="1">
      <c r="A332" s="136"/>
      <c r="B332" s="136"/>
      <c r="C332" s="136"/>
      <c r="D332" s="136"/>
      <c r="E332" s="136"/>
      <c r="F332" s="136"/>
      <c r="G332" s="136"/>
      <c r="H332" s="136"/>
      <c r="I332" s="136"/>
      <c r="J332" s="136"/>
      <c r="K332" s="136"/>
      <c r="L332" s="136"/>
      <c r="M332" s="136"/>
      <c r="N332" s="136"/>
      <c r="O332" s="136"/>
      <c r="P332" s="136"/>
      <c r="Q332" s="136"/>
      <c r="R332" s="136"/>
      <c r="S332" s="136"/>
      <c r="T332" s="136"/>
      <c r="U332" s="136"/>
      <c r="V332" s="136"/>
      <c r="W332" s="136"/>
      <c r="X332" s="136"/>
      <c r="Y332" s="136"/>
      <c r="Z332" s="136"/>
      <c r="AA332" s="136"/>
      <c r="AB332" s="136"/>
      <c r="AC332" s="136"/>
      <c r="AD332" s="136"/>
      <c r="AE332" s="136"/>
      <c r="AF332" s="136"/>
      <c r="AG332" s="136"/>
      <c r="AH332" s="136"/>
      <c r="AI332" s="136"/>
      <c r="AJ332" s="136"/>
      <c r="AK332" s="136"/>
      <c r="AL332" s="136"/>
      <c r="AM332" s="136"/>
      <c r="AN332" s="136"/>
      <c r="AO332" s="136"/>
      <c r="AP332" s="136"/>
      <c r="AQ332" s="136"/>
      <c r="AR332" s="211"/>
      <c r="AS332" s="136"/>
      <c r="AT332" s="136"/>
      <c r="AU332" s="136"/>
      <c r="AV332" s="136"/>
      <c r="AW332" s="136"/>
      <c r="AX332" s="136"/>
      <c r="AY332" s="136"/>
      <c r="AZ332" s="136"/>
      <c r="BA332" s="136"/>
      <c r="BB332" s="136"/>
      <c r="BC332" s="136"/>
      <c r="BD332" s="136"/>
      <c r="BE332" s="136"/>
      <c r="BF332" s="136"/>
      <c r="BG332" s="136"/>
      <c r="BH332" s="136"/>
      <c r="BI332" s="136"/>
      <c r="BJ332" s="136"/>
      <c r="BK332" s="136"/>
      <c r="BL332" s="136"/>
      <c r="BM332" s="136"/>
      <c r="BN332" s="136"/>
      <c r="BO332" s="136"/>
      <c r="BP332" s="136"/>
      <c r="BQ332" s="136"/>
      <c r="BR332" s="136"/>
      <c r="BS332" s="136"/>
      <c r="BT332" s="136"/>
      <c r="BU332" s="136"/>
      <c r="BV332" s="136"/>
      <c r="BW332" s="136"/>
      <c r="BX332" s="136"/>
      <c r="BY332" s="136"/>
      <c r="BZ332" s="136"/>
      <c r="CA332" s="136"/>
      <c r="CB332" s="136"/>
      <c r="CC332" s="136"/>
      <c r="CD332" s="136"/>
      <c r="CE332" s="136"/>
      <c r="CF332" s="211"/>
      <c r="CG332" s="136"/>
      <c r="CH332" s="136"/>
      <c r="CI332" s="136"/>
      <c r="CJ332" s="136"/>
      <c r="CK332" s="136"/>
      <c r="CL332" s="136"/>
      <c r="CM332" s="136"/>
      <c r="CN332" s="136"/>
      <c r="CO332" s="136"/>
      <c r="CP332" s="136"/>
      <c r="CQ332" s="136"/>
      <c r="CR332" s="136"/>
      <c r="CS332" s="136"/>
      <c r="CT332" s="136"/>
      <c r="CU332" s="136"/>
      <c r="CV332" s="136"/>
      <c r="CW332" s="136"/>
      <c r="CX332" s="136"/>
      <c r="CY332" s="136"/>
      <c r="CZ332" s="136"/>
      <c r="DA332" s="136"/>
      <c r="DB332" s="136"/>
      <c r="DC332" s="211"/>
      <c r="DD332" s="136"/>
      <c r="DE332" s="136"/>
      <c r="DF332" s="136"/>
      <c r="DG332" s="136"/>
      <c r="DH332" s="136"/>
      <c r="DI332" s="136"/>
      <c r="DJ332" s="136"/>
      <c r="DK332" s="136"/>
      <c r="DL332" s="136"/>
      <c r="DM332" s="136"/>
      <c r="DN332" s="136"/>
      <c r="DO332" s="136"/>
      <c r="DP332" s="136"/>
      <c r="DQ332" s="136"/>
      <c r="DR332" s="136"/>
      <c r="DS332" s="136"/>
      <c r="DT332" s="136"/>
      <c r="DU332" s="136"/>
      <c r="DV332" s="136"/>
      <c r="DW332" s="136"/>
      <c r="DX332" s="136"/>
    </row>
    <row r="333" spans="1:128" ht="12.75" customHeight="1">
      <c r="A333" s="136"/>
      <c r="B333" s="136"/>
      <c r="C333" s="136"/>
      <c r="D333" s="136"/>
      <c r="E333" s="136"/>
      <c r="F333" s="136"/>
      <c r="G333" s="136"/>
      <c r="H333" s="136"/>
      <c r="I333" s="136"/>
      <c r="J333" s="136"/>
      <c r="K333" s="136"/>
      <c r="L333" s="136"/>
      <c r="M333" s="136"/>
      <c r="N333" s="136"/>
      <c r="O333" s="136"/>
      <c r="P333" s="136"/>
      <c r="Q333" s="136"/>
      <c r="R333" s="136"/>
      <c r="S333" s="136"/>
      <c r="T333" s="136"/>
      <c r="U333" s="136"/>
      <c r="V333" s="136"/>
      <c r="W333" s="136"/>
      <c r="X333" s="136"/>
      <c r="Y333" s="136"/>
      <c r="Z333" s="136"/>
      <c r="AA333" s="136"/>
      <c r="AB333" s="136"/>
      <c r="AC333" s="136"/>
      <c r="AD333" s="136"/>
      <c r="AE333" s="136"/>
      <c r="AF333" s="136"/>
      <c r="AG333" s="136"/>
      <c r="AH333" s="136"/>
      <c r="AI333" s="136"/>
      <c r="AJ333" s="136"/>
      <c r="AK333" s="136"/>
      <c r="AL333" s="136"/>
      <c r="AM333" s="136"/>
      <c r="AN333" s="136"/>
      <c r="AO333" s="136"/>
      <c r="AP333" s="136"/>
      <c r="AQ333" s="136"/>
      <c r="AR333" s="211"/>
      <c r="AS333" s="136"/>
      <c r="AT333" s="136"/>
      <c r="AU333" s="136"/>
      <c r="AV333" s="136"/>
      <c r="AW333" s="136"/>
      <c r="AX333" s="136"/>
      <c r="AY333" s="136"/>
      <c r="AZ333" s="136"/>
      <c r="BA333" s="136"/>
      <c r="BB333" s="136"/>
      <c r="BC333" s="136"/>
      <c r="BD333" s="136"/>
      <c r="BE333" s="136"/>
      <c r="BF333" s="136"/>
      <c r="BG333" s="136"/>
      <c r="BH333" s="136"/>
      <c r="BI333" s="136"/>
      <c r="BJ333" s="136"/>
      <c r="BK333" s="136"/>
      <c r="BL333" s="136"/>
      <c r="BM333" s="136"/>
      <c r="BN333" s="136"/>
      <c r="BO333" s="136"/>
      <c r="BP333" s="136"/>
      <c r="BQ333" s="136"/>
      <c r="BR333" s="136"/>
      <c r="BS333" s="136"/>
      <c r="BT333" s="136"/>
      <c r="BU333" s="136"/>
      <c r="BV333" s="136"/>
      <c r="BW333" s="136"/>
      <c r="BX333" s="136"/>
      <c r="BY333" s="136"/>
      <c r="BZ333" s="136"/>
      <c r="CA333" s="136"/>
      <c r="CB333" s="136"/>
      <c r="CC333" s="136"/>
      <c r="CD333" s="136"/>
      <c r="CE333" s="136"/>
      <c r="CF333" s="211"/>
      <c r="CG333" s="136"/>
      <c r="CH333" s="136"/>
      <c r="CI333" s="136"/>
      <c r="CJ333" s="136"/>
      <c r="CK333" s="136"/>
      <c r="CL333" s="136"/>
      <c r="CM333" s="136"/>
      <c r="CN333" s="136"/>
      <c r="CO333" s="136"/>
      <c r="CP333" s="136"/>
      <c r="CQ333" s="136"/>
      <c r="CR333" s="136"/>
      <c r="CS333" s="136"/>
      <c r="CT333" s="136"/>
      <c r="CU333" s="136"/>
      <c r="CV333" s="136"/>
      <c r="CW333" s="136"/>
      <c r="CX333" s="136"/>
      <c r="CY333" s="136"/>
      <c r="CZ333" s="136"/>
      <c r="DA333" s="136"/>
      <c r="DB333" s="136"/>
      <c r="DC333" s="211"/>
      <c r="DD333" s="136"/>
      <c r="DE333" s="136"/>
      <c r="DF333" s="136"/>
      <c r="DG333" s="136"/>
      <c r="DH333" s="136"/>
      <c r="DI333" s="136"/>
      <c r="DJ333" s="136"/>
      <c r="DK333" s="136"/>
      <c r="DL333" s="136"/>
      <c r="DM333" s="136"/>
      <c r="DN333" s="136"/>
      <c r="DO333" s="136"/>
      <c r="DP333" s="136"/>
      <c r="DQ333" s="136"/>
      <c r="DR333" s="136"/>
      <c r="DS333" s="136"/>
      <c r="DT333" s="136"/>
      <c r="DU333" s="136"/>
      <c r="DV333" s="136"/>
      <c r="DW333" s="136"/>
      <c r="DX333" s="136"/>
    </row>
    <row r="334" spans="1:128" ht="12.75" customHeight="1">
      <c r="A334" s="136"/>
      <c r="B334" s="136"/>
      <c r="C334" s="136"/>
      <c r="D334" s="136"/>
      <c r="E334" s="136"/>
      <c r="F334" s="136"/>
      <c r="G334" s="136"/>
      <c r="H334" s="136"/>
      <c r="I334" s="136"/>
      <c r="J334" s="136"/>
      <c r="K334" s="136"/>
      <c r="L334" s="136"/>
      <c r="M334" s="136"/>
      <c r="N334" s="136"/>
      <c r="O334" s="136"/>
      <c r="P334" s="136"/>
      <c r="Q334" s="136"/>
      <c r="R334" s="136"/>
      <c r="S334" s="136"/>
      <c r="T334" s="136"/>
      <c r="U334" s="136"/>
      <c r="V334" s="136"/>
      <c r="W334" s="136"/>
      <c r="X334" s="136"/>
      <c r="Y334" s="136"/>
      <c r="Z334" s="136"/>
      <c r="AA334" s="136"/>
      <c r="AB334" s="136"/>
      <c r="AC334" s="136"/>
      <c r="AD334" s="136"/>
      <c r="AE334" s="136"/>
      <c r="AF334" s="136"/>
      <c r="AG334" s="136"/>
      <c r="AH334" s="136"/>
      <c r="AI334" s="136"/>
      <c r="AJ334" s="136"/>
      <c r="AK334" s="136"/>
      <c r="AL334" s="136"/>
      <c r="AM334" s="136"/>
      <c r="AN334" s="136"/>
      <c r="AO334" s="136"/>
      <c r="AP334" s="136"/>
      <c r="AQ334" s="136"/>
      <c r="AR334" s="211"/>
      <c r="AS334" s="136"/>
      <c r="AT334" s="136"/>
      <c r="AU334" s="136"/>
      <c r="AV334" s="136"/>
      <c r="AW334" s="136"/>
      <c r="AX334" s="136"/>
      <c r="AY334" s="136"/>
      <c r="AZ334" s="136"/>
      <c r="BA334" s="136"/>
      <c r="BB334" s="136"/>
      <c r="BC334" s="136"/>
      <c r="BD334" s="136"/>
      <c r="BE334" s="136"/>
      <c r="BF334" s="136"/>
      <c r="BG334" s="136"/>
      <c r="BH334" s="136"/>
      <c r="BI334" s="136"/>
      <c r="BJ334" s="136"/>
      <c r="BK334" s="136"/>
      <c r="BL334" s="136"/>
      <c r="BM334" s="136"/>
      <c r="BN334" s="136"/>
      <c r="BO334" s="136"/>
      <c r="BP334" s="136"/>
      <c r="BQ334" s="136"/>
      <c r="BR334" s="136"/>
      <c r="BS334" s="136"/>
      <c r="BT334" s="136"/>
      <c r="BU334" s="136"/>
      <c r="BV334" s="136"/>
      <c r="BW334" s="136"/>
      <c r="BX334" s="136"/>
      <c r="BY334" s="136"/>
      <c r="BZ334" s="136"/>
      <c r="CA334" s="136"/>
      <c r="CB334" s="136"/>
      <c r="CC334" s="136"/>
      <c r="CD334" s="136"/>
      <c r="CE334" s="136"/>
      <c r="CF334" s="211"/>
      <c r="CG334" s="136"/>
      <c r="CH334" s="136"/>
      <c r="CI334" s="136"/>
      <c r="CJ334" s="136"/>
      <c r="CK334" s="136"/>
      <c r="CL334" s="136"/>
      <c r="CM334" s="136"/>
      <c r="CN334" s="136"/>
      <c r="CO334" s="136"/>
      <c r="CP334" s="136"/>
      <c r="CQ334" s="136"/>
      <c r="CR334" s="136"/>
      <c r="CS334" s="136"/>
      <c r="CT334" s="136"/>
      <c r="CU334" s="136"/>
      <c r="CV334" s="136"/>
      <c r="CW334" s="136"/>
      <c r="CX334" s="136"/>
      <c r="CY334" s="136"/>
      <c r="CZ334" s="136"/>
      <c r="DA334" s="136"/>
      <c r="DB334" s="136"/>
      <c r="DC334" s="211"/>
      <c r="DD334" s="136"/>
      <c r="DE334" s="136"/>
      <c r="DF334" s="136"/>
      <c r="DG334" s="136"/>
      <c r="DH334" s="136"/>
      <c r="DI334" s="136"/>
      <c r="DJ334" s="136"/>
      <c r="DK334" s="136"/>
      <c r="DL334" s="136"/>
      <c r="DM334" s="136"/>
      <c r="DN334" s="136"/>
      <c r="DO334" s="136"/>
      <c r="DP334" s="136"/>
      <c r="DQ334" s="136"/>
      <c r="DR334" s="136"/>
      <c r="DS334" s="136"/>
      <c r="DT334" s="136"/>
      <c r="DU334" s="136"/>
      <c r="DV334" s="136"/>
      <c r="DW334" s="136"/>
      <c r="DX334" s="136"/>
    </row>
    <row r="335" spans="1:128" ht="12.75" customHeight="1">
      <c r="A335" s="136"/>
      <c r="B335" s="136"/>
      <c r="C335" s="136"/>
      <c r="D335" s="136"/>
      <c r="E335" s="136"/>
      <c r="F335" s="136"/>
      <c r="G335" s="136"/>
      <c r="H335" s="136"/>
      <c r="I335" s="136"/>
      <c r="J335" s="136"/>
      <c r="K335" s="136"/>
      <c r="L335" s="136"/>
      <c r="M335" s="136"/>
      <c r="N335" s="136"/>
      <c r="O335" s="136"/>
      <c r="P335" s="136"/>
      <c r="Q335" s="136"/>
      <c r="R335" s="136"/>
      <c r="S335" s="136"/>
      <c r="T335" s="136"/>
      <c r="U335" s="136"/>
      <c r="V335" s="136"/>
      <c r="W335" s="136"/>
      <c r="X335" s="136"/>
      <c r="Y335" s="136"/>
      <c r="Z335" s="136"/>
      <c r="AA335" s="136"/>
      <c r="AB335" s="136"/>
      <c r="AC335" s="136"/>
      <c r="AD335" s="136"/>
      <c r="AE335" s="136"/>
      <c r="AF335" s="136"/>
      <c r="AG335" s="136"/>
      <c r="AH335" s="136"/>
      <c r="AI335" s="136"/>
      <c r="AJ335" s="136"/>
      <c r="AK335" s="136"/>
      <c r="AL335" s="136"/>
      <c r="AM335" s="136"/>
      <c r="AN335" s="136"/>
      <c r="AO335" s="136"/>
      <c r="AP335" s="136"/>
      <c r="AQ335" s="136"/>
      <c r="AR335" s="211"/>
      <c r="AS335" s="136"/>
      <c r="AT335" s="136"/>
      <c r="AU335" s="136"/>
      <c r="AV335" s="136"/>
      <c r="AW335" s="136"/>
      <c r="AX335" s="136"/>
      <c r="AY335" s="136"/>
      <c r="AZ335" s="136"/>
      <c r="BA335" s="136"/>
      <c r="BB335" s="136"/>
      <c r="BC335" s="136"/>
      <c r="BD335" s="136"/>
      <c r="BE335" s="136"/>
      <c r="BF335" s="136"/>
      <c r="BG335" s="136"/>
      <c r="BH335" s="136"/>
      <c r="BI335" s="136"/>
      <c r="BJ335" s="136"/>
      <c r="BK335" s="136"/>
      <c r="BL335" s="136"/>
      <c r="BM335" s="136"/>
      <c r="BN335" s="136"/>
      <c r="BO335" s="136"/>
      <c r="BP335" s="136"/>
      <c r="BQ335" s="136"/>
      <c r="BR335" s="136"/>
      <c r="BS335" s="136"/>
      <c r="BT335" s="136"/>
      <c r="BU335" s="136"/>
      <c r="BV335" s="136"/>
      <c r="BW335" s="136"/>
      <c r="BX335" s="136"/>
      <c r="BY335" s="136"/>
      <c r="BZ335" s="136"/>
      <c r="CA335" s="136"/>
      <c r="CB335" s="136"/>
      <c r="CC335" s="136"/>
      <c r="CD335" s="136"/>
      <c r="CE335" s="136"/>
      <c r="CF335" s="211"/>
      <c r="CG335" s="136"/>
      <c r="CH335" s="136"/>
      <c r="CI335" s="136"/>
      <c r="CJ335" s="136"/>
      <c r="CK335" s="136"/>
      <c r="CL335" s="136"/>
      <c r="CM335" s="136"/>
      <c r="CN335" s="136"/>
      <c r="CO335" s="136"/>
      <c r="CP335" s="136"/>
      <c r="CQ335" s="136"/>
      <c r="CR335" s="136"/>
      <c r="CS335" s="136"/>
      <c r="CT335" s="136"/>
      <c r="CU335" s="136"/>
      <c r="CV335" s="136"/>
      <c r="CW335" s="136"/>
      <c r="CX335" s="136"/>
      <c r="CY335" s="136"/>
      <c r="CZ335" s="136"/>
      <c r="DA335" s="136"/>
      <c r="DB335" s="136"/>
      <c r="DC335" s="211"/>
      <c r="DD335" s="136"/>
      <c r="DE335" s="136"/>
      <c r="DF335" s="136"/>
      <c r="DG335" s="136"/>
      <c r="DH335" s="136"/>
      <c r="DI335" s="136"/>
      <c r="DJ335" s="136"/>
      <c r="DK335" s="136"/>
      <c r="DL335" s="136"/>
      <c r="DM335" s="136"/>
      <c r="DN335" s="136"/>
      <c r="DO335" s="136"/>
      <c r="DP335" s="136"/>
      <c r="DQ335" s="136"/>
      <c r="DR335" s="136"/>
      <c r="DS335" s="136"/>
      <c r="DT335" s="136"/>
      <c r="DU335" s="136"/>
      <c r="DV335" s="136"/>
      <c r="DW335" s="136"/>
      <c r="DX335" s="136"/>
    </row>
    <row r="336" spans="1:128" ht="12.75" customHeight="1">
      <c r="A336" s="136"/>
      <c r="B336" s="136"/>
      <c r="C336" s="136"/>
      <c r="D336" s="136"/>
      <c r="E336" s="136"/>
      <c r="F336" s="136"/>
      <c r="G336" s="136"/>
      <c r="H336" s="136"/>
      <c r="I336" s="136"/>
      <c r="J336" s="136"/>
      <c r="K336" s="136"/>
      <c r="L336" s="136"/>
      <c r="M336" s="136"/>
      <c r="N336" s="136"/>
      <c r="O336" s="136"/>
      <c r="P336" s="136"/>
      <c r="Q336" s="136"/>
      <c r="R336" s="136"/>
      <c r="S336" s="136"/>
      <c r="T336" s="136"/>
      <c r="U336" s="136"/>
      <c r="V336" s="136"/>
      <c r="W336" s="136"/>
      <c r="X336" s="136"/>
      <c r="Y336" s="136"/>
      <c r="Z336" s="136"/>
      <c r="AA336" s="136"/>
      <c r="AB336" s="136"/>
      <c r="AC336" s="136"/>
      <c r="AD336" s="136"/>
      <c r="AE336" s="136"/>
      <c r="AF336" s="136"/>
      <c r="AG336" s="136"/>
      <c r="AH336" s="136"/>
      <c r="AI336" s="136"/>
      <c r="AJ336" s="136"/>
      <c r="AK336" s="136"/>
      <c r="AL336" s="136"/>
      <c r="AM336" s="136"/>
      <c r="AN336" s="136"/>
      <c r="AO336" s="136"/>
      <c r="AP336" s="136"/>
      <c r="AQ336" s="136"/>
      <c r="AR336" s="211"/>
      <c r="AS336" s="136"/>
      <c r="AT336" s="136"/>
      <c r="AU336" s="136"/>
      <c r="AV336" s="136"/>
      <c r="AW336" s="136"/>
      <c r="AX336" s="136"/>
      <c r="AY336" s="136"/>
      <c r="AZ336" s="136"/>
      <c r="BA336" s="136"/>
      <c r="BB336" s="136"/>
      <c r="BC336" s="136"/>
      <c r="BD336" s="136"/>
      <c r="BE336" s="136"/>
      <c r="BF336" s="136"/>
      <c r="BG336" s="136"/>
      <c r="BH336" s="136"/>
      <c r="BI336" s="136"/>
      <c r="BJ336" s="136"/>
      <c r="BK336" s="136"/>
      <c r="BL336" s="136"/>
      <c r="BM336" s="136"/>
      <c r="BN336" s="136"/>
      <c r="BO336" s="136"/>
      <c r="BP336" s="136"/>
      <c r="BQ336" s="136"/>
      <c r="BR336" s="136"/>
      <c r="BS336" s="136"/>
      <c r="BT336" s="136"/>
      <c r="BU336" s="136"/>
      <c r="BV336" s="136"/>
      <c r="BW336" s="136"/>
      <c r="BX336" s="136"/>
      <c r="BY336" s="136"/>
      <c r="BZ336" s="136"/>
      <c r="CA336" s="136"/>
      <c r="CB336" s="136"/>
      <c r="CC336" s="136"/>
      <c r="CD336" s="136"/>
      <c r="CE336" s="136"/>
      <c r="CF336" s="211"/>
      <c r="CG336" s="136"/>
      <c r="CH336" s="136"/>
      <c r="CI336" s="136"/>
      <c r="CJ336" s="136"/>
      <c r="CK336" s="136"/>
      <c r="CL336" s="136"/>
      <c r="CM336" s="136"/>
      <c r="CN336" s="136"/>
      <c r="CO336" s="136"/>
      <c r="CP336" s="136"/>
      <c r="CQ336" s="136"/>
      <c r="CR336" s="136"/>
      <c r="CS336" s="136"/>
      <c r="CT336" s="136"/>
      <c r="CU336" s="136"/>
      <c r="CV336" s="136"/>
      <c r="CW336" s="136"/>
      <c r="CX336" s="136"/>
      <c r="CY336" s="136"/>
      <c r="CZ336" s="136"/>
      <c r="DA336" s="136"/>
      <c r="DB336" s="136"/>
      <c r="DC336" s="211"/>
      <c r="DD336" s="136"/>
      <c r="DE336" s="136"/>
      <c r="DF336" s="136"/>
      <c r="DG336" s="136"/>
      <c r="DH336" s="136"/>
      <c r="DI336" s="136"/>
      <c r="DJ336" s="136"/>
      <c r="DK336" s="136"/>
      <c r="DL336" s="136"/>
      <c r="DM336" s="136"/>
      <c r="DN336" s="136"/>
      <c r="DO336" s="136"/>
      <c r="DP336" s="136"/>
      <c r="DQ336" s="136"/>
      <c r="DR336" s="136"/>
      <c r="DS336" s="136"/>
      <c r="DT336" s="136"/>
      <c r="DU336" s="136"/>
      <c r="DV336" s="136"/>
      <c r="DW336" s="136"/>
      <c r="DX336" s="136"/>
    </row>
    <row r="337" spans="1:128" ht="12.75" customHeight="1">
      <c r="A337" s="136"/>
      <c r="B337" s="136"/>
      <c r="C337" s="136"/>
      <c r="D337" s="136"/>
      <c r="E337" s="136"/>
      <c r="F337" s="136"/>
      <c r="G337" s="136"/>
      <c r="H337" s="136"/>
      <c r="I337" s="136"/>
      <c r="J337" s="136"/>
      <c r="K337" s="136"/>
      <c r="L337" s="136"/>
      <c r="M337" s="136"/>
      <c r="N337" s="136"/>
      <c r="O337" s="136"/>
      <c r="P337" s="136"/>
      <c r="Q337" s="136"/>
      <c r="R337" s="136"/>
      <c r="S337" s="136"/>
      <c r="T337" s="136"/>
      <c r="U337" s="136"/>
      <c r="V337" s="136"/>
      <c r="W337" s="136"/>
      <c r="X337" s="136"/>
      <c r="Y337" s="136"/>
      <c r="Z337" s="136"/>
      <c r="AA337" s="136"/>
      <c r="AB337" s="136"/>
      <c r="AC337" s="136"/>
      <c r="AD337" s="136"/>
      <c r="AE337" s="136"/>
      <c r="AF337" s="136"/>
      <c r="AG337" s="136"/>
      <c r="AH337" s="136"/>
      <c r="AI337" s="136"/>
      <c r="AJ337" s="136"/>
      <c r="AK337" s="136"/>
      <c r="AL337" s="136"/>
      <c r="AM337" s="136"/>
      <c r="AN337" s="136"/>
      <c r="AO337" s="136"/>
      <c r="AP337" s="136"/>
      <c r="AQ337" s="136"/>
      <c r="AR337" s="211"/>
      <c r="AS337" s="136"/>
      <c r="AT337" s="136"/>
      <c r="AU337" s="136"/>
      <c r="AV337" s="136"/>
      <c r="AW337" s="136"/>
      <c r="AX337" s="136"/>
      <c r="AY337" s="136"/>
      <c r="AZ337" s="136"/>
      <c r="BA337" s="136"/>
      <c r="BB337" s="136"/>
      <c r="BC337" s="136"/>
      <c r="BD337" s="136"/>
      <c r="BE337" s="136"/>
      <c r="BF337" s="136"/>
      <c r="BG337" s="136"/>
      <c r="BH337" s="136"/>
      <c r="BI337" s="136"/>
      <c r="BJ337" s="136"/>
      <c r="BK337" s="136"/>
      <c r="BL337" s="136"/>
      <c r="BM337" s="136"/>
      <c r="BN337" s="136"/>
      <c r="BO337" s="136"/>
      <c r="BP337" s="136"/>
      <c r="BQ337" s="136"/>
      <c r="BR337" s="136"/>
      <c r="BS337" s="136"/>
      <c r="BT337" s="136"/>
      <c r="BU337" s="136"/>
      <c r="BV337" s="136"/>
      <c r="BW337" s="136"/>
      <c r="BX337" s="136"/>
      <c r="BY337" s="136"/>
      <c r="BZ337" s="136"/>
      <c r="CA337" s="136"/>
      <c r="CB337" s="136"/>
      <c r="CC337" s="136"/>
      <c r="CD337" s="136"/>
      <c r="CE337" s="136"/>
      <c r="CF337" s="211"/>
      <c r="CG337" s="136"/>
      <c r="CH337" s="136"/>
      <c r="CI337" s="136"/>
      <c r="CJ337" s="136"/>
      <c r="CK337" s="136"/>
      <c r="CL337" s="136"/>
      <c r="CM337" s="136"/>
      <c r="CN337" s="136"/>
      <c r="CO337" s="136"/>
      <c r="CP337" s="136"/>
      <c r="CQ337" s="136"/>
      <c r="CR337" s="136"/>
      <c r="CS337" s="136"/>
      <c r="CT337" s="136"/>
      <c r="CU337" s="136"/>
      <c r="CV337" s="136"/>
      <c r="CW337" s="136"/>
      <c r="CX337" s="136"/>
      <c r="CY337" s="136"/>
      <c r="CZ337" s="136"/>
      <c r="DA337" s="136"/>
      <c r="DB337" s="136"/>
      <c r="DC337" s="211"/>
      <c r="DD337" s="136"/>
      <c r="DE337" s="136"/>
      <c r="DF337" s="136"/>
      <c r="DG337" s="136"/>
      <c r="DH337" s="136"/>
      <c r="DI337" s="136"/>
      <c r="DJ337" s="136"/>
      <c r="DK337" s="136"/>
      <c r="DL337" s="136"/>
      <c r="DM337" s="136"/>
      <c r="DN337" s="136"/>
      <c r="DO337" s="136"/>
      <c r="DP337" s="136"/>
      <c r="DQ337" s="136"/>
      <c r="DR337" s="136"/>
      <c r="DS337" s="136"/>
      <c r="DT337" s="136"/>
      <c r="DU337" s="136"/>
      <c r="DV337" s="136"/>
      <c r="DW337" s="136"/>
      <c r="DX337" s="136"/>
    </row>
    <row r="338" spans="1:128" ht="12.75" customHeight="1">
      <c r="A338" s="136"/>
      <c r="B338" s="136"/>
      <c r="C338" s="136"/>
      <c r="D338" s="136"/>
      <c r="E338" s="136"/>
      <c r="F338" s="136"/>
      <c r="G338" s="136"/>
      <c r="H338" s="136"/>
      <c r="I338" s="136"/>
      <c r="J338" s="136"/>
      <c r="K338" s="136"/>
      <c r="L338" s="136"/>
      <c r="M338" s="136"/>
      <c r="N338" s="136"/>
      <c r="O338" s="136"/>
      <c r="P338" s="136"/>
      <c r="Q338" s="136"/>
      <c r="R338" s="136"/>
      <c r="S338" s="136"/>
      <c r="T338" s="136"/>
      <c r="U338" s="136"/>
      <c r="V338" s="136"/>
      <c r="W338" s="136"/>
      <c r="X338" s="136"/>
      <c r="Y338" s="136"/>
      <c r="Z338" s="136"/>
      <c r="AA338" s="136"/>
      <c r="AB338" s="136"/>
      <c r="AC338" s="136"/>
      <c r="AD338" s="136"/>
      <c r="AE338" s="136"/>
      <c r="AF338" s="136"/>
      <c r="AG338" s="136"/>
      <c r="AH338" s="136"/>
      <c r="AI338" s="136"/>
      <c r="AJ338" s="136"/>
      <c r="AK338" s="136"/>
      <c r="AL338" s="136"/>
      <c r="AM338" s="136"/>
      <c r="AN338" s="136"/>
      <c r="AO338" s="136"/>
      <c r="AP338" s="136"/>
      <c r="AQ338" s="136"/>
      <c r="AR338" s="211"/>
      <c r="AS338" s="136"/>
      <c r="AT338" s="136"/>
      <c r="AU338" s="136"/>
      <c r="AV338" s="136"/>
      <c r="AW338" s="136"/>
      <c r="AX338" s="136"/>
      <c r="AY338" s="136"/>
      <c r="AZ338" s="136"/>
      <c r="BA338" s="136"/>
      <c r="BB338" s="136"/>
      <c r="BC338" s="136"/>
      <c r="BD338" s="136"/>
      <c r="BE338" s="136"/>
      <c r="BF338" s="136"/>
      <c r="BG338" s="136"/>
      <c r="BH338" s="136"/>
      <c r="BI338" s="136"/>
      <c r="BJ338" s="136"/>
      <c r="BK338" s="136"/>
      <c r="BL338" s="136"/>
      <c r="BM338" s="136"/>
      <c r="BN338" s="136"/>
      <c r="BO338" s="136"/>
      <c r="BP338" s="136"/>
      <c r="BQ338" s="136"/>
      <c r="BR338" s="136"/>
      <c r="BS338" s="136"/>
      <c r="BT338" s="136"/>
      <c r="BU338" s="136"/>
      <c r="BV338" s="136"/>
      <c r="BW338" s="136"/>
      <c r="BX338" s="136"/>
      <c r="BY338" s="136"/>
      <c r="BZ338" s="136"/>
      <c r="CA338" s="136"/>
      <c r="CB338" s="136"/>
      <c r="CC338" s="136"/>
      <c r="CD338" s="136"/>
      <c r="CE338" s="136"/>
      <c r="CF338" s="211"/>
      <c r="CG338" s="136"/>
      <c r="CH338" s="136"/>
      <c r="CI338" s="136"/>
      <c r="CJ338" s="136"/>
      <c r="CK338" s="136"/>
      <c r="CL338" s="136"/>
      <c r="CM338" s="136"/>
      <c r="CN338" s="136"/>
      <c r="CO338" s="136"/>
      <c r="CP338" s="136"/>
      <c r="CQ338" s="136"/>
      <c r="CR338" s="136"/>
      <c r="CS338" s="136"/>
      <c r="CT338" s="136"/>
      <c r="CU338" s="136"/>
      <c r="CV338" s="136"/>
      <c r="CW338" s="136"/>
      <c r="CX338" s="136"/>
      <c r="CY338" s="136"/>
      <c r="CZ338" s="136"/>
      <c r="DA338" s="136"/>
      <c r="DB338" s="136"/>
      <c r="DC338" s="211"/>
      <c r="DD338" s="136"/>
      <c r="DE338" s="136"/>
      <c r="DF338" s="136"/>
      <c r="DG338" s="136"/>
      <c r="DH338" s="136"/>
      <c r="DI338" s="136"/>
      <c r="DJ338" s="136"/>
      <c r="DK338" s="136"/>
      <c r="DL338" s="136"/>
      <c r="DM338" s="136"/>
      <c r="DN338" s="136"/>
      <c r="DO338" s="136"/>
      <c r="DP338" s="136"/>
      <c r="DQ338" s="136"/>
      <c r="DR338" s="136"/>
      <c r="DS338" s="136"/>
      <c r="DT338" s="136"/>
      <c r="DU338" s="136"/>
      <c r="DV338" s="136"/>
      <c r="DW338" s="136"/>
      <c r="DX338" s="136"/>
    </row>
    <row r="339" spans="1:128" ht="12.75" customHeight="1">
      <c r="A339" s="136"/>
      <c r="B339" s="136"/>
      <c r="C339" s="136"/>
      <c r="D339" s="136"/>
      <c r="E339" s="136"/>
      <c r="F339" s="136"/>
      <c r="G339" s="136"/>
      <c r="H339" s="136"/>
      <c r="I339" s="136"/>
      <c r="J339" s="136"/>
      <c r="K339" s="136"/>
      <c r="L339" s="136"/>
      <c r="M339" s="136"/>
      <c r="N339" s="136"/>
      <c r="O339" s="136"/>
      <c r="P339" s="136"/>
      <c r="Q339" s="136"/>
      <c r="R339" s="136"/>
      <c r="S339" s="136"/>
      <c r="T339" s="136"/>
      <c r="U339" s="136"/>
      <c r="V339" s="136"/>
      <c r="W339" s="136"/>
      <c r="X339" s="136"/>
      <c r="Y339" s="136"/>
      <c r="Z339" s="136"/>
      <c r="AA339" s="136"/>
      <c r="AB339" s="136"/>
      <c r="AC339" s="136"/>
      <c r="AD339" s="136"/>
      <c r="AE339" s="136"/>
      <c r="AF339" s="136"/>
      <c r="AG339" s="136"/>
      <c r="AH339" s="136"/>
      <c r="AI339" s="136"/>
      <c r="AJ339" s="136"/>
      <c r="AK339" s="136"/>
      <c r="AL339" s="136"/>
      <c r="AM339" s="136"/>
      <c r="AN339" s="136"/>
      <c r="AO339" s="136"/>
      <c r="AP339" s="136"/>
      <c r="AQ339" s="136"/>
      <c r="AR339" s="211"/>
      <c r="AS339" s="136"/>
      <c r="AT339" s="136"/>
      <c r="AU339" s="136"/>
      <c r="AV339" s="136"/>
      <c r="AW339" s="136"/>
      <c r="AX339" s="136"/>
      <c r="AY339" s="136"/>
      <c r="AZ339" s="136"/>
      <c r="BA339" s="136"/>
      <c r="BB339" s="136"/>
      <c r="BC339" s="136"/>
      <c r="BD339" s="136"/>
      <c r="BE339" s="136"/>
      <c r="BF339" s="136"/>
      <c r="BG339" s="136"/>
      <c r="BH339" s="136"/>
      <c r="BI339" s="136"/>
      <c r="BJ339" s="136"/>
      <c r="BK339" s="136"/>
      <c r="BL339" s="136"/>
      <c r="BM339" s="136"/>
      <c r="BN339" s="136"/>
      <c r="BO339" s="136"/>
      <c r="BP339" s="136"/>
      <c r="BQ339" s="136"/>
      <c r="BR339" s="136"/>
      <c r="BS339" s="136"/>
      <c r="BT339" s="136"/>
      <c r="BU339" s="136"/>
      <c r="BV339" s="136"/>
      <c r="BW339" s="136"/>
      <c r="BX339" s="136"/>
      <c r="BY339" s="136"/>
      <c r="BZ339" s="136"/>
      <c r="CA339" s="136"/>
      <c r="CB339" s="136"/>
      <c r="CC339" s="136"/>
      <c r="CD339" s="136"/>
      <c r="CE339" s="136"/>
      <c r="CF339" s="211"/>
      <c r="CG339" s="136"/>
      <c r="CH339" s="136"/>
      <c r="CI339" s="136"/>
      <c r="CJ339" s="136"/>
      <c r="CK339" s="136"/>
      <c r="CL339" s="136"/>
      <c r="CM339" s="136"/>
      <c r="CN339" s="136"/>
      <c r="CO339" s="136"/>
      <c r="CP339" s="136"/>
      <c r="CQ339" s="136"/>
      <c r="CR339" s="136"/>
      <c r="CS339" s="136"/>
      <c r="CT339" s="136"/>
      <c r="CU339" s="136"/>
      <c r="CV339" s="136"/>
      <c r="CW339" s="136"/>
      <c r="CX339" s="136"/>
      <c r="CY339" s="136"/>
      <c r="CZ339" s="136"/>
      <c r="DA339" s="136"/>
      <c r="DB339" s="136"/>
      <c r="DC339" s="211"/>
      <c r="DD339" s="136"/>
      <c r="DE339" s="136"/>
      <c r="DF339" s="136"/>
      <c r="DG339" s="136"/>
      <c r="DH339" s="136"/>
      <c r="DI339" s="136"/>
      <c r="DJ339" s="136"/>
      <c r="DK339" s="136"/>
      <c r="DL339" s="136"/>
      <c r="DM339" s="136"/>
      <c r="DN339" s="136"/>
      <c r="DO339" s="136"/>
      <c r="DP339" s="136"/>
      <c r="DQ339" s="136"/>
      <c r="DR339" s="136"/>
      <c r="DS339" s="136"/>
      <c r="DT339" s="136"/>
      <c r="DU339" s="136"/>
      <c r="DV339" s="136"/>
      <c r="DW339" s="136"/>
      <c r="DX339" s="136"/>
    </row>
    <row r="340" spans="1:128" ht="12.75" customHeight="1">
      <c r="A340" s="136"/>
      <c r="B340" s="136"/>
      <c r="C340" s="136"/>
      <c r="D340" s="136"/>
      <c r="E340" s="136"/>
      <c r="F340" s="136"/>
      <c r="G340" s="136"/>
      <c r="H340" s="136"/>
      <c r="I340" s="136"/>
      <c r="J340" s="136"/>
      <c r="K340" s="136"/>
      <c r="L340" s="136"/>
      <c r="M340" s="136"/>
      <c r="N340" s="136"/>
      <c r="O340" s="136"/>
      <c r="P340" s="136"/>
      <c r="Q340" s="136"/>
      <c r="R340" s="136"/>
      <c r="S340" s="136"/>
      <c r="T340" s="136"/>
      <c r="U340" s="136"/>
      <c r="V340" s="136"/>
      <c r="W340" s="136"/>
      <c r="X340" s="136"/>
      <c r="Y340" s="136"/>
      <c r="Z340" s="136"/>
      <c r="AA340" s="136"/>
      <c r="AB340" s="136"/>
      <c r="AC340" s="136"/>
      <c r="AD340" s="136"/>
      <c r="AE340" s="136"/>
      <c r="AF340" s="136"/>
      <c r="AG340" s="136"/>
      <c r="AH340" s="136"/>
      <c r="AI340" s="136"/>
      <c r="AJ340" s="136"/>
      <c r="AK340" s="136"/>
      <c r="AL340" s="136"/>
      <c r="AM340" s="136"/>
      <c r="AN340" s="136"/>
      <c r="AO340" s="136"/>
      <c r="AP340" s="136"/>
      <c r="AQ340" s="136"/>
      <c r="AR340" s="211"/>
      <c r="AS340" s="136"/>
      <c r="AT340" s="136"/>
      <c r="AU340" s="136"/>
      <c r="AV340" s="136"/>
      <c r="AW340" s="136"/>
      <c r="AX340" s="136"/>
      <c r="AY340" s="136"/>
      <c r="AZ340" s="136"/>
      <c r="BA340" s="136"/>
      <c r="BB340" s="136"/>
      <c r="BC340" s="136"/>
      <c r="BD340" s="136"/>
      <c r="BE340" s="136"/>
      <c r="BF340" s="136"/>
      <c r="BG340" s="136"/>
      <c r="BH340" s="136"/>
      <c r="BI340" s="136"/>
      <c r="BJ340" s="136"/>
      <c r="BK340" s="136"/>
      <c r="BL340" s="136"/>
      <c r="BM340" s="136"/>
      <c r="BN340" s="136"/>
      <c r="BO340" s="136"/>
      <c r="BP340" s="136"/>
      <c r="BQ340" s="136"/>
      <c r="BR340" s="136"/>
      <c r="BS340" s="136"/>
      <c r="BT340" s="136"/>
      <c r="BU340" s="136"/>
      <c r="BV340" s="136"/>
      <c r="BW340" s="136"/>
      <c r="BX340" s="136"/>
      <c r="BY340" s="136"/>
      <c r="BZ340" s="136"/>
      <c r="CA340" s="136"/>
      <c r="CB340" s="136"/>
      <c r="CC340" s="136"/>
      <c r="CD340" s="136"/>
      <c r="CE340" s="136"/>
      <c r="CF340" s="211"/>
      <c r="CG340" s="136"/>
      <c r="CH340" s="136"/>
      <c r="CI340" s="136"/>
      <c r="CJ340" s="136"/>
      <c r="CK340" s="136"/>
      <c r="CL340" s="136"/>
      <c r="CM340" s="136"/>
      <c r="CN340" s="136"/>
      <c r="CO340" s="136"/>
      <c r="CP340" s="136"/>
      <c r="CQ340" s="136"/>
      <c r="CR340" s="136"/>
      <c r="CS340" s="136"/>
      <c r="CT340" s="136"/>
      <c r="CU340" s="136"/>
      <c r="CV340" s="136"/>
      <c r="CW340" s="136"/>
      <c r="CX340" s="136"/>
      <c r="CY340" s="136"/>
      <c r="CZ340" s="136"/>
      <c r="DA340" s="136"/>
      <c r="DB340" s="136"/>
      <c r="DC340" s="211"/>
      <c r="DD340" s="136"/>
      <c r="DE340" s="136"/>
      <c r="DF340" s="136"/>
      <c r="DG340" s="136"/>
      <c r="DH340" s="136"/>
      <c r="DI340" s="136"/>
      <c r="DJ340" s="136"/>
      <c r="DK340" s="136"/>
      <c r="DL340" s="136"/>
      <c r="DM340" s="136"/>
      <c r="DN340" s="136"/>
      <c r="DO340" s="136"/>
      <c r="DP340" s="136"/>
      <c r="DQ340" s="136"/>
      <c r="DR340" s="136"/>
      <c r="DS340" s="136"/>
      <c r="DT340" s="136"/>
      <c r="DU340" s="136"/>
      <c r="DV340" s="136"/>
      <c r="DW340" s="136"/>
      <c r="DX340" s="136"/>
    </row>
    <row r="341" spans="1:128" ht="12.75" customHeight="1">
      <c r="A341" s="136"/>
      <c r="B341" s="136"/>
      <c r="C341" s="136"/>
      <c r="D341" s="136"/>
      <c r="E341" s="136"/>
      <c r="F341" s="136"/>
      <c r="G341" s="136"/>
      <c r="H341" s="136"/>
      <c r="I341" s="136"/>
      <c r="J341" s="136"/>
      <c r="K341" s="136"/>
      <c r="L341" s="136"/>
      <c r="M341" s="136"/>
      <c r="N341" s="136"/>
      <c r="O341" s="136"/>
      <c r="P341" s="136"/>
      <c r="Q341" s="136"/>
      <c r="R341" s="136"/>
      <c r="S341" s="136"/>
      <c r="T341" s="136"/>
      <c r="U341" s="136"/>
      <c r="V341" s="136"/>
      <c r="W341" s="136"/>
      <c r="X341" s="136"/>
      <c r="Y341" s="136"/>
      <c r="Z341" s="136"/>
      <c r="AA341" s="136"/>
      <c r="AB341" s="136"/>
      <c r="AC341" s="136"/>
      <c r="AD341" s="136"/>
      <c r="AE341" s="136"/>
      <c r="AF341" s="136"/>
      <c r="AG341" s="136"/>
      <c r="AH341" s="136"/>
      <c r="AI341" s="136"/>
      <c r="AJ341" s="136"/>
      <c r="AK341" s="136"/>
      <c r="AL341" s="136"/>
      <c r="AM341" s="136"/>
      <c r="AN341" s="136"/>
      <c r="AO341" s="136"/>
      <c r="AP341" s="136"/>
      <c r="AQ341" s="136"/>
      <c r="AR341" s="211"/>
      <c r="AS341" s="136"/>
      <c r="AT341" s="136"/>
      <c r="AU341" s="136"/>
      <c r="AV341" s="136"/>
      <c r="AW341" s="136"/>
      <c r="AX341" s="136"/>
      <c r="AY341" s="136"/>
      <c r="AZ341" s="136"/>
      <c r="BA341" s="136"/>
      <c r="BB341" s="136"/>
      <c r="BC341" s="136"/>
      <c r="BD341" s="136"/>
      <c r="BE341" s="136"/>
      <c r="BF341" s="136"/>
      <c r="BG341" s="136"/>
      <c r="BH341" s="136"/>
      <c r="BI341" s="136"/>
      <c r="BJ341" s="136"/>
      <c r="BK341" s="136"/>
      <c r="BL341" s="136"/>
      <c r="BM341" s="136"/>
      <c r="BN341" s="136"/>
      <c r="BO341" s="136"/>
      <c r="BP341" s="136"/>
      <c r="BQ341" s="136"/>
      <c r="BR341" s="136"/>
      <c r="BS341" s="136"/>
      <c r="BT341" s="136"/>
      <c r="BU341" s="136"/>
      <c r="BV341" s="136"/>
      <c r="BW341" s="136"/>
      <c r="BX341" s="136"/>
      <c r="BY341" s="136"/>
      <c r="BZ341" s="136"/>
      <c r="CA341" s="136"/>
      <c r="CB341" s="136"/>
      <c r="CC341" s="136"/>
      <c r="CD341" s="136"/>
      <c r="CE341" s="136"/>
      <c r="CF341" s="211"/>
      <c r="CG341" s="136"/>
      <c r="CH341" s="136"/>
      <c r="CI341" s="136"/>
      <c r="CJ341" s="136"/>
      <c r="CK341" s="136"/>
      <c r="CL341" s="136"/>
      <c r="CM341" s="136"/>
      <c r="CN341" s="136"/>
      <c r="CO341" s="136"/>
      <c r="CP341" s="136"/>
      <c r="CQ341" s="136"/>
      <c r="CR341" s="136"/>
      <c r="CS341" s="136"/>
      <c r="CT341" s="136"/>
      <c r="CU341" s="136"/>
      <c r="CV341" s="136"/>
      <c r="CW341" s="136"/>
      <c r="CX341" s="136"/>
      <c r="CY341" s="136"/>
      <c r="CZ341" s="136"/>
      <c r="DA341" s="136"/>
      <c r="DB341" s="136"/>
      <c r="DC341" s="211"/>
      <c r="DD341" s="136"/>
      <c r="DE341" s="136"/>
      <c r="DF341" s="136"/>
      <c r="DG341" s="136"/>
      <c r="DH341" s="136"/>
      <c r="DI341" s="136"/>
      <c r="DJ341" s="136"/>
      <c r="DK341" s="136"/>
      <c r="DL341" s="136"/>
      <c r="DM341" s="136"/>
      <c r="DN341" s="136"/>
      <c r="DO341" s="136"/>
      <c r="DP341" s="136"/>
      <c r="DQ341" s="136"/>
      <c r="DR341" s="136"/>
      <c r="DS341" s="136"/>
      <c r="DT341" s="136"/>
      <c r="DU341" s="136"/>
      <c r="DV341" s="136"/>
      <c r="DW341" s="136"/>
      <c r="DX341" s="136"/>
    </row>
    <row r="342" spans="1:128" ht="12.75" customHeight="1">
      <c r="A342" s="136"/>
      <c r="B342" s="136"/>
      <c r="C342" s="136"/>
      <c r="D342" s="136"/>
      <c r="E342" s="136"/>
      <c r="F342" s="136"/>
      <c r="G342" s="136"/>
      <c r="H342" s="136"/>
      <c r="I342" s="136"/>
      <c r="J342" s="136"/>
      <c r="K342" s="136"/>
      <c r="L342" s="136"/>
      <c r="M342" s="136"/>
      <c r="N342" s="136"/>
      <c r="O342" s="136"/>
      <c r="P342" s="136"/>
      <c r="Q342" s="136"/>
      <c r="R342" s="136"/>
      <c r="S342" s="136"/>
      <c r="T342" s="136"/>
      <c r="U342" s="136"/>
      <c r="V342" s="136"/>
      <c r="W342" s="136"/>
      <c r="X342" s="136"/>
      <c r="Y342" s="136"/>
      <c r="Z342" s="136"/>
      <c r="AA342" s="136"/>
      <c r="AB342" s="136"/>
      <c r="AC342" s="136"/>
      <c r="AD342" s="136"/>
      <c r="AE342" s="136"/>
      <c r="AF342" s="136"/>
      <c r="AG342" s="136"/>
      <c r="AH342" s="136"/>
      <c r="AI342" s="136"/>
      <c r="AJ342" s="136"/>
      <c r="AK342" s="136"/>
      <c r="AL342" s="136"/>
      <c r="AM342" s="136"/>
      <c r="AN342" s="136"/>
      <c r="AO342" s="136"/>
      <c r="AP342" s="136"/>
      <c r="AQ342" s="136"/>
      <c r="AR342" s="211"/>
      <c r="AS342" s="136"/>
      <c r="AT342" s="136"/>
      <c r="AU342" s="136"/>
      <c r="AV342" s="136"/>
      <c r="AW342" s="136"/>
      <c r="AX342" s="136"/>
      <c r="AY342" s="136"/>
      <c r="AZ342" s="136"/>
      <c r="BA342" s="136"/>
      <c r="BB342" s="136"/>
      <c r="BC342" s="136"/>
      <c r="BD342" s="136"/>
      <c r="BE342" s="136"/>
      <c r="BF342" s="136"/>
      <c r="BG342" s="136"/>
      <c r="BH342" s="136"/>
      <c r="BI342" s="136"/>
      <c r="BJ342" s="136"/>
      <c r="BK342" s="136"/>
      <c r="BL342" s="136"/>
      <c r="BM342" s="136"/>
      <c r="BN342" s="136"/>
      <c r="BO342" s="136"/>
      <c r="BP342" s="136"/>
      <c r="BQ342" s="136"/>
      <c r="BR342" s="136"/>
      <c r="BS342" s="136"/>
      <c r="BT342" s="136"/>
      <c r="BU342" s="136"/>
      <c r="BV342" s="136"/>
      <c r="BW342" s="136"/>
      <c r="BX342" s="136"/>
      <c r="BY342" s="136"/>
      <c r="BZ342" s="136"/>
      <c r="CA342" s="136"/>
      <c r="CB342" s="136"/>
      <c r="CC342" s="136"/>
      <c r="CD342" s="136"/>
      <c r="CE342" s="136"/>
      <c r="CF342" s="211"/>
      <c r="CG342" s="136"/>
      <c r="CH342" s="136"/>
      <c r="CI342" s="136"/>
      <c r="CJ342" s="136"/>
      <c r="CK342" s="136"/>
      <c r="CL342" s="136"/>
      <c r="CM342" s="136"/>
      <c r="CN342" s="136"/>
      <c r="CO342" s="136"/>
      <c r="CP342" s="136"/>
      <c r="CQ342" s="136"/>
      <c r="CR342" s="136"/>
      <c r="CS342" s="136"/>
      <c r="CT342" s="136"/>
      <c r="CU342" s="136"/>
      <c r="CV342" s="136"/>
      <c r="CW342" s="136"/>
      <c r="CX342" s="136"/>
      <c r="CY342" s="136"/>
      <c r="CZ342" s="136"/>
      <c r="DA342" s="136"/>
      <c r="DB342" s="136"/>
      <c r="DC342" s="211"/>
      <c r="DD342" s="136"/>
      <c r="DE342" s="136"/>
      <c r="DF342" s="136"/>
      <c r="DG342" s="136"/>
      <c r="DH342" s="136"/>
      <c r="DI342" s="136"/>
      <c r="DJ342" s="136"/>
      <c r="DK342" s="136"/>
      <c r="DL342" s="136"/>
      <c r="DM342" s="136"/>
      <c r="DN342" s="136"/>
      <c r="DO342" s="136"/>
      <c r="DP342" s="136"/>
      <c r="DQ342" s="136"/>
      <c r="DR342" s="136"/>
      <c r="DS342" s="136"/>
      <c r="DT342" s="136"/>
      <c r="DU342" s="136"/>
      <c r="DV342" s="136"/>
      <c r="DW342" s="136"/>
      <c r="DX342" s="136"/>
    </row>
    <row r="343" spans="1:128" ht="12.75" customHeight="1">
      <c r="A343" s="136"/>
      <c r="B343" s="136"/>
      <c r="C343" s="136"/>
      <c r="D343" s="136"/>
      <c r="E343" s="136"/>
      <c r="F343" s="136"/>
      <c r="G343" s="136"/>
      <c r="H343" s="136"/>
      <c r="I343" s="136"/>
      <c r="J343" s="136"/>
      <c r="K343" s="136"/>
      <c r="L343" s="136"/>
      <c r="M343" s="136"/>
      <c r="N343" s="136"/>
      <c r="O343" s="136"/>
      <c r="P343" s="136"/>
      <c r="Q343" s="136"/>
      <c r="R343" s="136"/>
      <c r="S343" s="136"/>
      <c r="T343" s="136"/>
      <c r="U343" s="136"/>
      <c r="V343" s="136"/>
      <c r="W343" s="136"/>
      <c r="X343" s="136"/>
      <c r="Y343" s="136"/>
      <c r="Z343" s="136"/>
      <c r="AA343" s="136"/>
      <c r="AB343" s="136"/>
      <c r="AC343" s="136"/>
      <c r="AD343" s="136"/>
      <c r="AE343" s="136"/>
      <c r="AF343" s="136"/>
      <c r="AG343" s="136"/>
      <c r="AH343" s="136"/>
      <c r="AI343" s="136"/>
      <c r="AJ343" s="136"/>
      <c r="AK343" s="136"/>
      <c r="AL343" s="136"/>
      <c r="AM343" s="136"/>
      <c r="AN343" s="136"/>
      <c r="AO343" s="136"/>
      <c r="AP343" s="136"/>
      <c r="AQ343" s="136"/>
      <c r="AR343" s="211"/>
      <c r="AS343" s="136"/>
      <c r="AT343" s="136"/>
      <c r="AU343" s="136"/>
      <c r="AV343" s="136"/>
      <c r="AW343" s="136"/>
      <c r="AX343" s="136"/>
      <c r="AY343" s="136"/>
      <c r="AZ343" s="136"/>
      <c r="BA343" s="136"/>
      <c r="BB343" s="136"/>
      <c r="BC343" s="136"/>
      <c r="BD343" s="136"/>
      <c r="BE343" s="136"/>
      <c r="BF343" s="136"/>
      <c r="BG343" s="136"/>
      <c r="BH343" s="136"/>
      <c r="BI343" s="136"/>
      <c r="BJ343" s="136"/>
      <c r="BK343" s="136"/>
      <c r="BL343" s="136"/>
      <c r="BM343" s="136"/>
      <c r="BN343" s="136"/>
      <c r="BO343" s="136"/>
      <c r="BP343" s="136"/>
      <c r="BQ343" s="136"/>
      <c r="BR343" s="136"/>
      <c r="BS343" s="136"/>
      <c r="BT343" s="136"/>
      <c r="BU343" s="136"/>
      <c r="BV343" s="136"/>
      <c r="BW343" s="136"/>
      <c r="BX343" s="136"/>
      <c r="BY343" s="136"/>
      <c r="BZ343" s="136"/>
      <c r="CA343" s="136"/>
      <c r="CB343" s="136"/>
      <c r="CC343" s="136"/>
      <c r="CD343" s="136"/>
      <c r="CE343" s="136"/>
      <c r="CF343" s="211"/>
      <c r="CG343" s="136"/>
      <c r="CH343" s="136"/>
      <c r="CI343" s="136"/>
      <c r="CJ343" s="136"/>
      <c r="CK343" s="136"/>
      <c r="CL343" s="136"/>
      <c r="CM343" s="136"/>
      <c r="CN343" s="136"/>
      <c r="CO343" s="136"/>
      <c r="CP343" s="136"/>
      <c r="CQ343" s="136"/>
      <c r="CR343" s="136"/>
      <c r="CS343" s="136"/>
      <c r="CT343" s="136"/>
      <c r="CU343" s="136"/>
      <c r="CV343" s="136"/>
      <c r="CW343" s="136"/>
      <c r="CX343" s="136"/>
      <c r="CY343" s="136"/>
      <c r="CZ343" s="136"/>
      <c r="DA343" s="136"/>
      <c r="DB343" s="136"/>
      <c r="DC343" s="211"/>
      <c r="DD343" s="136"/>
      <c r="DE343" s="136"/>
      <c r="DF343" s="136"/>
      <c r="DG343" s="136"/>
      <c r="DH343" s="136"/>
      <c r="DI343" s="136"/>
      <c r="DJ343" s="136"/>
      <c r="DK343" s="136"/>
      <c r="DL343" s="136"/>
      <c r="DM343" s="136"/>
      <c r="DN343" s="136"/>
      <c r="DO343" s="136"/>
      <c r="DP343" s="136"/>
      <c r="DQ343" s="136"/>
      <c r="DR343" s="136"/>
      <c r="DS343" s="136"/>
      <c r="DT343" s="136"/>
      <c r="DU343" s="136"/>
      <c r="DV343" s="136"/>
      <c r="DW343" s="136"/>
      <c r="DX343" s="136"/>
    </row>
    <row r="344" spans="1:128" ht="12.75" customHeight="1">
      <c r="A344" s="136"/>
      <c r="B344" s="136"/>
      <c r="C344" s="136"/>
      <c r="D344" s="136"/>
      <c r="E344" s="136"/>
      <c r="F344" s="136"/>
      <c r="G344" s="136"/>
      <c r="H344" s="136"/>
      <c r="I344" s="136"/>
      <c r="J344" s="136"/>
      <c r="K344" s="136"/>
      <c r="L344" s="136"/>
      <c r="M344" s="136"/>
      <c r="N344" s="136"/>
      <c r="O344" s="136"/>
      <c r="P344" s="136"/>
      <c r="Q344" s="136"/>
      <c r="R344" s="136"/>
      <c r="S344" s="136"/>
      <c r="T344" s="136"/>
      <c r="U344" s="136"/>
      <c r="V344" s="136"/>
      <c r="W344" s="136"/>
      <c r="X344" s="136"/>
      <c r="Y344" s="136"/>
      <c r="Z344" s="136"/>
      <c r="AA344" s="136"/>
      <c r="AB344" s="136"/>
      <c r="AC344" s="136"/>
      <c r="AD344" s="136"/>
      <c r="AE344" s="136"/>
      <c r="AF344" s="136"/>
      <c r="AG344" s="136"/>
      <c r="AH344" s="136"/>
      <c r="AI344" s="136"/>
      <c r="AJ344" s="136"/>
      <c r="AK344" s="136"/>
      <c r="AL344" s="136"/>
      <c r="AM344" s="136"/>
      <c r="AN344" s="136"/>
      <c r="AO344" s="136"/>
      <c r="AP344" s="136"/>
      <c r="AQ344" s="136"/>
      <c r="AR344" s="211"/>
      <c r="AS344" s="136"/>
      <c r="AT344" s="136"/>
      <c r="AU344" s="136"/>
      <c r="AV344" s="136"/>
      <c r="AW344" s="136"/>
      <c r="AX344" s="136"/>
      <c r="AY344" s="136"/>
      <c r="AZ344" s="136"/>
      <c r="BA344" s="136"/>
      <c r="BB344" s="136"/>
      <c r="BC344" s="136"/>
      <c r="BD344" s="136"/>
      <c r="BE344" s="136"/>
      <c r="BF344" s="136"/>
      <c r="BG344" s="136"/>
      <c r="BH344" s="136"/>
      <c r="BI344" s="136"/>
      <c r="BJ344" s="136"/>
      <c r="BK344" s="136"/>
      <c r="BL344" s="136"/>
      <c r="BM344" s="136"/>
      <c r="BN344" s="136"/>
      <c r="BO344" s="136"/>
      <c r="BP344" s="136"/>
      <c r="BQ344" s="136"/>
      <c r="BR344" s="136"/>
      <c r="BS344" s="136"/>
      <c r="BT344" s="136"/>
      <c r="BU344" s="136"/>
      <c r="BV344" s="136"/>
      <c r="BW344" s="136"/>
      <c r="BX344" s="136"/>
      <c r="BY344" s="136"/>
      <c r="BZ344" s="136"/>
      <c r="CA344" s="136"/>
      <c r="CB344" s="136"/>
      <c r="CC344" s="136"/>
      <c r="CD344" s="136"/>
      <c r="CE344" s="136"/>
      <c r="CF344" s="211"/>
      <c r="CG344" s="136"/>
      <c r="CH344" s="136"/>
      <c r="CI344" s="136"/>
      <c r="CJ344" s="136"/>
      <c r="CK344" s="136"/>
      <c r="CL344" s="136"/>
      <c r="CM344" s="136"/>
      <c r="CN344" s="136"/>
      <c r="CO344" s="136"/>
      <c r="CP344" s="136"/>
      <c r="CQ344" s="136"/>
      <c r="CR344" s="136"/>
      <c r="CS344" s="136"/>
      <c r="CT344" s="136"/>
      <c r="CU344" s="136"/>
      <c r="CV344" s="136"/>
      <c r="CW344" s="136"/>
      <c r="CX344" s="136"/>
      <c r="CY344" s="136"/>
      <c r="CZ344" s="136"/>
      <c r="DA344" s="136"/>
      <c r="DB344" s="136"/>
      <c r="DC344" s="211"/>
      <c r="DD344" s="136"/>
      <c r="DE344" s="136"/>
      <c r="DF344" s="136"/>
      <c r="DG344" s="136"/>
      <c r="DH344" s="136"/>
      <c r="DI344" s="136"/>
      <c r="DJ344" s="136"/>
      <c r="DK344" s="136"/>
      <c r="DL344" s="136"/>
      <c r="DM344" s="136"/>
      <c r="DN344" s="136"/>
      <c r="DO344" s="136"/>
      <c r="DP344" s="136"/>
      <c r="DQ344" s="136"/>
      <c r="DR344" s="136"/>
      <c r="DS344" s="136"/>
      <c r="DT344" s="136"/>
      <c r="DU344" s="136"/>
      <c r="DV344" s="136"/>
      <c r="DW344" s="136"/>
      <c r="DX344" s="136"/>
    </row>
    <row r="345" spans="1:128" ht="12.75" customHeight="1">
      <c r="A345" s="136"/>
      <c r="B345" s="136"/>
      <c r="C345" s="136"/>
      <c r="D345" s="136"/>
      <c r="E345" s="136"/>
      <c r="F345" s="136"/>
      <c r="G345" s="136"/>
      <c r="H345" s="136"/>
      <c r="I345" s="136"/>
      <c r="J345" s="136"/>
      <c r="K345" s="136"/>
      <c r="L345" s="136"/>
      <c r="M345" s="136"/>
      <c r="N345" s="136"/>
      <c r="O345" s="136"/>
      <c r="P345" s="136"/>
      <c r="Q345" s="136"/>
      <c r="R345" s="136"/>
      <c r="S345" s="136"/>
      <c r="T345" s="136"/>
      <c r="U345" s="136"/>
      <c r="V345" s="136"/>
      <c r="W345" s="136"/>
      <c r="X345" s="136"/>
      <c r="Y345" s="136"/>
      <c r="Z345" s="136"/>
      <c r="AA345" s="136"/>
      <c r="AB345" s="136"/>
      <c r="AC345" s="136"/>
      <c r="AD345" s="136"/>
      <c r="AE345" s="136"/>
      <c r="AF345" s="136"/>
      <c r="AG345" s="136"/>
      <c r="AH345" s="136"/>
      <c r="AI345" s="136"/>
      <c r="AJ345" s="136"/>
      <c r="AK345" s="136"/>
      <c r="AL345" s="136"/>
      <c r="AM345" s="136"/>
      <c r="AN345" s="136"/>
      <c r="AO345" s="136"/>
      <c r="AP345" s="136"/>
      <c r="AQ345" s="136"/>
      <c r="AR345" s="211"/>
      <c r="AS345" s="136"/>
      <c r="AT345" s="136"/>
      <c r="AU345" s="136"/>
      <c r="AV345" s="136"/>
      <c r="AW345" s="136"/>
      <c r="AX345" s="136"/>
      <c r="AY345" s="136"/>
      <c r="AZ345" s="136"/>
      <c r="BA345" s="136"/>
      <c r="BB345" s="136"/>
      <c r="BC345" s="136"/>
      <c r="BD345" s="136"/>
      <c r="BE345" s="136"/>
      <c r="BF345" s="136"/>
      <c r="BG345" s="136"/>
      <c r="BH345" s="136"/>
      <c r="BI345" s="136"/>
      <c r="BJ345" s="136"/>
      <c r="BK345" s="136"/>
      <c r="BL345" s="136"/>
      <c r="BM345" s="136"/>
      <c r="BN345" s="136"/>
      <c r="BO345" s="136"/>
      <c r="BP345" s="136"/>
      <c r="BQ345" s="136"/>
      <c r="BR345" s="136"/>
      <c r="BS345" s="136"/>
      <c r="BT345" s="136"/>
      <c r="BU345" s="136"/>
      <c r="BV345" s="136"/>
      <c r="BW345" s="136"/>
      <c r="BX345" s="136"/>
      <c r="BY345" s="136"/>
      <c r="BZ345" s="136"/>
      <c r="CA345" s="136"/>
      <c r="CB345" s="136"/>
      <c r="CC345" s="136"/>
      <c r="CD345" s="136"/>
      <c r="CE345" s="136"/>
      <c r="CF345" s="211"/>
      <c r="CG345" s="136"/>
      <c r="CH345" s="136"/>
      <c r="CI345" s="136"/>
      <c r="CJ345" s="136"/>
      <c r="CK345" s="136"/>
      <c r="CL345" s="136"/>
      <c r="CM345" s="136"/>
      <c r="CN345" s="136"/>
      <c r="CO345" s="136"/>
      <c r="CP345" s="136"/>
      <c r="CQ345" s="136"/>
      <c r="CR345" s="136"/>
      <c r="CS345" s="136"/>
      <c r="CT345" s="136"/>
      <c r="CU345" s="136"/>
      <c r="CV345" s="136"/>
      <c r="CW345" s="136"/>
      <c r="CX345" s="136"/>
      <c r="CY345" s="136"/>
      <c r="CZ345" s="136"/>
      <c r="DA345" s="136"/>
      <c r="DB345" s="136"/>
      <c r="DC345" s="211"/>
      <c r="DD345" s="136"/>
      <c r="DE345" s="136"/>
      <c r="DF345" s="136"/>
      <c r="DG345" s="136"/>
      <c r="DH345" s="136"/>
      <c r="DI345" s="136"/>
      <c r="DJ345" s="136"/>
      <c r="DK345" s="136"/>
      <c r="DL345" s="136"/>
      <c r="DM345" s="136"/>
      <c r="DN345" s="136"/>
      <c r="DO345" s="136"/>
      <c r="DP345" s="136"/>
      <c r="DQ345" s="136"/>
      <c r="DR345" s="136"/>
      <c r="DS345" s="136"/>
      <c r="DT345" s="136"/>
      <c r="DU345" s="136"/>
      <c r="DV345" s="136"/>
      <c r="DW345" s="136"/>
      <c r="DX345" s="136"/>
    </row>
    <row r="346" spans="1:128" ht="12.75" customHeight="1">
      <c r="A346" s="136"/>
      <c r="B346" s="136"/>
      <c r="C346" s="136"/>
      <c r="D346" s="136"/>
      <c r="E346" s="136"/>
      <c r="F346" s="136"/>
      <c r="G346" s="136"/>
      <c r="H346" s="136"/>
      <c r="I346" s="136"/>
      <c r="J346" s="136"/>
      <c r="K346" s="136"/>
      <c r="L346" s="136"/>
      <c r="M346" s="136"/>
      <c r="N346" s="136"/>
      <c r="O346" s="136"/>
      <c r="P346" s="136"/>
      <c r="Q346" s="136"/>
      <c r="R346" s="136"/>
      <c r="S346" s="136"/>
      <c r="T346" s="136"/>
      <c r="U346" s="136"/>
      <c r="V346" s="136"/>
      <c r="W346" s="136"/>
      <c r="X346" s="136"/>
      <c r="Y346" s="136"/>
      <c r="Z346" s="136"/>
      <c r="AA346" s="136"/>
      <c r="AB346" s="136"/>
      <c r="AC346" s="136"/>
      <c r="AD346" s="136"/>
      <c r="AE346" s="136"/>
      <c r="AF346" s="136"/>
      <c r="AG346" s="136"/>
      <c r="AH346" s="136"/>
      <c r="AI346" s="136"/>
      <c r="AJ346" s="136"/>
      <c r="AK346" s="136"/>
      <c r="AL346" s="136"/>
      <c r="AM346" s="136"/>
      <c r="AN346" s="136"/>
      <c r="AO346" s="136"/>
      <c r="AP346" s="136"/>
      <c r="AQ346" s="136"/>
      <c r="AR346" s="211"/>
      <c r="AS346" s="136"/>
      <c r="AT346" s="136"/>
      <c r="AU346" s="136"/>
      <c r="AV346" s="136"/>
      <c r="AW346" s="136"/>
      <c r="AX346" s="136"/>
      <c r="AY346" s="136"/>
      <c r="AZ346" s="136"/>
      <c r="BA346" s="136"/>
      <c r="BB346" s="136"/>
      <c r="BC346" s="136"/>
      <c r="BD346" s="136"/>
      <c r="BE346" s="136"/>
      <c r="BF346" s="136"/>
      <c r="BG346" s="136"/>
      <c r="BH346" s="136"/>
      <c r="BI346" s="136"/>
      <c r="BJ346" s="136"/>
      <c r="BK346" s="136"/>
      <c r="BL346" s="136"/>
      <c r="BM346" s="136"/>
      <c r="BN346" s="136"/>
      <c r="BO346" s="136"/>
      <c r="BP346" s="136"/>
      <c r="BQ346" s="136"/>
      <c r="BR346" s="136"/>
      <c r="BS346" s="136"/>
      <c r="BT346" s="136"/>
      <c r="BU346" s="136"/>
      <c r="BV346" s="136"/>
      <c r="BW346" s="136"/>
      <c r="BX346" s="136"/>
      <c r="BY346" s="136"/>
      <c r="BZ346" s="136"/>
      <c r="CA346" s="136"/>
      <c r="CB346" s="136"/>
      <c r="CC346" s="136"/>
      <c r="CD346" s="136"/>
      <c r="CE346" s="136"/>
      <c r="CF346" s="211"/>
      <c r="CG346" s="136"/>
      <c r="CH346" s="136"/>
      <c r="CI346" s="136"/>
      <c r="CJ346" s="136"/>
      <c r="CK346" s="136"/>
      <c r="CL346" s="136"/>
      <c r="CM346" s="136"/>
      <c r="CN346" s="136"/>
      <c r="CO346" s="136"/>
      <c r="CP346" s="136"/>
      <c r="CQ346" s="136"/>
      <c r="CR346" s="136"/>
      <c r="CS346" s="136"/>
      <c r="CT346" s="136"/>
      <c r="CU346" s="136"/>
      <c r="CV346" s="136"/>
      <c r="CW346" s="136"/>
      <c r="CX346" s="136"/>
      <c r="CY346" s="136"/>
      <c r="CZ346" s="136"/>
      <c r="DA346" s="136"/>
      <c r="DB346" s="136"/>
      <c r="DC346" s="211"/>
      <c r="DD346" s="136"/>
      <c r="DE346" s="136"/>
      <c r="DF346" s="136"/>
      <c r="DG346" s="136"/>
      <c r="DH346" s="136"/>
      <c r="DI346" s="136"/>
      <c r="DJ346" s="136"/>
      <c r="DK346" s="136"/>
      <c r="DL346" s="136"/>
      <c r="DM346" s="136"/>
      <c r="DN346" s="136"/>
      <c r="DO346" s="136"/>
      <c r="DP346" s="136"/>
      <c r="DQ346" s="136"/>
      <c r="DR346" s="136"/>
      <c r="DS346" s="136"/>
      <c r="DT346" s="136"/>
      <c r="DU346" s="136"/>
      <c r="DV346" s="136"/>
      <c r="DW346" s="136"/>
      <c r="DX346" s="136"/>
    </row>
    <row r="347" spans="1:128" ht="12.75" customHeight="1">
      <c r="A347" s="136"/>
      <c r="B347" s="136"/>
      <c r="C347" s="136"/>
      <c r="D347" s="136"/>
      <c r="E347" s="136"/>
      <c r="F347" s="136"/>
      <c r="G347" s="136"/>
      <c r="H347" s="136"/>
      <c r="I347" s="136"/>
      <c r="J347" s="136"/>
      <c r="K347" s="136"/>
      <c r="L347" s="136"/>
      <c r="M347" s="136"/>
      <c r="N347" s="136"/>
      <c r="O347" s="136"/>
      <c r="P347" s="136"/>
      <c r="Q347" s="136"/>
      <c r="R347" s="136"/>
      <c r="S347" s="136"/>
      <c r="T347" s="136"/>
      <c r="U347" s="136"/>
      <c r="V347" s="136"/>
      <c r="W347" s="136"/>
      <c r="X347" s="136"/>
      <c r="Y347" s="136"/>
      <c r="Z347" s="136"/>
      <c r="AA347" s="136"/>
      <c r="AB347" s="136"/>
      <c r="AC347" s="136"/>
      <c r="AD347" s="136"/>
      <c r="AE347" s="136"/>
      <c r="AF347" s="136"/>
      <c r="AG347" s="136"/>
      <c r="AH347" s="136"/>
      <c r="AI347" s="136"/>
      <c r="AJ347" s="136"/>
      <c r="AK347" s="136"/>
      <c r="AL347" s="136"/>
      <c r="AM347" s="136"/>
      <c r="AN347" s="136"/>
      <c r="AO347" s="136"/>
      <c r="AP347" s="136"/>
      <c r="AQ347" s="136"/>
      <c r="AR347" s="211"/>
      <c r="AS347" s="136"/>
      <c r="AT347" s="136"/>
      <c r="AU347" s="136"/>
      <c r="AV347" s="136"/>
      <c r="AW347" s="136"/>
      <c r="AX347" s="136"/>
      <c r="AY347" s="136"/>
      <c r="AZ347" s="136"/>
      <c r="BA347" s="136"/>
      <c r="BB347" s="136"/>
      <c r="BC347" s="136"/>
      <c r="BD347" s="136"/>
      <c r="BE347" s="136"/>
      <c r="BF347" s="136"/>
      <c r="BG347" s="136"/>
      <c r="BH347" s="136"/>
      <c r="BI347" s="136"/>
      <c r="BJ347" s="136"/>
      <c r="BK347" s="136"/>
      <c r="BL347" s="136"/>
      <c r="BM347" s="136"/>
      <c r="BN347" s="136"/>
      <c r="BO347" s="136"/>
      <c r="BP347" s="136"/>
      <c r="BQ347" s="136"/>
      <c r="BR347" s="136"/>
      <c r="BS347" s="136"/>
      <c r="BT347" s="136"/>
      <c r="BU347" s="136"/>
      <c r="BV347" s="136"/>
      <c r="BW347" s="136"/>
      <c r="BX347" s="136"/>
      <c r="BY347" s="136"/>
      <c r="BZ347" s="136"/>
      <c r="CA347" s="136"/>
      <c r="CB347" s="136"/>
      <c r="CC347" s="136"/>
      <c r="CD347" s="136"/>
      <c r="CE347" s="136"/>
      <c r="CF347" s="211"/>
      <c r="CG347" s="136"/>
      <c r="CH347" s="136"/>
      <c r="CI347" s="136"/>
      <c r="CJ347" s="136"/>
      <c r="CK347" s="136"/>
      <c r="CL347" s="136"/>
      <c r="CM347" s="136"/>
      <c r="CN347" s="136"/>
      <c r="CO347" s="136"/>
      <c r="CP347" s="136"/>
      <c r="CQ347" s="136"/>
      <c r="CR347" s="136"/>
      <c r="CS347" s="136"/>
      <c r="CT347" s="136"/>
      <c r="CU347" s="136"/>
      <c r="CV347" s="136"/>
      <c r="CW347" s="136"/>
      <c r="CX347" s="136"/>
      <c r="CY347" s="136"/>
      <c r="CZ347" s="136"/>
      <c r="DA347" s="136"/>
      <c r="DB347" s="136"/>
      <c r="DC347" s="211"/>
      <c r="DD347" s="136"/>
      <c r="DE347" s="136"/>
      <c r="DF347" s="136"/>
      <c r="DG347" s="136"/>
      <c r="DH347" s="136"/>
      <c r="DI347" s="136"/>
      <c r="DJ347" s="136"/>
      <c r="DK347" s="136"/>
      <c r="DL347" s="136"/>
      <c r="DM347" s="136"/>
      <c r="DN347" s="136"/>
      <c r="DO347" s="136"/>
      <c r="DP347" s="136"/>
      <c r="DQ347" s="136"/>
      <c r="DR347" s="136"/>
      <c r="DS347" s="136"/>
      <c r="DT347" s="136"/>
      <c r="DU347" s="136"/>
      <c r="DV347" s="136"/>
      <c r="DW347" s="136"/>
      <c r="DX347" s="136"/>
    </row>
    <row r="348" spans="1:128" ht="12.75" customHeight="1">
      <c r="A348" s="136"/>
      <c r="B348" s="136"/>
      <c r="C348" s="136"/>
      <c r="D348" s="136"/>
      <c r="E348" s="136"/>
      <c r="F348" s="136"/>
      <c r="G348" s="136"/>
      <c r="H348" s="136"/>
      <c r="I348" s="136"/>
      <c r="J348" s="136"/>
      <c r="K348" s="136"/>
      <c r="L348" s="136"/>
      <c r="M348" s="136"/>
      <c r="N348" s="136"/>
      <c r="O348" s="136"/>
      <c r="P348" s="136"/>
      <c r="Q348" s="136"/>
      <c r="R348" s="136"/>
      <c r="S348" s="136"/>
      <c r="T348" s="136"/>
      <c r="U348" s="136"/>
      <c r="V348" s="136"/>
      <c r="W348" s="136"/>
      <c r="X348" s="136"/>
      <c r="Y348" s="136"/>
      <c r="Z348" s="136"/>
      <c r="AA348" s="136"/>
      <c r="AB348" s="136"/>
      <c r="AC348" s="136"/>
      <c r="AD348" s="136"/>
      <c r="AE348" s="136"/>
      <c r="AF348" s="136"/>
      <c r="AG348" s="136"/>
      <c r="AH348" s="136"/>
      <c r="AI348" s="136"/>
      <c r="AJ348" s="136"/>
      <c r="AK348" s="136"/>
      <c r="AL348" s="136"/>
      <c r="AM348" s="136"/>
      <c r="AN348" s="136"/>
      <c r="AO348" s="136"/>
      <c r="AP348" s="136"/>
      <c r="AQ348" s="136"/>
      <c r="AR348" s="211"/>
      <c r="AS348" s="136"/>
      <c r="AT348" s="136"/>
      <c r="AU348" s="136"/>
      <c r="AV348" s="136"/>
      <c r="AW348" s="136"/>
      <c r="AX348" s="136"/>
      <c r="AY348" s="136"/>
      <c r="AZ348" s="136"/>
      <c r="BA348" s="136"/>
      <c r="BB348" s="136"/>
      <c r="BC348" s="136"/>
      <c r="BD348" s="136"/>
      <c r="BE348" s="136"/>
      <c r="BF348" s="136"/>
      <c r="BG348" s="136"/>
      <c r="BH348" s="136"/>
      <c r="BI348" s="136"/>
      <c r="BJ348" s="136"/>
      <c r="BK348" s="136"/>
      <c r="BL348" s="136"/>
      <c r="BM348" s="136"/>
      <c r="BN348" s="136"/>
      <c r="BO348" s="136"/>
      <c r="BP348" s="136"/>
      <c r="BQ348" s="136"/>
      <c r="BR348" s="136"/>
      <c r="BS348" s="136"/>
      <c r="BT348" s="136"/>
      <c r="BU348" s="136"/>
      <c r="BV348" s="136"/>
      <c r="BW348" s="136"/>
      <c r="BX348" s="136"/>
      <c r="BY348" s="136"/>
      <c r="BZ348" s="136"/>
      <c r="CA348" s="136"/>
      <c r="CB348" s="136"/>
      <c r="CC348" s="136"/>
      <c r="CD348" s="136"/>
      <c r="CE348" s="136"/>
      <c r="CF348" s="211"/>
      <c r="CG348" s="136"/>
      <c r="CH348" s="136"/>
      <c r="CI348" s="136"/>
      <c r="CJ348" s="136"/>
      <c r="CK348" s="136"/>
      <c r="CL348" s="136"/>
      <c r="CM348" s="136"/>
      <c r="CN348" s="136"/>
      <c r="CO348" s="136"/>
      <c r="CP348" s="136"/>
      <c r="CQ348" s="136"/>
      <c r="CR348" s="136"/>
      <c r="CS348" s="136"/>
      <c r="CT348" s="136"/>
      <c r="CU348" s="136"/>
      <c r="CV348" s="136"/>
      <c r="CW348" s="136"/>
      <c r="CX348" s="136"/>
      <c r="CY348" s="136"/>
      <c r="CZ348" s="136"/>
      <c r="DA348" s="136"/>
      <c r="DB348" s="136"/>
      <c r="DC348" s="211"/>
      <c r="DD348" s="136"/>
      <c r="DE348" s="136"/>
      <c r="DF348" s="136"/>
      <c r="DG348" s="136"/>
      <c r="DH348" s="136"/>
      <c r="DI348" s="136"/>
      <c r="DJ348" s="136"/>
      <c r="DK348" s="136"/>
      <c r="DL348" s="136"/>
      <c r="DM348" s="136"/>
      <c r="DN348" s="136"/>
      <c r="DO348" s="136"/>
      <c r="DP348" s="136"/>
      <c r="DQ348" s="136"/>
      <c r="DR348" s="136"/>
      <c r="DS348" s="136"/>
      <c r="DT348" s="136"/>
      <c r="DU348" s="136"/>
      <c r="DV348" s="136"/>
      <c r="DW348" s="136"/>
      <c r="DX348" s="136"/>
    </row>
    <row r="349" spans="1:128" ht="12.75" customHeight="1">
      <c r="A349" s="136"/>
      <c r="B349" s="136"/>
      <c r="C349" s="136"/>
      <c r="D349" s="136"/>
      <c r="E349" s="136"/>
      <c r="F349" s="136"/>
      <c r="G349" s="136"/>
      <c r="H349" s="136"/>
      <c r="I349" s="136"/>
      <c r="J349" s="136"/>
      <c r="K349" s="136"/>
      <c r="L349" s="136"/>
      <c r="M349" s="136"/>
      <c r="N349" s="136"/>
      <c r="O349" s="136"/>
      <c r="P349" s="136"/>
      <c r="Q349" s="136"/>
      <c r="R349" s="136"/>
      <c r="S349" s="136"/>
      <c r="T349" s="136"/>
      <c r="U349" s="136"/>
      <c r="V349" s="136"/>
      <c r="W349" s="136"/>
      <c r="X349" s="136"/>
      <c r="Y349" s="136"/>
      <c r="Z349" s="136"/>
      <c r="AA349" s="136"/>
      <c r="AB349" s="136"/>
      <c r="AC349" s="136"/>
      <c r="AD349" s="136"/>
      <c r="AE349" s="136"/>
      <c r="AF349" s="136"/>
      <c r="AG349" s="136"/>
      <c r="AH349" s="136"/>
      <c r="AI349" s="136"/>
      <c r="AJ349" s="136"/>
      <c r="AK349" s="136"/>
      <c r="AL349" s="136"/>
      <c r="AM349" s="136"/>
      <c r="AN349" s="136"/>
      <c r="AO349" s="136"/>
      <c r="AP349" s="136"/>
      <c r="AQ349" s="136"/>
      <c r="AR349" s="211"/>
      <c r="AS349" s="136"/>
      <c r="AT349" s="136"/>
      <c r="AU349" s="136"/>
      <c r="AV349" s="136"/>
      <c r="AW349" s="136"/>
      <c r="AX349" s="136"/>
      <c r="AY349" s="136"/>
      <c r="AZ349" s="136"/>
      <c r="BA349" s="136"/>
      <c r="BB349" s="136"/>
      <c r="BC349" s="136"/>
      <c r="BD349" s="136"/>
      <c r="BE349" s="136"/>
      <c r="BF349" s="136"/>
      <c r="BG349" s="136"/>
      <c r="BH349" s="136"/>
      <c r="BI349" s="136"/>
      <c r="BJ349" s="136"/>
      <c r="BK349" s="136"/>
      <c r="BL349" s="136"/>
      <c r="BM349" s="136"/>
      <c r="BN349" s="136"/>
      <c r="BO349" s="136"/>
      <c r="BP349" s="136"/>
      <c r="BQ349" s="136"/>
      <c r="BR349" s="136"/>
      <c r="BS349" s="136"/>
      <c r="BT349" s="136"/>
      <c r="BU349" s="136"/>
      <c r="BV349" s="136"/>
      <c r="BW349" s="136"/>
      <c r="BX349" s="136"/>
      <c r="BY349" s="136"/>
      <c r="BZ349" s="136"/>
      <c r="CA349" s="136"/>
      <c r="CB349" s="136"/>
      <c r="CC349" s="136"/>
      <c r="CD349" s="136"/>
      <c r="CE349" s="136"/>
      <c r="CF349" s="211"/>
      <c r="CG349" s="136"/>
      <c r="CH349" s="136"/>
      <c r="CI349" s="136"/>
      <c r="CJ349" s="136"/>
      <c r="CK349" s="136"/>
      <c r="CL349" s="136"/>
      <c r="CM349" s="136"/>
      <c r="CN349" s="136"/>
      <c r="CO349" s="136"/>
      <c r="CP349" s="136"/>
      <c r="CQ349" s="136"/>
      <c r="CR349" s="136"/>
      <c r="CS349" s="136"/>
      <c r="CT349" s="136"/>
      <c r="CU349" s="136"/>
      <c r="CV349" s="136"/>
      <c r="CW349" s="136"/>
      <c r="CX349" s="136"/>
      <c r="CY349" s="136"/>
      <c r="CZ349" s="136"/>
      <c r="DA349" s="136"/>
      <c r="DB349" s="136"/>
      <c r="DC349" s="211"/>
      <c r="DD349" s="136"/>
      <c r="DE349" s="136"/>
      <c r="DF349" s="136"/>
      <c r="DG349" s="136"/>
      <c r="DH349" s="136"/>
      <c r="DI349" s="136"/>
      <c r="DJ349" s="136"/>
      <c r="DK349" s="136"/>
      <c r="DL349" s="136"/>
      <c r="DM349" s="136"/>
      <c r="DN349" s="136"/>
      <c r="DO349" s="136"/>
      <c r="DP349" s="136"/>
      <c r="DQ349" s="136"/>
      <c r="DR349" s="136"/>
      <c r="DS349" s="136"/>
      <c r="DT349" s="136"/>
      <c r="DU349" s="136"/>
      <c r="DV349" s="136"/>
      <c r="DW349" s="136"/>
      <c r="DX349" s="136"/>
    </row>
    <row r="350" spans="1:128" ht="12.75" customHeight="1">
      <c r="A350" s="136"/>
      <c r="B350" s="136"/>
      <c r="C350" s="136"/>
      <c r="D350" s="136"/>
      <c r="E350" s="136"/>
      <c r="F350" s="136"/>
      <c r="G350" s="136"/>
      <c r="H350" s="136"/>
      <c r="I350" s="136"/>
      <c r="J350" s="136"/>
      <c r="K350" s="136"/>
      <c r="L350" s="136"/>
      <c r="M350" s="136"/>
      <c r="N350" s="136"/>
      <c r="O350" s="136"/>
      <c r="P350" s="136"/>
      <c r="Q350" s="136"/>
      <c r="R350" s="136"/>
      <c r="S350" s="136"/>
      <c r="T350" s="136"/>
      <c r="U350" s="136"/>
      <c r="V350" s="136"/>
      <c r="W350" s="136"/>
      <c r="X350" s="136"/>
      <c r="Y350" s="136"/>
      <c r="Z350" s="136"/>
      <c r="AA350" s="136"/>
      <c r="AB350" s="136"/>
      <c r="AC350" s="136"/>
      <c r="AD350" s="136"/>
      <c r="AE350" s="136"/>
      <c r="AF350" s="136"/>
      <c r="AG350" s="136"/>
      <c r="AH350" s="136"/>
      <c r="AI350" s="136"/>
      <c r="AJ350" s="136"/>
      <c r="AK350" s="136"/>
      <c r="AL350" s="136"/>
      <c r="AM350" s="136"/>
      <c r="AN350" s="136"/>
      <c r="AO350" s="136"/>
      <c r="AP350" s="136"/>
      <c r="AQ350" s="136"/>
      <c r="AR350" s="211"/>
      <c r="AS350" s="136"/>
      <c r="AT350" s="136"/>
      <c r="AU350" s="136"/>
      <c r="AV350" s="136"/>
      <c r="AW350" s="136"/>
      <c r="AX350" s="136"/>
      <c r="AY350" s="136"/>
      <c r="AZ350" s="136"/>
      <c r="BA350" s="136"/>
      <c r="BB350" s="136"/>
      <c r="BC350" s="136"/>
      <c r="BD350" s="136"/>
      <c r="BE350" s="136"/>
      <c r="BF350" s="136"/>
      <c r="BG350" s="136"/>
      <c r="BH350" s="136"/>
      <c r="BI350" s="136"/>
      <c r="BJ350" s="136"/>
      <c r="BK350" s="136"/>
      <c r="BL350" s="136"/>
      <c r="BM350" s="136"/>
      <c r="BN350" s="136"/>
      <c r="BO350" s="136"/>
      <c r="BP350" s="136"/>
      <c r="BQ350" s="136"/>
      <c r="BR350" s="136"/>
      <c r="BS350" s="136"/>
      <c r="BT350" s="136"/>
      <c r="BU350" s="136"/>
      <c r="BV350" s="136"/>
      <c r="BW350" s="136"/>
      <c r="BX350" s="136"/>
      <c r="BY350" s="136"/>
      <c r="BZ350" s="136"/>
      <c r="CA350" s="136"/>
      <c r="CB350" s="136"/>
      <c r="CC350" s="136"/>
      <c r="CD350" s="136"/>
      <c r="CE350" s="136"/>
      <c r="CF350" s="211"/>
      <c r="CG350" s="136"/>
      <c r="CH350" s="136"/>
      <c r="CI350" s="136"/>
      <c r="CJ350" s="136"/>
      <c r="CK350" s="136"/>
      <c r="CL350" s="136"/>
      <c r="CM350" s="136"/>
      <c r="CN350" s="136"/>
      <c r="CO350" s="136"/>
      <c r="CP350" s="136"/>
      <c r="CQ350" s="136"/>
      <c r="CR350" s="136"/>
      <c r="CS350" s="136"/>
      <c r="CT350" s="136"/>
      <c r="CU350" s="136"/>
      <c r="CV350" s="136"/>
      <c r="CW350" s="136"/>
      <c r="CX350" s="136"/>
      <c r="CY350" s="136"/>
      <c r="CZ350" s="136"/>
      <c r="DA350" s="136"/>
      <c r="DB350" s="136"/>
      <c r="DC350" s="211"/>
      <c r="DD350" s="136"/>
      <c r="DE350" s="136"/>
      <c r="DF350" s="136"/>
      <c r="DG350" s="136"/>
      <c r="DH350" s="136"/>
      <c r="DI350" s="136"/>
      <c r="DJ350" s="136"/>
      <c r="DK350" s="136"/>
      <c r="DL350" s="136"/>
      <c r="DM350" s="136"/>
      <c r="DN350" s="136"/>
      <c r="DO350" s="136"/>
      <c r="DP350" s="136"/>
      <c r="DQ350" s="136"/>
      <c r="DR350" s="136"/>
      <c r="DS350" s="136"/>
      <c r="DT350" s="136"/>
      <c r="DU350" s="136"/>
      <c r="DV350" s="136"/>
      <c r="DW350" s="136"/>
      <c r="DX350" s="136"/>
    </row>
    <row r="351" spans="1:128" ht="12.75" customHeight="1">
      <c r="A351" s="136"/>
      <c r="B351" s="136"/>
      <c r="C351" s="136"/>
      <c r="D351" s="136"/>
      <c r="E351" s="136"/>
      <c r="F351" s="136"/>
      <c r="G351" s="136"/>
      <c r="H351" s="136"/>
      <c r="I351" s="136"/>
      <c r="J351" s="136"/>
      <c r="K351" s="136"/>
      <c r="L351" s="136"/>
      <c r="M351" s="136"/>
      <c r="N351" s="136"/>
      <c r="O351" s="136"/>
      <c r="P351" s="136"/>
      <c r="Q351" s="136"/>
      <c r="R351" s="136"/>
      <c r="S351" s="136"/>
      <c r="T351" s="136"/>
      <c r="U351" s="136"/>
      <c r="V351" s="136"/>
      <c r="W351" s="136"/>
      <c r="X351" s="136"/>
      <c r="Y351" s="136"/>
      <c r="Z351" s="136"/>
      <c r="AA351" s="136"/>
      <c r="AB351" s="136"/>
      <c r="AC351" s="136"/>
      <c r="AD351" s="136"/>
      <c r="AE351" s="136"/>
      <c r="AF351" s="136"/>
      <c r="AG351" s="136"/>
      <c r="AH351" s="136"/>
      <c r="AI351" s="136"/>
      <c r="AJ351" s="136"/>
      <c r="AK351" s="136"/>
      <c r="AL351" s="136"/>
      <c r="AM351" s="136"/>
      <c r="AN351" s="136"/>
      <c r="AO351" s="136"/>
      <c r="AP351" s="136"/>
      <c r="AQ351" s="136"/>
      <c r="AR351" s="211"/>
      <c r="AS351" s="136"/>
      <c r="AT351" s="136"/>
      <c r="AU351" s="136"/>
      <c r="AV351" s="136"/>
      <c r="AW351" s="136"/>
      <c r="AX351" s="136"/>
      <c r="AY351" s="136"/>
      <c r="AZ351" s="136"/>
      <c r="BA351" s="136"/>
      <c r="BB351" s="136"/>
      <c r="BC351" s="136"/>
      <c r="BD351" s="136"/>
      <c r="BE351" s="136"/>
      <c r="BF351" s="136"/>
      <c r="BG351" s="136"/>
      <c r="BH351" s="136"/>
      <c r="BI351" s="136"/>
      <c r="BJ351" s="136"/>
      <c r="BK351" s="136"/>
      <c r="BL351" s="136"/>
      <c r="BM351" s="136"/>
      <c r="BN351" s="136"/>
      <c r="BO351" s="136"/>
      <c r="BP351" s="136"/>
      <c r="BQ351" s="136"/>
      <c r="BR351" s="136"/>
      <c r="BS351" s="136"/>
      <c r="BT351" s="136"/>
      <c r="BU351" s="136"/>
      <c r="BV351" s="136"/>
      <c r="BW351" s="136"/>
      <c r="BX351" s="136"/>
      <c r="BY351" s="136"/>
      <c r="BZ351" s="136"/>
      <c r="CA351" s="136"/>
      <c r="CB351" s="136"/>
      <c r="CC351" s="136"/>
      <c r="CD351" s="136"/>
      <c r="CE351" s="136"/>
      <c r="CF351" s="211"/>
      <c r="CG351" s="136"/>
      <c r="CH351" s="136"/>
      <c r="CI351" s="136"/>
      <c r="CJ351" s="136"/>
      <c r="CK351" s="136"/>
      <c r="CL351" s="136"/>
      <c r="CM351" s="136"/>
      <c r="CN351" s="136"/>
      <c r="CO351" s="136"/>
      <c r="CP351" s="136"/>
      <c r="CQ351" s="136"/>
      <c r="CR351" s="136"/>
      <c r="CS351" s="136"/>
      <c r="CT351" s="136"/>
      <c r="CU351" s="136"/>
      <c r="CV351" s="136"/>
      <c r="CW351" s="136"/>
      <c r="CX351" s="136"/>
      <c r="CY351" s="136"/>
      <c r="CZ351" s="136"/>
      <c r="DA351" s="136"/>
      <c r="DB351" s="136"/>
      <c r="DC351" s="211"/>
      <c r="DD351" s="136"/>
      <c r="DE351" s="136"/>
      <c r="DF351" s="136"/>
      <c r="DG351" s="136"/>
      <c r="DH351" s="136"/>
      <c r="DI351" s="136"/>
      <c r="DJ351" s="136"/>
      <c r="DK351" s="136"/>
      <c r="DL351" s="136"/>
      <c r="DM351" s="136"/>
      <c r="DN351" s="136"/>
      <c r="DO351" s="136"/>
      <c r="DP351" s="136"/>
      <c r="DQ351" s="136"/>
      <c r="DR351" s="136"/>
      <c r="DS351" s="136"/>
      <c r="DT351" s="136"/>
      <c r="DU351" s="136"/>
      <c r="DV351" s="136"/>
      <c r="DW351" s="136"/>
      <c r="DX351" s="136"/>
    </row>
    <row r="352" spans="1:128" ht="12.75" customHeight="1">
      <c r="A352" s="136"/>
      <c r="B352" s="136"/>
      <c r="C352" s="136"/>
      <c r="D352" s="136"/>
      <c r="E352" s="136"/>
      <c r="F352" s="136"/>
      <c r="G352" s="136"/>
      <c r="H352" s="136"/>
      <c r="I352" s="136"/>
      <c r="J352" s="136"/>
      <c r="K352" s="136"/>
      <c r="L352" s="136"/>
      <c r="M352" s="136"/>
      <c r="N352" s="136"/>
      <c r="O352" s="136"/>
      <c r="P352" s="136"/>
      <c r="Q352" s="136"/>
      <c r="R352" s="136"/>
      <c r="S352" s="136"/>
      <c r="T352" s="136"/>
      <c r="U352" s="136"/>
      <c r="V352" s="136"/>
      <c r="W352" s="136"/>
      <c r="X352" s="136"/>
      <c r="Y352" s="136"/>
      <c r="Z352" s="136"/>
      <c r="AA352" s="136"/>
      <c r="AB352" s="136"/>
      <c r="AC352" s="136"/>
      <c r="AD352" s="136"/>
      <c r="AE352" s="136"/>
      <c r="AF352" s="136"/>
      <c r="AG352" s="136"/>
      <c r="AH352" s="136"/>
      <c r="AI352" s="136"/>
      <c r="AJ352" s="136"/>
      <c r="AK352" s="136"/>
      <c r="AL352" s="136"/>
      <c r="AM352" s="136"/>
      <c r="AN352" s="136"/>
      <c r="AO352" s="136"/>
      <c r="AP352" s="136"/>
      <c r="AQ352" s="136"/>
      <c r="AR352" s="211"/>
      <c r="AS352" s="136"/>
      <c r="AT352" s="136"/>
      <c r="AU352" s="136"/>
      <c r="AV352" s="136"/>
      <c r="AW352" s="136"/>
      <c r="AX352" s="136"/>
      <c r="AY352" s="136"/>
      <c r="AZ352" s="136"/>
      <c r="BA352" s="136"/>
      <c r="BB352" s="136"/>
      <c r="BC352" s="136"/>
      <c r="BD352" s="136"/>
      <c r="BE352" s="136"/>
      <c r="BF352" s="136"/>
      <c r="BG352" s="136"/>
      <c r="BH352" s="136"/>
      <c r="BI352" s="136"/>
      <c r="BJ352" s="136"/>
      <c r="BK352" s="136"/>
      <c r="BL352" s="136"/>
      <c r="BM352" s="136"/>
      <c r="BN352" s="136"/>
      <c r="BO352" s="136"/>
      <c r="BP352" s="136"/>
      <c r="BQ352" s="136"/>
      <c r="BR352" s="136"/>
      <c r="BS352" s="136"/>
      <c r="BT352" s="136"/>
      <c r="BU352" s="136"/>
      <c r="BV352" s="136"/>
      <c r="BW352" s="136"/>
      <c r="BX352" s="136"/>
      <c r="BY352" s="136"/>
      <c r="BZ352" s="136"/>
      <c r="CA352" s="136"/>
      <c r="CB352" s="136"/>
      <c r="CC352" s="136"/>
      <c r="CD352" s="136"/>
      <c r="CE352" s="136"/>
      <c r="CF352" s="211"/>
      <c r="CG352" s="136"/>
      <c r="CH352" s="136"/>
      <c r="CI352" s="136"/>
      <c r="CJ352" s="136"/>
      <c r="CK352" s="136"/>
      <c r="CL352" s="136"/>
      <c r="CM352" s="136"/>
      <c r="CN352" s="136"/>
      <c r="CO352" s="136"/>
      <c r="CP352" s="136"/>
      <c r="CQ352" s="136"/>
      <c r="CR352" s="136"/>
      <c r="CS352" s="136"/>
      <c r="CT352" s="136"/>
      <c r="CU352" s="136"/>
      <c r="CV352" s="136"/>
      <c r="CW352" s="136"/>
      <c r="CX352" s="136"/>
      <c r="CY352" s="136"/>
      <c r="CZ352" s="136"/>
      <c r="DA352" s="136"/>
      <c r="DB352" s="136"/>
      <c r="DC352" s="211"/>
      <c r="DD352" s="136"/>
      <c r="DE352" s="136"/>
      <c r="DF352" s="136"/>
      <c r="DG352" s="136"/>
      <c r="DH352" s="136"/>
      <c r="DI352" s="136"/>
      <c r="DJ352" s="136"/>
      <c r="DK352" s="136"/>
      <c r="DL352" s="136"/>
      <c r="DM352" s="136"/>
      <c r="DN352" s="136"/>
      <c r="DO352" s="136"/>
      <c r="DP352" s="136"/>
      <c r="DQ352" s="136"/>
      <c r="DR352" s="136"/>
      <c r="DS352" s="136"/>
      <c r="DT352" s="136"/>
      <c r="DU352" s="136"/>
      <c r="DV352" s="136"/>
      <c r="DW352" s="136"/>
      <c r="DX352" s="136"/>
    </row>
    <row r="353" spans="1:128" ht="12.75" customHeight="1">
      <c r="A353" s="136"/>
      <c r="B353" s="136"/>
      <c r="C353" s="136"/>
      <c r="D353" s="136"/>
      <c r="E353" s="136"/>
      <c r="F353" s="136"/>
      <c r="G353" s="136"/>
      <c r="H353" s="136"/>
      <c r="I353" s="136"/>
      <c r="J353" s="136"/>
      <c r="K353" s="136"/>
      <c r="L353" s="136"/>
      <c r="M353" s="136"/>
      <c r="N353" s="136"/>
      <c r="O353" s="136"/>
      <c r="P353" s="136"/>
      <c r="Q353" s="136"/>
      <c r="R353" s="136"/>
      <c r="S353" s="136"/>
      <c r="T353" s="136"/>
      <c r="U353" s="136"/>
      <c r="V353" s="136"/>
      <c r="W353" s="136"/>
      <c r="X353" s="136"/>
      <c r="Y353" s="136"/>
      <c r="Z353" s="136"/>
      <c r="AA353" s="136"/>
      <c r="AB353" s="136"/>
      <c r="AC353" s="136"/>
      <c r="AD353" s="136"/>
      <c r="AE353" s="136"/>
      <c r="AF353" s="136"/>
      <c r="AG353" s="136"/>
      <c r="AH353" s="136"/>
      <c r="AI353" s="136"/>
      <c r="AJ353" s="136"/>
      <c r="AK353" s="136"/>
      <c r="AL353" s="136"/>
      <c r="AM353" s="136"/>
      <c r="AN353" s="136"/>
      <c r="AO353" s="136"/>
      <c r="AP353" s="136"/>
      <c r="AQ353" s="136"/>
      <c r="AR353" s="211"/>
      <c r="AS353" s="136"/>
      <c r="AT353" s="136"/>
      <c r="AU353" s="136"/>
      <c r="AV353" s="136"/>
      <c r="AW353" s="136"/>
      <c r="AX353" s="136"/>
      <c r="AY353" s="136"/>
      <c r="AZ353" s="136"/>
      <c r="BA353" s="136"/>
      <c r="BB353" s="136"/>
      <c r="BC353" s="136"/>
      <c r="BD353" s="136"/>
      <c r="BE353" s="136"/>
      <c r="BF353" s="136"/>
      <c r="BG353" s="136"/>
      <c r="BH353" s="136"/>
      <c r="BI353" s="136"/>
      <c r="BJ353" s="136"/>
      <c r="BK353" s="136"/>
      <c r="BL353" s="136"/>
      <c r="BM353" s="136"/>
      <c r="BN353" s="136"/>
      <c r="BO353" s="136"/>
      <c r="BP353" s="136"/>
      <c r="BQ353" s="136"/>
      <c r="BR353" s="136"/>
      <c r="BS353" s="136"/>
      <c r="BT353" s="136"/>
      <c r="BU353" s="136"/>
      <c r="BV353" s="136"/>
      <c r="BW353" s="136"/>
      <c r="BX353" s="136"/>
      <c r="BY353" s="136"/>
      <c r="BZ353" s="136"/>
      <c r="CA353" s="136"/>
      <c r="CB353" s="136"/>
      <c r="CC353" s="136"/>
      <c r="CD353" s="136"/>
      <c r="CE353" s="136"/>
      <c r="CF353" s="211"/>
      <c r="CG353" s="136"/>
      <c r="CH353" s="136"/>
      <c r="CI353" s="136"/>
      <c r="CJ353" s="136"/>
      <c r="CK353" s="136"/>
      <c r="CL353" s="136"/>
      <c r="CM353" s="136"/>
      <c r="CN353" s="136"/>
      <c r="CO353" s="136"/>
      <c r="CP353" s="136"/>
      <c r="CQ353" s="136"/>
      <c r="CR353" s="136"/>
      <c r="CS353" s="136"/>
      <c r="CT353" s="136"/>
      <c r="CU353" s="136"/>
      <c r="CV353" s="136"/>
      <c r="CW353" s="136"/>
      <c r="CX353" s="136"/>
      <c r="CY353" s="136"/>
      <c r="CZ353" s="136"/>
      <c r="DA353" s="136"/>
      <c r="DB353" s="136"/>
      <c r="DC353" s="211"/>
      <c r="DD353" s="136"/>
      <c r="DE353" s="136"/>
      <c r="DF353" s="136"/>
      <c r="DG353" s="136"/>
      <c r="DH353" s="136"/>
      <c r="DI353" s="136"/>
      <c r="DJ353" s="136"/>
      <c r="DK353" s="136"/>
      <c r="DL353" s="136"/>
      <c r="DM353" s="136"/>
      <c r="DN353" s="136"/>
      <c r="DO353" s="136"/>
      <c r="DP353" s="136"/>
      <c r="DQ353" s="136"/>
      <c r="DR353" s="136"/>
      <c r="DS353" s="136"/>
      <c r="DT353" s="136"/>
      <c r="DU353" s="136"/>
      <c r="DV353" s="136"/>
      <c r="DW353" s="136"/>
      <c r="DX353" s="136"/>
    </row>
    <row r="354" spans="1:128" ht="12.75" customHeight="1">
      <c r="A354" s="136"/>
      <c r="B354" s="136"/>
      <c r="C354" s="136"/>
      <c r="D354" s="136"/>
      <c r="E354" s="136"/>
      <c r="F354" s="136"/>
      <c r="G354" s="136"/>
      <c r="H354" s="136"/>
      <c r="I354" s="136"/>
      <c r="J354" s="136"/>
      <c r="K354" s="136"/>
      <c r="L354" s="136"/>
      <c r="M354" s="136"/>
      <c r="N354" s="136"/>
      <c r="O354" s="136"/>
      <c r="P354" s="136"/>
      <c r="Q354" s="136"/>
      <c r="R354" s="136"/>
      <c r="S354" s="136"/>
      <c r="T354" s="136"/>
      <c r="U354" s="136"/>
      <c r="V354" s="136"/>
      <c r="W354" s="136"/>
      <c r="X354" s="136"/>
      <c r="Y354" s="136"/>
      <c r="Z354" s="136"/>
      <c r="AA354" s="136"/>
      <c r="AB354" s="136"/>
      <c r="AC354" s="136"/>
      <c r="AD354" s="136"/>
      <c r="AE354" s="136"/>
      <c r="AF354" s="136"/>
      <c r="AG354" s="136"/>
      <c r="AH354" s="136"/>
      <c r="AI354" s="136"/>
      <c r="AJ354" s="136"/>
      <c r="AK354" s="136"/>
      <c r="AL354" s="136"/>
      <c r="AM354" s="136"/>
      <c r="AN354" s="136"/>
      <c r="AO354" s="136"/>
      <c r="AP354" s="136"/>
      <c r="AQ354" s="136"/>
      <c r="AR354" s="211"/>
      <c r="AS354" s="136"/>
      <c r="AT354" s="136"/>
      <c r="AU354" s="136"/>
      <c r="AV354" s="136"/>
      <c r="AW354" s="136"/>
      <c r="AX354" s="136"/>
      <c r="AY354" s="136"/>
      <c r="AZ354" s="136"/>
      <c r="BA354" s="136"/>
      <c r="BB354" s="136"/>
      <c r="BC354" s="136"/>
      <c r="BD354" s="136"/>
      <c r="BE354" s="136"/>
      <c r="BF354" s="136"/>
      <c r="BG354" s="136"/>
      <c r="BH354" s="136"/>
      <c r="BI354" s="136"/>
      <c r="BJ354" s="136"/>
      <c r="BK354" s="136"/>
      <c r="BL354" s="136"/>
      <c r="BM354" s="136"/>
      <c r="BN354" s="136"/>
      <c r="BO354" s="136"/>
      <c r="BP354" s="136"/>
      <c r="BQ354" s="136"/>
      <c r="BR354" s="136"/>
      <c r="BS354" s="136"/>
      <c r="BT354" s="136"/>
      <c r="BU354" s="136"/>
      <c r="BV354" s="136"/>
      <c r="BW354" s="136"/>
      <c r="BX354" s="136"/>
      <c r="BY354" s="136"/>
      <c r="BZ354" s="136"/>
      <c r="CA354" s="136"/>
      <c r="CB354" s="136"/>
      <c r="CC354" s="136"/>
      <c r="CD354" s="136"/>
      <c r="CE354" s="136"/>
      <c r="CF354" s="211"/>
      <c r="CG354" s="136"/>
      <c r="CH354" s="136"/>
      <c r="CI354" s="136"/>
      <c r="CJ354" s="136"/>
      <c r="CK354" s="136"/>
      <c r="CL354" s="136"/>
      <c r="CM354" s="136"/>
      <c r="CN354" s="136"/>
      <c r="CO354" s="136"/>
      <c r="CP354" s="136"/>
      <c r="CQ354" s="136"/>
      <c r="CR354" s="136"/>
      <c r="CS354" s="136"/>
      <c r="CT354" s="136"/>
      <c r="CU354" s="136"/>
      <c r="CV354" s="136"/>
      <c r="CW354" s="136"/>
      <c r="CX354" s="136"/>
      <c r="CY354" s="136"/>
      <c r="CZ354" s="136"/>
      <c r="DA354" s="136"/>
      <c r="DB354" s="136"/>
      <c r="DC354" s="211"/>
      <c r="DD354" s="136"/>
      <c r="DE354" s="136"/>
      <c r="DF354" s="136"/>
      <c r="DG354" s="136"/>
      <c r="DH354" s="136"/>
      <c r="DI354" s="136"/>
      <c r="DJ354" s="136"/>
      <c r="DK354" s="136"/>
      <c r="DL354" s="136"/>
      <c r="DM354" s="136"/>
      <c r="DN354" s="136"/>
      <c r="DO354" s="136"/>
      <c r="DP354" s="136"/>
      <c r="DQ354" s="136"/>
      <c r="DR354" s="136"/>
      <c r="DS354" s="136"/>
      <c r="DT354" s="136"/>
      <c r="DU354" s="136"/>
      <c r="DV354" s="136"/>
      <c r="DW354" s="136"/>
      <c r="DX354" s="136"/>
    </row>
    <row r="355" spans="1:128" ht="12.75" customHeight="1">
      <c r="A355" s="136"/>
      <c r="B355" s="136"/>
      <c r="C355" s="136"/>
      <c r="D355" s="136"/>
      <c r="E355" s="136"/>
      <c r="F355" s="136"/>
      <c r="G355" s="136"/>
      <c r="H355" s="136"/>
      <c r="I355" s="136"/>
      <c r="J355" s="136"/>
      <c r="K355" s="136"/>
      <c r="L355" s="136"/>
      <c r="M355" s="136"/>
      <c r="N355" s="136"/>
      <c r="O355" s="136"/>
      <c r="P355" s="136"/>
      <c r="Q355" s="136"/>
      <c r="R355" s="136"/>
      <c r="S355" s="136"/>
      <c r="T355" s="136"/>
      <c r="U355" s="136"/>
      <c r="V355" s="136"/>
      <c r="W355" s="136"/>
      <c r="X355" s="136"/>
      <c r="Y355" s="136"/>
      <c r="Z355" s="136"/>
      <c r="AA355" s="136"/>
      <c r="AB355" s="136"/>
      <c r="AC355" s="136"/>
      <c r="AD355" s="136"/>
      <c r="AE355" s="136"/>
      <c r="AF355" s="136"/>
      <c r="AG355" s="136"/>
      <c r="AH355" s="136"/>
      <c r="AI355" s="136"/>
      <c r="AJ355" s="136"/>
      <c r="AK355" s="136"/>
      <c r="AL355" s="136"/>
      <c r="AM355" s="136"/>
      <c r="AN355" s="136"/>
      <c r="AO355" s="136"/>
      <c r="AP355" s="136"/>
      <c r="AQ355" s="136"/>
      <c r="AR355" s="211"/>
      <c r="AS355" s="136"/>
      <c r="AT355" s="136"/>
      <c r="AU355" s="136"/>
      <c r="AV355" s="136"/>
      <c r="AW355" s="136"/>
      <c r="AX355" s="136"/>
      <c r="AY355" s="136"/>
      <c r="AZ355" s="136"/>
      <c r="BA355" s="136"/>
      <c r="BB355" s="136"/>
      <c r="BC355" s="136"/>
      <c r="BD355" s="136"/>
      <c r="BE355" s="136"/>
      <c r="BF355" s="136"/>
      <c r="BG355" s="136"/>
      <c r="BH355" s="136"/>
      <c r="BI355" s="136"/>
      <c r="BJ355" s="136"/>
      <c r="BK355" s="136"/>
      <c r="BL355" s="136"/>
      <c r="BM355" s="136"/>
      <c r="BN355" s="136"/>
      <c r="BO355" s="136"/>
      <c r="BP355" s="136"/>
      <c r="BQ355" s="136"/>
      <c r="BR355" s="136"/>
      <c r="BS355" s="136"/>
      <c r="BT355" s="136"/>
      <c r="BU355" s="136"/>
      <c r="BV355" s="136"/>
      <c r="BW355" s="136"/>
      <c r="BX355" s="136"/>
      <c r="BY355" s="136"/>
      <c r="BZ355" s="136"/>
      <c r="CA355" s="136"/>
      <c r="CB355" s="136"/>
      <c r="CC355" s="136"/>
      <c r="CD355" s="136"/>
      <c r="CE355" s="136"/>
      <c r="CF355" s="211"/>
      <c r="CG355" s="136"/>
      <c r="CH355" s="136"/>
      <c r="CI355" s="136"/>
      <c r="CJ355" s="136"/>
      <c r="CK355" s="136"/>
      <c r="CL355" s="136"/>
      <c r="CM355" s="136"/>
      <c r="CN355" s="136"/>
      <c r="CO355" s="136"/>
      <c r="CP355" s="136"/>
      <c r="CQ355" s="136"/>
      <c r="CR355" s="136"/>
      <c r="CS355" s="136"/>
      <c r="CT355" s="136"/>
      <c r="CU355" s="136"/>
      <c r="CV355" s="136"/>
      <c r="CW355" s="136"/>
      <c r="CX355" s="136"/>
      <c r="CY355" s="136"/>
      <c r="CZ355" s="136"/>
      <c r="DA355" s="136"/>
      <c r="DB355" s="136"/>
      <c r="DC355" s="211"/>
      <c r="DD355" s="136"/>
      <c r="DE355" s="136"/>
      <c r="DF355" s="136"/>
      <c r="DG355" s="136"/>
      <c r="DH355" s="136"/>
      <c r="DI355" s="136"/>
      <c r="DJ355" s="136"/>
      <c r="DK355" s="136"/>
      <c r="DL355" s="136"/>
      <c r="DM355" s="136"/>
      <c r="DN355" s="136"/>
      <c r="DO355" s="136"/>
      <c r="DP355" s="136"/>
      <c r="DQ355" s="136"/>
      <c r="DR355" s="136"/>
      <c r="DS355" s="136"/>
      <c r="DT355" s="136"/>
      <c r="DU355" s="136"/>
      <c r="DV355" s="136"/>
      <c r="DW355" s="136"/>
      <c r="DX355" s="136"/>
    </row>
    <row r="356" spans="1:128" ht="12.75" customHeight="1">
      <c r="A356" s="136"/>
      <c r="B356" s="136"/>
      <c r="C356" s="136"/>
      <c r="D356" s="136"/>
      <c r="E356" s="136"/>
      <c r="F356" s="136"/>
      <c r="G356" s="136"/>
      <c r="H356" s="136"/>
      <c r="I356" s="136"/>
      <c r="J356" s="136"/>
      <c r="K356" s="136"/>
      <c r="L356" s="136"/>
      <c r="M356" s="136"/>
      <c r="N356" s="136"/>
      <c r="O356" s="136"/>
      <c r="P356" s="136"/>
      <c r="Q356" s="136"/>
      <c r="R356" s="136"/>
      <c r="S356" s="136"/>
      <c r="T356" s="136"/>
      <c r="U356" s="136"/>
      <c r="V356" s="136"/>
      <c r="W356" s="136"/>
      <c r="X356" s="136"/>
      <c r="Y356" s="136"/>
      <c r="Z356" s="136"/>
      <c r="AA356" s="136"/>
      <c r="AB356" s="136"/>
      <c r="AC356" s="136"/>
      <c r="AD356" s="136"/>
      <c r="AE356" s="136"/>
      <c r="AF356" s="136"/>
      <c r="AG356" s="136"/>
      <c r="AH356" s="136"/>
      <c r="AI356" s="136"/>
      <c r="AJ356" s="136"/>
      <c r="AK356" s="136"/>
      <c r="AL356" s="136"/>
      <c r="AM356" s="136"/>
      <c r="AN356" s="136"/>
      <c r="AO356" s="136"/>
      <c r="AP356" s="136"/>
      <c r="AQ356" s="136"/>
      <c r="AR356" s="211"/>
      <c r="AS356" s="136"/>
      <c r="AT356" s="136"/>
      <c r="AU356" s="136"/>
      <c r="AV356" s="136"/>
      <c r="AW356" s="136"/>
      <c r="AX356" s="136"/>
      <c r="AY356" s="136"/>
      <c r="AZ356" s="136"/>
      <c r="BA356" s="136"/>
      <c r="BB356" s="136"/>
      <c r="BC356" s="136"/>
      <c r="BD356" s="136"/>
      <c r="BE356" s="136"/>
      <c r="BF356" s="136"/>
      <c r="BG356" s="136"/>
      <c r="BH356" s="136"/>
      <c r="BI356" s="136"/>
      <c r="BJ356" s="136"/>
      <c r="BK356" s="136"/>
      <c r="BL356" s="136"/>
      <c r="BM356" s="136"/>
      <c r="BN356" s="136"/>
      <c r="BO356" s="136"/>
      <c r="BP356" s="136"/>
      <c r="BQ356" s="136"/>
      <c r="BR356" s="136"/>
      <c r="BS356" s="136"/>
      <c r="BT356" s="136"/>
      <c r="BU356" s="136"/>
      <c r="BV356" s="136"/>
      <c r="BW356" s="136"/>
      <c r="BX356" s="136"/>
      <c r="BY356" s="136"/>
      <c r="BZ356" s="136"/>
      <c r="CA356" s="136"/>
      <c r="CB356" s="136"/>
      <c r="CC356" s="136"/>
      <c r="CD356" s="136"/>
      <c r="CE356" s="136"/>
      <c r="CF356" s="211"/>
      <c r="CG356" s="136"/>
      <c r="CH356" s="136"/>
      <c r="CI356" s="136"/>
      <c r="CJ356" s="136"/>
      <c r="CK356" s="136"/>
      <c r="CL356" s="136"/>
      <c r="CM356" s="136"/>
      <c r="CN356" s="136"/>
      <c r="CO356" s="136"/>
      <c r="CP356" s="136"/>
      <c r="CQ356" s="136"/>
      <c r="CR356" s="136"/>
      <c r="CS356" s="136"/>
      <c r="CT356" s="136"/>
      <c r="CU356" s="136"/>
      <c r="CV356" s="136"/>
      <c r="CW356" s="136"/>
      <c r="CX356" s="136"/>
      <c r="CY356" s="136"/>
      <c r="CZ356" s="136"/>
      <c r="DA356" s="136"/>
      <c r="DB356" s="136"/>
      <c r="DC356" s="211"/>
      <c r="DD356" s="136"/>
      <c r="DE356" s="136"/>
      <c r="DF356" s="136"/>
      <c r="DG356" s="136"/>
      <c r="DH356" s="136"/>
      <c r="DI356" s="136"/>
      <c r="DJ356" s="136"/>
      <c r="DK356" s="136"/>
      <c r="DL356" s="136"/>
      <c r="DM356" s="136"/>
      <c r="DN356" s="136"/>
      <c r="DO356" s="136"/>
      <c r="DP356" s="136"/>
      <c r="DQ356" s="136"/>
      <c r="DR356" s="136"/>
      <c r="DS356" s="136"/>
      <c r="DT356" s="136"/>
      <c r="DU356" s="136"/>
      <c r="DV356" s="136"/>
      <c r="DW356" s="136"/>
      <c r="DX356" s="136"/>
    </row>
    <row r="357" spans="1:128" ht="12.75" customHeight="1">
      <c r="A357" s="136"/>
      <c r="B357" s="136"/>
      <c r="C357" s="136"/>
      <c r="D357" s="136"/>
      <c r="E357" s="136"/>
      <c r="F357" s="136"/>
      <c r="G357" s="136"/>
      <c r="H357" s="136"/>
      <c r="I357" s="136"/>
      <c r="J357" s="136"/>
      <c r="K357" s="136"/>
      <c r="L357" s="136"/>
      <c r="M357" s="136"/>
      <c r="N357" s="136"/>
      <c r="O357" s="136"/>
      <c r="P357" s="136"/>
      <c r="Q357" s="136"/>
      <c r="R357" s="136"/>
      <c r="S357" s="136"/>
      <c r="T357" s="136"/>
      <c r="U357" s="136"/>
      <c r="V357" s="136"/>
      <c r="W357" s="136"/>
      <c r="X357" s="136"/>
      <c r="Y357" s="136"/>
      <c r="Z357" s="136"/>
      <c r="AA357" s="136"/>
      <c r="AB357" s="136"/>
      <c r="AC357" s="136"/>
      <c r="AD357" s="136"/>
      <c r="AE357" s="136"/>
      <c r="AF357" s="136"/>
      <c r="AG357" s="136"/>
      <c r="AH357" s="136"/>
      <c r="AI357" s="136"/>
      <c r="AJ357" s="136"/>
      <c r="AK357" s="136"/>
      <c r="AL357" s="136"/>
      <c r="AM357" s="136"/>
      <c r="AN357" s="136"/>
      <c r="AO357" s="136"/>
      <c r="AP357" s="136"/>
      <c r="AQ357" s="136"/>
      <c r="AR357" s="211"/>
      <c r="AS357" s="136"/>
      <c r="AT357" s="136"/>
      <c r="AU357" s="136"/>
      <c r="AV357" s="136"/>
      <c r="AW357" s="136"/>
      <c r="AX357" s="136"/>
      <c r="AY357" s="136"/>
      <c r="AZ357" s="136"/>
      <c r="BA357" s="136"/>
      <c r="BB357" s="136"/>
      <c r="BC357" s="136"/>
      <c r="BD357" s="136"/>
      <c r="BE357" s="136"/>
      <c r="BF357" s="136"/>
      <c r="BG357" s="136"/>
      <c r="BH357" s="136"/>
      <c r="BI357" s="136"/>
      <c r="BJ357" s="136"/>
      <c r="BK357" s="136"/>
      <c r="BL357" s="136"/>
      <c r="BM357" s="136"/>
      <c r="BN357" s="136"/>
      <c r="BO357" s="136"/>
      <c r="BP357" s="136"/>
      <c r="BQ357" s="136"/>
      <c r="BR357" s="136"/>
      <c r="BS357" s="136"/>
      <c r="BT357" s="136"/>
      <c r="BU357" s="136"/>
      <c r="BV357" s="136"/>
      <c r="BW357" s="136"/>
      <c r="BX357" s="136"/>
      <c r="BY357" s="136"/>
      <c r="BZ357" s="136"/>
      <c r="CA357" s="136"/>
      <c r="CB357" s="136"/>
      <c r="CC357" s="136"/>
      <c r="CD357" s="136"/>
      <c r="CE357" s="136"/>
      <c r="CF357" s="211"/>
      <c r="CG357" s="136"/>
      <c r="CH357" s="136"/>
      <c r="CI357" s="136"/>
      <c r="CJ357" s="136"/>
      <c r="CK357" s="136"/>
      <c r="CL357" s="136"/>
      <c r="CM357" s="136"/>
      <c r="CN357" s="136"/>
      <c r="CO357" s="136"/>
      <c r="CP357" s="136"/>
      <c r="CQ357" s="136"/>
      <c r="CR357" s="136"/>
      <c r="CS357" s="136"/>
      <c r="CT357" s="136"/>
      <c r="CU357" s="136"/>
      <c r="CV357" s="136"/>
      <c r="CW357" s="136"/>
      <c r="CX357" s="136"/>
      <c r="CY357" s="136"/>
      <c r="CZ357" s="136"/>
      <c r="DA357" s="136"/>
      <c r="DB357" s="136"/>
      <c r="DC357" s="211"/>
      <c r="DD357" s="136"/>
      <c r="DE357" s="136"/>
      <c r="DF357" s="136"/>
      <c r="DG357" s="136"/>
      <c r="DH357" s="136"/>
      <c r="DI357" s="136"/>
      <c r="DJ357" s="136"/>
      <c r="DK357" s="136"/>
      <c r="DL357" s="136"/>
      <c r="DM357" s="136"/>
      <c r="DN357" s="136"/>
      <c r="DO357" s="136"/>
      <c r="DP357" s="136"/>
      <c r="DQ357" s="136"/>
      <c r="DR357" s="136"/>
      <c r="DS357" s="136"/>
      <c r="DT357" s="136"/>
      <c r="DU357" s="136"/>
      <c r="DV357" s="136"/>
      <c r="DW357" s="136"/>
      <c r="DX357" s="136"/>
    </row>
    <row r="358" spans="1:128" ht="12.75" customHeight="1">
      <c r="A358" s="136"/>
      <c r="B358" s="136"/>
      <c r="C358" s="136"/>
      <c r="D358" s="136"/>
      <c r="E358" s="136"/>
      <c r="F358" s="136"/>
      <c r="G358" s="136"/>
      <c r="H358" s="136"/>
      <c r="I358" s="136"/>
      <c r="J358" s="136"/>
      <c r="K358" s="136"/>
      <c r="L358" s="136"/>
      <c r="M358" s="136"/>
      <c r="N358" s="136"/>
      <c r="O358" s="136"/>
      <c r="P358" s="136"/>
      <c r="Q358" s="136"/>
      <c r="R358" s="136"/>
      <c r="S358" s="136"/>
      <c r="T358" s="136"/>
      <c r="U358" s="136"/>
      <c r="V358" s="136"/>
      <c r="W358" s="136"/>
      <c r="X358" s="136"/>
      <c r="Y358" s="136"/>
      <c r="Z358" s="136"/>
      <c r="AA358" s="136"/>
      <c r="AB358" s="136"/>
      <c r="AC358" s="136"/>
      <c r="AD358" s="136"/>
      <c r="AE358" s="136"/>
      <c r="AF358" s="136"/>
      <c r="AG358" s="136"/>
      <c r="AH358" s="136"/>
      <c r="AI358" s="136"/>
      <c r="AJ358" s="136"/>
      <c r="AK358" s="136"/>
      <c r="AL358" s="136"/>
      <c r="AM358" s="136"/>
      <c r="AN358" s="136"/>
      <c r="AO358" s="136"/>
      <c r="AP358" s="136"/>
      <c r="AQ358" s="136"/>
      <c r="AR358" s="211"/>
      <c r="AS358" s="136"/>
      <c r="AT358" s="136"/>
      <c r="AU358" s="136"/>
      <c r="AV358" s="136"/>
      <c r="AW358" s="136"/>
      <c r="AX358" s="136"/>
      <c r="AY358" s="136"/>
      <c r="AZ358" s="136"/>
      <c r="BA358" s="136"/>
      <c r="BB358" s="136"/>
      <c r="BC358" s="136"/>
      <c r="BD358" s="136"/>
      <c r="BE358" s="136"/>
      <c r="BF358" s="136"/>
      <c r="BG358" s="136"/>
      <c r="BH358" s="136"/>
      <c r="BI358" s="136"/>
      <c r="BJ358" s="136"/>
      <c r="BK358" s="136"/>
      <c r="BL358" s="136"/>
      <c r="BM358" s="136"/>
      <c r="BN358" s="136"/>
      <c r="BO358" s="136"/>
      <c r="BP358" s="136"/>
      <c r="BQ358" s="136"/>
      <c r="BR358" s="136"/>
      <c r="BS358" s="136"/>
      <c r="BT358" s="136"/>
      <c r="BU358" s="136"/>
      <c r="BV358" s="136"/>
      <c r="BW358" s="136"/>
      <c r="BX358" s="136"/>
      <c r="BY358" s="136"/>
      <c r="BZ358" s="136"/>
      <c r="CA358" s="136"/>
      <c r="CB358" s="136"/>
      <c r="CC358" s="136"/>
      <c r="CD358" s="136"/>
      <c r="CE358" s="136"/>
      <c r="CF358" s="211"/>
      <c r="CG358" s="136"/>
      <c r="CH358" s="136"/>
      <c r="CI358" s="136"/>
      <c r="CJ358" s="136"/>
      <c r="CK358" s="136"/>
      <c r="CL358" s="136"/>
      <c r="CM358" s="136"/>
      <c r="CN358" s="136"/>
      <c r="CO358" s="136"/>
      <c r="CP358" s="136"/>
      <c r="CQ358" s="136"/>
      <c r="CR358" s="136"/>
      <c r="CS358" s="136"/>
      <c r="CT358" s="136"/>
      <c r="CU358" s="136"/>
      <c r="CV358" s="136"/>
      <c r="CW358" s="136"/>
      <c r="CX358" s="136"/>
      <c r="CY358" s="136"/>
      <c r="CZ358" s="136"/>
      <c r="DA358" s="136"/>
      <c r="DB358" s="136"/>
      <c r="DC358" s="211"/>
      <c r="DD358" s="136"/>
      <c r="DE358" s="136"/>
      <c r="DF358" s="136"/>
      <c r="DG358" s="136"/>
      <c r="DH358" s="136"/>
      <c r="DI358" s="136"/>
      <c r="DJ358" s="136"/>
      <c r="DK358" s="136"/>
      <c r="DL358" s="136"/>
      <c r="DM358" s="136"/>
      <c r="DN358" s="136"/>
      <c r="DO358" s="136"/>
      <c r="DP358" s="136"/>
      <c r="DQ358" s="136"/>
      <c r="DR358" s="136"/>
      <c r="DS358" s="136"/>
      <c r="DT358" s="136"/>
      <c r="DU358" s="136"/>
      <c r="DV358" s="136"/>
      <c r="DW358" s="136"/>
      <c r="DX358" s="136"/>
    </row>
    <row r="359" spans="1:128" ht="12.75" customHeight="1">
      <c r="A359" s="136"/>
      <c r="B359" s="136"/>
      <c r="C359" s="136"/>
      <c r="D359" s="136"/>
      <c r="E359" s="136"/>
      <c r="F359" s="136"/>
      <c r="G359" s="136"/>
      <c r="H359" s="136"/>
      <c r="I359" s="136"/>
      <c r="J359" s="136"/>
      <c r="K359" s="136"/>
      <c r="L359" s="136"/>
      <c r="M359" s="136"/>
      <c r="N359" s="136"/>
      <c r="O359" s="136"/>
      <c r="P359" s="136"/>
      <c r="Q359" s="136"/>
      <c r="R359" s="136"/>
      <c r="S359" s="136"/>
      <c r="T359" s="136"/>
      <c r="U359" s="136"/>
      <c r="V359" s="136"/>
      <c r="W359" s="136"/>
      <c r="X359" s="136"/>
      <c r="Y359" s="136"/>
      <c r="Z359" s="136"/>
      <c r="AA359" s="136"/>
      <c r="AB359" s="136"/>
      <c r="AC359" s="136"/>
      <c r="AD359" s="136"/>
      <c r="AE359" s="136"/>
      <c r="AF359" s="136"/>
      <c r="AG359" s="136"/>
      <c r="AH359" s="136"/>
      <c r="AI359" s="136"/>
      <c r="AJ359" s="136"/>
      <c r="AK359" s="136"/>
      <c r="AL359" s="136"/>
      <c r="AM359" s="136"/>
      <c r="AN359" s="136"/>
      <c r="AO359" s="136"/>
      <c r="AP359" s="136"/>
      <c r="AQ359" s="136"/>
      <c r="AR359" s="211"/>
      <c r="AS359" s="136"/>
      <c r="AT359" s="136"/>
      <c r="AU359" s="136"/>
      <c r="AV359" s="136"/>
      <c r="AW359" s="136"/>
      <c r="AX359" s="136"/>
      <c r="AY359" s="136"/>
      <c r="AZ359" s="136"/>
      <c r="BA359" s="136"/>
      <c r="BB359" s="136"/>
      <c r="BC359" s="136"/>
      <c r="BD359" s="136"/>
      <c r="BE359" s="136"/>
      <c r="BF359" s="136"/>
      <c r="BG359" s="136"/>
      <c r="BH359" s="136"/>
      <c r="BI359" s="136"/>
      <c r="BJ359" s="136"/>
      <c r="BK359" s="136"/>
      <c r="BL359" s="136"/>
      <c r="BM359" s="136"/>
      <c r="BN359" s="136"/>
      <c r="BO359" s="136"/>
      <c r="BP359" s="136"/>
      <c r="BQ359" s="136"/>
      <c r="BR359" s="136"/>
      <c r="BS359" s="136"/>
      <c r="BT359" s="136"/>
      <c r="BU359" s="136"/>
      <c r="BV359" s="136"/>
      <c r="BW359" s="136"/>
      <c r="BX359" s="136"/>
      <c r="BY359" s="136"/>
      <c r="BZ359" s="136"/>
      <c r="CA359" s="136"/>
      <c r="CB359" s="136"/>
      <c r="CC359" s="136"/>
      <c r="CD359" s="136"/>
      <c r="CE359" s="136"/>
      <c r="CF359" s="211"/>
      <c r="CG359" s="136"/>
      <c r="CH359" s="136"/>
      <c r="CI359" s="136"/>
      <c r="CJ359" s="136"/>
      <c r="CK359" s="136"/>
      <c r="CL359" s="136"/>
      <c r="CM359" s="136"/>
      <c r="CN359" s="136"/>
      <c r="CO359" s="136"/>
      <c r="CP359" s="136"/>
      <c r="CQ359" s="136"/>
      <c r="CR359" s="136"/>
      <c r="CS359" s="136"/>
      <c r="CT359" s="136"/>
      <c r="CU359" s="136"/>
      <c r="CV359" s="136"/>
      <c r="CW359" s="136"/>
      <c r="CX359" s="136"/>
      <c r="CY359" s="136"/>
      <c r="CZ359" s="136"/>
      <c r="DA359" s="136"/>
      <c r="DB359" s="136"/>
      <c r="DC359" s="211"/>
      <c r="DD359" s="136"/>
      <c r="DE359" s="136"/>
      <c r="DF359" s="136"/>
      <c r="DG359" s="136"/>
      <c r="DH359" s="136"/>
      <c r="DI359" s="136"/>
      <c r="DJ359" s="136"/>
      <c r="DK359" s="136"/>
      <c r="DL359" s="136"/>
      <c r="DM359" s="136"/>
      <c r="DN359" s="136"/>
      <c r="DO359" s="136"/>
      <c r="DP359" s="136"/>
      <c r="DQ359" s="136"/>
      <c r="DR359" s="136"/>
      <c r="DS359" s="136"/>
      <c r="DT359" s="136"/>
      <c r="DU359" s="136"/>
      <c r="DV359" s="136"/>
      <c r="DW359" s="136"/>
      <c r="DX359" s="136"/>
    </row>
    <row r="360" spans="1:128" ht="12.75" customHeight="1">
      <c r="A360" s="136"/>
      <c r="B360" s="136"/>
      <c r="C360" s="136"/>
      <c r="D360" s="136"/>
      <c r="E360" s="136"/>
      <c r="F360" s="136"/>
      <c r="G360" s="136"/>
      <c r="H360" s="136"/>
      <c r="I360" s="136"/>
      <c r="J360" s="136"/>
      <c r="K360" s="136"/>
      <c r="L360" s="136"/>
      <c r="M360" s="136"/>
      <c r="N360" s="136"/>
      <c r="O360" s="136"/>
      <c r="P360" s="136"/>
      <c r="Q360" s="136"/>
      <c r="R360" s="136"/>
      <c r="S360" s="136"/>
      <c r="T360" s="136"/>
      <c r="U360" s="136"/>
      <c r="V360" s="136"/>
      <c r="W360" s="136"/>
      <c r="X360" s="136"/>
      <c r="Y360" s="136"/>
      <c r="Z360" s="136"/>
      <c r="AA360" s="136"/>
      <c r="AB360" s="136"/>
      <c r="AC360" s="136"/>
      <c r="AD360" s="136"/>
      <c r="AE360" s="136"/>
      <c r="AF360" s="136"/>
      <c r="AG360" s="136"/>
      <c r="AH360" s="136"/>
      <c r="AI360" s="136"/>
      <c r="AJ360" s="136"/>
      <c r="AK360" s="136"/>
      <c r="AL360" s="136"/>
      <c r="AM360" s="136"/>
      <c r="AN360" s="136"/>
      <c r="AO360" s="136"/>
      <c r="AP360" s="136"/>
      <c r="AQ360" s="136"/>
      <c r="AR360" s="211"/>
      <c r="AS360" s="136"/>
      <c r="AT360" s="136"/>
      <c r="AU360" s="136"/>
      <c r="AV360" s="136"/>
      <c r="AW360" s="136"/>
      <c r="AX360" s="136"/>
      <c r="AY360" s="136"/>
      <c r="AZ360" s="136"/>
      <c r="BA360" s="136"/>
      <c r="BB360" s="136"/>
      <c r="BC360" s="136"/>
      <c r="BD360" s="136"/>
      <c r="BE360" s="136"/>
      <c r="BF360" s="136"/>
      <c r="BG360" s="136"/>
      <c r="BH360" s="136"/>
      <c r="BI360" s="136"/>
      <c r="BJ360" s="136"/>
      <c r="BK360" s="136"/>
      <c r="BL360" s="136"/>
      <c r="BM360" s="136"/>
      <c r="BN360" s="136"/>
      <c r="BO360" s="136"/>
      <c r="BP360" s="136"/>
      <c r="BQ360" s="136"/>
      <c r="BR360" s="136"/>
      <c r="BS360" s="136"/>
      <c r="BT360" s="136"/>
      <c r="BU360" s="136"/>
      <c r="BV360" s="136"/>
      <c r="BW360" s="136"/>
      <c r="BX360" s="136"/>
      <c r="BY360" s="136"/>
      <c r="BZ360" s="136"/>
      <c r="CA360" s="136"/>
      <c r="CB360" s="136"/>
      <c r="CC360" s="136"/>
      <c r="CD360" s="136"/>
      <c r="CE360" s="136"/>
      <c r="CF360" s="211"/>
      <c r="CG360" s="136"/>
      <c r="CH360" s="136"/>
      <c r="CI360" s="136"/>
      <c r="CJ360" s="136"/>
      <c r="CK360" s="136"/>
      <c r="CL360" s="136"/>
      <c r="CM360" s="136"/>
      <c r="CN360" s="136"/>
      <c r="CO360" s="136"/>
      <c r="CP360" s="136"/>
      <c r="CQ360" s="136"/>
      <c r="CR360" s="136"/>
      <c r="CS360" s="136"/>
      <c r="CT360" s="136"/>
      <c r="CU360" s="136"/>
      <c r="CV360" s="136"/>
      <c r="CW360" s="136"/>
      <c r="CX360" s="136"/>
      <c r="CY360" s="136"/>
      <c r="CZ360" s="136"/>
      <c r="DA360" s="136"/>
      <c r="DB360" s="136"/>
      <c r="DC360" s="211"/>
      <c r="DD360" s="136"/>
      <c r="DE360" s="136"/>
      <c r="DF360" s="136"/>
      <c r="DG360" s="136"/>
      <c r="DH360" s="136"/>
      <c r="DI360" s="136"/>
      <c r="DJ360" s="136"/>
      <c r="DK360" s="136"/>
      <c r="DL360" s="136"/>
      <c r="DM360" s="136"/>
      <c r="DN360" s="136"/>
      <c r="DO360" s="136"/>
      <c r="DP360" s="136"/>
      <c r="DQ360" s="136"/>
      <c r="DR360" s="136"/>
      <c r="DS360" s="136"/>
      <c r="DT360" s="136"/>
      <c r="DU360" s="136"/>
      <c r="DV360" s="136"/>
      <c r="DW360" s="136"/>
      <c r="DX360" s="136"/>
    </row>
    <row r="361" spans="1:128" ht="12.75" customHeight="1">
      <c r="A361" s="136"/>
      <c r="B361" s="136"/>
      <c r="C361" s="136"/>
      <c r="D361" s="136"/>
      <c r="E361" s="136"/>
      <c r="F361" s="136"/>
      <c r="G361" s="136"/>
      <c r="H361" s="136"/>
      <c r="I361" s="136"/>
      <c r="J361" s="136"/>
      <c r="K361" s="136"/>
      <c r="L361" s="136"/>
      <c r="M361" s="136"/>
      <c r="N361" s="136"/>
      <c r="O361" s="136"/>
      <c r="P361" s="136"/>
      <c r="Q361" s="136"/>
      <c r="R361" s="136"/>
      <c r="S361" s="136"/>
      <c r="T361" s="136"/>
      <c r="U361" s="136"/>
      <c r="V361" s="136"/>
      <c r="W361" s="136"/>
      <c r="X361" s="136"/>
      <c r="Y361" s="136"/>
      <c r="Z361" s="136"/>
      <c r="AA361" s="136"/>
      <c r="AB361" s="136"/>
      <c r="AC361" s="136"/>
      <c r="AD361" s="136"/>
      <c r="AE361" s="136"/>
      <c r="AF361" s="136"/>
      <c r="AG361" s="136"/>
      <c r="AH361" s="136"/>
      <c r="AI361" s="136"/>
      <c r="AJ361" s="136"/>
      <c r="AK361" s="136"/>
      <c r="AL361" s="136"/>
      <c r="AM361" s="136"/>
      <c r="AN361" s="136"/>
      <c r="AO361" s="136"/>
      <c r="AP361" s="136"/>
      <c r="AQ361" s="136"/>
      <c r="AR361" s="211"/>
      <c r="AS361" s="136"/>
      <c r="AT361" s="136"/>
      <c r="AU361" s="136"/>
      <c r="AV361" s="136"/>
      <c r="AW361" s="136"/>
      <c r="AX361" s="136"/>
      <c r="AY361" s="136"/>
      <c r="AZ361" s="136"/>
      <c r="BA361" s="136"/>
      <c r="BB361" s="136"/>
      <c r="BC361" s="136"/>
      <c r="BD361" s="136"/>
      <c r="BE361" s="136"/>
      <c r="BF361" s="136"/>
      <c r="BG361" s="136"/>
      <c r="BH361" s="136"/>
      <c r="BI361" s="136"/>
      <c r="BJ361" s="136"/>
      <c r="BK361" s="136"/>
      <c r="BL361" s="136"/>
      <c r="BM361" s="136"/>
      <c r="BN361" s="136"/>
      <c r="BO361" s="136"/>
      <c r="BP361" s="136"/>
      <c r="BQ361" s="136"/>
      <c r="BR361" s="136"/>
      <c r="BS361" s="136"/>
      <c r="BT361" s="136"/>
      <c r="BU361" s="136"/>
      <c r="BV361" s="136"/>
      <c r="BW361" s="136"/>
      <c r="BX361" s="136"/>
      <c r="BY361" s="136"/>
      <c r="BZ361" s="136"/>
      <c r="CA361" s="136"/>
      <c r="CB361" s="136"/>
      <c r="CC361" s="136"/>
      <c r="CD361" s="136"/>
      <c r="CE361" s="136"/>
      <c r="CF361" s="211"/>
      <c r="CG361" s="136"/>
      <c r="CH361" s="136"/>
      <c r="CI361" s="136"/>
      <c r="CJ361" s="136"/>
      <c r="CK361" s="136"/>
      <c r="CL361" s="136"/>
      <c r="CM361" s="136"/>
      <c r="CN361" s="136"/>
      <c r="CO361" s="136"/>
      <c r="CP361" s="136"/>
      <c r="CQ361" s="136"/>
      <c r="CR361" s="136"/>
      <c r="CS361" s="136"/>
      <c r="CT361" s="136"/>
      <c r="CU361" s="136"/>
      <c r="CV361" s="136"/>
      <c r="CW361" s="136"/>
      <c r="CX361" s="136"/>
      <c r="CY361" s="136"/>
      <c r="CZ361" s="136"/>
      <c r="DA361" s="136"/>
      <c r="DB361" s="136"/>
      <c r="DC361" s="211"/>
      <c r="DD361" s="136"/>
      <c r="DE361" s="136"/>
      <c r="DF361" s="136"/>
      <c r="DG361" s="136"/>
      <c r="DH361" s="136"/>
      <c r="DI361" s="136"/>
      <c r="DJ361" s="136"/>
      <c r="DK361" s="136"/>
      <c r="DL361" s="136"/>
      <c r="DM361" s="136"/>
      <c r="DN361" s="136"/>
      <c r="DO361" s="136"/>
      <c r="DP361" s="136"/>
      <c r="DQ361" s="136"/>
      <c r="DR361" s="136"/>
      <c r="DS361" s="136"/>
      <c r="DT361" s="136"/>
      <c r="DU361" s="136"/>
      <c r="DV361" s="136"/>
      <c r="DW361" s="136"/>
      <c r="DX361" s="136"/>
    </row>
    <row r="362" spans="1:128" ht="12.75" customHeight="1">
      <c r="A362" s="136"/>
      <c r="B362" s="136"/>
      <c r="C362" s="136"/>
      <c r="D362" s="136"/>
      <c r="E362" s="136"/>
      <c r="F362" s="136"/>
      <c r="G362" s="136"/>
      <c r="H362" s="136"/>
      <c r="I362" s="136"/>
      <c r="J362" s="136"/>
      <c r="K362" s="136"/>
      <c r="L362" s="136"/>
      <c r="M362" s="136"/>
      <c r="N362" s="136"/>
      <c r="O362" s="136"/>
      <c r="P362" s="136"/>
      <c r="Q362" s="136"/>
      <c r="R362" s="136"/>
      <c r="S362" s="136"/>
      <c r="T362" s="136"/>
      <c r="U362" s="136"/>
      <c r="V362" s="136"/>
      <c r="W362" s="136"/>
      <c r="X362" s="136"/>
      <c r="Y362" s="136"/>
      <c r="Z362" s="136"/>
      <c r="AA362" s="136"/>
      <c r="AB362" s="136"/>
      <c r="AC362" s="136"/>
      <c r="AD362" s="136"/>
      <c r="AE362" s="136"/>
      <c r="AF362" s="136"/>
      <c r="AG362" s="136"/>
      <c r="AH362" s="136"/>
      <c r="AI362" s="136"/>
      <c r="AJ362" s="136"/>
      <c r="AK362" s="136"/>
      <c r="AL362" s="136"/>
      <c r="AM362" s="136"/>
      <c r="AN362" s="136"/>
      <c r="AO362" s="136"/>
      <c r="AP362" s="136"/>
      <c r="AQ362" s="136"/>
      <c r="AR362" s="211"/>
      <c r="AS362" s="136"/>
      <c r="AT362" s="136"/>
      <c r="AU362" s="136"/>
      <c r="AV362" s="136"/>
      <c r="AW362" s="136"/>
      <c r="AX362" s="136"/>
      <c r="AY362" s="136"/>
      <c r="AZ362" s="136"/>
      <c r="BA362" s="136"/>
      <c r="BB362" s="136"/>
      <c r="BC362" s="136"/>
      <c r="BD362" s="136"/>
      <c r="BE362" s="136"/>
      <c r="BF362" s="136"/>
      <c r="BG362" s="136"/>
      <c r="BH362" s="136"/>
      <c r="BI362" s="136"/>
      <c r="BJ362" s="136"/>
      <c r="BK362" s="136"/>
      <c r="BL362" s="136"/>
      <c r="BM362" s="136"/>
      <c r="BN362" s="136"/>
      <c r="BO362" s="136"/>
      <c r="BP362" s="136"/>
      <c r="BQ362" s="136"/>
      <c r="BR362" s="136"/>
      <c r="BS362" s="136"/>
      <c r="BT362" s="136"/>
      <c r="BU362" s="136"/>
      <c r="BV362" s="136"/>
      <c r="BW362" s="136"/>
      <c r="BX362" s="136"/>
      <c r="BY362" s="136"/>
      <c r="BZ362" s="136"/>
      <c r="CA362" s="136"/>
      <c r="CB362" s="136"/>
      <c r="CC362" s="136"/>
      <c r="CD362" s="136"/>
      <c r="CE362" s="136"/>
      <c r="CF362" s="211"/>
      <c r="CG362" s="136"/>
      <c r="CH362" s="136"/>
      <c r="CI362" s="136"/>
      <c r="CJ362" s="136"/>
      <c r="CK362" s="136"/>
      <c r="CL362" s="136"/>
      <c r="CM362" s="136"/>
      <c r="CN362" s="136"/>
      <c r="CO362" s="136"/>
      <c r="CP362" s="136"/>
      <c r="CQ362" s="136"/>
      <c r="CR362" s="136"/>
      <c r="CS362" s="136"/>
      <c r="CT362" s="136"/>
      <c r="CU362" s="136"/>
      <c r="CV362" s="136"/>
      <c r="CW362" s="136"/>
      <c r="CX362" s="136"/>
      <c r="CY362" s="136"/>
      <c r="CZ362" s="136"/>
      <c r="DA362" s="136"/>
      <c r="DB362" s="136"/>
      <c r="DC362" s="211"/>
      <c r="DD362" s="136"/>
      <c r="DE362" s="136"/>
      <c r="DF362" s="136"/>
      <c r="DG362" s="136"/>
      <c r="DH362" s="136"/>
      <c r="DI362" s="136"/>
      <c r="DJ362" s="136"/>
      <c r="DK362" s="136"/>
      <c r="DL362" s="136"/>
      <c r="DM362" s="136"/>
      <c r="DN362" s="136"/>
      <c r="DO362" s="136"/>
      <c r="DP362" s="136"/>
      <c r="DQ362" s="136"/>
      <c r="DR362" s="136"/>
      <c r="DS362" s="136"/>
      <c r="DT362" s="136"/>
      <c r="DU362" s="136"/>
      <c r="DV362" s="136"/>
      <c r="DW362" s="136"/>
      <c r="DX362" s="136"/>
    </row>
    <row r="363" spans="1:128" ht="12.75" customHeight="1">
      <c r="A363" s="136"/>
      <c r="B363" s="136"/>
      <c r="C363" s="136"/>
      <c r="D363" s="136"/>
      <c r="E363" s="136"/>
      <c r="F363" s="136"/>
      <c r="G363" s="136"/>
      <c r="H363" s="136"/>
      <c r="I363" s="136"/>
      <c r="J363" s="136"/>
      <c r="K363" s="136"/>
      <c r="L363" s="136"/>
      <c r="M363" s="136"/>
      <c r="N363" s="136"/>
      <c r="O363" s="136"/>
      <c r="P363" s="136"/>
      <c r="Q363" s="136"/>
      <c r="R363" s="136"/>
      <c r="S363" s="136"/>
      <c r="T363" s="136"/>
      <c r="U363" s="136"/>
      <c r="V363" s="136"/>
      <c r="W363" s="136"/>
      <c r="X363" s="136"/>
      <c r="Y363" s="136"/>
      <c r="Z363" s="136"/>
      <c r="AA363" s="136"/>
      <c r="AB363" s="136"/>
      <c r="AC363" s="136"/>
      <c r="AD363" s="136"/>
      <c r="AE363" s="136"/>
      <c r="AF363" s="136"/>
      <c r="AG363" s="136"/>
      <c r="AH363" s="136"/>
      <c r="AI363" s="136"/>
      <c r="AJ363" s="136"/>
      <c r="AK363" s="136"/>
      <c r="AL363" s="136"/>
      <c r="AM363" s="136"/>
      <c r="AN363" s="136"/>
      <c r="AO363" s="136"/>
      <c r="AP363" s="136"/>
      <c r="AQ363" s="136"/>
      <c r="AR363" s="211"/>
      <c r="AS363" s="136"/>
      <c r="AT363" s="136"/>
      <c r="AU363" s="136"/>
      <c r="AV363" s="136"/>
      <c r="AW363" s="136"/>
      <c r="AX363" s="136"/>
      <c r="AY363" s="136"/>
      <c r="AZ363" s="136"/>
      <c r="BA363" s="136"/>
      <c r="BB363" s="136"/>
      <c r="BC363" s="136"/>
      <c r="BD363" s="136"/>
      <c r="BE363" s="136"/>
      <c r="BF363" s="136"/>
      <c r="BG363" s="136"/>
      <c r="BH363" s="136"/>
      <c r="BI363" s="136"/>
      <c r="BJ363" s="136"/>
      <c r="BK363" s="136"/>
      <c r="BL363" s="136"/>
      <c r="BM363" s="136"/>
      <c r="BN363" s="136"/>
      <c r="BO363" s="136"/>
      <c r="BP363" s="136"/>
      <c r="BQ363" s="136"/>
      <c r="BR363" s="136"/>
      <c r="BS363" s="136"/>
      <c r="BT363" s="136"/>
      <c r="BU363" s="136"/>
      <c r="BV363" s="136"/>
      <c r="BW363" s="136"/>
      <c r="BX363" s="136"/>
      <c r="BY363" s="136"/>
      <c r="BZ363" s="136"/>
      <c r="CA363" s="136"/>
      <c r="CB363" s="136"/>
      <c r="CC363" s="136"/>
      <c r="CD363" s="136"/>
      <c r="CE363" s="136"/>
      <c r="CF363" s="211"/>
      <c r="CG363" s="136"/>
      <c r="CH363" s="136"/>
      <c r="CI363" s="136"/>
      <c r="CJ363" s="136"/>
      <c r="CK363" s="136"/>
      <c r="CL363" s="136"/>
      <c r="CM363" s="136"/>
      <c r="CN363" s="136"/>
      <c r="CO363" s="136"/>
      <c r="CP363" s="136"/>
      <c r="CQ363" s="136"/>
      <c r="CR363" s="136"/>
      <c r="CS363" s="136"/>
      <c r="CT363" s="136"/>
      <c r="CU363" s="136"/>
      <c r="CV363" s="136"/>
      <c r="CW363" s="136"/>
      <c r="CX363" s="136"/>
      <c r="CY363" s="136"/>
      <c r="CZ363" s="136"/>
      <c r="DA363" s="136"/>
      <c r="DB363" s="136"/>
      <c r="DC363" s="211"/>
      <c r="DD363" s="136"/>
      <c r="DE363" s="136"/>
      <c r="DF363" s="136"/>
      <c r="DG363" s="136"/>
      <c r="DH363" s="136"/>
      <c r="DI363" s="136"/>
      <c r="DJ363" s="136"/>
      <c r="DK363" s="136"/>
      <c r="DL363" s="136"/>
      <c r="DM363" s="136"/>
      <c r="DN363" s="136"/>
      <c r="DO363" s="136"/>
      <c r="DP363" s="136"/>
      <c r="DQ363" s="136"/>
      <c r="DR363" s="136"/>
      <c r="DS363" s="136"/>
      <c r="DT363" s="136"/>
      <c r="DU363" s="136"/>
      <c r="DV363" s="136"/>
      <c r="DW363" s="136"/>
      <c r="DX363" s="136"/>
    </row>
    <row r="364" spans="1:128" ht="12.75" customHeight="1">
      <c r="A364" s="136"/>
      <c r="B364" s="136"/>
      <c r="C364" s="136"/>
      <c r="D364" s="136"/>
      <c r="E364" s="136"/>
      <c r="F364" s="136"/>
      <c r="G364" s="136"/>
      <c r="H364" s="136"/>
      <c r="I364" s="136"/>
      <c r="J364" s="136"/>
      <c r="K364" s="136"/>
      <c r="L364" s="136"/>
      <c r="M364" s="136"/>
      <c r="N364" s="136"/>
      <c r="O364" s="136"/>
      <c r="P364" s="136"/>
      <c r="Q364" s="136"/>
      <c r="R364" s="136"/>
      <c r="S364" s="136"/>
      <c r="T364" s="136"/>
      <c r="U364" s="136"/>
      <c r="V364" s="136"/>
      <c r="W364" s="136"/>
      <c r="X364" s="136"/>
      <c r="Y364" s="136"/>
      <c r="Z364" s="136"/>
      <c r="AA364" s="136"/>
      <c r="AB364" s="136"/>
      <c r="AC364" s="136"/>
      <c r="AD364" s="136"/>
      <c r="AE364" s="136"/>
      <c r="AF364" s="136"/>
      <c r="AG364" s="136"/>
      <c r="AH364" s="136"/>
      <c r="AI364" s="136"/>
      <c r="AJ364" s="136"/>
      <c r="AK364" s="136"/>
      <c r="AL364" s="136"/>
      <c r="AM364" s="136"/>
      <c r="AN364" s="136"/>
      <c r="AO364" s="136"/>
      <c r="AP364" s="136"/>
      <c r="AQ364" s="136"/>
      <c r="AR364" s="211"/>
      <c r="AS364" s="136"/>
      <c r="AT364" s="136"/>
      <c r="AU364" s="136"/>
      <c r="AV364" s="136"/>
      <c r="AW364" s="136"/>
      <c r="AX364" s="136"/>
      <c r="AY364" s="136"/>
      <c r="AZ364" s="136"/>
      <c r="BA364" s="136"/>
      <c r="BB364" s="136"/>
      <c r="BC364" s="136"/>
      <c r="BD364" s="136"/>
      <c r="BE364" s="136"/>
      <c r="BF364" s="136"/>
      <c r="BG364" s="136"/>
      <c r="BH364" s="136"/>
      <c r="BI364" s="136"/>
      <c r="BJ364" s="136"/>
      <c r="BK364" s="136"/>
      <c r="BL364" s="136"/>
      <c r="BM364" s="136"/>
      <c r="BN364" s="136"/>
      <c r="BO364" s="136"/>
      <c r="BP364" s="136"/>
      <c r="BQ364" s="136"/>
      <c r="BR364" s="136"/>
      <c r="BS364" s="136"/>
      <c r="BT364" s="136"/>
      <c r="BU364" s="136"/>
      <c r="BV364" s="136"/>
      <c r="BW364" s="136"/>
      <c r="BX364" s="136"/>
      <c r="BY364" s="136"/>
      <c r="BZ364" s="136"/>
      <c r="CA364" s="136"/>
      <c r="CB364" s="136"/>
      <c r="CC364" s="136"/>
      <c r="CD364" s="136"/>
      <c r="CE364" s="136"/>
      <c r="CF364" s="211"/>
      <c r="CG364" s="136"/>
      <c r="CH364" s="136"/>
      <c r="CI364" s="136"/>
      <c r="CJ364" s="136"/>
      <c r="CK364" s="136"/>
      <c r="CL364" s="136"/>
      <c r="CM364" s="136"/>
      <c r="CN364" s="136"/>
      <c r="CO364" s="136"/>
      <c r="CP364" s="136"/>
      <c r="CQ364" s="136"/>
      <c r="CR364" s="136"/>
      <c r="CS364" s="136"/>
      <c r="CT364" s="136"/>
      <c r="CU364" s="136"/>
      <c r="CV364" s="136"/>
      <c r="CW364" s="136"/>
      <c r="CX364" s="136"/>
      <c r="CY364" s="136"/>
      <c r="CZ364" s="136"/>
      <c r="DA364" s="136"/>
      <c r="DB364" s="136"/>
      <c r="DC364" s="211"/>
      <c r="DD364" s="136"/>
      <c r="DE364" s="136"/>
      <c r="DF364" s="136"/>
      <c r="DG364" s="136"/>
      <c r="DH364" s="136"/>
      <c r="DI364" s="136"/>
      <c r="DJ364" s="136"/>
      <c r="DK364" s="136"/>
      <c r="DL364" s="136"/>
      <c r="DM364" s="136"/>
      <c r="DN364" s="136"/>
      <c r="DO364" s="136"/>
      <c r="DP364" s="136"/>
      <c r="DQ364" s="136"/>
      <c r="DR364" s="136"/>
      <c r="DS364" s="136"/>
      <c r="DT364" s="136"/>
      <c r="DU364" s="136"/>
      <c r="DV364" s="136"/>
      <c r="DW364" s="136"/>
      <c r="DX364" s="136"/>
    </row>
    <row r="365" spans="1:128" ht="12.75" customHeight="1">
      <c r="A365" s="136"/>
      <c r="B365" s="136"/>
      <c r="C365" s="136"/>
      <c r="D365" s="136"/>
      <c r="E365" s="136"/>
      <c r="F365" s="136"/>
      <c r="G365" s="136"/>
      <c r="H365" s="136"/>
      <c r="I365" s="136"/>
      <c r="J365" s="136"/>
      <c r="K365" s="136"/>
      <c r="L365" s="136"/>
      <c r="M365" s="136"/>
      <c r="N365" s="136"/>
      <c r="O365" s="136"/>
      <c r="P365" s="136"/>
      <c r="Q365" s="136"/>
      <c r="R365" s="136"/>
      <c r="S365" s="136"/>
      <c r="T365" s="136"/>
      <c r="U365" s="136"/>
      <c r="V365" s="136"/>
      <c r="W365" s="136"/>
      <c r="X365" s="136"/>
      <c r="Y365" s="136"/>
      <c r="Z365" s="136"/>
      <c r="AA365" s="136"/>
      <c r="AB365" s="136"/>
      <c r="AC365" s="136"/>
      <c r="AD365" s="136"/>
      <c r="AE365" s="136"/>
      <c r="AF365" s="136"/>
      <c r="AG365" s="136"/>
      <c r="AH365" s="136"/>
      <c r="AI365" s="136"/>
      <c r="AJ365" s="136"/>
      <c r="AK365" s="136"/>
      <c r="AL365" s="136"/>
      <c r="AM365" s="136"/>
      <c r="AN365" s="136"/>
      <c r="AO365" s="136"/>
      <c r="AP365" s="136"/>
      <c r="AQ365" s="136"/>
      <c r="AR365" s="211"/>
      <c r="AS365" s="136"/>
      <c r="AT365" s="136"/>
      <c r="AU365" s="136"/>
      <c r="AV365" s="136"/>
      <c r="AW365" s="136"/>
      <c r="AX365" s="136"/>
      <c r="AY365" s="136"/>
      <c r="AZ365" s="136"/>
      <c r="BA365" s="136"/>
      <c r="BB365" s="136"/>
      <c r="BC365" s="136"/>
      <c r="BD365" s="136"/>
      <c r="BE365" s="136"/>
      <c r="BF365" s="136"/>
      <c r="BG365" s="136"/>
      <c r="BH365" s="136"/>
      <c r="BI365" s="136"/>
      <c r="BJ365" s="136"/>
      <c r="BK365" s="136"/>
      <c r="BL365" s="136"/>
      <c r="BM365" s="136"/>
      <c r="BN365" s="136"/>
      <c r="BO365" s="136"/>
      <c r="BP365" s="136"/>
      <c r="BQ365" s="136"/>
      <c r="BR365" s="136"/>
      <c r="BS365" s="136"/>
      <c r="BT365" s="136"/>
      <c r="BU365" s="136"/>
      <c r="BV365" s="136"/>
      <c r="BW365" s="136"/>
      <c r="BX365" s="136"/>
      <c r="BY365" s="136"/>
      <c r="BZ365" s="136"/>
      <c r="CA365" s="136"/>
      <c r="CB365" s="136"/>
      <c r="CC365" s="136"/>
      <c r="CD365" s="136"/>
      <c r="CE365" s="136"/>
      <c r="CF365" s="211"/>
      <c r="CG365" s="136"/>
      <c r="CH365" s="136"/>
      <c r="CI365" s="136"/>
      <c r="CJ365" s="136"/>
      <c r="CK365" s="136"/>
      <c r="CL365" s="136"/>
      <c r="CM365" s="136"/>
      <c r="CN365" s="136"/>
      <c r="CO365" s="136"/>
      <c r="CP365" s="136"/>
      <c r="CQ365" s="136"/>
      <c r="CR365" s="136"/>
      <c r="CS365" s="136"/>
      <c r="CT365" s="136"/>
      <c r="CU365" s="136"/>
      <c r="CV365" s="136"/>
      <c r="CW365" s="136"/>
      <c r="CX365" s="136"/>
      <c r="CY365" s="136"/>
      <c r="CZ365" s="136"/>
      <c r="DA365" s="136"/>
      <c r="DB365" s="136"/>
      <c r="DC365" s="211"/>
      <c r="DD365" s="136"/>
      <c r="DE365" s="136"/>
      <c r="DF365" s="136"/>
      <c r="DG365" s="136"/>
      <c r="DH365" s="136"/>
      <c r="DI365" s="136"/>
      <c r="DJ365" s="136"/>
      <c r="DK365" s="136"/>
      <c r="DL365" s="136"/>
      <c r="DM365" s="136"/>
      <c r="DN365" s="136"/>
      <c r="DO365" s="136"/>
      <c r="DP365" s="136"/>
      <c r="DQ365" s="136"/>
      <c r="DR365" s="136"/>
      <c r="DS365" s="136"/>
      <c r="DT365" s="136"/>
      <c r="DU365" s="136"/>
      <c r="DV365" s="136"/>
      <c r="DW365" s="136"/>
      <c r="DX365" s="136"/>
    </row>
    <row r="366" spans="1:128" ht="12.75" customHeight="1">
      <c r="A366" s="136"/>
      <c r="B366" s="136"/>
      <c r="C366" s="136"/>
      <c r="D366" s="136"/>
      <c r="E366" s="136"/>
      <c r="F366" s="136"/>
      <c r="G366" s="136"/>
      <c r="H366" s="136"/>
      <c r="I366" s="136"/>
      <c r="J366" s="136"/>
      <c r="K366" s="136"/>
      <c r="L366" s="136"/>
      <c r="M366" s="136"/>
      <c r="N366" s="136"/>
      <c r="O366" s="136"/>
      <c r="P366" s="136"/>
      <c r="Q366" s="136"/>
      <c r="R366" s="136"/>
      <c r="S366" s="136"/>
      <c r="T366" s="136"/>
      <c r="U366" s="136"/>
      <c r="V366" s="136"/>
      <c r="W366" s="136"/>
      <c r="X366" s="136"/>
      <c r="Y366" s="136"/>
      <c r="Z366" s="136"/>
      <c r="AA366" s="136"/>
      <c r="AB366" s="136"/>
      <c r="AC366" s="136"/>
      <c r="AD366" s="136"/>
      <c r="AE366" s="136"/>
      <c r="AF366" s="136"/>
      <c r="AG366" s="136"/>
      <c r="AH366" s="136"/>
      <c r="AI366" s="136"/>
      <c r="AJ366" s="136"/>
      <c r="AK366" s="136"/>
      <c r="AL366" s="136"/>
      <c r="AM366" s="136"/>
      <c r="AN366" s="136"/>
      <c r="AO366" s="136"/>
      <c r="AP366" s="136"/>
      <c r="AQ366" s="136"/>
      <c r="AR366" s="211"/>
      <c r="AS366" s="136"/>
      <c r="AT366" s="136"/>
      <c r="AU366" s="136"/>
      <c r="AV366" s="136"/>
      <c r="AW366" s="136"/>
      <c r="AX366" s="136"/>
      <c r="AY366" s="136"/>
      <c r="AZ366" s="136"/>
      <c r="BA366" s="136"/>
      <c r="BB366" s="136"/>
      <c r="BC366" s="136"/>
      <c r="BD366" s="136"/>
      <c r="BE366" s="136"/>
      <c r="BF366" s="136"/>
      <c r="BG366" s="136"/>
      <c r="BH366" s="136"/>
      <c r="BI366" s="136"/>
      <c r="BJ366" s="136"/>
      <c r="BK366" s="136"/>
      <c r="BL366" s="136"/>
      <c r="BM366" s="136"/>
      <c r="BN366" s="136"/>
      <c r="BO366" s="136"/>
      <c r="BP366" s="136"/>
      <c r="BQ366" s="136"/>
      <c r="BR366" s="136"/>
      <c r="BS366" s="136"/>
      <c r="BT366" s="136"/>
      <c r="BU366" s="136"/>
      <c r="BV366" s="136"/>
      <c r="BW366" s="136"/>
      <c r="BX366" s="136"/>
      <c r="BY366" s="136"/>
      <c r="BZ366" s="136"/>
      <c r="CA366" s="136"/>
      <c r="CB366" s="136"/>
      <c r="CC366" s="136"/>
      <c r="CD366" s="136"/>
      <c r="CE366" s="136"/>
      <c r="CF366" s="211"/>
      <c r="CG366" s="136"/>
      <c r="CH366" s="136"/>
      <c r="CI366" s="136"/>
      <c r="CJ366" s="136"/>
      <c r="CK366" s="136"/>
      <c r="CL366" s="136"/>
      <c r="CM366" s="136"/>
      <c r="CN366" s="136"/>
      <c r="CO366" s="136"/>
      <c r="CP366" s="136"/>
      <c r="CQ366" s="136"/>
      <c r="CR366" s="136"/>
      <c r="CS366" s="136"/>
      <c r="CT366" s="136"/>
      <c r="CU366" s="136"/>
      <c r="CV366" s="136"/>
      <c r="CW366" s="136"/>
      <c r="CX366" s="136"/>
      <c r="CY366" s="136"/>
      <c r="CZ366" s="136"/>
      <c r="DA366" s="136"/>
      <c r="DB366" s="136"/>
      <c r="DC366" s="211"/>
      <c r="DD366" s="136"/>
      <c r="DE366" s="136"/>
      <c r="DF366" s="136"/>
      <c r="DG366" s="136"/>
      <c r="DH366" s="136"/>
      <c r="DI366" s="136"/>
      <c r="DJ366" s="136"/>
      <c r="DK366" s="136"/>
      <c r="DL366" s="136"/>
      <c r="DM366" s="136"/>
      <c r="DN366" s="136"/>
      <c r="DO366" s="136"/>
      <c r="DP366" s="136"/>
      <c r="DQ366" s="136"/>
      <c r="DR366" s="136"/>
      <c r="DS366" s="136"/>
      <c r="DT366" s="136"/>
      <c r="DU366" s="136"/>
      <c r="DV366" s="136"/>
      <c r="DW366" s="136"/>
      <c r="DX366" s="136"/>
    </row>
    <row r="367" spans="1:128" ht="12.75" customHeight="1">
      <c r="A367" s="136"/>
      <c r="B367" s="136"/>
      <c r="C367" s="136"/>
      <c r="D367" s="136"/>
      <c r="E367" s="136"/>
      <c r="F367" s="136"/>
      <c r="G367" s="136"/>
      <c r="H367" s="136"/>
      <c r="I367" s="136"/>
      <c r="J367" s="136"/>
      <c r="K367" s="136"/>
      <c r="L367" s="136"/>
      <c r="M367" s="136"/>
      <c r="N367" s="136"/>
      <c r="O367" s="136"/>
      <c r="P367" s="136"/>
      <c r="Q367" s="136"/>
      <c r="R367" s="136"/>
      <c r="S367" s="136"/>
      <c r="T367" s="136"/>
      <c r="U367" s="136"/>
      <c r="V367" s="136"/>
      <c r="W367" s="136"/>
      <c r="X367" s="136"/>
      <c r="Y367" s="136"/>
      <c r="Z367" s="136"/>
      <c r="AA367" s="136"/>
      <c r="AB367" s="136"/>
      <c r="AC367" s="136"/>
      <c r="AD367" s="136"/>
      <c r="AE367" s="136"/>
      <c r="AF367" s="136"/>
      <c r="AG367" s="136"/>
      <c r="AH367" s="136"/>
      <c r="AI367" s="136"/>
      <c r="AJ367" s="136"/>
      <c r="AK367" s="136"/>
      <c r="AL367" s="136"/>
      <c r="AM367" s="136"/>
      <c r="AN367" s="136"/>
      <c r="AO367" s="136"/>
      <c r="AP367" s="136"/>
      <c r="AQ367" s="136"/>
      <c r="AR367" s="211"/>
      <c r="AS367" s="136"/>
      <c r="AT367" s="136"/>
      <c r="AU367" s="136"/>
      <c r="AV367" s="136"/>
      <c r="AW367" s="136"/>
      <c r="AX367" s="136"/>
      <c r="AY367" s="136"/>
      <c r="AZ367" s="136"/>
      <c r="BA367" s="136"/>
      <c r="BB367" s="136"/>
      <c r="BC367" s="136"/>
      <c r="BD367" s="136"/>
      <c r="BE367" s="136"/>
      <c r="BF367" s="136"/>
      <c r="BG367" s="136"/>
      <c r="BH367" s="136"/>
      <c r="BI367" s="136"/>
      <c r="BJ367" s="136"/>
      <c r="BK367" s="136"/>
      <c r="BL367" s="136"/>
      <c r="BM367" s="136"/>
      <c r="BN367" s="136"/>
      <c r="BO367" s="136"/>
      <c r="BP367" s="136"/>
      <c r="BQ367" s="136"/>
      <c r="BR367" s="136"/>
      <c r="BS367" s="136"/>
      <c r="BT367" s="136"/>
      <c r="BU367" s="136"/>
      <c r="BV367" s="136"/>
      <c r="BW367" s="136"/>
      <c r="BX367" s="136"/>
      <c r="BY367" s="136"/>
      <c r="BZ367" s="136"/>
      <c r="CA367" s="136"/>
      <c r="CB367" s="136"/>
      <c r="CC367" s="136"/>
      <c r="CD367" s="136"/>
      <c r="CE367" s="136"/>
      <c r="CF367" s="211"/>
      <c r="CG367" s="136"/>
      <c r="CH367" s="136"/>
      <c r="CI367" s="136"/>
      <c r="CJ367" s="136"/>
      <c r="CK367" s="136"/>
      <c r="CL367" s="136"/>
      <c r="CM367" s="136"/>
      <c r="CN367" s="136"/>
      <c r="CO367" s="136"/>
      <c r="CP367" s="136"/>
      <c r="CQ367" s="136"/>
      <c r="CR367" s="136"/>
      <c r="CS367" s="136"/>
      <c r="CT367" s="136"/>
      <c r="CU367" s="136"/>
      <c r="CV367" s="136"/>
      <c r="CW367" s="136"/>
      <c r="CX367" s="136"/>
      <c r="CY367" s="136"/>
      <c r="CZ367" s="136"/>
      <c r="DA367" s="136"/>
      <c r="DB367" s="136"/>
      <c r="DC367" s="211"/>
      <c r="DD367" s="136"/>
      <c r="DE367" s="136"/>
      <c r="DF367" s="136"/>
      <c r="DG367" s="136"/>
      <c r="DH367" s="136"/>
      <c r="DI367" s="136"/>
      <c r="DJ367" s="136"/>
      <c r="DK367" s="136"/>
      <c r="DL367" s="136"/>
      <c r="DM367" s="136"/>
      <c r="DN367" s="136"/>
      <c r="DO367" s="136"/>
      <c r="DP367" s="136"/>
      <c r="DQ367" s="136"/>
      <c r="DR367" s="136"/>
      <c r="DS367" s="136"/>
      <c r="DT367" s="136"/>
      <c r="DU367" s="136"/>
      <c r="DV367" s="136"/>
      <c r="DW367" s="136"/>
      <c r="DX367" s="136"/>
    </row>
    <row r="368" spans="1:128" ht="12.75" customHeight="1">
      <c r="A368" s="136"/>
      <c r="B368" s="136"/>
      <c r="C368" s="136"/>
      <c r="D368" s="136"/>
      <c r="E368" s="136"/>
      <c r="F368" s="136"/>
      <c r="G368" s="136"/>
      <c r="H368" s="136"/>
      <c r="I368" s="136"/>
      <c r="J368" s="136"/>
      <c r="K368" s="136"/>
      <c r="L368" s="136"/>
      <c r="M368" s="136"/>
      <c r="N368" s="136"/>
      <c r="O368" s="136"/>
      <c r="P368" s="136"/>
      <c r="Q368" s="136"/>
      <c r="R368" s="136"/>
      <c r="S368" s="136"/>
      <c r="T368" s="136"/>
      <c r="U368" s="136"/>
      <c r="V368" s="136"/>
      <c r="W368" s="136"/>
      <c r="X368" s="136"/>
      <c r="Y368" s="136"/>
      <c r="Z368" s="136"/>
      <c r="AA368" s="136"/>
      <c r="AB368" s="136"/>
      <c r="AC368" s="136"/>
      <c r="AD368" s="136"/>
      <c r="AE368" s="136"/>
      <c r="AF368" s="136"/>
      <c r="AG368" s="136"/>
      <c r="AH368" s="136"/>
      <c r="AI368" s="136"/>
      <c r="AJ368" s="136"/>
      <c r="AK368" s="136"/>
      <c r="AL368" s="136"/>
      <c r="AM368" s="136"/>
      <c r="AN368" s="136"/>
      <c r="AO368" s="136"/>
      <c r="AP368" s="136"/>
      <c r="AQ368" s="136"/>
      <c r="AR368" s="211"/>
      <c r="AS368" s="136"/>
      <c r="AT368" s="136"/>
      <c r="AU368" s="136"/>
      <c r="AV368" s="136"/>
      <c r="AW368" s="136"/>
      <c r="AX368" s="136"/>
      <c r="AY368" s="136"/>
      <c r="AZ368" s="136"/>
      <c r="BA368" s="136"/>
      <c r="BB368" s="136"/>
      <c r="BC368" s="136"/>
      <c r="BD368" s="136"/>
      <c r="BE368" s="136"/>
      <c r="BF368" s="136"/>
      <c r="BG368" s="136"/>
      <c r="BH368" s="136"/>
      <c r="BI368" s="136"/>
      <c r="BJ368" s="136"/>
      <c r="BK368" s="136"/>
      <c r="BL368" s="136"/>
      <c r="BM368" s="136"/>
      <c r="BN368" s="136"/>
      <c r="BO368" s="136"/>
      <c r="BP368" s="136"/>
      <c r="BQ368" s="136"/>
      <c r="BR368" s="136"/>
      <c r="BS368" s="136"/>
      <c r="BT368" s="136"/>
      <c r="BU368" s="136"/>
      <c r="BV368" s="136"/>
      <c r="BW368" s="136"/>
      <c r="BX368" s="136"/>
      <c r="BY368" s="136"/>
      <c r="BZ368" s="136"/>
      <c r="CA368" s="136"/>
      <c r="CB368" s="136"/>
      <c r="CC368" s="136"/>
      <c r="CD368" s="136"/>
      <c r="CE368" s="136"/>
      <c r="CF368" s="211"/>
      <c r="CG368" s="136"/>
      <c r="CH368" s="136"/>
      <c r="CI368" s="136"/>
      <c r="CJ368" s="136"/>
      <c r="CK368" s="136"/>
      <c r="CL368" s="136"/>
      <c r="CM368" s="136"/>
      <c r="CN368" s="136"/>
      <c r="CO368" s="136"/>
      <c r="CP368" s="136"/>
      <c r="CQ368" s="136"/>
      <c r="CR368" s="136"/>
      <c r="CS368" s="136"/>
      <c r="CT368" s="136"/>
      <c r="CU368" s="136"/>
      <c r="CV368" s="136"/>
      <c r="CW368" s="136"/>
      <c r="CX368" s="136"/>
      <c r="CY368" s="136"/>
      <c r="CZ368" s="136"/>
      <c r="DA368" s="136"/>
      <c r="DB368" s="136"/>
      <c r="DC368" s="211"/>
      <c r="DD368" s="136"/>
      <c r="DE368" s="136"/>
      <c r="DF368" s="136"/>
      <c r="DG368" s="136"/>
      <c r="DH368" s="136"/>
      <c r="DI368" s="136"/>
      <c r="DJ368" s="136"/>
      <c r="DK368" s="136"/>
      <c r="DL368" s="136"/>
      <c r="DM368" s="136"/>
      <c r="DN368" s="136"/>
      <c r="DO368" s="136"/>
      <c r="DP368" s="136"/>
      <c r="DQ368" s="136"/>
      <c r="DR368" s="136"/>
      <c r="DS368" s="136"/>
      <c r="DT368" s="136"/>
      <c r="DU368" s="136"/>
      <c r="DV368" s="136"/>
      <c r="DW368" s="136"/>
      <c r="DX368" s="136"/>
    </row>
    <row r="369" spans="1:128" ht="12.75" customHeight="1">
      <c r="A369" s="136"/>
      <c r="B369" s="136"/>
      <c r="C369" s="136"/>
      <c r="D369" s="136"/>
      <c r="E369" s="136"/>
      <c r="F369" s="136"/>
      <c r="G369" s="136"/>
      <c r="H369" s="136"/>
      <c r="I369" s="136"/>
      <c r="J369" s="136"/>
      <c r="K369" s="136"/>
      <c r="L369" s="136"/>
      <c r="M369" s="136"/>
      <c r="N369" s="136"/>
      <c r="O369" s="136"/>
      <c r="P369" s="136"/>
      <c r="Q369" s="136"/>
      <c r="R369" s="136"/>
      <c r="S369" s="136"/>
      <c r="T369" s="136"/>
      <c r="U369" s="136"/>
      <c r="V369" s="136"/>
      <c r="W369" s="136"/>
      <c r="X369" s="136"/>
      <c r="Y369" s="136"/>
      <c r="Z369" s="136"/>
      <c r="AA369" s="136"/>
      <c r="AB369" s="136"/>
      <c r="AC369" s="136"/>
      <c r="AD369" s="136"/>
      <c r="AE369" s="136"/>
      <c r="AF369" s="136"/>
      <c r="AG369" s="136"/>
      <c r="AH369" s="136"/>
      <c r="AI369" s="136"/>
      <c r="AJ369" s="136"/>
      <c r="AK369" s="136"/>
      <c r="AL369" s="136"/>
      <c r="AM369" s="136"/>
      <c r="AN369" s="136"/>
      <c r="AO369" s="136"/>
      <c r="AP369" s="136"/>
      <c r="AQ369" s="136"/>
      <c r="AR369" s="211"/>
      <c r="AS369" s="136"/>
      <c r="AT369" s="136"/>
      <c r="AU369" s="136"/>
      <c r="AV369" s="136"/>
      <c r="AW369" s="136"/>
      <c r="AX369" s="136"/>
      <c r="AY369" s="136"/>
      <c r="AZ369" s="136"/>
      <c r="BA369" s="136"/>
      <c r="BB369" s="136"/>
      <c r="BC369" s="136"/>
      <c r="BD369" s="136"/>
      <c r="BE369" s="136"/>
      <c r="BF369" s="136"/>
      <c r="BG369" s="136"/>
      <c r="BH369" s="136"/>
      <c r="BI369" s="136"/>
      <c r="BJ369" s="136"/>
      <c r="BK369" s="136"/>
      <c r="BL369" s="136"/>
      <c r="BM369" s="136"/>
      <c r="BN369" s="136"/>
      <c r="BO369" s="136"/>
      <c r="BP369" s="136"/>
      <c r="BQ369" s="136"/>
      <c r="BR369" s="136"/>
      <c r="BS369" s="136"/>
      <c r="BT369" s="136"/>
      <c r="BU369" s="136"/>
      <c r="BV369" s="136"/>
      <c r="BW369" s="136"/>
      <c r="BX369" s="136"/>
      <c r="BY369" s="136"/>
      <c r="BZ369" s="136"/>
      <c r="CA369" s="136"/>
      <c r="CB369" s="136"/>
      <c r="CC369" s="136"/>
      <c r="CD369" s="136"/>
      <c r="CE369" s="136"/>
      <c r="CF369" s="211"/>
      <c r="CG369" s="136"/>
      <c r="CH369" s="136"/>
      <c r="CI369" s="136"/>
      <c r="CJ369" s="136"/>
      <c r="CK369" s="136"/>
      <c r="CL369" s="136"/>
      <c r="CM369" s="136"/>
      <c r="CN369" s="136"/>
      <c r="CO369" s="136"/>
      <c r="CP369" s="136"/>
      <c r="CQ369" s="136"/>
      <c r="CR369" s="136"/>
      <c r="CS369" s="136"/>
      <c r="CT369" s="136"/>
      <c r="CU369" s="136"/>
      <c r="CV369" s="136"/>
      <c r="CW369" s="136"/>
      <c r="CX369" s="136"/>
      <c r="CY369" s="136"/>
      <c r="CZ369" s="136"/>
      <c r="DA369" s="136"/>
      <c r="DB369" s="136"/>
      <c r="DC369" s="211"/>
      <c r="DD369" s="136"/>
      <c r="DE369" s="136"/>
      <c r="DF369" s="136"/>
      <c r="DG369" s="136"/>
      <c r="DH369" s="136"/>
      <c r="DI369" s="136"/>
      <c r="DJ369" s="136"/>
      <c r="DK369" s="136"/>
      <c r="DL369" s="136"/>
      <c r="DM369" s="136"/>
      <c r="DN369" s="136"/>
      <c r="DO369" s="136"/>
      <c r="DP369" s="136"/>
      <c r="DQ369" s="136"/>
      <c r="DR369" s="136"/>
      <c r="DS369" s="136"/>
      <c r="DT369" s="136"/>
      <c r="DU369" s="136"/>
      <c r="DV369" s="136"/>
      <c r="DW369" s="136"/>
      <c r="DX369" s="136"/>
    </row>
    <row r="370" spans="1:128" ht="12.75" customHeight="1">
      <c r="A370" s="136"/>
      <c r="B370" s="136"/>
      <c r="C370" s="136"/>
      <c r="D370" s="136"/>
      <c r="E370" s="136"/>
      <c r="F370" s="136"/>
      <c r="G370" s="136"/>
      <c r="H370" s="136"/>
      <c r="I370" s="136"/>
      <c r="J370" s="136"/>
      <c r="K370" s="136"/>
      <c r="L370" s="136"/>
      <c r="M370" s="136"/>
      <c r="N370" s="136"/>
      <c r="O370" s="136"/>
      <c r="P370" s="136"/>
      <c r="Q370" s="136"/>
      <c r="R370" s="136"/>
      <c r="S370" s="136"/>
      <c r="T370" s="136"/>
      <c r="U370" s="136"/>
      <c r="V370" s="136"/>
      <c r="W370" s="136"/>
      <c r="X370" s="136"/>
      <c r="Y370" s="136"/>
      <c r="Z370" s="136"/>
      <c r="AA370" s="136"/>
      <c r="AB370" s="136"/>
      <c r="AC370" s="136"/>
      <c r="AD370" s="136"/>
      <c r="AE370" s="136"/>
      <c r="AF370" s="136"/>
      <c r="AG370" s="136"/>
      <c r="AH370" s="136"/>
      <c r="AI370" s="136"/>
      <c r="AJ370" s="136"/>
      <c r="AK370" s="136"/>
      <c r="AL370" s="136"/>
      <c r="AM370" s="136"/>
      <c r="AN370" s="136"/>
      <c r="AO370" s="136"/>
      <c r="AP370" s="136"/>
      <c r="AQ370" s="136"/>
      <c r="AR370" s="211"/>
      <c r="AS370" s="136"/>
      <c r="AT370" s="136"/>
      <c r="AU370" s="136"/>
      <c r="AV370" s="136"/>
      <c r="AW370" s="136"/>
      <c r="AX370" s="136"/>
      <c r="AY370" s="136"/>
      <c r="AZ370" s="136"/>
      <c r="BA370" s="136"/>
      <c r="BB370" s="136"/>
      <c r="BC370" s="136"/>
      <c r="BD370" s="136"/>
      <c r="BE370" s="136"/>
      <c r="BF370" s="136"/>
      <c r="BG370" s="136"/>
      <c r="BH370" s="136"/>
      <c r="BI370" s="136"/>
      <c r="BJ370" s="136"/>
      <c r="BK370" s="136"/>
      <c r="BL370" s="136"/>
      <c r="BM370" s="136"/>
      <c r="BN370" s="136"/>
      <c r="BO370" s="136"/>
      <c r="BP370" s="136"/>
      <c r="BQ370" s="136"/>
      <c r="BR370" s="136"/>
      <c r="BS370" s="136"/>
      <c r="BT370" s="136"/>
      <c r="BU370" s="136"/>
      <c r="BV370" s="136"/>
      <c r="BW370" s="136"/>
      <c r="BX370" s="136"/>
      <c r="BY370" s="136"/>
      <c r="BZ370" s="136"/>
      <c r="CA370" s="136"/>
      <c r="CB370" s="136"/>
      <c r="CC370" s="136"/>
      <c r="CD370" s="136"/>
      <c r="CE370" s="136"/>
      <c r="CF370" s="211"/>
      <c r="CG370" s="136"/>
      <c r="CH370" s="136"/>
      <c r="CI370" s="136"/>
      <c r="CJ370" s="136"/>
      <c r="CK370" s="136"/>
      <c r="CL370" s="136"/>
      <c r="CM370" s="136"/>
      <c r="CN370" s="136"/>
      <c r="CO370" s="136"/>
      <c r="CP370" s="136"/>
      <c r="CQ370" s="136"/>
      <c r="CR370" s="136"/>
      <c r="CS370" s="136"/>
      <c r="CT370" s="136"/>
      <c r="CU370" s="136"/>
      <c r="CV370" s="136"/>
      <c r="CW370" s="136"/>
      <c r="CX370" s="136"/>
      <c r="CY370" s="136"/>
      <c r="CZ370" s="136"/>
      <c r="DA370" s="136"/>
      <c r="DB370" s="136"/>
      <c r="DC370" s="211"/>
      <c r="DD370" s="136"/>
      <c r="DE370" s="136"/>
      <c r="DF370" s="136"/>
      <c r="DG370" s="136"/>
      <c r="DH370" s="136"/>
      <c r="DI370" s="136"/>
      <c r="DJ370" s="136"/>
      <c r="DK370" s="136"/>
      <c r="DL370" s="136"/>
      <c r="DM370" s="136"/>
      <c r="DN370" s="136"/>
      <c r="DO370" s="136"/>
      <c r="DP370" s="136"/>
      <c r="DQ370" s="136"/>
      <c r="DR370" s="136"/>
      <c r="DS370" s="136"/>
      <c r="DT370" s="136"/>
      <c r="DU370" s="136"/>
      <c r="DV370" s="136"/>
      <c r="DW370" s="136"/>
      <c r="DX370" s="136"/>
    </row>
    <row r="371" spans="1:128" ht="12.75" customHeight="1">
      <c r="A371" s="136"/>
      <c r="B371" s="136"/>
      <c r="C371" s="136"/>
      <c r="D371" s="136"/>
      <c r="E371" s="136"/>
      <c r="F371" s="136"/>
      <c r="G371" s="136"/>
      <c r="H371" s="136"/>
      <c r="I371" s="136"/>
      <c r="J371" s="136"/>
      <c r="K371" s="136"/>
      <c r="L371" s="136"/>
      <c r="M371" s="136"/>
      <c r="N371" s="136"/>
      <c r="O371" s="136"/>
      <c r="P371" s="136"/>
      <c r="Q371" s="136"/>
      <c r="R371" s="136"/>
      <c r="S371" s="136"/>
      <c r="T371" s="136"/>
      <c r="U371" s="136"/>
      <c r="V371" s="136"/>
      <c r="W371" s="136"/>
      <c r="X371" s="136"/>
      <c r="Y371" s="136"/>
      <c r="Z371" s="136"/>
      <c r="AA371" s="136"/>
      <c r="AB371" s="136"/>
      <c r="AC371" s="136"/>
      <c r="AD371" s="136"/>
      <c r="AE371" s="136"/>
      <c r="AF371" s="136"/>
      <c r="AG371" s="136"/>
      <c r="AH371" s="136"/>
      <c r="AI371" s="136"/>
      <c r="AJ371" s="136"/>
      <c r="AK371" s="136"/>
      <c r="AL371" s="136"/>
      <c r="AM371" s="136"/>
      <c r="AN371" s="136"/>
      <c r="AO371" s="136"/>
      <c r="AP371" s="136"/>
      <c r="AQ371" s="136"/>
      <c r="AR371" s="211"/>
      <c r="AS371" s="136"/>
      <c r="AT371" s="136"/>
      <c r="AU371" s="136"/>
      <c r="AV371" s="136"/>
      <c r="AW371" s="136"/>
      <c r="AX371" s="136"/>
      <c r="AY371" s="136"/>
      <c r="AZ371" s="136"/>
      <c r="BA371" s="136"/>
      <c r="BB371" s="136"/>
      <c r="BC371" s="136"/>
      <c r="BD371" s="136"/>
      <c r="BE371" s="136"/>
      <c r="BF371" s="136"/>
      <c r="BG371" s="136"/>
      <c r="BH371" s="136"/>
      <c r="BI371" s="136"/>
      <c r="BJ371" s="136"/>
      <c r="BK371" s="136"/>
      <c r="BL371" s="136"/>
      <c r="BM371" s="136"/>
      <c r="BN371" s="136"/>
      <c r="BO371" s="136"/>
      <c r="BP371" s="136"/>
      <c r="BQ371" s="136"/>
      <c r="BR371" s="136"/>
      <c r="BS371" s="136"/>
      <c r="BT371" s="136"/>
      <c r="BU371" s="136"/>
      <c r="BV371" s="136"/>
      <c r="BW371" s="136"/>
      <c r="BX371" s="136"/>
      <c r="BY371" s="136"/>
      <c r="BZ371" s="136"/>
      <c r="CA371" s="136"/>
      <c r="CB371" s="136"/>
      <c r="CC371" s="136"/>
      <c r="CD371" s="136"/>
      <c r="CE371" s="136"/>
      <c r="CF371" s="211"/>
      <c r="CG371" s="136"/>
      <c r="CH371" s="136"/>
      <c r="CI371" s="136"/>
      <c r="CJ371" s="136"/>
      <c r="CK371" s="136"/>
      <c r="CL371" s="136"/>
      <c r="CM371" s="136"/>
      <c r="CN371" s="136"/>
      <c r="CO371" s="136"/>
      <c r="CP371" s="136"/>
      <c r="CQ371" s="136"/>
      <c r="CR371" s="136"/>
      <c r="CS371" s="136"/>
      <c r="CT371" s="136"/>
      <c r="CU371" s="136"/>
      <c r="CV371" s="136"/>
      <c r="CW371" s="136"/>
      <c r="CX371" s="136"/>
      <c r="CY371" s="136"/>
      <c r="CZ371" s="136"/>
      <c r="DA371" s="136"/>
      <c r="DB371" s="136"/>
      <c r="DC371" s="211"/>
      <c r="DD371" s="136"/>
      <c r="DE371" s="136"/>
      <c r="DF371" s="136"/>
      <c r="DG371" s="136"/>
      <c r="DH371" s="136"/>
      <c r="DI371" s="136"/>
      <c r="DJ371" s="136"/>
      <c r="DK371" s="136"/>
      <c r="DL371" s="136"/>
      <c r="DM371" s="136"/>
      <c r="DN371" s="136"/>
      <c r="DO371" s="136"/>
      <c r="DP371" s="136"/>
      <c r="DQ371" s="136"/>
      <c r="DR371" s="136"/>
      <c r="DS371" s="136"/>
      <c r="DT371" s="136"/>
      <c r="DU371" s="136"/>
      <c r="DV371" s="136"/>
      <c r="DW371" s="136"/>
      <c r="DX371" s="136"/>
    </row>
    <row r="372" spans="1:128" ht="12.75" customHeight="1">
      <c r="A372" s="136"/>
      <c r="B372" s="136"/>
      <c r="C372" s="136"/>
      <c r="D372" s="136"/>
      <c r="E372" s="136"/>
      <c r="F372" s="136"/>
      <c r="G372" s="136"/>
      <c r="H372" s="136"/>
      <c r="I372" s="136"/>
      <c r="J372" s="136"/>
      <c r="K372" s="136"/>
      <c r="L372" s="136"/>
      <c r="M372" s="136"/>
      <c r="N372" s="136"/>
      <c r="O372" s="136"/>
      <c r="P372" s="136"/>
      <c r="Q372" s="136"/>
      <c r="R372" s="136"/>
      <c r="S372" s="136"/>
      <c r="T372" s="136"/>
      <c r="U372" s="136"/>
      <c r="V372" s="136"/>
      <c r="W372" s="136"/>
      <c r="X372" s="136"/>
      <c r="Y372" s="136"/>
      <c r="Z372" s="136"/>
      <c r="AA372" s="136"/>
      <c r="AB372" s="136"/>
      <c r="AC372" s="136"/>
      <c r="AD372" s="136"/>
      <c r="AE372" s="136"/>
      <c r="AF372" s="136"/>
      <c r="AG372" s="136"/>
      <c r="AH372" s="136"/>
      <c r="AI372" s="136"/>
      <c r="AJ372" s="136"/>
      <c r="AK372" s="136"/>
      <c r="AL372" s="136"/>
      <c r="AM372" s="136"/>
      <c r="AN372" s="136"/>
      <c r="AO372" s="136"/>
      <c r="AP372" s="136"/>
      <c r="AQ372" s="136"/>
      <c r="AR372" s="211"/>
      <c r="AS372" s="136"/>
      <c r="AT372" s="136"/>
      <c r="AU372" s="136"/>
      <c r="AV372" s="136"/>
      <c r="AW372" s="136"/>
      <c r="AX372" s="136"/>
      <c r="AY372" s="136"/>
      <c r="AZ372" s="136"/>
      <c r="BA372" s="136"/>
      <c r="BB372" s="136"/>
      <c r="BC372" s="136"/>
      <c r="BD372" s="136"/>
      <c r="BE372" s="136"/>
      <c r="BF372" s="136"/>
      <c r="BG372" s="136"/>
      <c r="BH372" s="136"/>
      <c r="BI372" s="136"/>
      <c r="BJ372" s="136"/>
      <c r="BK372" s="136"/>
      <c r="BL372" s="136"/>
      <c r="BM372" s="136"/>
      <c r="BN372" s="136"/>
      <c r="BO372" s="136"/>
      <c r="BP372" s="136"/>
      <c r="BQ372" s="136"/>
      <c r="BR372" s="136"/>
      <c r="BS372" s="136"/>
      <c r="BT372" s="136"/>
      <c r="BU372" s="136"/>
      <c r="BV372" s="136"/>
      <c r="BW372" s="136"/>
      <c r="BX372" s="136"/>
      <c r="BY372" s="136"/>
      <c r="BZ372" s="136"/>
      <c r="CA372" s="136"/>
      <c r="CB372" s="136"/>
      <c r="CC372" s="136"/>
      <c r="CD372" s="136"/>
      <c r="CE372" s="136"/>
      <c r="CF372" s="211"/>
      <c r="CG372" s="136"/>
      <c r="CH372" s="136"/>
      <c r="CI372" s="136"/>
      <c r="CJ372" s="136"/>
      <c r="CK372" s="136"/>
      <c r="CL372" s="136"/>
      <c r="CM372" s="136"/>
      <c r="CN372" s="136"/>
      <c r="CO372" s="136"/>
      <c r="CP372" s="136"/>
      <c r="CQ372" s="136"/>
      <c r="CR372" s="136"/>
      <c r="CS372" s="136"/>
      <c r="CT372" s="136"/>
      <c r="CU372" s="136"/>
      <c r="CV372" s="136"/>
      <c r="CW372" s="136"/>
      <c r="CX372" s="136"/>
      <c r="CY372" s="136"/>
      <c r="CZ372" s="136"/>
      <c r="DA372" s="136"/>
      <c r="DB372" s="136"/>
      <c r="DC372" s="211"/>
      <c r="DD372" s="136"/>
      <c r="DE372" s="136"/>
      <c r="DF372" s="136"/>
      <c r="DG372" s="136"/>
      <c r="DH372" s="136"/>
      <c r="DI372" s="136"/>
      <c r="DJ372" s="136"/>
      <c r="DK372" s="136"/>
      <c r="DL372" s="136"/>
      <c r="DM372" s="136"/>
      <c r="DN372" s="136"/>
      <c r="DO372" s="136"/>
      <c r="DP372" s="136"/>
      <c r="DQ372" s="136"/>
      <c r="DR372" s="136"/>
      <c r="DS372" s="136"/>
      <c r="DT372" s="136"/>
      <c r="DU372" s="136"/>
      <c r="DV372" s="136"/>
      <c r="DW372" s="136"/>
      <c r="DX372" s="136"/>
    </row>
    <row r="373" spans="1:128" ht="12.75" customHeight="1">
      <c r="A373" s="136"/>
      <c r="B373" s="136"/>
      <c r="C373" s="136"/>
      <c r="D373" s="136"/>
      <c r="E373" s="136"/>
      <c r="F373" s="136"/>
      <c r="G373" s="136"/>
      <c r="H373" s="136"/>
      <c r="I373" s="136"/>
      <c r="J373" s="136"/>
      <c r="K373" s="136"/>
      <c r="L373" s="136"/>
      <c r="M373" s="136"/>
      <c r="N373" s="136"/>
      <c r="O373" s="136"/>
      <c r="P373" s="136"/>
      <c r="Q373" s="136"/>
      <c r="R373" s="136"/>
      <c r="S373" s="136"/>
      <c r="T373" s="136"/>
      <c r="U373" s="136"/>
      <c r="V373" s="136"/>
      <c r="W373" s="136"/>
      <c r="X373" s="136"/>
      <c r="Y373" s="136"/>
      <c r="Z373" s="136"/>
      <c r="AA373" s="136"/>
      <c r="AB373" s="136"/>
      <c r="AC373" s="136"/>
      <c r="AD373" s="136"/>
      <c r="AE373" s="136"/>
      <c r="AF373" s="136"/>
      <c r="AG373" s="136"/>
      <c r="AH373" s="136"/>
      <c r="AI373" s="136"/>
      <c r="AJ373" s="136"/>
      <c r="AK373" s="136"/>
      <c r="AL373" s="136"/>
      <c r="AM373" s="136"/>
      <c r="AN373" s="136"/>
      <c r="AO373" s="136"/>
      <c r="AP373" s="136"/>
      <c r="AQ373" s="136"/>
      <c r="AR373" s="211"/>
      <c r="AS373" s="136"/>
      <c r="AT373" s="136"/>
      <c r="AU373" s="136"/>
      <c r="AV373" s="136"/>
      <c r="AW373" s="136"/>
      <c r="AX373" s="136"/>
      <c r="AY373" s="136"/>
      <c r="AZ373" s="136"/>
      <c r="BA373" s="136"/>
      <c r="BB373" s="136"/>
      <c r="BC373" s="136"/>
      <c r="BD373" s="136"/>
      <c r="BE373" s="136"/>
      <c r="BF373" s="136"/>
      <c r="BG373" s="136"/>
      <c r="BH373" s="136"/>
      <c r="BI373" s="136"/>
      <c r="BJ373" s="136"/>
      <c r="BK373" s="136"/>
      <c r="BL373" s="136"/>
      <c r="BM373" s="136"/>
      <c r="BN373" s="136"/>
      <c r="BO373" s="136"/>
      <c r="BP373" s="136"/>
      <c r="BQ373" s="136"/>
      <c r="BR373" s="136"/>
      <c r="BS373" s="136"/>
      <c r="BT373" s="136"/>
      <c r="BU373" s="136"/>
      <c r="BV373" s="136"/>
      <c r="BW373" s="136"/>
      <c r="BX373" s="136"/>
      <c r="BY373" s="136"/>
      <c r="BZ373" s="136"/>
      <c r="CA373" s="136"/>
      <c r="CB373" s="136"/>
      <c r="CC373" s="136"/>
      <c r="CD373" s="136"/>
      <c r="CE373" s="136"/>
      <c r="CF373" s="211"/>
      <c r="CG373" s="136"/>
      <c r="CH373" s="136"/>
      <c r="CI373" s="136"/>
      <c r="CJ373" s="136"/>
      <c r="CK373" s="136"/>
      <c r="CL373" s="136"/>
      <c r="CM373" s="136"/>
      <c r="CN373" s="136"/>
      <c r="CO373" s="136"/>
      <c r="CP373" s="136"/>
      <c r="CQ373" s="136"/>
      <c r="CR373" s="136"/>
      <c r="CS373" s="136"/>
      <c r="CT373" s="136"/>
      <c r="CU373" s="136"/>
      <c r="CV373" s="136"/>
      <c r="CW373" s="136"/>
      <c r="CX373" s="136"/>
      <c r="CY373" s="136"/>
      <c r="CZ373" s="136"/>
      <c r="DA373" s="136"/>
      <c r="DB373" s="136"/>
      <c r="DC373" s="211"/>
      <c r="DD373" s="136"/>
      <c r="DE373" s="136"/>
      <c r="DF373" s="136"/>
      <c r="DG373" s="136"/>
      <c r="DH373" s="136"/>
      <c r="DI373" s="136"/>
      <c r="DJ373" s="136"/>
      <c r="DK373" s="136"/>
      <c r="DL373" s="136"/>
      <c r="DM373" s="136"/>
      <c r="DN373" s="136"/>
      <c r="DO373" s="136"/>
      <c r="DP373" s="136"/>
      <c r="DQ373" s="136"/>
      <c r="DR373" s="136"/>
      <c r="DS373" s="136"/>
      <c r="DT373" s="136"/>
      <c r="DU373" s="136"/>
      <c r="DV373" s="136"/>
      <c r="DW373" s="136"/>
      <c r="DX373" s="136"/>
    </row>
    <row r="374" spans="1:128" ht="12.75" customHeight="1">
      <c r="A374" s="136"/>
      <c r="B374" s="136"/>
      <c r="C374" s="136"/>
      <c r="D374" s="136"/>
      <c r="E374" s="136"/>
      <c r="F374" s="136"/>
      <c r="G374" s="136"/>
      <c r="H374" s="136"/>
      <c r="I374" s="136"/>
      <c r="J374" s="136"/>
      <c r="K374" s="136"/>
      <c r="L374" s="136"/>
      <c r="M374" s="136"/>
      <c r="N374" s="136"/>
      <c r="O374" s="136"/>
      <c r="P374" s="136"/>
      <c r="Q374" s="136"/>
      <c r="R374" s="136"/>
      <c r="S374" s="136"/>
      <c r="T374" s="136"/>
      <c r="U374" s="136"/>
      <c r="V374" s="136"/>
      <c r="W374" s="136"/>
      <c r="X374" s="136"/>
      <c r="Y374" s="136"/>
      <c r="Z374" s="136"/>
      <c r="AA374" s="136"/>
      <c r="AB374" s="136"/>
      <c r="AC374" s="136"/>
      <c r="AD374" s="136"/>
      <c r="AE374" s="136"/>
      <c r="AF374" s="136"/>
      <c r="AG374" s="136"/>
      <c r="AH374" s="136"/>
      <c r="AI374" s="136"/>
      <c r="AJ374" s="136"/>
      <c r="AK374" s="136"/>
      <c r="AL374" s="136"/>
      <c r="AM374" s="136"/>
      <c r="AN374" s="136"/>
      <c r="AO374" s="136"/>
      <c r="AP374" s="136"/>
      <c r="AQ374" s="136"/>
      <c r="AR374" s="211"/>
      <c r="AS374" s="136"/>
      <c r="AT374" s="136"/>
      <c r="AU374" s="136"/>
      <c r="AV374" s="136"/>
      <c r="AW374" s="136"/>
      <c r="AX374" s="136"/>
      <c r="AY374" s="136"/>
      <c r="AZ374" s="136"/>
      <c r="BA374" s="136"/>
      <c r="BB374" s="136"/>
      <c r="BC374" s="136"/>
      <c r="BD374" s="136"/>
      <c r="BE374" s="136"/>
      <c r="BF374" s="136"/>
      <c r="BG374" s="136"/>
      <c r="BH374" s="136"/>
      <c r="BI374" s="136"/>
      <c r="BJ374" s="136"/>
      <c r="BK374" s="136"/>
      <c r="BL374" s="136"/>
      <c r="BM374" s="136"/>
      <c r="BN374" s="136"/>
      <c r="BO374" s="136"/>
      <c r="BP374" s="136"/>
      <c r="BQ374" s="136"/>
      <c r="BR374" s="136"/>
      <c r="BS374" s="136"/>
      <c r="BT374" s="136"/>
      <c r="BU374" s="136"/>
      <c r="BV374" s="136"/>
      <c r="BW374" s="136"/>
      <c r="BX374" s="136"/>
      <c r="BY374" s="136"/>
      <c r="BZ374" s="136"/>
      <c r="CA374" s="136"/>
      <c r="CB374" s="136"/>
      <c r="CC374" s="136"/>
      <c r="CD374" s="136"/>
      <c r="CE374" s="136"/>
      <c r="CF374" s="211"/>
      <c r="CG374" s="136"/>
      <c r="CH374" s="136"/>
      <c r="CI374" s="136"/>
      <c r="CJ374" s="136"/>
      <c r="CK374" s="136"/>
      <c r="CL374" s="136"/>
      <c r="CM374" s="136"/>
      <c r="CN374" s="136"/>
      <c r="CO374" s="136"/>
      <c r="CP374" s="136"/>
      <c r="CQ374" s="136"/>
      <c r="CR374" s="136"/>
      <c r="CS374" s="136"/>
      <c r="CT374" s="136"/>
      <c r="CU374" s="136"/>
      <c r="CV374" s="136"/>
      <c r="CW374" s="136"/>
      <c r="CX374" s="136"/>
      <c r="CY374" s="136"/>
      <c r="CZ374" s="136"/>
      <c r="DA374" s="136"/>
      <c r="DB374" s="136"/>
      <c r="DC374" s="211"/>
      <c r="DD374" s="136"/>
      <c r="DE374" s="136"/>
      <c r="DF374" s="136"/>
      <c r="DG374" s="136"/>
      <c r="DH374" s="136"/>
      <c r="DI374" s="136"/>
      <c r="DJ374" s="136"/>
      <c r="DK374" s="136"/>
      <c r="DL374" s="136"/>
      <c r="DM374" s="136"/>
      <c r="DN374" s="136"/>
      <c r="DO374" s="136"/>
      <c r="DP374" s="136"/>
      <c r="DQ374" s="136"/>
      <c r="DR374" s="136"/>
      <c r="DS374" s="136"/>
      <c r="DT374" s="136"/>
      <c r="DU374" s="136"/>
      <c r="DV374" s="136"/>
      <c r="DW374" s="136"/>
      <c r="DX374" s="136"/>
    </row>
    <row r="375" spans="1:128" ht="12.75" customHeight="1">
      <c r="A375" s="136"/>
      <c r="B375" s="136"/>
      <c r="C375" s="136"/>
      <c r="D375" s="136"/>
      <c r="E375" s="136"/>
      <c r="F375" s="136"/>
      <c r="G375" s="136"/>
      <c r="H375" s="136"/>
      <c r="I375" s="136"/>
      <c r="J375" s="136"/>
      <c r="K375" s="136"/>
      <c r="L375" s="136"/>
      <c r="M375" s="136"/>
      <c r="N375" s="136"/>
      <c r="O375" s="136"/>
      <c r="P375" s="136"/>
      <c r="Q375" s="136"/>
      <c r="R375" s="136"/>
      <c r="S375" s="136"/>
      <c r="T375" s="136"/>
      <c r="U375" s="136"/>
      <c r="V375" s="136"/>
      <c r="W375" s="136"/>
      <c r="X375" s="136"/>
      <c r="Y375" s="136"/>
      <c r="Z375" s="136"/>
      <c r="AA375" s="136"/>
      <c r="AB375" s="136"/>
      <c r="AC375" s="136"/>
      <c r="AD375" s="136"/>
      <c r="AE375" s="136"/>
      <c r="AF375" s="136"/>
      <c r="AG375" s="136"/>
      <c r="AH375" s="136"/>
      <c r="AI375" s="136"/>
      <c r="AJ375" s="136"/>
      <c r="AK375" s="136"/>
      <c r="AL375" s="136"/>
      <c r="AM375" s="136"/>
      <c r="AN375" s="136"/>
      <c r="AO375" s="136"/>
      <c r="AP375" s="136"/>
      <c r="AQ375" s="136"/>
      <c r="AR375" s="211"/>
      <c r="AS375" s="136"/>
      <c r="AT375" s="136"/>
      <c r="AU375" s="136"/>
      <c r="AV375" s="136"/>
      <c r="AW375" s="136"/>
      <c r="AX375" s="136"/>
      <c r="AY375" s="136"/>
      <c r="AZ375" s="136"/>
      <c r="BA375" s="136"/>
      <c r="BB375" s="136"/>
      <c r="BC375" s="136"/>
      <c r="BD375" s="136"/>
      <c r="BE375" s="136"/>
      <c r="BF375" s="136"/>
      <c r="BG375" s="136"/>
      <c r="BH375" s="136"/>
      <c r="BI375" s="136"/>
      <c r="BJ375" s="136"/>
      <c r="BK375" s="136"/>
      <c r="BL375" s="136"/>
      <c r="BM375" s="136"/>
      <c r="BN375" s="136"/>
      <c r="BO375" s="136"/>
      <c r="BP375" s="136"/>
      <c r="BQ375" s="136"/>
      <c r="BR375" s="136"/>
      <c r="BS375" s="136"/>
      <c r="BT375" s="136"/>
      <c r="BU375" s="136"/>
      <c r="BV375" s="136"/>
      <c r="BW375" s="136"/>
      <c r="BX375" s="136"/>
      <c r="BY375" s="136"/>
      <c r="BZ375" s="136"/>
      <c r="CA375" s="136"/>
      <c r="CB375" s="136"/>
      <c r="CC375" s="136"/>
      <c r="CD375" s="136"/>
      <c r="CE375" s="136"/>
      <c r="CF375" s="211"/>
      <c r="CG375" s="136"/>
      <c r="CH375" s="136"/>
      <c r="CI375" s="136"/>
      <c r="CJ375" s="136"/>
      <c r="CK375" s="136"/>
      <c r="CL375" s="136"/>
      <c r="CM375" s="136"/>
      <c r="CN375" s="136"/>
      <c r="CO375" s="136"/>
      <c r="CP375" s="136"/>
      <c r="CQ375" s="136"/>
      <c r="CR375" s="136"/>
      <c r="CS375" s="136"/>
      <c r="CT375" s="136"/>
      <c r="CU375" s="136"/>
      <c r="CV375" s="136"/>
      <c r="CW375" s="136"/>
      <c r="CX375" s="136"/>
      <c r="CY375" s="136"/>
      <c r="CZ375" s="136"/>
      <c r="DA375" s="136"/>
      <c r="DB375" s="136"/>
      <c r="DC375" s="211"/>
      <c r="DD375" s="136"/>
      <c r="DE375" s="136"/>
      <c r="DF375" s="136"/>
      <c r="DG375" s="136"/>
      <c r="DH375" s="136"/>
      <c r="DI375" s="136"/>
      <c r="DJ375" s="136"/>
      <c r="DK375" s="136"/>
      <c r="DL375" s="136"/>
      <c r="DM375" s="136"/>
      <c r="DN375" s="136"/>
      <c r="DO375" s="136"/>
      <c r="DP375" s="136"/>
      <c r="DQ375" s="136"/>
      <c r="DR375" s="136"/>
      <c r="DS375" s="136"/>
      <c r="DT375" s="136"/>
      <c r="DU375" s="136"/>
      <c r="DV375" s="136"/>
      <c r="DW375" s="136"/>
      <c r="DX375" s="136"/>
    </row>
    <row r="376" spans="1:128" ht="12.75" customHeight="1">
      <c r="A376" s="136"/>
      <c r="B376" s="136"/>
      <c r="C376" s="136"/>
      <c r="D376" s="136"/>
      <c r="E376" s="136"/>
      <c r="F376" s="136"/>
      <c r="G376" s="136"/>
      <c r="H376" s="136"/>
      <c r="I376" s="136"/>
      <c r="J376" s="136"/>
      <c r="K376" s="136"/>
      <c r="L376" s="136"/>
      <c r="M376" s="136"/>
      <c r="N376" s="136"/>
      <c r="O376" s="136"/>
      <c r="P376" s="136"/>
      <c r="Q376" s="136"/>
      <c r="R376" s="136"/>
      <c r="S376" s="136"/>
      <c r="T376" s="136"/>
      <c r="U376" s="136"/>
      <c r="V376" s="136"/>
      <c r="W376" s="136"/>
      <c r="X376" s="136"/>
      <c r="Y376" s="136"/>
      <c r="Z376" s="136"/>
      <c r="AA376" s="136"/>
      <c r="AB376" s="136"/>
      <c r="AC376" s="136"/>
      <c r="AD376" s="136"/>
      <c r="AE376" s="136"/>
      <c r="AF376" s="136"/>
      <c r="AG376" s="136"/>
      <c r="AH376" s="136"/>
      <c r="AI376" s="136"/>
      <c r="AJ376" s="136"/>
      <c r="AK376" s="136"/>
      <c r="AL376" s="136"/>
      <c r="AM376" s="136"/>
      <c r="AN376" s="136"/>
      <c r="AO376" s="136"/>
      <c r="AP376" s="136"/>
      <c r="AQ376" s="136"/>
      <c r="AR376" s="211"/>
      <c r="AS376" s="136"/>
      <c r="AT376" s="136"/>
      <c r="AU376" s="136"/>
      <c r="AV376" s="136"/>
      <c r="AW376" s="136"/>
      <c r="AX376" s="136"/>
      <c r="AY376" s="136"/>
      <c r="AZ376" s="136"/>
      <c r="BA376" s="136"/>
      <c r="BB376" s="136"/>
      <c r="BC376" s="136"/>
      <c r="BD376" s="136"/>
      <c r="BE376" s="136"/>
      <c r="BF376" s="136"/>
      <c r="BG376" s="136"/>
      <c r="BH376" s="136"/>
      <c r="BI376" s="136"/>
      <c r="BJ376" s="136"/>
      <c r="BK376" s="136"/>
      <c r="BL376" s="136"/>
      <c r="BM376" s="136"/>
      <c r="BN376" s="136"/>
      <c r="BO376" s="136"/>
      <c r="BP376" s="136"/>
      <c r="BQ376" s="136"/>
      <c r="BR376" s="136"/>
      <c r="BS376" s="136"/>
      <c r="BT376" s="136"/>
      <c r="BU376" s="136"/>
      <c r="BV376" s="136"/>
      <c r="BW376" s="136"/>
      <c r="BX376" s="136"/>
      <c r="BY376" s="136"/>
      <c r="BZ376" s="136"/>
      <c r="CA376" s="136"/>
      <c r="CB376" s="136"/>
      <c r="CC376" s="136"/>
      <c r="CD376" s="136"/>
      <c r="CE376" s="136"/>
      <c r="CF376" s="211"/>
      <c r="CG376" s="136"/>
      <c r="CH376" s="136"/>
      <c r="CI376" s="136"/>
      <c r="CJ376" s="136"/>
      <c r="CK376" s="136"/>
      <c r="CL376" s="136"/>
      <c r="CM376" s="136"/>
      <c r="CN376" s="136"/>
      <c r="CO376" s="136"/>
      <c r="CP376" s="136"/>
      <c r="CQ376" s="136"/>
      <c r="CR376" s="136"/>
      <c r="CS376" s="136"/>
      <c r="CT376" s="136"/>
      <c r="CU376" s="136"/>
      <c r="CV376" s="136"/>
      <c r="CW376" s="136"/>
      <c r="CX376" s="136"/>
      <c r="CY376" s="136"/>
      <c r="CZ376" s="136"/>
      <c r="DA376" s="136"/>
      <c r="DB376" s="136"/>
      <c r="DC376" s="211"/>
      <c r="DD376" s="136"/>
      <c r="DE376" s="136"/>
      <c r="DF376" s="136"/>
      <c r="DG376" s="136"/>
      <c r="DH376" s="136"/>
      <c r="DI376" s="136"/>
      <c r="DJ376" s="136"/>
      <c r="DK376" s="136"/>
      <c r="DL376" s="136"/>
      <c r="DM376" s="136"/>
      <c r="DN376" s="136"/>
      <c r="DO376" s="136"/>
      <c r="DP376" s="136"/>
      <c r="DQ376" s="136"/>
      <c r="DR376" s="136"/>
      <c r="DS376" s="136"/>
      <c r="DT376" s="136"/>
      <c r="DU376" s="136"/>
      <c r="DV376" s="136"/>
      <c r="DW376" s="136"/>
      <c r="DX376" s="136"/>
    </row>
    <row r="377" spans="1:128" ht="12.75" customHeight="1">
      <c r="A377" s="136"/>
      <c r="B377" s="136"/>
      <c r="C377" s="136"/>
      <c r="D377" s="136"/>
      <c r="E377" s="136"/>
      <c r="F377" s="136"/>
      <c r="G377" s="136"/>
      <c r="H377" s="136"/>
      <c r="I377" s="136"/>
      <c r="J377" s="136"/>
      <c r="K377" s="136"/>
      <c r="L377" s="136"/>
      <c r="M377" s="136"/>
      <c r="N377" s="136"/>
      <c r="O377" s="136"/>
      <c r="P377" s="136"/>
      <c r="Q377" s="136"/>
      <c r="R377" s="136"/>
      <c r="S377" s="136"/>
      <c r="T377" s="136"/>
      <c r="U377" s="136"/>
      <c r="V377" s="136"/>
      <c r="W377" s="136"/>
      <c r="X377" s="136"/>
      <c r="Y377" s="136"/>
      <c r="Z377" s="136"/>
      <c r="AA377" s="136"/>
      <c r="AB377" s="136"/>
      <c r="AC377" s="136"/>
      <c r="AD377" s="136"/>
      <c r="AE377" s="136"/>
      <c r="AF377" s="136"/>
      <c r="AG377" s="136"/>
      <c r="AH377" s="136"/>
      <c r="AI377" s="136"/>
      <c r="AJ377" s="136"/>
      <c r="AK377" s="136"/>
      <c r="AL377" s="136"/>
      <c r="AM377" s="136"/>
      <c r="AN377" s="136"/>
      <c r="AO377" s="136"/>
      <c r="AP377" s="136"/>
      <c r="AQ377" s="136"/>
      <c r="AR377" s="211"/>
      <c r="AS377" s="136"/>
      <c r="AT377" s="136"/>
      <c r="AU377" s="136"/>
      <c r="AV377" s="136"/>
      <c r="AW377" s="136"/>
      <c r="AX377" s="136"/>
      <c r="AY377" s="136"/>
      <c r="AZ377" s="136"/>
      <c r="BA377" s="136"/>
      <c r="BB377" s="136"/>
      <c r="BC377" s="136"/>
      <c r="BD377" s="136"/>
      <c r="BE377" s="136"/>
      <c r="BF377" s="136"/>
      <c r="BG377" s="136"/>
      <c r="BH377" s="136"/>
      <c r="BI377" s="136"/>
      <c r="BJ377" s="136"/>
      <c r="BK377" s="136"/>
      <c r="BL377" s="136"/>
      <c r="BM377" s="136"/>
      <c r="BN377" s="136"/>
      <c r="BO377" s="136"/>
      <c r="BP377" s="136"/>
      <c r="BQ377" s="136"/>
      <c r="BR377" s="136"/>
      <c r="BS377" s="136"/>
      <c r="BT377" s="136"/>
      <c r="BU377" s="136"/>
      <c r="BV377" s="136"/>
      <c r="BW377" s="136"/>
      <c r="BX377" s="136"/>
      <c r="BY377" s="136"/>
      <c r="BZ377" s="136"/>
      <c r="CA377" s="136"/>
      <c r="CB377" s="136"/>
      <c r="CC377" s="136"/>
      <c r="CD377" s="136"/>
      <c r="CE377" s="136"/>
      <c r="CF377" s="211"/>
      <c r="CG377" s="136"/>
      <c r="CH377" s="136"/>
      <c r="CI377" s="136"/>
      <c r="CJ377" s="136"/>
      <c r="CK377" s="136"/>
      <c r="CL377" s="136"/>
      <c r="CM377" s="136"/>
      <c r="CN377" s="136"/>
      <c r="CO377" s="136"/>
      <c r="CP377" s="136"/>
      <c r="CQ377" s="136"/>
      <c r="CR377" s="136"/>
      <c r="CS377" s="136"/>
      <c r="CT377" s="136"/>
      <c r="CU377" s="136"/>
      <c r="CV377" s="136"/>
      <c r="CW377" s="136"/>
      <c r="CX377" s="136"/>
      <c r="CY377" s="136"/>
      <c r="CZ377" s="136"/>
      <c r="DA377" s="136"/>
      <c r="DB377" s="136"/>
      <c r="DC377" s="211"/>
      <c r="DD377" s="136"/>
      <c r="DE377" s="136"/>
      <c r="DF377" s="136"/>
      <c r="DG377" s="136"/>
      <c r="DH377" s="136"/>
      <c r="DI377" s="136"/>
      <c r="DJ377" s="136"/>
      <c r="DK377" s="136"/>
      <c r="DL377" s="136"/>
      <c r="DM377" s="136"/>
      <c r="DN377" s="136"/>
      <c r="DO377" s="136"/>
      <c r="DP377" s="136"/>
      <c r="DQ377" s="136"/>
      <c r="DR377" s="136"/>
      <c r="DS377" s="136"/>
      <c r="DT377" s="136"/>
      <c r="DU377" s="136"/>
      <c r="DV377" s="136"/>
      <c r="DW377" s="136"/>
      <c r="DX377" s="136"/>
    </row>
    <row r="378" spans="1:128" ht="12.75" customHeight="1">
      <c r="A378" s="136"/>
      <c r="B378" s="136"/>
      <c r="C378" s="136"/>
      <c r="D378" s="136"/>
      <c r="E378" s="136"/>
      <c r="F378" s="136"/>
      <c r="G378" s="136"/>
      <c r="H378" s="136"/>
      <c r="I378" s="136"/>
      <c r="J378" s="136"/>
      <c r="K378" s="136"/>
      <c r="L378" s="136"/>
      <c r="M378" s="136"/>
      <c r="N378" s="136"/>
      <c r="O378" s="136"/>
      <c r="P378" s="136"/>
      <c r="Q378" s="136"/>
      <c r="R378" s="136"/>
      <c r="S378" s="136"/>
      <c r="T378" s="136"/>
      <c r="U378" s="136"/>
      <c r="V378" s="136"/>
      <c r="W378" s="136"/>
      <c r="X378" s="136"/>
      <c r="Y378" s="136"/>
      <c r="Z378" s="136"/>
      <c r="AA378" s="136"/>
      <c r="AB378" s="136"/>
      <c r="AC378" s="136"/>
      <c r="AD378" s="136"/>
      <c r="AE378" s="136"/>
      <c r="AF378" s="136"/>
      <c r="AG378" s="136"/>
      <c r="AH378" s="136"/>
      <c r="AI378" s="136"/>
      <c r="AJ378" s="136"/>
      <c r="AK378" s="136"/>
      <c r="AL378" s="136"/>
      <c r="AM378" s="136"/>
      <c r="AN378" s="136"/>
      <c r="AO378" s="136"/>
      <c r="AP378" s="136"/>
      <c r="AQ378" s="136"/>
      <c r="AR378" s="211"/>
      <c r="AS378" s="136"/>
      <c r="AT378" s="136"/>
      <c r="AU378" s="136"/>
      <c r="AV378" s="136"/>
      <c r="AW378" s="136"/>
      <c r="AX378" s="136"/>
      <c r="AY378" s="136"/>
      <c r="AZ378" s="136"/>
      <c r="BA378" s="136"/>
      <c r="BB378" s="136"/>
      <c r="BC378" s="136"/>
      <c r="BD378" s="136"/>
      <c r="BE378" s="136"/>
      <c r="BF378" s="136"/>
      <c r="BG378" s="136"/>
      <c r="BH378" s="136"/>
      <c r="BI378" s="136"/>
      <c r="BJ378" s="136"/>
      <c r="BK378" s="136"/>
      <c r="BL378" s="136"/>
      <c r="BM378" s="136"/>
      <c r="BN378" s="136"/>
      <c r="BO378" s="136"/>
      <c r="BP378" s="136"/>
      <c r="BQ378" s="136"/>
      <c r="BR378" s="136"/>
      <c r="BS378" s="136"/>
      <c r="BT378" s="136"/>
      <c r="BU378" s="136"/>
      <c r="BV378" s="136"/>
      <c r="BW378" s="136"/>
      <c r="BX378" s="136"/>
      <c r="BY378" s="136"/>
      <c r="BZ378" s="136"/>
      <c r="CA378" s="136"/>
      <c r="CB378" s="136"/>
      <c r="CC378" s="136"/>
      <c r="CD378" s="136"/>
      <c r="CE378" s="136"/>
      <c r="CF378" s="211"/>
      <c r="CG378" s="136"/>
      <c r="CH378" s="136"/>
      <c r="CI378" s="136"/>
      <c r="CJ378" s="136"/>
      <c r="CK378" s="136"/>
      <c r="CL378" s="136"/>
      <c r="CM378" s="136"/>
      <c r="CN378" s="136"/>
      <c r="CO378" s="136"/>
      <c r="CP378" s="136"/>
      <c r="CQ378" s="136"/>
      <c r="CR378" s="136"/>
      <c r="CS378" s="136"/>
      <c r="CT378" s="136"/>
      <c r="CU378" s="136"/>
      <c r="CV378" s="136"/>
      <c r="CW378" s="136"/>
      <c r="CX378" s="136"/>
      <c r="CY378" s="136"/>
      <c r="CZ378" s="136"/>
      <c r="DA378" s="136"/>
      <c r="DB378" s="136"/>
      <c r="DC378" s="211"/>
      <c r="DD378" s="136"/>
      <c r="DE378" s="136"/>
      <c r="DF378" s="136"/>
      <c r="DG378" s="136"/>
      <c r="DH378" s="136"/>
      <c r="DI378" s="136"/>
      <c r="DJ378" s="136"/>
      <c r="DK378" s="136"/>
      <c r="DL378" s="136"/>
      <c r="DM378" s="136"/>
      <c r="DN378" s="136"/>
      <c r="DO378" s="136"/>
      <c r="DP378" s="136"/>
      <c r="DQ378" s="136"/>
      <c r="DR378" s="136"/>
      <c r="DS378" s="136"/>
      <c r="DT378" s="136"/>
      <c r="DU378" s="136"/>
      <c r="DV378" s="136"/>
      <c r="DW378" s="136"/>
      <c r="DX378" s="136"/>
    </row>
    <row r="379" spans="1:128" ht="12.75" customHeight="1">
      <c r="A379" s="136"/>
      <c r="B379" s="136"/>
      <c r="C379" s="136"/>
      <c r="D379" s="136"/>
      <c r="E379" s="136"/>
      <c r="F379" s="136"/>
      <c r="G379" s="136"/>
      <c r="H379" s="136"/>
      <c r="I379" s="136"/>
      <c r="J379" s="136"/>
      <c r="K379" s="136"/>
      <c r="L379" s="136"/>
      <c r="M379" s="136"/>
      <c r="N379" s="136"/>
      <c r="O379" s="136"/>
      <c r="P379" s="136"/>
      <c r="Q379" s="136"/>
      <c r="R379" s="136"/>
      <c r="S379" s="136"/>
      <c r="T379" s="136"/>
      <c r="U379" s="136"/>
      <c r="V379" s="136"/>
      <c r="W379" s="136"/>
      <c r="X379" s="136"/>
      <c r="Y379" s="136"/>
      <c r="Z379" s="136"/>
      <c r="AA379" s="136"/>
      <c r="AB379" s="136"/>
      <c r="AC379" s="136"/>
      <c r="AD379" s="136"/>
      <c r="AE379" s="136"/>
      <c r="AF379" s="136"/>
      <c r="AG379" s="136"/>
      <c r="AH379" s="136"/>
      <c r="AI379" s="136"/>
      <c r="AJ379" s="136"/>
      <c r="AK379" s="136"/>
      <c r="AL379" s="136"/>
      <c r="AM379" s="136"/>
      <c r="AN379" s="136"/>
      <c r="AO379" s="136"/>
      <c r="AP379" s="136"/>
      <c r="AQ379" s="136"/>
      <c r="AR379" s="211"/>
      <c r="AS379" s="136"/>
      <c r="AT379" s="136"/>
      <c r="AU379" s="136"/>
      <c r="AV379" s="136"/>
      <c r="AW379" s="136"/>
      <c r="AX379" s="136"/>
      <c r="AY379" s="136"/>
      <c r="AZ379" s="136"/>
      <c r="BA379" s="136"/>
      <c r="BB379" s="136"/>
      <c r="BC379" s="136"/>
      <c r="BD379" s="136"/>
      <c r="BE379" s="136"/>
      <c r="BF379" s="136"/>
      <c r="BG379" s="136"/>
      <c r="BH379" s="136"/>
      <c r="BI379" s="136"/>
      <c r="BJ379" s="136"/>
      <c r="BK379" s="136"/>
      <c r="BL379" s="136"/>
      <c r="BM379" s="136"/>
      <c r="BN379" s="136"/>
      <c r="BO379" s="136"/>
      <c r="BP379" s="136"/>
      <c r="BQ379" s="136"/>
      <c r="BR379" s="136"/>
      <c r="BS379" s="136"/>
      <c r="BT379" s="136"/>
      <c r="BU379" s="136"/>
      <c r="BV379" s="136"/>
      <c r="BW379" s="136"/>
      <c r="BX379" s="136"/>
      <c r="BY379" s="136"/>
      <c r="BZ379" s="136"/>
      <c r="CA379" s="136"/>
      <c r="CB379" s="136"/>
      <c r="CC379" s="136"/>
      <c r="CD379" s="136"/>
      <c r="CE379" s="136"/>
      <c r="CF379" s="211"/>
      <c r="CG379" s="136"/>
      <c r="CH379" s="136"/>
      <c r="CI379" s="136"/>
      <c r="CJ379" s="136"/>
      <c r="CK379" s="136"/>
      <c r="CL379" s="136"/>
      <c r="CM379" s="136"/>
      <c r="CN379" s="136"/>
      <c r="CO379" s="136"/>
      <c r="CP379" s="136"/>
      <c r="CQ379" s="136"/>
      <c r="CR379" s="136"/>
      <c r="CS379" s="136"/>
      <c r="CT379" s="136"/>
      <c r="CU379" s="136"/>
      <c r="CV379" s="136"/>
      <c r="CW379" s="136"/>
      <c r="CX379" s="136"/>
      <c r="CY379" s="136"/>
      <c r="CZ379" s="136"/>
      <c r="DA379" s="136"/>
      <c r="DB379" s="136"/>
      <c r="DC379" s="211"/>
      <c r="DD379" s="136"/>
      <c r="DE379" s="136"/>
      <c r="DF379" s="136"/>
      <c r="DG379" s="136"/>
      <c r="DH379" s="136"/>
      <c r="DI379" s="136"/>
      <c r="DJ379" s="136"/>
      <c r="DK379" s="136"/>
      <c r="DL379" s="136"/>
      <c r="DM379" s="136"/>
      <c r="DN379" s="136"/>
      <c r="DO379" s="136"/>
      <c r="DP379" s="136"/>
      <c r="DQ379" s="136"/>
      <c r="DR379" s="136"/>
      <c r="DS379" s="136"/>
      <c r="DT379" s="136"/>
      <c r="DU379" s="136"/>
      <c r="DV379" s="136"/>
      <c r="DW379" s="136"/>
      <c r="DX379" s="136"/>
    </row>
    <row r="380" spans="1:128" ht="12.75" customHeight="1">
      <c r="A380" s="136"/>
      <c r="B380" s="136"/>
      <c r="C380" s="136"/>
      <c r="D380" s="136"/>
      <c r="E380" s="136"/>
      <c r="F380" s="136"/>
      <c r="G380" s="136"/>
      <c r="H380" s="136"/>
      <c r="I380" s="136"/>
      <c r="J380" s="136"/>
      <c r="K380" s="136"/>
      <c r="L380" s="136"/>
      <c r="M380" s="136"/>
      <c r="N380" s="136"/>
      <c r="O380" s="136"/>
      <c r="P380" s="136"/>
      <c r="Q380" s="136"/>
      <c r="R380" s="136"/>
      <c r="S380" s="136"/>
      <c r="T380" s="136"/>
      <c r="U380" s="136"/>
      <c r="V380" s="136"/>
      <c r="W380" s="136"/>
      <c r="X380" s="136"/>
      <c r="Y380" s="136"/>
      <c r="Z380" s="136"/>
      <c r="AA380" s="136"/>
      <c r="AB380" s="136"/>
      <c r="AC380" s="136"/>
      <c r="AD380" s="136"/>
      <c r="AE380" s="136"/>
      <c r="AF380" s="136"/>
      <c r="AG380" s="136"/>
      <c r="AH380" s="136"/>
      <c r="AI380" s="136"/>
      <c r="AJ380" s="136"/>
      <c r="AK380" s="136"/>
      <c r="AL380" s="136"/>
      <c r="AM380" s="136"/>
      <c r="AN380" s="136"/>
      <c r="AO380" s="136"/>
      <c r="AP380" s="136"/>
      <c r="AQ380" s="136"/>
      <c r="AR380" s="211"/>
      <c r="AS380" s="136"/>
      <c r="AT380" s="136"/>
      <c r="AU380" s="136"/>
      <c r="AV380" s="136"/>
      <c r="AW380" s="136"/>
      <c r="AX380" s="136"/>
      <c r="AY380" s="136"/>
      <c r="AZ380" s="136"/>
      <c r="BA380" s="136"/>
      <c r="BB380" s="136"/>
      <c r="BC380" s="136"/>
      <c r="BD380" s="136"/>
      <c r="BE380" s="136"/>
      <c r="BF380" s="136"/>
      <c r="BG380" s="136"/>
      <c r="BH380" s="136"/>
      <c r="BI380" s="136"/>
      <c r="BJ380" s="136"/>
      <c r="BK380" s="136"/>
      <c r="BL380" s="136"/>
      <c r="BM380" s="136"/>
      <c r="BN380" s="136"/>
      <c r="BO380" s="136"/>
      <c r="BP380" s="136"/>
      <c r="BQ380" s="136"/>
      <c r="BR380" s="136"/>
      <c r="BS380" s="136"/>
      <c r="BT380" s="136"/>
      <c r="BU380" s="136"/>
      <c r="BV380" s="136"/>
      <c r="BW380" s="136"/>
      <c r="BX380" s="136"/>
      <c r="BY380" s="136"/>
      <c r="BZ380" s="136"/>
      <c r="CA380" s="136"/>
      <c r="CB380" s="136"/>
      <c r="CC380" s="136"/>
      <c r="CD380" s="136"/>
      <c r="CE380" s="136"/>
      <c r="CF380" s="211"/>
      <c r="CG380" s="136"/>
      <c r="CH380" s="136"/>
      <c r="CI380" s="136"/>
      <c r="CJ380" s="136"/>
      <c r="CK380" s="136"/>
      <c r="CL380" s="136"/>
      <c r="CM380" s="136"/>
      <c r="CN380" s="136"/>
      <c r="CO380" s="136"/>
      <c r="CP380" s="136"/>
      <c r="CQ380" s="136"/>
      <c r="CR380" s="136"/>
      <c r="CS380" s="136"/>
      <c r="CT380" s="136"/>
      <c r="CU380" s="136"/>
      <c r="CV380" s="136"/>
      <c r="CW380" s="136"/>
      <c r="CX380" s="136"/>
      <c r="CY380" s="136"/>
      <c r="CZ380" s="136"/>
      <c r="DA380" s="136"/>
      <c r="DB380" s="136"/>
      <c r="DC380" s="211"/>
      <c r="DD380" s="136"/>
      <c r="DE380" s="136"/>
      <c r="DF380" s="136"/>
      <c r="DG380" s="136"/>
      <c r="DH380" s="136"/>
      <c r="DI380" s="136"/>
      <c r="DJ380" s="136"/>
      <c r="DK380" s="136"/>
      <c r="DL380" s="136"/>
      <c r="DM380" s="136"/>
      <c r="DN380" s="136"/>
      <c r="DO380" s="136"/>
      <c r="DP380" s="136"/>
      <c r="DQ380" s="136"/>
      <c r="DR380" s="136"/>
      <c r="DS380" s="136"/>
      <c r="DT380" s="136"/>
      <c r="DU380" s="136"/>
      <c r="DV380" s="136"/>
      <c r="DW380" s="136"/>
      <c r="DX380" s="136"/>
    </row>
    <row r="381" spans="1:128" ht="12.75" customHeight="1">
      <c r="A381" s="136"/>
      <c r="B381" s="136"/>
      <c r="C381" s="136"/>
      <c r="D381" s="136"/>
      <c r="E381" s="136"/>
      <c r="F381" s="136"/>
      <c r="G381" s="136"/>
      <c r="H381" s="136"/>
      <c r="I381" s="136"/>
      <c r="J381" s="136"/>
      <c r="K381" s="136"/>
      <c r="L381" s="136"/>
      <c r="M381" s="136"/>
      <c r="N381" s="136"/>
      <c r="O381" s="136"/>
      <c r="P381" s="136"/>
      <c r="Q381" s="136"/>
      <c r="R381" s="136"/>
      <c r="S381" s="136"/>
      <c r="T381" s="136"/>
      <c r="U381" s="136"/>
      <c r="V381" s="136"/>
      <c r="W381" s="136"/>
      <c r="X381" s="136"/>
      <c r="Y381" s="136"/>
      <c r="Z381" s="136"/>
      <c r="AA381" s="136"/>
      <c r="AB381" s="136"/>
      <c r="AC381" s="136"/>
      <c r="AD381" s="136"/>
      <c r="AE381" s="136"/>
      <c r="AF381" s="136"/>
      <c r="AG381" s="136"/>
      <c r="AH381" s="136"/>
      <c r="AI381" s="136"/>
      <c r="AJ381" s="136"/>
      <c r="AK381" s="136"/>
      <c r="AL381" s="136"/>
      <c r="AM381" s="136"/>
      <c r="AN381" s="136"/>
      <c r="AO381" s="136"/>
      <c r="AP381" s="136"/>
      <c r="AQ381" s="136"/>
      <c r="AR381" s="211"/>
      <c r="AS381" s="136"/>
      <c r="AT381" s="136"/>
      <c r="AU381" s="136"/>
      <c r="AV381" s="136"/>
      <c r="AW381" s="136"/>
      <c r="AX381" s="136"/>
      <c r="AY381" s="136"/>
      <c r="AZ381" s="136"/>
      <c r="BA381" s="136"/>
      <c r="BB381" s="136"/>
      <c r="BC381" s="136"/>
      <c r="BD381" s="136"/>
      <c r="BE381" s="136"/>
      <c r="BF381" s="136"/>
      <c r="BG381" s="136"/>
      <c r="BH381" s="136"/>
      <c r="BI381" s="136"/>
      <c r="BJ381" s="136"/>
      <c r="BK381" s="136"/>
      <c r="BL381" s="136"/>
      <c r="BM381" s="136"/>
      <c r="BN381" s="136"/>
      <c r="BO381" s="136"/>
      <c r="BP381" s="136"/>
      <c r="BQ381" s="136"/>
      <c r="BR381" s="136"/>
      <c r="BS381" s="136"/>
      <c r="BT381" s="136"/>
      <c r="BU381" s="136"/>
      <c r="BV381" s="136"/>
      <c r="BW381" s="136"/>
      <c r="BX381" s="136"/>
      <c r="BY381" s="136"/>
      <c r="BZ381" s="136"/>
      <c r="CA381" s="136"/>
      <c r="CB381" s="136"/>
      <c r="CC381" s="136"/>
      <c r="CD381" s="136"/>
      <c r="CE381" s="136"/>
      <c r="CF381" s="211"/>
      <c r="CG381" s="136"/>
      <c r="CH381" s="136"/>
      <c r="CI381" s="136"/>
      <c r="CJ381" s="136"/>
      <c r="CK381" s="136"/>
      <c r="CL381" s="136"/>
      <c r="CM381" s="136"/>
      <c r="CN381" s="136"/>
      <c r="CO381" s="136"/>
      <c r="CP381" s="136"/>
      <c r="CQ381" s="136"/>
      <c r="CR381" s="136"/>
      <c r="CS381" s="136"/>
      <c r="CT381" s="136"/>
      <c r="CU381" s="136"/>
      <c r="CV381" s="136"/>
      <c r="CW381" s="136"/>
      <c r="CX381" s="136"/>
      <c r="CY381" s="136"/>
      <c r="CZ381" s="136"/>
      <c r="DA381" s="136"/>
      <c r="DB381" s="136"/>
      <c r="DC381" s="211"/>
      <c r="DD381" s="136"/>
      <c r="DE381" s="136"/>
      <c r="DF381" s="136"/>
      <c r="DG381" s="136"/>
      <c r="DH381" s="136"/>
      <c r="DI381" s="136"/>
      <c r="DJ381" s="136"/>
      <c r="DK381" s="136"/>
      <c r="DL381" s="136"/>
      <c r="DM381" s="136"/>
      <c r="DN381" s="136"/>
      <c r="DO381" s="136"/>
      <c r="DP381" s="136"/>
      <c r="DQ381" s="136"/>
      <c r="DR381" s="136"/>
      <c r="DS381" s="136"/>
      <c r="DT381" s="136"/>
      <c r="DU381" s="136"/>
      <c r="DV381" s="136"/>
      <c r="DW381" s="136"/>
      <c r="DX381" s="136"/>
    </row>
    <row r="382" spans="1:128" ht="12.75" customHeight="1">
      <c r="A382" s="136"/>
      <c r="B382" s="136"/>
      <c r="C382" s="136"/>
      <c r="D382" s="136"/>
      <c r="E382" s="136"/>
      <c r="F382" s="136"/>
      <c r="G382" s="136"/>
      <c r="H382" s="136"/>
      <c r="I382" s="136"/>
      <c r="J382" s="136"/>
      <c r="K382" s="136"/>
      <c r="L382" s="136"/>
      <c r="M382" s="136"/>
      <c r="N382" s="136"/>
      <c r="O382" s="136"/>
      <c r="P382" s="136"/>
      <c r="Q382" s="136"/>
      <c r="R382" s="136"/>
      <c r="S382" s="136"/>
      <c r="T382" s="136"/>
      <c r="U382" s="136"/>
      <c r="V382" s="136"/>
      <c r="W382" s="136"/>
      <c r="X382" s="136"/>
      <c r="Y382" s="136"/>
      <c r="Z382" s="136"/>
      <c r="AA382" s="136"/>
      <c r="AB382" s="136"/>
      <c r="AC382" s="136"/>
      <c r="AD382" s="136"/>
      <c r="AE382" s="136"/>
      <c r="AF382" s="136"/>
      <c r="AG382" s="136"/>
      <c r="AH382" s="136"/>
      <c r="AI382" s="136"/>
      <c r="AJ382" s="136"/>
      <c r="AK382" s="136"/>
      <c r="AL382" s="136"/>
      <c r="AM382" s="136"/>
      <c r="AN382" s="136"/>
      <c r="AO382" s="136"/>
      <c r="AP382" s="136"/>
      <c r="AQ382" s="136"/>
      <c r="AR382" s="211"/>
      <c r="AS382" s="136"/>
      <c r="AT382" s="136"/>
      <c r="AU382" s="136"/>
      <c r="AV382" s="136"/>
      <c r="AW382" s="136"/>
      <c r="AX382" s="136"/>
      <c r="AY382" s="136"/>
      <c r="AZ382" s="136"/>
      <c r="BA382" s="136"/>
      <c r="BB382" s="136"/>
      <c r="BC382" s="136"/>
      <c r="BD382" s="136"/>
      <c r="BE382" s="136"/>
      <c r="BF382" s="136"/>
      <c r="BG382" s="136"/>
      <c r="BH382" s="136"/>
      <c r="BI382" s="136"/>
      <c r="BJ382" s="136"/>
      <c r="BK382" s="136"/>
      <c r="BL382" s="136"/>
      <c r="BM382" s="136"/>
      <c r="BN382" s="136"/>
      <c r="BO382" s="136"/>
      <c r="BP382" s="136"/>
      <c r="BQ382" s="136"/>
      <c r="BR382" s="136"/>
      <c r="BS382" s="136"/>
      <c r="BT382" s="136"/>
      <c r="BU382" s="136"/>
      <c r="BV382" s="136"/>
      <c r="BW382" s="136"/>
      <c r="BX382" s="136"/>
      <c r="BY382" s="136"/>
      <c r="BZ382" s="136"/>
      <c r="CA382" s="136"/>
      <c r="CB382" s="136"/>
      <c r="CC382" s="136"/>
      <c r="CD382" s="136"/>
      <c r="CE382" s="136"/>
      <c r="CF382" s="211"/>
      <c r="CG382" s="136"/>
      <c r="CH382" s="136"/>
      <c r="CI382" s="136"/>
      <c r="CJ382" s="136"/>
      <c r="CK382" s="136"/>
      <c r="CL382" s="136"/>
      <c r="CM382" s="136"/>
      <c r="CN382" s="136"/>
      <c r="CO382" s="136"/>
      <c r="CP382" s="136"/>
      <c r="CQ382" s="136"/>
      <c r="CR382" s="136"/>
      <c r="CS382" s="136"/>
      <c r="CT382" s="136"/>
      <c r="CU382" s="136"/>
      <c r="CV382" s="136"/>
      <c r="CW382" s="136"/>
      <c r="CX382" s="136"/>
      <c r="CY382" s="136"/>
      <c r="CZ382" s="136"/>
      <c r="DA382" s="136"/>
      <c r="DB382" s="136"/>
      <c r="DC382" s="211"/>
      <c r="DD382" s="136"/>
      <c r="DE382" s="136"/>
      <c r="DF382" s="136"/>
      <c r="DG382" s="136"/>
      <c r="DH382" s="136"/>
      <c r="DI382" s="136"/>
      <c r="DJ382" s="136"/>
      <c r="DK382" s="136"/>
      <c r="DL382" s="136"/>
      <c r="DM382" s="136"/>
      <c r="DN382" s="136"/>
      <c r="DO382" s="136"/>
      <c r="DP382" s="136"/>
      <c r="DQ382" s="136"/>
      <c r="DR382" s="136"/>
      <c r="DS382" s="136"/>
      <c r="DT382" s="136"/>
      <c r="DU382" s="136"/>
      <c r="DV382" s="136"/>
      <c r="DW382" s="136"/>
      <c r="DX382" s="136"/>
    </row>
    <row r="383" spans="1:128" ht="12.75" customHeight="1">
      <c r="A383" s="136"/>
      <c r="B383" s="136"/>
      <c r="C383" s="136"/>
      <c r="D383" s="136"/>
      <c r="E383" s="136"/>
      <c r="F383" s="136"/>
      <c r="G383" s="136"/>
      <c r="H383" s="136"/>
      <c r="I383" s="136"/>
      <c r="J383" s="136"/>
      <c r="K383" s="136"/>
      <c r="L383" s="136"/>
      <c r="M383" s="136"/>
      <c r="N383" s="136"/>
      <c r="O383" s="136"/>
      <c r="P383" s="136"/>
      <c r="Q383" s="136"/>
      <c r="R383" s="136"/>
      <c r="S383" s="136"/>
      <c r="T383" s="136"/>
      <c r="U383" s="136"/>
      <c r="V383" s="136"/>
      <c r="W383" s="136"/>
      <c r="X383" s="136"/>
      <c r="Y383" s="136"/>
      <c r="Z383" s="136"/>
      <c r="AA383" s="136"/>
      <c r="AB383" s="136"/>
      <c r="AC383" s="136"/>
      <c r="AD383" s="136"/>
      <c r="AE383" s="136"/>
      <c r="AF383" s="136"/>
      <c r="AG383" s="136"/>
      <c r="AH383" s="136"/>
      <c r="AI383" s="136"/>
      <c r="AJ383" s="136"/>
      <c r="AK383" s="136"/>
      <c r="AL383" s="136"/>
      <c r="AM383" s="136"/>
      <c r="AN383" s="136"/>
      <c r="AO383" s="136"/>
      <c r="AP383" s="136"/>
      <c r="AQ383" s="136"/>
      <c r="AR383" s="211"/>
      <c r="AS383" s="136"/>
      <c r="AT383" s="136"/>
      <c r="AU383" s="136"/>
      <c r="AV383" s="136"/>
      <c r="AW383" s="136"/>
      <c r="AX383" s="136"/>
      <c r="AY383" s="136"/>
      <c r="AZ383" s="136"/>
      <c r="BA383" s="136"/>
      <c r="BB383" s="136"/>
      <c r="BC383" s="136"/>
      <c r="BD383" s="136"/>
      <c r="BE383" s="136"/>
      <c r="BF383" s="136"/>
      <c r="BG383" s="136"/>
      <c r="BH383" s="136"/>
      <c r="BI383" s="136"/>
      <c r="BJ383" s="136"/>
      <c r="BK383" s="136"/>
      <c r="BL383" s="136"/>
      <c r="BM383" s="136"/>
      <c r="BN383" s="136"/>
      <c r="BO383" s="136"/>
      <c r="BP383" s="136"/>
      <c r="BQ383" s="136"/>
      <c r="BR383" s="136"/>
      <c r="BS383" s="136"/>
      <c r="BT383" s="136"/>
      <c r="BU383" s="136"/>
      <c r="BV383" s="136"/>
      <c r="BW383" s="136"/>
      <c r="BX383" s="136"/>
      <c r="BY383" s="136"/>
      <c r="BZ383" s="136"/>
      <c r="CA383" s="136"/>
      <c r="CB383" s="136"/>
      <c r="CC383" s="136"/>
      <c r="CD383" s="136"/>
      <c r="CE383" s="136"/>
      <c r="CF383" s="211"/>
      <c r="CG383" s="136"/>
      <c r="CH383" s="136"/>
      <c r="CI383" s="136"/>
      <c r="CJ383" s="136"/>
      <c r="CK383" s="136"/>
      <c r="CL383" s="136"/>
      <c r="CM383" s="136"/>
      <c r="CN383" s="136"/>
      <c r="CO383" s="136"/>
      <c r="CP383" s="136"/>
      <c r="CQ383" s="136"/>
      <c r="CR383" s="136"/>
      <c r="CS383" s="136"/>
      <c r="CT383" s="136"/>
      <c r="CU383" s="136"/>
      <c r="CV383" s="136"/>
      <c r="CW383" s="136"/>
      <c r="CX383" s="136"/>
      <c r="CY383" s="136"/>
      <c r="CZ383" s="136"/>
      <c r="DA383" s="136"/>
      <c r="DB383" s="136"/>
      <c r="DC383" s="211"/>
      <c r="DD383" s="136"/>
      <c r="DE383" s="136"/>
      <c r="DF383" s="136"/>
      <c r="DG383" s="136"/>
      <c r="DH383" s="136"/>
      <c r="DI383" s="136"/>
      <c r="DJ383" s="136"/>
      <c r="DK383" s="136"/>
      <c r="DL383" s="136"/>
      <c r="DM383" s="136"/>
      <c r="DN383" s="136"/>
      <c r="DO383" s="136"/>
      <c r="DP383" s="136"/>
      <c r="DQ383" s="136"/>
      <c r="DR383" s="136"/>
      <c r="DS383" s="136"/>
      <c r="DT383" s="136"/>
      <c r="DU383" s="136"/>
      <c r="DV383" s="136"/>
      <c r="DW383" s="136"/>
      <c r="DX383" s="136"/>
    </row>
    <row r="384" spans="1:128" ht="12.75" customHeight="1">
      <c r="A384" s="136"/>
      <c r="B384" s="136"/>
      <c r="C384" s="136"/>
      <c r="D384" s="136"/>
      <c r="E384" s="136"/>
      <c r="F384" s="136"/>
      <c r="G384" s="136"/>
      <c r="H384" s="136"/>
      <c r="I384" s="136"/>
      <c r="J384" s="136"/>
      <c r="K384" s="136"/>
      <c r="L384" s="136"/>
      <c r="M384" s="136"/>
      <c r="N384" s="136"/>
      <c r="O384" s="136"/>
      <c r="P384" s="136"/>
      <c r="Q384" s="136"/>
      <c r="R384" s="136"/>
      <c r="S384" s="136"/>
      <c r="T384" s="136"/>
      <c r="U384" s="136"/>
      <c r="V384" s="136"/>
      <c r="W384" s="136"/>
      <c r="X384" s="136"/>
      <c r="Y384" s="136"/>
      <c r="Z384" s="136"/>
      <c r="AA384" s="136"/>
      <c r="AB384" s="136"/>
      <c r="AC384" s="136"/>
      <c r="AD384" s="136"/>
      <c r="AE384" s="136"/>
      <c r="AF384" s="136"/>
      <c r="AG384" s="136"/>
      <c r="AH384" s="136"/>
      <c r="AI384" s="136"/>
      <c r="AJ384" s="136"/>
      <c r="AK384" s="136"/>
      <c r="AL384" s="136"/>
      <c r="AM384" s="136"/>
      <c r="AN384" s="136"/>
      <c r="AO384" s="136"/>
      <c r="AP384" s="136"/>
      <c r="AQ384" s="136"/>
      <c r="AR384" s="211"/>
      <c r="AS384" s="136"/>
      <c r="AT384" s="136"/>
      <c r="AU384" s="136"/>
      <c r="AV384" s="136"/>
      <c r="AW384" s="136"/>
      <c r="AX384" s="136"/>
      <c r="AY384" s="136"/>
      <c r="AZ384" s="136"/>
      <c r="BA384" s="136"/>
      <c r="BB384" s="136"/>
      <c r="BC384" s="136"/>
      <c r="BD384" s="136"/>
      <c r="BE384" s="136"/>
      <c r="BF384" s="136"/>
      <c r="BG384" s="136"/>
      <c r="BH384" s="136"/>
      <c r="BI384" s="136"/>
      <c r="BJ384" s="136"/>
      <c r="BK384" s="136"/>
      <c r="BL384" s="136"/>
      <c r="BM384" s="136"/>
      <c r="BN384" s="136"/>
      <c r="BO384" s="136"/>
      <c r="BP384" s="136"/>
      <c r="BQ384" s="136"/>
      <c r="BR384" s="136"/>
      <c r="BS384" s="136"/>
      <c r="BT384" s="136"/>
      <c r="BU384" s="136"/>
      <c r="BV384" s="136"/>
      <c r="BW384" s="136"/>
      <c r="BX384" s="136"/>
      <c r="BY384" s="136"/>
      <c r="BZ384" s="136"/>
      <c r="CA384" s="136"/>
      <c r="CB384" s="136"/>
      <c r="CC384" s="136"/>
      <c r="CD384" s="136"/>
      <c r="CE384" s="136"/>
      <c r="CF384" s="211"/>
      <c r="CG384" s="136"/>
      <c r="CH384" s="136"/>
      <c r="CI384" s="136"/>
      <c r="CJ384" s="136"/>
      <c r="CK384" s="136"/>
      <c r="CL384" s="136"/>
      <c r="CM384" s="136"/>
      <c r="CN384" s="136"/>
      <c r="CO384" s="136"/>
      <c r="CP384" s="136"/>
      <c r="CQ384" s="136"/>
      <c r="CR384" s="136"/>
      <c r="CS384" s="136"/>
      <c r="CT384" s="136"/>
      <c r="CU384" s="136"/>
      <c r="CV384" s="136"/>
      <c r="CW384" s="136"/>
      <c r="CX384" s="136"/>
      <c r="CY384" s="136"/>
      <c r="CZ384" s="136"/>
      <c r="DA384" s="136"/>
      <c r="DB384" s="136"/>
      <c r="DC384" s="211"/>
      <c r="DD384" s="136"/>
      <c r="DE384" s="136"/>
      <c r="DF384" s="136"/>
      <c r="DG384" s="136"/>
      <c r="DH384" s="136"/>
      <c r="DI384" s="136"/>
      <c r="DJ384" s="136"/>
      <c r="DK384" s="136"/>
      <c r="DL384" s="136"/>
      <c r="DM384" s="136"/>
      <c r="DN384" s="136"/>
      <c r="DO384" s="136"/>
      <c r="DP384" s="136"/>
      <c r="DQ384" s="136"/>
      <c r="DR384" s="136"/>
      <c r="DS384" s="136"/>
      <c r="DT384" s="136"/>
      <c r="DU384" s="136"/>
      <c r="DV384" s="136"/>
      <c r="DW384" s="136"/>
      <c r="DX384" s="136"/>
    </row>
    <row r="385" spans="1:128" ht="12.75" customHeight="1">
      <c r="A385" s="136"/>
      <c r="B385" s="136"/>
      <c r="C385" s="136"/>
      <c r="D385" s="136"/>
      <c r="E385" s="136"/>
      <c r="F385" s="136"/>
      <c r="G385" s="136"/>
      <c r="H385" s="136"/>
      <c r="I385" s="136"/>
      <c r="J385" s="136"/>
      <c r="K385" s="136"/>
      <c r="L385" s="136"/>
      <c r="M385" s="136"/>
      <c r="N385" s="136"/>
      <c r="O385" s="136"/>
      <c r="P385" s="136"/>
      <c r="Q385" s="136"/>
      <c r="R385" s="136"/>
      <c r="S385" s="136"/>
      <c r="T385" s="136"/>
      <c r="U385" s="136"/>
      <c r="V385" s="136"/>
      <c r="W385" s="136"/>
      <c r="X385" s="136"/>
      <c r="Y385" s="136"/>
      <c r="Z385" s="136"/>
      <c r="AA385" s="136"/>
      <c r="AB385" s="136"/>
      <c r="AC385" s="136"/>
      <c r="AD385" s="136"/>
      <c r="AE385" s="136"/>
      <c r="AF385" s="136"/>
      <c r="AG385" s="136"/>
      <c r="AH385" s="136"/>
      <c r="AI385" s="136"/>
      <c r="AJ385" s="136"/>
      <c r="AK385" s="136"/>
      <c r="AL385" s="136"/>
      <c r="AM385" s="136"/>
      <c r="AN385" s="136"/>
      <c r="AO385" s="136"/>
      <c r="AP385" s="136"/>
      <c r="AQ385" s="136"/>
      <c r="AR385" s="211"/>
      <c r="AS385" s="136"/>
      <c r="AT385" s="136"/>
      <c r="AU385" s="136"/>
      <c r="AV385" s="136"/>
      <c r="AW385" s="136"/>
      <c r="AX385" s="136"/>
      <c r="AY385" s="136"/>
      <c r="AZ385" s="136"/>
      <c r="BA385" s="136"/>
      <c r="BB385" s="136"/>
      <c r="BC385" s="136"/>
      <c r="BD385" s="136"/>
      <c r="BE385" s="136"/>
      <c r="BF385" s="136"/>
      <c r="BG385" s="136"/>
      <c r="BH385" s="136"/>
      <c r="BI385" s="136"/>
      <c r="BJ385" s="136"/>
      <c r="BK385" s="136"/>
      <c r="BL385" s="136"/>
      <c r="BM385" s="136"/>
      <c r="BN385" s="136"/>
      <c r="BO385" s="136"/>
      <c r="BP385" s="136"/>
      <c r="BQ385" s="136"/>
      <c r="BR385" s="136"/>
      <c r="BS385" s="136"/>
      <c r="BT385" s="136"/>
      <c r="BU385" s="136"/>
      <c r="BV385" s="136"/>
      <c r="BW385" s="136"/>
      <c r="BX385" s="136"/>
      <c r="BY385" s="136"/>
      <c r="BZ385" s="136"/>
      <c r="CA385" s="136"/>
      <c r="CB385" s="136"/>
      <c r="CC385" s="136"/>
      <c r="CD385" s="136"/>
      <c r="CE385" s="136"/>
      <c r="CF385" s="211"/>
      <c r="CG385" s="136"/>
      <c r="CH385" s="136"/>
      <c r="CI385" s="136"/>
      <c r="CJ385" s="136"/>
      <c r="CK385" s="136"/>
      <c r="CL385" s="136"/>
      <c r="CM385" s="136"/>
      <c r="CN385" s="136"/>
      <c r="CO385" s="136"/>
      <c r="CP385" s="136"/>
      <c r="CQ385" s="136"/>
      <c r="CR385" s="136"/>
      <c r="CS385" s="136"/>
      <c r="CT385" s="136"/>
      <c r="CU385" s="136"/>
      <c r="CV385" s="136"/>
      <c r="CW385" s="136"/>
      <c r="CX385" s="136"/>
      <c r="CY385" s="136"/>
      <c r="CZ385" s="136"/>
      <c r="DA385" s="136"/>
      <c r="DB385" s="136"/>
      <c r="DC385" s="211"/>
      <c r="DD385" s="136"/>
      <c r="DE385" s="136"/>
      <c r="DF385" s="136"/>
      <c r="DG385" s="136"/>
      <c r="DH385" s="136"/>
      <c r="DI385" s="136"/>
      <c r="DJ385" s="136"/>
      <c r="DK385" s="136"/>
      <c r="DL385" s="136"/>
      <c r="DM385" s="136"/>
      <c r="DN385" s="136"/>
      <c r="DO385" s="136"/>
      <c r="DP385" s="136"/>
      <c r="DQ385" s="136"/>
      <c r="DR385" s="136"/>
      <c r="DS385" s="136"/>
      <c r="DT385" s="136"/>
      <c r="DU385" s="136"/>
      <c r="DV385" s="136"/>
      <c r="DW385" s="136"/>
      <c r="DX385" s="136"/>
    </row>
    <row r="386" spans="1:128" ht="12.75" customHeight="1">
      <c r="A386" s="136"/>
      <c r="B386" s="136"/>
      <c r="C386" s="136"/>
      <c r="D386" s="136"/>
      <c r="E386" s="136"/>
      <c r="F386" s="136"/>
      <c r="G386" s="136"/>
      <c r="H386" s="136"/>
      <c r="I386" s="136"/>
      <c r="J386" s="136"/>
      <c r="K386" s="136"/>
      <c r="L386" s="136"/>
      <c r="M386" s="136"/>
      <c r="N386" s="136"/>
      <c r="O386" s="136"/>
      <c r="P386" s="136"/>
      <c r="Q386" s="136"/>
      <c r="R386" s="136"/>
      <c r="S386" s="136"/>
      <c r="T386" s="136"/>
      <c r="U386" s="136"/>
      <c r="V386" s="136"/>
      <c r="W386" s="136"/>
      <c r="X386" s="136"/>
      <c r="Y386" s="136"/>
      <c r="Z386" s="136"/>
      <c r="AA386" s="136"/>
      <c r="AB386" s="136"/>
      <c r="AC386" s="136"/>
      <c r="AD386" s="136"/>
      <c r="AE386" s="136"/>
      <c r="AF386" s="136"/>
      <c r="AG386" s="136"/>
      <c r="AH386" s="136"/>
      <c r="AI386" s="136"/>
      <c r="AJ386" s="136"/>
      <c r="AK386" s="136"/>
      <c r="AL386" s="136"/>
      <c r="AM386" s="136"/>
      <c r="AN386" s="136"/>
      <c r="AO386" s="136"/>
      <c r="AP386" s="136"/>
      <c r="AQ386" s="136"/>
      <c r="AR386" s="211"/>
      <c r="AS386" s="136"/>
      <c r="AT386" s="136"/>
      <c r="AU386" s="136"/>
      <c r="AV386" s="136"/>
      <c r="AW386" s="136"/>
      <c r="AX386" s="136"/>
      <c r="AY386" s="136"/>
      <c r="AZ386" s="136"/>
      <c r="BA386" s="136"/>
      <c r="BB386" s="136"/>
      <c r="BC386" s="136"/>
      <c r="BD386" s="136"/>
      <c r="BE386" s="136"/>
      <c r="BF386" s="136"/>
      <c r="BG386" s="136"/>
      <c r="BH386" s="136"/>
      <c r="BI386" s="136"/>
      <c r="BJ386" s="136"/>
      <c r="BK386" s="136"/>
      <c r="BL386" s="136"/>
      <c r="BM386" s="136"/>
      <c r="BN386" s="136"/>
      <c r="BO386" s="136"/>
      <c r="BP386" s="136"/>
      <c r="BQ386" s="136"/>
      <c r="BR386" s="136"/>
      <c r="BS386" s="136"/>
      <c r="BT386" s="136"/>
      <c r="BU386" s="136"/>
      <c r="BV386" s="136"/>
      <c r="BW386" s="136"/>
      <c r="BX386" s="136"/>
      <c r="BY386" s="136"/>
      <c r="BZ386" s="136"/>
      <c r="CA386" s="136"/>
      <c r="CB386" s="136"/>
      <c r="CC386" s="136"/>
      <c r="CD386" s="136"/>
      <c r="CE386" s="136"/>
      <c r="CF386" s="211"/>
      <c r="CG386" s="136"/>
      <c r="CH386" s="136"/>
      <c r="CI386" s="136"/>
      <c r="CJ386" s="136"/>
      <c r="CK386" s="136"/>
      <c r="CL386" s="136"/>
      <c r="CM386" s="136"/>
      <c r="CN386" s="136"/>
      <c r="CO386" s="136"/>
      <c r="CP386" s="136"/>
      <c r="CQ386" s="136"/>
      <c r="CR386" s="136"/>
      <c r="CS386" s="136"/>
      <c r="CT386" s="136"/>
      <c r="CU386" s="136"/>
      <c r="CV386" s="136"/>
      <c r="CW386" s="136"/>
      <c r="CX386" s="136"/>
      <c r="CY386" s="136"/>
      <c r="CZ386" s="136"/>
      <c r="DA386" s="136"/>
      <c r="DB386" s="136"/>
      <c r="DC386" s="211"/>
      <c r="DD386" s="136"/>
      <c r="DE386" s="136"/>
      <c r="DF386" s="136"/>
      <c r="DG386" s="136"/>
      <c r="DH386" s="136"/>
      <c r="DI386" s="136"/>
      <c r="DJ386" s="136"/>
      <c r="DK386" s="136"/>
      <c r="DL386" s="136"/>
      <c r="DM386" s="136"/>
      <c r="DN386" s="136"/>
      <c r="DO386" s="136"/>
      <c r="DP386" s="136"/>
      <c r="DQ386" s="136"/>
      <c r="DR386" s="136"/>
      <c r="DS386" s="136"/>
      <c r="DT386" s="136"/>
      <c r="DU386" s="136"/>
      <c r="DV386" s="136"/>
      <c r="DW386" s="136"/>
      <c r="DX386" s="136"/>
    </row>
    <row r="387" spans="1:128" ht="12.75" customHeight="1">
      <c r="A387" s="136"/>
      <c r="B387" s="136"/>
      <c r="C387" s="136"/>
      <c r="D387" s="136"/>
      <c r="E387" s="136"/>
      <c r="F387" s="136"/>
      <c r="G387" s="136"/>
      <c r="H387" s="136"/>
      <c r="I387" s="136"/>
      <c r="J387" s="136"/>
      <c r="K387" s="136"/>
      <c r="L387" s="136"/>
      <c r="M387" s="136"/>
      <c r="N387" s="136"/>
      <c r="O387" s="136"/>
      <c r="P387" s="136"/>
      <c r="Q387" s="136"/>
      <c r="R387" s="136"/>
      <c r="S387" s="136"/>
      <c r="T387" s="136"/>
      <c r="U387" s="136"/>
      <c r="V387" s="136"/>
      <c r="W387" s="136"/>
      <c r="X387" s="136"/>
      <c r="Y387" s="136"/>
      <c r="Z387" s="136"/>
      <c r="AA387" s="136"/>
      <c r="AB387" s="136"/>
      <c r="AC387" s="136"/>
      <c r="AD387" s="136"/>
      <c r="AE387" s="136"/>
      <c r="AF387" s="136"/>
      <c r="AG387" s="136"/>
      <c r="AH387" s="136"/>
      <c r="AI387" s="136"/>
      <c r="AJ387" s="136"/>
      <c r="AK387" s="136"/>
      <c r="AL387" s="136"/>
      <c r="AM387" s="136"/>
      <c r="AN387" s="136"/>
      <c r="AO387" s="136"/>
      <c r="AP387" s="136"/>
      <c r="AQ387" s="136"/>
      <c r="AR387" s="211"/>
      <c r="AS387" s="136"/>
      <c r="AT387" s="136"/>
      <c r="AU387" s="136"/>
      <c r="AV387" s="136"/>
      <c r="AW387" s="136"/>
      <c r="AX387" s="136"/>
      <c r="AY387" s="136"/>
      <c r="AZ387" s="136"/>
      <c r="BA387" s="136"/>
      <c r="BB387" s="136"/>
      <c r="BC387" s="136"/>
      <c r="BD387" s="136"/>
      <c r="BE387" s="136"/>
      <c r="BF387" s="136"/>
      <c r="BG387" s="136"/>
      <c r="BH387" s="136"/>
      <c r="BI387" s="136"/>
      <c r="BJ387" s="136"/>
      <c r="BK387" s="136"/>
      <c r="BL387" s="136"/>
      <c r="BM387" s="136"/>
      <c r="BN387" s="136"/>
      <c r="BO387" s="136"/>
      <c r="BP387" s="136"/>
      <c r="BQ387" s="136"/>
      <c r="BR387" s="136"/>
      <c r="BS387" s="136"/>
      <c r="BT387" s="136"/>
      <c r="BU387" s="136"/>
      <c r="BV387" s="136"/>
      <c r="BW387" s="136"/>
      <c r="BX387" s="136"/>
      <c r="BY387" s="136"/>
      <c r="BZ387" s="136"/>
      <c r="CA387" s="136"/>
      <c r="CB387" s="136"/>
      <c r="CC387" s="136"/>
      <c r="CD387" s="136"/>
      <c r="CE387" s="136"/>
      <c r="CF387" s="211"/>
      <c r="CG387" s="136"/>
      <c r="CH387" s="136"/>
      <c r="CI387" s="136"/>
      <c r="CJ387" s="136"/>
      <c r="CK387" s="136"/>
      <c r="CL387" s="136"/>
      <c r="CM387" s="136"/>
      <c r="CN387" s="136"/>
      <c r="CO387" s="136"/>
      <c r="CP387" s="136"/>
      <c r="CQ387" s="136"/>
      <c r="CR387" s="136"/>
      <c r="CS387" s="136"/>
      <c r="CT387" s="136"/>
      <c r="CU387" s="136"/>
      <c r="CV387" s="136"/>
      <c r="CW387" s="136"/>
      <c r="CX387" s="136"/>
      <c r="CY387" s="136"/>
      <c r="CZ387" s="136"/>
      <c r="DA387" s="136"/>
      <c r="DB387" s="136"/>
      <c r="DC387" s="211"/>
      <c r="DD387" s="136"/>
      <c r="DE387" s="136"/>
      <c r="DF387" s="136"/>
      <c r="DG387" s="136"/>
      <c r="DH387" s="136"/>
      <c r="DI387" s="136"/>
      <c r="DJ387" s="136"/>
      <c r="DK387" s="136"/>
      <c r="DL387" s="136"/>
      <c r="DM387" s="136"/>
      <c r="DN387" s="136"/>
      <c r="DO387" s="136"/>
      <c r="DP387" s="136"/>
      <c r="DQ387" s="136"/>
      <c r="DR387" s="136"/>
      <c r="DS387" s="136"/>
      <c r="DT387" s="136"/>
      <c r="DU387" s="136"/>
      <c r="DV387" s="136"/>
      <c r="DW387" s="136"/>
      <c r="DX387" s="136"/>
    </row>
    <row r="388" spans="1:128" ht="12.75" customHeight="1">
      <c r="A388" s="136"/>
      <c r="B388" s="136"/>
      <c r="C388" s="136"/>
      <c r="D388" s="136"/>
      <c r="E388" s="136"/>
      <c r="F388" s="136"/>
      <c r="G388" s="136"/>
      <c r="H388" s="136"/>
      <c r="I388" s="136"/>
      <c r="J388" s="136"/>
      <c r="K388" s="136"/>
      <c r="L388" s="136"/>
      <c r="M388" s="136"/>
      <c r="N388" s="136"/>
      <c r="O388" s="136"/>
      <c r="P388" s="136"/>
      <c r="Q388" s="136"/>
      <c r="R388" s="136"/>
      <c r="S388" s="136"/>
      <c r="T388" s="136"/>
      <c r="U388" s="136"/>
      <c r="V388" s="136"/>
      <c r="W388" s="136"/>
      <c r="X388" s="136"/>
      <c r="Y388" s="136"/>
      <c r="Z388" s="136"/>
      <c r="AA388" s="136"/>
      <c r="AB388" s="136"/>
      <c r="AC388" s="136"/>
      <c r="AD388" s="136"/>
      <c r="AE388" s="136"/>
      <c r="AF388" s="136"/>
      <c r="AG388" s="136"/>
      <c r="AH388" s="136"/>
      <c r="AI388" s="136"/>
      <c r="AJ388" s="136"/>
      <c r="AK388" s="136"/>
      <c r="AL388" s="136"/>
      <c r="AM388" s="136"/>
      <c r="AN388" s="136"/>
      <c r="AO388" s="136"/>
      <c r="AP388" s="136"/>
      <c r="AQ388" s="136"/>
      <c r="AR388" s="211"/>
      <c r="AS388" s="136"/>
      <c r="AT388" s="136"/>
      <c r="AU388" s="136"/>
      <c r="AV388" s="136"/>
      <c r="AW388" s="136"/>
      <c r="AX388" s="136"/>
      <c r="AY388" s="136"/>
      <c r="AZ388" s="136"/>
      <c r="BA388" s="136"/>
      <c r="BB388" s="136"/>
      <c r="BC388" s="136"/>
      <c r="BD388" s="136"/>
      <c r="BE388" s="136"/>
      <c r="BF388" s="136"/>
      <c r="BG388" s="136"/>
      <c r="BH388" s="136"/>
      <c r="BI388" s="136"/>
      <c r="BJ388" s="136"/>
      <c r="BK388" s="136"/>
      <c r="BL388" s="136"/>
      <c r="BM388" s="136"/>
      <c r="BN388" s="136"/>
      <c r="BO388" s="136"/>
      <c r="BP388" s="136"/>
      <c r="BQ388" s="136"/>
      <c r="BR388" s="136"/>
      <c r="BS388" s="136"/>
      <c r="BT388" s="136"/>
      <c r="BU388" s="136"/>
      <c r="BV388" s="136"/>
      <c r="BW388" s="136"/>
      <c r="BX388" s="136"/>
      <c r="BY388" s="136"/>
      <c r="BZ388" s="136"/>
      <c r="CA388" s="136"/>
      <c r="CB388" s="136"/>
      <c r="CC388" s="136"/>
      <c r="CD388" s="136"/>
      <c r="CE388" s="136"/>
      <c r="CF388" s="211"/>
      <c r="CG388" s="136"/>
      <c r="CH388" s="136"/>
      <c r="CI388" s="136"/>
      <c r="CJ388" s="136"/>
      <c r="CK388" s="136"/>
      <c r="CL388" s="136"/>
      <c r="CM388" s="136"/>
      <c r="CN388" s="136"/>
      <c r="CO388" s="136"/>
      <c r="CP388" s="136"/>
      <c r="CQ388" s="136"/>
      <c r="CR388" s="136"/>
      <c r="CS388" s="136"/>
      <c r="CT388" s="136"/>
      <c r="CU388" s="136"/>
      <c r="CV388" s="136"/>
      <c r="CW388" s="136"/>
      <c r="CX388" s="136"/>
      <c r="CY388" s="136"/>
      <c r="CZ388" s="136"/>
      <c r="DA388" s="136"/>
      <c r="DB388" s="136"/>
      <c r="DC388" s="211"/>
      <c r="DD388" s="136"/>
      <c r="DE388" s="136"/>
      <c r="DF388" s="136"/>
      <c r="DG388" s="136"/>
      <c r="DH388" s="136"/>
      <c r="DI388" s="136"/>
      <c r="DJ388" s="136"/>
      <c r="DK388" s="136"/>
      <c r="DL388" s="136"/>
      <c r="DM388" s="136"/>
      <c r="DN388" s="136"/>
      <c r="DO388" s="136"/>
      <c r="DP388" s="136"/>
      <c r="DQ388" s="136"/>
      <c r="DR388" s="136"/>
      <c r="DS388" s="136"/>
      <c r="DT388" s="136"/>
      <c r="DU388" s="136"/>
      <c r="DV388" s="136"/>
      <c r="DW388" s="136"/>
      <c r="DX388" s="136"/>
    </row>
    <row r="389" spans="1:128" ht="12.75" customHeight="1">
      <c r="A389" s="136"/>
      <c r="B389" s="136"/>
      <c r="C389" s="136"/>
      <c r="D389" s="136"/>
      <c r="E389" s="136"/>
      <c r="F389" s="136"/>
      <c r="G389" s="136"/>
      <c r="H389" s="136"/>
      <c r="I389" s="136"/>
      <c r="J389" s="136"/>
      <c r="K389" s="136"/>
      <c r="L389" s="136"/>
      <c r="M389" s="136"/>
      <c r="N389" s="136"/>
      <c r="O389" s="136"/>
      <c r="P389" s="136"/>
      <c r="Q389" s="136"/>
      <c r="R389" s="136"/>
      <c r="S389" s="136"/>
      <c r="T389" s="136"/>
      <c r="U389" s="136"/>
      <c r="V389" s="136"/>
      <c r="W389" s="136"/>
      <c r="X389" s="136"/>
      <c r="Y389" s="136"/>
      <c r="Z389" s="136"/>
      <c r="AA389" s="136"/>
      <c r="AB389" s="136"/>
      <c r="AC389" s="136"/>
      <c r="AD389" s="136"/>
      <c r="AE389" s="136"/>
      <c r="AF389" s="136"/>
      <c r="AG389" s="136"/>
      <c r="AH389" s="136"/>
      <c r="AI389" s="136"/>
      <c r="AJ389" s="136"/>
      <c r="AK389" s="136"/>
      <c r="AL389" s="136"/>
      <c r="AM389" s="136"/>
      <c r="AN389" s="136"/>
      <c r="AO389" s="136"/>
      <c r="AP389" s="136"/>
      <c r="AQ389" s="136"/>
      <c r="AR389" s="211"/>
      <c r="AS389" s="136"/>
      <c r="AT389" s="136"/>
      <c r="AU389" s="136"/>
      <c r="AV389" s="136"/>
      <c r="AW389" s="136"/>
      <c r="AX389" s="136"/>
      <c r="AY389" s="136"/>
      <c r="AZ389" s="136"/>
      <c r="BA389" s="136"/>
      <c r="BB389" s="136"/>
      <c r="BC389" s="136"/>
      <c r="BD389" s="136"/>
      <c r="BE389" s="136"/>
      <c r="BF389" s="136"/>
      <c r="BG389" s="136"/>
      <c r="BH389" s="136"/>
      <c r="BI389" s="136"/>
      <c r="BJ389" s="136"/>
      <c r="BK389" s="136"/>
      <c r="BL389" s="136"/>
      <c r="BM389" s="136"/>
      <c r="BN389" s="136"/>
      <c r="BO389" s="136"/>
      <c r="BP389" s="136"/>
      <c r="BQ389" s="136"/>
      <c r="BR389" s="136"/>
      <c r="BS389" s="136"/>
      <c r="BT389" s="136"/>
      <c r="BU389" s="136"/>
      <c r="BV389" s="136"/>
      <c r="BW389" s="136"/>
      <c r="BX389" s="136"/>
      <c r="BY389" s="136"/>
      <c r="BZ389" s="136"/>
      <c r="CA389" s="136"/>
      <c r="CB389" s="136"/>
      <c r="CC389" s="136"/>
      <c r="CD389" s="136"/>
      <c r="CE389" s="136"/>
      <c r="CF389" s="211"/>
      <c r="CG389" s="136"/>
      <c r="CH389" s="136"/>
      <c r="CI389" s="136"/>
      <c r="CJ389" s="136"/>
      <c r="CK389" s="136"/>
      <c r="CL389" s="136"/>
      <c r="CM389" s="136"/>
      <c r="CN389" s="136"/>
      <c r="CO389" s="136"/>
      <c r="CP389" s="136"/>
      <c r="CQ389" s="136"/>
      <c r="CR389" s="136"/>
      <c r="CS389" s="136"/>
      <c r="CT389" s="136"/>
      <c r="CU389" s="136"/>
      <c r="CV389" s="136"/>
      <c r="CW389" s="136"/>
      <c r="CX389" s="136"/>
      <c r="CY389" s="136"/>
      <c r="CZ389" s="136"/>
      <c r="DA389" s="136"/>
      <c r="DB389" s="136"/>
      <c r="DC389" s="211"/>
      <c r="DD389" s="136"/>
      <c r="DE389" s="136"/>
      <c r="DF389" s="136"/>
      <c r="DG389" s="136"/>
      <c r="DH389" s="136"/>
      <c r="DI389" s="136"/>
      <c r="DJ389" s="136"/>
      <c r="DK389" s="136"/>
      <c r="DL389" s="136"/>
      <c r="DM389" s="136"/>
      <c r="DN389" s="136"/>
      <c r="DO389" s="136"/>
      <c r="DP389" s="136"/>
      <c r="DQ389" s="136"/>
      <c r="DR389" s="136"/>
      <c r="DS389" s="136"/>
      <c r="DT389" s="136"/>
      <c r="DU389" s="136"/>
      <c r="DV389" s="136"/>
      <c r="DW389" s="136"/>
      <c r="DX389" s="136"/>
    </row>
    <row r="390" spans="1:128" ht="12.75" customHeight="1">
      <c r="A390" s="136"/>
      <c r="B390" s="136"/>
      <c r="C390" s="136"/>
      <c r="D390" s="136"/>
      <c r="E390" s="136"/>
      <c r="F390" s="136"/>
      <c r="G390" s="136"/>
      <c r="H390" s="136"/>
      <c r="I390" s="136"/>
      <c r="J390" s="136"/>
      <c r="K390" s="136"/>
      <c r="L390" s="136"/>
      <c r="M390" s="136"/>
      <c r="N390" s="136"/>
      <c r="O390" s="136"/>
      <c r="P390" s="136"/>
      <c r="Q390" s="136"/>
      <c r="R390" s="136"/>
      <c r="S390" s="136"/>
      <c r="T390" s="136"/>
      <c r="U390" s="136"/>
      <c r="V390" s="136"/>
      <c r="W390" s="136"/>
      <c r="X390" s="136"/>
      <c r="Y390" s="136"/>
      <c r="Z390" s="136"/>
      <c r="AA390" s="136"/>
      <c r="AB390" s="136"/>
      <c r="AC390" s="136"/>
      <c r="AD390" s="136"/>
      <c r="AE390" s="136"/>
      <c r="AF390" s="136"/>
      <c r="AG390" s="136"/>
      <c r="AH390" s="136"/>
      <c r="AI390" s="136"/>
      <c r="AJ390" s="136"/>
      <c r="AK390" s="136"/>
      <c r="AL390" s="136"/>
      <c r="AM390" s="136"/>
      <c r="AN390" s="136"/>
      <c r="AO390" s="136"/>
      <c r="AP390" s="136"/>
      <c r="AQ390" s="136"/>
      <c r="AR390" s="211"/>
      <c r="AS390" s="136"/>
      <c r="AT390" s="136"/>
      <c r="AU390" s="136"/>
      <c r="AV390" s="136"/>
      <c r="AW390" s="136"/>
      <c r="AX390" s="136"/>
      <c r="AY390" s="136"/>
      <c r="AZ390" s="136"/>
      <c r="BA390" s="136"/>
      <c r="BB390" s="136"/>
      <c r="BC390" s="136"/>
      <c r="BD390" s="136"/>
      <c r="BE390" s="136"/>
      <c r="BF390" s="136"/>
      <c r="BG390" s="136"/>
      <c r="BH390" s="136"/>
      <c r="BI390" s="136"/>
      <c r="BJ390" s="136"/>
      <c r="BK390" s="136"/>
      <c r="BL390" s="136"/>
      <c r="BM390" s="136"/>
      <c r="BN390" s="136"/>
      <c r="BO390" s="136"/>
      <c r="BP390" s="136"/>
      <c r="BQ390" s="136"/>
      <c r="BR390" s="136"/>
      <c r="BS390" s="136"/>
      <c r="BT390" s="136"/>
      <c r="BU390" s="136"/>
      <c r="BV390" s="136"/>
      <c r="BW390" s="136"/>
      <c r="BX390" s="136"/>
      <c r="BY390" s="136"/>
      <c r="BZ390" s="136"/>
      <c r="CA390" s="136"/>
      <c r="CB390" s="136"/>
      <c r="CC390" s="136"/>
      <c r="CD390" s="136"/>
      <c r="CE390" s="136"/>
      <c r="CF390" s="211"/>
      <c r="CG390" s="136"/>
      <c r="CH390" s="136"/>
      <c r="CI390" s="136"/>
      <c r="CJ390" s="136"/>
      <c r="CK390" s="136"/>
      <c r="CL390" s="136"/>
      <c r="CM390" s="136"/>
      <c r="CN390" s="136"/>
      <c r="CO390" s="136"/>
      <c r="CP390" s="136"/>
      <c r="CQ390" s="136"/>
      <c r="CR390" s="136"/>
      <c r="CS390" s="136"/>
      <c r="CT390" s="136"/>
      <c r="CU390" s="136"/>
      <c r="CV390" s="136"/>
      <c r="CW390" s="136"/>
      <c r="CX390" s="136"/>
      <c r="CY390" s="136"/>
      <c r="CZ390" s="136"/>
      <c r="DA390" s="136"/>
      <c r="DB390" s="136"/>
      <c r="DC390" s="211"/>
      <c r="DD390" s="136"/>
      <c r="DE390" s="136"/>
      <c r="DF390" s="136"/>
      <c r="DG390" s="136"/>
      <c r="DH390" s="136"/>
      <c r="DI390" s="136"/>
      <c r="DJ390" s="136"/>
      <c r="DK390" s="136"/>
      <c r="DL390" s="136"/>
      <c r="DM390" s="136"/>
      <c r="DN390" s="136"/>
      <c r="DO390" s="136"/>
      <c r="DP390" s="136"/>
      <c r="DQ390" s="136"/>
      <c r="DR390" s="136"/>
      <c r="DS390" s="136"/>
      <c r="DT390" s="136"/>
      <c r="DU390" s="136"/>
      <c r="DV390" s="136"/>
      <c r="DW390" s="136"/>
      <c r="DX390" s="136"/>
    </row>
    <row r="391" spans="1:128" ht="12.75" customHeight="1">
      <c r="A391" s="136"/>
      <c r="B391" s="136"/>
      <c r="C391" s="136"/>
      <c r="D391" s="136"/>
      <c r="E391" s="136"/>
      <c r="F391" s="136"/>
      <c r="G391" s="136"/>
      <c r="H391" s="136"/>
      <c r="I391" s="136"/>
      <c r="J391" s="136"/>
      <c r="K391" s="136"/>
      <c r="L391" s="136"/>
      <c r="M391" s="136"/>
      <c r="N391" s="136"/>
      <c r="O391" s="136"/>
      <c r="P391" s="136"/>
      <c r="Q391" s="136"/>
      <c r="R391" s="136"/>
      <c r="S391" s="136"/>
      <c r="T391" s="136"/>
      <c r="U391" s="136"/>
      <c r="V391" s="136"/>
      <c r="W391" s="136"/>
      <c r="X391" s="136"/>
      <c r="Y391" s="136"/>
      <c r="Z391" s="136"/>
      <c r="AA391" s="136"/>
      <c r="AB391" s="136"/>
      <c r="AC391" s="136"/>
      <c r="AD391" s="136"/>
      <c r="AE391" s="136"/>
      <c r="AF391" s="136"/>
      <c r="AG391" s="136"/>
      <c r="AH391" s="136"/>
      <c r="AI391" s="136"/>
      <c r="AJ391" s="136"/>
      <c r="AK391" s="136"/>
      <c r="AL391" s="136"/>
      <c r="AM391" s="136"/>
      <c r="AN391" s="136"/>
      <c r="AO391" s="136"/>
      <c r="AP391" s="136"/>
      <c r="AQ391" s="136"/>
      <c r="AR391" s="211"/>
      <c r="AS391" s="136"/>
      <c r="AT391" s="136"/>
      <c r="AU391" s="136"/>
      <c r="AV391" s="136"/>
      <c r="AW391" s="136"/>
      <c r="AX391" s="136"/>
      <c r="AY391" s="136"/>
      <c r="AZ391" s="136"/>
      <c r="BA391" s="136"/>
      <c r="BB391" s="136"/>
      <c r="BC391" s="136"/>
      <c r="BD391" s="136"/>
      <c r="BE391" s="136"/>
      <c r="BF391" s="136"/>
      <c r="BG391" s="136"/>
      <c r="BH391" s="136"/>
      <c r="BI391" s="136"/>
      <c r="BJ391" s="136"/>
      <c r="BK391" s="136"/>
      <c r="BL391" s="136"/>
      <c r="BM391" s="136"/>
      <c r="BN391" s="136"/>
      <c r="BO391" s="136"/>
      <c r="BP391" s="136"/>
      <c r="BQ391" s="136"/>
      <c r="BR391" s="136"/>
      <c r="BS391" s="136"/>
      <c r="BT391" s="136"/>
      <c r="BU391" s="136"/>
      <c r="BV391" s="136"/>
      <c r="BW391" s="136"/>
      <c r="BX391" s="136"/>
      <c r="BY391" s="136"/>
      <c r="BZ391" s="136"/>
      <c r="CA391" s="136"/>
      <c r="CB391" s="136"/>
      <c r="CC391" s="136"/>
      <c r="CD391" s="136"/>
      <c r="CE391" s="136"/>
      <c r="CF391" s="211"/>
      <c r="CG391" s="136"/>
      <c r="CH391" s="136"/>
      <c r="CI391" s="136"/>
      <c r="CJ391" s="136"/>
      <c r="CK391" s="136"/>
      <c r="CL391" s="136"/>
      <c r="CM391" s="136"/>
      <c r="CN391" s="136"/>
      <c r="CO391" s="136"/>
      <c r="CP391" s="136"/>
      <c r="CQ391" s="136"/>
      <c r="CR391" s="136"/>
      <c r="CS391" s="136"/>
      <c r="CT391" s="136"/>
      <c r="CU391" s="136"/>
      <c r="CV391" s="136"/>
      <c r="CW391" s="136"/>
      <c r="CX391" s="136"/>
      <c r="CY391" s="136"/>
      <c r="CZ391" s="136"/>
      <c r="DA391" s="136"/>
      <c r="DB391" s="136"/>
      <c r="DC391" s="211"/>
      <c r="DD391" s="136"/>
      <c r="DE391" s="136"/>
      <c r="DF391" s="136"/>
      <c r="DG391" s="136"/>
      <c r="DH391" s="136"/>
      <c r="DI391" s="136"/>
      <c r="DJ391" s="136"/>
      <c r="DK391" s="136"/>
      <c r="DL391" s="136"/>
      <c r="DM391" s="136"/>
      <c r="DN391" s="136"/>
      <c r="DO391" s="136"/>
      <c r="DP391" s="136"/>
      <c r="DQ391" s="136"/>
      <c r="DR391" s="136"/>
      <c r="DS391" s="136"/>
      <c r="DT391" s="136"/>
      <c r="DU391" s="136"/>
      <c r="DV391" s="136"/>
      <c r="DW391" s="136"/>
      <c r="DX391" s="136"/>
    </row>
    <row r="392" spans="1:128" ht="12.75" customHeight="1">
      <c r="A392" s="136"/>
      <c r="B392" s="136"/>
      <c r="C392" s="136"/>
      <c r="D392" s="136"/>
      <c r="E392" s="136"/>
      <c r="F392" s="136"/>
      <c r="G392" s="136"/>
      <c r="H392" s="136"/>
      <c r="I392" s="136"/>
      <c r="J392" s="136"/>
      <c r="K392" s="136"/>
      <c r="L392" s="136"/>
      <c r="M392" s="136"/>
      <c r="N392" s="136"/>
      <c r="O392" s="136"/>
      <c r="P392" s="136"/>
      <c r="Q392" s="136"/>
      <c r="R392" s="136"/>
      <c r="S392" s="136"/>
      <c r="T392" s="136"/>
      <c r="U392" s="136"/>
      <c r="V392" s="136"/>
      <c r="W392" s="136"/>
      <c r="X392" s="136"/>
      <c r="Y392" s="136"/>
      <c r="Z392" s="136"/>
      <c r="AA392" s="136"/>
      <c r="AB392" s="136"/>
      <c r="AC392" s="136"/>
      <c r="AD392" s="136"/>
      <c r="AE392" s="136"/>
      <c r="AF392" s="136"/>
      <c r="AG392" s="136"/>
      <c r="AH392" s="136"/>
      <c r="AI392" s="136"/>
      <c r="AJ392" s="136"/>
      <c r="AK392" s="136"/>
      <c r="AL392" s="136"/>
      <c r="AM392" s="136"/>
      <c r="AN392" s="136"/>
      <c r="AO392" s="136"/>
      <c r="AP392" s="136"/>
      <c r="AQ392" s="136"/>
      <c r="AR392" s="211"/>
      <c r="AS392" s="136"/>
      <c r="AT392" s="136"/>
      <c r="AU392" s="136"/>
      <c r="AV392" s="136"/>
      <c r="AW392" s="136"/>
      <c r="AX392" s="136"/>
      <c r="AY392" s="136"/>
      <c r="AZ392" s="136"/>
      <c r="BA392" s="136"/>
      <c r="BB392" s="136"/>
      <c r="BC392" s="136"/>
      <c r="BD392" s="136"/>
      <c r="BE392" s="136"/>
      <c r="BF392" s="136"/>
      <c r="BG392" s="136"/>
      <c r="BH392" s="136"/>
      <c r="BI392" s="136"/>
      <c r="BJ392" s="136"/>
      <c r="BK392" s="136"/>
      <c r="BL392" s="136"/>
      <c r="BM392" s="136"/>
      <c r="BN392" s="136"/>
      <c r="BO392" s="136"/>
      <c r="BP392" s="136"/>
      <c r="BQ392" s="136"/>
      <c r="BR392" s="136"/>
      <c r="BS392" s="136"/>
      <c r="BT392" s="136"/>
      <c r="BU392" s="136"/>
      <c r="BV392" s="136"/>
      <c r="BW392" s="136"/>
      <c r="BX392" s="136"/>
      <c r="BY392" s="136"/>
      <c r="BZ392" s="136"/>
      <c r="CA392" s="136"/>
      <c r="CB392" s="136"/>
      <c r="CC392" s="136"/>
      <c r="CD392" s="136"/>
      <c r="CE392" s="136"/>
      <c r="CF392" s="211"/>
      <c r="CG392" s="136"/>
      <c r="CH392" s="136"/>
      <c r="CI392" s="136"/>
      <c r="CJ392" s="136"/>
      <c r="CK392" s="136"/>
      <c r="CL392" s="136"/>
      <c r="CM392" s="136"/>
      <c r="CN392" s="136"/>
      <c r="CO392" s="136"/>
      <c r="CP392" s="136"/>
      <c r="CQ392" s="136"/>
      <c r="CR392" s="136"/>
      <c r="CS392" s="136"/>
      <c r="CT392" s="136"/>
      <c r="CU392" s="136"/>
      <c r="CV392" s="136"/>
      <c r="CW392" s="136"/>
      <c r="CX392" s="136"/>
      <c r="CY392" s="136"/>
      <c r="CZ392" s="136"/>
      <c r="DA392" s="136"/>
      <c r="DB392" s="136"/>
      <c r="DC392" s="211"/>
      <c r="DD392" s="136"/>
      <c r="DE392" s="136"/>
      <c r="DF392" s="136"/>
      <c r="DG392" s="136"/>
      <c r="DH392" s="136"/>
      <c r="DI392" s="136"/>
      <c r="DJ392" s="136"/>
      <c r="DK392" s="136"/>
      <c r="DL392" s="136"/>
      <c r="DM392" s="136"/>
      <c r="DN392" s="136"/>
      <c r="DO392" s="136"/>
      <c r="DP392" s="136"/>
      <c r="DQ392" s="136"/>
      <c r="DR392" s="136"/>
      <c r="DS392" s="136"/>
      <c r="DT392" s="136"/>
      <c r="DU392" s="136"/>
      <c r="DV392" s="136"/>
      <c r="DW392" s="136"/>
      <c r="DX392" s="136"/>
    </row>
    <row r="393" spans="1:128" ht="12.75" customHeight="1">
      <c r="A393" s="136"/>
      <c r="B393" s="136"/>
      <c r="C393" s="136"/>
      <c r="D393" s="136"/>
      <c r="E393" s="136"/>
      <c r="F393" s="136"/>
      <c r="G393" s="136"/>
      <c r="H393" s="136"/>
      <c r="I393" s="136"/>
      <c r="J393" s="136"/>
      <c r="K393" s="136"/>
      <c r="L393" s="136"/>
      <c r="M393" s="136"/>
      <c r="N393" s="136"/>
      <c r="O393" s="136"/>
      <c r="P393" s="136"/>
      <c r="Q393" s="136"/>
      <c r="R393" s="136"/>
      <c r="S393" s="136"/>
      <c r="T393" s="136"/>
      <c r="U393" s="136"/>
      <c r="V393" s="136"/>
      <c r="W393" s="136"/>
      <c r="X393" s="136"/>
      <c r="Y393" s="136"/>
      <c r="Z393" s="136"/>
      <c r="AA393" s="136"/>
      <c r="AB393" s="136"/>
      <c r="AC393" s="136"/>
      <c r="AD393" s="136"/>
      <c r="AE393" s="136"/>
      <c r="AF393" s="136"/>
      <c r="AG393" s="136"/>
      <c r="AH393" s="136"/>
      <c r="AI393" s="136"/>
      <c r="AJ393" s="136"/>
      <c r="AK393" s="136"/>
      <c r="AL393" s="136"/>
      <c r="AM393" s="136"/>
      <c r="AN393" s="136"/>
      <c r="AO393" s="136"/>
      <c r="AP393" s="136"/>
      <c r="AQ393" s="136"/>
      <c r="AR393" s="211"/>
      <c r="AS393" s="136"/>
      <c r="AT393" s="136"/>
      <c r="AU393" s="136"/>
      <c r="AV393" s="136"/>
      <c r="AW393" s="136"/>
      <c r="AX393" s="136"/>
      <c r="AY393" s="136"/>
      <c r="AZ393" s="136"/>
      <c r="BA393" s="136"/>
      <c r="BB393" s="136"/>
      <c r="BC393" s="136"/>
      <c r="BD393" s="136"/>
      <c r="BE393" s="136"/>
      <c r="BF393" s="136"/>
      <c r="BG393" s="136"/>
      <c r="BH393" s="136"/>
      <c r="BI393" s="136"/>
      <c r="BJ393" s="136"/>
      <c r="BK393" s="136"/>
      <c r="BL393" s="136"/>
      <c r="BM393" s="136"/>
      <c r="BN393" s="136"/>
      <c r="BO393" s="136"/>
      <c r="BP393" s="136"/>
      <c r="BQ393" s="136"/>
      <c r="BR393" s="136"/>
      <c r="BS393" s="136"/>
      <c r="BT393" s="136"/>
      <c r="BU393" s="136"/>
      <c r="BV393" s="136"/>
      <c r="BW393" s="136"/>
      <c r="BX393" s="136"/>
      <c r="BY393" s="136"/>
      <c r="BZ393" s="136"/>
      <c r="CA393" s="136"/>
      <c r="CB393" s="136"/>
      <c r="CC393" s="136"/>
      <c r="CD393" s="136"/>
      <c r="CE393" s="136"/>
      <c r="CF393" s="211"/>
      <c r="CG393" s="136"/>
      <c r="CH393" s="136"/>
      <c r="CI393" s="136"/>
      <c r="CJ393" s="136"/>
      <c r="CK393" s="136"/>
      <c r="CL393" s="136"/>
      <c r="CM393" s="136"/>
      <c r="CN393" s="136"/>
      <c r="CO393" s="136"/>
      <c r="CP393" s="136"/>
      <c r="CQ393" s="136"/>
      <c r="CR393" s="136"/>
      <c r="CS393" s="136"/>
      <c r="CT393" s="136"/>
      <c r="CU393" s="136"/>
      <c r="CV393" s="136"/>
      <c r="CW393" s="136"/>
      <c r="CX393" s="136"/>
      <c r="CY393" s="136"/>
      <c r="CZ393" s="136"/>
      <c r="DA393" s="136"/>
      <c r="DB393" s="136"/>
      <c r="DC393" s="211"/>
      <c r="DD393" s="136"/>
      <c r="DE393" s="136"/>
      <c r="DF393" s="136"/>
      <c r="DG393" s="136"/>
      <c r="DH393" s="136"/>
      <c r="DI393" s="136"/>
      <c r="DJ393" s="136"/>
      <c r="DK393" s="136"/>
      <c r="DL393" s="136"/>
      <c r="DM393" s="136"/>
      <c r="DN393" s="136"/>
      <c r="DO393" s="136"/>
      <c r="DP393" s="136"/>
      <c r="DQ393" s="136"/>
      <c r="DR393" s="136"/>
      <c r="DS393" s="136"/>
      <c r="DT393" s="136"/>
      <c r="DU393" s="136"/>
      <c r="DV393" s="136"/>
      <c r="DW393" s="136"/>
      <c r="DX393" s="136"/>
    </row>
    <row r="394" spans="1:128" ht="12.75" customHeight="1">
      <c r="A394" s="136"/>
      <c r="B394" s="136"/>
      <c r="C394" s="136"/>
      <c r="D394" s="136"/>
      <c r="E394" s="136"/>
      <c r="F394" s="136"/>
      <c r="G394" s="136"/>
      <c r="H394" s="136"/>
      <c r="I394" s="136"/>
      <c r="J394" s="136"/>
      <c r="K394" s="136"/>
      <c r="L394" s="136"/>
      <c r="M394" s="136"/>
      <c r="N394" s="136"/>
      <c r="O394" s="136"/>
      <c r="P394" s="136"/>
      <c r="Q394" s="136"/>
      <c r="R394" s="136"/>
      <c r="S394" s="136"/>
      <c r="T394" s="136"/>
      <c r="U394" s="136"/>
      <c r="V394" s="136"/>
      <c r="W394" s="136"/>
      <c r="X394" s="136"/>
      <c r="Y394" s="136"/>
      <c r="Z394" s="136"/>
      <c r="AA394" s="136"/>
      <c r="AB394" s="136"/>
      <c r="AC394" s="136"/>
      <c r="AD394" s="136"/>
      <c r="AE394" s="136"/>
      <c r="AF394" s="136"/>
      <c r="AG394" s="136"/>
      <c r="AH394" s="136"/>
      <c r="AI394" s="136"/>
      <c r="AJ394" s="136"/>
      <c r="AK394" s="136"/>
      <c r="AL394" s="136"/>
      <c r="AM394" s="136"/>
      <c r="AN394" s="136"/>
      <c r="AO394" s="136"/>
      <c r="AP394" s="136"/>
      <c r="AQ394" s="136"/>
      <c r="AR394" s="211"/>
      <c r="AS394" s="136"/>
      <c r="AT394" s="136"/>
      <c r="AU394" s="136"/>
      <c r="AV394" s="136"/>
      <c r="AW394" s="136"/>
      <c r="AX394" s="136"/>
      <c r="AY394" s="136"/>
      <c r="AZ394" s="136"/>
      <c r="BA394" s="136"/>
      <c r="BB394" s="136"/>
      <c r="BC394" s="136"/>
      <c r="BD394" s="136"/>
      <c r="BE394" s="136"/>
      <c r="BF394" s="136"/>
      <c r="BG394" s="136"/>
      <c r="BH394" s="136"/>
      <c r="BI394" s="136"/>
      <c r="BJ394" s="136"/>
      <c r="BK394" s="136"/>
      <c r="BL394" s="136"/>
      <c r="BM394" s="136"/>
      <c r="BN394" s="136"/>
      <c r="BO394" s="136"/>
      <c r="BP394" s="136"/>
      <c r="BQ394" s="136"/>
      <c r="BR394" s="136"/>
      <c r="BS394" s="136"/>
      <c r="BT394" s="136"/>
      <c r="BU394" s="136"/>
      <c r="BV394" s="136"/>
      <c r="BW394" s="136"/>
      <c r="BX394" s="136"/>
      <c r="BY394" s="136"/>
      <c r="BZ394" s="136"/>
      <c r="CA394" s="136"/>
      <c r="CB394" s="136"/>
      <c r="CC394" s="136"/>
      <c r="CD394" s="136"/>
      <c r="CE394" s="136"/>
      <c r="CF394" s="211"/>
      <c r="CG394" s="136"/>
      <c r="CH394" s="136"/>
      <c r="CI394" s="136"/>
      <c r="CJ394" s="136"/>
      <c r="CK394" s="136"/>
      <c r="CL394" s="136"/>
      <c r="CM394" s="136"/>
      <c r="CN394" s="136"/>
      <c r="CO394" s="136"/>
      <c r="CP394" s="136"/>
      <c r="CQ394" s="136"/>
      <c r="CR394" s="136"/>
      <c r="CS394" s="136"/>
      <c r="CT394" s="136"/>
      <c r="CU394" s="136"/>
      <c r="CV394" s="136"/>
      <c r="CW394" s="136"/>
      <c r="CX394" s="136"/>
      <c r="CY394" s="136"/>
      <c r="CZ394" s="136"/>
      <c r="DA394" s="136"/>
      <c r="DB394" s="136"/>
      <c r="DC394" s="211"/>
      <c r="DD394" s="136"/>
      <c r="DE394" s="136"/>
      <c r="DF394" s="136"/>
      <c r="DG394" s="136"/>
      <c r="DH394" s="136"/>
      <c r="DI394" s="136"/>
      <c r="DJ394" s="136"/>
      <c r="DK394" s="136"/>
      <c r="DL394" s="136"/>
      <c r="DM394" s="136"/>
      <c r="DN394" s="136"/>
      <c r="DO394" s="136"/>
      <c r="DP394" s="136"/>
      <c r="DQ394" s="136"/>
      <c r="DR394" s="136"/>
      <c r="DS394" s="136"/>
      <c r="DT394" s="136"/>
      <c r="DU394" s="136"/>
      <c r="DV394" s="136"/>
      <c r="DW394" s="136"/>
      <c r="DX394" s="136"/>
    </row>
    <row r="395" spans="1:128" ht="12.75" customHeight="1">
      <c r="A395" s="136"/>
      <c r="B395" s="136"/>
      <c r="C395" s="136"/>
      <c r="D395" s="136"/>
      <c r="E395" s="136"/>
      <c r="F395" s="136"/>
      <c r="G395" s="136"/>
      <c r="H395" s="136"/>
      <c r="I395" s="136"/>
      <c r="J395" s="136"/>
      <c r="K395" s="136"/>
      <c r="L395" s="136"/>
      <c r="M395" s="136"/>
      <c r="N395" s="136"/>
      <c r="O395" s="136"/>
      <c r="P395" s="136"/>
      <c r="Q395" s="136"/>
      <c r="R395" s="136"/>
      <c r="S395" s="136"/>
      <c r="T395" s="136"/>
      <c r="U395" s="136"/>
      <c r="V395" s="136"/>
      <c r="W395" s="136"/>
      <c r="X395" s="136"/>
      <c r="Y395" s="136"/>
      <c r="Z395" s="136"/>
      <c r="AA395" s="136"/>
      <c r="AB395" s="136"/>
      <c r="AC395" s="136"/>
      <c r="AD395" s="136"/>
      <c r="AE395" s="136"/>
      <c r="AF395" s="136"/>
      <c r="AG395" s="136"/>
      <c r="AH395" s="136"/>
      <c r="AI395" s="136"/>
      <c r="AJ395" s="136"/>
      <c r="AK395" s="136"/>
      <c r="AL395" s="136"/>
      <c r="AM395" s="136"/>
      <c r="AN395" s="136"/>
      <c r="AO395" s="136"/>
      <c r="AP395" s="136"/>
      <c r="AQ395" s="136"/>
      <c r="AR395" s="211"/>
      <c r="AS395" s="136"/>
      <c r="AT395" s="136"/>
      <c r="AU395" s="136"/>
      <c r="AV395" s="136"/>
      <c r="AW395" s="136"/>
      <c r="AX395" s="136"/>
      <c r="AY395" s="136"/>
      <c r="AZ395" s="136"/>
      <c r="BA395" s="136"/>
      <c r="BB395" s="136"/>
      <c r="BC395" s="136"/>
      <c r="BD395" s="136"/>
      <c r="BE395" s="136"/>
      <c r="BF395" s="136"/>
      <c r="BG395" s="136"/>
      <c r="BH395" s="136"/>
      <c r="BI395" s="136"/>
      <c r="BJ395" s="136"/>
      <c r="BK395" s="136"/>
      <c r="BL395" s="136"/>
      <c r="BM395" s="136"/>
      <c r="BN395" s="136"/>
      <c r="BO395" s="136"/>
      <c r="BP395" s="136"/>
      <c r="BQ395" s="136"/>
      <c r="BR395" s="136"/>
      <c r="BS395" s="136"/>
      <c r="BT395" s="136"/>
      <c r="BU395" s="136"/>
      <c r="BV395" s="136"/>
      <c r="BW395" s="136"/>
      <c r="BX395" s="136"/>
      <c r="BY395" s="136"/>
      <c r="BZ395" s="136"/>
      <c r="CA395" s="136"/>
      <c r="CB395" s="136"/>
      <c r="CC395" s="136"/>
      <c r="CD395" s="136"/>
      <c r="CE395" s="136"/>
      <c r="CF395" s="211"/>
      <c r="CG395" s="136"/>
      <c r="CH395" s="136"/>
      <c r="CI395" s="136"/>
      <c r="CJ395" s="136"/>
      <c r="CK395" s="136"/>
      <c r="CL395" s="136"/>
      <c r="CM395" s="136"/>
      <c r="CN395" s="136"/>
      <c r="CO395" s="136"/>
      <c r="CP395" s="136"/>
      <c r="CQ395" s="136"/>
      <c r="CR395" s="136"/>
      <c r="CS395" s="136"/>
      <c r="CT395" s="136"/>
      <c r="CU395" s="136"/>
      <c r="CV395" s="136"/>
      <c r="CW395" s="136"/>
      <c r="CX395" s="136"/>
      <c r="CY395" s="136"/>
      <c r="CZ395" s="136"/>
      <c r="DA395" s="136"/>
      <c r="DB395" s="136"/>
      <c r="DC395" s="211"/>
      <c r="DD395" s="136"/>
      <c r="DE395" s="136"/>
      <c r="DF395" s="136"/>
      <c r="DG395" s="136"/>
      <c r="DH395" s="136"/>
      <c r="DI395" s="136"/>
      <c r="DJ395" s="136"/>
      <c r="DK395" s="136"/>
      <c r="DL395" s="136"/>
      <c r="DM395" s="136"/>
      <c r="DN395" s="136"/>
      <c r="DO395" s="136"/>
      <c r="DP395" s="136"/>
      <c r="DQ395" s="136"/>
      <c r="DR395" s="136"/>
      <c r="DS395" s="136"/>
      <c r="DT395" s="136"/>
      <c r="DU395" s="136"/>
      <c r="DV395" s="136"/>
      <c r="DW395" s="136"/>
      <c r="DX395" s="136"/>
    </row>
    <row r="396" spans="1:128" ht="12.75" customHeight="1">
      <c r="A396" s="136"/>
      <c r="B396" s="136"/>
      <c r="C396" s="136"/>
      <c r="D396" s="136"/>
      <c r="E396" s="136"/>
      <c r="F396" s="136"/>
      <c r="G396" s="136"/>
      <c r="H396" s="136"/>
      <c r="I396" s="136"/>
      <c r="J396" s="136"/>
      <c r="K396" s="136"/>
      <c r="L396" s="136"/>
      <c r="M396" s="136"/>
      <c r="N396" s="136"/>
      <c r="O396" s="136"/>
      <c r="P396" s="136"/>
      <c r="Q396" s="136"/>
      <c r="R396" s="136"/>
      <c r="S396" s="136"/>
      <c r="T396" s="136"/>
      <c r="U396" s="136"/>
      <c r="V396" s="136"/>
      <c r="W396" s="136"/>
      <c r="X396" s="136"/>
      <c r="Y396" s="136"/>
      <c r="Z396" s="136"/>
      <c r="AA396" s="136"/>
      <c r="AB396" s="136"/>
      <c r="AC396" s="136"/>
      <c r="AD396" s="136"/>
      <c r="AE396" s="136"/>
      <c r="AF396" s="136"/>
      <c r="AG396" s="136"/>
      <c r="AH396" s="136"/>
      <c r="AI396" s="136"/>
      <c r="AJ396" s="136"/>
      <c r="AK396" s="136"/>
      <c r="AL396" s="136"/>
      <c r="AM396" s="136"/>
      <c r="AN396" s="136"/>
      <c r="AO396" s="136"/>
      <c r="AP396" s="136"/>
      <c r="AQ396" s="136"/>
      <c r="AR396" s="211"/>
      <c r="AS396" s="136"/>
      <c r="AT396" s="136"/>
      <c r="AU396" s="136"/>
      <c r="AV396" s="136"/>
      <c r="AW396" s="136"/>
      <c r="AX396" s="136"/>
      <c r="AY396" s="136"/>
      <c r="AZ396" s="136"/>
      <c r="BA396" s="136"/>
      <c r="BB396" s="136"/>
      <c r="BC396" s="136"/>
      <c r="BD396" s="136"/>
      <c r="BE396" s="136"/>
      <c r="BF396" s="136"/>
      <c r="BG396" s="136"/>
      <c r="BH396" s="136"/>
      <c r="BI396" s="136"/>
      <c r="BJ396" s="136"/>
      <c r="BK396" s="136"/>
      <c r="BL396" s="136"/>
      <c r="BM396" s="136"/>
      <c r="BN396" s="136"/>
      <c r="BO396" s="136"/>
      <c r="BP396" s="136"/>
      <c r="BQ396" s="136"/>
      <c r="BR396" s="136"/>
      <c r="BS396" s="136"/>
      <c r="BT396" s="136"/>
      <c r="BU396" s="136"/>
      <c r="BV396" s="136"/>
      <c r="BW396" s="136"/>
      <c r="BX396" s="136"/>
      <c r="BY396" s="136"/>
      <c r="BZ396" s="136"/>
      <c r="CA396" s="136"/>
      <c r="CB396" s="136"/>
      <c r="CC396" s="136"/>
      <c r="CD396" s="136"/>
      <c r="CE396" s="136"/>
      <c r="CF396" s="211"/>
      <c r="CG396" s="136"/>
      <c r="CH396" s="136"/>
      <c r="CI396" s="136"/>
      <c r="CJ396" s="136"/>
      <c r="CK396" s="136"/>
      <c r="CL396" s="136"/>
      <c r="CM396" s="136"/>
      <c r="CN396" s="136"/>
      <c r="CO396" s="136"/>
      <c r="CP396" s="136"/>
      <c r="CQ396" s="136"/>
      <c r="CR396" s="136"/>
      <c r="CS396" s="136"/>
      <c r="CT396" s="136"/>
      <c r="CU396" s="136"/>
      <c r="CV396" s="136"/>
      <c r="CW396" s="136"/>
      <c r="CX396" s="136"/>
      <c r="CY396" s="136"/>
      <c r="CZ396" s="136"/>
      <c r="DA396" s="136"/>
      <c r="DB396" s="136"/>
      <c r="DC396" s="211"/>
      <c r="DD396" s="136"/>
      <c r="DE396" s="136"/>
      <c r="DF396" s="136"/>
      <c r="DG396" s="136"/>
      <c r="DH396" s="136"/>
      <c r="DI396" s="136"/>
      <c r="DJ396" s="136"/>
      <c r="DK396" s="136"/>
      <c r="DL396" s="136"/>
      <c r="DM396" s="136"/>
      <c r="DN396" s="136"/>
      <c r="DO396" s="136"/>
      <c r="DP396" s="136"/>
      <c r="DQ396" s="136"/>
      <c r="DR396" s="136"/>
      <c r="DS396" s="136"/>
      <c r="DT396" s="136"/>
      <c r="DU396" s="136"/>
      <c r="DV396" s="136"/>
      <c r="DW396" s="136"/>
      <c r="DX396" s="136"/>
    </row>
    <row r="397" spans="1:128" ht="12.75" customHeight="1">
      <c r="A397" s="136"/>
      <c r="B397" s="136"/>
      <c r="C397" s="136"/>
      <c r="D397" s="136"/>
      <c r="E397" s="136"/>
      <c r="F397" s="136"/>
      <c r="G397" s="136"/>
      <c r="H397" s="136"/>
      <c r="I397" s="136"/>
      <c r="J397" s="136"/>
      <c r="K397" s="136"/>
      <c r="L397" s="136"/>
      <c r="M397" s="136"/>
      <c r="N397" s="136"/>
      <c r="O397" s="136"/>
      <c r="P397" s="136"/>
      <c r="Q397" s="136"/>
      <c r="R397" s="136"/>
      <c r="S397" s="136"/>
      <c r="T397" s="136"/>
      <c r="U397" s="136"/>
      <c r="V397" s="136"/>
      <c r="W397" s="136"/>
      <c r="X397" s="136"/>
      <c r="Y397" s="136"/>
      <c r="Z397" s="136"/>
      <c r="AA397" s="136"/>
      <c r="AB397" s="136"/>
      <c r="AC397" s="136"/>
      <c r="AD397" s="136"/>
      <c r="AE397" s="136"/>
      <c r="AF397" s="136"/>
      <c r="AG397" s="136"/>
      <c r="AH397" s="136"/>
      <c r="AI397" s="136"/>
      <c r="AJ397" s="136"/>
      <c r="AK397" s="136"/>
      <c r="AL397" s="136"/>
      <c r="AM397" s="136"/>
      <c r="AN397" s="136"/>
      <c r="AO397" s="136"/>
      <c r="AP397" s="136"/>
      <c r="AQ397" s="136"/>
      <c r="AR397" s="211"/>
      <c r="AS397" s="136"/>
      <c r="AT397" s="136"/>
      <c r="AU397" s="136"/>
      <c r="AV397" s="136"/>
      <c r="AW397" s="136"/>
      <c r="AX397" s="136"/>
      <c r="AY397" s="136"/>
      <c r="AZ397" s="136"/>
      <c r="BA397" s="136"/>
      <c r="BB397" s="136"/>
      <c r="BC397" s="136"/>
      <c r="BD397" s="136"/>
      <c r="BE397" s="136"/>
      <c r="BF397" s="136"/>
      <c r="BG397" s="136"/>
      <c r="BH397" s="136"/>
      <c r="BI397" s="136"/>
      <c r="BJ397" s="136"/>
      <c r="BK397" s="136"/>
      <c r="BL397" s="136"/>
      <c r="BM397" s="136"/>
      <c r="BN397" s="136"/>
      <c r="BO397" s="136"/>
      <c r="BP397" s="136"/>
      <c r="BQ397" s="136"/>
      <c r="BR397" s="136"/>
      <c r="BS397" s="136"/>
      <c r="BT397" s="136"/>
      <c r="BU397" s="136"/>
      <c r="BV397" s="136"/>
      <c r="BW397" s="136"/>
      <c r="BX397" s="136"/>
      <c r="BY397" s="136"/>
      <c r="BZ397" s="136"/>
      <c r="CA397" s="136"/>
      <c r="CB397" s="136"/>
      <c r="CC397" s="136"/>
      <c r="CD397" s="136"/>
      <c r="CE397" s="136"/>
      <c r="CF397" s="211"/>
      <c r="CG397" s="136"/>
      <c r="CH397" s="136"/>
      <c r="CI397" s="136"/>
      <c r="CJ397" s="136"/>
      <c r="CK397" s="136"/>
      <c r="CL397" s="136"/>
      <c r="CM397" s="136"/>
      <c r="CN397" s="136"/>
      <c r="CO397" s="136"/>
      <c r="CP397" s="136"/>
      <c r="CQ397" s="136"/>
      <c r="CR397" s="136"/>
      <c r="CS397" s="136"/>
      <c r="CT397" s="136"/>
      <c r="CU397" s="136"/>
      <c r="CV397" s="136"/>
      <c r="CW397" s="136"/>
      <c r="CX397" s="136"/>
      <c r="CY397" s="136"/>
      <c r="CZ397" s="136"/>
      <c r="DA397" s="136"/>
      <c r="DB397" s="136"/>
      <c r="DC397" s="211"/>
      <c r="DD397" s="136"/>
      <c r="DE397" s="136"/>
      <c r="DF397" s="136"/>
      <c r="DG397" s="136"/>
      <c r="DH397" s="136"/>
      <c r="DI397" s="136"/>
      <c r="DJ397" s="136"/>
      <c r="DK397" s="136"/>
      <c r="DL397" s="136"/>
      <c r="DM397" s="136"/>
      <c r="DN397" s="136"/>
      <c r="DO397" s="136"/>
      <c r="DP397" s="136"/>
      <c r="DQ397" s="136"/>
      <c r="DR397" s="136"/>
      <c r="DS397" s="136"/>
      <c r="DT397" s="136"/>
      <c r="DU397" s="136"/>
      <c r="DV397" s="136"/>
      <c r="DW397" s="136"/>
      <c r="DX397" s="136"/>
    </row>
    <row r="398" spans="1:128" ht="12.75" customHeight="1">
      <c r="A398" s="136"/>
      <c r="B398" s="136"/>
      <c r="C398" s="136"/>
      <c r="D398" s="136"/>
      <c r="E398" s="136"/>
      <c r="F398" s="136"/>
      <c r="G398" s="136"/>
      <c r="H398" s="136"/>
      <c r="I398" s="136"/>
      <c r="J398" s="136"/>
      <c r="K398" s="136"/>
      <c r="L398" s="136"/>
      <c r="M398" s="136"/>
      <c r="N398" s="136"/>
      <c r="O398" s="136"/>
      <c r="P398" s="136"/>
      <c r="Q398" s="136"/>
      <c r="R398" s="136"/>
      <c r="S398" s="136"/>
      <c r="T398" s="136"/>
      <c r="U398" s="136"/>
      <c r="V398" s="136"/>
      <c r="W398" s="136"/>
      <c r="X398" s="136"/>
      <c r="Y398" s="136"/>
      <c r="Z398" s="136"/>
      <c r="AA398" s="136"/>
      <c r="AB398" s="136"/>
      <c r="AC398" s="136"/>
      <c r="AD398" s="136"/>
      <c r="AE398" s="136"/>
      <c r="AF398" s="136"/>
      <c r="AG398" s="136"/>
      <c r="AH398" s="136"/>
      <c r="AI398" s="136"/>
      <c r="AJ398" s="136"/>
      <c r="AK398" s="136"/>
      <c r="AL398" s="136"/>
      <c r="AM398" s="136"/>
      <c r="AN398" s="136"/>
      <c r="AO398" s="136"/>
      <c r="AP398" s="136"/>
      <c r="AQ398" s="136"/>
      <c r="AR398" s="211"/>
      <c r="AS398" s="136"/>
      <c r="AT398" s="136"/>
      <c r="AU398" s="136"/>
      <c r="AV398" s="136"/>
      <c r="AW398" s="136"/>
      <c r="AX398" s="136"/>
      <c r="AY398" s="136"/>
      <c r="AZ398" s="136"/>
      <c r="BA398" s="136"/>
      <c r="BB398" s="136"/>
      <c r="BC398" s="136"/>
      <c r="BD398" s="136"/>
      <c r="BE398" s="136"/>
      <c r="BF398" s="136"/>
      <c r="BG398" s="136"/>
      <c r="BH398" s="136"/>
      <c r="BI398" s="136"/>
      <c r="BJ398" s="136"/>
      <c r="BK398" s="136"/>
      <c r="BL398" s="136"/>
      <c r="BM398" s="136"/>
      <c r="BN398" s="136"/>
      <c r="BO398" s="136"/>
      <c r="BP398" s="136"/>
      <c r="BQ398" s="136"/>
      <c r="BR398" s="136"/>
      <c r="BS398" s="136"/>
      <c r="BT398" s="136"/>
      <c r="BU398" s="136"/>
      <c r="BV398" s="136"/>
      <c r="BW398" s="136"/>
      <c r="BX398" s="136"/>
      <c r="BY398" s="136"/>
      <c r="BZ398" s="136"/>
      <c r="CA398" s="136"/>
      <c r="CB398" s="136"/>
      <c r="CC398" s="136"/>
      <c r="CD398" s="136"/>
      <c r="CE398" s="136"/>
      <c r="CF398" s="211"/>
      <c r="CG398" s="136"/>
      <c r="CH398" s="136"/>
      <c r="CI398" s="136"/>
      <c r="CJ398" s="136"/>
      <c r="CK398" s="136"/>
      <c r="CL398" s="136"/>
      <c r="CM398" s="136"/>
      <c r="CN398" s="136"/>
      <c r="CO398" s="136"/>
      <c r="CP398" s="136"/>
      <c r="CQ398" s="136"/>
      <c r="CR398" s="136"/>
      <c r="CS398" s="136"/>
      <c r="CT398" s="136"/>
      <c r="CU398" s="136"/>
      <c r="CV398" s="136"/>
      <c r="CW398" s="136"/>
      <c r="CX398" s="136"/>
      <c r="CY398" s="136"/>
      <c r="CZ398" s="136"/>
      <c r="DA398" s="136"/>
      <c r="DB398" s="136"/>
      <c r="DC398" s="211"/>
      <c r="DD398" s="136"/>
      <c r="DE398" s="136"/>
      <c r="DF398" s="136"/>
      <c r="DG398" s="136"/>
      <c r="DH398" s="136"/>
      <c r="DI398" s="136"/>
      <c r="DJ398" s="136"/>
      <c r="DK398" s="136"/>
      <c r="DL398" s="136"/>
      <c r="DM398" s="136"/>
      <c r="DN398" s="136"/>
      <c r="DO398" s="136"/>
      <c r="DP398" s="136"/>
      <c r="DQ398" s="136"/>
      <c r="DR398" s="136"/>
      <c r="DS398" s="136"/>
      <c r="DT398" s="136"/>
      <c r="DU398" s="136"/>
      <c r="DV398" s="136"/>
      <c r="DW398" s="136"/>
      <c r="DX398" s="136"/>
    </row>
    <row r="399" spans="1:128" ht="12.75" customHeight="1">
      <c r="A399" s="136"/>
      <c r="B399" s="136"/>
      <c r="C399" s="136"/>
      <c r="D399" s="136"/>
      <c r="E399" s="136"/>
      <c r="F399" s="136"/>
      <c r="G399" s="136"/>
      <c r="H399" s="136"/>
      <c r="I399" s="136"/>
      <c r="J399" s="136"/>
      <c r="K399" s="136"/>
      <c r="L399" s="136"/>
      <c r="M399" s="136"/>
      <c r="N399" s="136"/>
      <c r="O399" s="136"/>
      <c r="P399" s="136"/>
      <c r="Q399" s="136"/>
      <c r="R399" s="136"/>
      <c r="S399" s="136"/>
      <c r="T399" s="136"/>
      <c r="U399" s="136"/>
      <c r="V399" s="136"/>
      <c r="W399" s="136"/>
      <c r="X399" s="136"/>
      <c r="Y399" s="136"/>
      <c r="Z399" s="136"/>
      <c r="AA399" s="136"/>
      <c r="AB399" s="136"/>
      <c r="AC399" s="136"/>
      <c r="AD399" s="136"/>
      <c r="AE399" s="136"/>
      <c r="AF399" s="136"/>
      <c r="AG399" s="136"/>
      <c r="AH399" s="136"/>
      <c r="AI399" s="136"/>
      <c r="AJ399" s="136"/>
      <c r="AK399" s="136"/>
      <c r="AL399" s="136"/>
      <c r="AM399" s="136"/>
      <c r="AN399" s="136"/>
      <c r="AO399" s="136"/>
      <c r="AP399" s="136"/>
      <c r="AQ399" s="136"/>
      <c r="AR399" s="211"/>
      <c r="AS399" s="136"/>
      <c r="AT399" s="136"/>
      <c r="AU399" s="136"/>
      <c r="AV399" s="136"/>
      <c r="AW399" s="136"/>
      <c r="AX399" s="136"/>
      <c r="AY399" s="136"/>
      <c r="AZ399" s="136"/>
      <c r="BA399" s="136"/>
      <c r="BB399" s="136"/>
      <c r="BC399" s="136"/>
      <c r="BD399" s="136"/>
      <c r="BE399" s="136"/>
      <c r="BF399" s="136"/>
      <c r="BG399" s="136"/>
      <c r="BH399" s="136"/>
      <c r="BI399" s="136"/>
      <c r="BJ399" s="136"/>
      <c r="BK399" s="136"/>
      <c r="BL399" s="136"/>
      <c r="BM399" s="136"/>
      <c r="BN399" s="136"/>
      <c r="BO399" s="136"/>
      <c r="BP399" s="136"/>
      <c r="BQ399" s="136"/>
      <c r="BR399" s="136"/>
      <c r="BS399" s="136"/>
      <c r="BT399" s="136"/>
      <c r="BU399" s="136"/>
      <c r="BV399" s="136"/>
      <c r="BW399" s="136"/>
      <c r="BX399" s="136"/>
      <c r="BY399" s="136"/>
      <c r="BZ399" s="136"/>
      <c r="CA399" s="136"/>
      <c r="CB399" s="136"/>
      <c r="CC399" s="136"/>
      <c r="CD399" s="136"/>
      <c r="CE399" s="136"/>
      <c r="CF399" s="211"/>
      <c r="CG399" s="136"/>
      <c r="CH399" s="136"/>
      <c r="CI399" s="136"/>
      <c r="CJ399" s="136"/>
      <c r="CK399" s="136"/>
      <c r="CL399" s="136"/>
      <c r="CM399" s="136"/>
      <c r="CN399" s="136"/>
      <c r="CO399" s="136"/>
      <c r="CP399" s="136"/>
      <c r="CQ399" s="136"/>
      <c r="CR399" s="136"/>
      <c r="CS399" s="136"/>
      <c r="CT399" s="136"/>
      <c r="CU399" s="136"/>
      <c r="CV399" s="136"/>
      <c r="CW399" s="136"/>
      <c r="CX399" s="136"/>
      <c r="CY399" s="136"/>
      <c r="CZ399" s="136"/>
      <c r="DA399" s="136"/>
      <c r="DB399" s="136"/>
      <c r="DC399" s="211"/>
      <c r="DD399" s="136"/>
      <c r="DE399" s="136"/>
      <c r="DF399" s="136"/>
      <c r="DG399" s="136"/>
      <c r="DH399" s="136"/>
      <c r="DI399" s="136"/>
      <c r="DJ399" s="136"/>
      <c r="DK399" s="136"/>
      <c r="DL399" s="136"/>
      <c r="DM399" s="136"/>
      <c r="DN399" s="136"/>
      <c r="DO399" s="136"/>
      <c r="DP399" s="136"/>
      <c r="DQ399" s="136"/>
      <c r="DR399" s="136"/>
      <c r="DS399" s="136"/>
      <c r="DT399" s="136"/>
      <c r="DU399" s="136"/>
      <c r="DV399" s="136"/>
      <c r="DW399" s="136"/>
      <c r="DX399" s="136"/>
    </row>
    <row r="400" spans="1:128" ht="12.75" customHeight="1">
      <c r="A400" s="136"/>
      <c r="B400" s="136"/>
      <c r="C400" s="136"/>
      <c r="D400" s="136"/>
      <c r="E400" s="136"/>
      <c r="F400" s="136"/>
      <c r="G400" s="136"/>
      <c r="H400" s="136"/>
      <c r="I400" s="136"/>
      <c r="J400" s="136"/>
      <c r="K400" s="136"/>
      <c r="L400" s="136"/>
      <c r="M400" s="136"/>
      <c r="N400" s="136"/>
      <c r="O400" s="136"/>
      <c r="P400" s="136"/>
      <c r="Q400" s="136"/>
      <c r="R400" s="136"/>
      <c r="S400" s="136"/>
      <c r="T400" s="136"/>
      <c r="U400" s="136"/>
      <c r="V400" s="136"/>
      <c r="W400" s="136"/>
      <c r="X400" s="136"/>
      <c r="Y400" s="136"/>
      <c r="Z400" s="136"/>
      <c r="AA400" s="136"/>
      <c r="AB400" s="136"/>
      <c r="AC400" s="136"/>
      <c r="AD400" s="136"/>
      <c r="AE400" s="136"/>
      <c r="AF400" s="136"/>
      <c r="AG400" s="136"/>
      <c r="AH400" s="136"/>
      <c r="AI400" s="136"/>
      <c r="AJ400" s="136"/>
      <c r="AK400" s="136"/>
      <c r="AL400" s="136"/>
      <c r="AM400" s="136"/>
      <c r="AN400" s="136"/>
      <c r="AO400" s="136"/>
      <c r="AP400" s="136"/>
      <c r="AQ400" s="136"/>
      <c r="AR400" s="211"/>
      <c r="AS400" s="136"/>
      <c r="AT400" s="136"/>
      <c r="AU400" s="136"/>
      <c r="AV400" s="136"/>
      <c r="AW400" s="136"/>
      <c r="AX400" s="136"/>
      <c r="AY400" s="136"/>
      <c r="AZ400" s="136"/>
      <c r="BA400" s="136"/>
      <c r="BB400" s="136"/>
      <c r="BC400" s="136"/>
      <c r="BD400" s="136"/>
      <c r="BE400" s="136"/>
      <c r="BF400" s="136"/>
      <c r="BG400" s="136"/>
      <c r="BH400" s="136"/>
      <c r="BI400" s="136"/>
      <c r="BJ400" s="136"/>
      <c r="BK400" s="136"/>
      <c r="BL400" s="136"/>
      <c r="BM400" s="136"/>
      <c r="BN400" s="136"/>
      <c r="BO400" s="136"/>
      <c r="BP400" s="136"/>
      <c r="BQ400" s="136"/>
      <c r="BR400" s="136"/>
      <c r="BS400" s="136"/>
      <c r="BT400" s="136"/>
      <c r="BU400" s="136"/>
      <c r="BV400" s="136"/>
      <c r="BW400" s="136"/>
      <c r="BX400" s="136"/>
      <c r="BY400" s="136"/>
      <c r="BZ400" s="136"/>
      <c r="CA400" s="136"/>
      <c r="CB400" s="136"/>
      <c r="CC400" s="136"/>
      <c r="CD400" s="136"/>
      <c r="CE400" s="136"/>
      <c r="CF400" s="211"/>
      <c r="CG400" s="136"/>
      <c r="CH400" s="136"/>
      <c r="CI400" s="136"/>
      <c r="CJ400" s="136"/>
      <c r="CK400" s="136"/>
      <c r="CL400" s="136"/>
      <c r="CM400" s="136"/>
      <c r="CN400" s="136"/>
      <c r="CO400" s="136"/>
      <c r="CP400" s="136"/>
      <c r="CQ400" s="136"/>
      <c r="CR400" s="136"/>
      <c r="CS400" s="136"/>
      <c r="CT400" s="136"/>
      <c r="CU400" s="136"/>
      <c r="CV400" s="136"/>
      <c r="CW400" s="136"/>
      <c r="CX400" s="136"/>
      <c r="CY400" s="136"/>
      <c r="CZ400" s="136"/>
      <c r="DA400" s="136"/>
      <c r="DB400" s="136"/>
      <c r="DC400" s="211"/>
      <c r="DD400" s="136"/>
      <c r="DE400" s="136"/>
      <c r="DF400" s="136"/>
      <c r="DG400" s="136"/>
      <c r="DH400" s="136"/>
      <c r="DI400" s="136"/>
      <c r="DJ400" s="136"/>
      <c r="DK400" s="136"/>
      <c r="DL400" s="136"/>
      <c r="DM400" s="136"/>
      <c r="DN400" s="136"/>
      <c r="DO400" s="136"/>
      <c r="DP400" s="136"/>
      <c r="DQ400" s="136"/>
      <c r="DR400" s="136"/>
      <c r="DS400" s="136"/>
      <c r="DT400" s="136"/>
      <c r="DU400" s="136"/>
      <c r="DV400" s="136"/>
      <c r="DW400" s="136"/>
      <c r="DX400" s="136"/>
    </row>
    <row r="401" spans="1:128" ht="12.75" customHeight="1">
      <c r="A401" s="136"/>
      <c r="B401" s="136"/>
      <c r="C401" s="136"/>
      <c r="D401" s="136"/>
      <c r="E401" s="136"/>
      <c r="F401" s="136"/>
      <c r="G401" s="136"/>
      <c r="H401" s="136"/>
      <c r="I401" s="136"/>
      <c r="J401" s="136"/>
      <c r="K401" s="136"/>
      <c r="L401" s="136"/>
      <c r="M401" s="136"/>
      <c r="N401" s="136"/>
      <c r="O401" s="136"/>
      <c r="P401" s="136"/>
      <c r="Q401" s="136"/>
      <c r="R401" s="136"/>
      <c r="S401" s="136"/>
      <c r="T401" s="136"/>
      <c r="U401" s="136"/>
      <c r="V401" s="136"/>
      <c r="W401" s="136"/>
      <c r="X401" s="136"/>
      <c r="Y401" s="136"/>
      <c r="Z401" s="136"/>
      <c r="AA401" s="136"/>
      <c r="AB401" s="136"/>
      <c r="AC401" s="136"/>
      <c r="AD401" s="136"/>
      <c r="AE401" s="136"/>
      <c r="AF401" s="136"/>
      <c r="AG401" s="136"/>
      <c r="AH401" s="136"/>
      <c r="AI401" s="136"/>
      <c r="AJ401" s="136"/>
      <c r="AK401" s="136"/>
      <c r="AL401" s="136"/>
      <c r="AM401" s="136"/>
      <c r="AN401" s="136"/>
      <c r="AO401" s="136"/>
      <c r="AP401" s="136"/>
      <c r="AQ401" s="136"/>
      <c r="AR401" s="211"/>
      <c r="AS401" s="136"/>
      <c r="AT401" s="136"/>
      <c r="AU401" s="136"/>
      <c r="AV401" s="136"/>
      <c r="AW401" s="136"/>
      <c r="AX401" s="136"/>
      <c r="AY401" s="136"/>
      <c r="AZ401" s="136"/>
      <c r="BA401" s="136"/>
      <c r="BB401" s="136"/>
      <c r="BC401" s="136"/>
      <c r="BD401" s="136"/>
      <c r="BE401" s="136"/>
      <c r="BF401" s="136"/>
      <c r="BG401" s="136"/>
      <c r="BH401" s="136"/>
      <c r="BI401" s="136"/>
      <c r="BJ401" s="136"/>
      <c r="BK401" s="136"/>
      <c r="BL401" s="136"/>
      <c r="BM401" s="136"/>
      <c r="BN401" s="136"/>
      <c r="BO401" s="136"/>
      <c r="BP401" s="136"/>
      <c r="BQ401" s="136"/>
      <c r="BR401" s="136"/>
      <c r="BS401" s="136"/>
      <c r="BT401" s="136"/>
      <c r="BU401" s="136"/>
      <c r="BV401" s="136"/>
      <c r="BW401" s="136"/>
      <c r="BX401" s="136"/>
      <c r="BY401" s="136"/>
      <c r="BZ401" s="136"/>
      <c r="CA401" s="136"/>
      <c r="CB401" s="136"/>
      <c r="CC401" s="136"/>
      <c r="CD401" s="136"/>
      <c r="CE401" s="136"/>
      <c r="CF401" s="211"/>
      <c r="CG401" s="136"/>
      <c r="CH401" s="136"/>
      <c r="CI401" s="136"/>
      <c r="CJ401" s="136"/>
      <c r="CK401" s="136"/>
      <c r="CL401" s="136"/>
      <c r="CM401" s="136"/>
      <c r="CN401" s="136"/>
      <c r="CO401" s="136"/>
      <c r="CP401" s="136"/>
      <c r="CQ401" s="136"/>
      <c r="CR401" s="136"/>
      <c r="CS401" s="136"/>
      <c r="CT401" s="136"/>
      <c r="CU401" s="136"/>
      <c r="CV401" s="136"/>
      <c r="CW401" s="136"/>
      <c r="CX401" s="136"/>
      <c r="CY401" s="136"/>
      <c r="CZ401" s="136"/>
      <c r="DA401" s="136"/>
      <c r="DB401" s="136"/>
      <c r="DC401" s="211"/>
      <c r="DD401" s="136"/>
      <c r="DE401" s="136"/>
      <c r="DF401" s="136"/>
      <c r="DG401" s="136"/>
      <c r="DH401" s="136"/>
      <c r="DI401" s="136"/>
      <c r="DJ401" s="136"/>
      <c r="DK401" s="136"/>
      <c r="DL401" s="136"/>
      <c r="DM401" s="136"/>
      <c r="DN401" s="136"/>
      <c r="DO401" s="136"/>
      <c r="DP401" s="136"/>
      <c r="DQ401" s="136"/>
      <c r="DR401" s="136"/>
      <c r="DS401" s="136"/>
      <c r="DT401" s="136"/>
      <c r="DU401" s="136"/>
      <c r="DV401" s="136"/>
      <c r="DW401" s="136"/>
      <c r="DX401" s="136"/>
    </row>
    <row r="402" spans="1:128" ht="12.75" customHeight="1">
      <c r="A402" s="136"/>
      <c r="B402" s="136"/>
      <c r="C402" s="136"/>
      <c r="D402" s="136"/>
      <c r="E402" s="136"/>
      <c r="F402" s="136"/>
      <c r="G402" s="136"/>
      <c r="H402" s="136"/>
      <c r="I402" s="136"/>
      <c r="J402" s="136"/>
      <c r="K402" s="136"/>
      <c r="L402" s="136"/>
      <c r="M402" s="136"/>
      <c r="N402" s="136"/>
      <c r="O402" s="136"/>
      <c r="P402" s="136"/>
      <c r="Q402" s="136"/>
      <c r="R402" s="136"/>
      <c r="S402" s="136"/>
      <c r="T402" s="136"/>
      <c r="U402" s="136"/>
      <c r="V402" s="136"/>
      <c r="W402" s="136"/>
      <c r="X402" s="136"/>
      <c r="Y402" s="136"/>
      <c r="Z402" s="136"/>
      <c r="AA402" s="136"/>
      <c r="AB402" s="136"/>
      <c r="AC402" s="136"/>
      <c r="AD402" s="136"/>
      <c r="AE402" s="136"/>
      <c r="AF402" s="136"/>
      <c r="AG402" s="136"/>
      <c r="AH402" s="136"/>
      <c r="AI402" s="136"/>
      <c r="AJ402" s="136"/>
      <c r="AK402" s="136"/>
      <c r="AL402" s="136"/>
      <c r="AM402" s="136"/>
      <c r="AN402" s="136"/>
      <c r="AO402" s="136"/>
      <c r="AP402" s="136"/>
      <c r="AQ402" s="136"/>
      <c r="AR402" s="211"/>
      <c r="AS402" s="136"/>
      <c r="AT402" s="136"/>
      <c r="AU402" s="136"/>
      <c r="AV402" s="136"/>
      <c r="AW402" s="136"/>
      <c r="AX402" s="136"/>
      <c r="AY402" s="136"/>
      <c r="AZ402" s="136"/>
      <c r="BA402" s="136"/>
      <c r="BB402" s="136"/>
      <c r="BC402" s="136"/>
      <c r="BD402" s="136"/>
      <c r="BE402" s="136"/>
      <c r="BF402" s="136"/>
      <c r="BG402" s="136"/>
      <c r="BH402" s="136"/>
      <c r="BI402" s="136"/>
      <c r="BJ402" s="136"/>
      <c r="BK402" s="136"/>
      <c r="BL402" s="136"/>
      <c r="BM402" s="136"/>
      <c r="BN402" s="136"/>
      <c r="BO402" s="136"/>
      <c r="BP402" s="136"/>
      <c r="BQ402" s="136"/>
      <c r="BR402" s="136"/>
      <c r="BS402" s="136"/>
      <c r="BT402" s="136"/>
      <c r="BU402" s="136"/>
      <c r="BV402" s="136"/>
      <c r="BW402" s="136"/>
      <c r="BX402" s="136"/>
      <c r="BY402" s="136"/>
      <c r="BZ402" s="136"/>
      <c r="CA402" s="136"/>
      <c r="CB402" s="136"/>
      <c r="CC402" s="136"/>
      <c r="CD402" s="136"/>
      <c r="CE402" s="136"/>
      <c r="CF402" s="211"/>
      <c r="CG402" s="136"/>
      <c r="CH402" s="136"/>
      <c r="CI402" s="136"/>
      <c r="CJ402" s="136"/>
      <c r="CK402" s="136"/>
      <c r="CL402" s="136"/>
      <c r="CM402" s="136"/>
      <c r="CN402" s="136"/>
      <c r="CO402" s="136"/>
      <c r="CP402" s="136"/>
      <c r="CQ402" s="136"/>
      <c r="CR402" s="136"/>
      <c r="CS402" s="136"/>
      <c r="CT402" s="136"/>
      <c r="CU402" s="136"/>
      <c r="CV402" s="136"/>
      <c r="CW402" s="136"/>
      <c r="CX402" s="136"/>
      <c r="CY402" s="136"/>
      <c r="CZ402" s="136"/>
      <c r="DA402" s="136"/>
      <c r="DB402" s="136"/>
      <c r="DC402" s="211"/>
      <c r="DD402" s="136"/>
      <c r="DE402" s="136"/>
      <c r="DF402" s="136"/>
      <c r="DG402" s="136"/>
      <c r="DH402" s="136"/>
      <c r="DI402" s="136"/>
      <c r="DJ402" s="136"/>
      <c r="DK402" s="136"/>
      <c r="DL402" s="136"/>
      <c r="DM402" s="136"/>
      <c r="DN402" s="136"/>
      <c r="DO402" s="136"/>
      <c r="DP402" s="136"/>
      <c r="DQ402" s="136"/>
      <c r="DR402" s="136"/>
      <c r="DS402" s="136"/>
      <c r="DT402" s="136"/>
      <c r="DU402" s="136"/>
      <c r="DV402" s="136"/>
      <c r="DW402" s="136"/>
      <c r="DX402" s="136"/>
    </row>
    <row r="403" spans="1:128" ht="12.75" customHeight="1">
      <c r="A403" s="136"/>
      <c r="B403" s="136"/>
      <c r="C403" s="136"/>
      <c r="D403" s="136"/>
      <c r="E403" s="136"/>
      <c r="F403" s="136"/>
      <c r="G403" s="136"/>
      <c r="H403" s="136"/>
      <c r="I403" s="136"/>
      <c r="J403" s="136"/>
      <c r="K403" s="136"/>
      <c r="L403" s="136"/>
      <c r="M403" s="136"/>
      <c r="N403" s="136"/>
      <c r="O403" s="136"/>
      <c r="P403" s="136"/>
      <c r="Q403" s="136"/>
      <c r="R403" s="136"/>
      <c r="S403" s="136"/>
      <c r="T403" s="136"/>
      <c r="U403" s="136"/>
      <c r="V403" s="136"/>
      <c r="W403" s="136"/>
      <c r="X403" s="136"/>
      <c r="Y403" s="136"/>
      <c r="Z403" s="136"/>
      <c r="AA403" s="136"/>
      <c r="AB403" s="136"/>
      <c r="AC403" s="136"/>
      <c r="AD403" s="136"/>
      <c r="AE403" s="136"/>
      <c r="AF403" s="136"/>
      <c r="AG403" s="136"/>
      <c r="AH403" s="136"/>
      <c r="AI403" s="136"/>
      <c r="AJ403" s="136"/>
      <c r="AK403" s="136"/>
      <c r="AL403" s="136"/>
      <c r="AM403" s="136"/>
      <c r="AN403" s="136"/>
      <c r="AO403" s="136"/>
      <c r="AP403" s="136"/>
      <c r="AQ403" s="136"/>
      <c r="AR403" s="211"/>
      <c r="AS403" s="136"/>
      <c r="AT403" s="136"/>
      <c r="AU403" s="136"/>
      <c r="AV403" s="136"/>
      <c r="AW403" s="136"/>
      <c r="AX403" s="136"/>
      <c r="AY403" s="136"/>
      <c r="AZ403" s="136"/>
      <c r="BA403" s="136"/>
      <c r="BB403" s="136"/>
      <c r="BC403" s="136"/>
      <c r="BD403" s="136"/>
      <c r="BE403" s="136"/>
      <c r="BF403" s="136"/>
      <c r="BG403" s="136"/>
      <c r="BH403" s="136"/>
      <c r="BI403" s="136"/>
      <c r="BJ403" s="136"/>
      <c r="BK403" s="136"/>
      <c r="BL403" s="136"/>
      <c r="BM403" s="136"/>
      <c r="BN403" s="136"/>
      <c r="BO403" s="136"/>
      <c r="BP403" s="136"/>
      <c r="BQ403" s="136"/>
      <c r="BR403" s="136"/>
      <c r="BS403" s="136"/>
      <c r="BT403" s="136"/>
      <c r="BU403" s="136"/>
      <c r="BV403" s="136"/>
      <c r="BW403" s="136"/>
      <c r="BX403" s="136"/>
      <c r="BY403" s="136"/>
      <c r="BZ403" s="136"/>
      <c r="CA403" s="136"/>
      <c r="CB403" s="136"/>
      <c r="CC403" s="136"/>
      <c r="CD403" s="136"/>
      <c r="CE403" s="136"/>
      <c r="CF403" s="211"/>
      <c r="CG403" s="136"/>
      <c r="CH403" s="136"/>
      <c r="CI403" s="136"/>
      <c r="CJ403" s="136"/>
      <c r="CK403" s="136"/>
      <c r="CL403" s="136"/>
      <c r="CM403" s="136"/>
      <c r="CN403" s="136"/>
      <c r="CO403" s="136"/>
      <c r="CP403" s="136"/>
      <c r="CQ403" s="136"/>
      <c r="CR403" s="136"/>
      <c r="CS403" s="136"/>
      <c r="CT403" s="136"/>
      <c r="CU403" s="136"/>
      <c r="CV403" s="136"/>
      <c r="CW403" s="136"/>
      <c r="CX403" s="136"/>
      <c r="CY403" s="136"/>
      <c r="CZ403" s="136"/>
      <c r="DA403" s="136"/>
      <c r="DB403" s="136"/>
      <c r="DC403" s="211"/>
      <c r="DD403" s="136"/>
      <c r="DE403" s="136"/>
      <c r="DF403" s="136"/>
      <c r="DG403" s="136"/>
      <c r="DH403" s="136"/>
      <c r="DI403" s="136"/>
      <c r="DJ403" s="136"/>
      <c r="DK403" s="136"/>
      <c r="DL403" s="136"/>
      <c r="DM403" s="136"/>
      <c r="DN403" s="136"/>
      <c r="DO403" s="136"/>
      <c r="DP403" s="136"/>
      <c r="DQ403" s="136"/>
      <c r="DR403" s="136"/>
      <c r="DS403" s="136"/>
      <c r="DT403" s="136"/>
      <c r="DU403" s="136"/>
      <c r="DV403" s="136"/>
      <c r="DW403" s="136"/>
      <c r="DX403" s="136"/>
    </row>
    <row r="404" spans="1:128" ht="12.75" customHeight="1">
      <c r="A404" s="136"/>
      <c r="B404" s="136"/>
      <c r="C404" s="136"/>
      <c r="D404" s="136"/>
      <c r="E404" s="136"/>
      <c r="F404" s="136"/>
      <c r="G404" s="136"/>
      <c r="H404" s="136"/>
      <c r="I404" s="136"/>
      <c r="J404" s="136"/>
      <c r="K404" s="136"/>
      <c r="L404" s="136"/>
      <c r="M404" s="136"/>
      <c r="N404" s="136"/>
      <c r="O404" s="136"/>
      <c r="P404" s="136"/>
      <c r="Q404" s="136"/>
      <c r="R404" s="136"/>
      <c r="S404" s="136"/>
      <c r="T404" s="136"/>
      <c r="U404" s="136"/>
      <c r="V404" s="136"/>
      <c r="W404" s="136"/>
      <c r="X404" s="136"/>
      <c r="Y404" s="136"/>
      <c r="Z404" s="136"/>
      <c r="AA404" s="136"/>
      <c r="AB404" s="136"/>
      <c r="AC404" s="136"/>
      <c r="AD404" s="136"/>
      <c r="AE404" s="136"/>
      <c r="AF404" s="136"/>
      <c r="AG404" s="136"/>
      <c r="AH404" s="136"/>
      <c r="AI404" s="136"/>
      <c r="AJ404" s="136"/>
      <c r="AK404" s="136"/>
      <c r="AL404" s="136"/>
      <c r="AM404" s="136"/>
      <c r="AN404" s="136"/>
      <c r="AO404" s="136"/>
      <c r="AP404" s="136"/>
      <c r="AQ404" s="136"/>
      <c r="AR404" s="211"/>
      <c r="AS404" s="136"/>
      <c r="AT404" s="136"/>
      <c r="AU404" s="136"/>
      <c r="AV404" s="136"/>
      <c r="AW404" s="136"/>
      <c r="AX404" s="136"/>
      <c r="AY404" s="136"/>
      <c r="AZ404" s="136"/>
      <c r="BA404" s="136"/>
      <c r="BB404" s="136"/>
      <c r="BC404" s="136"/>
      <c r="BD404" s="136"/>
      <c r="BE404" s="136"/>
      <c r="BF404" s="136"/>
      <c r="BG404" s="136"/>
      <c r="BH404" s="136"/>
      <c r="BI404" s="136"/>
      <c r="BJ404" s="136"/>
      <c r="BK404" s="136"/>
      <c r="BL404" s="136"/>
      <c r="BM404" s="136"/>
      <c r="BN404" s="136"/>
      <c r="BO404" s="136"/>
      <c r="BP404" s="136"/>
      <c r="BQ404" s="136"/>
      <c r="BR404" s="136"/>
      <c r="BS404" s="136"/>
      <c r="BT404" s="136"/>
      <c r="BU404" s="136"/>
      <c r="BV404" s="136"/>
      <c r="BW404" s="136"/>
      <c r="BX404" s="136"/>
      <c r="BY404" s="136"/>
      <c r="BZ404" s="136"/>
      <c r="CA404" s="136"/>
      <c r="CB404" s="136"/>
      <c r="CC404" s="136"/>
      <c r="CD404" s="136"/>
      <c r="CE404" s="136"/>
      <c r="CF404" s="211"/>
      <c r="CG404" s="136"/>
      <c r="CH404" s="136"/>
      <c r="CI404" s="136"/>
      <c r="CJ404" s="136"/>
      <c r="CK404" s="136"/>
      <c r="CL404" s="136"/>
      <c r="CM404" s="136"/>
      <c r="CN404" s="136"/>
      <c r="CO404" s="136"/>
      <c r="CP404" s="136"/>
      <c r="CQ404" s="136"/>
      <c r="CR404" s="136"/>
      <c r="CS404" s="136"/>
      <c r="CT404" s="136"/>
      <c r="CU404" s="136"/>
      <c r="CV404" s="136"/>
      <c r="CW404" s="136"/>
      <c r="CX404" s="136"/>
      <c r="CY404" s="136"/>
      <c r="CZ404" s="136"/>
      <c r="DA404" s="136"/>
      <c r="DB404" s="136"/>
      <c r="DC404" s="211"/>
      <c r="DD404" s="136"/>
      <c r="DE404" s="136"/>
      <c r="DF404" s="136"/>
      <c r="DG404" s="136"/>
      <c r="DH404" s="136"/>
      <c r="DI404" s="136"/>
      <c r="DJ404" s="136"/>
      <c r="DK404" s="136"/>
      <c r="DL404" s="136"/>
      <c r="DM404" s="136"/>
      <c r="DN404" s="136"/>
      <c r="DO404" s="136"/>
      <c r="DP404" s="136"/>
      <c r="DQ404" s="136"/>
      <c r="DR404" s="136"/>
      <c r="DS404" s="136"/>
      <c r="DT404" s="136"/>
      <c r="DU404" s="136"/>
      <c r="DV404" s="136"/>
      <c r="DW404" s="136"/>
      <c r="DX404" s="136"/>
    </row>
    <row r="405" spans="1:128" ht="12.75" customHeight="1">
      <c r="A405" s="136"/>
      <c r="B405" s="136"/>
      <c r="C405" s="136"/>
      <c r="D405" s="136"/>
      <c r="E405" s="136"/>
      <c r="F405" s="136"/>
      <c r="G405" s="136"/>
      <c r="H405" s="136"/>
      <c r="I405" s="136"/>
      <c r="J405" s="136"/>
      <c r="K405" s="136"/>
      <c r="L405" s="136"/>
      <c r="M405" s="136"/>
      <c r="N405" s="136"/>
      <c r="O405" s="136"/>
      <c r="P405" s="136"/>
      <c r="Q405" s="136"/>
      <c r="R405" s="136"/>
      <c r="S405" s="136"/>
      <c r="T405" s="136"/>
      <c r="U405" s="136"/>
      <c r="V405" s="136"/>
      <c r="W405" s="136"/>
      <c r="X405" s="136"/>
      <c r="Y405" s="136"/>
      <c r="Z405" s="136"/>
      <c r="AA405" s="136"/>
      <c r="AB405" s="136"/>
      <c r="AC405" s="136"/>
      <c r="AD405" s="136"/>
      <c r="AE405" s="136"/>
      <c r="AF405" s="136"/>
      <c r="AG405" s="136"/>
      <c r="AH405" s="136"/>
      <c r="AI405" s="136"/>
      <c r="AJ405" s="136"/>
      <c r="AK405" s="136"/>
      <c r="AL405" s="136"/>
      <c r="AM405" s="136"/>
      <c r="AN405" s="136"/>
      <c r="AO405" s="136"/>
      <c r="AP405" s="136"/>
      <c r="AQ405" s="136"/>
      <c r="AR405" s="211"/>
      <c r="AS405" s="136"/>
      <c r="AT405" s="136"/>
      <c r="AU405" s="136"/>
      <c r="AV405" s="136"/>
      <c r="AW405" s="136"/>
      <c r="AX405" s="136"/>
      <c r="AY405" s="136"/>
      <c r="AZ405" s="136"/>
      <c r="BA405" s="136"/>
      <c r="BB405" s="136"/>
      <c r="BC405" s="136"/>
      <c r="BD405" s="136"/>
      <c r="BE405" s="136"/>
      <c r="BF405" s="136"/>
      <c r="BG405" s="136"/>
      <c r="BH405" s="136"/>
      <c r="BI405" s="136"/>
      <c r="BJ405" s="136"/>
      <c r="BK405" s="136"/>
      <c r="BL405" s="136"/>
      <c r="BM405" s="136"/>
      <c r="BN405" s="136"/>
      <c r="BO405" s="136"/>
      <c r="BP405" s="136"/>
      <c r="BQ405" s="136"/>
      <c r="BR405" s="136"/>
      <c r="BS405" s="136"/>
      <c r="BT405" s="136"/>
      <c r="BU405" s="136"/>
      <c r="BV405" s="136"/>
      <c r="BW405" s="136"/>
      <c r="BX405" s="136"/>
      <c r="BY405" s="136"/>
      <c r="BZ405" s="136"/>
      <c r="CA405" s="136"/>
      <c r="CB405" s="136"/>
      <c r="CC405" s="136"/>
      <c r="CD405" s="136"/>
      <c r="CE405" s="136"/>
      <c r="CF405" s="211"/>
      <c r="CG405" s="136"/>
      <c r="CH405" s="136"/>
      <c r="CI405" s="136"/>
      <c r="CJ405" s="136"/>
      <c r="CK405" s="136"/>
      <c r="CL405" s="136"/>
      <c r="CM405" s="136"/>
      <c r="CN405" s="136"/>
      <c r="CO405" s="136"/>
      <c r="CP405" s="136"/>
      <c r="CQ405" s="136"/>
      <c r="CR405" s="136"/>
      <c r="CS405" s="136"/>
      <c r="CT405" s="136"/>
      <c r="CU405" s="136"/>
      <c r="CV405" s="136"/>
      <c r="CW405" s="136"/>
      <c r="CX405" s="136"/>
      <c r="CY405" s="136"/>
      <c r="CZ405" s="136"/>
      <c r="DA405" s="136"/>
      <c r="DB405" s="136"/>
      <c r="DC405" s="211"/>
      <c r="DD405" s="136"/>
      <c r="DE405" s="136"/>
      <c r="DF405" s="136"/>
      <c r="DG405" s="136"/>
      <c r="DH405" s="136"/>
      <c r="DI405" s="136"/>
      <c r="DJ405" s="136"/>
      <c r="DK405" s="136"/>
      <c r="DL405" s="136"/>
      <c r="DM405" s="136"/>
      <c r="DN405" s="136"/>
      <c r="DO405" s="136"/>
      <c r="DP405" s="136"/>
      <c r="DQ405" s="136"/>
      <c r="DR405" s="136"/>
      <c r="DS405" s="136"/>
      <c r="DT405" s="136"/>
      <c r="DU405" s="136"/>
      <c r="DV405" s="136"/>
      <c r="DW405" s="136"/>
      <c r="DX405" s="136"/>
    </row>
    <row r="406" spans="1:128" ht="12.75" customHeight="1">
      <c r="A406" s="136"/>
      <c r="B406" s="136"/>
      <c r="C406" s="136"/>
      <c r="D406" s="136"/>
      <c r="E406" s="136"/>
      <c r="F406" s="136"/>
      <c r="G406" s="136"/>
      <c r="H406" s="136"/>
      <c r="I406" s="136"/>
      <c r="J406" s="136"/>
      <c r="K406" s="136"/>
      <c r="L406" s="136"/>
      <c r="M406" s="136"/>
      <c r="N406" s="136"/>
      <c r="O406" s="136"/>
      <c r="P406" s="136"/>
      <c r="Q406" s="136"/>
      <c r="R406" s="136"/>
      <c r="S406" s="136"/>
      <c r="T406" s="136"/>
      <c r="U406" s="136"/>
      <c r="V406" s="136"/>
      <c r="W406" s="136"/>
      <c r="X406" s="136"/>
      <c r="Y406" s="136"/>
      <c r="Z406" s="136"/>
      <c r="AA406" s="136"/>
      <c r="AB406" s="136"/>
      <c r="AC406" s="136"/>
      <c r="AD406" s="136"/>
      <c r="AE406" s="136"/>
      <c r="AF406" s="136"/>
      <c r="AG406" s="136"/>
      <c r="AH406" s="136"/>
      <c r="AI406" s="136"/>
      <c r="AJ406" s="136"/>
      <c r="AK406" s="136"/>
      <c r="AL406" s="136"/>
      <c r="AM406" s="136"/>
      <c r="AN406" s="136"/>
      <c r="AO406" s="136"/>
      <c r="AP406" s="136"/>
      <c r="AQ406" s="136"/>
      <c r="AR406" s="211"/>
      <c r="AS406" s="136"/>
      <c r="AT406" s="136"/>
      <c r="AU406" s="136"/>
      <c r="AV406" s="136"/>
      <c r="AW406" s="136"/>
      <c r="AX406" s="136"/>
      <c r="AY406" s="136"/>
      <c r="AZ406" s="136"/>
      <c r="BA406" s="136"/>
      <c r="BB406" s="136"/>
      <c r="BC406" s="136"/>
      <c r="BD406" s="136"/>
      <c r="BE406" s="136"/>
      <c r="BF406" s="136"/>
      <c r="BG406" s="136"/>
      <c r="BH406" s="136"/>
      <c r="BI406" s="136"/>
      <c r="BJ406" s="136"/>
      <c r="BK406" s="136"/>
      <c r="BL406" s="136"/>
      <c r="BM406" s="136"/>
      <c r="BN406" s="136"/>
      <c r="BO406" s="136"/>
      <c r="BP406" s="136"/>
      <c r="BQ406" s="136"/>
      <c r="BR406" s="136"/>
      <c r="BS406" s="136"/>
      <c r="BT406" s="136"/>
      <c r="BU406" s="136"/>
      <c r="BV406" s="136"/>
      <c r="BW406" s="136"/>
      <c r="BX406" s="136"/>
      <c r="BY406" s="136"/>
      <c r="BZ406" s="136"/>
      <c r="CA406" s="136"/>
      <c r="CB406" s="136"/>
      <c r="CC406" s="136"/>
      <c r="CD406" s="136"/>
      <c r="CE406" s="136"/>
      <c r="CF406" s="211"/>
      <c r="CG406" s="136"/>
      <c r="CH406" s="136"/>
      <c r="CI406" s="136"/>
      <c r="CJ406" s="136"/>
      <c r="CK406" s="136"/>
      <c r="CL406" s="136"/>
      <c r="CM406" s="136"/>
      <c r="CN406" s="136"/>
      <c r="CO406" s="136"/>
      <c r="CP406" s="136"/>
      <c r="CQ406" s="136"/>
      <c r="CR406" s="136"/>
      <c r="CS406" s="136"/>
      <c r="CT406" s="136"/>
      <c r="CU406" s="136"/>
      <c r="CV406" s="136"/>
      <c r="CW406" s="136"/>
      <c r="CX406" s="136"/>
      <c r="CY406" s="136"/>
      <c r="CZ406" s="136"/>
      <c r="DA406" s="136"/>
      <c r="DB406" s="136"/>
      <c r="DC406" s="211"/>
      <c r="DD406" s="136"/>
      <c r="DE406" s="136"/>
      <c r="DF406" s="136"/>
      <c r="DG406" s="136"/>
      <c r="DH406" s="136"/>
      <c r="DI406" s="136"/>
      <c r="DJ406" s="136"/>
      <c r="DK406" s="136"/>
      <c r="DL406" s="136"/>
      <c r="DM406" s="136"/>
      <c r="DN406" s="136"/>
      <c r="DO406" s="136"/>
      <c r="DP406" s="136"/>
      <c r="DQ406" s="136"/>
      <c r="DR406" s="136"/>
      <c r="DS406" s="136"/>
      <c r="DT406" s="136"/>
      <c r="DU406" s="136"/>
      <c r="DV406" s="136"/>
      <c r="DW406" s="136"/>
      <c r="DX406" s="136"/>
    </row>
    <row r="407" spans="1:128" ht="12.75" customHeight="1">
      <c r="A407" s="136"/>
      <c r="B407" s="136"/>
      <c r="C407" s="136"/>
      <c r="D407" s="136"/>
      <c r="E407" s="136"/>
      <c r="F407" s="136"/>
      <c r="G407" s="136"/>
      <c r="H407" s="136"/>
      <c r="I407" s="136"/>
      <c r="J407" s="136"/>
      <c r="K407" s="136"/>
      <c r="L407" s="136"/>
      <c r="M407" s="136"/>
      <c r="N407" s="136"/>
      <c r="O407" s="136"/>
      <c r="P407" s="136"/>
      <c r="Q407" s="136"/>
      <c r="R407" s="136"/>
      <c r="S407" s="136"/>
      <c r="T407" s="136"/>
      <c r="U407" s="136"/>
      <c r="V407" s="136"/>
      <c r="W407" s="136"/>
      <c r="X407" s="136"/>
      <c r="Y407" s="136"/>
      <c r="Z407" s="136"/>
      <c r="AA407" s="136"/>
      <c r="AB407" s="136"/>
      <c r="AC407" s="136"/>
      <c r="AD407" s="136"/>
      <c r="AE407" s="136"/>
      <c r="AF407" s="136"/>
      <c r="AG407" s="136"/>
      <c r="AH407" s="136"/>
      <c r="AI407" s="136"/>
      <c r="AJ407" s="136"/>
      <c r="AK407" s="136"/>
      <c r="AL407" s="136"/>
      <c r="AM407" s="136"/>
      <c r="AN407" s="136"/>
      <c r="AO407" s="136"/>
      <c r="AP407" s="136"/>
      <c r="AQ407" s="136"/>
      <c r="AR407" s="211"/>
      <c r="AS407" s="136"/>
      <c r="AT407" s="136"/>
      <c r="AU407" s="136"/>
      <c r="AV407" s="136"/>
      <c r="AW407" s="136"/>
      <c r="AX407" s="136"/>
      <c r="AY407" s="136"/>
      <c r="AZ407" s="136"/>
      <c r="BA407" s="136"/>
      <c r="BB407" s="136"/>
      <c r="BC407" s="136"/>
      <c r="BD407" s="136"/>
      <c r="BE407" s="136"/>
      <c r="BF407" s="136"/>
      <c r="BG407" s="136"/>
      <c r="BH407" s="136"/>
      <c r="BI407" s="136"/>
      <c r="BJ407" s="136"/>
      <c r="BK407" s="136"/>
      <c r="BL407" s="136"/>
      <c r="BM407" s="136"/>
      <c r="BN407" s="136"/>
      <c r="BO407" s="136"/>
      <c r="BP407" s="136"/>
      <c r="BQ407" s="136"/>
      <c r="BR407" s="136"/>
      <c r="BS407" s="136"/>
      <c r="BT407" s="136"/>
      <c r="BU407" s="136"/>
      <c r="BV407" s="136"/>
      <c r="BW407" s="136"/>
      <c r="BX407" s="136"/>
      <c r="BY407" s="136"/>
      <c r="BZ407" s="136"/>
      <c r="CA407" s="136"/>
      <c r="CB407" s="136"/>
      <c r="CC407" s="136"/>
      <c r="CD407" s="136"/>
      <c r="CE407" s="136"/>
      <c r="CF407" s="211"/>
      <c r="CG407" s="136"/>
      <c r="CH407" s="136"/>
      <c r="CI407" s="136"/>
      <c r="CJ407" s="136"/>
      <c r="CK407" s="136"/>
      <c r="CL407" s="136"/>
      <c r="CM407" s="136"/>
      <c r="CN407" s="136"/>
      <c r="CO407" s="136"/>
      <c r="CP407" s="136"/>
      <c r="CQ407" s="136"/>
      <c r="CR407" s="136"/>
      <c r="CS407" s="136"/>
      <c r="CT407" s="136"/>
      <c r="CU407" s="136"/>
      <c r="CV407" s="136"/>
      <c r="CW407" s="136"/>
      <c r="CX407" s="136"/>
      <c r="CY407" s="136"/>
      <c r="CZ407" s="136"/>
      <c r="DA407" s="136"/>
      <c r="DB407" s="136"/>
      <c r="DC407" s="211"/>
      <c r="DD407" s="136"/>
      <c r="DE407" s="136"/>
      <c r="DF407" s="136"/>
      <c r="DG407" s="136"/>
      <c r="DH407" s="136"/>
      <c r="DI407" s="136"/>
      <c r="DJ407" s="136"/>
      <c r="DK407" s="136"/>
      <c r="DL407" s="136"/>
      <c r="DM407" s="136"/>
      <c r="DN407" s="136"/>
      <c r="DO407" s="136"/>
      <c r="DP407" s="136"/>
      <c r="DQ407" s="136"/>
      <c r="DR407" s="136"/>
      <c r="DS407" s="136"/>
      <c r="DT407" s="136"/>
      <c r="DU407" s="136"/>
      <c r="DV407" s="136"/>
      <c r="DW407" s="136"/>
      <c r="DX407" s="136"/>
    </row>
    <row r="408" spans="1:128" ht="12.75" customHeight="1">
      <c r="A408" s="136"/>
      <c r="B408" s="136"/>
      <c r="C408" s="136"/>
      <c r="D408" s="136"/>
      <c r="E408" s="136"/>
      <c r="F408" s="136"/>
      <c r="G408" s="136"/>
      <c r="H408" s="136"/>
      <c r="I408" s="136"/>
      <c r="J408" s="136"/>
      <c r="K408" s="136"/>
      <c r="L408" s="136"/>
      <c r="M408" s="136"/>
      <c r="N408" s="136"/>
      <c r="O408" s="136"/>
      <c r="P408" s="136"/>
      <c r="Q408" s="136"/>
      <c r="R408" s="136"/>
      <c r="S408" s="136"/>
      <c r="T408" s="136"/>
      <c r="U408" s="136"/>
      <c r="V408" s="136"/>
      <c r="W408" s="136"/>
      <c r="X408" s="136"/>
      <c r="Y408" s="136"/>
      <c r="Z408" s="136"/>
      <c r="AA408" s="136"/>
      <c r="AB408" s="136"/>
      <c r="AC408" s="136"/>
      <c r="AD408" s="136"/>
      <c r="AE408" s="136"/>
      <c r="AF408" s="136"/>
      <c r="AG408" s="136"/>
      <c r="AH408" s="136"/>
      <c r="AI408" s="136"/>
      <c r="AJ408" s="136"/>
      <c r="AK408" s="136"/>
      <c r="AL408" s="136"/>
      <c r="AM408" s="136"/>
      <c r="AN408" s="136"/>
      <c r="AO408" s="136"/>
      <c r="AP408" s="136"/>
      <c r="AQ408" s="136"/>
      <c r="AR408" s="211"/>
      <c r="AS408" s="136"/>
      <c r="AT408" s="136"/>
      <c r="AU408" s="136"/>
      <c r="AV408" s="136"/>
      <c r="AW408" s="136"/>
      <c r="AX408" s="136"/>
      <c r="AY408" s="136"/>
      <c r="AZ408" s="136"/>
      <c r="BA408" s="136"/>
      <c r="BB408" s="136"/>
      <c r="BC408" s="136"/>
      <c r="BD408" s="136"/>
      <c r="BE408" s="136"/>
      <c r="BF408" s="136"/>
      <c r="BG408" s="136"/>
      <c r="BH408" s="136"/>
      <c r="BI408" s="136"/>
      <c r="BJ408" s="136"/>
      <c r="BK408" s="136"/>
      <c r="BL408" s="136"/>
      <c r="BM408" s="136"/>
      <c r="BN408" s="136"/>
      <c r="BO408" s="136"/>
      <c r="BP408" s="136"/>
      <c r="BQ408" s="136"/>
      <c r="BR408" s="136"/>
      <c r="BS408" s="136"/>
      <c r="BT408" s="136"/>
      <c r="BU408" s="136"/>
      <c r="BV408" s="136"/>
      <c r="BW408" s="136"/>
      <c r="BX408" s="136"/>
      <c r="BY408" s="136"/>
      <c r="BZ408" s="136"/>
      <c r="CA408" s="136"/>
      <c r="CB408" s="136"/>
      <c r="CC408" s="136"/>
      <c r="CD408" s="136"/>
      <c r="CE408" s="136"/>
      <c r="CF408" s="211"/>
      <c r="CG408" s="136"/>
      <c r="CH408" s="136"/>
      <c r="CI408" s="136"/>
      <c r="CJ408" s="136"/>
      <c r="CK408" s="136"/>
      <c r="CL408" s="136"/>
      <c r="CM408" s="136"/>
      <c r="CN408" s="136"/>
      <c r="CO408" s="136"/>
      <c r="CP408" s="136"/>
      <c r="CQ408" s="136"/>
      <c r="CR408" s="136"/>
      <c r="CS408" s="136"/>
      <c r="CT408" s="136"/>
      <c r="CU408" s="136"/>
      <c r="CV408" s="136"/>
      <c r="CW408" s="136"/>
      <c r="CX408" s="136"/>
      <c r="CY408" s="136"/>
      <c r="CZ408" s="136"/>
      <c r="DA408" s="136"/>
      <c r="DB408" s="136"/>
      <c r="DC408" s="211"/>
      <c r="DD408" s="136"/>
      <c r="DE408" s="136"/>
      <c r="DF408" s="136"/>
      <c r="DG408" s="136"/>
      <c r="DH408" s="136"/>
      <c r="DI408" s="136"/>
      <c r="DJ408" s="136"/>
      <c r="DK408" s="136"/>
      <c r="DL408" s="136"/>
      <c r="DM408" s="136"/>
      <c r="DN408" s="136"/>
      <c r="DO408" s="136"/>
      <c r="DP408" s="136"/>
      <c r="DQ408" s="136"/>
      <c r="DR408" s="136"/>
      <c r="DS408" s="136"/>
      <c r="DT408" s="136"/>
      <c r="DU408" s="136"/>
      <c r="DV408" s="136"/>
      <c r="DW408" s="136"/>
      <c r="DX408" s="136"/>
    </row>
    <row r="409" spans="1:128" ht="12.75" customHeight="1">
      <c r="A409" s="136"/>
      <c r="B409" s="136"/>
      <c r="C409" s="136"/>
      <c r="D409" s="136"/>
      <c r="E409" s="136"/>
      <c r="F409" s="136"/>
      <c r="G409" s="136"/>
      <c r="H409" s="136"/>
      <c r="I409" s="136"/>
      <c r="J409" s="136"/>
      <c r="K409" s="136"/>
      <c r="L409" s="136"/>
      <c r="M409" s="136"/>
      <c r="N409" s="136"/>
      <c r="O409" s="136"/>
      <c r="P409" s="136"/>
      <c r="Q409" s="136"/>
      <c r="R409" s="136"/>
      <c r="S409" s="136"/>
      <c r="T409" s="136"/>
      <c r="U409" s="136"/>
      <c r="V409" s="136"/>
      <c r="W409" s="136"/>
      <c r="X409" s="136"/>
      <c r="Y409" s="136"/>
      <c r="Z409" s="136"/>
      <c r="AA409" s="136"/>
      <c r="AB409" s="136"/>
      <c r="AC409" s="136"/>
      <c r="AD409" s="136"/>
      <c r="AE409" s="136"/>
      <c r="AF409" s="136"/>
      <c r="AG409" s="136"/>
      <c r="AH409" s="136"/>
      <c r="AI409" s="136"/>
      <c r="AJ409" s="136"/>
      <c r="AK409" s="136"/>
      <c r="AL409" s="136"/>
      <c r="AM409" s="136"/>
      <c r="AN409" s="136"/>
      <c r="AO409" s="136"/>
      <c r="AP409" s="136"/>
      <c r="AQ409" s="136"/>
      <c r="AR409" s="211"/>
      <c r="AS409" s="136"/>
      <c r="AT409" s="136"/>
      <c r="AU409" s="136"/>
      <c r="AV409" s="136"/>
      <c r="AW409" s="136"/>
      <c r="AX409" s="136"/>
      <c r="AY409" s="136"/>
      <c r="AZ409" s="136"/>
      <c r="BA409" s="136"/>
      <c r="BB409" s="136"/>
      <c r="BC409" s="136"/>
      <c r="BD409" s="136"/>
      <c r="BE409" s="136"/>
      <c r="BF409" s="136"/>
      <c r="BG409" s="136"/>
      <c r="BH409" s="136"/>
      <c r="BI409" s="136"/>
      <c r="BJ409" s="136"/>
      <c r="BK409" s="136"/>
      <c r="BL409" s="136"/>
      <c r="BM409" s="136"/>
      <c r="BN409" s="136"/>
      <c r="BO409" s="136"/>
      <c r="BP409" s="136"/>
      <c r="BQ409" s="136"/>
      <c r="BR409" s="136"/>
      <c r="BS409" s="136"/>
      <c r="BT409" s="136"/>
      <c r="BU409" s="136"/>
      <c r="BV409" s="136"/>
      <c r="BW409" s="136"/>
      <c r="BX409" s="136"/>
      <c r="BY409" s="136"/>
      <c r="BZ409" s="136"/>
      <c r="CA409" s="136"/>
      <c r="CB409" s="136"/>
      <c r="CC409" s="136"/>
      <c r="CD409" s="136"/>
      <c r="CE409" s="136"/>
      <c r="CF409" s="211"/>
      <c r="CG409" s="136"/>
      <c r="CH409" s="136"/>
      <c r="CI409" s="136"/>
      <c r="CJ409" s="136"/>
      <c r="CK409" s="136"/>
      <c r="CL409" s="136"/>
      <c r="CM409" s="136"/>
      <c r="CN409" s="136"/>
      <c r="CO409" s="136"/>
      <c r="CP409" s="136"/>
      <c r="CQ409" s="136"/>
      <c r="CR409" s="136"/>
      <c r="CS409" s="136"/>
      <c r="CT409" s="136"/>
      <c r="CU409" s="136"/>
      <c r="CV409" s="136"/>
      <c r="CW409" s="136"/>
      <c r="CX409" s="136"/>
      <c r="CY409" s="136"/>
      <c r="CZ409" s="136"/>
      <c r="DA409" s="136"/>
      <c r="DB409" s="136"/>
      <c r="DC409" s="211"/>
      <c r="DD409" s="136"/>
      <c r="DE409" s="136"/>
      <c r="DF409" s="136"/>
      <c r="DG409" s="136"/>
      <c r="DH409" s="136"/>
      <c r="DI409" s="136"/>
      <c r="DJ409" s="136"/>
      <c r="DK409" s="136"/>
      <c r="DL409" s="136"/>
      <c r="DM409" s="136"/>
      <c r="DN409" s="136"/>
      <c r="DO409" s="136"/>
      <c r="DP409" s="136"/>
      <c r="DQ409" s="136"/>
      <c r="DR409" s="136"/>
      <c r="DS409" s="136"/>
      <c r="DT409" s="136"/>
      <c r="DU409" s="136"/>
      <c r="DV409" s="136"/>
      <c r="DW409" s="136"/>
      <c r="DX409" s="136"/>
    </row>
    <row r="410" spans="1:128" ht="12.75" customHeight="1">
      <c r="A410" s="136"/>
      <c r="B410" s="136"/>
      <c r="C410" s="136"/>
      <c r="D410" s="136"/>
      <c r="E410" s="136"/>
      <c r="F410" s="136"/>
      <c r="G410" s="136"/>
      <c r="H410" s="136"/>
      <c r="I410" s="136"/>
      <c r="J410" s="136"/>
      <c r="K410" s="136"/>
      <c r="L410" s="136"/>
      <c r="M410" s="136"/>
      <c r="N410" s="136"/>
      <c r="O410" s="136"/>
      <c r="P410" s="136"/>
      <c r="Q410" s="136"/>
      <c r="R410" s="136"/>
      <c r="S410" s="136"/>
      <c r="T410" s="136"/>
      <c r="U410" s="136"/>
      <c r="V410" s="136"/>
      <c r="W410" s="136"/>
      <c r="X410" s="136"/>
      <c r="Y410" s="136"/>
      <c r="Z410" s="136"/>
      <c r="AA410" s="136"/>
      <c r="AB410" s="136"/>
      <c r="AC410" s="136"/>
      <c r="AD410" s="136"/>
      <c r="AE410" s="136"/>
      <c r="AF410" s="136"/>
      <c r="AG410" s="136"/>
      <c r="AH410" s="136"/>
      <c r="AI410" s="136"/>
      <c r="AJ410" s="136"/>
      <c r="AK410" s="136"/>
      <c r="AL410" s="136"/>
      <c r="AM410" s="136"/>
      <c r="AN410" s="136"/>
      <c r="AO410" s="136"/>
      <c r="AP410" s="136"/>
      <c r="AQ410" s="136"/>
      <c r="AR410" s="211"/>
      <c r="AS410" s="136"/>
      <c r="AT410" s="136"/>
      <c r="AU410" s="136"/>
      <c r="AV410" s="136"/>
      <c r="AW410" s="136"/>
      <c r="AX410" s="136"/>
      <c r="AY410" s="136"/>
      <c r="AZ410" s="136"/>
      <c r="BA410" s="136"/>
      <c r="BB410" s="136"/>
      <c r="BC410" s="136"/>
      <c r="BD410" s="136"/>
      <c r="BE410" s="136"/>
      <c r="BF410" s="136"/>
      <c r="BG410" s="136"/>
      <c r="BH410" s="136"/>
      <c r="BI410" s="136"/>
      <c r="BJ410" s="136"/>
      <c r="BK410" s="136"/>
      <c r="BL410" s="136"/>
      <c r="BM410" s="136"/>
      <c r="BN410" s="136"/>
      <c r="BO410" s="136"/>
      <c r="BP410" s="136"/>
      <c r="BQ410" s="136"/>
      <c r="BR410" s="136"/>
      <c r="BS410" s="136"/>
      <c r="BT410" s="136"/>
      <c r="BU410" s="136"/>
      <c r="BV410" s="136"/>
      <c r="BW410" s="136"/>
      <c r="BX410" s="136"/>
      <c r="BY410" s="136"/>
      <c r="BZ410" s="136"/>
      <c r="CA410" s="136"/>
      <c r="CB410" s="136"/>
      <c r="CC410" s="136"/>
      <c r="CD410" s="136"/>
      <c r="CE410" s="136"/>
      <c r="CF410" s="211"/>
      <c r="CG410" s="136"/>
      <c r="CH410" s="136"/>
      <c r="CI410" s="136"/>
      <c r="CJ410" s="136"/>
      <c r="CK410" s="136"/>
      <c r="CL410" s="136"/>
      <c r="CM410" s="136"/>
      <c r="CN410" s="136"/>
      <c r="CO410" s="136"/>
      <c r="CP410" s="136"/>
      <c r="CQ410" s="136"/>
      <c r="CR410" s="136"/>
      <c r="CS410" s="136"/>
      <c r="CT410" s="136"/>
      <c r="CU410" s="136"/>
      <c r="CV410" s="136"/>
      <c r="CW410" s="136"/>
      <c r="CX410" s="136"/>
      <c r="CY410" s="136"/>
      <c r="CZ410" s="136"/>
      <c r="DA410" s="136"/>
      <c r="DB410" s="136"/>
      <c r="DC410" s="211"/>
      <c r="DD410" s="136"/>
      <c r="DE410" s="136"/>
      <c r="DF410" s="136"/>
      <c r="DG410" s="136"/>
      <c r="DH410" s="136"/>
      <c r="DI410" s="136"/>
      <c r="DJ410" s="136"/>
      <c r="DK410" s="136"/>
      <c r="DL410" s="136"/>
      <c r="DM410" s="136"/>
      <c r="DN410" s="136"/>
      <c r="DO410" s="136"/>
      <c r="DP410" s="136"/>
      <c r="DQ410" s="136"/>
      <c r="DR410" s="136"/>
      <c r="DS410" s="136"/>
      <c r="DT410" s="136"/>
      <c r="DU410" s="136"/>
      <c r="DV410" s="136"/>
      <c r="DW410" s="136"/>
      <c r="DX410" s="136"/>
    </row>
    <row r="411" spans="1:128" ht="12.75" customHeight="1">
      <c r="A411" s="136"/>
      <c r="B411" s="136"/>
      <c r="C411" s="136"/>
      <c r="D411" s="136"/>
      <c r="E411" s="136"/>
      <c r="F411" s="136"/>
      <c r="G411" s="136"/>
      <c r="H411" s="136"/>
      <c r="I411" s="136"/>
      <c r="J411" s="136"/>
      <c r="K411" s="136"/>
      <c r="L411" s="136"/>
      <c r="M411" s="136"/>
      <c r="N411" s="136"/>
      <c r="O411" s="136"/>
      <c r="P411" s="136"/>
      <c r="Q411" s="136"/>
      <c r="R411" s="136"/>
      <c r="S411" s="136"/>
      <c r="T411" s="136"/>
      <c r="U411" s="136"/>
      <c r="V411" s="136"/>
      <c r="W411" s="136"/>
      <c r="X411" s="136"/>
      <c r="Y411" s="136"/>
      <c r="Z411" s="136"/>
      <c r="AA411" s="136"/>
      <c r="AB411" s="136"/>
      <c r="AC411" s="136"/>
      <c r="AD411" s="136"/>
      <c r="AE411" s="136"/>
      <c r="AF411" s="136"/>
      <c r="AG411" s="136"/>
      <c r="AH411" s="136"/>
      <c r="AI411" s="136"/>
      <c r="AJ411" s="136"/>
      <c r="AK411" s="136"/>
      <c r="AL411" s="136"/>
      <c r="AM411" s="136"/>
      <c r="AN411" s="136"/>
      <c r="AO411" s="136"/>
      <c r="AP411" s="136"/>
      <c r="AQ411" s="136"/>
      <c r="AR411" s="211"/>
      <c r="AS411" s="136"/>
      <c r="AT411" s="136"/>
      <c r="AU411" s="136"/>
      <c r="AV411" s="136"/>
      <c r="AW411" s="136"/>
      <c r="AX411" s="136"/>
      <c r="AY411" s="136"/>
      <c r="AZ411" s="136"/>
      <c r="BA411" s="136"/>
      <c r="BB411" s="136"/>
      <c r="BC411" s="136"/>
      <c r="BD411" s="136"/>
      <c r="BE411" s="136"/>
      <c r="BF411" s="136"/>
      <c r="BG411" s="136"/>
      <c r="BH411" s="136"/>
      <c r="BI411" s="136"/>
      <c r="BJ411" s="136"/>
      <c r="BK411" s="136"/>
      <c r="BL411" s="136"/>
      <c r="BM411" s="136"/>
      <c r="BN411" s="136"/>
      <c r="BO411" s="136"/>
      <c r="BP411" s="136"/>
      <c r="BQ411" s="136"/>
      <c r="BR411" s="136"/>
      <c r="BS411" s="136"/>
      <c r="BT411" s="136"/>
      <c r="BU411" s="136"/>
      <c r="BV411" s="136"/>
      <c r="BW411" s="136"/>
      <c r="BX411" s="136"/>
      <c r="BY411" s="136"/>
      <c r="BZ411" s="136"/>
      <c r="CA411" s="136"/>
      <c r="CB411" s="136"/>
      <c r="CC411" s="136"/>
      <c r="CD411" s="136"/>
      <c r="CE411" s="136"/>
      <c r="CF411" s="211"/>
      <c r="CG411" s="136"/>
      <c r="CH411" s="136"/>
      <c r="CI411" s="136"/>
      <c r="CJ411" s="136"/>
      <c r="CK411" s="136"/>
      <c r="CL411" s="136"/>
      <c r="CM411" s="136"/>
      <c r="CN411" s="136"/>
      <c r="CO411" s="136"/>
      <c r="CP411" s="136"/>
      <c r="CQ411" s="136"/>
      <c r="CR411" s="136"/>
      <c r="CS411" s="136"/>
      <c r="CT411" s="136"/>
      <c r="CU411" s="136"/>
      <c r="CV411" s="136"/>
      <c r="CW411" s="136"/>
      <c r="CX411" s="136"/>
      <c r="CY411" s="136"/>
      <c r="CZ411" s="136"/>
      <c r="DA411" s="136"/>
      <c r="DB411" s="136"/>
      <c r="DC411" s="211"/>
      <c r="DD411" s="136"/>
      <c r="DE411" s="136"/>
      <c r="DF411" s="136"/>
      <c r="DG411" s="136"/>
      <c r="DH411" s="136"/>
      <c r="DI411" s="136"/>
      <c r="DJ411" s="136"/>
      <c r="DK411" s="136"/>
      <c r="DL411" s="136"/>
      <c r="DM411" s="136"/>
      <c r="DN411" s="136"/>
      <c r="DO411" s="136"/>
      <c r="DP411" s="136"/>
      <c r="DQ411" s="136"/>
      <c r="DR411" s="136"/>
      <c r="DS411" s="136"/>
      <c r="DT411" s="136"/>
      <c r="DU411" s="136"/>
      <c r="DV411" s="136"/>
      <c r="DW411" s="136"/>
      <c r="DX411" s="136"/>
    </row>
    <row r="412" spans="1:128" ht="12.75" customHeight="1">
      <c r="A412" s="136"/>
      <c r="B412" s="136"/>
      <c r="C412" s="136"/>
      <c r="D412" s="136"/>
      <c r="E412" s="136"/>
      <c r="F412" s="136"/>
      <c r="G412" s="136"/>
      <c r="H412" s="136"/>
      <c r="I412" s="136"/>
      <c r="J412" s="136"/>
      <c r="K412" s="136"/>
      <c r="L412" s="136"/>
      <c r="M412" s="136"/>
      <c r="N412" s="136"/>
      <c r="O412" s="136"/>
      <c r="P412" s="136"/>
      <c r="Q412" s="136"/>
      <c r="R412" s="136"/>
      <c r="S412" s="136"/>
      <c r="T412" s="136"/>
      <c r="U412" s="136"/>
      <c r="V412" s="136"/>
      <c r="W412" s="136"/>
      <c r="X412" s="136"/>
      <c r="Y412" s="136"/>
      <c r="Z412" s="136"/>
      <c r="AA412" s="136"/>
      <c r="AB412" s="136"/>
      <c r="AC412" s="136"/>
      <c r="AD412" s="136"/>
      <c r="AE412" s="136"/>
      <c r="AF412" s="136"/>
      <c r="AG412" s="136"/>
      <c r="AH412" s="136"/>
      <c r="AI412" s="136"/>
      <c r="AJ412" s="136"/>
      <c r="AK412" s="136"/>
      <c r="AL412" s="136"/>
      <c r="AM412" s="136"/>
      <c r="AN412" s="136"/>
      <c r="AO412" s="136"/>
      <c r="AP412" s="136"/>
      <c r="AQ412" s="136"/>
      <c r="AR412" s="211"/>
      <c r="AS412" s="136"/>
      <c r="AT412" s="136"/>
      <c r="AU412" s="136"/>
      <c r="AV412" s="136"/>
      <c r="AW412" s="136"/>
      <c r="AX412" s="136"/>
      <c r="AY412" s="136"/>
      <c r="AZ412" s="136"/>
      <c r="BA412" s="136"/>
      <c r="BB412" s="136"/>
      <c r="BC412" s="136"/>
      <c r="BD412" s="136"/>
      <c r="BE412" s="136"/>
      <c r="BF412" s="136"/>
      <c r="BG412" s="136"/>
      <c r="BH412" s="136"/>
      <c r="BI412" s="136"/>
      <c r="BJ412" s="136"/>
      <c r="BK412" s="136"/>
      <c r="BL412" s="136"/>
      <c r="BM412" s="136"/>
      <c r="BN412" s="136"/>
      <c r="BO412" s="136"/>
      <c r="BP412" s="136"/>
      <c r="BQ412" s="136"/>
      <c r="BR412" s="136"/>
      <c r="BS412" s="136"/>
      <c r="BT412" s="136"/>
      <c r="BU412" s="136"/>
      <c r="BV412" s="136"/>
      <c r="BW412" s="136"/>
      <c r="BX412" s="136"/>
      <c r="BY412" s="136"/>
      <c r="BZ412" s="136"/>
      <c r="CA412" s="136"/>
      <c r="CB412" s="136"/>
      <c r="CC412" s="136"/>
      <c r="CD412" s="136"/>
      <c r="CE412" s="136"/>
      <c r="CF412" s="211"/>
      <c r="CG412" s="136"/>
      <c r="CH412" s="136"/>
      <c r="CI412" s="136"/>
      <c r="CJ412" s="136"/>
      <c r="CK412" s="136"/>
      <c r="CL412" s="136"/>
      <c r="CM412" s="136"/>
      <c r="CN412" s="136"/>
      <c r="CO412" s="136"/>
      <c r="CP412" s="136"/>
      <c r="CQ412" s="136"/>
      <c r="CR412" s="136"/>
      <c r="CS412" s="136"/>
      <c r="CT412" s="136"/>
      <c r="CU412" s="136"/>
      <c r="CV412" s="136"/>
      <c r="CW412" s="136"/>
      <c r="CX412" s="136"/>
      <c r="CY412" s="136"/>
      <c r="CZ412" s="136"/>
      <c r="DA412" s="136"/>
      <c r="DB412" s="136"/>
      <c r="DC412" s="211"/>
      <c r="DD412" s="136"/>
      <c r="DE412" s="136"/>
      <c r="DF412" s="136"/>
      <c r="DG412" s="136"/>
      <c r="DH412" s="136"/>
      <c r="DI412" s="136"/>
      <c r="DJ412" s="136"/>
      <c r="DK412" s="136"/>
      <c r="DL412" s="136"/>
      <c r="DM412" s="136"/>
      <c r="DN412" s="136"/>
      <c r="DO412" s="136"/>
      <c r="DP412" s="136"/>
      <c r="DQ412" s="136"/>
      <c r="DR412" s="136"/>
      <c r="DS412" s="136"/>
      <c r="DT412" s="136"/>
      <c r="DU412" s="136"/>
      <c r="DV412" s="136"/>
      <c r="DW412" s="136"/>
      <c r="DX412" s="136"/>
    </row>
    <row r="413" spans="1:128" ht="12.75" customHeight="1">
      <c r="A413" s="136"/>
      <c r="B413" s="136"/>
      <c r="C413" s="136"/>
      <c r="D413" s="136"/>
      <c r="E413" s="136"/>
      <c r="F413" s="136"/>
      <c r="G413" s="136"/>
      <c r="H413" s="136"/>
      <c r="I413" s="136"/>
      <c r="J413" s="136"/>
      <c r="K413" s="136"/>
      <c r="L413" s="136"/>
      <c r="M413" s="136"/>
      <c r="N413" s="136"/>
      <c r="O413" s="136"/>
      <c r="P413" s="136"/>
      <c r="Q413" s="136"/>
      <c r="R413" s="136"/>
      <c r="S413" s="136"/>
      <c r="T413" s="136"/>
      <c r="U413" s="136"/>
      <c r="V413" s="136"/>
      <c r="W413" s="136"/>
      <c r="X413" s="136"/>
      <c r="Y413" s="136"/>
      <c r="Z413" s="136"/>
      <c r="AA413" s="136"/>
      <c r="AB413" s="136"/>
      <c r="AC413" s="136"/>
      <c r="AD413" s="136"/>
      <c r="AE413" s="136"/>
      <c r="AF413" s="136"/>
      <c r="AG413" s="136"/>
      <c r="AH413" s="136"/>
      <c r="AI413" s="136"/>
      <c r="AJ413" s="136"/>
      <c r="AK413" s="136"/>
      <c r="AL413" s="136"/>
      <c r="AM413" s="136"/>
      <c r="AN413" s="136"/>
      <c r="AO413" s="136"/>
      <c r="AP413" s="136"/>
      <c r="AQ413" s="136"/>
      <c r="AR413" s="211"/>
      <c r="AS413" s="136"/>
      <c r="AT413" s="136"/>
      <c r="AU413" s="136"/>
      <c r="AV413" s="136"/>
      <c r="AW413" s="136"/>
      <c r="AX413" s="136"/>
      <c r="AY413" s="136"/>
      <c r="AZ413" s="136"/>
      <c r="BA413" s="136"/>
      <c r="BB413" s="136"/>
      <c r="BC413" s="136"/>
      <c r="BD413" s="136"/>
      <c r="BE413" s="136"/>
      <c r="BF413" s="136"/>
      <c r="BG413" s="136"/>
      <c r="BH413" s="136"/>
      <c r="BI413" s="136"/>
      <c r="BJ413" s="136"/>
      <c r="BK413" s="136"/>
      <c r="BL413" s="136"/>
      <c r="BM413" s="136"/>
      <c r="BN413" s="136"/>
      <c r="BO413" s="136"/>
      <c r="BP413" s="136"/>
      <c r="BQ413" s="136"/>
      <c r="BR413" s="136"/>
      <c r="BS413" s="136"/>
      <c r="BT413" s="136"/>
      <c r="BU413" s="136"/>
      <c r="BV413" s="136"/>
      <c r="BW413" s="136"/>
      <c r="BX413" s="136"/>
      <c r="BY413" s="136"/>
      <c r="BZ413" s="136"/>
      <c r="CA413" s="136"/>
      <c r="CB413" s="136"/>
      <c r="CC413" s="136"/>
      <c r="CD413" s="136"/>
      <c r="CE413" s="136"/>
      <c r="CF413" s="211"/>
      <c r="CG413" s="136"/>
      <c r="CH413" s="136"/>
      <c r="CI413" s="136"/>
      <c r="CJ413" s="136"/>
      <c r="CK413" s="136"/>
      <c r="CL413" s="136"/>
      <c r="CM413" s="136"/>
      <c r="CN413" s="136"/>
      <c r="CO413" s="136"/>
      <c r="CP413" s="136"/>
      <c r="CQ413" s="136"/>
      <c r="CR413" s="136"/>
      <c r="CS413" s="136"/>
      <c r="CT413" s="136"/>
      <c r="CU413" s="136"/>
      <c r="CV413" s="136"/>
      <c r="CW413" s="136"/>
      <c r="CX413" s="136"/>
      <c r="CY413" s="136"/>
      <c r="CZ413" s="136"/>
      <c r="DA413" s="136"/>
      <c r="DB413" s="136"/>
      <c r="DC413" s="211"/>
      <c r="DD413" s="136"/>
      <c r="DE413" s="136"/>
      <c r="DF413" s="136"/>
      <c r="DG413" s="136"/>
      <c r="DH413" s="136"/>
      <c r="DI413" s="136"/>
      <c r="DJ413" s="136"/>
      <c r="DK413" s="136"/>
      <c r="DL413" s="136"/>
      <c r="DM413" s="136"/>
      <c r="DN413" s="136"/>
      <c r="DO413" s="136"/>
      <c r="DP413" s="136"/>
      <c r="DQ413" s="136"/>
      <c r="DR413" s="136"/>
      <c r="DS413" s="136"/>
      <c r="DT413" s="136"/>
      <c r="DU413" s="136"/>
      <c r="DV413" s="136"/>
      <c r="DW413" s="136"/>
      <c r="DX413" s="136"/>
    </row>
    <row r="414" spans="1:128" ht="12.75" customHeight="1">
      <c r="A414" s="136"/>
      <c r="B414" s="136"/>
      <c r="C414" s="136"/>
      <c r="D414" s="136"/>
      <c r="E414" s="136"/>
      <c r="F414" s="136"/>
      <c r="G414" s="136"/>
      <c r="H414" s="136"/>
      <c r="I414" s="136"/>
      <c r="J414" s="136"/>
      <c r="K414" s="136"/>
      <c r="L414" s="136"/>
      <c r="M414" s="136"/>
      <c r="N414" s="136"/>
      <c r="O414" s="136"/>
      <c r="P414" s="136"/>
      <c r="Q414" s="136"/>
      <c r="R414" s="136"/>
      <c r="S414" s="136"/>
      <c r="T414" s="136"/>
      <c r="U414" s="136"/>
      <c r="V414" s="136"/>
      <c r="W414" s="136"/>
      <c r="X414" s="136"/>
      <c r="Y414" s="136"/>
      <c r="Z414" s="136"/>
      <c r="AA414" s="136"/>
      <c r="AB414" s="136"/>
      <c r="AC414" s="136"/>
      <c r="AD414" s="136"/>
      <c r="AE414" s="136"/>
      <c r="AF414" s="136"/>
      <c r="AG414" s="136"/>
      <c r="AH414" s="136"/>
      <c r="AI414" s="136"/>
      <c r="AJ414" s="136"/>
      <c r="AK414" s="136"/>
      <c r="AL414" s="136"/>
      <c r="AM414" s="136"/>
      <c r="AN414" s="136"/>
      <c r="AO414" s="136"/>
      <c r="AP414" s="136"/>
      <c r="AQ414" s="136"/>
      <c r="AR414" s="211"/>
      <c r="AS414" s="136"/>
      <c r="AT414" s="136"/>
      <c r="AU414" s="136"/>
      <c r="AV414" s="136"/>
      <c r="AW414" s="136"/>
      <c r="AX414" s="136"/>
      <c r="AY414" s="136"/>
      <c r="AZ414" s="136"/>
      <c r="BA414" s="136"/>
      <c r="BB414" s="136"/>
      <c r="BC414" s="136"/>
      <c r="BD414" s="136"/>
      <c r="BE414" s="136"/>
      <c r="BF414" s="136"/>
      <c r="BG414" s="136"/>
      <c r="BH414" s="136"/>
      <c r="BI414" s="136"/>
      <c r="BJ414" s="136"/>
      <c r="BK414" s="136"/>
      <c r="BL414" s="136"/>
      <c r="BM414" s="136"/>
      <c r="BN414" s="136"/>
      <c r="BO414" s="136"/>
      <c r="BP414" s="136"/>
      <c r="BQ414" s="136"/>
      <c r="BR414" s="136"/>
      <c r="BS414" s="136"/>
      <c r="BT414" s="136"/>
      <c r="BU414" s="136"/>
      <c r="BV414" s="136"/>
      <c r="BW414" s="136"/>
      <c r="BX414" s="136"/>
      <c r="BY414" s="136"/>
      <c r="BZ414" s="136"/>
      <c r="CA414" s="136"/>
      <c r="CB414" s="136"/>
      <c r="CC414" s="136"/>
      <c r="CD414" s="136"/>
      <c r="CE414" s="136"/>
      <c r="CF414" s="211"/>
      <c r="CG414" s="136"/>
      <c r="CH414" s="136"/>
      <c r="CI414" s="136"/>
      <c r="CJ414" s="136"/>
      <c r="CK414" s="136"/>
      <c r="CL414" s="136"/>
      <c r="CM414" s="136"/>
      <c r="CN414" s="136"/>
      <c r="CO414" s="136"/>
      <c r="CP414" s="136"/>
      <c r="CQ414" s="136"/>
      <c r="CR414" s="136"/>
      <c r="CS414" s="136"/>
      <c r="CT414" s="136"/>
      <c r="CU414" s="136"/>
      <c r="CV414" s="136"/>
      <c r="CW414" s="136"/>
      <c r="CX414" s="136"/>
      <c r="CY414" s="136"/>
      <c r="CZ414" s="136"/>
      <c r="DA414" s="136"/>
      <c r="DB414" s="136"/>
      <c r="DC414" s="211"/>
      <c r="DD414" s="136"/>
      <c r="DE414" s="136"/>
      <c r="DF414" s="136"/>
      <c r="DG414" s="136"/>
      <c r="DH414" s="136"/>
      <c r="DI414" s="136"/>
      <c r="DJ414" s="136"/>
      <c r="DK414" s="136"/>
      <c r="DL414" s="136"/>
      <c r="DM414" s="136"/>
      <c r="DN414" s="136"/>
      <c r="DO414" s="136"/>
      <c r="DP414" s="136"/>
      <c r="DQ414" s="136"/>
      <c r="DR414" s="136"/>
      <c r="DS414" s="136"/>
      <c r="DT414" s="136"/>
      <c r="DU414" s="136"/>
      <c r="DV414" s="136"/>
      <c r="DW414" s="136"/>
      <c r="DX414" s="136"/>
    </row>
    <row r="415" spans="1:128" ht="12.75" customHeight="1">
      <c r="A415" s="136"/>
      <c r="B415" s="136"/>
      <c r="C415" s="136"/>
      <c r="D415" s="136"/>
      <c r="E415" s="136"/>
      <c r="F415" s="136"/>
      <c r="G415" s="136"/>
      <c r="H415" s="136"/>
      <c r="I415" s="136"/>
      <c r="J415" s="136"/>
      <c r="K415" s="136"/>
      <c r="L415" s="136"/>
      <c r="M415" s="136"/>
      <c r="N415" s="136"/>
      <c r="O415" s="136"/>
      <c r="P415" s="136"/>
      <c r="Q415" s="136"/>
      <c r="R415" s="136"/>
      <c r="S415" s="136"/>
      <c r="T415" s="136"/>
      <c r="U415" s="136"/>
      <c r="V415" s="136"/>
      <c r="W415" s="136"/>
      <c r="X415" s="136"/>
      <c r="Y415" s="136"/>
      <c r="Z415" s="136"/>
      <c r="AA415" s="136"/>
      <c r="AB415" s="136"/>
      <c r="AC415" s="136"/>
      <c r="AD415" s="136"/>
      <c r="AE415" s="136"/>
      <c r="AF415" s="136"/>
      <c r="AG415" s="136"/>
      <c r="AH415" s="136"/>
      <c r="AI415" s="136"/>
      <c r="AJ415" s="136"/>
      <c r="AK415" s="136"/>
      <c r="AL415" s="136"/>
      <c r="AM415" s="136"/>
      <c r="AN415" s="136"/>
      <c r="AO415" s="136"/>
      <c r="AP415" s="136"/>
      <c r="AQ415" s="136"/>
      <c r="AR415" s="211"/>
      <c r="AS415" s="136"/>
      <c r="AT415" s="136"/>
      <c r="AU415" s="136"/>
      <c r="AV415" s="136"/>
      <c r="AW415" s="136"/>
      <c r="AX415" s="136"/>
      <c r="AY415" s="136"/>
      <c r="AZ415" s="136"/>
      <c r="BA415" s="136"/>
      <c r="BB415" s="136"/>
      <c r="BC415" s="136"/>
      <c r="BD415" s="136"/>
      <c r="BE415" s="136"/>
      <c r="BF415" s="136"/>
      <c r="BG415" s="136"/>
      <c r="BH415" s="136"/>
      <c r="BI415" s="136"/>
      <c r="BJ415" s="136"/>
      <c r="BK415" s="136"/>
      <c r="BL415" s="136"/>
      <c r="BM415" s="136"/>
      <c r="BN415" s="136"/>
      <c r="BO415" s="136"/>
      <c r="BP415" s="136"/>
      <c r="BQ415" s="136"/>
      <c r="BR415" s="136"/>
      <c r="BS415" s="136"/>
      <c r="BT415" s="136"/>
      <c r="BU415" s="136"/>
      <c r="BV415" s="136"/>
      <c r="BW415" s="136"/>
      <c r="BX415" s="136"/>
      <c r="BY415" s="136"/>
      <c r="BZ415" s="136"/>
      <c r="CA415" s="136"/>
      <c r="CB415" s="136"/>
      <c r="CC415" s="136"/>
      <c r="CD415" s="136"/>
      <c r="CE415" s="136"/>
      <c r="CF415" s="211"/>
      <c r="CG415" s="136"/>
      <c r="CH415" s="136"/>
      <c r="CI415" s="136"/>
      <c r="CJ415" s="136"/>
      <c r="CK415" s="136"/>
      <c r="CL415" s="136"/>
      <c r="CM415" s="136"/>
      <c r="CN415" s="136"/>
      <c r="CO415" s="136"/>
      <c r="CP415" s="136"/>
      <c r="CQ415" s="136"/>
      <c r="CR415" s="136"/>
      <c r="CS415" s="136"/>
      <c r="CT415" s="136"/>
      <c r="CU415" s="136"/>
      <c r="CV415" s="136"/>
      <c r="CW415" s="136"/>
      <c r="CX415" s="136"/>
      <c r="CY415" s="136"/>
      <c r="CZ415" s="136"/>
      <c r="DA415" s="136"/>
      <c r="DB415" s="136"/>
      <c r="DC415" s="211"/>
      <c r="DD415" s="136"/>
      <c r="DE415" s="136"/>
      <c r="DF415" s="136"/>
      <c r="DG415" s="136"/>
      <c r="DH415" s="136"/>
      <c r="DI415" s="136"/>
      <c r="DJ415" s="136"/>
      <c r="DK415" s="136"/>
      <c r="DL415" s="136"/>
      <c r="DM415" s="136"/>
      <c r="DN415" s="136"/>
      <c r="DO415" s="136"/>
      <c r="DP415" s="136"/>
      <c r="DQ415" s="136"/>
      <c r="DR415" s="136"/>
      <c r="DS415" s="136"/>
      <c r="DT415" s="136"/>
      <c r="DU415" s="136"/>
      <c r="DV415" s="136"/>
      <c r="DW415" s="136"/>
      <c r="DX415" s="136"/>
    </row>
    <row r="416" spans="1:128" ht="12.75" customHeight="1">
      <c r="A416" s="136"/>
      <c r="B416" s="136"/>
      <c r="C416" s="136"/>
      <c r="D416" s="136"/>
      <c r="E416" s="136"/>
      <c r="F416" s="136"/>
      <c r="G416" s="136"/>
      <c r="H416" s="136"/>
      <c r="I416" s="136"/>
      <c r="J416" s="136"/>
      <c r="K416" s="136"/>
      <c r="L416" s="136"/>
      <c r="M416" s="136"/>
      <c r="N416" s="136"/>
      <c r="O416" s="136"/>
      <c r="P416" s="136"/>
      <c r="Q416" s="136"/>
      <c r="R416" s="136"/>
      <c r="S416" s="136"/>
      <c r="T416" s="136"/>
      <c r="U416" s="136"/>
      <c r="V416" s="136"/>
      <c r="W416" s="136"/>
      <c r="X416" s="136"/>
      <c r="Y416" s="136"/>
      <c r="Z416" s="136"/>
      <c r="AA416" s="136"/>
      <c r="AB416" s="136"/>
      <c r="AC416" s="136"/>
      <c r="AD416" s="136"/>
      <c r="AE416" s="136"/>
      <c r="AF416" s="136"/>
      <c r="AG416" s="136"/>
      <c r="AH416" s="136"/>
      <c r="AI416" s="136"/>
      <c r="AJ416" s="136"/>
      <c r="AK416" s="136"/>
      <c r="AL416" s="136"/>
      <c r="AM416" s="136"/>
      <c r="AN416" s="136"/>
      <c r="AO416" s="136"/>
      <c r="AP416" s="136"/>
      <c r="AQ416" s="136"/>
      <c r="AR416" s="211"/>
      <c r="AS416" s="136"/>
      <c r="AT416" s="136"/>
      <c r="AU416" s="136"/>
      <c r="AV416" s="136"/>
      <c r="AW416" s="136"/>
      <c r="AX416" s="136"/>
      <c r="AY416" s="136"/>
      <c r="AZ416" s="136"/>
      <c r="BA416" s="136"/>
      <c r="BB416" s="136"/>
      <c r="BC416" s="136"/>
      <c r="BD416" s="136"/>
      <c r="BE416" s="136"/>
      <c r="BF416" s="136"/>
      <c r="BG416" s="136"/>
      <c r="BH416" s="136"/>
      <c r="BI416" s="136"/>
      <c r="BJ416" s="136"/>
      <c r="BK416" s="136"/>
      <c r="BL416" s="136"/>
      <c r="BM416" s="136"/>
      <c r="BN416" s="136"/>
      <c r="BO416" s="136"/>
      <c r="BP416" s="136"/>
      <c r="BQ416" s="136"/>
      <c r="BR416" s="136"/>
      <c r="BS416" s="136"/>
      <c r="BT416" s="136"/>
      <c r="BU416" s="136"/>
      <c r="BV416" s="136"/>
      <c r="BW416" s="136"/>
      <c r="BX416" s="136"/>
      <c r="BY416" s="136"/>
      <c r="BZ416" s="136"/>
      <c r="CA416" s="136"/>
      <c r="CB416" s="136"/>
      <c r="CC416" s="136"/>
      <c r="CD416" s="136"/>
      <c r="CE416" s="136"/>
      <c r="CF416" s="211"/>
      <c r="CG416" s="136"/>
      <c r="CH416" s="136"/>
      <c r="CI416" s="136"/>
      <c r="CJ416" s="136"/>
      <c r="CK416" s="136"/>
      <c r="CL416" s="136"/>
      <c r="CM416" s="136"/>
      <c r="CN416" s="136"/>
      <c r="CO416" s="136"/>
      <c r="CP416" s="136"/>
      <c r="CQ416" s="136"/>
      <c r="CR416" s="136"/>
      <c r="CS416" s="136"/>
      <c r="CT416" s="136"/>
      <c r="CU416" s="136"/>
      <c r="CV416" s="136"/>
      <c r="CW416" s="136"/>
      <c r="CX416" s="136"/>
      <c r="CY416" s="136"/>
      <c r="CZ416" s="136"/>
      <c r="DA416" s="136"/>
      <c r="DB416" s="136"/>
      <c r="DC416" s="211"/>
      <c r="DD416" s="136"/>
      <c r="DE416" s="136"/>
      <c r="DF416" s="136"/>
      <c r="DG416" s="136"/>
      <c r="DH416" s="136"/>
      <c r="DI416" s="136"/>
      <c r="DJ416" s="136"/>
      <c r="DK416" s="136"/>
      <c r="DL416" s="136"/>
      <c r="DM416" s="136"/>
      <c r="DN416" s="136"/>
      <c r="DO416" s="136"/>
      <c r="DP416" s="136"/>
      <c r="DQ416" s="136"/>
      <c r="DR416" s="136"/>
      <c r="DS416" s="136"/>
      <c r="DT416" s="136"/>
      <c r="DU416" s="136"/>
      <c r="DV416" s="136"/>
      <c r="DW416" s="136"/>
      <c r="DX416" s="136"/>
    </row>
    <row r="417" spans="1:128" ht="12.75" customHeight="1">
      <c r="A417" s="136"/>
      <c r="B417" s="136"/>
      <c r="C417" s="136"/>
      <c r="D417" s="136"/>
      <c r="E417" s="136"/>
      <c r="F417" s="136"/>
      <c r="G417" s="136"/>
      <c r="H417" s="136"/>
      <c r="I417" s="136"/>
      <c r="J417" s="136"/>
      <c r="K417" s="136"/>
      <c r="L417" s="136"/>
      <c r="M417" s="136"/>
      <c r="N417" s="136"/>
      <c r="O417" s="136"/>
      <c r="P417" s="136"/>
      <c r="Q417" s="136"/>
      <c r="R417" s="136"/>
      <c r="S417" s="136"/>
      <c r="T417" s="136"/>
      <c r="U417" s="136"/>
      <c r="V417" s="136"/>
      <c r="W417" s="136"/>
      <c r="X417" s="136"/>
      <c r="Y417" s="136"/>
      <c r="Z417" s="136"/>
      <c r="AA417" s="136"/>
      <c r="AB417" s="136"/>
      <c r="AC417" s="136"/>
      <c r="AD417" s="136"/>
      <c r="AE417" s="136"/>
      <c r="AF417" s="136"/>
      <c r="AG417" s="136"/>
      <c r="AH417" s="136"/>
      <c r="AI417" s="136"/>
      <c r="AJ417" s="136"/>
      <c r="AK417" s="136"/>
      <c r="AL417" s="136"/>
      <c r="AM417" s="136"/>
      <c r="AN417" s="136"/>
      <c r="AO417" s="136"/>
      <c r="AP417" s="136"/>
      <c r="AQ417" s="136"/>
      <c r="AR417" s="211"/>
      <c r="AS417" s="136"/>
      <c r="AT417" s="136"/>
      <c r="AU417" s="136"/>
      <c r="AV417" s="136"/>
      <c r="AW417" s="136"/>
      <c r="AX417" s="136"/>
      <c r="AY417" s="136"/>
      <c r="AZ417" s="136"/>
      <c r="BA417" s="136"/>
      <c r="BB417" s="136"/>
      <c r="BC417" s="136"/>
      <c r="BD417" s="136"/>
      <c r="BE417" s="136"/>
      <c r="BF417" s="136"/>
      <c r="BG417" s="136"/>
      <c r="BH417" s="136"/>
      <c r="BI417" s="136"/>
      <c r="BJ417" s="136"/>
      <c r="BK417" s="136"/>
      <c r="BL417" s="136"/>
      <c r="BM417" s="136"/>
      <c r="BN417" s="136"/>
      <c r="BO417" s="136"/>
      <c r="BP417" s="136"/>
      <c r="BQ417" s="136"/>
      <c r="BR417" s="136"/>
      <c r="BS417" s="136"/>
      <c r="BT417" s="136"/>
      <c r="BU417" s="136"/>
      <c r="BV417" s="136"/>
      <c r="BW417" s="136"/>
      <c r="BX417" s="136"/>
      <c r="BY417" s="136"/>
      <c r="BZ417" s="136"/>
      <c r="CA417" s="136"/>
      <c r="CB417" s="136"/>
      <c r="CC417" s="136"/>
      <c r="CD417" s="136"/>
      <c r="CE417" s="136"/>
      <c r="CF417" s="211"/>
      <c r="CG417" s="136"/>
      <c r="CH417" s="136"/>
      <c r="CI417" s="136"/>
      <c r="CJ417" s="136"/>
      <c r="CK417" s="136"/>
      <c r="CL417" s="136"/>
      <c r="CM417" s="136"/>
      <c r="CN417" s="136"/>
      <c r="CO417" s="136"/>
      <c r="CP417" s="136"/>
      <c r="CQ417" s="136"/>
      <c r="CR417" s="136"/>
      <c r="CS417" s="136"/>
      <c r="CT417" s="136"/>
      <c r="CU417" s="136"/>
      <c r="CV417" s="136"/>
      <c r="CW417" s="136"/>
      <c r="CX417" s="136"/>
      <c r="CY417" s="136"/>
      <c r="CZ417" s="136"/>
      <c r="DA417" s="136"/>
      <c r="DB417" s="136"/>
      <c r="DC417" s="211"/>
      <c r="DD417" s="136"/>
      <c r="DE417" s="136"/>
      <c r="DF417" s="136"/>
      <c r="DG417" s="136"/>
      <c r="DH417" s="136"/>
      <c r="DI417" s="136"/>
      <c r="DJ417" s="136"/>
      <c r="DK417" s="136"/>
      <c r="DL417" s="136"/>
      <c r="DM417" s="136"/>
      <c r="DN417" s="136"/>
      <c r="DO417" s="136"/>
      <c r="DP417" s="136"/>
      <c r="DQ417" s="136"/>
      <c r="DR417" s="136"/>
      <c r="DS417" s="136"/>
      <c r="DT417" s="136"/>
      <c r="DU417" s="136"/>
      <c r="DV417" s="136"/>
      <c r="DW417" s="136"/>
      <c r="DX417" s="136"/>
    </row>
    <row r="418" spans="1:128" ht="12.75" customHeight="1">
      <c r="A418" s="136"/>
      <c r="B418" s="136"/>
      <c r="C418" s="136"/>
      <c r="D418" s="136"/>
      <c r="E418" s="136"/>
      <c r="F418" s="136"/>
      <c r="G418" s="136"/>
      <c r="H418" s="136"/>
      <c r="I418" s="136"/>
      <c r="J418" s="136"/>
      <c r="K418" s="136"/>
      <c r="L418" s="136"/>
      <c r="M418" s="136"/>
      <c r="N418" s="136"/>
      <c r="O418" s="136"/>
      <c r="P418" s="136"/>
      <c r="Q418" s="136"/>
      <c r="R418" s="136"/>
      <c r="S418" s="136"/>
      <c r="T418" s="136"/>
      <c r="U418" s="136"/>
      <c r="V418" s="136"/>
      <c r="W418" s="136"/>
      <c r="X418" s="136"/>
      <c r="Y418" s="136"/>
      <c r="Z418" s="136"/>
      <c r="AA418" s="136"/>
      <c r="AB418" s="136"/>
      <c r="AC418" s="136"/>
      <c r="AD418" s="136"/>
      <c r="AE418" s="136"/>
      <c r="AF418" s="136"/>
      <c r="AG418" s="136"/>
      <c r="AH418" s="136"/>
      <c r="AI418" s="136"/>
      <c r="AJ418" s="136"/>
      <c r="AK418" s="136"/>
      <c r="AL418" s="136"/>
      <c r="AM418" s="136"/>
      <c r="AN418" s="136"/>
      <c r="AO418" s="136"/>
      <c r="AP418" s="136"/>
      <c r="AQ418" s="136"/>
      <c r="AR418" s="211"/>
      <c r="AS418" s="136"/>
      <c r="AT418" s="136"/>
      <c r="AU418" s="136"/>
      <c r="AV418" s="136"/>
      <c r="AW418" s="136"/>
      <c r="AX418" s="136"/>
      <c r="AY418" s="136"/>
      <c r="AZ418" s="136"/>
      <c r="BA418" s="136"/>
      <c r="BB418" s="136"/>
      <c r="BC418" s="136"/>
      <c r="BD418" s="136"/>
      <c r="BE418" s="136"/>
      <c r="BF418" s="136"/>
      <c r="BG418" s="136"/>
      <c r="BH418" s="136"/>
      <c r="BI418" s="136"/>
      <c r="BJ418" s="136"/>
      <c r="BK418" s="136"/>
      <c r="BL418" s="136"/>
      <c r="BM418" s="136"/>
      <c r="BN418" s="136"/>
      <c r="BO418" s="136"/>
      <c r="BP418" s="136"/>
      <c r="BQ418" s="136"/>
      <c r="BR418" s="136"/>
      <c r="BS418" s="136"/>
      <c r="BT418" s="136"/>
      <c r="BU418" s="136"/>
      <c r="BV418" s="136"/>
      <c r="BW418" s="136"/>
      <c r="BX418" s="136"/>
      <c r="BY418" s="136"/>
      <c r="BZ418" s="136"/>
      <c r="CA418" s="136"/>
      <c r="CB418" s="136"/>
      <c r="CC418" s="136"/>
      <c r="CD418" s="136"/>
      <c r="CE418" s="136"/>
      <c r="CF418" s="211"/>
      <c r="CG418" s="136"/>
      <c r="CH418" s="136"/>
      <c r="CI418" s="136"/>
      <c r="CJ418" s="136"/>
      <c r="CK418" s="136"/>
      <c r="CL418" s="136"/>
      <c r="CM418" s="136"/>
      <c r="CN418" s="136"/>
      <c r="CO418" s="136"/>
      <c r="CP418" s="136"/>
      <c r="CQ418" s="136"/>
      <c r="CR418" s="136"/>
      <c r="CS418" s="136"/>
      <c r="CT418" s="136"/>
      <c r="CU418" s="136"/>
      <c r="CV418" s="136"/>
      <c r="CW418" s="136"/>
      <c r="CX418" s="136"/>
      <c r="CY418" s="136"/>
      <c r="CZ418" s="136"/>
      <c r="DA418" s="136"/>
      <c r="DB418" s="136"/>
      <c r="DC418" s="211"/>
      <c r="DD418" s="136"/>
      <c r="DE418" s="136"/>
      <c r="DF418" s="136"/>
      <c r="DG418" s="136"/>
      <c r="DH418" s="136"/>
      <c r="DI418" s="136"/>
      <c r="DJ418" s="136"/>
      <c r="DK418" s="136"/>
      <c r="DL418" s="136"/>
      <c r="DM418" s="136"/>
      <c r="DN418" s="136"/>
      <c r="DO418" s="136"/>
      <c r="DP418" s="136"/>
      <c r="DQ418" s="136"/>
      <c r="DR418" s="136"/>
      <c r="DS418" s="136"/>
      <c r="DT418" s="136"/>
      <c r="DU418" s="136"/>
      <c r="DV418" s="136"/>
      <c r="DW418" s="136"/>
      <c r="DX418" s="136"/>
    </row>
    <row r="419" spans="1:128" ht="12.75" customHeight="1">
      <c r="A419" s="136"/>
      <c r="B419" s="136"/>
      <c r="C419" s="136"/>
      <c r="D419" s="136"/>
      <c r="E419" s="136"/>
      <c r="F419" s="136"/>
      <c r="G419" s="136"/>
      <c r="H419" s="136"/>
      <c r="I419" s="136"/>
      <c r="J419" s="136"/>
      <c r="K419" s="136"/>
      <c r="L419" s="136"/>
      <c r="M419" s="136"/>
      <c r="N419" s="136"/>
      <c r="O419" s="136"/>
      <c r="P419" s="136"/>
      <c r="Q419" s="136"/>
      <c r="R419" s="136"/>
      <c r="S419" s="136"/>
      <c r="T419" s="136"/>
      <c r="U419" s="136"/>
      <c r="V419" s="136"/>
      <c r="W419" s="136"/>
      <c r="X419" s="136"/>
      <c r="Y419" s="136"/>
      <c r="Z419" s="136"/>
      <c r="AA419" s="136"/>
      <c r="AB419" s="136"/>
      <c r="AC419" s="136"/>
      <c r="AD419" s="136"/>
      <c r="AE419" s="136"/>
      <c r="AF419" s="136"/>
      <c r="AG419" s="136"/>
      <c r="AH419" s="136"/>
      <c r="AI419" s="136"/>
      <c r="AJ419" s="136"/>
      <c r="AK419" s="136"/>
      <c r="AL419" s="136"/>
      <c r="AM419" s="136"/>
      <c r="AN419" s="136"/>
      <c r="AO419" s="136"/>
      <c r="AP419" s="136"/>
      <c r="AQ419" s="136"/>
      <c r="AR419" s="211"/>
      <c r="AS419" s="136"/>
      <c r="AT419" s="136"/>
      <c r="AU419" s="136"/>
      <c r="AV419" s="136"/>
      <c r="AW419" s="136"/>
      <c r="AX419" s="136"/>
      <c r="AY419" s="136"/>
      <c r="AZ419" s="136"/>
      <c r="BA419" s="136"/>
      <c r="BB419" s="136"/>
      <c r="BC419" s="136"/>
      <c r="BD419" s="136"/>
      <c r="BE419" s="136"/>
      <c r="BF419" s="136"/>
      <c r="BG419" s="136"/>
      <c r="BH419" s="136"/>
      <c r="BI419" s="136"/>
      <c r="BJ419" s="136"/>
      <c r="BK419" s="136"/>
      <c r="BL419" s="136"/>
      <c r="BM419" s="136"/>
      <c r="BN419" s="136"/>
      <c r="BO419" s="136"/>
      <c r="BP419" s="136"/>
      <c r="BQ419" s="136"/>
      <c r="BR419" s="136"/>
      <c r="BS419" s="136"/>
      <c r="BT419" s="136"/>
      <c r="BU419" s="136"/>
      <c r="BV419" s="136"/>
      <c r="BW419" s="136"/>
      <c r="BX419" s="136"/>
      <c r="BY419" s="136"/>
      <c r="BZ419" s="136"/>
      <c r="CA419" s="136"/>
      <c r="CB419" s="136"/>
      <c r="CC419" s="136"/>
      <c r="CD419" s="136"/>
      <c r="CE419" s="136"/>
      <c r="CF419" s="211"/>
      <c r="CG419" s="136"/>
      <c r="CH419" s="136"/>
      <c r="CI419" s="136"/>
      <c r="CJ419" s="136"/>
      <c r="CK419" s="136"/>
      <c r="CL419" s="136"/>
      <c r="CM419" s="136"/>
      <c r="CN419" s="136"/>
      <c r="CO419" s="136"/>
      <c r="CP419" s="136"/>
      <c r="CQ419" s="136"/>
      <c r="CR419" s="136"/>
      <c r="CS419" s="136"/>
      <c r="CT419" s="136"/>
      <c r="CU419" s="136"/>
      <c r="CV419" s="136"/>
      <c r="CW419" s="136"/>
      <c r="CX419" s="136"/>
      <c r="CY419" s="136"/>
      <c r="CZ419" s="136"/>
      <c r="DA419" s="136"/>
      <c r="DB419" s="136"/>
      <c r="DC419" s="211"/>
      <c r="DD419" s="136"/>
      <c r="DE419" s="136"/>
      <c r="DF419" s="136"/>
      <c r="DG419" s="136"/>
      <c r="DH419" s="136"/>
      <c r="DI419" s="136"/>
      <c r="DJ419" s="136"/>
      <c r="DK419" s="136"/>
      <c r="DL419" s="136"/>
      <c r="DM419" s="136"/>
      <c r="DN419" s="136"/>
      <c r="DO419" s="136"/>
      <c r="DP419" s="136"/>
      <c r="DQ419" s="136"/>
      <c r="DR419" s="136"/>
      <c r="DS419" s="136"/>
      <c r="DT419" s="136"/>
      <c r="DU419" s="136"/>
      <c r="DV419" s="136"/>
      <c r="DW419" s="136"/>
      <c r="DX419" s="136"/>
    </row>
    <row r="420" spans="1:128" ht="12.75" customHeight="1">
      <c r="A420" s="136"/>
      <c r="B420" s="136"/>
      <c r="C420" s="136"/>
      <c r="D420" s="136"/>
      <c r="E420" s="136"/>
      <c r="F420" s="136"/>
      <c r="G420" s="136"/>
      <c r="H420" s="136"/>
      <c r="I420" s="136"/>
      <c r="J420" s="136"/>
      <c r="K420" s="136"/>
      <c r="L420" s="136"/>
      <c r="M420" s="136"/>
      <c r="N420" s="136"/>
      <c r="O420" s="136"/>
      <c r="P420" s="136"/>
      <c r="Q420" s="136"/>
      <c r="R420" s="136"/>
      <c r="S420" s="136"/>
      <c r="T420" s="136"/>
      <c r="U420" s="136"/>
      <c r="V420" s="136"/>
      <c r="W420" s="136"/>
      <c r="X420" s="136"/>
      <c r="Y420" s="136"/>
      <c r="Z420" s="136"/>
      <c r="AA420" s="136"/>
      <c r="AB420" s="136"/>
      <c r="AC420" s="136"/>
      <c r="AD420" s="136"/>
      <c r="AE420" s="136"/>
      <c r="AF420" s="136"/>
      <c r="AG420" s="136"/>
      <c r="AH420" s="136"/>
      <c r="AI420" s="136"/>
      <c r="AJ420" s="136"/>
      <c r="AK420" s="136"/>
      <c r="AL420" s="136"/>
      <c r="AM420" s="136"/>
      <c r="AN420" s="136"/>
      <c r="AO420" s="136"/>
      <c r="AP420" s="136"/>
      <c r="AQ420" s="136"/>
      <c r="AR420" s="211"/>
      <c r="AS420" s="136"/>
      <c r="AT420" s="136"/>
      <c r="AU420" s="136"/>
      <c r="AV420" s="136"/>
      <c r="AW420" s="136"/>
      <c r="AX420" s="136"/>
      <c r="AY420" s="136"/>
      <c r="AZ420" s="136"/>
      <c r="BA420" s="136"/>
      <c r="BB420" s="136"/>
      <c r="BC420" s="136"/>
      <c r="BD420" s="136"/>
      <c r="BE420" s="136"/>
      <c r="BF420" s="136"/>
      <c r="BG420" s="136"/>
      <c r="BH420" s="136"/>
      <c r="BI420" s="136"/>
      <c r="BJ420" s="136"/>
      <c r="BK420" s="136"/>
      <c r="BL420" s="136"/>
      <c r="BM420" s="136"/>
      <c r="BN420" s="136"/>
      <c r="BO420" s="136"/>
      <c r="BP420" s="136"/>
      <c r="BQ420" s="136"/>
      <c r="BR420" s="136"/>
      <c r="BS420" s="136"/>
      <c r="BT420" s="136"/>
      <c r="BU420" s="136"/>
      <c r="BV420" s="136"/>
      <c r="BW420" s="136"/>
      <c r="BX420" s="136"/>
      <c r="BY420" s="136"/>
      <c r="BZ420" s="136"/>
      <c r="CA420" s="136"/>
      <c r="CB420" s="136"/>
      <c r="CC420" s="136"/>
      <c r="CD420" s="136"/>
      <c r="CE420" s="136"/>
      <c r="CF420" s="211"/>
      <c r="CG420" s="136"/>
      <c r="CH420" s="136"/>
      <c r="CI420" s="136"/>
      <c r="CJ420" s="136"/>
      <c r="CK420" s="136"/>
      <c r="CL420" s="136"/>
      <c r="CM420" s="136"/>
      <c r="CN420" s="136"/>
      <c r="CO420" s="136"/>
      <c r="CP420" s="136"/>
      <c r="CQ420" s="136"/>
      <c r="CR420" s="136"/>
      <c r="CS420" s="136"/>
      <c r="CT420" s="136"/>
      <c r="CU420" s="136"/>
      <c r="CV420" s="136"/>
      <c r="CW420" s="136"/>
      <c r="CX420" s="136"/>
      <c r="CY420" s="136"/>
      <c r="CZ420" s="136"/>
      <c r="DA420" s="136"/>
      <c r="DB420" s="136"/>
      <c r="DC420" s="211"/>
      <c r="DD420" s="136"/>
      <c r="DE420" s="136"/>
      <c r="DF420" s="136"/>
      <c r="DG420" s="136"/>
      <c r="DH420" s="136"/>
      <c r="DI420" s="136"/>
      <c r="DJ420" s="136"/>
      <c r="DK420" s="136"/>
      <c r="DL420" s="136"/>
      <c r="DM420" s="136"/>
      <c r="DN420" s="136"/>
      <c r="DO420" s="136"/>
      <c r="DP420" s="136"/>
      <c r="DQ420" s="136"/>
      <c r="DR420" s="136"/>
      <c r="DS420" s="136"/>
      <c r="DT420" s="136"/>
      <c r="DU420" s="136"/>
      <c r="DV420" s="136"/>
      <c r="DW420" s="136"/>
      <c r="DX420" s="136"/>
    </row>
    <row r="421" spans="1:128" ht="12.75" customHeight="1">
      <c r="A421" s="136"/>
      <c r="B421" s="136"/>
      <c r="C421" s="136"/>
      <c r="D421" s="136"/>
      <c r="E421" s="136"/>
      <c r="F421" s="136"/>
      <c r="G421" s="136"/>
      <c r="H421" s="136"/>
      <c r="I421" s="136"/>
      <c r="J421" s="136"/>
      <c r="K421" s="136"/>
      <c r="L421" s="136"/>
      <c r="M421" s="136"/>
      <c r="N421" s="136"/>
      <c r="O421" s="136"/>
      <c r="P421" s="136"/>
      <c r="Q421" s="136"/>
      <c r="R421" s="136"/>
      <c r="S421" s="136"/>
      <c r="T421" s="136"/>
      <c r="U421" s="136"/>
      <c r="V421" s="136"/>
      <c r="W421" s="136"/>
      <c r="X421" s="136"/>
      <c r="Y421" s="136"/>
      <c r="Z421" s="136"/>
      <c r="AA421" s="136"/>
      <c r="AB421" s="136"/>
      <c r="AC421" s="136"/>
      <c r="AD421" s="136"/>
      <c r="AE421" s="136"/>
      <c r="AF421" s="136"/>
      <c r="AG421" s="136"/>
      <c r="AH421" s="136"/>
      <c r="AI421" s="136"/>
      <c r="AJ421" s="136"/>
      <c r="AK421" s="136"/>
      <c r="AL421" s="136"/>
      <c r="AM421" s="136"/>
      <c r="AN421" s="136"/>
      <c r="AO421" s="136"/>
      <c r="AP421" s="136"/>
      <c r="AQ421" s="136"/>
      <c r="AR421" s="211"/>
      <c r="AS421" s="136"/>
      <c r="AT421" s="136"/>
      <c r="AU421" s="136"/>
      <c r="AV421" s="136"/>
      <c r="AW421" s="136"/>
      <c r="AX421" s="136"/>
      <c r="AY421" s="136"/>
      <c r="AZ421" s="136"/>
      <c r="BA421" s="136"/>
      <c r="BB421" s="136"/>
      <c r="BC421" s="136"/>
      <c r="BD421" s="136"/>
      <c r="BE421" s="136"/>
      <c r="BF421" s="136"/>
      <c r="BG421" s="136"/>
      <c r="BH421" s="136"/>
      <c r="BI421" s="136"/>
      <c r="BJ421" s="136"/>
      <c r="BK421" s="136"/>
      <c r="BL421" s="136"/>
      <c r="BM421" s="136"/>
      <c r="BN421" s="136"/>
      <c r="BO421" s="136"/>
      <c r="BP421" s="136"/>
      <c r="BQ421" s="136"/>
      <c r="BR421" s="136"/>
      <c r="BS421" s="136"/>
      <c r="BT421" s="136"/>
      <c r="BU421" s="136"/>
      <c r="BV421" s="136"/>
      <c r="BW421" s="136"/>
      <c r="BX421" s="136"/>
      <c r="BY421" s="136"/>
      <c r="BZ421" s="136"/>
      <c r="CA421" s="136"/>
      <c r="CB421" s="136"/>
      <c r="CC421" s="136"/>
      <c r="CD421" s="136"/>
      <c r="CE421" s="136"/>
      <c r="CF421" s="211"/>
      <c r="CG421" s="136"/>
      <c r="CH421" s="136"/>
      <c r="CI421" s="136"/>
      <c r="CJ421" s="136"/>
      <c r="CK421" s="136"/>
      <c r="CL421" s="136"/>
      <c r="CM421" s="136"/>
      <c r="CN421" s="136"/>
      <c r="CO421" s="136"/>
      <c r="CP421" s="136"/>
      <c r="CQ421" s="136"/>
      <c r="CR421" s="136"/>
      <c r="CS421" s="136"/>
      <c r="CT421" s="136"/>
      <c r="CU421" s="136"/>
      <c r="CV421" s="136"/>
      <c r="CW421" s="136"/>
      <c r="CX421" s="136"/>
      <c r="CY421" s="136"/>
      <c r="CZ421" s="136"/>
      <c r="DA421" s="136"/>
      <c r="DB421" s="136"/>
      <c r="DC421" s="211"/>
      <c r="DD421" s="136"/>
      <c r="DE421" s="136"/>
      <c r="DF421" s="136"/>
      <c r="DG421" s="136"/>
      <c r="DH421" s="136"/>
      <c r="DI421" s="136"/>
      <c r="DJ421" s="136"/>
      <c r="DK421" s="136"/>
      <c r="DL421" s="136"/>
      <c r="DM421" s="136"/>
      <c r="DN421" s="136"/>
      <c r="DO421" s="136"/>
      <c r="DP421" s="136"/>
      <c r="DQ421" s="136"/>
      <c r="DR421" s="136"/>
      <c r="DS421" s="136"/>
      <c r="DT421" s="136"/>
      <c r="DU421" s="136"/>
      <c r="DV421" s="136"/>
      <c r="DW421" s="136"/>
      <c r="DX421" s="136"/>
    </row>
    <row r="422" spans="1:128" ht="12.75" customHeight="1">
      <c r="A422" s="136"/>
      <c r="B422" s="136"/>
      <c r="C422" s="136"/>
      <c r="D422" s="136"/>
      <c r="E422" s="136"/>
      <c r="F422" s="136"/>
      <c r="G422" s="136"/>
      <c r="H422" s="136"/>
      <c r="I422" s="136"/>
      <c r="J422" s="136"/>
      <c r="K422" s="136"/>
      <c r="L422" s="136"/>
      <c r="M422" s="136"/>
      <c r="N422" s="136"/>
      <c r="O422" s="136"/>
      <c r="P422" s="136"/>
      <c r="Q422" s="136"/>
      <c r="R422" s="136"/>
      <c r="S422" s="136"/>
      <c r="T422" s="136"/>
      <c r="U422" s="136"/>
      <c r="V422" s="136"/>
      <c r="W422" s="136"/>
      <c r="X422" s="136"/>
      <c r="Y422" s="136"/>
      <c r="Z422" s="136"/>
      <c r="AA422" s="136"/>
      <c r="AB422" s="136"/>
      <c r="AC422" s="136"/>
      <c r="AD422" s="136"/>
      <c r="AE422" s="136"/>
      <c r="AF422" s="136"/>
      <c r="AG422" s="136"/>
      <c r="AH422" s="136"/>
      <c r="AI422" s="136"/>
      <c r="AJ422" s="136"/>
      <c r="AK422" s="136"/>
      <c r="AL422" s="136"/>
      <c r="AM422" s="136"/>
      <c r="AN422" s="136"/>
      <c r="AO422" s="136"/>
      <c r="AP422" s="136"/>
      <c r="AQ422" s="136"/>
      <c r="AR422" s="211"/>
      <c r="AS422" s="136"/>
      <c r="AT422" s="136"/>
      <c r="AU422" s="136"/>
      <c r="AV422" s="136"/>
      <c r="AW422" s="136"/>
      <c r="AX422" s="136"/>
      <c r="AY422" s="136"/>
      <c r="AZ422" s="136"/>
      <c r="BA422" s="136"/>
      <c r="BB422" s="136"/>
      <c r="BC422" s="136"/>
      <c r="BD422" s="136"/>
      <c r="BE422" s="136"/>
      <c r="BF422" s="136"/>
      <c r="BG422" s="136"/>
      <c r="BH422" s="136"/>
      <c r="BI422" s="136"/>
      <c r="BJ422" s="136"/>
      <c r="BK422" s="136"/>
      <c r="BL422" s="136"/>
      <c r="BM422" s="136"/>
      <c r="BN422" s="136"/>
      <c r="BO422" s="136"/>
      <c r="BP422" s="136"/>
      <c r="BQ422" s="136"/>
      <c r="BR422" s="136"/>
      <c r="BS422" s="136"/>
      <c r="BT422" s="136"/>
      <c r="BU422" s="136"/>
      <c r="BV422" s="136"/>
      <c r="BW422" s="136"/>
      <c r="BX422" s="136"/>
      <c r="BY422" s="136"/>
      <c r="BZ422" s="136"/>
      <c r="CA422" s="136"/>
      <c r="CB422" s="136"/>
      <c r="CC422" s="136"/>
      <c r="CD422" s="136"/>
      <c r="CE422" s="136"/>
      <c r="CF422" s="211"/>
      <c r="CG422" s="136"/>
      <c r="CH422" s="136"/>
      <c r="CI422" s="136"/>
      <c r="CJ422" s="136"/>
      <c r="CK422" s="136"/>
      <c r="CL422" s="136"/>
      <c r="CM422" s="136"/>
      <c r="CN422" s="136"/>
      <c r="CO422" s="136"/>
      <c r="CP422" s="136"/>
      <c r="CQ422" s="136"/>
      <c r="CR422" s="136"/>
      <c r="CS422" s="136"/>
      <c r="CT422" s="136"/>
      <c r="CU422" s="136"/>
      <c r="CV422" s="136"/>
      <c r="CW422" s="136"/>
      <c r="CX422" s="136"/>
      <c r="CY422" s="136"/>
      <c r="CZ422" s="136"/>
      <c r="DA422" s="136"/>
      <c r="DB422" s="136"/>
      <c r="DC422" s="211"/>
      <c r="DD422" s="136"/>
      <c r="DE422" s="136"/>
      <c r="DF422" s="136"/>
      <c r="DG422" s="136"/>
      <c r="DH422" s="136"/>
      <c r="DI422" s="136"/>
      <c r="DJ422" s="136"/>
      <c r="DK422" s="136"/>
      <c r="DL422" s="136"/>
      <c r="DM422" s="136"/>
      <c r="DN422" s="136"/>
      <c r="DO422" s="136"/>
      <c r="DP422" s="136"/>
      <c r="DQ422" s="136"/>
      <c r="DR422" s="136"/>
      <c r="DS422" s="136"/>
      <c r="DT422" s="136"/>
      <c r="DU422" s="136"/>
      <c r="DV422" s="136"/>
      <c r="DW422" s="136"/>
      <c r="DX422" s="136"/>
    </row>
    <row r="423" spans="1:128" ht="12.75" customHeight="1">
      <c r="A423" s="136"/>
      <c r="B423" s="136"/>
      <c r="C423" s="136"/>
      <c r="D423" s="136"/>
      <c r="E423" s="136"/>
      <c r="F423" s="136"/>
      <c r="G423" s="136"/>
      <c r="H423" s="136"/>
      <c r="I423" s="136"/>
      <c r="J423" s="136"/>
      <c r="K423" s="136"/>
      <c r="L423" s="136"/>
      <c r="M423" s="136"/>
      <c r="N423" s="136"/>
      <c r="O423" s="136"/>
      <c r="P423" s="136"/>
      <c r="Q423" s="136"/>
      <c r="R423" s="136"/>
      <c r="S423" s="136"/>
      <c r="T423" s="136"/>
      <c r="U423" s="136"/>
      <c r="V423" s="136"/>
      <c r="W423" s="136"/>
      <c r="X423" s="136"/>
      <c r="Y423" s="136"/>
      <c r="Z423" s="136"/>
      <c r="AA423" s="136"/>
      <c r="AB423" s="136"/>
      <c r="AC423" s="136"/>
      <c r="AD423" s="136"/>
      <c r="AE423" s="136"/>
      <c r="AF423" s="136"/>
      <c r="AG423" s="136"/>
      <c r="AH423" s="136"/>
      <c r="AI423" s="136"/>
      <c r="AJ423" s="136"/>
      <c r="AK423" s="136"/>
      <c r="AL423" s="136"/>
      <c r="AM423" s="136"/>
      <c r="AN423" s="136"/>
      <c r="AO423" s="136"/>
      <c r="AP423" s="136"/>
      <c r="AQ423" s="136"/>
      <c r="AR423" s="211"/>
      <c r="AS423" s="136"/>
      <c r="AT423" s="136"/>
      <c r="AU423" s="136"/>
      <c r="AV423" s="136"/>
      <c r="AW423" s="136"/>
      <c r="AX423" s="136"/>
      <c r="AY423" s="136"/>
      <c r="AZ423" s="136"/>
      <c r="BA423" s="136"/>
      <c r="BB423" s="136"/>
      <c r="BC423" s="136"/>
      <c r="BD423" s="136"/>
      <c r="BE423" s="136"/>
      <c r="BF423" s="136"/>
      <c r="BG423" s="136"/>
      <c r="BH423" s="136"/>
      <c r="BI423" s="136"/>
      <c r="BJ423" s="136"/>
      <c r="BK423" s="136"/>
      <c r="BL423" s="136"/>
      <c r="BM423" s="136"/>
      <c r="BN423" s="136"/>
      <c r="BO423" s="136"/>
      <c r="BP423" s="136"/>
      <c r="BQ423" s="136"/>
      <c r="BR423" s="136"/>
      <c r="BS423" s="136"/>
      <c r="BT423" s="136"/>
      <c r="BU423" s="136"/>
      <c r="BV423" s="136"/>
      <c r="BW423" s="136"/>
      <c r="BX423" s="136"/>
      <c r="BY423" s="136"/>
      <c r="BZ423" s="136"/>
      <c r="CA423" s="136"/>
      <c r="CB423" s="136"/>
      <c r="CC423" s="136"/>
      <c r="CD423" s="136"/>
      <c r="CE423" s="136"/>
      <c r="CF423" s="211"/>
      <c r="CG423" s="136"/>
      <c r="CH423" s="136"/>
      <c r="CI423" s="136"/>
      <c r="CJ423" s="136"/>
      <c r="CK423" s="136"/>
      <c r="CL423" s="136"/>
      <c r="CM423" s="136"/>
      <c r="CN423" s="136"/>
      <c r="CO423" s="136"/>
      <c r="CP423" s="136"/>
      <c r="CQ423" s="136"/>
      <c r="CR423" s="136"/>
      <c r="CS423" s="136"/>
      <c r="CT423" s="136"/>
      <c r="CU423" s="136"/>
      <c r="CV423" s="136"/>
      <c r="CW423" s="136"/>
      <c r="CX423" s="136"/>
      <c r="CY423" s="136"/>
      <c r="CZ423" s="136"/>
      <c r="DA423" s="136"/>
      <c r="DB423" s="136"/>
      <c r="DC423" s="211"/>
      <c r="DD423" s="136"/>
      <c r="DE423" s="136"/>
      <c r="DF423" s="136"/>
      <c r="DG423" s="136"/>
      <c r="DH423" s="136"/>
      <c r="DI423" s="136"/>
      <c r="DJ423" s="136"/>
      <c r="DK423" s="136"/>
      <c r="DL423" s="136"/>
      <c r="DM423" s="136"/>
      <c r="DN423" s="136"/>
      <c r="DO423" s="136"/>
      <c r="DP423" s="136"/>
      <c r="DQ423" s="136"/>
      <c r="DR423" s="136"/>
      <c r="DS423" s="136"/>
      <c r="DT423" s="136"/>
      <c r="DU423" s="136"/>
      <c r="DV423" s="136"/>
      <c r="DW423" s="136"/>
      <c r="DX423" s="136"/>
    </row>
    <row r="424" spans="1:128" ht="12.75" customHeight="1">
      <c r="A424" s="136"/>
      <c r="B424" s="136"/>
      <c r="C424" s="136"/>
      <c r="D424" s="136"/>
      <c r="E424" s="136"/>
      <c r="F424" s="136"/>
      <c r="G424" s="136"/>
      <c r="H424" s="136"/>
      <c r="I424" s="136"/>
      <c r="J424" s="136"/>
      <c r="K424" s="136"/>
      <c r="L424" s="136"/>
      <c r="M424" s="136"/>
      <c r="N424" s="136"/>
      <c r="O424" s="136"/>
      <c r="P424" s="136"/>
      <c r="Q424" s="136"/>
      <c r="R424" s="136"/>
      <c r="S424" s="136"/>
      <c r="T424" s="136"/>
      <c r="U424" s="136"/>
      <c r="V424" s="136"/>
      <c r="W424" s="136"/>
      <c r="X424" s="136"/>
      <c r="Y424" s="136"/>
      <c r="Z424" s="136"/>
      <c r="AA424" s="136"/>
      <c r="AB424" s="136"/>
      <c r="AC424" s="136"/>
      <c r="AD424" s="136"/>
      <c r="AE424" s="136"/>
      <c r="AF424" s="136"/>
      <c r="AG424" s="136"/>
      <c r="AH424" s="136"/>
      <c r="AI424" s="136"/>
      <c r="AJ424" s="136"/>
      <c r="AK424" s="136"/>
      <c r="AL424" s="136"/>
      <c r="AM424" s="136"/>
      <c r="AN424" s="136"/>
      <c r="AO424" s="136"/>
      <c r="AP424" s="136"/>
      <c r="AQ424" s="136"/>
      <c r="AR424" s="211"/>
      <c r="AS424" s="136"/>
      <c r="AT424" s="136"/>
      <c r="AU424" s="136"/>
      <c r="AV424" s="136"/>
      <c r="AW424" s="136"/>
      <c r="AX424" s="136"/>
      <c r="AY424" s="136"/>
      <c r="AZ424" s="136"/>
      <c r="BA424" s="136"/>
      <c r="BB424" s="136"/>
      <c r="BC424" s="136"/>
      <c r="BD424" s="136"/>
      <c r="BE424" s="136"/>
      <c r="BF424" s="136"/>
      <c r="BG424" s="136"/>
      <c r="BH424" s="136"/>
      <c r="BI424" s="136"/>
      <c r="BJ424" s="136"/>
      <c r="BK424" s="136"/>
      <c r="BL424" s="136"/>
      <c r="BM424" s="136"/>
      <c r="BN424" s="136"/>
      <c r="BO424" s="136"/>
      <c r="BP424" s="136"/>
      <c r="BQ424" s="136"/>
      <c r="BR424" s="136"/>
      <c r="BS424" s="136"/>
      <c r="BT424" s="136"/>
      <c r="BU424" s="136"/>
      <c r="BV424" s="136"/>
      <c r="BW424" s="136"/>
      <c r="BX424" s="136"/>
      <c r="BY424" s="136"/>
      <c r="BZ424" s="136"/>
      <c r="CA424" s="136"/>
      <c r="CB424" s="136"/>
      <c r="CC424" s="136"/>
      <c r="CD424" s="136"/>
      <c r="CE424" s="136"/>
      <c r="CF424" s="211"/>
      <c r="CG424" s="136"/>
      <c r="CH424" s="136"/>
      <c r="CI424" s="136"/>
      <c r="CJ424" s="136"/>
      <c r="CK424" s="136"/>
      <c r="CL424" s="136"/>
      <c r="CM424" s="136"/>
      <c r="CN424" s="136"/>
      <c r="CO424" s="136"/>
      <c r="CP424" s="136"/>
      <c r="CQ424" s="136"/>
      <c r="CR424" s="136"/>
      <c r="CS424" s="136"/>
      <c r="CT424" s="136"/>
      <c r="CU424" s="136"/>
      <c r="CV424" s="136"/>
      <c r="CW424" s="136"/>
      <c r="CX424" s="136"/>
      <c r="CY424" s="136"/>
      <c r="CZ424" s="136"/>
      <c r="DA424" s="136"/>
      <c r="DB424" s="136"/>
      <c r="DC424" s="211"/>
      <c r="DD424" s="136"/>
      <c r="DE424" s="136"/>
      <c r="DF424" s="136"/>
      <c r="DG424" s="136"/>
      <c r="DH424" s="136"/>
      <c r="DI424" s="136"/>
      <c r="DJ424" s="136"/>
      <c r="DK424" s="136"/>
      <c r="DL424" s="136"/>
      <c r="DM424" s="136"/>
      <c r="DN424" s="136"/>
      <c r="DO424" s="136"/>
      <c r="DP424" s="136"/>
      <c r="DQ424" s="136"/>
      <c r="DR424" s="136"/>
      <c r="DS424" s="136"/>
      <c r="DT424" s="136"/>
      <c r="DU424" s="136"/>
      <c r="DV424" s="136"/>
      <c r="DW424" s="136"/>
      <c r="DX424" s="136"/>
    </row>
    <row r="425" spans="1:128" ht="12.75" customHeight="1">
      <c r="A425" s="136"/>
      <c r="B425" s="136"/>
      <c r="C425" s="136"/>
      <c r="D425" s="136"/>
      <c r="E425" s="136"/>
      <c r="F425" s="136"/>
      <c r="G425" s="136"/>
      <c r="H425" s="136"/>
      <c r="I425" s="136"/>
      <c r="J425" s="136"/>
      <c r="K425" s="136"/>
      <c r="L425" s="136"/>
      <c r="M425" s="136"/>
      <c r="N425" s="136"/>
      <c r="O425" s="136"/>
      <c r="P425" s="136"/>
      <c r="Q425" s="136"/>
      <c r="R425" s="136"/>
      <c r="S425" s="136"/>
      <c r="T425" s="136"/>
      <c r="U425" s="136"/>
      <c r="V425" s="136"/>
      <c r="W425" s="136"/>
      <c r="X425" s="136"/>
      <c r="Y425" s="136"/>
      <c r="Z425" s="136"/>
      <c r="AA425" s="136"/>
      <c r="AB425" s="136"/>
      <c r="AC425" s="136"/>
      <c r="AD425" s="136"/>
      <c r="AE425" s="136"/>
      <c r="AF425" s="136"/>
      <c r="AG425" s="136"/>
      <c r="AH425" s="136"/>
      <c r="AI425" s="136"/>
      <c r="AJ425" s="136"/>
      <c r="AK425" s="136"/>
      <c r="AL425" s="136"/>
      <c r="AM425" s="136"/>
      <c r="AN425" s="136"/>
      <c r="AO425" s="136"/>
      <c r="AP425" s="136"/>
      <c r="AQ425" s="136"/>
      <c r="AR425" s="211"/>
      <c r="AS425" s="136"/>
      <c r="AT425" s="136"/>
      <c r="AU425" s="136"/>
      <c r="AV425" s="136"/>
      <c r="AW425" s="136"/>
      <c r="AX425" s="136"/>
      <c r="AY425" s="136"/>
      <c r="AZ425" s="136"/>
      <c r="BA425" s="136"/>
      <c r="BB425" s="136"/>
      <c r="BC425" s="136"/>
      <c r="BD425" s="136"/>
      <c r="BE425" s="136"/>
      <c r="BF425" s="136"/>
      <c r="BG425" s="136"/>
      <c r="BH425" s="136"/>
      <c r="BI425" s="136"/>
      <c r="BJ425" s="136"/>
      <c r="BK425" s="136"/>
      <c r="BL425" s="136"/>
      <c r="BM425" s="136"/>
      <c r="BN425" s="136"/>
      <c r="BO425" s="136"/>
      <c r="BP425" s="136"/>
      <c r="BQ425" s="136"/>
      <c r="BR425" s="136"/>
      <c r="BS425" s="136"/>
      <c r="BT425" s="136"/>
      <c r="BU425" s="136"/>
      <c r="BV425" s="136"/>
      <c r="BW425" s="136"/>
      <c r="BX425" s="136"/>
      <c r="BY425" s="136"/>
      <c r="BZ425" s="136"/>
      <c r="CA425" s="136"/>
      <c r="CB425" s="136"/>
      <c r="CC425" s="136"/>
      <c r="CD425" s="136"/>
      <c r="CE425" s="136"/>
      <c r="CF425" s="211"/>
      <c r="CG425" s="136"/>
      <c r="CH425" s="136"/>
      <c r="CI425" s="136"/>
      <c r="CJ425" s="136"/>
      <c r="CK425" s="136"/>
      <c r="CL425" s="136"/>
      <c r="CM425" s="136"/>
      <c r="CN425" s="136"/>
      <c r="CO425" s="136"/>
      <c r="CP425" s="136"/>
      <c r="CQ425" s="136"/>
      <c r="CR425" s="136"/>
      <c r="CS425" s="136"/>
      <c r="CT425" s="136"/>
      <c r="CU425" s="136"/>
      <c r="CV425" s="136"/>
      <c r="CW425" s="136"/>
      <c r="CX425" s="136"/>
      <c r="CY425" s="136"/>
      <c r="CZ425" s="136"/>
      <c r="DA425" s="136"/>
      <c r="DB425" s="136"/>
      <c r="DC425" s="211"/>
      <c r="DD425" s="136"/>
      <c r="DE425" s="136"/>
      <c r="DF425" s="136"/>
      <c r="DG425" s="136"/>
      <c r="DH425" s="136"/>
      <c r="DI425" s="136"/>
      <c r="DJ425" s="136"/>
      <c r="DK425" s="136"/>
      <c r="DL425" s="136"/>
      <c r="DM425" s="136"/>
      <c r="DN425" s="136"/>
      <c r="DO425" s="136"/>
      <c r="DP425" s="136"/>
      <c r="DQ425" s="136"/>
      <c r="DR425" s="136"/>
      <c r="DS425" s="136"/>
      <c r="DT425" s="136"/>
      <c r="DU425" s="136"/>
      <c r="DV425" s="136"/>
      <c r="DW425" s="136"/>
      <c r="DX425" s="136"/>
    </row>
    <row r="426" spans="1:128" ht="12.75" customHeight="1">
      <c r="A426" s="136"/>
      <c r="B426" s="136"/>
      <c r="C426" s="136"/>
      <c r="D426" s="136"/>
      <c r="E426" s="136"/>
      <c r="F426" s="136"/>
      <c r="G426" s="136"/>
      <c r="H426" s="136"/>
      <c r="I426" s="136"/>
      <c r="J426" s="136"/>
      <c r="K426" s="136"/>
      <c r="L426" s="136"/>
      <c r="M426" s="136"/>
      <c r="N426" s="136"/>
      <c r="O426" s="136"/>
      <c r="P426" s="136"/>
      <c r="Q426" s="136"/>
      <c r="R426" s="136"/>
      <c r="S426" s="136"/>
      <c r="T426" s="136"/>
      <c r="U426" s="136"/>
      <c r="V426" s="136"/>
      <c r="W426" s="136"/>
      <c r="X426" s="136"/>
      <c r="Y426" s="136"/>
      <c r="Z426" s="136"/>
      <c r="AA426" s="136"/>
      <c r="AB426" s="136"/>
      <c r="AC426" s="136"/>
      <c r="AD426" s="136"/>
      <c r="AE426" s="136"/>
      <c r="AF426" s="136"/>
      <c r="AG426" s="136"/>
      <c r="AH426" s="136"/>
      <c r="AI426" s="136"/>
      <c r="AJ426" s="136"/>
      <c r="AK426" s="136"/>
      <c r="AL426" s="136"/>
      <c r="AM426" s="136"/>
      <c r="AN426" s="136"/>
      <c r="AO426" s="136"/>
      <c r="AP426" s="136"/>
      <c r="AQ426" s="136"/>
      <c r="AR426" s="211"/>
      <c r="AS426" s="136"/>
      <c r="AT426" s="136"/>
      <c r="AU426" s="136"/>
      <c r="AV426" s="136"/>
      <c r="AW426" s="136"/>
      <c r="AX426" s="136"/>
      <c r="AY426" s="136"/>
      <c r="AZ426" s="136"/>
      <c r="BA426" s="136"/>
      <c r="BB426" s="136"/>
      <c r="BC426" s="136"/>
      <c r="BD426" s="136"/>
      <c r="BE426" s="136"/>
      <c r="BF426" s="136"/>
      <c r="BG426" s="136"/>
      <c r="BH426" s="136"/>
      <c r="BI426" s="136"/>
      <c r="BJ426" s="136"/>
      <c r="BK426" s="136"/>
      <c r="BL426" s="136"/>
      <c r="BM426" s="136"/>
      <c r="BN426" s="136"/>
      <c r="BO426" s="136"/>
      <c r="BP426" s="136"/>
      <c r="BQ426" s="136"/>
      <c r="BR426" s="136"/>
      <c r="BS426" s="136"/>
      <c r="BT426" s="136"/>
      <c r="BU426" s="136"/>
      <c r="BV426" s="136"/>
      <c r="BW426" s="136"/>
      <c r="BX426" s="136"/>
      <c r="BY426" s="136"/>
      <c r="BZ426" s="136"/>
      <c r="CA426" s="136"/>
      <c r="CB426" s="136"/>
      <c r="CC426" s="136"/>
      <c r="CD426" s="136"/>
      <c r="CE426" s="136"/>
      <c r="CF426" s="211"/>
      <c r="CG426" s="136"/>
      <c r="CH426" s="136"/>
      <c r="CI426" s="136"/>
      <c r="CJ426" s="136"/>
      <c r="CK426" s="136"/>
      <c r="CL426" s="136"/>
      <c r="CM426" s="136"/>
      <c r="CN426" s="136"/>
      <c r="CO426" s="136"/>
      <c r="CP426" s="136"/>
      <c r="CQ426" s="136"/>
      <c r="CR426" s="136"/>
      <c r="CS426" s="136"/>
      <c r="CT426" s="136"/>
      <c r="CU426" s="136"/>
      <c r="CV426" s="136"/>
      <c r="CW426" s="136"/>
      <c r="CX426" s="136"/>
      <c r="CY426" s="136"/>
      <c r="CZ426" s="136"/>
      <c r="DA426" s="136"/>
      <c r="DB426" s="136"/>
      <c r="DC426" s="211"/>
      <c r="DD426" s="136"/>
      <c r="DE426" s="136"/>
      <c r="DF426" s="136"/>
      <c r="DG426" s="136"/>
      <c r="DH426" s="136"/>
      <c r="DI426" s="136"/>
      <c r="DJ426" s="136"/>
      <c r="DK426" s="136"/>
      <c r="DL426" s="136"/>
      <c r="DM426" s="136"/>
      <c r="DN426" s="136"/>
      <c r="DO426" s="136"/>
      <c r="DP426" s="136"/>
      <c r="DQ426" s="136"/>
      <c r="DR426" s="136"/>
      <c r="DS426" s="136"/>
      <c r="DT426" s="136"/>
      <c r="DU426" s="136"/>
      <c r="DV426" s="136"/>
      <c r="DW426" s="136"/>
      <c r="DX426" s="136"/>
    </row>
    <row r="427" spans="1:128" ht="12.75" customHeight="1">
      <c r="A427" s="136"/>
      <c r="B427" s="136"/>
      <c r="C427" s="136"/>
      <c r="D427" s="136"/>
      <c r="E427" s="136"/>
      <c r="F427" s="136"/>
      <c r="G427" s="136"/>
      <c r="H427" s="136"/>
      <c r="I427" s="136"/>
      <c r="J427" s="136"/>
      <c r="K427" s="136"/>
      <c r="L427" s="136"/>
      <c r="M427" s="136"/>
      <c r="N427" s="136"/>
      <c r="O427" s="136"/>
      <c r="P427" s="136"/>
      <c r="Q427" s="136"/>
      <c r="R427" s="136"/>
      <c r="S427" s="136"/>
      <c r="T427" s="136"/>
      <c r="U427" s="136"/>
      <c r="V427" s="136"/>
      <c r="W427" s="136"/>
      <c r="X427" s="136"/>
      <c r="Y427" s="136"/>
      <c r="Z427" s="136"/>
      <c r="AA427" s="136"/>
      <c r="AB427" s="136"/>
      <c r="AC427" s="136"/>
      <c r="AD427" s="136"/>
      <c r="AE427" s="136"/>
      <c r="AF427" s="136"/>
      <c r="AG427" s="136"/>
      <c r="AH427" s="136"/>
      <c r="AI427" s="136"/>
      <c r="AJ427" s="136"/>
      <c r="AK427" s="136"/>
      <c r="AL427" s="136"/>
      <c r="AM427" s="136"/>
      <c r="AN427" s="136"/>
      <c r="AO427" s="136"/>
      <c r="AP427" s="136"/>
      <c r="AQ427" s="136"/>
      <c r="AR427" s="211"/>
      <c r="AS427" s="136"/>
      <c r="AT427" s="136"/>
      <c r="AU427" s="136"/>
      <c r="AV427" s="136"/>
      <c r="AW427" s="136"/>
      <c r="AX427" s="136"/>
      <c r="AY427" s="136"/>
      <c r="AZ427" s="136"/>
      <c r="BA427" s="136"/>
      <c r="BB427" s="136"/>
      <c r="BC427" s="136"/>
      <c r="BD427" s="136"/>
      <c r="BE427" s="136"/>
      <c r="BF427" s="136"/>
      <c r="BG427" s="136"/>
      <c r="BH427" s="136"/>
      <c r="BI427" s="136"/>
      <c r="BJ427" s="136"/>
      <c r="BK427" s="136"/>
      <c r="BL427" s="136"/>
      <c r="BM427" s="136"/>
      <c r="BN427" s="136"/>
      <c r="BO427" s="136"/>
      <c r="BP427" s="136"/>
      <c r="BQ427" s="136"/>
      <c r="BR427" s="136"/>
      <c r="BS427" s="136"/>
      <c r="BT427" s="136"/>
      <c r="BU427" s="136"/>
      <c r="BV427" s="136"/>
      <c r="BW427" s="136"/>
      <c r="BX427" s="136"/>
      <c r="BY427" s="136"/>
      <c r="BZ427" s="136"/>
      <c r="CA427" s="136"/>
      <c r="CB427" s="136"/>
      <c r="CC427" s="136"/>
      <c r="CD427" s="136"/>
      <c r="CE427" s="136"/>
      <c r="CF427" s="211"/>
      <c r="CG427" s="136"/>
      <c r="CH427" s="136"/>
      <c r="CI427" s="136"/>
      <c r="CJ427" s="136"/>
      <c r="CK427" s="136"/>
      <c r="CL427" s="136"/>
      <c r="CM427" s="136"/>
      <c r="CN427" s="136"/>
      <c r="CO427" s="136"/>
      <c r="CP427" s="136"/>
      <c r="CQ427" s="136"/>
      <c r="CR427" s="136"/>
      <c r="CS427" s="136"/>
      <c r="CT427" s="136"/>
      <c r="CU427" s="136"/>
      <c r="CV427" s="136"/>
      <c r="CW427" s="136"/>
      <c r="CX427" s="136"/>
      <c r="CY427" s="136"/>
      <c r="CZ427" s="136"/>
      <c r="DA427" s="136"/>
      <c r="DB427" s="136"/>
      <c r="DC427" s="211"/>
      <c r="DD427" s="136"/>
      <c r="DE427" s="136"/>
      <c r="DF427" s="136"/>
      <c r="DG427" s="136"/>
      <c r="DH427" s="136"/>
      <c r="DI427" s="136"/>
      <c r="DJ427" s="136"/>
      <c r="DK427" s="136"/>
      <c r="DL427" s="136"/>
      <c r="DM427" s="136"/>
      <c r="DN427" s="136"/>
      <c r="DO427" s="136"/>
      <c r="DP427" s="136"/>
      <c r="DQ427" s="136"/>
      <c r="DR427" s="136"/>
      <c r="DS427" s="136"/>
      <c r="DT427" s="136"/>
      <c r="DU427" s="136"/>
      <c r="DV427" s="136"/>
      <c r="DW427" s="136"/>
      <c r="DX427" s="136"/>
    </row>
    <row r="428" spans="1:128" ht="12.75" customHeight="1">
      <c r="A428" s="136"/>
      <c r="B428" s="136"/>
      <c r="C428" s="136"/>
      <c r="D428" s="136"/>
      <c r="E428" s="136"/>
      <c r="F428" s="136"/>
      <c r="G428" s="136"/>
      <c r="H428" s="136"/>
      <c r="I428" s="136"/>
      <c r="J428" s="136"/>
      <c r="K428" s="136"/>
      <c r="L428" s="136"/>
      <c r="M428" s="136"/>
      <c r="N428" s="136"/>
      <c r="O428" s="136"/>
      <c r="P428" s="136"/>
      <c r="Q428" s="136"/>
      <c r="R428" s="136"/>
      <c r="S428" s="136"/>
      <c r="T428" s="136"/>
      <c r="U428" s="136"/>
      <c r="V428" s="136"/>
      <c r="W428" s="136"/>
      <c r="X428" s="136"/>
      <c r="Y428" s="136"/>
      <c r="Z428" s="136"/>
      <c r="AA428" s="136"/>
      <c r="AB428" s="136"/>
      <c r="AC428" s="136"/>
      <c r="AD428" s="136"/>
      <c r="AE428" s="136"/>
      <c r="AF428" s="136"/>
      <c r="AG428" s="136"/>
      <c r="AH428" s="136"/>
      <c r="AI428" s="136"/>
      <c r="AJ428" s="136"/>
      <c r="AK428" s="136"/>
      <c r="AL428" s="136"/>
      <c r="AM428" s="136"/>
      <c r="AN428" s="136"/>
      <c r="AO428" s="136"/>
      <c r="AP428" s="136"/>
      <c r="AQ428" s="136"/>
      <c r="AR428" s="211"/>
      <c r="AS428" s="136"/>
      <c r="AT428" s="136"/>
      <c r="AU428" s="136"/>
      <c r="AV428" s="136"/>
      <c r="AW428" s="136"/>
      <c r="AX428" s="136"/>
      <c r="AY428" s="136"/>
      <c r="AZ428" s="136"/>
      <c r="BA428" s="136"/>
      <c r="BB428" s="136"/>
      <c r="BC428" s="136"/>
      <c r="BD428" s="136"/>
      <c r="BE428" s="136"/>
      <c r="BF428" s="136"/>
      <c r="BG428" s="136"/>
      <c r="BH428" s="136"/>
      <c r="BI428" s="136"/>
      <c r="BJ428" s="136"/>
      <c r="BK428" s="136"/>
      <c r="BL428" s="136"/>
      <c r="BM428" s="136"/>
      <c r="BN428" s="136"/>
      <c r="BO428" s="136"/>
      <c r="BP428" s="136"/>
      <c r="BQ428" s="136"/>
      <c r="BR428" s="136"/>
      <c r="BS428" s="136"/>
      <c r="BT428" s="136"/>
      <c r="BU428" s="136"/>
      <c r="BV428" s="136"/>
      <c r="BW428" s="136"/>
      <c r="BX428" s="136"/>
      <c r="BY428" s="136"/>
      <c r="BZ428" s="136"/>
      <c r="CA428" s="136"/>
      <c r="CB428" s="136"/>
      <c r="CC428" s="136"/>
      <c r="CD428" s="136"/>
      <c r="CE428" s="136"/>
      <c r="CF428" s="211"/>
      <c r="CG428" s="136"/>
      <c r="CH428" s="136"/>
      <c r="CI428" s="136"/>
      <c r="CJ428" s="136"/>
      <c r="CK428" s="136"/>
      <c r="CL428" s="136"/>
      <c r="CM428" s="136"/>
      <c r="CN428" s="136"/>
      <c r="CO428" s="136"/>
      <c r="CP428" s="136"/>
      <c r="CQ428" s="136"/>
      <c r="CR428" s="136"/>
      <c r="CS428" s="136"/>
      <c r="CT428" s="136"/>
      <c r="CU428" s="136"/>
      <c r="CV428" s="136"/>
      <c r="CW428" s="136"/>
      <c r="CX428" s="136"/>
      <c r="CY428" s="136"/>
      <c r="CZ428" s="136"/>
      <c r="DA428" s="136"/>
      <c r="DB428" s="136"/>
      <c r="DC428" s="211"/>
      <c r="DD428" s="136"/>
      <c r="DE428" s="136"/>
      <c r="DF428" s="136"/>
      <c r="DG428" s="136"/>
      <c r="DH428" s="136"/>
      <c r="DI428" s="136"/>
      <c r="DJ428" s="136"/>
      <c r="DK428" s="136"/>
      <c r="DL428" s="136"/>
      <c r="DM428" s="136"/>
      <c r="DN428" s="136"/>
      <c r="DO428" s="136"/>
      <c r="DP428" s="136"/>
      <c r="DQ428" s="136"/>
      <c r="DR428" s="136"/>
      <c r="DS428" s="136"/>
      <c r="DT428" s="136"/>
      <c r="DU428" s="136"/>
      <c r="DV428" s="136"/>
      <c r="DW428" s="136"/>
      <c r="DX428" s="136"/>
    </row>
    <row r="429" spans="1:128" ht="12.75" customHeight="1">
      <c r="A429" s="136"/>
      <c r="B429" s="136"/>
      <c r="C429" s="136"/>
      <c r="D429" s="136"/>
      <c r="E429" s="136"/>
      <c r="F429" s="136"/>
      <c r="G429" s="136"/>
      <c r="H429" s="136"/>
      <c r="I429" s="136"/>
      <c r="J429" s="136"/>
      <c r="K429" s="136"/>
      <c r="L429" s="136"/>
      <c r="M429" s="136"/>
      <c r="N429" s="136"/>
      <c r="O429" s="136"/>
      <c r="P429" s="136"/>
      <c r="Q429" s="136"/>
      <c r="R429" s="136"/>
      <c r="S429" s="136"/>
      <c r="T429" s="136"/>
      <c r="U429" s="136"/>
      <c r="V429" s="136"/>
      <c r="W429" s="136"/>
      <c r="X429" s="136"/>
      <c r="Y429" s="136"/>
      <c r="Z429" s="136"/>
      <c r="AA429" s="136"/>
      <c r="AB429" s="136"/>
      <c r="AC429" s="136"/>
      <c r="AD429" s="136"/>
      <c r="AE429" s="136"/>
      <c r="AF429" s="136"/>
      <c r="AG429" s="136"/>
      <c r="AH429" s="136"/>
      <c r="AI429" s="136"/>
      <c r="AJ429" s="136"/>
      <c r="AK429" s="136"/>
      <c r="AL429" s="136"/>
      <c r="AM429" s="136"/>
      <c r="AN429" s="136"/>
      <c r="AO429" s="136"/>
      <c r="AP429" s="136"/>
      <c r="AQ429" s="136"/>
      <c r="AR429" s="211"/>
      <c r="AS429" s="136"/>
      <c r="AT429" s="136"/>
      <c r="AU429" s="136"/>
      <c r="AV429" s="136"/>
      <c r="AW429" s="136"/>
      <c r="AX429" s="136"/>
      <c r="AY429" s="136"/>
      <c r="AZ429" s="136"/>
      <c r="BA429" s="136"/>
      <c r="BB429" s="136"/>
      <c r="BC429" s="136"/>
      <c r="BD429" s="136"/>
      <c r="BE429" s="136"/>
      <c r="BF429" s="136"/>
      <c r="BG429" s="136"/>
      <c r="BH429" s="136"/>
      <c r="BI429" s="136"/>
      <c r="BJ429" s="136"/>
      <c r="BK429" s="136"/>
      <c r="BL429" s="136"/>
      <c r="BM429" s="136"/>
      <c r="BN429" s="136"/>
      <c r="BO429" s="136"/>
      <c r="BP429" s="136"/>
      <c r="BQ429" s="136"/>
      <c r="BR429" s="136"/>
      <c r="BS429" s="136"/>
      <c r="BT429" s="136"/>
      <c r="BU429" s="136"/>
      <c r="BV429" s="136"/>
      <c r="BW429" s="136"/>
      <c r="BX429" s="136"/>
      <c r="BY429" s="136"/>
      <c r="BZ429" s="136"/>
      <c r="CA429" s="136"/>
      <c r="CB429" s="136"/>
      <c r="CC429" s="136"/>
      <c r="CD429" s="136"/>
      <c r="CE429" s="136"/>
      <c r="CF429" s="211"/>
      <c r="CG429" s="136"/>
      <c r="CH429" s="136"/>
      <c r="CI429" s="136"/>
      <c r="CJ429" s="136"/>
      <c r="CK429" s="136"/>
      <c r="CL429" s="136"/>
      <c r="CM429" s="136"/>
      <c r="CN429" s="136"/>
      <c r="CO429" s="136"/>
      <c r="CP429" s="136"/>
      <c r="CQ429" s="136"/>
      <c r="CR429" s="136"/>
      <c r="CS429" s="136"/>
      <c r="CT429" s="136"/>
      <c r="CU429" s="136"/>
      <c r="CV429" s="136"/>
      <c r="CW429" s="136"/>
      <c r="CX429" s="136"/>
      <c r="CY429" s="136"/>
      <c r="CZ429" s="136"/>
      <c r="DA429" s="136"/>
      <c r="DB429" s="136"/>
      <c r="DC429" s="211"/>
      <c r="DD429" s="136"/>
      <c r="DE429" s="136"/>
      <c r="DF429" s="136"/>
      <c r="DG429" s="136"/>
      <c r="DH429" s="136"/>
      <c r="DI429" s="136"/>
      <c r="DJ429" s="136"/>
      <c r="DK429" s="136"/>
      <c r="DL429" s="136"/>
      <c r="DM429" s="136"/>
      <c r="DN429" s="136"/>
      <c r="DO429" s="136"/>
      <c r="DP429" s="136"/>
      <c r="DQ429" s="136"/>
      <c r="DR429" s="136"/>
      <c r="DS429" s="136"/>
      <c r="DT429" s="136"/>
      <c r="DU429" s="136"/>
      <c r="DV429" s="136"/>
      <c r="DW429" s="136"/>
      <c r="DX429" s="136"/>
    </row>
    <row r="430" spans="1:128" ht="12.75" customHeight="1">
      <c r="A430" s="136"/>
      <c r="B430" s="136"/>
      <c r="C430" s="136"/>
      <c r="D430" s="136"/>
      <c r="E430" s="136"/>
      <c r="F430" s="136"/>
      <c r="G430" s="136"/>
      <c r="H430" s="136"/>
      <c r="I430" s="136"/>
      <c r="J430" s="136"/>
      <c r="K430" s="136"/>
      <c r="L430" s="136"/>
      <c r="M430" s="136"/>
      <c r="N430" s="136"/>
      <c r="O430" s="136"/>
      <c r="P430" s="136"/>
      <c r="Q430" s="136"/>
      <c r="R430" s="136"/>
      <c r="S430" s="136"/>
      <c r="T430" s="136"/>
      <c r="U430" s="136"/>
      <c r="V430" s="136"/>
      <c r="W430" s="136"/>
      <c r="X430" s="136"/>
      <c r="Y430" s="136"/>
      <c r="Z430" s="136"/>
      <c r="AA430" s="136"/>
      <c r="AB430" s="136"/>
      <c r="AC430" s="136"/>
      <c r="AD430" s="136"/>
      <c r="AE430" s="136"/>
      <c r="AF430" s="136"/>
      <c r="AG430" s="136"/>
      <c r="AH430" s="136"/>
      <c r="AI430" s="136"/>
      <c r="AJ430" s="136"/>
      <c r="AK430" s="136"/>
      <c r="AL430" s="136"/>
      <c r="AM430" s="136"/>
      <c r="AN430" s="136"/>
      <c r="AO430" s="136"/>
      <c r="AP430" s="136"/>
      <c r="AQ430" s="136"/>
      <c r="AR430" s="211"/>
      <c r="AS430" s="136"/>
      <c r="AT430" s="136"/>
      <c r="AU430" s="136"/>
      <c r="AV430" s="136"/>
      <c r="AW430" s="136"/>
      <c r="AX430" s="136"/>
      <c r="AY430" s="136"/>
      <c r="AZ430" s="136"/>
      <c r="BA430" s="136"/>
      <c r="BB430" s="136"/>
      <c r="BC430" s="136"/>
      <c r="BD430" s="136"/>
      <c r="BE430" s="136"/>
      <c r="BF430" s="136"/>
      <c r="BG430" s="136"/>
      <c r="BH430" s="136"/>
      <c r="BI430" s="136"/>
      <c r="BJ430" s="136"/>
      <c r="BK430" s="136"/>
      <c r="BL430" s="136"/>
      <c r="BM430" s="136"/>
      <c r="BN430" s="136"/>
      <c r="BO430" s="136"/>
      <c r="BP430" s="136"/>
      <c r="BQ430" s="136"/>
      <c r="BR430" s="136"/>
      <c r="BS430" s="136"/>
      <c r="BT430" s="136"/>
      <c r="BU430" s="136"/>
      <c r="BV430" s="136"/>
      <c r="BW430" s="136"/>
      <c r="BX430" s="136"/>
      <c r="BY430" s="136"/>
      <c r="BZ430" s="136"/>
      <c r="CA430" s="136"/>
      <c r="CB430" s="136"/>
      <c r="CC430" s="136"/>
      <c r="CD430" s="136"/>
      <c r="CE430" s="136"/>
      <c r="CF430" s="211"/>
      <c r="CG430" s="136"/>
      <c r="CH430" s="136"/>
      <c r="CI430" s="136"/>
      <c r="CJ430" s="136"/>
      <c r="CK430" s="136"/>
      <c r="CL430" s="136"/>
      <c r="CM430" s="136"/>
      <c r="CN430" s="136"/>
      <c r="CO430" s="136"/>
      <c r="CP430" s="136"/>
      <c r="CQ430" s="136"/>
      <c r="CR430" s="136"/>
      <c r="CS430" s="136"/>
      <c r="CT430" s="136"/>
      <c r="CU430" s="136"/>
      <c r="CV430" s="136"/>
      <c r="CW430" s="136"/>
      <c r="CX430" s="136"/>
      <c r="CY430" s="136"/>
      <c r="CZ430" s="136"/>
      <c r="DA430" s="136"/>
      <c r="DB430" s="136"/>
      <c r="DC430" s="211"/>
      <c r="DD430" s="136"/>
      <c r="DE430" s="136"/>
      <c r="DF430" s="136"/>
      <c r="DG430" s="136"/>
      <c r="DH430" s="136"/>
      <c r="DI430" s="136"/>
      <c r="DJ430" s="136"/>
      <c r="DK430" s="136"/>
      <c r="DL430" s="136"/>
      <c r="DM430" s="136"/>
      <c r="DN430" s="136"/>
      <c r="DO430" s="136"/>
      <c r="DP430" s="136"/>
      <c r="DQ430" s="136"/>
      <c r="DR430" s="136"/>
      <c r="DS430" s="136"/>
      <c r="DT430" s="136"/>
      <c r="DU430" s="136"/>
      <c r="DV430" s="136"/>
      <c r="DW430" s="136"/>
      <c r="DX430" s="136"/>
    </row>
    <row r="431" spans="1:128" ht="12.75" customHeight="1">
      <c r="A431" s="136"/>
      <c r="B431" s="136"/>
      <c r="C431" s="136"/>
      <c r="D431" s="136"/>
      <c r="E431" s="136"/>
      <c r="F431" s="136"/>
      <c r="G431" s="136"/>
      <c r="H431" s="136"/>
      <c r="I431" s="136"/>
      <c r="J431" s="136"/>
      <c r="K431" s="136"/>
      <c r="L431" s="136"/>
      <c r="M431" s="136"/>
      <c r="N431" s="136"/>
      <c r="O431" s="136"/>
      <c r="P431" s="136"/>
      <c r="Q431" s="136"/>
      <c r="R431" s="136"/>
      <c r="S431" s="136"/>
      <c r="T431" s="136"/>
      <c r="U431" s="136"/>
      <c r="V431" s="136"/>
      <c r="W431" s="136"/>
      <c r="X431" s="136"/>
      <c r="Y431" s="136"/>
      <c r="Z431" s="136"/>
      <c r="AA431" s="136"/>
      <c r="AB431" s="136"/>
      <c r="AC431" s="136"/>
      <c r="AD431" s="136"/>
      <c r="AE431" s="136"/>
      <c r="AF431" s="136"/>
      <c r="AG431" s="136"/>
      <c r="AH431" s="136"/>
      <c r="AI431" s="136"/>
      <c r="AJ431" s="136"/>
      <c r="AK431" s="136"/>
      <c r="AL431" s="136"/>
      <c r="AM431" s="136"/>
      <c r="AN431" s="136"/>
      <c r="AO431" s="136"/>
      <c r="AP431" s="136"/>
      <c r="AQ431" s="136"/>
      <c r="AR431" s="211"/>
      <c r="AS431" s="136"/>
      <c r="AT431" s="136"/>
      <c r="AU431" s="136"/>
      <c r="AV431" s="136"/>
      <c r="AW431" s="136"/>
      <c r="AX431" s="136"/>
      <c r="AY431" s="136"/>
      <c r="AZ431" s="136"/>
      <c r="BA431" s="136"/>
      <c r="BB431" s="136"/>
      <c r="BC431" s="136"/>
      <c r="BD431" s="136"/>
      <c r="BE431" s="136"/>
      <c r="BF431" s="136"/>
      <c r="BG431" s="136"/>
      <c r="BH431" s="136"/>
      <c r="BI431" s="136"/>
      <c r="BJ431" s="136"/>
      <c r="BK431" s="136"/>
      <c r="BL431" s="136"/>
      <c r="BM431" s="136"/>
      <c r="BN431" s="136"/>
      <c r="BO431" s="136"/>
      <c r="BP431" s="136"/>
      <c r="BQ431" s="136"/>
      <c r="BR431" s="136"/>
      <c r="BS431" s="136"/>
      <c r="BT431" s="136"/>
      <c r="BU431" s="136"/>
      <c r="BV431" s="136"/>
      <c r="BW431" s="136"/>
      <c r="BX431" s="136"/>
      <c r="BY431" s="136"/>
      <c r="BZ431" s="136"/>
      <c r="CA431" s="136"/>
      <c r="CB431" s="136"/>
      <c r="CC431" s="136"/>
      <c r="CD431" s="136"/>
      <c r="CE431" s="136"/>
      <c r="CF431" s="211"/>
      <c r="CG431" s="136"/>
      <c r="CH431" s="136"/>
      <c r="CI431" s="136"/>
      <c r="CJ431" s="136"/>
      <c r="CK431" s="136"/>
      <c r="CL431" s="136"/>
      <c r="CM431" s="136"/>
      <c r="CN431" s="136"/>
      <c r="CO431" s="136"/>
      <c r="CP431" s="136"/>
      <c r="CQ431" s="136"/>
      <c r="CR431" s="136"/>
      <c r="CS431" s="136"/>
      <c r="CT431" s="136"/>
      <c r="CU431" s="136"/>
      <c r="CV431" s="136"/>
      <c r="CW431" s="136"/>
      <c r="CX431" s="136"/>
      <c r="CY431" s="136"/>
      <c r="CZ431" s="136"/>
      <c r="DA431" s="136"/>
      <c r="DB431" s="136"/>
      <c r="DC431" s="211"/>
      <c r="DD431" s="136"/>
      <c r="DE431" s="136"/>
      <c r="DF431" s="136"/>
      <c r="DG431" s="136"/>
      <c r="DH431" s="136"/>
      <c r="DI431" s="136"/>
      <c r="DJ431" s="136"/>
      <c r="DK431" s="136"/>
      <c r="DL431" s="136"/>
      <c r="DM431" s="136"/>
      <c r="DN431" s="136"/>
      <c r="DO431" s="136"/>
      <c r="DP431" s="136"/>
      <c r="DQ431" s="136"/>
      <c r="DR431" s="136"/>
      <c r="DS431" s="136"/>
      <c r="DT431" s="136"/>
      <c r="DU431" s="136"/>
      <c r="DV431" s="136"/>
      <c r="DW431" s="136"/>
      <c r="DX431" s="136"/>
    </row>
    <row r="432" spans="1:128" ht="12.75" customHeight="1">
      <c r="A432" s="136"/>
      <c r="B432" s="136"/>
      <c r="C432" s="136"/>
      <c r="D432" s="136"/>
      <c r="E432" s="136"/>
      <c r="F432" s="136"/>
      <c r="G432" s="136"/>
      <c r="H432" s="136"/>
      <c r="I432" s="136"/>
      <c r="J432" s="136"/>
      <c r="K432" s="136"/>
      <c r="L432" s="136"/>
      <c r="M432" s="136"/>
      <c r="N432" s="136"/>
      <c r="O432" s="136"/>
      <c r="P432" s="136"/>
      <c r="Q432" s="136"/>
      <c r="R432" s="136"/>
      <c r="S432" s="136"/>
      <c r="T432" s="136"/>
      <c r="U432" s="136"/>
      <c r="V432" s="136"/>
      <c r="W432" s="136"/>
      <c r="X432" s="136"/>
      <c r="Y432" s="136"/>
      <c r="Z432" s="136"/>
      <c r="AA432" s="136"/>
      <c r="AB432" s="136"/>
      <c r="AC432" s="136"/>
      <c r="AD432" s="136"/>
      <c r="AE432" s="136"/>
      <c r="AF432" s="136"/>
      <c r="AG432" s="136"/>
      <c r="AH432" s="136"/>
      <c r="AI432" s="136"/>
      <c r="AJ432" s="136"/>
      <c r="AK432" s="136"/>
      <c r="AL432" s="136"/>
      <c r="AM432" s="136"/>
      <c r="AN432" s="136"/>
      <c r="AO432" s="136"/>
      <c r="AP432" s="136"/>
      <c r="AQ432" s="136"/>
      <c r="AR432" s="211"/>
      <c r="AS432" s="136"/>
      <c r="AT432" s="136"/>
      <c r="AU432" s="136"/>
      <c r="AV432" s="136"/>
      <c r="AW432" s="136"/>
      <c r="AX432" s="136"/>
      <c r="AY432" s="136"/>
      <c r="AZ432" s="136"/>
      <c r="BA432" s="136"/>
      <c r="BB432" s="136"/>
      <c r="BC432" s="136"/>
      <c r="BD432" s="136"/>
      <c r="BE432" s="136"/>
      <c r="BF432" s="136"/>
      <c r="BG432" s="136"/>
      <c r="BH432" s="136"/>
      <c r="BI432" s="136"/>
      <c r="BJ432" s="136"/>
      <c r="BK432" s="136"/>
      <c r="BL432" s="136"/>
      <c r="BM432" s="136"/>
      <c r="BN432" s="136"/>
      <c r="BO432" s="136"/>
      <c r="BP432" s="136"/>
      <c r="BQ432" s="136"/>
      <c r="BR432" s="136"/>
      <c r="BS432" s="136"/>
      <c r="BT432" s="136"/>
      <c r="BU432" s="136"/>
      <c r="BV432" s="136"/>
      <c r="BW432" s="136"/>
      <c r="BX432" s="136"/>
      <c r="BY432" s="136"/>
      <c r="BZ432" s="136"/>
      <c r="CA432" s="136"/>
      <c r="CB432" s="136"/>
      <c r="CC432" s="136"/>
      <c r="CD432" s="136"/>
      <c r="CE432" s="136"/>
      <c r="CF432" s="211"/>
      <c r="CG432" s="136"/>
      <c r="CH432" s="136"/>
      <c r="CI432" s="136"/>
      <c r="CJ432" s="136"/>
      <c r="CK432" s="136"/>
      <c r="CL432" s="136"/>
      <c r="CM432" s="136"/>
      <c r="CN432" s="136"/>
      <c r="CO432" s="136"/>
      <c r="CP432" s="136"/>
      <c r="CQ432" s="136"/>
      <c r="CR432" s="136"/>
      <c r="CS432" s="136"/>
      <c r="CT432" s="136"/>
      <c r="CU432" s="136"/>
      <c r="CV432" s="136"/>
      <c r="CW432" s="136"/>
      <c r="CX432" s="136"/>
      <c r="CY432" s="136"/>
      <c r="CZ432" s="136"/>
      <c r="DA432" s="136"/>
      <c r="DB432" s="136"/>
      <c r="DC432" s="211"/>
      <c r="DD432" s="136"/>
      <c r="DE432" s="136"/>
      <c r="DF432" s="136"/>
      <c r="DG432" s="136"/>
      <c r="DH432" s="136"/>
      <c r="DI432" s="136"/>
      <c r="DJ432" s="136"/>
      <c r="DK432" s="136"/>
      <c r="DL432" s="136"/>
      <c r="DM432" s="136"/>
      <c r="DN432" s="136"/>
      <c r="DO432" s="136"/>
      <c r="DP432" s="136"/>
      <c r="DQ432" s="136"/>
      <c r="DR432" s="136"/>
      <c r="DS432" s="136"/>
      <c r="DT432" s="136"/>
      <c r="DU432" s="136"/>
      <c r="DV432" s="136"/>
      <c r="DW432" s="136"/>
      <c r="DX432" s="136"/>
    </row>
    <row r="433" spans="1:128" ht="12.75" customHeight="1">
      <c r="A433" s="136"/>
      <c r="B433" s="136"/>
      <c r="C433" s="136"/>
      <c r="D433" s="136"/>
      <c r="E433" s="136"/>
      <c r="F433" s="136"/>
      <c r="G433" s="136"/>
      <c r="H433" s="136"/>
      <c r="I433" s="136"/>
      <c r="J433" s="136"/>
      <c r="K433" s="136"/>
      <c r="L433" s="136"/>
      <c r="M433" s="136"/>
      <c r="N433" s="136"/>
      <c r="O433" s="136"/>
      <c r="P433" s="136"/>
      <c r="Q433" s="136"/>
      <c r="R433" s="136"/>
      <c r="S433" s="136"/>
      <c r="T433" s="136"/>
      <c r="U433" s="136"/>
      <c r="V433" s="136"/>
      <c r="W433" s="136"/>
      <c r="X433" s="136"/>
      <c r="Y433" s="136"/>
      <c r="Z433" s="136"/>
      <c r="AA433" s="136"/>
      <c r="AB433" s="136"/>
      <c r="AC433" s="136"/>
      <c r="AD433" s="136"/>
      <c r="AE433" s="136"/>
      <c r="AF433" s="136"/>
      <c r="AG433" s="136"/>
      <c r="AH433" s="136"/>
      <c r="AI433" s="136"/>
      <c r="AJ433" s="136"/>
      <c r="AK433" s="136"/>
      <c r="AL433" s="136"/>
      <c r="AM433" s="136"/>
      <c r="AN433" s="136"/>
      <c r="AO433" s="136"/>
      <c r="AP433" s="136"/>
      <c r="AQ433" s="136"/>
      <c r="AR433" s="211"/>
      <c r="AS433" s="136"/>
      <c r="AT433" s="136"/>
      <c r="AU433" s="136"/>
      <c r="AV433" s="136"/>
      <c r="AW433" s="136"/>
      <c r="AX433" s="136"/>
      <c r="AY433" s="136"/>
      <c r="AZ433" s="136"/>
      <c r="BA433" s="136"/>
      <c r="BB433" s="136"/>
      <c r="BC433" s="136"/>
      <c r="BD433" s="136"/>
      <c r="BE433" s="136"/>
      <c r="BF433" s="136"/>
      <c r="BG433" s="136"/>
      <c r="BH433" s="136"/>
      <c r="BI433" s="136"/>
      <c r="BJ433" s="136"/>
      <c r="BK433" s="136"/>
      <c r="BL433" s="136"/>
      <c r="BM433" s="136"/>
      <c r="BN433" s="136"/>
      <c r="BO433" s="136"/>
      <c r="BP433" s="136"/>
      <c r="BQ433" s="136"/>
      <c r="BR433" s="136"/>
      <c r="BS433" s="136"/>
      <c r="BT433" s="136"/>
      <c r="BU433" s="136"/>
      <c r="BV433" s="136"/>
      <c r="BW433" s="136"/>
      <c r="BX433" s="136"/>
      <c r="BY433" s="136"/>
      <c r="BZ433" s="136"/>
      <c r="CA433" s="136"/>
      <c r="CB433" s="136"/>
      <c r="CC433" s="136"/>
      <c r="CD433" s="136"/>
      <c r="CE433" s="136"/>
      <c r="CF433" s="211"/>
      <c r="CG433" s="136"/>
      <c r="CH433" s="136"/>
      <c r="CI433" s="136"/>
      <c r="CJ433" s="136"/>
      <c r="CK433" s="136"/>
      <c r="CL433" s="136"/>
      <c r="CM433" s="136"/>
      <c r="CN433" s="136"/>
      <c r="CO433" s="136"/>
      <c r="CP433" s="136"/>
      <c r="CQ433" s="136"/>
      <c r="CR433" s="136"/>
      <c r="CS433" s="136"/>
      <c r="CT433" s="136"/>
      <c r="CU433" s="136"/>
      <c r="CV433" s="136"/>
      <c r="CW433" s="136"/>
      <c r="CX433" s="136"/>
      <c r="CY433" s="136"/>
      <c r="CZ433" s="136"/>
      <c r="DA433" s="136"/>
      <c r="DB433" s="136"/>
      <c r="DC433" s="211"/>
      <c r="DD433" s="136"/>
      <c r="DE433" s="136"/>
      <c r="DF433" s="136"/>
      <c r="DG433" s="136"/>
      <c r="DH433" s="136"/>
      <c r="DI433" s="136"/>
      <c r="DJ433" s="136"/>
      <c r="DK433" s="136"/>
      <c r="DL433" s="136"/>
      <c r="DM433" s="136"/>
      <c r="DN433" s="136"/>
      <c r="DO433" s="136"/>
      <c r="DP433" s="136"/>
      <c r="DQ433" s="136"/>
      <c r="DR433" s="136"/>
      <c r="DS433" s="136"/>
      <c r="DT433" s="136"/>
      <c r="DU433" s="136"/>
      <c r="DV433" s="136"/>
      <c r="DW433" s="136"/>
      <c r="DX433" s="136"/>
    </row>
    <row r="434" spans="1:128" ht="12.75" customHeight="1">
      <c r="A434" s="136"/>
      <c r="B434" s="136"/>
      <c r="C434" s="136"/>
      <c r="D434" s="136"/>
      <c r="E434" s="136"/>
      <c r="F434" s="136"/>
      <c r="G434" s="136"/>
      <c r="H434" s="136"/>
      <c r="I434" s="136"/>
      <c r="J434" s="136"/>
      <c r="K434" s="136"/>
      <c r="L434" s="136"/>
      <c r="M434" s="136"/>
      <c r="N434" s="136"/>
      <c r="O434" s="136"/>
      <c r="P434" s="136"/>
      <c r="Q434" s="136"/>
      <c r="R434" s="136"/>
      <c r="S434" s="136"/>
      <c r="T434" s="136"/>
      <c r="U434" s="136"/>
      <c r="V434" s="136"/>
      <c r="W434" s="136"/>
      <c r="X434" s="136"/>
      <c r="Y434" s="136"/>
      <c r="Z434" s="136"/>
      <c r="AA434" s="136"/>
      <c r="AB434" s="136"/>
      <c r="AC434" s="136"/>
      <c r="AD434" s="136"/>
      <c r="AE434" s="136"/>
      <c r="AF434" s="136"/>
      <c r="AG434" s="136"/>
      <c r="AH434" s="136"/>
      <c r="AI434" s="136"/>
      <c r="AJ434" s="136"/>
      <c r="AK434" s="136"/>
      <c r="AL434" s="136"/>
      <c r="AM434" s="136"/>
      <c r="AN434" s="136"/>
      <c r="AO434" s="136"/>
      <c r="AP434" s="136"/>
      <c r="AQ434" s="136"/>
      <c r="AR434" s="211"/>
      <c r="AS434" s="136"/>
      <c r="AT434" s="136"/>
      <c r="AU434" s="136"/>
      <c r="AV434" s="136"/>
      <c r="AW434" s="136"/>
      <c r="AX434" s="136"/>
      <c r="AY434" s="136"/>
      <c r="AZ434" s="136"/>
      <c r="BA434" s="136"/>
      <c r="BB434" s="136"/>
      <c r="BC434" s="136"/>
      <c r="BD434" s="136"/>
      <c r="BE434" s="136"/>
      <c r="BF434" s="136"/>
      <c r="BG434" s="136"/>
      <c r="BH434" s="136"/>
      <c r="BI434" s="136"/>
      <c r="BJ434" s="136"/>
      <c r="BK434" s="136"/>
      <c r="BL434" s="136"/>
      <c r="BM434" s="136"/>
      <c r="BN434" s="136"/>
      <c r="BO434" s="136"/>
      <c r="BP434" s="136"/>
      <c r="BQ434" s="136"/>
      <c r="BR434" s="136"/>
      <c r="BS434" s="136"/>
      <c r="BT434" s="136"/>
      <c r="BU434" s="136"/>
      <c r="BV434" s="136"/>
      <c r="BW434" s="136"/>
      <c r="BX434" s="136"/>
      <c r="BY434" s="136"/>
      <c r="BZ434" s="136"/>
      <c r="CA434" s="136"/>
      <c r="CB434" s="136"/>
      <c r="CC434" s="136"/>
      <c r="CD434" s="136"/>
      <c r="CE434" s="136"/>
      <c r="CF434" s="211"/>
      <c r="CG434" s="136"/>
      <c r="CH434" s="136"/>
      <c r="CI434" s="136"/>
      <c r="CJ434" s="136"/>
      <c r="CK434" s="136"/>
      <c r="CL434" s="136"/>
      <c r="CM434" s="136"/>
      <c r="CN434" s="136"/>
      <c r="CO434" s="136"/>
      <c r="CP434" s="136"/>
      <c r="CQ434" s="136"/>
      <c r="CR434" s="136"/>
      <c r="CS434" s="136"/>
      <c r="CT434" s="136"/>
      <c r="CU434" s="136"/>
      <c r="CV434" s="136"/>
      <c r="CW434" s="136"/>
      <c r="CX434" s="136"/>
      <c r="CY434" s="136"/>
      <c r="CZ434" s="136"/>
      <c r="DA434" s="136"/>
      <c r="DB434" s="136"/>
      <c r="DC434" s="211"/>
      <c r="DD434" s="136"/>
      <c r="DE434" s="136"/>
      <c r="DF434" s="136"/>
      <c r="DG434" s="136"/>
      <c r="DH434" s="136"/>
      <c r="DI434" s="136"/>
      <c r="DJ434" s="136"/>
      <c r="DK434" s="136"/>
      <c r="DL434" s="136"/>
      <c r="DM434" s="136"/>
      <c r="DN434" s="136"/>
      <c r="DO434" s="136"/>
      <c r="DP434" s="136"/>
      <c r="DQ434" s="136"/>
      <c r="DR434" s="136"/>
      <c r="DS434" s="136"/>
      <c r="DT434" s="136"/>
      <c r="DU434" s="136"/>
      <c r="DV434" s="136"/>
      <c r="DW434" s="136"/>
      <c r="DX434" s="136"/>
    </row>
    <row r="435" spans="1:128" ht="12.75" customHeight="1">
      <c r="A435" s="136"/>
      <c r="B435" s="136"/>
      <c r="C435" s="136"/>
      <c r="D435" s="136"/>
      <c r="E435" s="136"/>
      <c r="F435" s="136"/>
      <c r="G435" s="136"/>
      <c r="H435" s="136"/>
      <c r="I435" s="136"/>
      <c r="J435" s="136"/>
      <c r="K435" s="136"/>
      <c r="L435" s="136"/>
      <c r="M435" s="136"/>
      <c r="N435" s="136"/>
      <c r="O435" s="136"/>
      <c r="P435" s="136"/>
      <c r="Q435" s="136"/>
      <c r="R435" s="136"/>
      <c r="S435" s="136"/>
      <c r="T435" s="136"/>
      <c r="U435" s="136"/>
      <c r="V435" s="136"/>
      <c r="W435" s="136"/>
      <c r="X435" s="136"/>
      <c r="Y435" s="136"/>
      <c r="Z435" s="136"/>
      <c r="AA435" s="136"/>
      <c r="AB435" s="136"/>
      <c r="AC435" s="136"/>
      <c r="AD435" s="136"/>
      <c r="AE435" s="136"/>
      <c r="AF435" s="136"/>
      <c r="AG435" s="136"/>
      <c r="AH435" s="136"/>
      <c r="AI435" s="136"/>
      <c r="AJ435" s="136"/>
      <c r="AK435" s="136"/>
      <c r="AL435" s="136"/>
      <c r="AM435" s="136"/>
      <c r="AN435" s="136"/>
      <c r="AO435" s="136"/>
      <c r="AP435" s="136"/>
      <c r="AQ435" s="136"/>
      <c r="AR435" s="211"/>
      <c r="AS435" s="136"/>
      <c r="AT435" s="136"/>
      <c r="AU435" s="136"/>
      <c r="AV435" s="136"/>
      <c r="AW435" s="136"/>
      <c r="AX435" s="136"/>
      <c r="AY435" s="136"/>
      <c r="AZ435" s="136"/>
      <c r="BA435" s="136"/>
      <c r="BB435" s="136"/>
      <c r="BC435" s="136"/>
      <c r="BD435" s="136"/>
      <c r="BE435" s="136"/>
      <c r="BF435" s="136"/>
      <c r="BG435" s="136"/>
      <c r="BH435" s="136"/>
      <c r="BI435" s="136"/>
      <c r="BJ435" s="136"/>
      <c r="BK435" s="136"/>
      <c r="BL435" s="136"/>
      <c r="BM435" s="136"/>
      <c r="BN435" s="136"/>
      <c r="BO435" s="136"/>
      <c r="BP435" s="136"/>
      <c r="BQ435" s="136"/>
      <c r="BR435" s="136"/>
      <c r="BS435" s="136"/>
      <c r="BT435" s="136"/>
      <c r="BU435" s="136"/>
      <c r="BV435" s="136"/>
      <c r="BW435" s="136"/>
      <c r="BX435" s="136"/>
      <c r="BY435" s="136"/>
      <c r="BZ435" s="136"/>
      <c r="CA435" s="136"/>
      <c r="CB435" s="136"/>
      <c r="CC435" s="136"/>
      <c r="CD435" s="136"/>
      <c r="CE435" s="136"/>
      <c r="CF435" s="211"/>
      <c r="CG435" s="136"/>
      <c r="CH435" s="136"/>
      <c r="CI435" s="136"/>
      <c r="CJ435" s="136"/>
      <c r="CK435" s="136"/>
      <c r="CL435" s="136"/>
      <c r="CM435" s="136"/>
      <c r="CN435" s="136"/>
      <c r="CO435" s="136"/>
      <c r="CP435" s="136"/>
      <c r="CQ435" s="136"/>
      <c r="CR435" s="136"/>
      <c r="CS435" s="136"/>
      <c r="CT435" s="136"/>
      <c r="CU435" s="136"/>
      <c r="CV435" s="136"/>
      <c r="CW435" s="136"/>
      <c r="CX435" s="136"/>
      <c r="CY435" s="136"/>
      <c r="CZ435" s="136"/>
      <c r="DA435" s="136"/>
      <c r="DB435" s="136"/>
      <c r="DC435" s="211"/>
      <c r="DD435" s="136"/>
      <c r="DE435" s="136"/>
      <c r="DF435" s="136"/>
      <c r="DG435" s="136"/>
      <c r="DH435" s="136"/>
      <c r="DI435" s="136"/>
      <c r="DJ435" s="136"/>
      <c r="DK435" s="136"/>
      <c r="DL435" s="136"/>
      <c r="DM435" s="136"/>
      <c r="DN435" s="136"/>
      <c r="DO435" s="136"/>
      <c r="DP435" s="136"/>
      <c r="DQ435" s="136"/>
      <c r="DR435" s="136"/>
      <c r="DS435" s="136"/>
      <c r="DT435" s="136"/>
      <c r="DU435" s="136"/>
      <c r="DV435" s="136"/>
      <c r="DW435" s="136"/>
      <c r="DX435" s="136"/>
    </row>
    <row r="436" spans="1:128" ht="12.75" customHeight="1">
      <c r="A436" s="136"/>
      <c r="B436" s="136"/>
      <c r="C436" s="136"/>
      <c r="D436" s="136"/>
      <c r="E436" s="136"/>
      <c r="F436" s="136"/>
      <c r="G436" s="136"/>
      <c r="H436" s="136"/>
      <c r="I436" s="136"/>
      <c r="J436" s="136"/>
      <c r="K436" s="136"/>
      <c r="L436" s="136"/>
      <c r="M436" s="136"/>
      <c r="N436" s="136"/>
      <c r="O436" s="136"/>
      <c r="P436" s="136"/>
      <c r="Q436" s="136"/>
      <c r="R436" s="136"/>
      <c r="S436" s="136"/>
      <c r="T436" s="136"/>
      <c r="U436" s="136"/>
      <c r="V436" s="136"/>
      <c r="W436" s="136"/>
      <c r="X436" s="136"/>
      <c r="Y436" s="136"/>
      <c r="Z436" s="136"/>
      <c r="AA436" s="136"/>
      <c r="AB436" s="136"/>
      <c r="AC436" s="136"/>
      <c r="AD436" s="136"/>
      <c r="AE436" s="136"/>
      <c r="AF436" s="136"/>
      <c r="AG436" s="136"/>
      <c r="AH436" s="136"/>
      <c r="AI436" s="136"/>
      <c r="AJ436" s="136"/>
      <c r="AK436" s="136"/>
      <c r="AL436" s="136"/>
      <c r="AM436" s="136"/>
      <c r="AN436" s="136"/>
      <c r="AO436" s="136"/>
      <c r="AP436" s="136"/>
      <c r="AQ436" s="136"/>
      <c r="AR436" s="211"/>
      <c r="AS436" s="136"/>
      <c r="AT436" s="136"/>
      <c r="AU436" s="136"/>
      <c r="AV436" s="136"/>
      <c r="AW436" s="136"/>
      <c r="AX436" s="136"/>
      <c r="AY436" s="136"/>
      <c r="AZ436" s="136"/>
      <c r="BA436" s="136"/>
      <c r="BB436" s="136"/>
      <c r="BC436" s="136"/>
      <c r="BD436" s="136"/>
      <c r="BE436" s="136"/>
      <c r="BF436" s="136"/>
      <c r="BG436" s="136"/>
      <c r="BH436" s="136"/>
      <c r="BI436" s="136"/>
      <c r="BJ436" s="136"/>
      <c r="BK436" s="136"/>
      <c r="BL436" s="136"/>
      <c r="BM436" s="136"/>
      <c r="BN436" s="136"/>
      <c r="BO436" s="136"/>
      <c r="BP436" s="136"/>
      <c r="BQ436" s="136"/>
      <c r="BR436" s="136"/>
      <c r="BS436" s="136"/>
      <c r="BT436" s="136"/>
      <c r="BU436" s="136"/>
      <c r="BV436" s="136"/>
      <c r="BW436" s="136"/>
      <c r="BX436" s="136"/>
      <c r="BY436" s="136"/>
      <c r="BZ436" s="136"/>
      <c r="CA436" s="136"/>
      <c r="CB436" s="136"/>
      <c r="CC436" s="136"/>
      <c r="CD436" s="136"/>
      <c r="CE436" s="136"/>
      <c r="CF436" s="211"/>
      <c r="CG436" s="136"/>
      <c r="CH436" s="136"/>
      <c r="CI436" s="136"/>
      <c r="CJ436" s="136"/>
      <c r="CK436" s="136"/>
      <c r="CL436" s="136"/>
      <c r="CM436" s="136"/>
      <c r="CN436" s="136"/>
      <c r="CO436" s="136"/>
      <c r="CP436" s="136"/>
      <c r="CQ436" s="136"/>
      <c r="CR436" s="136"/>
      <c r="CS436" s="136"/>
      <c r="CT436" s="136"/>
      <c r="CU436" s="136"/>
      <c r="CV436" s="136"/>
      <c r="CW436" s="136"/>
      <c r="CX436" s="136"/>
      <c r="CY436" s="136"/>
      <c r="CZ436" s="136"/>
      <c r="DA436" s="136"/>
      <c r="DB436" s="136"/>
      <c r="DC436" s="211"/>
      <c r="DD436" s="136"/>
      <c r="DE436" s="136"/>
      <c r="DF436" s="136"/>
      <c r="DG436" s="136"/>
      <c r="DH436" s="136"/>
      <c r="DI436" s="136"/>
      <c r="DJ436" s="136"/>
      <c r="DK436" s="136"/>
      <c r="DL436" s="136"/>
      <c r="DM436" s="136"/>
      <c r="DN436" s="136"/>
      <c r="DO436" s="136"/>
      <c r="DP436" s="136"/>
      <c r="DQ436" s="136"/>
      <c r="DR436" s="136"/>
      <c r="DS436" s="136"/>
      <c r="DT436" s="136"/>
      <c r="DU436" s="136"/>
      <c r="DV436" s="136"/>
      <c r="DW436" s="136"/>
      <c r="DX436" s="136"/>
    </row>
    <row r="437" spans="1:128" ht="12.75" customHeight="1">
      <c r="A437" s="136"/>
      <c r="B437" s="136"/>
      <c r="C437" s="136"/>
      <c r="D437" s="136"/>
      <c r="E437" s="136"/>
      <c r="F437" s="136"/>
      <c r="G437" s="136"/>
      <c r="H437" s="136"/>
      <c r="I437" s="136"/>
      <c r="J437" s="136"/>
      <c r="K437" s="136"/>
      <c r="L437" s="136"/>
      <c r="M437" s="136"/>
      <c r="N437" s="136"/>
      <c r="O437" s="136"/>
      <c r="P437" s="136"/>
      <c r="Q437" s="136"/>
      <c r="R437" s="136"/>
      <c r="S437" s="136"/>
      <c r="T437" s="136"/>
      <c r="U437" s="136"/>
      <c r="V437" s="136"/>
      <c r="W437" s="136"/>
      <c r="X437" s="136"/>
      <c r="Y437" s="136"/>
      <c r="Z437" s="136"/>
      <c r="AA437" s="136"/>
      <c r="AB437" s="136"/>
      <c r="AC437" s="136"/>
      <c r="AD437" s="136"/>
      <c r="AE437" s="136"/>
      <c r="AF437" s="136"/>
      <c r="AG437" s="136"/>
      <c r="AH437" s="136"/>
      <c r="AI437" s="136"/>
      <c r="AJ437" s="136"/>
      <c r="AK437" s="136"/>
      <c r="AL437" s="136"/>
      <c r="AM437" s="136"/>
      <c r="AN437" s="136"/>
      <c r="AO437" s="136"/>
      <c r="AP437" s="136"/>
      <c r="AQ437" s="136"/>
      <c r="AR437" s="211"/>
      <c r="AS437" s="136"/>
      <c r="AT437" s="136"/>
      <c r="AU437" s="136"/>
      <c r="AV437" s="136"/>
      <c r="AW437" s="136"/>
      <c r="AX437" s="136"/>
      <c r="AY437" s="136"/>
      <c r="AZ437" s="136"/>
      <c r="BA437" s="136"/>
      <c r="BB437" s="136"/>
      <c r="BC437" s="136"/>
      <c r="BD437" s="136"/>
      <c r="BE437" s="136"/>
      <c r="BF437" s="136"/>
      <c r="BG437" s="136"/>
      <c r="BH437" s="136"/>
      <c r="BI437" s="136"/>
      <c r="BJ437" s="136"/>
      <c r="BK437" s="136"/>
      <c r="BL437" s="136"/>
      <c r="BM437" s="136"/>
      <c r="BN437" s="136"/>
      <c r="BO437" s="136"/>
      <c r="BP437" s="136"/>
      <c r="BQ437" s="136"/>
      <c r="BR437" s="136"/>
      <c r="BS437" s="136"/>
      <c r="BT437" s="136"/>
      <c r="BU437" s="136"/>
      <c r="BV437" s="136"/>
      <c r="BW437" s="136"/>
      <c r="BX437" s="136"/>
      <c r="BY437" s="136"/>
      <c r="BZ437" s="136"/>
      <c r="CA437" s="136"/>
      <c r="CB437" s="136"/>
      <c r="CC437" s="136"/>
      <c r="CD437" s="136"/>
      <c r="CE437" s="136"/>
      <c r="CF437" s="211"/>
      <c r="CG437" s="136"/>
      <c r="CH437" s="136"/>
      <c r="CI437" s="136"/>
      <c r="CJ437" s="136"/>
      <c r="CK437" s="136"/>
      <c r="CL437" s="136"/>
      <c r="CM437" s="136"/>
      <c r="CN437" s="136"/>
      <c r="CO437" s="136"/>
      <c r="CP437" s="136"/>
      <c r="CQ437" s="136"/>
      <c r="CR437" s="136"/>
      <c r="CS437" s="136"/>
      <c r="CT437" s="136"/>
      <c r="CU437" s="136"/>
      <c r="CV437" s="136"/>
      <c r="CW437" s="136"/>
      <c r="CX437" s="136"/>
      <c r="CY437" s="136"/>
      <c r="CZ437" s="136"/>
      <c r="DA437" s="136"/>
      <c r="DB437" s="136"/>
      <c r="DC437" s="211"/>
      <c r="DD437" s="136"/>
      <c r="DE437" s="136"/>
      <c r="DF437" s="136"/>
      <c r="DG437" s="136"/>
      <c r="DH437" s="136"/>
      <c r="DI437" s="136"/>
      <c r="DJ437" s="136"/>
      <c r="DK437" s="136"/>
      <c r="DL437" s="136"/>
      <c r="DM437" s="136"/>
      <c r="DN437" s="136"/>
      <c r="DO437" s="136"/>
      <c r="DP437" s="136"/>
      <c r="DQ437" s="136"/>
      <c r="DR437" s="136"/>
      <c r="DS437" s="136"/>
      <c r="DT437" s="136"/>
      <c r="DU437" s="136"/>
      <c r="DV437" s="136"/>
      <c r="DW437" s="136"/>
      <c r="DX437" s="136"/>
    </row>
    <row r="438" spans="1:128" ht="12.75" customHeight="1">
      <c r="A438" s="136"/>
      <c r="B438" s="136"/>
      <c r="C438" s="136"/>
      <c r="D438" s="136"/>
      <c r="E438" s="136"/>
      <c r="F438" s="136"/>
      <c r="G438" s="136"/>
      <c r="H438" s="136"/>
      <c r="I438" s="136"/>
      <c r="J438" s="136"/>
      <c r="K438" s="136"/>
      <c r="L438" s="136"/>
      <c r="M438" s="136"/>
      <c r="N438" s="136"/>
      <c r="O438" s="136"/>
      <c r="P438" s="136"/>
      <c r="Q438" s="136"/>
      <c r="R438" s="136"/>
      <c r="S438" s="136"/>
      <c r="T438" s="136"/>
      <c r="U438" s="136"/>
      <c r="V438" s="136"/>
      <c r="W438" s="136"/>
      <c r="X438" s="136"/>
      <c r="Y438" s="136"/>
      <c r="Z438" s="136"/>
      <c r="AA438" s="136"/>
      <c r="AB438" s="136"/>
      <c r="AC438" s="136"/>
      <c r="AD438" s="136"/>
      <c r="AE438" s="136"/>
      <c r="AF438" s="136"/>
      <c r="AG438" s="136"/>
      <c r="AH438" s="136"/>
      <c r="AI438" s="136"/>
      <c r="AJ438" s="136"/>
      <c r="AK438" s="136"/>
      <c r="AL438" s="136"/>
      <c r="AM438" s="136"/>
      <c r="AN438" s="136"/>
      <c r="AO438" s="136"/>
      <c r="AP438" s="136"/>
      <c r="AQ438" s="136"/>
      <c r="AR438" s="211"/>
      <c r="AS438" s="136"/>
      <c r="AT438" s="136"/>
      <c r="AU438" s="136"/>
      <c r="AV438" s="136"/>
      <c r="AW438" s="136"/>
      <c r="AX438" s="136"/>
      <c r="AY438" s="136"/>
      <c r="AZ438" s="136"/>
      <c r="BA438" s="136"/>
      <c r="BB438" s="136"/>
      <c r="BC438" s="136"/>
      <c r="BD438" s="136"/>
      <c r="BE438" s="136"/>
      <c r="BF438" s="136"/>
      <c r="BG438" s="136"/>
      <c r="BH438" s="136"/>
      <c r="BI438" s="136"/>
      <c r="BJ438" s="136"/>
      <c r="BK438" s="136"/>
      <c r="BL438" s="136"/>
      <c r="BM438" s="136"/>
      <c r="BN438" s="136"/>
      <c r="BO438" s="136"/>
      <c r="BP438" s="136"/>
      <c r="BQ438" s="136"/>
      <c r="BR438" s="136"/>
      <c r="BS438" s="136"/>
      <c r="BT438" s="136"/>
      <c r="BU438" s="136"/>
      <c r="BV438" s="136"/>
      <c r="BW438" s="136"/>
      <c r="BX438" s="136"/>
      <c r="BY438" s="136"/>
      <c r="BZ438" s="136"/>
      <c r="CA438" s="136"/>
      <c r="CB438" s="136"/>
      <c r="CC438" s="136"/>
      <c r="CD438" s="136"/>
      <c r="CE438" s="136"/>
      <c r="CF438" s="211"/>
      <c r="CG438" s="136"/>
      <c r="CH438" s="136"/>
      <c r="CI438" s="136"/>
      <c r="CJ438" s="136"/>
      <c r="CK438" s="136"/>
      <c r="CL438" s="136"/>
      <c r="CM438" s="136"/>
      <c r="CN438" s="136"/>
      <c r="CO438" s="136"/>
      <c r="CP438" s="136"/>
      <c r="CQ438" s="136"/>
      <c r="CR438" s="136"/>
      <c r="CS438" s="136"/>
      <c r="CT438" s="136"/>
      <c r="CU438" s="136"/>
      <c r="CV438" s="136"/>
      <c r="CW438" s="136"/>
      <c r="CX438" s="136"/>
      <c r="CY438" s="136"/>
      <c r="CZ438" s="136"/>
      <c r="DA438" s="136"/>
      <c r="DB438" s="136"/>
      <c r="DC438" s="211"/>
      <c r="DD438" s="136"/>
      <c r="DE438" s="136"/>
      <c r="DF438" s="136"/>
      <c r="DG438" s="136"/>
      <c r="DH438" s="136"/>
      <c r="DI438" s="136"/>
      <c r="DJ438" s="136"/>
      <c r="DK438" s="136"/>
      <c r="DL438" s="136"/>
      <c r="DM438" s="136"/>
      <c r="DN438" s="136"/>
      <c r="DO438" s="136"/>
      <c r="DP438" s="136"/>
      <c r="DQ438" s="136"/>
      <c r="DR438" s="136"/>
      <c r="DS438" s="136"/>
      <c r="DT438" s="136"/>
      <c r="DU438" s="136"/>
      <c r="DV438" s="136"/>
      <c r="DW438" s="136"/>
      <c r="DX438" s="136"/>
    </row>
    <row r="439" spans="1:128" ht="12.75" customHeight="1">
      <c r="A439" s="136"/>
      <c r="B439" s="136"/>
      <c r="C439" s="136"/>
      <c r="D439" s="136"/>
      <c r="E439" s="136"/>
      <c r="F439" s="136"/>
      <c r="G439" s="136"/>
      <c r="H439" s="136"/>
      <c r="I439" s="136"/>
      <c r="J439" s="136"/>
      <c r="K439" s="136"/>
      <c r="L439" s="136"/>
      <c r="M439" s="136"/>
      <c r="N439" s="136"/>
      <c r="O439" s="136"/>
      <c r="P439" s="136"/>
      <c r="Q439" s="136"/>
      <c r="R439" s="136"/>
      <c r="S439" s="136"/>
      <c r="T439" s="136"/>
      <c r="U439" s="136"/>
      <c r="V439" s="136"/>
      <c r="W439" s="136"/>
      <c r="X439" s="136"/>
      <c r="Y439" s="136"/>
      <c r="Z439" s="136"/>
      <c r="AA439" s="136"/>
      <c r="AB439" s="136"/>
      <c r="AC439" s="136"/>
      <c r="AD439" s="136"/>
      <c r="AE439" s="136"/>
      <c r="AF439" s="136"/>
      <c r="AG439" s="136"/>
      <c r="AH439" s="136"/>
      <c r="AI439" s="136"/>
      <c r="AJ439" s="136"/>
      <c r="AK439" s="136"/>
      <c r="AL439" s="136"/>
      <c r="AM439" s="136"/>
      <c r="AN439" s="136"/>
      <c r="AO439" s="136"/>
      <c r="AP439" s="136"/>
      <c r="AQ439" s="136"/>
      <c r="AR439" s="211"/>
      <c r="AS439" s="136"/>
      <c r="AT439" s="136"/>
      <c r="AU439" s="136"/>
      <c r="AV439" s="136"/>
      <c r="AW439" s="136"/>
      <c r="AX439" s="136"/>
      <c r="AY439" s="136"/>
      <c r="AZ439" s="136"/>
      <c r="BA439" s="136"/>
      <c r="BB439" s="136"/>
      <c r="BC439" s="136"/>
      <c r="BD439" s="136"/>
      <c r="BE439" s="136"/>
      <c r="BF439" s="136"/>
      <c r="BG439" s="136"/>
      <c r="BH439" s="136"/>
      <c r="BI439" s="136"/>
      <c r="BJ439" s="136"/>
      <c r="BK439" s="136"/>
      <c r="BL439" s="136"/>
      <c r="BM439" s="136"/>
      <c r="BN439" s="136"/>
      <c r="BO439" s="136"/>
      <c r="BP439" s="136"/>
      <c r="BQ439" s="136"/>
      <c r="BR439" s="136"/>
      <c r="BS439" s="136"/>
      <c r="BT439" s="136"/>
      <c r="BU439" s="136"/>
      <c r="BV439" s="136"/>
      <c r="BW439" s="136"/>
      <c r="BX439" s="136"/>
      <c r="BY439" s="136"/>
      <c r="BZ439" s="136"/>
      <c r="CA439" s="136"/>
      <c r="CB439" s="136"/>
      <c r="CC439" s="136"/>
      <c r="CD439" s="136"/>
      <c r="CE439" s="136"/>
      <c r="CF439" s="211"/>
      <c r="CG439" s="136"/>
      <c r="CH439" s="136"/>
      <c r="CI439" s="136"/>
      <c r="CJ439" s="136"/>
      <c r="CK439" s="136"/>
      <c r="CL439" s="136"/>
      <c r="CM439" s="136"/>
      <c r="CN439" s="136"/>
      <c r="CO439" s="136"/>
      <c r="CP439" s="136"/>
      <c r="CQ439" s="136"/>
      <c r="CR439" s="136"/>
      <c r="CS439" s="136"/>
      <c r="CT439" s="136"/>
      <c r="CU439" s="136"/>
      <c r="CV439" s="136"/>
      <c r="CW439" s="136"/>
      <c r="CX439" s="136"/>
      <c r="CY439" s="136"/>
      <c r="CZ439" s="136"/>
      <c r="DA439" s="136"/>
      <c r="DB439" s="136"/>
      <c r="DC439" s="211"/>
      <c r="DD439" s="136"/>
      <c r="DE439" s="136"/>
      <c r="DF439" s="136"/>
      <c r="DG439" s="136"/>
      <c r="DH439" s="136"/>
      <c r="DI439" s="136"/>
      <c r="DJ439" s="136"/>
      <c r="DK439" s="136"/>
      <c r="DL439" s="136"/>
      <c r="DM439" s="136"/>
      <c r="DN439" s="136"/>
      <c r="DO439" s="136"/>
      <c r="DP439" s="136"/>
      <c r="DQ439" s="136"/>
      <c r="DR439" s="136"/>
      <c r="DS439" s="136"/>
      <c r="DT439" s="136"/>
      <c r="DU439" s="136"/>
      <c r="DV439" s="136"/>
      <c r="DW439" s="136"/>
      <c r="DX439" s="136"/>
    </row>
    <row r="440" spans="1:128" ht="12.75" customHeight="1">
      <c r="A440" s="136"/>
      <c r="B440" s="136"/>
      <c r="C440" s="136"/>
      <c r="D440" s="136"/>
      <c r="E440" s="136"/>
      <c r="F440" s="136"/>
      <c r="G440" s="136"/>
      <c r="H440" s="136"/>
      <c r="I440" s="136"/>
      <c r="J440" s="136"/>
      <c r="K440" s="136"/>
      <c r="L440" s="136"/>
      <c r="M440" s="136"/>
      <c r="N440" s="136"/>
      <c r="O440" s="136"/>
      <c r="P440" s="136"/>
      <c r="Q440" s="136"/>
      <c r="R440" s="136"/>
      <c r="S440" s="136"/>
      <c r="T440" s="136"/>
      <c r="U440" s="136"/>
      <c r="V440" s="136"/>
      <c r="W440" s="136"/>
      <c r="X440" s="136"/>
      <c r="Y440" s="136"/>
      <c r="Z440" s="136"/>
      <c r="AA440" s="136"/>
      <c r="AB440" s="136"/>
      <c r="AC440" s="136"/>
      <c r="AD440" s="136"/>
      <c r="AE440" s="136"/>
      <c r="AF440" s="136"/>
      <c r="AG440" s="136"/>
      <c r="AH440" s="136"/>
      <c r="AI440" s="136"/>
      <c r="AJ440" s="136"/>
      <c r="AK440" s="136"/>
      <c r="AL440" s="136"/>
      <c r="AM440" s="136"/>
      <c r="AN440" s="136"/>
      <c r="AO440" s="136"/>
      <c r="AP440" s="136"/>
      <c r="AQ440" s="136"/>
      <c r="AR440" s="211"/>
      <c r="AS440" s="136"/>
      <c r="AT440" s="136"/>
      <c r="AU440" s="136"/>
      <c r="AV440" s="136"/>
      <c r="AW440" s="136"/>
      <c r="AX440" s="136"/>
      <c r="AY440" s="136"/>
      <c r="AZ440" s="136"/>
      <c r="BA440" s="136"/>
      <c r="BB440" s="136"/>
      <c r="BC440" s="136"/>
      <c r="BD440" s="136"/>
      <c r="BE440" s="136"/>
      <c r="BF440" s="136"/>
      <c r="BG440" s="136"/>
      <c r="BH440" s="136"/>
      <c r="BI440" s="136"/>
      <c r="BJ440" s="136"/>
      <c r="BK440" s="136"/>
      <c r="BL440" s="136"/>
      <c r="BM440" s="136"/>
      <c r="BN440" s="136"/>
      <c r="BO440" s="136"/>
      <c r="BP440" s="136"/>
      <c r="BQ440" s="136"/>
      <c r="BR440" s="136"/>
      <c r="BS440" s="136"/>
      <c r="BT440" s="136"/>
      <c r="BU440" s="136"/>
      <c r="BV440" s="136"/>
      <c r="BW440" s="136"/>
      <c r="BX440" s="136"/>
      <c r="BY440" s="136"/>
      <c r="BZ440" s="136"/>
      <c r="CA440" s="136"/>
      <c r="CB440" s="136"/>
      <c r="CC440" s="136"/>
      <c r="CD440" s="136"/>
      <c r="CE440" s="136"/>
      <c r="CF440" s="211"/>
      <c r="CG440" s="136"/>
      <c r="CH440" s="136"/>
      <c r="CI440" s="136"/>
      <c r="CJ440" s="136"/>
      <c r="CK440" s="136"/>
      <c r="CL440" s="136"/>
      <c r="CM440" s="136"/>
      <c r="CN440" s="136"/>
      <c r="CO440" s="136"/>
      <c r="CP440" s="136"/>
      <c r="CQ440" s="136"/>
      <c r="CR440" s="136"/>
      <c r="CS440" s="136"/>
      <c r="CT440" s="136"/>
      <c r="CU440" s="136"/>
      <c r="CV440" s="136"/>
      <c r="CW440" s="136"/>
      <c r="CX440" s="136"/>
      <c r="CY440" s="136"/>
      <c r="CZ440" s="136"/>
      <c r="DA440" s="136"/>
      <c r="DB440" s="136"/>
      <c r="DC440" s="211"/>
      <c r="DD440" s="136"/>
      <c r="DE440" s="136"/>
      <c r="DF440" s="136"/>
      <c r="DG440" s="136"/>
      <c r="DH440" s="136"/>
      <c r="DI440" s="136"/>
      <c r="DJ440" s="136"/>
      <c r="DK440" s="136"/>
      <c r="DL440" s="136"/>
      <c r="DM440" s="136"/>
      <c r="DN440" s="136"/>
      <c r="DO440" s="136"/>
      <c r="DP440" s="136"/>
      <c r="DQ440" s="136"/>
      <c r="DR440" s="136"/>
      <c r="DS440" s="136"/>
      <c r="DT440" s="136"/>
      <c r="DU440" s="136"/>
      <c r="DV440" s="136"/>
      <c r="DW440" s="136"/>
      <c r="DX440" s="136"/>
    </row>
    <row r="441" spans="1:128" ht="12.75" customHeight="1">
      <c r="A441" s="136"/>
      <c r="B441" s="136"/>
      <c r="C441" s="136"/>
      <c r="D441" s="136"/>
      <c r="E441" s="136"/>
      <c r="F441" s="136"/>
      <c r="G441" s="136"/>
      <c r="H441" s="136"/>
      <c r="I441" s="136"/>
      <c r="J441" s="136"/>
      <c r="K441" s="136"/>
      <c r="L441" s="136"/>
      <c r="M441" s="136"/>
      <c r="N441" s="136"/>
      <c r="O441" s="136"/>
      <c r="P441" s="136"/>
      <c r="Q441" s="136"/>
      <c r="R441" s="136"/>
      <c r="S441" s="136"/>
      <c r="T441" s="136"/>
      <c r="U441" s="136"/>
      <c r="V441" s="136"/>
      <c r="W441" s="136"/>
      <c r="X441" s="136"/>
      <c r="Y441" s="136"/>
      <c r="Z441" s="136"/>
      <c r="AA441" s="136"/>
      <c r="AB441" s="136"/>
      <c r="AC441" s="136"/>
      <c r="AD441" s="136"/>
      <c r="AE441" s="136"/>
      <c r="AF441" s="136"/>
      <c r="AG441" s="136"/>
      <c r="AH441" s="136"/>
      <c r="AI441" s="136"/>
      <c r="AJ441" s="136"/>
      <c r="AK441" s="136"/>
      <c r="AL441" s="136"/>
      <c r="AM441" s="136"/>
      <c r="AN441" s="136"/>
      <c r="AO441" s="136"/>
      <c r="AP441" s="136"/>
      <c r="AQ441" s="136"/>
      <c r="AR441" s="211"/>
      <c r="AS441" s="136"/>
      <c r="AT441" s="136"/>
      <c r="AU441" s="136"/>
      <c r="AV441" s="136"/>
      <c r="AW441" s="136"/>
      <c r="AX441" s="136"/>
      <c r="AY441" s="136"/>
      <c r="AZ441" s="136"/>
      <c r="BA441" s="136"/>
      <c r="BB441" s="136"/>
      <c r="BC441" s="136"/>
      <c r="BD441" s="136"/>
      <c r="BE441" s="136"/>
      <c r="BF441" s="136"/>
      <c r="BG441" s="136"/>
      <c r="BH441" s="136"/>
      <c r="BI441" s="136"/>
      <c r="BJ441" s="136"/>
      <c r="BK441" s="136"/>
      <c r="BL441" s="136"/>
      <c r="BM441" s="136"/>
      <c r="BN441" s="136"/>
      <c r="BO441" s="136"/>
      <c r="BP441" s="136"/>
      <c r="BQ441" s="136"/>
      <c r="BR441" s="136"/>
      <c r="BS441" s="136"/>
      <c r="BT441" s="136"/>
      <c r="BU441" s="136"/>
      <c r="BV441" s="136"/>
      <c r="BW441" s="136"/>
      <c r="BX441" s="136"/>
      <c r="BY441" s="136"/>
      <c r="BZ441" s="136"/>
      <c r="CA441" s="136"/>
      <c r="CB441" s="136"/>
      <c r="CC441" s="136"/>
      <c r="CD441" s="136"/>
      <c r="CE441" s="136"/>
      <c r="CF441" s="211"/>
      <c r="CG441" s="136"/>
      <c r="CH441" s="136"/>
      <c r="CI441" s="136"/>
      <c r="CJ441" s="136"/>
      <c r="CK441" s="136"/>
      <c r="CL441" s="136"/>
      <c r="CM441" s="136"/>
      <c r="CN441" s="136"/>
      <c r="CO441" s="136"/>
      <c r="CP441" s="136"/>
      <c r="CQ441" s="136"/>
      <c r="CR441" s="136"/>
      <c r="CS441" s="136"/>
      <c r="CT441" s="136"/>
      <c r="CU441" s="136"/>
      <c r="CV441" s="136"/>
      <c r="CW441" s="136"/>
      <c r="CX441" s="136"/>
      <c r="CY441" s="136"/>
      <c r="CZ441" s="136"/>
      <c r="DA441" s="136"/>
      <c r="DB441" s="136"/>
      <c r="DC441" s="211"/>
      <c r="DD441" s="136"/>
      <c r="DE441" s="136"/>
      <c r="DF441" s="136"/>
      <c r="DG441" s="136"/>
      <c r="DH441" s="136"/>
      <c r="DI441" s="136"/>
      <c r="DJ441" s="136"/>
      <c r="DK441" s="136"/>
      <c r="DL441" s="136"/>
      <c r="DM441" s="136"/>
      <c r="DN441" s="136"/>
      <c r="DO441" s="136"/>
      <c r="DP441" s="136"/>
      <c r="DQ441" s="136"/>
      <c r="DR441" s="136"/>
      <c r="DS441" s="136"/>
      <c r="DT441" s="136"/>
      <c r="DU441" s="136"/>
      <c r="DV441" s="136"/>
      <c r="DW441" s="136"/>
      <c r="DX441" s="136"/>
    </row>
    <row r="442" spans="1:128" ht="12.75" customHeight="1">
      <c r="A442" s="136"/>
      <c r="B442" s="136"/>
      <c r="C442" s="136"/>
      <c r="D442" s="136"/>
      <c r="E442" s="136"/>
      <c r="F442" s="136"/>
      <c r="G442" s="136"/>
      <c r="H442" s="136"/>
      <c r="I442" s="136"/>
      <c r="J442" s="136"/>
      <c r="K442" s="136"/>
      <c r="L442" s="136"/>
      <c r="M442" s="136"/>
      <c r="N442" s="136"/>
      <c r="O442" s="136"/>
      <c r="P442" s="136"/>
      <c r="Q442" s="136"/>
      <c r="R442" s="136"/>
      <c r="S442" s="136"/>
      <c r="T442" s="136"/>
      <c r="U442" s="136"/>
      <c r="V442" s="136"/>
      <c r="W442" s="136"/>
      <c r="X442" s="136"/>
      <c r="Y442" s="136"/>
      <c r="Z442" s="136"/>
      <c r="AA442" s="136"/>
      <c r="AB442" s="136"/>
      <c r="AC442" s="136"/>
      <c r="AD442" s="136"/>
      <c r="AE442" s="136"/>
      <c r="AF442" s="136"/>
      <c r="AG442" s="136"/>
      <c r="AH442" s="136"/>
      <c r="AI442" s="136"/>
      <c r="AJ442" s="136"/>
      <c r="AK442" s="136"/>
      <c r="AL442" s="136"/>
      <c r="AM442" s="136"/>
      <c r="AN442" s="136"/>
      <c r="AO442" s="136"/>
      <c r="AP442" s="136"/>
      <c r="AQ442" s="136"/>
      <c r="AR442" s="211"/>
      <c r="AS442" s="136"/>
      <c r="AT442" s="136"/>
      <c r="AU442" s="136"/>
      <c r="AV442" s="136"/>
      <c r="AW442" s="136"/>
      <c r="AX442" s="136"/>
      <c r="AY442" s="136"/>
      <c r="AZ442" s="136"/>
      <c r="BA442" s="136"/>
      <c r="BB442" s="136"/>
      <c r="BC442" s="136"/>
      <c r="BD442" s="136"/>
      <c r="BE442" s="136"/>
      <c r="BF442" s="136"/>
      <c r="BG442" s="136"/>
      <c r="BH442" s="136"/>
      <c r="BI442" s="136"/>
      <c r="BJ442" s="136"/>
      <c r="BK442" s="136"/>
      <c r="BL442" s="136"/>
      <c r="BM442" s="136"/>
      <c r="BN442" s="136"/>
      <c r="BO442" s="136"/>
      <c r="BP442" s="136"/>
      <c r="BQ442" s="136"/>
      <c r="BR442" s="136"/>
      <c r="BS442" s="136"/>
      <c r="BT442" s="136"/>
      <c r="BU442" s="136"/>
      <c r="BV442" s="136"/>
      <c r="BW442" s="136"/>
      <c r="BX442" s="136"/>
      <c r="BY442" s="136"/>
      <c r="BZ442" s="136"/>
      <c r="CA442" s="136"/>
      <c r="CB442" s="136"/>
      <c r="CC442" s="136"/>
      <c r="CD442" s="136"/>
      <c r="CE442" s="136"/>
      <c r="CF442" s="211"/>
      <c r="CG442" s="136"/>
      <c r="CH442" s="136"/>
      <c r="CI442" s="136"/>
      <c r="CJ442" s="136"/>
      <c r="CK442" s="136"/>
      <c r="CL442" s="136"/>
      <c r="CM442" s="136"/>
      <c r="CN442" s="136"/>
      <c r="CO442" s="136"/>
      <c r="CP442" s="136"/>
      <c r="CQ442" s="136"/>
      <c r="CR442" s="136"/>
      <c r="CS442" s="136"/>
      <c r="CT442" s="136"/>
      <c r="CU442" s="136"/>
      <c r="CV442" s="136"/>
      <c r="CW442" s="136"/>
      <c r="CX442" s="136"/>
      <c r="CY442" s="136"/>
      <c r="CZ442" s="136"/>
      <c r="DA442" s="136"/>
      <c r="DB442" s="136"/>
      <c r="DC442" s="211"/>
      <c r="DD442" s="136"/>
      <c r="DE442" s="136"/>
      <c r="DF442" s="136"/>
      <c r="DG442" s="136"/>
      <c r="DH442" s="136"/>
      <c r="DI442" s="136"/>
      <c r="DJ442" s="136"/>
      <c r="DK442" s="136"/>
      <c r="DL442" s="136"/>
      <c r="DM442" s="136"/>
      <c r="DN442" s="136"/>
      <c r="DO442" s="136"/>
      <c r="DP442" s="136"/>
      <c r="DQ442" s="136"/>
      <c r="DR442" s="136"/>
      <c r="DS442" s="136"/>
      <c r="DT442" s="136"/>
      <c r="DU442" s="136"/>
      <c r="DV442" s="136"/>
      <c r="DW442" s="136"/>
      <c r="DX442" s="136"/>
    </row>
    <row r="443" spans="1:128" ht="12.75" customHeight="1">
      <c r="A443" s="136"/>
      <c r="B443" s="136"/>
      <c r="C443" s="136"/>
      <c r="D443" s="136"/>
      <c r="E443" s="136"/>
      <c r="F443" s="136"/>
      <c r="G443" s="136"/>
      <c r="H443" s="136"/>
      <c r="I443" s="136"/>
      <c r="J443" s="136"/>
      <c r="K443" s="136"/>
      <c r="L443" s="136"/>
      <c r="M443" s="136"/>
      <c r="N443" s="136"/>
      <c r="O443" s="136"/>
      <c r="P443" s="136"/>
      <c r="Q443" s="136"/>
      <c r="R443" s="136"/>
      <c r="S443" s="136"/>
      <c r="T443" s="136"/>
      <c r="U443" s="136"/>
      <c r="V443" s="136"/>
      <c r="W443" s="136"/>
      <c r="X443" s="136"/>
      <c r="Y443" s="136"/>
      <c r="Z443" s="136"/>
      <c r="AA443" s="136"/>
      <c r="AB443" s="136"/>
      <c r="AC443" s="136"/>
      <c r="AD443" s="136"/>
      <c r="AE443" s="136"/>
      <c r="AF443" s="136"/>
      <c r="AG443" s="136"/>
      <c r="AH443" s="136"/>
      <c r="AI443" s="136"/>
      <c r="AJ443" s="136"/>
      <c r="AK443" s="136"/>
      <c r="AL443" s="136"/>
      <c r="AM443" s="136"/>
      <c r="AN443" s="136"/>
      <c r="AO443" s="136"/>
      <c r="AP443" s="136"/>
      <c r="AQ443" s="136"/>
      <c r="AR443" s="211"/>
      <c r="AS443" s="136"/>
      <c r="AT443" s="136"/>
      <c r="AU443" s="136"/>
      <c r="AV443" s="136"/>
      <c r="AW443" s="136"/>
      <c r="AX443" s="136"/>
      <c r="AY443" s="136"/>
      <c r="AZ443" s="136"/>
      <c r="BA443" s="136"/>
      <c r="BB443" s="136"/>
      <c r="BC443" s="136"/>
      <c r="BD443" s="136"/>
      <c r="BE443" s="136"/>
      <c r="BF443" s="136"/>
      <c r="BG443" s="136"/>
      <c r="BH443" s="136"/>
      <c r="BI443" s="136"/>
      <c r="BJ443" s="136"/>
      <c r="BK443" s="136"/>
      <c r="BL443" s="136"/>
      <c r="BM443" s="136"/>
      <c r="BN443" s="136"/>
      <c r="BO443" s="136"/>
      <c r="BP443" s="136"/>
      <c r="BQ443" s="136"/>
      <c r="BR443" s="136"/>
      <c r="BS443" s="136"/>
      <c r="BT443" s="136"/>
      <c r="BU443" s="136"/>
      <c r="BV443" s="136"/>
      <c r="BW443" s="136"/>
      <c r="BX443" s="136"/>
      <c r="BY443" s="136"/>
      <c r="BZ443" s="136"/>
      <c r="CA443" s="136"/>
      <c r="CB443" s="136"/>
      <c r="CC443" s="136"/>
      <c r="CD443" s="136"/>
      <c r="CE443" s="136"/>
      <c r="CF443" s="211"/>
      <c r="CG443" s="136"/>
      <c r="CH443" s="136"/>
      <c r="CI443" s="136"/>
      <c r="CJ443" s="136"/>
      <c r="CK443" s="136"/>
      <c r="CL443" s="136"/>
      <c r="CM443" s="136"/>
      <c r="CN443" s="136"/>
      <c r="CO443" s="136"/>
      <c r="CP443" s="136"/>
      <c r="CQ443" s="136"/>
      <c r="CR443" s="136"/>
      <c r="CS443" s="136"/>
      <c r="CT443" s="136"/>
      <c r="CU443" s="136"/>
      <c r="CV443" s="136"/>
      <c r="CW443" s="136"/>
      <c r="CX443" s="136"/>
      <c r="CY443" s="136"/>
      <c r="CZ443" s="136"/>
      <c r="DA443" s="136"/>
      <c r="DB443" s="136"/>
      <c r="DC443" s="211"/>
      <c r="DD443" s="136"/>
      <c r="DE443" s="136"/>
      <c r="DF443" s="136"/>
      <c r="DG443" s="136"/>
      <c r="DH443" s="136"/>
      <c r="DI443" s="136"/>
      <c r="DJ443" s="136"/>
      <c r="DK443" s="136"/>
      <c r="DL443" s="136"/>
      <c r="DM443" s="136"/>
      <c r="DN443" s="136"/>
      <c r="DO443" s="136"/>
      <c r="DP443" s="136"/>
      <c r="DQ443" s="136"/>
      <c r="DR443" s="136"/>
      <c r="DS443" s="136"/>
      <c r="DT443" s="136"/>
      <c r="DU443" s="136"/>
      <c r="DV443" s="136"/>
      <c r="DW443" s="136"/>
      <c r="DX443" s="136"/>
    </row>
    <row r="444" spans="1:128" ht="12.75" customHeight="1">
      <c r="A444" s="136"/>
      <c r="B444" s="136"/>
      <c r="C444" s="136"/>
      <c r="D444" s="136"/>
      <c r="E444" s="136"/>
      <c r="F444" s="136"/>
      <c r="G444" s="136"/>
      <c r="H444" s="136"/>
      <c r="I444" s="136"/>
      <c r="J444" s="136"/>
      <c r="K444" s="136"/>
      <c r="L444" s="136"/>
      <c r="M444" s="136"/>
      <c r="N444" s="136"/>
      <c r="O444" s="136"/>
      <c r="P444" s="136"/>
      <c r="Q444" s="136"/>
      <c r="R444" s="136"/>
      <c r="S444" s="136"/>
      <c r="T444" s="136"/>
      <c r="U444" s="136"/>
      <c r="V444" s="136"/>
      <c r="W444" s="136"/>
      <c r="X444" s="136"/>
      <c r="Y444" s="136"/>
      <c r="Z444" s="136"/>
      <c r="AA444" s="136"/>
      <c r="AB444" s="136"/>
      <c r="AC444" s="136"/>
      <c r="AD444" s="136"/>
      <c r="AE444" s="136"/>
      <c r="AF444" s="136"/>
      <c r="AG444" s="136"/>
      <c r="AH444" s="136"/>
      <c r="AI444" s="136"/>
      <c r="AJ444" s="136"/>
      <c r="AK444" s="136"/>
      <c r="AL444" s="136"/>
      <c r="AM444" s="136"/>
      <c r="AN444" s="136"/>
      <c r="AO444" s="136"/>
      <c r="AP444" s="136"/>
      <c r="AQ444" s="136"/>
      <c r="AR444" s="211"/>
      <c r="AS444" s="136"/>
      <c r="AT444" s="136"/>
      <c r="AU444" s="136"/>
      <c r="AV444" s="136"/>
      <c r="AW444" s="136"/>
      <c r="AX444" s="136"/>
      <c r="AY444" s="136"/>
      <c r="AZ444" s="136"/>
      <c r="BA444" s="136"/>
      <c r="BB444" s="136"/>
      <c r="BC444" s="136"/>
      <c r="BD444" s="136"/>
      <c r="BE444" s="136"/>
      <c r="BF444" s="136"/>
      <c r="BG444" s="136"/>
      <c r="BH444" s="136"/>
      <c r="BI444" s="136"/>
      <c r="BJ444" s="136"/>
      <c r="BK444" s="136"/>
      <c r="BL444" s="136"/>
      <c r="BM444" s="136"/>
      <c r="BN444" s="136"/>
      <c r="BO444" s="136"/>
      <c r="BP444" s="136"/>
      <c r="BQ444" s="136"/>
      <c r="BR444" s="136"/>
      <c r="BS444" s="136"/>
      <c r="BT444" s="136"/>
      <c r="BU444" s="136"/>
      <c r="BV444" s="136"/>
      <c r="BW444" s="136"/>
      <c r="BX444" s="136"/>
      <c r="BY444" s="136"/>
      <c r="BZ444" s="136"/>
      <c r="CA444" s="136"/>
      <c r="CB444" s="136"/>
      <c r="CC444" s="136"/>
      <c r="CD444" s="136"/>
      <c r="CE444" s="136"/>
      <c r="CF444" s="211"/>
      <c r="CG444" s="136"/>
      <c r="CH444" s="136"/>
      <c r="CI444" s="136"/>
      <c r="CJ444" s="136"/>
      <c r="CK444" s="136"/>
      <c r="CL444" s="136"/>
      <c r="CM444" s="136"/>
      <c r="CN444" s="136"/>
      <c r="CO444" s="136"/>
      <c r="CP444" s="136"/>
      <c r="CQ444" s="136"/>
      <c r="CR444" s="136"/>
      <c r="CS444" s="136"/>
      <c r="CT444" s="136"/>
      <c r="CU444" s="136"/>
      <c r="CV444" s="136"/>
      <c r="CW444" s="136"/>
      <c r="CX444" s="136"/>
      <c r="CY444" s="136"/>
      <c r="CZ444" s="136"/>
      <c r="DA444" s="136"/>
      <c r="DB444" s="136"/>
      <c r="DC444" s="211"/>
      <c r="DD444" s="136"/>
      <c r="DE444" s="136"/>
      <c r="DF444" s="136"/>
      <c r="DG444" s="136"/>
      <c r="DH444" s="136"/>
      <c r="DI444" s="136"/>
      <c r="DJ444" s="136"/>
      <c r="DK444" s="136"/>
      <c r="DL444" s="136"/>
      <c r="DM444" s="136"/>
      <c r="DN444" s="136"/>
      <c r="DO444" s="136"/>
      <c r="DP444" s="136"/>
      <c r="DQ444" s="136"/>
      <c r="DR444" s="136"/>
      <c r="DS444" s="136"/>
      <c r="DT444" s="136"/>
      <c r="DU444" s="136"/>
      <c r="DV444" s="136"/>
      <c r="DW444" s="136"/>
      <c r="DX444" s="136"/>
    </row>
    <row r="445" spans="1:128" ht="12.75" customHeight="1">
      <c r="A445" s="136"/>
      <c r="B445" s="136"/>
      <c r="C445" s="136"/>
      <c r="D445" s="136"/>
      <c r="E445" s="136"/>
      <c r="F445" s="136"/>
      <c r="G445" s="136"/>
      <c r="H445" s="136"/>
      <c r="I445" s="136"/>
      <c r="J445" s="136"/>
      <c r="K445" s="136"/>
      <c r="L445" s="136"/>
      <c r="M445" s="136"/>
      <c r="N445" s="136"/>
      <c r="O445" s="136"/>
      <c r="P445" s="136"/>
      <c r="Q445" s="136"/>
      <c r="R445" s="136"/>
      <c r="S445" s="136"/>
      <c r="T445" s="136"/>
      <c r="U445" s="136"/>
      <c r="V445" s="136"/>
      <c r="W445" s="136"/>
      <c r="X445" s="136"/>
      <c r="Y445" s="136"/>
      <c r="Z445" s="136"/>
      <c r="AA445" s="136"/>
      <c r="AB445" s="136"/>
      <c r="AC445" s="136"/>
      <c r="AD445" s="136"/>
      <c r="AE445" s="136"/>
      <c r="AF445" s="136"/>
      <c r="AG445" s="136"/>
      <c r="AH445" s="136"/>
      <c r="AI445" s="136"/>
      <c r="AJ445" s="136"/>
      <c r="AK445" s="136"/>
      <c r="AL445" s="136"/>
      <c r="AM445" s="136"/>
      <c r="AN445" s="136"/>
      <c r="AO445" s="136"/>
      <c r="AP445" s="136"/>
      <c r="AQ445" s="136"/>
      <c r="AR445" s="211"/>
      <c r="AS445" s="136"/>
      <c r="AT445" s="136"/>
      <c r="AU445" s="136"/>
      <c r="AV445" s="136"/>
      <c r="AW445" s="136"/>
      <c r="AX445" s="136"/>
      <c r="AY445" s="136"/>
      <c r="AZ445" s="136"/>
      <c r="BA445" s="136"/>
      <c r="BB445" s="136"/>
      <c r="BC445" s="136"/>
      <c r="BD445" s="136"/>
      <c r="BE445" s="136"/>
      <c r="BF445" s="136"/>
      <c r="BG445" s="136"/>
      <c r="BH445" s="136"/>
      <c r="BI445" s="136"/>
      <c r="BJ445" s="136"/>
      <c r="BK445" s="136"/>
      <c r="BL445" s="136"/>
      <c r="BM445" s="136"/>
      <c r="BN445" s="136"/>
      <c r="BO445" s="136"/>
      <c r="BP445" s="136"/>
      <c r="BQ445" s="136"/>
      <c r="BR445" s="136"/>
      <c r="BS445" s="136"/>
      <c r="BT445" s="136"/>
      <c r="BU445" s="136"/>
      <c r="BV445" s="136"/>
      <c r="BW445" s="136"/>
      <c r="BX445" s="136"/>
      <c r="BY445" s="136"/>
      <c r="BZ445" s="136"/>
      <c r="CA445" s="136"/>
      <c r="CB445" s="136"/>
      <c r="CC445" s="136"/>
      <c r="CD445" s="136"/>
      <c r="CE445" s="136"/>
      <c r="CF445" s="211"/>
      <c r="CG445" s="136"/>
      <c r="CH445" s="136"/>
      <c r="CI445" s="136"/>
      <c r="CJ445" s="136"/>
      <c r="CK445" s="136"/>
      <c r="CL445" s="136"/>
      <c r="CM445" s="136"/>
      <c r="CN445" s="136"/>
      <c r="CO445" s="136"/>
      <c r="CP445" s="136"/>
      <c r="CQ445" s="136"/>
      <c r="CR445" s="136"/>
      <c r="CS445" s="136"/>
      <c r="CT445" s="136"/>
      <c r="CU445" s="136"/>
      <c r="CV445" s="136"/>
      <c r="CW445" s="136"/>
      <c r="CX445" s="136"/>
      <c r="CY445" s="136"/>
      <c r="CZ445" s="136"/>
      <c r="DA445" s="136"/>
      <c r="DB445" s="136"/>
      <c r="DC445" s="211"/>
      <c r="DD445" s="136"/>
      <c r="DE445" s="136"/>
      <c r="DF445" s="136"/>
      <c r="DG445" s="136"/>
      <c r="DH445" s="136"/>
      <c r="DI445" s="136"/>
      <c r="DJ445" s="136"/>
      <c r="DK445" s="136"/>
      <c r="DL445" s="136"/>
      <c r="DM445" s="136"/>
      <c r="DN445" s="136"/>
      <c r="DO445" s="136"/>
      <c r="DP445" s="136"/>
      <c r="DQ445" s="136"/>
      <c r="DR445" s="136"/>
      <c r="DS445" s="136"/>
      <c r="DT445" s="136"/>
      <c r="DU445" s="136"/>
      <c r="DV445" s="136"/>
      <c r="DW445" s="136"/>
      <c r="DX445" s="136"/>
    </row>
    <row r="446" spans="1:128" ht="12.75" customHeight="1">
      <c r="A446" s="136"/>
      <c r="B446" s="136"/>
      <c r="C446" s="136"/>
      <c r="D446" s="136"/>
      <c r="E446" s="136"/>
      <c r="F446" s="136"/>
      <c r="G446" s="136"/>
      <c r="H446" s="136"/>
      <c r="I446" s="136"/>
      <c r="J446" s="136"/>
      <c r="K446" s="136"/>
      <c r="L446" s="136"/>
      <c r="M446" s="136"/>
      <c r="N446" s="136"/>
      <c r="O446" s="136"/>
      <c r="P446" s="136"/>
      <c r="Q446" s="136"/>
      <c r="R446" s="136"/>
      <c r="S446" s="136"/>
      <c r="T446" s="136"/>
      <c r="U446" s="136"/>
      <c r="V446" s="136"/>
      <c r="W446" s="136"/>
      <c r="X446" s="136"/>
      <c r="Y446" s="136"/>
      <c r="Z446" s="136"/>
      <c r="AA446" s="136"/>
      <c r="AB446" s="136"/>
      <c r="AC446" s="136"/>
      <c r="AD446" s="136"/>
      <c r="AE446" s="136"/>
      <c r="AF446" s="136"/>
      <c r="AG446" s="136"/>
      <c r="AH446" s="136"/>
      <c r="AI446" s="136"/>
      <c r="AJ446" s="136"/>
      <c r="AK446" s="136"/>
      <c r="AL446" s="136"/>
      <c r="AM446" s="136"/>
      <c r="AN446" s="136"/>
      <c r="AO446" s="136"/>
      <c r="AP446" s="136"/>
      <c r="AQ446" s="136"/>
      <c r="AR446" s="211"/>
      <c r="AS446" s="136"/>
      <c r="AT446" s="136"/>
      <c r="AU446" s="136"/>
      <c r="AV446" s="136"/>
      <c r="AW446" s="136"/>
      <c r="AX446" s="136"/>
      <c r="AY446" s="136"/>
      <c r="AZ446" s="136"/>
      <c r="BA446" s="136"/>
      <c r="BB446" s="136"/>
      <c r="BC446" s="136"/>
      <c r="BD446" s="136"/>
      <c r="BE446" s="136"/>
      <c r="BF446" s="136"/>
      <c r="BG446" s="136"/>
      <c r="BH446" s="136"/>
      <c r="BI446" s="136"/>
      <c r="BJ446" s="136"/>
      <c r="BK446" s="136"/>
      <c r="BL446" s="136"/>
      <c r="BM446" s="136"/>
      <c r="BN446" s="136"/>
      <c r="BO446" s="136"/>
      <c r="BP446" s="136"/>
      <c r="BQ446" s="136"/>
      <c r="BR446" s="136"/>
      <c r="BS446" s="136"/>
      <c r="BT446" s="136"/>
      <c r="BU446" s="136"/>
      <c r="BV446" s="136"/>
      <c r="BW446" s="136"/>
      <c r="BX446" s="136"/>
      <c r="BY446" s="136"/>
      <c r="BZ446" s="136"/>
      <c r="CA446" s="136"/>
      <c r="CB446" s="136"/>
      <c r="CC446" s="136"/>
      <c r="CD446" s="136"/>
      <c r="CE446" s="136"/>
      <c r="CF446" s="211"/>
      <c r="CG446" s="136"/>
      <c r="CH446" s="136"/>
      <c r="CI446" s="136"/>
      <c r="CJ446" s="136"/>
      <c r="CK446" s="136"/>
      <c r="CL446" s="136"/>
      <c r="CM446" s="136"/>
      <c r="CN446" s="136"/>
      <c r="CO446" s="136"/>
      <c r="CP446" s="136"/>
      <c r="CQ446" s="136"/>
      <c r="CR446" s="136"/>
      <c r="CS446" s="136"/>
      <c r="CT446" s="136"/>
      <c r="CU446" s="136"/>
      <c r="CV446" s="136"/>
      <c r="CW446" s="136"/>
      <c r="CX446" s="136"/>
      <c r="CY446" s="136"/>
      <c r="CZ446" s="136"/>
      <c r="DA446" s="136"/>
      <c r="DB446" s="136"/>
      <c r="DC446" s="211"/>
      <c r="DD446" s="136"/>
      <c r="DE446" s="136"/>
      <c r="DF446" s="136"/>
      <c r="DG446" s="136"/>
      <c r="DH446" s="136"/>
      <c r="DI446" s="136"/>
      <c r="DJ446" s="136"/>
      <c r="DK446" s="136"/>
      <c r="DL446" s="136"/>
      <c r="DM446" s="136"/>
      <c r="DN446" s="136"/>
      <c r="DO446" s="136"/>
      <c r="DP446" s="136"/>
      <c r="DQ446" s="136"/>
      <c r="DR446" s="136"/>
      <c r="DS446" s="136"/>
      <c r="DT446" s="136"/>
      <c r="DU446" s="136"/>
      <c r="DV446" s="136"/>
      <c r="DW446" s="136"/>
      <c r="DX446" s="136"/>
    </row>
    <row r="447" spans="1:128" ht="12.75" customHeight="1">
      <c r="A447" s="136"/>
      <c r="B447" s="136"/>
      <c r="C447" s="136"/>
      <c r="D447" s="136"/>
      <c r="E447" s="136"/>
      <c r="F447" s="136"/>
      <c r="G447" s="136"/>
      <c r="H447" s="136"/>
      <c r="I447" s="136"/>
      <c r="J447" s="136"/>
      <c r="K447" s="136"/>
      <c r="L447" s="136"/>
      <c r="M447" s="136"/>
      <c r="N447" s="136"/>
      <c r="O447" s="136"/>
      <c r="P447" s="136"/>
      <c r="Q447" s="136"/>
      <c r="R447" s="136"/>
      <c r="S447" s="136"/>
      <c r="T447" s="136"/>
      <c r="U447" s="136"/>
      <c r="V447" s="136"/>
      <c r="W447" s="136"/>
      <c r="X447" s="136"/>
      <c r="Y447" s="136"/>
      <c r="Z447" s="136"/>
      <c r="AA447" s="136"/>
      <c r="AB447" s="136"/>
      <c r="AC447" s="136"/>
      <c r="AD447" s="136"/>
      <c r="AE447" s="136"/>
      <c r="AF447" s="136"/>
      <c r="AG447" s="136"/>
      <c r="AH447" s="136"/>
      <c r="AI447" s="136"/>
      <c r="AJ447" s="136"/>
      <c r="AK447" s="136"/>
      <c r="AL447" s="136"/>
      <c r="AM447" s="136"/>
      <c r="AN447" s="136"/>
      <c r="AO447" s="136"/>
      <c r="AP447" s="136"/>
      <c r="AQ447" s="136"/>
      <c r="AR447" s="211"/>
      <c r="AS447" s="136"/>
      <c r="AT447" s="136"/>
      <c r="AU447" s="136"/>
      <c r="AV447" s="136"/>
      <c r="AW447" s="136"/>
      <c r="AX447" s="136"/>
      <c r="AY447" s="136"/>
      <c r="AZ447" s="136"/>
      <c r="BA447" s="136"/>
      <c r="BB447" s="136"/>
      <c r="BC447" s="136"/>
      <c r="BD447" s="136"/>
      <c r="BE447" s="136"/>
      <c r="BF447" s="136"/>
      <c r="BG447" s="136"/>
      <c r="BH447" s="136"/>
      <c r="BI447" s="136"/>
      <c r="BJ447" s="136"/>
      <c r="BK447" s="136"/>
      <c r="BL447" s="136"/>
      <c r="BM447" s="136"/>
      <c r="BN447" s="136"/>
      <c r="BO447" s="136"/>
      <c r="BP447" s="136"/>
      <c r="BQ447" s="136"/>
      <c r="BR447" s="136"/>
      <c r="BS447" s="136"/>
      <c r="BT447" s="136"/>
      <c r="BU447" s="136"/>
      <c r="BV447" s="136"/>
      <c r="BW447" s="136"/>
      <c r="BX447" s="136"/>
      <c r="BY447" s="136"/>
      <c r="BZ447" s="136"/>
      <c r="CA447" s="136"/>
      <c r="CB447" s="136"/>
      <c r="CC447" s="136"/>
      <c r="CD447" s="136"/>
      <c r="CE447" s="136"/>
      <c r="CF447" s="211"/>
      <c r="CG447" s="136"/>
      <c r="CH447" s="136"/>
      <c r="CI447" s="136"/>
      <c r="CJ447" s="136"/>
      <c r="CK447" s="136"/>
      <c r="CL447" s="136"/>
      <c r="CM447" s="136"/>
      <c r="CN447" s="136"/>
      <c r="CO447" s="136"/>
      <c r="CP447" s="136"/>
      <c r="CQ447" s="136"/>
      <c r="CR447" s="136"/>
      <c r="CS447" s="136"/>
      <c r="CT447" s="136"/>
      <c r="CU447" s="136"/>
      <c r="CV447" s="136"/>
      <c r="CW447" s="136"/>
      <c r="CX447" s="136"/>
      <c r="CY447" s="136"/>
      <c r="CZ447" s="136"/>
      <c r="DA447" s="136"/>
      <c r="DB447" s="136"/>
      <c r="DC447" s="211"/>
      <c r="DD447" s="136"/>
      <c r="DE447" s="136"/>
      <c r="DF447" s="136"/>
      <c r="DG447" s="136"/>
      <c r="DH447" s="136"/>
      <c r="DI447" s="136"/>
      <c r="DJ447" s="136"/>
      <c r="DK447" s="136"/>
      <c r="DL447" s="136"/>
      <c r="DM447" s="136"/>
      <c r="DN447" s="136"/>
      <c r="DO447" s="136"/>
      <c r="DP447" s="136"/>
      <c r="DQ447" s="136"/>
      <c r="DR447" s="136"/>
      <c r="DS447" s="136"/>
      <c r="DT447" s="136"/>
      <c r="DU447" s="136"/>
      <c r="DV447" s="136"/>
      <c r="DW447" s="136"/>
      <c r="DX447" s="136"/>
    </row>
    <row r="448" spans="1:128" ht="12.75" customHeight="1">
      <c r="A448" s="136"/>
      <c r="B448" s="136"/>
      <c r="C448" s="136"/>
      <c r="D448" s="136"/>
      <c r="E448" s="136"/>
      <c r="F448" s="136"/>
      <c r="G448" s="136"/>
      <c r="H448" s="136"/>
      <c r="I448" s="136"/>
      <c r="J448" s="136"/>
      <c r="K448" s="136"/>
      <c r="L448" s="136"/>
      <c r="M448" s="136"/>
      <c r="N448" s="136"/>
      <c r="O448" s="136"/>
      <c r="P448" s="136"/>
      <c r="Q448" s="136"/>
      <c r="R448" s="136"/>
      <c r="S448" s="136"/>
      <c r="T448" s="136"/>
      <c r="U448" s="136"/>
      <c r="V448" s="136"/>
      <c r="W448" s="136"/>
      <c r="X448" s="136"/>
      <c r="Y448" s="136"/>
      <c r="Z448" s="136"/>
      <c r="AA448" s="136"/>
      <c r="AB448" s="136"/>
      <c r="AC448" s="136"/>
      <c r="AD448" s="136"/>
      <c r="AE448" s="136"/>
      <c r="AF448" s="136"/>
      <c r="AG448" s="136"/>
      <c r="AH448" s="136"/>
      <c r="AI448" s="136"/>
      <c r="AJ448" s="136"/>
      <c r="AK448" s="136"/>
      <c r="AL448" s="136"/>
      <c r="AM448" s="136"/>
      <c r="AN448" s="136"/>
      <c r="AO448" s="136"/>
      <c r="AP448" s="136"/>
      <c r="AQ448" s="136"/>
      <c r="AR448" s="211"/>
      <c r="AS448" s="136"/>
      <c r="AT448" s="136"/>
      <c r="AU448" s="136"/>
      <c r="AV448" s="136"/>
      <c r="AW448" s="136"/>
      <c r="AX448" s="136"/>
      <c r="AY448" s="136"/>
      <c r="AZ448" s="136"/>
      <c r="BA448" s="136"/>
      <c r="BB448" s="136"/>
      <c r="BC448" s="136"/>
      <c r="BD448" s="136"/>
      <c r="BE448" s="136"/>
      <c r="BF448" s="136"/>
      <c r="BG448" s="136"/>
      <c r="BH448" s="136"/>
      <c r="BI448" s="136"/>
      <c r="BJ448" s="136"/>
      <c r="BK448" s="136"/>
      <c r="BL448" s="136"/>
      <c r="BM448" s="136"/>
      <c r="BN448" s="136"/>
      <c r="BO448" s="136"/>
      <c r="BP448" s="136"/>
      <c r="BQ448" s="136"/>
      <c r="BR448" s="136"/>
      <c r="BS448" s="136"/>
      <c r="BT448" s="136"/>
      <c r="BU448" s="136"/>
      <c r="BV448" s="136"/>
      <c r="BW448" s="136"/>
      <c r="BX448" s="136"/>
      <c r="BY448" s="136"/>
      <c r="BZ448" s="136"/>
      <c r="CA448" s="136"/>
      <c r="CB448" s="136"/>
      <c r="CC448" s="136"/>
      <c r="CD448" s="136"/>
      <c r="CE448" s="136"/>
      <c r="CF448" s="211"/>
      <c r="CG448" s="136"/>
      <c r="CH448" s="136"/>
      <c r="CI448" s="136"/>
      <c r="CJ448" s="136"/>
      <c r="CK448" s="136"/>
      <c r="CL448" s="136"/>
      <c r="CM448" s="136"/>
      <c r="CN448" s="136"/>
      <c r="CO448" s="136"/>
      <c r="CP448" s="136"/>
      <c r="CQ448" s="136"/>
      <c r="CR448" s="136"/>
      <c r="CS448" s="136"/>
      <c r="CT448" s="136"/>
      <c r="CU448" s="136"/>
      <c r="CV448" s="136"/>
      <c r="CW448" s="136"/>
      <c r="CX448" s="136"/>
      <c r="CY448" s="136"/>
      <c r="CZ448" s="136"/>
      <c r="DA448" s="136"/>
      <c r="DB448" s="136"/>
      <c r="DC448" s="211"/>
      <c r="DD448" s="136"/>
      <c r="DE448" s="136"/>
      <c r="DF448" s="136"/>
      <c r="DG448" s="136"/>
      <c r="DH448" s="136"/>
      <c r="DI448" s="136"/>
      <c r="DJ448" s="136"/>
      <c r="DK448" s="136"/>
      <c r="DL448" s="136"/>
      <c r="DM448" s="136"/>
      <c r="DN448" s="136"/>
      <c r="DO448" s="136"/>
      <c r="DP448" s="136"/>
      <c r="DQ448" s="136"/>
      <c r="DR448" s="136"/>
      <c r="DS448" s="136"/>
      <c r="DT448" s="136"/>
      <c r="DU448" s="136"/>
      <c r="DV448" s="136"/>
      <c r="DW448" s="136"/>
      <c r="DX448" s="136"/>
    </row>
    <row r="449" spans="1:128" ht="12.75" customHeight="1">
      <c r="A449" s="136"/>
      <c r="B449" s="136"/>
      <c r="C449" s="136"/>
      <c r="D449" s="136"/>
      <c r="E449" s="136"/>
      <c r="F449" s="136"/>
      <c r="G449" s="136"/>
      <c r="H449" s="136"/>
      <c r="I449" s="136"/>
      <c r="J449" s="136"/>
      <c r="K449" s="136"/>
      <c r="L449" s="136"/>
      <c r="M449" s="136"/>
      <c r="N449" s="136"/>
      <c r="O449" s="136"/>
      <c r="P449" s="136"/>
      <c r="Q449" s="136"/>
      <c r="R449" s="136"/>
      <c r="S449" s="136"/>
      <c r="T449" s="136"/>
      <c r="U449" s="136"/>
      <c r="V449" s="136"/>
      <c r="W449" s="136"/>
      <c r="X449" s="136"/>
      <c r="Y449" s="136"/>
      <c r="Z449" s="136"/>
      <c r="AA449" s="136"/>
      <c r="AB449" s="136"/>
      <c r="AC449" s="136"/>
      <c r="AD449" s="136"/>
      <c r="AE449" s="136"/>
      <c r="AF449" s="136"/>
      <c r="AG449" s="136"/>
      <c r="AH449" s="136"/>
      <c r="AI449" s="136"/>
      <c r="AJ449" s="136"/>
      <c r="AK449" s="136"/>
      <c r="AL449" s="136"/>
      <c r="AM449" s="136"/>
      <c r="AN449" s="136"/>
      <c r="AO449" s="136"/>
      <c r="AP449" s="136"/>
      <c r="AQ449" s="136"/>
      <c r="AR449" s="211"/>
      <c r="AS449" s="136"/>
      <c r="AT449" s="136"/>
      <c r="AU449" s="136"/>
      <c r="AV449" s="136"/>
      <c r="AW449" s="136"/>
      <c r="AX449" s="136"/>
      <c r="AY449" s="136"/>
      <c r="AZ449" s="136"/>
      <c r="BA449" s="136"/>
      <c r="BB449" s="136"/>
      <c r="BC449" s="136"/>
      <c r="BD449" s="136"/>
      <c r="BE449" s="136"/>
      <c r="BF449" s="136"/>
      <c r="BG449" s="136"/>
      <c r="BH449" s="136"/>
      <c r="BI449" s="136"/>
      <c r="BJ449" s="136"/>
      <c r="BK449" s="136"/>
      <c r="BL449" s="136"/>
      <c r="BM449" s="136"/>
      <c r="BN449" s="136"/>
      <c r="BO449" s="136"/>
      <c r="BP449" s="136"/>
      <c r="BQ449" s="136"/>
      <c r="BR449" s="136"/>
      <c r="BS449" s="136"/>
      <c r="BT449" s="136"/>
      <c r="BU449" s="136"/>
      <c r="BV449" s="136"/>
      <c r="BW449" s="136"/>
      <c r="BX449" s="136"/>
      <c r="BY449" s="136"/>
      <c r="BZ449" s="136"/>
      <c r="CA449" s="136"/>
      <c r="CB449" s="136"/>
      <c r="CC449" s="136"/>
      <c r="CD449" s="136"/>
      <c r="CE449" s="136"/>
      <c r="CF449" s="211"/>
      <c r="CG449" s="136"/>
      <c r="CH449" s="136"/>
      <c r="CI449" s="136"/>
      <c r="CJ449" s="136"/>
      <c r="CK449" s="136"/>
      <c r="CL449" s="136"/>
      <c r="CM449" s="136"/>
      <c r="CN449" s="136"/>
      <c r="CO449" s="136"/>
      <c r="CP449" s="136"/>
      <c r="CQ449" s="136"/>
      <c r="CR449" s="136"/>
      <c r="CS449" s="136"/>
      <c r="CT449" s="136"/>
      <c r="CU449" s="136"/>
      <c r="CV449" s="136"/>
      <c r="CW449" s="136"/>
      <c r="CX449" s="136"/>
      <c r="CY449" s="136"/>
      <c r="CZ449" s="136"/>
      <c r="DA449" s="136"/>
      <c r="DB449" s="136"/>
      <c r="DC449" s="211"/>
      <c r="DD449" s="136"/>
      <c r="DE449" s="136"/>
      <c r="DF449" s="136"/>
      <c r="DG449" s="136"/>
      <c r="DH449" s="136"/>
      <c r="DI449" s="136"/>
      <c r="DJ449" s="136"/>
      <c r="DK449" s="136"/>
      <c r="DL449" s="136"/>
      <c r="DM449" s="136"/>
      <c r="DN449" s="136"/>
      <c r="DO449" s="136"/>
      <c r="DP449" s="136"/>
      <c r="DQ449" s="136"/>
      <c r="DR449" s="136"/>
      <c r="DS449" s="136"/>
      <c r="DT449" s="136"/>
      <c r="DU449" s="136"/>
      <c r="DV449" s="136"/>
      <c r="DW449" s="136"/>
      <c r="DX449" s="136"/>
    </row>
    <row r="450" spans="1:128" ht="12.75" customHeight="1">
      <c r="A450" s="136"/>
      <c r="B450" s="136"/>
      <c r="C450" s="136"/>
      <c r="D450" s="136"/>
      <c r="E450" s="136"/>
      <c r="F450" s="136"/>
      <c r="G450" s="136"/>
      <c r="H450" s="136"/>
      <c r="I450" s="136"/>
      <c r="J450" s="136"/>
      <c r="K450" s="136"/>
      <c r="L450" s="136"/>
      <c r="M450" s="136"/>
      <c r="N450" s="136"/>
      <c r="O450" s="136"/>
      <c r="P450" s="136"/>
      <c r="Q450" s="136"/>
      <c r="R450" s="136"/>
      <c r="S450" s="136"/>
      <c r="T450" s="136"/>
      <c r="U450" s="136"/>
      <c r="V450" s="136"/>
      <c r="W450" s="136"/>
      <c r="X450" s="136"/>
      <c r="Y450" s="136"/>
      <c r="Z450" s="136"/>
      <c r="AA450" s="136"/>
      <c r="AB450" s="136"/>
      <c r="AC450" s="136"/>
      <c r="AD450" s="136"/>
      <c r="AE450" s="136"/>
      <c r="AF450" s="136"/>
      <c r="AG450" s="136"/>
      <c r="AH450" s="136"/>
      <c r="AI450" s="136"/>
      <c r="AJ450" s="136"/>
      <c r="AK450" s="136"/>
      <c r="AL450" s="136"/>
      <c r="AM450" s="136"/>
      <c r="AN450" s="136"/>
      <c r="AO450" s="136"/>
      <c r="AP450" s="136"/>
      <c r="AQ450" s="136"/>
      <c r="AR450" s="211"/>
      <c r="AS450" s="136"/>
      <c r="AT450" s="136"/>
      <c r="AU450" s="136"/>
      <c r="AV450" s="136"/>
      <c r="AW450" s="136"/>
      <c r="AX450" s="136"/>
      <c r="AY450" s="136"/>
      <c r="AZ450" s="136"/>
      <c r="BA450" s="136"/>
      <c r="BB450" s="136"/>
      <c r="BC450" s="136"/>
      <c r="BD450" s="136"/>
      <c r="BE450" s="136"/>
      <c r="BF450" s="136"/>
      <c r="BG450" s="136"/>
      <c r="BH450" s="136"/>
      <c r="BI450" s="136"/>
      <c r="BJ450" s="136"/>
      <c r="BK450" s="136"/>
      <c r="BL450" s="136"/>
      <c r="BM450" s="136"/>
      <c r="BN450" s="136"/>
      <c r="BO450" s="136"/>
      <c r="BP450" s="136"/>
      <c r="BQ450" s="136"/>
      <c r="BR450" s="136"/>
      <c r="BS450" s="136"/>
      <c r="BT450" s="136"/>
      <c r="BU450" s="136"/>
      <c r="BV450" s="136"/>
      <c r="BW450" s="136"/>
      <c r="BX450" s="136"/>
      <c r="BY450" s="136"/>
      <c r="BZ450" s="136"/>
      <c r="CA450" s="136"/>
      <c r="CB450" s="136"/>
      <c r="CC450" s="136"/>
      <c r="CD450" s="136"/>
      <c r="CE450" s="136"/>
      <c r="CF450" s="211"/>
      <c r="CG450" s="136"/>
      <c r="CH450" s="136"/>
      <c r="CI450" s="136"/>
      <c r="CJ450" s="136"/>
      <c r="CK450" s="136"/>
      <c r="CL450" s="136"/>
      <c r="CM450" s="136"/>
      <c r="CN450" s="136"/>
      <c r="CO450" s="136"/>
      <c r="CP450" s="136"/>
      <c r="CQ450" s="136"/>
      <c r="CR450" s="136"/>
      <c r="CS450" s="136"/>
      <c r="CT450" s="136"/>
      <c r="CU450" s="136"/>
      <c r="CV450" s="136"/>
      <c r="CW450" s="136"/>
      <c r="CX450" s="136"/>
      <c r="CY450" s="136"/>
      <c r="CZ450" s="136"/>
      <c r="DA450" s="136"/>
      <c r="DB450" s="136"/>
      <c r="DC450" s="211"/>
      <c r="DD450" s="136"/>
      <c r="DE450" s="136"/>
      <c r="DF450" s="136"/>
      <c r="DG450" s="136"/>
      <c r="DH450" s="136"/>
      <c r="DI450" s="136"/>
      <c r="DJ450" s="136"/>
      <c r="DK450" s="136"/>
      <c r="DL450" s="136"/>
      <c r="DM450" s="136"/>
      <c r="DN450" s="136"/>
      <c r="DO450" s="136"/>
      <c r="DP450" s="136"/>
      <c r="DQ450" s="136"/>
      <c r="DR450" s="136"/>
      <c r="DS450" s="136"/>
      <c r="DT450" s="136"/>
      <c r="DU450" s="136"/>
      <c r="DV450" s="136"/>
      <c r="DW450" s="136"/>
      <c r="DX450" s="136"/>
    </row>
    <row r="451" spans="1:128" ht="12.75" customHeight="1">
      <c r="A451" s="136"/>
      <c r="B451" s="136"/>
      <c r="C451" s="136"/>
      <c r="D451" s="136"/>
      <c r="E451" s="136"/>
      <c r="F451" s="136"/>
      <c r="G451" s="136"/>
      <c r="H451" s="136"/>
      <c r="I451" s="136"/>
      <c r="J451" s="136"/>
      <c r="K451" s="136"/>
      <c r="L451" s="136"/>
      <c r="M451" s="136"/>
      <c r="N451" s="136"/>
      <c r="O451" s="136"/>
      <c r="P451" s="136"/>
      <c r="Q451" s="136"/>
      <c r="R451" s="136"/>
      <c r="S451" s="136"/>
      <c r="T451" s="136"/>
      <c r="U451" s="136"/>
      <c r="V451" s="136"/>
      <c r="W451" s="136"/>
      <c r="X451" s="136"/>
      <c r="Y451" s="136"/>
      <c r="Z451" s="136"/>
      <c r="AA451" s="136"/>
      <c r="AB451" s="136"/>
      <c r="AC451" s="136"/>
      <c r="AD451" s="136"/>
      <c r="AE451" s="136"/>
      <c r="AF451" s="136"/>
      <c r="AG451" s="136"/>
      <c r="AH451" s="136"/>
      <c r="AI451" s="136"/>
      <c r="AJ451" s="136"/>
      <c r="AK451" s="136"/>
      <c r="AL451" s="136"/>
      <c r="AM451" s="136"/>
      <c r="AN451" s="136"/>
      <c r="AO451" s="136"/>
      <c r="AP451" s="136"/>
      <c r="AQ451" s="136"/>
      <c r="AR451" s="211"/>
      <c r="AS451" s="136"/>
      <c r="AT451" s="136"/>
      <c r="AU451" s="136"/>
      <c r="AV451" s="136"/>
      <c r="AW451" s="136"/>
      <c r="AX451" s="136"/>
      <c r="AY451" s="136"/>
      <c r="AZ451" s="136"/>
      <c r="BA451" s="136"/>
      <c r="BB451" s="136"/>
      <c r="BC451" s="136"/>
      <c r="BD451" s="136"/>
      <c r="BE451" s="136"/>
      <c r="BF451" s="136"/>
      <c r="BG451" s="136"/>
      <c r="BH451" s="136"/>
      <c r="BI451" s="136"/>
      <c r="BJ451" s="136"/>
      <c r="BK451" s="136"/>
      <c r="BL451" s="136"/>
      <c r="BM451" s="136"/>
      <c r="BN451" s="136"/>
      <c r="BO451" s="136"/>
      <c r="BP451" s="136"/>
      <c r="BQ451" s="136"/>
      <c r="BR451" s="136"/>
      <c r="BS451" s="136"/>
      <c r="BT451" s="136"/>
      <c r="BU451" s="136"/>
      <c r="BV451" s="136"/>
      <c r="BW451" s="136"/>
      <c r="BX451" s="136"/>
      <c r="BY451" s="136"/>
      <c r="BZ451" s="136"/>
      <c r="CA451" s="136"/>
      <c r="CB451" s="136"/>
      <c r="CC451" s="136"/>
      <c r="CD451" s="136"/>
      <c r="CE451" s="136"/>
      <c r="CF451" s="211"/>
      <c r="CG451" s="136"/>
      <c r="CH451" s="136"/>
      <c r="CI451" s="136"/>
      <c r="CJ451" s="136"/>
      <c r="CK451" s="136"/>
      <c r="CL451" s="136"/>
      <c r="CM451" s="136"/>
      <c r="CN451" s="136"/>
      <c r="CO451" s="136"/>
      <c r="CP451" s="136"/>
      <c r="CQ451" s="136"/>
      <c r="CR451" s="136"/>
      <c r="CS451" s="136"/>
      <c r="CT451" s="136"/>
      <c r="CU451" s="136"/>
      <c r="CV451" s="136"/>
      <c r="CW451" s="136"/>
      <c r="CX451" s="136"/>
      <c r="CY451" s="136"/>
      <c r="CZ451" s="136"/>
      <c r="DA451" s="136"/>
      <c r="DB451" s="136"/>
      <c r="DC451" s="211"/>
      <c r="DD451" s="136"/>
      <c r="DE451" s="136"/>
      <c r="DF451" s="136"/>
      <c r="DG451" s="136"/>
      <c r="DH451" s="136"/>
      <c r="DI451" s="136"/>
      <c r="DJ451" s="136"/>
      <c r="DK451" s="136"/>
      <c r="DL451" s="136"/>
      <c r="DM451" s="136"/>
      <c r="DN451" s="136"/>
      <c r="DO451" s="136"/>
      <c r="DP451" s="136"/>
      <c r="DQ451" s="136"/>
      <c r="DR451" s="136"/>
      <c r="DS451" s="136"/>
      <c r="DT451" s="136"/>
      <c r="DU451" s="136"/>
      <c r="DV451" s="136"/>
      <c r="DW451" s="136"/>
      <c r="DX451" s="136"/>
    </row>
    <row r="452" spans="1:128" ht="12.75" customHeight="1">
      <c r="A452" s="136"/>
      <c r="B452" s="136"/>
      <c r="C452" s="136"/>
      <c r="D452" s="136"/>
      <c r="E452" s="136"/>
      <c r="F452" s="136"/>
      <c r="G452" s="136"/>
      <c r="H452" s="136"/>
      <c r="I452" s="136"/>
      <c r="J452" s="136"/>
      <c r="K452" s="136"/>
      <c r="L452" s="136"/>
      <c r="M452" s="136"/>
      <c r="N452" s="136"/>
      <c r="O452" s="136"/>
      <c r="P452" s="136"/>
      <c r="Q452" s="136"/>
      <c r="R452" s="136"/>
      <c r="S452" s="136"/>
      <c r="T452" s="136"/>
      <c r="U452" s="136"/>
      <c r="V452" s="136"/>
      <c r="W452" s="136"/>
      <c r="X452" s="136"/>
      <c r="Y452" s="136"/>
      <c r="Z452" s="136"/>
      <c r="AA452" s="136"/>
      <c r="AB452" s="136"/>
      <c r="AC452" s="136"/>
      <c r="AD452" s="136"/>
      <c r="AE452" s="136"/>
      <c r="AF452" s="136"/>
      <c r="AG452" s="136"/>
      <c r="AH452" s="136"/>
      <c r="AI452" s="136"/>
      <c r="AJ452" s="136"/>
      <c r="AK452" s="136"/>
      <c r="AL452" s="136"/>
      <c r="AM452" s="136"/>
      <c r="AN452" s="136"/>
      <c r="AO452" s="136"/>
      <c r="AP452" s="136"/>
      <c r="AQ452" s="136"/>
      <c r="AR452" s="211"/>
      <c r="AS452" s="136"/>
      <c r="AT452" s="136"/>
      <c r="AU452" s="136"/>
      <c r="AV452" s="136"/>
      <c r="AW452" s="136"/>
      <c r="AX452" s="136"/>
      <c r="AY452" s="136"/>
      <c r="AZ452" s="136"/>
      <c r="BA452" s="136"/>
      <c r="BB452" s="136"/>
      <c r="BC452" s="136"/>
      <c r="BD452" s="136"/>
      <c r="BE452" s="136"/>
      <c r="BF452" s="136"/>
      <c r="BG452" s="136"/>
      <c r="BH452" s="136"/>
      <c r="BI452" s="136"/>
      <c r="BJ452" s="136"/>
      <c r="BK452" s="136"/>
      <c r="BL452" s="136"/>
      <c r="BM452" s="136"/>
      <c r="BN452" s="136"/>
      <c r="BO452" s="136"/>
      <c r="BP452" s="136"/>
      <c r="BQ452" s="136"/>
      <c r="BR452" s="136"/>
      <c r="BS452" s="136"/>
      <c r="BT452" s="136"/>
      <c r="BU452" s="136"/>
      <c r="BV452" s="136"/>
      <c r="BW452" s="136"/>
      <c r="BX452" s="136"/>
      <c r="BY452" s="136"/>
      <c r="BZ452" s="136"/>
      <c r="CA452" s="136"/>
      <c r="CB452" s="136"/>
      <c r="CC452" s="136"/>
      <c r="CD452" s="136"/>
      <c r="CE452" s="136"/>
      <c r="CF452" s="211"/>
      <c r="CG452" s="136"/>
      <c r="CH452" s="136"/>
      <c r="CI452" s="136"/>
      <c r="CJ452" s="136"/>
      <c r="CK452" s="136"/>
      <c r="CL452" s="136"/>
      <c r="CM452" s="136"/>
      <c r="CN452" s="136"/>
      <c r="CO452" s="136"/>
      <c r="CP452" s="136"/>
      <c r="CQ452" s="136"/>
      <c r="CR452" s="136"/>
      <c r="CS452" s="136"/>
      <c r="CT452" s="136"/>
      <c r="CU452" s="136"/>
      <c r="CV452" s="136"/>
      <c r="CW452" s="136"/>
      <c r="CX452" s="136"/>
      <c r="CY452" s="136"/>
      <c r="CZ452" s="136"/>
      <c r="DA452" s="136"/>
      <c r="DB452" s="136"/>
      <c r="DC452" s="211"/>
      <c r="DD452" s="136"/>
      <c r="DE452" s="136"/>
      <c r="DF452" s="136"/>
      <c r="DG452" s="136"/>
      <c r="DH452" s="136"/>
      <c r="DI452" s="136"/>
      <c r="DJ452" s="136"/>
      <c r="DK452" s="136"/>
      <c r="DL452" s="136"/>
      <c r="DM452" s="136"/>
      <c r="DN452" s="136"/>
      <c r="DO452" s="136"/>
      <c r="DP452" s="136"/>
      <c r="DQ452" s="136"/>
      <c r="DR452" s="136"/>
      <c r="DS452" s="136"/>
      <c r="DT452" s="136"/>
      <c r="DU452" s="136"/>
      <c r="DV452" s="136"/>
      <c r="DW452" s="136"/>
      <c r="DX452" s="136"/>
    </row>
    <row r="453" spans="1:128" ht="12.75" customHeight="1">
      <c r="A453" s="136"/>
      <c r="B453" s="136"/>
      <c r="C453" s="136"/>
      <c r="D453" s="136"/>
      <c r="E453" s="136"/>
      <c r="F453" s="136"/>
      <c r="G453" s="136"/>
      <c r="H453" s="136"/>
      <c r="I453" s="136"/>
      <c r="J453" s="136"/>
      <c r="K453" s="136"/>
      <c r="L453" s="136"/>
      <c r="M453" s="136"/>
      <c r="N453" s="136"/>
      <c r="O453" s="136"/>
      <c r="P453" s="136"/>
      <c r="Q453" s="136"/>
      <c r="R453" s="136"/>
      <c r="S453" s="136"/>
      <c r="T453" s="136"/>
      <c r="U453" s="136"/>
      <c r="V453" s="136"/>
      <c r="W453" s="136"/>
      <c r="X453" s="136"/>
      <c r="Y453" s="136"/>
      <c r="Z453" s="136"/>
      <c r="AA453" s="136"/>
      <c r="AB453" s="136"/>
      <c r="AC453" s="136"/>
      <c r="AD453" s="136"/>
      <c r="AE453" s="136"/>
      <c r="AF453" s="136"/>
      <c r="AG453" s="136"/>
      <c r="AH453" s="136"/>
      <c r="AI453" s="136"/>
      <c r="AJ453" s="136"/>
      <c r="AK453" s="136"/>
      <c r="AL453" s="136"/>
      <c r="AM453" s="136"/>
      <c r="AN453" s="136"/>
      <c r="AO453" s="136"/>
      <c r="AP453" s="136"/>
      <c r="AQ453" s="136"/>
      <c r="AR453" s="211"/>
      <c r="AS453" s="136"/>
      <c r="AT453" s="136"/>
      <c r="AU453" s="136"/>
      <c r="AV453" s="136"/>
      <c r="AW453" s="136"/>
      <c r="AX453" s="136"/>
      <c r="AY453" s="136"/>
      <c r="AZ453" s="136"/>
      <c r="BA453" s="136"/>
      <c r="BB453" s="136"/>
      <c r="BC453" s="136"/>
      <c r="BD453" s="136"/>
      <c r="BE453" s="136"/>
      <c r="BF453" s="136"/>
      <c r="BG453" s="136"/>
      <c r="BH453" s="136"/>
      <c r="BI453" s="136"/>
      <c r="BJ453" s="136"/>
      <c r="BK453" s="136"/>
      <c r="BL453" s="136"/>
      <c r="BM453" s="136"/>
      <c r="BN453" s="136"/>
      <c r="BO453" s="136"/>
      <c r="BP453" s="136"/>
      <c r="BQ453" s="136"/>
      <c r="BR453" s="136"/>
      <c r="BS453" s="136"/>
      <c r="BT453" s="136"/>
      <c r="BU453" s="136"/>
      <c r="BV453" s="136"/>
      <c r="BW453" s="136"/>
      <c r="BX453" s="136"/>
      <c r="BY453" s="136"/>
      <c r="BZ453" s="136"/>
      <c r="CA453" s="136"/>
      <c r="CB453" s="136"/>
      <c r="CC453" s="136"/>
      <c r="CD453" s="136"/>
      <c r="CE453" s="136"/>
      <c r="CF453" s="211"/>
      <c r="CG453" s="136"/>
      <c r="CH453" s="136"/>
      <c r="CI453" s="136"/>
      <c r="CJ453" s="136"/>
      <c r="CK453" s="136"/>
      <c r="CL453" s="136"/>
      <c r="CM453" s="136"/>
      <c r="CN453" s="136"/>
      <c r="CO453" s="136"/>
      <c r="CP453" s="136"/>
      <c r="CQ453" s="136"/>
      <c r="CR453" s="136"/>
      <c r="CS453" s="136"/>
      <c r="CT453" s="136"/>
      <c r="CU453" s="136"/>
      <c r="CV453" s="136"/>
      <c r="CW453" s="136"/>
      <c r="CX453" s="136"/>
      <c r="CY453" s="136"/>
      <c r="CZ453" s="136"/>
      <c r="DA453" s="136"/>
      <c r="DB453" s="136"/>
      <c r="DC453" s="211"/>
      <c r="DD453" s="136"/>
      <c r="DE453" s="136"/>
      <c r="DF453" s="136"/>
      <c r="DG453" s="136"/>
      <c r="DH453" s="136"/>
      <c r="DI453" s="136"/>
      <c r="DJ453" s="136"/>
      <c r="DK453" s="136"/>
      <c r="DL453" s="136"/>
      <c r="DM453" s="136"/>
      <c r="DN453" s="136"/>
      <c r="DO453" s="136"/>
      <c r="DP453" s="136"/>
      <c r="DQ453" s="136"/>
      <c r="DR453" s="136"/>
      <c r="DS453" s="136"/>
      <c r="DT453" s="136"/>
      <c r="DU453" s="136"/>
      <c r="DV453" s="136"/>
      <c r="DW453" s="136"/>
      <c r="DX453" s="136"/>
    </row>
    <row r="454" spans="1:128" ht="12.75" customHeight="1">
      <c r="A454" s="136"/>
      <c r="B454" s="136"/>
      <c r="C454" s="136"/>
      <c r="D454" s="136"/>
      <c r="E454" s="136"/>
      <c r="F454" s="136"/>
      <c r="G454" s="136"/>
      <c r="H454" s="136"/>
      <c r="I454" s="136"/>
      <c r="J454" s="136"/>
      <c r="K454" s="136"/>
      <c r="L454" s="136"/>
      <c r="M454" s="136"/>
      <c r="N454" s="136"/>
      <c r="O454" s="136"/>
      <c r="P454" s="136"/>
      <c r="Q454" s="136"/>
      <c r="R454" s="136"/>
      <c r="S454" s="136"/>
      <c r="T454" s="136"/>
      <c r="U454" s="136"/>
      <c r="V454" s="136"/>
      <c r="W454" s="136"/>
      <c r="X454" s="136"/>
      <c r="Y454" s="136"/>
      <c r="Z454" s="136"/>
      <c r="AA454" s="136"/>
      <c r="AB454" s="136"/>
      <c r="AC454" s="136"/>
      <c r="AD454" s="136"/>
      <c r="AE454" s="136"/>
      <c r="AF454" s="136"/>
      <c r="AG454" s="136"/>
      <c r="AH454" s="136"/>
      <c r="AI454" s="136"/>
      <c r="AJ454" s="136"/>
      <c r="AK454" s="136"/>
      <c r="AL454" s="136"/>
      <c r="AM454" s="136"/>
      <c r="AN454" s="136"/>
      <c r="AO454" s="136"/>
      <c r="AP454" s="136"/>
      <c r="AQ454" s="136"/>
      <c r="AR454" s="211"/>
      <c r="AS454" s="136"/>
      <c r="AT454" s="136"/>
      <c r="AU454" s="136"/>
      <c r="AV454" s="136"/>
      <c r="AW454" s="136"/>
      <c r="AX454" s="136"/>
      <c r="AY454" s="136"/>
      <c r="AZ454" s="136"/>
      <c r="BA454" s="136"/>
      <c r="BB454" s="136"/>
      <c r="BC454" s="136"/>
      <c r="BD454" s="136"/>
      <c r="BE454" s="136"/>
      <c r="BF454" s="136"/>
      <c r="BG454" s="136"/>
      <c r="BH454" s="136"/>
      <c r="BI454" s="136"/>
      <c r="BJ454" s="136"/>
      <c r="BK454" s="136"/>
      <c r="BL454" s="136"/>
      <c r="BM454" s="136"/>
      <c r="BN454" s="136"/>
      <c r="BO454" s="136"/>
      <c r="BP454" s="136"/>
      <c r="BQ454" s="136"/>
      <c r="BR454" s="136"/>
      <c r="BS454" s="136"/>
      <c r="BT454" s="136"/>
      <c r="BU454" s="136"/>
      <c r="BV454" s="136"/>
      <c r="BW454" s="136"/>
      <c r="BX454" s="136"/>
      <c r="BY454" s="136"/>
      <c r="BZ454" s="136"/>
      <c r="CA454" s="136"/>
      <c r="CB454" s="136"/>
      <c r="CC454" s="136"/>
      <c r="CD454" s="136"/>
      <c r="CE454" s="136"/>
      <c r="CF454" s="211"/>
      <c r="CG454" s="136"/>
      <c r="CH454" s="136"/>
      <c r="CI454" s="136"/>
      <c r="CJ454" s="136"/>
      <c r="CK454" s="136"/>
      <c r="CL454" s="136"/>
      <c r="CM454" s="136"/>
      <c r="CN454" s="136"/>
      <c r="CO454" s="136"/>
      <c r="CP454" s="136"/>
      <c r="CQ454" s="136"/>
      <c r="CR454" s="136"/>
      <c r="CS454" s="136"/>
      <c r="CT454" s="136"/>
      <c r="CU454" s="136"/>
      <c r="CV454" s="136"/>
      <c r="CW454" s="136"/>
      <c r="CX454" s="136"/>
      <c r="CY454" s="136"/>
      <c r="CZ454" s="136"/>
      <c r="DA454" s="136"/>
      <c r="DB454" s="136"/>
      <c r="DC454" s="211"/>
      <c r="DD454" s="136"/>
      <c r="DE454" s="136"/>
      <c r="DF454" s="136"/>
      <c r="DG454" s="136"/>
      <c r="DH454" s="136"/>
      <c r="DI454" s="136"/>
      <c r="DJ454" s="136"/>
      <c r="DK454" s="136"/>
      <c r="DL454" s="136"/>
      <c r="DM454" s="136"/>
      <c r="DN454" s="136"/>
      <c r="DO454" s="136"/>
      <c r="DP454" s="136"/>
      <c r="DQ454" s="136"/>
      <c r="DR454" s="136"/>
      <c r="DS454" s="136"/>
      <c r="DT454" s="136"/>
      <c r="DU454" s="136"/>
      <c r="DV454" s="136"/>
      <c r="DW454" s="136"/>
      <c r="DX454" s="136"/>
    </row>
    <row r="455" spans="1:128" ht="12.75" customHeight="1">
      <c r="A455" s="136"/>
      <c r="B455" s="136"/>
      <c r="C455" s="136"/>
      <c r="D455" s="136"/>
      <c r="E455" s="136"/>
      <c r="F455" s="136"/>
      <c r="G455" s="136"/>
      <c r="H455" s="136"/>
      <c r="I455" s="136"/>
      <c r="J455" s="136"/>
      <c r="K455" s="136"/>
      <c r="L455" s="136"/>
      <c r="M455" s="136"/>
      <c r="N455" s="136"/>
      <c r="O455" s="136"/>
      <c r="P455" s="136"/>
      <c r="Q455" s="136"/>
      <c r="R455" s="136"/>
      <c r="S455" s="136"/>
      <c r="T455" s="136"/>
      <c r="U455" s="136"/>
      <c r="V455" s="136"/>
      <c r="W455" s="136"/>
      <c r="X455" s="136"/>
      <c r="Y455" s="136"/>
      <c r="Z455" s="136"/>
      <c r="AA455" s="136"/>
      <c r="AB455" s="136"/>
      <c r="AC455" s="136"/>
      <c r="AD455" s="136"/>
      <c r="AE455" s="136"/>
      <c r="AF455" s="136"/>
      <c r="AG455" s="136"/>
      <c r="AH455" s="136"/>
      <c r="AI455" s="136"/>
      <c r="AJ455" s="136"/>
      <c r="AK455" s="136"/>
      <c r="AL455" s="136"/>
      <c r="AM455" s="136"/>
      <c r="AN455" s="136"/>
      <c r="AO455" s="136"/>
      <c r="AP455" s="136"/>
      <c r="AQ455" s="136"/>
      <c r="AR455" s="211"/>
      <c r="AS455" s="136"/>
      <c r="AT455" s="136"/>
      <c r="AU455" s="136"/>
      <c r="AV455" s="136"/>
      <c r="AW455" s="136"/>
      <c r="AX455" s="136"/>
      <c r="AY455" s="136"/>
      <c r="AZ455" s="136"/>
      <c r="BA455" s="136"/>
      <c r="BB455" s="136"/>
      <c r="BC455" s="136"/>
      <c r="BD455" s="136"/>
      <c r="BE455" s="136"/>
      <c r="BF455" s="136"/>
      <c r="BG455" s="136"/>
      <c r="BH455" s="136"/>
      <c r="BI455" s="136"/>
      <c r="BJ455" s="136"/>
      <c r="BK455" s="136"/>
      <c r="BL455" s="136"/>
      <c r="BM455" s="136"/>
      <c r="BN455" s="136"/>
      <c r="BO455" s="136"/>
      <c r="BP455" s="136"/>
      <c r="BQ455" s="136"/>
      <c r="BR455" s="136"/>
      <c r="BS455" s="136"/>
      <c r="BT455" s="136"/>
      <c r="BU455" s="136"/>
      <c r="BV455" s="136"/>
      <c r="BW455" s="136"/>
      <c r="BX455" s="136"/>
      <c r="BY455" s="136"/>
      <c r="BZ455" s="136"/>
      <c r="CA455" s="136"/>
      <c r="CB455" s="136"/>
      <c r="CC455" s="136"/>
      <c r="CD455" s="136"/>
      <c r="CE455" s="136"/>
      <c r="CF455" s="211"/>
      <c r="CG455" s="136"/>
      <c r="CH455" s="136"/>
      <c r="CI455" s="136"/>
      <c r="CJ455" s="136"/>
      <c r="CK455" s="136"/>
      <c r="CL455" s="136"/>
      <c r="CM455" s="136"/>
      <c r="CN455" s="136"/>
      <c r="CO455" s="136"/>
      <c r="CP455" s="136"/>
      <c r="CQ455" s="136"/>
      <c r="CR455" s="136"/>
      <c r="CS455" s="136"/>
      <c r="CT455" s="136"/>
      <c r="CU455" s="136"/>
      <c r="CV455" s="136"/>
      <c r="CW455" s="136"/>
      <c r="CX455" s="136"/>
      <c r="CY455" s="136"/>
      <c r="CZ455" s="136"/>
      <c r="DA455" s="136"/>
      <c r="DB455" s="136"/>
      <c r="DC455" s="211"/>
      <c r="DD455" s="136"/>
      <c r="DE455" s="136"/>
      <c r="DF455" s="136"/>
      <c r="DG455" s="136"/>
      <c r="DH455" s="136"/>
      <c r="DI455" s="136"/>
      <c r="DJ455" s="136"/>
      <c r="DK455" s="136"/>
      <c r="DL455" s="136"/>
      <c r="DM455" s="136"/>
      <c r="DN455" s="136"/>
      <c r="DO455" s="136"/>
      <c r="DP455" s="136"/>
      <c r="DQ455" s="136"/>
      <c r="DR455" s="136"/>
      <c r="DS455" s="136"/>
      <c r="DT455" s="136"/>
      <c r="DU455" s="136"/>
      <c r="DV455" s="136"/>
      <c r="DW455" s="136"/>
      <c r="DX455" s="136"/>
    </row>
    <row r="456" spans="1:128" ht="12.75" customHeight="1">
      <c r="A456" s="136"/>
      <c r="B456" s="136"/>
      <c r="C456" s="136"/>
      <c r="D456" s="136"/>
      <c r="E456" s="136"/>
      <c r="F456" s="136"/>
      <c r="G456" s="136"/>
      <c r="H456" s="136"/>
      <c r="I456" s="136"/>
      <c r="J456" s="136"/>
      <c r="K456" s="136"/>
      <c r="L456" s="136"/>
      <c r="M456" s="136"/>
      <c r="N456" s="136"/>
      <c r="O456" s="136"/>
      <c r="P456" s="136"/>
      <c r="Q456" s="136"/>
      <c r="R456" s="136"/>
      <c r="S456" s="136"/>
      <c r="T456" s="136"/>
      <c r="U456" s="136"/>
      <c r="V456" s="136"/>
      <c r="W456" s="136"/>
      <c r="X456" s="136"/>
      <c r="Y456" s="136"/>
      <c r="Z456" s="136"/>
      <c r="AA456" s="136"/>
      <c r="AB456" s="136"/>
      <c r="AC456" s="136"/>
      <c r="AD456" s="136"/>
      <c r="AE456" s="136"/>
      <c r="AF456" s="136"/>
      <c r="AG456" s="136"/>
      <c r="AH456" s="136"/>
      <c r="AI456" s="136"/>
      <c r="AJ456" s="136"/>
      <c r="AK456" s="136"/>
      <c r="AL456" s="136"/>
      <c r="AM456" s="136"/>
      <c r="AN456" s="136"/>
      <c r="AO456" s="136"/>
      <c r="AP456" s="136"/>
      <c r="AQ456" s="136"/>
      <c r="AR456" s="211"/>
      <c r="AS456" s="136"/>
      <c r="AT456" s="136"/>
      <c r="AU456" s="136"/>
      <c r="AV456" s="136"/>
      <c r="AW456" s="136"/>
      <c r="AX456" s="136"/>
      <c r="AY456" s="136"/>
      <c r="AZ456" s="136"/>
      <c r="BA456" s="136"/>
      <c r="BB456" s="136"/>
      <c r="BC456" s="136"/>
      <c r="BD456" s="136"/>
      <c r="BE456" s="136"/>
      <c r="BF456" s="136"/>
      <c r="BG456" s="136"/>
      <c r="BH456" s="136"/>
      <c r="BI456" s="136"/>
      <c r="BJ456" s="136"/>
      <c r="BK456" s="136"/>
      <c r="BL456" s="136"/>
      <c r="BM456" s="136"/>
      <c r="BN456" s="136"/>
      <c r="BO456" s="136"/>
      <c r="BP456" s="136"/>
      <c r="BQ456" s="136"/>
      <c r="BR456" s="136"/>
      <c r="BS456" s="136"/>
      <c r="BT456" s="136"/>
      <c r="BU456" s="136"/>
      <c r="BV456" s="136"/>
      <c r="BW456" s="136"/>
      <c r="BX456" s="136"/>
      <c r="BY456" s="136"/>
      <c r="BZ456" s="136"/>
      <c r="CA456" s="136"/>
      <c r="CB456" s="136"/>
      <c r="CC456" s="136"/>
      <c r="CD456" s="136"/>
      <c r="CE456" s="136"/>
      <c r="CF456" s="211"/>
      <c r="CG456" s="136"/>
      <c r="CH456" s="136"/>
      <c r="CI456" s="136"/>
      <c r="CJ456" s="136"/>
      <c r="CK456" s="136"/>
      <c r="CL456" s="136"/>
      <c r="CM456" s="136"/>
      <c r="CN456" s="136"/>
      <c r="CO456" s="136"/>
      <c r="CP456" s="136"/>
      <c r="CQ456" s="136"/>
      <c r="CR456" s="136"/>
      <c r="CS456" s="136"/>
      <c r="CT456" s="136"/>
      <c r="CU456" s="136"/>
      <c r="CV456" s="136"/>
      <c r="CW456" s="136"/>
      <c r="CX456" s="136"/>
      <c r="CY456" s="136"/>
      <c r="CZ456" s="136"/>
      <c r="DA456" s="136"/>
      <c r="DB456" s="136"/>
      <c r="DC456" s="211"/>
      <c r="DD456" s="136"/>
      <c r="DE456" s="136"/>
      <c r="DF456" s="136"/>
      <c r="DG456" s="136"/>
      <c r="DH456" s="136"/>
      <c r="DI456" s="136"/>
      <c r="DJ456" s="136"/>
      <c r="DK456" s="136"/>
      <c r="DL456" s="136"/>
      <c r="DM456" s="136"/>
      <c r="DN456" s="136"/>
      <c r="DO456" s="136"/>
      <c r="DP456" s="136"/>
      <c r="DQ456" s="136"/>
      <c r="DR456" s="136"/>
      <c r="DS456" s="136"/>
      <c r="DT456" s="136"/>
      <c r="DU456" s="136"/>
      <c r="DV456" s="136"/>
      <c r="DW456" s="136"/>
      <c r="DX456" s="136"/>
    </row>
    <row r="457" spans="1:128" ht="12.75" customHeight="1">
      <c r="A457" s="136"/>
      <c r="B457" s="136"/>
      <c r="C457" s="136"/>
      <c r="D457" s="136"/>
      <c r="E457" s="136"/>
      <c r="F457" s="136"/>
      <c r="G457" s="136"/>
      <c r="H457" s="136"/>
      <c r="I457" s="136"/>
      <c r="J457" s="136"/>
      <c r="K457" s="136"/>
      <c r="L457" s="136"/>
      <c r="M457" s="136"/>
      <c r="N457" s="136"/>
      <c r="O457" s="136"/>
      <c r="P457" s="136"/>
      <c r="Q457" s="136"/>
      <c r="R457" s="136"/>
      <c r="S457" s="136"/>
      <c r="T457" s="136"/>
      <c r="U457" s="136"/>
      <c r="V457" s="136"/>
      <c r="W457" s="136"/>
      <c r="X457" s="136"/>
      <c r="Y457" s="136"/>
      <c r="Z457" s="136"/>
      <c r="AA457" s="136"/>
      <c r="AB457" s="136"/>
      <c r="AC457" s="136"/>
      <c r="AD457" s="136"/>
      <c r="AE457" s="136"/>
      <c r="AF457" s="136"/>
      <c r="AG457" s="136"/>
      <c r="AH457" s="136"/>
      <c r="AI457" s="136"/>
      <c r="AJ457" s="136"/>
      <c r="AK457" s="136"/>
      <c r="AL457" s="136"/>
      <c r="AM457" s="136"/>
      <c r="AN457" s="136"/>
      <c r="AO457" s="136"/>
      <c r="AP457" s="136"/>
      <c r="AQ457" s="136"/>
      <c r="AR457" s="211"/>
      <c r="AS457" s="136"/>
      <c r="AT457" s="136"/>
      <c r="AU457" s="136"/>
      <c r="AV457" s="136"/>
      <c r="AW457" s="136"/>
      <c r="AX457" s="136"/>
      <c r="AY457" s="136"/>
      <c r="AZ457" s="136"/>
      <c r="BA457" s="136"/>
      <c r="BB457" s="136"/>
      <c r="BC457" s="136"/>
      <c r="BD457" s="136"/>
      <c r="BE457" s="136"/>
      <c r="BF457" s="136"/>
      <c r="BG457" s="136"/>
      <c r="BH457" s="136"/>
      <c r="BI457" s="136"/>
      <c r="BJ457" s="136"/>
      <c r="BK457" s="136"/>
      <c r="BL457" s="136"/>
      <c r="BM457" s="136"/>
      <c r="BN457" s="136"/>
      <c r="BO457" s="136"/>
      <c r="BP457" s="136"/>
      <c r="BQ457" s="136"/>
      <c r="BR457" s="136"/>
      <c r="BS457" s="136"/>
      <c r="BT457" s="136"/>
      <c r="BU457" s="136"/>
      <c r="BV457" s="136"/>
      <c r="BW457" s="136"/>
      <c r="BX457" s="136"/>
      <c r="BY457" s="136"/>
      <c r="BZ457" s="136"/>
      <c r="CA457" s="136"/>
      <c r="CB457" s="136"/>
      <c r="CC457" s="136"/>
      <c r="CD457" s="136"/>
      <c r="CE457" s="136"/>
      <c r="CF457" s="211"/>
      <c r="CG457" s="136"/>
      <c r="CH457" s="136"/>
      <c r="CI457" s="136"/>
      <c r="CJ457" s="136"/>
      <c r="CK457" s="136"/>
      <c r="CL457" s="136"/>
      <c r="CM457" s="136"/>
      <c r="CN457" s="136"/>
      <c r="CO457" s="136"/>
      <c r="CP457" s="136"/>
      <c r="CQ457" s="136"/>
      <c r="CR457" s="136"/>
      <c r="CS457" s="136"/>
      <c r="CT457" s="136"/>
      <c r="CU457" s="136"/>
      <c r="CV457" s="136"/>
      <c r="CW457" s="136"/>
      <c r="CX457" s="136"/>
      <c r="CY457" s="136"/>
      <c r="CZ457" s="136"/>
      <c r="DA457" s="136"/>
      <c r="DB457" s="136"/>
      <c r="DC457" s="211"/>
      <c r="DD457" s="136"/>
      <c r="DE457" s="136"/>
      <c r="DF457" s="136"/>
      <c r="DG457" s="136"/>
      <c r="DH457" s="136"/>
      <c r="DI457" s="136"/>
      <c r="DJ457" s="136"/>
      <c r="DK457" s="136"/>
      <c r="DL457" s="136"/>
      <c r="DM457" s="136"/>
      <c r="DN457" s="136"/>
      <c r="DO457" s="136"/>
      <c r="DP457" s="136"/>
      <c r="DQ457" s="136"/>
      <c r="DR457" s="136"/>
      <c r="DS457" s="136"/>
      <c r="DT457" s="136"/>
      <c r="DU457" s="136"/>
      <c r="DV457" s="136"/>
      <c r="DW457" s="136"/>
      <c r="DX457" s="136"/>
    </row>
    <row r="458" spans="1:128" ht="12.75" customHeight="1">
      <c r="A458" s="136"/>
      <c r="B458" s="136"/>
      <c r="C458" s="136"/>
      <c r="D458" s="136"/>
      <c r="E458" s="136"/>
      <c r="F458" s="136"/>
      <c r="G458" s="136"/>
      <c r="H458" s="136"/>
      <c r="I458" s="136"/>
      <c r="J458" s="136"/>
      <c r="K458" s="136"/>
      <c r="L458" s="136"/>
      <c r="M458" s="136"/>
      <c r="N458" s="136"/>
      <c r="O458" s="136"/>
      <c r="P458" s="136"/>
      <c r="Q458" s="136"/>
      <c r="R458" s="136"/>
      <c r="S458" s="136"/>
      <c r="T458" s="136"/>
      <c r="U458" s="136"/>
      <c r="V458" s="136"/>
      <c r="W458" s="136"/>
      <c r="X458" s="136"/>
      <c r="Y458" s="136"/>
      <c r="Z458" s="136"/>
      <c r="AA458" s="136"/>
      <c r="AB458" s="136"/>
      <c r="AC458" s="136"/>
      <c r="AD458" s="136"/>
      <c r="AE458" s="136"/>
      <c r="AF458" s="136"/>
      <c r="AG458" s="136"/>
      <c r="AH458" s="136"/>
      <c r="AI458" s="136"/>
      <c r="AJ458" s="136"/>
      <c r="AK458" s="136"/>
      <c r="AL458" s="136"/>
      <c r="AM458" s="136"/>
      <c r="AN458" s="136"/>
      <c r="AO458" s="136"/>
      <c r="AP458" s="136"/>
      <c r="AQ458" s="136"/>
      <c r="AR458" s="211"/>
      <c r="AS458" s="136"/>
      <c r="AT458" s="136"/>
      <c r="AU458" s="136"/>
      <c r="AV458" s="136"/>
      <c r="AW458" s="136"/>
      <c r="AX458" s="136"/>
      <c r="AY458" s="136"/>
      <c r="AZ458" s="136"/>
      <c r="BA458" s="136"/>
      <c r="BB458" s="136"/>
      <c r="BC458" s="136"/>
      <c r="BD458" s="136"/>
      <c r="BE458" s="136"/>
      <c r="BF458" s="136"/>
      <c r="BG458" s="136"/>
      <c r="BH458" s="136"/>
      <c r="BI458" s="136"/>
      <c r="BJ458" s="136"/>
      <c r="BK458" s="136"/>
      <c r="BL458" s="136"/>
      <c r="BM458" s="136"/>
      <c r="BN458" s="136"/>
      <c r="BO458" s="136"/>
      <c r="BP458" s="136"/>
      <c r="BQ458" s="136"/>
      <c r="BR458" s="136"/>
      <c r="BS458" s="136"/>
      <c r="BT458" s="136"/>
      <c r="BU458" s="136"/>
      <c r="BV458" s="136"/>
      <c r="BW458" s="136"/>
      <c r="BX458" s="136"/>
      <c r="BY458" s="136"/>
      <c r="BZ458" s="136"/>
      <c r="CA458" s="136"/>
      <c r="CB458" s="136"/>
      <c r="CC458" s="136"/>
      <c r="CD458" s="136"/>
      <c r="CE458" s="136"/>
      <c r="CF458" s="211"/>
      <c r="CG458" s="136"/>
      <c r="CH458" s="136"/>
      <c r="CI458" s="136"/>
      <c r="CJ458" s="136"/>
      <c r="CK458" s="136"/>
      <c r="CL458" s="136"/>
      <c r="CM458" s="136"/>
      <c r="CN458" s="136"/>
      <c r="CO458" s="136"/>
      <c r="CP458" s="136"/>
      <c r="CQ458" s="136"/>
      <c r="CR458" s="136"/>
      <c r="CS458" s="136"/>
      <c r="CT458" s="136"/>
      <c r="CU458" s="136"/>
      <c r="CV458" s="136"/>
      <c r="CW458" s="136"/>
      <c r="CX458" s="136"/>
      <c r="CY458" s="136"/>
      <c r="CZ458" s="136"/>
      <c r="DA458" s="136"/>
      <c r="DB458" s="136"/>
      <c r="DC458" s="211"/>
      <c r="DD458" s="136"/>
      <c r="DE458" s="136"/>
      <c r="DF458" s="136"/>
      <c r="DG458" s="136"/>
      <c r="DH458" s="136"/>
      <c r="DI458" s="136"/>
      <c r="DJ458" s="136"/>
      <c r="DK458" s="136"/>
      <c r="DL458" s="136"/>
      <c r="DM458" s="136"/>
      <c r="DN458" s="136"/>
      <c r="DO458" s="136"/>
      <c r="DP458" s="136"/>
      <c r="DQ458" s="136"/>
      <c r="DR458" s="136"/>
      <c r="DS458" s="136"/>
      <c r="DT458" s="136"/>
      <c r="DU458" s="136"/>
      <c r="DV458" s="136"/>
      <c r="DW458" s="136"/>
      <c r="DX458" s="136"/>
    </row>
    <row r="459" spans="1:128" ht="12.75" customHeight="1">
      <c r="A459" s="136"/>
      <c r="B459" s="136"/>
      <c r="C459" s="136"/>
      <c r="D459" s="136"/>
      <c r="E459" s="136"/>
      <c r="F459" s="136"/>
      <c r="G459" s="136"/>
      <c r="H459" s="136"/>
      <c r="I459" s="136"/>
      <c r="J459" s="136"/>
      <c r="K459" s="136"/>
      <c r="L459" s="136"/>
      <c r="M459" s="136"/>
      <c r="N459" s="136"/>
      <c r="O459" s="136"/>
      <c r="P459" s="136"/>
      <c r="Q459" s="136"/>
      <c r="R459" s="136"/>
      <c r="S459" s="136"/>
      <c r="T459" s="136"/>
      <c r="U459" s="136"/>
      <c r="V459" s="136"/>
      <c r="W459" s="136"/>
      <c r="X459" s="136"/>
      <c r="Y459" s="136"/>
      <c r="Z459" s="136"/>
      <c r="AA459" s="136"/>
      <c r="AB459" s="136"/>
      <c r="AC459" s="136"/>
      <c r="AD459" s="136"/>
      <c r="AE459" s="136"/>
      <c r="AF459" s="136"/>
      <c r="AG459" s="136"/>
      <c r="AH459" s="136"/>
      <c r="AI459" s="136"/>
      <c r="AJ459" s="136"/>
      <c r="AK459" s="136"/>
      <c r="AL459" s="136"/>
      <c r="AM459" s="136"/>
      <c r="AN459" s="136"/>
      <c r="AO459" s="136"/>
      <c r="AP459" s="136"/>
      <c r="AQ459" s="136"/>
      <c r="AR459" s="211"/>
      <c r="AS459" s="136"/>
      <c r="AT459" s="136"/>
      <c r="AU459" s="136"/>
      <c r="AV459" s="136"/>
      <c r="AW459" s="136"/>
      <c r="AX459" s="136"/>
      <c r="AY459" s="136"/>
      <c r="AZ459" s="136"/>
      <c r="BA459" s="136"/>
      <c r="BB459" s="136"/>
      <c r="BC459" s="136"/>
      <c r="BD459" s="136"/>
      <c r="BE459" s="136"/>
      <c r="BF459" s="136"/>
      <c r="BG459" s="136"/>
      <c r="BH459" s="136"/>
      <c r="BI459" s="136"/>
      <c r="BJ459" s="136"/>
      <c r="BK459" s="136"/>
      <c r="BL459" s="136"/>
      <c r="BM459" s="136"/>
      <c r="BN459" s="136"/>
      <c r="BO459" s="136"/>
      <c r="BP459" s="136"/>
      <c r="BQ459" s="136"/>
      <c r="BR459" s="136"/>
      <c r="BS459" s="136"/>
      <c r="BT459" s="136"/>
      <c r="BU459" s="136"/>
      <c r="BV459" s="136"/>
      <c r="BW459" s="136"/>
      <c r="BX459" s="136"/>
      <c r="BY459" s="136"/>
      <c r="BZ459" s="136"/>
      <c r="CA459" s="136"/>
      <c r="CB459" s="136"/>
      <c r="CC459" s="136"/>
      <c r="CD459" s="136"/>
      <c r="CE459" s="136"/>
      <c r="CF459" s="211"/>
      <c r="CG459" s="136"/>
      <c r="CH459" s="136"/>
      <c r="CI459" s="136"/>
      <c r="CJ459" s="136"/>
      <c r="CK459" s="136"/>
      <c r="CL459" s="136"/>
      <c r="CM459" s="136"/>
      <c r="CN459" s="136"/>
      <c r="CO459" s="136"/>
      <c r="CP459" s="136"/>
      <c r="CQ459" s="136"/>
      <c r="CR459" s="136"/>
      <c r="CS459" s="136"/>
      <c r="CT459" s="136"/>
      <c r="CU459" s="136"/>
      <c r="CV459" s="136"/>
      <c r="CW459" s="136"/>
      <c r="CX459" s="136"/>
      <c r="CY459" s="136"/>
      <c r="CZ459" s="136"/>
      <c r="DA459" s="136"/>
      <c r="DB459" s="136"/>
      <c r="DC459" s="211"/>
      <c r="DD459" s="136"/>
      <c r="DE459" s="136"/>
      <c r="DF459" s="136"/>
      <c r="DG459" s="136"/>
      <c r="DH459" s="136"/>
      <c r="DI459" s="136"/>
      <c r="DJ459" s="136"/>
      <c r="DK459" s="136"/>
      <c r="DL459" s="136"/>
      <c r="DM459" s="136"/>
      <c r="DN459" s="136"/>
      <c r="DO459" s="136"/>
      <c r="DP459" s="136"/>
      <c r="DQ459" s="136"/>
      <c r="DR459" s="136"/>
      <c r="DS459" s="136"/>
      <c r="DT459" s="136"/>
      <c r="DU459" s="136"/>
      <c r="DV459" s="136"/>
      <c r="DW459" s="136"/>
      <c r="DX459" s="136"/>
    </row>
    <row r="460" spans="1:128" ht="12.75" customHeight="1">
      <c r="A460" s="136"/>
      <c r="B460" s="136"/>
      <c r="C460" s="136"/>
      <c r="D460" s="136"/>
      <c r="E460" s="136"/>
      <c r="F460" s="136"/>
      <c r="G460" s="136"/>
      <c r="H460" s="136"/>
      <c r="I460" s="136"/>
      <c r="J460" s="136"/>
      <c r="K460" s="136"/>
      <c r="L460" s="136"/>
      <c r="M460" s="136"/>
      <c r="N460" s="136"/>
      <c r="O460" s="136"/>
      <c r="P460" s="136"/>
      <c r="Q460" s="136"/>
      <c r="R460" s="136"/>
      <c r="S460" s="136"/>
      <c r="T460" s="136"/>
      <c r="U460" s="136"/>
      <c r="V460" s="136"/>
      <c r="W460" s="136"/>
      <c r="X460" s="136"/>
      <c r="Y460" s="136"/>
      <c r="Z460" s="136"/>
      <c r="AA460" s="136"/>
      <c r="AB460" s="136"/>
      <c r="AC460" s="136"/>
      <c r="AD460" s="136"/>
      <c r="AE460" s="136"/>
      <c r="AF460" s="136"/>
      <c r="AG460" s="136"/>
      <c r="AH460" s="136"/>
      <c r="AI460" s="136"/>
      <c r="AJ460" s="136"/>
      <c r="AK460" s="136"/>
      <c r="AL460" s="136"/>
      <c r="AM460" s="136"/>
      <c r="AN460" s="136"/>
      <c r="AO460" s="136"/>
      <c r="AP460" s="136"/>
      <c r="AQ460" s="136"/>
      <c r="AR460" s="211"/>
      <c r="AS460" s="136"/>
      <c r="AT460" s="136"/>
      <c r="AU460" s="136"/>
      <c r="AV460" s="136"/>
      <c r="AW460" s="136"/>
      <c r="AX460" s="136"/>
      <c r="AY460" s="136"/>
      <c r="AZ460" s="136"/>
      <c r="BA460" s="136"/>
      <c r="BB460" s="136"/>
      <c r="BC460" s="136"/>
      <c r="BD460" s="136"/>
      <c r="BE460" s="136"/>
      <c r="BF460" s="136"/>
      <c r="BG460" s="136"/>
      <c r="BH460" s="136"/>
      <c r="BI460" s="136"/>
      <c r="BJ460" s="136"/>
      <c r="BK460" s="136"/>
      <c r="BL460" s="136"/>
      <c r="BM460" s="136"/>
      <c r="BN460" s="136"/>
      <c r="BO460" s="136"/>
      <c r="BP460" s="136"/>
      <c r="BQ460" s="136"/>
      <c r="BR460" s="136"/>
      <c r="BS460" s="136"/>
      <c r="BT460" s="136"/>
      <c r="BU460" s="136"/>
      <c r="BV460" s="136"/>
      <c r="BW460" s="136"/>
      <c r="BX460" s="136"/>
      <c r="BY460" s="136"/>
      <c r="BZ460" s="136"/>
      <c r="CA460" s="136"/>
      <c r="CB460" s="136"/>
      <c r="CC460" s="136"/>
      <c r="CD460" s="136"/>
      <c r="CE460" s="136"/>
      <c r="CF460" s="211"/>
      <c r="CG460" s="136"/>
      <c r="CH460" s="136"/>
      <c r="CI460" s="136"/>
      <c r="CJ460" s="136"/>
      <c r="CK460" s="136"/>
      <c r="CL460" s="136"/>
      <c r="CM460" s="136"/>
      <c r="CN460" s="136"/>
      <c r="CO460" s="136"/>
      <c r="CP460" s="136"/>
      <c r="CQ460" s="136"/>
      <c r="CR460" s="136"/>
      <c r="CS460" s="136"/>
      <c r="CT460" s="136"/>
      <c r="CU460" s="136"/>
      <c r="CV460" s="136"/>
      <c r="CW460" s="136"/>
      <c r="CX460" s="136"/>
      <c r="CY460" s="136"/>
      <c r="CZ460" s="136"/>
      <c r="DA460" s="136"/>
      <c r="DB460" s="136"/>
      <c r="DC460" s="211"/>
      <c r="DD460" s="136"/>
      <c r="DE460" s="136"/>
      <c r="DF460" s="136"/>
      <c r="DG460" s="136"/>
      <c r="DH460" s="136"/>
      <c r="DI460" s="136"/>
      <c r="DJ460" s="136"/>
      <c r="DK460" s="136"/>
      <c r="DL460" s="136"/>
      <c r="DM460" s="136"/>
      <c r="DN460" s="136"/>
      <c r="DO460" s="136"/>
      <c r="DP460" s="136"/>
      <c r="DQ460" s="136"/>
      <c r="DR460" s="136"/>
      <c r="DS460" s="136"/>
      <c r="DT460" s="136"/>
      <c r="DU460" s="136"/>
      <c r="DV460" s="136"/>
      <c r="DW460" s="136"/>
      <c r="DX460" s="136"/>
    </row>
    <row r="461" spans="1:128" ht="12.75" customHeight="1">
      <c r="A461" s="136"/>
      <c r="B461" s="136"/>
      <c r="C461" s="136"/>
      <c r="D461" s="136"/>
      <c r="E461" s="136"/>
      <c r="F461" s="136"/>
      <c r="G461" s="136"/>
      <c r="H461" s="136"/>
      <c r="I461" s="136"/>
      <c r="J461" s="136"/>
      <c r="K461" s="136"/>
      <c r="L461" s="136"/>
      <c r="M461" s="136"/>
      <c r="N461" s="136"/>
      <c r="O461" s="136"/>
      <c r="P461" s="136"/>
      <c r="Q461" s="136"/>
      <c r="R461" s="136"/>
      <c r="S461" s="136"/>
      <c r="T461" s="136"/>
      <c r="U461" s="136"/>
      <c r="V461" s="136"/>
      <c r="W461" s="136"/>
      <c r="X461" s="136"/>
      <c r="Y461" s="136"/>
      <c r="Z461" s="136"/>
      <c r="AA461" s="136"/>
      <c r="AB461" s="136"/>
      <c r="AC461" s="136"/>
      <c r="AD461" s="136"/>
      <c r="AE461" s="136"/>
      <c r="AF461" s="136"/>
      <c r="AG461" s="136"/>
      <c r="AH461" s="136"/>
      <c r="AI461" s="136"/>
      <c r="AJ461" s="136"/>
      <c r="AK461" s="136"/>
      <c r="AL461" s="136"/>
      <c r="AM461" s="136"/>
      <c r="AN461" s="136"/>
      <c r="AO461" s="136"/>
      <c r="AP461" s="136"/>
      <c r="AQ461" s="136"/>
      <c r="AR461" s="211"/>
      <c r="AS461" s="136"/>
      <c r="AT461" s="136"/>
      <c r="AU461" s="136"/>
      <c r="AV461" s="136"/>
      <c r="AW461" s="136"/>
      <c r="AX461" s="136"/>
      <c r="AY461" s="136"/>
      <c r="AZ461" s="136"/>
      <c r="BA461" s="136"/>
      <c r="BB461" s="136"/>
      <c r="BC461" s="136"/>
      <c r="BD461" s="136"/>
      <c r="BE461" s="136"/>
      <c r="BF461" s="136"/>
      <c r="BG461" s="136"/>
      <c r="BH461" s="136"/>
      <c r="BI461" s="136"/>
      <c r="BJ461" s="136"/>
      <c r="BK461" s="136"/>
      <c r="BL461" s="136"/>
      <c r="BM461" s="136"/>
      <c r="BN461" s="136"/>
      <c r="BO461" s="136"/>
      <c r="BP461" s="136"/>
      <c r="BQ461" s="136"/>
      <c r="BR461" s="136"/>
      <c r="BS461" s="136"/>
      <c r="BT461" s="136"/>
      <c r="BU461" s="136"/>
      <c r="BV461" s="136"/>
      <c r="BW461" s="136"/>
      <c r="BX461" s="136"/>
      <c r="BY461" s="136"/>
      <c r="BZ461" s="136"/>
      <c r="CA461" s="136"/>
      <c r="CB461" s="136"/>
      <c r="CC461" s="136"/>
      <c r="CD461" s="136"/>
      <c r="CE461" s="136"/>
      <c r="CF461" s="211"/>
      <c r="CG461" s="136"/>
      <c r="CH461" s="136"/>
      <c r="CI461" s="136"/>
      <c r="CJ461" s="136"/>
      <c r="CK461" s="136"/>
      <c r="CL461" s="136"/>
      <c r="CM461" s="136"/>
      <c r="CN461" s="136"/>
      <c r="CO461" s="136"/>
      <c r="CP461" s="136"/>
      <c r="CQ461" s="136"/>
      <c r="CR461" s="136"/>
      <c r="CS461" s="136"/>
      <c r="CT461" s="136"/>
      <c r="CU461" s="136"/>
      <c r="CV461" s="136"/>
      <c r="CW461" s="136"/>
      <c r="CX461" s="136"/>
      <c r="CY461" s="136"/>
      <c r="CZ461" s="136"/>
      <c r="DA461" s="136"/>
      <c r="DB461" s="136"/>
      <c r="DC461" s="211"/>
      <c r="DD461" s="136"/>
      <c r="DE461" s="136"/>
      <c r="DF461" s="136"/>
      <c r="DG461" s="136"/>
      <c r="DH461" s="136"/>
      <c r="DI461" s="136"/>
      <c r="DJ461" s="136"/>
      <c r="DK461" s="136"/>
      <c r="DL461" s="136"/>
      <c r="DM461" s="136"/>
      <c r="DN461" s="136"/>
      <c r="DO461" s="136"/>
      <c r="DP461" s="136"/>
      <c r="DQ461" s="136"/>
      <c r="DR461" s="136"/>
      <c r="DS461" s="136"/>
      <c r="DT461" s="136"/>
      <c r="DU461" s="136"/>
      <c r="DV461" s="136"/>
      <c r="DW461" s="136"/>
      <c r="DX461" s="136"/>
    </row>
    <row r="462" spans="1:128" ht="12.75" customHeight="1">
      <c r="A462" s="136"/>
      <c r="B462" s="136"/>
      <c r="C462" s="136"/>
      <c r="D462" s="136"/>
      <c r="E462" s="136"/>
      <c r="F462" s="136"/>
      <c r="G462" s="136"/>
      <c r="H462" s="136"/>
      <c r="I462" s="136"/>
      <c r="J462" s="136"/>
      <c r="K462" s="136"/>
      <c r="L462" s="136"/>
      <c r="M462" s="136"/>
      <c r="N462" s="136"/>
      <c r="O462" s="136"/>
      <c r="P462" s="136"/>
      <c r="Q462" s="136"/>
      <c r="R462" s="136"/>
      <c r="S462" s="136"/>
      <c r="T462" s="136"/>
      <c r="U462" s="136"/>
      <c r="V462" s="136"/>
      <c r="W462" s="136"/>
      <c r="X462" s="136"/>
      <c r="Y462" s="136"/>
      <c r="Z462" s="136"/>
      <c r="AA462" s="136"/>
      <c r="AB462" s="136"/>
      <c r="AC462" s="136"/>
      <c r="AD462" s="136"/>
      <c r="AE462" s="136"/>
      <c r="AF462" s="136"/>
      <c r="AG462" s="136"/>
      <c r="AH462" s="136"/>
      <c r="AI462" s="136"/>
      <c r="AJ462" s="136"/>
      <c r="AK462" s="136"/>
      <c r="AL462" s="136"/>
      <c r="AM462" s="136"/>
      <c r="AN462" s="136"/>
      <c r="AO462" s="136"/>
      <c r="AP462" s="136"/>
      <c r="AQ462" s="136"/>
      <c r="AR462" s="211"/>
      <c r="AS462" s="136"/>
      <c r="AT462" s="136"/>
      <c r="AU462" s="136"/>
      <c r="AV462" s="136"/>
      <c r="AW462" s="136"/>
      <c r="AX462" s="136"/>
      <c r="AY462" s="136"/>
      <c r="AZ462" s="136"/>
      <c r="BA462" s="136"/>
      <c r="BB462" s="136"/>
      <c r="BC462" s="136"/>
      <c r="BD462" s="136"/>
      <c r="BE462" s="136"/>
      <c r="BF462" s="136"/>
      <c r="BG462" s="136"/>
      <c r="BH462" s="136"/>
      <c r="BI462" s="136"/>
      <c r="BJ462" s="136"/>
      <c r="BK462" s="136"/>
      <c r="BL462" s="136"/>
      <c r="BM462" s="136"/>
      <c r="BN462" s="136"/>
      <c r="BO462" s="136"/>
      <c r="BP462" s="136"/>
      <c r="BQ462" s="136"/>
      <c r="BR462" s="136"/>
      <c r="BS462" s="136"/>
      <c r="BT462" s="136"/>
      <c r="BU462" s="136"/>
      <c r="BV462" s="136"/>
      <c r="BW462" s="136"/>
      <c r="BX462" s="136"/>
      <c r="BY462" s="136"/>
      <c r="BZ462" s="136"/>
      <c r="CA462" s="136"/>
      <c r="CB462" s="136"/>
      <c r="CC462" s="136"/>
      <c r="CD462" s="136"/>
      <c r="CE462" s="136"/>
      <c r="CF462" s="211"/>
      <c r="CG462" s="136"/>
      <c r="CH462" s="136"/>
      <c r="CI462" s="136"/>
      <c r="CJ462" s="136"/>
      <c r="CK462" s="136"/>
      <c r="CL462" s="136"/>
      <c r="CM462" s="136"/>
      <c r="CN462" s="136"/>
      <c r="CO462" s="136"/>
      <c r="CP462" s="136"/>
      <c r="CQ462" s="136"/>
      <c r="CR462" s="136"/>
      <c r="CS462" s="136"/>
      <c r="CT462" s="136"/>
      <c r="CU462" s="136"/>
      <c r="CV462" s="136"/>
      <c r="CW462" s="136"/>
      <c r="CX462" s="136"/>
      <c r="CY462" s="136"/>
      <c r="CZ462" s="136"/>
      <c r="DA462" s="136"/>
      <c r="DB462" s="136"/>
      <c r="DC462" s="211"/>
      <c r="DD462" s="136"/>
      <c r="DE462" s="136"/>
      <c r="DF462" s="136"/>
      <c r="DG462" s="136"/>
      <c r="DH462" s="136"/>
      <c r="DI462" s="136"/>
      <c r="DJ462" s="136"/>
      <c r="DK462" s="136"/>
      <c r="DL462" s="136"/>
      <c r="DM462" s="136"/>
      <c r="DN462" s="136"/>
      <c r="DO462" s="136"/>
      <c r="DP462" s="136"/>
      <c r="DQ462" s="136"/>
      <c r="DR462" s="136"/>
      <c r="DS462" s="136"/>
      <c r="DT462" s="136"/>
      <c r="DU462" s="136"/>
      <c r="DV462" s="136"/>
      <c r="DW462" s="136"/>
      <c r="DX462" s="136"/>
    </row>
    <row r="463" spans="1:128" ht="12.75" customHeight="1">
      <c r="A463" s="136"/>
      <c r="B463" s="136"/>
      <c r="C463" s="136"/>
      <c r="D463" s="136"/>
      <c r="E463" s="136"/>
      <c r="F463" s="136"/>
      <c r="G463" s="136"/>
      <c r="H463" s="136"/>
      <c r="I463" s="136"/>
      <c r="J463" s="136"/>
      <c r="K463" s="136"/>
      <c r="L463" s="136"/>
      <c r="M463" s="136"/>
      <c r="N463" s="136"/>
      <c r="O463" s="136"/>
      <c r="P463" s="136"/>
      <c r="Q463" s="136"/>
      <c r="R463" s="136"/>
      <c r="S463" s="136"/>
      <c r="T463" s="136"/>
      <c r="U463" s="136"/>
      <c r="V463" s="136"/>
      <c r="W463" s="136"/>
      <c r="X463" s="136"/>
      <c r="Y463" s="136"/>
      <c r="Z463" s="136"/>
      <c r="AA463" s="136"/>
      <c r="AB463" s="136"/>
      <c r="AC463" s="136"/>
      <c r="AD463" s="136"/>
      <c r="AE463" s="136"/>
      <c r="AF463" s="136"/>
      <c r="AG463" s="136"/>
      <c r="AH463" s="136"/>
      <c r="AI463" s="136"/>
      <c r="AJ463" s="136"/>
      <c r="AK463" s="136"/>
      <c r="AL463" s="136"/>
      <c r="AM463" s="136"/>
      <c r="AN463" s="136"/>
      <c r="AO463" s="136"/>
      <c r="AP463" s="136"/>
      <c r="AQ463" s="136"/>
      <c r="AR463" s="211"/>
      <c r="AS463" s="136"/>
      <c r="AT463" s="136"/>
      <c r="AU463" s="136"/>
      <c r="AV463" s="136"/>
      <c r="AW463" s="136"/>
      <c r="AX463" s="136"/>
      <c r="AY463" s="136"/>
      <c r="AZ463" s="136"/>
      <c r="BA463" s="136"/>
      <c r="BB463" s="136"/>
      <c r="BC463" s="136"/>
      <c r="BD463" s="136"/>
      <c r="BE463" s="136"/>
      <c r="BF463" s="136"/>
      <c r="BG463" s="136"/>
      <c r="BH463" s="136"/>
      <c r="BI463" s="136"/>
      <c r="BJ463" s="136"/>
      <c r="BK463" s="136"/>
      <c r="BL463" s="136"/>
      <c r="BM463" s="136"/>
      <c r="BN463" s="136"/>
      <c r="BO463" s="136"/>
      <c r="BP463" s="136"/>
      <c r="BQ463" s="136"/>
      <c r="BR463" s="136"/>
      <c r="BS463" s="136"/>
      <c r="BT463" s="136"/>
      <c r="BU463" s="136"/>
      <c r="BV463" s="136"/>
      <c r="BW463" s="136"/>
      <c r="BX463" s="136"/>
      <c r="BY463" s="136"/>
      <c r="BZ463" s="136"/>
      <c r="CA463" s="136"/>
      <c r="CB463" s="136"/>
      <c r="CC463" s="136"/>
      <c r="CD463" s="136"/>
      <c r="CE463" s="136"/>
      <c r="CF463" s="211"/>
      <c r="CG463" s="136"/>
      <c r="CH463" s="136"/>
      <c r="CI463" s="136"/>
      <c r="CJ463" s="136"/>
      <c r="CK463" s="136"/>
      <c r="CL463" s="136"/>
      <c r="CM463" s="136"/>
      <c r="CN463" s="136"/>
      <c r="CO463" s="136"/>
      <c r="CP463" s="136"/>
      <c r="CQ463" s="136"/>
      <c r="CR463" s="136"/>
      <c r="CS463" s="136"/>
      <c r="CT463" s="136"/>
      <c r="CU463" s="136"/>
      <c r="CV463" s="136"/>
      <c r="CW463" s="136"/>
      <c r="CX463" s="136"/>
      <c r="CY463" s="136"/>
      <c r="CZ463" s="136"/>
      <c r="DA463" s="136"/>
      <c r="DB463" s="136"/>
      <c r="DC463" s="211"/>
      <c r="DD463" s="136"/>
      <c r="DE463" s="136"/>
      <c r="DF463" s="136"/>
      <c r="DG463" s="136"/>
      <c r="DH463" s="136"/>
      <c r="DI463" s="136"/>
      <c r="DJ463" s="136"/>
      <c r="DK463" s="136"/>
      <c r="DL463" s="136"/>
      <c r="DM463" s="136"/>
      <c r="DN463" s="136"/>
      <c r="DO463" s="136"/>
      <c r="DP463" s="136"/>
      <c r="DQ463" s="136"/>
      <c r="DR463" s="136"/>
      <c r="DS463" s="136"/>
      <c r="DT463" s="136"/>
      <c r="DU463" s="136"/>
      <c r="DV463" s="136"/>
      <c r="DW463" s="136"/>
      <c r="DX463" s="136"/>
    </row>
    <row r="464" spans="1:128" ht="12.75" customHeight="1">
      <c r="A464" s="136"/>
      <c r="B464" s="136"/>
      <c r="C464" s="136"/>
      <c r="D464" s="136"/>
      <c r="E464" s="136"/>
      <c r="F464" s="136"/>
      <c r="G464" s="136"/>
      <c r="H464" s="136"/>
      <c r="I464" s="136"/>
      <c r="J464" s="136"/>
      <c r="K464" s="136"/>
      <c r="L464" s="136"/>
      <c r="M464" s="136"/>
      <c r="N464" s="136"/>
      <c r="O464" s="136"/>
      <c r="P464" s="136"/>
      <c r="Q464" s="136"/>
      <c r="R464" s="136"/>
      <c r="S464" s="136"/>
      <c r="T464" s="136"/>
      <c r="U464" s="136"/>
      <c r="V464" s="136"/>
      <c r="W464" s="136"/>
      <c r="X464" s="136"/>
      <c r="Y464" s="136"/>
      <c r="Z464" s="136"/>
      <c r="AA464" s="136"/>
      <c r="AB464" s="136"/>
      <c r="AC464" s="136"/>
      <c r="AD464" s="136"/>
      <c r="AE464" s="136"/>
      <c r="AF464" s="136"/>
      <c r="AG464" s="136"/>
      <c r="AH464" s="136"/>
      <c r="AI464" s="136"/>
      <c r="AJ464" s="136"/>
      <c r="AK464" s="136"/>
      <c r="AL464" s="136"/>
      <c r="AM464" s="136"/>
      <c r="AN464" s="136"/>
      <c r="AO464" s="136"/>
      <c r="AP464" s="136"/>
      <c r="AQ464" s="136"/>
      <c r="AR464" s="211"/>
      <c r="AS464" s="136"/>
      <c r="AT464" s="136"/>
      <c r="AU464" s="136"/>
      <c r="AV464" s="136"/>
      <c r="AW464" s="136"/>
      <c r="AX464" s="136"/>
      <c r="AY464" s="136"/>
      <c r="AZ464" s="136"/>
      <c r="BA464" s="136"/>
      <c r="BB464" s="136"/>
      <c r="BC464" s="136"/>
      <c r="BD464" s="136"/>
      <c r="BE464" s="136"/>
      <c r="BF464" s="136"/>
      <c r="BG464" s="136"/>
      <c r="BH464" s="136"/>
      <c r="BI464" s="136"/>
      <c r="BJ464" s="136"/>
      <c r="BK464" s="136"/>
      <c r="BL464" s="136"/>
      <c r="BM464" s="136"/>
      <c r="BN464" s="136"/>
      <c r="BO464" s="136"/>
      <c r="BP464" s="136"/>
      <c r="BQ464" s="136"/>
      <c r="BR464" s="136"/>
      <c r="BS464" s="136"/>
      <c r="BT464" s="136"/>
      <c r="BU464" s="136"/>
      <c r="BV464" s="136"/>
      <c r="BW464" s="136"/>
      <c r="BX464" s="136"/>
      <c r="BY464" s="136"/>
      <c r="BZ464" s="136"/>
      <c r="CA464" s="136"/>
      <c r="CB464" s="136"/>
      <c r="CC464" s="136"/>
      <c r="CD464" s="136"/>
      <c r="CE464" s="136"/>
      <c r="CF464" s="211"/>
      <c r="CG464" s="136"/>
      <c r="CH464" s="136"/>
      <c r="CI464" s="136"/>
      <c r="CJ464" s="136"/>
      <c r="CK464" s="136"/>
      <c r="CL464" s="136"/>
      <c r="CM464" s="136"/>
      <c r="CN464" s="136"/>
      <c r="CO464" s="136"/>
      <c r="CP464" s="136"/>
      <c r="CQ464" s="136"/>
      <c r="CR464" s="136"/>
      <c r="CS464" s="136"/>
      <c r="CT464" s="136"/>
      <c r="CU464" s="136"/>
      <c r="CV464" s="136"/>
      <c r="CW464" s="136"/>
      <c r="CX464" s="136"/>
      <c r="CY464" s="136"/>
      <c r="CZ464" s="136"/>
      <c r="DA464" s="136"/>
      <c r="DB464" s="136"/>
      <c r="DC464" s="211"/>
      <c r="DD464" s="136"/>
      <c r="DE464" s="136"/>
      <c r="DF464" s="136"/>
      <c r="DG464" s="136"/>
      <c r="DH464" s="136"/>
      <c r="DI464" s="136"/>
      <c r="DJ464" s="136"/>
      <c r="DK464" s="136"/>
      <c r="DL464" s="136"/>
      <c r="DM464" s="136"/>
      <c r="DN464" s="136"/>
      <c r="DO464" s="136"/>
      <c r="DP464" s="136"/>
      <c r="DQ464" s="136"/>
      <c r="DR464" s="136"/>
      <c r="DS464" s="136"/>
      <c r="DT464" s="136"/>
      <c r="DU464" s="136"/>
      <c r="DV464" s="136"/>
      <c r="DW464" s="136"/>
      <c r="DX464" s="136"/>
    </row>
    <row r="465" spans="1:128" ht="12.75" customHeight="1">
      <c r="A465" s="136"/>
      <c r="B465" s="136"/>
      <c r="C465" s="136"/>
      <c r="D465" s="136"/>
      <c r="E465" s="136"/>
      <c r="F465" s="136"/>
      <c r="G465" s="136"/>
      <c r="H465" s="136"/>
      <c r="I465" s="136"/>
      <c r="J465" s="136"/>
      <c r="K465" s="136"/>
      <c r="L465" s="136"/>
      <c r="M465" s="136"/>
      <c r="N465" s="136"/>
      <c r="O465" s="136"/>
      <c r="P465" s="136"/>
      <c r="Q465" s="136"/>
      <c r="R465" s="136"/>
      <c r="S465" s="136"/>
      <c r="T465" s="136"/>
      <c r="U465" s="136"/>
      <c r="V465" s="136"/>
      <c r="W465" s="136"/>
      <c r="X465" s="136"/>
      <c r="Y465" s="136"/>
      <c r="Z465" s="136"/>
      <c r="AA465" s="136"/>
      <c r="AB465" s="136"/>
      <c r="AC465" s="136"/>
      <c r="AD465" s="136"/>
      <c r="AE465" s="136"/>
      <c r="AF465" s="136"/>
      <c r="AG465" s="136"/>
      <c r="AH465" s="136"/>
      <c r="AI465" s="136"/>
      <c r="AJ465" s="136"/>
      <c r="AK465" s="136"/>
      <c r="AL465" s="136"/>
      <c r="AM465" s="136"/>
      <c r="AN465" s="136"/>
      <c r="AO465" s="136"/>
      <c r="AP465" s="136"/>
      <c r="AQ465" s="136"/>
      <c r="AR465" s="211"/>
      <c r="AS465" s="136"/>
      <c r="AT465" s="136"/>
      <c r="AU465" s="136"/>
      <c r="AV465" s="136"/>
      <c r="AW465" s="136"/>
      <c r="AX465" s="136"/>
      <c r="AY465" s="136"/>
      <c r="AZ465" s="136"/>
      <c r="BA465" s="136"/>
      <c r="BB465" s="136"/>
      <c r="BC465" s="136"/>
      <c r="BD465" s="136"/>
      <c r="BE465" s="136"/>
      <c r="BF465" s="136"/>
      <c r="BG465" s="136"/>
      <c r="BH465" s="136"/>
      <c r="BI465" s="136"/>
      <c r="BJ465" s="136"/>
      <c r="BK465" s="136"/>
      <c r="BL465" s="136"/>
      <c r="BM465" s="136"/>
      <c r="BN465" s="136"/>
      <c r="BO465" s="136"/>
      <c r="BP465" s="136"/>
      <c r="BQ465" s="136"/>
      <c r="BR465" s="136"/>
      <c r="BS465" s="136"/>
      <c r="BT465" s="136"/>
      <c r="BU465" s="136"/>
      <c r="BV465" s="136"/>
      <c r="BW465" s="136"/>
      <c r="BX465" s="136"/>
      <c r="BY465" s="136"/>
      <c r="BZ465" s="136"/>
      <c r="CA465" s="136"/>
      <c r="CB465" s="136"/>
      <c r="CC465" s="136"/>
      <c r="CD465" s="136"/>
      <c r="CE465" s="136"/>
      <c r="CF465" s="211"/>
      <c r="CG465" s="136"/>
      <c r="CH465" s="136"/>
      <c r="CI465" s="136"/>
      <c r="CJ465" s="136"/>
      <c r="CK465" s="136"/>
      <c r="CL465" s="136"/>
      <c r="CM465" s="136"/>
      <c r="CN465" s="136"/>
      <c r="CO465" s="136"/>
      <c r="CP465" s="136"/>
      <c r="CQ465" s="136"/>
      <c r="CR465" s="136"/>
      <c r="CS465" s="136"/>
      <c r="CT465" s="136"/>
      <c r="CU465" s="136"/>
      <c r="CV465" s="136"/>
      <c r="CW465" s="136"/>
      <c r="CX465" s="136"/>
      <c r="CY465" s="136"/>
      <c r="CZ465" s="136"/>
      <c r="DA465" s="136"/>
      <c r="DB465" s="136"/>
      <c r="DC465" s="211"/>
      <c r="DD465" s="136"/>
      <c r="DE465" s="136"/>
      <c r="DF465" s="136"/>
      <c r="DG465" s="136"/>
      <c r="DH465" s="136"/>
      <c r="DI465" s="136"/>
      <c r="DJ465" s="136"/>
      <c r="DK465" s="136"/>
      <c r="DL465" s="136"/>
      <c r="DM465" s="136"/>
      <c r="DN465" s="136"/>
      <c r="DO465" s="136"/>
      <c r="DP465" s="136"/>
      <c r="DQ465" s="136"/>
      <c r="DR465" s="136"/>
      <c r="DS465" s="136"/>
      <c r="DT465" s="136"/>
      <c r="DU465" s="136"/>
      <c r="DV465" s="136"/>
      <c r="DW465" s="136"/>
      <c r="DX465" s="136"/>
    </row>
    <row r="466" spans="1:128" ht="12.75" customHeight="1">
      <c r="A466" s="136"/>
      <c r="B466" s="136"/>
      <c r="C466" s="136"/>
      <c r="D466" s="136"/>
      <c r="E466" s="136"/>
      <c r="F466" s="136"/>
      <c r="G466" s="136"/>
      <c r="H466" s="136"/>
      <c r="I466" s="136"/>
      <c r="J466" s="136"/>
      <c r="K466" s="136"/>
      <c r="L466" s="136"/>
      <c r="M466" s="136"/>
      <c r="N466" s="136"/>
      <c r="O466" s="136"/>
      <c r="P466" s="136"/>
      <c r="Q466" s="136"/>
      <c r="R466" s="136"/>
      <c r="S466" s="136"/>
      <c r="T466" s="136"/>
      <c r="U466" s="136"/>
      <c r="V466" s="136"/>
      <c r="W466" s="136"/>
      <c r="X466" s="136"/>
      <c r="Y466" s="136"/>
      <c r="Z466" s="136"/>
      <c r="AA466" s="136"/>
      <c r="AB466" s="136"/>
      <c r="AC466" s="136"/>
      <c r="AD466" s="136"/>
      <c r="AE466" s="136"/>
      <c r="AF466" s="136"/>
      <c r="AG466" s="136"/>
      <c r="AH466" s="136"/>
      <c r="AI466" s="136"/>
      <c r="AJ466" s="136"/>
      <c r="AK466" s="136"/>
      <c r="AL466" s="136"/>
      <c r="AM466" s="136"/>
      <c r="AN466" s="136"/>
      <c r="AO466" s="136"/>
      <c r="AP466" s="136"/>
      <c r="AQ466" s="136"/>
      <c r="AR466" s="211"/>
      <c r="AS466" s="136"/>
      <c r="AT466" s="136"/>
      <c r="AU466" s="136"/>
      <c r="AV466" s="136"/>
      <c r="AW466" s="136"/>
      <c r="AX466" s="136"/>
      <c r="AY466" s="136"/>
      <c r="AZ466" s="136"/>
      <c r="BA466" s="136"/>
      <c r="BB466" s="136"/>
      <c r="BC466" s="136"/>
      <c r="BD466" s="136"/>
      <c r="BE466" s="136"/>
      <c r="BF466" s="136"/>
      <c r="BG466" s="136"/>
      <c r="BH466" s="136"/>
      <c r="BI466" s="136"/>
      <c r="BJ466" s="136"/>
      <c r="BK466" s="136"/>
      <c r="BL466" s="136"/>
      <c r="BM466" s="136"/>
      <c r="BN466" s="136"/>
      <c r="BO466" s="136"/>
      <c r="BP466" s="136"/>
      <c r="BQ466" s="136"/>
      <c r="BR466" s="136"/>
      <c r="BS466" s="136"/>
      <c r="BT466" s="136"/>
      <c r="BU466" s="136"/>
      <c r="BV466" s="136"/>
      <c r="BW466" s="136"/>
      <c r="BX466" s="136"/>
      <c r="BY466" s="136"/>
      <c r="BZ466" s="136"/>
      <c r="CA466" s="136"/>
      <c r="CB466" s="136"/>
      <c r="CC466" s="136"/>
      <c r="CD466" s="136"/>
      <c r="CE466" s="136"/>
      <c r="CF466" s="211"/>
      <c r="CG466" s="136"/>
      <c r="CH466" s="136"/>
      <c r="CI466" s="136"/>
      <c r="CJ466" s="136"/>
      <c r="CK466" s="136"/>
      <c r="CL466" s="136"/>
      <c r="CM466" s="136"/>
      <c r="CN466" s="136"/>
      <c r="CO466" s="136"/>
      <c r="CP466" s="136"/>
      <c r="CQ466" s="136"/>
      <c r="CR466" s="136"/>
      <c r="CS466" s="136"/>
      <c r="CT466" s="136"/>
      <c r="CU466" s="136"/>
      <c r="CV466" s="136"/>
      <c r="CW466" s="136"/>
      <c r="CX466" s="136"/>
      <c r="CY466" s="136"/>
      <c r="CZ466" s="136"/>
      <c r="DA466" s="136"/>
      <c r="DB466" s="136"/>
      <c r="DC466" s="211"/>
      <c r="DD466" s="136"/>
      <c r="DE466" s="136"/>
      <c r="DF466" s="136"/>
      <c r="DG466" s="136"/>
      <c r="DH466" s="136"/>
      <c r="DI466" s="136"/>
      <c r="DJ466" s="136"/>
      <c r="DK466" s="136"/>
      <c r="DL466" s="136"/>
      <c r="DM466" s="136"/>
      <c r="DN466" s="136"/>
      <c r="DO466" s="136"/>
      <c r="DP466" s="136"/>
      <c r="DQ466" s="136"/>
      <c r="DR466" s="136"/>
      <c r="DS466" s="136"/>
      <c r="DT466" s="136"/>
      <c r="DU466" s="136"/>
      <c r="DV466" s="136"/>
      <c r="DW466" s="136"/>
      <c r="DX466" s="136"/>
    </row>
    <row r="467" spans="1:128" ht="12.75" customHeight="1">
      <c r="A467" s="136"/>
      <c r="B467" s="136"/>
      <c r="C467" s="136"/>
      <c r="D467" s="136"/>
      <c r="E467" s="136"/>
      <c r="F467" s="136"/>
      <c r="G467" s="136"/>
      <c r="H467" s="136"/>
      <c r="I467" s="136"/>
      <c r="J467" s="136"/>
      <c r="K467" s="136"/>
      <c r="L467" s="136"/>
      <c r="M467" s="136"/>
      <c r="N467" s="136"/>
      <c r="O467" s="136"/>
      <c r="P467" s="136"/>
      <c r="Q467" s="136"/>
      <c r="R467" s="136"/>
      <c r="S467" s="136"/>
      <c r="T467" s="136"/>
      <c r="U467" s="136"/>
      <c r="V467" s="136"/>
      <c r="W467" s="136"/>
      <c r="X467" s="136"/>
      <c r="Y467" s="136"/>
      <c r="Z467" s="136"/>
      <c r="AA467" s="136"/>
      <c r="AB467" s="136"/>
      <c r="AC467" s="136"/>
      <c r="AD467" s="136"/>
      <c r="AE467" s="136"/>
      <c r="AF467" s="136"/>
      <c r="AG467" s="136"/>
      <c r="AH467" s="136"/>
      <c r="AI467" s="136"/>
      <c r="AJ467" s="136"/>
      <c r="AK467" s="136"/>
      <c r="AL467" s="136"/>
      <c r="AM467" s="136"/>
      <c r="AN467" s="136"/>
      <c r="AO467" s="136"/>
      <c r="AP467" s="136"/>
      <c r="AQ467" s="136"/>
      <c r="AR467" s="211"/>
      <c r="AS467" s="136"/>
      <c r="AT467" s="136"/>
      <c r="AU467" s="136"/>
      <c r="AV467" s="136"/>
      <c r="AW467" s="136"/>
      <c r="AX467" s="136"/>
      <c r="AY467" s="136"/>
      <c r="AZ467" s="136"/>
      <c r="BA467" s="136"/>
      <c r="BB467" s="136"/>
      <c r="BC467" s="136"/>
      <c r="BD467" s="136"/>
      <c r="BE467" s="136"/>
      <c r="BF467" s="136"/>
      <c r="BG467" s="136"/>
      <c r="BH467" s="136"/>
      <c r="BI467" s="136"/>
      <c r="BJ467" s="136"/>
      <c r="BK467" s="136"/>
      <c r="BL467" s="136"/>
      <c r="BM467" s="136"/>
      <c r="BN467" s="136"/>
      <c r="BO467" s="136"/>
      <c r="BP467" s="136"/>
      <c r="BQ467" s="136"/>
      <c r="BR467" s="136"/>
      <c r="BS467" s="136"/>
      <c r="BT467" s="136"/>
      <c r="BU467" s="136"/>
      <c r="BV467" s="136"/>
      <c r="BW467" s="136"/>
      <c r="BX467" s="136"/>
      <c r="BY467" s="136"/>
      <c r="BZ467" s="136"/>
      <c r="CA467" s="136"/>
      <c r="CB467" s="136"/>
      <c r="CC467" s="136"/>
      <c r="CD467" s="136"/>
      <c r="CE467" s="136"/>
      <c r="CF467" s="211"/>
      <c r="CG467" s="136"/>
      <c r="CH467" s="136"/>
      <c r="CI467" s="136"/>
      <c r="CJ467" s="136"/>
      <c r="CK467" s="136"/>
      <c r="CL467" s="136"/>
      <c r="CM467" s="136"/>
      <c r="CN467" s="136"/>
      <c r="CO467" s="136"/>
      <c r="CP467" s="136"/>
      <c r="CQ467" s="136"/>
      <c r="CR467" s="136"/>
      <c r="CS467" s="136"/>
      <c r="CT467" s="136"/>
      <c r="CU467" s="136"/>
      <c r="CV467" s="136"/>
      <c r="CW467" s="136"/>
      <c r="CX467" s="136"/>
      <c r="CY467" s="136"/>
      <c r="CZ467" s="136"/>
      <c r="DA467" s="136"/>
      <c r="DB467" s="136"/>
      <c r="DC467" s="211"/>
      <c r="DD467" s="136"/>
      <c r="DE467" s="136"/>
      <c r="DF467" s="136"/>
      <c r="DG467" s="136"/>
      <c r="DH467" s="136"/>
      <c r="DI467" s="136"/>
      <c r="DJ467" s="136"/>
      <c r="DK467" s="136"/>
      <c r="DL467" s="136"/>
      <c r="DM467" s="136"/>
      <c r="DN467" s="136"/>
      <c r="DO467" s="136"/>
      <c r="DP467" s="136"/>
      <c r="DQ467" s="136"/>
      <c r="DR467" s="136"/>
      <c r="DS467" s="136"/>
      <c r="DT467" s="136"/>
      <c r="DU467" s="136"/>
      <c r="DV467" s="136"/>
      <c r="DW467" s="136"/>
      <c r="DX467" s="136"/>
    </row>
    <row r="468" spans="1:128" ht="12.75" customHeight="1">
      <c r="A468" s="136"/>
      <c r="B468" s="136"/>
      <c r="C468" s="136"/>
      <c r="D468" s="136"/>
      <c r="E468" s="136"/>
      <c r="F468" s="136"/>
      <c r="G468" s="136"/>
      <c r="H468" s="136"/>
      <c r="I468" s="136"/>
      <c r="J468" s="136"/>
      <c r="K468" s="136"/>
      <c r="L468" s="136"/>
      <c r="M468" s="136"/>
      <c r="N468" s="136"/>
      <c r="O468" s="136"/>
      <c r="P468" s="136"/>
      <c r="Q468" s="136"/>
      <c r="R468" s="136"/>
      <c r="S468" s="136"/>
      <c r="T468" s="136"/>
      <c r="U468" s="136"/>
      <c r="V468" s="136"/>
      <c r="W468" s="136"/>
      <c r="X468" s="136"/>
      <c r="Y468" s="136"/>
      <c r="Z468" s="136"/>
      <c r="AA468" s="136"/>
      <c r="AB468" s="136"/>
      <c r="AC468" s="136"/>
      <c r="AD468" s="136"/>
      <c r="AE468" s="136"/>
      <c r="AF468" s="136"/>
      <c r="AG468" s="136"/>
      <c r="AH468" s="136"/>
      <c r="AI468" s="136"/>
      <c r="AJ468" s="136"/>
      <c r="AK468" s="136"/>
      <c r="AL468" s="136"/>
      <c r="AM468" s="136"/>
      <c r="AN468" s="136"/>
      <c r="AO468" s="136"/>
      <c r="AP468" s="136"/>
      <c r="AQ468" s="136"/>
      <c r="AR468" s="211"/>
      <c r="AS468" s="136"/>
      <c r="AT468" s="136"/>
      <c r="AU468" s="136"/>
      <c r="AV468" s="136"/>
      <c r="AW468" s="136"/>
      <c r="AX468" s="136"/>
      <c r="AY468" s="136"/>
      <c r="AZ468" s="136"/>
      <c r="BA468" s="136"/>
      <c r="BB468" s="136"/>
      <c r="BC468" s="136"/>
      <c r="BD468" s="136"/>
      <c r="BE468" s="136"/>
      <c r="BF468" s="136"/>
      <c r="BG468" s="136"/>
      <c r="BH468" s="136"/>
      <c r="BI468" s="136"/>
      <c r="BJ468" s="136"/>
      <c r="BK468" s="136"/>
      <c r="BL468" s="136"/>
      <c r="BM468" s="136"/>
      <c r="BN468" s="136"/>
      <c r="BO468" s="136"/>
      <c r="BP468" s="136"/>
      <c r="BQ468" s="136"/>
      <c r="BR468" s="136"/>
      <c r="BS468" s="136"/>
      <c r="BT468" s="136"/>
      <c r="BU468" s="136"/>
      <c r="BV468" s="136"/>
      <c r="BW468" s="136"/>
      <c r="BX468" s="136"/>
      <c r="BY468" s="136"/>
      <c r="BZ468" s="136"/>
      <c r="CA468" s="136"/>
      <c r="CB468" s="136"/>
      <c r="CC468" s="136"/>
      <c r="CD468" s="136"/>
      <c r="CE468" s="136"/>
      <c r="CF468" s="211"/>
      <c r="CG468" s="136"/>
      <c r="CH468" s="136"/>
      <c r="CI468" s="136"/>
      <c r="CJ468" s="136"/>
      <c r="CK468" s="136"/>
      <c r="CL468" s="136"/>
      <c r="CM468" s="136"/>
      <c r="CN468" s="136"/>
      <c r="CO468" s="136"/>
      <c r="CP468" s="136"/>
      <c r="CQ468" s="136"/>
      <c r="CR468" s="136"/>
      <c r="CS468" s="136"/>
      <c r="CT468" s="136"/>
      <c r="CU468" s="136"/>
      <c r="CV468" s="136"/>
      <c r="CW468" s="136"/>
      <c r="CX468" s="136"/>
      <c r="CY468" s="136"/>
      <c r="CZ468" s="136"/>
      <c r="DA468" s="136"/>
      <c r="DB468" s="136"/>
      <c r="DC468" s="211"/>
      <c r="DD468" s="136"/>
      <c r="DE468" s="136"/>
      <c r="DF468" s="136"/>
      <c r="DG468" s="136"/>
      <c r="DH468" s="136"/>
      <c r="DI468" s="136"/>
      <c r="DJ468" s="136"/>
      <c r="DK468" s="136"/>
      <c r="DL468" s="136"/>
      <c r="DM468" s="136"/>
      <c r="DN468" s="136"/>
      <c r="DO468" s="136"/>
      <c r="DP468" s="136"/>
      <c r="DQ468" s="136"/>
      <c r="DR468" s="136"/>
      <c r="DS468" s="136"/>
      <c r="DT468" s="136"/>
      <c r="DU468" s="136"/>
      <c r="DV468" s="136"/>
      <c r="DW468" s="136"/>
      <c r="DX468" s="136"/>
    </row>
    <row r="469" spans="1:128" ht="12.75" customHeight="1">
      <c r="A469" s="136"/>
      <c r="B469" s="136"/>
      <c r="C469" s="136"/>
      <c r="D469" s="136"/>
      <c r="E469" s="136"/>
      <c r="F469" s="136"/>
      <c r="G469" s="136"/>
      <c r="H469" s="136"/>
      <c r="I469" s="136"/>
      <c r="J469" s="136"/>
      <c r="K469" s="136"/>
      <c r="L469" s="136"/>
      <c r="M469" s="136"/>
      <c r="N469" s="136"/>
      <c r="O469" s="136"/>
      <c r="P469" s="136"/>
      <c r="Q469" s="136"/>
      <c r="R469" s="136"/>
      <c r="S469" s="136"/>
      <c r="T469" s="136"/>
      <c r="U469" s="136"/>
      <c r="V469" s="136"/>
      <c r="W469" s="136"/>
      <c r="X469" s="136"/>
      <c r="Y469" s="136"/>
      <c r="Z469" s="136"/>
      <c r="AA469" s="136"/>
      <c r="AB469" s="136"/>
      <c r="AC469" s="136"/>
      <c r="AD469" s="136"/>
      <c r="AE469" s="136"/>
      <c r="AF469" s="136"/>
      <c r="AG469" s="136"/>
      <c r="AH469" s="136"/>
      <c r="AI469" s="136"/>
      <c r="AJ469" s="136"/>
      <c r="AK469" s="136"/>
      <c r="AL469" s="136"/>
      <c r="AM469" s="136"/>
      <c r="AN469" s="136"/>
      <c r="AO469" s="136"/>
      <c r="AP469" s="136"/>
      <c r="AQ469" s="136"/>
      <c r="AR469" s="211"/>
      <c r="AS469" s="136"/>
      <c r="AT469" s="136"/>
      <c r="AU469" s="136"/>
      <c r="AV469" s="136"/>
      <c r="AW469" s="136"/>
      <c r="AX469" s="136"/>
      <c r="AY469" s="136"/>
      <c r="AZ469" s="136"/>
      <c r="BA469" s="136"/>
      <c r="BB469" s="136"/>
      <c r="BC469" s="136"/>
      <c r="BD469" s="136"/>
      <c r="BE469" s="136"/>
      <c r="BF469" s="136"/>
      <c r="BG469" s="136"/>
      <c r="BH469" s="136"/>
      <c r="BI469" s="136"/>
      <c r="BJ469" s="136"/>
      <c r="BK469" s="136"/>
      <c r="BL469" s="136"/>
      <c r="BM469" s="136"/>
      <c r="BN469" s="136"/>
      <c r="BO469" s="136"/>
      <c r="BP469" s="136"/>
      <c r="BQ469" s="136"/>
      <c r="BR469" s="136"/>
      <c r="BS469" s="136"/>
      <c r="BT469" s="136"/>
      <c r="BU469" s="136"/>
      <c r="BV469" s="136"/>
      <c r="BW469" s="136"/>
      <c r="BX469" s="136"/>
      <c r="BY469" s="136"/>
      <c r="BZ469" s="136"/>
      <c r="CA469" s="136"/>
      <c r="CB469" s="136"/>
      <c r="CC469" s="136"/>
      <c r="CD469" s="136"/>
      <c r="CE469" s="136"/>
      <c r="CF469" s="211"/>
      <c r="CG469" s="136"/>
      <c r="CH469" s="136"/>
      <c r="CI469" s="136"/>
      <c r="CJ469" s="136"/>
      <c r="CK469" s="136"/>
      <c r="CL469" s="136"/>
      <c r="CM469" s="136"/>
      <c r="CN469" s="136"/>
      <c r="CO469" s="136"/>
      <c r="CP469" s="136"/>
      <c r="CQ469" s="136"/>
      <c r="CR469" s="136"/>
      <c r="CS469" s="136"/>
      <c r="CT469" s="136"/>
      <c r="CU469" s="136"/>
      <c r="CV469" s="136"/>
      <c r="CW469" s="136"/>
      <c r="CX469" s="136"/>
      <c r="CY469" s="136"/>
      <c r="CZ469" s="136"/>
      <c r="DA469" s="136"/>
      <c r="DB469" s="136"/>
      <c r="DC469" s="211"/>
      <c r="DD469" s="136"/>
      <c r="DE469" s="136"/>
      <c r="DF469" s="136"/>
      <c r="DG469" s="136"/>
      <c r="DH469" s="136"/>
      <c r="DI469" s="136"/>
      <c r="DJ469" s="136"/>
      <c r="DK469" s="136"/>
      <c r="DL469" s="136"/>
      <c r="DM469" s="136"/>
      <c r="DN469" s="136"/>
      <c r="DO469" s="136"/>
      <c r="DP469" s="136"/>
      <c r="DQ469" s="136"/>
      <c r="DR469" s="136"/>
      <c r="DS469" s="136"/>
      <c r="DT469" s="136"/>
      <c r="DU469" s="136"/>
      <c r="DV469" s="136"/>
      <c r="DW469" s="136"/>
      <c r="DX469" s="136"/>
    </row>
    <row r="470" spans="1:128" ht="12.75" customHeight="1">
      <c r="A470" s="136"/>
      <c r="B470" s="136"/>
      <c r="C470" s="136"/>
      <c r="D470" s="136"/>
      <c r="E470" s="136"/>
      <c r="F470" s="136"/>
      <c r="G470" s="136"/>
      <c r="H470" s="136"/>
      <c r="I470" s="136"/>
      <c r="J470" s="136"/>
      <c r="K470" s="136"/>
      <c r="L470" s="136"/>
      <c r="M470" s="136"/>
      <c r="N470" s="136"/>
      <c r="O470" s="136"/>
      <c r="P470" s="136"/>
      <c r="Q470" s="136"/>
      <c r="R470" s="136"/>
      <c r="S470" s="136"/>
      <c r="T470" s="136"/>
      <c r="U470" s="136"/>
      <c r="V470" s="136"/>
      <c r="W470" s="136"/>
      <c r="X470" s="136"/>
      <c r="Y470" s="136"/>
      <c r="Z470" s="136"/>
      <c r="AA470" s="136"/>
      <c r="AB470" s="136"/>
      <c r="AC470" s="136"/>
      <c r="AD470" s="136"/>
      <c r="AE470" s="136"/>
      <c r="AF470" s="136"/>
      <c r="AG470" s="136"/>
      <c r="AH470" s="136"/>
      <c r="AI470" s="136"/>
      <c r="AJ470" s="136"/>
      <c r="AK470" s="136"/>
      <c r="AL470" s="136"/>
      <c r="AM470" s="136"/>
      <c r="AN470" s="136"/>
      <c r="AO470" s="136"/>
      <c r="AP470" s="136"/>
      <c r="AQ470" s="136"/>
      <c r="AR470" s="211"/>
      <c r="AS470" s="136"/>
      <c r="AT470" s="136"/>
      <c r="AU470" s="136"/>
      <c r="AV470" s="136"/>
      <c r="AW470" s="136"/>
      <c r="AX470" s="136"/>
      <c r="AY470" s="136"/>
      <c r="AZ470" s="136"/>
      <c r="BA470" s="136"/>
      <c r="BB470" s="136"/>
      <c r="BC470" s="136"/>
      <c r="BD470" s="136"/>
      <c r="BE470" s="136"/>
      <c r="BF470" s="136"/>
      <c r="BG470" s="136"/>
      <c r="BH470" s="136"/>
      <c r="BI470" s="136"/>
      <c r="BJ470" s="136"/>
      <c r="BK470" s="136"/>
      <c r="BL470" s="136"/>
      <c r="BM470" s="136"/>
      <c r="BN470" s="136"/>
      <c r="BO470" s="136"/>
      <c r="BP470" s="136"/>
      <c r="BQ470" s="136"/>
      <c r="BR470" s="136"/>
      <c r="BS470" s="136"/>
      <c r="BT470" s="136"/>
      <c r="BU470" s="136"/>
      <c r="BV470" s="136"/>
      <c r="BW470" s="136"/>
      <c r="BX470" s="136"/>
      <c r="BY470" s="136"/>
      <c r="BZ470" s="136"/>
      <c r="CA470" s="136"/>
      <c r="CB470" s="136"/>
      <c r="CC470" s="136"/>
      <c r="CD470" s="136"/>
      <c r="CE470" s="136"/>
      <c r="CF470" s="211"/>
      <c r="CG470" s="136"/>
      <c r="CH470" s="136"/>
      <c r="CI470" s="136"/>
      <c r="CJ470" s="136"/>
      <c r="CK470" s="136"/>
      <c r="CL470" s="136"/>
      <c r="CM470" s="136"/>
      <c r="CN470" s="136"/>
      <c r="CO470" s="136"/>
      <c r="CP470" s="136"/>
      <c r="CQ470" s="136"/>
      <c r="CR470" s="136"/>
      <c r="CS470" s="136"/>
      <c r="CT470" s="136"/>
      <c r="CU470" s="136"/>
      <c r="CV470" s="136"/>
      <c r="CW470" s="136"/>
      <c r="CX470" s="136"/>
      <c r="CY470" s="136"/>
      <c r="CZ470" s="136"/>
      <c r="DA470" s="136"/>
      <c r="DB470" s="136"/>
      <c r="DC470" s="211"/>
      <c r="DD470" s="136"/>
      <c r="DE470" s="136"/>
      <c r="DF470" s="136"/>
      <c r="DG470" s="136"/>
      <c r="DH470" s="136"/>
      <c r="DI470" s="136"/>
      <c r="DJ470" s="136"/>
      <c r="DK470" s="136"/>
      <c r="DL470" s="136"/>
      <c r="DM470" s="136"/>
      <c r="DN470" s="136"/>
      <c r="DO470" s="136"/>
      <c r="DP470" s="136"/>
      <c r="DQ470" s="136"/>
      <c r="DR470" s="136"/>
      <c r="DS470" s="136"/>
      <c r="DT470" s="136"/>
      <c r="DU470" s="136"/>
      <c r="DV470" s="136"/>
      <c r="DW470" s="136"/>
      <c r="DX470" s="136"/>
    </row>
    <row r="471" spans="1:128" ht="12.75" customHeight="1">
      <c r="A471" s="136"/>
      <c r="B471" s="136"/>
      <c r="C471" s="136"/>
      <c r="D471" s="136"/>
      <c r="E471" s="136"/>
      <c r="F471" s="136"/>
      <c r="G471" s="136"/>
      <c r="H471" s="136"/>
      <c r="I471" s="136"/>
      <c r="J471" s="136"/>
      <c r="K471" s="136"/>
      <c r="L471" s="136"/>
      <c r="M471" s="136"/>
      <c r="N471" s="136"/>
      <c r="O471" s="136"/>
      <c r="P471" s="136"/>
      <c r="Q471" s="136"/>
      <c r="R471" s="136"/>
      <c r="S471" s="136"/>
      <c r="T471" s="136"/>
      <c r="U471" s="136"/>
      <c r="V471" s="136"/>
      <c r="W471" s="136"/>
      <c r="X471" s="136"/>
      <c r="Y471" s="136"/>
      <c r="Z471" s="136"/>
      <c r="AA471" s="136"/>
      <c r="AB471" s="136"/>
      <c r="AC471" s="136"/>
      <c r="AD471" s="136"/>
      <c r="AE471" s="136"/>
      <c r="AF471" s="136"/>
      <c r="AG471" s="136"/>
      <c r="AH471" s="136"/>
      <c r="AI471" s="136"/>
      <c r="AJ471" s="136"/>
      <c r="AK471" s="136"/>
      <c r="AL471" s="136"/>
      <c r="AM471" s="136"/>
      <c r="AN471" s="136"/>
      <c r="AO471" s="136"/>
      <c r="AP471" s="136"/>
      <c r="AQ471" s="136"/>
      <c r="AR471" s="211"/>
      <c r="AS471" s="136"/>
      <c r="AT471" s="136"/>
      <c r="AU471" s="136"/>
      <c r="AV471" s="136"/>
      <c r="AW471" s="136"/>
      <c r="AX471" s="136"/>
      <c r="AY471" s="136"/>
      <c r="AZ471" s="136"/>
      <c r="BA471" s="136"/>
      <c r="BB471" s="136"/>
      <c r="BC471" s="136"/>
      <c r="BD471" s="136"/>
      <c r="BE471" s="136"/>
      <c r="BF471" s="136"/>
      <c r="BG471" s="136"/>
      <c r="BH471" s="136"/>
      <c r="BI471" s="136"/>
      <c r="BJ471" s="136"/>
      <c r="BK471" s="136"/>
      <c r="BL471" s="136"/>
      <c r="BM471" s="136"/>
      <c r="BN471" s="136"/>
      <c r="BO471" s="136"/>
      <c r="BP471" s="136"/>
      <c r="BQ471" s="136"/>
      <c r="BR471" s="136"/>
      <c r="BS471" s="136"/>
      <c r="BT471" s="136"/>
      <c r="BU471" s="136"/>
      <c r="BV471" s="136"/>
      <c r="BW471" s="136"/>
      <c r="BX471" s="136"/>
      <c r="BY471" s="136"/>
      <c r="BZ471" s="136"/>
      <c r="CA471" s="136"/>
      <c r="CB471" s="136"/>
      <c r="CC471" s="136"/>
      <c r="CD471" s="136"/>
      <c r="CE471" s="136"/>
      <c r="CF471" s="211"/>
      <c r="CG471" s="136"/>
      <c r="CH471" s="136"/>
      <c r="CI471" s="136"/>
      <c r="CJ471" s="136"/>
      <c r="CK471" s="136"/>
      <c r="CL471" s="136"/>
      <c r="CM471" s="136"/>
      <c r="CN471" s="136"/>
      <c r="CO471" s="136"/>
      <c r="CP471" s="136"/>
      <c r="CQ471" s="136"/>
      <c r="CR471" s="136"/>
      <c r="CS471" s="136"/>
      <c r="CT471" s="136"/>
      <c r="CU471" s="136"/>
      <c r="CV471" s="136"/>
      <c r="CW471" s="136"/>
      <c r="CX471" s="136"/>
      <c r="CY471" s="136"/>
      <c r="CZ471" s="136"/>
      <c r="DA471" s="136"/>
      <c r="DB471" s="136"/>
      <c r="DC471" s="211"/>
      <c r="DD471" s="136"/>
      <c r="DE471" s="136"/>
      <c r="DF471" s="136"/>
      <c r="DG471" s="136"/>
      <c r="DH471" s="136"/>
      <c r="DI471" s="136"/>
      <c r="DJ471" s="136"/>
      <c r="DK471" s="136"/>
      <c r="DL471" s="136"/>
      <c r="DM471" s="136"/>
      <c r="DN471" s="136"/>
      <c r="DO471" s="136"/>
      <c r="DP471" s="136"/>
      <c r="DQ471" s="136"/>
      <c r="DR471" s="136"/>
      <c r="DS471" s="136"/>
      <c r="DT471" s="136"/>
      <c r="DU471" s="136"/>
      <c r="DV471" s="136"/>
      <c r="DW471" s="136"/>
      <c r="DX471" s="136"/>
    </row>
    <row r="472" spans="1:128" ht="12.75" customHeight="1">
      <c r="A472" s="136"/>
      <c r="B472" s="136"/>
      <c r="C472" s="136"/>
      <c r="D472" s="136"/>
      <c r="E472" s="136"/>
      <c r="F472" s="136"/>
      <c r="G472" s="136"/>
      <c r="H472" s="136"/>
      <c r="I472" s="136"/>
      <c r="J472" s="136"/>
      <c r="K472" s="136"/>
      <c r="L472" s="136"/>
      <c r="M472" s="136"/>
      <c r="N472" s="136"/>
      <c r="O472" s="136"/>
      <c r="P472" s="136"/>
      <c r="Q472" s="136"/>
      <c r="R472" s="136"/>
      <c r="S472" s="136"/>
      <c r="T472" s="136"/>
      <c r="U472" s="136"/>
      <c r="V472" s="136"/>
      <c r="W472" s="136"/>
      <c r="X472" s="136"/>
      <c r="Y472" s="136"/>
      <c r="Z472" s="136"/>
      <c r="AA472" s="136"/>
      <c r="AB472" s="136"/>
      <c r="AC472" s="136"/>
      <c r="AD472" s="136"/>
      <c r="AE472" s="136"/>
      <c r="AF472" s="136"/>
      <c r="AG472" s="136"/>
      <c r="AH472" s="136"/>
      <c r="AI472" s="136"/>
      <c r="AJ472" s="136"/>
      <c r="AK472" s="136"/>
      <c r="AL472" s="136"/>
      <c r="AM472" s="136"/>
      <c r="AN472" s="136"/>
      <c r="AO472" s="136"/>
      <c r="AP472" s="136"/>
      <c r="AQ472" s="136"/>
      <c r="AR472" s="211"/>
      <c r="AS472" s="136"/>
      <c r="AT472" s="136"/>
      <c r="AU472" s="136"/>
      <c r="AV472" s="136"/>
      <c r="AW472" s="136"/>
      <c r="AX472" s="136"/>
      <c r="AY472" s="136"/>
      <c r="AZ472" s="136"/>
      <c r="BA472" s="136"/>
      <c r="BB472" s="136"/>
      <c r="BC472" s="136"/>
      <c r="BD472" s="136"/>
      <c r="BE472" s="136"/>
      <c r="BF472" s="136"/>
      <c r="BG472" s="136"/>
      <c r="BH472" s="136"/>
      <c r="BI472" s="136"/>
      <c r="BJ472" s="136"/>
      <c r="BK472" s="136"/>
      <c r="BL472" s="136"/>
      <c r="BM472" s="136"/>
      <c r="BN472" s="136"/>
      <c r="BO472" s="136"/>
      <c r="BP472" s="136"/>
      <c r="BQ472" s="136"/>
      <c r="BR472" s="136"/>
      <c r="BS472" s="136"/>
      <c r="BT472" s="136"/>
      <c r="BU472" s="136"/>
      <c r="BV472" s="136"/>
      <c r="BW472" s="136"/>
      <c r="BX472" s="136"/>
      <c r="BY472" s="136"/>
      <c r="BZ472" s="136"/>
      <c r="CA472" s="136"/>
      <c r="CB472" s="136"/>
      <c r="CC472" s="136"/>
      <c r="CD472" s="136"/>
      <c r="CE472" s="136"/>
      <c r="CF472" s="211"/>
      <c r="CG472" s="136"/>
      <c r="CH472" s="136"/>
      <c r="CI472" s="136"/>
      <c r="CJ472" s="136"/>
      <c r="CK472" s="136"/>
      <c r="CL472" s="136"/>
      <c r="CM472" s="136"/>
      <c r="CN472" s="136"/>
      <c r="CO472" s="136"/>
      <c r="CP472" s="136"/>
      <c r="CQ472" s="136"/>
      <c r="CR472" s="136"/>
      <c r="CS472" s="136"/>
      <c r="CT472" s="136"/>
      <c r="CU472" s="136"/>
      <c r="CV472" s="136"/>
      <c r="CW472" s="136"/>
      <c r="CX472" s="136"/>
      <c r="CY472" s="136"/>
      <c r="CZ472" s="136"/>
      <c r="DA472" s="136"/>
      <c r="DB472" s="136"/>
      <c r="DC472" s="211"/>
      <c r="DD472" s="136"/>
      <c r="DE472" s="136"/>
      <c r="DF472" s="136"/>
      <c r="DG472" s="136"/>
      <c r="DH472" s="136"/>
      <c r="DI472" s="136"/>
      <c r="DJ472" s="136"/>
      <c r="DK472" s="136"/>
      <c r="DL472" s="136"/>
      <c r="DM472" s="136"/>
      <c r="DN472" s="136"/>
      <c r="DO472" s="136"/>
      <c r="DP472" s="136"/>
      <c r="DQ472" s="136"/>
      <c r="DR472" s="136"/>
      <c r="DS472" s="136"/>
      <c r="DT472" s="136"/>
      <c r="DU472" s="136"/>
      <c r="DV472" s="136"/>
      <c r="DW472" s="136"/>
      <c r="DX472" s="136"/>
    </row>
    <row r="473" spans="1:128" ht="12.75" customHeight="1">
      <c r="A473" s="136"/>
      <c r="B473" s="136"/>
      <c r="C473" s="136"/>
      <c r="D473" s="136"/>
      <c r="E473" s="136"/>
      <c r="F473" s="136"/>
      <c r="G473" s="136"/>
      <c r="H473" s="136"/>
      <c r="I473" s="136"/>
      <c r="J473" s="136"/>
      <c r="K473" s="136"/>
      <c r="L473" s="136"/>
      <c r="M473" s="136"/>
      <c r="N473" s="136"/>
      <c r="O473" s="136"/>
      <c r="P473" s="136"/>
      <c r="Q473" s="136"/>
      <c r="R473" s="136"/>
      <c r="S473" s="136"/>
      <c r="T473" s="136"/>
      <c r="U473" s="136"/>
      <c r="V473" s="136"/>
      <c r="W473" s="136"/>
      <c r="X473" s="136"/>
      <c r="Y473" s="136"/>
      <c r="Z473" s="136"/>
      <c r="AA473" s="136"/>
      <c r="AB473" s="136"/>
      <c r="AC473" s="136"/>
      <c r="AD473" s="136"/>
      <c r="AE473" s="136"/>
      <c r="AF473" s="136"/>
      <c r="AG473" s="136"/>
      <c r="AH473" s="136"/>
      <c r="AI473" s="136"/>
      <c r="AJ473" s="136"/>
      <c r="AK473" s="136"/>
      <c r="AL473" s="136"/>
      <c r="AM473" s="136"/>
      <c r="AN473" s="136"/>
      <c r="AO473" s="136"/>
      <c r="AP473" s="136"/>
      <c r="AQ473" s="136"/>
      <c r="AR473" s="211"/>
      <c r="AS473" s="136"/>
      <c r="AT473" s="136"/>
      <c r="AU473" s="136"/>
      <c r="AV473" s="136"/>
      <c r="AW473" s="136"/>
      <c r="AX473" s="136"/>
      <c r="AY473" s="136"/>
      <c r="AZ473" s="136"/>
      <c r="BA473" s="136"/>
      <c r="BB473" s="136"/>
      <c r="BC473" s="136"/>
      <c r="BD473" s="136"/>
      <c r="BE473" s="136"/>
      <c r="BF473" s="136"/>
      <c r="BG473" s="136"/>
      <c r="BH473" s="136"/>
      <c r="BI473" s="136"/>
      <c r="BJ473" s="136"/>
      <c r="BK473" s="136"/>
      <c r="BL473" s="136"/>
      <c r="BM473" s="136"/>
      <c r="BN473" s="136"/>
      <c r="BO473" s="136"/>
      <c r="BP473" s="136"/>
      <c r="BQ473" s="136"/>
      <c r="BR473" s="136"/>
      <c r="BS473" s="136"/>
      <c r="BT473" s="136"/>
      <c r="BU473" s="136"/>
      <c r="BV473" s="136"/>
      <c r="BW473" s="136"/>
      <c r="BX473" s="136"/>
      <c r="BY473" s="136"/>
      <c r="BZ473" s="136"/>
      <c r="CA473" s="136"/>
      <c r="CB473" s="136"/>
      <c r="CC473" s="136"/>
      <c r="CD473" s="136"/>
      <c r="CE473" s="136"/>
      <c r="CF473" s="211"/>
      <c r="CG473" s="136"/>
      <c r="CH473" s="136"/>
      <c r="CI473" s="136"/>
      <c r="CJ473" s="136"/>
      <c r="CK473" s="136"/>
      <c r="CL473" s="136"/>
      <c r="CM473" s="136"/>
      <c r="CN473" s="136"/>
      <c r="CO473" s="136"/>
      <c r="CP473" s="136"/>
      <c r="CQ473" s="136"/>
      <c r="CR473" s="136"/>
      <c r="CS473" s="136"/>
      <c r="CT473" s="136"/>
      <c r="CU473" s="136"/>
      <c r="CV473" s="136"/>
      <c r="CW473" s="136"/>
      <c r="CX473" s="136"/>
      <c r="CY473" s="136"/>
      <c r="CZ473" s="136"/>
      <c r="DA473" s="136"/>
      <c r="DB473" s="136"/>
      <c r="DC473" s="211"/>
      <c r="DD473" s="136"/>
      <c r="DE473" s="136"/>
      <c r="DF473" s="136"/>
      <c r="DG473" s="136"/>
      <c r="DH473" s="136"/>
      <c r="DI473" s="136"/>
      <c r="DJ473" s="136"/>
      <c r="DK473" s="136"/>
      <c r="DL473" s="136"/>
      <c r="DM473" s="136"/>
      <c r="DN473" s="136"/>
      <c r="DO473" s="136"/>
      <c r="DP473" s="136"/>
      <c r="DQ473" s="136"/>
      <c r="DR473" s="136"/>
      <c r="DS473" s="136"/>
      <c r="DT473" s="136"/>
      <c r="DU473" s="136"/>
      <c r="DV473" s="136"/>
      <c r="DW473" s="136"/>
      <c r="DX473" s="136"/>
    </row>
    <row r="474" spans="1:128" ht="12.75" customHeight="1">
      <c r="A474" s="136"/>
      <c r="B474" s="136"/>
      <c r="C474" s="136"/>
      <c r="D474" s="136"/>
      <c r="E474" s="136"/>
      <c r="F474" s="136"/>
      <c r="G474" s="136"/>
      <c r="H474" s="136"/>
      <c r="I474" s="136"/>
      <c r="J474" s="136"/>
      <c r="K474" s="136"/>
      <c r="L474" s="136"/>
      <c r="M474" s="136"/>
      <c r="N474" s="136"/>
      <c r="O474" s="136"/>
      <c r="P474" s="136"/>
      <c r="Q474" s="136"/>
      <c r="R474" s="136"/>
      <c r="S474" s="136"/>
      <c r="T474" s="136"/>
      <c r="U474" s="136"/>
      <c r="V474" s="136"/>
      <c r="W474" s="136"/>
      <c r="X474" s="136"/>
      <c r="Y474" s="136"/>
      <c r="Z474" s="136"/>
      <c r="AA474" s="136"/>
      <c r="AB474" s="136"/>
      <c r="AC474" s="136"/>
      <c r="AD474" s="136"/>
      <c r="AE474" s="136"/>
      <c r="AF474" s="136"/>
      <c r="AG474" s="136"/>
      <c r="AH474" s="136"/>
      <c r="AI474" s="136"/>
      <c r="AJ474" s="136"/>
      <c r="AK474" s="136"/>
      <c r="AL474" s="136"/>
      <c r="AM474" s="136"/>
      <c r="AN474" s="136"/>
      <c r="AO474" s="136"/>
      <c r="AP474" s="136"/>
      <c r="AQ474" s="136"/>
      <c r="AR474" s="211"/>
      <c r="AS474" s="136"/>
      <c r="AT474" s="136"/>
      <c r="AU474" s="136"/>
      <c r="AV474" s="136"/>
      <c r="AW474" s="136"/>
      <c r="AX474" s="136"/>
      <c r="AY474" s="136"/>
      <c r="AZ474" s="136"/>
      <c r="BA474" s="136"/>
      <c r="BB474" s="136"/>
      <c r="BC474" s="136"/>
      <c r="BD474" s="136"/>
      <c r="BE474" s="136"/>
      <c r="BF474" s="136"/>
      <c r="BG474" s="136"/>
      <c r="BH474" s="136"/>
      <c r="BI474" s="136"/>
      <c r="BJ474" s="136"/>
      <c r="BK474" s="136"/>
      <c r="BL474" s="136"/>
      <c r="BM474" s="136"/>
      <c r="BN474" s="136"/>
      <c r="BO474" s="136"/>
      <c r="BP474" s="136"/>
      <c r="BQ474" s="136"/>
      <c r="BR474" s="136"/>
      <c r="BS474" s="136"/>
      <c r="BT474" s="136"/>
      <c r="BU474" s="136"/>
      <c r="BV474" s="136"/>
      <c r="BW474" s="136"/>
      <c r="BX474" s="136"/>
      <c r="BY474" s="136"/>
      <c r="BZ474" s="136"/>
      <c r="CA474" s="136"/>
      <c r="CB474" s="136"/>
      <c r="CC474" s="136"/>
      <c r="CD474" s="136"/>
      <c r="CE474" s="136"/>
      <c r="CF474" s="211"/>
      <c r="CG474" s="136"/>
      <c r="CH474" s="136"/>
      <c r="CI474" s="136"/>
      <c r="CJ474" s="136"/>
      <c r="CK474" s="136"/>
      <c r="CL474" s="136"/>
      <c r="CM474" s="136"/>
      <c r="CN474" s="136"/>
      <c r="CO474" s="136"/>
      <c r="CP474" s="136"/>
      <c r="CQ474" s="136"/>
      <c r="CR474" s="136"/>
      <c r="CS474" s="136"/>
      <c r="CT474" s="136"/>
      <c r="CU474" s="136"/>
      <c r="CV474" s="136"/>
      <c r="CW474" s="136"/>
      <c r="CX474" s="136"/>
      <c r="CY474" s="136"/>
      <c r="CZ474" s="136"/>
      <c r="DA474" s="136"/>
      <c r="DB474" s="136"/>
      <c r="DC474" s="211"/>
      <c r="DD474" s="136"/>
      <c r="DE474" s="136"/>
      <c r="DF474" s="136"/>
      <c r="DG474" s="136"/>
      <c r="DH474" s="136"/>
      <c r="DI474" s="136"/>
      <c r="DJ474" s="136"/>
      <c r="DK474" s="136"/>
      <c r="DL474" s="136"/>
      <c r="DM474" s="136"/>
      <c r="DN474" s="136"/>
      <c r="DO474" s="136"/>
      <c r="DP474" s="136"/>
      <c r="DQ474" s="136"/>
      <c r="DR474" s="136"/>
      <c r="DS474" s="136"/>
      <c r="DT474" s="136"/>
      <c r="DU474" s="136"/>
      <c r="DV474" s="136"/>
      <c r="DW474" s="136"/>
      <c r="DX474" s="136"/>
    </row>
    <row r="475" spans="1:128" ht="12.75" customHeight="1">
      <c r="A475" s="136"/>
      <c r="B475" s="136"/>
      <c r="C475" s="136"/>
      <c r="D475" s="136"/>
      <c r="E475" s="136"/>
      <c r="F475" s="136"/>
      <c r="G475" s="136"/>
      <c r="H475" s="136"/>
      <c r="I475" s="136"/>
      <c r="J475" s="136"/>
      <c r="K475" s="136"/>
      <c r="L475" s="136"/>
      <c r="M475" s="136"/>
      <c r="N475" s="136"/>
      <c r="O475" s="136"/>
      <c r="P475" s="136"/>
      <c r="Q475" s="136"/>
      <c r="R475" s="136"/>
      <c r="S475" s="136"/>
      <c r="T475" s="136"/>
      <c r="U475" s="136"/>
      <c r="V475" s="136"/>
      <c r="W475" s="136"/>
      <c r="X475" s="136"/>
      <c r="Y475" s="136"/>
      <c r="Z475" s="136"/>
      <c r="AA475" s="136"/>
      <c r="AB475" s="136"/>
      <c r="AC475" s="136"/>
      <c r="AD475" s="136"/>
      <c r="AE475" s="136"/>
      <c r="AF475" s="136"/>
      <c r="AG475" s="136"/>
      <c r="AH475" s="136"/>
      <c r="AI475" s="136"/>
      <c r="AJ475" s="136"/>
      <c r="AK475" s="136"/>
      <c r="AL475" s="136"/>
      <c r="AM475" s="136"/>
      <c r="AN475" s="136"/>
      <c r="AO475" s="136"/>
      <c r="AP475" s="136"/>
      <c r="AQ475" s="136"/>
      <c r="AR475" s="211"/>
      <c r="AS475" s="136"/>
      <c r="AT475" s="136"/>
      <c r="AU475" s="136"/>
      <c r="AV475" s="136"/>
      <c r="AW475" s="136"/>
      <c r="AX475" s="136"/>
      <c r="AY475" s="136"/>
      <c r="AZ475" s="136"/>
      <c r="BA475" s="136"/>
      <c r="BB475" s="136"/>
      <c r="BC475" s="136"/>
      <c r="BD475" s="136"/>
      <c r="BE475" s="136"/>
      <c r="BF475" s="136"/>
      <c r="BG475" s="136"/>
      <c r="BH475" s="136"/>
      <c r="BI475" s="136"/>
      <c r="BJ475" s="136"/>
      <c r="BK475" s="136"/>
      <c r="BL475" s="136"/>
      <c r="BM475" s="136"/>
      <c r="BN475" s="136"/>
      <c r="BO475" s="136"/>
      <c r="BP475" s="136"/>
      <c r="BQ475" s="136"/>
      <c r="BR475" s="136"/>
      <c r="BS475" s="136"/>
      <c r="BT475" s="136"/>
      <c r="BU475" s="136"/>
      <c r="BV475" s="136"/>
      <c r="BW475" s="136"/>
      <c r="BX475" s="136"/>
      <c r="BY475" s="136"/>
      <c r="BZ475" s="136"/>
      <c r="CA475" s="136"/>
      <c r="CB475" s="136"/>
      <c r="CC475" s="136"/>
      <c r="CD475" s="136"/>
      <c r="CE475" s="136"/>
      <c r="CF475" s="211"/>
      <c r="CG475" s="136"/>
      <c r="CH475" s="136"/>
      <c r="CI475" s="136"/>
      <c r="CJ475" s="136"/>
      <c r="CK475" s="136"/>
      <c r="CL475" s="136"/>
      <c r="CM475" s="136"/>
      <c r="CN475" s="136"/>
      <c r="CO475" s="136"/>
      <c r="CP475" s="136"/>
      <c r="CQ475" s="136"/>
      <c r="CR475" s="136"/>
      <c r="CS475" s="136"/>
      <c r="CT475" s="136"/>
      <c r="CU475" s="136"/>
      <c r="CV475" s="136"/>
      <c r="CW475" s="136"/>
      <c r="CX475" s="136"/>
      <c r="CY475" s="136"/>
      <c r="CZ475" s="136"/>
      <c r="DA475" s="136"/>
      <c r="DB475" s="136"/>
      <c r="DC475" s="211"/>
      <c r="DD475" s="136"/>
      <c r="DE475" s="136"/>
      <c r="DF475" s="136"/>
      <c r="DG475" s="136"/>
      <c r="DH475" s="136"/>
      <c r="DI475" s="136"/>
      <c r="DJ475" s="136"/>
      <c r="DK475" s="136"/>
      <c r="DL475" s="136"/>
      <c r="DM475" s="136"/>
      <c r="DN475" s="136"/>
      <c r="DO475" s="136"/>
      <c r="DP475" s="136"/>
      <c r="DQ475" s="136"/>
      <c r="DR475" s="136"/>
      <c r="DS475" s="136"/>
      <c r="DT475" s="136"/>
      <c r="DU475" s="136"/>
      <c r="DV475" s="136"/>
      <c r="DW475" s="136"/>
      <c r="DX475" s="136"/>
    </row>
    <row r="476" spans="1:128" ht="12.75" customHeight="1">
      <c r="A476" s="136"/>
      <c r="B476" s="136"/>
      <c r="C476" s="136"/>
      <c r="D476" s="136"/>
      <c r="E476" s="136"/>
      <c r="F476" s="136"/>
      <c r="G476" s="136"/>
      <c r="H476" s="136"/>
      <c r="I476" s="136"/>
      <c r="J476" s="136"/>
      <c r="K476" s="136"/>
      <c r="L476" s="136"/>
      <c r="M476" s="136"/>
      <c r="N476" s="136"/>
      <c r="O476" s="136"/>
      <c r="P476" s="136"/>
      <c r="Q476" s="136"/>
      <c r="R476" s="136"/>
      <c r="S476" s="136"/>
      <c r="T476" s="136"/>
      <c r="U476" s="136"/>
      <c r="V476" s="136"/>
      <c r="W476" s="136"/>
      <c r="X476" s="136"/>
      <c r="Y476" s="136"/>
      <c r="Z476" s="136"/>
      <c r="AA476" s="136"/>
      <c r="AB476" s="136"/>
      <c r="AC476" s="136"/>
      <c r="AD476" s="136"/>
      <c r="AE476" s="136"/>
      <c r="AF476" s="136"/>
      <c r="AG476" s="136"/>
      <c r="AH476" s="136"/>
      <c r="AI476" s="136"/>
      <c r="AJ476" s="136"/>
      <c r="AK476" s="136"/>
      <c r="AL476" s="136"/>
      <c r="AM476" s="136"/>
      <c r="AN476" s="136"/>
      <c r="AO476" s="136"/>
      <c r="AP476" s="136"/>
      <c r="AQ476" s="136"/>
      <c r="AR476" s="211"/>
      <c r="AS476" s="136"/>
      <c r="AT476" s="136"/>
      <c r="AU476" s="136"/>
      <c r="AV476" s="136"/>
      <c r="AW476" s="136"/>
      <c r="AX476" s="136"/>
      <c r="AY476" s="136"/>
      <c r="AZ476" s="136"/>
      <c r="BA476" s="136"/>
      <c r="BB476" s="136"/>
      <c r="BC476" s="136"/>
      <c r="BD476" s="136"/>
      <c r="BE476" s="136"/>
      <c r="BF476" s="136"/>
      <c r="BG476" s="136"/>
      <c r="BH476" s="136"/>
      <c r="BI476" s="136"/>
      <c r="BJ476" s="136"/>
      <c r="BK476" s="136"/>
      <c r="BL476" s="136"/>
      <c r="BM476" s="136"/>
      <c r="BN476" s="136"/>
      <c r="BO476" s="136"/>
      <c r="BP476" s="136"/>
      <c r="BQ476" s="136"/>
      <c r="BR476" s="136"/>
      <c r="BS476" s="136"/>
      <c r="BT476" s="136"/>
      <c r="BU476" s="136"/>
      <c r="BV476" s="136"/>
      <c r="BW476" s="136"/>
      <c r="BX476" s="136"/>
      <c r="BY476" s="136"/>
      <c r="BZ476" s="136"/>
      <c r="CA476" s="136"/>
      <c r="CB476" s="136"/>
      <c r="CC476" s="136"/>
      <c r="CD476" s="136"/>
      <c r="CE476" s="136"/>
      <c r="CF476" s="211"/>
      <c r="CG476" s="136"/>
      <c r="CH476" s="136"/>
      <c r="CI476" s="136"/>
      <c r="CJ476" s="136"/>
      <c r="CK476" s="136"/>
      <c r="CL476" s="136"/>
      <c r="CM476" s="136"/>
      <c r="CN476" s="136"/>
      <c r="CO476" s="136"/>
      <c r="CP476" s="136"/>
      <c r="CQ476" s="136"/>
      <c r="CR476" s="136"/>
      <c r="CS476" s="136"/>
      <c r="CT476" s="136"/>
      <c r="CU476" s="136"/>
      <c r="CV476" s="136"/>
      <c r="CW476" s="136"/>
      <c r="CX476" s="136"/>
      <c r="CY476" s="136"/>
      <c r="CZ476" s="136"/>
      <c r="DA476" s="136"/>
      <c r="DB476" s="136"/>
      <c r="DC476" s="211"/>
      <c r="DD476" s="136"/>
      <c r="DE476" s="136"/>
      <c r="DF476" s="136"/>
      <c r="DG476" s="136"/>
      <c r="DH476" s="136"/>
      <c r="DI476" s="136"/>
      <c r="DJ476" s="136"/>
      <c r="DK476" s="136"/>
      <c r="DL476" s="136"/>
      <c r="DM476" s="136"/>
      <c r="DN476" s="136"/>
      <c r="DO476" s="136"/>
      <c r="DP476" s="136"/>
      <c r="DQ476" s="136"/>
      <c r="DR476" s="136"/>
      <c r="DS476" s="136"/>
      <c r="DT476" s="136"/>
      <c r="DU476" s="136"/>
      <c r="DV476" s="136"/>
      <c r="DW476" s="136"/>
      <c r="DX476" s="136"/>
    </row>
    <row r="477" spans="1:128" ht="12.75" customHeight="1">
      <c r="A477" s="136"/>
      <c r="B477" s="136"/>
      <c r="C477" s="136"/>
      <c r="D477" s="136"/>
      <c r="E477" s="136"/>
      <c r="F477" s="136"/>
      <c r="G477" s="136"/>
      <c r="H477" s="136"/>
      <c r="I477" s="136"/>
      <c r="J477" s="136"/>
      <c r="K477" s="136"/>
      <c r="L477" s="136"/>
      <c r="M477" s="136"/>
      <c r="N477" s="136"/>
      <c r="O477" s="136"/>
      <c r="P477" s="136"/>
      <c r="Q477" s="136"/>
      <c r="R477" s="136"/>
      <c r="S477" s="136"/>
      <c r="T477" s="136"/>
      <c r="U477" s="136"/>
      <c r="V477" s="136"/>
      <c r="W477" s="136"/>
      <c r="X477" s="136"/>
      <c r="Y477" s="136"/>
      <c r="Z477" s="136"/>
      <c r="AA477" s="136"/>
      <c r="AB477" s="136"/>
      <c r="AC477" s="136"/>
      <c r="AD477" s="136"/>
      <c r="AE477" s="136"/>
      <c r="AF477" s="136"/>
      <c r="AG477" s="136"/>
      <c r="AH477" s="136"/>
      <c r="AI477" s="136"/>
      <c r="AJ477" s="136"/>
      <c r="AK477" s="136"/>
      <c r="AL477" s="136"/>
      <c r="AM477" s="136"/>
      <c r="AN477" s="136"/>
      <c r="AO477" s="136"/>
      <c r="AP477" s="136"/>
      <c r="AQ477" s="136"/>
      <c r="AR477" s="211"/>
      <c r="AS477" s="136"/>
      <c r="AT477" s="136"/>
      <c r="AU477" s="136"/>
      <c r="AV477" s="136"/>
      <c r="AW477" s="136"/>
      <c r="AX477" s="136"/>
      <c r="AY477" s="136"/>
      <c r="AZ477" s="136"/>
      <c r="BA477" s="136"/>
      <c r="BB477" s="136"/>
      <c r="BC477" s="136"/>
      <c r="BD477" s="136"/>
      <c r="BE477" s="136"/>
      <c r="BF477" s="136"/>
      <c r="BG477" s="136"/>
      <c r="BH477" s="136"/>
      <c r="BI477" s="136"/>
      <c r="BJ477" s="136"/>
      <c r="BK477" s="136"/>
      <c r="BL477" s="136"/>
      <c r="BM477" s="136"/>
      <c r="BN477" s="136"/>
      <c r="BO477" s="136"/>
      <c r="BP477" s="136"/>
      <c r="BQ477" s="136"/>
      <c r="BR477" s="136"/>
      <c r="BS477" s="136"/>
      <c r="BT477" s="136"/>
      <c r="BU477" s="136"/>
      <c r="BV477" s="136"/>
      <c r="BW477" s="136"/>
      <c r="BX477" s="136"/>
      <c r="BY477" s="136"/>
      <c r="BZ477" s="136"/>
      <c r="CA477" s="136"/>
      <c r="CB477" s="136"/>
      <c r="CC477" s="136"/>
      <c r="CD477" s="136"/>
      <c r="CE477" s="136"/>
      <c r="CF477" s="211"/>
      <c r="CG477" s="136"/>
      <c r="CH477" s="136"/>
      <c r="CI477" s="136"/>
      <c r="CJ477" s="136"/>
      <c r="CK477" s="136"/>
      <c r="CL477" s="136"/>
      <c r="CM477" s="136"/>
      <c r="CN477" s="136"/>
      <c r="CO477" s="136"/>
      <c r="CP477" s="136"/>
      <c r="CQ477" s="136"/>
      <c r="CR477" s="136"/>
      <c r="CS477" s="136"/>
      <c r="CT477" s="136"/>
      <c r="CU477" s="136"/>
      <c r="CV477" s="136"/>
      <c r="CW477" s="136"/>
      <c r="CX477" s="136"/>
      <c r="CY477" s="136"/>
      <c r="CZ477" s="136"/>
      <c r="DA477" s="136"/>
      <c r="DB477" s="136"/>
      <c r="DC477" s="211"/>
      <c r="DD477" s="136"/>
      <c r="DE477" s="136"/>
      <c r="DF477" s="136"/>
      <c r="DG477" s="136"/>
      <c r="DH477" s="136"/>
      <c r="DI477" s="136"/>
      <c r="DJ477" s="136"/>
      <c r="DK477" s="136"/>
      <c r="DL477" s="136"/>
      <c r="DM477" s="136"/>
      <c r="DN477" s="136"/>
      <c r="DO477" s="136"/>
      <c r="DP477" s="136"/>
      <c r="DQ477" s="136"/>
      <c r="DR477" s="136"/>
      <c r="DS477" s="136"/>
      <c r="DT477" s="136"/>
      <c r="DU477" s="136"/>
      <c r="DV477" s="136"/>
      <c r="DW477" s="136"/>
      <c r="DX477" s="136"/>
    </row>
    <row r="478" spans="1:128" ht="12.75" customHeight="1">
      <c r="A478" s="136"/>
      <c r="B478" s="136"/>
      <c r="C478" s="136"/>
      <c r="D478" s="136"/>
      <c r="E478" s="136"/>
      <c r="F478" s="136"/>
      <c r="G478" s="136"/>
      <c r="H478" s="136"/>
      <c r="I478" s="136"/>
      <c r="J478" s="136"/>
      <c r="K478" s="136"/>
      <c r="L478" s="136"/>
      <c r="M478" s="136"/>
      <c r="N478" s="136"/>
      <c r="O478" s="136"/>
      <c r="P478" s="136"/>
      <c r="Q478" s="136"/>
      <c r="R478" s="136"/>
      <c r="S478" s="136"/>
      <c r="T478" s="136"/>
      <c r="U478" s="136"/>
      <c r="V478" s="136"/>
      <c r="W478" s="136"/>
      <c r="X478" s="136"/>
      <c r="Y478" s="136"/>
      <c r="Z478" s="136"/>
      <c r="AA478" s="136"/>
      <c r="AB478" s="136"/>
      <c r="AC478" s="136"/>
      <c r="AD478" s="136"/>
      <c r="AE478" s="136"/>
      <c r="AF478" s="136"/>
      <c r="AG478" s="136"/>
      <c r="AH478" s="136"/>
      <c r="AI478" s="136"/>
      <c r="AJ478" s="136"/>
      <c r="AK478" s="136"/>
      <c r="AL478" s="136"/>
      <c r="AM478" s="136"/>
      <c r="AN478" s="136"/>
      <c r="AO478" s="136"/>
      <c r="AP478" s="136"/>
      <c r="AQ478" s="136"/>
      <c r="AR478" s="211"/>
      <c r="AS478" s="136"/>
      <c r="AT478" s="136"/>
      <c r="AU478" s="136"/>
      <c r="AV478" s="136"/>
      <c r="AW478" s="136"/>
      <c r="AX478" s="136"/>
      <c r="AY478" s="136"/>
      <c r="AZ478" s="136"/>
      <c r="BA478" s="136"/>
      <c r="BB478" s="136"/>
      <c r="BC478" s="136"/>
      <c r="BD478" s="136"/>
      <c r="BE478" s="136"/>
      <c r="BF478" s="136"/>
      <c r="BG478" s="136"/>
      <c r="BH478" s="136"/>
      <c r="BI478" s="136"/>
      <c r="BJ478" s="136"/>
      <c r="BK478" s="136"/>
      <c r="BL478" s="136"/>
      <c r="BM478" s="136"/>
      <c r="BN478" s="136"/>
      <c r="BO478" s="136"/>
      <c r="BP478" s="136"/>
      <c r="BQ478" s="136"/>
      <c r="BR478" s="136"/>
      <c r="BS478" s="136"/>
      <c r="BT478" s="136"/>
      <c r="BU478" s="136"/>
      <c r="BV478" s="136"/>
      <c r="BW478" s="136"/>
      <c r="BX478" s="136"/>
      <c r="BY478" s="136"/>
      <c r="BZ478" s="136"/>
      <c r="CA478" s="136"/>
      <c r="CB478" s="136"/>
      <c r="CC478" s="136"/>
      <c r="CD478" s="136"/>
      <c r="CE478" s="136"/>
      <c r="CF478" s="211"/>
      <c r="CG478" s="136"/>
      <c r="CH478" s="136"/>
      <c r="CI478" s="136"/>
      <c r="CJ478" s="136"/>
      <c r="CK478" s="136"/>
      <c r="CL478" s="136"/>
      <c r="CM478" s="136"/>
      <c r="CN478" s="136"/>
      <c r="CO478" s="136"/>
      <c r="CP478" s="136"/>
      <c r="CQ478" s="136"/>
      <c r="CR478" s="136"/>
      <c r="CS478" s="136"/>
      <c r="CT478" s="136"/>
      <c r="CU478" s="136"/>
      <c r="CV478" s="136"/>
      <c r="CW478" s="136"/>
      <c r="CX478" s="136"/>
      <c r="CY478" s="136"/>
      <c r="CZ478" s="136"/>
      <c r="DA478" s="136"/>
      <c r="DB478" s="136"/>
      <c r="DC478" s="211"/>
      <c r="DD478" s="136"/>
      <c r="DE478" s="136"/>
      <c r="DF478" s="136"/>
      <c r="DG478" s="136"/>
      <c r="DH478" s="136"/>
      <c r="DI478" s="136"/>
      <c r="DJ478" s="136"/>
      <c r="DK478" s="136"/>
      <c r="DL478" s="136"/>
      <c r="DM478" s="136"/>
      <c r="DN478" s="136"/>
      <c r="DO478" s="136"/>
      <c r="DP478" s="136"/>
      <c r="DQ478" s="136"/>
      <c r="DR478" s="136"/>
      <c r="DS478" s="136"/>
      <c r="DT478" s="136"/>
      <c r="DU478" s="136"/>
      <c r="DV478" s="136"/>
      <c r="DW478" s="136"/>
      <c r="DX478" s="136"/>
    </row>
    <row r="479" spans="1:128" ht="12.75" customHeight="1">
      <c r="A479" s="136"/>
      <c r="B479" s="136"/>
      <c r="C479" s="136"/>
      <c r="D479" s="136"/>
      <c r="E479" s="136"/>
      <c r="F479" s="136"/>
      <c r="G479" s="136"/>
      <c r="H479" s="136"/>
      <c r="I479" s="136"/>
      <c r="J479" s="136"/>
      <c r="K479" s="136"/>
      <c r="L479" s="136"/>
      <c r="M479" s="136"/>
      <c r="N479" s="136"/>
      <c r="O479" s="136"/>
      <c r="P479" s="136"/>
      <c r="Q479" s="136"/>
      <c r="R479" s="136"/>
      <c r="S479" s="136"/>
      <c r="T479" s="136"/>
      <c r="U479" s="136"/>
      <c r="V479" s="136"/>
      <c r="W479" s="136"/>
      <c r="X479" s="136"/>
      <c r="Y479" s="136"/>
      <c r="Z479" s="136"/>
      <c r="AA479" s="136"/>
      <c r="AB479" s="136"/>
      <c r="AC479" s="136"/>
      <c r="AD479" s="136"/>
      <c r="AE479" s="136"/>
      <c r="AF479" s="136"/>
      <c r="AG479" s="136"/>
      <c r="AH479" s="136"/>
      <c r="AI479" s="136"/>
      <c r="AJ479" s="136"/>
      <c r="AK479" s="136"/>
      <c r="AL479" s="136"/>
      <c r="AM479" s="136"/>
      <c r="AN479" s="136"/>
      <c r="AO479" s="136"/>
      <c r="AP479" s="136"/>
      <c r="AQ479" s="136"/>
      <c r="AR479" s="211"/>
      <c r="AS479" s="136"/>
      <c r="AT479" s="136"/>
      <c r="AU479" s="136"/>
      <c r="AV479" s="136"/>
      <c r="AW479" s="136"/>
      <c r="AX479" s="136"/>
      <c r="AY479" s="136"/>
      <c r="AZ479" s="136"/>
      <c r="BA479" s="136"/>
      <c r="BB479" s="136"/>
      <c r="BC479" s="136"/>
      <c r="BD479" s="136"/>
      <c r="BE479" s="136"/>
      <c r="BF479" s="136"/>
      <c r="BG479" s="136"/>
      <c r="BH479" s="136"/>
      <c r="BI479" s="136"/>
      <c r="BJ479" s="136"/>
      <c r="BK479" s="136"/>
      <c r="BL479" s="136"/>
      <c r="BM479" s="136"/>
      <c r="BN479" s="136"/>
      <c r="BO479" s="136"/>
      <c r="BP479" s="136"/>
      <c r="BQ479" s="136"/>
      <c r="BR479" s="136"/>
      <c r="BS479" s="136"/>
      <c r="BT479" s="136"/>
      <c r="BU479" s="136"/>
      <c r="BV479" s="136"/>
      <c r="BW479" s="136"/>
      <c r="BX479" s="136"/>
      <c r="BY479" s="136"/>
      <c r="BZ479" s="136"/>
      <c r="CA479" s="136"/>
      <c r="CB479" s="136"/>
      <c r="CC479" s="136"/>
      <c r="CD479" s="136"/>
      <c r="CE479" s="136"/>
      <c r="CF479" s="211"/>
      <c r="CG479" s="136"/>
      <c r="CH479" s="136"/>
      <c r="CI479" s="136"/>
      <c r="CJ479" s="136"/>
      <c r="CK479" s="136"/>
      <c r="CL479" s="136"/>
      <c r="CM479" s="136"/>
      <c r="CN479" s="136"/>
      <c r="CO479" s="136"/>
      <c r="CP479" s="136"/>
      <c r="CQ479" s="136"/>
      <c r="CR479" s="136"/>
      <c r="CS479" s="136"/>
      <c r="CT479" s="136"/>
      <c r="CU479" s="136"/>
      <c r="CV479" s="136"/>
      <c r="CW479" s="136"/>
      <c r="CX479" s="136"/>
      <c r="CY479" s="136"/>
      <c r="CZ479" s="136"/>
      <c r="DA479" s="136"/>
      <c r="DB479" s="136"/>
      <c r="DC479" s="211"/>
      <c r="DD479" s="136"/>
      <c r="DE479" s="136"/>
      <c r="DF479" s="136"/>
      <c r="DG479" s="136"/>
      <c r="DH479" s="136"/>
      <c r="DI479" s="136"/>
      <c r="DJ479" s="136"/>
      <c r="DK479" s="136"/>
      <c r="DL479" s="136"/>
      <c r="DM479" s="136"/>
      <c r="DN479" s="136"/>
      <c r="DO479" s="136"/>
      <c r="DP479" s="136"/>
      <c r="DQ479" s="136"/>
      <c r="DR479" s="136"/>
      <c r="DS479" s="136"/>
      <c r="DT479" s="136"/>
      <c r="DU479" s="136"/>
      <c r="DV479" s="136"/>
      <c r="DW479" s="136"/>
      <c r="DX479" s="136"/>
    </row>
    <row r="480" spans="1:128" ht="12.75" customHeight="1">
      <c r="A480" s="136"/>
      <c r="B480" s="136"/>
      <c r="C480" s="136"/>
      <c r="D480" s="136"/>
      <c r="E480" s="136"/>
      <c r="F480" s="136"/>
      <c r="G480" s="136"/>
      <c r="H480" s="136"/>
      <c r="I480" s="136"/>
      <c r="J480" s="136"/>
      <c r="K480" s="136"/>
      <c r="L480" s="136"/>
      <c r="M480" s="136"/>
      <c r="N480" s="136"/>
      <c r="O480" s="136"/>
      <c r="P480" s="136"/>
      <c r="Q480" s="136"/>
      <c r="R480" s="136"/>
      <c r="S480" s="136"/>
      <c r="T480" s="136"/>
      <c r="U480" s="136"/>
      <c r="V480" s="136"/>
      <c r="W480" s="136"/>
      <c r="X480" s="136"/>
      <c r="Y480" s="136"/>
      <c r="Z480" s="136"/>
      <c r="AA480" s="136"/>
      <c r="AB480" s="136"/>
      <c r="AC480" s="136"/>
      <c r="AD480" s="136"/>
      <c r="AE480" s="136"/>
      <c r="AF480" s="136"/>
      <c r="AG480" s="136"/>
      <c r="AH480" s="136"/>
      <c r="AI480" s="136"/>
      <c r="AJ480" s="136"/>
      <c r="AK480" s="136"/>
      <c r="AL480" s="136"/>
      <c r="AM480" s="136"/>
      <c r="AN480" s="136"/>
      <c r="AO480" s="136"/>
      <c r="AP480" s="136"/>
      <c r="AQ480" s="136"/>
      <c r="AR480" s="211"/>
      <c r="AS480" s="136"/>
      <c r="AT480" s="136"/>
      <c r="AU480" s="136"/>
      <c r="AV480" s="136"/>
      <c r="AW480" s="136"/>
      <c r="AX480" s="136"/>
      <c r="AY480" s="136"/>
      <c r="AZ480" s="136"/>
      <c r="BA480" s="136"/>
      <c r="BB480" s="136"/>
      <c r="BC480" s="136"/>
      <c r="BD480" s="136"/>
      <c r="BE480" s="136"/>
      <c r="BF480" s="136"/>
      <c r="BG480" s="136"/>
      <c r="BH480" s="136"/>
      <c r="BI480" s="136"/>
      <c r="BJ480" s="136"/>
      <c r="BK480" s="136"/>
      <c r="BL480" s="136"/>
      <c r="BM480" s="136"/>
      <c r="BN480" s="136"/>
      <c r="BO480" s="136"/>
      <c r="BP480" s="136"/>
      <c r="BQ480" s="136"/>
      <c r="BR480" s="136"/>
      <c r="BS480" s="136"/>
      <c r="BT480" s="136"/>
      <c r="BU480" s="136"/>
      <c r="BV480" s="136"/>
      <c r="BW480" s="136"/>
      <c r="BX480" s="136"/>
      <c r="BY480" s="136"/>
      <c r="BZ480" s="136"/>
      <c r="CA480" s="136"/>
      <c r="CB480" s="136"/>
      <c r="CC480" s="136"/>
      <c r="CD480" s="136"/>
      <c r="CE480" s="136"/>
      <c r="CF480" s="211"/>
      <c r="CG480" s="136"/>
      <c r="CH480" s="136"/>
      <c r="CI480" s="136"/>
      <c r="CJ480" s="136"/>
      <c r="CK480" s="136"/>
      <c r="CL480" s="136"/>
      <c r="CM480" s="136"/>
      <c r="CN480" s="136"/>
      <c r="CO480" s="136"/>
      <c r="CP480" s="136"/>
      <c r="CQ480" s="136"/>
      <c r="CR480" s="136"/>
      <c r="CS480" s="136"/>
      <c r="CT480" s="136"/>
      <c r="CU480" s="136"/>
      <c r="CV480" s="136"/>
      <c r="CW480" s="136"/>
      <c r="CX480" s="136"/>
      <c r="CY480" s="136"/>
      <c r="CZ480" s="136"/>
      <c r="DA480" s="136"/>
      <c r="DB480" s="136"/>
      <c r="DC480" s="211"/>
      <c r="DD480" s="136"/>
      <c r="DE480" s="136"/>
      <c r="DF480" s="136"/>
      <c r="DG480" s="136"/>
      <c r="DH480" s="136"/>
      <c r="DI480" s="136"/>
      <c r="DJ480" s="136"/>
      <c r="DK480" s="136"/>
      <c r="DL480" s="136"/>
      <c r="DM480" s="136"/>
      <c r="DN480" s="136"/>
      <c r="DO480" s="136"/>
      <c r="DP480" s="136"/>
      <c r="DQ480" s="136"/>
      <c r="DR480" s="136"/>
      <c r="DS480" s="136"/>
      <c r="DT480" s="136"/>
      <c r="DU480" s="136"/>
      <c r="DV480" s="136"/>
      <c r="DW480" s="136"/>
      <c r="DX480" s="136"/>
    </row>
    <row r="481" spans="1:128" ht="12.75" customHeight="1">
      <c r="A481" s="136"/>
      <c r="B481" s="136"/>
      <c r="C481" s="136"/>
      <c r="D481" s="136"/>
      <c r="E481" s="136"/>
      <c r="F481" s="136"/>
      <c r="G481" s="136"/>
      <c r="H481" s="136"/>
      <c r="I481" s="136"/>
      <c r="J481" s="136"/>
      <c r="K481" s="136"/>
      <c r="L481" s="136"/>
      <c r="M481" s="136"/>
      <c r="N481" s="136"/>
      <c r="O481" s="136"/>
      <c r="P481" s="136"/>
      <c r="Q481" s="136"/>
      <c r="R481" s="136"/>
      <c r="S481" s="136"/>
      <c r="T481" s="136"/>
      <c r="U481" s="136"/>
      <c r="V481" s="136"/>
      <c r="W481" s="136"/>
      <c r="X481" s="136"/>
      <c r="Y481" s="136"/>
      <c r="Z481" s="136"/>
      <c r="AA481" s="136"/>
      <c r="AB481" s="136"/>
      <c r="AC481" s="136"/>
      <c r="AD481" s="136"/>
      <c r="AE481" s="136"/>
      <c r="AF481" s="136"/>
      <c r="AG481" s="136"/>
      <c r="AH481" s="136"/>
      <c r="AI481" s="136"/>
      <c r="AJ481" s="136"/>
      <c r="AK481" s="136"/>
      <c r="AL481" s="136"/>
      <c r="AM481" s="136"/>
      <c r="AN481" s="136"/>
      <c r="AO481" s="136"/>
      <c r="AP481" s="136"/>
      <c r="AQ481" s="136"/>
      <c r="AR481" s="211"/>
      <c r="AS481" s="136"/>
      <c r="AT481" s="136"/>
      <c r="AU481" s="136"/>
      <c r="AV481" s="136"/>
      <c r="AW481" s="136"/>
      <c r="AX481" s="136"/>
      <c r="AY481" s="136"/>
      <c r="AZ481" s="136"/>
      <c r="BA481" s="136"/>
      <c r="BB481" s="136"/>
      <c r="BC481" s="136"/>
      <c r="BD481" s="136"/>
      <c r="BE481" s="136"/>
      <c r="BF481" s="136"/>
      <c r="BG481" s="136"/>
      <c r="BH481" s="136"/>
      <c r="BI481" s="136"/>
      <c r="BJ481" s="136"/>
      <c r="BK481" s="136"/>
      <c r="BL481" s="136"/>
      <c r="BM481" s="136"/>
      <c r="BN481" s="136"/>
      <c r="BO481" s="136"/>
      <c r="BP481" s="136"/>
      <c r="BQ481" s="136"/>
      <c r="BR481" s="136"/>
      <c r="BS481" s="136"/>
      <c r="BT481" s="136"/>
      <c r="BU481" s="136"/>
      <c r="BV481" s="136"/>
      <c r="BW481" s="136"/>
      <c r="BX481" s="136"/>
      <c r="BY481" s="136"/>
      <c r="BZ481" s="136"/>
      <c r="CA481" s="136"/>
      <c r="CB481" s="136"/>
      <c r="CC481" s="136"/>
      <c r="CD481" s="136"/>
      <c r="CE481" s="136"/>
      <c r="CF481" s="211"/>
      <c r="CG481" s="136"/>
      <c r="CH481" s="136"/>
      <c r="CI481" s="136"/>
      <c r="CJ481" s="136"/>
      <c r="CK481" s="136"/>
      <c r="CL481" s="136"/>
      <c r="CM481" s="136"/>
      <c r="CN481" s="136"/>
      <c r="CO481" s="136"/>
      <c r="CP481" s="136"/>
      <c r="CQ481" s="136"/>
      <c r="CR481" s="136"/>
      <c r="CS481" s="136"/>
      <c r="CT481" s="136"/>
      <c r="CU481" s="136"/>
      <c r="CV481" s="136"/>
      <c r="CW481" s="136"/>
      <c r="CX481" s="136"/>
      <c r="CY481" s="136"/>
      <c r="CZ481" s="136"/>
      <c r="DA481" s="136"/>
      <c r="DB481" s="136"/>
      <c r="DC481" s="211"/>
      <c r="DD481" s="136"/>
      <c r="DE481" s="136"/>
      <c r="DF481" s="136"/>
      <c r="DG481" s="136"/>
      <c r="DH481" s="136"/>
      <c r="DI481" s="136"/>
      <c r="DJ481" s="136"/>
      <c r="DK481" s="136"/>
      <c r="DL481" s="136"/>
      <c r="DM481" s="136"/>
      <c r="DN481" s="136"/>
      <c r="DO481" s="136"/>
      <c r="DP481" s="136"/>
      <c r="DQ481" s="136"/>
      <c r="DR481" s="136"/>
      <c r="DS481" s="136"/>
      <c r="DT481" s="136"/>
      <c r="DU481" s="136"/>
      <c r="DV481" s="136"/>
      <c r="DW481" s="136"/>
      <c r="DX481" s="136"/>
    </row>
    <row r="482" spans="1:128" ht="12.75" customHeight="1">
      <c r="A482" s="136"/>
      <c r="B482" s="136"/>
      <c r="C482" s="136"/>
      <c r="D482" s="136"/>
      <c r="E482" s="136"/>
      <c r="F482" s="136"/>
      <c r="G482" s="136"/>
      <c r="H482" s="136"/>
      <c r="I482" s="136"/>
      <c r="J482" s="136"/>
      <c r="K482" s="136"/>
      <c r="L482" s="136"/>
      <c r="M482" s="136"/>
      <c r="N482" s="136"/>
      <c r="O482" s="136"/>
      <c r="P482" s="136"/>
      <c r="Q482" s="136"/>
      <c r="R482" s="136"/>
      <c r="S482" s="136"/>
      <c r="T482" s="136"/>
      <c r="U482" s="136"/>
      <c r="V482" s="136"/>
      <c r="W482" s="136"/>
      <c r="X482" s="136"/>
      <c r="Y482" s="136"/>
      <c r="Z482" s="136"/>
      <c r="AA482" s="136"/>
      <c r="AB482" s="136"/>
      <c r="AC482" s="136"/>
      <c r="AD482" s="136"/>
      <c r="AE482" s="136"/>
      <c r="AF482" s="136"/>
      <c r="AG482" s="136"/>
      <c r="AH482" s="136"/>
      <c r="AI482" s="136"/>
      <c r="AJ482" s="136"/>
      <c r="AK482" s="136"/>
      <c r="AL482" s="136"/>
      <c r="AM482" s="136"/>
      <c r="AN482" s="136"/>
      <c r="AO482" s="136"/>
      <c r="AP482" s="136"/>
      <c r="AQ482" s="136"/>
      <c r="AR482" s="211"/>
      <c r="AS482" s="136"/>
      <c r="AT482" s="136"/>
      <c r="AU482" s="136"/>
      <c r="AV482" s="136"/>
      <c r="AW482" s="136"/>
      <c r="AX482" s="136"/>
      <c r="AY482" s="136"/>
      <c r="AZ482" s="136"/>
      <c r="BA482" s="136"/>
      <c r="BB482" s="136"/>
      <c r="BC482" s="136"/>
      <c r="BD482" s="136"/>
      <c r="BE482" s="136"/>
      <c r="BF482" s="136"/>
      <c r="BG482" s="136"/>
      <c r="BH482" s="136"/>
      <c r="BI482" s="136"/>
      <c r="BJ482" s="136"/>
      <c r="BK482" s="136"/>
      <c r="BL482" s="136"/>
      <c r="BM482" s="136"/>
      <c r="BN482" s="136"/>
      <c r="BO482" s="136"/>
      <c r="BP482" s="136"/>
      <c r="BQ482" s="136"/>
      <c r="BR482" s="136"/>
      <c r="BS482" s="136"/>
      <c r="BT482" s="136"/>
      <c r="BU482" s="136"/>
      <c r="BV482" s="136"/>
      <c r="BW482" s="136"/>
      <c r="BX482" s="136"/>
      <c r="BY482" s="136"/>
      <c r="BZ482" s="136"/>
      <c r="CA482" s="136"/>
      <c r="CB482" s="136"/>
      <c r="CC482" s="136"/>
      <c r="CD482" s="136"/>
      <c r="CE482" s="136"/>
      <c r="CF482" s="211"/>
      <c r="CG482" s="136"/>
      <c r="CH482" s="136"/>
      <c r="CI482" s="136"/>
      <c r="CJ482" s="136"/>
      <c r="CK482" s="136"/>
      <c r="CL482" s="136"/>
      <c r="CM482" s="136"/>
      <c r="CN482" s="136"/>
      <c r="CO482" s="136"/>
      <c r="CP482" s="136"/>
      <c r="CQ482" s="136"/>
      <c r="CR482" s="136"/>
      <c r="CS482" s="136"/>
      <c r="CT482" s="136"/>
      <c r="CU482" s="136"/>
      <c r="CV482" s="136"/>
      <c r="CW482" s="136"/>
      <c r="CX482" s="136"/>
      <c r="CY482" s="136"/>
      <c r="CZ482" s="136"/>
      <c r="DA482" s="136"/>
      <c r="DB482" s="136"/>
      <c r="DC482" s="211"/>
      <c r="DD482" s="136"/>
      <c r="DE482" s="136"/>
      <c r="DF482" s="136"/>
      <c r="DG482" s="136"/>
      <c r="DH482" s="136"/>
      <c r="DI482" s="136"/>
      <c r="DJ482" s="136"/>
      <c r="DK482" s="136"/>
      <c r="DL482" s="136"/>
      <c r="DM482" s="136"/>
      <c r="DN482" s="136"/>
      <c r="DO482" s="136"/>
      <c r="DP482" s="136"/>
      <c r="DQ482" s="136"/>
      <c r="DR482" s="136"/>
      <c r="DS482" s="136"/>
      <c r="DT482" s="136"/>
      <c r="DU482" s="136"/>
      <c r="DV482" s="136"/>
      <c r="DW482" s="136"/>
      <c r="DX482" s="136"/>
    </row>
    <row r="483" spans="1:128" ht="12.75" customHeight="1">
      <c r="A483" s="136"/>
      <c r="B483" s="136"/>
      <c r="C483" s="136"/>
      <c r="D483" s="136"/>
      <c r="E483" s="136"/>
      <c r="F483" s="136"/>
      <c r="G483" s="136"/>
      <c r="H483" s="136"/>
      <c r="I483" s="136"/>
      <c r="J483" s="136"/>
      <c r="K483" s="136"/>
      <c r="L483" s="136"/>
      <c r="M483" s="136"/>
      <c r="N483" s="136"/>
      <c r="O483" s="136"/>
      <c r="P483" s="136"/>
      <c r="Q483" s="136"/>
      <c r="R483" s="136"/>
      <c r="S483" s="136"/>
      <c r="T483" s="136"/>
      <c r="U483" s="136"/>
      <c r="V483" s="136"/>
      <c r="W483" s="136"/>
      <c r="X483" s="136"/>
      <c r="Y483" s="136"/>
      <c r="Z483" s="136"/>
      <c r="AA483" s="136"/>
      <c r="AB483" s="136"/>
      <c r="AC483" s="136"/>
      <c r="AD483" s="136"/>
      <c r="AE483" s="136"/>
      <c r="AF483" s="136"/>
      <c r="AG483" s="136"/>
      <c r="AH483" s="136"/>
      <c r="AI483" s="136"/>
      <c r="AJ483" s="136"/>
      <c r="AK483" s="136"/>
      <c r="AL483" s="136"/>
      <c r="AM483" s="136"/>
      <c r="AN483" s="136"/>
      <c r="AO483" s="136"/>
      <c r="AP483" s="136"/>
      <c r="AQ483" s="136"/>
      <c r="AR483" s="211"/>
      <c r="AS483" s="136"/>
      <c r="AT483" s="136"/>
      <c r="AU483" s="136"/>
      <c r="AV483" s="136"/>
      <c r="AW483" s="136"/>
      <c r="AX483" s="136"/>
      <c r="AY483" s="136"/>
      <c r="AZ483" s="136"/>
      <c r="BA483" s="136"/>
      <c r="BB483" s="136"/>
      <c r="BC483" s="136"/>
      <c r="BD483" s="136"/>
      <c r="BE483" s="136"/>
      <c r="BF483" s="136"/>
      <c r="BG483" s="136"/>
      <c r="BH483" s="136"/>
      <c r="BI483" s="136"/>
      <c r="BJ483" s="136"/>
      <c r="BK483" s="136"/>
      <c r="BL483" s="136"/>
      <c r="BM483" s="136"/>
      <c r="BN483" s="136"/>
      <c r="BO483" s="136"/>
      <c r="BP483" s="136"/>
      <c r="BQ483" s="136"/>
      <c r="BR483" s="136"/>
      <c r="BS483" s="136"/>
      <c r="BT483" s="136"/>
      <c r="BU483" s="136"/>
      <c r="BV483" s="136"/>
      <c r="BW483" s="136"/>
      <c r="BX483" s="136"/>
      <c r="BY483" s="136"/>
      <c r="BZ483" s="136"/>
      <c r="CA483" s="136"/>
      <c r="CB483" s="136"/>
      <c r="CC483" s="136"/>
      <c r="CD483" s="136"/>
      <c r="CE483" s="136"/>
      <c r="CF483" s="211"/>
      <c r="CG483" s="136"/>
      <c r="CH483" s="136"/>
      <c r="CI483" s="136"/>
      <c r="CJ483" s="136"/>
      <c r="CK483" s="136"/>
      <c r="CL483" s="136"/>
      <c r="CM483" s="136"/>
      <c r="CN483" s="136"/>
      <c r="CO483" s="136"/>
      <c r="CP483" s="136"/>
      <c r="CQ483" s="136"/>
      <c r="CR483" s="136"/>
      <c r="CS483" s="136"/>
      <c r="CT483" s="136"/>
      <c r="CU483" s="136"/>
      <c r="CV483" s="136"/>
      <c r="CW483" s="136"/>
      <c r="CX483" s="136"/>
      <c r="CY483" s="136"/>
      <c r="CZ483" s="136"/>
      <c r="DA483" s="136"/>
      <c r="DB483" s="136"/>
      <c r="DC483" s="211"/>
      <c r="DD483" s="136"/>
      <c r="DE483" s="136"/>
      <c r="DF483" s="136"/>
      <c r="DG483" s="136"/>
      <c r="DH483" s="136"/>
      <c r="DI483" s="136"/>
      <c r="DJ483" s="136"/>
      <c r="DK483" s="136"/>
      <c r="DL483" s="136"/>
      <c r="DM483" s="136"/>
      <c r="DN483" s="136"/>
      <c r="DO483" s="136"/>
      <c r="DP483" s="136"/>
      <c r="DQ483" s="136"/>
      <c r="DR483" s="136"/>
      <c r="DS483" s="136"/>
      <c r="DT483" s="136"/>
      <c r="DU483" s="136"/>
      <c r="DV483" s="136"/>
      <c r="DW483" s="136"/>
      <c r="DX483" s="136"/>
    </row>
    <row r="484" spans="1:128" ht="12.75" customHeight="1">
      <c r="A484" s="136"/>
      <c r="B484" s="136"/>
      <c r="C484" s="136"/>
      <c r="D484" s="136"/>
      <c r="E484" s="136"/>
      <c r="F484" s="136"/>
      <c r="G484" s="136"/>
      <c r="H484" s="136"/>
      <c r="I484" s="136"/>
      <c r="J484" s="136"/>
      <c r="K484" s="136"/>
      <c r="L484" s="136"/>
      <c r="M484" s="136"/>
      <c r="N484" s="136"/>
      <c r="O484" s="136"/>
      <c r="P484" s="136"/>
      <c r="Q484" s="136"/>
      <c r="R484" s="136"/>
      <c r="S484" s="136"/>
      <c r="T484" s="136"/>
      <c r="U484" s="136"/>
      <c r="V484" s="136"/>
      <c r="W484" s="136"/>
      <c r="X484" s="136"/>
      <c r="Y484" s="136"/>
      <c r="Z484" s="136"/>
      <c r="AA484" s="136"/>
      <c r="AB484" s="136"/>
      <c r="AC484" s="136"/>
      <c r="AD484" s="136"/>
      <c r="AE484" s="136"/>
      <c r="AF484" s="136"/>
      <c r="AG484" s="136"/>
      <c r="AH484" s="136"/>
      <c r="AI484" s="136"/>
      <c r="AJ484" s="136"/>
      <c r="AK484" s="136"/>
      <c r="AL484" s="136"/>
      <c r="AM484" s="136"/>
      <c r="AN484" s="136"/>
      <c r="AO484" s="136"/>
      <c r="AP484" s="136"/>
      <c r="AQ484" s="136"/>
      <c r="AR484" s="211"/>
      <c r="AS484" s="136"/>
      <c r="AT484" s="136"/>
      <c r="AU484" s="136"/>
      <c r="AV484" s="136"/>
      <c r="AW484" s="136"/>
      <c r="AX484" s="136"/>
      <c r="AY484" s="136"/>
      <c r="AZ484" s="136"/>
      <c r="BA484" s="136"/>
      <c r="BB484" s="136"/>
      <c r="BC484" s="136"/>
      <c r="BD484" s="136"/>
      <c r="BE484" s="136"/>
      <c r="BF484" s="136"/>
      <c r="BG484" s="136"/>
      <c r="BH484" s="136"/>
      <c r="BI484" s="136"/>
      <c r="BJ484" s="136"/>
      <c r="BK484" s="136"/>
      <c r="BL484" s="136"/>
      <c r="BM484" s="136"/>
      <c r="BN484" s="136"/>
      <c r="BO484" s="136"/>
      <c r="BP484" s="136"/>
      <c r="BQ484" s="136"/>
      <c r="BR484" s="136"/>
      <c r="BS484" s="136"/>
      <c r="BT484" s="136"/>
      <c r="BU484" s="136"/>
      <c r="BV484" s="136"/>
      <c r="BW484" s="136"/>
      <c r="BX484" s="136"/>
      <c r="BY484" s="136"/>
      <c r="BZ484" s="136"/>
      <c r="CA484" s="136"/>
      <c r="CB484" s="136"/>
      <c r="CC484" s="136"/>
      <c r="CD484" s="136"/>
      <c r="CE484" s="136"/>
      <c r="CF484" s="211"/>
      <c r="CG484" s="136"/>
      <c r="CH484" s="136"/>
      <c r="CI484" s="136"/>
      <c r="CJ484" s="136"/>
      <c r="CK484" s="136"/>
      <c r="CL484" s="136"/>
      <c r="CM484" s="136"/>
      <c r="CN484" s="136"/>
      <c r="CO484" s="136"/>
      <c r="CP484" s="136"/>
      <c r="CQ484" s="136"/>
      <c r="CR484" s="136"/>
      <c r="CS484" s="136"/>
      <c r="CT484" s="136"/>
      <c r="CU484" s="136"/>
      <c r="CV484" s="136"/>
      <c r="CW484" s="136"/>
      <c r="CX484" s="136"/>
      <c r="CY484" s="136"/>
      <c r="CZ484" s="136"/>
      <c r="DA484" s="136"/>
      <c r="DB484" s="136"/>
      <c r="DC484" s="211"/>
      <c r="DD484" s="136"/>
      <c r="DE484" s="136"/>
      <c r="DF484" s="136"/>
      <c r="DG484" s="136"/>
      <c r="DH484" s="136"/>
      <c r="DI484" s="136"/>
      <c r="DJ484" s="136"/>
      <c r="DK484" s="136"/>
      <c r="DL484" s="136"/>
      <c r="DM484" s="136"/>
      <c r="DN484" s="136"/>
      <c r="DO484" s="136"/>
      <c r="DP484" s="136"/>
      <c r="DQ484" s="136"/>
      <c r="DR484" s="136"/>
      <c r="DS484" s="136"/>
      <c r="DT484" s="136"/>
      <c r="DU484" s="136"/>
      <c r="DV484" s="136"/>
      <c r="DW484" s="136"/>
      <c r="DX484" s="136"/>
    </row>
    <row r="485" spans="1:128" ht="12.75" customHeight="1">
      <c r="A485" s="136"/>
      <c r="B485" s="136"/>
      <c r="C485" s="136"/>
      <c r="D485" s="136"/>
      <c r="E485" s="136"/>
      <c r="F485" s="136"/>
      <c r="G485" s="136"/>
      <c r="H485" s="136"/>
      <c r="I485" s="136"/>
      <c r="J485" s="136"/>
      <c r="K485" s="136"/>
      <c r="L485" s="136"/>
      <c r="M485" s="136"/>
      <c r="N485" s="136"/>
      <c r="O485" s="136"/>
      <c r="P485" s="136"/>
      <c r="Q485" s="136"/>
      <c r="R485" s="136"/>
      <c r="S485" s="136"/>
      <c r="T485" s="136"/>
      <c r="U485" s="136"/>
      <c r="V485" s="136"/>
      <c r="W485" s="136"/>
      <c r="X485" s="136"/>
      <c r="Y485" s="136"/>
      <c r="Z485" s="136"/>
      <c r="AA485" s="136"/>
      <c r="AB485" s="136"/>
      <c r="AC485" s="136"/>
      <c r="AD485" s="136"/>
      <c r="AE485" s="136"/>
      <c r="AF485" s="136"/>
      <c r="AG485" s="136"/>
      <c r="AH485" s="136"/>
      <c r="AI485" s="136"/>
      <c r="AJ485" s="136"/>
      <c r="AK485" s="136"/>
      <c r="AL485" s="136"/>
      <c r="AM485" s="136"/>
      <c r="AN485" s="136"/>
      <c r="AO485" s="136"/>
      <c r="AP485" s="136"/>
      <c r="AQ485" s="136"/>
      <c r="AR485" s="211"/>
      <c r="AS485" s="136"/>
      <c r="AT485" s="136"/>
      <c r="AU485" s="136"/>
      <c r="AV485" s="136"/>
      <c r="AW485" s="136"/>
      <c r="AX485" s="136"/>
      <c r="AY485" s="136"/>
      <c r="AZ485" s="136"/>
      <c r="BA485" s="136"/>
      <c r="BB485" s="136"/>
      <c r="BC485" s="136"/>
      <c r="BD485" s="136"/>
      <c r="BE485" s="136"/>
      <c r="BF485" s="136"/>
      <c r="BG485" s="136"/>
      <c r="BH485" s="136"/>
      <c r="BI485" s="136"/>
      <c r="BJ485" s="136"/>
      <c r="BK485" s="136"/>
      <c r="BL485" s="136"/>
      <c r="BM485" s="136"/>
      <c r="BN485" s="136"/>
      <c r="BO485" s="136"/>
      <c r="BP485" s="136"/>
      <c r="BQ485" s="136"/>
      <c r="BR485" s="136"/>
      <c r="BS485" s="136"/>
      <c r="BT485" s="136"/>
      <c r="BU485" s="136"/>
      <c r="BV485" s="136"/>
      <c r="BW485" s="136"/>
      <c r="BX485" s="136"/>
      <c r="BY485" s="136"/>
      <c r="BZ485" s="136"/>
      <c r="CA485" s="136"/>
      <c r="CB485" s="136"/>
      <c r="CC485" s="136"/>
      <c r="CD485" s="136"/>
      <c r="CE485" s="136"/>
      <c r="CF485" s="211"/>
      <c r="CG485" s="136"/>
      <c r="CH485" s="136"/>
      <c r="CI485" s="136"/>
      <c r="CJ485" s="136"/>
      <c r="CK485" s="136"/>
      <c r="CL485" s="136"/>
      <c r="CM485" s="136"/>
      <c r="CN485" s="136"/>
      <c r="CO485" s="136"/>
      <c r="CP485" s="136"/>
      <c r="CQ485" s="136"/>
      <c r="CR485" s="136"/>
      <c r="CS485" s="136"/>
      <c r="CT485" s="136"/>
      <c r="CU485" s="136"/>
      <c r="CV485" s="136"/>
      <c r="CW485" s="136"/>
      <c r="CX485" s="136"/>
      <c r="CY485" s="136"/>
      <c r="CZ485" s="136"/>
      <c r="DA485" s="136"/>
      <c r="DB485" s="136"/>
      <c r="DC485" s="211"/>
      <c r="DD485" s="136"/>
      <c r="DE485" s="136"/>
      <c r="DF485" s="136"/>
      <c r="DG485" s="136"/>
      <c r="DH485" s="136"/>
      <c r="DI485" s="136"/>
      <c r="DJ485" s="136"/>
      <c r="DK485" s="136"/>
      <c r="DL485" s="136"/>
      <c r="DM485" s="136"/>
      <c r="DN485" s="136"/>
      <c r="DO485" s="136"/>
      <c r="DP485" s="136"/>
      <c r="DQ485" s="136"/>
      <c r="DR485" s="136"/>
      <c r="DS485" s="136"/>
      <c r="DT485" s="136"/>
      <c r="DU485" s="136"/>
      <c r="DV485" s="136"/>
      <c r="DW485" s="136"/>
      <c r="DX485" s="136"/>
    </row>
    <row r="486" spans="1:128" ht="12.75" customHeight="1">
      <c r="A486" s="136"/>
      <c r="B486" s="136"/>
      <c r="C486" s="136"/>
      <c r="D486" s="136"/>
      <c r="E486" s="136"/>
      <c r="F486" s="136"/>
      <c r="G486" s="136"/>
      <c r="H486" s="136"/>
      <c r="I486" s="136"/>
      <c r="J486" s="136"/>
      <c r="K486" s="136"/>
      <c r="L486" s="136"/>
      <c r="M486" s="136"/>
      <c r="N486" s="136"/>
      <c r="O486" s="136"/>
      <c r="P486" s="136"/>
      <c r="Q486" s="136"/>
      <c r="R486" s="136"/>
      <c r="S486" s="136"/>
      <c r="T486" s="136"/>
      <c r="U486" s="136"/>
      <c r="V486" s="136"/>
      <c r="W486" s="136"/>
      <c r="X486" s="136"/>
      <c r="Y486" s="136"/>
      <c r="Z486" s="136"/>
      <c r="AA486" s="136"/>
      <c r="AB486" s="136"/>
      <c r="AC486" s="136"/>
      <c r="AD486" s="136"/>
      <c r="AE486" s="136"/>
      <c r="AF486" s="136"/>
      <c r="AG486" s="136"/>
      <c r="AH486" s="136"/>
      <c r="AI486" s="136"/>
      <c r="AJ486" s="136"/>
      <c r="AK486" s="136"/>
      <c r="AL486" s="136"/>
      <c r="AM486" s="136"/>
      <c r="AN486" s="136"/>
      <c r="AO486" s="136"/>
      <c r="AP486" s="136"/>
      <c r="AQ486" s="136"/>
      <c r="AR486" s="211"/>
      <c r="AS486" s="136"/>
      <c r="AT486" s="136"/>
      <c r="AU486" s="136"/>
      <c r="AV486" s="136"/>
      <c r="AW486" s="136"/>
      <c r="AX486" s="136"/>
      <c r="AY486" s="136"/>
      <c r="AZ486" s="136"/>
      <c r="BA486" s="136"/>
      <c r="BB486" s="136"/>
      <c r="BC486" s="136"/>
      <c r="BD486" s="136"/>
      <c r="BE486" s="136"/>
      <c r="BF486" s="136"/>
      <c r="BG486" s="136"/>
      <c r="BH486" s="136"/>
      <c r="BI486" s="136"/>
      <c r="BJ486" s="136"/>
      <c r="BK486" s="136"/>
      <c r="BL486" s="136"/>
      <c r="BM486" s="136"/>
      <c r="BN486" s="136"/>
      <c r="BO486" s="136"/>
      <c r="BP486" s="136"/>
      <c r="BQ486" s="136"/>
      <c r="BR486" s="136"/>
      <c r="BS486" s="136"/>
      <c r="BT486" s="136"/>
      <c r="BU486" s="136"/>
      <c r="BV486" s="136"/>
      <c r="BW486" s="136"/>
      <c r="BX486" s="136"/>
      <c r="BY486" s="136"/>
      <c r="BZ486" s="136"/>
      <c r="CA486" s="136"/>
      <c r="CB486" s="136"/>
      <c r="CC486" s="136"/>
      <c r="CD486" s="136"/>
      <c r="CE486" s="136"/>
      <c r="CF486" s="211"/>
      <c r="CG486" s="136"/>
      <c r="CH486" s="136"/>
      <c r="CI486" s="136"/>
      <c r="CJ486" s="136"/>
      <c r="CK486" s="136"/>
      <c r="CL486" s="136"/>
      <c r="CM486" s="136"/>
      <c r="CN486" s="136"/>
      <c r="CO486" s="136"/>
      <c r="CP486" s="136"/>
      <c r="CQ486" s="136"/>
      <c r="CR486" s="136"/>
      <c r="CS486" s="136"/>
      <c r="CT486" s="136"/>
      <c r="CU486" s="136"/>
      <c r="CV486" s="136"/>
      <c r="CW486" s="136"/>
      <c r="CX486" s="136"/>
      <c r="CY486" s="136"/>
      <c r="CZ486" s="136"/>
      <c r="DA486" s="136"/>
      <c r="DB486" s="136"/>
      <c r="DC486" s="211"/>
      <c r="DD486" s="136"/>
      <c r="DE486" s="136"/>
      <c r="DF486" s="136"/>
      <c r="DG486" s="136"/>
      <c r="DH486" s="136"/>
      <c r="DI486" s="136"/>
      <c r="DJ486" s="136"/>
      <c r="DK486" s="136"/>
      <c r="DL486" s="136"/>
      <c r="DM486" s="136"/>
      <c r="DN486" s="136"/>
      <c r="DO486" s="136"/>
      <c r="DP486" s="136"/>
      <c r="DQ486" s="136"/>
      <c r="DR486" s="136"/>
      <c r="DS486" s="136"/>
      <c r="DT486" s="136"/>
      <c r="DU486" s="136"/>
      <c r="DV486" s="136"/>
      <c r="DW486" s="136"/>
      <c r="DX486" s="136"/>
    </row>
    <row r="487" spans="1:128" ht="12.75" customHeight="1">
      <c r="A487" s="136"/>
      <c r="B487" s="136"/>
      <c r="C487" s="136"/>
      <c r="D487" s="136"/>
      <c r="E487" s="136"/>
      <c r="F487" s="136"/>
      <c r="G487" s="136"/>
      <c r="H487" s="136"/>
      <c r="I487" s="136"/>
      <c r="J487" s="136"/>
      <c r="K487" s="136"/>
      <c r="L487" s="136"/>
      <c r="M487" s="136"/>
      <c r="N487" s="136"/>
      <c r="O487" s="136"/>
      <c r="P487" s="136"/>
      <c r="Q487" s="136"/>
      <c r="R487" s="136"/>
      <c r="S487" s="136"/>
      <c r="T487" s="136"/>
      <c r="U487" s="136"/>
      <c r="V487" s="136"/>
      <c r="W487" s="136"/>
      <c r="X487" s="136"/>
      <c r="Y487" s="136"/>
      <c r="Z487" s="136"/>
      <c r="AA487" s="136"/>
      <c r="AB487" s="136"/>
      <c r="AC487" s="136"/>
      <c r="AD487" s="136"/>
      <c r="AE487" s="136"/>
      <c r="AF487" s="136"/>
      <c r="AG487" s="136"/>
      <c r="AH487" s="136"/>
      <c r="AI487" s="136"/>
      <c r="AJ487" s="136"/>
      <c r="AK487" s="136"/>
      <c r="AL487" s="136"/>
      <c r="AM487" s="136"/>
      <c r="AN487" s="136"/>
      <c r="AO487" s="136"/>
      <c r="AP487" s="136"/>
      <c r="AQ487" s="136"/>
      <c r="AR487" s="211"/>
      <c r="AS487" s="136"/>
      <c r="AT487" s="136"/>
      <c r="AU487" s="136"/>
      <c r="AV487" s="136"/>
      <c r="AW487" s="136"/>
      <c r="AX487" s="136"/>
      <c r="AY487" s="136"/>
      <c r="AZ487" s="136"/>
      <c r="BA487" s="136"/>
      <c r="BB487" s="136"/>
      <c r="BC487" s="136"/>
      <c r="BD487" s="136"/>
      <c r="BE487" s="136"/>
      <c r="BF487" s="136"/>
      <c r="BG487" s="136"/>
      <c r="BH487" s="136"/>
      <c r="BI487" s="136"/>
      <c r="BJ487" s="136"/>
      <c r="BK487" s="136"/>
      <c r="BL487" s="136"/>
      <c r="BM487" s="136"/>
      <c r="BN487" s="136"/>
      <c r="BO487" s="136"/>
      <c r="BP487" s="136"/>
      <c r="BQ487" s="136"/>
      <c r="BR487" s="136"/>
      <c r="BS487" s="136"/>
      <c r="BT487" s="136"/>
      <c r="BU487" s="136"/>
      <c r="BV487" s="136"/>
      <c r="BW487" s="136"/>
      <c r="BX487" s="136"/>
      <c r="BY487" s="136"/>
      <c r="BZ487" s="136"/>
      <c r="CA487" s="136"/>
      <c r="CB487" s="136"/>
      <c r="CC487" s="136"/>
      <c r="CD487" s="136"/>
      <c r="CE487" s="136"/>
      <c r="CF487" s="211"/>
      <c r="CG487" s="136"/>
      <c r="CH487" s="136"/>
      <c r="CI487" s="136"/>
      <c r="CJ487" s="136"/>
      <c r="CK487" s="136"/>
      <c r="CL487" s="136"/>
      <c r="CM487" s="136"/>
      <c r="CN487" s="136"/>
      <c r="CO487" s="136"/>
      <c r="CP487" s="136"/>
      <c r="CQ487" s="136"/>
      <c r="CR487" s="136"/>
      <c r="CS487" s="136"/>
      <c r="CT487" s="136"/>
      <c r="CU487" s="136"/>
      <c r="CV487" s="136"/>
      <c r="CW487" s="136"/>
      <c r="CX487" s="136"/>
      <c r="CY487" s="136"/>
      <c r="CZ487" s="136"/>
      <c r="DA487" s="136"/>
      <c r="DB487" s="136"/>
      <c r="DC487" s="211"/>
      <c r="DD487" s="136"/>
      <c r="DE487" s="136"/>
      <c r="DF487" s="136"/>
      <c r="DG487" s="136"/>
      <c r="DH487" s="136"/>
      <c r="DI487" s="136"/>
      <c r="DJ487" s="136"/>
      <c r="DK487" s="136"/>
      <c r="DL487" s="136"/>
      <c r="DM487" s="136"/>
      <c r="DN487" s="136"/>
      <c r="DO487" s="136"/>
      <c r="DP487" s="136"/>
      <c r="DQ487" s="136"/>
      <c r="DR487" s="136"/>
      <c r="DS487" s="136"/>
      <c r="DT487" s="136"/>
      <c r="DU487" s="136"/>
      <c r="DV487" s="136"/>
      <c r="DW487" s="136"/>
      <c r="DX487" s="136"/>
    </row>
    <row r="488" spans="1:128" ht="12.75" customHeight="1">
      <c r="A488" s="136"/>
      <c r="B488" s="136"/>
      <c r="C488" s="136"/>
      <c r="D488" s="136"/>
      <c r="E488" s="136"/>
      <c r="F488" s="136"/>
      <c r="G488" s="136"/>
      <c r="H488" s="136"/>
      <c r="I488" s="136"/>
      <c r="J488" s="136"/>
      <c r="K488" s="136"/>
      <c r="L488" s="136"/>
      <c r="M488" s="136"/>
      <c r="N488" s="136"/>
      <c r="O488" s="136"/>
      <c r="P488" s="136"/>
      <c r="Q488" s="136"/>
      <c r="R488" s="136"/>
      <c r="S488" s="136"/>
      <c r="T488" s="136"/>
      <c r="U488" s="136"/>
      <c r="V488" s="136"/>
      <c r="W488" s="136"/>
      <c r="X488" s="136"/>
      <c r="Y488" s="136"/>
      <c r="Z488" s="136"/>
      <c r="AA488" s="136"/>
      <c r="AB488" s="136"/>
      <c r="AC488" s="136"/>
      <c r="AD488" s="136"/>
      <c r="AE488" s="136"/>
      <c r="AF488" s="136"/>
      <c r="AG488" s="136"/>
      <c r="AH488" s="136"/>
      <c r="AI488" s="136"/>
      <c r="AJ488" s="136"/>
      <c r="AK488" s="136"/>
      <c r="AL488" s="136"/>
      <c r="AM488" s="136"/>
      <c r="AN488" s="136"/>
      <c r="AO488" s="136"/>
      <c r="AP488" s="136"/>
      <c r="AQ488" s="136"/>
      <c r="AR488" s="211"/>
      <c r="AS488" s="136"/>
      <c r="AT488" s="136"/>
      <c r="AU488" s="136"/>
      <c r="AV488" s="136"/>
      <c r="AW488" s="136"/>
      <c r="AX488" s="136"/>
      <c r="AY488" s="136"/>
      <c r="AZ488" s="136"/>
      <c r="BA488" s="136"/>
      <c r="BB488" s="136"/>
      <c r="BC488" s="136"/>
      <c r="BD488" s="136"/>
      <c r="BE488" s="136"/>
      <c r="BF488" s="136"/>
      <c r="BG488" s="136"/>
      <c r="BH488" s="136"/>
      <c r="BI488" s="136"/>
      <c r="BJ488" s="136"/>
      <c r="BK488" s="136"/>
      <c r="BL488" s="136"/>
      <c r="BM488" s="136"/>
      <c r="BN488" s="136"/>
      <c r="BO488" s="136"/>
      <c r="BP488" s="136"/>
      <c r="BQ488" s="136"/>
      <c r="BR488" s="136"/>
      <c r="BS488" s="136"/>
      <c r="BT488" s="136"/>
      <c r="BU488" s="136"/>
      <c r="BV488" s="136"/>
      <c r="BW488" s="136"/>
      <c r="BX488" s="136"/>
      <c r="BY488" s="136"/>
      <c r="BZ488" s="136"/>
      <c r="CA488" s="136"/>
      <c r="CB488" s="136"/>
      <c r="CC488" s="136"/>
      <c r="CD488" s="136"/>
      <c r="CE488" s="136"/>
      <c r="CF488" s="211"/>
      <c r="CG488" s="136"/>
      <c r="CH488" s="136"/>
      <c r="CI488" s="136"/>
      <c r="CJ488" s="136"/>
      <c r="CK488" s="136"/>
      <c r="CL488" s="136"/>
      <c r="CM488" s="136"/>
      <c r="CN488" s="136"/>
      <c r="CO488" s="136"/>
      <c r="CP488" s="136"/>
      <c r="CQ488" s="136"/>
      <c r="CR488" s="136"/>
      <c r="CS488" s="136"/>
      <c r="CT488" s="136"/>
      <c r="CU488" s="136"/>
      <c r="CV488" s="136"/>
      <c r="CW488" s="136"/>
      <c r="CX488" s="136"/>
      <c r="CY488" s="136"/>
      <c r="CZ488" s="136"/>
      <c r="DA488" s="136"/>
      <c r="DB488" s="136"/>
      <c r="DC488" s="211"/>
      <c r="DD488" s="136"/>
      <c r="DE488" s="136"/>
      <c r="DF488" s="136"/>
      <c r="DG488" s="136"/>
      <c r="DH488" s="136"/>
      <c r="DI488" s="136"/>
      <c r="DJ488" s="136"/>
      <c r="DK488" s="136"/>
      <c r="DL488" s="136"/>
      <c r="DM488" s="136"/>
      <c r="DN488" s="136"/>
      <c r="DO488" s="136"/>
      <c r="DP488" s="136"/>
      <c r="DQ488" s="136"/>
      <c r="DR488" s="136"/>
      <c r="DS488" s="136"/>
      <c r="DT488" s="136"/>
      <c r="DU488" s="136"/>
      <c r="DV488" s="136"/>
      <c r="DW488" s="136"/>
      <c r="DX488" s="136"/>
    </row>
    <row r="489" spans="1:128" ht="12.75" customHeight="1">
      <c r="A489" s="136"/>
      <c r="B489" s="136"/>
      <c r="C489" s="136"/>
      <c r="D489" s="136"/>
      <c r="E489" s="136"/>
      <c r="F489" s="136"/>
      <c r="G489" s="136"/>
      <c r="H489" s="136"/>
      <c r="I489" s="136"/>
      <c r="J489" s="136"/>
      <c r="K489" s="136"/>
      <c r="L489" s="136"/>
      <c r="M489" s="136"/>
      <c r="N489" s="136"/>
      <c r="O489" s="136"/>
      <c r="P489" s="136"/>
      <c r="Q489" s="136"/>
      <c r="R489" s="136"/>
      <c r="S489" s="136"/>
      <c r="T489" s="136"/>
      <c r="U489" s="136"/>
      <c r="V489" s="136"/>
      <c r="W489" s="136"/>
      <c r="X489" s="136"/>
      <c r="Y489" s="136"/>
      <c r="Z489" s="136"/>
      <c r="AA489" s="136"/>
      <c r="AB489" s="136"/>
      <c r="AC489" s="136"/>
      <c r="AD489" s="136"/>
      <c r="AE489" s="136"/>
      <c r="AF489" s="136"/>
      <c r="AG489" s="136"/>
      <c r="AH489" s="136"/>
      <c r="AI489" s="136"/>
      <c r="AJ489" s="136"/>
      <c r="AK489" s="136"/>
      <c r="AL489" s="136"/>
      <c r="AM489" s="136"/>
      <c r="AN489" s="136"/>
      <c r="AO489" s="136"/>
      <c r="AP489" s="136"/>
      <c r="AQ489" s="136"/>
      <c r="AR489" s="211"/>
      <c r="AS489" s="136"/>
      <c r="AT489" s="136"/>
      <c r="AU489" s="136"/>
      <c r="AV489" s="136"/>
      <c r="AW489" s="136"/>
      <c r="AX489" s="136"/>
      <c r="AY489" s="136"/>
      <c r="AZ489" s="136"/>
      <c r="BA489" s="136"/>
      <c r="BB489" s="136"/>
      <c r="BC489" s="136"/>
      <c r="BD489" s="136"/>
      <c r="BE489" s="136"/>
      <c r="BF489" s="136"/>
      <c r="BG489" s="136"/>
      <c r="BH489" s="136"/>
      <c r="BI489" s="136"/>
      <c r="BJ489" s="136"/>
      <c r="BK489" s="136"/>
      <c r="BL489" s="136"/>
      <c r="BM489" s="136"/>
      <c r="BN489" s="136"/>
      <c r="BO489" s="136"/>
      <c r="BP489" s="136"/>
      <c r="BQ489" s="136"/>
      <c r="BR489" s="136"/>
      <c r="BS489" s="136"/>
      <c r="BT489" s="136"/>
      <c r="BU489" s="136"/>
      <c r="BV489" s="136"/>
      <c r="BW489" s="136"/>
      <c r="BX489" s="136"/>
      <c r="BY489" s="136"/>
      <c r="BZ489" s="136"/>
      <c r="CA489" s="136"/>
      <c r="CB489" s="136"/>
      <c r="CC489" s="136"/>
      <c r="CD489" s="136"/>
      <c r="CE489" s="136"/>
      <c r="CF489" s="211"/>
      <c r="CG489" s="136"/>
      <c r="CH489" s="136"/>
      <c r="CI489" s="136"/>
      <c r="CJ489" s="136"/>
      <c r="CK489" s="136"/>
      <c r="CL489" s="136"/>
      <c r="CM489" s="136"/>
      <c r="CN489" s="136"/>
      <c r="CO489" s="136"/>
      <c r="CP489" s="136"/>
      <c r="CQ489" s="136"/>
      <c r="CR489" s="136"/>
      <c r="CS489" s="136"/>
      <c r="CT489" s="136"/>
      <c r="CU489" s="136"/>
      <c r="CV489" s="136"/>
      <c r="CW489" s="136"/>
      <c r="CX489" s="136"/>
      <c r="CY489" s="136"/>
      <c r="CZ489" s="136"/>
      <c r="DA489" s="136"/>
      <c r="DB489" s="136"/>
      <c r="DC489" s="211"/>
      <c r="DD489" s="136"/>
      <c r="DE489" s="136"/>
      <c r="DF489" s="136"/>
      <c r="DG489" s="136"/>
      <c r="DH489" s="136"/>
      <c r="DI489" s="136"/>
      <c r="DJ489" s="136"/>
      <c r="DK489" s="136"/>
      <c r="DL489" s="136"/>
      <c r="DM489" s="136"/>
      <c r="DN489" s="136"/>
      <c r="DO489" s="136"/>
      <c r="DP489" s="136"/>
      <c r="DQ489" s="136"/>
      <c r="DR489" s="136"/>
      <c r="DS489" s="136"/>
      <c r="DT489" s="136"/>
      <c r="DU489" s="136"/>
      <c r="DV489" s="136"/>
      <c r="DW489" s="136"/>
      <c r="DX489" s="136"/>
    </row>
    <row r="490" spans="1:128" ht="12.75" customHeight="1">
      <c r="A490" s="136"/>
      <c r="B490" s="136"/>
      <c r="C490" s="136"/>
      <c r="D490" s="136"/>
      <c r="E490" s="136"/>
      <c r="F490" s="136"/>
      <c r="G490" s="136"/>
      <c r="H490" s="136"/>
      <c r="I490" s="136"/>
      <c r="J490" s="136"/>
      <c r="K490" s="136"/>
      <c r="L490" s="136"/>
      <c r="M490" s="136"/>
      <c r="N490" s="136"/>
      <c r="O490" s="136"/>
      <c r="P490" s="136"/>
      <c r="Q490" s="136"/>
      <c r="R490" s="136"/>
      <c r="S490" s="136"/>
      <c r="T490" s="136"/>
      <c r="U490" s="136"/>
      <c r="V490" s="136"/>
      <c r="W490" s="136"/>
      <c r="X490" s="136"/>
      <c r="Y490" s="136"/>
      <c r="Z490" s="136"/>
      <c r="AA490" s="136"/>
      <c r="AB490" s="136"/>
      <c r="AC490" s="136"/>
      <c r="AD490" s="136"/>
      <c r="AE490" s="136"/>
      <c r="AF490" s="136"/>
      <c r="AG490" s="136"/>
      <c r="AH490" s="136"/>
      <c r="AI490" s="136"/>
      <c r="AJ490" s="136"/>
      <c r="AK490" s="136"/>
      <c r="AL490" s="136"/>
      <c r="AM490" s="136"/>
      <c r="AN490" s="136"/>
      <c r="AO490" s="136"/>
      <c r="AP490" s="136"/>
      <c r="AQ490" s="136"/>
      <c r="AR490" s="211"/>
      <c r="AS490" s="136"/>
      <c r="AT490" s="136"/>
      <c r="AU490" s="136"/>
      <c r="AV490" s="136"/>
      <c r="AW490" s="136"/>
      <c r="AX490" s="136"/>
      <c r="AY490" s="136"/>
      <c r="AZ490" s="136"/>
      <c r="BA490" s="136"/>
      <c r="BB490" s="136"/>
      <c r="BC490" s="136"/>
      <c r="BD490" s="136"/>
      <c r="BE490" s="136"/>
      <c r="BF490" s="136"/>
      <c r="BG490" s="136"/>
      <c r="BH490" s="136"/>
      <c r="BI490" s="136"/>
      <c r="BJ490" s="136"/>
      <c r="BK490" s="136"/>
      <c r="BL490" s="136"/>
      <c r="BM490" s="136"/>
      <c r="BN490" s="136"/>
      <c r="BO490" s="136"/>
      <c r="BP490" s="136"/>
      <c r="BQ490" s="136"/>
      <c r="BR490" s="136"/>
      <c r="BS490" s="136"/>
      <c r="BT490" s="136"/>
      <c r="BU490" s="136"/>
      <c r="BV490" s="136"/>
      <c r="BW490" s="136"/>
      <c r="BX490" s="136"/>
      <c r="BY490" s="136"/>
      <c r="BZ490" s="136"/>
      <c r="CA490" s="136"/>
      <c r="CB490" s="136"/>
      <c r="CC490" s="136"/>
      <c r="CD490" s="136"/>
      <c r="CE490" s="136"/>
      <c r="CF490" s="211"/>
      <c r="CG490" s="136"/>
      <c r="CH490" s="136"/>
      <c r="CI490" s="136"/>
      <c r="CJ490" s="136"/>
      <c r="CK490" s="136"/>
      <c r="CL490" s="136"/>
      <c r="CM490" s="136"/>
      <c r="CN490" s="136"/>
      <c r="CO490" s="136"/>
      <c r="CP490" s="136"/>
      <c r="CQ490" s="136"/>
      <c r="CR490" s="136"/>
      <c r="CS490" s="136"/>
      <c r="CT490" s="136"/>
      <c r="CU490" s="136"/>
      <c r="CV490" s="136"/>
      <c r="CW490" s="136"/>
      <c r="CX490" s="136"/>
      <c r="CY490" s="136"/>
      <c r="CZ490" s="136"/>
      <c r="DA490" s="136"/>
      <c r="DB490" s="136"/>
      <c r="DC490" s="211"/>
      <c r="DD490" s="136"/>
      <c r="DE490" s="136"/>
      <c r="DF490" s="136"/>
      <c r="DG490" s="136"/>
      <c r="DH490" s="136"/>
      <c r="DI490" s="136"/>
      <c r="DJ490" s="136"/>
      <c r="DK490" s="136"/>
      <c r="DL490" s="136"/>
      <c r="DM490" s="136"/>
      <c r="DN490" s="136"/>
      <c r="DO490" s="136"/>
      <c r="DP490" s="136"/>
      <c r="DQ490" s="136"/>
      <c r="DR490" s="136"/>
      <c r="DS490" s="136"/>
      <c r="DT490" s="136"/>
      <c r="DU490" s="136"/>
      <c r="DV490" s="136"/>
      <c r="DW490" s="136"/>
      <c r="DX490" s="136"/>
    </row>
    <row r="491" spans="1:128" ht="12.75" customHeight="1">
      <c r="A491" s="136"/>
      <c r="B491" s="136"/>
      <c r="C491" s="136"/>
      <c r="D491" s="136"/>
      <c r="E491" s="136"/>
      <c r="F491" s="136"/>
      <c r="G491" s="136"/>
      <c r="H491" s="136"/>
      <c r="I491" s="136"/>
      <c r="J491" s="136"/>
      <c r="K491" s="136"/>
      <c r="L491" s="136"/>
      <c r="M491" s="136"/>
      <c r="N491" s="136"/>
      <c r="O491" s="136"/>
      <c r="P491" s="136"/>
      <c r="Q491" s="136"/>
      <c r="R491" s="136"/>
      <c r="S491" s="136"/>
      <c r="T491" s="136"/>
      <c r="U491" s="136"/>
      <c r="V491" s="136"/>
      <c r="W491" s="136"/>
      <c r="X491" s="136"/>
      <c r="Y491" s="136"/>
      <c r="Z491" s="136"/>
      <c r="AA491" s="136"/>
      <c r="AB491" s="136"/>
      <c r="AC491" s="136"/>
      <c r="AD491" s="136"/>
      <c r="AE491" s="136"/>
      <c r="AF491" s="136"/>
      <c r="AG491" s="136"/>
      <c r="AH491" s="136"/>
      <c r="AI491" s="136"/>
      <c r="AJ491" s="136"/>
      <c r="AK491" s="136"/>
      <c r="AL491" s="136"/>
      <c r="AM491" s="136"/>
      <c r="AN491" s="136"/>
      <c r="AO491" s="136"/>
      <c r="AP491" s="136"/>
      <c r="AQ491" s="136"/>
      <c r="AR491" s="211"/>
      <c r="AS491" s="136"/>
      <c r="AT491" s="136"/>
      <c r="AU491" s="136"/>
      <c r="AV491" s="136"/>
      <c r="AW491" s="136"/>
      <c r="AX491" s="136"/>
      <c r="AY491" s="136"/>
      <c r="AZ491" s="136"/>
      <c r="BA491" s="136"/>
      <c r="BB491" s="136"/>
      <c r="BC491" s="136"/>
      <c r="BD491" s="136"/>
      <c r="BE491" s="136"/>
      <c r="BF491" s="136"/>
      <c r="BG491" s="136"/>
      <c r="BH491" s="136"/>
      <c r="BI491" s="136"/>
      <c r="BJ491" s="136"/>
      <c r="BK491" s="136"/>
      <c r="BL491" s="136"/>
      <c r="BM491" s="136"/>
      <c r="BN491" s="136"/>
      <c r="BO491" s="136"/>
      <c r="BP491" s="136"/>
      <c r="BQ491" s="136"/>
      <c r="BR491" s="136"/>
      <c r="BS491" s="136"/>
      <c r="BT491" s="136"/>
      <c r="BU491" s="136"/>
      <c r="BV491" s="136"/>
      <c r="BW491" s="136"/>
      <c r="BX491" s="136"/>
      <c r="BY491" s="136"/>
      <c r="BZ491" s="136"/>
      <c r="CA491" s="136"/>
      <c r="CB491" s="136"/>
      <c r="CC491" s="136"/>
      <c r="CD491" s="136"/>
      <c r="CE491" s="136"/>
      <c r="CF491" s="211"/>
      <c r="CG491" s="136"/>
      <c r="CH491" s="136"/>
      <c r="CI491" s="136"/>
      <c r="CJ491" s="136"/>
      <c r="CK491" s="136"/>
      <c r="CL491" s="136"/>
      <c r="CM491" s="136"/>
      <c r="CN491" s="136"/>
      <c r="CO491" s="136"/>
      <c r="CP491" s="136"/>
      <c r="CQ491" s="136"/>
      <c r="CR491" s="136"/>
      <c r="CS491" s="136"/>
      <c r="CT491" s="136"/>
      <c r="CU491" s="136"/>
      <c r="CV491" s="136"/>
      <c r="CW491" s="136"/>
      <c r="CX491" s="136"/>
      <c r="CY491" s="136"/>
      <c r="CZ491" s="136"/>
      <c r="DA491" s="136"/>
      <c r="DB491" s="136"/>
      <c r="DC491" s="211"/>
      <c r="DD491" s="136"/>
      <c r="DE491" s="136"/>
      <c r="DF491" s="136"/>
      <c r="DG491" s="136"/>
      <c r="DH491" s="136"/>
      <c r="DI491" s="136"/>
      <c r="DJ491" s="136"/>
      <c r="DK491" s="136"/>
      <c r="DL491" s="136"/>
      <c r="DM491" s="136"/>
      <c r="DN491" s="136"/>
      <c r="DO491" s="136"/>
      <c r="DP491" s="136"/>
      <c r="DQ491" s="136"/>
      <c r="DR491" s="136"/>
      <c r="DS491" s="136"/>
      <c r="DT491" s="136"/>
      <c r="DU491" s="136"/>
      <c r="DV491" s="136"/>
      <c r="DW491" s="136"/>
      <c r="DX491" s="136"/>
    </row>
    <row r="492" spans="1:128" ht="12.75" customHeight="1">
      <c r="A492" s="136"/>
      <c r="B492" s="136"/>
      <c r="C492" s="136"/>
      <c r="D492" s="136"/>
      <c r="E492" s="136"/>
      <c r="F492" s="136"/>
      <c r="G492" s="136"/>
      <c r="H492" s="136"/>
      <c r="I492" s="136"/>
      <c r="J492" s="136"/>
      <c r="K492" s="136"/>
      <c r="L492" s="136"/>
      <c r="M492" s="136"/>
      <c r="N492" s="136"/>
      <c r="O492" s="136"/>
      <c r="P492" s="136"/>
      <c r="Q492" s="136"/>
      <c r="R492" s="136"/>
      <c r="S492" s="136"/>
      <c r="T492" s="136"/>
      <c r="U492" s="136"/>
      <c r="V492" s="136"/>
      <c r="W492" s="136"/>
      <c r="X492" s="136"/>
      <c r="Y492" s="136"/>
      <c r="Z492" s="136"/>
      <c r="AA492" s="136"/>
      <c r="AB492" s="136"/>
      <c r="AC492" s="136"/>
      <c r="AD492" s="136"/>
      <c r="AE492" s="136"/>
      <c r="AF492" s="136"/>
      <c r="AG492" s="136"/>
      <c r="AH492" s="136"/>
      <c r="AI492" s="136"/>
      <c r="AJ492" s="136"/>
      <c r="AK492" s="136"/>
      <c r="AL492" s="136"/>
      <c r="AM492" s="136"/>
      <c r="AN492" s="136"/>
      <c r="AO492" s="136"/>
      <c r="AP492" s="136"/>
      <c r="AQ492" s="136"/>
      <c r="AR492" s="211"/>
      <c r="AS492" s="136"/>
      <c r="AT492" s="136"/>
      <c r="AU492" s="136"/>
      <c r="AV492" s="136"/>
      <c r="AW492" s="136"/>
      <c r="AX492" s="136"/>
      <c r="AY492" s="136"/>
      <c r="AZ492" s="136"/>
      <c r="BA492" s="136"/>
      <c r="BB492" s="136"/>
      <c r="BC492" s="136"/>
      <c r="BD492" s="136"/>
      <c r="BE492" s="136"/>
      <c r="BF492" s="136"/>
      <c r="BG492" s="136"/>
      <c r="BH492" s="136"/>
      <c r="BI492" s="136"/>
      <c r="BJ492" s="136"/>
      <c r="BK492" s="136"/>
      <c r="BL492" s="136"/>
      <c r="BM492" s="136"/>
      <c r="BN492" s="136"/>
      <c r="BO492" s="136"/>
      <c r="BP492" s="136"/>
      <c r="BQ492" s="136"/>
      <c r="BR492" s="136"/>
      <c r="BS492" s="136"/>
      <c r="BT492" s="136"/>
      <c r="BU492" s="136"/>
      <c r="BV492" s="136"/>
      <c r="BW492" s="136"/>
      <c r="BX492" s="136"/>
      <c r="BY492" s="136"/>
      <c r="BZ492" s="136"/>
      <c r="CA492" s="136"/>
      <c r="CB492" s="136"/>
      <c r="CC492" s="136"/>
      <c r="CD492" s="136"/>
      <c r="CE492" s="136"/>
      <c r="CF492" s="211"/>
      <c r="CG492" s="136"/>
      <c r="CH492" s="136"/>
      <c r="CI492" s="136"/>
      <c r="CJ492" s="136"/>
      <c r="CK492" s="136"/>
      <c r="CL492" s="136"/>
      <c r="CM492" s="136"/>
      <c r="CN492" s="136"/>
      <c r="CO492" s="136"/>
      <c r="CP492" s="136"/>
      <c r="CQ492" s="136"/>
      <c r="CR492" s="136"/>
      <c r="CS492" s="136"/>
      <c r="CT492" s="136"/>
      <c r="CU492" s="136"/>
      <c r="CV492" s="136"/>
      <c r="CW492" s="136"/>
      <c r="CX492" s="136"/>
      <c r="CY492" s="136"/>
      <c r="CZ492" s="136"/>
      <c r="DA492" s="136"/>
      <c r="DB492" s="136"/>
      <c r="DC492" s="211"/>
      <c r="DD492" s="136"/>
      <c r="DE492" s="136"/>
      <c r="DF492" s="136"/>
      <c r="DG492" s="136"/>
      <c r="DH492" s="136"/>
      <c r="DI492" s="136"/>
      <c r="DJ492" s="136"/>
      <c r="DK492" s="136"/>
      <c r="DL492" s="136"/>
      <c r="DM492" s="136"/>
      <c r="DN492" s="136"/>
      <c r="DO492" s="136"/>
      <c r="DP492" s="136"/>
      <c r="DQ492" s="136"/>
      <c r="DR492" s="136"/>
      <c r="DS492" s="136"/>
      <c r="DT492" s="136"/>
      <c r="DU492" s="136"/>
      <c r="DV492" s="136"/>
      <c r="DW492" s="136"/>
      <c r="DX492" s="136"/>
    </row>
    <row r="493" spans="1:128" ht="12.75" customHeight="1">
      <c r="A493" s="136"/>
      <c r="B493" s="136"/>
      <c r="C493" s="136"/>
      <c r="D493" s="136"/>
      <c r="E493" s="136"/>
      <c r="F493" s="136"/>
      <c r="G493" s="136"/>
      <c r="H493" s="136"/>
      <c r="I493" s="136"/>
      <c r="J493" s="136"/>
      <c r="K493" s="136"/>
      <c r="L493" s="136"/>
      <c r="M493" s="136"/>
      <c r="N493" s="136"/>
      <c r="O493" s="136"/>
      <c r="P493" s="136"/>
      <c r="Q493" s="136"/>
      <c r="R493" s="136"/>
      <c r="S493" s="136"/>
      <c r="T493" s="136"/>
      <c r="U493" s="136"/>
      <c r="V493" s="136"/>
      <c r="W493" s="136"/>
      <c r="X493" s="136"/>
      <c r="Y493" s="136"/>
      <c r="Z493" s="136"/>
      <c r="AA493" s="136"/>
      <c r="AB493" s="136"/>
      <c r="AC493" s="136"/>
      <c r="AD493" s="136"/>
      <c r="AE493" s="136"/>
      <c r="AF493" s="136"/>
      <c r="AG493" s="136"/>
      <c r="AH493" s="136"/>
      <c r="AI493" s="136"/>
      <c r="AJ493" s="136"/>
      <c r="AK493" s="136"/>
      <c r="AL493" s="136"/>
      <c r="AM493" s="136"/>
      <c r="AN493" s="136"/>
      <c r="AO493" s="136"/>
      <c r="AP493" s="136"/>
      <c r="AQ493" s="136"/>
      <c r="AR493" s="211"/>
      <c r="AS493" s="136"/>
      <c r="AT493" s="136"/>
      <c r="AU493" s="136"/>
      <c r="AV493" s="136"/>
      <c r="AW493" s="136"/>
      <c r="AX493" s="136"/>
      <c r="AY493" s="136"/>
      <c r="AZ493" s="136"/>
      <c r="BA493" s="136"/>
      <c r="BB493" s="136"/>
      <c r="BC493" s="136"/>
      <c r="BD493" s="136"/>
      <c r="BE493" s="136"/>
      <c r="BF493" s="136"/>
      <c r="BG493" s="136"/>
      <c r="BH493" s="136"/>
      <c r="BI493" s="136"/>
      <c r="BJ493" s="136"/>
      <c r="BK493" s="136"/>
      <c r="BL493" s="136"/>
      <c r="BM493" s="136"/>
      <c r="BN493" s="136"/>
      <c r="BO493" s="136"/>
      <c r="BP493" s="136"/>
      <c r="BQ493" s="136"/>
      <c r="BR493" s="136"/>
      <c r="BS493" s="136"/>
      <c r="BT493" s="136"/>
      <c r="BU493" s="136"/>
      <c r="BV493" s="136"/>
      <c r="BW493" s="136"/>
      <c r="BX493" s="136"/>
      <c r="BY493" s="136"/>
      <c r="BZ493" s="136"/>
      <c r="CA493" s="136"/>
      <c r="CB493" s="136"/>
      <c r="CC493" s="136"/>
      <c r="CD493" s="136"/>
      <c r="CE493" s="136"/>
      <c r="CF493" s="211"/>
      <c r="CG493" s="136"/>
      <c r="CH493" s="136"/>
      <c r="CI493" s="136"/>
      <c r="CJ493" s="136"/>
      <c r="CK493" s="136"/>
      <c r="CL493" s="136"/>
      <c r="CM493" s="136"/>
      <c r="CN493" s="136"/>
      <c r="CO493" s="136"/>
      <c r="CP493" s="136"/>
      <c r="CQ493" s="136"/>
      <c r="CR493" s="136"/>
      <c r="CS493" s="136"/>
      <c r="CT493" s="136"/>
      <c r="CU493" s="136"/>
      <c r="CV493" s="136"/>
      <c r="CW493" s="136"/>
      <c r="CX493" s="136"/>
      <c r="CY493" s="136"/>
      <c r="CZ493" s="136"/>
      <c r="DA493" s="136"/>
      <c r="DB493" s="136"/>
      <c r="DC493" s="211"/>
      <c r="DD493" s="136"/>
      <c r="DE493" s="136"/>
      <c r="DF493" s="136"/>
      <c r="DG493" s="136"/>
      <c r="DH493" s="136"/>
      <c r="DI493" s="136"/>
      <c r="DJ493" s="136"/>
      <c r="DK493" s="136"/>
      <c r="DL493" s="136"/>
      <c r="DM493" s="136"/>
      <c r="DN493" s="136"/>
      <c r="DO493" s="136"/>
      <c r="DP493" s="136"/>
      <c r="DQ493" s="136"/>
      <c r="DR493" s="136"/>
      <c r="DS493" s="136"/>
      <c r="DT493" s="136"/>
      <c r="DU493" s="136"/>
      <c r="DV493" s="136"/>
      <c r="DW493" s="136"/>
      <c r="DX493" s="136"/>
    </row>
    <row r="494" spans="1:128" ht="12.75" customHeight="1">
      <c r="A494" s="136"/>
      <c r="B494" s="136"/>
      <c r="C494" s="136"/>
      <c r="D494" s="136"/>
      <c r="E494" s="136"/>
      <c r="F494" s="136"/>
      <c r="G494" s="136"/>
      <c r="H494" s="136"/>
      <c r="I494" s="136"/>
      <c r="J494" s="136"/>
      <c r="K494" s="136"/>
      <c r="L494" s="136"/>
      <c r="M494" s="136"/>
      <c r="N494" s="136"/>
      <c r="O494" s="136"/>
      <c r="P494" s="136"/>
      <c r="Q494" s="136"/>
      <c r="R494" s="136"/>
      <c r="S494" s="136"/>
      <c r="T494" s="136"/>
      <c r="U494" s="136"/>
      <c r="V494" s="136"/>
      <c r="W494" s="136"/>
      <c r="X494" s="136"/>
      <c r="Y494" s="136"/>
      <c r="Z494" s="136"/>
      <c r="AA494" s="136"/>
      <c r="AB494" s="136"/>
      <c r="AC494" s="136"/>
      <c r="AD494" s="136"/>
      <c r="AE494" s="136"/>
      <c r="AF494" s="136"/>
      <c r="AG494" s="136"/>
      <c r="AH494" s="136"/>
      <c r="AI494" s="136"/>
      <c r="AJ494" s="136"/>
      <c r="AK494" s="136"/>
      <c r="AL494" s="136"/>
      <c r="AM494" s="136"/>
      <c r="AN494" s="136"/>
      <c r="AO494" s="136"/>
      <c r="AP494" s="136"/>
      <c r="AQ494" s="136"/>
      <c r="AR494" s="211"/>
      <c r="AS494" s="136"/>
      <c r="AT494" s="136"/>
      <c r="AU494" s="136"/>
      <c r="AV494" s="136"/>
      <c r="AW494" s="136"/>
      <c r="AX494" s="136"/>
      <c r="AY494" s="136"/>
      <c r="AZ494" s="136"/>
      <c r="BA494" s="136"/>
      <c r="BB494" s="136"/>
      <c r="BC494" s="136"/>
      <c r="BD494" s="136"/>
      <c r="BE494" s="136"/>
      <c r="BF494" s="136"/>
      <c r="BG494" s="136"/>
      <c r="BH494" s="136"/>
      <c r="BI494" s="136"/>
      <c r="BJ494" s="136"/>
      <c r="BK494" s="136"/>
      <c r="BL494" s="136"/>
      <c r="BM494" s="136"/>
      <c r="BN494" s="136"/>
      <c r="BO494" s="136"/>
      <c r="BP494" s="136"/>
      <c r="BQ494" s="136"/>
      <c r="BR494" s="136"/>
      <c r="BS494" s="136"/>
      <c r="BT494" s="136"/>
      <c r="BU494" s="136"/>
      <c r="BV494" s="136"/>
      <c r="BW494" s="136"/>
      <c r="BX494" s="136"/>
      <c r="BY494" s="136"/>
      <c r="BZ494" s="136"/>
      <c r="CA494" s="136"/>
      <c r="CB494" s="136"/>
      <c r="CC494" s="136"/>
      <c r="CD494" s="136"/>
      <c r="CE494" s="136"/>
      <c r="CF494" s="211"/>
      <c r="CG494" s="136"/>
      <c r="CH494" s="136"/>
      <c r="CI494" s="136"/>
      <c r="CJ494" s="136"/>
      <c r="CK494" s="136"/>
      <c r="CL494" s="136"/>
      <c r="CM494" s="136"/>
      <c r="CN494" s="136"/>
      <c r="CO494" s="136"/>
      <c r="CP494" s="136"/>
      <c r="CQ494" s="136"/>
      <c r="CR494" s="136"/>
      <c r="CS494" s="136"/>
      <c r="CT494" s="136"/>
      <c r="CU494" s="136"/>
      <c r="CV494" s="136"/>
      <c r="CW494" s="136"/>
      <c r="CX494" s="136"/>
      <c r="CY494" s="136"/>
      <c r="CZ494" s="136"/>
      <c r="DA494" s="136"/>
      <c r="DB494" s="136"/>
      <c r="DC494" s="211"/>
      <c r="DD494" s="136"/>
      <c r="DE494" s="136"/>
      <c r="DF494" s="136"/>
      <c r="DG494" s="136"/>
      <c r="DH494" s="136"/>
      <c r="DI494" s="136"/>
      <c r="DJ494" s="136"/>
      <c r="DK494" s="136"/>
      <c r="DL494" s="136"/>
      <c r="DM494" s="136"/>
      <c r="DN494" s="136"/>
      <c r="DO494" s="136"/>
      <c r="DP494" s="136"/>
      <c r="DQ494" s="136"/>
      <c r="DR494" s="136"/>
      <c r="DS494" s="136"/>
      <c r="DT494" s="136"/>
      <c r="DU494" s="136"/>
      <c r="DV494" s="136"/>
      <c r="DW494" s="136"/>
      <c r="DX494" s="136"/>
    </row>
    <row r="495" spans="1:128" ht="12.75" customHeight="1">
      <c r="A495" s="136"/>
      <c r="B495" s="136"/>
      <c r="C495" s="136"/>
      <c r="D495" s="136"/>
      <c r="E495" s="136"/>
      <c r="F495" s="136"/>
      <c r="G495" s="136"/>
      <c r="H495" s="136"/>
      <c r="I495" s="136"/>
      <c r="J495" s="136"/>
      <c r="K495" s="136"/>
      <c r="L495" s="136"/>
      <c r="M495" s="136"/>
      <c r="N495" s="136"/>
      <c r="O495" s="136"/>
      <c r="P495" s="136"/>
      <c r="Q495" s="136"/>
      <c r="R495" s="136"/>
      <c r="S495" s="136"/>
      <c r="T495" s="136"/>
      <c r="U495" s="136"/>
      <c r="V495" s="136"/>
      <c r="W495" s="136"/>
      <c r="X495" s="136"/>
      <c r="Y495" s="136"/>
      <c r="Z495" s="136"/>
      <c r="AA495" s="136"/>
      <c r="AB495" s="136"/>
      <c r="AC495" s="136"/>
      <c r="AD495" s="136"/>
      <c r="AE495" s="136"/>
      <c r="AF495" s="136"/>
      <c r="AG495" s="136"/>
      <c r="AH495" s="136"/>
      <c r="AI495" s="136"/>
      <c r="AJ495" s="136"/>
      <c r="AK495" s="136"/>
      <c r="AL495" s="136"/>
      <c r="AM495" s="136"/>
      <c r="AN495" s="136"/>
      <c r="AO495" s="136"/>
      <c r="AP495" s="136"/>
      <c r="AQ495" s="136"/>
      <c r="AR495" s="211"/>
      <c r="AS495" s="136"/>
      <c r="AT495" s="136"/>
      <c r="AU495" s="136"/>
      <c r="AV495" s="136"/>
      <c r="AW495" s="136"/>
      <c r="AX495" s="136"/>
      <c r="AY495" s="136"/>
      <c r="AZ495" s="136"/>
      <c r="BA495" s="136"/>
      <c r="BB495" s="136"/>
      <c r="BC495" s="136"/>
      <c r="BD495" s="136"/>
      <c r="BE495" s="136"/>
      <c r="BF495" s="136"/>
      <c r="BG495" s="136"/>
      <c r="BH495" s="136"/>
      <c r="BI495" s="136"/>
      <c r="BJ495" s="136"/>
      <c r="BK495" s="136"/>
      <c r="BL495" s="136"/>
      <c r="BM495" s="136"/>
      <c r="BN495" s="136"/>
      <c r="BO495" s="136"/>
      <c r="BP495" s="136"/>
      <c r="BQ495" s="136"/>
      <c r="BR495" s="136"/>
      <c r="BS495" s="136"/>
      <c r="BT495" s="136"/>
      <c r="BU495" s="136"/>
      <c r="BV495" s="136"/>
      <c r="BW495" s="136"/>
      <c r="BX495" s="136"/>
      <c r="BY495" s="136"/>
      <c r="BZ495" s="136"/>
      <c r="CA495" s="136"/>
      <c r="CB495" s="136"/>
      <c r="CC495" s="136"/>
      <c r="CD495" s="136"/>
      <c r="CE495" s="136"/>
      <c r="CF495" s="211"/>
      <c r="CG495" s="136"/>
      <c r="CH495" s="136"/>
      <c r="CI495" s="136"/>
      <c r="CJ495" s="136"/>
      <c r="CK495" s="136"/>
      <c r="CL495" s="136"/>
      <c r="CM495" s="136"/>
      <c r="CN495" s="136"/>
      <c r="CO495" s="136"/>
      <c r="CP495" s="136"/>
      <c r="CQ495" s="136"/>
      <c r="CR495" s="136"/>
      <c r="CS495" s="136"/>
      <c r="CT495" s="136"/>
      <c r="CU495" s="136"/>
      <c r="CV495" s="136"/>
      <c r="CW495" s="136"/>
      <c r="CX495" s="136"/>
      <c r="CY495" s="136"/>
      <c r="CZ495" s="136"/>
      <c r="DA495" s="136"/>
      <c r="DB495" s="136"/>
      <c r="DC495" s="211"/>
      <c r="DD495" s="136"/>
      <c r="DE495" s="136"/>
      <c r="DF495" s="136"/>
      <c r="DG495" s="136"/>
      <c r="DH495" s="136"/>
      <c r="DI495" s="136"/>
      <c r="DJ495" s="136"/>
      <c r="DK495" s="136"/>
      <c r="DL495" s="136"/>
      <c r="DM495" s="136"/>
      <c r="DN495" s="136"/>
      <c r="DO495" s="136"/>
      <c r="DP495" s="136"/>
      <c r="DQ495" s="136"/>
      <c r="DR495" s="136"/>
      <c r="DS495" s="136"/>
      <c r="DT495" s="136"/>
      <c r="DU495" s="136"/>
      <c r="DV495" s="136"/>
      <c r="DW495" s="136"/>
      <c r="DX495" s="136"/>
    </row>
    <row r="496" spans="1:128" ht="12.75" customHeight="1">
      <c r="A496" s="136"/>
      <c r="B496" s="136"/>
      <c r="C496" s="136"/>
      <c r="D496" s="136"/>
      <c r="E496" s="136"/>
      <c r="F496" s="136"/>
      <c r="G496" s="136"/>
      <c r="H496" s="136"/>
      <c r="I496" s="136"/>
      <c r="J496" s="136"/>
      <c r="K496" s="136"/>
      <c r="L496" s="136"/>
      <c r="M496" s="136"/>
      <c r="N496" s="136"/>
      <c r="O496" s="136"/>
      <c r="P496" s="136"/>
      <c r="Q496" s="136"/>
      <c r="R496" s="136"/>
      <c r="S496" s="136"/>
      <c r="T496" s="136"/>
      <c r="U496" s="136"/>
      <c r="V496" s="136"/>
      <c r="W496" s="136"/>
      <c r="X496" s="136"/>
      <c r="Y496" s="136"/>
      <c r="Z496" s="136"/>
      <c r="AA496" s="136"/>
      <c r="AB496" s="136"/>
      <c r="AC496" s="136"/>
      <c r="AD496" s="136"/>
      <c r="AE496" s="136"/>
      <c r="AF496" s="136"/>
      <c r="AG496" s="136"/>
      <c r="AH496" s="136"/>
      <c r="AI496" s="136"/>
      <c r="AJ496" s="136"/>
      <c r="AK496" s="136"/>
      <c r="AL496" s="136"/>
      <c r="AM496" s="136"/>
      <c r="AN496" s="136"/>
      <c r="AO496" s="136"/>
      <c r="AP496" s="136"/>
      <c r="AQ496" s="136"/>
      <c r="AR496" s="211"/>
      <c r="AS496" s="136"/>
      <c r="AT496" s="136"/>
      <c r="AU496" s="136"/>
      <c r="AV496" s="136"/>
      <c r="AW496" s="136"/>
      <c r="AX496" s="136"/>
      <c r="AY496" s="136"/>
      <c r="AZ496" s="136"/>
      <c r="BA496" s="136"/>
      <c r="BB496" s="136"/>
      <c r="BC496" s="136"/>
      <c r="BD496" s="136"/>
      <c r="BE496" s="136"/>
      <c r="BF496" s="136"/>
      <c r="BG496" s="136"/>
      <c r="BH496" s="136"/>
      <c r="BI496" s="136"/>
      <c r="BJ496" s="136"/>
      <c r="BK496" s="136"/>
      <c r="BL496" s="136"/>
      <c r="BM496" s="136"/>
      <c r="BN496" s="136"/>
      <c r="BO496" s="136"/>
      <c r="BP496" s="136"/>
      <c r="BQ496" s="136"/>
      <c r="BR496" s="136"/>
      <c r="BS496" s="136"/>
      <c r="BT496" s="136"/>
      <c r="BU496" s="136"/>
      <c r="BV496" s="136"/>
      <c r="BW496" s="136"/>
      <c r="BX496" s="136"/>
      <c r="BY496" s="136"/>
      <c r="BZ496" s="136"/>
      <c r="CA496" s="136"/>
      <c r="CB496" s="136"/>
      <c r="CC496" s="136"/>
      <c r="CD496" s="136"/>
      <c r="CE496" s="136"/>
      <c r="CF496" s="211"/>
      <c r="CG496" s="136"/>
      <c r="CH496" s="136"/>
      <c r="CI496" s="136"/>
      <c r="CJ496" s="136"/>
      <c r="CK496" s="136"/>
      <c r="CL496" s="136"/>
      <c r="CM496" s="136"/>
      <c r="CN496" s="136"/>
      <c r="CO496" s="136"/>
      <c r="CP496" s="136"/>
      <c r="CQ496" s="136"/>
      <c r="CR496" s="136"/>
      <c r="CS496" s="136"/>
      <c r="CT496" s="136"/>
      <c r="CU496" s="136"/>
      <c r="CV496" s="136"/>
      <c r="CW496" s="136"/>
      <c r="CX496" s="136"/>
      <c r="CY496" s="136"/>
      <c r="CZ496" s="136"/>
      <c r="DA496" s="136"/>
      <c r="DB496" s="136"/>
      <c r="DC496" s="211"/>
      <c r="DD496" s="136"/>
      <c r="DE496" s="136"/>
      <c r="DF496" s="136"/>
      <c r="DG496" s="136"/>
      <c r="DH496" s="136"/>
      <c r="DI496" s="136"/>
      <c r="DJ496" s="136"/>
      <c r="DK496" s="136"/>
      <c r="DL496" s="136"/>
      <c r="DM496" s="136"/>
      <c r="DN496" s="136"/>
      <c r="DO496" s="136"/>
      <c r="DP496" s="136"/>
      <c r="DQ496" s="136"/>
      <c r="DR496" s="136"/>
      <c r="DS496" s="136"/>
      <c r="DT496" s="136"/>
      <c r="DU496" s="136"/>
      <c r="DV496" s="136"/>
      <c r="DW496" s="136"/>
      <c r="DX496" s="136"/>
    </row>
    <row r="497" spans="1:128" ht="12.75" customHeight="1">
      <c r="A497" s="136"/>
      <c r="B497" s="136"/>
      <c r="C497" s="136"/>
      <c r="D497" s="136"/>
      <c r="E497" s="136"/>
      <c r="F497" s="136"/>
      <c r="G497" s="136"/>
      <c r="H497" s="136"/>
      <c r="I497" s="136"/>
      <c r="J497" s="136"/>
      <c r="K497" s="136"/>
      <c r="L497" s="136"/>
      <c r="M497" s="136"/>
      <c r="N497" s="136"/>
      <c r="O497" s="136"/>
      <c r="P497" s="136"/>
      <c r="Q497" s="136"/>
      <c r="R497" s="136"/>
      <c r="S497" s="136"/>
      <c r="T497" s="136"/>
      <c r="U497" s="136"/>
      <c r="V497" s="136"/>
      <c r="W497" s="136"/>
      <c r="X497" s="136"/>
      <c r="Y497" s="136"/>
      <c r="Z497" s="136"/>
      <c r="AA497" s="136"/>
      <c r="AB497" s="136"/>
      <c r="AC497" s="136"/>
      <c r="AD497" s="136"/>
      <c r="AE497" s="136"/>
      <c r="AF497" s="136"/>
      <c r="AG497" s="136"/>
      <c r="AH497" s="136"/>
      <c r="AI497" s="136"/>
      <c r="AJ497" s="136"/>
      <c r="AK497" s="136"/>
      <c r="AL497" s="136"/>
      <c r="AM497" s="136"/>
      <c r="AN497" s="136"/>
      <c r="AO497" s="136"/>
      <c r="AP497" s="136"/>
      <c r="AQ497" s="136"/>
      <c r="AR497" s="211"/>
      <c r="AS497" s="136"/>
      <c r="AT497" s="136"/>
      <c r="AU497" s="136"/>
      <c r="AV497" s="136"/>
      <c r="AW497" s="136"/>
      <c r="AX497" s="136"/>
      <c r="AY497" s="136"/>
      <c r="AZ497" s="136"/>
      <c r="BA497" s="136"/>
      <c r="BB497" s="136"/>
      <c r="BC497" s="136"/>
      <c r="BD497" s="136"/>
      <c r="BE497" s="136"/>
      <c r="BF497" s="136"/>
      <c r="BG497" s="136"/>
      <c r="BH497" s="136"/>
      <c r="BI497" s="136"/>
      <c r="BJ497" s="136"/>
      <c r="BK497" s="136"/>
      <c r="BL497" s="136"/>
      <c r="BM497" s="136"/>
      <c r="BN497" s="136"/>
      <c r="BO497" s="136"/>
      <c r="BP497" s="136"/>
      <c r="BQ497" s="136"/>
      <c r="BR497" s="136"/>
      <c r="BS497" s="136"/>
      <c r="BT497" s="136"/>
      <c r="BU497" s="136"/>
      <c r="BV497" s="136"/>
      <c r="BW497" s="136"/>
      <c r="BX497" s="136"/>
      <c r="BY497" s="136"/>
      <c r="BZ497" s="136"/>
      <c r="CA497" s="136"/>
      <c r="CB497" s="136"/>
      <c r="CC497" s="136"/>
      <c r="CD497" s="136"/>
      <c r="CE497" s="136"/>
      <c r="CF497" s="211"/>
      <c r="CG497" s="136"/>
      <c r="CH497" s="136"/>
      <c r="CI497" s="136"/>
      <c r="CJ497" s="136"/>
      <c r="CK497" s="136"/>
      <c r="CL497" s="136"/>
      <c r="CM497" s="136"/>
      <c r="CN497" s="136"/>
      <c r="CO497" s="136"/>
      <c r="CP497" s="136"/>
      <c r="CQ497" s="136"/>
      <c r="CR497" s="136"/>
      <c r="CS497" s="136"/>
      <c r="CT497" s="136"/>
      <c r="CU497" s="136"/>
      <c r="CV497" s="136"/>
      <c r="CW497" s="136"/>
      <c r="CX497" s="136"/>
      <c r="CY497" s="136"/>
      <c r="CZ497" s="136"/>
      <c r="DA497" s="136"/>
      <c r="DB497" s="136"/>
      <c r="DC497" s="211"/>
      <c r="DD497" s="136"/>
      <c r="DE497" s="136"/>
      <c r="DF497" s="136"/>
      <c r="DG497" s="136"/>
      <c r="DH497" s="136"/>
      <c r="DI497" s="136"/>
      <c r="DJ497" s="136"/>
      <c r="DK497" s="136"/>
      <c r="DL497" s="136"/>
      <c r="DM497" s="136"/>
      <c r="DN497" s="136"/>
      <c r="DO497" s="136"/>
      <c r="DP497" s="136"/>
      <c r="DQ497" s="136"/>
      <c r="DR497" s="136"/>
      <c r="DS497" s="136"/>
      <c r="DT497" s="136"/>
      <c r="DU497" s="136"/>
      <c r="DV497" s="136"/>
      <c r="DW497" s="136"/>
      <c r="DX497" s="136"/>
    </row>
    <row r="498" spans="1:128" ht="12.75" customHeight="1">
      <c r="A498" s="136"/>
      <c r="B498" s="136"/>
      <c r="C498" s="136"/>
      <c r="D498" s="136"/>
      <c r="E498" s="136"/>
      <c r="F498" s="136"/>
      <c r="G498" s="136"/>
      <c r="H498" s="136"/>
      <c r="I498" s="136"/>
      <c r="J498" s="136"/>
      <c r="K498" s="136"/>
      <c r="L498" s="136"/>
      <c r="M498" s="136"/>
      <c r="N498" s="136"/>
      <c r="O498" s="136"/>
      <c r="P498" s="136"/>
      <c r="Q498" s="136"/>
      <c r="R498" s="136"/>
      <c r="S498" s="136"/>
      <c r="T498" s="136"/>
      <c r="U498" s="136"/>
      <c r="V498" s="136"/>
      <c r="W498" s="136"/>
      <c r="X498" s="136"/>
      <c r="Y498" s="136"/>
      <c r="Z498" s="136"/>
      <c r="AA498" s="136"/>
      <c r="AB498" s="136"/>
      <c r="AC498" s="136"/>
      <c r="AD498" s="136"/>
      <c r="AE498" s="136"/>
      <c r="AF498" s="136"/>
      <c r="AG498" s="136"/>
      <c r="AH498" s="136"/>
      <c r="AI498" s="136"/>
      <c r="AJ498" s="136"/>
      <c r="AK498" s="136"/>
      <c r="AL498" s="136"/>
      <c r="AM498" s="136"/>
      <c r="AN498" s="136"/>
      <c r="AO498" s="136"/>
      <c r="AP498" s="136"/>
      <c r="AQ498" s="136"/>
      <c r="AR498" s="211"/>
      <c r="AS498" s="136"/>
      <c r="AT498" s="136"/>
      <c r="AU498" s="136"/>
      <c r="AV498" s="136"/>
      <c r="AW498" s="136"/>
      <c r="AX498" s="136"/>
      <c r="AY498" s="136"/>
      <c r="AZ498" s="136"/>
      <c r="BA498" s="136"/>
      <c r="BB498" s="136"/>
      <c r="BC498" s="136"/>
      <c r="BD498" s="136"/>
      <c r="BE498" s="136"/>
      <c r="BF498" s="136"/>
      <c r="BG498" s="136"/>
      <c r="BH498" s="136"/>
      <c r="BI498" s="136"/>
      <c r="BJ498" s="136"/>
      <c r="BK498" s="136"/>
      <c r="BL498" s="136"/>
      <c r="BM498" s="136"/>
      <c r="BN498" s="136"/>
      <c r="BO498" s="136"/>
      <c r="BP498" s="136"/>
      <c r="BQ498" s="136"/>
      <c r="BR498" s="136"/>
      <c r="BS498" s="136"/>
      <c r="BT498" s="136"/>
      <c r="BU498" s="136"/>
      <c r="BV498" s="136"/>
      <c r="BW498" s="136"/>
      <c r="BX498" s="136"/>
      <c r="BY498" s="136"/>
      <c r="BZ498" s="136"/>
      <c r="CA498" s="136"/>
      <c r="CB498" s="136"/>
      <c r="CC498" s="136"/>
      <c r="CD498" s="136"/>
      <c r="CE498" s="136"/>
      <c r="CF498" s="211"/>
      <c r="CG498" s="136"/>
      <c r="CH498" s="136"/>
      <c r="CI498" s="136"/>
      <c r="CJ498" s="136"/>
      <c r="CK498" s="136"/>
      <c r="CL498" s="136"/>
      <c r="CM498" s="136"/>
      <c r="CN498" s="136"/>
      <c r="CO498" s="136"/>
      <c r="CP498" s="136"/>
      <c r="CQ498" s="136"/>
      <c r="CR498" s="136"/>
      <c r="CS498" s="136"/>
      <c r="CT498" s="136"/>
      <c r="CU498" s="136"/>
      <c r="CV498" s="136"/>
      <c r="CW498" s="136"/>
      <c r="CX498" s="136"/>
      <c r="CY498" s="136"/>
      <c r="CZ498" s="136"/>
      <c r="DA498" s="136"/>
      <c r="DB498" s="136"/>
      <c r="DC498" s="211"/>
      <c r="DD498" s="136"/>
      <c r="DE498" s="136"/>
      <c r="DF498" s="136"/>
      <c r="DG498" s="136"/>
      <c r="DH498" s="136"/>
      <c r="DI498" s="136"/>
      <c r="DJ498" s="136"/>
      <c r="DK498" s="136"/>
      <c r="DL498" s="136"/>
      <c r="DM498" s="136"/>
      <c r="DN498" s="136"/>
      <c r="DO498" s="136"/>
      <c r="DP498" s="136"/>
      <c r="DQ498" s="136"/>
      <c r="DR498" s="136"/>
      <c r="DS498" s="136"/>
      <c r="DT498" s="136"/>
      <c r="DU498" s="136"/>
      <c r="DV498" s="136"/>
      <c r="DW498" s="136"/>
      <c r="DX498" s="136"/>
    </row>
    <row r="499" spans="1:128" ht="12.75" customHeight="1">
      <c r="A499" s="136"/>
      <c r="B499" s="136"/>
      <c r="C499" s="136"/>
      <c r="D499" s="136"/>
      <c r="E499" s="136"/>
      <c r="F499" s="136"/>
      <c r="G499" s="136"/>
      <c r="H499" s="136"/>
      <c r="I499" s="136"/>
      <c r="J499" s="136"/>
      <c r="K499" s="136"/>
      <c r="L499" s="136"/>
      <c r="M499" s="136"/>
      <c r="N499" s="136"/>
      <c r="O499" s="136"/>
      <c r="P499" s="136"/>
      <c r="Q499" s="136"/>
      <c r="R499" s="136"/>
      <c r="S499" s="136"/>
      <c r="T499" s="136"/>
      <c r="U499" s="136"/>
      <c r="V499" s="136"/>
      <c r="W499" s="136"/>
      <c r="X499" s="136"/>
      <c r="Y499" s="136"/>
      <c r="Z499" s="136"/>
      <c r="AA499" s="136"/>
      <c r="AB499" s="136"/>
      <c r="AC499" s="136"/>
      <c r="AD499" s="136"/>
      <c r="AE499" s="136"/>
      <c r="AF499" s="136"/>
      <c r="AG499" s="136"/>
      <c r="AH499" s="136"/>
      <c r="AI499" s="136"/>
      <c r="AJ499" s="136"/>
      <c r="AK499" s="136"/>
      <c r="AL499" s="136"/>
      <c r="AM499" s="136"/>
      <c r="AN499" s="136"/>
      <c r="AO499" s="136"/>
      <c r="AP499" s="136"/>
      <c r="AQ499" s="136"/>
      <c r="AR499" s="211"/>
      <c r="AS499" s="136"/>
      <c r="AT499" s="136"/>
      <c r="AU499" s="136"/>
      <c r="AV499" s="136"/>
      <c r="AW499" s="136"/>
      <c r="AX499" s="136"/>
      <c r="AY499" s="136"/>
      <c r="AZ499" s="136"/>
      <c r="BA499" s="136"/>
      <c r="BB499" s="136"/>
      <c r="BC499" s="136"/>
      <c r="BD499" s="136"/>
      <c r="BE499" s="136"/>
      <c r="BF499" s="136"/>
      <c r="BG499" s="136"/>
      <c r="BH499" s="136"/>
      <c r="BI499" s="136"/>
      <c r="BJ499" s="136"/>
      <c r="BK499" s="136"/>
      <c r="BL499" s="136"/>
      <c r="BM499" s="136"/>
      <c r="BN499" s="136"/>
      <c r="BO499" s="136"/>
      <c r="BP499" s="136"/>
      <c r="BQ499" s="136"/>
      <c r="BR499" s="136"/>
      <c r="BS499" s="136"/>
      <c r="BT499" s="136"/>
      <c r="BU499" s="136"/>
      <c r="BV499" s="136"/>
      <c r="BW499" s="136"/>
      <c r="BX499" s="136"/>
      <c r="BY499" s="136"/>
      <c r="BZ499" s="136"/>
      <c r="CA499" s="136"/>
      <c r="CB499" s="136"/>
      <c r="CC499" s="136"/>
      <c r="CD499" s="136"/>
      <c r="CE499" s="136"/>
      <c r="CF499" s="211"/>
      <c r="CG499" s="136"/>
      <c r="CH499" s="136"/>
      <c r="CI499" s="136"/>
      <c r="CJ499" s="136"/>
      <c r="CK499" s="136"/>
      <c r="CL499" s="136"/>
      <c r="CM499" s="136"/>
      <c r="CN499" s="136"/>
      <c r="CO499" s="136"/>
      <c r="CP499" s="136"/>
      <c r="CQ499" s="136"/>
      <c r="CR499" s="136"/>
      <c r="CS499" s="136"/>
      <c r="CT499" s="136"/>
      <c r="CU499" s="136"/>
      <c r="CV499" s="136"/>
      <c r="CW499" s="136"/>
      <c r="CX499" s="136"/>
      <c r="CY499" s="136"/>
      <c r="CZ499" s="136"/>
      <c r="DA499" s="136"/>
      <c r="DB499" s="136"/>
      <c r="DC499" s="211"/>
      <c r="DD499" s="136"/>
      <c r="DE499" s="136"/>
      <c r="DF499" s="136"/>
      <c r="DG499" s="136"/>
      <c r="DH499" s="136"/>
      <c r="DI499" s="136"/>
      <c r="DJ499" s="136"/>
      <c r="DK499" s="136"/>
      <c r="DL499" s="136"/>
      <c r="DM499" s="136"/>
      <c r="DN499" s="136"/>
      <c r="DO499" s="136"/>
      <c r="DP499" s="136"/>
      <c r="DQ499" s="136"/>
      <c r="DR499" s="136"/>
      <c r="DS499" s="136"/>
      <c r="DT499" s="136"/>
      <c r="DU499" s="136"/>
      <c r="DV499" s="136"/>
      <c r="DW499" s="136"/>
      <c r="DX499" s="136"/>
    </row>
    <row r="500" spans="1:128" ht="12.75" customHeight="1">
      <c r="A500" s="136"/>
      <c r="B500" s="136"/>
      <c r="C500" s="136"/>
      <c r="D500" s="136"/>
      <c r="E500" s="136"/>
      <c r="F500" s="136"/>
      <c r="G500" s="136"/>
      <c r="H500" s="136"/>
      <c r="I500" s="136"/>
      <c r="J500" s="136"/>
      <c r="K500" s="136"/>
      <c r="L500" s="136"/>
      <c r="M500" s="136"/>
      <c r="N500" s="136"/>
      <c r="O500" s="136"/>
      <c r="P500" s="136"/>
      <c r="Q500" s="136"/>
      <c r="R500" s="136"/>
      <c r="S500" s="136"/>
      <c r="T500" s="136"/>
      <c r="U500" s="136"/>
      <c r="V500" s="136"/>
      <c r="W500" s="136"/>
      <c r="X500" s="136"/>
      <c r="Y500" s="136"/>
      <c r="Z500" s="136"/>
      <c r="AA500" s="136"/>
      <c r="AB500" s="136"/>
      <c r="AC500" s="136"/>
      <c r="AD500" s="136"/>
      <c r="AE500" s="136"/>
      <c r="AF500" s="136"/>
      <c r="AG500" s="136"/>
      <c r="AH500" s="136"/>
      <c r="AI500" s="136"/>
      <c r="AJ500" s="136"/>
      <c r="AK500" s="136"/>
      <c r="AL500" s="136"/>
      <c r="AM500" s="136"/>
      <c r="AN500" s="136"/>
      <c r="AO500" s="136"/>
      <c r="AP500" s="136"/>
      <c r="AQ500" s="136"/>
      <c r="AR500" s="211"/>
      <c r="AS500" s="136"/>
      <c r="AT500" s="136"/>
      <c r="AU500" s="136"/>
      <c r="AV500" s="136"/>
      <c r="AW500" s="136"/>
      <c r="AX500" s="136"/>
      <c r="AY500" s="136"/>
      <c r="AZ500" s="136"/>
      <c r="BA500" s="136"/>
      <c r="BB500" s="136"/>
      <c r="BC500" s="136"/>
      <c r="BD500" s="136"/>
      <c r="BE500" s="136"/>
      <c r="BF500" s="136"/>
      <c r="BG500" s="136"/>
      <c r="BH500" s="136"/>
      <c r="BI500" s="136"/>
      <c r="BJ500" s="136"/>
      <c r="BK500" s="136"/>
      <c r="BL500" s="136"/>
      <c r="BM500" s="136"/>
      <c r="BN500" s="136"/>
      <c r="BO500" s="136"/>
      <c r="BP500" s="136"/>
      <c r="BQ500" s="136"/>
      <c r="BR500" s="136"/>
      <c r="BS500" s="136"/>
      <c r="BT500" s="136"/>
      <c r="BU500" s="136"/>
      <c r="BV500" s="136"/>
      <c r="BW500" s="136"/>
      <c r="BX500" s="136"/>
      <c r="BY500" s="136"/>
      <c r="BZ500" s="136"/>
      <c r="CA500" s="136"/>
      <c r="CB500" s="136"/>
      <c r="CC500" s="136"/>
      <c r="CD500" s="136"/>
      <c r="CE500" s="136"/>
      <c r="CF500" s="211"/>
      <c r="CG500" s="136"/>
      <c r="CH500" s="136"/>
      <c r="CI500" s="136"/>
      <c r="CJ500" s="136"/>
      <c r="CK500" s="136"/>
      <c r="CL500" s="136"/>
      <c r="CM500" s="136"/>
      <c r="CN500" s="136"/>
      <c r="CO500" s="136"/>
      <c r="CP500" s="136"/>
      <c r="CQ500" s="136"/>
      <c r="CR500" s="136"/>
      <c r="CS500" s="136"/>
      <c r="CT500" s="136"/>
      <c r="CU500" s="136"/>
      <c r="CV500" s="136"/>
      <c r="CW500" s="136"/>
      <c r="CX500" s="136"/>
      <c r="CY500" s="136"/>
      <c r="CZ500" s="136"/>
      <c r="DA500" s="136"/>
      <c r="DB500" s="136"/>
      <c r="DC500" s="211"/>
      <c r="DD500" s="136"/>
      <c r="DE500" s="136"/>
      <c r="DF500" s="136"/>
      <c r="DG500" s="136"/>
      <c r="DH500" s="136"/>
      <c r="DI500" s="136"/>
      <c r="DJ500" s="136"/>
      <c r="DK500" s="136"/>
      <c r="DL500" s="136"/>
      <c r="DM500" s="136"/>
      <c r="DN500" s="136"/>
      <c r="DO500" s="136"/>
      <c r="DP500" s="136"/>
      <c r="DQ500" s="136"/>
      <c r="DR500" s="136"/>
      <c r="DS500" s="136"/>
      <c r="DT500" s="136"/>
      <c r="DU500" s="136"/>
      <c r="DV500" s="136"/>
      <c r="DW500" s="136"/>
      <c r="DX500" s="136"/>
    </row>
    <row r="501" spans="1:128" ht="12.75" customHeight="1">
      <c r="A501" s="136"/>
      <c r="B501" s="136"/>
      <c r="C501" s="136"/>
      <c r="D501" s="136"/>
      <c r="E501" s="136"/>
      <c r="F501" s="136"/>
      <c r="G501" s="136"/>
      <c r="H501" s="136"/>
      <c r="I501" s="136"/>
      <c r="J501" s="136"/>
      <c r="K501" s="136"/>
      <c r="L501" s="136"/>
      <c r="M501" s="136"/>
      <c r="N501" s="136"/>
      <c r="O501" s="136"/>
      <c r="P501" s="136"/>
      <c r="Q501" s="136"/>
      <c r="R501" s="136"/>
      <c r="S501" s="136"/>
      <c r="T501" s="136"/>
      <c r="U501" s="136"/>
      <c r="V501" s="136"/>
      <c r="W501" s="136"/>
      <c r="X501" s="136"/>
      <c r="Y501" s="136"/>
      <c r="Z501" s="136"/>
      <c r="AA501" s="136"/>
      <c r="AB501" s="136"/>
      <c r="AC501" s="136"/>
      <c r="AD501" s="136"/>
      <c r="AE501" s="136"/>
      <c r="AF501" s="136"/>
      <c r="AG501" s="136"/>
      <c r="AH501" s="136"/>
      <c r="AI501" s="136"/>
      <c r="AJ501" s="136"/>
      <c r="AK501" s="136"/>
      <c r="AL501" s="136"/>
      <c r="AM501" s="136"/>
      <c r="AN501" s="136"/>
      <c r="AO501" s="136"/>
      <c r="AP501" s="136"/>
      <c r="AQ501" s="136"/>
      <c r="AR501" s="211"/>
      <c r="AS501" s="136"/>
      <c r="AT501" s="136"/>
      <c r="AU501" s="136"/>
      <c r="AV501" s="136"/>
      <c r="AW501" s="136"/>
      <c r="AX501" s="136"/>
      <c r="AY501" s="136"/>
      <c r="AZ501" s="136"/>
      <c r="BA501" s="136"/>
      <c r="BB501" s="136"/>
      <c r="BC501" s="136"/>
      <c r="BD501" s="136"/>
      <c r="BE501" s="136"/>
      <c r="BF501" s="136"/>
      <c r="BG501" s="136"/>
      <c r="BH501" s="136"/>
      <c r="BI501" s="136"/>
      <c r="BJ501" s="136"/>
      <c r="BK501" s="136"/>
      <c r="BL501" s="136"/>
      <c r="BM501" s="136"/>
      <c r="BN501" s="136"/>
      <c r="BO501" s="136"/>
      <c r="BP501" s="136"/>
      <c r="BQ501" s="136"/>
      <c r="BR501" s="136"/>
      <c r="BS501" s="136"/>
      <c r="BT501" s="136"/>
      <c r="BU501" s="136"/>
      <c r="BV501" s="136"/>
      <c r="BW501" s="136"/>
      <c r="BX501" s="136"/>
      <c r="BY501" s="136"/>
      <c r="BZ501" s="136"/>
      <c r="CA501" s="136"/>
      <c r="CB501" s="136"/>
      <c r="CC501" s="136"/>
      <c r="CD501" s="136"/>
      <c r="CE501" s="136"/>
      <c r="CF501" s="211"/>
      <c r="CG501" s="136"/>
      <c r="CH501" s="136"/>
      <c r="CI501" s="136"/>
      <c r="CJ501" s="136"/>
      <c r="CK501" s="136"/>
      <c r="CL501" s="136"/>
      <c r="CM501" s="136"/>
      <c r="CN501" s="136"/>
      <c r="CO501" s="136"/>
      <c r="CP501" s="136"/>
      <c r="CQ501" s="136"/>
      <c r="CR501" s="136"/>
      <c r="CS501" s="136"/>
      <c r="CT501" s="136"/>
      <c r="CU501" s="136"/>
      <c r="CV501" s="136"/>
      <c r="CW501" s="136"/>
      <c r="CX501" s="136"/>
      <c r="CY501" s="136"/>
      <c r="CZ501" s="136"/>
      <c r="DA501" s="136"/>
      <c r="DB501" s="136"/>
      <c r="DC501" s="211"/>
      <c r="DD501" s="136"/>
      <c r="DE501" s="136"/>
      <c r="DF501" s="136"/>
      <c r="DG501" s="136"/>
      <c r="DH501" s="136"/>
      <c r="DI501" s="136"/>
      <c r="DJ501" s="136"/>
      <c r="DK501" s="136"/>
      <c r="DL501" s="136"/>
      <c r="DM501" s="136"/>
      <c r="DN501" s="136"/>
      <c r="DO501" s="136"/>
      <c r="DP501" s="136"/>
      <c r="DQ501" s="136"/>
      <c r="DR501" s="136"/>
      <c r="DS501" s="136"/>
      <c r="DT501" s="136"/>
      <c r="DU501" s="136"/>
      <c r="DV501" s="136"/>
      <c r="DW501" s="136"/>
      <c r="DX501" s="136"/>
    </row>
    <row r="502" spans="1:128" ht="12.75" customHeight="1">
      <c r="A502" s="136"/>
      <c r="B502" s="136"/>
      <c r="C502" s="136"/>
      <c r="D502" s="136"/>
      <c r="E502" s="136"/>
      <c r="F502" s="136"/>
      <c r="G502" s="136"/>
      <c r="H502" s="136"/>
      <c r="I502" s="136"/>
      <c r="J502" s="136"/>
      <c r="K502" s="136"/>
      <c r="L502" s="136"/>
      <c r="M502" s="136"/>
      <c r="N502" s="136"/>
      <c r="O502" s="136"/>
      <c r="P502" s="136"/>
      <c r="Q502" s="136"/>
      <c r="R502" s="136"/>
      <c r="S502" s="136"/>
      <c r="T502" s="136"/>
      <c r="U502" s="136"/>
      <c r="V502" s="136"/>
      <c r="W502" s="136"/>
      <c r="X502" s="136"/>
      <c r="Y502" s="136"/>
      <c r="Z502" s="136"/>
      <c r="AA502" s="136"/>
      <c r="AB502" s="136"/>
      <c r="AC502" s="136"/>
      <c r="AD502" s="136"/>
      <c r="AE502" s="136"/>
      <c r="AF502" s="136"/>
      <c r="AG502" s="136"/>
      <c r="AH502" s="136"/>
      <c r="AI502" s="136"/>
      <c r="AJ502" s="136"/>
      <c r="AK502" s="136"/>
      <c r="AL502" s="136"/>
      <c r="AM502" s="136"/>
      <c r="AN502" s="136"/>
      <c r="AO502" s="136"/>
      <c r="AP502" s="136"/>
      <c r="AQ502" s="136"/>
      <c r="AR502" s="211"/>
      <c r="AS502" s="136"/>
      <c r="AT502" s="136"/>
      <c r="AU502" s="136"/>
      <c r="AV502" s="136"/>
      <c r="AW502" s="136"/>
      <c r="AX502" s="136"/>
      <c r="AY502" s="136"/>
      <c r="AZ502" s="136"/>
      <c r="BA502" s="136"/>
      <c r="BB502" s="136"/>
      <c r="BC502" s="136"/>
      <c r="BD502" s="136"/>
      <c r="BE502" s="136"/>
      <c r="BF502" s="136"/>
      <c r="BG502" s="136"/>
      <c r="BH502" s="136"/>
      <c r="BI502" s="136"/>
      <c r="BJ502" s="136"/>
      <c r="BK502" s="136"/>
      <c r="BL502" s="136"/>
      <c r="BM502" s="136"/>
      <c r="BN502" s="136"/>
      <c r="BO502" s="136"/>
      <c r="BP502" s="136"/>
      <c r="BQ502" s="136"/>
      <c r="BR502" s="136"/>
      <c r="BS502" s="136"/>
      <c r="BT502" s="136"/>
      <c r="BU502" s="136"/>
      <c r="BV502" s="136"/>
      <c r="BW502" s="136"/>
      <c r="BX502" s="136"/>
      <c r="BY502" s="136"/>
      <c r="BZ502" s="136"/>
      <c r="CA502" s="136"/>
      <c r="CB502" s="136"/>
      <c r="CC502" s="136"/>
      <c r="CD502" s="136"/>
      <c r="CE502" s="136"/>
      <c r="CF502" s="211"/>
      <c r="CG502" s="136"/>
      <c r="CH502" s="136"/>
      <c r="CI502" s="136"/>
      <c r="CJ502" s="136"/>
      <c r="CK502" s="136"/>
      <c r="CL502" s="136"/>
      <c r="CM502" s="136"/>
      <c r="CN502" s="136"/>
      <c r="CO502" s="136"/>
      <c r="CP502" s="136"/>
      <c r="CQ502" s="136"/>
      <c r="CR502" s="136"/>
      <c r="CS502" s="136"/>
      <c r="CT502" s="136"/>
      <c r="CU502" s="136"/>
      <c r="CV502" s="136"/>
      <c r="CW502" s="136"/>
      <c r="CX502" s="136"/>
      <c r="CY502" s="136"/>
      <c r="CZ502" s="136"/>
      <c r="DA502" s="136"/>
      <c r="DB502" s="136"/>
      <c r="DC502" s="211"/>
      <c r="DD502" s="136"/>
      <c r="DE502" s="136"/>
      <c r="DF502" s="136"/>
      <c r="DG502" s="136"/>
      <c r="DH502" s="136"/>
      <c r="DI502" s="136"/>
      <c r="DJ502" s="136"/>
      <c r="DK502" s="136"/>
      <c r="DL502" s="136"/>
      <c r="DM502" s="136"/>
      <c r="DN502" s="136"/>
      <c r="DO502" s="136"/>
      <c r="DP502" s="136"/>
      <c r="DQ502" s="136"/>
      <c r="DR502" s="136"/>
      <c r="DS502" s="136"/>
      <c r="DT502" s="136"/>
      <c r="DU502" s="136"/>
      <c r="DV502" s="136"/>
      <c r="DW502" s="136"/>
      <c r="DX502" s="136"/>
    </row>
    <row r="503" spans="1:128" ht="12.75" customHeight="1">
      <c r="A503" s="136"/>
      <c r="B503" s="136"/>
      <c r="C503" s="136"/>
      <c r="D503" s="136"/>
      <c r="E503" s="136"/>
      <c r="F503" s="136"/>
      <c r="G503" s="136"/>
      <c r="H503" s="136"/>
      <c r="I503" s="136"/>
      <c r="J503" s="136"/>
      <c r="K503" s="136"/>
      <c r="L503" s="136"/>
      <c r="M503" s="136"/>
      <c r="N503" s="136"/>
      <c r="O503" s="136"/>
      <c r="P503" s="136"/>
      <c r="Q503" s="136"/>
      <c r="R503" s="136"/>
      <c r="S503" s="136"/>
      <c r="T503" s="136"/>
      <c r="U503" s="136"/>
      <c r="V503" s="136"/>
      <c r="W503" s="136"/>
      <c r="X503" s="136"/>
      <c r="Y503" s="136"/>
      <c r="Z503" s="136"/>
      <c r="AA503" s="136"/>
      <c r="AB503" s="136"/>
      <c r="AC503" s="136"/>
      <c r="AD503" s="136"/>
      <c r="AE503" s="136"/>
      <c r="AF503" s="136"/>
      <c r="AG503" s="136"/>
      <c r="AH503" s="136"/>
      <c r="AI503" s="136"/>
      <c r="AJ503" s="136"/>
      <c r="AK503" s="136"/>
      <c r="AL503" s="136"/>
      <c r="AM503" s="136"/>
      <c r="AN503" s="136"/>
      <c r="AO503" s="136"/>
      <c r="AP503" s="136"/>
      <c r="AQ503" s="136"/>
      <c r="AR503" s="211"/>
      <c r="AS503" s="136"/>
      <c r="AT503" s="136"/>
      <c r="AU503" s="136"/>
      <c r="AV503" s="136"/>
      <c r="AW503" s="136"/>
      <c r="AX503" s="136"/>
      <c r="AY503" s="136"/>
      <c r="AZ503" s="136"/>
      <c r="BA503" s="136"/>
      <c r="BB503" s="136"/>
      <c r="BC503" s="136"/>
      <c r="BD503" s="136"/>
      <c r="BE503" s="136"/>
      <c r="BF503" s="136"/>
      <c r="BG503" s="136"/>
      <c r="BH503" s="136"/>
      <c r="BI503" s="136"/>
      <c r="BJ503" s="136"/>
      <c r="BK503" s="136"/>
      <c r="BL503" s="136"/>
      <c r="BM503" s="136"/>
      <c r="BN503" s="136"/>
      <c r="BO503" s="136"/>
      <c r="BP503" s="136"/>
      <c r="BQ503" s="136"/>
      <c r="BR503" s="136"/>
      <c r="BS503" s="136"/>
      <c r="BT503" s="136"/>
      <c r="BU503" s="136"/>
      <c r="BV503" s="136"/>
      <c r="BW503" s="136"/>
      <c r="BX503" s="136"/>
      <c r="BY503" s="136"/>
      <c r="BZ503" s="136"/>
      <c r="CA503" s="136"/>
      <c r="CB503" s="136"/>
      <c r="CC503" s="136"/>
      <c r="CD503" s="136"/>
      <c r="CE503" s="136"/>
      <c r="CF503" s="211"/>
      <c r="CG503" s="136"/>
      <c r="CH503" s="136"/>
      <c r="CI503" s="136"/>
      <c r="CJ503" s="136"/>
      <c r="CK503" s="136"/>
      <c r="CL503" s="136"/>
      <c r="CM503" s="136"/>
      <c r="CN503" s="136"/>
      <c r="CO503" s="136"/>
      <c r="CP503" s="136"/>
      <c r="CQ503" s="136"/>
      <c r="CR503" s="136"/>
      <c r="CS503" s="136"/>
      <c r="CT503" s="136"/>
      <c r="CU503" s="136"/>
      <c r="CV503" s="136"/>
      <c r="CW503" s="136"/>
      <c r="CX503" s="136"/>
      <c r="CY503" s="136"/>
      <c r="CZ503" s="136"/>
      <c r="DA503" s="136"/>
      <c r="DB503" s="136"/>
      <c r="DC503" s="211"/>
      <c r="DD503" s="136"/>
      <c r="DE503" s="136"/>
      <c r="DF503" s="136"/>
      <c r="DG503" s="136"/>
      <c r="DH503" s="136"/>
      <c r="DI503" s="136"/>
      <c r="DJ503" s="136"/>
      <c r="DK503" s="136"/>
      <c r="DL503" s="136"/>
      <c r="DM503" s="136"/>
      <c r="DN503" s="136"/>
      <c r="DO503" s="136"/>
      <c r="DP503" s="136"/>
      <c r="DQ503" s="136"/>
      <c r="DR503" s="136"/>
      <c r="DS503" s="136"/>
      <c r="DT503" s="136"/>
      <c r="DU503" s="136"/>
      <c r="DV503" s="136"/>
      <c r="DW503" s="136"/>
      <c r="DX503" s="136"/>
    </row>
    <row r="504" spans="1:128" ht="12.75" customHeight="1">
      <c r="A504" s="136"/>
      <c r="B504" s="136"/>
      <c r="C504" s="136"/>
      <c r="D504" s="136"/>
      <c r="E504" s="136"/>
      <c r="F504" s="136"/>
      <c r="G504" s="136"/>
      <c r="H504" s="136"/>
      <c r="I504" s="136"/>
      <c r="J504" s="136"/>
      <c r="K504" s="136"/>
      <c r="L504" s="136"/>
      <c r="M504" s="136"/>
      <c r="N504" s="136"/>
      <c r="O504" s="136"/>
      <c r="P504" s="136"/>
      <c r="Q504" s="136"/>
      <c r="R504" s="136"/>
      <c r="S504" s="136"/>
      <c r="T504" s="136"/>
      <c r="U504" s="136"/>
      <c r="V504" s="136"/>
      <c r="W504" s="136"/>
      <c r="X504" s="136"/>
      <c r="Y504" s="136"/>
      <c r="Z504" s="136"/>
      <c r="AA504" s="136"/>
      <c r="AB504" s="136"/>
      <c r="AC504" s="136"/>
      <c r="AD504" s="136"/>
      <c r="AE504" s="136"/>
      <c r="AF504" s="136"/>
      <c r="AG504" s="136"/>
      <c r="AH504" s="136"/>
      <c r="AI504" s="136"/>
      <c r="AJ504" s="136"/>
      <c r="AK504" s="136"/>
      <c r="AL504" s="136"/>
      <c r="AM504" s="136"/>
      <c r="AN504" s="136"/>
      <c r="AO504" s="136"/>
      <c r="AP504" s="136"/>
      <c r="AQ504" s="136"/>
      <c r="AR504" s="211"/>
      <c r="AS504" s="136"/>
      <c r="AT504" s="136"/>
      <c r="AU504" s="136"/>
      <c r="AV504" s="136"/>
      <c r="AW504" s="136"/>
      <c r="AX504" s="136"/>
      <c r="AY504" s="136"/>
      <c r="AZ504" s="136"/>
      <c r="BA504" s="136"/>
      <c r="BB504" s="136"/>
      <c r="BC504" s="136"/>
      <c r="BD504" s="136"/>
      <c r="BE504" s="136"/>
      <c r="BF504" s="136"/>
      <c r="BG504" s="136"/>
      <c r="BH504" s="136"/>
      <c r="BI504" s="136"/>
      <c r="BJ504" s="136"/>
      <c r="BK504" s="136"/>
      <c r="BL504" s="136"/>
      <c r="BM504" s="136"/>
      <c r="BN504" s="136"/>
      <c r="BO504" s="136"/>
      <c r="BP504" s="136"/>
      <c r="BQ504" s="136"/>
      <c r="BR504" s="136"/>
      <c r="BS504" s="136"/>
      <c r="BT504" s="136"/>
      <c r="BU504" s="136"/>
      <c r="BV504" s="136"/>
      <c r="BW504" s="136"/>
      <c r="BX504" s="136"/>
      <c r="BY504" s="136"/>
      <c r="BZ504" s="136"/>
      <c r="CA504" s="136"/>
      <c r="CB504" s="136"/>
      <c r="CC504" s="136"/>
      <c r="CD504" s="136"/>
      <c r="CE504" s="136"/>
      <c r="CF504" s="211"/>
      <c r="CG504" s="136"/>
      <c r="CH504" s="136"/>
      <c r="CI504" s="136"/>
      <c r="CJ504" s="136"/>
      <c r="CK504" s="136"/>
      <c r="CL504" s="136"/>
      <c r="CM504" s="136"/>
      <c r="CN504" s="136"/>
      <c r="CO504" s="136"/>
      <c r="CP504" s="136"/>
      <c r="CQ504" s="136"/>
      <c r="CR504" s="136"/>
      <c r="CS504" s="136"/>
      <c r="CT504" s="136"/>
      <c r="CU504" s="136"/>
      <c r="CV504" s="136"/>
      <c r="CW504" s="136"/>
      <c r="CX504" s="136"/>
      <c r="CY504" s="136"/>
      <c r="CZ504" s="136"/>
      <c r="DA504" s="136"/>
      <c r="DB504" s="136"/>
      <c r="DC504" s="211"/>
      <c r="DD504" s="136"/>
      <c r="DE504" s="136"/>
      <c r="DF504" s="136"/>
      <c r="DG504" s="136"/>
      <c r="DH504" s="136"/>
      <c r="DI504" s="136"/>
      <c r="DJ504" s="136"/>
      <c r="DK504" s="136"/>
      <c r="DL504" s="136"/>
      <c r="DM504" s="136"/>
      <c r="DN504" s="136"/>
      <c r="DO504" s="136"/>
      <c r="DP504" s="136"/>
      <c r="DQ504" s="136"/>
      <c r="DR504" s="136"/>
      <c r="DS504" s="136"/>
      <c r="DT504" s="136"/>
      <c r="DU504" s="136"/>
      <c r="DV504" s="136"/>
      <c r="DW504" s="136"/>
      <c r="DX504" s="136"/>
    </row>
    <row r="505" spans="1:128" ht="12.75" customHeight="1">
      <c r="A505" s="136"/>
      <c r="B505" s="136"/>
      <c r="C505" s="136"/>
      <c r="D505" s="136"/>
      <c r="E505" s="136"/>
      <c r="F505" s="136"/>
      <c r="G505" s="136"/>
      <c r="H505" s="136"/>
      <c r="I505" s="136"/>
      <c r="J505" s="136"/>
      <c r="K505" s="136"/>
      <c r="L505" s="136"/>
      <c r="M505" s="136"/>
      <c r="N505" s="136"/>
      <c r="O505" s="136"/>
      <c r="P505" s="136"/>
      <c r="Q505" s="136"/>
      <c r="R505" s="136"/>
      <c r="S505" s="136"/>
      <c r="T505" s="136"/>
      <c r="U505" s="136"/>
      <c r="V505" s="136"/>
      <c r="W505" s="136"/>
      <c r="X505" s="136"/>
      <c r="Y505" s="136"/>
      <c r="Z505" s="136"/>
      <c r="AA505" s="136"/>
      <c r="AB505" s="136"/>
      <c r="AC505" s="136"/>
      <c r="AD505" s="136"/>
      <c r="AE505" s="136"/>
      <c r="AF505" s="136"/>
      <c r="AG505" s="136"/>
      <c r="AH505" s="136"/>
      <c r="AI505" s="136"/>
      <c r="AJ505" s="136"/>
      <c r="AK505" s="136"/>
      <c r="AL505" s="136"/>
      <c r="AM505" s="136"/>
      <c r="AN505" s="136"/>
      <c r="AO505" s="136"/>
      <c r="AP505" s="136"/>
      <c r="AQ505" s="136"/>
      <c r="AR505" s="211"/>
      <c r="AS505" s="136"/>
      <c r="AT505" s="136"/>
      <c r="AU505" s="136"/>
      <c r="AV505" s="136"/>
      <c r="AW505" s="136"/>
      <c r="AX505" s="136"/>
      <c r="AY505" s="136"/>
      <c r="AZ505" s="136"/>
      <c r="BA505" s="136"/>
      <c r="BB505" s="136"/>
      <c r="BC505" s="136"/>
      <c r="BD505" s="136"/>
      <c r="BE505" s="136"/>
      <c r="BF505" s="136"/>
      <c r="BG505" s="136"/>
      <c r="BH505" s="136"/>
      <c r="BI505" s="136"/>
      <c r="BJ505" s="136"/>
      <c r="BK505" s="136"/>
      <c r="BL505" s="136"/>
      <c r="BM505" s="136"/>
      <c r="BN505" s="136"/>
      <c r="BO505" s="136"/>
      <c r="BP505" s="136"/>
      <c r="BQ505" s="136"/>
      <c r="BR505" s="136"/>
      <c r="BS505" s="136"/>
      <c r="BT505" s="136"/>
      <c r="BU505" s="136"/>
      <c r="BV505" s="136"/>
      <c r="BW505" s="136"/>
      <c r="BX505" s="136"/>
      <c r="BY505" s="136"/>
      <c r="BZ505" s="136"/>
      <c r="CA505" s="136"/>
      <c r="CB505" s="136"/>
      <c r="CC505" s="136"/>
      <c r="CD505" s="136"/>
      <c r="CE505" s="136"/>
      <c r="CF505" s="211"/>
      <c r="CG505" s="136"/>
      <c r="CH505" s="136"/>
      <c r="CI505" s="136"/>
      <c r="CJ505" s="136"/>
      <c r="CK505" s="136"/>
      <c r="CL505" s="136"/>
      <c r="CM505" s="136"/>
      <c r="CN505" s="136"/>
      <c r="CO505" s="136"/>
      <c r="CP505" s="136"/>
      <c r="CQ505" s="136"/>
      <c r="CR505" s="136"/>
      <c r="CS505" s="136"/>
      <c r="CT505" s="136"/>
      <c r="CU505" s="136"/>
      <c r="CV505" s="136"/>
      <c r="CW505" s="136"/>
      <c r="CX505" s="136"/>
      <c r="CY505" s="136"/>
      <c r="CZ505" s="136"/>
      <c r="DA505" s="136"/>
      <c r="DB505" s="136"/>
      <c r="DC505" s="211"/>
      <c r="DD505" s="136"/>
      <c r="DE505" s="136"/>
      <c r="DF505" s="136"/>
      <c r="DG505" s="136"/>
      <c r="DH505" s="136"/>
      <c r="DI505" s="136"/>
      <c r="DJ505" s="136"/>
      <c r="DK505" s="136"/>
      <c r="DL505" s="136"/>
      <c r="DM505" s="136"/>
      <c r="DN505" s="136"/>
      <c r="DO505" s="136"/>
      <c r="DP505" s="136"/>
      <c r="DQ505" s="136"/>
      <c r="DR505" s="136"/>
      <c r="DS505" s="136"/>
      <c r="DT505" s="136"/>
      <c r="DU505" s="136"/>
      <c r="DV505" s="136"/>
      <c r="DW505" s="136"/>
      <c r="DX505" s="136"/>
    </row>
    <row r="506" spans="1:128" ht="12.75" customHeight="1">
      <c r="A506" s="136"/>
      <c r="B506" s="136"/>
      <c r="C506" s="136"/>
      <c r="D506" s="136"/>
      <c r="E506" s="136"/>
      <c r="F506" s="136"/>
      <c r="G506" s="136"/>
      <c r="H506" s="136"/>
      <c r="I506" s="136"/>
      <c r="J506" s="136"/>
      <c r="K506" s="136"/>
      <c r="L506" s="136"/>
      <c r="M506" s="136"/>
      <c r="N506" s="136"/>
      <c r="O506" s="136"/>
      <c r="P506" s="136"/>
      <c r="Q506" s="136"/>
      <c r="R506" s="136"/>
      <c r="S506" s="136"/>
      <c r="T506" s="136"/>
      <c r="U506" s="136"/>
      <c r="V506" s="136"/>
      <c r="W506" s="136"/>
      <c r="X506" s="136"/>
      <c r="Y506" s="136"/>
      <c r="Z506" s="136"/>
      <c r="AA506" s="136"/>
      <c r="AB506" s="136"/>
      <c r="AC506" s="136"/>
      <c r="AD506" s="136"/>
      <c r="AE506" s="136"/>
      <c r="AF506" s="136"/>
      <c r="AG506" s="136"/>
      <c r="AH506" s="136"/>
      <c r="AI506" s="136"/>
      <c r="AJ506" s="136"/>
      <c r="AK506" s="136"/>
      <c r="AL506" s="136"/>
      <c r="AM506" s="136"/>
      <c r="AN506" s="136"/>
      <c r="AO506" s="136"/>
      <c r="AP506" s="136"/>
      <c r="AQ506" s="136"/>
      <c r="AR506" s="211"/>
      <c r="AS506" s="136"/>
      <c r="AT506" s="136"/>
      <c r="AU506" s="136"/>
      <c r="AV506" s="136"/>
      <c r="AW506" s="136"/>
      <c r="AX506" s="136"/>
      <c r="AY506" s="136"/>
      <c r="AZ506" s="136"/>
      <c r="BA506" s="136"/>
      <c r="BB506" s="136"/>
      <c r="BC506" s="136"/>
      <c r="BD506" s="136"/>
      <c r="BE506" s="136"/>
      <c r="BF506" s="136"/>
      <c r="BG506" s="136"/>
      <c r="BH506" s="136"/>
      <c r="BI506" s="136"/>
      <c r="BJ506" s="136"/>
      <c r="BK506" s="136"/>
      <c r="BL506" s="136"/>
      <c r="BM506" s="136"/>
      <c r="BN506" s="136"/>
      <c r="BO506" s="136"/>
      <c r="BP506" s="136"/>
      <c r="BQ506" s="136"/>
      <c r="BR506" s="136"/>
      <c r="BS506" s="136"/>
      <c r="BT506" s="136"/>
      <c r="BU506" s="136"/>
      <c r="BV506" s="136"/>
      <c r="BW506" s="136"/>
      <c r="BX506" s="136"/>
      <c r="BY506" s="136"/>
      <c r="BZ506" s="136"/>
      <c r="CA506" s="136"/>
      <c r="CB506" s="136"/>
      <c r="CC506" s="136"/>
      <c r="CD506" s="136"/>
      <c r="CE506" s="136"/>
      <c r="CF506" s="211"/>
      <c r="CG506" s="136"/>
      <c r="CH506" s="136"/>
      <c r="CI506" s="136"/>
      <c r="CJ506" s="136"/>
      <c r="CK506" s="136"/>
      <c r="CL506" s="136"/>
      <c r="CM506" s="136"/>
      <c r="CN506" s="136"/>
      <c r="CO506" s="136"/>
      <c r="CP506" s="136"/>
      <c r="CQ506" s="136"/>
      <c r="CR506" s="136"/>
      <c r="CS506" s="136"/>
      <c r="CT506" s="136"/>
      <c r="CU506" s="136"/>
      <c r="CV506" s="136"/>
      <c r="CW506" s="136"/>
      <c r="CX506" s="136"/>
      <c r="CY506" s="136"/>
      <c r="CZ506" s="136"/>
      <c r="DA506" s="136"/>
      <c r="DB506" s="136"/>
      <c r="DC506" s="211"/>
      <c r="DD506" s="136"/>
      <c r="DE506" s="136"/>
      <c r="DF506" s="136"/>
      <c r="DG506" s="136"/>
      <c r="DH506" s="136"/>
      <c r="DI506" s="136"/>
      <c r="DJ506" s="136"/>
      <c r="DK506" s="136"/>
      <c r="DL506" s="136"/>
      <c r="DM506" s="136"/>
      <c r="DN506" s="136"/>
      <c r="DO506" s="136"/>
      <c r="DP506" s="136"/>
      <c r="DQ506" s="136"/>
      <c r="DR506" s="136"/>
      <c r="DS506" s="136"/>
      <c r="DT506" s="136"/>
      <c r="DU506" s="136"/>
      <c r="DV506" s="136"/>
      <c r="DW506" s="136"/>
      <c r="DX506" s="136"/>
    </row>
    <row r="507" spans="1:128" ht="12.75" customHeight="1">
      <c r="A507" s="136"/>
      <c r="B507" s="136"/>
      <c r="C507" s="136"/>
      <c r="D507" s="136"/>
      <c r="E507" s="136"/>
      <c r="F507" s="136"/>
      <c r="G507" s="136"/>
      <c r="H507" s="136"/>
      <c r="I507" s="136"/>
      <c r="J507" s="136"/>
      <c r="K507" s="136"/>
      <c r="L507" s="136"/>
      <c r="M507" s="136"/>
      <c r="N507" s="136"/>
      <c r="O507" s="136"/>
      <c r="P507" s="136"/>
      <c r="Q507" s="136"/>
      <c r="R507" s="136"/>
      <c r="S507" s="136"/>
      <c r="T507" s="136"/>
      <c r="U507" s="136"/>
      <c r="V507" s="136"/>
      <c r="W507" s="136"/>
      <c r="X507" s="136"/>
      <c r="Y507" s="136"/>
      <c r="Z507" s="136"/>
      <c r="AA507" s="136"/>
      <c r="AB507" s="136"/>
      <c r="AC507" s="136"/>
      <c r="AD507" s="136"/>
      <c r="AE507" s="136"/>
      <c r="AF507" s="136"/>
      <c r="AG507" s="136"/>
      <c r="AH507" s="136"/>
      <c r="AI507" s="136"/>
      <c r="AJ507" s="136"/>
      <c r="AK507" s="136"/>
      <c r="AL507" s="136"/>
      <c r="AM507" s="136"/>
      <c r="AN507" s="136"/>
      <c r="AO507" s="136"/>
      <c r="AP507" s="136"/>
      <c r="AQ507" s="136"/>
      <c r="AR507" s="211"/>
      <c r="AS507" s="136"/>
      <c r="AT507" s="136"/>
      <c r="AU507" s="136"/>
      <c r="AV507" s="136"/>
      <c r="AW507" s="136"/>
      <c r="AX507" s="136"/>
      <c r="AY507" s="136"/>
      <c r="AZ507" s="136"/>
      <c r="BA507" s="136"/>
      <c r="BB507" s="136"/>
      <c r="BC507" s="136"/>
      <c r="BD507" s="136"/>
      <c r="BE507" s="136"/>
      <c r="BF507" s="136"/>
      <c r="BG507" s="136"/>
      <c r="BH507" s="136"/>
      <c r="BI507" s="136"/>
      <c r="BJ507" s="136"/>
      <c r="BK507" s="136"/>
      <c r="BL507" s="136"/>
      <c r="BM507" s="136"/>
      <c r="BN507" s="136"/>
      <c r="BO507" s="136"/>
      <c r="BP507" s="136"/>
      <c r="BQ507" s="136"/>
      <c r="BR507" s="136"/>
      <c r="BS507" s="136"/>
      <c r="BT507" s="136"/>
      <c r="BU507" s="136"/>
      <c r="BV507" s="136"/>
      <c r="BW507" s="136"/>
      <c r="BX507" s="136"/>
      <c r="BY507" s="136"/>
      <c r="BZ507" s="136"/>
      <c r="CA507" s="136"/>
      <c r="CB507" s="136"/>
      <c r="CC507" s="136"/>
      <c r="CD507" s="136"/>
      <c r="CE507" s="136"/>
      <c r="CF507" s="211"/>
      <c r="CG507" s="136"/>
      <c r="CH507" s="136"/>
      <c r="CI507" s="136"/>
      <c r="CJ507" s="136"/>
      <c r="CK507" s="136"/>
      <c r="CL507" s="136"/>
      <c r="CM507" s="136"/>
      <c r="CN507" s="136"/>
      <c r="CO507" s="136"/>
      <c r="CP507" s="136"/>
      <c r="CQ507" s="136"/>
      <c r="CR507" s="136"/>
      <c r="CS507" s="136"/>
      <c r="CT507" s="136"/>
      <c r="CU507" s="136"/>
      <c r="CV507" s="136"/>
      <c r="CW507" s="136"/>
      <c r="CX507" s="136"/>
      <c r="CY507" s="136"/>
      <c r="CZ507" s="136"/>
      <c r="DA507" s="136"/>
      <c r="DB507" s="136"/>
      <c r="DC507" s="211"/>
      <c r="DD507" s="136"/>
      <c r="DE507" s="136"/>
      <c r="DF507" s="136"/>
      <c r="DG507" s="136"/>
      <c r="DH507" s="136"/>
      <c r="DI507" s="136"/>
      <c r="DJ507" s="136"/>
      <c r="DK507" s="136"/>
      <c r="DL507" s="136"/>
      <c r="DM507" s="136"/>
      <c r="DN507" s="136"/>
      <c r="DO507" s="136"/>
      <c r="DP507" s="136"/>
      <c r="DQ507" s="136"/>
      <c r="DR507" s="136"/>
      <c r="DS507" s="136"/>
      <c r="DT507" s="136"/>
      <c r="DU507" s="136"/>
      <c r="DV507" s="136"/>
      <c r="DW507" s="136"/>
      <c r="DX507" s="136"/>
    </row>
    <row r="508" spans="1:128" ht="12.75" customHeight="1">
      <c r="A508" s="136"/>
      <c r="B508" s="136"/>
      <c r="C508" s="136"/>
      <c r="D508" s="136"/>
      <c r="E508" s="136"/>
      <c r="F508" s="136"/>
      <c r="G508" s="136"/>
      <c r="H508" s="136"/>
      <c r="I508" s="136"/>
      <c r="J508" s="136"/>
      <c r="K508" s="136"/>
      <c r="L508" s="136"/>
      <c r="M508" s="136"/>
      <c r="N508" s="136"/>
      <c r="O508" s="136"/>
      <c r="P508" s="136"/>
      <c r="Q508" s="136"/>
      <c r="R508" s="136"/>
      <c r="S508" s="136"/>
      <c r="T508" s="136"/>
      <c r="U508" s="136"/>
      <c r="V508" s="136"/>
      <c r="W508" s="136"/>
      <c r="X508" s="136"/>
      <c r="Y508" s="136"/>
      <c r="Z508" s="136"/>
      <c r="AA508" s="136"/>
      <c r="AB508" s="136"/>
      <c r="AC508" s="136"/>
      <c r="AD508" s="136"/>
      <c r="AE508" s="136"/>
      <c r="AF508" s="136"/>
      <c r="AG508" s="136"/>
      <c r="AH508" s="136"/>
      <c r="AI508" s="136"/>
      <c r="AJ508" s="136"/>
      <c r="AK508" s="136"/>
      <c r="AL508" s="136"/>
      <c r="AM508" s="136"/>
      <c r="AN508" s="136"/>
      <c r="AO508" s="136"/>
      <c r="AP508" s="136"/>
      <c r="AQ508" s="136"/>
      <c r="AR508" s="211"/>
      <c r="AS508" s="136"/>
      <c r="AT508" s="136"/>
      <c r="AU508" s="136"/>
      <c r="AV508" s="136"/>
      <c r="AW508" s="136"/>
      <c r="AX508" s="136"/>
      <c r="AY508" s="136"/>
      <c r="AZ508" s="136"/>
      <c r="BA508" s="136"/>
      <c r="BB508" s="136"/>
      <c r="BC508" s="136"/>
      <c r="BD508" s="136"/>
      <c r="BE508" s="136"/>
      <c r="BF508" s="136"/>
      <c r="BG508" s="136"/>
      <c r="BH508" s="136"/>
      <c r="BI508" s="136"/>
      <c r="BJ508" s="136"/>
      <c r="BK508" s="136"/>
      <c r="BL508" s="136"/>
      <c r="BM508" s="136"/>
      <c r="BN508" s="136"/>
      <c r="BO508" s="136"/>
      <c r="BP508" s="136"/>
      <c r="BQ508" s="136"/>
      <c r="BR508" s="136"/>
      <c r="BS508" s="136"/>
      <c r="BT508" s="136"/>
      <c r="BU508" s="136"/>
      <c r="BV508" s="136"/>
      <c r="BW508" s="136"/>
      <c r="BX508" s="136"/>
      <c r="BY508" s="136"/>
      <c r="BZ508" s="136"/>
      <c r="CA508" s="136"/>
      <c r="CB508" s="136"/>
      <c r="CC508" s="136"/>
      <c r="CD508" s="136"/>
      <c r="CE508" s="136"/>
      <c r="CF508" s="211"/>
      <c r="CG508" s="136"/>
      <c r="CH508" s="136"/>
      <c r="CI508" s="136"/>
      <c r="CJ508" s="136"/>
      <c r="CK508" s="136"/>
      <c r="CL508" s="136"/>
      <c r="CM508" s="136"/>
      <c r="CN508" s="136"/>
      <c r="CO508" s="136"/>
      <c r="CP508" s="136"/>
      <c r="CQ508" s="136"/>
      <c r="CR508" s="136"/>
      <c r="CS508" s="136"/>
      <c r="CT508" s="136"/>
      <c r="CU508" s="136"/>
      <c r="CV508" s="136"/>
      <c r="CW508" s="136"/>
      <c r="CX508" s="136"/>
      <c r="CY508" s="136"/>
      <c r="CZ508" s="136"/>
      <c r="DA508" s="136"/>
      <c r="DB508" s="136"/>
      <c r="DC508" s="211"/>
      <c r="DD508" s="136"/>
      <c r="DE508" s="136"/>
      <c r="DF508" s="136"/>
      <c r="DG508" s="136"/>
      <c r="DH508" s="136"/>
      <c r="DI508" s="136"/>
      <c r="DJ508" s="136"/>
      <c r="DK508" s="136"/>
      <c r="DL508" s="136"/>
      <c r="DM508" s="136"/>
      <c r="DN508" s="136"/>
      <c r="DO508" s="136"/>
      <c r="DP508" s="136"/>
      <c r="DQ508" s="136"/>
      <c r="DR508" s="136"/>
      <c r="DS508" s="136"/>
      <c r="DT508" s="136"/>
      <c r="DU508" s="136"/>
      <c r="DV508" s="136"/>
      <c r="DW508" s="136"/>
      <c r="DX508" s="136"/>
    </row>
    <row r="509" spans="1:128" ht="12.75" customHeight="1">
      <c r="A509" s="136"/>
      <c r="B509" s="136"/>
      <c r="C509" s="136"/>
      <c r="D509" s="136"/>
      <c r="E509" s="136"/>
      <c r="F509" s="136"/>
      <c r="G509" s="136"/>
      <c r="H509" s="136"/>
      <c r="I509" s="136"/>
      <c r="J509" s="136"/>
      <c r="K509" s="136"/>
      <c r="L509" s="136"/>
      <c r="M509" s="136"/>
      <c r="N509" s="136"/>
      <c r="O509" s="136"/>
      <c r="P509" s="136"/>
      <c r="Q509" s="136"/>
      <c r="R509" s="136"/>
      <c r="S509" s="136"/>
      <c r="T509" s="136"/>
      <c r="U509" s="136"/>
      <c r="V509" s="136"/>
      <c r="W509" s="136"/>
      <c r="X509" s="136"/>
      <c r="Y509" s="136"/>
      <c r="Z509" s="136"/>
      <c r="AA509" s="136"/>
      <c r="AB509" s="136"/>
      <c r="AC509" s="136"/>
      <c r="AD509" s="136"/>
      <c r="AE509" s="136"/>
      <c r="AF509" s="136"/>
      <c r="AG509" s="136"/>
      <c r="AH509" s="136"/>
      <c r="AI509" s="136"/>
      <c r="AJ509" s="136"/>
      <c r="AK509" s="136"/>
      <c r="AL509" s="136"/>
      <c r="AM509" s="136"/>
      <c r="AN509" s="136"/>
      <c r="AO509" s="136"/>
      <c r="AP509" s="136"/>
      <c r="AQ509" s="136"/>
      <c r="AR509" s="211"/>
      <c r="AS509" s="136"/>
      <c r="AT509" s="136"/>
      <c r="AU509" s="136"/>
      <c r="AV509" s="136"/>
      <c r="AW509" s="136"/>
      <c r="AX509" s="136"/>
      <c r="AY509" s="136"/>
      <c r="AZ509" s="136"/>
      <c r="BA509" s="136"/>
      <c r="BB509" s="136"/>
      <c r="BC509" s="136"/>
      <c r="BD509" s="136"/>
      <c r="BE509" s="136"/>
      <c r="BF509" s="136"/>
      <c r="BG509" s="136"/>
      <c r="BH509" s="136"/>
      <c r="BI509" s="136"/>
      <c r="BJ509" s="136"/>
      <c r="BK509" s="136"/>
      <c r="BL509" s="136"/>
      <c r="BM509" s="136"/>
      <c r="BN509" s="136"/>
      <c r="BO509" s="136"/>
      <c r="BP509" s="136"/>
      <c r="BQ509" s="136"/>
      <c r="BR509" s="136"/>
      <c r="BS509" s="136"/>
      <c r="BT509" s="136"/>
      <c r="BU509" s="136"/>
      <c r="BV509" s="136"/>
      <c r="BW509" s="136"/>
      <c r="BX509" s="136"/>
      <c r="BY509" s="136"/>
      <c r="BZ509" s="136"/>
      <c r="CA509" s="136"/>
      <c r="CB509" s="136"/>
      <c r="CC509" s="136"/>
      <c r="CD509" s="136"/>
      <c r="CE509" s="136"/>
      <c r="CF509" s="211"/>
      <c r="CG509" s="136"/>
      <c r="CH509" s="136"/>
      <c r="CI509" s="136"/>
      <c r="CJ509" s="136"/>
      <c r="CK509" s="136"/>
      <c r="CL509" s="136"/>
      <c r="CM509" s="136"/>
      <c r="CN509" s="136"/>
      <c r="CO509" s="136"/>
      <c r="CP509" s="136"/>
      <c r="CQ509" s="136"/>
      <c r="CR509" s="136"/>
      <c r="CS509" s="136"/>
      <c r="CT509" s="136"/>
      <c r="CU509" s="136"/>
      <c r="CV509" s="136"/>
      <c r="CW509" s="136"/>
      <c r="CX509" s="136"/>
      <c r="CY509" s="136"/>
      <c r="CZ509" s="136"/>
      <c r="DA509" s="136"/>
      <c r="DB509" s="136"/>
      <c r="DC509" s="211"/>
      <c r="DD509" s="136"/>
      <c r="DE509" s="136"/>
      <c r="DF509" s="136"/>
      <c r="DG509" s="136"/>
      <c r="DH509" s="136"/>
      <c r="DI509" s="136"/>
      <c r="DJ509" s="136"/>
      <c r="DK509" s="136"/>
      <c r="DL509" s="136"/>
      <c r="DM509" s="136"/>
      <c r="DN509" s="136"/>
      <c r="DO509" s="136"/>
      <c r="DP509" s="136"/>
      <c r="DQ509" s="136"/>
      <c r="DR509" s="136"/>
      <c r="DS509" s="136"/>
      <c r="DT509" s="136"/>
      <c r="DU509" s="136"/>
      <c r="DV509" s="136"/>
      <c r="DW509" s="136"/>
      <c r="DX509" s="136"/>
    </row>
    <row r="510" spans="1:128" ht="12.75" customHeight="1">
      <c r="A510" s="136"/>
      <c r="B510" s="136"/>
      <c r="C510" s="136"/>
      <c r="D510" s="136"/>
      <c r="E510" s="136"/>
      <c r="F510" s="136"/>
      <c r="G510" s="136"/>
      <c r="H510" s="136"/>
      <c r="I510" s="136"/>
      <c r="J510" s="136"/>
      <c r="K510" s="136"/>
      <c r="L510" s="136"/>
      <c r="M510" s="136"/>
      <c r="N510" s="136"/>
      <c r="O510" s="136"/>
      <c r="P510" s="136"/>
      <c r="Q510" s="136"/>
      <c r="R510" s="136"/>
      <c r="S510" s="136"/>
      <c r="T510" s="136"/>
      <c r="U510" s="136"/>
      <c r="V510" s="136"/>
      <c r="W510" s="136"/>
      <c r="X510" s="136"/>
      <c r="Y510" s="136"/>
      <c r="Z510" s="136"/>
      <c r="AA510" s="136"/>
      <c r="AB510" s="136"/>
      <c r="AC510" s="136"/>
      <c r="AD510" s="136"/>
      <c r="AE510" s="136"/>
      <c r="AF510" s="136"/>
      <c r="AG510" s="136"/>
      <c r="AH510" s="136"/>
      <c r="AI510" s="136"/>
      <c r="AJ510" s="136"/>
      <c r="AK510" s="136"/>
      <c r="AL510" s="136"/>
      <c r="AM510" s="136"/>
      <c r="AN510" s="136"/>
      <c r="AO510" s="136"/>
      <c r="AP510" s="136"/>
      <c r="AQ510" s="136"/>
      <c r="AR510" s="211"/>
      <c r="AS510" s="136"/>
      <c r="AT510" s="136"/>
      <c r="AU510" s="136"/>
      <c r="AV510" s="136"/>
      <c r="AW510" s="136"/>
      <c r="AX510" s="136"/>
      <c r="AY510" s="136"/>
      <c r="AZ510" s="136"/>
      <c r="BA510" s="136"/>
      <c r="BB510" s="136"/>
      <c r="BC510" s="136"/>
      <c r="BD510" s="136"/>
      <c r="BE510" s="136"/>
      <c r="BF510" s="136"/>
      <c r="BG510" s="136"/>
      <c r="BH510" s="136"/>
      <c r="BI510" s="136"/>
      <c r="BJ510" s="136"/>
      <c r="BK510" s="136"/>
      <c r="BL510" s="136"/>
      <c r="BM510" s="136"/>
      <c r="BN510" s="136"/>
      <c r="BO510" s="136"/>
      <c r="BP510" s="136"/>
      <c r="BQ510" s="136"/>
      <c r="BR510" s="136"/>
      <c r="BS510" s="136"/>
      <c r="BT510" s="136"/>
      <c r="BU510" s="136"/>
      <c r="BV510" s="136"/>
      <c r="BW510" s="136"/>
      <c r="BX510" s="136"/>
      <c r="BY510" s="136"/>
      <c r="BZ510" s="136"/>
      <c r="CA510" s="136"/>
      <c r="CB510" s="136"/>
      <c r="CC510" s="136"/>
      <c r="CD510" s="136"/>
      <c r="CE510" s="136"/>
      <c r="CF510" s="211"/>
      <c r="CG510" s="136"/>
      <c r="CH510" s="136"/>
      <c r="CI510" s="136"/>
      <c r="CJ510" s="136"/>
      <c r="CK510" s="136"/>
      <c r="CL510" s="136"/>
      <c r="CM510" s="136"/>
      <c r="CN510" s="136"/>
      <c r="CO510" s="136"/>
      <c r="CP510" s="136"/>
      <c r="CQ510" s="136"/>
      <c r="CR510" s="136"/>
      <c r="CS510" s="136"/>
      <c r="CT510" s="136"/>
      <c r="CU510" s="136"/>
      <c r="CV510" s="136"/>
      <c r="CW510" s="136"/>
      <c r="CX510" s="136"/>
      <c r="CY510" s="136"/>
      <c r="CZ510" s="136"/>
      <c r="DA510" s="136"/>
      <c r="DB510" s="136"/>
      <c r="DC510" s="211"/>
      <c r="DD510" s="136"/>
      <c r="DE510" s="136"/>
      <c r="DF510" s="136"/>
      <c r="DG510" s="136"/>
      <c r="DH510" s="136"/>
      <c r="DI510" s="136"/>
      <c r="DJ510" s="136"/>
      <c r="DK510" s="136"/>
      <c r="DL510" s="136"/>
      <c r="DM510" s="136"/>
      <c r="DN510" s="136"/>
      <c r="DO510" s="136"/>
      <c r="DP510" s="136"/>
      <c r="DQ510" s="136"/>
      <c r="DR510" s="136"/>
      <c r="DS510" s="136"/>
      <c r="DT510" s="136"/>
      <c r="DU510" s="136"/>
      <c r="DV510" s="136"/>
      <c r="DW510" s="136"/>
      <c r="DX510" s="136"/>
    </row>
    <row r="511" spans="1:128" ht="12.75" customHeight="1">
      <c r="A511" s="136"/>
      <c r="B511" s="136"/>
      <c r="C511" s="136"/>
      <c r="D511" s="136"/>
      <c r="E511" s="136"/>
      <c r="F511" s="136"/>
      <c r="G511" s="136"/>
      <c r="H511" s="136"/>
      <c r="I511" s="136"/>
      <c r="J511" s="136"/>
      <c r="K511" s="136"/>
      <c r="L511" s="136"/>
      <c r="M511" s="136"/>
      <c r="N511" s="136"/>
      <c r="O511" s="136"/>
      <c r="P511" s="136"/>
      <c r="Q511" s="136"/>
      <c r="R511" s="136"/>
      <c r="S511" s="136"/>
      <c r="T511" s="136"/>
      <c r="U511" s="136"/>
      <c r="V511" s="136"/>
      <c r="W511" s="136"/>
      <c r="X511" s="136"/>
      <c r="Y511" s="136"/>
      <c r="Z511" s="136"/>
      <c r="AA511" s="136"/>
      <c r="AB511" s="136"/>
      <c r="AC511" s="136"/>
      <c r="AD511" s="136"/>
      <c r="AE511" s="136"/>
      <c r="AF511" s="136"/>
      <c r="AG511" s="136"/>
      <c r="AH511" s="136"/>
      <c r="AI511" s="136"/>
      <c r="AJ511" s="136"/>
      <c r="AK511" s="136"/>
      <c r="AL511" s="136"/>
      <c r="AM511" s="136"/>
      <c r="AN511" s="136"/>
      <c r="AO511" s="136"/>
      <c r="AP511" s="136"/>
      <c r="AQ511" s="136"/>
      <c r="AR511" s="211"/>
      <c r="AS511" s="136"/>
      <c r="AT511" s="136"/>
      <c r="AU511" s="136"/>
      <c r="AV511" s="136"/>
      <c r="AW511" s="136"/>
      <c r="AX511" s="136"/>
      <c r="AY511" s="136"/>
      <c r="AZ511" s="136"/>
      <c r="BA511" s="136"/>
      <c r="BB511" s="136"/>
      <c r="BC511" s="136"/>
      <c r="BD511" s="136"/>
      <c r="BE511" s="136"/>
      <c r="BF511" s="136"/>
      <c r="BG511" s="136"/>
      <c r="BH511" s="136"/>
      <c r="BI511" s="136"/>
      <c r="BJ511" s="136"/>
      <c r="BK511" s="136"/>
      <c r="BL511" s="136"/>
      <c r="BM511" s="136"/>
      <c r="BN511" s="136"/>
      <c r="BO511" s="136"/>
      <c r="BP511" s="136"/>
      <c r="BQ511" s="136"/>
      <c r="BR511" s="136"/>
      <c r="BS511" s="136"/>
      <c r="BT511" s="136"/>
      <c r="BU511" s="136"/>
      <c r="BV511" s="136"/>
      <c r="BW511" s="136"/>
      <c r="BX511" s="136"/>
      <c r="BY511" s="136"/>
      <c r="BZ511" s="136"/>
      <c r="CA511" s="136"/>
      <c r="CB511" s="136"/>
      <c r="CC511" s="136"/>
      <c r="CD511" s="136"/>
      <c r="CE511" s="136"/>
      <c r="CF511" s="211"/>
      <c r="CG511" s="136"/>
      <c r="CH511" s="136"/>
      <c r="CI511" s="136"/>
      <c r="CJ511" s="136"/>
      <c r="CK511" s="136"/>
      <c r="CL511" s="136"/>
      <c r="CM511" s="136"/>
      <c r="CN511" s="136"/>
      <c r="CO511" s="136"/>
      <c r="CP511" s="136"/>
      <c r="CQ511" s="136"/>
      <c r="CR511" s="136"/>
      <c r="CS511" s="136"/>
      <c r="CT511" s="136"/>
      <c r="CU511" s="136"/>
      <c r="CV511" s="136"/>
      <c r="CW511" s="136"/>
      <c r="CX511" s="136"/>
      <c r="CY511" s="136"/>
      <c r="CZ511" s="136"/>
      <c r="DA511" s="136"/>
      <c r="DB511" s="136"/>
      <c r="DC511" s="211"/>
      <c r="DD511" s="136"/>
      <c r="DE511" s="136"/>
      <c r="DF511" s="136"/>
      <c r="DG511" s="136"/>
      <c r="DH511" s="136"/>
      <c r="DI511" s="136"/>
      <c r="DJ511" s="136"/>
      <c r="DK511" s="136"/>
      <c r="DL511" s="136"/>
      <c r="DM511" s="136"/>
      <c r="DN511" s="136"/>
      <c r="DO511" s="136"/>
      <c r="DP511" s="136"/>
      <c r="DQ511" s="136"/>
      <c r="DR511" s="136"/>
      <c r="DS511" s="136"/>
      <c r="DT511" s="136"/>
      <c r="DU511" s="136"/>
      <c r="DV511" s="136"/>
      <c r="DW511" s="136"/>
      <c r="DX511" s="136"/>
    </row>
    <row r="512" spans="1:128" ht="12.75" customHeight="1">
      <c r="A512" s="136"/>
      <c r="B512" s="136"/>
      <c r="C512" s="136"/>
      <c r="D512" s="136"/>
      <c r="E512" s="136"/>
      <c r="F512" s="136"/>
      <c r="G512" s="136"/>
      <c r="H512" s="136"/>
      <c r="I512" s="136"/>
      <c r="J512" s="136"/>
      <c r="K512" s="136"/>
      <c r="L512" s="136"/>
      <c r="M512" s="136"/>
      <c r="N512" s="136"/>
      <c r="O512" s="136"/>
      <c r="P512" s="136"/>
      <c r="Q512" s="136"/>
      <c r="R512" s="136"/>
      <c r="S512" s="136"/>
      <c r="T512" s="136"/>
      <c r="U512" s="136"/>
      <c r="V512" s="136"/>
      <c r="W512" s="136"/>
      <c r="X512" s="136"/>
      <c r="Y512" s="136"/>
      <c r="Z512" s="136"/>
      <c r="AA512" s="136"/>
      <c r="AB512" s="136"/>
      <c r="AC512" s="136"/>
      <c r="AD512" s="136"/>
      <c r="AE512" s="136"/>
      <c r="AF512" s="136"/>
      <c r="AG512" s="136"/>
      <c r="AH512" s="136"/>
      <c r="AI512" s="136"/>
      <c r="AJ512" s="136"/>
      <c r="AK512" s="136"/>
      <c r="AL512" s="136"/>
      <c r="AM512" s="136"/>
      <c r="AN512" s="136"/>
      <c r="AO512" s="136"/>
      <c r="AP512" s="136"/>
      <c r="AQ512" s="136"/>
      <c r="AR512" s="211"/>
      <c r="AS512" s="136"/>
      <c r="AT512" s="136"/>
      <c r="AU512" s="136"/>
      <c r="AV512" s="136"/>
      <c r="AW512" s="136"/>
      <c r="AX512" s="136"/>
      <c r="AY512" s="136"/>
      <c r="AZ512" s="136"/>
      <c r="BA512" s="136"/>
      <c r="BB512" s="136"/>
      <c r="BC512" s="136"/>
      <c r="BD512" s="136"/>
      <c r="BE512" s="136"/>
      <c r="BF512" s="136"/>
      <c r="BG512" s="136"/>
      <c r="BH512" s="136"/>
      <c r="BI512" s="136"/>
      <c r="BJ512" s="136"/>
      <c r="BK512" s="136"/>
      <c r="BL512" s="136"/>
      <c r="BM512" s="136"/>
      <c r="BN512" s="136"/>
      <c r="BO512" s="136"/>
      <c r="BP512" s="136"/>
      <c r="BQ512" s="136"/>
      <c r="BR512" s="136"/>
      <c r="BS512" s="136"/>
      <c r="BT512" s="136"/>
      <c r="BU512" s="136"/>
      <c r="BV512" s="136"/>
      <c r="BW512" s="136"/>
      <c r="BX512" s="136"/>
      <c r="BY512" s="136"/>
      <c r="BZ512" s="136"/>
      <c r="CA512" s="136"/>
      <c r="CB512" s="136"/>
      <c r="CC512" s="136"/>
      <c r="CD512" s="136"/>
      <c r="CE512" s="136"/>
      <c r="CF512" s="211"/>
      <c r="CG512" s="136"/>
      <c r="CH512" s="136"/>
      <c r="CI512" s="136"/>
      <c r="CJ512" s="136"/>
      <c r="CK512" s="136"/>
      <c r="CL512" s="136"/>
      <c r="CM512" s="136"/>
      <c r="CN512" s="136"/>
      <c r="CO512" s="136"/>
      <c r="CP512" s="136"/>
      <c r="CQ512" s="136"/>
      <c r="CR512" s="136"/>
      <c r="CS512" s="136"/>
      <c r="CT512" s="136"/>
      <c r="CU512" s="136"/>
      <c r="CV512" s="136"/>
      <c r="CW512" s="136"/>
      <c r="CX512" s="136"/>
      <c r="CY512" s="136"/>
      <c r="CZ512" s="136"/>
      <c r="DA512" s="136"/>
      <c r="DB512" s="136"/>
      <c r="DC512" s="211"/>
      <c r="DD512" s="136"/>
      <c r="DE512" s="136"/>
      <c r="DF512" s="136"/>
      <c r="DG512" s="136"/>
      <c r="DH512" s="136"/>
      <c r="DI512" s="136"/>
      <c r="DJ512" s="136"/>
      <c r="DK512" s="136"/>
      <c r="DL512" s="136"/>
      <c r="DM512" s="136"/>
      <c r="DN512" s="136"/>
      <c r="DO512" s="136"/>
      <c r="DP512" s="136"/>
      <c r="DQ512" s="136"/>
      <c r="DR512" s="136"/>
      <c r="DS512" s="136"/>
      <c r="DT512" s="136"/>
      <c r="DU512" s="136"/>
      <c r="DV512" s="136"/>
      <c r="DW512" s="136"/>
      <c r="DX512" s="136"/>
    </row>
    <row r="513" spans="1:128" ht="12.75" customHeight="1">
      <c r="A513" s="136"/>
      <c r="B513" s="136"/>
      <c r="C513" s="136"/>
      <c r="D513" s="136"/>
      <c r="E513" s="136"/>
      <c r="F513" s="136"/>
      <c r="G513" s="136"/>
      <c r="H513" s="136"/>
      <c r="I513" s="136"/>
      <c r="J513" s="136"/>
      <c r="K513" s="136"/>
      <c r="L513" s="136"/>
      <c r="M513" s="136"/>
      <c r="N513" s="136"/>
      <c r="O513" s="136"/>
      <c r="P513" s="136"/>
      <c r="Q513" s="136"/>
      <c r="R513" s="136"/>
      <c r="S513" s="136"/>
      <c r="T513" s="136"/>
      <c r="U513" s="136"/>
      <c r="V513" s="136"/>
      <c r="W513" s="136"/>
      <c r="X513" s="136"/>
      <c r="Y513" s="136"/>
      <c r="Z513" s="136"/>
      <c r="AA513" s="136"/>
      <c r="AB513" s="136"/>
      <c r="AC513" s="136"/>
      <c r="AD513" s="136"/>
      <c r="AE513" s="136"/>
      <c r="AF513" s="136"/>
      <c r="AG513" s="136"/>
      <c r="AH513" s="136"/>
      <c r="AI513" s="136"/>
      <c r="AJ513" s="136"/>
      <c r="AK513" s="136"/>
      <c r="AL513" s="136"/>
      <c r="AM513" s="136"/>
      <c r="AN513" s="136"/>
      <c r="AO513" s="136"/>
      <c r="AP513" s="136"/>
      <c r="AQ513" s="136"/>
      <c r="AR513" s="211"/>
      <c r="AS513" s="136"/>
      <c r="AT513" s="136"/>
      <c r="AU513" s="136"/>
      <c r="AV513" s="136"/>
      <c r="AW513" s="136"/>
      <c r="AX513" s="136"/>
      <c r="AY513" s="136"/>
      <c r="AZ513" s="136"/>
      <c r="BA513" s="136"/>
      <c r="BB513" s="136"/>
      <c r="BC513" s="136"/>
      <c r="BD513" s="136"/>
      <c r="BE513" s="136"/>
      <c r="BF513" s="136"/>
      <c r="BG513" s="136"/>
      <c r="BH513" s="136"/>
      <c r="BI513" s="136"/>
      <c r="BJ513" s="136"/>
      <c r="BK513" s="136"/>
      <c r="BL513" s="136"/>
      <c r="BM513" s="136"/>
      <c r="BN513" s="136"/>
      <c r="BO513" s="136"/>
      <c r="BP513" s="136"/>
      <c r="BQ513" s="136"/>
      <c r="BR513" s="136"/>
      <c r="BS513" s="136"/>
      <c r="BT513" s="136"/>
      <c r="BU513" s="136"/>
      <c r="BV513" s="136"/>
      <c r="BW513" s="136"/>
      <c r="BX513" s="136"/>
      <c r="BY513" s="136"/>
      <c r="BZ513" s="136"/>
      <c r="CA513" s="136"/>
      <c r="CB513" s="136"/>
      <c r="CC513" s="136"/>
      <c r="CD513" s="136"/>
      <c r="CE513" s="136"/>
      <c r="CF513" s="211"/>
      <c r="CG513" s="136"/>
      <c r="CH513" s="136"/>
      <c r="CI513" s="136"/>
      <c r="CJ513" s="136"/>
      <c r="CK513" s="136"/>
      <c r="CL513" s="136"/>
      <c r="CM513" s="136"/>
      <c r="CN513" s="136"/>
      <c r="CO513" s="136"/>
      <c r="CP513" s="136"/>
      <c r="CQ513" s="136"/>
      <c r="CR513" s="136"/>
      <c r="CS513" s="136"/>
      <c r="CT513" s="136"/>
      <c r="CU513" s="136"/>
      <c r="CV513" s="136"/>
      <c r="CW513" s="136"/>
      <c r="CX513" s="136"/>
      <c r="CY513" s="136"/>
      <c r="CZ513" s="136"/>
      <c r="DA513" s="136"/>
      <c r="DB513" s="136"/>
      <c r="DC513" s="211"/>
      <c r="DD513" s="136"/>
      <c r="DE513" s="136"/>
      <c r="DF513" s="136"/>
      <c r="DG513" s="136"/>
      <c r="DH513" s="136"/>
      <c r="DI513" s="136"/>
      <c r="DJ513" s="136"/>
      <c r="DK513" s="136"/>
      <c r="DL513" s="136"/>
      <c r="DM513" s="136"/>
      <c r="DN513" s="136"/>
      <c r="DO513" s="136"/>
      <c r="DP513" s="136"/>
      <c r="DQ513" s="136"/>
      <c r="DR513" s="136"/>
      <c r="DS513" s="136"/>
      <c r="DT513" s="136"/>
      <c r="DU513" s="136"/>
      <c r="DV513" s="136"/>
      <c r="DW513" s="136"/>
      <c r="DX513" s="136"/>
    </row>
    <row r="514" spans="1:128" ht="12.75" customHeight="1">
      <c r="A514" s="136"/>
      <c r="B514" s="136"/>
      <c r="C514" s="136"/>
      <c r="D514" s="136"/>
      <c r="E514" s="136"/>
      <c r="F514" s="136"/>
      <c r="G514" s="136"/>
      <c r="H514" s="136"/>
      <c r="I514" s="136"/>
      <c r="J514" s="136"/>
      <c r="K514" s="136"/>
      <c r="L514" s="136"/>
      <c r="M514" s="136"/>
      <c r="N514" s="136"/>
      <c r="O514" s="136"/>
      <c r="P514" s="136"/>
      <c r="Q514" s="136"/>
      <c r="R514" s="136"/>
      <c r="S514" s="136"/>
      <c r="T514" s="136"/>
      <c r="U514" s="136"/>
      <c r="V514" s="136"/>
      <c r="W514" s="136"/>
      <c r="X514" s="136"/>
      <c r="Y514" s="136"/>
      <c r="Z514" s="136"/>
      <c r="AA514" s="136"/>
      <c r="AB514" s="136"/>
      <c r="AC514" s="136"/>
      <c r="AD514" s="136"/>
      <c r="AE514" s="136"/>
      <c r="AF514" s="136"/>
      <c r="AG514" s="136"/>
      <c r="AH514" s="136"/>
      <c r="AI514" s="136"/>
      <c r="AJ514" s="136"/>
      <c r="AK514" s="136"/>
      <c r="AL514" s="136"/>
      <c r="AM514" s="136"/>
      <c r="AN514" s="136"/>
      <c r="AO514" s="136"/>
      <c r="AP514" s="136"/>
      <c r="AQ514" s="136"/>
      <c r="AR514" s="211"/>
      <c r="AS514" s="136"/>
      <c r="AT514" s="136"/>
      <c r="AU514" s="136"/>
      <c r="AV514" s="136"/>
      <c r="AW514" s="136"/>
      <c r="AX514" s="136"/>
      <c r="AY514" s="136"/>
      <c r="AZ514" s="136"/>
      <c r="BA514" s="136"/>
      <c r="BB514" s="136"/>
      <c r="BC514" s="136"/>
      <c r="BD514" s="136"/>
      <c r="BE514" s="136"/>
      <c r="BF514" s="136"/>
      <c r="BG514" s="136"/>
      <c r="BH514" s="136"/>
      <c r="BI514" s="136"/>
      <c r="BJ514" s="136"/>
      <c r="BK514" s="136"/>
      <c r="BL514" s="136"/>
      <c r="BM514" s="136"/>
      <c r="BN514" s="136"/>
      <c r="BO514" s="136"/>
      <c r="BP514" s="136"/>
      <c r="BQ514" s="136"/>
      <c r="BR514" s="136"/>
      <c r="BS514" s="136"/>
      <c r="BT514" s="136"/>
      <c r="BU514" s="136"/>
      <c r="BV514" s="136"/>
      <c r="BW514" s="136"/>
      <c r="BX514" s="136"/>
      <c r="BY514" s="136"/>
      <c r="BZ514" s="136"/>
      <c r="CA514" s="136"/>
      <c r="CB514" s="136"/>
      <c r="CC514" s="136"/>
      <c r="CD514" s="136"/>
      <c r="CE514" s="136"/>
      <c r="CF514" s="211"/>
      <c r="CG514" s="136"/>
      <c r="CH514" s="136"/>
      <c r="CI514" s="136"/>
      <c r="CJ514" s="136"/>
      <c r="CK514" s="136"/>
      <c r="CL514" s="136"/>
      <c r="CM514" s="136"/>
      <c r="CN514" s="136"/>
      <c r="CO514" s="136"/>
      <c r="CP514" s="136"/>
      <c r="CQ514" s="136"/>
      <c r="CR514" s="136"/>
      <c r="CS514" s="136"/>
      <c r="CT514" s="136"/>
      <c r="CU514" s="136"/>
      <c r="CV514" s="136"/>
      <c r="CW514" s="136"/>
      <c r="CX514" s="136"/>
      <c r="CY514" s="136"/>
      <c r="CZ514" s="136"/>
      <c r="DA514" s="136"/>
      <c r="DB514" s="136"/>
      <c r="DC514" s="211"/>
      <c r="DD514" s="136"/>
      <c r="DE514" s="136"/>
      <c r="DF514" s="136"/>
      <c r="DG514" s="136"/>
      <c r="DH514" s="136"/>
      <c r="DI514" s="136"/>
      <c r="DJ514" s="136"/>
      <c r="DK514" s="136"/>
      <c r="DL514" s="136"/>
      <c r="DM514" s="136"/>
      <c r="DN514" s="136"/>
      <c r="DO514" s="136"/>
      <c r="DP514" s="136"/>
      <c r="DQ514" s="136"/>
      <c r="DR514" s="136"/>
      <c r="DS514" s="136"/>
      <c r="DT514" s="136"/>
      <c r="DU514" s="136"/>
      <c r="DV514" s="136"/>
      <c r="DW514" s="136"/>
      <c r="DX514" s="136"/>
    </row>
    <row r="515" spans="1:128" ht="12.75" customHeight="1">
      <c r="A515" s="136"/>
      <c r="B515" s="136"/>
      <c r="C515" s="136"/>
      <c r="D515" s="136"/>
      <c r="E515" s="136"/>
      <c r="F515" s="136"/>
      <c r="G515" s="136"/>
      <c r="H515" s="136"/>
      <c r="I515" s="136"/>
      <c r="J515" s="136"/>
      <c r="K515" s="136"/>
      <c r="L515" s="136"/>
      <c r="M515" s="136"/>
      <c r="N515" s="136"/>
      <c r="O515" s="136"/>
      <c r="P515" s="136"/>
      <c r="Q515" s="136"/>
      <c r="R515" s="136"/>
      <c r="S515" s="136"/>
      <c r="T515" s="136"/>
      <c r="U515" s="136"/>
      <c r="V515" s="136"/>
      <c r="W515" s="136"/>
      <c r="X515" s="136"/>
      <c r="Y515" s="136"/>
      <c r="Z515" s="136"/>
      <c r="AA515" s="136"/>
      <c r="AB515" s="136"/>
      <c r="AC515" s="136"/>
      <c r="AD515" s="136"/>
      <c r="AE515" s="136"/>
      <c r="AF515" s="136"/>
      <c r="AG515" s="136"/>
      <c r="AH515" s="136"/>
      <c r="AI515" s="136"/>
      <c r="AJ515" s="136"/>
      <c r="AK515" s="136"/>
      <c r="AL515" s="136"/>
      <c r="AM515" s="136"/>
      <c r="AN515" s="136"/>
      <c r="AO515" s="136"/>
      <c r="AP515" s="136"/>
      <c r="AQ515" s="136"/>
      <c r="AR515" s="211"/>
      <c r="AS515" s="136"/>
      <c r="AT515" s="136"/>
      <c r="AU515" s="136"/>
      <c r="AV515" s="136"/>
      <c r="AW515" s="136"/>
      <c r="AX515" s="136"/>
      <c r="AY515" s="136"/>
      <c r="AZ515" s="136"/>
      <c r="BA515" s="136"/>
      <c r="BB515" s="136"/>
      <c r="BC515" s="136"/>
      <c r="BD515" s="136"/>
      <c r="BE515" s="136"/>
      <c r="BF515" s="136"/>
      <c r="BG515" s="136"/>
      <c r="BH515" s="136"/>
      <c r="BI515" s="136"/>
      <c r="BJ515" s="136"/>
      <c r="BK515" s="136"/>
      <c r="BL515" s="136"/>
      <c r="BM515" s="136"/>
      <c r="BN515" s="136"/>
      <c r="BO515" s="136"/>
      <c r="BP515" s="136"/>
      <c r="BQ515" s="136"/>
      <c r="BR515" s="136"/>
      <c r="BS515" s="136"/>
      <c r="BT515" s="136"/>
      <c r="BU515" s="136"/>
      <c r="BV515" s="136"/>
      <c r="BW515" s="136"/>
      <c r="BX515" s="136"/>
      <c r="BY515" s="136"/>
      <c r="BZ515" s="136"/>
      <c r="CA515" s="136"/>
      <c r="CB515" s="136"/>
      <c r="CC515" s="136"/>
      <c r="CD515" s="136"/>
      <c r="CE515" s="136"/>
      <c r="CF515" s="211"/>
      <c r="CG515" s="136"/>
      <c r="CH515" s="136"/>
      <c r="CI515" s="136"/>
      <c r="CJ515" s="136"/>
      <c r="CK515" s="136"/>
      <c r="CL515" s="136"/>
      <c r="CM515" s="136"/>
      <c r="CN515" s="136"/>
      <c r="CO515" s="136"/>
      <c r="CP515" s="136"/>
      <c r="CQ515" s="136"/>
      <c r="CR515" s="136"/>
      <c r="CS515" s="136"/>
      <c r="CT515" s="136"/>
      <c r="CU515" s="136"/>
      <c r="CV515" s="136"/>
      <c r="CW515" s="136"/>
      <c r="CX515" s="136"/>
      <c r="CY515" s="136"/>
      <c r="CZ515" s="136"/>
      <c r="DA515" s="136"/>
      <c r="DB515" s="136"/>
      <c r="DC515" s="211"/>
      <c r="DD515" s="136"/>
      <c r="DE515" s="136"/>
      <c r="DF515" s="136"/>
      <c r="DG515" s="136"/>
      <c r="DH515" s="136"/>
      <c r="DI515" s="136"/>
      <c r="DJ515" s="136"/>
      <c r="DK515" s="136"/>
      <c r="DL515" s="136"/>
      <c r="DM515" s="136"/>
      <c r="DN515" s="136"/>
      <c r="DO515" s="136"/>
      <c r="DP515" s="136"/>
      <c r="DQ515" s="136"/>
      <c r="DR515" s="136"/>
      <c r="DS515" s="136"/>
      <c r="DT515" s="136"/>
      <c r="DU515" s="136"/>
      <c r="DV515" s="136"/>
      <c r="DW515" s="136"/>
      <c r="DX515" s="136"/>
    </row>
    <row r="516" spans="1:128" ht="12.75" customHeight="1">
      <c r="A516" s="136"/>
      <c r="B516" s="136"/>
      <c r="C516" s="136"/>
      <c r="D516" s="136"/>
      <c r="E516" s="136"/>
      <c r="F516" s="136"/>
      <c r="G516" s="136"/>
      <c r="H516" s="136"/>
      <c r="I516" s="136"/>
      <c r="J516" s="136"/>
      <c r="K516" s="136"/>
      <c r="L516" s="136"/>
      <c r="M516" s="136"/>
      <c r="N516" s="136"/>
      <c r="O516" s="136"/>
      <c r="P516" s="136"/>
      <c r="Q516" s="136"/>
      <c r="R516" s="136"/>
      <c r="S516" s="136"/>
      <c r="T516" s="136"/>
      <c r="U516" s="136"/>
      <c r="V516" s="136"/>
      <c r="W516" s="136"/>
      <c r="X516" s="136"/>
      <c r="Y516" s="136"/>
      <c r="Z516" s="136"/>
      <c r="AA516" s="136"/>
      <c r="AB516" s="136"/>
      <c r="AC516" s="136"/>
      <c r="AD516" s="136"/>
      <c r="AE516" s="136"/>
      <c r="AF516" s="136"/>
      <c r="AG516" s="136"/>
      <c r="AH516" s="136"/>
      <c r="AI516" s="136"/>
      <c r="AJ516" s="136"/>
      <c r="AK516" s="136"/>
      <c r="AL516" s="136"/>
      <c r="AM516" s="136"/>
      <c r="AN516" s="136"/>
      <c r="AO516" s="136"/>
      <c r="AP516" s="136"/>
      <c r="AQ516" s="136"/>
      <c r="AR516" s="211"/>
      <c r="AS516" s="136"/>
      <c r="AT516" s="136"/>
      <c r="AU516" s="136"/>
      <c r="AV516" s="136"/>
      <c r="AW516" s="136"/>
      <c r="AX516" s="136"/>
      <c r="AY516" s="136"/>
      <c r="AZ516" s="136"/>
      <c r="BA516" s="136"/>
      <c r="BB516" s="136"/>
      <c r="BC516" s="136"/>
      <c r="BD516" s="136"/>
      <c r="BE516" s="136"/>
      <c r="BF516" s="136"/>
      <c r="BG516" s="136"/>
      <c r="BH516" s="136"/>
      <c r="BI516" s="136"/>
      <c r="BJ516" s="136"/>
      <c r="BK516" s="136"/>
      <c r="BL516" s="136"/>
      <c r="BM516" s="136"/>
      <c r="BN516" s="136"/>
      <c r="BO516" s="136"/>
      <c r="BP516" s="136"/>
      <c r="BQ516" s="136"/>
      <c r="BR516" s="136"/>
      <c r="BS516" s="136"/>
      <c r="BT516" s="136"/>
      <c r="BU516" s="136"/>
      <c r="BV516" s="136"/>
      <c r="BW516" s="136"/>
      <c r="BX516" s="136"/>
      <c r="BY516" s="136"/>
      <c r="BZ516" s="136"/>
      <c r="CA516" s="136"/>
      <c r="CB516" s="136"/>
      <c r="CC516" s="136"/>
      <c r="CD516" s="136"/>
      <c r="CE516" s="136"/>
      <c r="CF516" s="211"/>
      <c r="CG516" s="136"/>
      <c r="CH516" s="136"/>
      <c r="CI516" s="136"/>
      <c r="CJ516" s="136"/>
      <c r="CK516" s="136"/>
      <c r="CL516" s="136"/>
      <c r="CM516" s="136"/>
      <c r="CN516" s="136"/>
      <c r="CO516" s="136"/>
      <c r="CP516" s="136"/>
      <c r="CQ516" s="136"/>
      <c r="CR516" s="136"/>
      <c r="CS516" s="136"/>
      <c r="CT516" s="136"/>
      <c r="CU516" s="136"/>
      <c r="CV516" s="136"/>
      <c r="CW516" s="136"/>
      <c r="CX516" s="136"/>
      <c r="CY516" s="136"/>
      <c r="CZ516" s="136"/>
      <c r="DA516" s="136"/>
      <c r="DB516" s="136"/>
      <c r="DC516" s="211"/>
      <c r="DD516" s="136"/>
      <c r="DE516" s="136"/>
      <c r="DF516" s="136"/>
      <c r="DG516" s="136"/>
      <c r="DH516" s="136"/>
      <c r="DI516" s="136"/>
      <c r="DJ516" s="136"/>
      <c r="DK516" s="136"/>
      <c r="DL516" s="136"/>
      <c r="DM516" s="136"/>
      <c r="DN516" s="136"/>
      <c r="DO516" s="136"/>
      <c r="DP516" s="136"/>
      <c r="DQ516" s="136"/>
      <c r="DR516" s="136"/>
      <c r="DS516" s="136"/>
      <c r="DT516" s="136"/>
      <c r="DU516" s="136"/>
      <c r="DV516" s="136"/>
      <c r="DW516" s="136"/>
      <c r="DX516" s="136"/>
    </row>
    <row r="517" spans="1:128" ht="12.75" customHeight="1">
      <c r="A517" s="136"/>
      <c r="B517" s="136"/>
      <c r="C517" s="136"/>
      <c r="D517" s="136"/>
      <c r="E517" s="136"/>
      <c r="F517" s="136"/>
      <c r="G517" s="136"/>
      <c r="H517" s="136"/>
      <c r="I517" s="136"/>
      <c r="J517" s="136"/>
      <c r="K517" s="136"/>
      <c r="L517" s="136"/>
      <c r="M517" s="136"/>
      <c r="N517" s="136"/>
      <c r="O517" s="136"/>
      <c r="P517" s="136"/>
      <c r="Q517" s="136"/>
      <c r="R517" s="136"/>
      <c r="S517" s="136"/>
      <c r="T517" s="136"/>
      <c r="U517" s="136"/>
      <c r="V517" s="136"/>
      <c r="W517" s="136"/>
      <c r="X517" s="136"/>
      <c r="Y517" s="136"/>
      <c r="Z517" s="136"/>
      <c r="AA517" s="136"/>
      <c r="AB517" s="136"/>
      <c r="AC517" s="136"/>
      <c r="AD517" s="136"/>
      <c r="AE517" s="136"/>
      <c r="AF517" s="136"/>
      <c r="AG517" s="136"/>
      <c r="AH517" s="136"/>
      <c r="AI517" s="136"/>
      <c r="AJ517" s="136"/>
      <c r="AK517" s="136"/>
      <c r="AL517" s="136"/>
      <c r="AM517" s="136"/>
      <c r="AN517" s="136"/>
      <c r="AO517" s="136"/>
      <c r="AP517" s="136"/>
      <c r="AQ517" s="136"/>
      <c r="AR517" s="211"/>
      <c r="AS517" s="136"/>
      <c r="AT517" s="136"/>
      <c r="AU517" s="136"/>
      <c r="AV517" s="136"/>
      <c r="AW517" s="136"/>
      <c r="AX517" s="136"/>
      <c r="AY517" s="136"/>
      <c r="AZ517" s="136"/>
      <c r="BA517" s="136"/>
      <c r="BB517" s="136"/>
      <c r="BC517" s="136"/>
      <c r="BD517" s="136"/>
      <c r="BE517" s="136"/>
      <c r="BF517" s="136"/>
      <c r="BG517" s="136"/>
      <c r="BH517" s="136"/>
      <c r="BI517" s="136"/>
      <c r="BJ517" s="136"/>
      <c r="BK517" s="136"/>
      <c r="BL517" s="136"/>
      <c r="BM517" s="136"/>
      <c r="BN517" s="136"/>
      <c r="BO517" s="136"/>
      <c r="BP517" s="136"/>
      <c r="BQ517" s="136"/>
      <c r="BR517" s="136"/>
      <c r="BS517" s="136"/>
      <c r="BT517" s="136"/>
      <c r="BU517" s="136"/>
      <c r="BV517" s="136"/>
      <c r="BW517" s="136"/>
      <c r="BX517" s="136"/>
      <c r="BY517" s="136"/>
      <c r="BZ517" s="136"/>
      <c r="CA517" s="136"/>
      <c r="CB517" s="136"/>
      <c r="CC517" s="136"/>
      <c r="CD517" s="136"/>
      <c r="CE517" s="136"/>
      <c r="CF517" s="211"/>
      <c r="CG517" s="136"/>
      <c r="CH517" s="136"/>
      <c r="CI517" s="136"/>
      <c r="CJ517" s="136"/>
      <c r="CK517" s="136"/>
      <c r="CL517" s="136"/>
      <c r="CM517" s="136"/>
      <c r="CN517" s="136"/>
      <c r="CO517" s="136"/>
      <c r="CP517" s="136"/>
      <c r="CQ517" s="136"/>
      <c r="CR517" s="136"/>
      <c r="CS517" s="136"/>
      <c r="CT517" s="136"/>
      <c r="CU517" s="136"/>
      <c r="CV517" s="136"/>
      <c r="CW517" s="136"/>
      <c r="CX517" s="136"/>
      <c r="CY517" s="136"/>
      <c r="CZ517" s="136"/>
      <c r="DA517" s="136"/>
      <c r="DB517" s="136"/>
      <c r="DC517" s="211"/>
      <c r="DD517" s="136"/>
      <c r="DE517" s="136"/>
      <c r="DF517" s="136"/>
      <c r="DG517" s="136"/>
      <c r="DH517" s="136"/>
      <c r="DI517" s="136"/>
      <c r="DJ517" s="136"/>
      <c r="DK517" s="136"/>
      <c r="DL517" s="136"/>
      <c r="DM517" s="136"/>
      <c r="DN517" s="136"/>
      <c r="DO517" s="136"/>
      <c r="DP517" s="136"/>
      <c r="DQ517" s="136"/>
      <c r="DR517" s="136"/>
      <c r="DS517" s="136"/>
      <c r="DT517" s="136"/>
      <c r="DU517" s="136"/>
      <c r="DV517" s="136"/>
      <c r="DW517" s="136"/>
      <c r="DX517" s="136"/>
    </row>
    <row r="518" spans="1:128" ht="12.75" customHeight="1">
      <c r="A518" s="136"/>
      <c r="B518" s="136"/>
      <c r="C518" s="136"/>
      <c r="D518" s="136"/>
      <c r="E518" s="136"/>
      <c r="F518" s="136"/>
      <c r="G518" s="136"/>
      <c r="H518" s="136"/>
      <c r="I518" s="136"/>
      <c r="J518" s="136"/>
      <c r="K518" s="136"/>
      <c r="L518" s="136"/>
      <c r="M518" s="136"/>
      <c r="N518" s="136"/>
      <c r="O518" s="136"/>
      <c r="P518" s="136"/>
      <c r="Q518" s="136"/>
      <c r="R518" s="136"/>
      <c r="S518" s="136"/>
      <c r="T518" s="136"/>
      <c r="U518" s="136"/>
      <c r="V518" s="136"/>
      <c r="W518" s="136"/>
      <c r="X518" s="136"/>
      <c r="Y518" s="136"/>
      <c r="Z518" s="136"/>
      <c r="AA518" s="136"/>
      <c r="AB518" s="136"/>
      <c r="AC518" s="136"/>
      <c r="AD518" s="136"/>
      <c r="AE518" s="136"/>
      <c r="AF518" s="136"/>
      <c r="AG518" s="136"/>
      <c r="AH518" s="136"/>
      <c r="AI518" s="136"/>
      <c r="AJ518" s="136"/>
      <c r="AK518" s="136"/>
      <c r="AL518" s="136"/>
      <c r="AM518" s="136"/>
      <c r="AN518" s="136"/>
      <c r="AO518" s="136"/>
      <c r="AP518" s="136"/>
      <c r="AQ518" s="136"/>
      <c r="AR518" s="211"/>
      <c r="AS518" s="136"/>
      <c r="AT518" s="136"/>
      <c r="AU518" s="136"/>
      <c r="AV518" s="136"/>
      <c r="AW518" s="136"/>
      <c r="AX518" s="136"/>
      <c r="AY518" s="136"/>
      <c r="AZ518" s="136"/>
      <c r="BA518" s="136"/>
      <c r="BB518" s="136"/>
      <c r="BC518" s="136"/>
      <c r="BD518" s="136"/>
      <c r="BE518" s="136"/>
      <c r="BF518" s="136"/>
      <c r="BG518" s="136"/>
      <c r="BH518" s="136"/>
      <c r="BI518" s="136"/>
      <c r="BJ518" s="136"/>
      <c r="BK518" s="136"/>
      <c r="BL518" s="136"/>
      <c r="BM518" s="136"/>
      <c r="BN518" s="136"/>
      <c r="BO518" s="136"/>
      <c r="BP518" s="136"/>
      <c r="BQ518" s="136"/>
      <c r="BR518" s="136"/>
      <c r="BS518" s="136"/>
      <c r="BT518" s="136"/>
      <c r="BU518" s="136"/>
      <c r="BV518" s="136"/>
      <c r="BW518" s="136"/>
      <c r="BX518" s="136"/>
      <c r="BY518" s="136"/>
      <c r="BZ518" s="136"/>
      <c r="CA518" s="136"/>
      <c r="CB518" s="136"/>
      <c r="CC518" s="136"/>
      <c r="CD518" s="136"/>
      <c r="CE518" s="136"/>
      <c r="CF518" s="211"/>
      <c r="CG518" s="136"/>
      <c r="CH518" s="136"/>
      <c r="CI518" s="136"/>
      <c r="CJ518" s="136"/>
      <c r="CK518" s="136"/>
      <c r="CL518" s="136"/>
      <c r="CM518" s="136"/>
      <c r="CN518" s="136"/>
      <c r="CO518" s="136"/>
      <c r="CP518" s="136"/>
      <c r="CQ518" s="136"/>
      <c r="CR518" s="136"/>
      <c r="CS518" s="136"/>
      <c r="CT518" s="136"/>
      <c r="CU518" s="136"/>
      <c r="CV518" s="136"/>
      <c r="CW518" s="136"/>
      <c r="CX518" s="136"/>
      <c r="CY518" s="136"/>
      <c r="CZ518" s="136"/>
      <c r="DA518" s="136"/>
      <c r="DB518" s="136"/>
      <c r="DC518" s="211"/>
      <c r="DD518" s="136"/>
      <c r="DE518" s="136"/>
      <c r="DF518" s="136"/>
      <c r="DG518" s="136"/>
      <c r="DH518" s="136"/>
      <c r="DI518" s="136"/>
      <c r="DJ518" s="136"/>
      <c r="DK518" s="136"/>
      <c r="DL518" s="136"/>
      <c r="DM518" s="136"/>
      <c r="DN518" s="136"/>
      <c r="DO518" s="136"/>
      <c r="DP518" s="136"/>
      <c r="DQ518" s="136"/>
      <c r="DR518" s="136"/>
      <c r="DS518" s="136"/>
      <c r="DT518" s="136"/>
      <c r="DU518" s="136"/>
      <c r="DV518" s="136"/>
      <c r="DW518" s="136"/>
      <c r="DX518" s="136"/>
    </row>
    <row r="519" spans="1:128" ht="12.75" customHeight="1">
      <c r="A519" s="136"/>
      <c r="B519" s="136"/>
      <c r="C519" s="136"/>
      <c r="D519" s="136"/>
      <c r="E519" s="136"/>
      <c r="F519" s="136"/>
      <c r="G519" s="136"/>
      <c r="H519" s="136"/>
      <c r="I519" s="136"/>
      <c r="J519" s="136"/>
      <c r="K519" s="136"/>
      <c r="L519" s="136"/>
      <c r="M519" s="136"/>
      <c r="N519" s="136"/>
      <c r="O519" s="136"/>
      <c r="P519" s="136"/>
      <c r="Q519" s="136"/>
      <c r="R519" s="136"/>
      <c r="S519" s="136"/>
      <c r="T519" s="136"/>
      <c r="U519" s="136"/>
      <c r="V519" s="136"/>
      <c r="W519" s="136"/>
      <c r="X519" s="136"/>
      <c r="Y519" s="136"/>
      <c r="Z519" s="136"/>
      <c r="AA519" s="136"/>
      <c r="AB519" s="136"/>
      <c r="AC519" s="136"/>
      <c r="AD519" s="136"/>
      <c r="AE519" s="136"/>
      <c r="AF519" s="136"/>
      <c r="AG519" s="136"/>
      <c r="AH519" s="136"/>
      <c r="AI519" s="136"/>
      <c r="AJ519" s="136"/>
      <c r="AK519" s="136"/>
      <c r="AL519" s="136"/>
      <c r="AM519" s="136"/>
      <c r="AN519" s="136"/>
      <c r="AO519" s="136"/>
      <c r="AP519" s="136"/>
      <c r="AQ519" s="136"/>
      <c r="AR519" s="211"/>
      <c r="AS519" s="136"/>
      <c r="AT519" s="136"/>
      <c r="AU519" s="136"/>
      <c r="AV519" s="136"/>
      <c r="AW519" s="136"/>
      <c r="AX519" s="136"/>
      <c r="AY519" s="136"/>
      <c r="AZ519" s="136"/>
      <c r="BA519" s="136"/>
      <c r="BB519" s="136"/>
      <c r="BC519" s="136"/>
      <c r="BD519" s="136"/>
      <c r="BE519" s="136"/>
      <c r="BF519" s="136"/>
      <c r="BG519" s="136"/>
      <c r="BH519" s="136"/>
      <c r="BI519" s="136"/>
      <c r="BJ519" s="136"/>
      <c r="BK519" s="136"/>
      <c r="BL519" s="136"/>
      <c r="BM519" s="136"/>
      <c r="BN519" s="136"/>
      <c r="BO519" s="136"/>
      <c r="BP519" s="136"/>
      <c r="BQ519" s="136"/>
      <c r="BR519" s="136"/>
      <c r="BS519" s="136"/>
      <c r="BT519" s="136"/>
      <c r="BU519" s="136"/>
      <c r="BV519" s="136"/>
      <c r="BW519" s="136"/>
      <c r="BX519" s="136"/>
      <c r="BY519" s="136"/>
      <c r="BZ519" s="136"/>
      <c r="CA519" s="136"/>
      <c r="CB519" s="136"/>
      <c r="CC519" s="136"/>
      <c r="CD519" s="136"/>
      <c r="CE519" s="136"/>
      <c r="CF519" s="211"/>
      <c r="CG519" s="136"/>
      <c r="CH519" s="136"/>
      <c r="CI519" s="136"/>
      <c r="CJ519" s="136"/>
      <c r="CK519" s="136"/>
      <c r="CL519" s="136"/>
      <c r="CM519" s="136"/>
      <c r="CN519" s="136"/>
      <c r="CO519" s="136"/>
      <c r="CP519" s="136"/>
      <c r="CQ519" s="136"/>
      <c r="CR519" s="136"/>
      <c r="CS519" s="136"/>
      <c r="CT519" s="136"/>
      <c r="CU519" s="136"/>
      <c r="CV519" s="136"/>
      <c r="CW519" s="136"/>
      <c r="CX519" s="136"/>
      <c r="CY519" s="136"/>
      <c r="CZ519" s="136"/>
      <c r="DA519" s="136"/>
      <c r="DB519" s="136"/>
      <c r="DC519" s="211"/>
      <c r="DD519" s="136"/>
      <c r="DE519" s="136"/>
      <c r="DF519" s="136"/>
      <c r="DG519" s="136"/>
      <c r="DH519" s="136"/>
      <c r="DI519" s="136"/>
      <c r="DJ519" s="136"/>
      <c r="DK519" s="136"/>
      <c r="DL519" s="136"/>
      <c r="DM519" s="136"/>
      <c r="DN519" s="136"/>
      <c r="DO519" s="136"/>
      <c r="DP519" s="136"/>
      <c r="DQ519" s="136"/>
      <c r="DR519" s="136"/>
      <c r="DS519" s="136"/>
      <c r="DT519" s="136"/>
      <c r="DU519" s="136"/>
      <c r="DV519" s="136"/>
      <c r="DW519" s="136"/>
      <c r="DX519" s="136"/>
    </row>
    <row r="520" spans="1:128" ht="12.75" customHeight="1">
      <c r="A520" s="136"/>
      <c r="B520" s="136"/>
      <c r="C520" s="136"/>
      <c r="D520" s="136"/>
      <c r="E520" s="136"/>
      <c r="F520" s="136"/>
      <c r="G520" s="136"/>
      <c r="H520" s="136"/>
      <c r="I520" s="136"/>
      <c r="J520" s="136"/>
      <c r="K520" s="136"/>
      <c r="L520" s="136"/>
      <c r="M520" s="136"/>
      <c r="N520" s="136"/>
      <c r="O520" s="136"/>
      <c r="P520" s="136"/>
      <c r="Q520" s="136"/>
      <c r="R520" s="136"/>
      <c r="S520" s="136"/>
      <c r="T520" s="136"/>
      <c r="U520" s="136"/>
      <c r="V520" s="136"/>
      <c r="W520" s="136"/>
      <c r="X520" s="136"/>
      <c r="Y520" s="136"/>
      <c r="Z520" s="136"/>
      <c r="AA520" s="136"/>
      <c r="AB520" s="136"/>
      <c r="AC520" s="136"/>
      <c r="AD520" s="136"/>
      <c r="AE520" s="136"/>
      <c r="AF520" s="136"/>
      <c r="AG520" s="136"/>
      <c r="AH520" s="136"/>
      <c r="AI520" s="136"/>
      <c r="AJ520" s="136"/>
      <c r="AK520" s="136"/>
      <c r="AL520" s="136"/>
      <c r="AM520" s="136"/>
      <c r="AN520" s="136"/>
      <c r="AO520" s="136"/>
      <c r="AP520" s="136"/>
      <c r="AQ520" s="136"/>
      <c r="AR520" s="211"/>
      <c r="AS520" s="136"/>
      <c r="AT520" s="136"/>
      <c r="AU520" s="136"/>
      <c r="AV520" s="136"/>
      <c r="AW520" s="136"/>
      <c r="AX520" s="136"/>
      <c r="AY520" s="136"/>
      <c r="AZ520" s="136"/>
      <c r="BA520" s="136"/>
      <c r="BB520" s="136"/>
      <c r="BC520" s="136"/>
      <c r="BD520" s="136"/>
      <c r="BE520" s="136"/>
      <c r="BF520" s="136"/>
      <c r="BG520" s="136"/>
      <c r="BH520" s="136"/>
      <c r="BI520" s="136"/>
      <c r="BJ520" s="136"/>
      <c r="BK520" s="136"/>
      <c r="BL520" s="136"/>
      <c r="BM520" s="136"/>
      <c r="BN520" s="136"/>
      <c r="BO520" s="136"/>
      <c r="BP520" s="136"/>
      <c r="BQ520" s="136"/>
      <c r="BR520" s="136"/>
      <c r="BS520" s="136"/>
      <c r="BT520" s="136"/>
      <c r="BU520" s="136"/>
      <c r="BV520" s="136"/>
      <c r="BW520" s="136"/>
      <c r="BX520" s="136"/>
      <c r="BY520" s="136"/>
      <c r="BZ520" s="136"/>
      <c r="CA520" s="136"/>
      <c r="CB520" s="136"/>
      <c r="CC520" s="136"/>
      <c r="CD520" s="136"/>
      <c r="CE520" s="136"/>
      <c r="CF520" s="211"/>
      <c r="CG520" s="136"/>
      <c r="CH520" s="136"/>
      <c r="CI520" s="136"/>
      <c r="CJ520" s="136"/>
      <c r="CK520" s="136"/>
      <c r="CL520" s="136"/>
      <c r="CM520" s="136"/>
      <c r="CN520" s="136"/>
      <c r="CO520" s="136"/>
      <c r="CP520" s="136"/>
      <c r="CQ520" s="136"/>
      <c r="CR520" s="136"/>
      <c r="CS520" s="136"/>
      <c r="CT520" s="136"/>
      <c r="CU520" s="136"/>
      <c r="CV520" s="136"/>
      <c r="CW520" s="136"/>
      <c r="CX520" s="136"/>
      <c r="CY520" s="136"/>
      <c r="CZ520" s="136"/>
      <c r="DA520" s="136"/>
      <c r="DB520" s="136"/>
      <c r="DC520" s="211"/>
      <c r="DD520" s="136"/>
      <c r="DE520" s="136"/>
      <c r="DF520" s="136"/>
      <c r="DG520" s="136"/>
      <c r="DH520" s="136"/>
      <c r="DI520" s="136"/>
      <c r="DJ520" s="136"/>
      <c r="DK520" s="136"/>
      <c r="DL520" s="136"/>
      <c r="DM520" s="136"/>
      <c r="DN520" s="136"/>
      <c r="DO520" s="136"/>
      <c r="DP520" s="136"/>
      <c r="DQ520" s="136"/>
      <c r="DR520" s="136"/>
      <c r="DS520" s="136"/>
      <c r="DT520" s="136"/>
      <c r="DU520" s="136"/>
      <c r="DV520" s="136"/>
      <c r="DW520" s="136"/>
      <c r="DX520" s="136"/>
    </row>
    <row r="521" spans="1:128" ht="12.75" customHeight="1">
      <c r="A521" s="136"/>
      <c r="B521" s="136"/>
      <c r="C521" s="136"/>
      <c r="D521" s="136"/>
      <c r="E521" s="136"/>
      <c r="F521" s="136"/>
      <c r="G521" s="136"/>
      <c r="H521" s="136"/>
      <c r="I521" s="136"/>
      <c r="J521" s="136"/>
      <c r="K521" s="136"/>
      <c r="L521" s="136"/>
      <c r="M521" s="136"/>
      <c r="N521" s="136"/>
      <c r="O521" s="136"/>
      <c r="P521" s="136"/>
      <c r="Q521" s="136"/>
      <c r="R521" s="136"/>
      <c r="S521" s="136"/>
      <c r="T521" s="136"/>
      <c r="U521" s="136"/>
      <c r="V521" s="136"/>
      <c r="W521" s="136"/>
      <c r="X521" s="136"/>
      <c r="Y521" s="136"/>
      <c r="Z521" s="136"/>
      <c r="AA521" s="136"/>
      <c r="AB521" s="136"/>
      <c r="AC521" s="136"/>
      <c r="AD521" s="136"/>
      <c r="AE521" s="136"/>
      <c r="AF521" s="136"/>
      <c r="AG521" s="136"/>
      <c r="AH521" s="136"/>
      <c r="AI521" s="136"/>
      <c r="AJ521" s="136"/>
      <c r="AK521" s="136"/>
      <c r="AL521" s="136"/>
      <c r="AM521" s="136"/>
      <c r="AN521" s="136"/>
      <c r="AO521" s="136"/>
      <c r="AP521" s="136"/>
      <c r="AQ521" s="136"/>
      <c r="AR521" s="211"/>
      <c r="AS521" s="136"/>
      <c r="AT521" s="136"/>
      <c r="AU521" s="136"/>
      <c r="AV521" s="136"/>
      <c r="AW521" s="136"/>
      <c r="AX521" s="136"/>
      <c r="AY521" s="136"/>
      <c r="AZ521" s="136"/>
      <c r="BA521" s="136"/>
      <c r="BB521" s="136"/>
      <c r="BC521" s="136"/>
      <c r="BD521" s="136"/>
      <c r="BE521" s="136"/>
      <c r="BF521" s="136"/>
      <c r="BG521" s="136"/>
      <c r="BH521" s="136"/>
      <c r="BI521" s="136"/>
      <c r="BJ521" s="136"/>
      <c r="BK521" s="136"/>
      <c r="BL521" s="136"/>
      <c r="BM521" s="136"/>
      <c r="BN521" s="136"/>
      <c r="BO521" s="136"/>
      <c r="BP521" s="136"/>
      <c r="BQ521" s="136"/>
      <c r="BR521" s="136"/>
      <c r="BS521" s="136"/>
      <c r="BT521" s="136"/>
      <c r="BU521" s="136"/>
      <c r="BV521" s="136"/>
      <c r="BW521" s="136"/>
      <c r="BX521" s="136"/>
      <c r="BY521" s="136"/>
      <c r="BZ521" s="136"/>
      <c r="CA521" s="136"/>
      <c r="CB521" s="136"/>
      <c r="CC521" s="136"/>
      <c r="CD521" s="136"/>
      <c r="CE521" s="136"/>
      <c r="CF521" s="211"/>
      <c r="CG521" s="136"/>
      <c r="CH521" s="136"/>
      <c r="CI521" s="136"/>
      <c r="CJ521" s="136"/>
      <c r="CK521" s="136"/>
      <c r="CL521" s="136"/>
      <c r="CM521" s="136"/>
      <c r="CN521" s="136"/>
      <c r="CO521" s="136"/>
      <c r="CP521" s="136"/>
      <c r="CQ521" s="136"/>
      <c r="CR521" s="136"/>
      <c r="CS521" s="136"/>
      <c r="CT521" s="136"/>
      <c r="CU521" s="136"/>
      <c r="CV521" s="136"/>
      <c r="CW521" s="136"/>
      <c r="CX521" s="136"/>
      <c r="CY521" s="136"/>
      <c r="CZ521" s="136"/>
      <c r="DA521" s="136"/>
      <c r="DB521" s="136"/>
      <c r="DC521" s="211"/>
      <c r="DD521" s="136"/>
      <c r="DE521" s="136"/>
      <c r="DF521" s="136"/>
      <c r="DG521" s="136"/>
      <c r="DH521" s="136"/>
      <c r="DI521" s="136"/>
      <c r="DJ521" s="136"/>
      <c r="DK521" s="136"/>
      <c r="DL521" s="136"/>
      <c r="DM521" s="136"/>
      <c r="DN521" s="136"/>
      <c r="DO521" s="136"/>
      <c r="DP521" s="136"/>
      <c r="DQ521" s="136"/>
      <c r="DR521" s="136"/>
      <c r="DS521" s="136"/>
      <c r="DT521" s="136"/>
      <c r="DU521" s="136"/>
      <c r="DV521" s="136"/>
      <c r="DW521" s="136"/>
      <c r="DX521" s="136"/>
    </row>
    <row r="522" spans="1:128" ht="12.75" customHeight="1">
      <c r="A522" s="136"/>
      <c r="B522" s="136"/>
      <c r="C522" s="136"/>
      <c r="D522" s="136"/>
      <c r="E522" s="136"/>
      <c r="F522" s="136"/>
      <c r="G522" s="136"/>
      <c r="H522" s="136"/>
      <c r="I522" s="136"/>
      <c r="J522" s="136"/>
      <c r="K522" s="136"/>
      <c r="L522" s="136"/>
      <c r="M522" s="136"/>
      <c r="N522" s="136"/>
      <c r="O522" s="136"/>
      <c r="P522" s="136"/>
      <c r="Q522" s="136"/>
      <c r="R522" s="136"/>
      <c r="S522" s="136"/>
      <c r="T522" s="136"/>
      <c r="U522" s="136"/>
      <c r="V522" s="136"/>
      <c r="W522" s="136"/>
      <c r="X522" s="136"/>
      <c r="Y522" s="136"/>
      <c r="Z522" s="136"/>
      <c r="AA522" s="136"/>
      <c r="AB522" s="136"/>
      <c r="AC522" s="136"/>
      <c r="AD522" s="136"/>
      <c r="AE522" s="136"/>
      <c r="AF522" s="136"/>
      <c r="AG522" s="136"/>
      <c r="AH522" s="136"/>
      <c r="AI522" s="136"/>
      <c r="AJ522" s="136"/>
      <c r="AK522" s="136"/>
      <c r="AL522" s="136"/>
      <c r="AM522" s="136"/>
      <c r="AN522" s="136"/>
      <c r="AO522" s="136"/>
      <c r="AP522" s="136"/>
      <c r="AQ522" s="136"/>
      <c r="AR522" s="211"/>
      <c r="AS522" s="136"/>
      <c r="AT522" s="136"/>
      <c r="AU522" s="136"/>
      <c r="AV522" s="136"/>
      <c r="AW522" s="136"/>
      <c r="AX522" s="136"/>
      <c r="AY522" s="136"/>
      <c r="AZ522" s="136"/>
      <c r="BA522" s="136"/>
      <c r="BB522" s="136"/>
      <c r="BC522" s="136"/>
      <c r="BD522" s="136"/>
      <c r="BE522" s="136"/>
      <c r="BF522" s="136"/>
      <c r="BG522" s="136"/>
      <c r="BH522" s="136"/>
      <c r="BI522" s="136"/>
      <c r="BJ522" s="136"/>
      <c r="BK522" s="136"/>
      <c r="BL522" s="136"/>
      <c r="BM522" s="136"/>
      <c r="BN522" s="136"/>
      <c r="BO522" s="136"/>
      <c r="BP522" s="136"/>
      <c r="BQ522" s="136"/>
      <c r="BR522" s="136"/>
      <c r="BS522" s="136"/>
      <c r="BT522" s="136"/>
      <c r="BU522" s="136"/>
      <c r="BV522" s="136"/>
      <c r="BW522" s="136"/>
      <c r="BX522" s="136"/>
      <c r="BY522" s="136"/>
      <c r="BZ522" s="136"/>
      <c r="CA522" s="136"/>
      <c r="CB522" s="136"/>
      <c r="CC522" s="136"/>
      <c r="CD522" s="136"/>
      <c r="CE522" s="136"/>
      <c r="CF522" s="211"/>
      <c r="CG522" s="136"/>
      <c r="CH522" s="136"/>
      <c r="CI522" s="136"/>
      <c r="CJ522" s="136"/>
      <c r="CK522" s="136"/>
      <c r="CL522" s="136"/>
      <c r="CM522" s="136"/>
      <c r="CN522" s="136"/>
      <c r="CO522" s="136"/>
      <c r="CP522" s="136"/>
      <c r="CQ522" s="136"/>
      <c r="CR522" s="136"/>
      <c r="CS522" s="136"/>
      <c r="CT522" s="136"/>
      <c r="CU522" s="136"/>
      <c r="CV522" s="136"/>
      <c r="CW522" s="136"/>
      <c r="CX522" s="136"/>
      <c r="CY522" s="136"/>
      <c r="CZ522" s="136"/>
      <c r="DA522" s="136"/>
      <c r="DB522" s="136"/>
      <c r="DC522" s="211"/>
      <c r="DD522" s="136"/>
      <c r="DE522" s="136"/>
      <c r="DF522" s="136"/>
      <c r="DG522" s="136"/>
      <c r="DH522" s="136"/>
      <c r="DI522" s="136"/>
      <c r="DJ522" s="136"/>
      <c r="DK522" s="136"/>
      <c r="DL522" s="136"/>
      <c r="DM522" s="136"/>
      <c r="DN522" s="136"/>
      <c r="DO522" s="136"/>
      <c r="DP522" s="136"/>
      <c r="DQ522" s="136"/>
      <c r="DR522" s="136"/>
      <c r="DS522" s="136"/>
      <c r="DT522" s="136"/>
      <c r="DU522" s="136"/>
      <c r="DV522" s="136"/>
      <c r="DW522" s="136"/>
      <c r="DX522" s="136"/>
    </row>
    <row r="523" spans="1:128" ht="12.75" customHeight="1">
      <c r="A523" s="136"/>
      <c r="B523" s="136"/>
      <c r="C523" s="136"/>
      <c r="D523" s="136"/>
      <c r="E523" s="136"/>
      <c r="F523" s="136"/>
      <c r="G523" s="136"/>
      <c r="H523" s="136"/>
      <c r="I523" s="136"/>
      <c r="J523" s="136"/>
      <c r="K523" s="136"/>
      <c r="L523" s="136"/>
      <c r="M523" s="136"/>
      <c r="N523" s="136"/>
      <c r="O523" s="136"/>
      <c r="P523" s="136"/>
      <c r="Q523" s="136"/>
      <c r="R523" s="136"/>
      <c r="S523" s="136"/>
      <c r="T523" s="136"/>
      <c r="U523" s="136"/>
      <c r="V523" s="136"/>
      <c r="W523" s="136"/>
      <c r="X523" s="136"/>
      <c r="Y523" s="136"/>
      <c r="Z523" s="136"/>
      <c r="AA523" s="136"/>
      <c r="AB523" s="136"/>
      <c r="AC523" s="136"/>
      <c r="AD523" s="136"/>
      <c r="AE523" s="136"/>
      <c r="AF523" s="136"/>
      <c r="AG523" s="136"/>
      <c r="AH523" s="136"/>
      <c r="AI523" s="136"/>
      <c r="AJ523" s="136"/>
      <c r="AK523" s="136"/>
      <c r="AL523" s="136"/>
      <c r="AM523" s="136"/>
      <c r="AN523" s="136"/>
      <c r="AO523" s="136"/>
      <c r="AP523" s="136"/>
      <c r="AQ523" s="136"/>
      <c r="AR523" s="211"/>
      <c r="AS523" s="136"/>
      <c r="AT523" s="136"/>
      <c r="AU523" s="136"/>
      <c r="AV523" s="136"/>
      <c r="AW523" s="136"/>
      <c r="AX523" s="136"/>
      <c r="AY523" s="136"/>
      <c r="AZ523" s="136"/>
      <c r="BA523" s="136"/>
      <c r="BB523" s="136"/>
      <c r="BC523" s="136"/>
      <c r="BD523" s="136"/>
      <c r="BE523" s="136"/>
      <c r="BF523" s="136"/>
      <c r="BG523" s="136"/>
      <c r="BH523" s="136"/>
      <c r="BI523" s="136"/>
      <c r="BJ523" s="136"/>
      <c r="BK523" s="136"/>
      <c r="BL523" s="136"/>
      <c r="BM523" s="136"/>
      <c r="BN523" s="136"/>
      <c r="BO523" s="136"/>
      <c r="BP523" s="136"/>
      <c r="BQ523" s="136"/>
      <c r="BR523" s="136"/>
      <c r="BS523" s="136"/>
      <c r="BT523" s="136"/>
      <c r="BU523" s="136"/>
      <c r="BV523" s="136"/>
      <c r="BW523" s="136"/>
      <c r="BX523" s="136"/>
      <c r="BY523" s="136"/>
      <c r="BZ523" s="136"/>
      <c r="CA523" s="136"/>
      <c r="CB523" s="136"/>
      <c r="CC523" s="136"/>
      <c r="CD523" s="136"/>
      <c r="CE523" s="136"/>
      <c r="CF523" s="211"/>
      <c r="CG523" s="136"/>
      <c r="CH523" s="136"/>
      <c r="CI523" s="136"/>
      <c r="CJ523" s="136"/>
      <c r="CK523" s="136"/>
      <c r="CL523" s="136"/>
      <c r="CM523" s="136"/>
      <c r="CN523" s="136"/>
      <c r="CO523" s="136"/>
      <c r="CP523" s="136"/>
      <c r="CQ523" s="136"/>
      <c r="CR523" s="136"/>
      <c r="CS523" s="136"/>
      <c r="CT523" s="136"/>
      <c r="CU523" s="136"/>
      <c r="CV523" s="136"/>
      <c r="CW523" s="136"/>
      <c r="CX523" s="136"/>
      <c r="CY523" s="136"/>
      <c r="CZ523" s="136"/>
      <c r="DA523" s="136"/>
      <c r="DB523" s="136"/>
      <c r="DC523" s="211"/>
      <c r="DD523" s="136"/>
      <c r="DE523" s="136"/>
      <c r="DF523" s="136"/>
      <c r="DG523" s="136"/>
      <c r="DH523" s="136"/>
      <c r="DI523" s="136"/>
      <c r="DJ523" s="136"/>
      <c r="DK523" s="136"/>
      <c r="DL523" s="136"/>
      <c r="DM523" s="136"/>
      <c r="DN523" s="136"/>
      <c r="DO523" s="136"/>
      <c r="DP523" s="136"/>
      <c r="DQ523" s="136"/>
      <c r="DR523" s="136"/>
      <c r="DS523" s="136"/>
      <c r="DT523" s="136"/>
      <c r="DU523" s="136"/>
      <c r="DV523" s="136"/>
      <c r="DW523" s="136"/>
      <c r="DX523" s="136"/>
    </row>
    <row r="524" spans="1:128" ht="12.75" customHeight="1">
      <c r="A524" s="136"/>
      <c r="B524" s="136"/>
      <c r="C524" s="136"/>
      <c r="D524" s="136"/>
      <c r="E524" s="136"/>
      <c r="F524" s="136"/>
      <c r="G524" s="136"/>
      <c r="H524" s="136"/>
      <c r="I524" s="136"/>
      <c r="J524" s="136"/>
      <c r="K524" s="136"/>
      <c r="L524" s="136"/>
      <c r="M524" s="136"/>
      <c r="N524" s="136"/>
      <c r="O524" s="136"/>
      <c r="P524" s="136"/>
      <c r="Q524" s="136"/>
      <c r="R524" s="136"/>
      <c r="S524" s="136"/>
      <c r="T524" s="136"/>
      <c r="U524" s="136"/>
      <c r="V524" s="136"/>
      <c r="W524" s="136"/>
      <c r="X524" s="136"/>
      <c r="Y524" s="136"/>
      <c r="Z524" s="136"/>
      <c r="AA524" s="136"/>
      <c r="AB524" s="136"/>
      <c r="AC524" s="136"/>
      <c r="AD524" s="136"/>
      <c r="AE524" s="136"/>
      <c r="AF524" s="136"/>
      <c r="AG524" s="136"/>
      <c r="AH524" s="136"/>
      <c r="AI524" s="136"/>
      <c r="AJ524" s="136"/>
      <c r="AK524" s="136"/>
      <c r="AL524" s="136"/>
      <c r="AM524" s="136"/>
      <c r="AN524" s="136"/>
      <c r="AO524" s="136"/>
      <c r="AP524" s="136"/>
      <c r="AQ524" s="136"/>
      <c r="AR524" s="211"/>
      <c r="AS524" s="136"/>
      <c r="AT524" s="136"/>
      <c r="AU524" s="136"/>
      <c r="AV524" s="136"/>
      <c r="AW524" s="136"/>
      <c r="AX524" s="136"/>
      <c r="AY524" s="136"/>
      <c r="AZ524" s="136"/>
      <c r="BA524" s="136"/>
      <c r="BB524" s="136"/>
      <c r="BC524" s="136"/>
      <c r="BD524" s="136"/>
      <c r="BE524" s="136"/>
      <c r="BF524" s="136"/>
      <c r="BG524" s="136"/>
      <c r="BH524" s="136"/>
      <c r="BI524" s="136"/>
      <c r="BJ524" s="136"/>
      <c r="BK524" s="136"/>
      <c r="BL524" s="136"/>
      <c r="BM524" s="136"/>
      <c r="BN524" s="136"/>
      <c r="BO524" s="136"/>
      <c r="BP524" s="136"/>
      <c r="BQ524" s="136"/>
      <c r="BR524" s="136"/>
      <c r="BS524" s="136"/>
      <c r="BT524" s="136"/>
      <c r="BU524" s="136"/>
      <c r="BV524" s="136"/>
      <c r="BW524" s="136"/>
      <c r="BX524" s="136"/>
      <c r="BY524" s="136"/>
      <c r="BZ524" s="136"/>
      <c r="CA524" s="136"/>
      <c r="CB524" s="136"/>
      <c r="CC524" s="136"/>
      <c r="CD524" s="136"/>
      <c r="CE524" s="136"/>
      <c r="CF524" s="211"/>
      <c r="CG524" s="136"/>
      <c r="CH524" s="136"/>
      <c r="CI524" s="136"/>
      <c r="CJ524" s="136"/>
      <c r="CK524" s="136"/>
      <c r="CL524" s="136"/>
      <c r="CM524" s="136"/>
      <c r="CN524" s="136"/>
      <c r="CO524" s="136"/>
      <c r="CP524" s="136"/>
      <c r="CQ524" s="136"/>
      <c r="CR524" s="136"/>
      <c r="CS524" s="136"/>
      <c r="CT524" s="136"/>
      <c r="CU524" s="136"/>
      <c r="CV524" s="136"/>
      <c r="CW524" s="136"/>
      <c r="CX524" s="136"/>
      <c r="CY524" s="136"/>
      <c r="CZ524" s="136"/>
      <c r="DA524" s="136"/>
      <c r="DB524" s="136"/>
      <c r="DC524" s="211"/>
      <c r="DD524" s="136"/>
      <c r="DE524" s="136"/>
      <c r="DF524" s="136"/>
      <c r="DG524" s="136"/>
      <c r="DH524" s="136"/>
      <c r="DI524" s="136"/>
      <c r="DJ524" s="136"/>
      <c r="DK524" s="136"/>
      <c r="DL524" s="136"/>
      <c r="DM524" s="136"/>
      <c r="DN524" s="136"/>
      <c r="DO524" s="136"/>
      <c r="DP524" s="136"/>
      <c r="DQ524" s="136"/>
      <c r="DR524" s="136"/>
      <c r="DS524" s="136"/>
      <c r="DT524" s="136"/>
      <c r="DU524" s="136"/>
      <c r="DV524" s="136"/>
      <c r="DW524" s="136"/>
      <c r="DX524" s="136"/>
    </row>
    <row r="525" spans="1:128" ht="12.75" customHeight="1">
      <c r="A525" s="136"/>
      <c r="B525" s="136"/>
      <c r="C525" s="136"/>
      <c r="D525" s="136"/>
      <c r="E525" s="136"/>
      <c r="F525" s="136"/>
      <c r="G525" s="136"/>
      <c r="H525" s="136"/>
      <c r="I525" s="136"/>
      <c r="J525" s="136"/>
      <c r="K525" s="136"/>
      <c r="L525" s="136"/>
      <c r="M525" s="136"/>
      <c r="N525" s="136"/>
      <c r="O525" s="136"/>
      <c r="P525" s="136"/>
      <c r="Q525" s="136"/>
      <c r="R525" s="136"/>
      <c r="S525" s="136"/>
      <c r="T525" s="136"/>
      <c r="U525" s="136"/>
      <c r="V525" s="136"/>
      <c r="W525" s="136"/>
      <c r="X525" s="136"/>
      <c r="Y525" s="136"/>
      <c r="Z525" s="136"/>
      <c r="AA525" s="136"/>
      <c r="AB525" s="136"/>
      <c r="AC525" s="136"/>
      <c r="AD525" s="136"/>
      <c r="AE525" s="136"/>
      <c r="AF525" s="136"/>
      <c r="AG525" s="136"/>
      <c r="AH525" s="136"/>
      <c r="AI525" s="136"/>
      <c r="AJ525" s="136"/>
      <c r="AK525" s="136"/>
      <c r="AL525" s="136"/>
      <c r="AM525" s="136"/>
      <c r="AN525" s="136"/>
      <c r="AO525" s="136"/>
      <c r="AP525" s="136"/>
      <c r="AQ525" s="136"/>
      <c r="AR525" s="211"/>
      <c r="AS525" s="136"/>
      <c r="AT525" s="136"/>
      <c r="AU525" s="136"/>
      <c r="AV525" s="136"/>
      <c r="AW525" s="136"/>
      <c r="AX525" s="136"/>
      <c r="AY525" s="136"/>
      <c r="AZ525" s="136"/>
      <c r="BA525" s="136"/>
      <c r="BB525" s="136"/>
      <c r="BC525" s="136"/>
      <c r="BD525" s="136"/>
      <c r="BE525" s="136"/>
      <c r="BF525" s="136"/>
      <c r="BG525" s="136"/>
      <c r="BH525" s="136"/>
      <c r="BI525" s="136"/>
      <c r="BJ525" s="136"/>
      <c r="BK525" s="136"/>
      <c r="BL525" s="136"/>
      <c r="BM525" s="136"/>
      <c r="BN525" s="136"/>
      <c r="BO525" s="136"/>
      <c r="BP525" s="136"/>
      <c r="BQ525" s="136"/>
      <c r="BR525" s="136"/>
      <c r="BS525" s="136"/>
      <c r="BT525" s="136"/>
      <c r="BU525" s="136"/>
      <c r="BV525" s="136"/>
      <c r="BW525" s="136"/>
      <c r="BX525" s="136"/>
      <c r="BY525" s="136"/>
      <c r="BZ525" s="136"/>
      <c r="CA525" s="136"/>
      <c r="CB525" s="136"/>
      <c r="CC525" s="136"/>
      <c r="CD525" s="136"/>
      <c r="CE525" s="136"/>
      <c r="CF525" s="211"/>
      <c r="CG525" s="136"/>
      <c r="CH525" s="136"/>
      <c r="CI525" s="136"/>
      <c r="CJ525" s="136"/>
      <c r="CK525" s="136"/>
      <c r="CL525" s="136"/>
      <c r="CM525" s="136"/>
      <c r="CN525" s="136"/>
      <c r="CO525" s="136"/>
      <c r="CP525" s="136"/>
      <c r="CQ525" s="136"/>
      <c r="CR525" s="136"/>
      <c r="CS525" s="136"/>
      <c r="CT525" s="136"/>
      <c r="CU525" s="136"/>
      <c r="CV525" s="136"/>
      <c r="CW525" s="136"/>
      <c r="CX525" s="136"/>
      <c r="CY525" s="136"/>
      <c r="CZ525" s="136"/>
      <c r="DA525" s="136"/>
      <c r="DB525" s="136"/>
      <c r="DC525" s="211"/>
      <c r="DD525" s="136"/>
      <c r="DE525" s="136"/>
      <c r="DF525" s="136"/>
      <c r="DG525" s="136"/>
      <c r="DH525" s="136"/>
      <c r="DI525" s="136"/>
      <c r="DJ525" s="136"/>
      <c r="DK525" s="136"/>
      <c r="DL525" s="136"/>
      <c r="DM525" s="136"/>
      <c r="DN525" s="136"/>
      <c r="DO525" s="136"/>
      <c r="DP525" s="136"/>
      <c r="DQ525" s="136"/>
      <c r="DR525" s="136"/>
      <c r="DS525" s="136"/>
      <c r="DT525" s="136"/>
      <c r="DU525" s="136"/>
      <c r="DV525" s="136"/>
      <c r="DW525" s="136"/>
      <c r="DX525" s="136"/>
    </row>
    <row r="526" spans="1:128" ht="12.75" customHeight="1">
      <c r="A526" s="136"/>
      <c r="B526" s="136"/>
      <c r="C526" s="136"/>
      <c r="D526" s="136"/>
      <c r="E526" s="136"/>
      <c r="F526" s="136"/>
      <c r="G526" s="136"/>
      <c r="H526" s="136"/>
      <c r="I526" s="136"/>
      <c r="J526" s="136"/>
      <c r="K526" s="136"/>
      <c r="L526" s="136"/>
      <c r="M526" s="136"/>
      <c r="N526" s="136"/>
      <c r="O526" s="136"/>
      <c r="P526" s="136"/>
      <c r="Q526" s="136"/>
      <c r="R526" s="136"/>
      <c r="S526" s="136"/>
      <c r="T526" s="136"/>
      <c r="U526" s="136"/>
      <c r="V526" s="136"/>
      <c r="W526" s="136"/>
      <c r="X526" s="136"/>
      <c r="Y526" s="136"/>
      <c r="Z526" s="136"/>
      <c r="AA526" s="136"/>
      <c r="AB526" s="136"/>
      <c r="AC526" s="136"/>
      <c r="AD526" s="136"/>
      <c r="AE526" s="136"/>
      <c r="AF526" s="136"/>
      <c r="AG526" s="136"/>
      <c r="AH526" s="136"/>
      <c r="AI526" s="136"/>
      <c r="AJ526" s="136"/>
      <c r="AK526" s="136"/>
      <c r="AL526" s="136"/>
      <c r="AM526" s="136"/>
      <c r="AN526" s="136"/>
      <c r="AO526" s="136"/>
      <c r="AP526" s="136"/>
      <c r="AQ526" s="136"/>
      <c r="AR526" s="211"/>
      <c r="AS526" s="136"/>
      <c r="AT526" s="136"/>
      <c r="AU526" s="136"/>
      <c r="AV526" s="136"/>
      <c r="AW526" s="136"/>
      <c r="AX526" s="136"/>
      <c r="AY526" s="136"/>
      <c r="AZ526" s="136"/>
      <c r="BA526" s="136"/>
      <c r="BB526" s="136"/>
      <c r="BC526" s="136"/>
      <c r="BD526" s="136"/>
      <c r="BE526" s="136"/>
      <c r="BF526" s="136"/>
      <c r="BG526" s="136"/>
      <c r="BH526" s="136"/>
      <c r="BI526" s="136"/>
      <c r="BJ526" s="136"/>
      <c r="BK526" s="136"/>
      <c r="BL526" s="136"/>
      <c r="BM526" s="136"/>
      <c r="BN526" s="136"/>
      <c r="BO526" s="136"/>
      <c r="BP526" s="136"/>
      <c r="BQ526" s="136"/>
      <c r="BR526" s="136"/>
      <c r="BS526" s="136"/>
      <c r="BT526" s="136"/>
      <c r="BU526" s="136"/>
      <c r="BV526" s="136"/>
      <c r="BW526" s="136"/>
      <c r="BX526" s="136"/>
      <c r="BY526" s="136"/>
      <c r="BZ526" s="136"/>
      <c r="CA526" s="136"/>
      <c r="CB526" s="136"/>
      <c r="CC526" s="136"/>
      <c r="CD526" s="136"/>
      <c r="CE526" s="136"/>
      <c r="CF526" s="211"/>
      <c r="CG526" s="136"/>
      <c r="CH526" s="136"/>
      <c r="CI526" s="136"/>
      <c r="CJ526" s="136"/>
      <c r="CK526" s="136"/>
      <c r="CL526" s="136"/>
      <c r="CM526" s="136"/>
      <c r="CN526" s="136"/>
      <c r="CO526" s="136"/>
      <c r="CP526" s="136"/>
      <c r="CQ526" s="136"/>
      <c r="CR526" s="136"/>
      <c r="CS526" s="136"/>
      <c r="CT526" s="136"/>
      <c r="CU526" s="136"/>
      <c r="CV526" s="136"/>
      <c r="CW526" s="136"/>
      <c r="CX526" s="136"/>
      <c r="CY526" s="136"/>
      <c r="CZ526" s="136"/>
      <c r="DA526" s="136"/>
      <c r="DB526" s="136"/>
      <c r="DC526" s="211"/>
      <c r="DD526" s="136"/>
      <c r="DE526" s="136"/>
      <c r="DF526" s="136"/>
      <c r="DG526" s="136"/>
      <c r="DH526" s="136"/>
      <c r="DI526" s="136"/>
      <c r="DJ526" s="136"/>
      <c r="DK526" s="136"/>
      <c r="DL526" s="136"/>
      <c r="DM526" s="136"/>
      <c r="DN526" s="136"/>
      <c r="DO526" s="136"/>
      <c r="DP526" s="136"/>
      <c r="DQ526" s="136"/>
      <c r="DR526" s="136"/>
      <c r="DS526" s="136"/>
      <c r="DT526" s="136"/>
      <c r="DU526" s="136"/>
      <c r="DV526" s="136"/>
      <c r="DW526" s="136"/>
      <c r="DX526" s="136"/>
    </row>
    <row r="527" spans="1:128" ht="12.75" customHeight="1">
      <c r="A527" s="136"/>
      <c r="B527" s="136"/>
      <c r="C527" s="136"/>
      <c r="D527" s="136"/>
      <c r="E527" s="136"/>
      <c r="F527" s="136"/>
      <c r="G527" s="136"/>
      <c r="H527" s="136"/>
      <c r="I527" s="136"/>
      <c r="J527" s="136"/>
      <c r="K527" s="136"/>
      <c r="L527" s="136"/>
      <c r="M527" s="136"/>
      <c r="N527" s="136"/>
      <c r="O527" s="136"/>
      <c r="P527" s="136"/>
      <c r="Q527" s="136"/>
      <c r="R527" s="136"/>
      <c r="S527" s="136"/>
      <c r="T527" s="136"/>
      <c r="U527" s="136"/>
      <c r="V527" s="136"/>
      <c r="W527" s="136"/>
      <c r="X527" s="136"/>
      <c r="Y527" s="136"/>
      <c r="Z527" s="136"/>
      <c r="AA527" s="136"/>
      <c r="AB527" s="136"/>
      <c r="AC527" s="136"/>
      <c r="AD527" s="136"/>
      <c r="AE527" s="136"/>
      <c r="AF527" s="136"/>
      <c r="AG527" s="136"/>
      <c r="AH527" s="136"/>
      <c r="AI527" s="136"/>
      <c r="AJ527" s="136"/>
      <c r="AK527" s="136"/>
      <c r="AL527" s="136"/>
      <c r="AM527" s="136"/>
      <c r="AN527" s="136"/>
      <c r="AO527" s="136"/>
      <c r="AP527" s="136"/>
      <c r="AQ527" s="136"/>
      <c r="AR527" s="211"/>
      <c r="AS527" s="136"/>
      <c r="AT527" s="136"/>
      <c r="AU527" s="136"/>
      <c r="AV527" s="136"/>
      <c r="AW527" s="136"/>
      <c r="AX527" s="136"/>
      <c r="AY527" s="136"/>
      <c r="AZ527" s="136"/>
      <c r="BA527" s="136"/>
      <c r="BB527" s="136"/>
      <c r="BC527" s="136"/>
      <c r="BD527" s="136"/>
      <c r="BE527" s="136"/>
      <c r="BF527" s="136"/>
      <c r="BG527" s="136"/>
      <c r="BH527" s="136"/>
      <c r="BI527" s="136"/>
      <c r="BJ527" s="136"/>
      <c r="BK527" s="136"/>
      <c r="BL527" s="136"/>
      <c r="BM527" s="136"/>
      <c r="BN527" s="136"/>
      <c r="BO527" s="136"/>
      <c r="BP527" s="136"/>
      <c r="BQ527" s="136"/>
      <c r="BR527" s="136"/>
      <c r="BS527" s="136"/>
      <c r="BT527" s="136"/>
      <c r="BU527" s="136"/>
      <c r="BV527" s="136"/>
      <c r="BW527" s="136"/>
      <c r="BX527" s="136"/>
      <c r="BY527" s="136"/>
      <c r="BZ527" s="136"/>
      <c r="CA527" s="136"/>
      <c r="CB527" s="136"/>
      <c r="CC527" s="136"/>
      <c r="CD527" s="136"/>
      <c r="CE527" s="136"/>
      <c r="CF527" s="211"/>
      <c r="CG527" s="136"/>
      <c r="CH527" s="136"/>
      <c r="CI527" s="136"/>
      <c r="CJ527" s="136"/>
      <c r="CK527" s="136"/>
      <c r="CL527" s="136"/>
      <c r="CM527" s="136"/>
      <c r="CN527" s="136"/>
      <c r="CO527" s="136"/>
      <c r="CP527" s="136"/>
      <c r="CQ527" s="136"/>
      <c r="CR527" s="136"/>
      <c r="CS527" s="136"/>
      <c r="CT527" s="136"/>
      <c r="CU527" s="136"/>
      <c r="CV527" s="136"/>
      <c r="CW527" s="136"/>
      <c r="CX527" s="136"/>
      <c r="CY527" s="136"/>
      <c r="CZ527" s="136"/>
      <c r="DA527" s="136"/>
      <c r="DB527" s="136"/>
      <c r="DC527" s="211"/>
      <c r="DD527" s="136"/>
      <c r="DE527" s="136"/>
      <c r="DF527" s="136"/>
      <c r="DG527" s="136"/>
      <c r="DH527" s="136"/>
      <c r="DI527" s="136"/>
      <c r="DJ527" s="136"/>
      <c r="DK527" s="136"/>
      <c r="DL527" s="136"/>
      <c r="DM527" s="136"/>
      <c r="DN527" s="136"/>
      <c r="DO527" s="136"/>
      <c r="DP527" s="136"/>
      <c r="DQ527" s="136"/>
      <c r="DR527" s="136"/>
      <c r="DS527" s="136"/>
      <c r="DT527" s="136"/>
      <c r="DU527" s="136"/>
      <c r="DV527" s="136"/>
      <c r="DW527" s="136"/>
      <c r="DX527" s="136"/>
    </row>
    <row r="528" spans="1:128" ht="12.75" customHeight="1">
      <c r="A528" s="136"/>
      <c r="B528" s="136"/>
      <c r="C528" s="136"/>
      <c r="D528" s="136"/>
      <c r="E528" s="136"/>
      <c r="F528" s="136"/>
      <c r="G528" s="136"/>
      <c r="H528" s="136"/>
      <c r="I528" s="136"/>
      <c r="J528" s="136"/>
      <c r="K528" s="136"/>
      <c r="L528" s="136"/>
      <c r="M528" s="136"/>
      <c r="N528" s="136"/>
      <c r="O528" s="136"/>
      <c r="P528" s="136"/>
      <c r="Q528" s="136"/>
      <c r="R528" s="136"/>
      <c r="S528" s="136"/>
      <c r="T528" s="136"/>
      <c r="U528" s="136"/>
      <c r="V528" s="136"/>
      <c r="W528" s="136"/>
      <c r="X528" s="136"/>
      <c r="Y528" s="136"/>
      <c r="Z528" s="136"/>
      <c r="AA528" s="136"/>
      <c r="AB528" s="136"/>
      <c r="AC528" s="136"/>
      <c r="AD528" s="136"/>
      <c r="AE528" s="136"/>
      <c r="AF528" s="136"/>
      <c r="AG528" s="136"/>
      <c r="AH528" s="136"/>
      <c r="AI528" s="136"/>
      <c r="AJ528" s="136"/>
      <c r="AK528" s="136"/>
      <c r="AL528" s="136"/>
      <c r="AM528" s="136"/>
      <c r="AN528" s="136"/>
      <c r="AO528" s="136"/>
      <c r="AP528" s="136"/>
      <c r="AQ528" s="136"/>
      <c r="AR528" s="211"/>
      <c r="AS528" s="136"/>
      <c r="AT528" s="136"/>
      <c r="AU528" s="136"/>
      <c r="AV528" s="136"/>
      <c r="AW528" s="136"/>
      <c r="AX528" s="136"/>
      <c r="AY528" s="136"/>
      <c r="AZ528" s="136"/>
      <c r="BA528" s="136"/>
      <c r="BB528" s="136"/>
      <c r="BC528" s="136"/>
      <c r="BD528" s="136"/>
      <c r="BE528" s="136"/>
      <c r="BF528" s="136"/>
      <c r="BG528" s="136"/>
      <c r="BH528" s="136"/>
      <c r="BI528" s="136"/>
      <c r="BJ528" s="136"/>
      <c r="BK528" s="136"/>
      <c r="BL528" s="136"/>
      <c r="BM528" s="136"/>
      <c r="BN528" s="136"/>
      <c r="BO528" s="136"/>
      <c r="BP528" s="136"/>
      <c r="BQ528" s="136"/>
      <c r="BR528" s="136"/>
      <c r="BS528" s="136"/>
      <c r="BT528" s="136"/>
      <c r="BU528" s="136"/>
      <c r="BV528" s="136"/>
      <c r="BW528" s="136"/>
      <c r="BX528" s="136"/>
      <c r="BY528" s="136"/>
      <c r="BZ528" s="136"/>
      <c r="CA528" s="136"/>
      <c r="CB528" s="136"/>
      <c r="CC528" s="136"/>
      <c r="CD528" s="136"/>
      <c r="CE528" s="136"/>
      <c r="CF528" s="211"/>
      <c r="CG528" s="136"/>
      <c r="CH528" s="136"/>
      <c r="CI528" s="136"/>
      <c r="CJ528" s="136"/>
      <c r="CK528" s="136"/>
      <c r="CL528" s="136"/>
      <c r="CM528" s="136"/>
      <c r="CN528" s="136"/>
      <c r="CO528" s="136"/>
      <c r="CP528" s="136"/>
      <c r="CQ528" s="136"/>
      <c r="CR528" s="136"/>
      <c r="CS528" s="136"/>
      <c r="CT528" s="136"/>
      <c r="CU528" s="136"/>
      <c r="CV528" s="136"/>
      <c r="CW528" s="136"/>
      <c r="CX528" s="136"/>
      <c r="CY528" s="136"/>
      <c r="CZ528" s="136"/>
      <c r="DA528" s="136"/>
      <c r="DB528" s="136"/>
      <c r="DC528" s="211"/>
      <c r="DD528" s="136"/>
      <c r="DE528" s="136"/>
      <c r="DF528" s="136"/>
      <c r="DG528" s="136"/>
      <c r="DH528" s="136"/>
      <c r="DI528" s="136"/>
      <c r="DJ528" s="136"/>
      <c r="DK528" s="136"/>
      <c r="DL528" s="136"/>
      <c r="DM528" s="136"/>
      <c r="DN528" s="136"/>
      <c r="DO528" s="136"/>
      <c r="DP528" s="136"/>
      <c r="DQ528" s="136"/>
      <c r="DR528" s="136"/>
      <c r="DS528" s="136"/>
      <c r="DT528" s="136"/>
      <c r="DU528" s="136"/>
      <c r="DV528" s="136"/>
      <c r="DW528" s="136"/>
      <c r="DX528" s="136"/>
    </row>
    <row r="529" spans="1:128" ht="12.75" customHeight="1">
      <c r="A529" s="136"/>
      <c r="B529" s="136"/>
      <c r="C529" s="136"/>
      <c r="D529" s="136"/>
      <c r="E529" s="136"/>
      <c r="F529" s="136"/>
      <c r="G529" s="136"/>
      <c r="H529" s="136"/>
      <c r="I529" s="136"/>
      <c r="J529" s="136"/>
      <c r="K529" s="136"/>
      <c r="L529" s="136"/>
      <c r="M529" s="136"/>
      <c r="N529" s="136"/>
      <c r="O529" s="136"/>
      <c r="P529" s="136"/>
      <c r="Q529" s="136"/>
      <c r="R529" s="136"/>
      <c r="S529" s="136"/>
      <c r="T529" s="136"/>
      <c r="U529" s="136"/>
      <c r="V529" s="136"/>
      <c r="W529" s="136"/>
      <c r="X529" s="136"/>
      <c r="Y529" s="136"/>
      <c r="Z529" s="136"/>
      <c r="AA529" s="136"/>
      <c r="AB529" s="136"/>
      <c r="AC529" s="136"/>
      <c r="AD529" s="136"/>
      <c r="AE529" s="136"/>
      <c r="AF529" s="136"/>
      <c r="AG529" s="136"/>
      <c r="AH529" s="136"/>
      <c r="AI529" s="136"/>
      <c r="AJ529" s="136"/>
      <c r="AK529" s="136"/>
      <c r="AL529" s="136"/>
      <c r="AM529" s="136"/>
      <c r="AN529" s="136"/>
      <c r="AO529" s="136"/>
      <c r="AP529" s="136"/>
      <c r="AQ529" s="136"/>
      <c r="AR529" s="211"/>
      <c r="AS529" s="136"/>
      <c r="AT529" s="136"/>
      <c r="AU529" s="136"/>
      <c r="AV529" s="136"/>
      <c r="AW529" s="136"/>
      <c r="AX529" s="136"/>
      <c r="AY529" s="136"/>
      <c r="AZ529" s="136"/>
      <c r="BA529" s="136"/>
      <c r="BB529" s="136"/>
      <c r="BC529" s="136"/>
      <c r="BD529" s="136"/>
      <c r="BE529" s="136"/>
      <c r="BF529" s="136"/>
      <c r="BG529" s="136"/>
      <c r="BH529" s="136"/>
      <c r="BI529" s="136"/>
      <c r="BJ529" s="136"/>
      <c r="BK529" s="136"/>
      <c r="BL529" s="136"/>
      <c r="BM529" s="136"/>
      <c r="BN529" s="136"/>
      <c r="BO529" s="136"/>
      <c r="BP529" s="136"/>
      <c r="BQ529" s="136"/>
      <c r="BR529" s="136"/>
      <c r="BS529" s="136"/>
      <c r="BT529" s="136"/>
      <c r="BU529" s="136"/>
      <c r="BV529" s="136"/>
      <c r="BW529" s="136"/>
      <c r="BX529" s="136"/>
      <c r="BY529" s="136"/>
      <c r="BZ529" s="136"/>
      <c r="CA529" s="136"/>
      <c r="CB529" s="136"/>
      <c r="CC529" s="136"/>
      <c r="CD529" s="136"/>
      <c r="CE529" s="136"/>
      <c r="CF529" s="211"/>
      <c r="CG529" s="136"/>
      <c r="CH529" s="136"/>
      <c r="CI529" s="136"/>
      <c r="CJ529" s="136"/>
      <c r="CK529" s="136"/>
      <c r="CL529" s="136"/>
      <c r="CM529" s="136"/>
      <c r="CN529" s="136"/>
      <c r="CO529" s="136"/>
      <c r="CP529" s="136"/>
      <c r="CQ529" s="136"/>
      <c r="CR529" s="136"/>
      <c r="CS529" s="136"/>
      <c r="CT529" s="136"/>
      <c r="CU529" s="136"/>
      <c r="CV529" s="136"/>
      <c r="CW529" s="136"/>
      <c r="CX529" s="136"/>
      <c r="CY529" s="136"/>
      <c r="CZ529" s="136"/>
      <c r="DA529" s="136"/>
      <c r="DB529" s="136"/>
      <c r="DC529" s="211"/>
      <c r="DD529" s="136"/>
      <c r="DE529" s="136"/>
      <c r="DF529" s="136"/>
      <c r="DG529" s="136"/>
      <c r="DH529" s="136"/>
      <c r="DI529" s="136"/>
      <c r="DJ529" s="136"/>
      <c r="DK529" s="136"/>
      <c r="DL529" s="136"/>
      <c r="DM529" s="136"/>
      <c r="DN529" s="136"/>
      <c r="DO529" s="136"/>
      <c r="DP529" s="136"/>
      <c r="DQ529" s="136"/>
      <c r="DR529" s="136"/>
      <c r="DS529" s="136"/>
      <c r="DT529" s="136"/>
      <c r="DU529" s="136"/>
      <c r="DV529" s="136"/>
      <c r="DW529" s="136"/>
      <c r="DX529" s="136"/>
    </row>
    <row r="530" spans="1:128" ht="12.75" customHeight="1">
      <c r="A530" s="136"/>
      <c r="B530" s="136"/>
      <c r="C530" s="136"/>
      <c r="D530" s="136"/>
      <c r="E530" s="136"/>
      <c r="F530" s="136"/>
      <c r="G530" s="136"/>
      <c r="H530" s="136"/>
      <c r="I530" s="136"/>
      <c r="J530" s="136"/>
      <c r="K530" s="136"/>
      <c r="L530" s="136"/>
      <c r="M530" s="136"/>
      <c r="N530" s="136"/>
      <c r="O530" s="136"/>
      <c r="P530" s="136"/>
      <c r="Q530" s="136"/>
      <c r="R530" s="136"/>
      <c r="S530" s="136"/>
      <c r="T530" s="136"/>
      <c r="U530" s="136"/>
      <c r="V530" s="136"/>
      <c r="W530" s="136"/>
      <c r="X530" s="136"/>
      <c r="Y530" s="136"/>
      <c r="Z530" s="136"/>
      <c r="AA530" s="136"/>
      <c r="AB530" s="136"/>
      <c r="AC530" s="136"/>
      <c r="AD530" s="136"/>
      <c r="AE530" s="136"/>
      <c r="AF530" s="136"/>
      <c r="AG530" s="136"/>
      <c r="AH530" s="136"/>
      <c r="AI530" s="136"/>
      <c r="AJ530" s="136"/>
      <c r="AK530" s="136"/>
      <c r="AL530" s="136"/>
      <c r="AM530" s="136"/>
      <c r="AN530" s="136"/>
      <c r="AO530" s="136"/>
      <c r="AP530" s="136"/>
      <c r="AQ530" s="136"/>
      <c r="AR530" s="211"/>
      <c r="AS530" s="136"/>
      <c r="AT530" s="136"/>
      <c r="AU530" s="136"/>
      <c r="AV530" s="136"/>
      <c r="AW530" s="136"/>
      <c r="AX530" s="136"/>
      <c r="AY530" s="136"/>
      <c r="AZ530" s="136"/>
      <c r="BA530" s="136"/>
      <c r="BB530" s="136"/>
      <c r="BC530" s="136"/>
      <c r="BD530" s="136"/>
      <c r="BE530" s="136"/>
      <c r="BF530" s="136"/>
      <c r="BG530" s="136"/>
      <c r="BH530" s="136"/>
      <c r="BI530" s="136"/>
      <c r="BJ530" s="136"/>
      <c r="BK530" s="136"/>
      <c r="BL530" s="136"/>
      <c r="BM530" s="136"/>
      <c r="BN530" s="136"/>
      <c r="BO530" s="136"/>
      <c r="BP530" s="136"/>
      <c r="BQ530" s="136"/>
      <c r="BR530" s="136"/>
      <c r="BS530" s="136"/>
      <c r="BT530" s="136"/>
      <c r="BU530" s="136"/>
      <c r="BV530" s="136"/>
      <c r="BW530" s="136"/>
      <c r="BX530" s="136"/>
      <c r="BY530" s="136"/>
      <c r="BZ530" s="136"/>
      <c r="CA530" s="136"/>
      <c r="CB530" s="136"/>
      <c r="CC530" s="136"/>
      <c r="CD530" s="136"/>
      <c r="CE530" s="136"/>
      <c r="CF530" s="211"/>
      <c r="CG530" s="136"/>
      <c r="CH530" s="136"/>
      <c r="CI530" s="136"/>
      <c r="CJ530" s="136"/>
      <c r="CK530" s="136"/>
      <c r="CL530" s="136"/>
      <c r="CM530" s="136"/>
      <c r="CN530" s="136"/>
      <c r="CO530" s="136"/>
      <c r="CP530" s="136"/>
      <c r="CQ530" s="136"/>
      <c r="CR530" s="136"/>
      <c r="CS530" s="136"/>
      <c r="CT530" s="136"/>
      <c r="CU530" s="136"/>
      <c r="CV530" s="136"/>
      <c r="CW530" s="136"/>
      <c r="CX530" s="136"/>
      <c r="CY530" s="136"/>
      <c r="CZ530" s="136"/>
      <c r="DA530" s="136"/>
      <c r="DB530" s="136"/>
      <c r="DC530" s="211"/>
      <c r="DD530" s="136"/>
      <c r="DE530" s="136"/>
      <c r="DF530" s="136"/>
      <c r="DG530" s="136"/>
      <c r="DH530" s="136"/>
      <c r="DI530" s="136"/>
      <c r="DJ530" s="136"/>
      <c r="DK530" s="136"/>
      <c r="DL530" s="136"/>
      <c r="DM530" s="136"/>
      <c r="DN530" s="136"/>
      <c r="DO530" s="136"/>
      <c r="DP530" s="136"/>
      <c r="DQ530" s="136"/>
      <c r="DR530" s="136"/>
      <c r="DS530" s="136"/>
      <c r="DT530" s="136"/>
      <c r="DU530" s="136"/>
      <c r="DV530" s="136"/>
      <c r="DW530" s="136"/>
      <c r="DX530" s="136"/>
    </row>
    <row r="531" spans="1:128" ht="12.75" customHeight="1">
      <c r="A531" s="136"/>
      <c r="B531" s="136"/>
      <c r="C531" s="136"/>
      <c r="D531" s="136"/>
      <c r="E531" s="136"/>
      <c r="F531" s="136"/>
      <c r="G531" s="136"/>
      <c r="H531" s="136"/>
      <c r="I531" s="136"/>
      <c r="J531" s="136"/>
      <c r="K531" s="136"/>
      <c r="L531" s="136"/>
      <c r="M531" s="136"/>
      <c r="N531" s="136"/>
      <c r="O531" s="136"/>
      <c r="P531" s="136"/>
      <c r="Q531" s="136"/>
      <c r="R531" s="136"/>
      <c r="S531" s="136"/>
      <c r="T531" s="136"/>
      <c r="U531" s="136"/>
      <c r="V531" s="136"/>
      <c r="W531" s="136"/>
      <c r="X531" s="136"/>
      <c r="Y531" s="136"/>
      <c r="Z531" s="136"/>
      <c r="AA531" s="136"/>
      <c r="AB531" s="136"/>
      <c r="AC531" s="136"/>
      <c r="AD531" s="136"/>
      <c r="AE531" s="136"/>
      <c r="AF531" s="136"/>
      <c r="AG531" s="136"/>
      <c r="AH531" s="136"/>
      <c r="AI531" s="136"/>
      <c r="AJ531" s="136"/>
      <c r="AK531" s="136"/>
      <c r="AL531" s="136"/>
      <c r="AM531" s="136"/>
      <c r="AN531" s="136"/>
      <c r="AO531" s="136"/>
      <c r="AP531" s="136"/>
      <c r="AQ531" s="136"/>
      <c r="AR531" s="211"/>
      <c r="AS531" s="136"/>
      <c r="AT531" s="136"/>
      <c r="AU531" s="136"/>
      <c r="AV531" s="136"/>
      <c r="AW531" s="136"/>
      <c r="AX531" s="136"/>
      <c r="AY531" s="136"/>
      <c r="AZ531" s="136"/>
      <c r="BA531" s="136"/>
      <c r="BB531" s="136"/>
      <c r="BC531" s="136"/>
      <c r="BD531" s="136"/>
      <c r="BE531" s="136"/>
      <c r="BF531" s="136"/>
      <c r="BG531" s="136"/>
      <c r="BH531" s="136"/>
      <c r="BI531" s="136"/>
      <c r="BJ531" s="136"/>
      <c r="BK531" s="136"/>
      <c r="BL531" s="136"/>
      <c r="BM531" s="136"/>
      <c r="BN531" s="136"/>
      <c r="BO531" s="136"/>
      <c r="BP531" s="136"/>
      <c r="BQ531" s="136"/>
      <c r="BR531" s="136"/>
      <c r="BS531" s="136"/>
      <c r="BT531" s="136"/>
      <c r="BU531" s="136"/>
      <c r="BV531" s="136"/>
      <c r="BW531" s="136"/>
      <c r="BX531" s="136"/>
      <c r="BY531" s="136"/>
      <c r="BZ531" s="136"/>
      <c r="CA531" s="136"/>
      <c r="CB531" s="136"/>
      <c r="CC531" s="136"/>
      <c r="CD531" s="136"/>
      <c r="CE531" s="136"/>
      <c r="CF531" s="211"/>
      <c r="CG531" s="136"/>
      <c r="CH531" s="136"/>
      <c r="CI531" s="136"/>
      <c r="CJ531" s="136"/>
      <c r="CK531" s="136"/>
      <c r="CL531" s="136"/>
      <c r="CM531" s="136"/>
      <c r="CN531" s="136"/>
      <c r="CO531" s="136"/>
      <c r="CP531" s="136"/>
      <c r="CQ531" s="136"/>
      <c r="CR531" s="136"/>
      <c r="CS531" s="136"/>
      <c r="CT531" s="136"/>
      <c r="CU531" s="136"/>
      <c r="CV531" s="136"/>
      <c r="CW531" s="136"/>
      <c r="CX531" s="136"/>
      <c r="CY531" s="136"/>
      <c r="CZ531" s="136"/>
      <c r="DA531" s="136"/>
      <c r="DB531" s="136"/>
      <c r="DC531" s="211"/>
      <c r="DD531" s="136"/>
      <c r="DE531" s="136"/>
      <c r="DF531" s="136"/>
      <c r="DG531" s="136"/>
      <c r="DH531" s="136"/>
      <c r="DI531" s="136"/>
      <c r="DJ531" s="136"/>
      <c r="DK531" s="136"/>
      <c r="DL531" s="136"/>
      <c r="DM531" s="136"/>
      <c r="DN531" s="136"/>
      <c r="DO531" s="136"/>
      <c r="DP531" s="136"/>
      <c r="DQ531" s="136"/>
      <c r="DR531" s="136"/>
      <c r="DS531" s="136"/>
      <c r="DT531" s="136"/>
      <c r="DU531" s="136"/>
      <c r="DV531" s="136"/>
      <c r="DW531" s="136"/>
      <c r="DX531" s="136"/>
    </row>
    <row r="532" spans="1:128" ht="12.75" customHeight="1">
      <c r="A532" s="136"/>
      <c r="B532" s="136"/>
      <c r="C532" s="136"/>
      <c r="D532" s="136"/>
      <c r="E532" s="136"/>
      <c r="F532" s="136"/>
      <c r="G532" s="136"/>
      <c r="H532" s="136"/>
      <c r="I532" s="136"/>
      <c r="J532" s="136"/>
      <c r="K532" s="136"/>
      <c r="L532" s="136"/>
      <c r="M532" s="136"/>
      <c r="N532" s="136"/>
      <c r="O532" s="136"/>
      <c r="P532" s="136"/>
      <c r="Q532" s="136"/>
      <c r="R532" s="136"/>
      <c r="S532" s="136"/>
      <c r="T532" s="136"/>
      <c r="U532" s="136"/>
      <c r="V532" s="136"/>
      <c r="W532" s="136"/>
      <c r="X532" s="136"/>
      <c r="Y532" s="136"/>
      <c r="Z532" s="136"/>
      <c r="AA532" s="136"/>
      <c r="AB532" s="136"/>
      <c r="AC532" s="136"/>
      <c r="AD532" s="136"/>
      <c r="AE532" s="136"/>
      <c r="AF532" s="136"/>
      <c r="AG532" s="136"/>
      <c r="AH532" s="136"/>
      <c r="AI532" s="136"/>
      <c r="AJ532" s="136"/>
      <c r="AK532" s="136"/>
      <c r="AL532" s="136"/>
      <c r="AM532" s="136"/>
      <c r="AN532" s="136"/>
      <c r="AO532" s="136"/>
      <c r="AP532" s="136"/>
      <c r="AQ532" s="136"/>
      <c r="AR532" s="211"/>
      <c r="AS532" s="136"/>
      <c r="AT532" s="136"/>
      <c r="AU532" s="136"/>
      <c r="AV532" s="136"/>
      <c r="AW532" s="136"/>
      <c r="AX532" s="136"/>
      <c r="AY532" s="136"/>
      <c r="AZ532" s="136"/>
      <c r="BA532" s="136"/>
      <c r="BB532" s="136"/>
      <c r="BC532" s="136"/>
      <c r="BD532" s="136"/>
      <c r="BE532" s="136"/>
      <c r="BF532" s="136"/>
      <c r="BG532" s="136"/>
      <c r="BH532" s="136"/>
      <c r="BI532" s="136"/>
      <c r="BJ532" s="136"/>
      <c r="BK532" s="136"/>
      <c r="BL532" s="136"/>
      <c r="BM532" s="136"/>
      <c r="BN532" s="136"/>
      <c r="BO532" s="136"/>
      <c r="BP532" s="136"/>
      <c r="BQ532" s="136"/>
      <c r="BR532" s="136"/>
      <c r="BS532" s="136"/>
      <c r="BT532" s="136"/>
      <c r="BU532" s="136"/>
      <c r="BV532" s="136"/>
      <c r="BW532" s="136"/>
      <c r="BX532" s="136"/>
      <c r="BY532" s="136"/>
      <c r="BZ532" s="136"/>
      <c r="CA532" s="136"/>
      <c r="CB532" s="136"/>
      <c r="CC532" s="136"/>
      <c r="CD532" s="136"/>
      <c r="CE532" s="136"/>
      <c r="CF532" s="211"/>
      <c r="CG532" s="136"/>
      <c r="CH532" s="136"/>
      <c r="CI532" s="136"/>
      <c r="CJ532" s="136"/>
      <c r="CK532" s="136"/>
      <c r="CL532" s="136"/>
      <c r="CM532" s="136"/>
      <c r="CN532" s="136"/>
      <c r="CO532" s="136"/>
      <c r="CP532" s="136"/>
      <c r="CQ532" s="136"/>
      <c r="CR532" s="136"/>
      <c r="CS532" s="136"/>
      <c r="CT532" s="136"/>
      <c r="CU532" s="136"/>
      <c r="CV532" s="136"/>
      <c r="CW532" s="136"/>
      <c r="CX532" s="136"/>
      <c r="CY532" s="136"/>
      <c r="CZ532" s="136"/>
      <c r="DA532" s="136"/>
      <c r="DB532" s="136"/>
      <c r="DC532" s="211"/>
      <c r="DD532" s="136"/>
      <c r="DE532" s="136"/>
      <c r="DF532" s="136"/>
      <c r="DG532" s="136"/>
      <c r="DH532" s="136"/>
      <c r="DI532" s="136"/>
      <c r="DJ532" s="136"/>
      <c r="DK532" s="136"/>
      <c r="DL532" s="136"/>
      <c r="DM532" s="136"/>
      <c r="DN532" s="136"/>
      <c r="DO532" s="136"/>
      <c r="DP532" s="136"/>
      <c r="DQ532" s="136"/>
      <c r="DR532" s="136"/>
      <c r="DS532" s="136"/>
      <c r="DT532" s="136"/>
      <c r="DU532" s="136"/>
      <c r="DV532" s="136"/>
      <c r="DW532" s="136"/>
      <c r="DX532" s="136"/>
    </row>
    <row r="533" spans="1:128" ht="12.75" customHeight="1">
      <c r="A533" s="136"/>
      <c r="B533" s="136"/>
      <c r="C533" s="136"/>
      <c r="D533" s="136"/>
      <c r="E533" s="136"/>
      <c r="F533" s="136"/>
      <c r="G533" s="136"/>
      <c r="H533" s="136"/>
      <c r="I533" s="136"/>
      <c r="J533" s="136"/>
      <c r="K533" s="136"/>
      <c r="L533" s="136"/>
      <c r="M533" s="136"/>
      <c r="N533" s="136"/>
      <c r="O533" s="136"/>
      <c r="P533" s="136"/>
      <c r="Q533" s="136"/>
      <c r="R533" s="136"/>
      <c r="S533" s="136"/>
      <c r="T533" s="136"/>
      <c r="U533" s="136"/>
      <c r="V533" s="136"/>
      <c r="W533" s="136"/>
      <c r="X533" s="136"/>
      <c r="Y533" s="136"/>
      <c r="Z533" s="136"/>
      <c r="AA533" s="136"/>
      <c r="AB533" s="136"/>
      <c r="AC533" s="136"/>
      <c r="AD533" s="136"/>
      <c r="AE533" s="136"/>
      <c r="AF533" s="136"/>
      <c r="AG533" s="136"/>
      <c r="AH533" s="136"/>
      <c r="AI533" s="136"/>
      <c r="AJ533" s="136"/>
      <c r="AK533" s="136"/>
      <c r="AL533" s="136"/>
      <c r="AM533" s="136"/>
      <c r="AN533" s="136"/>
      <c r="AO533" s="136"/>
      <c r="AP533" s="136"/>
      <c r="AQ533" s="136"/>
      <c r="AR533" s="211"/>
      <c r="AS533" s="136"/>
      <c r="AT533" s="136"/>
      <c r="AU533" s="136"/>
      <c r="AV533" s="136"/>
      <c r="AW533" s="136"/>
      <c r="AX533" s="136"/>
      <c r="AY533" s="136"/>
      <c r="AZ533" s="136"/>
      <c r="BA533" s="136"/>
      <c r="BB533" s="136"/>
      <c r="BC533" s="136"/>
      <c r="BD533" s="136"/>
      <c r="BE533" s="136"/>
      <c r="BF533" s="136"/>
      <c r="BG533" s="136"/>
      <c r="BH533" s="136"/>
      <c r="BI533" s="136"/>
      <c r="BJ533" s="136"/>
      <c r="BK533" s="136"/>
      <c r="BL533" s="136"/>
      <c r="BM533" s="136"/>
      <c r="BN533" s="136"/>
      <c r="BO533" s="136"/>
      <c r="BP533" s="136"/>
      <c r="BQ533" s="136"/>
      <c r="BR533" s="136"/>
      <c r="BS533" s="136"/>
      <c r="BT533" s="136"/>
      <c r="BU533" s="136"/>
      <c r="BV533" s="136"/>
      <c r="BW533" s="136"/>
      <c r="BX533" s="136"/>
      <c r="BY533" s="136"/>
      <c r="BZ533" s="136"/>
      <c r="CA533" s="136"/>
      <c r="CB533" s="136"/>
      <c r="CC533" s="136"/>
      <c r="CD533" s="136"/>
      <c r="CE533" s="136"/>
      <c r="CF533" s="211"/>
      <c r="CG533" s="136"/>
      <c r="CH533" s="136"/>
      <c r="CI533" s="136"/>
      <c r="CJ533" s="136"/>
      <c r="CK533" s="136"/>
      <c r="CL533" s="136"/>
      <c r="CM533" s="136"/>
      <c r="CN533" s="136"/>
      <c r="CO533" s="136"/>
      <c r="CP533" s="136"/>
      <c r="CQ533" s="136"/>
      <c r="CR533" s="136"/>
      <c r="CS533" s="136"/>
      <c r="CT533" s="136"/>
      <c r="CU533" s="136"/>
      <c r="CV533" s="136"/>
      <c r="CW533" s="136"/>
      <c r="CX533" s="136"/>
      <c r="CY533" s="136"/>
      <c r="CZ533" s="136"/>
      <c r="DA533" s="136"/>
      <c r="DB533" s="136"/>
      <c r="DC533" s="211"/>
      <c r="DD533" s="136"/>
      <c r="DE533" s="136"/>
      <c r="DF533" s="136"/>
      <c r="DG533" s="136"/>
      <c r="DH533" s="136"/>
      <c r="DI533" s="136"/>
      <c r="DJ533" s="136"/>
      <c r="DK533" s="136"/>
      <c r="DL533" s="136"/>
      <c r="DM533" s="136"/>
      <c r="DN533" s="136"/>
      <c r="DO533" s="136"/>
      <c r="DP533" s="136"/>
      <c r="DQ533" s="136"/>
      <c r="DR533" s="136"/>
      <c r="DS533" s="136"/>
      <c r="DT533" s="136"/>
      <c r="DU533" s="136"/>
      <c r="DV533" s="136"/>
      <c r="DW533" s="136"/>
      <c r="DX533" s="136"/>
    </row>
    <row r="534" spans="1:128" ht="12.75" customHeight="1">
      <c r="A534" s="136"/>
      <c r="B534" s="136"/>
      <c r="C534" s="136"/>
      <c r="D534" s="136"/>
      <c r="E534" s="136"/>
      <c r="F534" s="136"/>
      <c r="G534" s="136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36"/>
      <c r="U534" s="136"/>
      <c r="V534" s="136"/>
      <c r="W534" s="136"/>
      <c r="X534" s="136"/>
      <c r="Y534" s="136"/>
      <c r="Z534" s="136"/>
      <c r="AA534" s="136"/>
      <c r="AB534" s="136"/>
      <c r="AC534" s="136"/>
      <c r="AD534" s="136"/>
      <c r="AE534" s="136"/>
      <c r="AF534" s="136"/>
      <c r="AG534" s="136"/>
      <c r="AH534" s="136"/>
      <c r="AI534" s="136"/>
      <c r="AJ534" s="136"/>
      <c r="AK534" s="136"/>
      <c r="AL534" s="136"/>
      <c r="AM534" s="136"/>
      <c r="AN534" s="136"/>
      <c r="AO534" s="136"/>
      <c r="AP534" s="136"/>
      <c r="AQ534" s="136"/>
      <c r="AR534" s="211"/>
      <c r="AS534" s="136"/>
      <c r="AT534" s="136"/>
      <c r="AU534" s="136"/>
      <c r="AV534" s="136"/>
      <c r="AW534" s="136"/>
      <c r="AX534" s="136"/>
      <c r="AY534" s="136"/>
      <c r="AZ534" s="136"/>
      <c r="BA534" s="136"/>
      <c r="BB534" s="136"/>
      <c r="BC534" s="136"/>
      <c r="BD534" s="136"/>
      <c r="BE534" s="136"/>
      <c r="BF534" s="136"/>
      <c r="BG534" s="136"/>
      <c r="BH534" s="136"/>
      <c r="BI534" s="136"/>
      <c r="BJ534" s="136"/>
      <c r="BK534" s="136"/>
      <c r="BL534" s="136"/>
      <c r="BM534" s="136"/>
      <c r="BN534" s="136"/>
      <c r="BO534" s="136"/>
      <c r="BP534" s="136"/>
      <c r="BQ534" s="136"/>
      <c r="BR534" s="136"/>
      <c r="BS534" s="136"/>
      <c r="BT534" s="136"/>
      <c r="BU534" s="136"/>
      <c r="BV534" s="136"/>
      <c r="BW534" s="136"/>
      <c r="BX534" s="136"/>
      <c r="BY534" s="136"/>
      <c r="BZ534" s="136"/>
      <c r="CA534" s="136"/>
      <c r="CB534" s="136"/>
      <c r="CC534" s="136"/>
      <c r="CD534" s="136"/>
      <c r="CE534" s="136"/>
      <c r="CF534" s="211"/>
      <c r="CG534" s="136"/>
      <c r="CH534" s="136"/>
      <c r="CI534" s="136"/>
      <c r="CJ534" s="136"/>
      <c r="CK534" s="136"/>
      <c r="CL534" s="136"/>
      <c r="CM534" s="136"/>
      <c r="CN534" s="136"/>
      <c r="CO534" s="136"/>
      <c r="CP534" s="136"/>
      <c r="CQ534" s="136"/>
      <c r="CR534" s="136"/>
      <c r="CS534" s="136"/>
      <c r="CT534" s="136"/>
      <c r="CU534" s="136"/>
      <c r="CV534" s="136"/>
      <c r="CW534" s="136"/>
      <c r="CX534" s="136"/>
      <c r="CY534" s="136"/>
      <c r="CZ534" s="136"/>
      <c r="DA534" s="136"/>
      <c r="DB534" s="136"/>
      <c r="DC534" s="211"/>
      <c r="DD534" s="136"/>
      <c r="DE534" s="136"/>
      <c r="DF534" s="136"/>
      <c r="DG534" s="136"/>
      <c r="DH534" s="136"/>
      <c r="DI534" s="136"/>
      <c r="DJ534" s="136"/>
      <c r="DK534" s="136"/>
      <c r="DL534" s="136"/>
      <c r="DM534" s="136"/>
      <c r="DN534" s="136"/>
      <c r="DO534" s="136"/>
      <c r="DP534" s="136"/>
      <c r="DQ534" s="136"/>
      <c r="DR534" s="136"/>
      <c r="DS534" s="136"/>
      <c r="DT534" s="136"/>
      <c r="DU534" s="136"/>
      <c r="DV534" s="136"/>
      <c r="DW534" s="136"/>
      <c r="DX534" s="136"/>
    </row>
    <row r="535" spans="1:128" ht="12.75" customHeight="1">
      <c r="A535" s="136"/>
      <c r="B535" s="136"/>
      <c r="C535" s="136"/>
      <c r="D535" s="136"/>
      <c r="E535" s="136"/>
      <c r="F535" s="136"/>
      <c r="G535" s="136"/>
      <c r="H535" s="136"/>
      <c r="I535" s="136"/>
      <c r="J535" s="136"/>
      <c r="K535" s="136"/>
      <c r="L535" s="136"/>
      <c r="M535" s="136"/>
      <c r="N535" s="136"/>
      <c r="O535" s="136"/>
      <c r="P535" s="136"/>
      <c r="Q535" s="136"/>
      <c r="R535" s="136"/>
      <c r="S535" s="136"/>
      <c r="T535" s="136"/>
      <c r="U535" s="136"/>
      <c r="V535" s="136"/>
      <c r="W535" s="136"/>
      <c r="X535" s="136"/>
      <c r="Y535" s="136"/>
      <c r="Z535" s="136"/>
      <c r="AA535" s="136"/>
      <c r="AB535" s="136"/>
      <c r="AC535" s="136"/>
      <c r="AD535" s="136"/>
      <c r="AE535" s="136"/>
      <c r="AF535" s="136"/>
      <c r="AG535" s="136"/>
      <c r="AH535" s="136"/>
      <c r="AI535" s="136"/>
      <c r="AJ535" s="136"/>
      <c r="AK535" s="136"/>
      <c r="AL535" s="136"/>
      <c r="AM535" s="136"/>
      <c r="AN535" s="136"/>
      <c r="AO535" s="136"/>
      <c r="AP535" s="136"/>
      <c r="AQ535" s="136"/>
      <c r="AR535" s="211"/>
      <c r="AS535" s="136"/>
      <c r="AT535" s="136"/>
      <c r="AU535" s="136"/>
      <c r="AV535" s="136"/>
      <c r="AW535" s="136"/>
      <c r="AX535" s="136"/>
      <c r="AY535" s="136"/>
      <c r="AZ535" s="136"/>
      <c r="BA535" s="136"/>
      <c r="BB535" s="136"/>
      <c r="BC535" s="136"/>
      <c r="BD535" s="136"/>
      <c r="BE535" s="136"/>
      <c r="BF535" s="136"/>
      <c r="BG535" s="136"/>
      <c r="BH535" s="136"/>
      <c r="BI535" s="136"/>
      <c r="BJ535" s="136"/>
      <c r="BK535" s="136"/>
      <c r="BL535" s="136"/>
      <c r="BM535" s="136"/>
      <c r="BN535" s="136"/>
      <c r="BO535" s="136"/>
      <c r="BP535" s="136"/>
      <c r="BQ535" s="136"/>
      <c r="BR535" s="136"/>
      <c r="BS535" s="136"/>
      <c r="BT535" s="136"/>
      <c r="BU535" s="136"/>
      <c r="BV535" s="136"/>
      <c r="BW535" s="136"/>
      <c r="BX535" s="136"/>
      <c r="BY535" s="136"/>
      <c r="BZ535" s="136"/>
      <c r="CA535" s="136"/>
      <c r="CB535" s="136"/>
      <c r="CC535" s="136"/>
      <c r="CD535" s="136"/>
      <c r="CE535" s="136"/>
      <c r="CF535" s="211"/>
      <c r="CG535" s="136"/>
      <c r="CH535" s="136"/>
      <c r="CI535" s="136"/>
      <c r="CJ535" s="136"/>
      <c r="CK535" s="136"/>
      <c r="CL535" s="136"/>
      <c r="CM535" s="136"/>
      <c r="CN535" s="136"/>
      <c r="CO535" s="136"/>
      <c r="CP535" s="136"/>
      <c r="CQ535" s="136"/>
      <c r="CR535" s="136"/>
      <c r="CS535" s="136"/>
      <c r="CT535" s="136"/>
      <c r="CU535" s="136"/>
      <c r="CV535" s="136"/>
      <c r="CW535" s="136"/>
      <c r="CX535" s="136"/>
      <c r="CY535" s="136"/>
      <c r="CZ535" s="136"/>
      <c r="DA535" s="136"/>
      <c r="DB535" s="136"/>
      <c r="DC535" s="211"/>
      <c r="DD535" s="136"/>
      <c r="DE535" s="136"/>
      <c r="DF535" s="136"/>
      <c r="DG535" s="136"/>
      <c r="DH535" s="136"/>
      <c r="DI535" s="136"/>
      <c r="DJ535" s="136"/>
      <c r="DK535" s="136"/>
      <c r="DL535" s="136"/>
      <c r="DM535" s="136"/>
      <c r="DN535" s="136"/>
      <c r="DO535" s="136"/>
      <c r="DP535" s="136"/>
      <c r="DQ535" s="136"/>
      <c r="DR535" s="136"/>
      <c r="DS535" s="136"/>
      <c r="DT535" s="136"/>
      <c r="DU535" s="136"/>
      <c r="DV535" s="136"/>
      <c r="DW535" s="136"/>
      <c r="DX535" s="136"/>
    </row>
    <row r="536" spans="1:128" ht="12.75" customHeight="1">
      <c r="A536" s="136"/>
      <c r="B536" s="136"/>
      <c r="C536" s="136"/>
      <c r="D536" s="136"/>
      <c r="E536" s="136"/>
      <c r="F536" s="136"/>
      <c r="G536" s="136"/>
      <c r="H536" s="136"/>
      <c r="I536" s="136"/>
      <c r="J536" s="136"/>
      <c r="K536" s="136"/>
      <c r="L536" s="136"/>
      <c r="M536" s="136"/>
      <c r="N536" s="136"/>
      <c r="O536" s="136"/>
      <c r="P536" s="136"/>
      <c r="Q536" s="136"/>
      <c r="R536" s="136"/>
      <c r="S536" s="136"/>
      <c r="T536" s="136"/>
      <c r="U536" s="136"/>
      <c r="V536" s="136"/>
      <c r="W536" s="136"/>
      <c r="X536" s="136"/>
      <c r="Y536" s="136"/>
      <c r="Z536" s="136"/>
      <c r="AA536" s="136"/>
      <c r="AB536" s="136"/>
      <c r="AC536" s="136"/>
      <c r="AD536" s="136"/>
      <c r="AE536" s="136"/>
      <c r="AF536" s="136"/>
      <c r="AG536" s="136"/>
      <c r="AH536" s="136"/>
      <c r="AI536" s="136"/>
      <c r="AJ536" s="136"/>
      <c r="AK536" s="136"/>
      <c r="AL536" s="136"/>
      <c r="AM536" s="136"/>
      <c r="AN536" s="136"/>
      <c r="AO536" s="136"/>
      <c r="AP536" s="136"/>
      <c r="AQ536" s="136"/>
      <c r="AR536" s="211"/>
      <c r="AS536" s="136"/>
      <c r="AT536" s="136"/>
      <c r="AU536" s="136"/>
      <c r="AV536" s="136"/>
      <c r="AW536" s="136"/>
      <c r="AX536" s="136"/>
      <c r="AY536" s="136"/>
      <c r="AZ536" s="136"/>
      <c r="BA536" s="136"/>
      <c r="BB536" s="136"/>
      <c r="BC536" s="136"/>
      <c r="BD536" s="136"/>
      <c r="BE536" s="136"/>
      <c r="BF536" s="136"/>
      <c r="BG536" s="136"/>
      <c r="BH536" s="136"/>
      <c r="BI536" s="136"/>
      <c r="BJ536" s="136"/>
      <c r="BK536" s="136"/>
      <c r="BL536" s="136"/>
      <c r="BM536" s="136"/>
      <c r="BN536" s="136"/>
      <c r="BO536" s="136"/>
      <c r="BP536" s="136"/>
      <c r="BQ536" s="136"/>
      <c r="BR536" s="136"/>
      <c r="BS536" s="136"/>
      <c r="BT536" s="136"/>
      <c r="BU536" s="136"/>
      <c r="BV536" s="136"/>
      <c r="BW536" s="136"/>
      <c r="BX536" s="136"/>
      <c r="BY536" s="136"/>
      <c r="BZ536" s="136"/>
      <c r="CA536" s="136"/>
      <c r="CB536" s="136"/>
      <c r="CC536" s="136"/>
      <c r="CD536" s="136"/>
      <c r="CE536" s="136"/>
      <c r="CF536" s="211"/>
      <c r="CG536" s="136"/>
      <c r="CH536" s="136"/>
      <c r="CI536" s="136"/>
      <c r="CJ536" s="136"/>
      <c r="CK536" s="136"/>
      <c r="CL536" s="136"/>
      <c r="CM536" s="136"/>
      <c r="CN536" s="136"/>
      <c r="CO536" s="136"/>
      <c r="CP536" s="136"/>
      <c r="CQ536" s="136"/>
      <c r="CR536" s="136"/>
      <c r="CS536" s="136"/>
      <c r="CT536" s="136"/>
      <c r="CU536" s="136"/>
      <c r="CV536" s="136"/>
      <c r="CW536" s="136"/>
      <c r="CX536" s="136"/>
      <c r="CY536" s="136"/>
      <c r="CZ536" s="136"/>
      <c r="DA536" s="136"/>
      <c r="DB536" s="136"/>
      <c r="DC536" s="211"/>
      <c r="DD536" s="136"/>
      <c r="DE536" s="136"/>
      <c r="DF536" s="136"/>
      <c r="DG536" s="136"/>
      <c r="DH536" s="136"/>
      <c r="DI536" s="136"/>
      <c r="DJ536" s="136"/>
      <c r="DK536" s="136"/>
      <c r="DL536" s="136"/>
      <c r="DM536" s="136"/>
      <c r="DN536" s="136"/>
      <c r="DO536" s="136"/>
      <c r="DP536" s="136"/>
      <c r="DQ536" s="136"/>
      <c r="DR536" s="136"/>
      <c r="DS536" s="136"/>
      <c r="DT536" s="136"/>
      <c r="DU536" s="136"/>
      <c r="DV536" s="136"/>
      <c r="DW536" s="136"/>
      <c r="DX536" s="136"/>
    </row>
    <row r="537" spans="1:128" ht="12.75" customHeight="1">
      <c r="A537" s="136"/>
      <c r="B537" s="136"/>
      <c r="C537" s="136"/>
      <c r="D537" s="136"/>
      <c r="E537" s="136"/>
      <c r="F537" s="136"/>
      <c r="G537" s="136"/>
      <c r="H537" s="136"/>
      <c r="I537" s="136"/>
      <c r="J537" s="136"/>
      <c r="K537" s="136"/>
      <c r="L537" s="136"/>
      <c r="M537" s="136"/>
      <c r="N537" s="136"/>
      <c r="O537" s="136"/>
      <c r="P537" s="136"/>
      <c r="Q537" s="136"/>
      <c r="R537" s="136"/>
      <c r="S537" s="136"/>
      <c r="T537" s="136"/>
      <c r="U537" s="136"/>
      <c r="V537" s="136"/>
      <c r="W537" s="136"/>
      <c r="X537" s="136"/>
      <c r="Y537" s="136"/>
      <c r="Z537" s="136"/>
      <c r="AA537" s="136"/>
      <c r="AB537" s="136"/>
      <c r="AC537" s="136"/>
      <c r="AD537" s="136"/>
      <c r="AE537" s="136"/>
      <c r="AF537" s="136"/>
      <c r="AG537" s="136"/>
      <c r="AH537" s="136"/>
      <c r="AI537" s="136"/>
      <c r="AJ537" s="136"/>
      <c r="AK537" s="136"/>
      <c r="AL537" s="136"/>
      <c r="AM537" s="136"/>
      <c r="AN537" s="136"/>
      <c r="AO537" s="136"/>
      <c r="AP537" s="136"/>
      <c r="AQ537" s="136"/>
      <c r="AR537" s="211"/>
      <c r="AS537" s="136"/>
      <c r="AT537" s="136"/>
      <c r="AU537" s="136"/>
      <c r="AV537" s="136"/>
      <c r="AW537" s="136"/>
      <c r="AX537" s="136"/>
      <c r="AY537" s="136"/>
      <c r="AZ537" s="136"/>
      <c r="BA537" s="136"/>
      <c r="BB537" s="136"/>
      <c r="BC537" s="136"/>
      <c r="BD537" s="136"/>
      <c r="BE537" s="136"/>
      <c r="BF537" s="136"/>
      <c r="BG537" s="136"/>
      <c r="BH537" s="136"/>
      <c r="BI537" s="136"/>
      <c r="BJ537" s="136"/>
      <c r="BK537" s="136"/>
      <c r="BL537" s="136"/>
      <c r="BM537" s="136"/>
      <c r="BN537" s="136"/>
      <c r="BO537" s="136"/>
      <c r="BP537" s="136"/>
      <c r="BQ537" s="136"/>
      <c r="BR537" s="136"/>
      <c r="BS537" s="136"/>
      <c r="BT537" s="136"/>
      <c r="BU537" s="136"/>
      <c r="BV537" s="136"/>
      <c r="BW537" s="136"/>
      <c r="BX537" s="136"/>
      <c r="BY537" s="136"/>
      <c r="BZ537" s="136"/>
      <c r="CA537" s="136"/>
      <c r="CB537" s="136"/>
      <c r="CC537" s="136"/>
      <c r="CD537" s="136"/>
      <c r="CE537" s="136"/>
      <c r="CF537" s="211"/>
      <c r="CG537" s="136"/>
      <c r="CH537" s="136"/>
      <c r="CI537" s="136"/>
      <c r="CJ537" s="136"/>
      <c r="CK537" s="136"/>
      <c r="CL537" s="136"/>
      <c r="CM537" s="136"/>
      <c r="CN537" s="136"/>
      <c r="CO537" s="136"/>
      <c r="CP537" s="136"/>
      <c r="CQ537" s="136"/>
      <c r="CR537" s="136"/>
      <c r="CS537" s="136"/>
      <c r="CT537" s="136"/>
      <c r="CU537" s="136"/>
      <c r="CV537" s="136"/>
      <c r="CW537" s="136"/>
      <c r="CX537" s="136"/>
      <c r="CY537" s="136"/>
      <c r="CZ537" s="136"/>
      <c r="DA537" s="136"/>
      <c r="DB537" s="136"/>
      <c r="DC537" s="211"/>
      <c r="DD537" s="136"/>
      <c r="DE537" s="136"/>
      <c r="DF537" s="136"/>
      <c r="DG537" s="136"/>
      <c r="DH537" s="136"/>
      <c r="DI537" s="136"/>
      <c r="DJ537" s="136"/>
      <c r="DK537" s="136"/>
      <c r="DL537" s="136"/>
      <c r="DM537" s="136"/>
      <c r="DN537" s="136"/>
      <c r="DO537" s="136"/>
      <c r="DP537" s="136"/>
      <c r="DQ537" s="136"/>
      <c r="DR537" s="136"/>
      <c r="DS537" s="136"/>
      <c r="DT537" s="136"/>
      <c r="DU537" s="136"/>
      <c r="DV537" s="136"/>
      <c r="DW537" s="136"/>
      <c r="DX537" s="136"/>
    </row>
    <row r="538" spans="1:128" ht="12.75" customHeight="1">
      <c r="A538" s="136"/>
      <c r="B538" s="136"/>
      <c r="C538" s="136"/>
      <c r="D538" s="136"/>
      <c r="E538" s="136"/>
      <c r="F538" s="136"/>
      <c r="G538" s="136"/>
      <c r="H538" s="136"/>
      <c r="I538" s="136"/>
      <c r="J538" s="136"/>
      <c r="K538" s="136"/>
      <c r="L538" s="136"/>
      <c r="M538" s="136"/>
      <c r="N538" s="136"/>
      <c r="O538" s="136"/>
      <c r="P538" s="136"/>
      <c r="Q538" s="136"/>
      <c r="R538" s="136"/>
      <c r="S538" s="136"/>
      <c r="T538" s="136"/>
      <c r="U538" s="136"/>
      <c r="V538" s="136"/>
      <c r="W538" s="136"/>
      <c r="X538" s="136"/>
      <c r="Y538" s="136"/>
      <c r="Z538" s="136"/>
      <c r="AA538" s="136"/>
      <c r="AB538" s="136"/>
      <c r="AC538" s="136"/>
      <c r="AD538" s="136"/>
      <c r="AE538" s="136"/>
      <c r="AF538" s="136"/>
      <c r="AG538" s="136"/>
      <c r="AH538" s="136"/>
      <c r="AI538" s="136"/>
      <c r="AJ538" s="136"/>
      <c r="AK538" s="136"/>
      <c r="AL538" s="136"/>
      <c r="AM538" s="136"/>
      <c r="AN538" s="136"/>
      <c r="AO538" s="136"/>
      <c r="AP538" s="136"/>
      <c r="AQ538" s="136"/>
      <c r="AR538" s="211"/>
      <c r="AS538" s="136"/>
      <c r="AT538" s="136"/>
      <c r="AU538" s="136"/>
      <c r="AV538" s="136"/>
      <c r="AW538" s="136"/>
      <c r="AX538" s="136"/>
      <c r="AY538" s="136"/>
      <c r="AZ538" s="136"/>
      <c r="BA538" s="136"/>
      <c r="BB538" s="136"/>
      <c r="BC538" s="136"/>
      <c r="BD538" s="136"/>
      <c r="BE538" s="136"/>
      <c r="BF538" s="136"/>
      <c r="BG538" s="136"/>
      <c r="BH538" s="136"/>
      <c r="BI538" s="136"/>
      <c r="BJ538" s="136"/>
      <c r="BK538" s="136"/>
      <c r="BL538" s="136"/>
      <c r="BM538" s="136"/>
      <c r="BN538" s="136"/>
      <c r="BO538" s="136"/>
      <c r="BP538" s="136"/>
      <c r="BQ538" s="136"/>
      <c r="BR538" s="136"/>
      <c r="BS538" s="136"/>
      <c r="BT538" s="136"/>
      <c r="BU538" s="136"/>
      <c r="BV538" s="136"/>
      <c r="BW538" s="136"/>
      <c r="BX538" s="136"/>
      <c r="BY538" s="136"/>
      <c r="BZ538" s="136"/>
      <c r="CA538" s="136"/>
      <c r="CB538" s="136"/>
      <c r="CC538" s="136"/>
      <c r="CD538" s="136"/>
      <c r="CE538" s="136"/>
      <c r="CF538" s="211"/>
      <c r="CG538" s="136"/>
      <c r="CH538" s="136"/>
      <c r="CI538" s="136"/>
      <c r="CJ538" s="136"/>
      <c r="CK538" s="136"/>
      <c r="CL538" s="136"/>
      <c r="CM538" s="136"/>
      <c r="CN538" s="136"/>
      <c r="CO538" s="136"/>
      <c r="CP538" s="136"/>
      <c r="CQ538" s="136"/>
      <c r="CR538" s="136"/>
      <c r="CS538" s="136"/>
      <c r="CT538" s="136"/>
      <c r="CU538" s="136"/>
      <c r="CV538" s="136"/>
      <c r="CW538" s="136"/>
      <c r="CX538" s="136"/>
      <c r="CY538" s="136"/>
      <c r="CZ538" s="136"/>
      <c r="DA538" s="136"/>
      <c r="DB538" s="136"/>
      <c r="DC538" s="211"/>
      <c r="DD538" s="136"/>
      <c r="DE538" s="136"/>
      <c r="DF538" s="136"/>
      <c r="DG538" s="136"/>
      <c r="DH538" s="136"/>
      <c r="DI538" s="136"/>
      <c r="DJ538" s="136"/>
      <c r="DK538" s="136"/>
      <c r="DL538" s="136"/>
      <c r="DM538" s="136"/>
      <c r="DN538" s="136"/>
      <c r="DO538" s="136"/>
      <c r="DP538" s="136"/>
      <c r="DQ538" s="136"/>
      <c r="DR538" s="136"/>
      <c r="DS538" s="136"/>
      <c r="DT538" s="136"/>
      <c r="DU538" s="136"/>
      <c r="DV538" s="136"/>
      <c r="DW538" s="136"/>
      <c r="DX538" s="136"/>
    </row>
    <row r="539" spans="1:128" ht="12.75" customHeight="1">
      <c r="A539" s="136"/>
      <c r="B539" s="136"/>
      <c r="C539" s="136"/>
      <c r="D539" s="136"/>
      <c r="E539" s="136"/>
      <c r="F539" s="136"/>
      <c r="G539" s="136"/>
      <c r="H539" s="136"/>
      <c r="I539" s="136"/>
      <c r="J539" s="136"/>
      <c r="K539" s="136"/>
      <c r="L539" s="136"/>
      <c r="M539" s="136"/>
      <c r="N539" s="136"/>
      <c r="O539" s="136"/>
      <c r="P539" s="136"/>
      <c r="Q539" s="136"/>
      <c r="R539" s="136"/>
      <c r="S539" s="136"/>
      <c r="T539" s="136"/>
      <c r="U539" s="136"/>
      <c r="V539" s="136"/>
      <c r="W539" s="136"/>
      <c r="X539" s="136"/>
      <c r="Y539" s="136"/>
      <c r="Z539" s="136"/>
      <c r="AA539" s="136"/>
      <c r="AB539" s="136"/>
      <c r="AC539" s="136"/>
      <c r="AD539" s="136"/>
      <c r="AE539" s="136"/>
      <c r="AF539" s="136"/>
      <c r="AG539" s="136"/>
      <c r="AH539" s="136"/>
      <c r="AI539" s="136"/>
      <c r="AJ539" s="136"/>
      <c r="AK539" s="136"/>
      <c r="AL539" s="136"/>
      <c r="AM539" s="136"/>
      <c r="AN539" s="136"/>
      <c r="AO539" s="136"/>
      <c r="AP539" s="136"/>
      <c r="AQ539" s="136"/>
      <c r="AR539" s="211"/>
      <c r="AS539" s="136"/>
      <c r="AT539" s="136"/>
      <c r="AU539" s="136"/>
      <c r="AV539" s="136"/>
      <c r="AW539" s="136"/>
      <c r="AX539" s="136"/>
      <c r="AY539" s="136"/>
      <c r="AZ539" s="136"/>
      <c r="BA539" s="136"/>
      <c r="BB539" s="136"/>
      <c r="BC539" s="136"/>
      <c r="BD539" s="136"/>
      <c r="BE539" s="136"/>
      <c r="BF539" s="136"/>
      <c r="BG539" s="136"/>
      <c r="BH539" s="136"/>
      <c r="BI539" s="136"/>
      <c r="BJ539" s="136"/>
      <c r="BK539" s="136"/>
      <c r="BL539" s="136"/>
      <c r="BM539" s="136"/>
      <c r="BN539" s="136"/>
      <c r="BO539" s="136"/>
      <c r="BP539" s="136"/>
      <c r="BQ539" s="136"/>
      <c r="BR539" s="136"/>
      <c r="BS539" s="136"/>
      <c r="BT539" s="136"/>
      <c r="BU539" s="136"/>
      <c r="BV539" s="136"/>
      <c r="BW539" s="136"/>
      <c r="BX539" s="136"/>
      <c r="BY539" s="136"/>
      <c r="BZ539" s="136"/>
      <c r="CA539" s="136"/>
      <c r="CB539" s="136"/>
      <c r="CC539" s="136"/>
      <c r="CD539" s="136"/>
      <c r="CE539" s="136"/>
      <c r="CF539" s="211"/>
      <c r="CG539" s="136"/>
      <c r="CH539" s="136"/>
      <c r="CI539" s="136"/>
      <c r="CJ539" s="136"/>
      <c r="CK539" s="136"/>
      <c r="CL539" s="136"/>
      <c r="CM539" s="136"/>
      <c r="CN539" s="136"/>
      <c r="CO539" s="136"/>
      <c r="CP539" s="136"/>
      <c r="CQ539" s="136"/>
      <c r="CR539" s="136"/>
      <c r="CS539" s="136"/>
      <c r="CT539" s="136"/>
      <c r="CU539" s="136"/>
      <c r="CV539" s="136"/>
      <c r="CW539" s="136"/>
      <c r="CX539" s="136"/>
      <c r="CY539" s="136"/>
      <c r="CZ539" s="136"/>
      <c r="DA539" s="136"/>
      <c r="DB539" s="136"/>
      <c r="DC539" s="211"/>
      <c r="DD539" s="136"/>
      <c r="DE539" s="136"/>
      <c r="DF539" s="136"/>
      <c r="DG539" s="136"/>
      <c r="DH539" s="136"/>
      <c r="DI539" s="136"/>
      <c r="DJ539" s="136"/>
      <c r="DK539" s="136"/>
      <c r="DL539" s="136"/>
      <c r="DM539" s="136"/>
      <c r="DN539" s="136"/>
      <c r="DO539" s="136"/>
      <c r="DP539" s="136"/>
      <c r="DQ539" s="136"/>
      <c r="DR539" s="136"/>
      <c r="DS539" s="136"/>
      <c r="DT539" s="136"/>
      <c r="DU539" s="136"/>
      <c r="DV539" s="136"/>
      <c r="DW539" s="136"/>
      <c r="DX539" s="136"/>
    </row>
    <row r="540" spans="1:128" ht="12.75" customHeight="1">
      <c r="A540" s="136"/>
      <c r="B540" s="136"/>
      <c r="C540" s="136"/>
      <c r="D540" s="136"/>
      <c r="E540" s="136"/>
      <c r="F540" s="136"/>
      <c r="G540" s="136"/>
      <c r="H540" s="136"/>
      <c r="I540" s="136"/>
      <c r="J540" s="136"/>
      <c r="K540" s="136"/>
      <c r="L540" s="136"/>
      <c r="M540" s="136"/>
      <c r="N540" s="136"/>
      <c r="O540" s="136"/>
      <c r="P540" s="136"/>
      <c r="Q540" s="136"/>
      <c r="R540" s="136"/>
      <c r="S540" s="136"/>
      <c r="T540" s="136"/>
      <c r="U540" s="136"/>
      <c r="V540" s="136"/>
      <c r="W540" s="136"/>
      <c r="X540" s="136"/>
      <c r="Y540" s="136"/>
      <c r="Z540" s="136"/>
      <c r="AA540" s="136"/>
      <c r="AB540" s="136"/>
      <c r="AC540" s="136"/>
      <c r="AD540" s="136"/>
      <c r="AE540" s="136"/>
      <c r="AF540" s="136"/>
      <c r="AG540" s="136"/>
      <c r="AH540" s="136"/>
      <c r="AI540" s="136"/>
      <c r="AJ540" s="136"/>
      <c r="AK540" s="136"/>
      <c r="AL540" s="136"/>
      <c r="AM540" s="136"/>
      <c r="AN540" s="136"/>
      <c r="AO540" s="136"/>
      <c r="AP540" s="136"/>
      <c r="AQ540" s="136"/>
      <c r="AR540" s="211"/>
      <c r="AS540" s="136"/>
      <c r="AT540" s="136"/>
      <c r="AU540" s="136"/>
      <c r="AV540" s="136"/>
      <c r="AW540" s="136"/>
      <c r="AX540" s="136"/>
      <c r="AY540" s="136"/>
      <c r="AZ540" s="136"/>
      <c r="BA540" s="136"/>
      <c r="BB540" s="136"/>
      <c r="BC540" s="136"/>
      <c r="BD540" s="136"/>
      <c r="BE540" s="136"/>
      <c r="BF540" s="136"/>
      <c r="BG540" s="136"/>
      <c r="BH540" s="136"/>
      <c r="BI540" s="136"/>
      <c r="BJ540" s="136"/>
      <c r="BK540" s="136"/>
      <c r="BL540" s="136"/>
      <c r="BM540" s="136"/>
      <c r="BN540" s="136"/>
      <c r="BO540" s="136"/>
      <c r="BP540" s="136"/>
      <c r="BQ540" s="136"/>
      <c r="BR540" s="136"/>
      <c r="BS540" s="136"/>
      <c r="BT540" s="136"/>
      <c r="BU540" s="136"/>
      <c r="BV540" s="136"/>
      <c r="BW540" s="136"/>
      <c r="BX540" s="136"/>
      <c r="BY540" s="136"/>
      <c r="BZ540" s="136"/>
      <c r="CA540" s="136"/>
      <c r="CB540" s="136"/>
      <c r="CC540" s="136"/>
      <c r="CD540" s="136"/>
      <c r="CE540" s="136"/>
      <c r="CF540" s="211"/>
      <c r="CG540" s="136"/>
      <c r="CH540" s="136"/>
      <c r="CI540" s="136"/>
      <c r="CJ540" s="136"/>
      <c r="CK540" s="136"/>
      <c r="CL540" s="136"/>
      <c r="CM540" s="136"/>
      <c r="CN540" s="136"/>
      <c r="CO540" s="136"/>
      <c r="CP540" s="136"/>
      <c r="CQ540" s="136"/>
      <c r="CR540" s="136"/>
      <c r="CS540" s="136"/>
      <c r="CT540" s="136"/>
      <c r="CU540" s="136"/>
      <c r="CV540" s="136"/>
      <c r="CW540" s="136"/>
      <c r="CX540" s="136"/>
      <c r="CY540" s="136"/>
      <c r="CZ540" s="136"/>
      <c r="DA540" s="136"/>
      <c r="DB540" s="136"/>
      <c r="DC540" s="211"/>
      <c r="DD540" s="136"/>
      <c r="DE540" s="136"/>
      <c r="DF540" s="136"/>
      <c r="DG540" s="136"/>
      <c r="DH540" s="136"/>
      <c r="DI540" s="136"/>
      <c r="DJ540" s="136"/>
      <c r="DK540" s="136"/>
      <c r="DL540" s="136"/>
      <c r="DM540" s="136"/>
      <c r="DN540" s="136"/>
      <c r="DO540" s="136"/>
      <c r="DP540" s="136"/>
      <c r="DQ540" s="136"/>
      <c r="DR540" s="136"/>
      <c r="DS540" s="136"/>
      <c r="DT540" s="136"/>
      <c r="DU540" s="136"/>
      <c r="DV540" s="136"/>
      <c r="DW540" s="136"/>
      <c r="DX540" s="136"/>
    </row>
    <row r="541" spans="1:128" ht="12.75" customHeight="1">
      <c r="A541" s="136"/>
      <c r="B541" s="136"/>
      <c r="C541" s="136"/>
      <c r="D541" s="136"/>
      <c r="E541" s="136"/>
      <c r="F541" s="136"/>
      <c r="G541" s="136"/>
      <c r="H541" s="136"/>
      <c r="I541" s="136"/>
      <c r="J541" s="136"/>
      <c r="K541" s="136"/>
      <c r="L541" s="136"/>
      <c r="M541" s="136"/>
      <c r="N541" s="136"/>
      <c r="O541" s="136"/>
      <c r="P541" s="136"/>
      <c r="Q541" s="136"/>
      <c r="R541" s="136"/>
      <c r="S541" s="136"/>
      <c r="T541" s="136"/>
      <c r="U541" s="136"/>
      <c r="V541" s="136"/>
      <c r="W541" s="136"/>
      <c r="X541" s="136"/>
      <c r="Y541" s="136"/>
      <c r="Z541" s="136"/>
      <c r="AA541" s="136"/>
      <c r="AB541" s="136"/>
      <c r="AC541" s="136"/>
      <c r="AD541" s="136"/>
      <c r="AE541" s="136"/>
      <c r="AF541" s="136"/>
      <c r="AG541" s="136"/>
      <c r="AH541" s="136"/>
      <c r="AI541" s="136"/>
      <c r="AJ541" s="136"/>
      <c r="AK541" s="136"/>
      <c r="AL541" s="136"/>
      <c r="AM541" s="136"/>
      <c r="AN541" s="136"/>
      <c r="AO541" s="136"/>
      <c r="AP541" s="136"/>
      <c r="AQ541" s="136"/>
      <c r="AR541" s="211"/>
      <c r="AS541" s="136"/>
      <c r="AT541" s="136"/>
      <c r="AU541" s="136"/>
      <c r="AV541" s="136"/>
      <c r="AW541" s="136"/>
      <c r="AX541" s="136"/>
      <c r="AY541" s="136"/>
      <c r="AZ541" s="136"/>
      <c r="BA541" s="136"/>
      <c r="BB541" s="136"/>
      <c r="BC541" s="136"/>
      <c r="BD541" s="136"/>
      <c r="BE541" s="136"/>
      <c r="BF541" s="136"/>
      <c r="BG541" s="136"/>
      <c r="BH541" s="136"/>
      <c r="BI541" s="136"/>
      <c r="BJ541" s="136"/>
      <c r="BK541" s="136"/>
      <c r="BL541" s="136"/>
      <c r="BM541" s="136"/>
      <c r="BN541" s="136"/>
      <c r="BO541" s="136"/>
      <c r="BP541" s="136"/>
      <c r="BQ541" s="136"/>
      <c r="BR541" s="136"/>
      <c r="BS541" s="136"/>
      <c r="BT541" s="136"/>
      <c r="BU541" s="136"/>
      <c r="BV541" s="136"/>
      <c r="BW541" s="136"/>
      <c r="BX541" s="136"/>
      <c r="BY541" s="136"/>
      <c r="BZ541" s="136"/>
      <c r="CA541" s="136"/>
      <c r="CB541" s="136"/>
      <c r="CC541" s="136"/>
      <c r="CD541" s="136"/>
      <c r="CE541" s="136"/>
      <c r="CF541" s="211"/>
      <c r="CG541" s="136"/>
      <c r="CH541" s="136"/>
      <c r="CI541" s="136"/>
      <c r="CJ541" s="136"/>
      <c r="CK541" s="136"/>
      <c r="CL541" s="136"/>
      <c r="CM541" s="136"/>
      <c r="CN541" s="136"/>
      <c r="CO541" s="136"/>
      <c r="CP541" s="136"/>
      <c r="CQ541" s="136"/>
      <c r="CR541" s="136"/>
      <c r="CS541" s="136"/>
      <c r="CT541" s="136"/>
      <c r="CU541" s="136"/>
      <c r="CV541" s="136"/>
      <c r="CW541" s="136"/>
      <c r="CX541" s="136"/>
      <c r="CY541" s="136"/>
      <c r="CZ541" s="136"/>
      <c r="DA541" s="136"/>
      <c r="DB541" s="136"/>
      <c r="DC541" s="211"/>
      <c r="DD541" s="136"/>
      <c r="DE541" s="136"/>
      <c r="DF541" s="136"/>
      <c r="DG541" s="136"/>
      <c r="DH541" s="136"/>
      <c r="DI541" s="136"/>
      <c r="DJ541" s="136"/>
      <c r="DK541" s="136"/>
      <c r="DL541" s="136"/>
      <c r="DM541" s="136"/>
      <c r="DN541" s="136"/>
      <c r="DO541" s="136"/>
      <c r="DP541" s="136"/>
      <c r="DQ541" s="136"/>
      <c r="DR541" s="136"/>
      <c r="DS541" s="136"/>
      <c r="DT541" s="136"/>
      <c r="DU541" s="136"/>
      <c r="DV541" s="136"/>
      <c r="DW541" s="136"/>
      <c r="DX541" s="136"/>
    </row>
    <row r="542" spans="1:128" ht="12.75" customHeight="1">
      <c r="A542" s="136"/>
      <c r="B542" s="136"/>
      <c r="C542" s="136"/>
      <c r="D542" s="136"/>
      <c r="E542" s="136"/>
      <c r="F542" s="136"/>
      <c r="G542" s="136"/>
      <c r="H542" s="136"/>
      <c r="I542" s="136"/>
      <c r="J542" s="136"/>
      <c r="K542" s="136"/>
      <c r="L542" s="136"/>
      <c r="M542" s="136"/>
      <c r="N542" s="136"/>
      <c r="O542" s="136"/>
      <c r="P542" s="136"/>
      <c r="Q542" s="136"/>
      <c r="R542" s="136"/>
      <c r="S542" s="136"/>
      <c r="T542" s="136"/>
      <c r="U542" s="136"/>
      <c r="V542" s="136"/>
      <c r="W542" s="136"/>
      <c r="X542" s="136"/>
      <c r="Y542" s="136"/>
      <c r="Z542" s="136"/>
      <c r="AA542" s="136"/>
      <c r="AB542" s="136"/>
      <c r="AC542" s="136"/>
      <c r="AD542" s="136"/>
      <c r="AE542" s="136"/>
      <c r="AF542" s="136"/>
      <c r="AG542" s="136"/>
      <c r="AH542" s="136"/>
      <c r="AI542" s="136"/>
      <c r="AJ542" s="136"/>
      <c r="AK542" s="136"/>
      <c r="AL542" s="136"/>
      <c r="AM542" s="136"/>
      <c r="AN542" s="136"/>
      <c r="AO542" s="136"/>
      <c r="AP542" s="136"/>
      <c r="AQ542" s="136"/>
      <c r="AR542" s="211"/>
      <c r="AS542" s="136"/>
      <c r="AT542" s="136"/>
      <c r="AU542" s="136"/>
      <c r="AV542" s="136"/>
      <c r="AW542" s="136"/>
      <c r="AX542" s="136"/>
      <c r="AY542" s="136"/>
      <c r="AZ542" s="136"/>
      <c r="BA542" s="136"/>
      <c r="BB542" s="136"/>
      <c r="BC542" s="136"/>
      <c r="BD542" s="136"/>
      <c r="BE542" s="136"/>
      <c r="BF542" s="136"/>
      <c r="BG542" s="136"/>
      <c r="BH542" s="136"/>
      <c r="BI542" s="136"/>
      <c r="BJ542" s="136"/>
      <c r="BK542" s="136"/>
      <c r="BL542" s="136"/>
      <c r="BM542" s="136"/>
      <c r="BN542" s="136"/>
      <c r="BO542" s="136"/>
      <c r="BP542" s="136"/>
      <c r="BQ542" s="136"/>
      <c r="BR542" s="136"/>
      <c r="BS542" s="136"/>
      <c r="BT542" s="136"/>
      <c r="BU542" s="136"/>
      <c r="BV542" s="136"/>
      <c r="BW542" s="136"/>
      <c r="BX542" s="136"/>
      <c r="BY542" s="136"/>
      <c r="BZ542" s="136"/>
      <c r="CA542" s="136"/>
      <c r="CB542" s="136"/>
      <c r="CC542" s="136"/>
      <c r="CD542" s="136"/>
      <c r="CE542" s="136"/>
      <c r="CF542" s="211"/>
      <c r="CG542" s="136"/>
      <c r="CH542" s="136"/>
      <c r="CI542" s="136"/>
      <c r="CJ542" s="136"/>
      <c r="CK542" s="136"/>
      <c r="CL542" s="136"/>
      <c r="CM542" s="136"/>
      <c r="CN542" s="136"/>
      <c r="CO542" s="136"/>
      <c r="CP542" s="136"/>
      <c r="CQ542" s="136"/>
      <c r="CR542" s="136"/>
      <c r="CS542" s="136"/>
      <c r="CT542" s="136"/>
      <c r="CU542" s="136"/>
      <c r="CV542" s="136"/>
      <c r="CW542" s="136"/>
      <c r="CX542" s="136"/>
      <c r="CY542" s="136"/>
      <c r="CZ542" s="136"/>
      <c r="DA542" s="136"/>
      <c r="DB542" s="136"/>
      <c r="DC542" s="211"/>
      <c r="DD542" s="136"/>
      <c r="DE542" s="136"/>
      <c r="DF542" s="136"/>
      <c r="DG542" s="136"/>
      <c r="DH542" s="136"/>
      <c r="DI542" s="136"/>
      <c r="DJ542" s="136"/>
      <c r="DK542" s="136"/>
      <c r="DL542" s="136"/>
      <c r="DM542" s="136"/>
      <c r="DN542" s="136"/>
      <c r="DO542" s="136"/>
      <c r="DP542" s="136"/>
      <c r="DQ542" s="136"/>
      <c r="DR542" s="136"/>
      <c r="DS542" s="136"/>
      <c r="DT542" s="136"/>
      <c r="DU542" s="136"/>
      <c r="DV542" s="136"/>
      <c r="DW542" s="136"/>
      <c r="DX542" s="136"/>
    </row>
    <row r="543" spans="1:128" ht="12.75" customHeight="1">
      <c r="A543" s="136"/>
      <c r="B543" s="136"/>
      <c r="C543" s="136"/>
      <c r="D543" s="136"/>
      <c r="E543" s="136"/>
      <c r="F543" s="136"/>
      <c r="G543" s="136"/>
      <c r="H543" s="136"/>
      <c r="I543" s="136"/>
      <c r="J543" s="136"/>
      <c r="K543" s="136"/>
      <c r="L543" s="136"/>
      <c r="M543" s="136"/>
      <c r="N543" s="136"/>
      <c r="O543" s="136"/>
      <c r="P543" s="136"/>
      <c r="Q543" s="136"/>
      <c r="R543" s="136"/>
      <c r="S543" s="136"/>
      <c r="T543" s="136"/>
      <c r="U543" s="136"/>
      <c r="V543" s="136"/>
      <c r="W543" s="136"/>
      <c r="X543" s="136"/>
      <c r="Y543" s="136"/>
      <c r="Z543" s="136"/>
      <c r="AA543" s="136"/>
      <c r="AB543" s="136"/>
      <c r="AC543" s="136"/>
      <c r="AD543" s="136"/>
      <c r="AE543" s="136"/>
      <c r="AF543" s="136"/>
      <c r="AG543" s="136"/>
      <c r="AH543" s="136"/>
      <c r="AI543" s="136"/>
      <c r="AJ543" s="136"/>
      <c r="AK543" s="136"/>
      <c r="AL543" s="136"/>
      <c r="AM543" s="136"/>
      <c r="AN543" s="136"/>
      <c r="AO543" s="136"/>
      <c r="AP543" s="136"/>
      <c r="AQ543" s="136"/>
      <c r="AR543" s="211"/>
      <c r="AS543" s="136"/>
      <c r="AT543" s="136"/>
      <c r="AU543" s="136"/>
      <c r="AV543" s="136"/>
      <c r="AW543" s="136"/>
      <c r="AX543" s="136"/>
      <c r="AY543" s="136"/>
      <c r="AZ543" s="136"/>
      <c r="BA543" s="136"/>
      <c r="BB543" s="136"/>
      <c r="BC543" s="136"/>
      <c r="BD543" s="136"/>
      <c r="BE543" s="136"/>
      <c r="BF543" s="136"/>
      <c r="BG543" s="136"/>
      <c r="BH543" s="136"/>
      <c r="BI543" s="136"/>
      <c r="BJ543" s="136"/>
      <c r="BK543" s="136"/>
      <c r="BL543" s="136"/>
      <c r="BM543" s="136"/>
      <c r="BN543" s="136"/>
      <c r="BO543" s="136"/>
      <c r="BP543" s="136"/>
      <c r="BQ543" s="136"/>
      <c r="BR543" s="136"/>
      <c r="BS543" s="136"/>
      <c r="BT543" s="136"/>
      <c r="BU543" s="136"/>
      <c r="BV543" s="136"/>
      <c r="BW543" s="136"/>
      <c r="BX543" s="136"/>
      <c r="BY543" s="136"/>
      <c r="BZ543" s="136"/>
      <c r="CA543" s="136"/>
      <c r="CB543" s="136"/>
      <c r="CC543" s="136"/>
      <c r="CD543" s="136"/>
      <c r="CE543" s="136"/>
      <c r="CF543" s="211"/>
      <c r="CG543" s="136"/>
      <c r="CH543" s="136"/>
      <c r="CI543" s="136"/>
      <c r="CJ543" s="136"/>
      <c r="CK543" s="136"/>
      <c r="CL543" s="136"/>
      <c r="CM543" s="136"/>
      <c r="CN543" s="136"/>
      <c r="CO543" s="136"/>
      <c r="CP543" s="136"/>
      <c r="CQ543" s="136"/>
      <c r="CR543" s="136"/>
      <c r="CS543" s="136"/>
      <c r="CT543" s="136"/>
      <c r="CU543" s="136"/>
      <c r="CV543" s="136"/>
      <c r="CW543" s="136"/>
      <c r="CX543" s="136"/>
      <c r="CY543" s="136"/>
      <c r="CZ543" s="136"/>
      <c r="DA543" s="136"/>
      <c r="DB543" s="136"/>
      <c r="DC543" s="211"/>
      <c r="DD543" s="136"/>
      <c r="DE543" s="136"/>
      <c r="DF543" s="136"/>
      <c r="DG543" s="136"/>
      <c r="DH543" s="136"/>
      <c r="DI543" s="136"/>
      <c r="DJ543" s="136"/>
      <c r="DK543" s="136"/>
      <c r="DL543" s="136"/>
      <c r="DM543" s="136"/>
      <c r="DN543" s="136"/>
      <c r="DO543" s="136"/>
      <c r="DP543" s="136"/>
      <c r="DQ543" s="136"/>
      <c r="DR543" s="136"/>
      <c r="DS543" s="136"/>
      <c r="DT543" s="136"/>
      <c r="DU543" s="136"/>
      <c r="DV543" s="136"/>
      <c r="DW543" s="136"/>
      <c r="DX543" s="136"/>
    </row>
    <row r="544" spans="1:128" ht="12.75" customHeight="1">
      <c r="A544" s="136"/>
      <c r="B544" s="136"/>
      <c r="C544" s="136"/>
      <c r="D544" s="136"/>
      <c r="E544" s="136"/>
      <c r="F544" s="136"/>
      <c r="G544" s="136"/>
      <c r="H544" s="136"/>
      <c r="I544" s="136"/>
      <c r="J544" s="136"/>
      <c r="K544" s="136"/>
      <c r="L544" s="136"/>
      <c r="M544" s="136"/>
      <c r="N544" s="136"/>
      <c r="O544" s="136"/>
      <c r="P544" s="136"/>
      <c r="Q544" s="136"/>
      <c r="R544" s="136"/>
      <c r="S544" s="136"/>
      <c r="T544" s="136"/>
      <c r="U544" s="136"/>
      <c r="V544" s="136"/>
      <c r="W544" s="136"/>
      <c r="X544" s="136"/>
      <c r="Y544" s="136"/>
      <c r="Z544" s="136"/>
      <c r="AA544" s="136"/>
      <c r="AB544" s="136"/>
      <c r="AC544" s="136"/>
      <c r="AD544" s="136"/>
      <c r="AE544" s="136"/>
      <c r="AF544" s="136"/>
      <c r="AG544" s="136"/>
      <c r="AH544" s="136"/>
      <c r="AI544" s="136"/>
      <c r="AJ544" s="136"/>
      <c r="AK544" s="136"/>
      <c r="AL544" s="136"/>
      <c r="AM544" s="136"/>
      <c r="AN544" s="136"/>
      <c r="AO544" s="136"/>
      <c r="AP544" s="136"/>
      <c r="AQ544" s="136"/>
      <c r="AR544" s="211"/>
      <c r="AS544" s="136"/>
      <c r="AT544" s="136"/>
      <c r="AU544" s="136"/>
      <c r="AV544" s="136"/>
      <c r="AW544" s="136"/>
      <c r="AX544" s="136"/>
      <c r="AY544" s="136"/>
      <c r="AZ544" s="136"/>
      <c r="BA544" s="136"/>
      <c r="BB544" s="136"/>
      <c r="BC544" s="136"/>
      <c r="BD544" s="136"/>
      <c r="BE544" s="136"/>
      <c r="BF544" s="136"/>
      <c r="BG544" s="136"/>
      <c r="BH544" s="136"/>
      <c r="BI544" s="136"/>
      <c r="BJ544" s="136"/>
      <c r="BK544" s="136"/>
      <c r="BL544" s="136"/>
      <c r="BM544" s="136"/>
      <c r="BN544" s="136"/>
      <c r="BO544" s="136"/>
      <c r="BP544" s="136"/>
      <c r="BQ544" s="136"/>
      <c r="BR544" s="136"/>
      <c r="BS544" s="136"/>
      <c r="BT544" s="136"/>
      <c r="BU544" s="136"/>
      <c r="BV544" s="136"/>
      <c r="BW544" s="136"/>
      <c r="BX544" s="136"/>
      <c r="BY544" s="136"/>
      <c r="BZ544" s="136"/>
      <c r="CA544" s="136"/>
      <c r="CB544" s="136"/>
      <c r="CC544" s="136"/>
      <c r="CD544" s="136"/>
      <c r="CE544" s="136"/>
      <c r="CF544" s="211"/>
      <c r="CG544" s="136"/>
      <c r="CH544" s="136"/>
      <c r="CI544" s="136"/>
      <c r="CJ544" s="136"/>
      <c r="CK544" s="136"/>
      <c r="CL544" s="136"/>
      <c r="CM544" s="136"/>
      <c r="CN544" s="136"/>
      <c r="CO544" s="136"/>
      <c r="CP544" s="136"/>
      <c r="CQ544" s="136"/>
      <c r="CR544" s="136"/>
      <c r="CS544" s="136"/>
      <c r="CT544" s="136"/>
      <c r="CU544" s="136"/>
      <c r="CV544" s="136"/>
      <c r="CW544" s="136"/>
      <c r="CX544" s="136"/>
      <c r="CY544" s="136"/>
      <c r="CZ544" s="136"/>
      <c r="DA544" s="136"/>
      <c r="DB544" s="136"/>
      <c r="DC544" s="211"/>
      <c r="DD544" s="136"/>
      <c r="DE544" s="136"/>
      <c r="DF544" s="136"/>
      <c r="DG544" s="136"/>
      <c r="DH544" s="136"/>
      <c r="DI544" s="136"/>
      <c r="DJ544" s="136"/>
      <c r="DK544" s="136"/>
      <c r="DL544" s="136"/>
      <c r="DM544" s="136"/>
      <c r="DN544" s="136"/>
      <c r="DO544" s="136"/>
      <c r="DP544" s="136"/>
      <c r="DQ544" s="136"/>
      <c r="DR544" s="136"/>
      <c r="DS544" s="136"/>
      <c r="DT544" s="136"/>
      <c r="DU544" s="136"/>
      <c r="DV544" s="136"/>
      <c r="DW544" s="136"/>
      <c r="DX544" s="136"/>
    </row>
    <row r="545" spans="1:128" ht="12.75" customHeight="1">
      <c r="A545" s="136"/>
      <c r="B545" s="136"/>
      <c r="C545" s="136"/>
      <c r="D545" s="136"/>
      <c r="E545" s="136"/>
      <c r="F545" s="136"/>
      <c r="G545" s="136"/>
      <c r="H545" s="136"/>
      <c r="I545" s="136"/>
      <c r="J545" s="136"/>
      <c r="K545" s="136"/>
      <c r="L545" s="136"/>
      <c r="M545" s="136"/>
      <c r="N545" s="136"/>
      <c r="O545" s="136"/>
      <c r="P545" s="136"/>
      <c r="Q545" s="136"/>
      <c r="R545" s="136"/>
      <c r="S545" s="136"/>
      <c r="T545" s="136"/>
      <c r="U545" s="136"/>
      <c r="V545" s="136"/>
      <c r="W545" s="136"/>
      <c r="X545" s="136"/>
      <c r="Y545" s="136"/>
      <c r="Z545" s="136"/>
      <c r="AA545" s="136"/>
      <c r="AB545" s="136"/>
      <c r="AC545" s="136"/>
      <c r="AD545" s="136"/>
      <c r="AE545" s="136"/>
      <c r="AF545" s="136"/>
      <c r="AG545" s="136"/>
      <c r="AH545" s="136"/>
      <c r="AI545" s="136"/>
      <c r="AJ545" s="136"/>
      <c r="AK545" s="136"/>
      <c r="AL545" s="136"/>
      <c r="AM545" s="136"/>
      <c r="AN545" s="136"/>
      <c r="AO545" s="136"/>
      <c r="AP545" s="136"/>
      <c r="AQ545" s="136"/>
      <c r="AR545" s="211"/>
      <c r="AS545" s="136"/>
      <c r="AT545" s="136"/>
      <c r="AU545" s="136"/>
      <c r="AV545" s="136"/>
      <c r="AW545" s="136"/>
      <c r="AX545" s="136"/>
      <c r="AY545" s="136"/>
      <c r="AZ545" s="136"/>
      <c r="BA545" s="136"/>
      <c r="BB545" s="136"/>
      <c r="BC545" s="136"/>
      <c r="BD545" s="136"/>
      <c r="BE545" s="136"/>
      <c r="BF545" s="136"/>
      <c r="BG545" s="136"/>
      <c r="BH545" s="136"/>
      <c r="BI545" s="136"/>
      <c r="BJ545" s="136"/>
      <c r="BK545" s="136"/>
      <c r="BL545" s="136"/>
      <c r="BM545" s="136"/>
      <c r="BN545" s="136"/>
      <c r="BO545" s="136"/>
      <c r="BP545" s="136"/>
      <c r="BQ545" s="136"/>
      <c r="BR545" s="136"/>
      <c r="BS545" s="136"/>
      <c r="BT545" s="136"/>
      <c r="BU545" s="136"/>
      <c r="BV545" s="136"/>
      <c r="BW545" s="136"/>
      <c r="BX545" s="136"/>
      <c r="BY545" s="136"/>
      <c r="BZ545" s="136"/>
      <c r="CA545" s="136"/>
      <c r="CB545" s="136"/>
      <c r="CC545" s="136"/>
      <c r="CD545" s="136"/>
      <c r="CE545" s="136"/>
      <c r="CF545" s="211"/>
      <c r="CG545" s="136"/>
      <c r="CH545" s="136"/>
      <c r="CI545" s="136"/>
      <c r="CJ545" s="136"/>
      <c r="CK545" s="136"/>
      <c r="CL545" s="136"/>
      <c r="CM545" s="136"/>
      <c r="CN545" s="136"/>
      <c r="CO545" s="136"/>
      <c r="CP545" s="136"/>
      <c r="CQ545" s="136"/>
      <c r="CR545" s="136"/>
      <c r="CS545" s="136"/>
      <c r="CT545" s="136"/>
      <c r="CU545" s="136"/>
      <c r="CV545" s="136"/>
      <c r="CW545" s="136"/>
      <c r="CX545" s="136"/>
      <c r="CY545" s="136"/>
      <c r="CZ545" s="136"/>
      <c r="DA545" s="136"/>
      <c r="DB545" s="136"/>
      <c r="DC545" s="211"/>
      <c r="DD545" s="136"/>
      <c r="DE545" s="136"/>
      <c r="DF545" s="136"/>
      <c r="DG545" s="136"/>
      <c r="DH545" s="136"/>
      <c r="DI545" s="136"/>
      <c r="DJ545" s="136"/>
      <c r="DK545" s="136"/>
      <c r="DL545" s="136"/>
      <c r="DM545" s="136"/>
      <c r="DN545" s="136"/>
      <c r="DO545" s="136"/>
      <c r="DP545" s="136"/>
      <c r="DQ545" s="136"/>
      <c r="DR545" s="136"/>
      <c r="DS545" s="136"/>
      <c r="DT545" s="136"/>
      <c r="DU545" s="136"/>
      <c r="DV545" s="136"/>
      <c r="DW545" s="136"/>
      <c r="DX545" s="136"/>
    </row>
    <row r="546" spans="1:128" ht="12.75" customHeight="1">
      <c r="A546" s="136"/>
      <c r="B546" s="136"/>
      <c r="C546" s="136"/>
      <c r="D546" s="136"/>
      <c r="E546" s="136"/>
      <c r="F546" s="136"/>
      <c r="G546" s="136"/>
      <c r="H546" s="136"/>
      <c r="I546" s="136"/>
      <c r="J546" s="136"/>
      <c r="K546" s="136"/>
      <c r="L546" s="136"/>
      <c r="M546" s="136"/>
      <c r="N546" s="136"/>
      <c r="O546" s="136"/>
      <c r="P546" s="136"/>
      <c r="Q546" s="136"/>
      <c r="R546" s="136"/>
      <c r="S546" s="136"/>
      <c r="T546" s="136"/>
      <c r="U546" s="136"/>
      <c r="V546" s="136"/>
      <c r="W546" s="136"/>
      <c r="X546" s="136"/>
      <c r="Y546" s="136"/>
      <c r="Z546" s="136"/>
      <c r="AA546" s="136"/>
      <c r="AB546" s="136"/>
      <c r="AC546" s="136"/>
      <c r="AD546" s="136"/>
      <c r="AE546" s="136"/>
      <c r="AF546" s="136"/>
      <c r="AG546" s="136"/>
      <c r="AH546" s="136"/>
      <c r="AI546" s="136"/>
      <c r="AJ546" s="136"/>
      <c r="AK546" s="136"/>
      <c r="AL546" s="136"/>
      <c r="AM546" s="136"/>
      <c r="AN546" s="136"/>
      <c r="AO546" s="136"/>
      <c r="AP546" s="136"/>
      <c r="AQ546" s="136"/>
      <c r="AR546" s="211"/>
      <c r="AS546" s="136"/>
      <c r="AT546" s="136"/>
      <c r="AU546" s="136"/>
      <c r="AV546" s="136"/>
      <c r="AW546" s="136"/>
      <c r="AX546" s="136"/>
      <c r="AY546" s="136"/>
      <c r="AZ546" s="136"/>
      <c r="BA546" s="136"/>
      <c r="BB546" s="136"/>
      <c r="BC546" s="136"/>
      <c r="BD546" s="136"/>
      <c r="BE546" s="136"/>
      <c r="BF546" s="136"/>
      <c r="BG546" s="136"/>
      <c r="BH546" s="136"/>
      <c r="BI546" s="136"/>
      <c r="BJ546" s="136"/>
      <c r="BK546" s="136"/>
      <c r="BL546" s="136"/>
      <c r="BM546" s="136"/>
      <c r="BN546" s="136"/>
      <c r="BO546" s="136"/>
      <c r="BP546" s="136"/>
      <c r="BQ546" s="136"/>
      <c r="BR546" s="136"/>
      <c r="BS546" s="136"/>
      <c r="BT546" s="136"/>
      <c r="BU546" s="136"/>
      <c r="BV546" s="136"/>
      <c r="BW546" s="136"/>
      <c r="BX546" s="136"/>
      <c r="BY546" s="136"/>
      <c r="BZ546" s="136"/>
      <c r="CA546" s="136"/>
      <c r="CB546" s="136"/>
      <c r="CC546" s="136"/>
      <c r="CD546" s="136"/>
      <c r="CE546" s="136"/>
      <c r="CF546" s="211"/>
      <c r="CG546" s="136"/>
      <c r="CH546" s="136"/>
      <c r="CI546" s="136"/>
      <c r="CJ546" s="136"/>
      <c r="CK546" s="136"/>
      <c r="CL546" s="136"/>
      <c r="CM546" s="136"/>
      <c r="CN546" s="136"/>
      <c r="CO546" s="136"/>
      <c r="CP546" s="136"/>
      <c r="CQ546" s="136"/>
      <c r="CR546" s="136"/>
      <c r="CS546" s="136"/>
      <c r="CT546" s="136"/>
      <c r="CU546" s="136"/>
      <c r="CV546" s="136"/>
      <c r="CW546" s="136"/>
      <c r="CX546" s="136"/>
      <c r="CY546" s="136"/>
      <c r="CZ546" s="136"/>
      <c r="DA546" s="136"/>
      <c r="DB546" s="136"/>
      <c r="DC546" s="211"/>
      <c r="DD546" s="136"/>
      <c r="DE546" s="136"/>
      <c r="DF546" s="136"/>
      <c r="DG546" s="136"/>
      <c r="DH546" s="136"/>
      <c r="DI546" s="136"/>
      <c r="DJ546" s="136"/>
      <c r="DK546" s="136"/>
      <c r="DL546" s="136"/>
      <c r="DM546" s="136"/>
      <c r="DN546" s="136"/>
      <c r="DO546" s="136"/>
      <c r="DP546" s="136"/>
      <c r="DQ546" s="136"/>
      <c r="DR546" s="136"/>
      <c r="DS546" s="136"/>
      <c r="DT546" s="136"/>
      <c r="DU546" s="136"/>
      <c r="DV546" s="136"/>
      <c r="DW546" s="136"/>
      <c r="DX546" s="136"/>
    </row>
    <row r="547" spans="1:128" ht="12.75" customHeight="1">
      <c r="A547" s="136"/>
      <c r="B547" s="136"/>
      <c r="C547" s="136"/>
      <c r="D547" s="136"/>
      <c r="E547" s="136"/>
      <c r="F547" s="136"/>
      <c r="G547" s="136"/>
      <c r="H547" s="136"/>
      <c r="I547" s="136"/>
      <c r="J547" s="136"/>
      <c r="K547" s="136"/>
      <c r="L547" s="136"/>
      <c r="M547" s="136"/>
      <c r="N547" s="136"/>
      <c r="O547" s="136"/>
      <c r="P547" s="136"/>
      <c r="Q547" s="136"/>
      <c r="R547" s="136"/>
      <c r="S547" s="136"/>
      <c r="T547" s="136"/>
      <c r="U547" s="136"/>
      <c r="V547" s="136"/>
      <c r="W547" s="136"/>
      <c r="X547" s="136"/>
      <c r="Y547" s="136"/>
      <c r="Z547" s="136"/>
      <c r="AA547" s="136"/>
      <c r="AB547" s="136"/>
      <c r="AC547" s="136"/>
      <c r="AD547" s="136"/>
      <c r="AE547" s="136"/>
      <c r="AF547" s="136"/>
      <c r="AG547" s="136"/>
      <c r="AH547" s="136"/>
      <c r="AI547" s="136"/>
      <c r="AJ547" s="136"/>
      <c r="AK547" s="136"/>
      <c r="AL547" s="136"/>
      <c r="AM547" s="136"/>
      <c r="AN547" s="136"/>
      <c r="AO547" s="136"/>
      <c r="AP547" s="136"/>
      <c r="AQ547" s="136"/>
      <c r="AR547" s="211"/>
      <c r="AS547" s="136"/>
      <c r="AT547" s="136"/>
      <c r="AU547" s="136"/>
      <c r="AV547" s="136"/>
      <c r="AW547" s="136"/>
      <c r="AX547" s="136"/>
      <c r="AY547" s="136"/>
      <c r="AZ547" s="136"/>
      <c r="BA547" s="136"/>
      <c r="BB547" s="136"/>
      <c r="BC547" s="136"/>
      <c r="BD547" s="136"/>
      <c r="BE547" s="136"/>
      <c r="BF547" s="136"/>
      <c r="BG547" s="136"/>
      <c r="BH547" s="136"/>
      <c r="BI547" s="136"/>
      <c r="BJ547" s="136"/>
      <c r="BK547" s="136"/>
      <c r="BL547" s="136"/>
      <c r="BM547" s="136"/>
      <c r="BN547" s="136"/>
      <c r="BO547" s="136"/>
      <c r="BP547" s="136"/>
      <c r="BQ547" s="136"/>
      <c r="BR547" s="136"/>
      <c r="BS547" s="136"/>
      <c r="BT547" s="136"/>
      <c r="BU547" s="136"/>
      <c r="BV547" s="136"/>
      <c r="BW547" s="136"/>
      <c r="BX547" s="136"/>
      <c r="BY547" s="136"/>
      <c r="BZ547" s="136"/>
      <c r="CA547" s="136"/>
      <c r="CB547" s="136"/>
      <c r="CC547" s="136"/>
      <c r="CD547" s="136"/>
      <c r="CE547" s="136"/>
      <c r="CF547" s="211"/>
      <c r="CG547" s="136"/>
      <c r="CH547" s="136"/>
      <c r="CI547" s="136"/>
      <c r="CJ547" s="136"/>
      <c r="CK547" s="136"/>
      <c r="CL547" s="136"/>
      <c r="CM547" s="136"/>
      <c r="CN547" s="136"/>
      <c r="CO547" s="136"/>
      <c r="CP547" s="136"/>
      <c r="CQ547" s="136"/>
      <c r="CR547" s="136"/>
      <c r="CS547" s="136"/>
      <c r="CT547" s="136"/>
      <c r="CU547" s="136"/>
      <c r="CV547" s="136"/>
      <c r="CW547" s="136"/>
      <c r="CX547" s="136"/>
      <c r="CY547" s="136"/>
      <c r="CZ547" s="136"/>
      <c r="DA547" s="136"/>
      <c r="DB547" s="136"/>
      <c r="DC547" s="211"/>
      <c r="DD547" s="136"/>
      <c r="DE547" s="136"/>
      <c r="DF547" s="136"/>
      <c r="DG547" s="136"/>
      <c r="DH547" s="136"/>
      <c r="DI547" s="136"/>
      <c r="DJ547" s="136"/>
      <c r="DK547" s="136"/>
      <c r="DL547" s="136"/>
      <c r="DM547" s="136"/>
      <c r="DN547" s="136"/>
      <c r="DO547" s="136"/>
      <c r="DP547" s="136"/>
      <c r="DQ547" s="136"/>
      <c r="DR547" s="136"/>
      <c r="DS547" s="136"/>
      <c r="DT547" s="136"/>
      <c r="DU547" s="136"/>
      <c r="DV547" s="136"/>
      <c r="DW547" s="136"/>
      <c r="DX547" s="136"/>
    </row>
    <row r="548" spans="1:128" ht="12.75" customHeight="1">
      <c r="A548" s="136"/>
      <c r="B548" s="136"/>
      <c r="C548" s="136"/>
      <c r="D548" s="136"/>
      <c r="E548" s="136"/>
      <c r="F548" s="136"/>
      <c r="G548" s="136"/>
      <c r="H548" s="136"/>
      <c r="I548" s="136"/>
      <c r="J548" s="136"/>
      <c r="K548" s="136"/>
      <c r="L548" s="136"/>
      <c r="M548" s="136"/>
      <c r="N548" s="136"/>
      <c r="O548" s="136"/>
      <c r="P548" s="136"/>
      <c r="Q548" s="136"/>
      <c r="R548" s="136"/>
      <c r="S548" s="136"/>
      <c r="T548" s="136"/>
      <c r="U548" s="136"/>
      <c r="V548" s="136"/>
      <c r="W548" s="136"/>
      <c r="X548" s="136"/>
      <c r="Y548" s="136"/>
      <c r="Z548" s="136"/>
      <c r="AA548" s="136"/>
      <c r="AB548" s="136"/>
      <c r="AC548" s="136"/>
      <c r="AD548" s="136"/>
      <c r="AE548" s="136"/>
      <c r="AF548" s="136"/>
      <c r="AG548" s="136"/>
      <c r="AH548" s="136"/>
      <c r="AI548" s="136"/>
      <c r="AJ548" s="136"/>
      <c r="AK548" s="136"/>
      <c r="AL548" s="136"/>
      <c r="AM548" s="136"/>
      <c r="AN548" s="136"/>
      <c r="AO548" s="136"/>
      <c r="AP548" s="136"/>
      <c r="AQ548" s="136"/>
      <c r="AR548" s="211"/>
      <c r="AS548" s="136"/>
      <c r="AT548" s="136"/>
      <c r="AU548" s="136"/>
      <c r="AV548" s="136"/>
      <c r="AW548" s="136"/>
      <c r="AX548" s="136"/>
      <c r="AY548" s="136"/>
      <c r="AZ548" s="136"/>
      <c r="BA548" s="136"/>
      <c r="BB548" s="136"/>
      <c r="BC548" s="136"/>
      <c r="BD548" s="136"/>
      <c r="BE548" s="136"/>
      <c r="BF548" s="136"/>
      <c r="BG548" s="136"/>
      <c r="BH548" s="136"/>
      <c r="BI548" s="136"/>
      <c r="BJ548" s="136"/>
      <c r="BK548" s="136"/>
      <c r="BL548" s="136"/>
      <c r="BM548" s="136"/>
      <c r="BN548" s="136"/>
      <c r="BO548" s="136"/>
      <c r="BP548" s="136"/>
      <c r="BQ548" s="136"/>
      <c r="BR548" s="136"/>
      <c r="BS548" s="136"/>
      <c r="BT548" s="136"/>
      <c r="BU548" s="136"/>
      <c r="BV548" s="136"/>
      <c r="BW548" s="136"/>
      <c r="BX548" s="136"/>
      <c r="BY548" s="136"/>
      <c r="BZ548" s="136"/>
      <c r="CA548" s="136"/>
      <c r="CB548" s="136"/>
      <c r="CC548" s="136"/>
      <c r="CD548" s="136"/>
      <c r="CE548" s="136"/>
      <c r="CF548" s="211"/>
      <c r="CG548" s="136"/>
      <c r="CH548" s="136"/>
      <c r="CI548" s="136"/>
      <c r="CJ548" s="136"/>
      <c r="CK548" s="136"/>
      <c r="CL548" s="136"/>
      <c r="CM548" s="136"/>
      <c r="CN548" s="136"/>
      <c r="CO548" s="136"/>
      <c r="CP548" s="136"/>
      <c r="CQ548" s="136"/>
      <c r="CR548" s="136"/>
      <c r="CS548" s="136"/>
      <c r="CT548" s="136"/>
      <c r="CU548" s="136"/>
      <c r="CV548" s="136"/>
      <c r="CW548" s="136"/>
      <c r="CX548" s="136"/>
      <c r="CY548" s="136"/>
      <c r="CZ548" s="136"/>
      <c r="DA548" s="136"/>
      <c r="DB548" s="136"/>
      <c r="DC548" s="211"/>
      <c r="DD548" s="136"/>
      <c r="DE548" s="136"/>
      <c r="DF548" s="136"/>
      <c r="DG548" s="136"/>
      <c r="DH548" s="136"/>
      <c r="DI548" s="136"/>
      <c r="DJ548" s="136"/>
      <c r="DK548" s="136"/>
      <c r="DL548" s="136"/>
      <c r="DM548" s="136"/>
      <c r="DN548" s="136"/>
      <c r="DO548" s="136"/>
      <c r="DP548" s="136"/>
      <c r="DQ548" s="136"/>
      <c r="DR548" s="136"/>
      <c r="DS548" s="136"/>
      <c r="DT548" s="136"/>
      <c r="DU548" s="136"/>
      <c r="DV548" s="136"/>
      <c r="DW548" s="136"/>
      <c r="DX548" s="136"/>
    </row>
    <row r="549" spans="1:128" ht="12.75" customHeight="1">
      <c r="A549" s="136"/>
      <c r="B549" s="136"/>
      <c r="C549" s="136"/>
      <c r="D549" s="136"/>
      <c r="E549" s="136"/>
      <c r="F549" s="136"/>
      <c r="G549" s="136"/>
      <c r="H549" s="136"/>
      <c r="I549" s="136"/>
      <c r="J549" s="136"/>
      <c r="K549" s="136"/>
      <c r="L549" s="136"/>
      <c r="M549" s="136"/>
      <c r="N549" s="136"/>
      <c r="O549" s="136"/>
      <c r="P549" s="136"/>
      <c r="Q549" s="136"/>
      <c r="R549" s="136"/>
      <c r="S549" s="136"/>
      <c r="T549" s="136"/>
      <c r="U549" s="136"/>
      <c r="V549" s="136"/>
      <c r="W549" s="136"/>
      <c r="X549" s="136"/>
      <c r="Y549" s="136"/>
      <c r="Z549" s="136"/>
      <c r="AA549" s="136"/>
      <c r="AB549" s="136"/>
      <c r="AC549" s="136"/>
      <c r="AD549" s="136"/>
      <c r="AE549" s="136"/>
      <c r="AF549" s="136"/>
      <c r="AG549" s="136"/>
      <c r="AH549" s="136"/>
      <c r="AI549" s="136"/>
      <c r="AJ549" s="136"/>
      <c r="AK549" s="136"/>
      <c r="AL549" s="136"/>
      <c r="AM549" s="136"/>
      <c r="AN549" s="136"/>
      <c r="AO549" s="136"/>
      <c r="AP549" s="136"/>
      <c r="AQ549" s="136"/>
      <c r="AR549" s="211"/>
      <c r="AS549" s="136"/>
      <c r="AT549" s="136"/>
      <c r="AU549" s="136"/>
      <c r="AV549" s="136"/>
      <c r="AW549" s="136"/>
      <c r="AX549" s="136"/>
      <c r="AY549" s="136"/>
      <c r="AZ549" s="136"/>
      <c r="BA549" s="136"/>
      <c r="BB549" s="136"/>
      <c r="BC549" s="136"/>
      <c r="BD549" s="136"/>
      <c r="BE549" s="136"/>
      <c r="BF549" s="136"/>
      <c r="BG549" s="136"/>
      <c r="BH549" s="136"/>
      <c r="BI549" s="136"/>
      <c r="BJ549" s="136"/>
      <c r="BK549" s="136"/>
      <c r="BL549" s="136"/>
      <c r="BM549" s="136"/>
      <c r="BN549" s="136"/>
      <c r="BO549" s="136"/>
      <c r="BP549" s="136"/>
      <c r="BQ549" s="136"/>
      <c r="BR549" s="136"/>
      <c r="BS549" s="136"/>
      <c r="BT549" s="136"/>
      <c r="BU549" s="136"/>
      <c r="BV549" s="136"/>
      <c r="BW549" s="136"/>
      <c r="BX549" s="136"/>
      <c r="BY549" s="136"/>
      <c r="BZ549" s="136"/>
      <c r="CA549" s="136"/>
      <c r="CB549" s="136"/>
      <c r="CC549" s="136"/>
      <c r="CD549" s="136"/>
      <c r="CE549" s="136"/>
      <c r="CF549" s="211"/>
      <c r="CG549" s="136"/>
      <c r="CH549" s="136"/>
      <c r="CI549" s="136"/>
      <c r="CJ549" s="136"/>
      <c r="CK549" s="136"/>
      <c r="CL549" s="136"/>
      <c r="CM549" s="136"/>
      <c r="CN549" s="136"/>
      <c r="CO549" s="136"/>
      <c r="CP549" s="136"/>
      <c r="CQ549" s="136"/>
      <c r="CR549" s="136"/>
      <c r="CS549" s="136"/>
      <c r="CT549" s="136"/>
      <c r="CU549" s="136"/>
      <c r="CV549" s="136"/>
      <c r="CW549" s="136"/>
      <c r="CX549" s="136"/>
      <c r="CY549" s="136"/>
      <c r="CZ549" s="136"/>
      <c r="DA549" s="136"/>
      <c r="DB549" s="136"/>
      <c r="DC549" s="211"/>
      <c r="DD549" s="136"/>
      <c r="DE549" s="136"/>
      <c r="DF549" s="136"/>
      <c r="DG549" s="136"/>
      <c r="DH549" s="136"/>
      <c r="DI549" s="136"/>
      <c r="DJ549" s="136"/>
      <c r="DK549" s="136"/>
      <c r="DL549" s="136"/>
      <c r="DM549" s="136"/>
      <c r="DN549" s="136"/>
      <c r="DO549" s="136"/>
      <c r="DP549" s="136"/>
      <c r="DQ549" s="136"/>
      <c r="DR549" s="136"/>
      <c r="DS549" s="136"/>
      <c r="DT549" s="136"/>
      <c r="DU549" s="136"/>
      <c r="DV549" s="136"/>
      <c r="DW549" s="136"/>
      <c r="DX549" s="136"/>
    </row>
    <row r="550" spans="1:128" ht="12.75" customHeight="1">
      <c r="A550" s="136"/>
      <c r="B550" s="136"/>
      <c r="C550" s="136"/>
      <c r="D550" s="136"/>
      <c r="E550" s="136"/>
      <c r="F550" s="136"/>
      <c r="G550" s="136"/>
      <c r="H550" s="136"/>
      <c r="I550" s="136"/>
      <c r="J550" s="136"/>
      <c r="K550" s="136"/>
      <c r="L550" s="136"/>
      <c r="M550" s="136"/>
      <c r="N550" s="136"/>
      <c r="O550" s="136"/>
      <c r="P550" s="136"/>
      <c r="Q550" s="136"/>
      <c r="R550" s="136"/>
      <c r="S550" s="136"/>
      <c r="T550" s="136"/>
      <c r="U550" s="136"/>
      <c r="V550" s="136"/>
      <c r="W550" s="136"/>
      <c r="X550" s="136"/>
      <c r="Y550" s="136"/>
      <c r="Z550" s="136"/>
      <c r="AA550" s="136"/>
      <c r="AB550" s="136"/>
      <c r="AC550" s="136"/>
      <c r="AD550" s="136"/>
      <c r="AE550" s="136"/>
      <c r="AF550" s="136"/>
      <c r="AG550" s="136"/>
      <c r="AH550" s="136"/>
      <c r="AI550" s="136"/>
      <c r="AJ550" s="136"/>
      <c r="AK550" s="136"/>
      <c r="AL550" s="136"/>
      <c r="AM550" s="136"/>
      <c r="AN550" s="136"/>
      <c r="AO550" s="136"/>
      <c r="AP550" s="136"/>
      <c r="AQ550" s="136"/>
      <c r="AR550" s="211"/>
      <c r="AS550" s="136"/>
      <c r="AT550" s="136"/>
      <c r="AU550" s="136"/>
      <c r="AV550" s="136"/>
      <c r="AW550" s="136"/>
      <c r="AX550" s="136"/>
      <c r="AY550" s="136"/>
      <c r="AZ550" s="136"/>
      <c r="BA550" s="136"/>
      <c r="BB550" s="136"/>
      <c r="BC550" s="136"/>
      <c r="BD550" s="136"/>
      <c r="BE550" s="136"/>
      <c r="BF550" s="136"/>
      <c r="BG550" s="136"/>
      <c r="BH550" s="136"/>
      <c r="BI550" s="136"/>
      <c r="BJ550" s="136"/>
      <c r="BK550" s="136"/>
      <c r="BL550" s="136"/>
      <c r="BM550" s="136"/>
      <c r="BN550" s="136"/>
      <c r="BO550" s="136"/>
      <c r="BP550" s="136"/>
      <c r="BQ550" s="136"/>
      <c r="BR550" s="136"/>
      <c r="BS550" s="136"/>
      <c r="BT550" s="136"/>
      <c r="BU550" s="136"/>
      <c r="BV550" s="136"/>
      <c r="BW550" s="136"/>
      <c r="BX550" s="136"/>
      <c r="BY550" s="136"/>
      <c r="BZ550" s="136"/>
      <c r="CA550" s="136"/>
      <c r="CB550" s="136"/>
      <c r="CC550" s="136"/>
      <c r="CD550" s="136"/>
      <c r="CE550" s="136"/>
      <c r="CF550" s="211"/>
      <c r="CG550" s="136"/>
      <c r="CH550" s="136"/>
      <c r="CI550" s="136"/>
      <c r="CJ550" s="136"/>
      <c r="CK550" s="136"/>
      <c r="CL550" s="136"/>
      <c r="CM550" s="136"/>
      <c r="CN550" s="136"/>
      <c r="CO550" s="136"/>
      <c r="CP550" s="136"/>
      <c r="CQ550" s="136"/>
      <c r="CR550" s="136"/>
      <c r="CS550" s="136"/>
      <c r="CT550" s="136"/>
      <c r="CU550" s="136"/>
      <c r="CV550" s="136"/>
      <c r="CW550" s="136"/>
      <c r="CX550" s="136"/>
      <c r="CY550" s="136"/>
      <c r="CZ550" s="136"/>
      <c r="DA550" s="136"/>
      <c r="DB550" s="136"/>
      <c r="DC550" s="211"/>
      <c r="DD550" s="136"/>
      <c r="DE550" s="136"/>
      <c r="DF550" s="136"/>
      <c r="DG550" s="136"/>
      <c r="DH550" s="136"/>
      <c r="DI550" s="136"/>
      <c r="DJ550" s="136"/>
      <c r="DK550" s="136"/>
      <c r="DL550" s="136"/>
      <c r="DM550" s="136"/>
      <c r="DN550" s="136"/>
      <c r="DO550" s="136"/>
      <c r="DP550" s="136"/>
      <c r="DQ550" s="136"/>
      <c r="DR550" s="136"/>
      <c r="DS550" s="136"/>
      <c r="DT550" s="136"/>
      <c r="DU550" s="136"/>
      <c r="DV550" s="136"/>
      <c r="DW550" s="136"/>
      <c r="DX550" s="136"/>
    </row>
    <row r="551" spans="1:128" ht="12.75" customHeight="1">
      <c r="A551" s="136"/>
      <c r="B551" s="136"/>
      <c r="C551" s="136"/>
      <c r="D551" s="136"/>
      <c r="E551" s="136"/>
      <c r="F551" s="136"/>
      <c r="G551" s="136"/>
      <c r="H551" s="136"/>
      <c r="I551" s="136"/>
      <c r="J551" s="136"/>
      <c r="K551" s="136"/>
      <c r="L551" s="136"/>
      <c r="M551" s="136"/>
      <c r="N551" s="136"/>
      <c r="O551" s="136"/>
      <c r="P551" s="136"/>
      <c r="Q551" s="136"/>
      <c r="R551" s="136"/>
      <c r="S551" s="136"/>
      <c r="T551" s="136"/>
      <c r="U551" s="136"/>
      <c r="V551" s="136"/>
      <c r="W551" s="136"/>
      <c r="X551" s="136"/>
      <c r="Y551" s="136"/>
      <c r="Z551" s="136"/>
      <c r="AA551" s="136"/>
      <c r="AB551" s="136"/>
      <c r="AC551" s="136"/>
      <c r="AD551" s="136"/>
      <c r="AE551" s="136"/>
      <c r="AF551" s="136"/>
      <c r="AG551" s="136"/>
      <c r="AH551" s="136"/>
      <c r="AI551" s="136"/>
      <c r="AJ551" s="136"/>
      <c r="AK551" s="136"/>
      <c r="AL551" s="136"/>
      <c r="AM551" s="136"/>
      <c r="AN551" s="136"/>
      <c r="AO551" s="136"/>
      <c r="AP551" s="136"/>
      <c r="AQ551" s="136"/>
      <c r="AR551" s="211"/>
      <c r="AS551" s="136"/>
      <c r="AT551" s="136"/>
      <c r="AU551" s="136"/>
      <c r="AV551" s="136"/>
      <c r="AW551" s="136"/>
      <c r="AX551" s="136"/>
      <c r="AY551" s="136"/>
      <c r="AZ551" s="136"/>
      <c r="BA551" s="136"/>
      <c r="BB551" s="136"/>
      <c r="BC551" s="136"/>
      <c r="BD551" s="136"/>
      <c r="BE551" s="136"/>
      <c r="BF551" s="136"/>
      <c r="BG551" s="136"/>
      <c r="BH551" s="136"/>
      <c r="BI551" s="136"/>
      <c r="BJ551" s="136"/>
      <c r="BK551" s="136"/>
      <c r="BL551" s="136"/>
      <c r="BM551" s="136"/>
      <c r="BN551" s="136"/>
      <c r="BO551" s="136"/>
      <c r="BP551" s="136"/>
      <c r="BQ551" s="136"/>
      <c r="BR551" s="136"/>
      <c r="BS551" s="136"/>
      <c r="BT551" s="136"/>
      <c r="BU551" s="136"/>
      <c r="BV551" s="136"/>
      <c r="BW551" s="136"/>
      <c r="BX551" s="136"/>
      <c r="BY551" s="136"/>
      <c r="BZ551" s="136"/>
      <c r="CA551" s="136"/>
      <c r="CB551" s="136"/>
      <c r="CC551" s="136"/>
      <c r="CD551" s="136"/>
      <c r="CE551" s="136"/>
      <c r="CF551" s="211"/>
      <c r="CG551" s="136"/>
      <c r="CH551" s="136"/>
      <c r="CI551" s="136"/>
      <c r="CJ551" s="136"/>
      <c r="CK551" s="136"/>
      <c r="CL551" s="136"/>
      <c r="CM551" s="136"/>
      <c r="CN551" s="136"/>
      <c r="CO551" s="136"/>
      <c r="CP551" s="136"/>
      <c r="CQ551" s="136"/>
      <c r="CR551" s="136"/>
      <c r="CS551" s="136"/>
      <c r="CT551" s="136"/>
      <c r="CU551" s="136"/>
      <c r="CV551" s="136"/>
      <c r="CW551" s="136"/>
      <c r="CX551" s="136"/>
      <c r="CY551" s="136"/>
      <c r="CZ551" s="136"/>
      <c r="DA551" s="136"/>
      <c r="DB551" s="136"/>
      <c r="DC551" s="211"/>
      <c r="DD551" s="136"/>
      <c r="DE551" s="136"/>
      <c r="DF551" s="136"/>
      <c r="DG551" s="136"/>
      <c r="DH551" s="136"/>
      <c r="DI551" s="136"/>
      <c r="DJ551" s="136"/>
      <c r="DK551" s="136"/>
      <c r="DL551" s="136"/>
      <c r="DM551" s="136"/>
      <c r="DN551" s="136"/>
      <c r="DO551" s="136"/>
      <c r="DP551" s="136"/>
      <c r="DQ551" s="136"/>
      <c r="DR551" s="136"/>
      <c r="DS551" s="136"/>
      <c r="DT551" s="136"/>
      <c r="DU551" s="136"/>
      <c r="DV551" s="136"/>
      <c r="DW551" s="136"/>
      <c r="DX551" s="136"/>
    </row>
    <row r="552" spans="1:128" ht="12.75" customHeight="1">
      <c r="A552" s="136"/>
      <c r="B552" s="136"/>
      <c r="C552" s="136"/>
      <c r="D552" s="136"/>
      <c r="E552" s="136"/>
      <c r="F552" s="136"/>
      <c r="G552" s="136"/>
      <c r="H552" s="136"/>
      <c r="I552" s="136"/>
      <c r="J552" s="136"/>
      <c r="K552" s="136"/>
      <c r="L552" s="136"/>
      <c r="M552" s="136"/>
      <c r="N552" s="136"/>
      <c r="O552" s="136"/>
      <c r="P552" s="136"/>
      <c r="Q552" s="136"/>
      <c r="R552" s="136"/>
      <c r="S552" s="136"/>
      <c r="T552" s="136"/>
      <c r="U552" s="136"/>
      <c r="V552" s="136"/>
      <c r="W552" s="136"/>
      <c r="X552" s="136"/>
      <c r="Y552" s="136"/>
      <c r="Z552" s="136"/>
      <c r="AA552" s="136"/>
      <c r="AB552" s="136"/>
      <c r="AC552" s="136"/>
      <c r="AD552" s="136"/>
      <c r="AE552" s="136"/>
      <c r="AF552" s="136"/>
      <c r="AG552" s="136"/>
      <c r="AH552" s="136"/>
      <c r="AI552" s="136"/>
      <c r="AJ552" s="136"/>
      <c r="AK552" s="136"/>
      <c r="AL552" s="136"/>
      <c r="AM552" s="136"/>
      <c r="AN552" s="136"/>
      <c r="AO552" s="136"/>
      <c r="AP552" s="136"/>
      <c r="AQ552" s="136"/>
      <c r="AR552" s="211"/>
      <c r="AS552" s="136"/>
      <c r="AT552" s="136"/>
      <c r="AU552" s="136"/>
      <c r="AV552" s="136"/>
      <c r="AW552" s="136"/>
      <c r="AX552" s="136"/>
      <c r="AY552" s="136"/>
      <c r="AZ552" s="136"/>
      <c r="BA552" s="136"/>
      <c r="BB552" s="136"/>
      <c r="BC552" s="136"/>
      <c r="BD552" s="136"/>
      <c r="BE552" s="136"/>
      <c r="BF552" s="136"/>
      <c r="BG552" s="136"/>
      <c r="BH552" s="136"/>
      <c r="BI552" s="136"/>
      <c r="BJ552" s="136"/>
      <c r="BK552" s="136"/>
      <c r="BL552" s="136"/>
      <c r="BM552" s="136"/>
      <c r="BN552" s="136"/>
      <c r="BO552" s="136"/>
      <c r="BP552" s="136"/>
      <c r="BQ552" s="136"/>
      <c r="BR552" s="136"/>
      <c r="BS552" s="136"/>
      <c r="BT552" s="136"/>
      <c r="BU552" s="136"/>
      <c r="BV552" s="136"/>
      <c r="BW552" s="136"/>
      <c r="BX552" s="136"/>
      <c r="BY552" s="136"/>
      <c r="BZ552" s="136"/>
      <c r="CA552" s="136"/>
      <c r="CB552" s="136"/>
      <c r="CC552" s="136"/>
      <c r="CD552" s="136"/>
      <c r="CE552" s="136"/>
      <c r="CF552" s="211"/>
      <c r="CG552" s="136"/>
      <c r="CH552" s="136"/>
      <c r="CI552" s="136"/>
      <c r="CJ552" s="136"/>
      <c r="CK552" s="136"/>
      <c r="CL552" s="136"/>
      <c r="CM552" s="136"/>
      <c r="CN552" s="136"/>
      <c r="CO552" s="136"/>
      <c r="CP552" s="136"/>
      <c r="CQ552" s="136"/>
      <c r="CR552" s="136"/>
      <c r="CS552" s="136"/>
      <c r="CT552" s="136"/>
      <c r="CU552" s="136"/>
      <c r="CV552" s="136"/>
      <c r="CW552" s="136"/>
      <c r="CX552" s="136"/>
      <c r="CY552" s="136"/>
      <c r="CZ552" s="136"/>
      <c r="DA552" s="136"/>
      <c r="DB552" s="136"/>
      <c r="DC552" s="211"/>
      <c r="DD552" s="136"/>
      <c r="DE552" s="136"/>
      <c r="DF552" s="136"/>
      <c r="DG552" s="136"/>
      <c r="DH552" s="136"/>
      <c r="DI552" s="136"/>
      <c r="DJ552" s="136"/>
      <c r="DK552" s="136"/>
      <c r="DL552" s="136"/>
      <c r="DM552" s="136"/>
      <c r="DN552" s="136"/>
      <c r="DO552" s="136"/>
      <c r="DP552" s="136"/>
      <c r="DQ552" s="136"/>
      <c r="DR552" s="136"/>
      <c r="DS552" s="136"/>
      <c r="DT552" s="136"/>
      <c r="DU552" s="136"/>
      <c r="DV552" s="136"/>
      <c r="DW552" s="136"/>
      <c r="DX552" s="136"/>
    </row>
    <row r="553" spans="1:128" ht="12.75" customHeight="1">
      <c r="A553" s="136"/>
      <c r="B553" s="136"/>
      <c r="C553" s="136"/>
      <c r="D553" s="136"/>
      <c r="E553" s="136"/>
      <c r="F553" s="136"/>
      <c r="G553" s="136"/>
      <c r="H553" s="136"/>
      <c r="I553" s="136"/>
      <c r="J553" s="136"/>
      <c r="K553" s="136"/>
      <c r="L553" s="136"/>
      <c r="M553" s="136"/>
      <c r="N553" s="136"/>
      <c r="O553" s="136"/>
      <c r="P553" s="136"/>
      <c r="Q553" s="136"/>
      <c r="R553" s="136"/>
      <c r="S553" s="136"/>
      <c r="T553" s="136"/>
      <c r="U553" s="136"/>
      <c r="V553" s="136"/>
      <c r="W553" s="136"/>
      <c r="X553" s="136"/>
      <c r="Y553" s="136"/>
      <c r="Z553" s="136"/>
      <c r="AA553" s="136"/>
      <c r="AB553" s="136"/>
      <c r="AC553" s="136"/>
      <c r="AD553" s="136"/>
      <c r="AE553" s="136"/>
      <c r="AF553" s="136"/>
      <c r="AG553" s="136"/>
      <c r="AH553" s="136"/>
      <c r="AI553" s="136"/>
      <c r="AJ553" s="136"/>
      <c r="AK553" s="136"/>
      <c r="AL553" s="136"/>
      <c r="AM553" s="136"/>
      <c r="AN553" s="136"/>
      <c r="AO553" s="136"/>
      <c r="AP553" s="136"/>
      <c r="AQ553" s="136"/>
      <c r="AR553" s="211"/>
      <c r="AS553" s="136"/>
      <c r="AT553" s="136"/>
      <c r="AU553" s="136"/>
      <c r="AV553" s="136"/>
      <c r="AW553" s="136"/>
      <c r="AX553" s="136"/>
      <c r="AY553" s="136"/>
      <c r="AZ553" s="136"/>
      <c r="BA553" s="136"/>
      <c r="BB553" s="136"/>
      <c r="BC553" s="136"/>
      <c r="BD553" s="136"/>
      <c r="BE553" s="136"/>
      <c r="BF553" s="136"/>
      <c r="BG553" s="136"/>
      <c r="BH553" s="136"/>
      <c r="BI553" s="136"/>
      <c r="BJ553" s="136"/>
      <c r="BK553" s="136"/>
      <c r="BL553" s="136"/>
      <c r="BM553" s="136"/>
      <c r="BN553" s="136"/>
      <c r="BO553" s="136"/>
      <c r="BP553" s="136"/>
      <c r="BQ553" s="136"/>
      <c r="BR553" s="136"/>
      <c r="BS553" s="136"/>
      <c r="BT553" s="136"/>
      <c r="BU553" s="136"/>
      <c r="BV553" s="136"/>
      <c r="BW553" s="136"/>
      <c r="BX553" s="136"/>
      <c r="BY553" s="136"/>
      <c r="BZ553" s="136"/>
      <c r="CA553" s="136"/>
      <c r="CB553" s="136"/>
      <c r="CC553" s="136"/>
      <c r="CD553" s="136"/>
      <c r="CE553" s="136"/>
      <c r="CF553" s="211"/>
      <c r="CG553" s="136"/>
      <c r="CH553" s="136"/>
      <c r="CI553" s="136"/>
      <c r="CJ553" s="136"/>
      <c r="CK553" s="136"/>
      <c r="CL553" s="136"/>
      <c r="CM553" s="136"/>
      <c r="CN553" s="136"/>
      <c r="CO553" s="136"/>
      <c r="CP553" s="136"/>
      <c r="CQ553" s="136"/>
      <c r="CR553" s="136"/>
      <c r="CS553" s="136"/>
      <c r="CT553" s="136"/>
      <c r="CU553" s="136"/>
      <c r="CV553" s="136"/>
      <c r="CW553" s="136"/>
      <c r="CX553" s="136"/>
      <c r="CY553" s="136"/>
      <c r="CZ553" s="136"/>
      <c r="DA553" s="136"/>
      <c r="DB553" s="136"/>
      <c r="DC553" s="211"/>
      <c r="DD553" s="136"/>
      <c r="DE553" s="136"/>
      <c r="DF553" s="136"/>
      <c r="DG553" s="136"/>
      <c r="DH553" s="136"/>
      <c r="DI553" s="136"/>
      <c r="DJ553" s="136"/>
      <c r="DK553" s="136"/>
      <c r="DL553" s="136"/>
      <c r="DM553" s="136"/>
      <c r="DN553" s="136"/>
      <c r="DO553" s="136"/>
      <c r="DP553" s="136"/>
      <c r="DQ553" s="136"/>
      <c r="DR553" s="136"/>
      <c r="DS553" s="136"/>
      <c r="DT553" s="136"/>
      <c r="DU553" s="136"/>
      <c r="DV553" s="136"/>
      <c r="DW553" s="136"/>
      <c r="DX553" s="136"/>
    </row>
    <row r="554" spans="1:128" ht="12.75" customHeight="1">
      <c r="A554" s="136"/>
      <c r="B554" s="136"/>
      <c r="C554" s="136"/>
      <c r="D554" s="136"/>
      <c r="E554" s="136"/>
      <c r="F554" s="136"/>
      <c r="G554" s="136"/>
      <c r="H554" s="136"/>
      <c r="I554" s="136"/>
      <c r="J554" s="136"/>
      <c r="K554" s="136"/>
      <c r="L554" s="136"/>
      <c r="M554" s="136"/>
      <c r="N554" s="136"/>
      <c r="O554" s="136"/>
      <c r="P554" s="136"/>
      <c r="Q554" s="136"/>
      <c r="R554" s="136"/>
      <c r="S554" s="136"/>
      <c r="T554" s="136"/>
      <c r="U554" s="136"/>
      <c r="V554" s="136"/>
      <c r="W554" s="136"/>
      <c r="X554" s="136"/>
      <c r="Y554" s="136"/>
      <c r="Z554" s="136"/>
      <c r="AA554" s="136"/>
      <c r="AB554" s="136"/>
      <c r="AC554" s="136"/>
      <c r="AD554" s="136"/>
      <c r="AE554" s="136"/>
      <c r="AF554" s="136"/>
      <c r="AG554" s="136"/>
      <c r="AH554" s="136"/>
      <c r="AI554" s="136"/>
      <c r="AJ554" s="136"/>
      <c r="AK554" s="136"/>
      <c r="AL554" s="136"/>
      <c r="AM554" s="136"/>
      <c r="AN554" s="136"/>
      <c r="AO554" s="136"/>
      <c r="AP554" s="136"/>
      <c r="AQ554" s="136"/>
      <c r="AR554" s="211"/>
      <c r="AS554" s="136"/>
      <c r="AT554" s="136"/>
      <c r="AU554" s="136"/>
      <c r="AV554" s="136"/>
      <c r="AW554" s="136"/>
      <c r="AX554" s="136"/>
      <c r="AY554" s="136"/>
      <c r="AZ554" s="136"/>
      <c r="BA554" s="136"/>
      <c r="BB554" s="136"/>
      <c r="BC554" s="136"/>
      <c r="BD554" s="136"/>
      <c r="BE554" s="136"/>
      <c r="BF554" s="136"/>
      <c r="BG554" s="136"/>
      <c r="BH554" s="136"/>
      <c r="BI554" s="136"/>
      <c r="BJ554" s="136"/>
      <c r="BK554" s="136"/>
      <c r="BL554" s="136"/>
      <c r="BM554" s="136"/>
      <c r="BN554" s="136"/>
      <c r="BO554" s="136"/>
      <c r="BP554" s="136"/>
      <c r="BQ554" s="136"/>
      <c r="BR554" s="136"/>
      <c r="BS554" s="136"/>
      <c r="BT554" s="136"/>
      <c r="BU554" s="136"/>
      <c r="BV554" s="136"/>
      <c r="BW554" s="136"/>
      <c r="BX554" s="136"/>
      <c r="BY554" s="136"/>
      <c r="BZ554" s="136"/>
      <c r="CA554" s="136"/>
      <c r="CB554" s="136"/>
      <c r="CC554" s="136"/>
      <c r="CD554" s="136"/>
      <c r="CE554" s="136"/>
      <c r="CF554" s="211"/>
      <c r="CG554" s="136"/>
      <c r="CH554" s="136"/>
      <c r="CI554" s="136"/>
      <c r="CJ554" s="136"/>
      <c r="CK554" s="136"/>
      <c r="CL554" s="136"/>
      <c r="CM554" s="136"/>
      <c r="CN554" s="136"/>
      <c r="CO554" s="136"/>
      <c r="CP554" s="136"/>
      <c r="CQ554" s="136"/>
      <c r="CR554" s="136"/>
      <c r="CS554" s="136"/>
      <c r="CT554" s="136"/>
      <c r="CU554" s="136"/>
      <c r="CV554" s="136"/>
      <c r="CW554" s="136"/>
      <c r="CX554" s="136"/>
      <c r="CY554" s="136"/>
      <c r="CZ554" s="136"/>
      <c r="DA554" s="136"/>
      <c r="DB554" s="136"/>
      <c r="DC554" s="211"/>
      <c r="DD554" s="136"/>
      <c r="DE554" s="136"/>
      <c r="DF554" s="136"/>
      <c r="DG554" s="136"/>
      <c r="DH554" s="136"/>
      <c r="DI554" s="136"/>
      <c r="DJ554" s="136"/>
      <c r="DK554" s="136"/>
      <c r="DL554" s="136"/>
      <c r="DM554" s="136"/>
      <c r="DN554" s="136"/>
      <c r="DO554" s="136"/>
      <c r="DP554" s="136"/>
      <c r="DQ554" s="136"/>
      <c r="DR554" s="136"/>
      <c r="DS554" s="136"/>
      <c r="DT554" s="136"/>
      <c r="DU554" s="136"/>
      <c r="DV554" s="136"/>
      <c r="DW554" s="136"/>
      <c r="DX554" s="136"/>
    </row>
    <row r="555" spans="1:128" ht="12.75" customHeight="1">
      <c r="A555" s="136"/>
      <c r="B555" s="136"/>
      <c r="C555" s="136"/>
      <c r="D555" s="136"/>
      <c r="E555" s="136"/>
      <c r="F555" s="136"/>
      <c r="G555" s="136"/>
      <c r="H555" s="136"/>
      <c r="I555" s="136"/>
      <c r="J555" s="136"/>
      <c r="K555" s="136"/>
      <c r="L555" s="136"/>
      <c r="M555" s="136"/>
      <c r="N555" s="136"/>
      <c r="O555" s="136"/>
      <c r="P555" s="136"/>
      <c r="Q555" s="136"/>
      <c r="R555" s="136"/>
      <c r="S555" s="136"/>
      <c r="T555" s="136"/>
      <c r="U555" s="136"/>
      <c r="V555" s="136"/>
      <c r="W555" s="136"/>
      <c r="X555" s="136"/>
      <c r="Y555" s="136"/>
      <c r="Z555" s="136"/>
      <c r="AA555" s="136"/>
      <c r="AB555" s="136"/>
      <c r="AC555" s="136"/>
      <c r="AD555" s="136"/>
      <c r="AE555" s="136"/>
      <c r="AF555" s="136"/>
      <c r="AG555" s="136"/>
      <c r="AH555" s="136"/>
      <c r="AI555" s="136"/>
      <c r="AJ555" s="136"/>
      <c r="AK555" s="136"/>
      <c r="AL555" s="136"/>
      <c r="AM555" s="136"/>
      <c r="AN555" s="136"/>
      <c r="AO555" s="136"/>
      <c r="AP555" s="136"/>
      <c r="AQ555" s="136"/>
      <c r="AR555" s="211"/>
      <c r="AS555" s="136"/>
      <c r="AT555" s="136"/>
      <c r="AU555" s="136"/>
      <c r="AV555" s="136"/>
      <c r="AW555" s="136"/>
      <c r="AX555" s="136"/>
      <c r="AY555" s="136"/>
      <c r="AZ555" s="136"/>
      <c r="BA555" s="136"/>
      <c r="BB555" s="136"/>
      <c r="BC555" s="136"/>
      <c r="BD555" s="136"/>
      <c r="BE555" s="136"/>
      <c r="BF555" s="136"/>
      <c r="BG555" s="136"/>
      <c r="BH555" s="136"/>
      <c r="BI555" s="136"/>
      <c r="BJ555" s="136"/>
      <c r="BK555" s="136"/>
      <c r="BL555" s="136"/>
      <c r="BM555" s="136"/>
      <c r="BN555" s="136"/>
      <c r="BO555" s="136"/>
      <c r="BP555" s="136"/>
      <c r="BQ555" s="136"/>
      <c r="BR555" s="136"/>
      <c r="BS555" s="136"/>
      <c r="BT555" s="136"/>
      <c r="BU555" s="136"/>
      <c r="BV555" s="136"/>
      <c r="BW555" s="136"/>
      <c r="BX555" s="136"/>
      <c r="BY555" s="136"/>
      <c r="BZ555" s="136"/>
      <c r="CA555" s="136"/>
      <c r="CB555" s="136"/>
      <c r="CC555" s="136"/>
      <c r="CD555" s="136"/>
      <c r="CE555" s="136"/>
      <c r="CF555" s="211"/>
      <c r="CG555" s="136"/>
      <c r="CH555" s="136"/>
      <c r="CI555" s="136"/>
      <c r="CJ555" s="136"/>
      <c r="CK555" s="136"/>
      <c r="CL555" s="136"/>
      <c r="CM555" s="136"/>
      <c r="CN555" s="136"/>
      <c r="CO555" s="136"/>
      <c r="CP555" s="136"/>
      <c r="CQ555" s="136"/>
      <c r="CR555" s="136"/>
      <c r="CS555" s="136"/>
      <c r="CT555" s="136"/>
      <c r="CU555" s="136"/>
      <c r="CV555" s="136"/>
      <c r="CW555" s="136"/>
      <c r="CX555" s="136"/>
      <c r="CY555" s="136"/>
      <c r="CZ555" s="136"/>
      <c r="DA555" s="136"/>
      <c r="DB555" s="136"/>
      <c r="DC555" s="211"/>
      <c r="DD555" s="136"/>
      <c r="DE555" s="136"/>
      <c r="DF555" s="136"/>
      <c r="DG555" s="136"/>
      <c r="DH555" s="136"/>
      <c r="DI555" s="136"/>
      <c r="DJ555" s="136"/>
      <c r="DK555" s="136"/>
      <c r="DL555" s="136"/>
      <c r="DM555" s="136"/>
      <c r="DN555" s="136"/>
      <c r="DO555" s="136"/>
      <c r="DP555" s="136"/>
      <c r="DQ555" s="136"/>
      <c r="DR555" s="136"/>
      <c r="DS555" s="136"/>
      <c r="DT555" s="136"/>
      <c r="DU555" s="136"/>
      <c r="DV555" s="136"/>
      <c r="DW555" s="136"/>
      <c r="DX555" s="136"/>
    </row>
    <row r="556" spans="1:128" ht="12.75" customHeight="1">
      <c r="A556" s="136"/>
      <c r="B556" s="136"/>
      <c r="C556" s="136"/>
      <c r="D556" s="136"/>
      <c r="E556" s="136"/>
      <c r="F556" s="136"/>
      <c r="G556" s="136"/>
      <c r="H556" s="136"/>
      <c r="I556" s="136"/>
      <c r="J556" s="136"/>
      <c r="K556" s="136"/>
      <c r="L556" s="136"/>
      <c r="M556" s="136"/>
      <c r="N556" s="136"/>
      <c r="O556" s="136"/>
      <c r="P556" s="136"/>
      <c r="Q556" s="136"/>
      <c r="R556" s="136"/>
      <c r="S556" s="136"/>
      <c r="T556" s="136"/>
      <c r="U556" s="136"/>
      <c r="V556" s="136"/>
      <c r="W556" s="136"/>
      <c r="X556" s="136"/>
      <c r="Y556" s="136"/>
      <c r="Z556" s="136"/>
      <c r="AA556" s="136"/>
      <c r="AB556" s="136"/>
      <c r="AC556" s="136"/>
      <c r="AD556" s="136"/>
      <c r="AE556" s="136"/>
      <c r="AF556" s="136"/>
      <c r="AG556" s="136"/>
      <c r="AH556" s="136"/>
      <c r="AI556" s="136"/>
      <c r="AJ556" s="136"/>
      <c r="AK556" s="136"/>
      <c r="AL556" s="136"/>
      <c r="AM556" s="136"/>
      <c r="AN556" s="136"/>
      <c r="AO556" s="136"/>
      <c r="AP556" s="136"/>
      <c r="AQ556" s="136"/>
      <c r="AR556" s="211"/>
      <c r="AS556" s="136"/>
      <c r="AT556" s="136"/>
      <c r="AU556" s="136"/>
      <c r="AV556" s="136"/>
      <c r="AW556" s="136"/>
      <c r="AX556" s="136"/>
      <c r="AY556" s="136"/>
      <c r="AZ556" s="136"/>
      <c r="BA556" s="136"/>
      <c r="BB556" s="136"/>
      <c r="BC556" s="136"/>
      <c r="BD556" s="136"/>
      <c r="BE556" s="136"/>
      <c r="BF556" s="136"/>
      <c r="BG556" s="136"/>
      <c r="BH556" s="136"/>
      <c r="BI556" s="136"/>
      <c r="BJ556" s="136"/>
      <c r="BK556" s="136"/>
      <c r="BL556" s="136"/>
      <c r="BM556" s="136"/>
      <c r="BN556" s="136"/>
      <c r="BO556" s="136"/>
      <c r="BP556" s="136"/>
      <c r="BQ556" s="136"/>
      <c r="BR556" s="136"/>
      <c r="BS556" s="136"/>
      <c r="BT556" s="136"/>
      <c r="BU556" s="136"/>
      <c r="BV556" s="136"/>
      <c r="BW556" s="136"/>
      <c r="BX556" s="136"/>
      <c r="BY556" s="136"/>
      <c r="BZ556" s="136"/>
      <c r="CA556" s="136"/>
      <c r="CB556" s="136"/>
      <c r="CC556" s="136"/>
      <c r="CD556" s="136"/>
      <c r="CE556" s="136"/>
      <c r="CF556" s="211"/>
      <c r="CG556" s="136"/>
      <c r="CH556" s="136"/>
      <c r="CI556" s="136"/>
      <c r="CJ556" s="136"/>
      <c r="CK556" s="136"/>
      <c r="CL556" s="136"/>
      <c r="CM556" s="136"/>
      <c r="CN556" s="136"/>
      <c r="CO556" s="136"/>
      <c r="CP556" s="136"/>
      <c r="CQ556" s="136"/>
      <c r="CR556" s="136"/>
      <c r="CS556" s="136"/>
      <c r="CT556" s="136"/>
      <c r="CU556" s="136"/>
      <c r="CV556" s="136"/>
      <c r="CW556" s="136"/>
      <c r="CX556" s="136"/>
      <c r="CY556" s="136"/>
      <c r="CZ556" s="136"/>
      <c r="DA556" s="136"/>
      <c r="DB556" s="136"/>
      <c r="DC556" s="211"/>
      <c r="DD556" s="136"/>
      <c r="DE556" s="136"/>
      <c r="DF556" s="136"/>
      <c r="DG556" s="136"/>
      <c r="DH556" s="136"/>
      <c r="DI556" s="136"/>
      <c r="DJ556" s="136"/>
      <c r="DK556" s="136"/>
      <c r="DL556" s="136"/>
      <c r="DM556" s="136"/>
      <c r="DN556" s="136"/>
      <c r="DO556" s="136"/>
      <c r="DP556" s="136"/>
      <c r="DQ556" s="136"/>
      <c r="DR556" s="136"/>
      <c r="DS556" s="136"/>
      <c r="DT556" s="136"/>
      <c r="DU556" s="136"/>
      <c r="DV556" s="136"/>
      <c r="DW556" s="136"/>
      <c r="DX556" s="136"/>
    </row>
    <row r="557" spans="1:128" ht="12.75" customHeight="1">
      <c r="A557" s="136"/>
      <c r="B557" s="136"/>
      <c r="C557" s="136"/>
      <c r="D557" s="136"/>
      <c r="E557" s="136"/>
      <c r="F557" s="136"/>
      <c r="G557" s="136"/>
      <c r="H557" s="136"/>
      <c r="I557" s="136"/>
      <c r="J557" s="136"/>
      <c r="K557" s="136"/>
      <c r="L557" s="136"/>
      <c r="M557" s="136"/>
      <c r="N557" s="136"/>
      <c r="O557" s="136"/>
      <c r="P557" s="136"/>
      <c r="Q557" s="136"/>
      <c r="R557" s="136"/>
      <c r="S557" s="136"/>
      <c r="T557" s="136"/>
      <c r="U557" s="136"/>
      <c r="V557" s="136"/>
      <c r="W557" s="136"/>
      <c r="X557" s="136"/>
      <c r="Y557" s="136"/>
      <c r="Z557" s="136"/>
      <c r="AA557" s="136"/>
      <c r="AB557" s="136"/>
      <c r="AC557" s="136"/>
      <c r="AD557" s="136"/>
      <c r="AE557" s="136"/>
      <c r="AF557" s="136"/>
      <c r="AG557" s="136"/>
      <c r="AH557" s="136"/>
      <c r="AI557" s="136"/>
      <c r="AJ557" s="136"/>
      <c r="AK557" s="136"/>
      <c r="AL557" s="136"/>
      <c r="AM557" s="136"/>
      <c r="AN557" s="136"/>
      <c r="AO557" s="136"/>
      <c r="AP557" s="136"/>
      <c r="AQ557" s="136"/>
      <c r="AR557" s="211"/>
      <c r="AS557" s="136"/>
      <c r="AT557" s="136"/>
      <c r="AU557" s="136"/>
      <c r="AV557" s="136"/>
      <c r="AW557" s="136"/>
      <c r="AX557" s="136"/>
      <c r="AY557" s="136"/>
      <c r="AZ557" s="136"/>
      <c r="BA557" s="136"/>
      <c r="BB557" s="136"/>
      <c r="BC557" s="136"/>
      <c r="BD557" s="136"/>
      <c r="BE557" s="136"/>
      <c r="BF557" s="136"/>
      <c r="BG557" s="136"/>
      <c r="BH557" s="136"/>
      <c r="BI557" s="136"/>
      <c r="BJ557" s="136"/>
      <c r="BK557" s="136"/>
      <c r="BL557" s="136"/>
      <c r="BM557" s="136"/>
      <c r="BN557" s="136"/>
      <c r="BO557" s="136"/>
      <c r="BP557" s="136"/>
      <c r="BQ557" s="136"/>
      <c r="BR557" s="136"/>
      <c r="BS557" s="136"/>
      <c r="BT557" s="136"/>
      <c r="BU557" s="136"/>
      <c r="BV557" s="136"/>
      <c r="BW557" s="136"/>
      <c r="BX557" s="136"/>
      <c r="BY557" s="136"/>
      <c r="BZ557" s="136"/>
      <c r="CA557" s="136"/>
      <c r="CB557" s="136"/>
      <c r="CC557" s="136"/>
      <c r="CD557" s="136"/>
      <c r="CE557" s="136"/>
      <c r="CF557" s="211"/>
      <c r="CG557" s="136"/>
      <c r="CH557" s="136"/>
      <c r="CI557" s="136"/>
      <c r="CJ557" s="136"/>
      <c r="CK557" s="136"/>
      <c r="CL557" s="136"/>
      <c r="CM557" s="136"/>
      <c r="CN557" s="136"/>
      <c r="CO557" s="136"/>
      <c r="CP557" s="136"/>
      <c r="CQ557" s="136"/>
      <c r="CR557" s="136"/>
      <c r="CS557" s="136"/>
      <c r="CT557" s="136"/>
      <c r="CU557" s="136"/>
      <c r="CV557" s="136"/>
      <c r="CW557" s="136"/>
      <c r="CX557" s="136"/>
      <c r="CY557" s="136"/>
      <c r="CZ557" s="136"/>
      <c r="DA557" s="136"/>
      <c r="DB557" s="136"/>
      <c r="DC557" s="211"/>
      <c r="DD557" s="136"/>
      <c r="DE557" s="136"/>
      <c r="DF557" s="136"/>
      <c r="DG557" s="136"/>
      <c r="DH557" s="136"/>
      <c r="DI557" s="136"/>
      <c r="DJ557" s="136"/>
      <c r="DK557" s="136"/>
      <c r="DL557" s="136"/>
      <c r="DM557" s="136"/>
      <c r="DN557" s="136"/>
      <c r="DO557" s="136"/>
      <c r="DP557" s="136"/>
      <c r="DQ557" s="136"/>
      <c r="DR557" s="136"/>
      <c r="DS557" s="136"/>
      <c r="DT557" s="136"/>
      <c r="DU557" s="136"/>
      <c r="DV557" s="136"/>
      <c r="DW557" s="136"/>
      <c r="DX557" s="136"/>
    </row>
    <row r="558" spans="1:128" ht="12.75" customHeight="1">
      <c r="A558" s="136"/>
      <c r="B558" s="136"/>
      <c r="C558" s="136"/>
      <c r="D558" s="136"/>
      <c r="E558" s="136"/>
      <c r="F558" s="136"/>
      <c r="G558" s="136"/>
      <c r="H558" s="136"/>
      <c r="I558" s="136"/>
      <c r="J558" s="136"/>
      <c r="K558" s="136"/>
      <c r="L558" s="136"/>
      <c r="M558" s="136"/>
      <c r="N558" s="136"/>
      <c r="O558" s="136"/>
      <c r="P558" s="136"/>
      <c r="Q558" s="136"/>
      <c r="R558" s="136"/>
      <c r="S558" s="136"/>
      <c r="T558" s="136"/>
      <c r="U558" s="136"/>
      <c r="V558" s="136"/>
      <c r="W558" s="136"/>
      <c r="X558" s="136"/>
      <c r="Y558" s="136"/>
      <c r="Z558" s="136"/>
      <c r="AA558" s="136"/>
      <c r="AB558" s="136"/>
      <c r="AC558" s="136"/>
      <c r="AD558" s="136"/>
      <c r="AE558" s="136"/>
      <c r="AF558" s="136"/>
      <c r="AG558" s="136"/>
      <c r="AH558" s="136"/>
      <c r="AI558" s="136"/>
      <c r="AJ558" s="136"/>
      <c r="AK558" s="136"/>
      <c r="AL558" s="136"/>
      <c r="AM558" s="136"/>
      <c r="AN558" s="136"/>
      <c r="AO558" s="136"/>
      <c r="AP558" s="136"/>
      <c r="AQ558" s="136"/>
      <c r="AR558" s="211"/>
      <c r="AS558" s="136"/>
      <c r="AT558" s="136"/>
      <c r="AU558" s="136"/>
      <c r="AV558" s="136"/>
      <c r="AW558" s="136"/>
      <c r="AX558" s="136"/>
      <c r="AY558" s="136"/>
      <c r="AZ558" s="136"/>
      <c r="BA558" s="136"/>
      <c r="BB558" s="136"/>
      <c r="BC558" s="136"/>
      <c r="BD558" s="136"/>
      <c r="BE558" s="136"/>
      <c r="BF558" s="136"/>
      <c r="BG558" s="136"/>
      <c r="BH558" s="136"/>
      <c r="BI558" s="136"/>
      <c r="BJ558" s="136"/>
      <c r="BK558" s="136"/>
      <c r="BL558" s="136"/>
      <c r="BM558" s="136"/>
      <c r="BN558" s="136"/>
      <c r="BO558" s="136"/>
      <c r="BP558" s="136"/>
      <c r="BQ558" s="136"/>
      <c r="BR558" s="136"/>
      <c r="BS558" s="136"/>
      <c r="BT558" s="136"/>
      <c r="BU558" s="136"/>
      <c r="BV558" s="136"/>
      <c r="BW558" s="136"/>
      <c r="BX558" s="136"/>
      <c r="BY558" s="136"/>
      <c r="BZ558" s="136"/>
      <c r="CA558" s="136"/>
      <c r="CB558" s="136"/>
      <c r="CC558" s="136"/>
      <c r="CD558" s="136"/>
      <c r="CE558" s="136"/>
      <c r="CF558" s="211"/>
      <c r="CG558" s="136"/>
      <c r="CH558" s="136"/>
      <c r="CI558" s="136"/>
      <c r="CJ558" s="136"/>
      <c r="CK558" s="136"/>
      <c r="CL558" s="136"/>
      <c r="CM558" s="136"/>
      <c r="CN558" s="136"/>
      <c r="CO558" s="136"/>
      <c r="CP558" s="136"/>
      <c r="CQ558" s="136"/>
      <c r="CR558" s="136"/>
      <c r="CS558" s="136"/>
      <c r="CT558" s="136"/>
      <c r="CU558" s="136"/>
      <c r="CV558" s="136"/>
      <c r="CW558" s="136"/>
      <c r="CX558" s="136"/>
      <c r="CY558" s="136"/>
      <c r="CZ558" s="136"/>
      <c r="DA558" s="136"/>
      <c r="DB558" s="136"/>
      <c r="DC558" s="211"/>
      <c r="DD558" s="136"/>
      <c r="DE558" s="136"/>
      <c r="DF558" s="136"/>
      <c r="DG558" s="136"/>
      <c r="DH558" s="136"/>
      <c r="DI558" s="136"/>
      <c r="DJ558" s="136"/>
      <c r="DK558" s="136"/>
      <c r="DL558" s="136"/>
      <c r="DM558" s="136"/>
      <c r="DN558" s="136"/>
      <c r="DO558" s="136"/>
      <c r="DP558" s="136"/>
      <c r="DQ558" s="136"/>
      <c r="DR558" s="136"/>
      <c r="DS558" s="136"/>
      <c r="DT558" s="136"/>
      <c r="DU558" s="136"/>
      <c r="DV558" s="136"/>
      <c r="DW558" s="136"/>
      <c r="DX558" s="136"/>
    </row>
    <row r="559" spans="1:128" ht="12.75" customHeight="1">
      <c r="A559" s="136"/>
      <c r="B559" s="136"/>
      <c r="C559" s="136"/>
      <c r="D559" s="136"/>
      <c r="E559" s="136"/>
      <c r="F559" s="136"/>
      <c r="G559" s="136"/>
      <c r="H559" s="136"/>
      <c r="I559" s="136"/>
      <c r="J559" s="136"/>
      <c r="K559" s="136"/>
      <c r="L559" s="136"/>
      <c r="M559" s="136"/>
      <c r="N559" s="136"/>
      <c r="O559" s="136"/>
      <c r="P559" s="136"/>
      <c r="Q559" s="136"/>
      <c r="R559" s="136"/>
      <c r="S559" s="136"/>
      <c r="T559" s="136"/>
      <c r="U559" s="136"/>
      <c r="V559" s="136"/>
      <c r="W559" s="136"/>
      <c r="X559" s="136"/>
      <c r="Y559" s="136"/>
      <c r="Z559" s="136"/>
      <c r="AA559" s="136"/>
      <c r="AB559" s="136"/>
      <c r="AC559" s="136"/>
      <c r="AD559" s="136"/>
      <c r="AE559" s="136"/>
      <c r="AF559" s="136"/>
      <c r="AG559" s="136"/>
      <c r="AH559" s="136"/>
      <c r="AI559" s="136"/>
      <c r="AJ559" s="136"/>
      <c r="AK559" s="136"/>
      <c r="AL559" s="136"/>
      <c r="AM559" s="136"/>
      <c r="AN559" s="136"/>
      <c r="AO559" s="136"/>
      <c r="AP559" s="136"/>
      <c r="AQ559" s="136"/>
      <c r="AR559" s="211"/>
      <c r="AS559" s="136"/>
      <c r="AT559" s="136"/>
      <c r="AU559" s="136"/>
      <c r="AV559" s="136"/>
      <c r="AW559" s="136"/>
      <c r="AX559" s="136"/>
      <c r="AY559" s="136"/>
      <c r="AZ559" s="136"/>
      <c r="BA559" s="136"/>
      <c r="BB559" s="136"/>
      <c r="BC559" s="136"/>
      <c r="BD559" s="136"/>
      <c r="BE559" s="136"/>
      <c r="BF559" s="136"/>
      <c r="BG559" s="136"/>
      <c r="BH559" s="136"/>
      <c r="BI559" s="136"/>
      <c r="BJ559" s="136"/>
      <c r="BK559" s="136"/>
      <c r="BL559" s="136"/>
      <c r="BM559" s="136"/>
      <c r="BN559" s="136"/>
      <c r="BO559" s="136"/>
      <c r="BP559" s="136"/>
      <c r="BQ559" s="136"/>
      <c r="BR559" s="136"/>
      <c r="BS559" s="136"/>
      <c r="BT559" s="136"/>
      <c r="BU559" s="136"/>
      <c r="BV559" s="136"/>
      <c r="BW559" s="136"/>
      <c r="BX559" s="136"/>
      <c r="BY559" s="136"/>
      <c r="BZ559" s="136"/>
      <c r="CA559" s="136"/>
      <c r="CB559" s="136"/>
      <c r="CC559" s="136"/>
      <c r="CD559" s="136"/>
      <c r="CE559" s="136"/>
      <c r="CF559" s="211"/>
      <c r="CG559" s="136"/>
      <c r="CH559" s="136"/>
      <c r="CI559" s="136"/>
      <c r="CJ559" s="136"/>
      <c r="CK559" s="136"/>
      <c r="CL559" s="136"/>
      <c r="CM559" s="136"/>
      <c r="CN559" s="136"/>
      <c r="CO559" s="136"/>
      <c r="CP559" s="136"/>
      <c r="CQ559" s="136"/>
      <c r="CR559" s="136"/>
      <c r="CS559" s="136"/>
      <c r="CT559" s="136"/>
      <c r="CU559" s="136"/>
      <c r="CV559" s="136"/>
      <c r="CW559" s="136"/>
      <c r="CX559" s="136"/>
      <c r="CY559" s="136"/>
      <c r="CZ559" s="136"/>
      <c r="DA559" s="136"/>
      <c r="DB559" s="136"/>
      <c r="DC559" s="211"/>
      <c r="DD559" s="136"/>
      <c r="DE559" s="136"/>
      <c r="DF559" s="136"/>
      <c r="DG559" s="136"/>
      <c r="DH559" s="136"/>
      <c r="DI559" s="136"/>
      <c r="DJ559" s="136"/>
      <c r="DK559" s="136"/>
      <c r="DL559" s="136"/>
      <c r="DM559" s="136"/>
      <c r="DN559" s="136"/>
      <c r="DO559" s="136"/>
      <c r="DP559" s="136"/>
      <c r="DQ559" s="136"/>
      <c r="DR559" s="136"/>
      <c r="DS559" s="136"/>
      <c r="DT559" s="136"/>
      <c r="DU559" s="136"/>
      <c r="DV559" s="136"/>
      <c r="DW559" s="136"/>
      <c r="DX559" s="136"/>
    </row>
    <row r="560" spans="1:128" ht="12.75" customHeight="1">
      <c r="A560" s="136"/>
      <c r="B560" s="136"/>
      <c r="C560" s="136"/>
      <c r="D560" s="136"/>
      <c r="E560" s="136"/>
      <c r="F560" s="136"/>
      <c r="G560" s="136"/>
      <c r="H560" s="136"/>
      <c r="I560" s="136"/>
      <c r="J560" s="136"/>
      <c r="K560" s="136"/>
      <c r="L560" s="136"/>
      <c r="M560" s="136"/>
      <c r="N560" s="136"/>
      <c r="O560" s="136"/>
      <c r="P560" s="136"/>
      <c r="Q560" s="136"/>
      <c r="R560" s="136"/>
      <c r="S560" s="136"/>
      <c r="T560" s="136"/>
      <c r="U560" s="136"/>
      <c r="V560" s="136"/>
      <c r="W560" s="136"/>
      <c r="X560" s="136"/>
      <c r="Y560" s="136"/>
      <c r="Z560" s="136"/>
      <c r="AA560" s="136"/>
      <c r="AB560" s="136"/>
      <c r="AC560" s="136"/>
      <c r="AD560" s="136"/>
      <c r="AE560" s="136"/>
      <c r="AF560" s="136"/>
      <c r="AG560" s="136"/>
      <c r="AH560" s="136"/>
      <c r="AI560" s="136"/>
      <c r="AJ560" s="136"/>
      <c r="AK560" s="136"/>
      <c r="AL560" s="136"/>
      <c r="AM560" s="136"/>
      <c r="AN560" s="136"/>
      <c r="AO560" s="136"/>
      <c r="AP560" s="136"/>
      <c r="AQ560" s="136"/>
      <c r="AR560" s="211"/>
      <c r="AS560" s="136"/>
      <c r="AT560" s="136"/>
      <c r="AU560" s="136"/>
      <c r="AV560" s="136"/>
      <c r="AW560" s="136"/>
      <c r="AX560" s="136"/>
      <c r="AY560" s="136"/>
      <c r="AZ560" s="136"/>
      <c r="BA560" s="136"/>
      <c r="BB560" s="136"/>
      <c r="BC560" s="136"/>
      <c r="BD560" s="136"/>
      <c r="BE560" s="136"/>
      <c r="BF560" s="136"/>
      <c r="BG560" s="136"/>
      <c r="BH560" s="136"/>
      <c r="BI560" s="136"/>
      <c r="BJ560" s="136"/>
      <c r="BK560" s="136"/>
      <c r="BL560" s="136"/>
      <c r="BM560" s="136"/>
      <c r="BN560" s="136"/>
      <c r="BO560" s="136"/>
      <c r="BP560" s="136"/>
      <c r="BQ560" s="136"/>
      <c r="BR560" s="136"/>
      <c r="BS560" s="136"/>
      <c r="BT560" s="136"/>
      <c r="BU560" s="136"/>
      <c r="BV560" s="136"/>
      <c r="BW560" s="136"/>
      <c r="BX560" s="136"/>
      <c r="BY560" s="136"/>
      <c r="BZ560" s="136"/>
      <c r="CA560" s="136"/>
      <c r="CB560" s="136"/>
      <c r="CC560" s="136"/>
      <c r="CD560" s="136"/>
      <c r="CE560" s="136"/>
      <c r="CF560" s="211"/>
      <c r="CG560" s="136"/>
      <c r="CH560" s="136"/>
      <c r="CI560" s="136"/>
      <c r="CJ560" s="136"/>
      <c r="CK560" s="136"/>
      <c r="CL560" s="136"/>
      <c r="CM560" s="136"/>
      <c r="CN560" s="136"/>
      <c r="CO560" s="136"/>
      <c r="CP560" s="136"/>
      <c r="CQ560" s="136"/>
      <c r="CR560" s="136"/>
      <c r="CS560" s="136"/>
      <c r="CT560" s="136"/>
      <c r="CU560" s="136"/>
      <c r="CV560" s="136"/>
      <c r="CW560" s="136"/>
      <c r="CX560" s="136"/>
      <c r="CY560" s="136"/>
      <c r="CZ560" s="136"/>
      <c r="DA560" s="136"/>
      <c r="DB560" s="136"/>
      <c r="DC560" s="211"/>
      <c r="DD560" s="136"/>
      <c r="DE560" s="136"/>
      <c r="DF560" s="136"/>
      <c r="DG560" s="136"/>
      <c r="DH560" s="136"/>
      <c r="DI560" s="136"/>
      <c r="DJ560" s="136"/>
      <c r="DK560" s="136"/>
      <c r="DL560" s="136"/>
      <c r="DM560" s="136"/>
      <c r="DN560" s="136"/>
      <c r="DO560" s="136"/>
      <c r="DP560" s="136"/>
      <c r="DQ560" s="136"/>
      <c r="DR560" s="136"/>
      <c r="DS560" s="136"/>
      <c r="DT560" s="136"/>
      <c r="DU560" s="136"/>
      <c r="DV560" s="136"/>
      <c r="DW560" s="136"/>
      <c r="DX560" s="136"/>
    </row>
    <row r="561" spans="1:128" ht="12.75" customHeight="1">
      <c r="A561" s="136"/>
      <c r="B561" s="136"/>
      <c r="C561" s="136"/>
      <c r="D561" s="136"/>
      <c r="E561" s="136"/>
      <c r="F561" s="136"/>
      <c r="G561" s="136"/>
      <c r="H561" s="136"/>
      <c r="I561" s="136"/>
      <c r="J561" s="136"/>
      <c r="K561" s="136"/>
      <c r="L561" s="136"/>
      <c r="M561" s="136"/>
      <c r="N561" s="136"/>
      <c r="O561" s="136"/>
      <c r="P561" s="136"/>
      <c r="Q561" s="136"/>
      <c r="R561" s="136"/>
      <c r="S561" s="136"/>
      <c r="T561" s="136"/>
      <c r="U561" s="136"/>
      <c r="V561" s="136"/>
      <c r="W561" s="136"/>
      <c r="X561" s="136"/>
      <c r="Y561" s="136"/>
      <c r="Z561" s="136"/>
      <c r="AA561" s="136"/>
      <c r="AB561" s="136"/>
      <c r="AC561" s="136"/>
      <c r="AD561" s="136"/>
      <c r="AE561" s="136"/>
      <c r="AF561" s="136"/>
      <c r="AG561" s="136"/>
      <c r="AH561" s="136"/>
      <c r="AI561" s="136"/>
      <c r="AJ561" s="136"/>
      <c r="AK561" s="136"/>
      <c r="AL561" s="136"/>
      <c r="AM561" s="136"/>
      <c r="AN561" s="136"/>
      <c r="AO561" s="136"/>
      <c r="AP561" s="136"/>
      <c r="AQ561" s="136"/>
      <c r="AR561" s="211"/>
      <c r="AS561" s="136"/>
      <c r="AT561" s="136"/>
      <c r="AU561" s="136"/>
      <c r="AV561" s="136"/>
      <c r="AW561" s="136"/>
      <c r="AX561" s="136"/>
      <c r="AY561" s="136"/>
      <c r="AZ561" s="136"/>
      <c r="BA561" s="136"/>
      <c r="BB561" s="136"/>
      <c r="BC561" s="136"/>
      <c r="BD561" s="136"/>
      <c r="BE561" s="136"/>
      <c r="BF561" s="136"/>
      <c r="BG561" s="136"/>
      <c r="BH561" s="136"/>
      <c r="BI561" s="136"/>
      <c r="BJ561" s="136"/>
      <c r="BK561" s="136"/>
      <c r="BL561" s="136"/>
      <c r="BM561" s="136"/>
      <c r="BN561" s="136"/>
      <c r="BO561" s="136"/>
      <c r="BP561" s="136"/>
      <c r="BQ561" s="136"/>
      <c r="BR561" s="136"/>
      <c r="BS561" s="136"/>
      <c r="BT561" s="136"/>
      <c r="BU561" s="136"/>
      <c r="BV561" s="136"/>
      <c r="BW561" s="136"/>
      <c r="BX561" s="136"/>
      <c r="BY561" s="136"/>
      <c r="BZ561" s="136"/>
      <c r="CA561" s="136"/>
      <c r="CB561" s="136"/>
      <c r="CC561" s="136"/>
      <c r="CD561" s="136"/>
      <c r="CE561" s="136"/>
      <c r="CF561" s="211"/>
      <c r="CG561" s="136"/>
      <c r="CH561" s="136"/>
      <c r="CI561" s="136"/>
      <c r="CJ561" s="136"/>
      <c r="CK561" s="136"/>
      <c r="CL561" s="136"/>
      <c r="CM561" s="136"/>
      <c r="CN561" s="136"/>
      <c r="CO561" s="136"/>
      <c r="CP561" s="136"/>
      <c r="CQ561" s="136"/>
      <c r="CR561" s="136"/>
      <c r="CS561" s="136"/>
      <c r="CT561" s="136"/>
      <c r="CU561" s="136"/>
      <c r="CV561" s="136"/>
      <c r="CW561" s="136"/>
      <c r="CX561" s="136"/>
      <c r="CY561" s="136"/>
      <c r="CZ561" s="136"/>
      <c r="DA561" s="136"/>
      <c r="DB561" s="136"/>
      <c r="DC561" s="211"/>
      <c r="DD561" s="136"/>
      <c r="DE561" s="136"/>
      <c r="DF561" s="136"/>
      <c r="DG561" s="136"/>
      <c r="DH561" s="136"/>
      <c r="DI561" s="136"/>
      <c r="DJ561" s="136"/>
      <c r="DK561" s="136"/>
      <c r="DL561" s="136"/>
      <c r="DM561" s="136"/>
      <c r="DN561" s="136"/>
      <c r="DO561" s="136"/>
      <c r="DP561" s="136"/>
      <c r="DQ561" s="136"/>
      <c r="DR561" s="136"/>
      <c r="DS561" s="136"/>
      <c r="DT561" s="136"/>
      <c r="DU561" s="136"/>
      <c r="DV561" s="136"/>
      <c r="DW561" s="136"/>
      <c r="DX561" s="136"/>
    </row>
    <row r="562" spans="1:128" ht="12.75" customHeight="1">
      <c r="A562" s="136"/>
      <c r="B562" s="136"/>
      <c r="C562" s="136"/>
      <c r="D562" s="136"/>
      <c r="E562" s="136"/>
      <c r="F562" s="136"/>
      <c r="G562" s="136"/>
      <c r="H562" s="136"/>
      <c r="I562" s="136"/>
      <c r="J562" s="136"/>
      <c r="K562" s="136"/>
      <c r="L562" s="136"/>
      <c r="M562" s="136"/>
      <c r="N562" s="136"/>
      <c r="O562" s="136"/>
      <c r="P562" s="136"/>
      <c r="Q562" s="136"/>
      <c r="R562" s="136"/>
      <c r="S562" s="136"/>
      <c r="T562" s="136"/>
      <c r="U562" s="136"/>
      <c r="V562" s="136"/>
      <c r="W562" s="136"/>
      <c r="X562" s="136"/>
      <c r="Y562" s="136"/>
      <c r="Z562" s="136"/>
      <c r="AA562" s="136"/>
      <c r="AB562" s="136"/>
      <c r="AC562" s="136"/>
      <c r="AD562" s="136"/>
      <c r="AE562" s="136"/>
      <c r="AF562" s="136"/>
      <c r="AG562" s="136"/>
      <c r="AH562" s="136"/>
      <c r="AI562" s="136"/>
      <c r="AJ562" s="136"/>
      <c r="AK562" s="136"/>
      <c r="AL562" s="136"/>
      <c r="AM562" s="136"/>
      <c r="AN562" s="136"/>
      <c r="AO562" s="136"/>
      <c r="AP562" s="136"/>
      <c r="AQ562" s="136"/>
      <c r="AR562" s="211"/>
      <c r="AS562" s="136"/>
      <c r="AT562" s="136"/>
      <c r="AU562" s="136"/>
      <c r="AV562" s="136"/>
      <c r="AW562" s="136"/>
      <c r="AX562" s="136"/>
      <c r="AY562" s="136"/>
      <c r="AZ562" s="136"/>
      <c r="BA562" s="136"/>
      <c r="BB562" s="136"/>
      <c r="BC562" s="136"/>
      <c r="BD562" s="136"/>
      <c r="BE562" s="136"/>
      <c r="BF562" s="136"/>
      <c r="BG562" s="136"/>
      <c r="BH562" s="136"/>
      <c r="BI562" s="136"/>
      <c r="BJ562" s="136"/>
      <c r="BK562" s="136"/>
      <c r="BL562" s="136"/>
      <c r="BM562" s="136"/>
      <c r="BN562" s="136"/>
      <c r="BO562" s="136"/>
      <c r="BP562" s="136"/>
      <c r="BQ562" s="136"/>
      <c r="BR562" s="136"/>
      <c r="BS562" s="136"/>
      <c r="BT562" s="136"/>
      <c r="BU562" s="136"/>
      <c r="BV562" s="136"/>
      <c r="BW562" s="136"/>
      <c r="BX562" s="136"/>
      <c r="BY562" s="136"/>
      <c r="BZ562" s="136"/>
      <c r="CA562" s="136"/>
      <c r="CB562" s="136"/>
      <c r="CC562" s="136"/>
      <c r="CD562" s="136"/>
      <c r="CE562" s="136"/>
      <c r="CF562" s="211"/>
      <c r="CG562" s="136"/>
      <c r="CH562" s="136"/>
      <c r="CI562" s="136"/>
      <c r="CJ562" s="136"/>
      <c r="CK562" s="136"/>
      <c r="CL562" s="136"/>
      <c r="CM562" s="136"/>
      <c r="CN562" s="136"/>
      <c r="CO562" s="136"/>
      <c r="CP562" s="136"/>
      <c r="CQ562" s="136"/>
      <c r="CR562" s="136"/>
      <c r="CS562" s="136"/>
      <c r="CT562" s="136"/>
      <c r="CU562" s="136"/>
      <c r="CV562" s="136"/>
      <c r="CW562" s="136"/>
      <c r="CX562" s="136"/>
      <c r="CY562" s="136"/>
      <c r="CZ562" s="136"/>
      <c r="DA562" s="136"/>
      <c r="DB562" s="136"/>
      <c r="DC562" s="211"/>
      <c r="DD562" s="136"/>
      <c r="DE562" s="136"/>
      <c r="DF562" s="136"/>
      <c r="DG562" s="136"/>
      <c r="DH562" s="136"/>
      <c r="DI562" s="136"/>
      <c r="DJ562" s="136"/>
      <c r="DK562" s="136"/>
      <c r="DL562" s="136"/>
      <c r="DM562" s="136"/>
      <c r="DN562" s="136"/>
      <c r="DO562" s="136"/>
      <c r="DP562" s="136"/>
      <c r="DQ562" s="136"/>
      <c r="DR562" s="136"/>
      <c r="DS562" s="136"/>
      <c r="DT562" s="136"/>
      <c r="DU562" s="136"/>
      <c r="DV562" s="136"/>
      <c r="DW562" s="136"/>
      <c r="DX562" s="136"/>
    </row>
    <row r="563" spans="1:128" ht="12.75" customHeight="1">
      <c r="A563" s="136"/>
      <c r="B563" s="136"/>
      <c r="C563" s="136"/>
      <c r="D563" s="136"/>
      <c r="E563" s="136"/>
      <c r="F563" s="136"/>
      <c r="G563" s="136"/>
      <c r="H563" s="136"/>
      <c r="I563" s="136"/>
      <c r="J563" s="136"/>
      <c r="K563" s="136"/>
      <c r="L563" s="136"/>
      <c r="M563" s="136"/>
      <c r="N563" s="136"/>
      <c r="O563" s="136"/>
      <c r="P563" s="136"/>
      <c r="Q563" s="136"/>
      <c r="R563" s="136"/>
      <c r="S563" s="136"/>
      <c r="T563" s="136"/>
      <c r="U563" s="136"/>
      <c r="V563" s="136"/>
      <c r="W563" s="136"/>
      <c r="X563" s="136"/>
      <c r="Y563" s="136"/>
      <c r="Z563" s="136"/>
      <c r="AA563" s="136"/>
      <c r="AB563" s="136"/>
      <c r="AC563" s="136"/>
      <c r="AD563" s="136"/>
      <c r="AE563" s="136"/>
      <c r="AF563" s="136"/>
      <c r="AG563" s="136"/>
      <c r="AH563" s="136"/>
      <c r="AI563" s="136"/>
      <c r="AJ563" s="136"/>
      <c r="AK563" s="136"/>
      <c r="AL563" s="136"/>
      <c r="AM563" s="136"/>
      <c r="AN563" s="136"/>
      <c r="AO563" s="136"/>
      <c r="AP563" s="136"/>
      <c r="AQ563" s="136"/>
      <c r="AR563" s="211"/>
      <c r="AS563" s="136"/>
      <c r="AT563" s="136"/>
      <c r="AU563" s="136"/>
      <c r="AV563" s="136"/>
      <c r="AW563" s="136"/>
      <c r="AX563" s="136"/>
      <c r="AY563" s="136"/>
      <c r="AZ563" s="136"/>
      <c r="BA563" s="136"/>
      <c r="BB563" s="136"/>
      <c r="BC563" s="136"/>
      <c r="BD563" s="136"/>
      <c r="BE563" s="136"/>
      <c r="BF563" s="136"/>
      <c r="BG563" s="136"/>
      <c r="BH563" s="136"/>
      <c r="BI563" s="136"/>
      <c r="BJ563" s="136"/>
      <c r="BK563" s="136"/>
      <c r="BL563" s="136"/>
      <c r="BM563" s="136"/>
      <c r="BN563" s="136"/>
      <c r="BO563" s="136"/>
      <c r="BP563" s="136"/>
      <c r="BQ563" s="136"/>
      <c r="BR563" s="136"/>
      <c r="BS563" s="136"/>
      <c r="BT563" s="136"/>
      <c r="BU563" s="136"/>
      <c r="BV563" s="136"/>
      <c r="BW563" s="136"/>
      <c r="BX563" s="136"/>
      <c r="BY563" s="136"/>
      <c r="BZ563" s="136"/>
      <c r="CA563" s="136"/>
      <c r="CB563" s="136"/>
      <c r="CC563" s="136"/>
      <c r="CD563" s="136"/>
      <c r="CE563" s="136"/>
      <c r="CF563" s="211"/>
      <c r="CG563" s="136"/>
      <c r="CH563" s="136"/>
      <c r="CI563" s="136"/>
      <c r="CJ563" s="136"/>
      <c r="CK563" s="136"/>
      <c r="CL563" s="136"/>
      <c r="CM563" s="136"/>
      <c r="CN563" s="136"/>
      <c r="CO563" s="136"/>
      <c r="CP563" s="136"/>
      <c r="CQ563" s="136"/>
      <c r="CR563" s="136"/>
      <c r="CS563" s="136"/>
      <c r="CT563" s="136"/>
      <c r="CU563" s="136"/>
      <c r="CV563" s="136"/>
      <c r="CW563" s="136"/>
      <c r="CX563" s="136"/>
      <c r="CY563" s="136"/>
      <c r="CZ563" s="136"/>
      <c r="DA563" s="136"/>
      <c r="DB563" s="136"/>
      <c r="DC563" s="211"/>
      <c r="DD563" s="136"/>
      <c r="DE563" s="136"/>
      <c r="DF563" s="136"/>
      <c r="DG563" s="136"/>
      <c r="DH563" s="136"/>
      <c r="DI563" s="136"/>
      <c r="DJ563" s="136"/>
      <c r="DK563" s="136"/>
      <c r="DL563" s="136"/>
      <c r="DM563" s="136"/>
      <c r="DN563" s="136"/>
      <c r="DO563" s="136"/>
      <c r="DP563" s="136"/>
      <c r="DQ563" s="136"/>
      <c r="DR563" s="136"/>
      <c r="DS563" s="136"/>
      <c r="DT563" s="136"/>
      <c r="DU563" s="136"/>
      <c r="DV563" s="136"/>
      <c r="DW563" s="136"/>
      <c r="DX563" s="136"/>
    </row>
    <row r="564" spans="1:128" ht="12.75" customHeight="1">
      <c r="A564" s="136"/>
      <c r="B564" s="136"/>
      <c r="C564" s="136"/>
      <c r="D564" s="136"/>
      <c r="E564" s="136"/>
      <c r="F564" s="136"/>
      <c r="G564" s="136"/>
      <c r="H564" s="136"/>
      <c r="I564" s="136"/>
      <c r="J564" s="136"/>
      <c r="K564" s="136"/>
      <c r="L564" s="136"/>
      <c r="M564" s="136"/>
      <c r="N564" s="136"/>
      <c r="O564" s="136"/>
      <c r="P564" s="136"/>
      <c r="Q564" s="136"/>
      <c r="R564" s="136"/>
      <c r="S564" s="136"/>
      <c r="T564" s="136"/>
      <c r="U564" s="136"/>
      <c r="V564" s="136"/>
      <c r="W564" s="136"/>
      <c r="X564" s="136"/>
      <c r="Y564" s="136"/>
      <c r="Z564" s="136"/>
      <c r="AA564" s="136"/>
      <c r="AB564" s="136"/>
      <c r="AC564" s="136"/>
      <c r="AD564" s="136"/>
      <c r="AE564" s="136"/>
      <c r="AF564" s="136"/>
      <c r="AG564" s="136"/>
      <c r="AH564" s="136"/>
      <c r="AI564" s="136"/>
      <c r="AJ564" s="136"/>
      <c r="AK564" s="136"/>
      <c r="AL564" s="136"/>
      <c r="AM564" s="136"/>
      <c r="AN564" s="136"/>
      <c r="AO564" s="136"/>
      <c r="AP564" s="136"/>
      <c r="AQ564" s="136"/>
      <c r="AR564" s="211"/>
      <c r="AS564" s="136"/>
      <c r="AT564" s="136"/>
      <c r="AU564" s="136"/>
      <c r="AV564" s="136"/>
      <c r="AW564" s="136"/>
      <c r="AX564" s="136"/>
      <c r="AY564" s="136"/>
      <c r="AZ564" s="136"/>
      <c r="BA564" s="136"/>
      <c r="BB564" s="136"/>
      <c r="BC564" s="136"/>
      <c r="BD564" s="136"/>
      <c r="BE564" s="136"/>
      <c r="BF564" s="136"/>
      <c r="BG564" s="136"/>
      <c r="BH564" s="136"/>
      <c r="BI564" s="136"/>
      <c r="BJ564" s="136"/>
      <c r="BK564" s="136"/>
      <c r="BL564" s="136"/>
      <c r="BM564" s="136"/>
      <c r="BN564" s="136"/>
      <c r="BO564" s="136"/>
      <c r="BP564" s="136"/>
      <c r="BQ564" s="136"/>
      <c r="BR564" s="136"/>
      <c r="BS564" s="136"/>
      <c r="BT564" s="136"/>
      <c r="BU564" s="136"/>
      <c r="BV564" s="136"/>
      <c r="BW564" s="136"/>
      <c r="BX564" s="136"/>
      <c r="BY564" s="136"/>
      <c r="BZ564" s="136"/>
      <c r="CA564" s="136"/>
      <c r="CB564" s="136"/>
      <c r="CC564" s="136"/>
      <c r="CD564" s="136"/>
      <c r="CE564" s="136"/>
      <c r="CF564" s="211"/>
      <c r="CG564" s="136"/>
      <c r="CH564" s="136"/>
      <c r="CI564" s="136"/>
      <c r="CJ564" s="136"/>
      <c r="CK564" s="136"/>
      <c r="CL564" s="136"/>
      <c r="CM564" s="136"/>
      <c r="CN564" s="136"/>
      <c r="CO564" s="136"/>
      <c r="CP564" s="136"/>
      <c r="CQ564" s="136"/>
      <c r="CR564" s="136"/>
      <c r="CS564" s="136"/>
      <c r="CT564" s="136"/>
      <c r="CU564" s="136"/>
      <c r="CV564" s="136"/>
      <c r="CW564" s="136"/>
      <c r="CX564" s="136"/>
      <c r="CY564" s="136"/>
      <c r="CZ564" s="136"/>
      <c r="DA564" s="136"/>
      <c r="DB564" s="136"/>
      <c r="DC564" s="211"/>
      <c r="DD564" s="136"/>
      <c r="DE564" s="136"/>
      <c r="DF564" s="136"/>
      <c r="DG564" s="136"/>
      <c r="DH564" s="136"/>
      <c r="DI564" s="136"/>
      <c r="DJ564" s="136"/>
      <c r="DK564" s="136"/>
      <c r="DL564" s="136"/>
      <c r="DM564" s="136"/>
      <c r="DN564" s="136"/>
      <c r="DO564" s="136"/>
      <c r="DP564" s="136"/>
      <c r="DQ564" s="136"/>
      <c r="DR564" s="136"/>
      <c r="DS564" s="136"/>
      <c r="DT564" s="136"/>
      <c r="DU564" s="136"/>
      <c r="DV564" s="136"/>
      <c r="DW564" s="136"/>
      <c r="DX564" s="136"/>
    </row>
    <row r="565" spans="1:128" ht="12.75" customHeight="1">
      <c r="A565" s="136"/>
      <c r="B565" s="136"/>
      <c r="C565" s="136"/>
      <c r="D565" s="136"/>
      <c r="E565" s="136"/>
      <c r="F565" s="136"/>
      <c r="G565" s="136"/>
      <c r="H565" s="136"/>
      <c r="I565" s="136"/>
      <c r="J565" s="136"/>
      <c r="K565" s="136"/>
      <c r="L565" s="136"/>
      <c r="M565" s="136"/>
      <c r="N565" s="136"/>
      <c r="O565" s="136"/>
      <c r="P565" s="136"/>
      <c r="Q565" s="136"/>
      <c r="R565" s="136"/>
      <c r="S565" s="136"/>
      <c r="T565" s="136"/>
      <c r="U565" s="136"/>
      <c r="V565" s="136"/>
      <c r="W565" s="136"/>
      <c r="X565" s="136"/>
      <c r="Y565" s="136"/>
      <c r="Z565" s="136"/>
      <c r="AA565" s="136"/>
      <c r="AB565" s="136"/>
      <c r="AC565" s="136"/>
      <c r="AD565" s="136"/>
      <c r="AE565" s="136"/>
      <c r="AF565" s="136"/>
      <c r="AG565" s="136"/>
      <c r="AH565" s="136"/>
      <c r="AI565" s="136"/>
      <c r="AJ565" s="136"/>
      <c r="AK565" s="136"/>
      <c r="AL565" s="136"/>
      <c r="AM565" s="136"/>
      <c r="AN565" s="136"/>
      <c r="AO565" s="136"/>
      <c r="AP565" s="136"/>
      <c r="AQ565" s="136"/>
      <c r="AR565" s="211"/>
      <c r="AS565" s="136"/>
      <c r="AT565" s="136"/>
      <c r="AU565" s="136"/>
      <c r="AV565" s="136"/>
      <c r="AW565" s="136"/>
      <c r="AX565" s="136"/>
      <c r="AY565" s="136"/>
      <c r="AZ565" s="136"/>
      <c r="BA565" s="136"/>
      <c r="BB565" s="136"/>
      <c r="BC565" s="136"/>
      <c r="BD565" s="136"/>
      <c r="BE565" s="136"/>
      <c r="BF565" s="136"/>
      <c r="BG565" s="136"/>
      <c r="BH565" s="136"/>
      <c r="BI565" s="136"/>
      <c r="BJ565" s="136"/>
      <c r="BK565" s="136"/>
      <c r="BL565" s="136"/>
      <c r="BM565" s="136"/>
      <c r="BN565" s="136"/>
      <c r="BO565" s="136"/>
      <c r="BP565" s="136"/>
      <c r="BQ565" s="136"/>
      <c r="BR565" s="136"/>
      <c r="BS565" s="136"/>
      <c r="BT565" s="136"/>
      <c r="BU565" s="136"/>
      <c r="BV565" s="136"/>
      <c r="BW565" s="136"/>
      <c r="BX565" s="136"/>
      <c r="BY565" s="136"/>
      <c r="BZ565" s="136"/>
      <c r="CA565" s="136"/>
      <c r="CB565" s="136"/>
      <c r="CC565" s="136"/>
      <c r="CD565" s="136"/>
      <c r="CE565" s="136"/>
      <c r="CF565" s="211"/>
      <c r="CG565" s="136"/>
      <c r="CH565" s="136"/>
      <c r="CI565" s="136"/>
      <c r="CJ565" s="136"/>
      <c r="CK565" s="136"/>
      <c r="CL565" s="136"/>
      <c r="CM565" s="136"/>
      <c r="CN565" s="136"/>
      <c r="CO565" s="136"/>
      <c r="CP565" s="136"/>
      <c r="CQ565" s="136"/>
      <c r="CR565" s="136"/>
      <c r="CS565" s="136"/>
      <c r="CT565" s="136"/>
      <c r="CU565" s="136"/>
      <c r="CV565" s="136"/>
      <c r="CW565" s="136"/>
      <c r="CX565" s="136"/>
      <c r="CY565" s="136"/>
      <c r="CZ565" s="136"/>
      <c r="DA565" s="136"/>
      <c r="DB565" s="136"/>
      <c r="DC565" s="211"/>
      <c r="DD565" s="136"/>
      <c r="DE565" s="136"/>
      <c r="DF565" s="136"/>
      <c r="DG565" s="136"/>
      <c r="DH565" s="136"/>
      <c r="DI565" s="136"/>
      <c r="DJ565" s="136"/>
      <c r="DK565" s="136"/>
      <c r="DL565" s="136"/>
      <c r="DM565" s="136"/>
      <c r="DN565" s="136"/>
      <c r="DO565" s="136"/>
      <c r="DP565" s="136"/>
      <c r="DQ565" s="136"/>
      <c r="DR565" s="136"/>
      <c r="DS565" s="136"/>
      <c r="DT565" s="136"/>
      <c r="DU565" s="136"/>
      <c r="DV565" s="136"/>
      <c r="DW565" s="136"/>
      <c r="DX565" s="136"/>
    </row>
    <row r="566" spans="1:128" ht="12.75" customHeight="1">
      <c r="A566" s="136"/>
      <c r="B566" s="136"/>
      <c r="C566" s="136"/>
      <c r="D566" s="136"/>
      <c r="E566" s="136"/>
      <c r="F566" s="136"/>
      <c r="G566" s="136"/>
      <c r="H566" s="136"/>
      <c r="I566" s="136"/>
      <c r="J566" s="136"/>
      <c r="K566" s="136"/>
      <c r="L566" s="136"/>
      <c r="M566" s="136"/>
      <c r="N566" s="136"/>
      <c r="O566" s="136"/>
      <c r="P566" s="136"/>
      <c r="Q566" s="136"/>
      <c r="R566" s="136"/>
      <c r="S566" s="136"/>
      <c r="T566" s="136"/>
      <c r="U566" s="136"/>
      <c r="V566" s="136"/>
      <c r="W566" s="136"/>
      <c r="X566" s="136"/>
      <c r="Y566" s="136"/>
      <c r="Z566" s="136"/>
      <c r="AA566" s="136"/>
      <c r="AB566" s="136"/>
      <c r="AC566" s="136"/>
      <c r="AD566" s="136"/>
      <c r="AE566" s="136"/>
      <c r="AF566" s="136"/>
      <c r="AG566" s="136"/>
      <c r="AH566" s="136"/>
      <c r="AI566" s="136"/>
      <c r="AJ566" s="136"/>
      <c r="AK566" s="136"/>
      <c r="AL566" s="136"/>
      <c r="AM566" s="136"/>
      <c r="AN566" s="136"/>
      <c r="AO566" s="136"/>
      <c r="AP566" s="136"/>
      <c r="AQ566" s="136"/>
      <c r="AR566" s="211"/>
      <c r="AS566" s="136"/>
      <c r="AT566" s="136"/>
      <c r="AU566" s="136"/>
      <c r="AV566" s="136"/>
      <c r="AW566" s="136"/>
      <c r="AX566" s="136"/>
      <c r="AY566" s="136"/>
      <c r="AZ566" s="136"/>
      <c r="BA566" s="136"/>
      <c r="BB566" s="136"/>
      <c r="BC566" s="136"/>
      <c r="BD566" s="136"/>
      <c r="BE566" s="136"/>
      <c r="BF566" s="136"/>
      <c r="BG566" s="136"/>
      <c r="BH566" s="136"/>
      <c r="BI566" s="136"/>
      <c r="BJ566" s="136"/>
      <c r="BK566" s="136"/>
      <c r="BL566" s="136"/>
      <c r="BM566" s="136"/>
      <c r="BN566" s="136"/>
      <c r="BO566" s="136"/>
      <c r="BP566" s="136"/>
      <c r="BQ566" s="136"/>
      <c r="BR566" s="136"/>
      <c r="BS566" s="136"/>
      <c r="BT566" s="136"/>
      <c r="BU566" s="136"/>
      <c r="BV566" s="136"/>
      <c r="BW566" s="136"/>
      <c r="BX566" s="136"/>
      <c r="BY566" s="136"/>
      <c r="BZ566" s="136"/>
      <c r="CA566" s="136"/>
      <c r="CB566" s="136"/>
      <c r="CC566" s="136"/>
      <c r="CD566" s="136"/>
      <c r="CE566" s="136"/>
      <c r="CF566" s="211"/>
      <c r="CG566" s="136"/>
      <c r="CH566" s="136"/>
      <c r="CI566" s="136"/>
      <c r="CJ566" s="136"/>
      <c r="CK566" s="136"/>
      <c r="CL566" s="136"/>
      <c r="CM566" s="136"/>
      <c r="CN566" s="136"/>
      <c r="CO566" s="136"/>
      <c r="CP566" s="136"/>
      <c r="CQ566" s="136"/>
      <c r="CR566" s="136"/>
      <c r="CS566" s="136"/>
      <c r="CT566" s="136"/>
      <c r="CU566" s="136"/>
      <c r="CV566" s="136"/>
      <c r="CW566" s="136"/>
      <c r="CX566" s="136"/>
      <c r="CY566" s="136"/>
      <c r="CZ566" s="136"/>
      <c r="DA566" s="136"/>
      <c r="DB566" s="136"/>
      <c r="DC566" s="211"/>
      <c r="DD566" s="136"/>
      <c r="DE566" s="136"/>
      <c r="DF566" s="136"/>
      <c r="DG566" s="136"/>
      <c r="DH566" s="136"/>
      <c r="DI566" s="136"/>
      <c r="DJ566" s="136"/>
      <c r="DK566" s="136"/>
      <c r="DL566" s="136"/>
      <c r="DM566" s="136"/>
      <c r="DN566" s="136"/>
      <c r="DO566" s="136"/>
      <c r="DP566" s="136"/>
      <c r="DQ566" s="136"/>
      <c r="DR566" s="136"/>
      <c r="DS566" s="136"/>
      <c r="DT566" s="136"/>
      <c r="DU566" s="136"/>
      <c r="DV566" s="136"/>
      <c r="DW566" s="136"/>
      <c r="DX566" s="136"/>
    </row>
    <row r="567" spans="1:128" ht="12.75" customHeight="1">
      <c r="A567" s="136"/>
      <c r="B567" s="136"/>
      <c r="C567" s="136"/>
      <c r="D567" s="136"/>
      <c r="E567" s="136"/>
      <c r="F567" s="136"/>
      <c r="G567" s="136"/>
      <c r="H567" s="136"/>
      <c r="I567" s="136"/>
      <c r="J567" s="136"/>
      <c r="K567" s="136"/>
      <c r="L567" s="136"/>
      <c r="M567" s="136"/>
      <c r="N567" s="136"/>
      <c r="O567" s="136"/>
      <c r="P567" s="136"/>
      <c r="Q567" s="136"/>
      <c r="R567" s="136"/>
      <c r="S567" s="136"/>
      <c r="T567" s="136"/>
      <c r="U567" s="136"/>
      <c r="V567" s="136"/>
      <c r="W567" s="136"/>
      <c r="X567" s="136"/>
      <c r="Y567" s="136"/>
      <c r="Z567" s="136"/>
      <c r="AA567" s="136"/>
      <c r="AB567" s="136"/>
      <c r="AC567" s="136"/>
      <c r="AD567" s="136"/>
      <c r="AE567" s="136"/>
      <c r="AF567" s="136"/>
      <c r="AG567" s="136"/>
      <c r="AH567" s="136"/>
      <c r="AI567" s="136"/>
      <c r="AJ567" s="136"/>
      <c r="AK567" s="136"/>
      <c r="AL567" s="136"/>
      <c r="AM567" s="136"/>
      <c r="AN567" s="136"/>
      <c r="AO567" s="136"/>
      <c r="AP567" s="136"/>
      <c r="AQ567" s="136"/>
      <c r="AR567" s="211"/>
      <c r="AS567" s="136"/>
      <c r="AT567" s="136"/>
      <c r="AU567" s="136"/>
      <c r="AV567" s="136"/>
      <c r="AW567" s="136"/>
      <c r="AX567" s="136"/>
      <c r="AY567" s="136"/>
      <c r="AZ567" s="136"/>
      <c r="BA567" s="136"/>
      <c r="BB567" s="136"/>
      <c r="BC567" s="136"/>
      <c r="BD567" s="136"/>
      <c r="BE567" s="136"/>
      <c r="BF567" s="136"/>
      <c r="BG567" s="136"/>
      <c r="BH567" s="136"/>
      <c r="BI567" s="136"/>
      <c r="BJ567" s="136"/>
      <c r="BK567" s="136"/>
      <c r="BL567" s="136"/>
      <c r="BM567" s="136"/>
      <c r="BN567" s="136"/>
      <c r="BO567" s="136"/>
      <c r="BP567" s="136"/>
      <c r="BQ567" s="136"/>
      <c r="BR567" s="136"/>
      <c r="BS567" s="136"/>
      <c r="BT567" s="136"/>
      <c r="BU567" s="136"/>
      <c r="BV567" s="136"/>
      <c r="BW567" s="136"/>
      <c r="BX567" s="136"/>
      <c r="BY567" s="136"/>
      <c r="BZ567" s="136"/>
      <c r="CA567" s="136"/>
      <c r="CB567" s="136"/>
      <c r="CC567" s="136"/>
      <c r="CD567" s="136"/>
      <c r="CE567" s="136"/>
      <c r="CF567" s="211"/>
      <c r="CG567" s="136"/>
      <c r="CH567" s="136"/>
      <c r="CI567" s="136"/>
      <c r="CJ567" s="136"/>
      <c r="CK567" s="136"/>
      <c r="CL567" s="136"/>
      <c r="CM567" s="136"/>
      <c r="CN567" s="136"/>
      <c r="CO567" s="136"/>
      <c r="CP567" s="136"/>
      <c r="CQ567" s="136"/>
      <c r="CR567" s="136"/>
      <c r="CS567" s="136"/>
      <c r="CT567" s="136"/>
      <c r="CU567" s="136"/>
      <c r="CV567" s="136"/>
      <c r="CW567" s="136"/>
      <c r="CX567" s="136"/>
      <c r="CY567" s="136"/>
      <c r="CZ567" s="136"/>
      <c r="DA567" s="136"/>
      <c r="DB567" s="136"/>
      <c r="DC567" s="211"/>
      <c r="DD567" s="136"/>
      <c r="DE567" s="136"/>
      <c r="DF567" s="136"/>
      <c r="DG567" s="136"/>
      <c r="DH567" s="136"/>
      <c r="DI567" s="136"/>
      <c r="DJ567" s="136"/>
      <c r="DK567" s="136"/>
      <c r="DL567" s="136"/>
      <c r="DM567" s="136"/>
      <c r="DN567" s="136"/>
      <c r="DO567" s="136"/>
      <c r="DP567" s="136"/>
      <c r="DQ567" s="136"/>
      <c r="DR567" s="136"/>
      <c r="DS567" s="136"/>
      <c r="DT567" s="136"/>
      <c r="DU567" s="136"/>
      <c r="DV567" s="136"/>
      <c r="DW567" s="136"/>
      <c r="DX567" s="136"/>
    </row>
    <row r="568" spans="1:128" ht="12.75" customHeight="1">
      <c r="A568" s="136"/>
      <c r="B568" s="136"/>
      <c r="C568" s="136"/>
      <c r="D568" s="136"/>
      <c r="E568" s="136"/>
      <c r="F568" s="136"/>
      <c r="G568" s="136"/>
      <c r="H568" s="136"/>
      <c r="I568" s="136"/>
      <c r="J568" s="136"/>
      <c r="K568" s="136"/>
      <c r="L568" s="136"/>
      <c r="M568" s="136"/>
      <c r="N568" s="136"/>
      <c r="O568" s="136"/>
      <c r="P568" s="136"/>
      <c r="Q568" s="136"/>
      <c r="R568" s="136"/>
      <c r="S568" s="136"/>
      <c r="T568" s="136"/>
      <c r="U568" s="136"/>
      <c r="V568" s="136"/>
      <c r="W568" s="136"/>
      <c r="X568" s="136"/>
      <c r="Y568" s="136"/>
      <c r="Z568" s="136"/>
      <c r="AA568" s="136"/>
      <c r="AB568" s="136"/>
      <c r="AC568" s="136"/>
      <c r="AD568" s="136"/>
      <c r="AE568" s="136"/>
      <c r="AF568" s="136"/>
      <c r="AG568" s="136"/>
      <c r="AH568" s="136"/>
      <c r="AI568" s="136"/>
      <c r="AJ568" s="136"/>
      <c r="AK568" s="136"/>
      <c r="AL568" s="136"/>
      <c r="AM568" s="136"/>
      <c r="AN568" s="136"/>
      <c r="AO568" s="136"/>
      <c r="AP568" s="136"/>
      <c r="AQ568" s="136"/>
      <c r="AR568" s="211"/>
      <c r="AS568" s="136"/>
      <c r="AT568" s="136"/>
      <c r="AU568" s="136"/>
      <c r="AV568" s="136"/>
      <c r="AW568" s="136"/>
      <c r="AX568" s="136"/>
      <c r="AY568" s="136"/>
      <c r="AZ568" s="136"/>
      <c r="BA568" s="136"/>
      <c r="BB568" s="136"/>
      <c r="BC568" s="136"/>
      <c r="BD568" s="136"/>
      <c r="BE568" s="136"/>
      <c r="BF568" s="136"/>
      <c r="BG568" s="136"/>
      <c r="BH568" s="136"/>
      <c r="BI568" s="136"/>
      <c r="BJ568" s="136"/>
      <c r="BK568" s="136"/>
      <c r="BL568" s="136"/>
      <c r="BM568" s="136"/>
      <c r="BN568" s="136"/>
      <c r="BO568" s="136"/>
      <c r="BP568" s="136"/>
      <c r="BQ568" s="136"/>
      <c r="BR568" s="136"/>
      <c r="BS568" s="136"/>
      <c r="BT568" s="136"/>
      <c r="BU568" s="136"/>
      <c r="BV568" s="136"/>
      <c r="BW568" s="136"/>
      <c r="BX568" s="136"/>
      <c r="BY568" s="136"/>
      <c r="BZ568" s="136"/>
      <c r="CA568" s="136"/>
      <c r="CB568" s="136"/>
      <c r="CC568" s="136"/>
      <c r="CD568" s="136"/>
      <c r="CE568" s="136"/>
      <c r="CF568" s="211"/>
      <c r="CG568" s="136"/>
      <c r="CH568" s="136"/>
      <c r="CI568" s="136"/>
      <c r="CJ568" s="136"/>
      <c r="CK568" s="136"/>
      <c r="CL568" s="136"/>
      <c r="CM568" s="136"/>
      <c r="CN568" s="136"/>
      <c r="CO568" s="136"/>
      <c r="CP568" s="136"/>
      <c r="CQ568" s="136"/>
      <c r="CR568" s="136"/>
      <c r="CS568" s="136"/>
      <c r="CT568" s="136"/>
      <c r="CU568" s="136"/>
      <c r="CV568" s="136"/>
      <c r="CW568" s="136"/>
      <c r="CX568" s="136"/>
      <c r="CY568" s="136"/>
      <c r="CZ568" s="136"/>
      <c r="DA568" s="136"/>
      <c r="DB568" s="136"/>
      <c r="DC568" s="211"/>
      <c r="DD568" s="136"/>
      <c r="DE568" s="136"/>
      <c r="DF568" s="136"/>
      <c r="DG568" s="136"/>
      <c r="DH568" s="136"/>
      <c r="DI568" s="136"/>
      <c r="DJ568" s="136"/>
      <c r="DK568" s="136"/>
      <c r="DL568" s="136"/>
      <c r="DM568" s="136"/>
      <c r="DN568" s="136"/>
      <c r="DO568" s="136"/>
      <c r="DP568" s="136"/>
      <c r="DQ568" s="136"/>
      <c r="DR568" s="136"/>
      <c r="DS568" s="136"/>
      <c r="DT568" s="136"/>
      <c r="DU568" s="136"/>
      <c r="DV568" s="136"/>
      <c r="DW568" s="136"/>
      <c r="DX568" s="136"/>
    </row>
    <row r="569" spans="1:128" ht="12.75" customHeight="1">
      <c r="A569" s="136"/>
      <c r="B569" s="136"/>
      <c r="C569" s="136"/>
      <c r="D569" s="136"/>
      <c r="E569" s="136"/>
      <c r="F569" s="136"/>
      <c r="G569" s="136"/>
      <c r="H569" s="136"/>
      <c r="I569" s="136"/>
      <c r="J569" s="136"/>
      <c r="K569" s="136"/>
      <c r="L569" s="136"/>
      <c r="M569" s="136"/>
      <c r="N569" s="136"/>
      <c r="O569" s="136"/>
      <c r="P569" s="136"/>
      <c r="Q569" s="136"/>
      <c r="R569" s="136"/>
      <c r="S569" s="136"/>
      <c r="T569" s="136"/>
      <c r="U569" s="136"/>
      <c r="V569" s="136"/>
      <c r="W569" s="136"/>
      <c r="X569" s="136"/>
      <c r="Y569" s="136"/>
      <c r="Z569" s="136"/>
      <c r="AA569" s="136"/>
      <c r="AB569" s="136"/>
      <c r="AC569" s="136"/>
      <c r="AD569" s="136"/>
      <c r="AE569" s="136"/>
      <c r="AF569" s="136"/>
      <c r="AG569" s="136"/>
      <c r="AH569" s="136"/>
      <c r="AI569" s="136"/>
      <c r="AJ569" s="136"/>
      <c r="AK569" s="136"/>
      <c r="AL569" s="136"/>
      <c r="AM569" s="136"/>
      <c r="AN569" s="136"/>
      <c r="AO569" s="136"/>
      <c r="AP569" s="136"/>
      <c r="AQ569" s="136"/>
      <c r="AR569" s="211"/>
      <c r="AS569" s="136"/>
      <c r="AT569" s="136"/>
      <c r="AU569" s="136"/>
      <c r="AV569" s="136"/>
      <c r="AW569" s="136"/>
      <c r="AX569" s="136"/>
      <c r="AY569" s="136"/>
      <c r="AZ569" s="136"/>
      <c r="BA569" s="136"/>
      <c r="BB569" s="136"/>
      <c r="BC569" s="136"/>
      <c r="BD569" s="136"/>
      <c r="BE569" s="136"/>
      <c r="BF569" s="136"/>
      <c r="BG569" s="136"/>
      <c r="BH569" s="136"/>
      <c r="BI569" s="136"/>
      <c r="BJ569" s="136"/>
      <c r="BK569" s="136"/>
      <c r="BL569" s="136"/>
      <c r="BM569" s="136"/>
      <c r="BN569" s="136"/>
      <c r="BO569" s="136"/>
      <c r="BP569" s="136"/>
      <c r="BQ569" s="136"/>
      <c r="BR569" s="136"/>
      <c r="BS569" s="136"/>
      <c r="BT569" s="136"/>
      <c r="BU569" s="136"/>
      <c r="BV569" s="136"/>
      <c r="BW569" s="136"/>
      <c r="BX569" s="136"/>
      <c r="BY569" s="136"/>
      <c r="BZ569" s="136"/>
      <c r="CA569" s="136"/>
      <c r="CB569" s="136"/>
      <c r="CC569" s="136"/>
      <c r="CD569" s="136"/>
      <c r="CE569" s="136"/>
      <c r="CF569" s="211"/>
      <c r="CG569" s="136"/>
      <c r="CH569" s="136"/>
      <c r="CI569" s="136"/>
      <c r="CJ569" s="136"/>
      <c r="CK569" s="136"/>
      <c r="CL569" s="136"/>
      <c r="CM569" s="136"/>
      <c r="CN569" s="136"/>
      <c r="CO569" s="136"/>
      <c r="CP569" s="136"/>
      <c r="CQ569" s="136"/>
      <c r="CR569" s="136"/>
      <c r="CS569" s="136"/>
      <c r="CT569" s="136"/>
      <c r="CU569" s="136"/>
      <c r="CV569" s="136"/>
      <c r="CW569" s="136"/>
      <c r="CX569" s="136"/>
      <c r="CY569" s="136"/>
      <c r="CZ569" s="136"/>
      <c r="DA569" s="136"/>
      <c r="DB569" s="136"/>
      <c r="DC569" s="211"/>
      <c r="DD569" s="136"/>
      <c r="DE569" s="136"/>
      <c r="DF569" s="136"/>
      <c r="DG569" s="136"/>
      <c r="DH569" s="136"/>
      <c r="DI569" s="136"/>
      <c r="DJ569" s="136"/>
      <c r="DK569" s="136"/>
      <c r="DL569" s="136"/>
      <c r="DM569" s="136"/>
      <c r="DN569" s="136"/>
      <c r="DO569" s="136"/>
      <c r="DP569" s="136"/>
      <c r="DQ569" s="136"/>
      <c r="DR569" s="136"/>
      <c r="DS569" s="136"/>
      <c r="DT569" s="136"/>
      <c r="DU569" s="136"/>
      <c r="DV569" s="136"/>
      <c r="DW569" s="136"/>
      <c r="DX569" s="136"/>
    </row>
    <row r="570" spans="1:128" ht="12.75" customHeight="1">
      <c r="A570" s="136"/>
      <c r="B570" s="136"/>
      <c r="C570" s="136"/>
      <c r="D570" s="136"/>
      <c r="E570" s="136"/>
      <c r="F570" s="136"/>
      <c r="G570" s="136"/>
      <c r="H570" s="136"/>
      <c r="I570" s="136"/>
      <c r="J570" s="136"/>
      <c r="K570" s="136"/>
      <c r="L570" s="136"/>
      <c r="M570" s="136"/>
      <c r="N570" s="136"/>
      <c r="O570" s="136"/>
      <c r="P570" s="136"/>
      <c r="Q570" s="136"/>
      <c r="R570" s="136"/>
      <c r="S570" s="136"/>
      <c r="T570" s="136"/>
      <c r="U570" s="136"/>
      <c r="V570" s="136"/>
      <c r="W570" s="136"/>
      <c r="X570" s="136"/>
      <c r="Y570" s="136"/>
      <c r="Z570" s="136"/>
      <c r="AA570" s="136"/>
      <c r="AB570" s="136"/>
      <c r="AC570" s="136"/>
      <c r="AD570" s="136"/>
      <c r="AE570" s="136"/>
      <c r="AF570" s="136"/>
      <c r="AG570" s="136"/>
      <c r="AH570" s="136"/>
      <c r="AI570" s="136"/>
      <c r="AJ570" s="136"/>
      <c r="AK570" s="136"/>
      <c r="AL570" s="136"/>
      <c r="AM570" s="136"/>
      <c r="AN570" s="136"/>
      <c r="AO570" s="136"/>
      <c r="AP570" s="136"/>
      <c r="AQ570" s="136"/>
      <c r="AR570" s="211"/>
      <c r="AS570" s="136"/>
      <c r="AT570" s="136"/>
      <c r="AU570" s="136"/>
      <c r="AV570" s="136"/>
      <c r="AW570" s="136"/>
      <c r="AX570" s="136"/>
      <c r="AY570" s="136"/>
      <c r="AZ570" s="136"/>
      <c r="BA570" s="136"/>
      <c r="BB570" s="136"/>
      <c r="BC570" s="136"/>
      <c r="BD570" s="136"/>
      <c r="BE570" s="136"/>
      <c r="BF570" s="136"/>
      <c r="BG570" s="136"/>
      <c r="BH570" s="136"/>
      <c r="BI570" s="136"/>
      <c r="BJ570" s="136"/>
      <c r="BK570" s="136"/>
      <c r="BL570" s="136"/>
      <c r="BM570" s="136"/>
      <c r="BN570" s="136"/>
      <c r="BO570" s="136"/>
      <c r="BP570" s="136"/>
      <c r="BQ570" s="136"/>
      <c r="BR570" s="136"/>
      <c r="BS570" s="136"/>
      <c r="BT570" s="136"/>
      <c r="BU570" s="136"/>
      <c r="BV570" s="136"/>
      <c r="BW570" s="136"/>
      <c r="BX570" s="136"/>
      <c r="BY570" s="136"/>
      <c r="BZ570" s="136"/>
      <c r="CA570" s="136"/>
      <c r="CB570" s="136"/>
      <c r="CC570" s="136"/>
      <c r="CD570" s="136"/>
      <c r="CE570" s="136"/>
      <c r="CF570" s="211"/>
      <c r="CG570" s="136"/>
      <c r="CH570" s="136"/>
      <c r="CI570" s="136"/>
      <c r="CJ570" s="136"/>
      <c r="CK570" s="136"/>
      <c r="CL570" s="136"/>
      <c r="CM570" s="136"/>
      <c r="CN570" s="136"/>
      <c r="CO570" s="136"/>
      <c r="CP570" s="136"/>
      <c r="CQ570" s="136"/>
      <c r="CR570" s="136"/>
      <c r="CS570" s="136"/>
      <c r="CT570" s="136"/>
      <c r="CU570" s="136"/>
      <c r="CV570" s="136"/>
      <c r="CW570" s="136"/>
      <c r="CX570" s="136"/>
      <c r="CY570" s="136"/>
      <c r="CZ570" s="136"/>
      <c r="DA570" s="136"/>
      <c r="DB570" s="136"/>
      <c r="DC570" s="211"/>
      <c r="DD570" s="136"/>
      <c r="DE570" s="136"/>
      <c r="DF570" s="136"/>
      <c r="DG570" s="136"/>
      <c r="DH570" s="136"/>
      <c r="DI570" s="136"/>
      <c r="DJ570" s="136"/>
      <c r="DK570" s="136"/>
      <c r="DL570" s="136"/>
      <c r="DM570" s="136"/>
      <c r="DN570" s="136"/>
      <c r="DO570" s="136"/>
      <c r="DP570" s="136"/>
      <c r="DQ570" s="136"/>
      <c r="DR570" s="136"/>
      <c r="DS570" s="136"/>
      <c r="DT570" s="136"/>
      <c r="DU570" s="136"/>
      <c r="DV570" s="136"/>
      <c r="DW570" s="136"/>
      <c r="DX570" s="136"/>
    </row>
    <row r="571" spans="1:128" ht="12.75" customHeight="1">
      <c r="A571" s="136"/>
      <c r="B571" s="136"/>
      <c r="C571" s="136"/>
      <c r="D571" s="136"/>
      <c r="E571" s="136"/>
      <c r="F571" s="136"/>
      <c r="G571" s="136"/>
      <c r="H571" s="136"/>
      <c r="I571" s="136"/>
      <c r="J571" s="136"/>
      <c r="K571" s="136"/>
      <c r="L571" s="136"/>
      <c r="M571" s="136"/>
      <c r="N571" s="136"/>
      <c r="O571" s="136"/>
      <c r="P571" s="136"/>
      <c r="Q571" s="136"/>
      <c r="R571" s="136"/>
      <c r="S571" s="136"/>
      <c r="T571" s="136"/>
      <c r="U571" s="136"/>
      <c r="V571" s="136"/>
      <c r="W571" s="136"/>
      <c r="X571" s="136"/>
      <c r="Y571" s="136"/>
      <c r="Z571" s="136"/>
      <c r="AA571" s="136"/>
      <c r="AB571" s="136"/>
      <c r="AC571" s="136"/>
      <c r="AD571" s="136"/>
      <c r="AE571" s="136"/>
      <c r="AF571" s="136"/>
      <c r="AG571" s="136"/>
      <c r="AH571" s="136"/>
      <c r="AI571" s="136"/>
      <c r="AJ571" s="136"/>
      <c r="AK571" s="136"/>
      <c r="AL571" s="136"/>
      <c r="AM571" s="136"/>
      <c r="AN571" s="136"/>
      <c r="AO571" s="136"/>
      <c r="AP571" s="136"/>
      <c r="AQ571" s="136"/>
      <c r="AR571" s="211"/>
      <c r="AS571" s="136"/>
      <c r="AT571" s="136"/>
      <c r="AU571" s="136"/>
      <c r="AV571" s="136"/>
      <c r="AW571" s="136"/>
      <c r="AX571" s="136"/>
      <c r="AY571" s="136"/>
      <c r="AZ571" s="136"/>
      <c r="BA571" s="136"/>
      <c r="BB571" s="136"/>
      <c r="BC571" s="136"/>
      <c r="BD571" s="136"/>
      <c r="BE571" s="136"/>
      <c r="BF571" s="136"/>
      <c r="BG571" s="136"/>
      <c r="BH571" s="136"/>
      <c r="BI571" s="136"/>
      <c r="BJ571" s="136"/>
      <c r="BK571" s="136"/>
      <c r="BL571" s="136"/>
      <c r="BM571" s="136"/>
      <c r="BN571" s="136"/>
      <c r="BO571" s="136"/>
      <c r="BP571" s="136"/>
      <c r="BQ571" s="136"/>
      <c r="BR571" s="136"/>
      <c r="BS571" s="136"/>
      <c r="BT571" s="136"/>
      <c r="BU571" s="136"/>
      <c r="BV571" s="136"/>
      <c r="BW571" s="136"/>
      <c r="BX571" s="136"/>
      <c r="BY571" s="136"/>
      <c r="BZ571" s="136"/>
      <c r="CA571" s="136"/>
      <c r="CB571" s="136"/>
      <c r="CC571" s="136"/>
      <c r="CD571" s="136"/>
      <c r="CE571" s="136"/>
      <c r="CF571" s="211"/>
      <c r="CG571" s="136"/>
      <c r="CH571" s="136"/>
      <c r="CI571" s="136"/>
      <c r="CJ571" s="136"/>
      <c r="CK571" s="136"/>
      <c r="CL571" s="136"/>
      <c r="CM571" s="136"/>
      <c r="CN571" s="136"/>
      <c r="CO571" s="136"/>
      <c r="CP571" s="136"/>
      <c r="CQ571" s="136"/>
      <c r="CR571" s="136"/>
      <c r="CS571" s="136"/>
      <c r="CT571" s="136"/>
      <c r="CU571" s="136"/>
      <c r="CV571" s="136"/>
      <c r="CW571" s="136"/>
      <c r="CX571" s="136"/>
      <c r="CY571" s="136"/>
      <c r="CZ571" s="136"/>
      <c r="DA571" s="136"/>
      <c r="DB571" s="136"/>
      <c r="DC571" s="211"/>
      <c r="DD571" s="136"/>
      <c r="DE571" s="136"/>
      <c r="DF571" s="136"/>
      <c r="DG571" s="136"/>
      <c r="DH571" s="136"/>
      <c r="DI571" s="136"/>
      <c r="DJ571" s="136"/>
      <c r="DK571" s="136"/>
      <c r="DL571" s="136"/>
      <c r="DM571" s="136"/>
      <c r="DN571" s="136"/>
      <c r="DO571" s="136"/>
      <c r="DP571" s="136"/>
      <c r="DQ571" s="136"/>
      <c r="DR571" s="136"/>
      <c r="DS571" s="136"/>
      <c r="DT571" s="136"/>
      <c r="DU571" s="136"/>
      <c r="DV571" s="136"/>
      <c r="DW571" s="136"/>
      <c r="DX571" s="136"/>
    </row>
    <row r="572" spans="1:128" ht="12.75" customHeight="1">
      <c r="A572" s="136"/>
      <c r="B572" s="136"/>
      <c r="C572" s="136"/>
      <c r="D572" s="136"/>
      <c r="E572" s="136"/>
      <c r="F572" s="136"/>
      <c r="G572" s="136"/>
      <c r="H572" s="136"/>
      <c r="I572" s="136"/>
      <c r="J572" s="136"/>
      <c r="K572" s="136"/>
      <c r="L572" s="136"/>
      <c r="M572" s="136"/>
      <c r="N572" s="136"/>
      <c r="O572" s="136"/>
      <c r="P572" s="136"/>
      <c r="Q572" s="136"/>
      <c r="R572" s="136"/>
      <c r="S572" s="136"/>
      <c r="T572" s="136"/>
      <c r="U572" s="136"/>
      <c r="V572" s="136"/>
      <c r="W572" s="136"/>
      <c r="X572" s="136"/>
      <c r="Y572" s="136"/>
      <c r="Z572" s="136"/>
      <c r="AA572" s="136"/>
      <c r="AB572" s="136"/>
      <c r="AC572" s="136"/>
      <c r="AD572" s="136"/>
      <c r="AE572" s="136"/>
      <c r="AF572" s="136"/>
      <c r="AG572" s="136"/>
      <c r="AH572" s="136"/>
      <c r="AI572" s="136"/>
      <c r="AJ572" s="136"/>
      <c r="AK572" s="136"/>
      <c r="AL572" s="136"/>
      <c r="AM572" s="136"/>
      <c r="AN572" s="136"/>
      <c r="AO572" s="136"/>
      <c r="AP572" s="136"/>
      <c r="AQ572" s="136"/>
      <c r="AR572" s="211"/>
      <c r="AS572" s="136"/>
      <c r="AT572" s="136"/>
      <c r="AU572" s="136"/>
      <c r="AV572" s="136"/>
      <c r="AW572" s="136"/>
      <c r="AX572" s="136"/>
      <c r="AY572" s="136"/>
      <c r="AZ572" s="136"/>
      <c r="BA572" s="136"/>
      <c r="BB572" s="136"/>
      <c r="BC572" s="136"/>
      <c r="BD572" s="136"/>
      <c r="BE572" s="136"/>
      <c r="BF572" s="136"/>
      <c r="BG572" s="136"/>
      <c r="BH572" s="136"/>
      <c r="BI572" s="136"/>
      <c r="BJ572" s="136"/>
      <c r="BK572" s="136"/>
      <c r="BL572" s="136"/>
      <c r="BM572" s="136"/>
      <c r="BN572" s="136"/>
      <c r="BO572" s="136"/>
      <c r="BP572" s="136"/>
      <c r="BQ572" s="136"/>
      <c r="BR572" s="136"/>
      <c r="BS572" s="136"/>
      <c r="BT572" s="136"/>
      <c r="BU572" s="136"/>
      <c r="BV572" s="136"/>
      <c r="BW572" s="136"/>
      <c r="BX572" s="136"/>
      <c r="BY572" s="136"/>
      <c r="BZ572" s="136"/>
      <c r="CA572" s="136"/>
      <c r="CB572" s="136"/>
      <c r="CC572" s="136"/>
      <c r="CD572" s="136"/>
      <c r="CE572" s="136"/>
      <c r="CF572" s="211"/>
      <c r="CG572" s="136"/>
      <c r="CH572" s="136"/>
      <c r="CI572" s="136"/>
      <c r="CJ572" s="136"/>
      <c r="CK572" s="136"/>
      <c r="CL572" s="136"/>
      <c r="CM572" s="136"/>
      <c r="CN572" s="136"/>
      <c r="CO572" s="136"/>
      <c r="CP572" s="136"/>
      <c r="CQ572" s="136"/>
      <c r="CR572" s="136"/>
      <c r="CS572" s="136"/>
      <c r="CT572" s="136"/>
      <c r="CU572" s="136"/>
      <c r="CV572" s="136"/>
      <c r="CW572" s="136"/>
      <c r="CX572" s="136"/>
      <c r="CY572" s="136"/>
      <c r="CZ572" s="136"/>
      <c r="DA572" s="136"/>
      <c r="DB572" s="136"/>
      <c r="DC572" s="211"/>
      <c r="DD572" s="136"/>
      <c r="DE572" s="136"/>
      <c r="DF572" s="136"/>
      <c r="DG572" s="136"/>
      <c r="DH572" s="136"/>
      <c r="DI572" s="136"/>
      <c r="DJ572" s="136"/>
      <c r="DK572" s="136"/>
      <c r="DL572" s="136"/>
      <c r="DM572" s="136"/>
      <c r="DN572" s="136"/>
      <c r="DO572" s="136"/>
      <c r="DP572" s="136"/>
      <c r="DQ572" s="136"/>
      <c r="DR572" s="136"/>
      <c r="DS572" s="136"/>
      <c r="DT572" s="136"/>
      <c r="DU572" s="136"/>
      <c r="DV572" s="136"/>
      <c r="DW572" s="136"/>
      <c r="DX572" s="136"/>
    </row>
    <row r="573" spans="1:128" ht="12.75" customHeight="1">
      <c r="A573" s="136"/>
      <c r="B573" s="136"/>
      <c r="C573" s="136"/>
      <c r="D573" s="136"/>
      <c r="E573" s="136"/>
      <c r="F573" s="136"/>
      <c r="G573" s="136"/>
      <c r="H573" s="136"/>
      <c r="I573" s="136"/>
      <c r="J573" s="136"/>
      <c r="K573" s="136"/>
      <c r="L573" s="136"/>
      <c r="M573" s="136"/>
      <c r="N573" s="136"/>
      <c r="O573" s="136"/>
      <c r="P573" s="136"/>
      <c r="Q573" s="136"/>
      <c r="R573" s="136"/>
      <c r="S573" s="136"/>
      <c r="T573" s="136"/>
      <c r="U573" s="136"/>
      <c r="V573" s="136"/>
      <c r="W573" s="136"/>
      <c r="X573" s="136"/>
      <c r="Y573" s="136"/>
      <c r="Z573" s="136"/>
      <c r="AA573" s="136"/>
      <c r="AB573" s="136"/>
      <c r="AC573" s="136"/>
      <c r="AD573" s="136"/>
      <c r="AE573" s="136"/>
      <c r="AF573" s="136"/>
      <c r="AG573" s="136"/>
      <c r="AH573" s="136"/>
      <c r="AI573" s="136"/>
      <c r="AJ573" s="136"/>
      <c r="AK573" s="136"/>
      <c r="AL573" s="136"/>
      <c r="AM573" s="136"/>
      <c r="AN573" s="136"/>
      <c r="AO573" s="136"/>
      <c r="AP573" s="136"/>
      <c r="AQ573" s="136"/>
      <c r="AR573" s="211"/>
      <c r="AS573" s="136"/>
      <c r="AT573" s="136"/>
      <c r="AU573" s="136"/>
      <c r="AV573" s="136"/>
      <c r="AW573" s="136"/>
      <c r="AX573" s="136"/>
      <c r="AY573" s="136"/>
      <c r="AZ573" s="136"/>
      <c r="BA573" s="136"/>
      <c r="BB573" s="136"/>
      <c r="BC573" s="136"/>
      <c r="BD573" s="136"/>
      <c r="BE573" s="136"/>
      <c r="BF573" s="136"/>
      <c r="BG573" s="136"/>
      <c r="BH573" s="136"/>
      <c r="BI573" s="136"/>
      <c r="BJ573" s="136"/>
      <c r="BK573" s="136"/>
      <c r="BL573" s="136"/>
      <c r="BM573" s="136"/>
      <c r="BN573" s="136"/>
      <c r="BO573" s="136"/>
      <c r="BP573" s="136"/>
      <c r="BQ573" s="136"/>
      <c r="BR573" s="136"/>
      <c r="BS573" s="136"/>
      <c r="BT573" s="136"/>
      <c r="BU573" s="136"/>
      <c r="BV573" s="136"/>
      <c r="BW573" s="136"/>
      <c r="BX573" s="136"/>
      <c r="BY573" s="136"/>
      <c r="BZ573" s="136"/>
      <c r="CA573" s="136"/>
      <c r="CB573" s="136"/>
      <c r="CC573" s="136"/>
      <c r="CD573" s="136"/>
      <c r="CE573" s="136"/>
      <c r="CF573" s="211"/>
      <c r="CG573" s="136"/>
      <c r="CH573" s="136"/>
      <c r="CI573" s="136"/>
      <c r="CJ573" s="136"/>
      <c r="CK573" s="136"/>
      <c r="CL573" s="136"/>
      <c r="CM573" s="136"/>
      <c r="CN573" s="136"/>
      <c r="CO573" s="136"/>
      <c r="CP573" s="136"/>
      <c r="CQ573" s="136"/>
      <c r="CR573" s="136"/>
      <c r="CS573" s="136"/>
      <c r="CT573" s="136"/>
      <c r="CU573" s="136"/>
      <c r="CV573" s="136"/>
      <c r="CW573" s="136"/>
      <c r="CX573" s="136"/>
      <c r="CY573" s="136"/>
      <c r="CZ573" s="136"/>
      <c r="DA573" s="136"/>
      <c r="DB573" s="136"/>
      <c r="DC573" s="211"/>
      <c r="DD573" s="136"/>
      <c r="DE573" s="136"/>
      <c r="DF573" s="136"/>
      <c r="DG573" s="136"/>
      <c r="DH573" s="136"/>
      <c r="DI573" s="136"/>
      <c r="DJ573" s="136"/>
      <c r="DK573" s="136"/>
      <c r="DL573" s="136"/>
      <c r="DM573" s="136"/>
      <c r="DN573" s="136"/>
      <c r="DO573" s="136"/>
      <c r="DP573" s="136"/>
      <c r="DQ573" s="136"/>
      <c r="DR573" s="136"/>
      <c r="DS573" s="136"/>
      <c r="DT573" s="136"/>
      <c r="DU573" s="136"/>
      <c r="DV573" s="136"/>
      <c r="DW573" s="136"/>
      <c r="DX573" s="136"/>
    </row>
    <row r="574" spans="1:128" ht="12.75" customHeight="1">
      <c r="A574" s="136"/>
      <c r="B574" s="136"/>
      <c r="C574" s="136"/>
      <c r="D574" s="136"/>
      <c r="E574" s="136"/>
      <c r="F574" s="136"/>
      <c r="G574" s="136"/>
      <c r="H574" s="136"/>
      <c r="I574" s="136"/>
      <c r="J574" s="136"/>
      <c r="K574" s="136"/>
      <c r="L574" s="136"/>
      <c r="M574" s="136"/>
      <c r="N574" s="136"/>
      <c r="O574" s="136"/>
      <c r="P574" s="136"/>
      <c r="Q574" s="136"/>
      <c r="R574" s="136"/>
      <c r="S574" s="136"/>
      <c r="T574" s="136"/>
      <c r="U574" s="136"/>
      <c r="V574" s="136"/>
      <c r="W574" s="136"/>
      <c r="X574" s="136"/>
      <c r="Y574" s="136"/>
      <c r="Z574" s="136"/>
      <c r="AA574" s="136"/>
      <c r="AB574" s="136"/>
      <c r="AC574" s="136"/>
      <c r="AD574" s="136"/>
      <c r="AE574" s="136"/>
      <c r="AF574" s="136"/>
      <c r="AG574" s="136"/>
      <c r="AH574" s="136"/>
      <c r="AI574" s="136"/>
      <c r="AJ574" s="136"/>
      <c r="AK574" s="136"/>
      <c r="AL574" s="136"/>
      <c r="AM574" s="136"/>
      <c r="AN574" s="136"/>
      <c r="AO574" s="136"/>
      <c r="AP574" s="136"/>
      <c r="AQ574" s="136"/>
      <c r="AR574" s="211"/>
      <c r="AS574" s="136"/>
      <c r="AT574" s="136"/>
      <c r="AU574" s="136"/>
      <c r="AV574" s="136"/>
      <c r="AW574" s="136"/>
      <c r="AX574" s="136"/>
      <c r="AY574" s="136"/>
      <c r="AZ574" s="136"/>
      <c r="BA574" s="136"/>
      <c r="BB574" s="136"/>
      <c r="BC574" s="136"/>
      <c r="BD574" s="136"/>
      <c r="BE574" s="136"/>
      <c r="BF574" s="136"/>
      <c r="BG574" s="136"/>
      <c r="BH574" s="136"/>
      <c r="BI574" s="136"/>
      <c r="BJ574" s="136"/>
      <c r="BK574" s="136"/>
      <c r="BL574" s="136"/>
      <c r="BM574" s="136"/>
      <c r="BN574" s="136"/>
      <c r="BO574" s="136"/>
      <c r="BP574" s="136"/>
      <c r="BQ574" s="136"/>
      <c r="BR574" s="136"/>
      <c r="BS574" s="136"/>
      <c r="BT574" s="136"/>
      <c r="BU574" s="136"/>
      <c r="BV574" s="136"/>
      <c r="BW574" s="136"/>
      <c r="BX574" s="136"/>
      <c r="BY574" s="136"/>
      <c r="BZ574" s="136"/>
      <c r="CA574" s="136"/>
      <c r="CB574" s="136"/>
      <c r="CC574" s="136"/>
      <c r="CD574" s="136"/>
      <c r="CE574" s="136"/>
      <c r="CF574" s="211"/>
      <c r="CG574" s="136"/>
      <c r="CH574" s="136"/>
      <c r="CI574" s="136"/>
      <c r="CJ574" s="136"/>
      <c r="CK574" s="136"/>
      <c r="CL574" s="136"/>
      <c r="CM574" s="136"/>
      <c r="CN574" s="136"/>
      <c r="CO574" s="136"/>
      <c r="CP574" s="136"/>
      <c r="CQ574" s="136"/>
      <c r="CR574" s="136"/>
      <c r="CS574" s="136"/>
      <c r="CT574" s="136"/>
      <c r="CU574" s="136"/>
      <c r="CV574" s="136"/>
      <c r="CW574" s="136"/>
      <c r="CX574" s="136"/>
      <c r="CY574" s="136"/>
      <c r="CZ574" s="136"/>
      <c r="DA574" s="136"/>
      <c r="DB574" s="136"/>
      <c r="DC574" s="211"/>
      <c r="DD574" s="136"/>
      <c r="DE574" s="136"/>
      <c r="DF574" s="136"/>
      <c r="DG574" s="136"/>
      <c r="DH574" s="136"/>
      <c r="DI574" s="136"/>
      <c r="DJ574" s="136"/>
      <c r="DK574" s="136"/>
      <c r="DL574" s="136"/>
      <c r="DM574" s="136"/>
      <c r="DN574" s="136"/>
      <c r="DO574" s="136"/>
      <c r="DP574" s="136"/>
      <c r="DQ574" s="136"/>
      <c r="DR574" s="136"/>
      <c r="DS574" s="136"/>
      <c r="DT574" s="136"/>
      <c r="DU574" s="136"/>
      <c r="DV574" s="136"/>
      <c r="DW574" s="136"/>
      <c r="DX574" s="136"/>
    </row>
    <row r="575" spans="1:128" ht="12.75" customHeight="1">
      <c r="A575" s="136"/>
      <c r="B575" s="136"/>
      <c r="C575" s="136"/>
      <c r="D575" s="136"/>
      <c r="E575" s="136"/>
      <c r="F575" s="136"/>
      <c r="G575" s="136"/>
      <c r="H575" s="136"/>
      <c r="I575" s="136"/>
      <c r="J575" s="136"/>
      <c r="K575" s="136"/>
      <c r="L575" s="136"/>
      <c r="M575" s="136"/>
      <c r="N575" s="136"/>
      <c r="O575" s="136"/>
      <c r="P575" s="136"/>
      <c r="Q575" s="136"/>
      <c r="R575" s="136"/>
      <c r="S575" s="136"/>
      <c r="T575" s="136"/>
      <c r="U575" s="136"/>
      <c r="V575" s="136"/>
      <c r="W575" s="136"/>
      <c r="X575" s="136"/>
      <c r="Y575" s="136"/>
      <c r="Z575" s="136"/>
      <c r="AA575" s="136"/>
      <c r="AB575" s="136"/>
      <c r="AC575" s="136"/>
      <c r="AD575" s="136"/>
      <c r="AE575" s="136"/>
      <c r="AF575" s="136"/>
      <c r="AG575" s="136"/>
      <c r="AH575" s="136"/>
      <c r="AI575" s="136"/>
      <c r="AJ575" s="136"/>
      <c r="AK575" s="136"/>
      <c r="AL575" s="136"/>
      <c r="AM575" s="136"/>
      <c r="AN575" s="136"/>
      <c r="AO575" s="136"/>
      <c r="AP575" s="136"/>
      <c r="AQ575" s="136"/>
      <c r="AR575" s="211"/>
      <c r="AS575" s="136"/>
      <c r="AT575" s="136"/>
      <c r="AU575" s="136"/>
      <c r="AV575" s="136"/>
      <c r="AW575" s="136"/>
      <c r="AX575" s="136"/>
      <c r="AY575" s="136"/>
      <c r="AZ575" s="136"/>
      <c r="BA575" s="136"/>
      <c r="BB575" s="136"/>
      <c r="BC575" s="136"/>
      <c r="BD575" s="136"/>
      <c r="BE575" s="136"/>
      <c r="BF575" s="136"/>
      <c r="BG575" s="136"/>
      <c r="BH575" s="136"/>
      <c r="BI575" s="136"/>
      <c r="BJ575" s="136"/>
      <c r="BK575" s="136"/>
      <c r="BL575" s="136"/>
      <c r="BM575" s="136"/>
      <c r="BN575" s="136"/>
      <c r="BO575" s="136"/>
      <c r="BP575" s="136"/>
      <c r="BQ575" s="136"/>
      <c r="BR575" s="136"/>
      <c r="BS575" s="136"/>
      <c r="BT575" s="136"/>
      <c r="BU575" s="136"/>
      <c r="BV575" s="136"/>
      <c r="BW575" s="136"/>
      <c r="BX575" s="136"/>
      <c r="BY575" s="136"/>
      <c r="BZ575" s="136"/>
      <c r="CA575" s="136"/>
      <c r="CB575" s="136"/>
      <c r="CC575" s="136"/>
      <c r="CD575" s="136"/>
      <c r="CE575" s="136"/>
      <c r="CF575" s="211"/>
      <c r="CG575" s="136"/>
      <c r="CH575" s="136"/>
      <c r="CI575" s="136"/>
      <c r="CJ575" s="136"/>
      <c r="CK575" s="136"/>
      <c r="CL575" s="136"/>
      <c r="CM575" s="136"/>
      <c r="CN575" s="136"/>
      <c r="CO575" s="136"/>
      <c r="CP575" s="136"/>
      <c r="CQ575" s="136"/>
      <c r="CR575" s="136"/>
      <c r="CS575" s="136"/>
      <c r="CT575" s="136"/>
      <c r="CU575" s="136"/>
      <c r="CV575" s="136"/>
      <c r="CW575" s="136"/>
      <c r="CX575" s="136"/>
      <c r="CY575" s="136"/>
      <c r="CZ575" s="136"/>
      <c r="DA575" s="136"/>
      <c r="DB575" s="136"/>
      <c r="DC575" s="211"/>
      <c r="DD575" s="136"/>
      <c r="DE575" s="136"/>
      <c r="DF575" s="136"/>
      <c r="DG575" s="136"/>
      <c r="DH575" s="136"/>
      <c r="DI575" s="136"/>
      <c r="DJ575" s="136"/>
      <c r="DK575" s="136"/>
      <c r="DL575" s="136"/>
      <c r="DM575" s="136"/>
      <c r="DN575" s="136"/>
      <c r="DO575" s="136"/>
      <c r="DP575" s="136"/>
      <c r="DQ575" s="136"/>
      <c r="DR575" s="136"/>
      <c r="DS575" s="136"/>
      <c r="DT575" s="136"/>
      <c r="DU575" s="136"/>
      <c r="DV575" s="136"/>
      <c r="DW575" s="136"/>
      <c r="DX575" s="136"/>
    </row>
    <row r="576" spans="1:128" ht="12.75" customHeight="1">
      <c r="A576" s="136"/>
      <c r="B576" s="136"/>
      <c r="C576" s="136"/>
      <c r="D576" s="136"/>
      <c r="E576" s="136"/>
      <c r="F576" s="136"/>
      <c r="G576" s="136"/>
      <c r="H576" s="136"/>
      <c r="I576" s="136"/>
      <c r="J576" s="136"/>
      <c r="K576" s="136"/>
      <c r="L576" s="136"/>
      <c r="M576" s="136"/>
      <c r="N576" s="136"/>
      <c r="O576" s="136"/>
      <c r="P576" s="136"/>
      <c r="Q576" s="136"/>
      <c r="R576" s="136"/>
      <c r="S576" s="136"/>
      <c r="T576" s="136"/>
      <c r="U576" s="136"/>
      <c r="V576" s="136"/>
      <c r="W576" s="136"/>
      <c r="X576" s="136"/>
      <c r="Y576" s="136"/>
      <c r="Z576" s="136"/>
      <c r="AA576" s="136"/>
      <c r="AB576" s="136"/>
      <c r="AC576" s="136"/>
      <c r="AD576" s="136"/>
      <c r="AE576" s="136"/>
      <c r="AF576" s="136"/>
      <c r="AG576" s="136"/>
      <c r="AH576" s="136"/>
      <c r="AI576" s="136"/>
      <c r="AJ576" s="136"/>
      <c r="AK576" s="136"/>
      <c r="AL576" s="136"/>
      <c r="AM576" s="136"/>
      <c r="AN576" s="136"/>
      <c r="AO576" s="136"/>
      <c r="AP576" s="136"/>
      <c r="AQ576" s="136"/>
      <c r="AR576" s="211"/>
      <c r="AS576" s="136"/>
      <c r="AT576" s="136"/>
      <c r="AU576" s="136"/>
      <c r="AV576" s="136"/>
      <c r="AW576" s="136"/>
      <c r="AX576" s="136"/>
      <c r="AY576" s="136"/>
      <c r="AZ576" s="136"/>
      <c r="BA576" s="136"/>
      <c r="BB576" s="136"/>
      <c r="BC576" s="136"/>
      <c r="BD576" s="136"/>
      <c r="BE576" s="136"/>
      <c r="BF576" s="136"/>
      <c r="BG576" s="136"/>
      <c r="BH576" s="136"/>
      <c r="BI576" s="136"/>
      <c r="BJ576" s="136"/>
      <c r="BK576" s="136"/>
      <c r="BL576" s="136"/>
      <c r="BM576" s="136"/>
      <c r="BN576" s="136"/>
      <c r="BO576" s="136"/>
      <c r="BP576" s="136"/>
      <c r="BQ576" s="136"/>
      <c r="BR576" s="136"/>
      <c r="BS576" s="136"/>
      <c r="BT576" s="136"/>
      <c r="BU576" s="136"/>
      <c r="BV576" s="136"/>
      <c r="BW576" s="136"/>
      <c r="BX576" s="136"/>
      <c r="BY576" s="136"/>
      <c r="BZ576" s="136"/>
      <c r="CA576" s="136"/>
      <c r="CB576" s="136"/>
      <c r="CC576" s="136"/>
      <c r="CD576" s="136"/>
      <c r="CE576" s="136"/>
      <c r="CF576" s="211"/>
      <c r="CG576" s="136"/>
      <c r="CH576" s="136"/>
      <c r="CI576" s="136"/>
      <c r="CJ576" s="136"/>
      <c r="CK576" s="136"/>
      <c r="CL576" s="136"/>
      <c r="CM576" s="136"/>
      <c r="CN576" s="136"/>
      <c r="CO576" s="136"/>
      <c r="CP576" s="136"/>
      <c r="CQ576" s="136"/>
      <c r="CR576" s="136"/>
      <c r="CS576" s="136"/>
      <c r="CT576" s="136"/>
      <c r="CU576" s="136"/>
      <c r="CV576" s="136"/>
      <c r="CW576" s="136"/>
      <c r="CX576" s="136"/>
      <c r="CY576" s="136"/>
      <c r="CZ576" s="136"/>
      <c r="DA576" s="136"/>
      <c r="DB576" s="136"/>
      <c r="DC576" s="211"/>
      <c r="DD576" s="136"/>
      <c r="DE576" s="136"/>
      <c r="DF576" s="136"/>
      <c r="DG576" s="136"/>
      <c r="DH576" s="136"/>
      <c r="DI576" s="136"/>
      <c r="DJ576" s="136"/>
      <c r="DK576" s="136"/>
      <c r="DL576" s="136"/>
      <c r="DM576" s="136"/>
      <c r="DN576" s="136"/>
      <c r="DO576" s="136"/>
      <c r="DP576" s="136"/>
      <c r="DQ576" s="136"/>
      <c r="DR576" s="136"/>
      <c r="DS576" s="136"/>
      <c r="DT576" s="136"/>
      <c r="DU576" s="136"/>
      <c r="DV576" s="136"/>
      <c r="DW576" s="136"/>
      <c r="DX576" s="136"/>
    </row>
    <row r="577" spans="1:128" ht="12.75" customHeight="1">
      <c r="A577" s="136"/>
      <c r="B577" s="136"/>
      <c r="C577" s="136"/>
      <c r="D577" s="136"/>
      <c r="E577" s="136"/>
      <c r="F577" s="136"/>
      <c r="G577" s="136"/>
      <c r="H577" s="136"/>
      <c r="I577" s="136"/>
      <c r="J577" s="136"/>
      <c r="K577" s="136"/>
      <c r="L577" s="136"/>
      <c r="M577" s="136"/>
      <c r="N577" s="136"/>
      <c r="O577" s="136"/>
      <c r="P577" s="136"/>
      <c r="Q577" s="136"/>
      <c r="R577" s="136"/>
      <c r="S577" s="136"/>
      <c r="T577" s="136"/>
      <c r="U577" s="136"/>
      <c r="V577" s="136"/>
      <c r="W577" s="136"/>
      <c r="X577" s="136"/>
      <c r="Y577" s="136"/>
      <c r="Z577" s="136"/>
      <c r="AA577" s="136"/>
      <c r="AB577" s="136"/>
      <c r="AC577" s="136"/>
      <c r="AD577" s="136"/>
      <c r="AE577" s="136"/>
      <c r="AF577" s="136"/>
      <c r="AG577" s="136"/>
      <c r="AH577" s="136"/>
      <c r="AI577" s="136"/>
      <c r="AJ577" s="136"/>
      <c r="AK577" s="136"/>
      <c r="AL577" s="136"/>
      <c r="AM577" s="136"/>
      <c r="AN577" s="136"/>
      <c r="AO577" s="136"/>
      <c r="AP577" s="136"/>
      <c r="AQ577" s="136"/>
      <c r="AR577" s="211"/>
      <c r="AS577" s="136"/>
      <c r="AT577" s="136"/>
      <c r="AU577" s="136"/>
      <c r="AV577" s="136"/>
      <c r="AW577" s="136"/>
      <c r="AX577" s="136"/>
      <c r="AY577" s="136"/>
      <c r="AZ577" s="136"/>
      <c r="BA577" s="136"/>
      <c r="BB577" s="136"/>
      <c r="BC577" s="136"/>
      <c r="BD577" s="136"/>
      <c r="BE577" s="136"/>
      <c r="BF577" s="136"/>
      <c r="BG577" s="136"/>
      <c r="BH577" s="136"/>
      <c r="BI577" s="136"/>
      <c r="BJ577" s="136"/>
      <c r="BK577" s="136"/>
      <c r="BL577" s="136"/>
      <c r="BM577" s="136"/>
      <c r="BN577" s="136"/>
      <c r="BO577" s="136"/>
      <c r="BP577" s="136"/>
      <c r="BQ577" s="136"/>
      <c r="BR577" s="136"/>
      <c r="BS577" s="136"/>
      <c r="BT577" s="136"/>
      <c r="BU577" s="136"/>
      <c r="BV577" s="136"/>
      <c r="BW577" s="136"/>
      <c r="BX577" s="136"/>
      <c r="BY577" s="136"/>
      <c r="BZ577" s="136"/>
      <c r="CA577" s="136"/>
      <c r="CB577" s="136"/>
      <c r="CC577" s="136"/>
      <c r="CD577" s="136"/>
      <c r="CE577" s="136"/>
      <c r="CF577" s="211"/>
      <c r="CG577" s="136"/>
      <c r="CH577" s="136"/>
      <c r="CI577" s="136"/>
      <c r="CJ577" s="136"/>
      <c r="CK577" s="136"/>
      <c r="CL577" s="136"/>
      <c r="CM577" s="136"/>
      <c r="CN577" s="136"/>
      <c r="CO577" s="136"/>
      <c r="CP577" s="136"/>
      <c r="CQ577" s="136"/>
      <c r="CR577" s="136"/>
      <c r="CS577" s="136"/>
      <c r="CT577" s="136"/>
      <c r="CU577" s="136"/>
      <c r="CV577" s="136"/>
      <c r="CW577" s="136"/>
      <c r="CX577" s="136"/>
      <c r="CY577" s="136"/>
      <c r="CZ577" s="136"/>
      <c r="DA577" s="136"/>
      <c r="DB577" s="136"/>
      <c r="DC577" s="211"/>
      <c r="DD577" s="136"/>
      <c r="DE577" s="136"/>
      <c r="DF577" s="136"/>
      <c r="DG577" s="136"/>
      <c r="DH577" s="136"/>
      <c r="DI577" s="136"/>
      <c r="DJ577" s="136"/>
      <c r="DK577" s="136"/>
      <c r="DL577" s="136"/>
      <c r="DM577" s="136"/>
      <c r="DN577" s="136"/>
      <c r="DO577" s="136"/>
      <c r="DP577" s="136"/>
      <c r="DQ577" s="136"/>
      <c r="DR577" s="136"/>
      <c r="DS577" s="136"/>
      <c r="DT577" s="136"/>
      <c r="DU577" s="136"/>
      <c r="DV577" s="136"/>
      <c r="DW577" s="136"/>
      <c r="DX577" s="136"/>
    </row>
    <row r="578" spans="1:128" ht="12.75" customHeight="1">
      <c r="A578" s="136"/>
      <c r="B578" s="136"/>
      <c r="C578" s="136"/>
      <c r="D578" s="136"/>
      <c r="E578" s="136"/>
      <c r="F578" s="136"/>
      <c r="G578" s="136"/>
      <c r="H578" s="136"/>
      <c r="I578" s="136"/>
      <c r="J578" s="136"/>
      <c r="K578" s="136"/>
      <c r="L578" s="136"/>
      <c r="M578" s="136"/>
      <c r="N578" s="136"/>
      <c r="O578" s="136"/>
      <c r="P578" s="136"/>
      <c r="Q578" s="136"/>
      <c r="R578" s="136"/>
      <c r="S578" s="136"/>
      <c r="T578" s="136"/>
      <c r="U578" s="136"/>
      <c r="V578" s="136"/>
      <c r="W578" s="136"/>
      <c r="X578" s="136"/>
      <c r="Y578" s="136"/>
      <c r="Z578" s="136"/>
      <c r="AA578" s="136"/>
      <c r="AB578" s="136"/>
      <c r="AC578" s="136"/>
      <c r="AD578" s="136"/>
      <c r="AE578" s="136"/>
      <c r="AF578" s="136"/>
      <c r="AG578" s="136"/>
      <c r="AH578" s="136"/>
      <c r="AI578" s="136"/>
      <c r="AJ578" s="136"/>
      <c r="AK578" s="136"/>
      <c r="AL578" s="136"/>
      <c r="AM578" s="136"/>
      <c r="AN578" s="136"/>
      <c r="AO578" s="136"/>
      <c r="AP578" s="136"/>
      <c r="AQ578" s="136"/>
      <c r="AR578" s="211"/>
      <c r="AS578" s="136"/>
      <c r="AT578" s="136"/>
      <c r="AU578" s="136"/>
      <c r="AV578" s="136"/>
      <c r="AW578" s="136"/>
      <c r="AX578" s="136"/>
      <c r="AY578" s="136"/>
      <c r="AZ578" s="136"/>
      <c r="BA578" s="136"/>
      <c r="BB578" s="136"/>
      <c r="BC578" s="136"/>
      <c r="BD578" s="136"/>
      <c r="BE578" s="136"/>
      <c r="BF578" s="136"/>
      <c r="BG578" s="136"/>
      <c r="BH578" s="136"/>
      <c r="BI578" s="136"/>
      <c r="BJ578" s="136"/>
      <c r="BK578" s="136"/>
      <c r="BL578" s="136"/>
      <c r="BM578" s="136"/>
      <c r="BN578" s="136"/>
      <c r="BO578" s="136"/>
      <c r="BP578" s="136"/>
      <c r="BQ578" s="136"/>
      <c r="BR578" s="136"/>
      <c r="BS578" s="136"/>
      <c r="BT578" s="136"/>
      <c r="BU578" s="136"/>
      <c r="BV578" s="136"/>
      <c r="BW578" s="136"/>
      <c r="BX578" s="136"/>
      <c r="BY578" s="136"/>
      <c r="BZ578" s="136"/>
      <c r="CA578" s="136"/>
      <c r="CB578" s="136"/>
      <c r="CC578" s="136"/>
      <c r="CD578" s="136"/>
      <c r="CE578" s="136"/>
      <c r="CF578" s="211"/>
      <c r="CG578" s="136"/>
      <c r="CH578" s="136"/>
      <c r="CI578" s="136"/>
      <c r="CJ578" s="136"/>
      <c r="CK578" s="136"/>
      <c r="CL578" s="136"/>
      <c r="CM578" s="136"/>
      <c r="CN578" s="136"/>
      <c r="CO578" s="136"/>
      <c r="CP578" s="136"/>
      <c r="CQ578" s="136"/>
      <c r="CR578" s="136"/>
      <c r="CS578" s="136"/>
      <c r="CT578" s="136"/>
      <c r="CU578" s="136"/>
      <c r="CV578" s="136"/>
      <c r="CW578" s="136"/>
      <c r="CX578" s="136"/>
      <c r="CY578" s="136"/>
      <c r="CZ578" s="136"/>
      <c r="DA578" s="136"/>
      <c r="DB578" s="136"/>
      <c r="DC578" s="211"/>
      <c r="DD578" s="136"/>
      <c r="DE578" s="136"/>
      <c r="DF578" s="136"/>
      <c r="DG578" s="136"/>
      <c r="DH578" s="136"/>
      <c r="DI578" s="136"/>
      <c r="DJ578" s="136"/>
      <c r="DK578" s="136"/>
      <c r="DL578" s="136"/>
      <c r="DM578" s="136"/>
      <c r="DN578" s="136"/>
      <c r="DO578" s="136"/>
      <c r="DP578" s="136"/>
      <c r="DQ578" s="136"/>
      <c r="DR578" s="136"/>
      <c r="DS578" s="136"/>
      <c r="DT578" s="136"/>
      <c r="DU578" s="136"/>
      <c r="DV578" s="136"/>
      <c r="DW578" s="136"/>
      <c r="DX578" s="136"/>
    </row>
    <row r="579" spans="1:128" ht="12.75" customHeight="1">
      <c r="A579" s="136"/>
      <c r="B579" s="136"/>
      <c r="C579" s="136"/>
      <c r="D579" s="136"/>
      <c r="E579" s="136"/>
      <c r="F579" s="136"/>
      <c r="G579" s="136"/>
      <c r="H579" s="136"/>
      <c r="I579" s="136"/>
      <c r="J579" s="136"/>
      <c r="K579" s="136"/>
      <c r="L579" s="136"/>
      <c r="M579" s="136"/>
      <c r="N579" s="136"/>
      <c r="O579" s="136"/>
      <c r="P579" s="136"/>
      <c r="Q579" s="136"/>
      <c r="R579" s="136"/>
      <c r="S579" s="136"/>
      <c r="T579" s="136"/>
      <c r="U579" s="136"/>
      <c r="V579" s="136"/>
      <c r="W579" s="136"/>
      <c r="X579" s="136"/>
      <c r="Y579" s="136"/>
      <c r="Z579" s="136"/>
      <c r="AA579" s="136"/>
      <c r="AB579" s="136"/>
      <c r="AC579" s="136"/>
      <c r="AD579" s="136"/>
      <c r="AE579" s="136"/>
      <c r="AF579" s="136"/>
      <c r="AG579" s="136"/>
      <c r="AH579" s="136"/>
      <c r="AI579" s="136"/>
      <c r="AJ579" s="136"/>
      <c r="AK579" s="136"/>
      <c r="AL579" s="136"/>
      <c r="AM579" s="136"/>
      <c r="AN579" s="136"/>
      <c r="AO579" s="136"/>
      <c r="AP579" s="136"/>
      <c r="AQ579" s="136"/>
      <c r="AR579" s="211"/>
      <c r="AS579" s="136"/>
      <c r="AT579" s="136"/>
      <c r="AU579" s="136"/>
      <c r="AV579" s="136"/>
      <c r="AW579" s="136"/>
      <c r="AX579" s="136"/>
      <c r="AY579" s="136"/>
      <c r="AZ579" s="136"/>
      <c r="BA579" s="136"/>
      <c r="BB579" s="136"/>
      <c r="BC579" s="136"/>
      <c r="BD579" s="136"/>
      <c r="BE579" s="136"/>
      <c r="BF579" s="136"/>
      <c r="BG579" s="136"/>
      <c r="BH579" s="136"/>
      <c r="BI579" s="136"/>
      <c r="BJ579" s="136"/>
      <c r="BK579" s="136"/>
      <c r="BL579" s="136"/>
      <c r="BM579" s="136"/>
      <c r="BN579" s="136"/>
      <c r="BO579" s="136"/>
      <c r="BP579" s="136"/>
      <c r="BQ579" s="136"/>
      <c r="BR579" s="136"/>
      <c r="BS579" s="136"/>
      <c r="BT579" s="136"/>
      <c r="BU579" s="136"/>
      <c r="BV579" s="136"/>
      <c r="BW579" s="136"/>
      <c r="BX579" s="136"/>
      <c r="BY579" s="136"/>
      <c r="BZ579" s="136"/>
      <c r="CA579" s="136"/>
      <c r="CB579" s="136"/>
      <c r="CC579" s="136"/>
      <c r="CD579" s="136"/>
      <c r="CE579" s="136"/>
      <c r="CF579" s="211"/>
      <c r="CG579" s="136"/>
      <c r="CH579" s="136"/>
      <c r="CI579" s="136"/>
      <c r="CJ579" s="136"/>
      <c r="CK579" s="136"/>
      <c r="CL579" s="136"/>
      <c r="CM579" s="136"/>
      <c r="CN579" s="136"/>
      <c r="CO579" s="136"/>
      <c r="CP579" s="136"/>
      <c r="CQ579" s="136"/>
      <c r="CR579" s="136"/>
      <c r="CS579" s="136"/>
      <c r="CT579" s="136"/>
      <c r="CU579" s="136"/>
      <c r="CV579" s="136"/>
      <c r="CW579" s="136"/>
      <c r="CX579" s="136"/>
      <c r="CY579" s="136"/>
      <c r="CZ579" s="136"/>
      <c r="DA579" s="136"/>
      <c r="DB579" s="136"/>
      <c r="DC579" s="211"/>
      <c r="DD579" s="136"/>
      <c r="DE579" s="136"/>
      <c r="DF579" s="136"/>
      <c r="DG579" s="136"/>
      <c r="DH579" s="136"/>
      <c r="DI579" s="136"/>
      <c r="DJ579" s="136"/>
      <c r="DK579" s="136"/>
      <c r="DL579" s="136"/>
      <c r="DM579" s="136"/>
      <c r="DN579" s="136"/>
      <c r="DO579" s="136"/>
      <c r="DP579" s="136"/>
      <c r="DQ579" s="136"/>
      <c r="DR579" s="136"/>
      <c r="DS579" s="136"/>
      <c r="DT579" s="136"/>
      <c r="DU579" s="136"/>
      <c r="DV579" s="136"/>
      <c r="DW579" s="136"/>
      <c r="DX579" s="136"/>
    </row>
    <row r="580" spans="1:128" ht="12.75" customHeight="1">
      <c r="A580" s="136"/>
      <c r="B580" s="136"/>
      <c r="C580" s="136"/>
      <c r="D580" s="136"/>
      <c r="E580" s="136"/>
      <c r="F580" s="136"/>
      <c r="G580" s="136"/>
      <c r="H580" s="136"/>
      <c r="I580" s="136"/>
      <c r="J580" s="136"/>
      <c r="K580" s="136"/>
      <c r="L580" s="136"/>
      <c r="M580" s="136"/>
      <c r="N580" s="136"/>
      <c r="O580" s="136"/>
      <c r="P580" s="136"/>
      <c r="Q580" s="136"/>
      <c r="R580" s="136"/>
      <c r="S580" s="136"/>
      <c r="T580" s="136"/>
      <c r="U580" s="136"/>
      <c r="V580" s="136"/>
      <c r="W580" s="136"/>
      <c r="X580" s="136"/>
      <c r="Y580" s="136"/>
      <c r="Z580" s="136"/>
      <c r="AA580" s="136"/>
      <c r="AB580" s="136"/>
      <c r="AC580" s="136"/>
      <c r="AD580" s="136"/>
      <c r="AE580" s="136"/>
      <c r="AF580" s="136"/>
      <c r="AG580" s="136"/>
      <c r="AH580" s="136"/>
      <c r="AI580" s="136"/>
      <c r="AJ580" s="136"/>
      <c r="AK580" s="136"/>
      <c r="AL580" s="136"/>
      <c r="AM580" s="136"/>
      <c r="AN580" s="136"/>
      <c r="AO580" s="136"/>
      <c r="AP580" s="136"/>
      <c r="AQ580" s="136"/>
      <c r="AR580" s="211"/>
      <c r="AS580" s="136"/>
      <c r="AT580" s="136"/>
      <c r="AU580" s="136"/>
      <c r="AV580" s="136"/>
      <c r="AW580" s="136"/>
      <c r="AX580" s="136"/>
      <c r="AY580" s="136"/>
      <c r="AZ580" s="136"/>
      <c r="BA580" s="136"/>
      <c r="BB580" s="136"/>
      <c r="BC580" s="136"/>
      <c r="BD580" s="136"/>
      <c r="BE580" s="136"/>
      <c r="BF580" s="136"/>
      <c r="BG580" s="136"/>
      <c r="BH580" s="136"/>
      <c r="BI580" s="136"/>
      <c r="BJ580" s="136"/>
      <c r="BK580" s="136"/>
      <c r="BL580" s="136"/>
      <c r="BM580" s="136"/>
      <c r="BN580" s="136"/>
      <c r="BO580" s="136"/>
      <c r="BP580" s="136"/>
      <c r="BQ580" s="136"/>
      <c r="BR580" s="136"/>
      <c r="BS580" s="136"/>
      <c r="BT580" s="136"/>
      <c r="BU580" s="136"/>
      <c r="BV580" s="136"/>
      <c r="BW580" s="136"/>
      <c r="BX580" s="136"/>
      <c r="BY580" s="136"/>
      <c r="BZ580" s="136"/>
      <c r="CA580" s="136"/>
      <c r="CB580" s="136"/>
      <c r="CC580" s="136"/>
      <c r="CD580" s="136"/>
      <c r="CE580" s="136"/>
      <c r="CF580" s="211"/>
      <c r="CG580" s="136"/>
      <c r="CH580" s="136"/>
      <c r="CI580" s="136"/>
      <c r="CJ580" s="136"/>
      <c r="CK580" s="136"/>
      <c r="CL580" s="136"/>
      <c r="CM580" s="136"/>
      <c r="CN580" s="136"/>
      <c r="CO580" s="136"/>
      <c r="CP580" s="136"/>
      <c r="CQ580" s="136"/>
      <c r="CR580" s="136"/>
      <c r="CS580" s="136"/>
      <c r="CT580" s="136"/>
      <c r="CU580" s="136"/>
      <c r="CV580" s="136"/>
      <c r="CW580" s="136"/>
      <c r="CX580" s="136"/>
      <c r="CY580" s="136"/>
      <c r="CZ580" s="136"/>
      <c r="DA580" s="136"/>
      <c r="DB580" s="136"/>
      <c r="DC580" s="211"/>
      <c r="DD580" s="136"/>
      <c r="DE580" s="136"/>
      <c r="DF580" s="136"/>
      <c r="DG580" s="136"/>
      <c r="DH580" s="136"/>
      <c r="DI580" s="136"/>
      <c r="DJ580" s="136"/>
      <c r="DK580" s="136"/>
      <c r="DL580" s="136"/>
      <c r="DM580" s="136"/>
      <c r="DN580" s="136"/>
      <c r="DO580" s="136"/>
      <c r="DP580" s="136"/>
      <c r="DQ580" s="136"/>
      <c r="DR580" s="136"/>
      <c r="DS580" s="136"/>
      <c r="DT580" s="136"/>
      <c r="DU580" s="136"/>
      <c r="DV580" s="136"/>
      <c r="DW580" s="136"/>
      <c r="DX580" s="136"/>
    </row>
    <row r="581" spans="1:128" ht="12.75" customHeight="1">
      <c r="A581" s="136"/>
      <c r="B581" s="136"/>
      <c r="C581" s="136"/>
      <c r="D581" s="136"/>
      <c r="E581" s="136"/>
      <c r="F581" s="136"/>
      <c r="G581" s="136"/>
      <c r="H581" s="136"/>
      <c r="I581" s="136"/>
      <c r="J581" s="136"/>
      <c r="K581" s="136"/>
      <c r="L581" s="136"/>
      <c r="M581" s="136"/>
      <c r="N581" s="136"/>
      <c r="O581" s="136"/>
      <c r="P581" s="136"/>
      <c r="Q581" s="136"/>
      <c r="R581" s="136"/>
      <c r="S581" s="136"/>
      <c r="T581" s="136"/>
      <c r="U581" s="136"/>
      <c r="V581" s="136"/>
      <c r="W581" s="136"/>
      <c r="X581" s="136"/>
      <c r="Y581" s="136"/>
      <c r="Z581" s="136"/>
      <c r="AA581" s="136"/>
      <c r="AB581" s="136"/>
      <c r="AC581" s="136"/>
      <c r="AD581" s="136"/>
      <c r="AE581" s="136"/>
      <c r="AF581" s="136"/>
      <c r="AG581" s="136"/>
      <c r="AH581" s="136"/>
      <c r="AI581" s="136"/>
      <c r="AJ581" s="136"/>
      <c r="AK581" s="136"/>
      <c r="AL581" s="136"/>
      <c r="AM581" s="136"/>
      <c r="AN581" s="136"/>
      <c r="AO581" s="136"/>
      <c r="AP581" s="136"/>
      <c r="AQ581" s="136"/>
      <c r="AR581" s="211"/>
      <c r="AS581" s="136"/>
      <c r="AT581" s="136"/>
      <c r="AU581" s="136"/>
      <c r="AV581" s="136"/>
      <c r="AW581" s="136"/>
      <c r="AX581" s="136"/>
      <c r="AY581" s="136"/>
      <c r="AZ581" s="136"/>
      <c r="BA581" s="136"/>
      <c r="BB581" s="136"/>
      <c r="BC581" s="136"/>
      <c r="BD581" s="136"/>
      <c r="BE581" s="136"/>
      <c r="BF581" s="136"/>
      <c r="BG581" s="136"/>
      <c r="BH581" s="136"/>
      <c r="BI581" s="136"/>
      <c r="BJ581" s="136"/>
      <c r="BK581" s="136"/>
      <c r="BL581" s="136"/>
      <c r="BM581" s="136"/>
      <c r="BN581" s="136"/>
      <c r="BO581" s="136"/>
      <c r="BP581" s="136"/>
      <c r="BQ581" s="136"/>
      <c r="BR581" s="136"/>
      <c r="BS581" s="136"/>
      <c r="BT581" s="136"/>
      <c r="BU581" s="136"/>
      <c r="BV581" s="136"/>
      <c r="BW581" s="136"/>
      <c r="BX581" s="136"/>
      <c r="BY581" s="136"/>
      <c r="BZ581" s="136"/>
      <c r="CA581" s="136"/>
      <c r="CB581" s="136"/>
      <c r="CC581" s="136"/>
      <c r="CD581" s="136"/>
      <c r="CE581" s="136"/>
      <c r="CF581" s="211"/>
      <c r="CG581" s="136"/>
      <c r="CH581" s="136"/>
      <c r="CI581" s="136"/>
      <c r="CJ581" s="136"/>
      <c r="CK581" s="136"/>
      <c r="CL581" s="136"/>
      <c r="CM581" s="136"/>
      <c r="CN581" s="136"/>
      <c r="CO581" s="136"/>
      <c r="CP581" s="136"/>
      <c r="CQ581" s="136"/>
      <c r="CR581" s="136"/>
      <c r="CS581" s="136"/>
      <c r="CT581" s="136"/>
      <c r="CU581" s="136"/>
      <c r="CV581" s="136"/>
      <c r="CW581" s="136"/>
      <c r="CX581" s="136"/>
      <c r="CY581" s="136"/>
      <c r="CZ581" s="136"/>
      <c r="DA581" s="136"/>
      <c r="DB581" s="136"/>
      <c r="DC581" s="211"/>
      <c r="DD581" s="136"/>
      <c r="DE581" s="136"/>
      <c r="DF581" s="136"/>
      <c r="DG581" s="136"/>
      <c r="DH581" s="136"/>
      <c r="DI581" s="136"/>
      <c r="DJ581" s="136"/>
      <c r="DK581" s="136"/>
      <c r="DL581" s="136"/>
      <c r="DM581" s="136"/>
      <c r="DN581" s="136"/>
      <c r="DO581" s="136"/>
      <c r="DP581" s="136"/>
      <c r="DQ581" s="136"/>
      <c r="DR581" s="136"/>
      <c r="DS581" s="136"/>
      <c r="DT581" s="136"/>
      <c r="DU581" s="136"/>
      <c r="DV581" s="136"/>
      <c r="DW581" s="136"/>
      <c r="DX581" s="136"/>
    </row>
    <row r="582" spans="1:128" ht="12.75" customHeight="1">
      <c r="A582" s="136"/>
      <c r="B582" s="136"/>
      <c r="C582" s="136"/>
      <c r="D582" s="136"/>
      <c r="E582" s="136"/>
      <c r="F582" s="136"/>
      <c r="G582" s="136"/>
      <c r="H582" s="136"/>
      <c r="I582" s="136"/>
      <c r="J582" s="136"/>
      <c r="K582" s="136"/>
      <c r="L582" s="136"/>
      <c r="M582" s="136"/>
      <c r="N582" s="136"/>
      <c r="O582" s="136"/>
      <c r="P582" s="136"/>
      <c r="Q582" s="136"/>
      <c r="R582" s="136"/>
      <c r="S582" s="136"/>
      <c r="T582" s="136"/>
      <c r="U582" s="136"/>
      <c r="V582" s="136"/>
      <c r="W582" s="136"/>
      <c r="X582" s="136"/>
      <c r="Y582" s="136"/>
      <c r="Z582" s="136"/>
      <c r="AA582" s="136"/>
      <c r="AB582" s="136"/>
      <c r="AC582" s="136"/>
      <c r="AD582" s="136"/>
      <c r="AE582" s="136"/>
      <c r="AF582" s="136"/>
      <c r="AG582" s="136"/>
      <c r="AH582" s="136"/>
      <c r="AI582" s="136"/>
      <c r="AJ582" s="136"/>
      <c r="AK582" s="136"/>
      <c r="AL582" s="136"/>
      <c r="AM582" s="136"/>
      <c r="AN582" s="136"/>
      <c r="AO582" s="136"/>
      <c r="AP582" s="136"/>
      <c r="AQ582" s="136"/>
      <c r="AR582" s="211"/>
      <c r="AS582" s="136"/>
      <c r="AT582" s="136"/>
      <c r="AU582" s="136"/>
      <c r="AV582" s="136"/>
      <c r="AW582" s="136"/>
      <c r="AX582" s="136"/>
      <c r="AY582" s="136"/>
      <c r="AZ582" s="136"/>
      <c r="BA582" s="136"/>
      <c r="BB582" s="136"/>
      <c r="BC582" s="136"/>
      <c r="BD582" s="136"/>
      <c r="BE582" s="136"/>
      <c r="BF582" s="136"/>
      <c r="BG582" s="136"/>
      <c r="BH582" s="136"/>
      <c r="BI582" s="136"/>
      <c r="BJ582" s="136"/>
      <c r="BK582" s="136"/>
      <c r="BL582" s="136"/>
      <c r="BM582" s="136"/>
      <c r="BN582" s="136"/>
      <c r="BO582" s="136"/>
      <c r="BP582" s="136"/>
      <c r="BQ582" s="136"/>
      <c r="BR582" s="136"/>
      <c r="BS582" s="136"/>
      <c r="BT582" s="136"/>
      <c r="BU582" s="136"/>
      <c r="BV582" s="136"/>
      <c r="BW582" s="136"/>
      <c r="BX582" s="136"/>
      <c r="BY582" s="136"/>
      <c r="BZ582" s="136"/>
      <c r="CA582" s="136"/>
      <c r="CB582" s="136"/>
      <c r="CC582" s="136"/>
      <c r="CD582" s="136"/>
      <c r="CE582" s="136"/>
      <c r="CF582" s="211"/>
      <c r="CG582" s="136"/>
      <c r="CH582" s="136"/>
      <c r="CI582" s="136"/>
      <c r="CJ582" s="136"/>
      <c r="CK582" s="136"/>
      <c r="CL582" s="136"/>
      <c r="CM582" s="136"/>
      <c r="CN582" s="136"/>
      <c r="CO582" s="136"/>
      <c r="CP582" s="136"/>
      <c r="CQ582" s="136"/>
      <c r="CR582" s="136"/>
      <c r="CS582" s="136"/>
      <c r="CT582" s="136"/>
      <c r="CU582" s="136"/>
      <c r="CV582" s="136"/>
      <c r="CW582" s="136"/>
      <c r="CX582" s="136"/>
      <c r="CY582" s="136"/>
      <c r="CZ582" s="136"/>
      <c r="DA582" s="136"/>
      <c r="DB582" s="136"/>
      <c r="DC582" s="211"/>
      <c r="DD582" s="136"/>
      <c r="DE582" s="136"/>
      <c r="DF582" s="136"/>
      <c r="DG582" s="136"/>
      <c r="DH582" s="136"/>
      <c r="DI582" s="136"/>
      <c r="DJ582" s="136"/>
      <c r="DK582" s="136"/>
      <c r="DL582" s="136"/>
      <c r="DM582" s="136"/>
      <c r="DN582" s="136"/>
      <c r="DO582" s="136"/>
      <c r="DP582" s="136"/>
      <c r="DQ582" s="136"/>
      <c r="DR582" s="136"/>
      <c r="DS582" s="136"/>
      <c r="DT582" s="136"/>
      <c r="DU582" s="136"/>
      <c r="DV582" s="136"/>
      <c r="DW582" s="136"/>
      <c r="DX582" s="136"/>
    </row>
    <row r="583" spans="1:128" ht="12.75" customHeight="1">
      <c r="A583" s="136"/>
      <c r="B583" s="136"/>
      <c r="C583" s="136"/>
      <c r="D583" s="136"/>
      <c r="E583" s="136"/>
      <c r="F583" s="136"/>
      <c r="G583" s="136"/>
      <c r="H583" s="136"/>
      <c r="I583" s="136"/>
      <c r="J583" s="136"/>
      <c r="K583" s="136"/>
      <c r="L583" s="136"/>
      <c r="M583" s="136"/>
      <c r="N583" s="136"/>
      <c r="O583" s="136"/>
      <c r="P583" s="136"/>
      <c r="Q583" s="136"/>
      <c r="R583" s="136"/>
      <c r="S583" s="136"/>
      <c r="T583" s="136"/>
      <c r="U583" s="136"/>
      <c r="V583" s="136"/>
      <c r="W583" s="136"/>
      <c r="X583" s="136"/>
      <c r="Y583" s="136"/>
      <c r="Z583" s="136"/>
      <c r="AA583" s="136"/>
      <c r="AB583" s="136"/>
      <c r="AC583" s="136"/>
      <c r="AD583" s="136"/>
      <c r="AE583" s="136"/>
      <c r="AF583" s="136"/>
      <c r="AG583" s="136"/>
      <c r="AH583" s="136"/>
      <c r="AI583" s="136"/>
      <c r="AJ583" s="136"/>
      <c r="AK583" s="136"/>
      <c r="AL583" s="136"/>
      <c r="AM583" s="136"/>
      <c r="AN583" s="136"/>
      <c r="AO583" s="136"/>
      <c r="AP583" s="136"/>
      <c r="AQ583" s="136"/>
      <c r="AR583" s="211"/>
      <c r="AS583" s="136"/>
      <c r="AT583" s="136"/>
      <c r="AU583" s="136"/>
      <c r="AV583" s="136"/>
      <c r="AW583" s="136"/>
      <c r="AX583" s="136"/>
      <c r="AY583" s="136"/>
      <c r="AZ583" s="136"/>
      <c r="BA583" s="136"/>
      <c r="BB583" s="136"/>
      <c r="BC583" s="136"/>
      <c r="BD583" s="136"/>
      <c r="BE583" s="136"/>
      <c r="BF583" s="136"/>
      <c r="BG583" s="136"/>
      <c r="BH583" s="136"/>
      <c r="BI583" s="136"/>
      <c r="BJ583" s="136"/>
      <c r="BK583" s="136"/>
      <c r="BL583" s="136"/>
      <c r="BM583" s="136"/>
      <c r="BN583" s="136"/>
      <c r="BO583" s="136"/>
      <c r="BP583" s="136"/>
      <c r="BQ583" s="136"/>
      <c r="BR583" s="136"/>
      <c r="BS583" s="136"/>
      <c r="BT583" s="136"/>
      <c r="BU583" s="136"/>
      <c r="BV583" s="136"/>
      <c r="BW583" s="136"/>
      <c r="BX583" s="136"/>
      <c r="BY583" s="136"/>
      <c r="BZ583" s="136"/>
      <c r="CA583" s="136"/>
      <c r="CB583" s="136"/>
      <c r="CC583" s="136"/>
      <c r="CD583" s="136"/>
      <c r="CE583" s="136"/>
      <c r="CF583" s="211"/>
      <c r="CG583" s="136"/>
      <c r="CH583" s="136"/>
      <c r="CI583" s="136"/>
      <c r="CJ583" s="136"/>
      <c r="CK583" s="136"/>
      <c r="CL583" s="136"/>
      <c r="CM583" s="136"/>
      <c r="CN583" s="136"/>
      <c r="CO583" s="136"/>
      <c r="CP583" s="136"/>
      <c r="CQ583" s="136"/>
      <c r="CR583" s="136"/>
      <c r="CS583" s="136"/>
      <c r="CT583" s="136"/>
      <c r="CU583" s="136"/>
      <c r="CV583" s="136"/>
      <c r="CW583" s="136"/>
      <c r="CX583" s="136"/>
      <c r="CY583" s="136"/>
      <c r="CZ583" s="136"/>
      <c r="DA583" s="136"/>
      <c r="DB583" s="136"/>
      <c r="DC583" s="211"/>
      <c r="DD583" s="136"/>
      <c r="DE583" s="136"/>
      <c r="DF583" s="136"/>
      <c r="DG583" s="136"/>
      <c r="DH583" s="136"/>
      <c r="DI583" s="136"/>
      <c r="DJ583" s="136"/>
      <c r="DK583" s="136"/>
      <c r="DL583" s="136"/>
      <c r="DM583" s="136"/>
      <c r="DN583" s="136"/>
      <c r="DO583" s="136"/>
      <c r="DP583" s="136"/>
      <c r="DQ583" s="136"/>
      <c r="DR583" s="136"/>
      <c r="DS583" s="136"/>
      <c r="DT583" s="136"/>
      <c r="DU583" s="136"/>
      <c r="DV583" s="136"/>
      <c r="DW583" s="136"/>
      <c r="DX583" s="136"/>
    </row>
    <row r="584" spans="1:128" ht="12.75" customHeight="1">
      <c r="A584" s="136"/>
      <c r="B584" s="136"/>
      <c r="C584" s="136"/>
      <c r="D584" s="136"/>
      <c r="E584" s="136"/>
      <c r="F584" s="136"/>
      <c r="G584" s="136"/>
      <c r="H584" s="136"/>
      <c r="I584" s="136"/>
      <c r="J584" s="136"/>
      <c r="K584" s="136"/>
      <c r="L584" s="136"/>
      <c r="M584" s="136"/>
      <c r="N584" s="136"/>
      <c r="O584" s="136"/>
      <c r="P584" s="136"/>
      <c r="Q584" s="136"/>
      <c r="R584" s="136"/>
      <c r="S584" s="136"/>
      <c r="T584" s="136"/>
      <c r="U584" s="136"/>
      <c r="V584" s="136"/>
      <c r="W584" s="136"/>
      <c r="X584" s="136"/>
      <c r="Y584" s="136"/>
      <c r="Z584" s="136"/>
      <c r="AA584" s="136"/>
      <c r="AB584" s="136"/>
      <c r="AC584" s="136"/>
      <c r="AD584" s="136"/>
      <c r="AE584" s="136"/>
      <c r="AF584" s="136"/>
      <c r="AG584" s="136"/>
      <c r="AH584" s="136"/>
      <c r="AI584" s="136"/>
      <c r="AJ584" s="136"/>
      <c r="AK584" s="136"/>
      <c r="AL584" s="136"/>
      <c r="AM584" s="136"/>
      <c r="AN584" s="136"/>
      <c r="AO584" s="136"/>
      <c r="AP584" s="136"/>
      <c r="AQ584" s="136"/>
      <c r="AR584" s="211"/>
      <c r="AS584" s="136"/>
      <c r="AT584" s="136"/>
      <c r="AU584" s="136"/>
      <c r="AV584" s="136"/>
      <c r="AW584" s="136"/>
      <c r="AX584" s="136"/>
      <c r="AY584" s="136"/>
      <c r="AZ584" s="136"/>
      <c r="BA584" s="136"/>
      <c r="BB584" s="136"/>
      <c r="BC584" s="136"/>
      <c r="BD584" s="136"/>
      <c r="BE584" s="136"/>
      <c r="BF584" s="136"/>
      <c r="BG584" s="136"/>
      <c r="BH584" s="136"/>
      <c r="BI584" s="136"/>
      <c r="BJ584" s="136"/>
      <c r="BK584" s="136"/>
      <c r="BL584" s="136"/>
      <c r="BM584" s="136"/>
      <c r="BN584" s="136"/>
      <c r="BO584" s="136"/>
      <c r="BP584" s="136"/>
      <c r="BQ584" s="136"/>
      <c r="BR584" s="136"/>
      <c r="BS584" s="136"/>
      <c r="BT584" s="136"/>
      <c r="BU584" s="136"/>
      <c r="BV584" s="136"/>
      <c r="BW584" s="136"/>
      <c r="BX584" s="136"/>
      <c r="BY584" s="136"/>
      <c r="BZ584" s="136"/>
      <c r="CA584" s="136"/>
      <c r="CB584" s="136"/>
      <c r="CC584" s="136"/>
      <c r="CD584" s="136"/>
      <c r="CE584" s="136"/>
      <c r="CF584" s="211"/>
      <c r="CG584" s="136"/>
      <c r="CH584" s="136"/>
      <c r="CI584" s="136"/>
      <c r="CJ584" s="136"/>
      <c r="CK584" s="136"/>
      <c r="CL584" s="136"/>
      <c r="CM584" s="136"/>
      <c r="CN584" s="136"/>
      <c r="CO584" s="136"/>
      <c r="CP584" s="136"/>
      <c r="CQ584" s="136"/>
      <c r="CR584" s="136"/>
      <c r="CS584" s="136"/>
      <c r="CT584" s="136"/>
      <c r="CU584" s="136"/>
      <c r="CV584" s="136"/>
      <c r="CW584" s="136"/>
      <c r="CX584" s="136"/>
      <c r="CY584" s="136"/>
      <c r="CZ584" s="136"/>
      <c r="DA584" s="136"/>
      <c r="DB584" s="136"/>
      <c r="DC584" s="211"/>
      <c r="DD584" s="136"/>
      <c r="DE584" s="136"/>
      <c r="DF584" s="136"/>
      <c r="DG584" s="136"/>
      <c r="DH584" s="136"/>
      <c r="DI584" s="136"/>
      <c r="DJ584" s="136"/>
      <c r="DK584" s="136"/>
      <c r="DL584" s="136"/>
      <c r="DM584" s="136"/>
      <c r="DN584" s="136"/>
      <c r="DO584" s="136"/>
      <c r="DP584" s="136"/>
      <c r="DQ584" s="136"/>
      <c r="DR584" s="136"/>
      <c r="DS584" s="136"/>
      <c r="DT584" s="136"/>
      <c r="DU584" s="136"/>
      <c r="DV584" s="136"/>
      <c r="DW584" s="136"/>
      <c r="DX584" s="136"/>
    </row>
    <row r="585" spans="1:128" ht="12.75" customHeight="1">
      <c r="A585" s="136"/>
      <c r="B585" s="136"/>
      <c r="C585" s="136"/>
      <c r="D585" s="136"/>
      <c r="E585" s="136"/>
      <c r="F585" s="136"/>
      <c r="G585" s="136"/>
      <c r="H585" s="136"/>
      <c r="I585" s="136"/>
      <c r="J585" s="136"/>
      <c r="K585" s="136"/>
      <c r="L585" s="136"/>
      <c r="M585" s="136"/>
      <c r="N585" s="136"/>
      <c r="O585" s="136"/>
      <c r="P585" s="136"/>
      <c r="Q585" s="136"/>
      <c r="R585" s="136"/>
      <c r="S585" s="136"/>
      <c r="T585" s="136"/>
      <c r="U585" s="136"/>
      <c r="V585" s="136"/>
      <c r="W585" s="136"/>
      <c r="X585" s="136"/>
      <c r="Y585" s="136"/>
      <c r="Z585" s="136"/>
      <c r="AA585" s="136"/>
      <c r="AB585" s="136"/>
      <c r="AC585" s="136"/>
      <c r="AD585" s="136"/>
      <c r="AE585" s="136"/>
      <c r="AF585" s="136"/>
      <c r="AG585" s="136"/>
      <c r="AH585" s="136"/>
      <c r="AI585" s="136"/>
      <c r="AJ585" s="136"/>
      <c r="AK585" s="136"/>
      <c r="AL585" s="136"/>
      <c r="AM585" s="136"/>
      <c r="AN585" s="136"/>
      <c r="AO585" s="136"/>
      <c r="AP585" s="136"/>
      <c r="AQ585" s="136"/>
      <c r="AR585" s="211"/>
      <c r="AS585" s="136"/>
      <c r="AT585" s="136"/>
      <c r="AU585" s="136"/>
      <c r="AV585" s="136"/>
      <c r="AW585" s="136"/>
      <c r="AX585" s="136"/>
      <c r="AY585" s="136"/>
      <c r="AZ585" s="136"/>
      <c r="BA585" s="136"/>
      <c r="BB585" s="136"/>
      <c r="BC585" s="136"/>
      <c r="BD585" s="136"/>
      <c r="BE585" s="136"/>
      <c r="BF585" s="136"/>
      <c r="BG585" s="136"/>
      <c r="BH585" s="136"/>
      <c r="BI585" s="136"/>
      <c r="BJ585" s="136"/>
      <c r="BK585" s="136"/>
      <c r="BL585" s="136"/>
      <c r="BM585" s="136"/>
      <c r="BN585" s="136"/>
      <c r="BO585" s="136"/>
      <c r="BP585" s="136"/>
      <c r="BQ585" s="136"/>
      <c r="BR585" s="136"/>
      <c r="BS585" s="136"/>
      <c r="BT585" s="136"/>
      <c r="BU585" s="136"/>
      <c r="BV585" s="136"/>
      <c r="BW585" s="136"/>
      <c r="BX585" s="136"/>
      <c r="BY585" s="136"/>
      <c r="BZ585" s="136"/>
      <c r="CA585" s="136"/>
      <c r="CB585" s="136"/>
      <c r="CC585" s="136"/>
      <c r="CD585" s="136"/>
      <c r="CE585" s="136"/>
      <c r="CF585" s="211"/>
      <c r="CG585" s="136"/>
      <c r="CH585" s="136"/>
      <c r="CI585" s="136"/>
      <c r="CJ585" s="136"/>
      <c r="CK585" s="136"/>
      <c r="CL585" s="136"/>
      <c r="CM585" s="136"/>
      <c r="CN585" s="136"/>
      <c r="CO585" s="136"/>
      <c r="CP585" s="136"/>
      <c r="CQ585" s="136"/>
      <c r="CR585" s="136"/>
      <c r="CS585" s="136"/>
      <c r="CT585" s="136"/>
      <c r="CU585" s="136"/>
      <c r="CV585" s="136"/>
      <c r="CW585" s="136"/>
      <c r="CX585" s="136"/>
      <c r="CY585" s="136"/>
      <c r="CZ585" s="136"/>
      <c r="DA585" s="136"/>
      <c r="DB585" s="136"/>
      <c r="DC585" s="211"/>
      <c r="DD585" s="136"/>
      <c r="DE585" s="136"/>
      <c r="DF585" s="136"/>
      <c r="DG585" s="136"/>
      <c r="DH585" s="136"/>
      <c r="DI585" s="136"/>
      <c r="DJ585" s="136"/>
      <c r="DK585" s="136"/>
      <c r="DL585" s="136"/>
      <c r="DM585" s="136"/>
      <c r="DN585" s="136"/>
      <c r="DO585" s="136"/>
      <c r="DP585" s="136"/>
      <c r="DQ585" s="136"/>
      <c r="DR585" s="136"/>
      <c r="DS585" s="136"/>
      <c r="DT585" s="136"/>
      <c r="DU585" s="136"/>
      <c r="DV585" s="136"/>
      <c r="DW585" s="136"/>
      <c r="DX585" s="136"/>
    </row>
    <row r="586" spans="1:128" ht="12.75" customHeight="1">
      <c r="A586" s="136"/>
      <c r="B586" s="136"/>
      <c r="C586" s="136"/>
      <c r="D586" s="136"/>
      <c r="E586" s="136"/>
      <c r="F586" s="136"/>
      <c r="G586" s="136"/>
      <c r="H586" s="136"/>
      <c r="I586" s="136"/>
      <c r="J586" s="136"/>
      <c r="K586" s="136"/>
      <c r="L586" s="136"/>
      <c r="M586" s="136"/>
      <c r="N586" s="136"/>
      <c r="O586" s="136"/>
      <c r="P586" s="136"/>
      <c r="Q586" s="136"/>
      <c r="R586" s="136"/>
      <c r="S586" s="136"/>
      <c r="T586" s="136"/>
      <c r="U586" s="136"/>
      <c r="V586" s="136"/>
      <c r="W586" s="136"/>
      <c r="X586" s="136"/>
      <c r="Y586" s="136"/>
      <c r="Z586" s="136"/>
      <c r="AA586" s="136"/>
      <c r="AB586" s="136"/>
      <c r="AC586" s="136"/>
      <c r="AD586" s="136"/>
      <c r="AE586" s="136"/>
      <c r="AF586" s="136"/>
      <c r="AG586" s="136"/>
      <c r="AH586" s="136"/>
      <c r="AI586" s="136"/>
      <c r="AJ586" s="136"/>
      <c r="AK586" s="136"/>
      <c r="AL586" s="136"/>
      <c r="AM586" s="136"/>
      <c r="AN586" s="136"/>
      <c r="AO586" s="136"/>
      <c r="AP586" s="136"/>
      <c r="AQ586" s="136"/>
      <c r="AR586" s="211"/>
      <c r="AS586" s="136"/>
      <c r="AT586" s="136"/>
      <c r="AU586" s="136"/>
      <c r="AV586" s="136"/>
      <c r="AW586" s="136"/>
      <c r="AX586" s="136"/>
      <c r="AY586" s="136"/>
      <c r="AZ586" s="136"/>
      <c r="BA586" s="136"/>
      <c r="BB586" s="136"/>
      <c r="BC586" s="136"/>
      <c r="BD586" s="136"/>
      <c r="BE586" s="136"/>
      <c r="BF586" s="136"/>
      <c r="BG586" s="136"/>
      <c r="BH586" s="136"/>
      <c r="BI586" s="136"/>
      <c r="BJ586" s="136"/>
      <c r="BK586" s="136"/>
      <c r="BL586" s="136"/>
      <c r="BM586" s="136"/>
      <c r="BN586" s="136"/>
      <c r="BO586" s="136"/>
      <c r="BP586" s="136"/>
      <c r="BQ586" s="136"/>
      <c r="BR586" s="136"/>
      <c r="BS586" s="136"/>
      <c r="BT586" s="136"/>
      <c r="BU586" s="136"/>
      <c r="BV586" s="136"/>
      <c r="BW586" s="136"/>
      <c r="BX586" s="136"/>
      <c r="BY586" s="136"/>
      <c r="BZ586" s="136"/>
      <c r="CA586" s="136"/>
      <c r="CB586" s="136"/>
      <c r="CC586" s="136"/>
      <c r="CD586" s="136"/>
      <c r="CE586" s="136"/>
      <c r="CF586" s="211"/>
      <c r="CG586" s="136"/>
      <c r="CH586" s="136"/>
      <c r="CI586" s="136"/>
      <c r="CJ586" s="136"/>
      <c r="CK586" s="136"/>
      <c r="CL586" s="136"/>
      <c r="CM586" s="136"/>
      <c r="CN586" s="136"/>
      <c r="CO586" s="136"/>
      <c r="CP586" s="136"/>
      <c r="CQ586" s="136"/>
      <c r="CR586" s="136"/>
      <c r="CS586" s="136"/>
      <c r="CT586" s="136"/>
      <c r="CU586" s="136"/>
      <c r="CV586" s="136"/>
      <c r="CW586" s="136"/>
      <c r="CX586" s="136"/>
      <c r="CY586" s="136"/>
      <c r="CZ586" s="136"/>
      <c r="DA586" s="136"/>
      <c r="DB586" s="136"/>
      <c r="DC586" s="211"/>
      <c r="DD586" s="136"/>
      <c r="DE586" s="136"/>
      <c r="DF586" s="136"/>
      <c r="DG586" s="136"/>
      <c r="DH586" s="136"/>
      <c r="DI586" s="136"/>
      <c r="DJ586" s="136"/>
      <c r="DK586" s="136"/>
      <c r="DL586" s="136"/>
      <c r="DM586" s="136"/>
      <c r="DN586" s="136"/>
      <c r="DO586" s="136"/>
      <c r="DP586" s="136"/>
      <c r="DQ586" s="136"/>
      <c r="DR586" s="136"/>
      <c r="DS586" s="136"/>
      <c r="DT586" s="136"/>
      <c r="DU586" s="136"/>
      <c r="DV586" s="136"/>
      <c r="DW586" s="136"/>
      <c r="DX586" s="136"/>
    </row>
    <row r="587" spans="1:128" ht="12.75" customHeight="1">
      <c r="A587" s="136"/>
      <c r="B587" s="136"/>
      <c r="C587" s="136"/>
      <c r="D587" s="136"/>
      <c r="E587" s="136"/>
      <c r="F587" s="136"/>
      <c r="G587" s="136"/>
      <c r="H587" s="136"/>
      <c r="I587" s="136"/>
      <c r="J587" s="136"/>
      <c r="K587" s="136"/>
      <c r="L587" s="136"/>
      <c r="M587" s="136"/>
      <c r="N587" s="136"/>
      <c r="O587" s="136"/>
      <c r="P587" s="136"/>
      <c r="Q587" s="136"/>
      <c r="R587" s="136"/>
      <c r="S587" s="136"/>
      <c r="T587" s="136"/>
      <c r="U587" s="136"/>
      <c r="V587" s="136"/>
      <c r="W587" s="136"/>
      <c r="X587" s="136"/>
      <c r="Y587" s="136"/>
      <c r="Z587" s="136"/>
      <c r="AA587" s="136"/>
      <c r="AB587" s="136"/>
      <c r="AC587" s="136"/>
      <c r="AD587" s="136"/>
      <c r="AE587" s="136"/>
      <c r="AF587" s="136"/>
      <c r="AG587" s="136"/>
      <c r="AH587" s="136"/>
      <c r="AI587" s="136"/>
      <c r="AJ587" s="136"/>
      <c r="AK587" s="136"/>
      <c r="AL587" s="136"/>
      <c r="AM587" s="136"/>
      <c r="AN587" s="136"/>
      <c r="AO587" s="136"/>
      <c r="AP587" s="136"/>
      <c r="AQ587" s="136"/>
      <c r="AR587" s="211"/>
      <c r="AS587" s="136"/>
      <c r="AT587" s="136"/>
      <c r="AU587" s="136"/>
      <c r="AV587" s="136"/>
      <c r="AW587" s="136"/>
      <c r="AX587" s="136"/>
      <c r="AY587" s="136"/>
      <c r="AZ587" s="136"/>
      <c r="BA587" s="136"/>
      <c r="BB587" s="136"/>
      <c r="BC587" s="136"/>
      <c r="BD587" s="136"/>
      <c r="BE587" s="136"/>
      <c r="BF587" s="136"/>
      <c r="BG587" s="136"/>
      <c r="BH587" s="136"/>
      <c r="BI587" s="136"/>
      <c r="BJ587" s="136"/>
      <c r="BK587" s="136"/>
      <c r="BL587" s="136"/>
      <c r="BM587" s="136"/>
      <c r="BN587" s="136"/>
      <c r="BO587" s="136"/>
      <c r="BP587" s="136"/>
      <c r="BQ587" s="136"/>
      <c r="BR587" s="136"/>
      <c r="BS587" s="136"/>
      <c r="BT587" s="136"/>
      <c r="BU587" s="136"/>
      <c r="BV587" s="136"/>
      <c r="BW587" s="136"/>
      <c r="BX587" s="136"/>
      <c r="BY587" s="136"/>
      <c r="BZ587" s="136"/>
      <c r="CA587" s="136"/>
      <c r="CB587" s="136"/>
      <c r="CC587" s="136"/>
      <c r="CD587" s="136"/>
      <c r="CE587" s="136"/>
      <c r="CF587" s="211"/>
      <c r="CG587" s="136"/>
      <c r="CH587" s="136"/>
      <c r="CI587" s="136"/>
      <c r="CJ587" s="136"/>
      <c r="CK587" s="136"/>
      <c r="CL587" s="136"/>
      <c r="CM587" s="136"/>
      <c r="CN587" s="136"/>
      <c r="CO587" s="136"/>
      <c r="CP587" s="136"/>
      <c r="CQ587" s="136"/>
      <c r="CR587" s="136"/>
      <c r="CS587" s="136"/>
      <c r="CT587" s="136"/>
      <c r="CU587" s="136"/>
      <c r="CV587" s="136"/>
      <c r="CW587" s="136"/>
      <c r="CX587" s="136"/>
      <c r="CY587" s="136"/>
      <c r="CZ587" s="136"/>
      <c r="DA587" s="136"/>
      <c r="DB587" s="136"/>
      <c r="DC587" s="211"/>
      <c r="DD587" s="136"/>
      <c r="DE587" s="136"/>
      <c r="DF587" s="136"/>
      <c r="DG587" s="136"/>
      <c r="DH587" s="136"/>
      <c r="DI587" s="136"/>
      <c r="DJ587" s="136"/>
      <c r="DK587" s="136"/>
      <c r="DL587" s="136"/>
      <c r="DM587" s="136"/>
      <c r="DN587" s="136"/>
      <c r="DO587" s="136"/>
      <c r="DP587" s="136"/>
      <c r="DQ587" s="136"/>
      <c r="DR587" s="136"/>
      <c r="DS587" s="136"/>
      <c r="DT587" s="136"/>
      <c r="DU587" s="136"/>
      <c r="DV587" s="136"/>
      <c r="DW587" s="136"/>
      <c r="DX587" s="136"/>
    </row>
    <row r="588" spans="1:128" ht="12.75" customHeight="1">
      <c r="A588" s="136"/>
      <c r="B588" s="136"/>
      <c r="C588" s="136"/>
      <c r="D588" s="136"/>
      <c r="E588" s="136"/>
      <c r="F588" s="136"/>
      <c r="G588" s="136"/>
      <c r="H588" s="136"/>
      <c r="I588" s="136"/>
      <c r="J588" s="136"/>
      <c r="K588" s="136"/>
      <c r="L588" s="136"/>
      <c r="M588" s="136"/>
      <c r="N588" s="136"/>
      <c r="O588" s="136"/>
      <c r="P588" s="136"/>
      <c r="Q588" s="136"/>
      <c r="R588" s="136"/>
      <c r="S588" s="136"/>
      <c r="T588" s="136"/>
      <c r="U588" s="136"/>
      <c r="V588" s="136"/>
      <c r="W588" s="136"/>
      <c r="X588" s="136"/>
      <c r="Y588" s="136"/>
      <c r="Z588" s="136"/>
      <c r="AA588" s="136"/>
      <c r="AB588" s="136"/>
      <c r="AC588" s="136"/>
      <c r="AD588" s="136"/>
      <c r="AE588" s="136"/>
      <c r="AF588" s="136"/>
      <c r="AG588" s="136"/>
      <c r="AH588" s="136"/>
      <c r="AI588" s="136"/>
      <c r="AJ588" s="136"/>
      <c r="AK588" s="136"/>
      <c r="AL588" s="136"/>
      <c r="AM588" s="136"/>
      <c r="AN588" s="136"/>
      <c r="AO588" s="136"/>
      <c r="AP588" s="136"/>
      <c r="AQ588" s="136"/>
      <c r="AR588" s="211"/>
      <c r="AS588" s="136"/>
      <c r="AT588" s="136"/>
      <c r="AU588" s="136"/>
      <c r="AV588" s="136"/>
      <c r="AW588" s="136"/>
      <c r="AX588" s="136"/>
      <c r="AY588" s="136"/>
      <c r="AZ588" s="136"/>
      <c r="BA588" s="136"/>
      <c r="BB588" s="136"/>
      <c r="BC588" s="136"/>
      <c r="BD588" s="136"/>
      <c r="BE588" s="136"/>
      <c r="BF588" s="136"/>
      <c r="BG588" s="136"/>
      <c r="BH588" s="136"/>
      <c r="BI588" s="136"/>
      <c r="BJ588" s="136"/>
      <c r="BK588" s="136"/>
      <c r="BL588" s="136"/>
      <c r="BM588" s="136"/>
      <c r="BN588" s="136"/>
      <c r="BO588" s="136"/>
      <c r="BP588" s="136"/>
      <c r="BQ588" s="136"/>
      <c r="BR588" s="136"/>
      <c r="BS588" s="136"/>
      <c r="BT588" s="136"/>
      <c r="BU588" s="136"/>
      <c r="BV588" s="136"/>
      <c r="BW588" s="136"/>
      <c r="BX588" s="136"/>
      <c r="BY588" s="136"/>
      <c r="BZ588" s="136"/>
      <c r="CA588" s="136"/>
      <c r="CB588" s="136"/>
      <c r="CC588" s="136"/>
      <c r="CD588" s="136"/>
      <c r="CE588" s="136"/>
      <c r="CF588" s="211"/>
      <c r="CG588" s="136"/>
      <c r="CH588" s="136"/>
      <c r="CI588" s="136"/>
      <c r="CJ588" s="136"/>
      <c r="CK588" s="136"/>
      <c r="CL588" s="136"/>
      <c r="CM588" s="136"/>
      <c r="CN588" s="136"/>
      <c r="CO588" s="136"/>
      <c r="CP588" s="136"/>
      <c r="CQ588" s="136"/>
      <c r="CR588" s="136"/>
      <c r="CS588" s="136"/>
      <c r="CT588" s="136"/>
      <c r="CU588" s="136"/>
      <c r="CV588" s="136"/>
      <c r="CW588" s="136"/>
      <c r="CX588" s="136"/>
      <c r="CY588" s="136"/>
      <c r="CZ588" s="136"/>
      <c r="DA588" s="136"/>
      <c r="DB588" s="136"/>
      <c r="DC588" s="211"/>
      <c r="DD588" s="136"/>
      <c r="DE588" s="136"/>
      <c r="DF588" s="136"/>
      <c r="DG588" s="136"/>
      <c r="DH588" s="136"/>
      <c r="DI588" s="136"/>
      <c r="DJ588" s="136"/>
      <c r="DK588" s="136"/>
      <c r="DL588" s="136"/>
      <c r="DM588" s="136"/>
      <c r="DN588" s="136"/>
      <c r="DO588" s="136"/>
      <c r="DP588" s="136"/>
      <c r="DQ588" s="136"/>
      <c r="DR588" s="136"/>
      <c r="DS588" s="136"/>
      <c r="DT588" s="136"/>
      <c r="DU588" s="136"/>
      <c r="DV588" s="136"/>
      <c r="DW588" s="136"/>
      <c r="DX588" s="136"/>
    </row>
    <row r="589" spans="1:128" ht="12.75" customHeight="1">
      <c r="A589" s="136"/>
      <c r="B589" s="136"/>
      <c r="C589" s="136"/>
      <c r="D589" s="136"/>
      <c r="E589" s="136"/>
      <c r="F589" s="136"/>
      <c r="G589" s="136"/>
      <c r="H589" s="136"/>
      <c r="I589" s="136"/>
      <c r="J589" s="136"/>
      <c r="K589" s="136"/>
      <c r="L589" s="136"/>
      <c r="M589" s="136"/>
      <c r="N589" s="136"/>
      <c r="O589" s="136"/>
      <c r="P589" s="136"/>
      <c r="Q589" s="136"/>
      <c r="R589" s="136"/>
      <c r="S589" s="136"/>
      <c r="T589" s="136"/>
      <c r="U589" s="136"/>
      <c r="V589" s="136"/>
      <c r="W589" s="136"/>
      <c r="X589" s="136"/>
      <c r="Y589" s="136"/>
      <c r="Z589" s="136"/>
      <c r="AA589" s="136"/>
      <c r="AB589" s="136"/>
      <c r="AC589" s="136"/>
      <c r="AD589" s="136"/>
      <c r="AE589" s="136"/>
      <c r="AF589" s="136"/>
      <c r="AG589" s="136"/>
      <c r="AH589" s="136"/>
      <c r="AI589" s="136"/>
      <c r="AJ589" s="136"/>
      <c r="AK589" s="136"/>
      <c r="AL589" s="136"/>
      <c r="AM589" s="136"/>
      <c r="AN589" s="136"/>
      <c r="AO589" s="136"/>
      <c r="AP589" s="136"/>
      <c r="AQ589" s="136"/>
      <c r="AR589" s="211"/>
      <c r="AS589" s="136"/>
      <c r="AT589" s="136"/>
      <c r="AU589" s="136"/>
      <c r="AV589" s="136"/>
      <c r="AW589" s="136"/>
      <c r="AX589" s="136"/>
      <c r="AY589" s="136"/>
      <c r="AZ589" s="136"/>
      <c r="BA589" s="136"/>
      <c r="BB589" s="136"/>
      <c r="BC589" s="136"/>
      <c r="BD589" s="136"/>
      <c r="BE589" s="136"/>
      <c r="BF589" s="136"/>
      <c r="BG589" s="136"/>
      <c r="BH589" s="136"/>
      <c r="BI589" s="136"/>
      <c r="BJ589" s="136"/>
      <c r="BK589" s="136"/>
      <c r="BL589" s="136"/>
      <c r="BM589" s="136"/>
      <c r="BN589" s="136"/>
      <c r="BO589" s="136"/>
      <c r="BP589" s="136"/>
      <c r="BQ589" s="136"/>
      <c r="BR589" s="136"/>
      <c r="BS589" s="136"/>
      <c r="BT589" s="136"/>
      <c r="BU589" s="136"/>
      <c r="BV589" s="136"/>
      <c r="BW589" s="136"/>
      <c r="BX589" s="136"/>
      <c r="BY589" s="136"/>
      <c r="BZ589" s="136"/>
      <c r="CA589" s="136"/>
      <c r="CB589" s="136"/>
      <c r="CC589" s="136"/>
      <c r="CD589" s="136"/>
      <c r="CE589" s="136"/>
      <c r="CF589" s="211"/>
      <c r="CG589" s="136"/>
      <c r="CH589" s="136"/>
      <c r="CI589" s="136"/>
      <c r="CJ589" s="136"/>
      <c r="CK589" s="136"/>
      <c r="CL589" s="136"/>
      <c r="CM589" s="136"/>
      <c r="CN589" s="136"/>
      <c r="CO589" s="136"/>
      <c r="CP589" s="136"/>
      <c r="CQ589" s="136"/>
      <c r="CR589" s="136"/>
      <c r="CS589" s="136"/>
      <c r="CT589" s="136"/>
      <c r="CU589" s="136"/>
      <c r="CV589" s="136"/>
      <c r="CW589" s="136"/>
      <c r="CX589" s="136"/>
      <c r="CY589" s="136"/>
      <c r="CZ589" s="136"/>
      <c r="DA589" s="136"/>
      <c r="DB589" s="136"/>
      <c r="DC589" s="211"/>
      <c r="DD589" s="136"/>
      <c r="DE589" s="136"/>
      <c r="DF589" s="136"/>
      <c r="DG589" s="136"/>
      <c r="DH589" s="136"/>
      <c r="DI589" s="136"/>
      <c r="DJ589" s="136"/>
      <c r="DK589" s="136"/>
      <c r="DL589" s="136"/>
      <c r="DM589" s="136"/>
      <c r="DN589" s="136"/>
      <c r="DO589" s="136"/>
      <c r="DP589" s="136"/>
      <c r="DQ589" s="136"/>
      <c r="DR589" s="136"/>
      <c r="DS589" s="136"/>
      <c r="DT589" s="136"/>
      <c r="DU589" s="136"/>
      <c r="DV589" s="136"/>
      <c r="DW589" s="136"/>
      <c r="DX589" s="136"/>
    </row>
    <row r="590" spans="1:128" ht="12.75" customHeight="1">
      <c r="A590" s="136"/>
      <c r="B590" s="136"/>
      <c r="C590" s="136"/>
      <c r="D590" s="136"/>
      <c r="E590" s="136"/>
      <c r="F590" s="136"/>
      <c r="G590" s="136"/>
      <c r="H590" s="136"/>
      <c r="I590" s="136"/>
      <c r="J590" s="136"/>
      <c r="K590" s="136"/>
      <c r="L590" s="136"/>
      <c r="M590" s="136"/>
      <c r="N590" s="136"/>
      <c r="O590" s="136"/>
      <c r="P590" s="136"/>
      <c r="Q590" s="136"/>
      <c r="R590" s="136"/>
      <c r="S590" s="136"/>
      <c r="T590" s="136"/>
      <c r="U590" s="136"/>
      <c r="V590" s="136"/>
      <c r="W590" s="136"/>
      <c r="X590" s="136"/>
      <c r="Y590" s="136"/>
      <c r="Z590" s="136"/>
      <c r="AA590" s="136"/>
      <c r="AB590" s="136"/>
      <c r="AC590" s="136"/>
      <c r="AD590" s="136"/>
      <c r="AE590" s="136"/>
      <c r="AF590" s="136"/>
      <c r="AG590" s="136"/>
      <c r="AH590" s="136"/>
      <c r="AI590" s="136"/>
      <c r="AJ590" s="136"/>
      <c r="AK590" s="136"/>
      <c r="AL590" s="136"/>
      <c r="AM590" s="136"/>
      <c r="AN590" s="136"/>
      <c r="AO590" s="136"/>
      <c r="AP590" s="136"/>
      <c r="AQ590" s="136"/>
      <c r="AR590" s="211"/>
      <c r="AS590" s="136"/>
      <c r="AT590" s="136"/>
      <c r="AU590" s="136"/>
      <c r="AV590" s="136"/>
      <c r="AW590" s="136"/>
      <c r="AX590" s="136"/>
      <c r="AY590" s="136"/>
      <c r="AZ590" s="136"/>
      <c r="BA590" s="136"/>
      <c r="BB590" s="136"/>
      <c r="BC590" s="136"/>
      <c r="BD590" s="136"/>
      <c r="BE590" s="136"/>
      <c r="BF590" s="136"/>
      <c r="BG590" s="136"/>
      <c r="BH590" s="136"/>
      <c r="BI590" s="136"/>
      <c r="BJ590" s="136"/>
      <c r="BK590" s="136"/>
      <c r="BL590" s="136"/>
      <c r="BM590" s="136"/>
      <c r="BN590" s="136"/>
      <c r="BO590" s="136"/>
      <c r="BP590" s="136"/>
      <c r="BQ590" s="136"/>
      <c r="BR590" s="136"/>
      <c r="BS590" s="136"/>
      <c r="BT590" s="136"/>
      <c r="BU590" s="136"/>
      <c r="BV590" s="136"/>
      <c r="BW590" s="136"/>
      <c r="BX590" s="136"/>
      <c r="BY590" s="136"/>
      <c r="BZ590" s="136"/>
      <c r="CA590" s="136"/>
      <c r="CB590" s="136"/>
      <c r="CC590" s="136"/>
      <c r="CD590" s="136"/>
      <c r="CE590" s="136"/>
      <c r="CF590" s="211"/>
      <c r="CG590" s="136"/>
      <c r="CH590" s="136"/>
      <c r="CI590" s="136"/>
      <c r="CJ590" s="136"/>
      <c r="CK590" s="136"/>
      <c r="CL590" s="136"/>
      <c r="CM590" s="136"/>
      <c r="CN590" s="136"/>
      <c r="CO590" s="136"/>
      <c r="CP590" s="136"/>
      <c r="CQ590" s="136"/>
      <c r="CR590" s="136"/>
      <c r="CS590" s="136"/>
      <c r="CT590" s="136"/>
      <c r="CU590" s="136"/>
      <c r="CV590" s="136"/>
      <c r="CW590" s="136"/>
      <c r="CX590" s="136"/>
      <c r="CY590" s="136"/>
      <c r="CZ590" s="136"/>
      <c r="DA590" s="136"/>
      <c r="DB590" s="136"/>
      <c r="DC590" s="211"/>
      <c r="DD590" s="136"/>
      <c r="DE590" s="136"/>
      <c r="DF590" s="136"/>
      <c r="DG590" s="136"/>
      <c r="DH590" s="136"/>
      <c r="DI590" s="136"/>
      <c r="DJ590" s="136"/>
      <c r="DK590" s="136"/>
      <c r="DL590" s="136"/>
      <c r="DM590" s="136"/>
      <c r="DN590" s="136"/>
      <c r="DO590" s="136"/>
      <c r="DP590" s="136"/>
      <c r="DQ590" s="136"/>
      <c r="DR590" s="136"/>
      <c r="DS590" s="136"/>
      <c r="DT590" s="136"/>
      <c r="DU590" s="136"/>
      <c r="DV590" s="136"/>
      <c r="DW590" s="136"/>
      <c r="DX590" s="136"/>
    </row>
    <row r="591" spans="1:128" ht="12.75" customHeight="1">
      <c r="A591" s="136"/>
      <c r="B591" s="136"/>
      <c r="C591" s="136"/>
      <c r="D591" s="136"/>
      <c r="E591" s="136"/>
      <c r="F591" s="136"/>
      <c r="G591" s="136"/>
      <c r="H591" s="136"/>
      <c r="I591" s="136"/>
      <c r="J591" s="136"/>
      <c r="K591" s="136"/>
      <c r="L591" s="136"/>
      <c r="M591" s="136"/>
      <c r="N591" s="136"/>
      <c r="O591" s="136"/>
      <c r="P591" s="136"/>
      <c r="Q591" s="136"/>
      <c r="R591" s="136"/>
      <c r="S591" s="136"/>
      <c r="T591" s="136"/>
      <c r="U591" s="136"/>
      <c r="V591" s="136"/>
      <c r="W591" s="136"/>
      <c r="X591" s="136"/>
      <c r="Y591" s="136"/>
      <c r="Z591" s="136"/>
      <c r="AA591" s="136"/>
      <c r="AB591" s="136"/>
      <c r="AC591" s="136"/>
      <c r="AD591" s="136"/>
      <c r="AE591" s="136"/>
      <c r="AF591" s="136"/>
      <c r="AG591" s="136"/>
      <c r="AH591" s="136"/>
      <c r="AI591" s="136"/>
      <c r="AJ591" s="136"/>
      <c r="AK591" s="136"/>
      <c r="AL591" s="136"/>
      <c r="AM591" s="136"/>
      <c r="AN591" s="136"/>
      <c r="AO591" s="136"/>
      <c r="AP591" s="136"/>
      <c r="AQ591" s="136"/>
      <c r="AR591" s="211"/>
      <c r="AS591" s="136"/>
      <c r="AT591" s="136"/>
      <c r="AU591" s="136"/>
      <c r="AV591" s="136"/>
      <c r="AW591" s="136"/>
      <c r="AX591" s="136"/>
      <c r="AY591" s="136"/>
      <c r="AZ591" s="136"/>
      <c r="BA591" s="136"/>
      <c r="BB591" s="136"/>
      <c r="BC591" s="136"/>
      <c r="BD591" s="136"/>
      <c r="BE591" s="136"/>
      <c r="BF591" s="136"/>
      <c r="BG591" s="136"/>
      <c r="BH591" s="136"/>
      <c r="BI591" s="136"/>
      <c r="BJ591" s="136"/>
      <c r="BK591" s="136"/>
      <c r="BL591" s="136"/>
      <c r="BM591" s="136"/>
      <c r="BN591" s="136"/>
      <c r="BO591" s="136"/>
      <c r="BP591" s="136"/>
      <c r="BQ591" s="136"/>
      <c r="BR591" s="136"/>
      <c r="BS591" s="136"/>
      <c r="BT591" s="136"/>
      <c r="BU591" s="136"/>
      <c r="BV591" s="136"/>
      <c r="BW591" s="136"/>
      <c r="BX591" s="136"/>
      <c r="BY591" s="136"/>
      <c r="BZ591" s="136"/>
      <c r="CA591" s="136"/>
      <c r="CB591" s="136"/>
      <c r="CC591" s="136"/>
      <c r="CD591" s="136"/>
      <c r="CE591" s="136"/>
      <c r="CF591" s="211"/>
      <c r="CG591" s="136"/>
      <c r="CH591" s="136"/>
      <c r="CI591" s="136"/>
      <c r="CJ591" s="136"/>
      <c r="CK591" s="136"/>
      <c r="CL591" s="136"/>
      <c r="CM591" s="136"/>
      <c r="CN591" s="136"/>
      <c r="CO591" s="136"/>
      <c r="CP591" s="136"/>
      <c r="CQ591" s="136"/>
      <c r="CR591" s="136"/>
      <c r="CS591" s="136"/>
      <c r="CT591" s="136"/>
      <c r="CU591" s="136"/>
      <c r="CV591" s="136"/>
      <c r="CW591" s="136"/>
      <c r="CX591" s="136"/>
      <c r="CY591" s="136"/>
      <c r="CZ591" s="136"/>
      <c r="DA591" s="136"/>
      <c r="DB591" s="136"/>
      <c r="DC591" s="211"/>
      <c r="DD591" s="136"/>
      <c r="DE591" s="136"/>
      <c r="DF591" s="136"/>
      <c r="DG591" s="136"/>
      <c r="DH591" s="136"/>
      <c r="DI591" s="136"/>
      <c r="DJ591" s="136"/>
      <c r="DK591" s="136"/>
      <c r="DL591" s="136"/>
      <c r="DM591" s="136"/>
      <c r="DN591" s="136"/>
      <c r="DO591" s="136"/>
      <c r="DP591" s="136"/>
      <c r="DQ591" s="136"/>
      <c r="DR591" s="136"/>
      <c r="DS591" s="136"/>
      <c r="DT591" s="136"/>
      <c r="DU591" s="136"/>
      <c r="DV591" s="136"/>
      <c r="DW591" s="136"/>
      <c r="DX591" s="136"/>
    </row>
    <row r="592" spans="1:128" ht="12.75" customHeight="1">
      <c r="A592" s="136"/>
      <c r="B592" s="136"/>
      <c r="C592" s="136"/>
      <c r="D592" s="136"/>
      <c r="E592" s="136"/>
      <c r="F592" s="136"/>
      <c r="G592" s="136"/>
      <c r="H592" s="136"/>
      <c r="I592" s="136"/>
      <c r="J592" s="136"/>
      <c r="K592" s="136"/>
      <c r="L592" s="136"/>
      <c r="M592" s="136"/>
      <c r="N592" s="136"/>
      <c r="O592" s="136"/>
      <c r="P592" s="136"/>
      <c r="Q592" s="136"/>
      <c r="R592" s="136"/>
      <c r="S592" s="136"/>
      <c r="T592" s="136"/>
      <c r="U592" s="136"/>
      <c r="V592" s="136"/>
      <c r="W592" s="136"/>
      <c r="X592" s="136"/>
      <c r="Y592" s="136"/>
      <c r="Z592" s="136"/>
      <c r="AA592" s="136"/>
      <c r="AB592" s="136"/>
      <c r="AC592" s="136"/>
      <c r="AD592" s="136"/>
      <c r="AE592" s="136"/>
      <c r="AF592" s="136"/>
      <c r="AG592" s="136"/>
      <c r="AH592" s="136"/>
      <c r="AI592" s="136"/>
      <c r="AJ592" s="136"/>
      <c r="AK592" s="136"/>
      <c r="AL592" s="136"/>
      <c r="AM592" s="136"/>
      <c r="AN592" s="136"/>
      <c r="AO592" s="136"/>
      <c r="AP592" s="136"/>
      <c r="AQ592" s="136"/>
      <c r="AR592" s="211"/>
      <c r="AS592" s="136"/>
      <c r="AT592" s="136"/>
      <c r="AU592" s="136"/>
      <c r="AV592" s="136"/>
      <c r="AW592" s="136"/>
      <c r="AX592" s="136"/>
      <c r="AY592" s="136"/>
      <c r="AZ592" s="136"/>
      <c r="BA592" s="136"/>
      <c r="BB592" s="136"/>
      <c r="BC592" s="136"/>
      <c r="BD592" s="136"/>
      <c r="BE592" s="136"/>
      <c r="BF592" s="136"/>
      <c r="BG592" s="136"/>
      <c r="BH592" s="136"/>
      <c r="BI592" s="136"/>
      <c r="BJ592" s="136"/>
      <c r="BK592" s="136"/>
      <c r="BL592" s="136"/>
      <c r="BM592" s="136"/>
      <c r="BN592" s="136"/>
      <c r="BO592" s="136"/>
      <c r="BP592" s="136"/>
      <c r="BQ592" s="136"/>
      <c r="BR592" s="136"/>
      <c r="BS592" s="136"/>
      <c r="BT592" s="136"/>
      <c r="BU592" s="136"/>
      <c r="BV592" s="136"/>
      <c r="BW592" s="136"/>
      <c r="BX592" s="136"/>
      <c r="BY592" s="136"/>
      <c r="BZ592" s="136"/>
      <c r="CA592" s="136"/>
      <c r="CB592" s="136"/>
      <c r="CC592" s="136"/>
      <c r="CD592" s="136"/>
      <c r="CE592" s="136"/>
      <c r="CF592" s="211"/>
      <c r="CG592" s="136"/>
      <c r="CH592" s="136"/>
      <c r="CI592" s="136"/>
      <c r="CJ592" s="136"/>
      <c r="CK592" s="136"/>
      <c r="CL592" s="136"/>
      <c r="CM592" s="136"/>
      <c r="CN592" s="136"/>
      <c r="CO592" s="136"/>
      <c r="CP592" s="136"/>
      <c r="CQ592" s="136"/>
      <c r="CR592" s="136"/>
      <c r="CS592" s="136"/>
      <c r="CT592" s="136"/>
      <c r="CU592" s="136"/>
      <c r="CV592" s="136"/>
      <c r="CW592" s="136"/>
      <c r="CX592" s="136"/>
      <c r="CY592" s="136"/>
      <c r="CZ592" s="136"/>
      <c r="DA592" s="136"/>
      <c r="DB592" s="136"/>
      <c r="DC592" s="211"/>
      <c r="DD592" s="136"/>
      <c r="DE592" s="136"/>
      <c r="DF592" s="136"/>
      <c r="DG592" s="136"/>
      <c r="DH592" s="136"/>
      <c r="DI592" s="136"/>
      <c r="DJ592" s="136"/>
      <c r="DK592" s="136"/>
      <c r="DL592" s="136"/>
      <c r="DM592" s="136"/>
      <c r="DN592" s="136"/>
      <c r="DO592" s="136"/>
      <c r="DP592" s="136"/>
      <c r="DQ592" s="136"/>
      <c r="DR592" s="136"/>
      <c r="DS592" s="136"/>
      <c r="DT592" s="136"/>
      <c r="DU592" s="136"/>
      <c r="DV592" s="136"/>
      <c r="DW592" s="136"/>
      <c r="DX592" s="136"/>
    </row>
    <row r="593" spans="1:128" ht="12.75" customHeight="1">
      <c r="A593" s="136"/>
      <c r="B593" s="136"/>
      <c r="C593" s="136"/>
      <c r="D593" s="136"/>
      <c r="E593" s="136"/>
      <c r="F593" s="136"/>
      <c r="G593" s="136"/>
      <c r="H593" s="136"/>
      <c r="I593" s="136"/>
      <c r="J593" s="136"/>
      <c r="K593" s="136"/>
      <c r="L593" s="136"/>
      <c r="M593" s="136"/>
      <c r="N593" s="136"/>
      <c r="O593" s="136"/>
      <c r="P593" s="136"/>
      <c r="Q593" s="136"/>
      <c r="R593" s="136"/>
      <c r="S593" s="136"/>
      <c r="T593" s="136"/>
      <c r="U593" s="136"/>
      <c r="V593" s="136"/>
      <c r="W593" s="136"/>
      <c r="X593" s="136"/>
      <c r="Y593" s="136"/>
      <c r="Z593" s="136"/>
      <c r="AA593" s="136"/>
      <c r="AB593" s="136"/>
      <c r="AC593" s="136"/>
      <c r="AD593" s="136"/>
      <c r="AE593" s="136"/>
      <c r="AF593" s="136"/>
      <c r="AG593" s="136"/>
      <c r="AH593" s="136"/>
      <c r="AI593" s="136"/>
      <c r="AJ593" s="136"/>
      <c r="AK593" s="136"/>
      <c r="AL593" s="136"/>
      <c r="AM593" s="136"/>
      <c r="AN593" s="136"/>
      <c r="AO593" s="136"/>
      <c r="AP593" s="136"/>
      <c r="AQ593" s="136"/>
      <c r="AR593" s="211"/>
      <c r="AS593" s="136"/>
      <c r="AT593" s="136"/>
      <c r="AU593" s="136"/>
      <c r="AV593" s="136"/>
      <c r="AW593" s="136"/>
      <c r="AX593" s="136"/>
      <c r="AY593" s="136"/>
      <c r="AZ593" s="136"/>
      <c r="BA593" s="136"/>
      <c r="BB593" s="136"/>
      <c r="BC593" s="136"/>
      <c r="BD593" s="136"/>
      <c r="BE593" s="136"/>
      <c r="BF593" s="136"/>
      <c r="BG593" s="136"/>
      <c r="BH593" s="136"/>
      <c r="BI593" s="136"/>
      <c r="BJ593" s="136"/>
      <c r="BK593" s="136"/>
      <c r="BL593" s="136"/>
      <c r="BM593" s="136"/>
      <c r="BN593" s="136"/>
      <c r="BO593" s="136"/>
      <c r="BP593" s="136"/>
      <c r="BQ593" s="136"/>
      <c r="BR593" s="136"/>
      <c r="BS593" s="136"/>
      <c r="BT593" s="136"/>
      <c r="BU593" s="136"/>
      <c r="BV593" s="136"/>
      <c r="BW593" s="136"/>
      <c r="BX593" s="136"/>
      <c r="BY593" s="136"/>
      <c r="BZ593" s="136"/>
      <c r="CA593" s="136"/>
      <c r="CB593" s="136"/>
      <c r="CC593" s="136"/>
      <c r="CD593" s="136"/>
      <c r="CE593" s="136"/>
      <c r="CF593" s="211"/>
      <c r="CG593" s="136"/>
      <c r="CH593" s="136"/>
      <c r="CI593" s="136"/>
      <c r="CJ593" s="136"/>
      <c r="CK593" s="136"/>
      <c r="CL593" s="136"/>
      <c r="CM593" s="136"/>
      <c r="CN593" s="136"/>
      <c r="CO593" s="136"/>
      <c r="CP593" s="136"/>
      <c r="CQ593" s="136"/>
      <c r="CR593" s="136"/>
      <c r="CS593" s="136"/>
      <c r="CT593" s="136"/>
      <c r="CU593" s="136"/>
      <c r="CV593" s="136"/>
      <c r="CW593" s="136"/>
      <c r="CX593" s="136"/>
      <c r="CY593" s="136"/>
      <c r="CZ593" s="136"/>
      <c r="DA593" s="136"/>
      <c r="DB593" s="136"/>
      <c r="DC593" s="211"/>
      <c r="DD593" s="136"/>
      <c r="DE593" s="136"/>
      <c r="DF593" s="136"/>
      <c r="DG593" s="136"/>
      <c r="DH593" s="136"/>
      <c r="DI593" s="136"/>
      <c r="DJ593" s="136"/>
      <c r="DK593" s="136"/>
      <c r="DL593" s="136"/>
      <c r="DM593" s="136"/>
      <c r="DN593" s="136"/>
      <c r="DO593" s="136"/>
      <c r="DP593" s="136"/>
      <c r="DQ593" s="136"/>
      <c r="DR593" s="136"/>
      <c r="DS593" s="136"/>
      <c r="DT593" s="136"/>
      <c r="DU593" s="136"/>
      <c r="DV593" s="136"/>
      <c r="DW593" s="136"/>
      <c r="DX593" s="136"/>
    </row>
    <row r="594" spans="1:128" ht="12.75" customHeight="1">
      <c r="A594" s="136"/>
      <c r="B594" s="136"/>
      <c r="C594" s="136"/>
      <c r="D594" s="136"/>
      <c r="E594" s="136"/>
      <c r="F594" s="136"/>
      <c r="G594" s="136"/>
      <c r="H594" s="136"/>
      <c r="I594" s="136"/>
      <c r="J594" s="136"/>
      <c r="K594" s="136"/>
      <c r="L594" s="136"/>
      <c r="M594" s="136"/>
      <c r="N594" s="136"/>
      <c r="O594" s="136"/>
      <c r="P594" s="136"/>
      <c r="Q594" s="136"/>
      <c r="R594" s="136"/>
      <c r="S594" s="136"/>
      <c r="T594" s="136"/>
      <c r="U594" s="136"/>
      <c r="V594" s="136"/>
      <c r="W594" s="136"/>
      <c r="X594" s="136"/>
      <c r="Y594" s="136"/>
      <c r="Z594" s="136"/>
      <c r="AA594" s="136"/>
      <c r="AB594" s="136"/>
      <c r="AC594" s="136"/>
      <c r="AD594" s="136"/>
      <c r="AE594" s="136"/>
      <c r="AF594" s="136"/>
      <c r="AG594" s="136"/>
      <c r="AH594" s="136"/>
      <c r="AI594" s="136"/>
      <c r="AJ594" s="136"/>
      <c r="AK594" s="136"/>
      <c r="AL594" s="136"/>
      <c r="AM594" s="136"/>
      <c r="AN594" s="136"/>
      <c r="AO594" s="136"/>
      <c r="AP594" s="136"/>
      <c r="AQ594" s="136"/>
      <c r="AR594" s="211"/>
      <c r="AS594" s="136"/>
      <c r="AT594" s="136"/>
      <c r="AU594" s="136"/>
      <c r="AV594" s="136"/>
      <c r="AW594" s="136"/>
      <c r="AX594" s="136"/>
      <c r="AY594" s="136"/>
      <c r="AZ594" s="136"/>
      <c r="BA594" s="136"/>
      <c r="BB594" s="136"/>
      <c r="BC594" s="136"/>
      <c r="BD594" s="136"/>
      <c r="BE594" s="136"/>
      <c r="BF594" s="136"/>
      <c r="BG594" s="136"/>
      <c r="BH594" s="136"/>
      <c r="BI594" s="136"/>
      <c r="BJ594" s="136"/>
      <c r="BK594" s="136"/>
      <c r="BL594" s="136"/>
      <c r="BM594" s="136"/>
      <c r="BN594" s="136"/>
      <c r="BO594" s="136"/>
      <c r="BP594" s="136"/>
      <c r="BQ594" s="136"/>
      <c r="BR594" s="136"/>
      <c r="BS594" s="136"/>
      <c r="BT594" s="136"/>
      <c r="BU594" s="136"/>
      <c r="BV594" s="136"/>
      <c r="BW594" s="136"/>
      <c r="BX594" s="136"/>
      <c r="BY594" s="136"/>
      <c r="BZ594" s="136"/>
      <c r="CA594" s="136"/>
      <c r="CB594" s="136"/>
      <c r="CC594" s="136"/>
      <c r="CD594" s="136"/>
      <c r="CE594" s="136"/>
      <c r="CF594" s="211"/>
      <c r="CG594" s="136"/>
      <c r="CH594" s="136"/>
      <c r="CI594" s="136"/>
      <c r="CJ594" s="136"/>
      <c r="CK594" s="136"/>
      <c r="CL594" s="136"/>
      <c r="CM594" s="136"/>
      <c r="CN594" s="136"/>
      <c r="CO594" s="136"/>
      <c r="CP594" s="136"/>
      <c r="CQ594" s="136"/>
      <c r="CR594" s="136"/>
      <c r="CS594" s="136"/>
      <c r="CT594" s="136"/>
      <c r="CU594" s="136"/>
      <c r="CV594" s="136"/>
      <c r="CW594" s="136"/>
      <c r="CX594" s="136"/>
      <c r="CY594" s="136"/>
      <c r="CZ594" s="136"/>
      <c r="DA594" s="136"/>
      <c r="DB594" s="136"/>
      <c r="DC594" s="211"/>
      <c r="DD594" s="136"/>
      <c r="DE594" s="136"/>
      <c r="DF594" s="136"/>
      <c r="DG594" s="136"/>
      <c r="DH594" s="136"/>
      <c r="DI594" s="136"/>
      <c r="DJ594" s="136"/>
      <c r="DK594" s="136"/>
      <c r="DL594" s="136"/>
      <c r="DM594" s="136"/>
      <c r="DN594" s="136"/>
      <c r="DO594" s="136"/>
      <c r="DP594" s="136"/>
      <c r="DQ594" s="136"/>
      <c r="DR594" s="136"/>
      <c r="DS594" s="136"/>
      <c r="DT594" s="136"/>
      <c r="DU594" s="136"/>
      <c r="DV594" s="136"/>
      <c r="DW594" s="136"/>
      <c r="DX594" s="136"/>
    </row>
    <row r="595" spans="1:128" ht="12.75" customHeight="1">
      <c r="A595" s="136"/>
      <c r="B595" s="136"/>
      <c r="C595" s="136"/>
      <c r="D595" s="136"/>
      <c r="E595" s="136"/>
      <c r="F595" s="136"/>
      <c r="G595" s="136"/>
      <c r="H595" s="136"/>
      <c r="I595" s="136"/>
      <c r="J595" s="136"/>
      <c r="K595" s="136"/>
      <c r="L595" s="136"/>
      <c r="M595" s="136"/>
      <c r="N595" s="136"/>
      <c r="O595" s="136"/>
      <c r="P595" s="136"/>
      <c r="Q595" s="136"/>
      <c r="R595" s="136"/>
      <c r="S595" s="136"/>
      <c r="T595" s="136"/>
      <c r="U595" s="136"/>
      <c r="V595" s="136"/>
      <c r="W595" s="136"/>
      <c r="X595" s="136"/>
      <c r="Y595" s="136"/>
      <c r="Z595" s="136"/>
      <c r="AA595" s="136"/>
      <c r="AB595" s="136"/>
      <c r="AC595" s="136"/>
      <c r="AD595" s="136"/>
      <c r="AE595" s="136"/>
      <c r="AF595" s="136"/>
      <c r="AG595" s="136"/>
      <c r="AH595" s="136"/>
      <c r="AI595" s="136"/>
      <c r="AJ595" s="136"/>
      <c r="AK595" s="136"/>
      <c r="AL595" s="136"/>
      <c r="AM595" s="136"/>
      <c r="AN595" s="136"/>
      <c r="AO595" s="136"/>
      <c r="AP595" s="136"/>
      <c r="AQ595" s="136"/>
      <c r="AR595" s="211"/>
      <c r="AS595" s="136"/>
      <c r="AT595" s="136"/>
      <c r="AU595" s="136"/>
      <c r="AV595" s="136"/>
      <c r="AW595" s="136"/>
      <c r="AX595" s="136"/>
      <c r="AY595" s="136"/>
      <c r="AZ595" s="136"/>
      <c r="BA595" s="136"/>
      <c r="BB595" s="136"/>
      <c r="BC595" s="136"/>
      <c r="BD595" s="136"/>
      <c r="BE595" s="136"/>
      <c r="BF595" s="136"/>
      <c r="BG595" s="136"/>
      <c r="BH595" s="136"/>
      <c r="BI595" s="136"/>
      <c r="BJ595" s="136"/>
      <c r="BK595" s="136"/>
      <c r="BL595" s="136"/>
      <c r="BM595" s="136"/>
      <c r="BN595" s="136"/>
      <c r="BO595" s="136"/>
      <c r="BP595" s="136"/>
      <c r="BQ595" s="136"/>
      <c r="BR595" s="136"/>
      <c r="BS595" s="136"/>
      <c r="BT595" s="136"/>
      <c r="BU595" s="136"/>
      <c r="BV595" s="136"/>
      <c r="BW595" s="136"/>
      <c r="BX595" s="136"/>
      <c r="BY595" s="136"/>
      <c r="BZ595" s="136"/>
      <c r="CA595" s="136"/>
      <c r="CB595" s="136"/>
      <c r="CC595" s="136"/>
      <c r="CD595" s="136"/>
      <c r="CE595" s="136"/>
      <c r="CF595" s="211"/>
      <c r="CG595" s="136"/>
      <c r="CH595" s="136"/>
      <c r="CI595" s="136"/>
      <c r="CJ595" s="136"/>
      <c r="CK595" s="136"/>
      <c r="CL595" s="136"/>
      <c r="CM595" s="136"/>
      <c r="CN595" s="136"/>
      <c r="CO595" s="136"/>
      <c r="CP595" s="136"/>
      <c r="CQ595" s="136"/>
      <c r="CR595" s="136"/>
      <c r="CS595" s="136"/>
      <c r="CT595" s="136"/>
      <c r="CU595" s="136"/>
      <c r="CV595" s="136"/>
      <c r="CW595" s="136"/>
      <c r="CX595" s="136"/>
      <c r="CY595" s="136"/>
      <c r="CZ595" s="136"/>
      <c r="DA595" s="136"/>
      <c r="DB595" s="136"/>
      <c r="DC595" s="211"/>
      <c r="DD595" s="136"/>
      <c r="DE595" s="136"/>
      <c r="DF595" s="136"/>
      <c r="DG595" s="136"/>
      <c r="DH595" s="136"/>
      <c r="DI595" s="136"/>
      <c r="DJ595" s="136"/>
      <c r="DK595" s="136"/>
      <c r="DL595" s="136"/>
      <c r="DM595" s="136"/>
      <c r="DN595" s="136"/>
      <c r="DO595" s="136"/>
      <c r="DP595" s="136"/>
      <c r="DQ595" s="136"/>
      <c r="DR595" s="136"/>
      <c r="DS595" s="136"/>
      <c r="DT595" s="136"/>
      <c r="DU595" s="136"/>
      <c r="DV595" s="136"/>
      <c r="DW595" s="136"/>
      <c r="DX595" s="136"/>
    </row>
    <row r="596" spans="1:128" ht="12.75" customHeight="1">
      <c r="A596" s="136"/>
      <c r="B596" s="136"/>
      <c r="C596" s="136"/>
      <c r="D596" s="136"/>
      <c r="E596" s="136"/>
      <c r="F596" s="136"/>
      <c r="G596" s="136"/>
      <c r="H596" s="136"/>
      <c r="I596" s="136"/>
      <c r="J596" s="136"/>
      <c r="K596" s="136"/>
      <c r="L596" s="136"/>
      <c r="M596" s="136"/>
      <c r="N596" s="136"/>
      <c r="O596" s="136"/>
      <c r="P596" s="136"/>
      <c r="Q596" s="136"/>
      <c r="R596" s="136"/>
      <c r="S596" s="136"/>
      <c r="T596" s="136"/>
      <c r="U596" s="136"/>
      <c r="V596" s="136"/>
      <c r="W596" s="136"/>
      <c r="X596" s="136"/>
      <c r="Y596" s="136"/>
      <c r="Z596" s="136"/>
      <c r="AA596" s="136"/>
      <c r="AB596" s="136"/>
      <c r="AC596" s="136"/>
      <c r="AD596" s="136"/>
      <c r="AE596" s="136"/>
      <c r="AF596" s="136"/>
      <c r="AG596" s="136"/>
      <c r="AH596" s="136"/>
      <c r="AI596" s="136"/>
      <c r="AJ596" s="136"/>
      <c r="AK596" s="136"/>
      <c r="AL596" s="136"/>
      <c r="AM596" s="136"/>
      <c r="AN596" s="136"/>
      <c r="AO596" s="136"/>
      <c r="AP596" s="136"/>
      <c r="AQ596" s="136"/>
      <c r="AR596" s="211"/>
      <c r="AS596" s="136"/>
      <c r="AT596" s="136"/>
      <c r="AU596" s="136"/>
      <c r="AV596" s="136"/>
      <c r="AW596" s="136"/>
      <c r="AX596" s="136"/>
      <c r="AY596" s="136"/>
      <c r="AZ596" s="136"/>
      <c r="BA596" s="136"/>
      <c r="BB596" s="136"/>
      <c r="BC596" s="136"/>
      <c r="BD596" s="136"/>
      <c r="BE596" s="136"/>
      <c r="BF596" s="136"/>
      <c r="BG596" s="136"/>
      <c r="BH596" s="136"/>
      <c r="BI596" s="136"/>
      <c r="BJ596" s="136"/>
      <c r="BK596" s="136"/>
      <c r="BL596" s="136"/>
      <c r="BM596" s="136"/>
      <c r="BN596" s="136"/>
      <c r="BO596" s="136"/>
      <c r="BP596" s="136"/>
      <c r="BQ596" s="136"/>
      <c r="BR596" s="136"/>
      <c r="BS596" s="136"/>
      <c r="BT596" s="136"/>
      <c r="BU596" s="136"/>
      <c r="BV596" s="136"/>
      <c r="BW596" s="136"/>
      <c r="BX596" s="136"/>
      <c r="BY596" s="136"/>
      <c r="BZ596" s="136"/>
      <c r="CA596" s="136"/>
      <c r="CB596" s="136"/>
      <c r="CC596" s="136"/>
      <c r="CD596" s="136"/>
      <c r="CE596" s="136"/>
      <c r="CF596" s="211"/>
      <c r="CG596" s="136"/>
      <c r="CH596" s="136"/>
      <c r="CI596" s="136"/>
      <c r="CJ596" s="136"/>
      <c r="CK596" s="136"/>
      <c r="CL596" s="136"/>
      <c r="CM596" s="136"/>
      <c r="CN596" s="136"/>
      <c r="CO596" s="136"/>
      <c r="CP596" s="136"/>
      <c r="CQ596" s="136"/>
      <c r="CR596" s="136"/>
      <c r="CS596" s="136"/>
      <c r="CT596" s="136"/>
      <c r="CU596" s="136"/>
      <c r="CV596" s="136"/>
      <c r="CW596" s="136"/>
      <c r="CX596" s="136"/>
      <c r="CY596" s="136"/>
      <c r="CZ596" s="136"/>
      <c r="DA596" s="136"/>
      <c r="DB596" s="136"/>
      <c r="DC596" s="211"/>
      <c r="DD596" s="136"/>
      <c r="DE596" s="136"/>
      <c r="DF596" s="136"/>
      <c r="DG596" s="136"/>
      <c r="DH596" s="136"/>
      <c r="DI596" s="136"/>
      <c r="DJ596" s="136"/>
      <c r="DK596" s="136"/>
      <c r="DL596" s="136"/>
      <c r="DM596" s="136"/>
      <c r="DN596" s="136"/>
      <c r="DO596" s="136"/>
      <c r="DP596" s="136"/>
      <c r="DQ596" s="136"/>
      <c r="DR596" s="136"/>
      <c r="DS596" s="136"/>
      <c r="DT596" s="136"/>
      <c r="DU596" s="136"/>
      <c r="DV596" s="136"/>
      <c r="DW596" s="136"/>
      <c r="DX596" s="136"/>
    </row>
    <row r="597" spans="1:128" ht="12.75" customHeight="1">
      <c r="A597" s="136"/>
      <c r="B597" s="136"/>
      <c r="C597" s="136"/>
      <c r="D597" s="136"/>
      <c r="E597" s="136"/>
      <c r="F597" s="136"/>
      <c r="G597" s="136"/>
      <c r="H597" s="136"/>
      <c r="I597" s="136"/>
      <c r="J597" s="136"/>
      <c r="K597" s="136"/>
      <c r="L597" s="136"/>
      <c r="M597" s="136"/>
      <c r="N597" s="136"/>
      <c r="O597" s="136"/>
      <c r="P597" s="136"/>
      <c r="Q597" s="136"/>
      <c r="R597" s="136"/>
      <c r="S597" s="136"/>
      <c r="T597" s="136"/>
      <c r="U597" s="136"/>
      <c r="V597" s="136"/>
      <c r="W597" s="136"/>
      <c r="X597" s="136"/>
      <c r="Y597" s="136"/>
      <c r="Z597" s="136"/>
      <c r="AA597" s="136"/>
      <c r="AB597" s="136"/>
      <c r="AC597" s="136"/>
      <c r="AD597" s="136"/>
      <c r="AE597" s="136"/>
      <c r="AF597" s="136"/>
      <c r="AG597" s="136"/>
      <c r="AH597" s="136"/>
      <c r="AI597" s="136"/>
      <c r="AJ597" s="136"/>
      <c r="AK597" s="136"/>
      <c r="AL597" s="136"/>
      <c r="AM597" s="136"/>
      <c r="AN597" s="136"/>
      <c r="AO597" s="136"/>
      <c r="AP597" s="136"/>
      <c r="AQ597" s="136"/>
      <c r="AR597" s="211"/>
      <c r="AS597" s="136"/>
      <c r="AT597" s="136"/>
      <c r="AU597" s="136"/>
      <c r="AV597" s="136"/>
      <c r="AW597" s="136"/>
      <c r="AX597" s="136"/>
      <c r="AY597" s="136"/>
      <c r="AZ597" s="136"/>
      <c r="BA597" s="136"/>
      <c r="BB597" s="136"/>
      <c r="BC597" s="136"/>
      <c r="BD597" s="136"/>
      <c r="BE597" s="136"/>
      <c r="BF597" s="136"/>
      <c r="BG597" s="136"/>
      <c r="BH597" s="136"/>
      <c r="BI597" s="136"/>
      <c r="BJ597" s="136"/>
      <c r="BK597" s="136"/>
      <c r="BL597" s="136"/>
      <c r="BM597" s="136"/>
      <c r="BN597" s="136"/>
      <c r="BO597" s="136"/>
      <c r="BP597" s="136"/>
      <c r="BQ597" s="136"/>
      <c r="BR597" s="136"/>
      <c r="BS597" s="136"/>
      <c r="BT597" s="136"/>
      <c r="BU597" s="136"/>
      <c r="BV597" s="136"/>
      <c r="BW597" s="136"/>
      <c r="BX597" s="136"/>
      <c r="BY597" s="136"/>
      <c r="BZ597" s="136"/>
      <c r="CA597" s="136"/>
      <c r="CB597" s="136"/>
      <c r="CC597" s="136"/>
      <c r="CD597" s="136"/>
      <c r="CE597" s="136"/>
      <c r="CF597" s="211"/>
      <c r="CG597" s="136"/>
      <c r="CH597" s="136"/>
      <c r="CI597" s="136"/>
      <c r="CJ597" s="136"/>
      <c r="CK597" s="136"/>
      <c r="CL597" s="136"/>
      <c r="CM597" s="136"/>
      <c r="CN597" s="136"/>
      <c r="CO597" s="136"/>
      <c r="CP597" s="136"/>
      <c r="CQ597" s="136"/>
      <c r="CR597" s="136"/>
      <c r="CS597" s="136"/>
      <c r="CT597" s="136"/>
      <c r="CU597" s="136"/>
      <c r="CV597" s="136"/>
      <c r="CW597" s="136"/>
      <c r="CX597" s="136"/>
      <c r="CY597" s="136"/>
      <c r="CZ597" s="136"/>
      <c r="DA597" s="136"/>
      <c r="DB597" s="136"/>
      <c r="DC597" s="211"/>
      <c r="DD597" s="136"/>
      <c r="DE597" s="136"/>
      <c r="DF597" s="136"/>
      <c r="DG597" s="136"/>
      <c r="DH597" s="136"/>
      <c r="DI597" s="136"/>
      <c r="DJ597" s="136"/>
      <c r="DK597" s="136"/>
      <c r="DL597" s="136"/>
      <c r="DM597" s="136"/>
      <c r="DN597" s="136"/>
      <c r="DO597" s="136"/>
      <c r="DP597" s="136"/>
      <c r="DQ597" s="136"/>
      <c r="DR597" s="136"/>
      <c r="DS597" s="136"/>
      <c r="DT597" s="136"/>
      <c r="DU597" s="136"/>
      <c r="DV597" s="136"/>
      <c r="DW597" s="136"/>
      <c r="DX597" s="136"/>
    </row>
    <row r="598" spans="1:128" ht="12.75" customHeight="1">
      <c r="A598" s="136"/>
      <c r="B598" s="136"/>
      <c r="C598" s="136"/>
      <c r="D598" s="136"/>
      <c r="E598" s="136"/>
      <c r="F598" s="136"/>
      <c r="G598" s="136"/>
      <c r="H598" s="136"/>
      <c r="I598" s="136"/>
      <c r="J598" s="136"/>
      <c r="K598" s="136"/>
      <c r="L598" s="136"/>
      <c r="M598" s="136"/>
      <c r="N598" s="136"/>
      <c r="O598" s="136"/>
      <c r="P598" s="136"/>
      <c r="Q598" s="136"/>
      <c r="R598" s="136"/>
      <c r="S598" s="136"/>
      <c r="T598" s="136"/>
      <c r="U598" s="136"/>
      <c r="V598" s="136"/>
      <c r="W598" s="136"/>
      <c r="X598" s="136"/>
      <c r="Y598" s="136"/>
      <c r="Z598" s="136"/>
      <c r="AA598" s="136"/>
      <c r="AB598" s="136"/>
      <c r="AC598" s="136"/>
      <c r="AD598" s="136"/>
      <c r="AE598" s="136"/>
      <c r="AF598" s="136"/>
      <c r="AG598" s="136"/>
      <c r="AH598" s="136"/>
      <c r="AI598" s="136"/>
      <c r="AJ598" s="136"/>
      <c r="AK598" s="136"/>
      <c r="AL598" s="136"/>
      <c r="AM598" s="136"/>
      <c r="AN598" s="136"/>
      <c r="AO598" s="136"/>
      <c r="AP598" s="136"/>
      <c r="AQ598" s="136"/>
      <c r="AR598" s="211"/>
      <c r="AS598" s="136"/>
      <c r="AT598" s="136"/>
      <c r="AU598" s="136"/>
      <c r="AV598" s="136"/>
      <c r="AW598" s="136"/>
      <c r="AX598" s="136"/>
      <c r="AY598" s="136"/>
      <c r="AZ598" s="136"/>
      <c r="BA598" s="136"/>
      <c r="BB598" s="136"/>
      <c r="BC598" s="136"/>
      <c r="BD598" s="136"/>
      <c r="BE598" s="136"/>
      <c r="BF598" s="136"/>
      <c r="BG598" s="136"/>
      <c r="BH598" s="136"/>
      <c r="BI598" s="136"/>
      <c r="BJ598" s="136"/>
      <c r="BK598" s="136"/>
      <c r="BL598" s="136"/>
      <c r="BM598" s="136"/>
      <c r="BN598" s="136"/>
      <c r="BO598" s="136"/>
      <c r="BP598" s="136"/>
      <c r="BQ598" s="136"/>
      <c r="BR598" s="136"/>
      <c r="BS598" s="136"/>
      <c r="BT598" s="136"/>
      <c r="BU598" s="136"/>
      <c r="BV598" s="136"/>
      <c r="BW598" s="136"/>
      <c r="BX598" s="136"/>
      <c r="BY598" s="136"/>
      <c r="BZ598" s="136"/>
      <c r="CA598" s="136"/>
      <c r="CB598" s="136"/>
      <c r="CC598" s="136"/>
      <c r="CD598" s="136"/>
      <c r="CE598" s="136"/>
      <c r="CF598" s="211"/>
      <c r="CG598" s="136"/>
      <c r="CH598" s="136"/>
      <c r="CI598" s="136"/>
      <c r="CJ598" s="136"/>
      <c r="CK598" s="136"/>
      <c r="CL598" s="136"/>
      <c r="CM598" s="136"/>
      <c r="CN598" s="136"/>
      <c r="CO598" s="136"/>
      <c r="CP598" s="136"/>
      <c r="CQ598" s="136"/>
      <c r="CR598" s="136"/>
      <c r="CS598" s="136"/>
      <c r="CT598" s="136"/>
      <c r="CU598" s="136"/>
      <c r="CV598" s="136"/>
      <c r="CW598" s="136"/>
      <c r="CX598" s="136"/>
      <c r="CY598" s="136"/>
      <c r="CZ598" s="136"/>
      <c r="DA598" s="136"/>
      <c r="DB598" s="136"/>
      <c r="DC598" s="211"/>
      <c r="DD598" s="136"/>
      <c r="DE598" s="136"/>
      <c r="DF598" s="136"/>
      <c r="DG598" s="136"/>
      <c r="DH598" s="136"/>
      <c r="DI598" s="136"/>
      <c r="DJ598" s="136"/>
      <c r="DK598" s="136"/>
      <c r="DL598" s="136"/>
      <c r="DM598" s="136"/>
      <c r="DN598" s="136"/>
      <c r="DO598" s="136"/>
      <c r="DP598" s="136"/>
      <c r="DQ598" s="136"/>
      <c r="DR598" s="136"/>
      <c r="DS598" s="136"/>
      <c r="DT598" s="136"/>
      <c r="DU598" s="136"/>
      <c r="DV598" s="136"/>
      <c r="DW598" s="136"/>
      <c r="DX598" s="136"/>
    </row>
    <row r="599" spans="1:128" ht="12.75" customHeight="1">
      <c r="A599" s="136"/>
      <c r="B599" s="136"/>
      <c r="C599" s="136"/>
      <c r="D599" s="136"/>
      <c r="E599" s="136"/>
      <c r="F599" s="136"/>
      <c r="G599" s="136"/>
      <c r="H599" s="136"/>
      <c r="I599" s="136"/>
      <c r="J599" s="136"/>
      <c r="K599" s="136"/>
      <c r="L599" s="136"/>
      <c r="M599" s="136"/>
      <c r="N599" s="136"/>
      <c r="O599" s="136"/>
      <c r="P599" s="136"/>
      <c r="Q599" s="136"/>
      <c r="R599" s="136"/>
      <c r="S599" s="136"/>
      <c r="T599" s="136"/>
      <c r="U599" s="136"/>
      <c r="V599" s="136"/>
      <c r="W599" s="136"/>
      <c r="X599" s="136"/>
      <c r="Y599" s="136"/>
      <c r="Z599" s="136"/>
      <c r="AA599" s="136"/>
      <c r="AB599" s="136"/>
      <c r="AC599" s="136"/>
      <c r="AD599" s="136"/>
      <c r="AE599" s="136"/>
      <c r="AF599" s="136"/>
      <c r="AG599" s="136"/>
      <c r="AH599" s="136"/>
      <c r="AI599" s="136"/>
      <c r="AJ599" s="136"/>
      <c r="AK599" s="136"/>
      <c r="AL599" s="136"/>
      <c r="AM599" s="136"/>
      <c r="AN599" s="136"/>
      <c r="AO599" s="136"/>
      <c r="AP599" s="136"/>
      <c r="AQ599" s="136"/>
      <c r="AR599" s="211"/>
      <c r="AS599" s="136"/>
      <c r="AT599" s="136"/>
      <c r="AU599" s="136"/>
      <c r="AV599" s="136"/>
      <c r="AW599" s="136"/>
      <c r="AX599" s="136"/>
      <c r="AY599" s="136"/>
      <c r="AZ599" s="136"/>
      <c r="BA599" s="136"/>
      <c r="BB599" s="136"/>
      <c r="BC599" s="136"/>
      <c r="BD599" s="136"/>
      <c r="BE599" s="136"/>
      <c r="BF599" s="136"/>
      <c r="BG599" s="136"/>
      <c r="BH599" s="136"/>
      <c r="BI599" s="136"/>
      <c r="BJ599" s="136"/>
      <c r="BK599" s="136"/>
      <c r="BL599" s="136"/>
      <c r="BM599" s="136"/>
      <c r="BN599" s="136"/>
      <c r="BO599" s="136"/>
      <c r="BP599" s="136"/>
      <c r="BQ599" s="136"/>
      <c r="BR599" s="136"/>
      <c r="BS599" s="136"/>
      <c r="BT599" s="136"/>
      <c r="BU599" s="136"/>
      <c r="BV599" s="136"/>
      <c r="BW599" s="136"/>
      <c r="BX599" s="136"/>
      <c r="BY599" s="136"/>
      <c r="BZ599" s="136"/>
      <c r="CA599" s="136"/>
      <c r="CB599" s="136"/>
      <c r="CC599" s="136"/>
      <c r="CD599" s="136"/>
      <c r="CE599" s="136"/>
      <c r="CF599" s="211"/>
      <c r="CG599" s="136"/>
      <c r="CH599" s="136"/>
      <c r="CI599" s="136"/>
      <c r="CJ599" s="136"/>
      <c r="CK599" s="136"/>
      <c r="CL599" s="136"/>
      <c r="CM599" s="136"/>
      <c r="CN599" s="136"/>
      <c r="CO599" s="136"/>
      <c r="CP599" s="136"/>
      <c r="CQ599" s="136"/>
      <c r="CR599" s="136"/>
      <c r="CS599" s="136"/>
      <c r="CT599" s="136"/>
      <c r="CU599" s="136"/>
      <c r="CV599" s="136"/>
      <c r="CW599" s="136"/>
      <c r="CX599" s="136"/>
      <c r="CY599" s="136"/>
      <c r="CZ599" s="136"/>
      <c r="DA599" s="136"/>
      <c r="DB599" s="136"/>
      <c r="DC599" s="211"/>
      <c r="DD599" s="136"/>
      <c r="DE599" s="136"/>
      <c r="DF599" s="136"/>
      <c r="DG599" s="136"/>
      <c r="DH599" s="136"/>
      <c r="DI599" s="136"/>
      <c r="DJ599" s="136"/>
      <c r="DK599" s="136"/>
      <c r="DL599" s="136"/>
      <c r="DM599" s="136"/>
      <c r="DN599" s="136"/>
      <c r="DO599" s="136"/>
      <c r="DP599" s="136"/>
      <c r="DQ599" s="136"/>
      <c r="DR599" s="136"/>
      <c r="DS599" s="136"/>
      <c r="DT599" s="136"/>
      <c r="DU599" s="136"/>
      <c r="DV599" s="136"/>
      <c r="DW599" s="136"/>
      <c r="DX599" s="136"/>
    </row>
    <row r="600" spans="1:128" ht="12.75" customHeight="1">
      <c r="A600" s="136"/>
      <c r="B600" s="136"/>
      <c r="C600" s="136"/>
      <c r="D600" s="136"/>
      <c r="E600" s="136"/>
      <c r="F600" s="136"/>
      <c r="G600" s="136"/>
      <c r="H600" s="136"/>
      <c r="I600" s="136"/>
      <c r="J600" s="136"/>
      <c r="K600" s="136"/>
      <c r="L600" s="136"/>
      <c r="M600" s="136"/>
      <c r="N600" s="136"/>
      <c r="O600" s="136"/>
      <c r="P600" s="136"/>
      <c r="Q600" s="136"/>
      <c r="R600" s="136"/>
      <c r="S600" s="136"/>
      <c r="T600" s="136"/>
      <c r="U600" s="136"/>
      <c r="V600" s="136"/>
      <c r="W600" s="136"/>
      <c r="X600" s="136"/>
      <c r="Y600" s="136"/>
      <c r="Z600" s="136"/>
      <c r="AA600" s="136"/>
      <c r="AB600" s="136"/>
      <c r="AC600" s="136"/>
      <c r="AD600" s="136"/>
      <c r="AE600" s="136"/>
      <c r="AF600" s="136"/>
      <c r="AG600" s="136"/>
      <c r="AH600" s="136"/>
      <c r="AI600" s="136"/>
      <c r="AJ600" s="136"/>
      <c r="AK600" s="136"/>
      <c r="AL600" s="136"/>
      <c r="AM600" s="136"/>
      <c r="AN600" s="136"/>
      <c r="AO600" s="136"/>
      <c r="AP600" s="136"/>
      <c r="AQ600" s="136"/>
      <c r="AR600" s="211"/>
      <c r="AS600" s="136"/>
      <c r="AT600" s="136"/>
      <c r="AU600" s="136"/>
      <c r="AV600" s="136"/>
      <c r="AW600" s="136"/>
      <c r="AX600" s="136"/>
      <c r="AY600" s="136"/>
      <c r="AZ600" s="136"/>
      <c r="BA600" s="136"/>
      <c r="BB600" s="136"/>
      <c r="BC600" s="136"/>
      <c r="BD600" s="136"/>
      <c r="BE600" s="136"/>
      <c r="BF600" s="136"/>
      <c r="BG600" s="136"/>
      <c r="BH600" s="136"/>
      <c r="BI600" s="136"/>
      <c r="BJ600" s="136"/>
      <c r="BK600" s="136"/>
      <c r="BL600" s="136"/>
      <c r="BM600" s="136"/>
      <c r="BN600" s="136"/>
      <c r="BO600" s="136"/>
      <c r="BP600" s="136"/>
      <c r="BQ600" s="136"/>
      <c r="BR600" s="136"/>
      <c r="BS600" s="136"/>
      <c r="BT600" s="136"/>
      <c r="BU600" s="136"/>
      <c r="BV600" s="136"/>
      <c r="BW600" s="136"/>
      <c r="BX600" s="136"/>
      <c r="BY600" s="136"/>
      <c r="BZ600" s="136"/>
      <c r="CA600" s="136"/>
      <c r="CB600" s="136"/>
      <c r="CC600" s="136"/>
      <c r="CD600" s="136"/>
      <c r="CE600" s="136"/>
      <c r="CF600" s="211"/>
      <c r="CG600" s="136"/>
      <c r="CH600" s="136"/>
      <c r="CI600" s="136"/>
      <c r="CJ600" s="136"/>
      <c r="CK600" s="136"/>
      <c r="CL600" s="136"/>
      <c r="CM600" s="136"/>
      <c r="CN600" s="136"/>
      <c r="CO600" s="136"/>
      <c r="CP600" s="136"/>
      <c r="CQ600" s="136"/>
      <c r="CR600" s="136"/>
      <c r="CS600" s="136"/>
      <c r="CT600" s="136"/>
      <c r="CU600" s="136"/>
      <c r="CV600" s="136"/>
      <c r="CW600" s="136"/>
      <c r="CX600" s="136"/>
      <c r="CY600" s="136"/>
      <c r="CZ600" s="136"/>
      <c r="DA600" s="136"/>
      <c r="DB600" s="136"/>
      <c r="DC600" s="211"/>
      <c r="DD600" s="136"/>
      <c r="DE600" s="136"/>
      <c r="DF600" s="136"/>
      <c r="DG600" s="136"/>
      <c r="DH600" s="136"/>
      <c r="DI600" s="136"/>
      <c r="DJ600" s="136"/>
      <c r="DK600" s="136"/>
      <c r="DL600" s="136"/>
      <c r="DM600" s="136"/>
      <c r="DN600" s="136"/>
      <c r="DO600" s="136"/>
      <c r="DP600" s="136"/>
      <c r="DQ600" s="136"/>
      <c r="DR600" s="136"/>
      <c r="DS600" s="136"/>
      <c r="DT600" s="136"/>
      <c r="DU600" s="136"/>
      <c r="DV600" s="136"/>
      <c r="DW600" s="136"/>
      <c r="DX600" s="136"/>
    </row>
    <row r="601" spans="1:128" ht="12.75" customHeight="1">
      <c r="A601" s="136"/>
      <c r="B601" s="136"/>
      <c r="C601" s="136"/>
      <c r="D601" s="136"/>
      <c r="E601" s="136"/>
      <c r="F601" s="136"/>
      <c r="G601" s="136"/>
      <c r="H601" s="136"/>
      <c r="I601" s="136"/>
      <c r="J601" s="136"/>
      <c r="K601" s="136"/>
      <c r="L601" s="136"/>
      <c r="M601" s="136"/>
      <c r="N601" s="136"/>
      <c r="O601" s="136"/>
      <c r="P601" s="136"/>
      <c r="Q601" s="136"/>
      <c r="R601" s="136"/>
      <c r="S601" s="136"/>
      <c r="T601" s="136"/>
      <c r="U601" s="136"/>
      <c r="V601" s="136"/>
      <c r="W601" s="136"/>
      <c r="X601" s="136"/>
      <c r="Y601" s="136"/>
      <c r="Z601" s="136"/>
      <c r="AA601" s="136"/>
      <c r="AB601" s="136"/>
      <c r="AC601" s="136"/>
      <c r="AD601" s="136"/>
      <c r="AE601" s="136"/>
      <c r="AF601" s="136"/>
      <c r="AG601" s="136"/>
      <c r="AH601" s="136"/>
      <c r="AI601" s="136"/>
      <c r="AJ601" s="136"/>
      <c r="AK601" s="136"/>
      <c r="AL601" s="136"/>
      <c r="AM601" s="136"/>
      <c r="AN601" s="136"/>
      <c r="AO601" s="136"/>
      <c r="AP601" s="136"/>
      <c r="AQ601" s="136"/>
      <c r="AR601" s="211"/>
      <c r="AS601" s="136"/>
      <c r="AT601" s="136"/>
      <c r="AU601" s="136"/>
      <c r="AV601" s="136"/>
      <c r="AW601" s="136"/>
      <c r="AX601" s="136"/>
      <c r="AY601" s="136"/>
      <c r="AZ601" s="136"/>
      <c r="BA601" s="136"/>
      <c r="BB601" s="136"/>
      <c r="BC601" s="136"/>
      <c r="BD601" s="136"/>
      <c r="BE601" s="136"/>
      <c r="BF601" s="136"/>
      <c r="BG601" s="136"/>
      <c r="BH601" s="136"/>
      <c r="BI601" s="136"/>
      <c r="BJ601" s="136"/>
      <c r="BK601" s="136"/>
      <c r="BL601" s="136"/>
      <c r="BM601" s="136"/>
      <c r="BN601" s="136"/>
      <c r="BO601" s="136"/>
      <c r="BP601" s="136"/>
      <c r="BQ601" s="136"/>
      <c r="BR601" s="136"/>
      <c r="BS601" s="136"/>
      <c r="BT601" s="136"/>
      <c r="BU601" s="136"/>
      <c r="BV601" s="136"/>
      <c r="BW601" s="136"/>
      <c r="BX601" s="136"/>
      <c r="BY601" s="136"/>
      <c r="BZ601" s="136"/>
      <c r="CA601" s="136"/>
      <c r="CB601" s="136"/>
      <c r="CC601" s="136"/>
      <c r="CD601" s="136"/>
      <c r="CE601" s="136"/>
      <c r="CF601" s="211"/>
      <c r="CG601" s="136"/>
      <c r="CH601" s="136"/>
      <c r="CI601" s="136"/>
      <c r="CJ601" s="136"/>
      <c r="CK601" s="136"/>
      <c r="CL601" s="136"/>
      <c r="CM601" s="136"/>
      <c r="CN601" s="136"/>
      <c r="CO601" s="136"/>
      <c r="CP601" s="136"/>
      <c r="CQ601" s="136"/>
      <c r="CR601" s="136"/>
      <c r="CS601" s="136"/>
      <c r="CT601" s="136"/>
      <c r="CU601" s="136"/>
      <c r="CV601" s="136"/>
      <c r="CW601" s="136"/>
      <c r="CX601" s="136"/>
      <c r="CY601" s="136"/>
      <c r="CZ601" s="136"/>
      <c r="DA601" s="136"/>
      <c r="DB601" s="136"/>
      <c r="DC601" s="211"/>
      <c r="DD601" s="136"/>
      <c r="DE601" s="136"/>
      <c r="DF601" s="136"/>
      <c r="DG601" s="136"/>
      <c r="DH601" s="136"/>
      <c r="DI601" s="136"/>
      <c r="DJ601" s="136"/>
      <c r="DK601" s="136"/>
      <c r="DL601" s="136"/>
      <c r="DM601" s="136"/>
      <c r="DN601" s="136"/>
      <c r="DO601" s="136"/>
      <c r="DP601" s="136"/>
      <c r="DQ601" s="136"/>
      <c r="DR601" s="136"/>
      <c r="DS601" s="136"/>
      <c r="DT601" s="136"/>
      <c r="DU601" s="136"/>
      <c r="DV601" s="136"/>
      <c r="DW601" s="136"/>
      <c r="DX601" s="136"/>
    </row>
    <row r="602" spans="1:128" ht="12.75" customHeight="1">
      <c r="A602" s="136"/>
      <c r="B602" s="136"/>
      <c r="C602" s="136"/>
      <c r="D602" s="136"/>
      <c r="E602" s="136"/>
      <c r="F602" s="136"/>
      <c r="G602" s="136"/>
      <c r="H602" s="136"/>
      <c r="I602" s="136"/>
      <c r="J602" s="136"/>
      <c r="K602" s="136"/>
      <c r="L602" s="136"/>
      <c r="M602" s="136"/>
      <c r="N602" s="136"/>
      <c r="O602" s="136"/>
      <c r="P602" s="136"/>
      <c r="Q602" s="136"/>
      <c r="R602" s="136"/>
      <c r="S602" s="136"/>
      <c r="T602" s="136"/>
      <c r="U602" s="136"/>
      <c r="V602" s="136"/>
      <c r="W602" s="136"/>
      <c r="X602" s="136"/>
      <c r="Y602" s="136"/>
      <c r="Z602" s="136"/>
      <c r="AA602" s="136"/>
      <c r="AB602" s="136"/>
      <c r="AC602" s="136"/>
      <c r="AD602" s="136"/>
      <c r="AE602" s="136"/>
      <c r="AF602" s="136"/>
      <c r="AG602" s="136"/>
      <c r="AH602" s="136"/>
      <c r="AI602" s="136"/>
      <c r="AJ602" s="136"/>
      <c r="AK602" s="136"/>
      <c r="AL602" s="136"/>
      <c r="AM602" s="136"/>
      <c r="AN602" s="136"/>
      <c r="AO602" s="136"/>
      <c r="AP602" s="136"/>
      <c r="AQ602" s="136"/>
      <c r="AR602" s="211"/>
      <c r="AS602" s="136"/>
      <c r="AT602" s="136"/>
      <c r="AU602" s="136"/>
      <c r="AV602" s="136"/>
      <c r="AW602" s="136"/>
      <c r="AX602" s="136"/>
      <c r="AY602" s="136"/>
      <c r="AZ602" s="136"/>
      <c r="BA602" s="136"/>
      <c r="BB602" s="136"/>
      <c r="BC602" s="136"/>
      <c r="BD602" s="136"/>
      <c r="BE602" s="136"/>
      <c r="BF602" s="136"/>
      <c r="BG602" s="136"/>
      <c r="BH602" s="136"/>
      <c r="BI602" s="136"/>
      <c r="BJ602" s="136"/>
      <c r="BK602" s="136"/>
      <c r="BL602" s="136"/>
      <c r="BM602" s="136"/>
      <c r="BN602" s="136"/>
      <c r="BO602" s="136"/>
      <c r="BP602" s="136"/>
      <c r="BQ602" s="136"/>
      <c r="BR602" s="136"/>
      <c r="BS602" s="136"/>
      <c r="BT602" s="136"/>
      <c r="BU602" s="136"/>
      <c r="BV602" s="136"/>
      <c r="BW602" s="136"/>
      <c r="BX602" s="136"/>
      <c r="BY602" s="136"/>
      <c r="BZ602" s="136"/>
      <c r="CA602" s="136"/>
      <c r="CB602" s="136"/>
      <c r="CC602" s="136"/>
      <c r="CD602" s="136"/>
      <c r="CE602" s="136"/>
      <c r="CF602" s="211"/>
      <c r="CG602" s="136"/>
      <c r="CH602" s="136"/>
      <c r="CI602" s="136"/>
      <c r="CJ602" s="136"/>
      <c r="CK602" s="136"/>
      <c r="CL602" s="136"/>
      <c r="CM602" s="136"/>
      <c r="CN602" s="136"/>
      <c r="CO602" s="136"/>
      <c r="CP602" s="136"/>
      <c r="CQ602" s="136"/>
      <c r="CR602" s="136"/>
      <c r="CS602" s="136"/>
      <c r="CT602" s="136"/>
      <c r="CU602" s="136"/>
      <c r="CV602" s="136"/>
      <c r="CW602" s="136"/>
      <c r="CX602" s="136"/>
      <c r="CY602" s="136"/>
      <c r="CZ602" s="136"/>
      <c r="DA602" s="136"/>
      <c r="DB602" s="136"/>
      <c r="DC602" s="211"/>
      <c r="DD602" s="136"/>
      <c r="DE602" s="136"/>
      <c r="DF602" s="136"/>
      <c r="DG602" s="136"/>
      <c r="DH602" s="136"/>
      <c r="DI602" s="136"/>
      <c r="DJ602" s="136"/>
      <c r="DK602" s="136"/>
      <c r="DL602" s="136"/>
      <c r="DM602" s="136"/>
      <c r="DN602" s="136"/>
      <c r="DO602" s="136"/>
      <c r="DP602" s="136"/>
      <c r="DQ602" s="136"/>
      <c r="DR602" s="136"/>
      <c r="DS602" s="136"/>
      <c r="DT602" s="136"/>
      <c r="DU602" s="136"/>
      <c r="DV602" s="136"/>
      <c r="DW602" s="136"/>
      <c r="DX602" s="136"/>
    </row>
    <row r="603" spans="1:128" ht="12.75" customHeight="1">
      <c r="A603" s="136"/>
      <c r="B603" s="136"/>
      <c r="C603" s="136"/>
      <c r="D603" s="136"/>
      <c r="E603" s="136"/>
      <c r="F603" s="136"/>
      <c r="G603" s="136"/>
      <c r="H603" s="136"/>
      <c r="I603" s="136"/>
      <c r="J603" s="136"/>
      <c r="K603" s="136"/>
      <c r="L603" s="136"/>
      <c r="M603" s="136"/>
      <c r="N603" s="136"/>
      <c r="O603" s="136"/>
      <c r="P603" s="136"/>
      <c r="Q603" s="136"/>
      <c r="R603" s="136"/>
      <c r="S603" s="136"/>
      <c r="T603" s="136"/>
      <c r="U603" s="136"/>
      <c r="V603" s="136"/>
      <c r="W603" s="136"/>
      <c r="X603" s="136"/>
      <c r="Y603" s="136"/>
      <c r="Z603" s="136"/>
      <c r="AA603" s="136"/>
      <c r="AB603" s="136"/>
      <c r="AC603" s="136"/>
      <c r="AD603" s="136"/>
      <c r="AE603" s="136"/>
      <c r="AF603" s="136"/>
      <c r="AG603" s="136"/>
      <c r="AH603" s="136"/>
      <c r="AI603" s="136"/>
      <c r="AJ603" s="136"/>
      <c r="AK603" s="136"/>
      <c r="AL603" s="136"/>
      <c r="AM603" s="136"/>
      <c r="AN603" s="136"/>
      <c r="AO603" s="136"/>
      <c r="AP603" s="136"/>
      <c r="AQ603" s="136"/>
      <c r="AR603" s="211"/>
      <c r="AS603" s="136"/>
      <c r="AT603" s="136"/>
      <c r="AU603" s="136"/>
      <c r="AV603" s="136"/>
      <c r="AW603" s="136"/>
      <c r="AX603" s="136"/>
      <c r="AY603" s="136"/>
      <c r="AZ603" s="136"/>
      <c r="BA603" s="136"/>
      <c r="BB603" s="136"/>
      <c r="BC603" s="136"/>
      <c r="BD603" s="136"/>
      <c r="BE603" s="136"/>
      <c r="BF603" s="136"/>
      <c r="BG603" s="136"/>
      <c r="BH603" s="136"/>
      <c r="BI603" s="136"/>
      <c r="BJ603" s="136"/>
      <c r="BK603" s="136"/>
      <c r="BL603" s="136"/>
      <c r="BM603" s="136"/>
      <c r="BN603" s="136"/>
      <c r="BO603" s="136"/>
      <c r="BP603" s="136"/>
      <c r="BQ603" s="136"/>
      <c r="BR603" s="136"/>
      <c r="BS603" s="136"/>
      <c r="BT603" s="136"/>
      <c r="BU603" s="136"/>
      <c r="BV603" s="136"/>
      <c r="BW603" s="136"/>
      <c r="BX603" s="136"/>
      <c r="BY603" s="136"/>
      <c r="BZ603" s="136"/>
      <c r="CA603" s="136"/>
      <c r="CB603" s="136"/>
      <c r="CC603" s="136"/>
      <c r="CD603" s="136"/>
      <c r="CE603" s="136"/>
      <c r="CF603" s="211"/>
      <c r="CG603" s="136"/>
      <c r="CH603" s="136"/>
      <c r="CI603" s="136"/>
      <c r="CJ603" s="136"/>
      <c r="CK603" s="136"/>
      <c r="CL603" s="136"/>
      <c r="CM603" s="136"/>
      <c r="CN603" s="136"/>
      <c r="CO603" s="136"/>
      <c r="CP603" s="136"/>
      <c r="CQ603" s="136"/>
      <c r="CR603" s="136"/>
      <c r="CS603" s="136"/>
      <c r="CT603" s="136"/>
      <c r="CU603" s="136"/>
      <c r="CV603" s="136"/>
      <c r="CW603" s="136"/>
      <c r="CX603" s="136"/>
      <c r="CY603" s="136"/>
      <c r="CZ603" s="136"/>
      <c r="DA603" s="136"/>
      <c r="DB603" s="136"/>
      <c r="DC603" s="211"/>
      <c r="DD603" s="136"/>
      <c r="DE603" s="136"/>
      <c r="DF603" s="136"/>
      <c r="DG603" s="136"/>
      <c r="DH603" s="136"/>
      <c r="DI603" s="136"/>
      <c r="DJ603" s="136"/>
      <c r="DK603" s="136"/>
      <c r="DL603" s="136"/>
      <c r="DM603" s="136"/>
      <c r="DN603" s="136"/>
      <c r="DO603" s="136"/>
      <c r="DP603" s="136"/>
      <c r="DQ603" s="136"/>
      <c r="DR603" s="136"/>
      <c r="DS603" s="136"/>
      <c r="DT603" s="136"/>
      <c r="DU603" s="136"/>
      <c r="DV603" s="136"/>
      <c r="DW603" s="136"/>
      <c r="DX603" s="136"/>
    </row>
    <row r="604" spans="1:128" ht="12.75" customHeight="1">
      <c r="A604" s="136"/>
      <c r="B604" s="136"/>
      <c r="C604" s="136"/>
      <c r="D604" s="136"/>
      <c r="E604" s="136"/>
      <c r="F604" s="136"/>
      <c r="G604" s="136"/>
      <c r="H604" s="136"/>
      <c r="I604" s="136"/>
      <c r="J604" s="136"/>
      <c r="K604" s="136"/>
      <c r="L604" s="136"/>
      <c r="M604" s="136"/>
      <c r="N604" s="136"/>
      <c r="O604" s="136"/>
      <c r="P604" s="136"/>
      <c r="Q604" s="136"/>
      <c r="R604" s="136"/>
      <c r="S604" s="136"/>
      <c r="T604" s="136"/>
      <c r="U604" s="136"/>
      <c r="V604" s="136"/>
      <c r="W604" s="136"/>
      <c r="X604" s="136"/>
      <c r="Y604" s="136"/>
      <c r="Z604" s="136"/>
      <c r="AA604" s="136"/>
      <c r="AB604" s="136"/>
      <c r="AC604" s="136"/>
      <c r="AD604" s="136"/>
      <c r="AE604" s="136"/>
      <c r="AF604" s="136"/>
      <c r="AG604" s="136"/>
      <c r="AH604" s="136"/>
      <c r="AI604" s="136"/>
      <c r="AJ604" s="136"/>
      <c r="AK604" s="136"/>
      <c r="AL604" s="136"/>
      <c r="AM604" s="136"/>
      <c r="AN604" s="136"/>
      <c r="AO604" s="136"/>
      <c r="AP604" s="136"/>
      <c r="AQ604" s="136"/>
      <c r="AR604" s="211"/>
      <c r="AS604" s="136"/>
      <c r="AT604" s="136"/>
      <c r="AU604" s="136"/>
      <c r="AV604" s="136"/>
      <c r="AW604" s="136"/>
      <c r="AX604" s="136"/>
      <c r="AY604" s="136"/>
      <c r="AZ604" s="136"/>
      <c r="BA604" s="136"/>
      <c r="BB604" s="136"/>
      <c r="BC604" s="136"/>
      <c r="BD604" s="136"/>
      <c r="BE604" s="136"/>
      <c r="BF604" s="136"/>
      <c r="BG604" s="136"/>
      <c r="BH604" s="136"/>
      <c r="BI604" s="136"/>
      <c r="BJ604" s="136"/>
      <c r="BK604" s="136"/>
      <c r="BL604" s="136"/>
      <c r="BM604" s="136"/>
      <c r="BN604" s="136"/>
      <c r="BO604" s="136"/>
      <c r="BP604" s="136"/>
      <c r="BQ604" s="136"/>
      <c r="BR604" s="136"/>
      <c r="BS604" s="136"/>
      <c r="BT604" s="136"/>
      <c r="BU604" s="136"/>
      <c r="BV604" s="136"/>
      <c r="BW604" s="136"/>
      <c r="BX604" s="136"/>
      <c r="BY604" s="136"/>
      <c r="BZ604" s="136"/>
      <c r="CA604" s="136"/>
      <c r="CB604" s="136"/>
      <c r="CC604" s="136"/>
      <c r="CD604" s="136"/>
      <c r="CE604" s="136"/>
      <c r="CF604" s="211"/>
      <c r="CG604" s="136"/>
      <c r="CH604" s="136"/>
      <c r="CI604" s="136"/>
      <c r="CJ604" s="136"/>
      <c r="CK604" s="136"/>
      <c r="CL604" s="136"/>
      <c r="CM604" s="136"/>
      <c r="CN604" s="136"/>
      <c r="CO604" s="136"/>
      <c r="CP604" s="136"/>
      <c r="CQ604" s="136"/>
      <c r="CR604" s="136"/>
      <c r="CS604" s="136"/>
      <c r="CT604" s="136"/>
      <c r="CU604" s="136"/>
      <c r="CV604" s="136"/>
      <c r="CW604" s="136"/>
      <c r="CX604" s="136"/>
      <c r="CY604" s="136"/>
      <c r="CZ604" s="136"/>
      <c r="DA604" s="136"/>
      <c r="DB604" s="136"/>
      <c r="DC604" s="211"/>
      <c r="DD604" s="136"/>
      <c r="DE604" s="136"/>
      <c r="DF604" s="136"/>
      <c r="DG604" s="136"/>
      <c r="DH604" s="136"/>
      <c r="DI604" s="136"/>
      <c r="DJ604" s="136"/>
      <c r="DK604" s="136"/>
      <c r="DL604" s="136"/>
      <c r="DM604" s="136"/>
      <c r="DN604" s="136"/>
      <c r="DO604" s="136"/>
      <c r="DP604" s="136"/>
      <c r="DQ604" s="136"/>
      <c r="DR604" s="136"/>
      <c r="DS604" s="136"/>
      <c r="DT604" s="136"/>
      <c r="DU604" s="136"/>
      <c r="DV604" s="136"/>
      <c r="DW604" s="136"/>
      <c r="DX604" s="136"/>
    </row>
    <row r="605" spans="1:128" ht="12.75" customHeight="1">
      <c r="A605" s="136"/>
      <c r="B605" s="136"/>
      <c r="C605" s="136"/>
      <c r="D605" s="136"/>
      <c r="E605" s="136"/>
      <c r="F605" s="136"/>
      <c r="G605" s="136"/>
      <c r="H605" s="136"/>
      <c r="I605" s="136"/>
      <c r="J605" s="136"/>
      <c r="K605" s="136"/>
      <c r="L605" s="136"/>
      <c r="M605" s="136"/>
      <c r="N605" s="136"/>
      <c r="O605" s="136"/>
      <c r="P605" s="136"/>
      <c r="Q605" s="136"/>
      <c r="R605" s="136"/>
      <c r="S605" s="136"/>
      <c r="T605" s="136"/>
      <c r="U605" s="136"/>
      <c r="V605" s="136"/>
      <c r="W605" s="136"/>
      <c r="X605" s="136"/>
      <c r="Y605" s="136"/>
      <c r="Z605" s="136"/>
      <c r="AA605" s="136"/>
      <c r="AB605" s="136"/>
      <c r="AC605" s="136"/>
      <c r="AD605" s="136"/>
      <c r="AE605" s="136"/>
      <c r="AF605" s="136"/>
      <c r="AG605" s="136"/>
      <c r="AH605" s="136"/>
      <c r="AI605" s="136"/>
      <c r="AJ605" s="136"/>
      <c r="AK605" s="136"/>
      <c r="AL605" s="136"/>
      <c r="AM605" s="136"/>
      <c r="AN605" s="136"/>
      <c r="AO605" s="136"/>
      <c r="AP605" s="136"/>
      <c r="AQ605" s="136"/>
      <c r="AR605" s="211"/>
      <c r="AS605" s="136"/>
      <c r="AT605" s="136"/>
      <c r="AU605" s="136"/>
      <c r="AV605" s="136"/>
      <c r="AW605" s="136"/>
      <c r="AX605" s="136"/>
      <c r="AY605" s="136"/>
      <c r="AZ605" s="136"/>
      <c r="BA605" s="136"/>
      <c r="BB605" s="136"/>
      <c r="BC605" s="136"/>
      <c r="BD605" s="136"/>
      <c r="BE605" s="136"/>
      <c r="BF605" s="136"/>
      <c r="BG605" s="136"/>
      <c r="BH605" s="136"/>
      <c r="BI605" s="136"/>
      <c r="BJ605" s="136"/>
      <c r="BK605" s="136"/>
      <c r="BL605" s="136"/>
      <c r="BM605" s="136"/>
      <c r="BN605" s="136"/>
      <c r="BO605" s="136"/>
      <c r="BP605" s="136"/>
      <c r="BQ605" s="136"/>
      <c r="BR605" s="136"/>
      <c r="BS605" s="136"/>
      <c r="BT605" s="136"/>
      <c r="BU605" s="136"/>
      <c r="BV605" s="136"/>
      <c r="BW605" s="136"/>
      <c r="BX605" s="136"/>
      <c r="BY605" s="136"/>
      <c r="BZ605" s="136"/>
      <c r="CA605" s="136"/>
      <c r="CB605" s="136"/>
      <c r="CC605" s="136"/>
      <c r="CD605" s="136"/>
      <c r="CE605" s="136"/>
      <c r="CF605" s="211"/>
      <c r="CG605" s="136"/>
      <c r="CH605" s="136"/>
      <c r="CI605" s="136"/>
      <c r="CJ605" s="136"/>
      <c r="CK605" s="136"/>
      <c r="CL605" s="136"/>
      <c r="CM605" s="136"/>
      <c r="CN605" s="136"/>
      <c r="CO605" s="136"/>
      <c r="CP605" s="136"/>
      <c r="CQ605" s="136"/>
      <c r="CR605" s="136"/>
      <c r="CS605" s="136"/>
      <c r="CT605" s="136"/>
      <c r="CU605" s="136"/>
      <c r="CV605" s="136"/>
      <c r="CW605" s="136"/>
      <c r="CX605" s="136"/>
      <c r="CY605" s="136"/>
      <c r="CZ605" s="136"/>
      <c r="DA605" s="136"/>
      <c r="DB605" s="136"/>
      <c r="DC605" s="211"/>
      <c r="DD605" s="136"/>
      <c r="DE605" s="136"/>
      <c r="DF605" s="136"/>
      <c r="DG605" s="136"/>
      <c r="DH605" s="136"/>
      <c r="DI605" s="136"/>
      <c r="DJ605" s="136"/>
      <c r="DK605" s="136"/>
      <c r="DL605" s="136"/>
      <c r="DM605" s="136"/>
      <c r="DN605" s="136"/>
      <c r="DO605" s="136"/>
      <c r="DP605" s="136"/>
      <c r="DQ605" s="136"/>
      <c r="DR605" s="136"/>
      <c r="DS605" s="136"/>
      <c r="DT605" s="136"/>
      <c r="DU605" s="136"/>
      <c r="DV605" s="136"/>
      <c r="DW605" s="136"/>
      <c r="DX605" s="136"/>
    </row>
    <row r="606" spans="1:128" ht="12.75" customHeight="1">
      <c r="A606" s="136"/>
      <c r="B606" s="136"/>
      <c r="C606" s="136"/>
      <c r="D606" s="136"/>
      <c r="E606" s="136"/>
      <c r="F606" s="136"/>
      <c r="G606" s="136"/>
      <c r="H606" s="136"/>
      <c r="I606" s="136"/>
      <c r="J606" s="136"/>
      <c r="K606" s="136"/>
      <c r="L606" s="136"/>
      <c r="M606" s="136"/>
      <c r="N606" s="136"/>
      <c r="O606" s="136"/>
      <c r="P606" s="136"/>
      <c r="Q606" s="136"/>
      <c r="R606" s="136"/>
      <c r="S606" s="136"/>
      <c r="T606" s="136"/>
      <c r="U606" s="136"/>
      <c r="V606" s="136"/>
      <c r="W606" s="136"/>
      <c r="X606" s="136"/>
      <c r="Y606" s="136"/>
      <c r="Z606" s="136"/>
      <c r="AA606" s="136"/>
      <c r="AB606" s="136"/>
      <c r="AC606" s="136"/>
      <c r="AD606" s="136"/>
      <c r="AE606" s="136"/>
      <c r="AF606" s="136"/>
      <c r="AG606" s="136"/>
      <c r="AH606" s="136"/>
      <c r="AI606" s="136"/>
      <c r="AJ606" s="136"/>
      <c r="AK606" s="136"/>
      <c r="AL606" s="136"/>
      <c r="AM606" s="136"/>
      <c r="AN606" s="136"/>
      <c r="AO606" s="136"/>
      <c r="AP606" s="136"/>
      <c r="AQ606" s="136"/>
      <c r="AR606" s="211"/>
      <c r="AS606" s="136"/>
      <c r="AT606" s="136"/>
      <c r="AU606" s="136"/>
      <c r="AV606" s="136"/>
      <c r="AW606" s="136"/>
      <c r="AX606" s="136"/>
      <c r="AY606" s="136"/>
      <c r="AZ606" s="136"/>
      <c r="BA606" s="136"/>
      <c r="BB606" s="136"/>
      <c r="BC606" s="136"/>
      <c r="BD606" s="136"/>
      <c r="BE606" s="136"/>
      <c r="BF606" s="136"/>
      <c r="BG606" s="136"/>
      <c r="BH606" s="136"/>
      <c r="BI606" s="136"/>
      <c r="BJ606" s="136"/>
      <c r="BK606" s="136"/>
      <c r="BL606" s="136"/>
      <c r="BM606" s="136"/>
      <c r="BN606" s="136"/>
      <c r="BO606" s="136"/>
      <c r="BP606" s="136"/>
      <c r="BQ606" s="136"/>
      <c r="BR606" s="136"/>
      <c r="BS606" s="136"/>
      <c r="BT606" s="136"/>
      <c r="BU606" s="136"/>
      <c r="BV606" s="136"/>
      <c r="BW606" s="136"/>
      <c r="BX606" s="136"/>
      <c r="BY606" s="136"/>
      <c r="BZ606" s="136"/>
      <c r="CA606" s="136"/>
      <c r="CB606" s="136"/>
      <c r="CC606" s="136"/>
      <c r="CD606" s="136"/>
      <c r="CE606" s="136"/>
      <c r="CF606" s="211"/>
      <c r="CG606" s="136"/>
      <c r="CH606" s="136"/>
      <c r="CI606" s="136"/>
      <c r="CJ606" s="136"/>
      <c r="CK606" s="136"/>
      <c r="CL606" s="136"/>
      <c r="CM606" s="136"/>
      <c r="CN606" s="136"/>
      <c r="CO606" s="136"/>
      <c r="CP606" s="136"/>
      <c r="CQ606" s="136"/>
      <c r="CR606" s="136"/>
      <c r="CS606" s="136"/>
      <c r="CT606" s="136"/>
      <c r="CU606" s="136"/>
      <c r="CV606" s="136"/>
      <c r="CW606" s="136"/>
      <c r="CX606" s="136"/>
      <c r="CY606" s="136"/>
      <c r="CZ606" s="136"/>
      <c r="DA606" s="136"/>
      <c r="DB606" s="136"/>
      <c r="DC606" s="211"/>
      <c r="DD606" s="136"/>
      <c r="DE606" s="136"/>
      <c r="DF606" s="136"/>
      <c r="DG606" s="136"/>
      <c r="DH606" s="136"/>
      <c r="DI606" s="136"/>
      <c r="DJ606" s="136"/>
      <c r="DK606" s="136"/>
      <c r="DL606" s="136"/>
      <c r="DM606" s="136"/>
      <c r="DN606" s="136"/>
      <c r="DO606" s="136"/>
      <c r="DP606" s="136"/>
      <c r="DQ606" s="136"/>
      <c r="DR606" s="136"/>
      <c r="DS606" s="136"/>
      <c r="DT606" s="136"/>
      <c r="DU606" s="136"/>
      <c r="DV606" s="136"/>
      <c r="DW606" s="136"/>
      <c r="DX606" s="136"/>
    </row>
    <row r="607" spans="1:128" ht="12.75" customHeight="1">
      <c r="A607" s="136"/>
      <c r="B607" s="136"/>
      <c r="C607" s="136"/>
      <c r="D607" s="136"/>
      <c r="E607" s="136"/>
      <c r="F607" s="136"/>
      <c r="G607" s="136"/>
      <c r="H607" s="136"/>
      <c r="I607" s="136"/>
      <c r="J607" s="136"/>
      <c r="K607" s="136"/>
      <c r="L607" s="136"/>
      <c r="M607" s="136"/>
      <c r="N607" s="136"/>
      <c r="O607" s="136"/>
      <c r="P607" s="136"/>
      <c r="Q607" s="136"/>
      <c r="R607" s="136"/>
      <c r="S607" s="136"/>
      <c r="T607" s="136"/>
      <c r="U607" s="136"/>
      <c r="V607" s="136"/>
      <c r="W607" s="136"/>
      <c r="X607" s="136"/>
      <c r="Y607" s="136"/>
      <c r="Z607" s="136"/>
      <c r="AA607" s="136"/>
      <c r="AB607" s="136"/>
      <c r="AC607" s="136"/>
      <c r="AD607" s="136"/>
      <c r="AE607" s="136"/>
      <c r="AF607" s="136"/>
      <c r="AG607" s="136"/>
      <c r="AH607" s="136"/>
      <c r="AI607" s="136"/>
      <c r="AJ607" s="136"/>
      <c r="AK607" s="136"/>
      <c r="AL607" s="136"/>
      <c r="AM607" s="136"/>
      <c r="AN607" s="136"/>
      <c r="AO607" s="136"/>
      <c r="AP607" s="136"/>
      <c r="AQ607" s="136"/>
      <c r="AR607" s="211"/>
      <c r="AS607" s="136"/>
      <c r="AT607" s="136"/>
      <c r="AU607" s="136"/>
      <c r="AV607" s="136"/>
      <c r="AW607" s="136"/>
      <c r="AX607" s="136"/>
      <c r="AY607" s="136"/>
      <c r="AZ607" s="136"/>
      <c r="BA607" s="136"/>
      <c r="BB607" s="136"/>
      <c r="BC607" s="136"/>
      <c r="BD607" s="136"/>
      <c r="BE607" s="136"/>
      <c r="BF607" s="136"/>
      <c r="BG607" s="136"/>
      <c r="BH607" s="136"/>
      <c r="BI607" s="136"/>
      <c r="BJ607" s="136"/>
      <c r="BK607" s="136"/>
      <c r="BL607" s="136"/>
      <c r="BM607" s="136"/>
      <c r="BN607" s="136"/>
      <c r="BO607" s="136"/>
      <c r="BP607" s="136"/>
      <c r="BQ607" s="136"/>
      <c r="BR607" s="136"/>
      <c r="BS607" s="136"/>
      <c r="BT607" s="136"/>
      <c r="BU607" s="136"/>
      <c r="BV607" s="136"/>
      <c r="BW607" s="136"/>
      <c r="BX607" s="136"/>
      <c r="BY607" s="136"/>
      <c r="BZ607" s="136"/>
      <c r="CA607" s="136"/>
      <c r="CB607" s="136"/>
      <c r="CC607" s="136"/>
      <c r="CD607" s="136"/>
      <c r="CE607" s="136"/>
      <c r="CF607" s="211"/>
      <c r="CG607" s="136"/>
      <c r="CH607" s="136"/>
      <c r="CI607" s="136"/>
      <c r="CJ607" s="136"/>
      <c r="CK607" s="136"/>
      <c r="CL607" s="136"/>
      <c r="CM607" s="136"/>
      <c r="CN607" s="136"/>
      <c r="CO607" s="136"/>
      <c r="CP607" s="136"/>
      <c r="CQ607" s="136"/>
      <c r="CR607" s="136"/>
      <c r="CS607" s="136"/>
      <c r="CT607" s="136"/>
      <c r="CU607" s="136"/>
      <c r="CV607" s="136"/>
      <c r="CW607" s="136"/>
      <c r="CX607" s="136"/>
      <c r="CY607" s="136"/>
      <c r="CZ607" s="136"/>
      <c r="DA607" s="136"/>
      <c r="DB607" s="136"/>
      <c r="DC607" s="211"/>
      <c r="DD607" s="136"/>
      <c r="DE607" s="136"/>
      <c r="DF607" s="136"/>
      <c r="DG607" s="136"/>
      <c r="DH607" s="136"/>
      <c r="DI607" s="136"/>
      <c r="DJ607" s="136"/>
      <c r="DK607" s="136"/>
      <c r="DL607" s="136"/>
      <c r="DM607" s="136"/>
      <c r="DN607" s="136"/>
      <c r="DO607" s="136"/>
      <c r="DP607" s="136"/>
      <c r="DQ607" s="136"/>
      <c r="DR607" s="136"/>
      <c r="DS607" s="136"/>
      <c r="DT607" s="136"/>
      <c r="DU607" s="136"/>
      <c r="DV607" s="136"/>
      <c r="DW607" s="136"/>
      <c r="DX607" s="136"/>
    </row>
    <row r="608" spans="1:128" ht="12.75" customHeight="1">
      <c r="A608" s="136"/>
      <c r="B608" s="136"/>
      <c r="C608" s="136"/>
      <c r="D608" s="136"/>
      <c r="E608" s="136"/>
      <c r="F608" s="136"/>
      <c r="G608" s="136"/>
      <c r="H608" s="136"/>
      <c r="I608" s="136"/>
      <c r="J608" s="136"/>
      <c r="K608" s="136"/>
      <c r="L608" s="136"/>
      <c r="M608" s="136"/>
      <c r="N608" s="136"/>
      <c r="O608" s="136"/>
      <c r="P608" s="136"/>
      <c r="Q608" s="136"/>
      <c r="R608" s="136"/>
      <c r="S608" s="136"/>
      <c r="T608" s="136"/>
      <c r="U608" s="136"/>
      <c r="V608" s="136"/>
      <c r="W608" s="136"/>
      <c r="X608" s="136"/>
      <c r="Y608" s="136"/>
      <c r="Z608" s="136"/>
      <c r="AA608" s="136"/>
      <c r="AB608" s="136"/>
      <c r="AC608" s="136"/>
      <c r="AD608" s="136"/>
      <c r="AE608" s="136"/>
      <c r="AF608" s="136"/>
      <c r="AG608" s="136"/>
      <c r="AH608" s="136"/>
      <c r="AI608" s="136"/>
      <c r="AJ608" s="136"/>
      <c r="AK608" s="136"/>
      <c r="AL608" s="136"/>
      <c r="AM608" s="136"/>
      <c r="AN608" s="136"/>
      <c r="AO608" s="136"/>
      <c r="AP608" s="136"/>
      <c r="AQ608" s="136"/>
      <c r="AR608" s="211"/>
      <c r="AS608" s="136"/>
      <c r="AT608" s="136"/>
      <c r="AU608" s="136"/>
      <c r="AV608" s="136"/>
      <c r="AW608" s="136"/>
      <c r="AX608" s="136"/>
      <c r="AY608" s="136"/>
      <c r="AZ608" s="136"/>
      <c r="BA608" s="136"/>
      <c r="BB608" s="136"/>
      <c r="BC608" s="136"/>
      <c r="BD608" s="136"/>
      <c r="BE608" s="136"/>
      <c r="BF608" s="136"/>
      <c r="BG608" s="136"/>
      <c r="BH608" s="136"/>
      <c r="BI608" s="136"/>
      <c r="BJ608" s="136"/>
      <c r="BK608" s="136"/>
      <c r="BL608" s="136"/>
      <c r="BM608" s="136"/>
      <c r="BN608" s="136"/>
      <c r="BO608" s="136"/>
      <c r="BP608" s="136"/>
      <c r="BQ608" s="136"/>
      <c r="BR608" s="136"/>
      <c r="BS608" s="136"/>
      <c r="BT608" s="136"/>
      <c r="BU608" s="136"/>
      <c r="BV608" s="136"/>
      <c r="BW608" s="136"/>
      <c r="BX608" s="136"/>
      <c r="BY608" s="136"/>
      <c r="BZ608" s="136"/>
      <c r="CA608" s="136"/>
      <c r="CB608" s="136"/>
      <c r="CC608" s="136"/>
      <c r="CD608" s="136"/>
      <c r="CE608" s="136"/>
      <c r="CF608" s="211"/>
      <c r="CG608" s="136"/>
      <c r="CH608" s="136"/>
      <c r="CI608" s="136"/>
      <c r="CJ608" s="136"/>
      <c r="CK608" s="136"/>
      <c r="CL608" s="136"/>
      <c r="CM608" s="136"/>
      <c r="CN608" s="136"/>
      <c r="CO608" s="136"/>
      <c r="CP608" s="136"/>
      <c r="CQ608" s="136"/>
      <c r="CR608" s="136"/>
      <c r="CS608" s="136"/>
      <c r="CT608" s="136"/>
      <c r="CU608" s="136"/>
      <c r="CV608" s="136"/>
      <c r="CW608" s="136"/>
      <c r="CX608" s="136"/>
      <c r="CY608" s="136"/>
      <c r="CZ608" s="136"/>
      <c r="DA608" s="136"/>
      <c r="DB608" s="136"/>
      <c r="DC608" s="211"/>
      <c r="DD608" s="136"/>
      <c r="DE608" s="136"/>
      <c r="DF608" s="136"/>
      <c r="DG608" s="136"/>
      <c r="DH608" s="136"/>
      <c r="DI608" s="136"/>
      <c r="DJ608" s="136"/>
      <c r="DK608" s="136"/>
      <c r="DL608" s="136"/>
      <c r="DM608" s="136"/>
      <c r="DN608" s="136"/>
      <c r="DO608" s="136"/>
      <c r="DP608" s="136"/>
      <c r="DQ608" s="136"/>
      <c r="DR608" s="136"/>
      <c r="DS608" s="136"/>
      <c r="DT608" s="136"/>
      <c r="DU608" s="136"/>
      <c r="DV608" s="136"/>
      <c r="DW608" s="136"/>
      <c r="DX608" s="136"/>
    </row>
    <row r="609" spans="1:128" ht="12.75" customHeight="1">
      <c r="A609" s="136"/>
      <c r="B609" s="136"/>
      <c r="C609" s="136"/>
      <c r="D609" s="136"/>
      <c r="E609" s="136"/>
      <c r="F609" s="136"/>
      <c r="G609" s="136"/>
      <c r="H609" s="136"/>
      <c r="I609" s="136"/>
      <c r="J609" s="136"/>
      <c r="K609" s="136"/>
      <c r="L609" s="136"/>
      <c r="M609" s="136"/>
      <c r="N609" s="136"/>
      <c r="O609" s="136"/>
      <c r="P609" s="136"/>
      <c r="Q609" s="136"/>
      <c r="R609" s="136"/>
      <c r="S609" s="136"/>
      <c r="T609" s="136"/>
      <c r="U609" s="136"/>
      <c r="V609" s="136"/>
      <c r="W609" s="136"/>
      <c r="X609" s="136"/>
      <c r="Y609" s="136"/>
      <c r="Z609" s="136"/>
      <c r="AA609" s="136"/>
      <c r="AB609" s="136"/>
      <c r="AC609" s="136"/>
      <c r="AD609" s="136"/>
      <c r="AE609" s="136"/>
      <c r="AF609" s="136"/>
      <c r="AG609" s="136"/>
      <c r="AH609" s="136"/>
      <c r="AI609" s="136"/>
      <c r="AJ609" s="136"/>
      <c r="AK609" s="136"/>
      <c r="AL609" s="136"/>
      <c r="AM609" s="136"/>
      <c r="AN609" s="136"/>
      <c r="AO609" s="136"/>
      <c r="AP609" s="136"/>
      <c r="AQ609" s="136"/>
      <c r="AR609" s="211"/>
      <c r="AS609" s="136"/>
      <c r="AT609" s="136"/>
      <c r="AU609" s="136"/>
      <c r="AV609" s="136"/>
      <c r="AW609" s="136"/>
      <c r="AX609" s="136"/>
      <c r="AY609" s="136"/>
      <c r="AZ609" s="136"/>
      <c r="BA609" s="136"/>
      <c r="BB609" s="136"/>
      <c r="BC609" s="136"/>
      <c r="BD609" s="136"/>
      <c r="BE609" s="136"/>
      <c r="BF609" s="136"/>
      <c r="BG609" s="136"/>
      <c r="BH609" s="136"/>
      <c r="BI609" s="136"/>
      <c r="BJ609" s="136"/>
      <c r="BK609" s="136"/>
      <c r="BL609" s="136"/>
      <c r="BM609" s="136"/>
      <c r="BN609" s="136"/>
      <c r="BO609" s="136"/>
      <c r="BP609" s="136"/>
      <c r="BQ609" s="136"/>
      <c r="BR609" s="136"/>
      <c r="BS609" s="136"/>
      <c r="BT609" s="136"/>
      <c r="BU609" s="136"/>
      <c r="BV609" s="136"/>
      <c r="BW609" s="136"/>
      <c r="BX609" s="136"/>
      <c r="BY609" s="136"/>
      <c r="BZ609" s="136"/>
      <c r="CA609" s="136"/>
      <c r="CB609" s="136"/>
      <c r="CC609" s="136"/>
      <c r="CD609" s="136"/>
      <c r="CE609" s="136"/>
      <c r="CF609" s="211"/>
      <c r="CG609" s="136"/>
      <c r="CH609" s="136"/>
      <c r="CI609" s="136"/>
      <c r="CJ609" s="136"/>
      <c r="CK609" s="136"/>
      <c r="CL609" s="136"/>
      <c r="CM609" s="136"/>
      <c r="CN609" s="136"/>
      <c r="CO609" s="136"/>
      <c r="CP609" s="136"/>
      <c r="CQ609" s="136"/>
      <c r="CR609" s="136"/>
      <c r="CS609" s="136"/>
      <c r="CT609" s="136"/>
      <c r="CU609" s="136"/>
      <c r="CV609" s="136"/>
      <c r="CW609" s="136"/>
      <c r="CX609" s="136"/>
      <c r="CY609" s="136"/>
      <c r="CZ609" s="136"/>
      <c r="DA609" s="136"/>
      <c r="DB609" s="136"/>
      <c r="DC609" s="211"/>
      <c r="DD609" s="136"/>
      <c r="DE609" s="136"/>
      <c r="DF609" s="136"/>
      <c r="DG609" s="136"/>
      <c r="DH609" s="136"/>
      <c r="DI609" s="136"/>
      <c r="DJ609" s="136"/>
      <c r="DK609" s="136"/>
      <c r="DL609" s="136"/>
      <c r="DM609" s="136"/>
      <c r="DN609" s="136"/>
      <c r="DO609" s="136"/>
      <c r="DP609" s="136"/>
      <c r="DQ609" s="136"/>
      <c r="DR609" s="136"/>
      <c r="DS609" s="136"/>
      <c r="DT609" s="136"/>
      <c r="DU609" s="136"/>
      <c r="DV609" s="136"/>
      <c r="DW609" s="136"/>
      <c r="DX609" s="136"/>
    </row>
    <row r="610" spans="1:128" ht="12.75" customHeight="1">
      <c r="A610" s="136"/>
      <c r="B610" s="136"/>
      <c r="C610" s="136"/>
      <c r="D610" s="136"/>
      <c r="E610" s="136"/>
      <c r="F610" s="136"/>
      <c r="G610" s="136"/>
      <c r="H610" s="136"/>
      <c r="I610" s="136"/>
      <c r="J610" s="136"/>
      <c r="K610" s="136"/>
      <c r="L610" s="136"/>
      <c r="M610" s="136"/>
      <c r="N610" s="136"/>
      <c r="O610" s="136"/>
      <c r="P610" s="136"/>
      <c r="Q610" s="136"/>
      <c r="R610" s="136"/>
      <c r="S610" s="136"/>
      <c r="T610" s="136"/>
      <c r="U610" s="136"/>
      <c r="V610" s="136"/>
      <c r="W610" s="136"/>
      <c r="X610" s="136"/>
      <c r="Y610" s="136"/>
      <c r="Z610" s="136"/>
      <c r="AA610" s="136"/>
      <c r="AB610" s="136"/>
      <c r="AC610" s="136"/>
      <c r="AD610" s="136"/>
      <c r="AE610" s="136"/>
      <c r="AF610" s="136"/>
      <c r="AG610" s="136"/>
      <c r="AH610" s="136"/>
      <c r="AI610" s="136"/>
      <c r="AJ610" s="136"/>
      <c r="AK610" s="136"/>
      <c r="AL610" s="136"/>
      <c r="AM610" s="136"/>
      <c r="AN610" s="136"/>
      <c r="AO610" s="136"/>
      <c r="AP610" s="136"/>
      <c r="AQ610" s="136"/>
      <c r="AR610" s="211"/>
      <c r="AS610" s="136"/>
      <c r="AT610" s="136"/>
      <c r="AU610" s="136"/>
      <c r="AV610" s="136"/>
      <c r="AW610" s="136"/>
      <c r="AX610" s="136"/>
      <c r="AY610" s="136"/>
      <c r="AZ610" s="136"/>
      <c r="BA610" s="136"/>
      <c r="BB610" s="136"/>
      <c r="BC610" s="136"/>
      <c r="BD610" s="136"/>
      <c r="BE610" s="136"/>
      <c r="BF610" s="136"/>
      <c r="BG610" s="136"/>
      <c r="BH610" s="136"/>
      <c r="BI610" s="136"/>
      <c r="BJ610" s="136"/>
      <c r="BK610" s="136"/>
      <c r="BL610" s="136"/>
      <c r="BM610" s="136"/>
      <c r="BN610" s="136"/>
      <c r="BO610" s="136"/>
      <c r="BP610" s="136"/>
      <c r="BQ610" s="136"/>
      <c r="BR610" s="136"/>
      <c r="BS610" s="136"/>
      <c r="BT610" s="136"/>
      <c r="BU610" s="136"/>
      <c r="BV610" s="136"/>
      <c r="BW610" s="136"/>
      <c r="BX610" s="136"/>
      <c r="BY610" s="136"/>
      <c r="BZ610" s="136"/>
      <c r="CA610" s="136"/>
      <c r="CB610" s="136"/>
      <c r="CC610" s="136"/>
      <c r="CD610" s="136"/>
      <c r="CE610" s="136"/>
      <c r="CF610" s="211"/>
      <c r="CG610" s="136"/>
      <c r="CH610" s="136"/>
      <c r="CI610" s="136"/>
      <c r="CJ610" s="136"/>
      <c r="CK610" s="136"/>
      <c r="CL610" s="136"/>
      <c r="CM610" s="136"/>
      <c r="CN610" s="136"/>
      <c r="CO610" s="136"/>
      <c r="CP610" s="136"/>
      <c r="CQ610" s="136"/>
      <c r="CR610" s="136"/>
      <c r="CS610" s="136"/>
      <c r="CT610" s="136"/>
      <c r="CU610" s="136"/>
      <c r="CV610" s="136"/>
      <c r="CW610" s="136"/>
      <c r="CX610" s="136"/>
      <c r="CY610" s="136"/>
      <c r="CZ610" s="136"/>
      <c r="DA610" s="136"/>
      <c r="DB610" s="136"/>
      <c r="DC610" s="211"/>
      <c r="DD610" s="136"/>
      <c r="DE610" s="136"/>
      <c r="DF610" s="136"/>
      <c r="DG610" s="136"/>
      <c r="DH610" s="136"/>
      <c r="DI610" s="136"/>
      <c r="DJ610" s="136"/>
      <c r="DK610" s="136"/>
      <c r="DL610" s="136"/>
      <c r="DM610" s="136"/>
      <c r="DN610" s="136"/>
      <c r="DO610" s="136"/>
      <c r="DP610" s="136"/>
      <c r="DQ610" s="136"/>
      <c r="DR610" s="136"/>
      <c r="DS610" s="136"/>
      <c r="DT610" s="136"/>
      <c r="DU610" s="136"/>
      <c r="DV610" s="136"/>
      <c r="DW610" s="136"/>
      <c r="DX610" s="136"/>
    </row>
    <row r="611" spans="1:128" ht="12.75" customHeight="1">
      <c r="A611" s="136"/>
      <c r="B611" s="136"/>
      <c r="C611" s="136"/>
      <c r="D611" s="136"/>
      <c r="E611" s="136"/>
      <c r="F611" s="136"/>
      <c r="G611" s="136"/>
      <c r="H611" s="136"/>
      <c r="I611" s="136"/>
      <c r="J611" s="136"/>
      <c r="K611" s="136"/>
      <c r="L611" s="136"/>
      <c r="M611" s="136"/>
      <c r="N611" s="136"/>
      <c r="O611" s="136"/>
      <c r="P611" s="136"/>
      <c r="Q611" s="136"/>
      <c r="R611" s="136"/>
      <c r="S611" s="136"/>
      <c r="T611" s="136"/>
      <c r="U611" s="136"/>
      <c r="V611" s="136"/>
      <c r="W611" s="136"/>
      <c r="X611" s="136"/>
      <c r="Y611" s="136"/>
      <c r="Z611" s="136"/>
      <c r="AA611" s="136"/>
      <c r="AB611" s="136"/>
      <c r="AC611" s="136"/>
      <c r="AD611" s="136"/>
      <c r="AE611" s="136"/>
      <c r="AF611" s="136"/>
      <c r="AG611" s="136"/>
      <c r="AH611" s="136"/>
      <c r="AI611" s="136"/>
      <c r="AJ611" s="136"/>
      <c r="AK611" s="136"/>
      <c r="AL611" s="136"/>
      <c r="AM611" s="136"/>
      <c r="AN611" s="136"/>
      <c r="AO611" s="136"/>
      <c r="AP611" s="136"/>
      <c r="AQ611" s="136"/>
      <c r="AR611" s="211"/>
      <c r="AS611" s="136"/>
      <c r="AT611" s="136"/>
      <c r="AU611" s="136"/>
      <c r="AV611" s="136"/>
      <c r="AW611" s="136"/>
      <c r="AX611" s="136"/>
      <c r="AY611" s="136"/>
      <c r="AZ611" s="136"/>
      <c r="BA611" s="136"/>
      <c r="BB611" s="136"/>
      <c r="BC611" s="136"/>
      <c r="BD611" s="136"/>
      <c r="BE611" s="136"/>
      <c r="BF611" s="136"/>
      <c r="BG611" s="136"/>
      <c r="BH611" s="136"/>
      <c r="BI611" s="136"/>
      <c r="BJ611" s="136"/>
      <c r="BK611" s="136"/>
      <c r="BL611" s="136"/>
      <c r="BM611" s="136"/>
      <c r="BN611" s="136"/>
      <c r="BO611" s="136"/>
      <c r="BP611" s="136"/>
      <c r="BQ611" s="136"/>
      <c r="BR611" s="136"/>
      <c r="BS611" s="136"/>
      <c r="BT611" s="136"/>
      <c r="BU611" s="136"/>
      <c r="BV611" s="136"/>
      <c r="BW611" s="136"/>
      <c r="BX611" s="136"/>
      <c r="BY611" s="136"/>
      <c r="BZ611" s="136"/>
      <c r="CA611" s="136"/>
      <c r="CB611" s="136"/>
      <c r="CC611" s="136"/>
      <c r="CD611" s="136"/>
      <c r="CE611" s="136"/>
      <c r="CF611" s="211"/>
      <c r="CG611" s="136"/>
      <c r="CH611" s="136"/>
      <c r="CI611" s="136"/>
      <c r="CJ611" s="136"/>
      <c r="CK611" s="136"/>
      <c r="CL611" s="136"/>
      <c r="CM611" s="136"/>
      <c r="CN611" s="136"/>
      <c r="CO611" s="136"/>
      <c r="CP611" s="136"/>
      <c r="CQ611" s="136"/>
      <c r="CR611" s="136"/>
      <c r="CS611" s="136"/>
      <c r="CT611" s="136"/>
      <c r="CU611" s="136"/>
      <c r="CV611" s="136"/>
      <c r="CW611" s="136"/>
      <c r="CX611" s="136"/>
      <c r="CY611" s="136"/>
      <c r="CZ611" s="136"/>
      <c r="DA611" s="136"/>
      <c r="DB611" s="136"/>
      <c r="DC611" s="211"/>
      <c r="DD611" s="136"/>
      <c r="DE611" s="136"/>
      <c r="DF611" s="136"/>
      <c r="DG611" s="136"/>
      <c r="DH611" s="136"/>
      <c r="DI611" s="136"/>
      <c r="DJ611" s="136"/>
      <c r="DK611" s="136"/>
      <c r="DL611" s="136"/>
      <c r="DM611" s="136"/>
      <c r="DN611" s="136"/>
      <c r="DO611" s="136"/>
      <c r="DP611" s="136"/>
      <c r="DQ611" s="136"/>
      <c r="DR611" s="136"/>
      <c r="DS611" s="136"/>
      <c r="DT611" s="136"/>
      <c r="DU611" s="136"/>
      <c r="DV611" s="136"/>
      <c r="DW611" s="136"/>
      <c r="DX611" s="136"/>
    </row>
    <row r="612" spans="1:128" ht="12.75" customHeight="1">
      <c r="A612" s="136"/>
      <c r="B612" s="136"/>
      <c r="C612" s="136"/>
      <c r="D612" s="136"/>
      <c r="E612" s="136"/>
      <c r="F612" s="136"/>
      <c r="G612" s="136"/>
      <c r="H612" s="136"/>
      <c r="I612" s="136"/>
      <c r="J612" s="136"/>
      <c r="K612" s="136"/>
      <c r="L612" s="136"/>
      <c r="M612" s="136"/>
      <c r="N612" s="136"/>
      <c r="O612" s="136"/>
      <c r="P612" s="136"/>
      <c r="Q612" s="136"/>
      <c r="R612" s="136"/>
      <c r="S612" s="136"/>
      <c r="T612" s="136"/>
      <c r="U612" s="136"/>
      <c r="V612" s="136"/>
      <c r="W612" s="136"/>
      <c r="X612" s="136"/>
      <c r="Y612" s="136"/>
      <c r="Z612" s="136"/>
      <c r="AA612" s="136"/>
      <c r="AB612" s="136"/>
      <c r="AC612" s="136"/>
      <c r="AD612" s="136"/>
      <c r="AE612" s="136"/>
      <c r="AF612" s="136"/>
      <c r="AG612" s="136"/>
      <c r="AH612" s="136"/>
      <c r="AI612" s="136"/>
      <c r="AJ612" s="136"/>
      <c r="AK612" s="136"/>
      <c r="AL612" s="136"/>
      <c r="AM612" s="136"/>
      <c r="AN612" s="136"/>
      <c r="AO612" s="136"/>
      <c r="AP612" s="136"/>
      <c r="AQ612" s="136"/>
      <c r="AR612" s="211"/>
      <c r="AS612" s="136"/>
      <c r="AT612" s="136"/>
      <c r="AU612" s="136"/>
      <c r="AV612" s="136"/>
      <c r="AW612" s="136"/>
      <c r="AX612" s="136"/>
      <c r="AY612" s="136"/>
      <c r="AZ612" s="136"/>
      <c r="BA612" s="136"/>
      <c r="BB612" s="136"/>
      <c r="BC612" s="136"/>
      <c r="BD612" s="136"/>
      <c r="BE612" s="136"/>
      <c r="BF612" s="136"/>
      <c r="BG612" s="136"/>
      <c r="BH612" s="136"/>
      <c r="BI612" s="136"/>
      <c r="BJ612" s="136"/>
      <c r="BK612" s="136"/>
      <c r="BL612" s="136"/>
      <c r="BM612" s="136"/>
      <c r="BN612" s="136"/>
      <c r="BO612" s="136"/>
      <c r="BP612" s="136"/>
      <c r="BQ612" s="136"/>
      <c r="BR612" s="136"/>
      <c r="BS612" s="136"/>
      <c r="BT612" s="136"/>
      <c r="BU612" s="136"/>
      <c r="BV612" s="136"/>
      <c r="BW612" s="136"/>
      <c r="BX612" s="136"/>
      <c r="BY612" s="136"/>
      <c r="BZ612" s="136"/>
      <c r="CA612" s="136"/>
      <c r="CB612" s="136"/>
      <c r="CC612" s="136"/>
      <c r="CD612" s="136"/>
      <c r="CE612" s="136"/>
      <c r="CF612" s="211"/>
      <c r="CG612" s="136"/>
      <c r="CH612" s="136"/>
      <c r="CI612" s="136"/>
      <c r="CJ612" s="136"/>
      <c r="CK612" s="136"/>
      <c r="CL612" s="136"/>
      <c r="CM612" s="136"/>
      <c r="CN612" s="136"/>
      <c r="CO612" s="136"/>
      <c r="CP612" s="136"/>
      <c r="CQ612" s="136"/>
      <c r="CR612" s="136"/>
      <c r="CS612" s="136"/>
      <c r="CT612" s="136"/>
      <c r="CU612" s="136"/>
      <c r="CV612" s="136"/>
      <c r="CW612" s="136"/>
      <c r="CX612" s="136"/>
      <c r="CY612" s="136"/>
      <c r="CZ612" s="136"/>
      <c r="DA612" s="136"/>
      <c r="DB612" s="136"/>
      <c r="DC612" s="211"/>
      <c r="DD612" s="136"/>
      <c r="DE612" s="136"/>
      <c r="DF612" s="136"/>
      <c r="DG612" s="136"/>
      <c r="DH612" s="136"/>
      <c r="DI612" s="136"/>
      <c r="DJ612" s="136"/>
      <c r="DK612" s="136"/>
      <c r="DL612" s="136"/>
      <c r="DM612" s="136"/>
      <c r="DN612" s="136"/>
      <c r="DO612" s="136"/>
      <c r="DP612" s="136"/>
      <c r="DQ612" s="136"/>
      <c r="DR612" s="136"/>
      <c r="DS612" s="136"/>
      <c r="DT612" s="136"/>
      <c r="DU612" s="136"/>
      <c r="DV612" s="136"/>
      <c r="DW612" s="136"/>
      <c r="DX612" s="136"/>
    </row>
    <row r="613" spans="1:128" ht="12.75" customHeight="1">
      <c r="A613" s="136"/>
      <c r="B613" s="136"/>
      <c r="C613" s="136"/>
      <c r="D613" s="136"/>
      <c r="E613" s="136"/>
      <c r="F613" s="136"/>
      <c r="G613" s="136"/>
      <c r="H613" s="136"/>
      <c r="I613" s="136"/>
      <c r="J613" s="136"/>
      <c r="K613" s="136"/>
      <c r="L613" s="136"/>
      <c r="M613" s="136"/>
      <c r="N613" s="136"/>
      <c r="O613" s="136"/>
      <c r="P613" s="136"/>
      <c r="Q613" s="136"/>
      <c r="R613" s="136"/>
      <c r="S613" s="136"/>
      <c r="T613" s="136"/>
      <c r="U613" s="136"/>
      <c r="V613" s="136"/>
      <c r="W613" s="136"/>
      <c r="X613" s="136"/>
      <c r="Y613" s="136"/>
      <c r="Z613" s="136"/>
      <c r="AA613" s="136"/>
      <c r="AB613" s="136"/>
      <c r="AC613" s="136"/>
      <c r="AD613" s="136"/>
      <c r="AE613" s="136"/>
      <c r="AF613" s="136"/>
      <c r="AG613" s="136"/>
      <c r="AH613" s="136"/>
      <c r="AI613" s="136"/>
      <c r="AJ613" s="136"/>
      <c r="AK613" s="136"/>
      <c r="AL613" s="136"/>
      <c r="AM613" s="136"/>
      <c r="AN613" s="136"/>
      <c r="AO613" s="136"/>
      <c r="AP613" s="136"/>
      <c r="AQ613" s="136"/>
      <c r="AR613" s="211"/>
      <c r="AS613" s="136"/>
      <c r="AT613" s="136"/>
      <c r="AU613" s="136"/>
      <c r="AV613" s="136"/>
      <c r="AW613" s="136"/>
      <c r="AX613" s="136"/>
      <c r="AY613" s="136"/>
      <c r="AZ613" s="136"/>
      <c r="BA613" s="136"/>
      <c r="BB613" s="136"/>
      <c r="BC613" s="136"/>
      <c r="BD613" s="136"/>
      <c r="BE613" s="136"/>
      <c r="BF613" s="136"/>
      <c r="BG613" s="136"/>
      <c r="BH613" s="136"/>
      <c r="BI613" s="136"/>
      <c r="BJ613" s="136"/>
      <c r="BK613" s="136"/>
      <c r="BL613" s="136"/>
      <c r="BM613" s="136"/>
      <c r="BN613" s="136"/>
      <c r="BO613" s="136"/>
      <c r="BP613" s="136"/>
      <c r="BQ613" s="136"/>
      <c r="BR613" s="136"/>
      <c r="BS613" s="136"/>
      <c r="BT613" s="136"/>
      <c r="BU613" s="136"/>
      <c r="BV613" s="136"/>
      <c r="BW613" s="136"/>
      <c r="BX613" s="136"/>
      <c r="BY613" s="136"/>
      <c r="BZ613" s="136"/>
      <c r="CA613" s="136"/>
      <c r="CB613" s="136"/>
      <c r="CC613" s="136"/>
      <c r="CD613" s="136"/>
      <c r="CE613" s="136"/>
      <c r="CF613" s="211"/>
      <c r="CG613" s="136"/>
      <c r="CH613" s="136"/>
      <c r="CI613" s="136"/>
      <c r="CJ613" s="136"/>
      <c r="CK613" s="136"/>
      <c r="CL613" s="136"/>
      <c r="CM613" s="136"/>
      <c r="CN613" s="136"/>
      <c r="CO613" s="136"/>
      <c r="CP613" s="136"/>
      <c r="CQ613" s="136"/>
      <c r="CR613" s="136"/>
      <c r="CS613" s="136"/>
      <c r="CT613" s="136"/>
      <c r="CU613" s="136"/>
      <c r="CV613" s="136"/>
      <c r="CW613" s="136"/>
      <c r="CX613" s="136"/>
      <c r="CY613" s="136"/>
      <c r="CZ613" s="136"/>
      <c r="DA613" s="136"/>
      <c r="DB613" s="136"/>
      <c r="DC613" s="211"/>
      <c r="DD613" s="136"/>
      <c r="DE613" s="136"/>
      <c r="DF613" s="136"/>
      <c r="DG613" s="136"/>
      <c r="DH613" s="136"/>
      <c r="DI613" s="136"/>
      <c r="DJ613" s="136"/>
      <c r="DK613" s="136"/>
      <c r="DL613" s="136"/>
      <c r="DM613" s="136"/>
      <c r="DN613" s="136"/>
      <c r="DO613" s="136"/>
      <c r="DP613" s="136"/>
      <c r="DQ613" s="136"/>
      <c r="DR613" s="136"/>
      <c r="DS613" s="136"/>
      <c r="DT613" s="136"/>
      <c r="DU613" s="136"/>
      <c r="DV613" s="136"/>
      <c r="DW613" s="136"/>
      <c r="DX613" s="136"/>
    </row>
    <row r="614" spans="1:128" ht="12.75" customHeight="1">
      <c r="A614" s="136"/>
      <c r="B614" s="136"/>
      <c r="C614" s="136"/>
      <c r="D614" s="136"/>
      <c r="E614" s="136"/>
      <c r="F614" s="136"/>
      <c r="G614" s="136"/>
      <c r="H614" s="136"/>
      <c r="I614" s="136"/>
      <c r="J614" s="136"/>
      <c r="K614" s="136"/>
      <c r="L614" s="136"/>
      <c r="M614" s="136"/>
      <c r="N614" s="136"/>
      <c r="O614" s="136"/>
      <c r="P614" s="136"/>
      <c r="Q614" s="136"/>
      <c r="R614" s="136"/>
      <c r="S614" s="136"/>
      <c r="T614" s="136"/>
      <c r="U614" s="136"/>
      <c r="V614" s="136"/>
      <c r="W614" s="136"/>
      <c r="X614" s="136"/>
      <c r="Y614" s="136"/>
      <c r="Z614" s="136"/>
      <c r="AA614" s="136"/>
      <c r="AB614" s="136"/>
      <c r="AC614" s="136"/>
      <c r="AD614" s="136"/>
      <c r="AE614" s="136"/>
      <c r="AF614" s="136"/>
      <c r="AG614" s="136"/>
      <c r="AH614" s="136"/>
      <c r="AI614" s="136"/>
      <c r="AJ614" s="136"/>
      <c r="AK614" s="136"/>
      <c r="AL614" s="136"/>
      <c r="AM614" s="136"/>
      <c r="AN614" s="136"/>
      <c r="AO614" s="136"/>
      <c r="AP614" s="136"/>
      <c r="AQ614" s="136"/>
      <c r="AR614" s="211"/>
      <c r="AS614" s="136"/>
      <c r="AT614" s="136"/>
      <c r="AU614" s="136"/>
      <c r="AV614" s="136"/>
      <c r="AW614" s="136"/>
      <c r="AX614" s="136"/>
      <c r="AY614" s="136"/>
      <c r="AZ614" s="136"/>
      <c r="BA614" s="136"/>
      <c r="BB614" s="136"/>
      <c r="BC614" s="136"/>
      <c r="BD614" s="136"/>
      <c r="BE614" s="136"/>
      <c r="BF614" s="136"/>
      <c r="BG614" s="136"/>
      <c r="BH614" s="136"/>
      <c r="BI614" s="136"/>
      <c r="BJ614" s="136"/>
      <c r="BK614" s="136"/>
      <c r="BL614" s="136"/>
      <c r="BM614" s="136"/>
      <c r="BN614" s="136"/>
      <c r="BO614" s="136"/>
      <c r="BP614" s="136"/>
      <c r="BQ614" s="136"/>
      <c r="BR614" s="136"/>
      <c r="BS614" s="136"/>
      <c r="BT614" s="136"/>
      <c r="BU614" s="136"/>
      <c r="BV614" s="136"/>
      <c r="BW614" s="136"/>
      <c r="BX614" s="136"/>
      <c r="BY614" s="136"/>
      <c r="BZ614" s="136"/>
      <c r="CA614" s="136"/>
      <c r="CB614" s="136"/>
      <c r="CC614" s="136"/>
      <c r="CD614" s="136"/>
      <c r="CE614" s="136"/>
      <c r="CF614" s="211"/>
      <c r="CG614" s="136"/>
      <c r="CH614" s="136"/>
      <c r="CI614" s="136"/>
      <c r="CJ614" s="136"/>
      <c r="CK614" s="136"/>
      <c r="CL614" s="136"/>
      <c r="CM614" s="136"/>
      <c r="CN614" s="136"/>
      <c r="CO614" s="136"/>
      <c r="CP614" s="136"/>
      <c r="CQ614" s="136"/>
      <c r="CR614" s="136"/>
      <c r="CS614" s="136"/>
      <c r="CT614" s="136"/>
      <c r="CU614" s="136"/>
      <c r="CV614" s="136"/>
      <c r="CW614" s="136"/>
      <c r="CX614" s="136"/>
      <c r="CY614" s="136"/>
      <c r="CZ614" s="136"/>
      <c r="DA614" s="136"/>
      <c r="DB614" s="136"/>
      <c r="DC614" s="211"/>
      <c r="DD614" s="136"/>
      <c r="DE614" s="136"/>
      <c r="DF614" s="136"/>
      <c r="DG614" s="136"/>
      <c r="DH614" s="136"/>
      <c r="DI614" s="136"/>
      <c r="DJ614" s="136"/>
      <c r="DK614" s="136"/>
      <c r="DL614" s="136"/>
      <c r="DM614" s="136"/>
      <c r="DN614" s="136"/>
      <c r="DO614" s="136"/>
      <c r="DP614" s="136"/>
      <c r="DQ614" s="136"/>
      <c r="DR614" s="136"/>
      <c r="DS614" s="136"/>
      <c r="DT614" s="136"/>
      <c r="DU614" s="136"/>
      <c r="DV614" s="136"/>
      <c r="DW614" s="136"/>
      <c r="DX614" s="136"/>
    </row>
    <row r="615" spans="1:128" ht="12.75" customHeight="1">
      <c r="A615" s="136"/>
      <c r="B615" s="136"/>
      <c r="C615" s="136"/>
      <c r="D615" s="136"/>
      <c r="E615" s="136"/>
      <c r="F615" s="136"/>
      <c r="G615" s="136"/>
      <c r="H615" s="136"/>
      <c r="I615" s="136"/>
      <c r="J615" s="136"/>
      <c r="K615" s="136"/>
      <c r="L615" s="136"/>
      <c r="M615" s="136"/>
      <c r="N615" s="136"/>
      <c r="O615" s="136"/>
      <c r="P615" s="136"/>
      <c r="Q615" s="136"/>
      <c r="R615" s="136"/>
      <c r="S615" s="136"/>
      <c r="T615" s="136"/>
      <c r="U615" s="136"/>
      <c r="V615" s="136"/>
      <c r="W615" s="136"/>
      <c r="X615" s="136"/>
      <c r="Y615" s="136"/>
      <c r="Z615" s="136"/>
      <c r="AA615" s="136"/>
      <c r="AB615" s="136"/>
      <c r="AC615" s="136"/>
      <c r="AD615" s="136"/>
      <c r="AE615" s="136"/>
      <c r="AF615" s="136"/>
      <c r="AG615" s="136"/>
      <c r="AH615" s="136"/>
      <c r="AI615" s="136"/>
      <c r="AJ615" s="136"/>
      <c r="AK615" s="136"/>
      <c r="AL615" s="136"/>
      <c r="AM615" s="136"/>
      <c r="AN615" s="136"/>
      <c r="AO615" s="136"/>
      <c r="AP615" s="136"/>
      <c r="AQ615" s="136"/>
      <c r="AR615" s="211"/>
      <c r="AS615" s="136"/>
      <c r="AT615" s="136"/>
      <c r="AU615" s="136"/>
      <c r="AV615" s="136"/>
      <c r="AW615" s="136"/>
      <c r="AX615" s="136"/>
      <c r="AY615" s="136"/>
      <c r="AZ615" s="136"/>
      <c r="BA615" s="136"/>
      <c r="BB615" s="136"/>
      <c r="BC615" s="136"/>
      <c r="BD615" s="136"/>
      <c r="BE615" s="136"/>
      <c r="BF615" s="136"/>
      <c r="BG615" s="136"/>
      <c r="BH615" s="136"/>
      <c r="BI615" s="136"/>
      <c r="BJ615" s="136"/>
      <c r="BK615" s="136"/>
      <c r="BL615" s="136"/>
      <c r="BM615" s="136"/>
      <c r="BN615" s="136"/>
      <c r="BO615" s="136"/>
      <c r="BP615" s="136"/>
      <c r="BQ615" s="136"/>
      <c r="BR615" s="136"/>
      <c r="BS615" s="136"/>
      <c r="BT615" s="136"/>
      <c r="BU615" s="136"/>
      <c r="BV615" s="136"/>
      <c r="BW615" s="136"/>
      <c r="BX615" s="136"/>
      <c r="BY615" s="136"/>
      <c r="BZ615" s="136"/>
      <c r="CA615" s="136"/>
      <c r="CB615" s="136"/>
      <c r="CC615" s="136"/>
      <c r="CD615" s="136"/>
      <c r="CE615" s="136"/>
      <c r="CF615" s="211"/>
      <c r="CG615" s="136"/>
      <c r="CH615" s="136"/>
      <c r="CI615" s="136"/>
      <c r="CJ615" s="136"/>
      <c r="CK615" s="136"/>
      <c r="CL615" s="136"/>
      <c r="CM615" s="136"/>
      <c r="CN615" s="136"/>
      <c r="CO615" s="136"/>
      <c r="CP615" s="136"/>
      <c r="CQ615" s="136"/>
      <c r="CR615" s="136"/>
      <c r="CS615" s="136"/>
      <c r="CT615" s="136"/>
      <c r="CU615" s="136"/>
      <c r="CV615" s="136"/>
      <c r="CW615" s="136"/>
      <c r="CX615" s="136"/>
      <c r="CY615" s="136"/>
      <c r="CZ615" s="136"/>
      <c r="DA615" s="136"/>
      <c r="DB615" s="136"/>
      <c r="DC615" s="211"/>
      <c r="DD615" s="136"/>
      <c r="DE615" s="136"/>
      <c r="DF615" s="136"/>
      <c r="DG615" s="136"/>
      <c r="DH615" s="136"/>
      <c r="DI615" s="136"/>
      <c r="DJ615" s="136"/>
      <c r="DK615" s="136"/>
      <c r="DL615" s="136"/>
      <c r="DM615" s="136"/>
      <c r="DN615" s="136"/>
      <c r="DO615" s="136"/>
      <c r="DP615" s="136"/>
      <c r="DQ615" s="136"/>
      <c r="DR615" s="136"/>
      <c r="DS615" s="136"/>
      <c r="DT615" s="136"/>
      <c r="DU615" s="136"/>
      <c r="DV615" s="136"/>
      <c r="DW615" s="136"/>
      <c r="DX615" s="136"/>
    </row>
    <row r="616" spans="1:128" ht="12.75" customHeight="1">
      <c r="A616" s="136"/>
      <c r="B616" s="136"/>
      <c r="C616" s="136"/>
      <c r="D616" s="136"/>
      <c r="E616" s="136"/>
      <c r="F616" s="136"/>
      <c r="G616" s="136"/>
      <c r="H616" s="136"/>
      <c r="I616" s="136"/>
      <c r="J616" s="136"/>
      <c r="K616" s="136"/>
      <c r="L616" s="136"/>
      <c r="M616" s="136"/>
      <c r="N616" s="136"/>
      <c r="O616" s="136"/>
      <c r="P616" s="136"/>
      <c r="Q616" s="136"/>
      <c r="R616" s="136"/>
      <c r="S616" s="136"/>
      <c r="T616" s="136"/>
      <c r="U616" s="136"/>
      <c r="V616" s="136"/>
      <c r="W616" s="136"/>
      <c r="X616" s="136"/>
      <c r="Y616" s="136"/>
      <c r="Z616" s="136"/>
      <c r="AA616" s="136"/>
      <c r="AB616" s="136"/>
      <c r="AC616" s="136"/>
      <c r="AD616" s="136"/>
      <c r="AE616" s="136"/>
      <c r="AF616" s="136"/>
      <c r="AG616" s="136"/>
      <c r="AH616" s="136"/>
      <c r="AI616" s="136"/>
      <c r="AJ616" s="136"/>
      <c r="AK616" s="136"/>
      <c r="AL616" s="136"/>
      <c r="AM616" s="136"/>
      <c r="AN616" s="136"/>
      <c r="AO616" s="136"/>
      <c r="AP616" s="136"/>
      <c r="AQ616" s="136"/>
      <c r="AR616" s="211"/>
      <c r="AS616" s="136"/>
      <c r="AT616" s="136"/>
      <c r="AU616" s="136"/>
      <c r="AV616" s="136"/>
      <c r="AW616" s="136"/>
      <c r="AX616" s="136"/>
      <c r="AY616" s="136"/>
      <c r="AZ616" s="136"/>
      <c r="BA616" s="136"/>
      <c r="BB616" s="136"/>
      <c r="BC616" s="136"/>
      <c r="BD616" s="136"/>
      <c r="BE616" s="136"/>
      <c r="BF616" s="136"/>
      <c r="BG616" s="136"/>
      <c r="BH616" s="136"/>
      <c r="BI616" s="136"/>
      <c r="BJ616" s="136"/>
      <c r="BK616" s="136"/>
      <c r="BL616" s="136"/>
      <c r="BM616" s="136"/>
      <c r="BN616" s="136"/>
      <c r="BO616" s="136"/>
      <c r="BP616" s="136"/>
      <c r="BQ616" s="136"/>
      <c r="BR616" s="136"/>
      <c r="BS616" s="136"/>
      <c r="BT616" s="136"/>
      <c r="BU616" s="136"/>
      <c r="BV616" s="136"/>
      <c r="BW616" s="136"/>
      <c r="BX616" s="136"/>
      <c r="BY616" s="136"/>
      <c r="BZ616" s="136"/>
      <c r="CA616" s="136"/>
      <c r="CB616" s="136"/>
      <c r="CC616" s="136"/>
      <c r="CD616" s="136"/>
      <c r="CE616" s="136"/>
      <c r="CF616" s="211"/>
      <c r="CG616" s="136"/>
      <c r="CH616" s="136"/>
      <c r="CI616" s="136"/>
      <c r="CJ616" s="136"/>
      <c r="CK616" s="136"/>
      <c r="CL616" s="136"/>
      <c r="CM616" s="136"/>
      <c r="CN616" s="136"/>
      <c r="CO616" s="136"/>
      <c r="CP616" s="136"/>
      <c r="CQ616" s="136"/>
      <c r="CR616" s="136"/>
      <c r="CS616" s="136"/>
      <c r="CT616" s="136"/>
      <c r="CU616" s="136"/>
      <c r="CV616" s="136"/>
      <c r="CW616" s="136"/>
      <c r="CX616" s="136"/>
      <c r="CY616" s="136"/>
      <c r="CZ616" s="136"/>
      <c r="DA616" s="136"/>
      <c r="DB616" s="136"/>
      <c r="DC616" s="211"/>
      <c r="DD616" s="136"/>
      <c r="DE616" s="136"/>
      <c r="DF616" s="136"/>
      <c r="DG616" s="136"/>
      <c r="DH616" s="136"/>
      <c r="DI616" s="136"/>
      <c r="DJ616" s="136"/>
      <c r="DK616" s="136"/>
      <c r="DL616" s="136"/>
      <c r="DM616" s="136"/>
      <c r="DN616" s="136"/>
      <c r="DO616" s="136"/>
      <c r="DP616" s="136"/>
      <c r="DQ616" s="136"/>
      <c r="DR616" s="136"/>
      <c r="DS616" s="136"/>
      <c r="DT616" s="136"/>
      <c r="DU616" s="136"/>
      <c r="DV616" s="136"/>
      <c r="DW616" s="136"/>
      <c r="DX616" s="136"/>
    </row>
    <row r="617" spans="1:128" ht="12.75" customHeight="1">
      <c r="A617" s="136"/>
      <c r="B617" s="136"/>
      <c r="C617" s="136"/>
      <c r="D617" s="136"/>
      <c r="E617" s="136"/>
      <c r="F617" s="136"/>
      <c r="G617" s="136"/>
      <c r="H617" s="136"/>
      <c r="I617" s="136"/>
      <c r="J617" s="136"/>
      <c r="K617" s="136"/>
      <c r="L617" s="136"/>
      <c r="M617" s="136"/>
      <c r="N617" s="136"/>
      <c r="O617" s="136"/>
      <c r="P617" s="136"/>
      <c r="Q617" s="136"/>
      <c r="R617" s="136"/>
      <c r="S617" s="136"/>
      <c r="T617" s="136"/>
      <c r="U617" s="136"/>
      <c r="V617" s="136"/>
      <c r="W617" s="136"/>
      <c r="X617" s="136"/>
      <c r="Y617" s="136"/>
      <c r="Z617" s="136"/>
      <c r="AA617" s="136"/>
      <c r="AB617" s="136"/>
      <c r="AC617" s="136"/>
      <c r="AD617" s="136"/>
      <c r="AE617" s="136"/>
      <c r="AF617" s="136"/>
      <c r="AG617" s="136"/>
      <c r="AH617" s="136"/>
      <c r="AI617" s="136"/>
      <c r="AJ617" s="136"/>
      <c r="AK617" s="136"/>
      <c r="AL617" s="136"/>
      <c r="AM617" s="136"/>
      <c r="AN617" s="136"/>
      <c r="AO617" s="136"/>
      <c r="AP617" s="136"/>
      <c r="AQ617" s="136"/>
      <c r="AR617" s="211"/>
      <c r="AS617" s="136"/>
      <c r="AT617" s="136"/>
      <c r="AU617" s="136"/>
      <c r="AV617" s="136"/>
      <c r="AW617" s="136"/>
      <c r="AX617" s="136"/>
      <c r="AY617" s="136"/>
      <c r="AZ617" s="136"/>
      <c r="BA617" s="136"/>
      <c r="BB617" s="136"/>
      <c r="BC617" s="136"/>
      <c r="BD617" s="136"/>
      <c r="BE617" s="136"/>
      <c r="BF617" s="136"/>
      <c r="BG617" s="136"/>
      <c r="BH617" s="136"/>
      <c r="BI617" s="136"/>
      <c r="BJ617" s="136"/>
      <c r="BK617" s="136"/>
      <c r="BL617" s="136"/>
      <c r="BM617" s="136"/>
      <c r="BN617" s="136"/>
      <c r="BO617" s="136"/>
      <c r="BP617" s="136"/>
      <c r="BQ617" s="136"/>
      <c r="BR617" s="136"/>
      <c r="BS617" s="136"/>
      <c r="BT617" s="136"/>
      <c r="BU617" s="136"/>
      <c r="BV617" s="136"/>
      <c r="BW617" s="136"/>
      <c r="BX617" s="136"/>
      <c r="BY617" s="136"/>
      <c r="BZ617" s="136"/>
      <c r="CA617" s="136"/>
      <c r="CB617" s="136"/>
      <c r="CC617" s="136"/>
      <c r="CD617" s="136"/>
      <c r="CE617" s="136"/>
      <c r="CF617" s="211"/>
      <c r="CG617" s="136"/>
      <c r="CH617" s="136"/>
      <c r="CI617" s="136"/>
      <c r="CJ617" s="136"/>
      <c r="CK617" s="136"/>
      <c r="CL617" s="136"/>
      <c r="CM617" s="136"/>
      <c r="CN617" s="136"/>
      <c r="CO617" s="136"/>
      <c r="CP617" s="136"/>
      <c r="CQ617" s="136"/>
      <c r="CR617" s="136"/>
      <c r="CS617" s="136"/>
      <c r="CT617" s="136"/>
      <c r="CU617" s="136"/>
      <c r="CV617" s="136"/>
      <c r="CW617" s="136"/>
      <c r="CX617" s="136"/>
      <c r="CY617" s="136"/>
      <c r="CZ617" s="136"/>
      <c r="DA617" s="136"/>
      <c r="DB617" s="136"/>
      <c r="DC617" s="211"/>
      <c r="DD617" s="136"/>
      <c r="DE617" s="136"/>
      <c r="DF617" s="136"/>
      <c r="DG617" s="136"/>
      <c r="DH617" s="136"/>
      <c r="DI617" s="136"/>
      <c r="DJ617" s="136"/>
      <c r="DK617" s="136"/>
      <c r="DL617" s="136"/>
      <c r="DM617" s="136"/>
      <c r="DN617" s="136"/>
      <c r="DO617" s="136"/>
      <c r="DP617" s="136"/>
      <c r="DQ617" s="136"/>
      <c r="DR617" s="136"/>
      <c r="DS617" s="136"/>
      <c r="DT617" s="136"/>
      <c r="DU617" s="136"/>
      <c r="DV617" s="136"/>
      <c r="DW617" s="136"/>
      <c r="DX617" s="136"/>
    </row>
    <row r="618" spans="1:128" ht="12.75" customHeight="1">
      <c r="A618" s="136"/>
      <c r="B618" s="136"/>
      <c r="C618" s="136"/>
      <c r="D618" s="136"/>
      <c r="E618" s="136"/>
      <c r="F618" s="136"/>
      <c r="G618" s="136"/>
      <c r="H618" s="136"/>
      <c r="I618" s="136"/>
      <c r="J618" s="136"/>
      <c r="K618" s="136"/>
      <c r="L618" s="136"/>
      <c r="M618" s="136"/>
      <c r="N618" s="136"/>
      <c r="O618" s="136"/>
      <c r="P618" s="136"/>
      <c r="Q618" s="136"/>
      <c r="R618" s="136"/>
      <c r="S618" s="136"/>
      <c r="T618" s="136"/>
      <c r="U618" s="136"/>
      <c r="V618" s="136"/>
      <c r="W618" s="136"/>
      <c r="X618" s="136"/>
      <c r="Y618" s="136"/>
      <c r="Z618" s="136"/>
      <c r="AA618" s="136"/>
      <c r="AB618" s="136"/>
      <c r="AC618" s="136"/>
      <c r="AD618" s="136"/>
      <c r="AE618" s="136"/>
      <c r="AF618" s="136"/>
      <c r="AG618" s="136"/>
      <c r="AH618" s="136"/>
      <c r="AI618" s="136"/>
      <c r="AJ618" s="136"/>
      <c r="AK618" s="136"/>
      <c r="AL618" s="136"/>
      <c r="AM618" s="136"/>
      <c r="AN618" s="136"/>
      <c r="AO618" s="136"/>
      <c r="AP618" s="136"/>
      <c r="AQ618" s="136"/>
      <c r="AR618" s="211"/>
      <c r="AS618" s="136"/>
      <c r="AT618" s="136"/>
      <c r="AU618" s="136"/>
      <c r="AV618" s="136"/>
      <c r="AW618" s="136"/>
      <c r="AX618" s="136"/>
      <c r="AY618" s="136"/>
      <c r="AZ618" s="136"/>
      <c r="BA618" s="136"/>
      <c r="BB618" s="136"/>
      <c r="BC618" s="136"/>
      <c r="BD618" s="136"/>
      <c r="BE618" s="136"/>
      <c r="BF618" s="136"/>
      <c r="BG618" s="136"/>
      <c r="BH618" s="136"/>
      <c r="BI618" s="136"/>
      <c r="BJ618" s="136"/>
      <c r="BK618" s="136"/>
      <c r="BL618" s="136"/>
      <c r="BM618" s="136"/>
      <c r="BN618" s="136"/>
      <c r="BO618" s="136"/>
      <c r="BP618" s="136"/>
      <c r="BQ618" s="136"/>
      <c r="BR618" s="136"/>
      <c r="BS618" s="136"/>
      <c r="BT618" s="136"/>
      <c r="BU618" s="136"/>
      <c r="BV618" s="136"/>
      <c r="BW618" s="136"/>
      <c r="BX618" s="136"/>
      <c r="BY618" s="136"/>
      <c r="BZ618" s="136"/>
      <c r="CA618" s="136"/>
      <c r="CB618" s="136"/>
      <c r="CC618" s="136"/>
      <c r="CD618" s="136"/>
      <c r="CE618" s="136"/>
      <c r="CF618" s="211"/>
      <c r="CG618" s="136"/>
      <c r="CH618" s="136"/>
      <c r="CI618" s="136"/>
      <c r="CJ618" s="136"/>
      <c r="CK618" s="136"/>
      <c r="CL618" s="136"/>
      <c r="CM618" s="136"/>
      <c r="CN618" s="136"/>
      <c r="CO618" s="136"/>
      <c r="CP618" s="136"/>
      <c r="CQ618" s="136"/>
      <c r="CR618" s="136"/>
      <c r="CS618" s="136"/>
      <c r="CT618" s="136"/>
      <c r="CU618" s="136"/>
      <c r="CV618" s="136"/>
      <c r="CW618" s="136"/>
      <c r="CX618" s="136"/>
      <c r="CY618" s="136"/>
      <c r="CZ618" s="136"/>
      <c r="DA618" s="136"/>
      <c r="DB618" s="136"/>
      <c r="DC618" s="211"/>
      <c r="DD618" s="136"/>
      <c r="DE618" s="136"/>
      <c r="DF618" s="136"/>
      <c r="DG618" s="136"/>
      <c r="DH618" s="136"/>
      <c r="DI618" s="136"/>
      <c r="DJ618" s="136"/>
      <c r="DK618" s="136"/>
      <c r="DL618" s="136"/>
      <c r="DM618" s="136"/>
      <c r="DN618" s="136"/>
      <c r="DO618" s="136"/>
      <c r="DP618" s="136"/>
      <c r="DQ618" s="136"/>
      <c r="DR618" s="136"/>
      <c r="DS618" s="136"/>
      <c r="DT618" s="136"/>
      <c r="DU618" s="136"/>
      <c r="DV618" s="136"/>
      <c r="DW618" s="136"/>
      <c r="DX618" s="136"/>
    </row>
    <row r="619" spans="1:128" ht="12.75" customHeight="1">
      <c r="A619" s="136"/>
      <c r="B619" s="136"/>
      <c r="C619" s="136"/>
      <c r="D619" s="136"/>
      <c r="E619" s="136"/>
      <c r="F619" s="136"/>
      <c r="G619" s="136"/>
      <c r="H619" s="136"/>
      <c r="I619" s="136"/>
      <c r="J619" s="136"/>
      <c r="K619" s="136"/>
      <c r="L619" s="136"/>
      <c r="M619" s="136"/>
      <c r="N619" s="136"/>
      <c r="O619" s="136"/>
      <c r="P619" s="136"/>
      <c r="Q619" s="136"/>
      <c r="R619" s="136"/>
      <c r="S619" s="136"/>
      <c r="T619" s="136"/>
      <c r="U619" s="136"/>
      <c r="V619" s="136"/>
      <c r="W619" s="136"/>
      <c r="X619" s="136"/>
      <c r="Y619" s="136"/>
      <c r="Z619" s="136"/>
      <c r="AA619" s="136"/>
      <c r="AB619" s="136"/>
      <c r="AC619" s="136"/>
      <c r="AD619" s="136"/>
      <c r="AE619" s="136"/>
      <c r="AF619" s="136"/>
      <c r="AG619" s="136"/>
      <c r="AH619" s="136"/>
      <c r="AI619" s="136"/>
      <c r="AJ619" s="136"/>
      <c r="AK619" s="136"/>
      <c r="AL619" s="136"/>
      <c r="AM619" s="136"/>
      <c r="AN619" s="136"/>
      <c r="AO619" s="136"/>
      <c r="AP619" s="136"/>
      <c r="AQ619" s="136"/>
      <c r="AR619" s="211"/>
      <c r="AS619" s="136"/>
      <c r="AT619" s="136"/>
      <c r="AU619" s="136"/>
      <c r="AV619" s="136"/>
      <c r="AW619" s="136"/>
      <c r="AX619" s="136"/>
      <c r="AY619" s="136"/>
      <c r="AZ619" s="136"/>
      <c r="BA619" s="136"/>
      <c r="BB619" s="136"/>
      <c r="BC619" s="136"/>
      <c r="BD619" s="136"/>
      <c r="BE619" s="136"/>
      <c r="BF619" s="136"/>
      <c r="BG619" s="136"/>
      <c r="BH619" s="136"/>
      <c r="BI619" s="136"/>
      <c r="BJ619" s="136"/>
      <c r="BK619" s="136"/>
      <c r="BL619" s="136"/>
      <c r="BM619" s="136"/>
      <c r="BN619" s="136"/>
      <c r="BO619" s="136"/>
      <c r="BP619" s="136"/>
      <c r="BQ619" s="136"/>
      <c r="BR619" s="136"/>
      <c r="BS619" s="136"/>
      <c r="BT619" s="136"/>
      <c r="BU619" s="136"/>
      <c r="BV619" s="136"/>
      <c r="BW619" s="136"/>
      <c r="BX619" s="136"/>
      <c r="BY619" s="136"/>
      <c r="BZ619" s="136"/>
      <c r="CA619" s="136"/>
      <c r="CB619" s="136"/>
      <c r="CC619" s="136"/>
      <c r="CD619" s="136"/>
      <c r="CE619" s="136"/>
      <c r="CF619" s="211"/>
      <c r="CG619" s="136"/>
      <c r="CH619" s="136"/>
      <c r="CI619" s="136"/>
      <c r="CJ619" s="136"/>
      <c r="CK619" s="136"/>
      <c r="CL619" s="136"/>
      <c r="CM619" s="136"/>
      <c r="CN619" s="136"/>
      <c r="CO619" s="136"/>
      <c r="CP619" s="136"/>
      <c r="CQ619" s="136"/>
      <c r="CR619" s="136"/>
      <c r="CS619" s="136"/>
      <c r="CT619" s="136"/>
      <c r="CU619" s="136"/>
      <c r="CV619" s="136"/>
      <c r="CW619" s="136"/>
      <c r="CX619" s="136"/>
      <c r="CY619" s="136"/>
      <c r="CZ619" s="136"/>
      <c r="DA619" s="136"/>
      <c r="DB619" s="136"/>
      <c r="DC619" s="211"/>
      <c r="DD619" s="136"/>
      <c r="DE619" s="136"/>
      <c r="DF619" s="136"/>
      <c r="DG619" s="136"/>
      <c r="DH619" s="136"/>
      <c r="DI619" s="136"/>
      <c r="DJ619" s="136"/>
      <c r="DK619" s="136"/>
      <c r="DL619" s="136"/>
      <c r="DM619" s="136"/>
      <c r="DN619" s="136"/>
      <c r="DO619" s="136"/>
      <c r="DP619" s="136"/>
      <c r="DQ619" s="136"/>
      <c r="DR619" s="136"/>
      <c r="DS619" s="136"/>
      <c r="DT619" s="136"/>
      <c r="DU619" s="136"/>
      <c r="DV619" s="136"/>
      <c r="DW619" s="136"/>
      <c r="DX619" s="136"/>
    </row>
    <row r="620" spans="1:128" ht="12.75" customHeight="1">
      <c r="A620" s="136"/>
      <c r="B620" s="136"/>
      <c r="C620" s="136"/>
      <c r="D620" s="136"/>
      <c r="E620" s="136"/>
      <c r="F620" s="136"/>
      <c r="G620" s="136"/>
      <c r="H620" s="136"/>
      <c r="I620" s="136"/>
      <c r="J620" s="136"/>
      <c r="K620" s="136"/>
      <c r="L620" s="136"/>
      <c r="M620" s="136"/>
      <c r="N620" s="136"/>
      <c r="O620" s="136"/>
      <c r="P620" s="136"/>
      <c r="Q620" s="136"/>
      <c r="R620" s="136"/>
      <c r="S620" s="136"/>
      <c r="T620" s="136"/>
      <c r="U620" s="136"/>
      <c r="V620" s="136"/>
      <c r="W620" s="136"/>
      <c r="X620" s="136"/>
      <c r="Y620" s="136"/>
      <c r="Z620" s="136"/>
      <c r="AA620" s="136"/>
      <c r="AB620" s="136"/>
      <c r="AC620" s="136"/>
      <c r="AD620" s="136"/>
      <c r="AE620" s="136"/>
      <c r="AF620" s="136"/>
      <c r="AG620" s="136"/>
      <c r="AH620" s="136"/>
      <c r="AI620" s="136"/>
      <c r="AJ620" s="136"/>
      <c r="AK620" s="136"/>
      <c r="AL620" s="136"/>
      <c r="AM620" s="136"/>
      <c r="AN620" s="136"/>
      <c r="AO620" s="136"/>
      <c r="AP620" s="136"/>
      <c r="AQ620" s="136"/>
      <c r="AR620" s="211"/>
      <c r="AS620" s="136"/>
      <c r="AT620" s="136"/>
      <c r="AU620" s="136"/>
      <c r="AV620" s="136"/>
      <c r="AW620" s="136"/>
      <c r="AX620" s="136"/>
      <c r="AY620" s="136"/>
      <c r="AZ620" s="136"/>
      <c r="BA620" s="136"/>
      <c r="BB620" s="136"/>
      <c r="BC620" s="136"/>
      <c r="BD620" s="136"/>
      <c r="BE620" s="136"/>
      <c r="BF620" s="136"/>
      <c r="BG620" s="136"/>
      <c r="BH620" s="136"/>
      <c r="BI620" s="136"/>
      <c r="BJ620" s="136"/>
      <c r="BK620" s="136"/>
      <c r="BL620" s="136"/>
      <c r="BM620" s="136"/>
      <c r="BN620" s="136"/>
      <c r="BO620" s="136"/>
      <c r="BP620" s="136"/>
      <c r="BQ620" s="136"/>
      <c r="BR620" s="136"/>
      <c r="BS620" s="136"/>
      <c r="BT620" s="136"/>
      <c r="BU620" s="136"/>
      <c r="BV620" s="136"/>
      <c r="BW620" s="136"/>
      <c r="BX620" s="136"/>
      <c r="BY620" s="136"/>
      <c r="BZ620" s="136"/>
      <c r="CA620" s="136"/>
      <c r="CB620" s="136"/>
      <c r="CC620" s="136"/>
      <c r="CD620" s="136"/>
      <c r="CE620" s="136"/>
      <c r="CF620" s="211"/>
      <c r="CG620" s="136"/>
      <c r="CH620" s="136"/>
      <c r="CI620" s="136"/>
      <c r="CJ620" s="136"/>
      <c r="CK620" s="136"/>
      <c r="CL620" s="136"/>
      <c r="CM620" s="136"/>
      <c r="CN620" s="136"/>
      <c r="CO620" s="136"/>
      <c r="CP620" s="136"/>
      <c r="CQ620" s="136"/>
      <c r="CR620" s="136"/>
      <c r="CS620" s="136"/>
      <c r="CT620" s="136"/>
      <c r="CU620" s="136"/>
      <c r="CV620" s="136"/>
      <c r="CW620" s="136"/>
      <c r="CX620" s="136"/>
      <c r="CY620" s="136"/>
      <c r="CZ620" s="136"/>
      <c r="DA620" s="136"/>
      <c r="DB620" s="136"/>
      <c r="DC620" s="211"/>
      <c r="DD620" s="136"/>
      <c r="DE620" s="136"/>
      <c r="DF620" s="136"/>
      <c r="DG620" s="136"/>
      <c r="DH620" s="136"/>
      <c r="DI620" s="136"/>
      <c r="DJ620" s="136"/>
      <c r="DK620" s="136"/>
      <c r="DL620" s="136"/>
      <c r="DM620" s="136"/>
      <c r="DN620" s="136"/>
      <c r="DO620" s="136"/>
      <c r="DP620" s="136"/>
      <c r="DQ620" s="136"/>
      <c r="DR620" s="136"/>
      <c r="DS620" s="136"/>
      <c r="DT620" s="136"/>
      <c r="DU620" s="136"/>
      <c r="DV620" s="136"/>
      <c r="DW620" s="136"/>
      <c r="DX620" s="136"/>
    </row>
    <row r="621" spans="1:128" ht="12.75" customHeight="1">
      <c r="A621" s="136"/>
      <c r="B621" s="136"/>
      <c r="C621" s="136"/>
      <c r="D621" s="136"/>
      <c r="E621" s="136"/>
      <c r="F621" s="136"/>
      <c r="G621" s="136"/>
      <c r="H621" s="136"/>
      <c r="I621" s="136"/>
      <c r="J621" s="136"/>
      <c r="K621" s="136"/>
      <c r="L621" s="136"/>
      <c r="M621" s="136"/>
      <c r="N621" s="136"/>
      <c r="O621" s="136"/>
      <c r="P621" s="136"/>
      <c r="Q621" s="136"/>
      <c r="R621" s="136"/>
      <c r="S621" s="136"/>
      <c r="T621" s="136"/>
      <c r="U621" s="136"/>
      <c r="V621" s="136"/>
      <c r="W621" s="136"/>
      <c r="X621" s="136"/>
      <c r="Y621" s="136"/>
      <c r="Z621" s="136"/>
      <c r="AA621" s="136"/>
      <c r="AB621" s="136"/>
      <c r="AC621" s="136"/>
      <c r="AD621" s="136"/>
      <c r="AE621" s="136"/>
      <c r="AF621" s="136"/>
      <c r="AG621" s="136"/>
      <c r="AH621" s="136"/>
      <c r="AI621" s="136"/>
      <c r="AJ621" s="136"/>
      <c r="AK621" s="136"/>
      <c r="AL621" s="136"/>
      <c r="AM621" s="136"/>
      <c r="AN621" s="136"/>
      <c r="AO621" s="136"/>
      <c r="AP621" s="136"/>
      <c r="AQ621" s="136"/>
      <c r="AR621" s="211"/>
      <c r="AS621" s="136"/>
      <c r="AT621" s="136"/>
      <c r="AU621" s="136"/>
      <c r="AV621" s="136"/>
      <c r="AW621" s="136"/>
      <c r="AX621" s="136"/>
      <c r="AY621" s="136"/>
      <c r="AZ621" s="136"/>
      <c r="BA621" s="136"/>
      <c r="BB621" s="136"/>
      <c r="BC621" s="136"/>
      <c r="BD621" s="136"/>
      <c r="BE621" s="136"/>
      <c r="BF621" s="136"/>
      <c r="BG621" s="136"/>
      <c r="BH621" s="136"/>
      <c r="BI621" s="136"/>
      <c r="BJ621" s="136"/>
      <c r="BK621" s="136"/>
      <c r="BL621" s="136"/>
      <c r="BM621" s="136"/>
      <c r="BN621" s="136"/>
      <c r="BO621" s="136"/>
      <c r="BP621" s="136"/>
      <c r="BQ621" s="136"/>
      <c r="BR621" s="136"/>
      <c r="BS621" s="136"/>
      <c r="BT621" s="136"/>
      <c r="BU621" s="136"/>
      <c r="BV621" s="136"/>
      <c r="BW621" s="136"/>
      <c r="BX621" s="136"/>
      <c r="BY621" s="136"/>
      <c r="BZ621" s="136"/>
      <c r="CA621" s="136"/>
      <c r="CB621" s="136"/>
      <c r="CC621" s="136"/>
      <c r="CD621" s="136"/>
      <c r="CE621" s="136"/>
      <c r="CF621" s="211"/>
      <c r="CG621" s="136"/>
      <c r="CH621" s="136"/>
      <c r="CI621" s="136"/>
      <c r="CJ621" s="136"/>
      <c r="CK621" s="136"/>
      <c r="CL621" s="136"/>
      <c r="CM621" s="136"/>
      <c r="CN621" s="136"/>
      <c r="CO621" s="136"/>
      <c r="CP621" s="136"/>
      <c r="CQ621" s="136"/>
      <c r="CR621" s="136"/>
      <c r="CS621" s="136"/>
      <c r="CT621" s="136"/>
      <c r="CU621" s="136"/>
      <c r="CV621" s="136"/>
      <c r="CW621" s="136"/>
      <c r="CX621" s="136"/>
      <c r="CY621" s="136"/>
      <c r="CZ621" s="136"/>
      <c r="DA621" s="136"/>
      <c r="DB621" s="136"/>
      <c r="DC621" s="211"/>
      <c r="DD621" s="136"/>
      <c r="DE621" s="136"/>
      <c r="DF621" s="136"/>
      <c r="DG621" s="136"/>
      <c r="DH621" s="136"/>
      <c r="DI621" s="136"/>
      <c r="DJ621" s="136"/>
      <c r="DK621" s="136"/>
      <c r="DL621" s="136"/>
      <c r="DM621" s="136"/>
      <c r="DN621" s="136"/>
      <c r="DO621" s="136"/>
      <c r="DP621" s="136"/>
      <c r="DQ621" s="136"/>
      <c r="DR621" s="136"/>
      <c r="DS621" s="136"/>
      <c r="DT621" s="136"/>
      <c r="DU621" s="136"/>
      <c r="DV621" s="136"/>
      <c r="DW621" s="136"/>
      <c r="DX621" s="136"/>
    </row>
    <row r="622" spans="1:128" ht="12.75" customHeight="1">
      <c r="A622" s="136"/>
      <c r="B622" s="136"/>
      <c r="C622" s="136"/>
      <c r="D622" s="136"/>
      <c r="E622" s="136"/>
      <c r="F622" s="136"/>
      <c r="G622" s="136"/>
      <c r="H622" s="136"/>
      <c r="I622" s="136"/>
      <c r="J622" s="136"/>
      <c r="K622" s="136"/>
      <c r="L622" s="136"/>
      <c r="M622" s="136"/>
      <c r="N622" s="136"/>
      <c r="O622" s="136"/>
      <c r="P622" s="136"/>
      <c r="Q622" s="136"/>
      <c r="R622" s="136"/>
      <c r="S622" s="136"/>
      <c r="T622" s="136"/>
      <c r="U622" s="136"/>
      <c r="V622" s="136"/>
      <c r="W622" s="136"/>
      <c r="X622" s="136"/>
      <c r="Y622" s="136"/>
      <c r="Z622" s="136"/>
      <c r="AA622" s="136"/>
      <c r="AB622" s="136"/>
      <c r="AC622" s="136"/>
      <c r="AD622" s="136"/>
      <c r="AE622" s="136"/>
      <c r="AF622" s="136"/>
      <c r="AG622" s="136"/>
      <c r="AH622" s="136"/>
      <c r="AI622" s="136"/>
      <c r="AJ622" s="136"/>
      <c r="AK622" s="136"/>
      <c r="AL622" s="136"/>
      <c r="AM622" s="136"/>
      <c r="AN622" s="136"/>
      <c r="AO622" s="136"/>
      <c r="AP622" s="136"/>
      <c r="AQ622" s="136"/>
      <c r="AR622" s="211"/>
      <c r="AS622" s="136"/>
      <c r="AT622" s="136"/>
      <c r="AU622" s="136"/>
      <c r="AV622" s="136"/>
      <c r="AW622" s="136"/>
      <c r="AX622" s="136"/>
      <c r="AY622" s="136"/>
      <c r="AZ622" s="136"/>
      <c r="BA622" s="136"/>
      <c r="BB622" s="136"/>
      <c r="BC622" s="136"/>
      <c r="BD622" s="136"/>
      <c r="BE622" s="136"/>
      <c r="BF622" s="136"/>
      <c r="BG622" s="136"/>
      <c r="BH622" s="136"/>
      <c r="BI622" s="136"/>
      <c r="BJ622" s="136"/>
      <c r="BK622" s="136"/>
      <c r="BL622" s="136"/>
      <c r="BM622" s="136"/>
      <c r="BN622" s="136"/>
      <c r="BO622" s="136"/>
      <c r="BP622" s="136"/>
      <c r="BQ622" s="136"/>
      <c r="BR622" s="136"/>
      <c r="BS622" s="136"/>
      <c r="BT622" s="136"/>
      <c r="BU622" s="136"/>
      <c r="BV622" s="136"/>
      <c r="BW622" s="136"/>
      <c r="BX622" s="136"/>
      <c r="BY622" s="136"/>
      <c r="BZ622" s="136"/>
      <c r="CA622" s="136"/>
      <c r="CB622" s="136"/>
      <c r="CC622" s="136"/>
      <c r="CD622" s="136"/>
      <c r="CE622" s="136"/>
      <c r="CF622" s="211"/>
      <c r="CG622" s="136"/>
      <c r="CH622" s="136"/>
      <c r="CI622" s="136"/>
      <c r="CJ622" s="136"/>
      <c r="CK622" s="136"/>
      <c r="CL622" s="136"/>
      <c r="CM622" s="136"/>
      <c r="CN622" s="136"/>
      <c r="CO622" s="136"/>
      <c r="CP622" s="136"/>
      <c r="CQ622" s="136"/>
      <c r="CR622" s="136"/>
      <c r="CS622" s="136"/>
      <c r="CT622" s="136"/>
      <c r="CU622" s="136"/>
      <c r="CV622" s="136"/>
      <c r="CW622" s="136"/>
      <c r="CX622" s="136"/>
      <c r="CY622" s="136"/>
      <c r="CZ622" s="136"/>
      <c r="DA622" s="136"/>
      <c r="DB622" s="136"/>
      <c r="DC622" s="211"/>
      <c r="DD622" s="136"/>
      <c r="DE622" s="136"/>
      <c r="DF622" s="136"/>
      <c r="DG622" s="136"/>
      <c r="DH622" s="136"/>
      <c r="DI622" s="136"/>
      <c r="DJ622" s="136"/>
      <c r="DK622" s="136"/>
      <c r="DL622" s="136"/>
      <c r="DM622" s="136"/>
      <c r="DN622" s="136"/>
      <c r="DO622" s="136"/>
      <c r="DP622" s="136"/>
      <c r="DQ622" s="136"/>
      <c r="DR622" s="136"/>
      <c r="DS622" s="136"/>
      <c r="DT622" s="136"/>
      <c r="DU622" s="136"/>
      <c r="DV622" s="136"/>
      <c r="DW622" s="136"/>
      <c r="DX622" s="136"/>
    </row>
    <row r="623" spans="1:128" ht="12.75" customHeight="1">
      <c r="A623" s="136"/>
      <c r="B623" s="136"/>
      <c r="C623" s="136"/>
      <c r="D623" s="136"/>
      <c r="E623" s="136"/>
      <c r="F623" s="136"/>
      <c r="G623" s="136"/>
      <c r="H623" s="136"/>
      <c r="I623" s="136"/>
      <c r="J623" s="136"/>
      <c r="K623" s="136"/>
      <c r="L623" s="136"/>
      <c r="M623" s="136"/>
      <c r="N623" s="136"/>
      <c r="O623" s="136"/>
      <c r="P623" s="136"/>
      <c r="Q623" s="136"/>
      <c r="R623" s="136"/>
      <c r="S623" s="136"/>
      <c r="T623" s="136"/>
      <c r="U623" s="136"/>
      <c r="V623" s="136"/>
      <c r="W623" s="136"/>
      <c r="X623" s="136"/>
      <c r="Y623" s="136"/>
      <c r="Z623" s="136"/>
      <c r="AA623" s="136"/>
      <c r="AB623" s="136"/>
      <c r="AC623" s="136"/>
      <c r="AD623" s="136"/>
      <c r="AE623" s="136"/>
      <c r="AF623" s="136"/>
      <c r="AG623" s="136"/>
      <c r="AH623" s="136"/>
      <c r="AI623" s="136"/>
      <c r="AJ623" s="136"/>
      <c r="AK623" s="136"/>
      <c r="AL623" s="136"/>
      <c r="AM623" s="136"/>
      <c r="AN623" s="136"/>
      <c r="AO623" s="136"/>
      <c r="AP623" s="136"/>
      <c r="AQ623" s="136"/>
      <c r="AR623" s="211"/>
      <c r="AS623" s="136"/>
      <c r="AT623" s="136"/>
      <c r="AU623" s="136"/>
      <c r="AV623" s="136"/>
      <c r="AW623" s="136"/>
      <c r="AX623" s="136"/>
      <c r="AY623" s="136"/>
      <c r="AZ623" s="136"/>
      <c r="BA623" s="136"/>
      <c r="BB623" s="136"/>
      <c r="BC623" s="136"/>
      <c r="BD623" s="136"/>
      <c r="BE623" s="136"/>
      <c r="BF623" s="136"/>
      <c r="BG623" s="136"/>
      <c r="BH623" s="136"/>
      <c r="BI623" s="136"/>
      <c r="BJ623" s="136"/>
      <c r="BK623" s="136"/>
      <c r="BL623" s="136"/>
      <c r="BM623" s="136"/>
      <c r="BN623" s="136"/>
      <c r="BO623" s="136"/>
      <c r="BP623" s="136"/>
      <c r="BQ623" s="136"/>
      <c r="BR623" s="136"/>
      <c r="BS623" s="136"/>
      <c r="BT623" s="136"/>
      <c r="BU623" s="136"/>
      <c r="BV623" s="136"/>
      <c r="BW623" s="136"/>
      <c r="BX623" s="136"/>
      <c r="BY623" s="136"/>
      <c r="BZ623" s="136"/>
      <c r="CA623" s="136"/>
      <c r="CB623" s="136"/>
      <c r="CC623" s="136"/>
      <c r="CD623" s="136"/>
      <c r="CE623" s="136"/>
      <c r="CF623" s="211"/>
      <c r="CG623" s="136"/>
      <c r="CH623" s="136"/>
      <c r="CI623" s="136"/>
      <c r="CJ623" s="136"/>
      <c r="CK623" s="136"/>
      <c r="CL623" s="136"/>
      <c r="CM623" s="136"/>
      <c r="CN623" s="136"/>
      <c r="CO623" s="136"/>
      <c r="CP623" s="136"/>
      <c r="CQ623" s="136"/>
      <c r="CR623" s="136"/>
      <c r="CS623" s="136"/>
      <c r="CT623" s="136"/>
      <c r="CU623" s="136"/>
      <c r="CV623" s="136"/>
      <c r="CW623" s="136"/>
      <c r="CX623" s="136"/>
      <c r="CY623" s="136"/>
      <c r="CZ623" s="136"/>
      <c r="DA623" s="136"/>
      <c r="DB623" s="136"/>
      <c r="DC623" s="211"/>
      <c r="DD623" s="136"/>
      <c r="DE623" s="136"/>
      <c r="DF623" s="136"/>
      <c r="DG623" s="136"/>
      <c r="DH623" s="136"/>
      <c r="DI623" s="136"/>
      <c r="DJ623" s="136"/>
      <c r="DK623" s="136"/>
      <c r="DL623" s="136"/>
      <c r="DM623" s="136"/>
      <c r="DN623" s="136"/>
      <c r="DO623" s="136"/>
      <c r="DP623" s="136"/>
      <c r="DQ623" s="136"/>
      <c r="DR623" s="136"/>
      <c r="DS623" s="136"/>
      <c r="DT623" s="136"/>
      <c r="DU623" s="136"/>
      <c r="DV623" s="136"/>
      <c r="DW623" s="136"/>
      <c r="DX623" s="136"/>
    </row>
    <row r="624" spans="1:128" ht="12.75" customHeight="1">
      <c r="A624" s="136"/>
      <c r="B624" s="136"/>
      <c r="C624" s="136"/>
      <c r="D624" s="136"/>
      <c r="E624" s="136"/>
      <c r="F624" s="136"/>
      <c r="G624" s="136"/>
      <c r="H624" s="136"/>
      <c r="I624" s="136"/>
      <c r="J624" s="136"/>
      <c r="K624" s="136"/>
      <c r="L624" s="136"/>
      <c r="M624" s="136"/>
      <c r="N624" s="136"/>
      <c r="O624" s="136"/>
      <c r="P624" s="136"/>
      <c r="Q624" s="136"/>
      <c r="R624" s="136"/>
      <c r="S624" s="136"/>
      <c r="T624" s="136"/>
      <c r="U624" s="136"/>
      <c r="V624" s="136"/>
      <c r="W624" s="136"/>
      <c r="X624" s="136"/>
      <c r="Y624" s="136"/>
      <c r="Z624" s="136"/>
      <c r="AA624" s="136"/>
      <c r="AB624" s="136"/>
      <c r="AC624" s="136"/>
      <c r="AD624" s="136"/>
      <c r="AE624" s="136"/>
      <c r="AF624" s="136"/>
      <c r="AG624" s="136"/>
      <c r="AH624" s="136"/>
      <c r="AI624" s="136"/>
      <c r="AJ624" s="136"/>
      <c r="AK624" s="136"/>
      <c r="AL624" s="136"/>
      <c r="AM624" s="136"/>
      <c r="AN624" s="136"/>
      <c r="AO624" s="136"/>
      <c r="AP624" s="136"/>
      <c r="AQ624" s="136"/>
      <c r="AR624" s="211"/>
      <c r="AS624" s="136"/>
      <c r="AT624" s="136"/>
      <c r="AU624" s="136"/>
      <c r="AV624" s="136"/>
      <c r="AW624" s="136"/>
      <c r="AX624" s="136"/>
      <c r="AY624" s="136"/>
      <c r="AZ624" s="136"/>
      <c r="BA624" s="136"/>
      <c r="BB624" s="136"/>
      <c r="BC624" s="136"/>
      <c r="BD624" s="136"/>
      <c r="BE624" s="136"/>
      <c r="BF624" s="136"/>
      <c r="BG624" s="136"/>
      <c r="BH624" s="136"/>
      <c r="BI624" s="136"/>
      <c r="BJ624" s="136"/>
      <c r="BK624" s="136"/>
      <c r="BL624" s="136"/>
      <c r="BM624" s="136"/>
      <c r="BN624" s="136"/>
      <c r="BO624" s="136"/>
      <c r="BP624" s="136"/>
      <c r="BQ624" s="136"/>
      <c r="BR624" s="136"/>
      <c r="BS624" s="136"/>
      <c r="BT624" s="136"/>
      <c r="BU624" s="136"/>
      <c r="BV624" s="136"/>
      <c r="BW624" s="136"/>
      <c r="BX624" s="136"/>
      <c r="BY624" s="136"/>
      <c r="BZ624" s="136"/>
      <c r="CA624" s="136"/>
      <c r="CB624" s="136"/>
      <c r="CC624" s="136"/>
      <c r="CD624" s="136"/>
      <c r="CE624" s="136"/>
      <c r="CF624" s="211"/>
      <c r="CG624" s="136"/>
      <c r="CH624" s="136"/>
      <c r="CI624" s="136"/>
      <c r="CJ624" s="136"/>
      <c r="CK624" s="136"/>
      <c r="CL624" s="136"/>
      <c r="CM624" s="136"/>
      <c r="CN624" s="136"/>
      <c r="CO624" s="136"/>
      <c r="CP624" s="136"/>
      <c r="CQ624" s="136"/>
      <c r="CR624" s="136"/>
      <c r="CS624" s="136"/>
      <c r="CT624" s="136"/>
      <c r="CU624" s="136"/>
      <c r="CV624" s="136"/>
      <c r="CW624" s="136"/>
      <c r="CX624" s="136"/>
      <c r="CY624" s="136"/>
      <c r="CZ624" s="136"/>
      <c r="DA624" s="136"/>
      <c r="DB624" s="136"/>
      <c r="DC624" s="211"/>
      <c r="DD624" s="136"/>
      <c r="DE624" s="136"/>
      <c r="DF624" s="136"/>
      <c r="DG624" s="136"/>
      <c r="DH624" s="136"/>
      <c r="DI624" s="136"/>
      <c r="DJ624" s="136"/>
      <c r="DK624" s="136"/>
      <c r="DL624" s="136"/>
      <c r="DM624" s="136"/>
      <c r="DN624" s="136"/>
      <c r="DO624" s="136"/>
      <c r="DP624" s="136"/>
      <c r="DQ624" s="136"/>
      <c r="DR624" s="136"/>
      <c r="DS624" s="136"/>
      <c r="DT624" s="136"/>
      <c r="DU624" s="136"/>
      <c r="DV624" s="136"/>
      <c r="DW624" s="136"/>
      <c r="DX624" s="136"/>
    </row>
    <row r="625" spans="1:128" ht="12.75" customHeight="1">
      <c r="A625" s="136"/>
      <c r="B625" s="136"/>
      <c r="C625" s="136"/>
      <c r="D625" s="136"/>
      <c r="E625" s="136"/>
      <c r="F625" s="136"/>
      <c r="G625" s="136"/>
      <c r="H625" s="136"/>
      <c r="I625" s="136"/>
      <c r="J625" s="136"/>
      <c r="K625" s="136"/>
      <c r="L625" s="136"/>
      <c r="M625" s="136"/>
      <c r="N625" s="136"/>
      <c r="O625" s="136"/>
      <c r="P625" s="136"/>
      <c r="Q625" s="136"/>
      <c r="R625" s="136"/>
      <c r="S625" s="136"/>
      <c r="T625" s="136"/>
      <c r="U625" s="136"/>
      <c r="V625" s="136"/>
      <c r="W625" s="136"/>
      <c r="X625" s="136"/>
      <c r="Y625" s="136"/>
      <c r="Z625" s="136"/>
      <c r="AA625" s="136"/>
      <c r="AB625" s="136"/>
      <c r="AC625" s="136"/>
      <c r="AD625" s="136"/>
      <c r="AE625" s="136"/>
      <c r="AF625" s="136"/>
      <c r="AG625" s="136"/>
      <c r="AH625" s="136"/>
      <c r="AI625" s="136"/>
      <c r="AJ625" s="136"/>
      <c r="AK625" s="136"/>
      <c r="AL625" s="136"/>
      <c r="AM625" s="136"/>
      <c r="AN625" s="136"/>
      <c r="AO625" s="136"/>
      <c r="AP625" s="136"/>
      <c r="AQ625" s="136"/>
      <c r="AR625" s="211"/>
      <c r="AS625" s="136"/>
      <c r="AT625" s="136"/>
      <c r="AU625" s="136"/>
      <c r="AV625" s="136"/>
      <c r="AW625" s="136"/>
      <c r="AX625" s="136"/>
      <c r="AY625" s="136"/>
      <c r="AZ625" s="136"/>
      <c r="BA625" s="136"/>
      <c r="BB625" s="136"/>
      <c r="BC625" s="136"/>
      <c r="BD625" s="136"/>
      <c r="BE625" s="136"/>
      <c r="BF625" s="136"/>
      <c r="BG625" s="136"/>
      <c r="BH625" s="136"/>
      <c r="BI625" s="136"/>
      <c r="BJ625" s="136"/>
      <c r="BK625" s="136"/>
      <c r="BL625" s="136"/>
      <c r="BM625" s="136"/>
      <c r="BN625" s="136"/>
      <c r="BO625" s="136"/>
      <c r="BP625" s="136"/>
      <c r="BQ625" s="136"/>
      <c r="BR625" s="136"/>
      <c r="BS625" s="136"/>
      <c r="BT625" s="136"/>
      <c r="BU625" s="136"/>
      <c r="BV625" s="136"/>
      <c r="BW625" s="136"/>
      <c r="BX625" s="136"/>
      <c r="BY625" s="136"/>
      <c r="BZ625" s="136"/>
      <c r="CA625" s="136"/>
      <c r="CB625" s="136"/>
      <c r="CC625" s="136"/>
      <c r="CD625" s="136"/>
      <c r="CE625" s="136"/>
      <c r="CF625" s="211"/>
      <c r="CG625" s="136"/>
      <c r="CH625" s="136"/>
      <c r="CI625" s="136"/>
      <c r="CJ625" s="136"/>
      <c r="CK625" s="136"/>
      <c r="CL625" s="136"/>
      <c r="CM625" s="136"/>
      <c r="CN625" s="136"/>
      <c r="CO625" s="136"/>
      <c r="CP625" s="136"/>
      <c r="CQ625" s="136"/>
      <c r="CR625" s="136"/>
      <c r="CS625" s="136"/>
      <c r="CT625" s="136"/>
      <c r="CU625" s="136"/>
      <c r="CV625" s="136"/>
      <c r="CW625" s="136"/>
      <c r="CX625" s="136"/>
      <c r="CY625" s="136"/>
      <c r="CZ625" s="136"/>
      <c r="DA625" s="136"/>
      <c r="DB625" s="136"/>
      <c r="DC625" s="211"/>
      <c r="DD625" s="136"/>
      <c r="DE625" s="136"/>
      <c r="DF625" s="136"/>
      <c r="DG625" s="136"/>
      <c r="DH625" s="136"/>
      <c r="DI625" s="136"/>
      <c r="DJ625" s="136"/>
      <c r="DK625" s="136"/>
      <c r="DL625" s="136"/>
      <c r="DM625" s="136"/>
      <c r="DN625" s="136"/>
      <c r="DO625" s="136"/>
      <c r="DP625" s="136"/>
      <c r="DQ625" s="136"/>
      <c r="DR625" s="136"/>
      <c r="DS625" s="136"/>
      <c r="DT625" s="136"/>
      <c r="DU625" s="136"/>
      <c r="DV625" s="136"/>
      <c r="DW625" s="136"/>
      <c r="DX625" s="136"/>
    </row>
    <row r="626" spans="1:128" ht="12.75" customHeight="1">
      <c r="A626" s="136"/>
      <c r="B626" s="136"/>
      <c r="C626" s="136"/>
      <c r="D626" s="136"/>
      <c r="E626" s="136"/>
      <c r="F626" s="136"/>
      <c r="G626" s="136"/>
      <c r="H626" s="136"/>
      <c r="I626" s="136"/>
      <c r="J626" s="136"/>
      <c r="K626" s="136"/>
      <c r="L626" s="136"/>
      <c r="M626" s="136"/>
      <c r="N626" s="136"/>
      <c r="O626" s="136"/>
      <c r="P626" s="136"/>
      <c r="Q626" s="136"/>
      <c r="R626" s="136"/>
      <c r="S626" s="136"/>
      <c r="T626" s="136"/>
      <c r="U626" s="136"/>
      <c r="V626" s="136"/>
      <c r="W626" s="136"/>
      <c r="X626" s="136"/>
      <c r="Y626" s="136"/>
      <c r="Z626" s="136"/>
      <c r="AA626" s="136"/>
      <c r="AB626" s="136"/>
      <c r="AC626" s="136"/>
      <c r="AD626" s="136"/>
      <c r="AE626" s="136"/>
      <c r="AF626" s="136"/>
      <c r="AG626" s="136"/>
      <c r="AH626" s="136"/>
      <c r="AI626" s="136"/>
      <c r="AJ626" s="136"/>
      <c r="AK626" s="136"/>
      <c r="AL626" s="136"/>
      <c r="AM626" s="136"/>
      <c r="AN626" s="136"/>
      <c r="AO626" s="136"/>
      <c r="AP626" s="136"/>
      <c r="AQ626" s="136"/>
      <c r="AR626" s="211"/>
      <c r="AS626" s="136"/>
      <c r="AT626" s="136"/>
      <c r="AU626" s="136"/>
      <c r="AV626" s="136"/>
      <c r="AW626" s="136"/>
      <c r="AX626" s="136"/>
      <c r="AY626" s="136"/>
      <c r="AZ626" s="136"/>
      <c r="BA626" s="136"/>
      <c r="BB626" s="136"/>
      <c r="BC626" s="136"/>
      <c r="BD626" s="136"/>
      <c r="BE626" s="136"/>
      <c r="BF626" s="136"/>
      <c r="BG626" s="136"/>
      <c r="BH626" s="136"/>
      <c r="BI626" s="136"/>
      <c r="BJ626" s="136"/>
      <c r="BK626" s="136"/>
      <c r="BL626" s="136"/>
      <c r="BM626" s="136"/>
      <c r="BN626" s="136"/>
      <c r="BO626" s="136"/>
      <c r="BP626" s="136"/>
      <c r="BQ626" s="136"/>
      <c r="BR626" s="136"/>
      <c r="BS626" s="136"/>
      <c r="BT626" s="136"/>
      <c r="BU626" s="136"/>
      <c r="BV626" s="136"/>
      <c r="BW626" s="136"/>
      <c r="BX626" s="136"/>
      <c r="BY626" s="136"/>
      <c r="BZ626" s="136"/>
      <c r="CA626" s="136"/>
      <c r="CB626" s="136"/>
      <c r="CC626" s="136"/>
      <c r="CD626" s="136"/>
      <c r="CE626" s="136"/>
      <c r="CF626" s="211"/>
      <c r="CG626" s="136"/>
      <c r="CH626" s="136"/>
      <c r="CI626" s="136"/>
      <c r="CJ626" s="136"/>
      <c r="CK626" s="136"/>
      <c r="CL626" s="136"/>
      <c r="CM626" s="136"/>
      <c r="CN626" s="136"/>
      <c r="CO626" s="136"/>
      <c r="CP626" s="136"/>
      <c r="CQ626" s="136"/>
      <c r="CR626" s="136"/>
      <c r="CS626" s="136"/>
      <c r="CT626" s="136"/>
      <c r="CU626" s="136"/>
      <c r="CV626" s="136"/>
      <c r="CW626" s="136"/>
      <c r="CX626" s="136"/>
      <c r="CY626" s="136"/>
      <c r="CZ626" s="136"/>
      <c r="DA626" s="136"/>
      <c r="DB626" s="136"/>
      <c r="DC626" s="211"/>
      <c r="DD626" s="136"/>
      <c r="DE626" s="136"/>
      <c r="DF626" s="136"/>
      <c r="DG626" s="136"/>
      <c r="DH626" s="136"/>
      <c r="DI626" s="136"/>
      <c r="DJ626" s="136"/>
      <c r="DK626" s="136"/>
      <c r="DL626" s="136"/>
      <c r="DM626" s="136"/>
      <c r="DN626" s="136"/>
      <c r="DO626" s="136"/>
      <c r="DP626" s="136"/>
      <c r="DQ626" s="136"/>
      <c r="DR626" s="136"/>
      <c r="DS626" s="136"/>
      <c r="DT626" s="136"/>
      <c r="DU626" s="136"/>
      <c r="DV626" s="136"/>
      <c r="DW626" s="136"/>
      <c r="DX626" s="136"/>
    </row>
    <row r="627" spans="1:128" ht="12.75" customHeight="1">
      <c r="A627" s="136"/>
      <c r="B627" s="136"/>
      <c r="C627" s="136"/>
      <c r="D627" s="136"/>
      <c r="E627" s="136"/>
      <c r="F627" s="136"/>
      <c r="G627" s="136"/>
      <c r="H627" s="136"/>
      <c r="I627" s="136"/>
      <c r="J627" s="136"/>
      <c r="K627" s="136"/>
      <c r="L627" s="136"/>
      <c r="M627" s="136"/>
      <c r="N627" s="136"/>
      <c r="O627" s="136"/>
      <c r="P627" s="136"/>
      <c r="Q627" s="136"/>
      <c r="R627" s="136"/>
      <c r="S627" s="136"/>
      <c r="T627" s="136"/>
      <c r="U627" s="136"/>
      <c r="V627" s="136"/>
      <c r="W627" s="136"/>
      <c r="X627" s="136"/>
      <c r="Y627" s="136"/>
      <c r="Z627" s="136"/>
      <c r="AA627" s="136"/>
      <c r="AB627" s="136"/>
      <c r="AC627" s="136"/>
      <c r="AD627" s="136"/>
      <c r="AE627" s="136"/>
      <c r="AF627" s="136"/>
      <c r="AG627" s="136"/>
      <c r="AH627" s="136"/>
      <c r="AI627" s="136"/>
      <c r="AJ627" s="136"/>
      <c r="AK627" s="136"/>
      <c r="AL627" s="136"/>
      <c r="AM627" s="136"/>
      <c r="AN627" s="136"/>
      <c r="AO627" s="136"/>
      <c r="AP627" s="136"/>
      <c r="AQ627" s="136"/>
      <c r="AR627" s="211"/>
      <c r="AS627" s="136"/>
      <c r="AT627" s="136"/>
      <c r="AU627" s="136"/>
      <c r="AV627" s="136"/>
      <c r="AW627" s="136"/>
      <c r="AX627" s="136"/>
      <c r="AY627" s="136"/>
      <c r="AZ627" s="136"/>
      <c r="BA627" s="136"/>
      <c r="BB627" s="136"/>
      <c r="BC627" s="136"/>
      <c r="BD627" s="136"/>
      <c r="BE627" s="136"/>
      <c r="BF627" s="136"/>
      <c r="BG627" s="136"/>
      <c r="BH627" s="136"/>
      <c r="BI627" s="136"/>
      <c r="BJ627" s="136"/>
      <c r="BK627" s="136"/>
      <c r="BL627" s="136"/>
      <c r="BM627" s="136"/>
      <c r="BN627" s="136"/>
      <c r="BO627" s="136"/>
      <c r="BP627" s="136"/>
      <c r="BQ627" s="136"/>
      <c r="BR627" s="136"/>
      <c r="BS627" s="136"/>
      <c r="BT627" s="136"/>
      <c r="BU627" s="136"/>
      <c r="BV627" s="136"/>
      <c r="BW627" s="136"/>
      <c r="BX627" s="136"/>
      <c r="BY627" s="136"/>
      <c r="BZ627" s="136"/>
      <c r="CA627" s="136"/>
      <c r="CB627" s="136"/>
      <c r="CC627" s="136"/>
      <c r="CD627" s="136"/>
      <c r="CE627" s="136"/>
      <c r="CF627" s="211"/>
      <c r="CG627" s="136"/>
      <c r="CH627" s="136"/>
      <c r="CI627" s="136"/>
      <c r="CJ627" s="136"/>
      <c r="CK627" s="136"/>
      <c r="CL627" s="136"/>
      <c r="CM627" s="136"/>
      <c r="CN627" s="136"/>
      <c r="CO627" s="136"/>
      <c r="CP627" s="136"/>
      <c r="CQ627" s="136"/>
      <c r="CR627" s="136"/>
      <c r="CS627" s="136"/>
      <c r="CT627" s="136"/>
      <c r="CU627" s="136"/>
      <c r="CV627" s="136"/>
      <c r="CW627" s="136"/>
      <c r="CX627" s="136"/>
      <c r="CY627" s="136"/>
      <c r="CZ627" s="136"/>
      <c r="DA627" s="136"/>
      <c r="DB627" s="136"/>
      <c r="DC627" s="211"/>
      <c r="DD627" s="136"/>
      <c r="DE627" s="136"/>
      <c r="DF627" s="136"/>
      <c r="DG627" s="136"/>
      <c r="DH627" s="136"/>
      <c r="DI627" s="136"/>
      <c r="DJ627" s="136"/>
      <c r="DK627" s="136"/>
      <c r="DL627" s="136"/>
      <c r="DM627" s="136"/>
      <c r="DN627" s="136"/>
      <c r="DO627" s="136"/>
      <c r="DP627" s="136"/>
      <c r="DQ627" s="136"/>
      <c r="DR627" s="136"/>
      <c r="DS627" s="136"/>
      <c r="DT627" s="136"/>
      <c r="DU627" s="136"/>
      <c r="DV627" s="136"/>
      <c r="DW627" s="136"/>
      <c r="DX627" s="136"/>
    </row>
    <row r="628" spans="1:128" ht="12.75" customHeight="1">
      <c r="A628" s="136"/>
      <c r="B628" s="136"/>
      <c r="C628" s="136"/>
      <c r="D628" s="136"/>
      <c r="E628" s="136"/>
      <c r="F628" s="136"/>
      <c r="G628" s="136"/>
      <c r="H628" s="136"/>
      <c r="I628" s="136"/>
      <c r="J628" s="136"/>
      <c r="K628" s="136"/>
      <c r="L628" s="136"/>
      <c r="M628" s="136"/>
      <c r="N628" s="136"/>
      <c r="O628" s="136"/>
      <c r="P628" s="136"/>
      <c r="Q628" s="136"/>
      <c r="R628" s="136"/>
      <c r="S628" s="136"/>
      <c r="T628" s="136"/>
      <c r="U628" s="136"/>
      <c r="V628" s="136"/>
      <c r="W628" s="136"/>
      <c r="X628" s="136"/>
      <c r="Y628" s="136"/>
      <c r="Z628" s="136"/>
      <c r="AA628" s="136"/>
      <c r="AB628" s="136"/>
      <c r="AC628" s="136"/>
      <c r="AD628" s="136"/>
      <c r="AE628" s="136"/>
      <c r="AF628" s="136"/>
      <c r="AG628" s="136"/>
      <c r="AH628" s="136"/>
      <c r="AI628" s="136"/>
      <c r="AJ628" s="136"/>
      <c r="AK628" s="136"/>
      <c r="AL628" s="136"/>
      <c r="AM628" s="136"/>
      <c r="AN628" s="136"/>
      <c r="AO628" s="136"/>
      <c r="AP628" s="136"/>
      <c r="AQ628" s="136"/>
      <c r="AR628" s="211"/>
      <c r="AS628" s="136"/>
      <c r="AT628" s="136"/>
      <c r="AU628" s="136"/>
      <c r="AV628" s="136"/>
      <c r="AW628" s="136"/>
      <c r="AX628" s="136"/>
      <c r="AY628" s="136"/>
      <c r="AZ628" s="136"/>
      <c r="BA628" s="136"/>
      <c r="BB628" s="136"/>
      <c r="BC628" s="136"/>
      <c r="BD628" s="136"/>
      <c r="BE628" s="136"/>
      <c r="BF628" s="136"/>
      <c r="BG628" s="136"/>
      <c r="BH628" s="136"/>
      <c r="BI628" s="136"/>
      <c r="BJ628" s="136"/>
      <c r="BK628" s="136"/>
      <c r="BL628" s="136"/>
      <c r="BM628" s="136"/>
      <c r="BN628" s="136"/>
      <c r="BO628" s="136"/>
      <c r="BP628" s="136"/>
      <c r="BQ628" s="136"/>
      <c r="BR628" s="136"/>
      <c r="BS628" s="136"/>
      <c r="BT628" s="136"/>
      <c r="BU628" s="136"/>
      <c r="BV628" s="136"/>
      <c r="BW628" s="136"/>
      <c r="BX628" s="136"/>
      <c r="BY628" s="136"/>
      <c r="BZ628" s="136"/>
      <c r="CA628" s="136"/>
      <c r="CB628" s="136"/>
      <c r="CC628" s="136"/>
      <c r="CD628" s="136"/>
      <c r="CE628" s="136"/>
      <c r="CF628" s="211"/>
      <c r="CG628" s="136"/>
      <c r="CH628" s="136"/>
      <c r="CI628" s="136"/>
      <c r="CJ628" s="136"/>
      <c r="CK628" s="136"/>
      <c r="CL628" s="136"/>
      <c r="CM628" s="136"/>
      <c r="CN628" s="136"/>
      <c r="CO628" s="136"/>
      <c r="CP628" s="136"/>
      <c r="CQ628" s="136"/>
      <c r="CR628" s="136"/>
      <c r="CS628" s="136"/>
      <c r="CT628" s="136"/>
      <c r="CU628" s="136"/>
      <c r="CV628" s="136"/>
      <c r="CW628" s="136"/>
      <c r="CX628" s="136"/>
      <c r="CY628" s="136"/>
      <c r="CZ628" s="136"/>
      <c r="DA628" s="136"/>
      <c r="DB628" s="136"/>
      <c r="DC628" s="211"/>
      <c r="DD628" s="136"/>
      <c r="DE628" s="136"/>
      <c r="DF628" s="136"/>
      <c r="DG628" s="136"/>
      <c r="DH628" s="136"/>
      <c r="DI628" s="136"/>
      <c r="DJ628" s="136"/>
      <c r="DK628" s="136"/>
      <c r="DL628" s="136"/>
      <c r="DM628" s="136"/>
      <c r="DN628" s="136"/>
      <c r="DO628" s="136"/>
      <c r="DP628" s="136"/>
      <c r="DQ628" s="136"/>
      <c r="DR628" s="136"/>
      <c r="DS628" s="136"/>
      <c r="DT628" s="136"/>
      <c r="DU628" s="136"/>
      <c r="DV628" s="136"/>
      <c r="DW628" s="136"/>
      <c r="DX628" s="136"/>
    </row>
    <row r="629" spans="1:128" ht="12.75" customHeight="1">
      <c r="A629" s="136"/>
      <c r="B629" s="136"/>
      <c r="C629" s="136"/>
      <c r="D629" s="136"/>
      <c r="E629" s="136"/>
      <c r="F629" s="136"/>
      <c r="G629" s="136"/>
      <c r="H629" s="136"/>
      <c r="I629" s="136"/>
      <c r="J629" s="136"/>
      <c r="K629" s="136"/>
      <c r="L629" s="136"/>
      <c r="M629" s="136"/>
      <c r="N629" s="136"/>
      <c r="O629" s="136"/>
      <c r="P629" s="136"/>
      <c r="Q629" s="136"/>
      <c r="R629" s="136"/>
      <c r="S629" s="136"/>
      <c r="T629" s="136"/>
      <c r="U629" s="136"/>
      <c r="V629" s="136"/>
      <c r="W629" s="136"/>
      <c r="X629" s="136"/>
      <c r="Y629" s="136"/>
      <c r="Z629" s="136"/>
      <c r="AA629" s="136"/>
      <c r="AB629" s="136"/>
      <c r="AC629" s="136"/>
      <c r="AD629" s="136"/>
      <c r="AE629" s="136"/>
      <c r="AF629" s="136"/>
      <c r="AG629" s="136"/>
      <c r="AH629" s="136"/>
      <c r="AI629" s="136"/>
      <c r="AJ629" s="136"/>
      <c r="AK629" s="136"/>
      <c r="AL629" s="136"/>
      <c r="AM629" s="136"/>
      <c r="AN629" s="136"/>
      <c r="AO629" s="136"/>
      <c r="AP629" s="136"/>
      <c r="AQ629" s="136"/>
      <c r="AR629" s="211"/>
      <c r="AS629" s="136"/>
      <c r="AT629" s="136"/>
      <c r="AU629" s="136"/>
      <c r="AV629" s="136"/>
      <c r="AW629" s="136"/>
      <c r="AX629" s="136"/>
      <c r="AY629" s="136"/>
      <c r="AZ629" s="136"/>
      <c r="BA629" s="136"/>
      <c r="BB629" s="136"/>
      <c r="BC629" s="136"/>
      <c r="BD629" s="136"/>
      <c r="BE629" s="136"/>
      <c r="BF629" s="136"/>
      <c r="BG629" s="136"/>
      <c r="BH629" s="136"/>
      <c r="BI629" s="136"/>
      <c r="BJ629" s="136"/>
      <c r="BK629" s="136"/>
      <c r="BL629" s="136"/>
      <c r="BM629" s="136"/>
      <c r="BN629" s="136"/>
      <c r="BO629" s="136"/>
      <c r="BP629" s="136"/>
      <c r="BQ629" s="136"/>
      <c r="BR629" s="136"/>
      <c r="BS629" s="136"/>
      <c r="BT629" s="136"/>
      <c r="BU629" s="136"/>
      <c r="BV629" s="136"/>
      <c r="BW629" s="136"/>
      <c r="BX629" s="136"/>
      <c r="BY629" s="136"/>
      <c r="BZ629" s="136"/>
      <c r="CA629" s="136"/>
      <c r="CB629" s="136"/>
      <c r="CC629" s="136"/>
      <c r="CD629" s="136"/>
      <c r="CE629" s="136"/>
      <c r="CF629" s="211"/>
      <c r="CG629" s="136"/>
      <c r="CH629" s="136"/>
      <c r="CI629" s="136"/>
      <c r="CJ629" s="136"/>
      <c r="CK629" s="136"/>
      <c r="CL629" s="136"/>
      <c r="CM629" s="136"/>
      <c r="CN629" s="136"/>
      <c r="CO629" s="136"/>
      <c r="CP629" s="136"/>
      <c r="CQ629" s="136"/>
      <c r="CR629" s="136"/>
      <c r="CS629" s="136"/>
      <c r="CT629" s="136"/>
      <c r="CU629" s="136"/>
      <c r="CV629" s="136"/>
      <c r="CW629" s="136"/>
      <c r="CX629" s="136"/>
      <c r="CY629" s="136"/>
      <c r="CZ629" s="136"/>
      <c r="DA629" s="136"/>
      <c r="DB629" s="136"/>
      <c r="DC629" s="211"/>
      <c r="DD629" s="136"/>
      <c r="DE629" s="136"/>
      <c r="DF629" s="136"/>
      <c r="DG629" s="136"/>
      <c r="DH629" s="136"/>
      <c r="DI629" s="136"/>
      <c r="DJ629" s="136"/>
      <c r="DK629" s="136"/>
      <c r="DL629" s="136"/>
      <c r="DM629" s="136"/>
      <c r="DN629" s="136"/>
      <c r="DO629" s="136"/>
      <c r="DP629" s="136"/>
      <c r="DQ629" s="136"/>
      <c r="DR629" s="136"/>
      <c r="DS629" s="136"/>
      <c r="DT629" s="136"/>
      <c r="DU629" s="136"/>
      <c r="DV629" s="136"/>
      <c r="DW629" s="136"/>
      <c r="DX629" s="136"/>
    </row>
    <row r="630" spans="1:128" ht="12.75" customHeight="1">
      <c r="A630" s="136"/>
      <c r="B630" s="136"/>
      <c r="C630" s="136"/>
      <c r="D630" s="136"/>
      <c r="E630" s="136"/>
      <c r="F630" s="136"/>
      <c r="G630" s="136"/>
      <c r="H630" s="136"/>
      <c r="I630" s="136"/>
      <c r="J630" s="136"/>
      <c r="K630" s="136"/>
      <c r="L630" s="136"/>
      <c r="M630" s="136"/>
      <c r="N630" s="136"/>
      <c r="O630" s="136"/>
      <c r="P630" s="136"/>
      <c r="Q630" s="136"/>
      <c r="R630" s="136"/>
      <c r="S630" s="136"/>
      <c r="T630" s="136"/>
      <c r="U630" s="136"/>
      <c r="V630" s="136"/>
      <c r="W630" s="136"/>
      <c r="X630" s="136"/>
      <c r="Y630" s="136"/>
      <c r="Z630" s="136"/>
      <c r="AA630" s="136"/>
      <c r="AB630" s="136"/>
      <c r="AC630" s="136"/>
      <c r="AD630" s="136"/>
      <c r="AE630" s="136"/>
      <c r="AF630" s="136"/>
      <c r="AG630" s="136"/>
      <c r="AH630" s="136"/>
      <c r="AI630" s="136"/>
      <c r="AJ630" s="136"/>
      <c r="AK630" s="136"/>
      <c r="AL630" s="136"/>
      <c r="AM630" s="136"/>
      <c r="AN630" s="136"/>
      <c r="AO630" s="136"/>
      <c r="AP630" s="136"/>
      <c r="AQ630" s="136"/>
      <c r="AR630" s="211"/>
      <c r="AS630" s="136"/>
      <c r="AT630" s="136"/>
      <c r="AU630" s="136"/>
      <c r="AV630" s="136"/>
      <c r="AW630" s="136"/>
      <c r="AX630" s="136"/>
      <c r="AY630" s="136"/>
      <c r="AZ630" s="136"/>
      <c r="BA630" s="136"/>
      <c r="BB630" s="136"/>
      <c r="BC630" s="136"/>
      <c r="BD630" s="136"/>
      <c r="BE630" s="136"/>
      <c r="BF630" s="136"/>
      <c r="BG630" s="136"/>
      <c r="BH630" s="136"/>
      <c r="BI630" s="136"/>
      <c r="BJ630" s="136"/>
      <c r="BK630" s="136"/>
      <c r="BL630" s="136"/>
      <c r="BM630" s="136"/>
      <c r="BN630" s="136"/>
      <c r="BO630" s="136"/>
      <c r="BP630" s="136"/>
      <c r="BQ630" s="136"/>
      <c r="BR630" s="136"/>
      <c r="BS630" s="136"/>
      <c r="BT630" s="136"/>
      <c r="BU630" s="136"/>
      <c r="BV630" s="136"/>
      <c r="BW630" s="136"/>
      <c r="BX630" s="136"/>
      <c r="BY630" s="136"/>
      <c r="BZ630" s="136"/>
      <c r="CA630" s="136"/>
      <c r="CB630" s="136"/>
      <c r="CC630" s="136"/>
      <c r="CD630" s="136"/>
      <c r="CE630" s="136"/>
      <c r="CF630" s="211"/>
      <c r="CG630" s="136"/>
      <c r="CH630" s="136"/>
      <c r="CI630" s="136"/>
      <c r="CJ630" s="136"/>
      <c r="CK630" s="136"/>
      <c r="CL630" s="136"/>
      <c r="CM630" s="136"/>
      <c r="CN630" s="136"/>
      <c r="CO630" s="136"/>
      <c r="CP630" s="136"/>
      <c r="CQ630" s="136"/>
      <c r="CR630" s="136"/>
      <c r="CS630" s="136"/>
      <c r="CT630" s="136"/>
      <c r="CU630" s="136"/>
      <c r="CV630" s="136"/>
      <c r="CW630" s="136"/>
      <c r="CX630" s="136"/>
      <c r="CY630" s="136"/>
      <c r="CZ630" s="136"/>
      <c r="DA630" s="136"/>
      <c r="DB630" s="136"/>
      <c r="DC630" s="211"/>
      <c r="DD630" s="136"/>
      <c r="DE630" s="136"/>
      <c r="DF630" s="136"/>
      <c r="DG630" s="136"/>
      <c r="DH630" s="136"/>
      <c r="DI630" s="136"/>
      <c r="DJ630" s="136"/>
      <c r="DK630" s="136"/>
      <c r="DL630" s="136"/>
      <c r="DM630" s="136"/>
      <c r="DN630" s="136"/>
      <c r="DO630" s="136"/>
      <c r="DP630" s="136"/>
      <c r="DQ630" s="136"/>
      <c r="DR630" s="136"/>
      <c r="DS630" s="136"/>
      <c r="DT630" s="136"/>
      <c r="DU630" s="136"/>
      <c r="DV630" s="136"/>
      <c r="DW630" s="136"/>
      <c r="DX630" s="136"/>
    </row>
    <row r="631" spans="1:128" ht="12.75" customHeight="1">
      <c r="A631" s="136"/>
      <c r="B631" s="136"/>
      <c r="C631" s="136"/>
      <c r="D631" s="136"/>
      <c r="E631" s="136"/>
      <c r="F631" s="136"/>
      <c r="G631" s="136"/>
      <c r="H631" s="136"/>
      <c r="I631" s="136"/>
      <c r="J631" s="136"/>
      <c r="K631" s="136"/>
      <c r="L631" s="136"/>
      <c r="M631" s="136"/>
      <c r="N631" s="136"/>
      <c r="O631" s="136"/>
      <c r="P631" s="136"/>
      <c r="Q631" s="136"/>
      <c r="R631" s="136"/>
      <c r="S631" s="136"/>
      <c r="T631" s="136"/>
      <c r="U631" s="136"/>
      <c r="V631" s="136"/>
      <c r="W631" s="136"/>
      <c r="X631" s="136"/>
      <c r="Y631" s="136"/>
      <c r="Z631" s="136"/>
      <c r="AA631" s="136"/>
      <c r="AB631" s="136"/>
      <c r="AC631" s="136"/>
      <c r="AD631" s="136"/>
      <c r="AE631" s="136"/>
      <c r="AF631" s="136"/>
      <c r="AG631" s="136"/>
      <c r="AH631" s="136"/>
      <c r="AI631" s="136"/>
      <c r="AJ631" s="136"/>
      <c r="AK631" s="136"/>
      <c r="AL631" s="136"/>
      <c r="AM631" s="136"/>
      <c r="AN631" s="136"/>
      <c r="AO631" s="136"/>
      <c r="AP631" s="136"/>
      <c r="AQ631" s="136"/>
      <c r="AR631" s="211"/>
      <c r="AS631" s="136"/>
      <c r="AT631" s="136"/>
      <c r="AU631" s="136"/>
      <c r="AV631" s="136"/>
      <c r="AW631" s="136"/>
      <c r="AX631" s="136"/>
      <c r="AY631" s="136"/>
      <c r="AZ631" s="136"/>
      <c r="BA631" s="136"/>
      <c r="BB631" s="136"/>
      <c r="BC631" s="136"/>
      <c r="BD631" s="136"/>
      <c r="BE631" s="136"/>
      <c r="BF631" s="136"/>
      <c r="BG631" s="136"/>
      <c r="BH631" s="136"/>
      <c r="BI631" s="136"/>
      <c r="BJ631" s="136"/>
      <c r="BK631" s="136"/>
      <c r="BL631" s="136"/>
      <c r="BM631" s="136"/>
      <c r="BN631" s="136"/>
      <c r="BO631" s="136"/>
      <c r="BP631" s="136"/>
      <c r="BQ631" s="136"/>
      <c r="BR631" s="136"/>
      <c r="BS631" s="136"/>
      <c r="BT631" s="136"/>
      <c r="BU631" s="136"/>
      <c r="BV631" s="136"/>
      <c r="BW631" s="136"/>
      <c r="BX631" s="136"/>
      <c r="BY631" s="136"/>
      <c r="BZ631" s="136"/>
      <c r="CA631" s="136"/>
      <c r="CB631" s="136"/>
      <c r="CC631" s="136"/>
      <c r="CD631" s="136"/>
      <c r="CE631" s="136"/>
      <c r="CF631" s="211"/>
      <c r="CG631" s="136"/>
      <c r="CH631" s="136"/>
      <c r="CI631" s="136"/>
      <c r="CJ631" s="136"/>
      <c r="CK631" s="136"/>
      <c r="CL631" s="136"/>
      <c r="CM631" s="136"/>
      <c r="CN631" s="136"/>
      <c r="CO631" s="136"/>
      <c r="CP631" s="136"/>
      <c r="CQ631" s="136"/>
      <c r="CR631" s="136"/>
      <c r="CS631" s="136"/>
      <c r="CT631" s="136"/>
      <c r="CU631" s="136"/>
      <c r="CV631" s="136"/>
      <c r="CW631" s="136"/>
      <c r="CX631" s="136"/>
      <c r="CY631" s="136"/>
      <c r="CZ631" s="136"/>
      <c r="DA631" s="136"/>
      <c r="DB631" s="136"/>
      <c r="DC631" s="211"/>
      <c r="DD631" s="136"/>
      <c r="DE631" s="136"/>
      <c r="DF631" s="136"/>
      <c r="DG631" s="136"/>
      <c r="DH631" s="136"/>
      <c r="DI631" s="136"/>
      <c r="DJ631" s="136"/>
      <c r="DK631" s="136"/>
      <c r="DL631" s="136"/>
      <c r="DM631" s="136"/>
      <c r="DN631" s="136"/>
      <c r="DO631" s="136"/>
      <c r="DP631" s="136"/>
      <c r="DQ631" s="136"/>
      <c r="DR631" s="136"/>
      <c r="DS631" s="136"/>
      <c r="DT631" s="136"/>
      <c r="DU631" s="136"/>
      <c r="DV631" s="136"/>
      <c r="DW631" s="136"/>
      <c r="DX631" s="136"/>
    </row>
    <row r="632" spans="1:128" ht="12.75" customHeight="1">
      <c r="A632" s="136"/>
      <c r="B632" s="136"/>
      <c r="C632" s="136"/>
      <c r="D632" s="136"/>
      <c r="E632" s="136"/>
      <c r="F632" s="136"/>
      <c r="G632" s="136"/>
      <c r="H632" s="136"/>
      <c r="I632" s="136"/>
      <c r="J632" s="136"/>
      <c r="K632" s="136"/>
      <c r="L632" s="136"/>
      <c r="M632" s="136"/>
      <c r="N632" s="136"/>
      <c r="O632" s="136"/>
      <c r="P632" s="136"/>
      <c r="Q632" s="136"/>
      <c r="R632" s="136"/>
      <c r="S632" s="136"/>
      <c r="T632" s="136"/>
      <c r="U632" s="136"/>
      <c r="V632" s="136"/>
      <c r="W632" s="136"/>
      <c r="X632" s="136"/>
      <c r="Y632" s="136"/>
      <c r="Z632" s="136"/>
      <c r="AA632" s="136"/>
      <c r="AB632" s="136"/>
      <c r="AC632" s="136"/>
      <c r="AD632" s="136"/>
      <c r="AE632" s="136"/>
      <c r="AF632" s="136"/>
      <c r="AG632" s="136"/>
      <c r="AH632" s="136"/>
      <c r="AI632" s="136"/>
      <c r="AJ632" s="136"/>
      <c r="AK632" s="136"/>
      <c r="AL632" s="136"/>
      <c r="AM632" s="136"/>
      <c r="AN632" s="136"/>
      <c r="AO632" s="136"/>
      <c r="AP632" s="136"/>
      <c r="AQ632" s="136"/>
      <c r="AR632" s="211"/>
      <c r="AS632" s="136"/>
      <c r="AT632" s="136"/>
      <c r="AU632" s="136"/>
      <c r="AV632" s="136"/>
      <c r="AW632" s="136"/>
      <c r="AX632" s="136"/>
      <c r="AY632" s="136"/>
      <c r="AZ632" s="136"/>
      <c r="BA632" s="136"/>
      <c r="BB632" s="136"/>
      <c r="BC632" s="136"/>
      <c r="BD632" s="136"/>
      <c r="BE632" s="136"/>
      <c r="BF632" s="136"/>
      <c r="BG632" s="136"/>
      <c r="BH632" s="136"/>
      <c r="BI632" s="136"/>
      <c r="BJ632" s="136"/>
      <c r="BK632" s="136"/>
      <c r="BL632" s="136"/>
      <c r="BM632" s="136"/>
      <c r="BN632" s="136"/>
      <c r="BO632" s="136"/>
      <c r="BP632" s="136"/>
      <c r="BQ632" s="136"/>
      <c r="BR632" s="136"/>
      <c r="BS632" s="136"/>
      <c r="BT632" s="136"/>
      <c r="BU632" s="136"/>
      <c r="BV632" s="136"/>
      <c r="BW632" s="136"/>
      <c r="BX632" s="136"/>
      <c r="BY632" s="136"/>
      <c r="BZ632" s="136"/>
      <c r="CA632" s="136"/>
      <c r="CB632" s="136"/>
      <c r="CC632" s="136"/>
      <c r="CD632" s="136"/>
      <c r="CE632" s="136"/>
      <c r="CF632" s="211"/>
      <c r="CG632" s="136"/>
      <c r="CH632" s="136"/>
      <c r="CI632" s="136"/>
      <c r="CJ632" s="136"/>
      <c r="CK632" s="136"/>
      <c r="CL632" s="136"/>
      <c r="CM632" s="136"/>
      <c r="CN632" s="136"/>
      <c r="CO632" s="136"/>
      <c r="CP632" s="136"/>
      <c r="CQ632" s="136"/>
      <c r="CR632" s="136"/>
      <c r="CS632" s="136"/>
      <c r="CT632" s="136"/>
      <c r="CU632" s="136"/>
      <c r="CV632" s="136"/>
      <c r="CW632" s="136"/>
      <c r="CX632" s="136"/>
      <c r="CY632" s="136"/>
      <c r="CZ632" s="136"/>
      <c r="DA632" s="136"/>
      <c r="DB632" s="136"/>
      <c r="DC632" s="211"/>
      <c r="DD632" s="136"/>
      <c r="DE632" s="136"/>
      <c r="DF632" s="136"/>
      <c r="DG632" s="136"/>
      <c r="DH632" s="136"/>
      <c r="DI632" s="136"/>
      <c r="DJ632" s="136"/>
      <c r="DK632" s="136"/>
      <c r="DL632" s="136"/>
      <c r="DM632" s="136"/>
      <c r="DN632" s="136"/>
      <c r="DO632" s="136"/>
      <c r="DP632" s="136"/>
      <c r="DQ632" s="136"/>
      <c r="DR632" s="136"/>
      <c r="DS632" s="136"/>
      <c r="DT632" s="136"/>
      <c r="DU632" s="136"/>
      <c r="DV632" s="136"/>
      <c r="DW632" s="136"/>
      <c r="DX632" s="136"/>
    </row>
    <row r="633" spans="1:128" ht="12.75" customHeight="1">
      <c r="A633" s="136"/>
      <c r="B633" s="136"/>
      <c r="C633" s="136"/>
      <c r="D633" s="136"/>
      <c r="E633" s="136"/>
      <c r="F633" s="136"/>
      <c r="G633" s="136"/>
      <c r="H633" s="136"/>
      <c r="I633" s="136"/>
      <c r="J633" s="136"/>
      <c r="K633" s="136"/>
      <c r="L633" s="136"/>
      <c r="M633" s="136"/>
      <c r="N633" s="136"/>
      <c r="O633" s="136"/>
      <c r="P633" s="136"/>
      <c r="Q633" s="136"/>
      <c r="R633" s="136"/>
      <c r="S633" s="136"/>
      <c r="T633" s="136"/>
      <c r="U633" s="136"/>
      <c r="V633" s="136"/>
      <c r="W633" s="136"/>
      <c r="X633" s="136"/>
      <c r="Y633" s="136"/>
      <c r="Z633" s="136"/>
      <c r="AA633" s="136"/>
      <c r="AB633" s="136"/>
      <c r="AC633" s="136"/>
      <c r="AD633" s="136"/>
      <c r="AE633" s="136"/>
      <c r="AF633" s="136"/>
      <c r="AG633" s="136"/>
      <c r="AH633" s="136"/>
      <c r="AI633" s="136"/>
      <c r="AJ633" s="136"/>
      <c r="AK633" s="136"/>
      <c r="AL633" s="136"/>
      <c r="AM633" s="136"/>
      <c r="AN633" s="136"/>
      <c r="AO633" s="136"/>
      <c r="AP633" s="136"/>
      <c r="AQ633" s="136"/>
      <c r="AR633" s="211"/>
      <c r="AS633" s="136"/>
      <c r="AT633" s="136"/>
      <c r="AU633" s="136"/>
      <c r="AV633" s="136"/>
      <c r="AW633" s="136"/>
      <c r="AX633" s="136"/>
      <c r="AY633" s="136"/>
      <c r="AZ633" s="136"/>
      <c r="BA633" s="136"/>
      <c r="BB633" s="136"/>
      <c r="BC633" s="136"/>
      <c r="BD633" s="136"/>
      <c r="BE633" s="136"/>
      <c r="BF633" s="136"/>
      <c r="BG633" s="136"/>
      <c r="BH633" s="136"/>
      <c r="BI633" s="136"/>
      <c r="BJ633" s="136"/>
      <c r="BK633" s="136"/>
      <c r="BL633" s="136"/>
      <c r="BM633" s="136"/>
      <c r="BN633" s="136"/>
      <c r="BO633" s="136"/>
      <c r="BP633" s="136"/>
      <c r="BQ633" s="136"/>
      <c r="BR633" s="136"/>
      <c r="BS633" s="136"/>
      <c r="BT633" s="136"/>
      <c r="BU633" s="136"/>
      <c r="BV633" s="136"/>
      <c r="BW633" s="136"/>
      <c r="BX633" s="136"/>
      <c r="BY633" s="136"/>
      <c r="BZ633" s="136"/>
      <c r="CA633" s="136"/>
      <c r="CB633" s="136"/>
      <c r="CC633" s="136"/>
      <c r="CD633" s="136"/>
      <c r="CE633" s="136"/>
      <c r="CF633" s="211"/>
      <c r="CG633" s="136"/>
      <c r="CH633" s="136"/>
      <c r="CI633" s="136"/>
      <c r="CJ633" s="136"/>
      <c r="CK633" s="136"/>
      <c r="CL633" s="136"/>
      <c r="CM633" s="136"/>
      <c r="CN633" s="136"/>
      <c r="CO633" s="136"/>
      <c r="CP633" s="136"/>
      <c r="CQ633" s="136"/>
      <c r="CR633" s="136"/>
      <c r="CS633" s="136"/>
      <c r="CT633" s="136"/>
      <c r="CU633" s="136"/>
      <c r="CV633" s="136"/>
      <c r="CW633" s="136"/>
      <c r="CX633" s="136"/>
      <c r="CY633" s="136"/>
      <c r="CZ633" s="136"/>
      <c r="DA633" s="136"/>
      <c r="DB633" s="136"/>
      <c r="DC633" s="211"/>
      <c r="DD633" s="136"/>
      <c r="DE633" s="136"/>
      <c r="DF633" s="136"/>
      <c r="DG633" s="136"/>
      <c r="DH633" s="136"/>
      <c r="DI633" s="136"/>
      <c r="DJ633" s="136"/>
      <c r="DK633" s="136"/>
      <c r="DL633" s="136"/>
      <c r="DM633" s="136"/>
      <c r="DN633" s="136"/>
      <c r="DO633" s="136"/>
      <c r="DP633" s="136"/>
      <c r="DQ633" s="136"/>
      <c r="DR633" s="136"/>
      <c r="DS633" s="136"/>
      <c r="DT633" s="136"/>
      <c r="DU633" s="136"/>
      <c r="DV633" s="136"/>
      <c r="DW633" s="136"/>
      <c r="DX633" s="136"/>
    </row>
    <row r="634" spans="1:128" ht="12.75" customHeight="1">
      <c r="A634" s="136"/>
      <c r="B634" s="136"/>
      <c r="C634" s="136"/>
      <c r="D634" s="136"/>
      <c r="E634" s="136"/>
      <c r="F634" s="136"/>
      <c r="G634" s="136"/>
      <c r="H634" s="136"/>
      <c r="I634" s="136"/>
      <c r="J634" s="136"/>
      <c r="K634" s="136"/>
      <c r="L634" s="136"/>
      <c r="M634" s="136"/>
      <c r="N634" s="136"/>
      <c r="O634" s="136"/>
      <c r="P634" s="136"/>
      <c r="Q634" s="136"/>
      <c r="R634" s="136"/>
      <c r="S634" s="136"/>
      <c r="T634" s="136"/>
      <c r="U634" s="136"/>
      <c r="V634" s="136"/>
      <c r="W634" s="136"/>
      <c r="X634" s="136"/>
      <c r="Y634" s="136"/>
      <c r="Z634" s="136"/>
      <c r="AA634" s="136"/>
      <c r="AB634" s="136"/>
      <c r="AC634" s="136"/>
      <c r="AD634" s="136"/>
      <c r="AE634" s="136"/>
      <c r="AF634" s="136"/>
      <c r="AG634" s="136"/>
      <c r="AH634" s="136"/>
      <c r="AI634" s="136"/>
      <c r="AJ634" s="136"/>
      <c r="AK634" s="136"/>
      <c r="AL634" s="136"/>
      <c r="AM634" s="136"/>
      <c r="AN634" s="136"/>
      <c r="AO634" s="136"/>
      <c r="AP634" s="136"/>
      <c r="AQ634" s="136"/>
      <c r="AR634" s="211"/>
      <c r="AS634" s="136"/>
      <c r="AT634" s="136"/>
      <c r="AU634" s="136"/>
      <c r="AV634" s="136"/>
      <c r="AW634" s="136"/>
      <c r="AX634" s="136"/>
      <c r="AY634" s="136"/>
      <c r="AZ634" s="136"/>
      <c r="BA634" s="136"/>
      <c r="BB634" s="136"/>
      <c r="BC634" s="136"/>
      <c r="BD634" s="136"/>
      <c r="BE634" s="136"/>
      <c r="BF634" s="136"/>
      <c r="BG634" s="136"/>
      <c r="BH634" s="136"/>
      <c r="BI634" s="136"/>
      <c r="BJ634" s="136"/>
      <c r="BK634" s="136"/>
      <c r="BL634" s="136"/>
      <c r="BM634" s="136"/>
      <c r="BN634" s="136"/>
      <c r="BO634" s="136"/>
      <c r="BP634" s="136"/>
      <c r="BQ634" s="136"/>
      <c r="BR634" s="136"/>
      <c r="BS634" s="136"/>
      <c r="BT634" s="136"/>
      <c r="BU634" s="136"/>
      <c r="BV634" s="136"/>
      <c r="BW634" s="136"/>
      <c r="BX634" s="136"/>
      <c r="BY634" s="136"/>
      <c r="BZ634" s="136"/>
      <c r="CA634" s="136"/>
      <c r="CB634" s="136"/>
      <c r="CC634" s="136"/>
      <c r="CD634" s="136"/>
      <c r="CE634" s="136"/>
      <c r="CF634" s="211"/>
      <c r="CG634" s="136"/>
      <c r="CH634" s="136"/>
      <c r="CI634" s="136"/>
      <c r="CJ634" s="136"/>
      <c r="CK634" s="136"/>
      <c r="CL634" s="136"/>
      <c r="CM634" s="136"/>
      <c r="CN634" s="136"/>
      <c r="CO634" s="136"/>
      <c r="CP634" s="136"/>
      <c r="CQ634" s="136"/>
      <c r="CR634" s="136"/>
      <c r="CS634" s="136"/>
      <c r="CT634" s="136"/>
      <c r="CU634" s="136"/>
      <c r="CV634" s="136"/>
      <c r="CW634" s="136"/>
      <c r="CX634" s="136"/>
      <c r="CY634" s="136"/>
      <c r="CZ634" s="136"/>
      <c r="DA634" s="136"/>
      <c r="DB634" s="136"/>
      <c r="DC634" s="211"/>
      <c r="DD634" s="136"/>
      <c r="DE634" s="136"/>
      <c r="DF634" s="136"/>
      <c r="DG634" s="136"/>
      <c r="DH634" s="136"/>
      <c r="DI634" s="136"/>
      <c r="DJ634" s="136"/>
      <c r="DK634" s="136"/>
      <c r="DL634" s="136"/>
      <c r="DM634" s="136"/>
      <c r="DN634" s="136"/>
      <c r="DO634" s="136"/>
      <c r="DP634" s="136"/>
      <c r="DQ634" s="136"/>
      <c r="DR634" s="136"/>
      <c r="DS634" s="136"/>
      <c r="DT634" s="136"/>
      <c r="DU634" s="136"/>
      <c r="DV634" s="136"/>
      <c r="DW634" s="136"/>
      <c r="DX634" s="136"/>
    </row>
    <row r="635" spans="1:128" ht="12.75" customHeight="1">
      <c r="A635" s="136"/>
      <c r="B635" s="136"/>
      <c r="C635" s="136"/>
      <c r="D635" s="136"/>
      <c r="E635" s="136"/>
      <c r="F635" s="136"/>
      <c r="G635" s="136"/>
      <c r="H635" s="136"/>
      <c r="I635" s="136"/>
      <c r="J635" s="136"/>
      <c r="K635" s="136"/>
      <c r="L635" s="136"/>
      <c r="M635" s="136"/>
      <c r="N635" s="136"/>
      <c r="O635" s="136"/>
      <c r="P635" s="136"/>
      <c r="Q635" s="136"/>
      <c r="R635" s="136"/>
      <c r="S635" s="136"/>
      <c r="T635" s="136"/>
      <c r="U635" s="136"/>
      <c r="V635" s="136"/>
      <c r="W635" s="136"/>
      <c r="X635" s="136"/>
      <c r="Y635" s="136"/>
      <c r="Z635" s="136"/>
      <c r="AA635" s="136"/>
      <c r="AB635" s="136"/>
      <c r="AC635" s="136"/>
      <c r="AD635" s="136"/>
      <c r="AE635" s="136"/>
      <c r="AF635" s="136"/>
      <c r="AG635" s="136"/>
      <c r="AH635" s="136"/>
      <c r="AI635" s="136"/>
      <c r="AJ635" s="136"/>
      <c r="AK635" s="136"/>
      <c r="AL635" s="136"/>
      <c r="AM635" s="136"/>
      <c r="AN635" s="136"/>
      <c r="AO635" s="136"/>
      <c r="AP635" s="136"/>
      <c r="AQ635" s="136"/>
      <c r="AR635" s="211"/>
      <c r="AS635" s="136"/>
      <c r="AT635" s="136"/>
      <c r="AU635" s="136"/>
      <c r="AV635" s="136"/>
      <c r="AW635" s="136"/>
      <c r="AX635" s="136"/>
      <c r="AY635" s="136"/>
      <c r="AZ635" s="136"/>
      <c r="BA635" s="136"/>
      <c r="BB635" s="136"/>
      <c r="BC635" s="136"/>
      <c r="BD635" s="136"/>
      <c r="BE635" s="136"/>
      <c r="BF635" s="136"/>
      <c r="BG635" s="136"/>
      <c r="BH635" s="136"/>
      <c r="BI635" s="136"/>
      <c r="BJ635" s="136"/>
      <c r="BK635" s="136"/>
      <c r="BL635" s="136"/>
      <c r="BM635" s="136"/>
      <c r="BN635" s="136"/>
      <c r="BO635" s="136"/>
      <c r="BP635" s="136"/>
      <c r="BQ635" s="136"/>
      <c r="BR635" s="136"/>
      <c r="BS635" s="136"/>
      <c r="BT635" s="136"/>
      <c r="BU635" s="136"/>
      <c r="BV635" s="136"/>
      <c r="BW635" s="136"/>
      <c r="BX635" s="136"/>
      <c r="BY635" s="136"/>
      <c r="BZ635" s="136"/>
      <c r="CA635" s="136"/>
      <c r="CB635" s="136"/>
      <c r="CC635" s="136"/>
      <c r="CD635" s="136"/>
      <c r="CE635" s="136"/>
      <c r="CF635" s="211"/>
      <c r="CG635" s="136"/>
      <c r="CH635" s="136"/>
      <c r="CI635" s="136"/>
      <c r="CJ635" s="136"/>
      <c r="CK635" s="136"/>
      <c r="CL635" s="136"/>
      <c r="CM635" s="136"/>
      <c r="CN635" s="136"/>
      <c r="CO635" s="136"/>
      <c r="CP635" s="136"/>
      <c r="CQ635" s="136"/>
      <c r="CR635" s="136"/>
      <c r="CS635" s="136"/>
      <c r="CT635" s="136"/>
      <c r="CU635" s="136"/>
      <c r="CV635" s="136"/>
      <c r="CW635" s="136"/>
      <c r="CX635" s="136"/>
      <c r="CY635" s="136"/>
      <c r="CZ635" s="136"/>
      <c r="DA635" s="136"/>
      <c r="DB635" s="136"/>
      <c r="DC635" s="211"/>
      <c r="DD635" s="136"/>
      <c r="DE635" s="136"/>
      <c r="DF635" s="136"/>
      <c r="DG635" s="136"/>
      <c r="DH635" s="136"/>
      <c r="DI635" s="136"/>
      <c r="DJ635" s="136"/>
      <c r="DK635" s="136"/>
      <c r="DL635" s="136"/>
      <c r="DM635" s="136"/>
      <c r="DN635" s="136"/>
      <c r="DO635" s="136"/>
      <c r="DP635" s="136"/>
      <c r="DQ635" s="136"/>
      <c r="DR635" s="136"/>
      <c r="DS635" s="136"/>
      <c r="DT635" s="136"/>
      <c r="DU635" s="136"/>
      <c r="DV635" s="136"/>
      <c r="DW635" s="136"/>
      <c r="DX635" s="136"/>
    </row>
    <row r="636" spans="1:128" ht="12.75" customHeight="1">
      <c r="A636" s="136"/>
      <c r="B636" s="136"/>
      <c r="C636" s="136"/>
      <c r="D636" s="136"/>
      <c r="E636" s="136"/>
      <c r="F636" s="136"/>
      <c r="G636" s="136"/>
      <c r="H636" s="136"/>
      <c r="I636" s="136"/>
      <c r="J636" s="136"/>
      <c r="K636" s="136"/>
      <c r="L636" s="136"/>
      <c r="M636" s="136"/>
      <c r="N636" s="136"/>
      <c r="O636" s="136"/>
      <c r="P636" s="136"/>
      <c r="Q636" s="136"/>
      <c r="R636" s="136"/>
      <c r="S636" s="136"/>
      <c r="T636" s="136"/>
      <c r="U636" s="136"/>
      <c r="V636" s="136"/>
      <c r="W636" s="136"/>
      <c r="X636" s="136"/>
      <c r="Y636" s="136"/>
      <c r="Z636" s="136"/>
      <c r="AA636" s="136"/>
      <c r="AB636" s="136"/>
      <c r="AC636" s="136"/>
      <c r="AD636" s="136"/>
      <c r="AE636" s="136"/>
      <c r="AF636" s="136"/>
      <c r="AG636" s="136"/>
      <c r="AH636" s="136"/>
      <c r="AI636" s="136"/>
      <c r="AJ636" s="136"/>
      <c r="AK636" s="136"/>
      <c r="AL636" s="136"/>
      <c r="AM636" s="136"/>
      <c r="AN636" s="136"/>
      <c r="AO636" s="136"/>
      <c r="AP636" s="136"/>
      <c r="AQ636" s="136"/>
      <c r="AR636" s="211"/>
      <c r="AS636" s="136"/>
      <c r="AT636" s="136"/>
      <c r="AU636" s="136"/>
      <c r="AV636" s="136"/>
      <c r="AW636" s="136"/>
      <c r="AX636" s="136"/>
      <c r="AY636" s="136"/>
      <c r="AZ636" s="136"/>
      <c r="BA636" s="136"/>
      <c r="BB636" s="136"/>
      <c r="BC636" s="136"/>
      <c r="BD636" s="136"/>
      <c r="BE636" s="136"/>
      <c r="BF636" s="136"/>
      <c r="BG636" s="136"/>
      <c r="BH636" s="136"/>
      <c r="BI636" s="136"/>
      <c r="BJ636" s="136"/>
      <c r="BK636" s="136"/>
      <c r="BL636" s="136"/>
      <c r="BM636" s="136"/>
      <c r="BN636" s="136"/>
      <c r="BO636" s="136"/>
      <c r="BP636" s="136"/>
      <c r="BQ636" s="136"/>
      <c r="BR636" s="136"/>
      <c r="BS636" s="136"/>
      <c r="BT636" s="136"/>
      <c r="BU636" s="136"/>
      <c r="BV636" s="136"/>
      <c r="BW636" s="136"/>
      <c r="BX636" s="136"/>
      <c r="BY636" s="136"/>
      <c r="BZ636" s="136"/>
      <c r="CA636" s="136"/>
      <c r="CB636" s="136"/>
      <c r="CC636" s="136"/>
      <c r="CD636" s="136"/>
      <c r="CE636" s="136"/>
      <c r="CF636" s="211"/>
      <c r="CG636" s="136"/>
      <c r="CH636" s="136"/>
      <c r="CI636" s="136"/>
      <c r="CJ636" s="136"/>
      <c r="CK636" s="136"/>
      <c r="CL636" s="136"/>
      <c r="CM636" s="136"/>
      <c r="CN636" s="136"/>
      <c r="CO636" s="136"/>
      <c r="CP636" s="136"/>
      <c r="CQ636" s="136"/>
      <c r="CR636" s="136"/>
      <c r="CS636" s="136"/>
      <c r="CT636" s="136"/>
      <c r="CU636" s="136"/>
      <c r="CV636" s="136"/>
      <c r="CW636" s="136"/>
      <c r="CX636" s="136"/>
      <c r="CY636" s="136"/>
      <c r="CZ636" s="136"/>
      <c r="DA636" s="136"/>
      <c r="DB636" s="136"/>
      <c r="DC636" s="211"/>
      <c r="DD636" s="136"/>
      <c r="DE636" s="136"/>
      <c r="DF636" s="136"/>
      <c r="DG636" s="136"/>
      <c r="DH636" s="136"/>
      <c r="DI636" s="136"/>
      <c r="DJ636" s="136"/>
      <c r="DK636" s="136"/>
      <c r="DL636" s="136"/>
      <c r="DM636" s="136"/>
      <c r="DN636" s="136"/>
      <c r="DO636" s="136"/>
      <c r="DP636" s="136"/>
      <c r="DQ636" s="136"/>
      <c r="DR636" s="136"/>
      <c r="DS636" s="136"/>
      <c r="DT636" s="136"/>
      <c r="DU636" s="136"/>
      <c r="DV636" s="136"/>
      <c r="DW636" s="136"/>
      <c r="DX636" s="136"/>
    </row>
    <row r="637" spans="1:128" ht="12.75" customHeight="1">
      <c r="A637" s="136"/>
      <c r="B637" s="136"/>
      <c r="C637" s="136"/>
      <c r="D637" s="136"/>
      <c r="E637" s="136"/>
      <c r="F637" s="136"/>
      <c r="G637" s="136"/>
      <c r="H637" s="136"/>
      <c r="I637" s="136"/>
      <c r="J637" s="136"/>
      <c r="K637" s="136"/>
      <c r="L637" s="136"/>
      <c r="M637" s="136"/>
      <c r="N637" s="136"/>
      <c r="O637" s="136"/>
      <c r="P637" s="136"/>
      <c r="Q637" s="136"/>
      <c r="R637" s="136"/>
      <c r="S637" s="136"/>
      <c r="T637" s="136"/>
      <c r="U637" s="136"/>
      <c r="V637" s="136"/>
      <c r="W637" s="136"/>
      <c r="X637" s="136"/>
      <c r="Y637" s="136"/>
      <c r="Z637" s="136"/>
      <c r="AA637" s="136"/>
      <c r="AB637" s="136"/>
      <c r="AC637" s="136"/>
      <c r="AD637" s="136"/>
      <c r="AE637" s="136"/>
      <c r="AF637" s="136"/>
      <c r="AG637" s="136"/>
      <c r="AH637" s="136"/>
      <c r="AI637" s="136"/>
      <c r="AJ637" s="136"/>
      <c r="AK637" s="136"/>
      <c r="AL637" s="136"/>
      <c r="AM637" s="136"/>
      <c r="AN637" s="136"/>
      <c r="AO637" s="136"/>
      <c r="AP637" s="136"/>
      <c r="AQ637" s="136"/>
      <c r="AR637" s="211"/>
      <c r="AS637" s="136"/>
      <c r="AT637" s="136"/>
      <c r="AU637" s="136"/>
      <c r="AV637" s="136"/>
      <c r="AW637" s="136"/>
      <c r="AX637" s="136"/>
      <c r="AY637" s="136"/>
      <c r="AZ637" s="136"/>
      <c r="BA637" s="136"/>
      <c r="BB637" s="136"/>
      <c r="BC637" s="136"/>
      <c r="BD637" s="136"/>
      <c r="BE637" s="136"/>
      <c r="BF637" s="136"/>
      <c r="BG637" s="136"/>
      <c r="BH637" s="136"/>
      <c r="BI637" s="136"/>
      <c r="BJ637" s="136"/>
      <c r="BK637" s="136"/>
      <c r="BL637" s="136"/>
      <c r="BM637" s="136"/>
      <c r="BN637" s="136"/>
      <c r="BO637" s="136"/>
      <c r="BP637" s="136"/>
      <c r="BQ637" s="136"/>
      <c r="BR637" s="136"/>
      <c r="BS637" s="136"/>
      <c r="BT637" s="136"/>
      <c r="BU637" s="136"/>
      <c r="BV637" s="136"/>
      <c r="BW637" s="136"/>
      <c r="BX637" s="136"/>
      <c r="BY637" s="136"/>
      <c r="BZ637" s="136"/>
      <c r="CA637" s="136"/>
      <c r="CB637" s="136"/>
      <c r="CC637" s="136"/>
      <c r="CD637" s="136"/>
      <c r="CE637" s="136"/>
      <c r="CF637" s="211"/>
      <c r="CG637" s="136"/>
      <c r="CH637" s="136"/>
      <c r="CI637" s="136"/>
      <c r="CJ637" s="136"/>
      <c r="CK637" s="136"/>
      <c r="CL637" s="136"/>
      <c r="CM637" s="136"/>
      <c r="CN637" s="136"/>
      <c r="CO637" s="136"/>
      <c r="CP637" s="136"/>
      <c r="CQ637" s="136"/>
      <c r="CR637" s="136"/>
      <c r="CS637" s="136"/>
      <c r="CT637" s="136"/>
      <c r="CU637" s="136"/>
      <c r="CV637" s="136"/>
      <c r="CW637" s="136"/>
      <c r="CX637" s="136"/>
      <c r="CY637" s="136"/>
      <c r="CZ637" s="136"/>
      <c r="DA637" s="136"/>
      <c r="DB637" s="136"/>
      <c r="DC637" s="211"/>
      <c r="DD637" s="136"/>
      <c r="DE637" s="136"/>
      <c r="DF637" s="136"/>
      <c r="DG637" s="136"/>
      <c r="DH637" s="136"/>
      <c r="DI637" s="136"/>
      <c r="DJ637" s="136"/>
      <c r="DK637" s="136"/>
      <c r="DL637" s="136"/>
      <c r="DM637" s="136"/>
      <c r="DN637" s="136"/>
      <c r="DO637" s="136"/>
      <c r="DP637" s="136"/>
      <c r="DQ637" s="136"/>
      <c r="DR637" s="136"/>
      <c r="DS637" s="136"/>
      <c r="DT637" s="136"/>
      <c r="DU637" s="136"/>
      <c r="DV637" s="136"/>
      <c r="DW637" s="136"/>
      <c r="DX637" s="136"/>
    </row>
    <row r="638" spans="1:128" ht="12.75" customHeight="1">
      <c r="A638" s="136"/>
      <c r="B638" s="136"/>
      <c r="C638" s="136"/>
      <c r="D638" s="136"/>
      <c r="E638" s="136"/>
      <c r="F638" s="136"/>
      <c r="G638" s="136"/>
      <c r="H638" s="136"/>
      <c r="I638" s="136"/>
      <c r="J638" s="136"/>
      <c r="K638" s="136"/>
      <c r="L638" s="136"/>
      <c r="M638" s="136"/>
      <c r="N638" s="136"/>
      <c r="O638" s="136"/>
      <c r="P638" s="136"/>
      <c r="Q638" s="136"/>
      <c r="R638" s="136"/>
      <c r="S638" s="136"/>
      <c r="T638" s="136"/>
      <c r="U638" s="136"/>
      <c r="V638" s="136"/>
      <c r="W638" s="136"/>
      <c r="X638" s="136"/>
      <c r="Y638" s="136"/>
      <c r="Z638" s="136"/>
      <c r="AA638" s="136"/>
      <c r="AB638" s="136"/>
      <c r="AC638" s="136"/>
      <c r="AD638" s="136"/>
      <c r="AE638" s="136"/>
      <c r="AF638" s="136"/>
      <c r="AG638" s="136"/>
      <c r="AH638" s="136"/>
      <c r="AI638" s="136"/>
      <c r="AJ638" s="136"/>
      <c r="AK638" s="136"/>
      <c r="AL638" s="136"/>
      <c r="AM638" s="136"/>
      <c r="AN638" s="136"/>
      <c r="AO638" s="136"/>
      <c r="AP638" s="136"/>
      <c r="AQ638" s="136"/>
      <c r="AR638" s="211"/>
      <c r="AS638" s="136"/>
      <c r="AT638" s="136"/>
      <c r="AU638" s="136"/>
      <c r="AV638" s="136"/>
      <c r="AW638" s="136"/>
      <c r="AX638" s="136"/>
      <c r="AY638" s="136"/>
      <c r="AZ638" s="136"/>
      <c r="BA638" s="136"/>
      <c r="BB638" s="136"/>
      <c r="BC638" s="136"/>
      <c r="BD638" s="136"/>
      <c r="BE638" s="136"/>
      <c r="BF638" s="136"/>
      <c r="BG638" s="136"/>
      <c r="BH638" s="136"/>
      <c r="BI638" s="136"/>
      <c r="BJ638" s="136"/>
      <c r="BK638" s="136"/>
      <c r="BL638" s="136"/>
      <c r="BM638" s="136"/>
      <c r="BN638" s="136"/>
      <c r="BO638" s="136"/>
      <c r="BP638" s="136"/>
      <c r="BQ638" s="136"/>
      <c r="BR638" s="136"/>
      <c r="BS638" s="136"/>
      <c r="BT638" s="136"/>
      <c r="BU638" s="136"/>
      <c r="BV638" s="136"/>
      <c r="BW638" s="136"/>
      <c r="BX638" s="136"/>
      <c r="BY638" s="136"/>
      <c r="BZ638" s="136"/>
      <c r="CA638" s="136"/>
      <c r="CB638" s="136"/>
      <c r="CC638" s="136"/>
      <c r="CD638" s="136"/>
      <c r="CE638" s="136"/>
      <c r="CF638" s="211"/>
      <c r="CG638" s="136"/>
      <c r="CH638" s="136"/>
      <c r="CI638" s="136"/>
      <c r="CJ638" s="136"/>
      <c r="CK638" s="136"/>
      <c r="CL638" s="136"/>
      <c r="CM638" s="136"/>
      <c r="CN638" s="136"/>
      <c r="CO638" s="136"/>
      <c r="CP638" s="136"/>
      <c r="CQ638" s="136"/>
      <c r="CR638" s="136"/>
      <c r="CS638" s="136"/>
      <c r="CT638" s="136"/>
      <c r="CU638" s="136"/>
      <c r="CV638" s="136"/>
      <c r="CW638" s="136"/>
      <c r="CX638" s="136"/>
      <c r="CY638" s="136"/>
      <c r="CZ638" s="136"/>
      <c r="DA638" s="136"/>
      <c r="DB638" s="136"/>
      <c r="DC638" s="211"/>
      <c r="DD638" s="136"/>
      <c r="DE638" s="136"/>
      <c r="DF638" s="136"/>
      <c r="DG638" s="136"/>
      <c r="DH638" s="136"/>
      <c r="DI638" s="136"/>
      <c r="DJ638" s="136"/>
      <c r="DK638" s="136"/>
      <c r="DL638" s="136"/>
      <c r="DM638" s="136"/>
      <c r="DN638" s="136"/>
      <c r="DO638" s="136"/>
      <c r="DP638" s="136"/>
      <c r="DQ638" s="136"/>
      <c r="DR638" s="136"/>
      <c r="DS638" s="136"/>
      <c r="DT638" s="136"/>
      <c r="DU638" s="136"/>
      <c r="DV638" s="136"/>
      <c r="DW638" s="136"/>
      <c r="DX638" s="136"/>
    </row>
    <row r="639" spans="1:128" ht="12.75" customHeight="1">
      <c r="A639" s="136"/>
      <c r="B639" s="136"/>
      <c r="C639" s="136"/>
      <c r="D639" s="136"/>
      <c r="E639" s="136"/>
      <c r="F639" s="136"/>
      <c r="G639" s="136"/>
      <c r="H639" s="136"/>
      <c r="I639" s="136"/>
      <c r="J639" s="136"/>
      <c r="K639" s="136"/>
      <c r="L639" s="136"/>
      <c r="M639" s="136"/>
      <c r="N639" s="136"/>
      <c r="O639" s="136"/>
      <c r="P639" s="136"/>
      <c r="Q639" s="136"/>
      <c r="R639" s="136"/>
      <c r="S639" s="136"/>
      <c r="T639" s="136"/>
      <c r="U639" s="136"/>
      <c r="V639" s="136"/>
      <c r="W639" s="136"/>
      <c r="X639" s="136"/>
      <c r="Y639" s="136"/>
      <c r="Z639" s="136"/>
      <c r="AA639" s="136"/>
      <c r="AB639" s="136"/>
      <c r="AC639" s="136"/>
      <c r="AD639" s="136"/>
      <c r="AE639" s="136"/>
      <c r="AF639" s="136"/>
      <c r="AG639" s="136"/>
      <c r="AH639" s="136"/>
      <c r="AI639" s="136"/>
      <c r="AJ639" s="136"/>
      <c r="AK639" s="136"/>
      <c r="AL639" s="136"/>
      <c r="AM639" s="136"/>
      <c r="AN639" s="136"/>
      <c r="AO639" s="136"/>
      <c r="AP639" s="136"/>
      <c r="AQ639" s="136"/>
      <c r="AR639" s="211"/>
      <c r="AS639" s="136"/>
      <c r="AT639" s="136"/>
      <c r="AU639" s="136"/>
      <c r="AV639" s="136"/>
      <c r="AW639" s="136"/>
      <c r="AX639" s="136"/>
      <c r="AY639" s="136"/>
      <c r="AZ639" s="136"/>
      <c r="BA639" s="136"/>
      <c r="BB639" s="136"/>
      <c r="BC639" s="136"/>
      <c r="BD639" s="136"/>
      <c r="BE639" s="136"/>
      <c r="BF639" s="136"/>
      <c r="BG639" s="136"/>
      <c r="BH639" s="136"/>
      <c r="BI639" s="136"/>
      <c r="BJ639" s="136"/>
      <c r="BK639" s="136"/>
      <c r="BL639" s="136"/>
      <c r="BM639" s="136"/>
      <c r="BN639" s="136"/>
      <c r="BO639" s="136"/>
      <c r="BP639" s="136"/>
      <c r="BQ639" s="136"/>
      <c r="BR639" s="136"/>
      <c r="BS639" s="136"/>
      <c r="BT639" s="136"/>
      <c r="BU639" s="136"/>
      <c r="BV639" s="136"/>
      <c r="BW639" s="136"/>
      <c r="BX639" s="136"/>
      <c r="BY639" s="136"/>
      <c r="BZ639" s="136"/>
      <c r="CA639" s="136"/>
      <c r="CB639" s="136"/>
      <c r="CC639" s="136"/>
      <c r="CD639" s="136"/>
      <c r="CE639" s="136"/>
      <c r="CF639" s="211"/>
      <c r="CG639" s="136"/>
      <c r="CH639" s="136"/>
      <c r="CI639" s="136"/>
      <c r="CJ639" s="136"/>
      <c r="CK639" s="136"/>
      <c r="CL639" s="136"/>
      <c r="CM639" s="136"/>
      <c r="CN639" s="136"/>
      <c r="CO639" s="136"/>
      <c r="CP639" s="136"/>
      <c r="CQ639" s="136"/>
      <c r="CR639" s="136"/>
      <c r="CS639" s="136"/>
      <c r="CT639" s="136"/>
      <c r="CU639" s="136"/>
      <c r="CV639" s="136"/>
      <c r="CW639" s="136"/>
      <c r="CX639" s="136"/>
      <c r="CY639" s="136"/>
      <c r="CZ639" s="136"/>
      <c r="DA639" s="136"/>
      <c r="DB639" s="136"/>
      <c r="DC639" s="211"/>
      <c r="DD639" s="136"/>
      <c r="DE639" s="136"/>
      <c r="DF639" s="136"/>
      <c r="DG639" s="136"/>
      <c r="DH639" s="136"/>
      <c r="DI639" s="136"/>
      <c r="DJ639" s="136"/>
      <c r="DK639" s="136"/>
      <c r="DL639" s="136"/>
      <c r="DM639" s="136"/>
      <c r="DN639" s="136"/>
      <c r="DO639" s="136"/>
      <c r="DP639" s="136"/>
      <c r="DQ639" s="136"/>
      <c r="DR639" s="136"/>
      <c r="DS639" s="136"/>
      <c r="DT639" s="136"/>
      <c r="DU639" s="136"/>
      <c r="DV639" s="136"/>
      <c r="DW639" s="136"/>
      <c r="DX639" s="136"/>
    </row>
    <row r="640" spans="1:128" ht="12.75" customHeight="1">
      <c r="A640" s="136"/>
      <c r="B640" s="136"/>
      <c r="C640" s="136"/>
      <c r="D640" s="136"/>
      <c r="E640" s="136"/>
      <c r="F640" s="136"/>
      <c r="G640" s="136"/>
      <c r="H640" s="136"/>
      <c r="I640" s="136"/>
      <c r="J640" s="136"/>
      <c r="K640" s="136"/>
      <c r="L640" s="136"/>
      <c r="M640" s="136"/>
      <c r="N640" s="136"/>
      <c r="O640" s="136"/>
      <c r="P640" s="136"/>
      <c r="Q640" s="136"/>
      <c r="R640" s="136"/>
      <c r="S640" s="136"/>
      <c r="T640" s="136"/>
      <c r="U640" s="136"/>
      <c r="V640" s="136"/>
      <c r="W640" s="136"/>
      <c r="X640" s="136"/>
      <c r="Y640" s="136"/>
      <c r="Z640" s="136"/>
      <c r="AA640" s="136"/>
      <c r="AB640" s="136"/>
      <c r="AC640" s="136"/>
      <c r="AD640" s="136"/>
      <c r="AE640" s="136"/>
      <c r="AF640" s="136"/>
      <c r="AG640" s="136"/>
      <c r="AH640" s="136"/>
      <c r="AI640" s="136"/>
      <c r="AJ640" s="136"/>
      <c r="AK640" s="136"/>
      <c r="AL640" s="136"/>
      <c r="AM640" s="136"/>
      <c r="AN640" s="136"/>
      <c r="AO640" s="136"/>
      <c r="AP640" s="136"/>
      <c r="AQ640" s="136"/>
      <c r="AR640" s="211"/>
      <c r="AS640" s="136"/>
      <c r="AT640" s="136"/>
      <c r="AU640" s="136"/>
      <c r="AV640" s="136"/>
      <c r="AW640" s="136"/>
      <c r="AX640" s="136"/>
      <c r="AY640" s="136"/>
      <c r="AZ640" s="136"/>
      <c r="BA640" s="136"/>
      <c r="BB640" s="136"/>
      <c r="BC640" s="136"/>
      <c r="BD640" s="136"/>
      <c r="BE640" s="136"/>
      <c r="BF640" s="136"/>
      <c r="BG640" s="136"/>
      <c r="BH640" s="136"/>
      <c r="BI640" s="136"/>
      <c r="BJ640" s="136"/>
      <c r="BK640" s="136"/>
      <c r="BL640" s="136"/>
      <c r="BM640" s="136"/>
      <c r="BN640" s="136"/>
      <c r="BO640" s="136"/>
      <c r="BP640" s="136"/>
      <c r="BQ640" s="136"/>
      <c r="BR640" s="136"/>
      <c r="BS640" s="136"/>
      <c r="BT640" s="136"/>
      <c r="BU640" s="136"/>
      <c r="BV640" s="136"/>
      <c r="BW640" s="136"/>
      <c r="BX640" s="136"/>
      <c r="BY640" s="136"/>
      <c r="BZ640" s="136"/>
      <c r="CA640" s="136"/>
      <c r="CB640" s="136"/>
      <c r="CC640" s="136"/>
      <c r="CD640" s="136"/>
      <c r="CE640" s="136"/>
      <c r="CF640" s="211"/>
      <c r="CG640" s="136"/>
      <c r="CH640" s="136"/>
      <c r="CI640" s="136"/>
      <c r="CJ640" s="136"/>
      <c r="CK640" s="136"/>
      <c r="CL640" s="136"/>
      <c r="CM640" s="136"/>
      <c r="CN640" s="136"/>
      <c r="CO640" s="136"/>
      <c r="CP640" s="136"/>
      <c r="CQ640" s="136"/>
      <c r="CR640" s="136"/>
      <c r="CS640" s="136"/>
      <c r="CT640" s="136"/>
      <c r="CU640" s="136"/>
      <c r="CV640" s="136"/>
      <c r="CW640" s="136"/>
      <c r="CX640" s="136"/>
      <c r="CY640" s="136"/>
      <c r="CZ640" s="136"/>
      <c r="DA640" s="136"/>
      <c r="DB640" s="136"/>
      <c r="DC640" s="211"/>
      <c r="DD640" s="136"/>
      <c r="DE640" s="136"/>
      <c r="DF640" s="136"/>
      <c r="DG640" s="136"/>
      <c r="DH640" s="136"/>
      <c r="DI640" s="136"/>
      <c r="DJ640" s="136"/>
      <c r="DK640" s="136"/>
      <c r="DL640" s="136"/>
      <c r="DM640" s="136"/>
      <c r="DN640" s="136"/>
      <c r="DO640" s="136"/>
      <c r="DP640" s="136"/>
      <c r="DQ640" s="136"/>
      <c r="DR640" s="136"/>
      <c r="DS640" s="136"/>
      <c r="DT640" s="136"/>
      <c r="DU640" s="136"/>
      <c r="DV640" s="136"/>
      <c r="DW640" s="136"/>
      <c r="DX640" s="136"/>
    </row>
    <row r="641" spans="1:128" ht="12.75" customHeight="1">
      <c r="A641" s="136"/>
      <c r="B641" s="136"/>
      <c r="C641" s="136"/>
      <c r="D641" s="136"/>
      <c r="E641" s="136"/>
      <c r="F641" s="136"/>
      <c r="G641" s="136"/>
      <c r="H641" s="136"/>
      <c r="I641" s="136"/>
      <c r="J641" s="136"/>
      <c r="K641" s="136"/>
      <c r="L641" s="136"/>
      <c r="M641" s="136"/>
      <c r="N641" s="136"/>
      <c r="O641" s="136"/>
      <c r="P641" s="136"/>
      <c r="Q641" s="136"/>
      <c r="R641" s="136"/>
      <c r="S641" s="136"/>
      <c r="T641" s="136"/>
      <c r="U641" s="136"/>
      <c r="V641" s="136"/>
      <c r="W641" s="136"/>
      <c r="X641" s="136"/>
      <c r="Y641" s="136"/>
      <c r="Z641" s="136"/>
      <c r="AA641" s="136"/>
      <c r="AB641" s="136"/>
      <c r="AC641" s="136"/>
      <c r="AD641" s="136"/>
      <c r="AE641" s="136"/>
      <c r="AF641" s="136"/>
      <c r="AG641" s="136"/>
      <c r="AH641" s="136"/>
      <c r="AI641" s="136"/>
      <c r="AJ641" s="136"/>
      <c r="AK641" s="136"/>
      <c r="AL641" s="136"/>
      <c r="AM641" s="136"/>
      <c r="AN641" s="136"/>
      <c r="AO641" s="136"/>
      <c r="AP641" s="136"/>
      <c r="AQ641" s="136"/>
      <c r="AR641" s="211"/>
      <c r="AS641" s="136"/>
      <c r="AT641" s="136"/>
      <c r="AU641" s="136"/>
      <c r="AV641" s="136"/>
      <c r="AW641" s="136"/>
      <c r="AX641" s="136"/>
      <c r="AY641" s="136"/>
      <c r="AZ641" s="136"/>
      <c r="BA641" s="136"/>
      <c r="BB641" s="136"/>
      <c r="BC641" s="136"/>
      <c r="BD641" s="136"/>
      <c r="BE641" s="136"/>
      <c r="BF641" s="136"/>
      <c r="BG641" s="136"/>
      <c r="BH641" s="136"/>
      <c r="BI641" s="136"/>
      <c r="BJ641" s="136"/>
      <c r="BK641" s="136"/>
      <c r="BL641" s="136"/>
      <c r="BM641" s="136"/>
      <c r="BN641" s="136"/>
      <c r="BO641" s="136"/>
      <c r="BP641" s="136"/>
      <c r="BQ641" s="136"/>
      <c r="BR641" s="136"/>
      <c r="BS641" s="136"/>
      <c r="BT641" s="136"/>
      <c r="BU641" s="136"/>
      <c r="BV641" s="136"/>
      <c r="BW641" s="136"/>
      <c r="BX641" s="136"/>
      <c r="BY641" s="136"/>
      <c r="BZ641" s="136"/>
      <c r="CA641" s="136"/>
      <c r="CB641" s="136"/>
      <c r="CC641" s="136"/>
      <c r="CD641" s="136"/>
      <c r="CE641" s="136"/>
      <c r="CF641" s="211"/>
      <c r="CG641" s="136"/>
      <c r="CH641" s="136"/>
      <c r="CI641" s="136"/>
      <c r="CJ641" s="136"/>
      <c r="CK641" s="136"/>
      <c r="CL641" s="136"/>
      <c r="CM641" s="136"/>
      <c r="CN641" s="136"/>
      <c r="CO641" s="136"/>
      <c r="CP641" s="136"/>
      <c r="CQ641" s="136"/>
      <c r="CR641" s="136"/>
      <c r="CS641" s="136"/>
      <c r="CT641" s="136"/>
      <c r="CU641" s="136"/>
      <c r="CV641" s="136"/>
      <c r="CW641" s="136"/>
      <c r="CX641" s="136"/>
      <c r="CY641" s="136"/>
      <c r="CZ641" s="136"/>
      <c r="DA641" s="136"/>
      <c r="DB641" s="136"/>
      <c r="DC641" s="211"/>
      <c r="DD641" s="136"/>
      <c r="DE641" s="136"/>
      <c r="DF641" s="136"/>
      <c r="DG641" s="136"/>
      <c r="DH641" s="136"/>
      <c r="DI641" s="136"/>
      <c r="DJ641" s="136"/>
      <c r="DK641" s="136"/>
      <c r="DL641" s="136"/>
      <c r="DM641" s="136"/>
      <c r="DN641" s="136"/>
      <c r="DO641" s="136"/>
      <c r="DP641" s="136"/>
      <c r="DQ641" s="136"/>
      <c r="DR641" s="136"/>
      <c r="DS641" s="136"/>
      <c r="DT641" s="136"/>
      <c r="DU641" s="136"/>
      <c r="DV641" s="136"/>
      <c r="DW641" s="136"/>
      <c r="DX641" s="136"/>
    </row>
    <row r="642" spans="1:128" ht="12.75" customHeight="1">
      <c r="A642" s="136"/>
      <c r="B642" s="136"/>
      <c r="C642" s="136"/>
      <c r="D642" s="136"/>
      <c r="E642" s="136"/>
      <c r="F642" s="136"/>
      <c r="G642" s="136"/>
      <c r="H642" s="136"/>
      <c r="I642" s="136"/>
      <c r="J642" s="136"/>
      <c r="K642" s="136"/>
      <c r="L642" s="136"/>
      <c r="M642" s="136"/>
      <c r="N642" s="136"/>
      <c r="O642" s="136"/>
      <c r="P642" s="136"/>
      <c r="Q642" s="136"/>
      <c r="R642" s="136"/>
      <c r="S642" s="136"/>
      <c r="T642" s="136"/>
      <c r="U642" s="136"/>
      <c r="V642" s="136"/>
      <c r="W642" s="136"/>
      <c r="X642" s="136"/>
      <c r="Y642" s="136"/>
      <c r="Z642" s="136"/>
      <c r="AA642" s="136"/>
      <c r="AB642" s="136"/>
      <c r="AC642" s="136"/>
      <c r="AD642" s="136"/>
      <c r="AE642" s="136"/>
      <c r="AF642" s="136"/>
      <c r="AG642" s="136"/>
      <c r="AH642" s="136"/>
      <c r="AI642" s="136"/>
      <c r="AJ642" s="136"/>
      <c r="AK642" s="136"/>
      <c r="AL642" s="136"/>
      <c r="AM642" s="136"/>
      <c r="AN642" s="136"/>
      <c r="AO642" s="136"/>
      <c r="AP642" s="136"/>
      <c r="AQ642" s="136"/>
      <c r="AR642" s="211"/>
      <c r="AS642" s="136"/>
      <c r="AT642" s="136"/>
      <c r="AU642" s="136"/>
      <c r="AV642" s="136"/>
      <c r="AW642" s="136"/>
      <c r="AX642" s="136"/>
      <c r="AY642" s="136"/>
      <c r="AZ642" s="136"/>
      <c r="BA642" s="136"/>
      <c r="BB642" s="136"/>
      <c r="BC642" s="136"/>
      <c r="BD642" s="136"/>
      <c r="BE642" s="136"/>
      <c r="BF642" s="136"/>
      <c r="BG642" s="136"/>
      <c r="BH642" s="136"/>
      <c r="BI642" s="136"/>
      <c r="BJ642" s="136"/>
      <c r="BK642" s="136"/>
      <c r="BL642" s="136"/>
      <c r="BM642" s="136"/>
      <c r="BN642" s="136"/>
      <c r="BO642" s="136"/>
      <c r="BP642" s="136"/>
      <c r="BQ642" s="136"/>
      <c r="BR642" s="136"/>
      <c r="BS642" s="136"/>
      <c r="BT642" s="136"/>
      <c r="BU642" s="136"/>
      <c r="BV642" s="136"/>
      <c r="BW642" s="136"/>
      <c r="BX642" s="136"/>
      <c r="BY642" s="136"/>
      <c r="BZ642" s="136"/>
      <c r="CA642" s="136"/>
      <c r="CB642" s="136"/>
      <c r="CC642" s="136"/>
      <c r="CD642" s="136"/>
      <c r="CE642" s="136"/>
      <c r="CF642" s="211"/>
      <c r="CG642" s="136"/>
      <c r="CH642" s="136"/>
      <c r="CI642" s="136"/>
      <c r="CJ642" s="136"/>
      <c r="CK642" s="136"/>
      <c r="CL642" s="136"/>
      <c r="CM642" s="136"/>
      <c r="CN642" s="136"/>
      <c r="CO642" s="136"/>
      <c r="CP642" s="136"/>
      <c r="CQ642" s="136"/>
      <c r="CR642" s="136"/>
      <c r="CS642" s="136"/>
      <c r="CT642" s="136"/>
      <c r="CU642" s="136"/>
      <c r="CV642" s="136"/>
      <c r="CW642" s="136"/>
      <c r="CX642" s="136"/>
      <c r="CY642" s="136"/>
      <c r="CZ642" s="136"/>
      <c r="DA642" s="136"/>
      <c r="DB642" s="136"/>
      <c r="DC642" s="211"/>
      <c r="DD642" s="136"/>
      <c r="DE642" s="136"/>
      <c r="DF642" s="136"/>
      <c r="DG642" s="136"/>
      <c r="DH642" s="136"/>
      <c r="DI642" s="136"/>
      <c r="DJ642" s="136"/>
      <c r="DK642" s="136"/>
      <c r="DL642" s="136"/>
      <c r="DM642" s="136"/>
      <c r="DN642" s="136"/>
      <c r="DO642" s="136"/>
      <c r="DP642" s="136"/>
      <c r="DQ642" s="136"/>
      <c r="DR642" s="136"/>
      <c r="DS642" s="136"/>
      <c r="DT642" s="136"/>
      <c r="DU642" s="136"/>
      <c r="DV642" s="136"/>
      <c r="DW642" s="136"/>
      <c r="DX642" s="136"/>
    </row>
    <row r="643" spans="1:128" ht="12.75" customHeight="1">
      <c r="A643" s="136"/>
      <c r="B643" s="136"/>
      <c r="C643" s="136"/>
      <c r="D643" s="136"/>
      <c r="E643" s="136"/>
      <c r="F643" s="136"/>
      <c r="G643" s="136"/>
      <c r="H643" s="136"/>
      <c r="I643" s="136"/>
      <c r="J643" s="136"/>
      <c r="K643" s="136"/>
      <c r="L643" s="136"/>
      <c r="M643" s="136"/>
      <c r="N643" s="136"/>
      <c r="O643" s="136"/>
      <c r="P643" s="136"/>
      <c r="Q643" s="136"/>
      <c r="R643" s="136"/>
      <c r="S643" s="136"/>
      <c r="T643" s="136"/>
      <c r="U643" s="136"/>
      <c r="V643" s="136"/>
      <c r="W643" s="136"/>
      <c r="X643" s="136"/>
      <c r="Y643" s="136"/>
      <c r="Z643" s="136"/>
      <c r="AA643" s="136"/>
      <c r="AB643" s="136"/>
      <c r="AC643" s="136"/>
      <c r="AD643" s="136"/>
      <c r="AE643" s="136"/>
      <c r="AF643" s="136"/>
      <c r="AG643" s="136"/>
      <c r="AH643" s="136"/>
      <c r="AI643" s="136"/>
      <c r="AJ643" s="136"/>
      <c r="AK643" s="136"/>
      <c r="AL643" s="136"/>
      <c r="AM643" s="136"/>
      <c r="AN643" s="136"/>
      <c r="AO643" s="136"/>
      <c r="AP643" s="136"/>
      <c r="AQ643" s="136"/>
      <c r="AR643" s="211"/>
      <c r="AS643" s="136"/>
      <c r="AT643" s="136"/>
      <c r="AU643" s="136"/>
      <c r="AV643" s="136"/>
      <c r="AW643" s="136"/>
      <c r="AX643" s="136"/>
      <c r="AY643" s="136"/>
      <c r="AZ643" s="136"/>
      <c r="BA643" s="136"/>
      <c r="BB643" s="136"/>
      <c r="BC643" s="136"/>
      <c r="BD643" s="136"/>
      <c r="BE643" s="136"/>
      <c r="BF643" s="136"/>
      <c r="BG643" s="136"/>
      <c r="BH643" s="136"/>
      <c r="BI643" s="136"/>
      <c r="BJ643" s="136"/>
      <c r="BK643" s="136"/>
      <c r="BL643" s="136"/>
      <c r="BM643" s="136"/>
      <c r="BN643" s="136"/>
      <c r="BO643" s="136"/>
      <c r="BP643" s="136"/>
      <c r="BQ643" s="136"/>
      <c r="BR643" s="136"/>
      <c r="BS643" s="136"/>
      <c r="BT643" s="136"/>
      <c r="BU643" s="136"/>
      <c r="BV643" s="136"/>
      <c r="BW643" s="136"/>
      <c r="BX643" s="136"/>
      <c r="BY643" s="136"/>
      <c r="BZ643" s="136"/>
      <c r="CA643" s="136"/>
      <c r="CB643" s="136"/>
      <c r="CC643" s="136"/>
      <c r="CD643" s="136"/>
      <c r="CE643" s="136"/>
      <c r="CF643" s="211"/>
      <c r="CG643" s="136"/>
      <c r="CH643" s="136"/>
      <c r="CI643" s="136"/>
      <c r="CJ643" s="136"/>
      <c r="CK643" s="136"/>
      <c r="CL643" s="136"/>
      <c r="CM643" s="136"/>
      <c r="CN643" s="136"/>
      <c r="CO643" s="136"/>
      <c r="CP643" s="136"/>
      <c r="CQ643" s="136"/>
      <c r="CR643" s="136"/>
      <c r="CS643" s="136"/>
      <c r="CT643" s="136"/>
      <c r="CU643" s="136"/>
      <c r="CV643" s="136"/>
      <c r="CW643" s="136"/>
      <c r="CX643" s="136"/>
      <c r="CY643" s="136"/>
      <c r="CZ643" s="136"/>
      <c r="DA643" s="136"/>
      <c r="DB643" s="136"/>
      <c r="DC643" s="211"/>
      <c r="DD643" s="136"/>
      <c r="DE643" s="136"/>
      <c r="DF643" s="136"/>
      <c r="DG643" s="136"/>
      <c r="DH643" s="136"/>
      <c r="DI643" s="136"/>
      <c r="DJ643" s="136"/>
      <c r="DK643" s="136"/>
      <c r="DL643" s="136"/>
      <c r="DM643" s="136"/>
      <c r="DN643" s="136"/>
      <c r="DO643" s="136"/>
      <c r="DP643" s="136"/>
      <c r="DQ643" s="136"/>
      <c r="DR643" s="136"/>
      <c r="DS643" s="136"/>
      <c r="DT643" s="136"/>
      <c r="DU643" s="136"/>
      <c r="DV643" s="136"/>
      <c r="DW643" s="136"/>
      <c r="DX643" s="136"/>
    </row>
    <row r="644" spans="1:128" ht="12.75" customHeight="1">
      <c r="A644" s="136"/>
      <c r="B644" s="136"/>
      <c r="C644" s="136"/>
      <c r="D644" s="136"/>
      <c r="E644" s="136"/>
      <c r="F644" s="136"/>
      <c r="G644" s="136"/>
      <c r="H644" s="136"/>
      <c r="I644" s="136"/>
      <c r="J644" s="136"/>
      <c r="K644" s="136"/>
      <c r="L644" s="136"/>
      <c r="M644" s="136"/>
      <c r="N644" s="136"/>
      <c r="O644" s="136"/>
      <c r="P644" s="136"/>
      <c r="Q644" s="136"/>
      <c r="R644" s="136"/>
      <c r="S644" s="136"/>
      <c r="T644" s="136"/>
      <c r="U644" s="136"/>
      <c r="V644" s="136"/>
      <c r="W644" s="136"/>
      <c r="X644" s="136"/>
      <c r="Y644" s="136"/>
      <c r="Z644" s="136"/>
      <c r="AA644" s="136"/>
      <c r="AB644" s="136"/>
      <c r="AC644" s="136"/>
      <c r="AD644" s="136"/>
      <c r="AE644" s="136"/>
      <c r="AF644" s="136"/>
      <c r="AG644" s="136"/>
      <c r="AH644" s="136"/>
      <c r="AI644" s="136"/>
      <c r="AJ644" s="136"/>
      <c r="AK644" s="136"/>
      <c r="AL644" s="136"/>
      <c r="AM644" s="136"/>
      <c r="AN644" s="136"/>
      <c r="AO644" s="136"/>
      <c r="AP644" s="136"/>
      <c r="AQ644" s="136"/>
      <c r="AR644" s="211"/>
      <c r="AS644" s="136"/>
      <c r="AT644" s="136"/>
      <c r="AU644" s="136"/>
      <c r="AV644" s="136"/>
      <c r="AW644" s="136"/>
      <c r="AX644" s="136"/>
      <c r="AY644" s="136"/>
      <c r="AZ644" s="136"/>
      <c r="BA644" s="136"/>
      <c r="BB644" s="136"/>
      <c r="BC644" s="136"/>
      <c r="BD644" s="136"/>
      <c r="BE644" s="136"/>
      <c r="BF644" s="136"/>
      <c r="BG644" s="136"/>
      <c r="BH644" s="136"/>
      <c r="BI644" s="136"/>
      <c r="BJ644" s="136"/>
      <c r="BK644" s="136"/>
      <c r="BL644" s="136"/>
      <c r="BM644" s="136"/>
      <c r="BN644" s="136"/>
      <c r="BO644" s="136"/>
      <c r="BP644" s="136"/>
      <c r="BQ644" s="136"/>
      <c r="BR644" s="136"/>
      <c r="BS644" s="136"/>
      <c r="BT644" s="136"/>
      <c r="BU644" s="136"/>
      <c r="BV644" s="136"/>
      <c r="BW644" s="136"/>
      <c r="BX644" s="136"/>
      <c r="BY644" s="136"/>
      <c r="BZ644" s="136"/>
      <c r="CA644" s="136"/>
      <c r="CB644" s="136"/>
      <c r="CC644" s="136"/>
      <c r="CD644" s="136"/>
      <c r="CE644" s="136"/>
      <c r="CF644" s="211"/>
      <c r="CG644" s="136"/>
      <c r="CH644" s="136"/>
      <c r="CI644" s="136"/>
      <c r="CJ644" s="136"/>
      <c r="CK644" s="136"/>
      <c r="CL644" s="136"/>
      <c r="CM644" s="136"/>
      <c r="CN644" s="136"/>
      <c r="CO644" s="136"/>
      <c r="CP644" s="136"/>
      <c r="CQ644" s="136"/>
      <c r="CR644" s="136"/>
      <c r="CS644" s="136"/>
      <c r="CT644" s="136"/>
      <c r="CU644" s="136"/>
      <c r="CV644" s="136"/>
      <c r="CW644" s="136"/>
      <c r="CX644" s="136"/>
      <c r="CY644" s="136"/>
      <c r="CZ644" s="136"/>
      <c r="DA644" s="136"/>
      <c r="DB644" s="136"/>
      <c r="DC644" s="211"/>
      <c r="DD644" s="136"/>
      <c r="DE644" s="136"/>
      <c r="DF644" s="136"/>
      <c r="DG644" s="136"/>
      <c r="DH644" s="136"/>
      <c r="DI644" s="136"/>
      <c r="DJ644" s="136"/>
      <c r="DK644" s="136"/>
      <c r="DL644" s="136"/>
      <c r="DM644" s="136"/>
      <c r="DN644" s="136"/>
      <c r="DO644" s="136"/>
      <c r="DP644" s="136"/>
      <c r="DQ644" s="136"/>
      <c r="DR644" s="136"/>
      <c r="DS644" s="136"/>
      <c r="DT644" s="136"/>
      <c r="DU644" s="136"/>
      <c r="DV644" s="136"/>
      <c r="DW644" s="136"/>
      <c r="DX644" s="136"/>
    </row>
    <row r="645" spans="1:128" ht="12.75" customHeight="1">
      <c r="A645" s="136"/>
      <c r="B645" s="136"/>
      <c r="C645" s="136"/>
      <c r="D645" s="136"/>
      <c r="E645" s="136"/>
      <c r="F645" s="136"/>
      <c r="G645" s="136"/>
      <c r="H645" s="136"/>
      <c r="I645" s="136"/>
      <c r="J645" s="136"/>
      <c r="K645" s="136"/>
      <c r="L645" s="136"/>
      <c r="M645" s="136"/>
      <c r="N645" s="136"/>
      <c r="O645" s="136"/>
      <c r="P645" s="136"/>
      <c r="Q645" s="136"/>
      <c r="R645" s="136"/>
      <c r="S645" s="136"/>
      <c r="T645" s="136"/>
      <c r="U645" s="136"/>
      <c r="V645" s="136"/>
      <c r="W645" s="136"/>
      <c r="X645" s="136"/>
      <c r="Y645" s="136"/>
      <c r="Z645" s="136"/>
      <c r="AA645" s="136"/>
      <c r="AB645" s="136"/>
      <c r="AC645" s="136"/>
      <c r="AD645" s="136"/>
      <c r="AE645" s="136"/>
      <c r="AF645" s="136"/>
      <c r="AG645" s="136"/>
      <c r="AH645" s="136"/>
      <c r="AI645" s="136"/>
      <c r="AJ645" s="136"/>
      <c r="AK645" s="136"/>
      <c r="AL645" s="136"/>
      <c r="AM645" s="136"/>
      <c r="AN645" s="136"/>
      <c r="AO645" s="136"/>
      <c r="AP645" s="136"/>
      <c r="AQ645" s="136"/>
      <c r="AR645" s="211"/>
      <c r="AS645" s="136"/>
      <c r="AT645" s="136"/>
      <c r="AU645" s="136"/>
      <c r="AV645" s="136"/>
      <c r="AW645" s="136"/>
      <c r="AX645" s="136"/>
      <c r="AY645" s="136"/>
      <c r="AZ645" s="136"/>
      <c r="BA645" s="136"/>
      <c r="BB645" s="136"/>
      <c r="BC645" s="136"/>
      <c r="BD645" s="136"/>
      <c r="BE645" s="136"/>
      <c r="BF645" s="136"/>
      <c r="BG645" s="136"/>
      <c r="BH645" s="136"/>
      <c r="BI645" s="136"/>
      <c r="BJ645" s="136"/>
      <c r="BK645" s="136"/>
      <c r="BL645" s="136"/>
      <c r="BM645" s="136"/>
      <c r="BN645" s="136"/>
      <c r="BO645" s="136"/>
      <c r="BP645" s="136"/>
      <c r="BQ645" s="136"/>
      <c r="BR645" s="136"/>
      <c r="BS645" s="136"/>
      <c r="BT645" s="136"/>
      <c r="BU645" s="136"/>
      <c r="BV645" s="136"/>
      <c r="BW645" s="136"/>
      <c r="BX645" s="136"/>
      <c r="BY645" s="136"/>
      <c r="BZ645" s="136"/>
      <c r="CA645" s="136"/>
      <c r="CB645" s="136"/>
      <c r="CC645" s="136"/>
      <c r="CD645" s="136"/>
      <c r="CE645" s="136"/>
      <c r="CF645" s="211"/>
      <c r="CG645" s="136"/>
      <c r="CH645" s="136"/>
      <c r="CI645" s="136"/>
      <c r="CJ645" s="136"/>
      <c r="CK645" s="136"/>
      <c r="CL645" s="136"/>
      <c r="CM645" s="136"/>
      <c r="CN645" s="136"/>
      <c r="CO645" s="136"/>
      <c r="CP645" s="136"/>
      <c r="CQ645" s="136"/>
      <c r="CR645" s="136"/>
      <c r="CS645" s="136"/>
      <c r="CT645" s="136"/>
      <c r="CU645" s="136"/>
      <c r="CV645" s="136"/>
      <c r="CW645" s="136"/>
      <c r="CX645" s="136"/>
      <c r="CY645" s="136"/>
      <c r="CZ645" s="136"/>
      <c r="DA645" s="136"/>
      <c r="DB645" s="136"/>
      <c r="DC645" s="211"/>
      <c r="DD645" s="136"/>
      <c r="DE645" s="136"/>
      <c r="DF645" s="136"/>
      <c r="DG645" s="136"/>
      <c r="DH645" s="136"/>
      <c r="DI645" s="136"/>
      <c r="DJ645" s="136"/>
      <c r="DK645" s="136"/>
      <c r="DL645" s="136"/>
      <c r="DM645" s="136"/>
      <c r="DN645" s="136"/>
      <c r="DO645" s="136"/>
      <c r="DP645" s="136"/>
      <c r="DQ645" s="136"/>
      <c r="DR645" s="136"/>
      <c r="DS645" s="136"/>
      <c r="DT645" s="136"/>
      <c r="DU645" s="136"/>
      <c r="DV645" s="136"/>
      <c r="DW645" s="136"/>
      <c r="DX645" s="136"/>
    </row>
    <row r="646" spans="1:128" ht="12.75" customHeight="1">
      <c r="A646" s="136"/>
      <c r="B646" s="136"/>
      <c r="C646" s="136"/>
      <c r="D646" s="136"/>
      <c r="E646" s="136"/>
      <c r="F646" s="136"/>
      <c r="G646" s="136"/>
      <c r="H646" s="136"/>
      <c r="I646" s="136"/>
      <c r="J646" s="136"/>
      <c r="K646" s="136"/>
      <c r="L646" s="136"/>
      <c r="M646" s="136"/>
      <c r="N646" s="136"/>
      <c r="O646" s="136"/>
      <c r="P646" s="136"/>
      <c r="Q646" s="136"/>
      <c r="R646" s="136"/>
      <c r="S646" s="136"/>
      <c r="T646" s="136"/>
      <c r="U646" s="136"/>
      <c r="V646" s="136"/>
      <c r="W646" s="136"/>
      <c r="X646" s="136"/>
      <c r="Y646" s="136"/>
      <c r="Z646" s="136"/>
      <c r="AA646" s="136"/>
      <c r="AB646" s="136"/>
      <c r="AC646" s="136"/>
      <c r="AD646" s="136"/>
      <c r="AE646" s="136"/>
      <c r="AF646" s="136"/>
      <c r="AG646" s="136"/>
      <c r="AH646" s="136"/>
      <c r="AI646" s="136"/>
      <c r="AJ646" s="136"/>
      <c r="AK646" s="136"/>
      <c r="AL646" s="136"/>
      <c r="AM646" s="136"/>
      <c r="AN646" s="136"/>
      <c r="AO646" s="136"/>
      <c r="AP646" s="136"/>
      <c r="AQ646" s="136"/>
      <c r="AR646" s="211"/>
      <c r="AS646" s="136"/>
      <c r="AT646" s="136"/>
      <c r="AU646" s="136"/>
      <c r="AV646" s="136"/>
      <c r="AW646" s="136"/>
      <c r="AX646" s="136"/>
      <c r="AY646" s="136"/>
      <c r="AZ646" s="136"/>
      <c r="BA646" s="136"/>
      <c r="BB646" s="136"/>
      <c r="BC646" s="136"/>
      <c r="BD646" s="136"/>
      <c r="BE646" s="136"/>
      <c r="BF646" s="136"/>
      <c r="BG646" s="136"/>
      <c r="BH646" s="136"/>
      <c r="BI646" s="136"/>
      <c r="BJ646" s="136"/>
      <c r="BK646" s="136"/>
      <c r="BL646" s="136"/>
      <c r="BM646" s="136"/>
      <c r="BN646" s="136"/>
      <c r="BO646" s="136"/>
      <c r="BP646" s="136"/>
      <c r="BQ646" s="136"/>
      <c r="BR646" s="136"/>
      <c r="BS646" s="136"/>
      <c r="BT646" s="136"/>
      <c r="BU646" s="136"/>
      <c r="BV646" s="136"/>
      <c r="BW646" s="136"/>
      <c r="BX646" s="136"/>
      <c r="BY646" s="136"/>
      <c r="BZ646" s="136"/>
      <c r="CA646" s="136"/>
      <c r="CB646" s="136"/>
      <c r="CC646" s="136"/>
      <c r="CD646" s="136"/>
      <c r="CE646" s="136"/>
      <c r="CF646" s="211"/>
      <c r="CG646" s="136"/>
      <c r="CH646" s="136"/>
      <c r="CI646" s="136"/>
      <c r="CJ646" s="136"/>
      <c r="CK646" s="136"/>
      <c r="CL646" s="136"/>
      <c r="CM646" s="136"/>
      <c r="CN646" s="136"/>
      <c r="CO646" s="136"/>
      <c r="CP646" s="136"/>
      <c r="CQ646" s="136"/>
      <c r="CR646" s="136"/>
      <c r="CS646" s="136"/>
      <c r="CT646" s="136"/>
      <c r="CU646" s="136"/>
      <c r="CV646" s="136"/>
      <c r="CW646" s="136"/>
      <c r="CX646" s="136"/>
      <c r="CY646" s="136"/>
      <c r="CZ646" s="136"/>
      <c r="DA646" s="136"/>
      <c r="DB646" s="136"/>
      <c r="DC646" s="211"/>
      <c r="DD646" s="136"/>
      <c r="DE646" s="136"/>
      <c r="DF646" s="136"/>
      <c r="DG646" s="136"/>
      <c r="DH646" s="136"/>
      <c r="DI646" s="136"/>
      <c r="DJ646" s="136"/>
      <c r="DK646" s="136"/>
      <c r="DL646" s="136"/>
      <c r="DM646" s="136"/>
      <c r="DN646" s="136"/>
      <c r="DO646" s="136"/>
      <c r="DP646" s="136"/>
      <c r="DQ646" s="136"/>
      <c r="DR646" s="136"/>
      <c r="DS646" s="136"/>
      <c r="DT646" s="136"/>
      <c r="DU646" s="136"/>
      <c r="DV646" s="136"/>
      <c r="DW646" s="136"/>
      <c r="DX646" s="136"/>
    </row>
    <row r="647" spans="1:128" ht="12.75" customHeight="1">
      <c r="A647" s="136"/>
      <c r="B647" s="136"/>
      <c r="C647" s="136"/>
      <c r="D647" s="136"/>
      <c r="E647" s="136"/>
      <c r="F647" s="136"/>
      <c r="G647" s="136"/>
      <c r="H647" s="136"/>
      <c r="I647" s="136"/>
      <c r="J647" s="136"/>
      <c r="K647" s="136"/>
      <c r="L647" s="136"/>
      <c r="M647" s="136"/>
      <c r="N647" s="136"/>
      <c r="O647" s="136"/>
      <c r="P647" s="136"/>
      <c r="Q647" s="136"/>
      <c r="R647" s="136"/>
      <c r="S647" s="136"/>
      <c r="T647" s="136"/>
      <c r="U647" s="136"/>
      <c r="V647" s="136"/>
      <c r="W647" s="136"/>
      <c r="X647" s="136"/>
      <c r="Y647" s="136"/>
      <c r="Z647" s="136"/>
      <c r="AA647" s="136"/>
      <c r="AB647" s="136"/>
      <c r="AC647" s="136"/>
      <c r="AD647" s="136"/>
      <c r="AE647" s="136"/>
      <c r="AF647" s="136"/>
      <c r="AG647" s="136"/>
      <c r="AH647" s="136"/>
      <c r="AI647" s="136"/>
      <c r="AJ647" s="136"/>
      <c r="AK647" s="136"/>
      <c r="AL647" s="136"/>
      <c r="AM647" s="136"/>
      <c r="AN647" s="136"/>
      <c r="AO647" s="136"/>
      <c r="AP647" s="136"/>
      <c r="AQ647" s="136"/>
      <c r="AR647" s="211"/>
      <c r="AS647" s="136"/>
      <c r="AT647" s="136"/>
      <c r="AU647" s="136"/>
      <c r="AV647" s="136"/>
      <c r="AW647" s="136"/>
      <c r="AX647" s="136"/>
      <c r="AY647" s="136"/>
      <c r="AZ647" s="136"/>
      <c r="BA647" s="136"/>
      <c r="BB647" s="136"/>
      <c r="BC647" s="136"/>
      <c r="BD647" s="136"/>
      <c r="BE647" s="136"/>
      <c r="BF647" s="136"/>
      <c r="BG647" s="136"/>
      <c r="BH647" s="136"/>
      <c r="BI647" s="136"/>
      <c r="BJ647" s="136"/>
      <c r="BK647" s="136"/>
      <c r="BL647" s="136"/>
      <c r="BM647" s="136"/>
      <c r="BN647" s="136"/>
      <c r="BO647" s="136"/>
      <c r="BP647" s="136"/>
      <c r="BQ647" s="136"/>
      <c r="BR647" s="136"/>
      <c r="BS647" s="136"/>
      <c r="BT647" s="136"/>
      <c r="BU647" s="136"/>
      <c r="BV647" s="136"/>
      <c r="BW647" s="136"/>
      <c r="BX647" s="136"/>
      <c r="BY647" s="136"/>
      <c r="BZ647" s="136"/>
      <c r="CA647" s="136"/>
      <c r="CB647" s="136"/>
      <c r="CC647" s="136"/>
      <c r="CD647" s="136"/>
      <c r="CE647" s="136"/>
      <c r="CF647" s="211"/>
      <c r="CG647" s="136"/>
      <c r="CH647" s="136"/>
      <c r="CI647" s="136"/>
      <c r="CJ647" s="136"/>
      <c r="CK647" s="136"/>
      <c r="CL647" s="136"/>
      <c r="CM647" s="136"/>
      <c r="CN647" s="136"/>
      <c r="CO647" s="136"/>
      <c r="CP647" s="136"/>
      <c r="CQ647" s="136"/>
      <c r="CR647" s="136"/>
      <c r="CS647" s="136"/>
      <c r="CT647" s="136"/>
      <c r="CU647" s="136"/>
      <c r="CV647" s="136"/>
      <c r="CW647" s="136"/>
      <c r="CX647" s="136"/>
      <c r="CY647" s="136"/>
      <c r="CZ647" s="136"/>
      <c r="DA647" s="136"/>
      <c r="DB647" s="136"/>
      <c r="DC647" s="211"/>
      <c r="DD647" s="136"/>
      <c r="DE647" s="136"/>
      <c r="DF647" s="136"/>
      <c r="DG647" s="136"/>
      <c r="DH647" s="136"/>
      <c r="DI647" s="136"/>
      <c r="DJ647" s="136"/>
      <c r="DK647" s="136"/>
      <c r="DL647" s="136"/>
      <c r="DM647" s="136"/>
      <c r="DN647" s="136"/>
      <c r="DO647" s="136"/>
      <c r="DP647" s="136"/>
      <c r="DQ647" s="136"/>
      <c r="DR647" s="136"/>
      <c r="DS647" s="136"/>
      <c r="DT647" s="136"/>
      <c r="DU647" s="136"/>
      <c r="DV647" s="136"/>
      <c r="DW647" s="136"/>
      <c r="DX647" s="136"/>
    </row>
    <row r="648" spans="1:128" ht="12.75" customHeight="1">
      <c r="A648" s="136"/>
      <c r="B648" s="136"/>
      <c r="C648" s="136"/>
      <c r="D648" s="136"/>
      <c r="E648" s="136"/>
      <c r="F648" s="136"/>
      <c r="G648" s="136"/>
      <c r="H648" s="136"/>
      <c r="I648" s="136"/>
      <c r="J648" s="136"/>
      <c r="K648" s="136"/>
      <c r="L648" s="136"/>
      <c r="M648" s="136"/>
      <c r="N648" s="136"/>
      <c r="O648" s="136"/>
      <c r="P648" s="136"/>
      <c r="Q648" s="136"/>
      <c r="R648" s="136"/>
      <c r="S648" s="136"/>
      <c r="T648" s="136"/>
      <c r="U648" s="136"/>
      <c r="V648" s="136"/>
      <c r="W648" s="136"/>
      <c r="X648" s="136"/>
      <c r="Y648" s="136"/>
      <c r="Z648" s="136"/>
      <c r="AA648" s="136"/>
      <c r="AB648" s="136"/>
      <c r="AC648" s="136"/>
      <c r="AD648" s="136"/>
      <c r="AE648" s="136"/>
      <c r="AF648" s="136"/>
      <c r="AG648" s="136"/>
      <c r="AH648" s="136"/>
      <c r="AI648" s="136"/>
      <c r="AJ648" s="136"/>
      <c r="AK648" s="136"/>
      <c r="AL648" s="136"/>
      <c r="AM648" s="136"/>
      <c r="AN648" s="136"/>
      <c r="AO648" s="136"/>
      <c r="AP648" s="136"/>
      <c r="AQ648" s="136"/>
      <c r="AR648" s="211"/>
      <c r="AS648" s="136"/>
      <c r="AT648" s="136"/>
      <c r="AU648" s="136"/>
      <c r="AV648" s="136"/>
      <c r="AW648" s="136"/>
      <c r="AX648" s="136"/>
      <c r="AY648" s="136"/>
      <c r="AZ648" s="136"/>
      <c r="BA648" s="136"/>
      <c r="BB648" s="136"/>
      <c r="BC648" s="136"/>
      <c r="BD648" s="136"/>
      <c r="BE648" s="136"/>
      <c r="BF648" s="136"/>
      <c r="BG648" s="136"/>
      <c r="BH648" s="136"/>
      <c r="BI648" s="136"/>
      <c r="BJ648" s="136"/>
      <c r="BK648" s="136"/>
      <c r="BL648" s="136"/>
      <c r="BM648" s="136"/>
      <c r="BN648" s="136"/>
      <c r="BO648" s="136"/>
      <c r="BP648" s="136"/>
      <c r="BQ648" s="136"/>
      <c r="BR648" s="136"/>
      <c r="BS648" s="136"/>
      <c r="BT648" s="136"/>
      <c r="BU648" s="136"/>
      <c r="BV648" s="136"/>
      <c r="BW648" s="136"/>
      <c r="BX648" s="136"/>
      <c r="BY648" s="136"/>
      <c r="BZ648" s="136"/>
      <c r="CA648" s="136"/>
      <c r="CB648" s="136"/>
      <c r="CC648" s="136"/>
      <c r="CD648" s="136"/>
      <c r="CE648" s="136"/>
      <c r="CF648" s="211"/>
      <c r="CG648" s="136"/>
      <c r="CH648" s="136"/>
      <c r="CI648" s="136"/>
      <c r="CJ648" s="136"/>
      <c r="CK648" s="136"/>
      <c r="CL648" s="136"/>
      <c r="CM648" s="136"/>
      <c r="CN648" s="136"/>
      <c r="CO648" s="136"/>
      <c r="CP648" s="136"/>
      <c r="CQ648" s="136"/>
      <c r="CR648" s="136"/>
      <c r="CS648" s="136"/>
      <c r="CT648" s="136"/>
      <c r="CU648" s="136"/>
      <c r="CV648" s="136"/>
      <c r="CW648" s="136"/>
      <c r="CX648" s="136"/>
      <c r="CY648" s="136"/>
      <c r="CZ648" s="136"/>
      <c r="DA648" s="136"/>
      <c r="DB648" s="136"/>
      <c r="DC648" s="211"/>
      <c r="DD648" s="136"/>
      <c r="DE648" s="136"/>
      <c r="DF648" s="136"/>
      <c r="DG648" s="136"/>
      <c r="DH648" s="136"/>
      <c r="DI648" s="136"/>
      <c r="DJ648" s="136"/>
      <c r="DK648" s="136"/>
      <c r="DL648" s="136"/>
      <c r="DM648" s="136"/>
      <c r="DN648" s="136"/>
      <c r="DO648" s="136"/>
      <c r="DP648" s="136"/>
      <c r="DQ648" s="136"/>
      <c r="DR648" s="136"/>
      <c r="DS648" s="136"/>
      <c r="DT648" s="136"/>
      <c r="DU648" s="136"/>
      <c r="DV648" s="136"/>
      <c r="DW648" s="136"/>
      <c r="DX648" s="136"/>
    </row>
    <row r="649" spans="1:128" ht="12.75" customHeight="1">
      <c r="A649" s="136"/>
      <c r="B649" s="136"/>
      <c r="C649" s="136"/>
      <c r="D649" s="136"/>
      <c r="E649" s="136"/>
      <c r="F649" s="136"/>
      <c r="G649" s="136"/>
      <c r="H649" s="136"/>
      <c r="I649" s="136"/>
      <c r="J649" s="136"/>
      <c r="K649" s="136"/>
      <c r="L649" s="136"/>
      <c r="M649" s="136"/>
      <c r="N649" s="136"/>
      <c r="O649" s="136"/>
      <c r="P649" s="136"/>
      <c r="Q649" s="136"/>
      <c r="R649" s="136"/>
      <c r="S649" s="136"/>
      <c r="T649" s="136"/>
      <c r="U649" s="136"/>
      <c r="V649" s="136"/>
      <c r="W649" s="136"/>
      <c r="X649" s="136"/>
      <c r="Y649" s="136"/>
      <c r="Z649" s="136"/>
      <c r="AA649" s="136"/>
      <c r="AB649" s="136"/>
      <c r="AC649" s="136"/>
      <c r="AD649" s="136"/>
      <c r="AE649" s="136"/>
      <c r="AF649" s="136"/>
      <c r="AG649" s="136"/>
      <c r="AH649" s="136"/>
      <c r="AI649" s="136"/>
      <c r="AJ649" s="136"/>
      <c r="AK649" s="136"/>
      <c r="AL649" s="136"/>
      <c r="AM649" s="136"/>
      <c r="AN649" s="136"/>
      <c r="AO649" s="136"/>
      <c r="AP649" s="136"/>
      <c r="AQ649" s="136"/>
      <c r="AR649" s="211"/>
      <c r="AS649" s="136"/>
      <c r="AT649" s="136"/>
      <c r="AU649" s="136"/>
      <c r="AV649" s="136"/>
      <c r="AW649" s="136"/>
      <c r="AX649" s="136"/>
      <c r="AY649" s="136"/>
      <c r="AZ649" s="136"/>
      <c r="BA649" s="136"/>
      <c r="BB649" s="136"/>
      <c r="BC649" s="136"/>
      <c r="BD649" s="136"/>
      <c r="BE649" s="136"/>
      <c r="BF649" s="136"/>
      <c r="BG649" s="136"/>
      <c r="BH649" s="136"/>
      <c r="BI649" s="136"/>
      <c r="BJ649" s="136"/>
      <c r="BK649" s="136"/>
      <c r="BL649" s="136"/>
      <c r="BM649" s="136"/>
      <c r="BN649" s="136"/>
      <c r="BO649" s="136"/>
      <c r="BP649" s="136"/>
      <c r="BQ649" s="136"/>
      <c r="BR649" s="136"/>
      <c r="BS649" s="136"/>
      <c r="BT649" s="136"/>
      <c r="BU649" s="136"/>
      <c r="BV649" s="136"/>
      <c r="BW649" s="136"/>
      <c r="BX649" s="136"/>
      <c r="BY649" s="136"/>
      <c r="BZ649" s="136"/>
      <c r="CA649" s="136"/>
      <c r="CB649" s="136"/>
      <c r="CC649" s="136"/>
      <c r="CD649" s="136"/>
      <c r="CE649" s="136"/>
      <c r="CF649" s="211"/>
      <c r="CG649" s="136"/>
      <c r="CH649" s="136"/>
      <c r="CI649" s="136"/>
      <c r="CJ649" s="136"/>
      <c r="CK649" s="136"/>
      <c r="CL649" s="136"/>
      <c r="CM649" s="136"/>
      <c r="CN649" s="136"/>
      <c r="CO649" s="136"/>
      <c r="CP649" s="136"/>
      <c r="CQ649" s="136"/>
      <c r="CR649" s="136"/>
      <c r="CS649" s="136"/>
      <c r="CT649" s="136"/>
      <c r="CU649" s="136"/>
      <c r="CV649" s="136"/>
      <c r="CW649" s="136"/>
      <c r="CX649" s="136"/>
      <c r="CY649" s="136"/>
      <c r="CZ649" s="136"/>
      <c r="DA649" s="136"/>
      <c r="DB649" s="136"/>
      <c r="DC649" s="211"/>
      <c r="DD649" s="136"/>
      <c r="DE649" s="136"/>
      <c r="DF649" s="136"/>
      <c r="DG649" s="136"/>
      <c r="DH649" s="136"/>
      <c r="DI649" s="136"/>
      <c r="DJ649" s="136"/>
      <c r="DK649" s="136"/>
      <c r="DL649" s="136"/>
      <c r="DM649" s="136"/>
      <c r="DN649" s="136"/>
      <c r="DO649" s="136"/>
      <c r="DP649" s="136"/>
      <c r="DQ649" s="136"/>
      <c r="DR649" s="136"/>
      <c r="DS649" s="136"/>
      <c r="DT649" s="136"/>
      <c r="DU649" s="136"/>
      <c r="DV649" s="136"/>
      <c r="DW649" s="136"/>
      <c r="DX649" s="136"/>
    </row>
    <row r="650" spans="1:128" ht="12.75" customHeight="1">
      <c r="A650" s="136"/>
      <c r="B650" s="136"/>
      <c r="C650" s="136"/>
      <c r="D650" s="136"/>
      <c r="E650" s="136"/>
      <c r="F650" s="136"/>
      <c r="G650" s="136"/>
      <c r="H650" s="136"/>
      <c r="I650" s="136"/>
      <c r="J650" s="136"/>
      <c r="K650" s="136"/>
      <c r="L650" s="136"/>
      <c r="M650" s="136"/>
      <c r="N650" s="136"/>
      <c r="O650" s="136"/>
      <c r="P650" s="136"/>
      <c r="Q650" s="136"/>
      <c r="R650" s="136"/>
      <c r="S650" s="136"/>
      <c r="T650" s="136"/>
      <c r="U650" s="136"/>
      <c r="V650" s="136"/>
      <c r="W650" s="136"/>
      <c r="X650" s="136"/>
      <c r="Y650" s="136"/>
      <c r="Z650" s="136"/>
      <c r="AA650" s="136"/>
      <c r="AB650" s="136"/>
      <c r="AC650" s="136"/>
      <c r="AD650" s="136"/>
      <c r="AE650" s="136"/>
      <c r="AF650" s="136"/>
      <c r="AG650" s="136"/>
      <c r="AH650" s="136"/>
      <c r="AI650" s="136"/>
      <c r="AJ650" s="136"/>
      <c r="AK650" s="136"/>
      <c r="AL650" s="136"/>
      <c r="AM650" s="136"/>
      <c r="AN650" s="136"/>
      <c r="AO650" s="136"/>
      <c r="AP650" s="136"/>
      <c r="AQ650" s="136"/>
      <c r="AR650" s="211"/>
      <c r="AS650" s="136"/>
      <c r="AT650" s="136"/>
      <c r="AU650" s="136"/>
      <c r="AV650" s="136"/>
      <c r="AW650" s="136"/>
      <c r="AX650" s="136"/>
      <c r="AY650" s="136"/>
      <c r="AZ650" s="136"/>
      <c r="BA650" s="136"/>
      <c r="BB650" s="136"/>
      <c r="BC650" s="136"/>
      <c r="BD650" s="136"/>
      <c r="BE650" s="136"/>
      <c r="BF650" s="136"/>
      <c r="BG650" s="136"/>
      <c r="BH650" s="136"/>
      <c r="BI650" s="136"/>
      <c r="BJ650" s="136"/>
      <c r="BK650" s="136"/>
      <c r="BL650" s="136"/>
      <c r="BM650" s="136"/>
      <c r="BN650" s="136"/>
      <c r="BO650" s="136"/>
      <c r="BP650" s="136"/>
      <c r="BQ650" s="136"/>
      <c r="BR650" s="136"/>
      <c r="BS650" s="136"/>
      <c r="BT650" s="136"/>
      <c r="BU650" s="136"/>
      <c r="BV650" s="136"/>
      <c r="BW650" s="136"/>
      <c r="BX650" s="136"/>
      <c r="BY650" s="136"/>
      <c r="BZ650" s="136"/>
      <c r="CA650" s="136"/>
      <c r="CB650" s="136"/>
      <c r="CC650" s="136"/>
      <c r="CD650" s="136"/>
      <c r="CE650" s="136"/>
      <c r="CF650" s="211"/>
      <c r="CG650" s="136"/>
      <c r="CH650" s="136"/>
      <c r="CI650" s="136"/>
      <c r="CJ650" s="136"/>
      <c r="CK650" s="136"/>
      <c r="CL650" s="136"/>
      <c r="CM650" s="136"/>
      <c r="CN650" s="136"/>
      <c r="CO650" s="136"/>
      <c r="CP650" s="136"/>
      <c r="CQ650" s="136"/>
      <c r="CR650" s="136"/>
      <c r="CS650" s="136"/>
      <c r="CT650" s="136"/>
      <c r="CU650" s="136"/>
      <c r="CV650" s="136"/>
      <c r="CW650" s="136"/>
      <c r="CX650" s="136"/>
      <c r="CY650" s="136"/>
      <c r="CZ650" s="136"/>
      <c r="DA650" s="136"/>
      <c r="DB650" s="136"/>
      <c r="DC650" s="211"/>
      <c r="DD650" s="136"/>
      <c r="DE650" s="136"/>
      <c r="DF650" s="136"/>
      <c r="DG650" s="136"/>
      <c r="DH650" s="136"/>
      <c r="DI650" s="136"/>
      <c r="DJ650" s="136"/>
      <c r="DK650" s="136"/>
      <c r="DL650" s="136"/>
      <c r="DM650" s="136"/>
      <c r="DN650" s="136"/>
      <c r="DO650" s="136"/>
      <c r="DP650" s="136"/>
      <c r="DQ650" s="136"/>
      <c r="DR650" s="136"/>
      <c r="DS650" s="136"/>
      <c r="DT650" s="136"/>
      <c r="DU650" s="136"/>
      <c r="DV650" s="136"/>
      <c r="DW650" s="136"/>
      <c r="DX650" s="136"/>
    </row>
    <row r="651" spans="1:128" ht="12.75" customHeight="1">
      <c r="A651" s="136"/>
      <c r="B651" s="136"/>
      <c r="C651" s="136"/>
      <c r="D651" s="136"/>
      <c r="E651" s="136"/>
      <c r="F651" s="136"/>
      <c r="G651" s="136"/>
      <c r="H651" s="136"/>
      <c r="I651" s="136"/>
      <c r="J651" s="136"/>
      <c r="K651" s="136"/>
      <c r="L651" s="136"/>
      <c r="M651" s="136"/>
      <c r="N651" s="136"/>
      <c r="O651" s="136"/>
      <c r="P651" s="136"/>
      <c r="Q651" s="136"/>
      <c r="R651" s="136"/>
      <c r="S651" s="136"/>
      <c r="T651" s="136"/>
      <c r="U651" s="136"/>
      <c r="V651" s="136"/>
      <c r="W651" s="136"/>
      <c r="X651" s="136"/>
      <c r="Y651" s="136"/>
      <c r="Z651" s="136"/>
      <c r="AA651" s="136"/>
      <c r="AB651" s="136"/>
      <c r="AC651" s="136"/>
      <c r="AD651" s="136"/>
      <c r="AE651" s="136"/>
      <c r="AF651" s="136"/>
      <c r="AG651" s="136"/>
      <c r="AH651" s="136"/>
      <c r="AI651" s="136"/>
      <c r="AJ651" s="136"/>
      <c r="AK651" s="136"/>
      <c r="AL651" s="136"/>
      <c r="AM651" s="136"/>
      <c r="AN651" s="136"/>
      <c r="AO651" s="136"/>
      <c r="AP651" s="136"/>
      <c r="AQ651" s="136"/>
      <c r="AR651" s="211"/>
      <c r="AS651" s="136"/>
      <c r="AT651" s="136"/>
      <c r="AU651" s="136"/>
      <c r="AV651" s="136"/>
      <c r="AW651" s="136"/>
      <c r="AX651" s="136"/>
      <c r="AY651" s="136"/>
      <c r="AZ651" s="136"/>
      <c r="BA651" s="136"/>
      <c r="BB651" s="136"/>
      <c r="BC651" s="136"/>
      <c r="BD651" s="136"/>
      <c r="BE651" s="136"/>
      <c r="BF651" s="136"/>
      <c r="BG651" s="136"/>
      <c r="BH651" s="136"/>
      <c r="BI651" s="136"/>
      <c r="BJ651" s="136"/>
      <c r="BK651" s="136"/>
      <c r="BL651" s="136"/>
      <c r="BM651" s="136"/>
      <c r="BN651" s="136"/>
      <c r="BO651" s="136"/>
      <c r="BP651" s="136"/>
      <c r="BQ651" s="136"/>
      <c r="BR651" s="136"/>
      <c r="BS651" s="136"/>
      <c r="BT651" s="136"/>
      <c r="BU651" s="136"/>
      <c r="BV651" s="136"/>
      <c r="BW651" s="136"/>
      <c r="BX651" s="136"/>
      <c r="BY651" s="136"/>
      <c r="BZ651" s="136"/>
      <c r="CA651" s="136"/>
      <c r="CB651" s="136"/>
      <c r="CC651" s="136"/>
      <c r="CD651" s="136"/>
      <c r="CE651" s="136"/>
      <c r="CF651" s="211"/>
      <c r="CG651" s="136"/>
      <c r="CH651" s="136"/>
      <c r="CI651" s="136"/>
      <c r="CJ651" s="136"/>
      <c r="CK651" s="136"/>
      <c r="CL651" s="136"/>
      <c r="CM651" s="136"/>
      <c r="CN651" s="136"/>
      <c r="CO651" s="136"/>
      <c r="CP651" s="136"/>
      <c r="CQ651" s="136"/>
      <c r="CR651" s="136"/>
      <c r="CS651" s="136"/>
      <c r="CT651" s="136"/>
      <c r="CU651" s="136"/>
      <c r="CV651" s="136"/>
      <c r="CW651" s="136"/>
      <c r="CX651" s="136"/>
      <c r="CY651" s="136"/>
      <c r="CZ651" s="136"/>
      <c r="DA651" s="136"/>
      <c r="DB651" s="136"/>
      <c r="DC651" s="211"/>
      <c r="DD651" s="136"/>
      <c r="DE651" s="136"/>
      <c r="DF651" s="136"/>
      <c r="DG651" s="136"/>
      <c r="DH651" s="136"/>
      <c r="DI651" s="136"/>
      <c r="DJ651" s="136"/>
      <c r="DK651" s="136"/>
      <c r="DL651" s="136"/>
      <c r="DM651" s="136"/>
      <c r="DN651" s="136"/>
      <c r="DO651" s="136"/>
      <c r="DP651" s="136"/>
      <c r="DQ651" s="136"/>
      <c r="DR651" s="136"/>
      <c r="DS651" s="136"/>
      <c r="DT651" s="136"/>
      <c r="DU651" s="136"/>
      <c r="DV651" s="136"/>
      <c r="DW651" s="136"/>
      <c r="DX651" s="136"/>
    </row>
    <row r="652" spans="1:128" ht="12.75" customHeight="1">
      <c r="A652" s="136"/>
      <c r="B652" s="136"/>
      <c r="C652" s="136"/>
      <c r="D652" s="136"/>
      <c r="E652" s="136"/>
      <c r="F652" s="136"/>
      <c r="G652" s="136"/>
      <c r="H652" s="136"/>
      <c r="I652" s="136"/>
      <c r="J652" s="136"/>
      <c r="K652" s="136"/>
      <c r="L652" s="136"/>
      <c r="M652" s="136"/>
      <c r="N652" s="136"/>
      <c r="O652" s="136"/>
      <c r="P652" s="136"/>
      <c r="Q652" s="136"/>
      <c r="R652" s="136"/>
      <c r="S652" s="136"/>
      <c r="T652" s="136"/>
      <c r="U652" s="136"/>
      <c r="V652" s="136"/>
      <c r="W652" s="136"/>
      <c r="X652" s="136"/>
      <c r="Y652" s="136"/>
      <c r="Z652" s="136"/>
      <c r="AA652" s="136"/>
      <c r="AB652" s="136"/>
      <c r="AC652" s="136"/>
      <c r="AD652" s="136"/>
      <c r="AE652" s="136"/>
      <c r="AF652" s="136"/>
      <c r="AG652" s="136"/>
      <c r="AH652" s="136"/>
      <c r="AI652" s="136"/>
      <c r="AJ652" s="136"/>
      <c r="AK652" s="136"/>
      <c r="AL652" s="136"/>
      <c r="AM652" s="136"/>
      <c r="AN652" s="136"/>
      <c r="AO652" s="136"/>
      <c r="AP652" s="136"/>
      <c r="AQ652" s="136"/>
      <c r="AR652" s="211"/>
      <c r="AS652" s="136"/>
      <c r="AT652" s="136"/>
      <c r="AU652" s="136"/>
      <c r="AV652" s="136"/>
      <c r="AW652" s="136"/>
      <c r="AX652" s="136"/>
      <c r="AY652" s="136"/>
      <c r="AZ652" s="136"/>
      <c r="BA652" s="136"/>
      <c r="BB652" s="136"/>
      <c r="BC652" s="136"/>
      <c r="BD652" s="136"/>
      <c r="BE652" s="136"/>
      <c r="BF652" s="136"/>
      <c r="BG652" s="136"/>
      <c r="BH652" s="136"/>
      <c r="BI652" s="136"/>
      <c r="BJ652" s="136"/>
      <c r="BK652" s="136"/>
      <c r="BL652" s="136"/>
      <c r="BM652" s="136"/>
      <c r="BN652" s="136"/>
      <c r="BO652" s="136"/>
      <c r="BP652" s="136"/>
      <c r="BQ652" s="136"/>
      <c r="BR652" s="136"/>
      <c r="BS652" s="136"/>
      <c r="BT652" s="136"/>
      <c r="BU652" s="136"/>
      <c r="BV652" s="136"/>
      <c r="BW652" s="136"/>
      <c r="BX652" s="136"/>
      <c r="BY652" s="136"/>
      <c r="BZ652" s="136"/>
      <c r="CA652" s="136"/>
      <c r="CB652" s="136"/>
      <c r="CC652" s="136"/>
      <c r="CD652" s="136"/>
      <c r="CE652" s="136"/>
      <c r="CF652" s="211"/>
      <c r="CG652" s="136"/>
      <c r="CH652" s="136"/>
      <c r="CI652" s="136"/>
      <c r="CJ652" s="136"/>
      <c r="CK652" s="136"/>
      <c r="CL652" s="136"/>
      <c r="CM652" s="136"/>
      <c r="CN652" s="136"/>
      <c r="CO652" s="136"/>
      <c r="CP652" s="136"/>
      <c r="CQ652" s="136"/>
      <c r="CR652" s="136"/>
      <c r="CS652" s="136"/>
      <c r="CT652" s="136"/>
      <c r="CU652" s="136"/>
      <c r="CV652" s="136"/>
      <c r="CW652" s="136"/>
      <c r="CX652" s="136"/>
      <c r="CY652" s="136"/>
      <c r="CZ652" s="136"/>
      <c r="DA652" s="136"/>
      <c r="DB652" s="136"/>
      <c r="DC652" s="211"/>
      <c r="DD652" s="136"/>
      <c r="DE652" s="136"/>
      <c r="DF652" s="136"/>
      <c r="DG652" s="136"/>
      <c r="DH652" s="136"/>
      <c r="DI652" s="136"/>
      <c r="DJ652" s="136"/>
      <c r="DK652" s="136"/>
      <c r="DL652" s="136"/>
      <c r="DM652" s="136"/>
      <c r="DN652" s="136"/>
      <c r="DO652" s="136"/>
      <c r="DP652" s="136"/>
      <c r="DQ652" s="136"/>
      <c r="DR652" s="136"/>
      <c r="DS652" s="136"/>
      <c r="DT652" s="136"/>
      <c r="DU652" s="136"/>
      <c r="DV652" s="136"/>
      <c r="DW652" s="136"/>
      <c r="DX652" s="136"/>
    </row>
    <row r="653" spans="1:128" ht="12.75" customHeight="1">
      <c r="A653" s="136"/>
      <c r="B653" s="136"/>
      <c r="C653" s="136"/>
      <c r="D653" s="136"/>
      <c r="E653" s="136"/>
      <c r="F653" s="136"/>
      <c r="G653" s="136"/>
      <c r="H653" s="136"/>
      <c r="I653" s="136"/>
      <c r="J653" s="136"/>
      <c r="K653" s="136"/>
      <c r="L653" s="136"/>
      <c r="M653" s="136"/>
      <c r="N653" s="136"/>
      <c r="O653" s="136"/>
      <c r="P653" s="136"/>
      <c r="Q653" s="136"/>
      <c r="R653" s="136"/>
      <c r="S653" s="136"/>
      <c r="T653" s="136"/>
      <c r="U653" s="136"/>
      <c r="V653" s="136"/>
      <c r="W653" s="136"/>
      <c r="X653" s="136"/>
      <c r="Y653" s="136"/>
      <c r="Z653" s="136"/>
      <c r="AA653" s="136"/>
      <c r="AB653" s="136"/>
      <c r="AC653" s="136"/>
      <c r="AD653" s="136"/>
      <c r="AE653" s="136"/>
      <c r="AF653" s="136"/>
      <c r="AG653" s="136"/>
      <c r="AH653" s="136"/>
      <c r="AI653" s="136"/>
      <c r="AJ653" s="136"/>
      <c r="AK653" s="136"/>
      <c r="AL653" s="136"/>
      <c r="AM653" s="136"/>
      <c r="AN653" s="136"/>
      <c r="AO653" s="136"/>
      <c r="AP653" s="136"/>
      <c r="AQ653" s="136"/>
      <c r="AR653" s="211"/>
      <c r="AS653" s="136"/>
      <c r="AT653" s="136"/>
      <c r="AU653" s="136"/>
      <c r="AV653" s="136"/>
      <c r="AW653" s="136"/>
      <c r="AX653" s="136"/>
      <c r="AY653" s="136"/>
      <c r="AZ653" s="136"/>
      <c r="BA653" s="136"/>
      <c r="BB653" s="136"/>
      <c r="BC653" s="136"/>
      <c r="BD653" s="136"/>
      <c r="BE653" s="136"/>
      <c r="BF653" s="136"/>
      <c r="BG653" s="136"/>
      <c r="BH653" s="136"/>
      <c r="BI653" s="136"/>
      <c r="BJ653" s="136"/>
      <c r="BK653" s="136"/>
      <c r="BL653" s="136"/>
      <c r="BM653" s="136"/>
      <c r="BN653" s="136"/>
      <c r="BO653" s="136"/>
      <c r="BP653" s="136"/>
      <c r="BQ653" s="136"/>
      <c r="BR653" s="136"/>
      <c r="BS653" s="136"/>
      <c r="BT653" s="136"/>
      <c r="BU653" s="136"/>
      <c r="BV653" s="136"/>
      <c r="BW653" s="136"/>
      <c r="BX653" s="136"/>
      <c r="BY653" s="136"/>
      <c r="BZ653" s="136"/>
      <c r="CA653" s="136"/>
      <c r="CB653" s="136"/>
      <c r="CC653" s="136"/>
      <c r="CD653" s="136"/>
      <c r="CE653" s="136"/>
      <c r="CF653" s="211"/>
      <c r="CG653" s="136"/>
      <c r="CH653" s="136"/>
      <c r="CI653" s="136"/>
      <c r="CJ653" s="136"/>
      <c r="CK653" s="136"/>
      <c r="CL653" s="136"/>
      <c r="CM653" s="136"/>
      <c r="CN653" s="136"/>
      <c r="CO653" s="136"/>
      <c r="CP653" s="136"/>
      <c r="CQ653" s="136"/>
      <c r="CR653" s="136"/>
      <c r="CS653" s="136"/>
      <c r="CT653" s="136"/>
      <c r="CU653" s="136"/>
      <c r="CV653" s="136"/>
      <c r="CW653" s="136"/>
      <c r="CX653" s="136"/>
      <c r="CY653" s="136"/>
      <c r="CZ653" s="136"/>
      <c r="DA653" s="136"/>
      <c r="DB653" s="136"/>
      <c r="DC653" s="211"/>
      <c r="DD653" s="136"/>
      <c r="DE653" s="136"/>
      <c r="DF653" s="136"/>
      <c r="DG653" s="136"/>
      <c r="DH653" s="136"/>
      <c r="DI653" s="136"/>
      <c r="DJ653" s="136"/>
      <c r="DK653" s="136"/>
      <c r="DL653" s="136"/>
      <c r="DM653" s="136"/>
      <c r="DN653" s="136"/>
      <c r="DO653" s="136"/>
      <c r="DP653" s="136"/>
      <c r="DQ653" s="136"/>
      <c r="DR653" s="136"/>
      <c r="DS653" s="136"/>
      <c r="DT653" s="136"/>
      <c r="DU653" s="136"/>
      <c r="DV653" s="136"/>
      <c r="DW653" s="136"/>
      <c r="DX653" s="136"/>
    </row>
    <row r="654" spans="1:128" ht="12.75" customHeight="1">
      <c r="A654" s="136"/>
      <c r="B654" s="136"/>
      <c r="C654" s="136"/>
      <c r="D654" s="136"/>
      <c r="E654" s="136"/>
      <c r="F654" s="136"/>
      <c r="G654" s="136"/>
      <c r="H654" s="136"/>
      <c r="I654" s="136"/>
      <c r="J654" s="136"/>
      <c r="K654" s="136"/>
      <c r="L654" s="136"/>
      <c r="M654" s="136"/>
      <c r="N654" s="136"/>
      <c r="O654" s="136"/>
      <c r="P654" s="136"/>
      <c r="Q654" s="136"/>
      <c r="R654" s="136"/>
      <c r="S654" s="136"/>
      <c r="T654" s="136"/>
      <c r="U654" s="136"/>
      <c r="V654" s="136"/>
      <c r="W654" s="136"/>
      <c r="X654" s="136"/>
      <c r="Y654" s="136"/>
      <c r="Z654" s="136"/>
      <c r="AA654" s="136"/>
      <c r="AB654" s="136"/>
      <c r="AC654" s="136"/>
      <c r="AD654" s="136"/>
      <c r="AE654" s="136"/>
      <c r="AF654" s="136"/>
      <c r="AG654" s="136"/>
      <c r="AH654" s="136"/>
      <c r="AI654" s="136"/>
      <c r="AJ654" s="136"/>
      <c r="AK654" s="136"/>
      <c r="AL654" s="136"/>
      <c r="AM654" s="136"/>
      <c r="AN654" s="136"/>
      <c r="AO654" s="136"/>
      <c r="AP654" s="136"/>
      <c r="AQ654" s="136"/>
      <c r="AR654" s="211"/>
      <c r="AS654" s="136"/>
      <c r="AT654" s="136"/>
      <c r="AU654" s="136"/>
      <c r="AV654" s="136"/>
      <c r="AW654" s="136"/>
      <c r="AX654" s="136"/>
      <c r="AY654" s="136"/>
      <c r="AZ654" s="136"/>
      <c r="BA654" s="136"/>
      <c r="BB654" s="136"/>
      <c r="BC654" s="136"/>
      <c r="BD654" s="136"/>
      <c r="BE654" s="136"/>
      <c r="BF654" s="136"/>
      <c r="BG654" s="136"/>
      <c r="BH654" s="136"/>
      <c r="BI654" s="136"/>
      <c r="BJ654" s="136"/>
      <c r="BK654" s="136"/>
      <c r="BL654" s="136"/>
      <c r="BM654" s="136"/>
      <c r="BN654" s="136"/>
      <c r="BO654" s="136"/>
      <c r="BP654" s="136"/>
      <c r="BQ654" s="136"/>
      <c r="BR654" s="136"/>
      <c r="BS654" s="136"/>
      <c r="BT654" s="136"/>
      <c r="BU654" s="136"/>
      <c r="BV654" s="136"/>
      <c r="BW654" s="136"/>
      <c r="BX654" s="136"/>
      <c r="BY654" s="136"/>
      <c r="BZ654" s="136"/>
      <c r="CA654" s="136"/>
      <c r="CB654" s="136"/>
      <c r="CC654" s="136"/>
      <c r="CD654" s="136"/>
      <c r="CE654" s="136"/>
      <c r="CF654" s="211"/>
      <c r="CG654" s="136"/>
      <c r="CH654" s="136"/>
      <c r="CI654" s="136"/>
      <c r="CJ654" s="136"/>
      <c r="CK654" s="136"/>
      <c r="CL654" s="136"/>
      <c r="CM654" s="136"/>
      <c r="CN654" s="136"/>
      <c r="CO654" s="136"/>
      <c r="CP654" s="136"/>
      <c r="CQ654" s="136"/>
      <c r="CR654" s="136"/>
      <c r="CS654" s="136"/>
      <c r="CT654" s="136"/>
      <c r="CU654" s="136"/>
      <c r="CV654" s="136"/>
      <c r="CW654" s="136"/>
      <c r="CX654" s="136"/>
      <c r="CY654" s="136"/>
      <c r="CZ654" s="136"/>
      <c r="DA654" s="136"/>
      <c r="DB654" s="136"/>
      <c r="DC654" s="211"/>
      <c r="DD654" s="136"/>
      <c r="DE654" s="136"/>
      <c r="DF654" s="136"/>
      <c r="DG654" s="136"/>
      <c r="DH654" s="136"/>
      <c r="DI654" s="136"/>
      <c r="DJ654" s="136"/>
      <c r="DK654" s="136"/>
      <c r="DL654" s="136"/>
      <c r="DM654" s="136"/>
      <c r="DN654" s="136"/>
      <c r="DO654" s="136"/>
      <c r="DP654" s="136"/>
      <c r="DQ654" s="136"/>
      <c r="DR654" s="136"/>
      <c r="DS654" s="136"/>
      <c r="DT654" s="136"/>
      <c r="DU654" s="136"/>
      <c r="DV654" s="136"/>
      <c r="DW654" s="136"/>
      <c r="DX654" s="136"/>
    </row>
    <row r="655" spans="1:128" ht="12.75" customHeight="1">
      <c r="A655" s="136"/>
      <c r="B655" s="136"/>
      <c r="C655" s="136"/>
      <c r="D655" s="136"/>
      <c r="E655" s="136"/>
      <c r="F655" s="136"/>
      <c r="G655" s="136"/>
      <c r="H655" s="136"/>
      <c r="I655" s="136"/>
      <c r="J655" s="136"/>
      <c r="K655" s="136"/>
      <c r="L655" s="136"/>
      <c r="M655" s="136"/>
      <c r="N655" s="136"/>
      <c r="O655" s="136"/>
      <c r="P655" s="136"/>
      <c r="Q655" s="136"/>
      <c r="R655" s="136"/>
      <c r="S655" s="136"/>
      <c r="T655" s="136"/>
      <c r="U655" s="136"/>
      <c r="V655" s="136"/>
      <c r="W655" s="136"/>
      <c r="X655" s="136"/>
      <c r="Y655" s="136"/>
      <c r="Z655" s="136"/>
      <c r="AA655" s="136"/>
      <c r="AB655" s="136"/>
      <c r="AC655" s="136"/>
      <c r="AD655" s="136"/>
      <c r="AE655" s="136"/>
      <c r="AF655" s="136"/>
      <c r="AG655" s="136"/>
      <c r="AH655" s="136"/>
      <c r="AI655" s="136"/>
      <c r="AJ655" s="136"/>
      <c r="AK655" s="136"/>
      <c r="AL655" s="136"/>
      <c r="AM655" s="136"/>
      <c r="AN655" s="136"/>
      <c r="AO655" s="136"/>
      <c r="AP655" s="136"/>
      <c r="AQ655" s="136"/>
      <c r="AR655" s="211"/>
      <c r="AS655" s="136"/>
      <c r="AT655" s="136"/>
      <c r="AU655" s="136"/>
      <c r="AV655" s="136"/>
      <c r="AW655" s="136"/>
      <c r="AX655" s="136"/>
      <c r="AY655" s="136"/>
      <c r="AZ655" s="136"/>
      <c r="BA655" s="136"/>
      <c r="BB655" s="136"/>
      <c r="BC655" s="136"/>
      <c r="BD655" s="136"/>
      <c r="BE655" s="136"/>
      <c r="BF655" s="136"/>
      <c r="BG655" s="136"/>
      <c r="BH655" s="136"/>
      <c r="BI655" s="136"/>
      <c r="BJ655" s="136"/>
      <c r="BK655" s="136"/>
      <c r="BL655" s="136"/>
      <c r="BM655" s="136"/>
      <c r="BN655" s="136"/>
      <c r="BO655" s="136"/>
      <c r="BP655" s="136"/>
      <c r="BQ655" s="136"/>
      <c r="BR655" s="136"/>
      <c r="BS655" s="136"/>
      <c r="BT655" s="136"/>
      <c r="BU655" s="136"/>
      <c r="BV655" s="136"/>
      <c r="BW655" s="136"/>
      <c r="BX655" s="136"/>
      <c r="BY655" s="136"/>
      <c r="BZ655" s="136"/>
      <c r="CA655" s="136"/>
      <c r="CB655" s="136"/>
      <c r="CC655" s="136"/>
      <c r="CD655" s="136"/>
      <c r="CE655" s="136"/>
      <c r="CF655" s="211"/>
      <c r="CG655" s="136"/>
      <c r="CH655" s="136"/>
      <c r="CI655" s="136"/>
      <c r="CJ655" s="136"/>
      <c r="CK655" s="136"/>
      <c r="CL655" s="136"/>
      <c r="CM655" s="136"/>
      <c r="CN655" s="136"/>
      <c r="CO655" s="136"/>
      <c r="CP655" s="136"/>
      <c r="CQ655" s="136"/>
      <c r="CR655" s="136"/>
      <c r="CS655" s="136"/>
      <c r="CT655" s="136"/>
      <c r="CU655" s="136"/>
      <c r="CV655" s="136"/>
      <c r="CW655" s="136"/>
      <c r="CX655" s="136"/>
      <c r="CY655" s="136"/>
      <c r="CZ655" s="136"/>
      <c r="DA655" s="136"/>
      <c r="DB655" s="136"/>
      <c r="DC655" s="211"/>
      <c r="DD655" s="136"/>
      <c r="DE655" s="136"/>
      <c r="DF655" s="136"/>
      <c r="DG655" s="136"/>
      <c r="DH655" s="136"/>
      <c r="DI655" s="136"/>
      <c r="DJ655" s="136"/>
      <c r="DK655" s="136"/>
      <c r="DL655" s="136"/>
      <c r="DM655" s="136"/>
      <c r="DN655" s="136"/>
      <c r="DO655" s="136"/>
      <c r="DP655" s="136"/>
      <c r="DQ655" s="136"/>
      <c r="DR655" s="136"/>
      <c r="DS655" s="136"/>
      <c r="DT655" s="136"/>
      <c r="DU655" s="136"/>
      <c r="DV655" s="136"/>
      <c r="DW655" s="136"/>
      <c r="DX655" s="136"/>
    </row>
    <row r="656" spans="1:128" ht="12.75" customHeight="1">
      <c r="A656" s="136"/>
      <c r="B656" s="136"/>
      <c r="C656" s="136"/>
      <c r="D656" s="136"/>
      <c r="E656" s="136"/>
      <c r="F656" s="136"/>
      <c r="G656" s="136"/>
      <c r="H656" s="136"/>
      <c r="I656" s="136"/>
      <c r="J656" s="136"/>
      <c r="K656" s="136"/>
      <c r="L656" s="136"/>
      <c r="M656" s="136"/>
      <c r="N656" s="136"/>
      <c r="O656" s="136"/>
      <c r="P656" s="136"/>
      <c r="Q656" s="136"/>
      <c r="R656" s="136"/>
      <c r="S656" s="136"/>
      <c r="T656" s="136"/>
      <c r="U656" s="136"/>
      <c r="V656" s="136"/>
      <c r="W656" s="136"/>
      <c r="X656" s="136"/>
      <c r="Y656" s="136"/>
      <c r="Z656" s="136"/>
      <c r="AA656" s="136"/>
      <c r="AB656" s="136"/>
      <c r="AC656" s="136"/>
      <c r="AD656" s="136"/>
      <c r="AE656" s="136"/>
      <c r="AF656" s="136"/>
      <c r="AG656" s="136"/>
      <c r="AH656" s="136"/>
      <c r="AI656" s="136"/>
      <c r="AJ656" s="136"/>
      <c r="AK656" s="136"/>
      <c r="AL656" s="136"/>
      <c r="AM656" s="136"/>
      <c r="AN656" s="136"/>
      <c r="AO656" s="136"/>
      <c r="AP656" s="136"/>
      <c r="AQ656" s="136"/>
      <c r="AR656" s="211"/>
      <c r="AS656" s="136"/>
      <c r="AT656" s="136"/>
      <c r="AU656" s="136"/>
      <c r="AV656" s="136"/>
      <c r="AW656" s="136"/>
      <c r="AX656" s="136"/>
      <c r="AY656" s="136"/>
      <c r="AZ656" s="136"/>
      <c r="BA656" s="136"/>
      <c r="BB656" s="136"/>
      <c r="BC656" s="136"/>
      <c r="BD656" s="136"/>
      <c r="BE656" s="136"/>
      <c r="BF656" s="136"/>
      <c r="BG656" s="136"/>
      <c r="BH656" s="136"/>
      <c r="BI656" s="136"/>
      <c r="BJ656" s="136"/>
      <c r="BK656" s="136"/>
      <c r="BL656" s="136"/>
      <c r="BM656" s="136"/>
      <c r="BN656" s="136"/>
      <c r="BO656" s="136"/>
      <c r="BP656" s="136"/>
      <c r="BQ656" s="136"/>
      <c r="BR656" s="136"/>
      <c r="BS656" s="136"/>
      <c r="BT656" s="136"/>
      <c r="BU656" s="136"/>
      <c r="BV656" s="136"/>
      <c r="BW656" s="136"/>
      <c r="BX656" s="136"/>
      <c r="BY656" s="136"/>
      <c r="BZ656" s="136"/>
      <c r="CA656" s="136"/>
      <c r="CB656" s="136"/>
      <c r="CC656" s="136"/>
      <c r="CD656" s="136"/>
      <c r="CE656" s="136"/>
      <c r="CF656" s="211"/>
      <c r="CG656" s="136"/>
      <c r="CH656" s="136"/>
      <c r="CI656" s="136"/>
      <c r="CJ656" s="136"/>
      <c r="CK656" s="136"/>
      <c r="CL656" s="136"/>
      <c r="CM656" s="136"/>
      <c r="CN656" s="136"/>
      <c r="CO656" s="136"/>
      <c r="CP656" s="136"/>
      <c r="CQ656" s="136"/>
      <c r="CR656" s="136"/>
      <c r="CS656" s="136"/>
      <c r="CT656" s="136"/>
      <c r="CU656" s="136"/>
      <c r="CV656" s="136"/>
      <c r="CW656" s="136"/>
      <c r="CX656" s="136"/>
      <c r="CY656" s="136"/>
      <c r="CZ656" s="136"/>
      <c r="DA656" s="136"/>
      <c r="DB656" s="136"/>
      <c r="DC656" s="211"/>
      <c r="DD656" s="136"/>
      <c r="DE656" s="136"/>
      <c r="DF656" s="136"/>
      <c r="DG656" s="136"/>
      <c r="DH656" s="136"/>
      <c r="DI656" s="136"/>
      <c r="DJ656" s="136"/>
      <c r="DK656" s="136"/>
      <c r="DL656" s="136"/>
      <c r="DM656" s="136"/>
      <c r="DN656" s="136"/>
      <c r="DO656" s="136"/>
      <c r="DP656" s="136"/>
      <c r="DQ656" s="136"/>
      <c r="DR656" s="136"/>
      <c r="DS656" s="136"/>
      <c r="DT656" s="136"/>
      <c r="DU656" s="136"/>
      <c r="DV656" s="136"/>
      <c r="DW656" s="136"/>
      <c r="DX656" s="136"/>
    </row>
    <row r="657" spans="1:128" ht="12.75" customHeight="1">
      <c r="A657" s="136"/>
      <c r="B657" s="136"/>
      <c r="C657" s="136"/>
      <c r="D657" s="136"/>
      <c r="E657" s="136"/>
      <c r="F657" s="136"/>
      <c r="G657" s="136"/>
      <c r="H657" s="136"/>
      <c r="I657" s="136"/>
      <c r="J657" s="136"/>
      <c r="K657" s="136"/>
      <c r="L657" s="136"/>
      <c r="M657" s="136"/>
      <c r="N657" s="136"/>
      <c r="O657" s="136"/>
      <c r="P657" s="136"/>
      <c r="Q657" s="136"/>
      <c r="R657" s="136"/>
      <c r="S657" s="136"/>
      <c r="T657" s="136"/>
      <c r="U657" s="136"/>
      <c r="V657" s="136"/>
      <c r="W657" s="136"/>
      <c r="X657" s="136"/>
      <c r="Y657" s="136"/>
      <c r="Z657" s="136"/>
      <c r="AA657" s="136"/>
      <c r="AB657" s="136"/>
      <c r="AC657" s="136"/>
      <c r="AD657" s="136"/>
      <c r="AE657" s="136"/>
      <c r="AF657" s="136"/>
      <c r="AG657" s="136"/>
      <c r="AH657" s="136"/>
      <c r="AI657" s="136"/>
      <c r="AJ657" s="136"/>
      <c r="AK657" s="136"/>
      <c r="AL657" s="136"/>
      <c r="AM657" s="136"/>
      <c r="AN657" s="136"/>
      <c r="AO657" s="136"/>
      <c r="AP657" s="136"/>
      <c r="AQ657" s="136"/>
      <c r="AR657" s="211"/>
      <c r="AS657" s="136"/>
      <c r="AT657" s="136"/>
      <c r="AU657" s="136"/>
      <c r="AV657" s="136"/>
      <c r="AW657" s="136"/>
      <c r="AX657" s="136"/>
      <c r="AY657" s="136"/>
      <c r="AZ657" s="136"/>
      <c r="BA657" s="136"/>
      <c r="BB657" s="136"/>
      <c r="BC657" s="136"/>
      <c r="BD657" s="136"/>
      <c r="BE657" s="136"/>
      <c r="BF657" s="136"/>
      <c r="BG657" s="136"/>
      <c r="BH657" s="136"/>
      <c r="BI657" s="136"/>
      <c r="BJ657" s="136"/>
      <c r="BK657" s="136"/>
      <c r="BL657" s="136"/>
      <c r="BM657" s="136"/>
      <c r="BN657" s="136"/>
      <c r="BO657" s="136"/>
      <c r="BP657" s="136"/>
      <c r="BQ657" s="136"/>
      <c r="BR657" s="136"/>
      <c r="BS657" s="136"/>
      <c r="BT657" s="136"/>
      <c r="BU657" s="136"/>
      <c r="BV657" s="136"/>
      <c r="BW657" s="136"/>
      <c r="BX657" s="136"/>
      <c r="BY657" s="136"/>
      <c r="BZ657" s="136"/>
      <c r="CA657" s="136"/>
      <c r="CB657" s="136"/>
      <c r="CC657" s="136"/>
      <c r="CD657" s="136"/>
      <c r="CE657" s="136"/>
      <c r="CF657" s="211"/>
      <c r="CG657" s="136"/>
      <c r="CH657" s="136"/>
      <c r="CI657" s="136"/>
      <c r="CJ657" s="136"/>
      <c r="CK657" s="136"/>
      <c r="CL657" s="136"/>
      <c r="CM657" s="136"/>
      <c r="CN657" s="136"/>
      <c r="CO657" s="136"/>
      <c r="CP657" s="136"/>
      <c r="CQ657" s="136"/>
      <c r="CR657" s="136"/>
      <c r="CS657" s="136"/>
      <c r="CT657" s="136"/>
      <c r="CU657" s="136"/>
      <c r="CV657" s="136"/>
      <c r="CW657" s="136"/>
      <c r="CX657" s="136"/>
      <c r="CY657" s="136"/>
      <c r="CZ657" s="136"/>
      <c r="DA657" s="136"/>
      <c r="DB657" s="136"/>
      <c r="DC657" s="211"/>
      <c r="DD657" s="136"/>
      <c r="DE657" s="136"/>
      <c r="DF657" s="136"/>
      <c r="DG657" s="136"/>
      <c r="DH657" s="136"/>
      <c r="DI657" s="136"/>
      <c r="DJ657" s="136"/>
      <c r="DK657" s="136"/>
      <c r="DL657" s="136"/>
      <c r="DM657" s="136"/>
      <c r="DN657" s="136"/>
      <c r="DO657" s="136"/>
      <c r="DP657" s="136"/>
      <c r="DQ657" s="136"/>
      <c r="DR657" s="136"/>
      <c r="DS657" s="136"/>
      <c r="DT657" s="136"/>
      <c r="DU657" s="136"/>
      <c r="DV657" s="136"/>
      <c r="DW657" s="136"/>
      <c r="DX657" s="136"/>
    </row>
    <row r="658" spans="1:128" ht="12.75" customHeight="1">
      <c r="A658" s="136"/>
      <c r="B658" s="136"/>
      <c r="C658" s="136"/>
      <c r="D658" s="136"/>
      <c r="E658" s="136"/>
      <c r="F658" s="136"/>
      <c r="G658" s="136"/>
      <c r="H658" s="136"/>
      <c r="I658" s="136"/>
      <c r="J658" s="136"/>
      <c r="K658" s="136"/>
      <c r="L658" s="136"/>
      <c r="M658" s="136"/>
      <c r="N658" s="136"/>
      <c r="O658" s="136"/>
      <c r="P658" s="136"/>
      <c r="Q658" s="136"/>
      <c r="R658" s="136"/>
      <c r="S658" s="136"/>
      <c r="T658" s="136"/>
      <c r="U658" s="136"/>
      <c r="V658" s="136"/>
      <c r="W658" s="136"/>
      <c r="X658" s="136"/>
      <c r="Y658" s="136"/>
      <c r="Z658" s="136"/>
      <c r="AA658" s="136"/>
      <c r="AB658" s="136"/>
      <c r="AC658" s="136"/>
      <c r="AD658" s="136"/>
      <c r="AE658" s="136"/>
      <c r="AF658" s="136"/>
      <c r="AG658" s="136"/>
      <c r="AH658" s="136"/>
      <c r="AI658" s="136"/>
      <c r="AJ658" s="136"/>
      <c r="AK658" s="136"/>
      <c r="AL658" s="136"/>
      <c r="AM658" s="136"/>
      <c r="AN658" s="136"/>
      <c r="AO658" s="136"/>
      <c r="AP658" s="136"/>
      <c r="AQ658" s="136"/>
      <c r="AR658" s="211"/>
      <c r="AS658" s="136"/>
      <c r="AT658" s="136"/>
      <c r="AU658" s="136"/>
      <c r="AV658" s="136"/>
      <c r="AW658" s="136"/>
      <c r="AX658" s="136"/>
      <c r="AY658" s="136"/>
      <c r="AZ658" s="136"/>
      <c r="BA658" s="136"/>
      <c r="BB658" s="136"/>
      <c r="BC658" s="136"/>
      <c r="BD658" s="136"/>
      <c r="BE658" s="136"/>
      <c r="BF658" s="136"/>
      <c r="BG658" s="136"/>
      <c r="BH658" s="136"/>
      <c r="BI658" s="136"/>
      <c r="BJ658" s="136"/>
      <c r="BK658" s="136"/>
      <c r="BL658" s="136"/>
      <c r="BM658" s="136"/>
      <c r="BN658" s="136"/>
      <c r="BO658" s="136"/>
      <c r="BP658" s="136"/>
      <c r="BQ658" s="136"/>
      <c r="BR658" s="136"/>
      <c r="BS658" s="136"/>
      <c r="BT658" s="136"/>
      <c r="BU658" s="136"/>
      <c r="BV658" s="136"/>
      <c r="BW658" s="136"/>
      <c r="BX658" s="136"/>
      <c r="BY658" s="136"/>
      <c r="BZ658" s="136"/>
      <c r="CA658" s="136"/>
      <c r="CB658" s="136"/>
      <c r="CC658" s="136"/>
      <c r="CD658" s="136"/>
      <c r="CE658" s="136"/>
      <c r="CF658" s="211"/>
      <c r="CG658" s="136"/>
      <c r="CH658" s="136"/>
      <c r="CI658" s="136"/>
      <c r="CJ658" s="136"/>
      <c r="CK658" s="136"/>
      <c r="CL658" s="136"/>
      <c r="CM658" s="136"/>
      <c r="CN658" s="136"/>
      <c r="CO658" s="136"/>
      <c r="CP658" s="136"/>
      <c r="CQ658" s="136"/>
      <c r="CR658" s="136"/>
      <c r="CS658" s="136"/>
      <c r="CT658" s="136"/>
      <c r="CU658" s="136"/>
      <c r="CV658" s="136"/>
      <c r="CW658" s="136"/>
      <c r="CX658" s="136"/>
      <c r="CY658" s="136"/>
      <c r="CZ658" s="136"/>
      <c r="DA658" s="136"/>
      <c r="DB658" s="136"/>
      <c r="DC658" s="211"/>
      <c r="DD658" s="136"/>
      <c r="DE658" s="136"/>
      <c r="DF658" s="136"/>
      <c r="DG658" s="136"/>
      <c r="DH658" s="136"/>
      <c r="DI658" s="136"/>
      <c r="DJ658" s="136"/>
      <c r="DK658" s="136"/>
      <c r="DL658" s="136"/>
      <c r="DM658" s="136"/>
      <c r="DN658" s="136"/>
      <c r="DO658" s="136"/>
      <c r="DP658" s="136"/>
      <c r="DQ658" s="136"/>
      <c r="DR658" s="136"/>
      <c r="DS658" s="136"/>
      <c r="DT658" s="136"/>
      <c r="DU658" s="136"/>
      <c r="DV658" s="136"/>
      <c r="DW658" s="136"/>
      <c r="DX658" s="136"/>
    </row>
    <row r="659" spans="1:128" ht="12.75" customHeight="1">
      <c r="A659" s="136"/>
      <c r="B659" s="136"/>
      <c r="C659" s="136"/>
      <c r="D659" s="136"/>
      <c r="E659" s="136"/>
      <c r="F659" s="136"/>
      <c r="G659" s="136"/>
      <c r="H659" s="136"/>
      <c r="I659" s="136"/>
      <c r="J659" s="136"/>
      <c r="K659" s="136"/>
      <c r="L659" s="136"/>
      <c r="M659" s="136"/>
      <c r="N659" s="136"/>
      <c r="O659" s="136"/>
      <c r="P659" s="136"/>
      <c r="Q659" s="136"/>
      <c r="R659" s="136"/>
      <c r="S659" s="136"/>
      <c r="T659" s="136"/>
      <c r="U659" s="136"/>
      <c r="V659" s="136"/>
      <c r="W659" s="136"/>
      <c r="X659" s="136"/>
      <c r="Y659" s="136"/>
      <c r="Z659" s="136"/>
      <c r="AA659" s="136"/>
      <c r="AB659" s="136"/>
      <c r="AC659" s="136"/>
      <c r="AD659" s="136"/>
      <c r="AE659" s="136"/>
      <c r="AF659" s="136"/>
      <c r="AG659" s="136"/>
      <c r="AH659" s="136"/>
      <c r="AI659" s="136"/>
      <c r="AJ659" s="136"/>
      <c r="AK659" s="136"/>
      <c r="AL659" s="136"/>
      <c r="AM659" s="136"/>
      <c r="AN659" s="136"/>
      <c r="AO659" s="136"/>
      <c r="AP659" s="136"/>
      <c r="AQ659" s="136"/>
      <c r="AR659" s="211"/>
      <c r="AS659" s="136"/>
      <c r="AT659" s="136"/>
      <c r="AU659" s="136"/>
      <c r="AV659" s="136"/>
      <c r="AW659" s="136"/>
      <c r="AX659" s="136"/>
      <c r="AY659" s="136"/>
      <c r="AZ659" s="136"/>
      <c r="BA659" s="136"/>
      <c r="BB659" s="136"/>
      <c r="BC659" s="136"/>
      <c r="BD659" s="136"/>
      <c r="BE659" s="136"/>
      <c r="BF659" s="136"/>
      <c r="BG659" s="136"/>
      <c r="BH659" s="136"/>
      <c r="BI659" s="136"/>
      <c r="BJ659" s="136"/>
      <c r="BK659" s="136"/>
      <c r="BL659" s="136"/>
      <c r="BM659" s="136"/>
      <c r="BN659" s="136"/>
      <c r="BO659" s="136"/>
      <c r="BP659" s="136"/>
      <c r="BQ659" s="136"/>
      <c r="BR659" s="136"/>
      <c r="BS659" s="136"/>
      <c r="BT659" s="136"/>
      <c r="BU659" s="136"/>
      <c r="BV659" s="136"/>
      <c r="BW659" s="136"/>
      <c r="BX659" s="136"/>
      <c r="BY659" s="136"/>
      <c r="BZ659" s="136"/>
      <c r="CA659" s="136"/>
      <c r="CB659" s="136"/>
      <c r="CC659" s="136"/>
      <c r="CD659" s="136"/>
      <c r="CE659" s="136"/>
      <c r="CF659" s="211"/>
      <c r="CG659" s="136"/>
      <c r="CH659" s="136"/>
      <c r="CI659" s="136"/>
      <c r="CJ659" s="136"/>
      <c r="CK659" s="136"/>
      <c r="CL659" s="136"/>
      <c r="CM659" s="136"/>
      <c r="CN659" s="136"/>
      <c r="CO659" s="136"/>
      <c r="CP659" s="136"/>
      <c r="CQ659" s="136"/>
      <c r="CR659" s="136"/>
      <c r="CS659" s="136"/>
      <c r="CT659" s="136"/>
      <c r="CU659" s="136"/>
      <c r="CV659" s="136"/>
      <c r="CW659" s="136"/>
      <c r="CX659" s="136"/>
      <c r="CY659" s="136"/>
      <c r="CZ659" s="136"/>
      <c r="DA659" s="136"/>
      <c r="DB659" s="136"/>
      <c r="DC659" s="211"/>
      <c r="DD659" s="136"/>
      <c r="DE659" s="136"/>
      <c r="DF659" s="136"/>
      <c r="DG659" s="136"/>
      <c r="DH659" s="136"/>
      <c r="DI659" s="136"/>
      <c r="DJ659" s="136"/>
      <c r="DK659" s="136"/>
      <c r="DL659" s="136"/>
      <c r="DM659" s="136"/>
      <c r="DN659" s="136"/>
      <c r="DO659" s="136"/>
      <c r="DP659" s="136"/>
      <c r="DQ659" s="136"/>
      <c r="DR659" s="136"/>
      <c r="DS659" s="136"/>
      <c r="DT659" s="136"/>
      <c r="DU659" s="136"/>
      <c r="DV659" s="136"/>
      <c r="DW659" s="136"/>
      <c r="DX659" s="136"/>
    </row>
    <row r="660" spans="1:128" ht="12.75" customHeight="1">
      <c r="A660" s="136"/>
      <c r="B660" s="136"/>
      <c r="C660" s="136"/>
      <c r="D660" s="136"/>
      <c r="E660" s="136"/>
      <c r="F660" s="136"/>
      <c r="G660" s="136"/>
      <c r="H660" s="136"/>
      <c r="I660" s="136"/>
      <c r="J660" s="136"/>
      <c r="K660" s="136"/>
      <c r="L660" s="136"/>
      <c r="M660" s="136"/>
      <c r="N660" s="136"/>
      <c r="O660" s="136"/>
      <c r="P660" s="136"/>
      <c r="Q660" s="136"/>
      <c r="R660" s="136"/>
      <c r="S660" s="136"/>
      <c r="T660" s="136"/>
      <c r="U660" s="136"/>
      <c r="V660" s="136"/>
      <c r="W660" s="136"/>
      <c r="X660" s="136"/>
      <c r="Y660" s="136"/>
      <c r="Z660" s="136"/>
      <c r="AA660" s="136"/>
      <c r="AB660" s="136"/>
      <c r="AC660" s="136"/>
      <c r="AD660" s="136"/>
      <c r="AE660" s="136"/>
      <c r="AF660" s="136"/>
      <c r="AG660" s="136"/>
      <c r="AH660" s="136"/>
      <c r="AI660" s="136"/>
      <c r="AJ660" s="136"/>
      <c r="AK660" s="136"/>
      <c r="AL660" s="136"/>
      <c r="AM660" s="136"/>
      <c r="AN660" s="136"/>
      <c r="AO660" s="136"/>
      <c r="AP660" s="136"/>
      <c r="AQ660" s="136"/>
      <c r="AR660" s="211"/>
      <c r="AS660" s="136"/>
      <c r="AT660" s="136"/>
      <c r="AU660" s="136"/>
      <c r="AV660" s="136"/>
      <c r="AW660" s="136"/>
      <c r="AX660" s="136"/>
      <c r="AY660" s="136"/>
      <c r="AZ660" s="136"/>
      <c r="BA660" s="136"/>
      <c r="BB660" s="136"/>
      <c r="BC660" s="136"/>
      <c r="BD660" s="136"/>
      <c r="BE660" s="136"/>
      <c r="BF660" s="136"/>
      <c r="BG660" s="136"/>
      <c r="BH660" s="136"/>
      <c r="BI660" s="136"/>
      <c r="BJ660" s="136"/>
      <c r="BK660" s="136"/>
      <c r="BL660" s="136"/>
      <c r="BM660" s="136"/>
      <c r="BN660" s="136"/>
      <c r="BO660" s="136"/>
      <c r="BP660" s="136"/>
      <c r="BQ660" s="136"/>
      <c r="BR660" s="136"/>
      <c r="BS660" s="136"/>
      <c r="BT660" s="136"/>
      <c r="BU660" s="136"/>
      <c r="BV660" s="136"/>
      <c r="BW660" s="136"/>
      <c r="BX660" s="136"/>
      <c r="BY660" s="136"/>
      <c r="BZ660" s="136"/>
      <c r="CA660" s="136"/>
      <c r="CB660" s="136"/>
      <c r="CC660" s="136"/>
      <c r="CD660" s="136"/>
      <c r="CE660" s="136"/>
      <c r="CF660" s="211"/>
      <c r="CG660" s="136"/>
      <c r="CH660" s="136"/>
      <c r="CI660" s="136"/>
      <c r="CJ660" s="136"/>
      <c r="CK660" s="136"/>
      <c r="CL660" s="136"/>
      <c r="CM660" s="136"/>
      <c r="CN660" s="136"/>
      <c r="CO660" s="136"/>
      <c r="CP660" s="136"/>
      <c r="CQ660" s="136"/>
      <c r="CR660" s="136"/>
      <c r="CS660" s="136"/>
      <c r="CT660" s="136"/>
      <c r="CU660" s="136"/>
      <c r="CV660" s="136"/>
      <c r="CW660" s="136"/>
      <c r="CX660" s="136"/>
      <c r="CY660" s="136"/>
      <c r="CZ660" s="136"/>
      <c r="DA660" s="136"/>
      <c r="DB660" s="136"/>
      <c r="DC660" s="211"/>
      <c r="DD660" s="136"/>
      <c r="DE660" s="136"/>
      <c r="DF660" s="136"/>
      <c r="DG660" s="136"/>
      <c r="DH660" s="136"/>
      <c r="DI660" s="136"/>
      <c r="DJ660" s="136"/>
      <c r="DK660" s="136"/>
      <c r="DL660" s="136"/>
      <c r="DM660" s="136"/>
      <c r="DN660" s="136"/>
      <c r="DO660" s="136"/>
      <c r="DP660" s="136"/>
      <c r="DQ660" s="136"/>
      <c r="DR660" s="136"/>
      <c r="DS660" s="136"/>
      <c r="DT660" s="136"/>
      <c r="DU660" s="136"/>
      <c r="DV660" s="136"/>
      <c r="DW660" s="136"/>
      <c r="DX660" s="136"/>
    </row>
    <row r="661" spans="1:128" ht="12.75" customHeight="1">
      <c r="A661" s="136"/>
      <c r="B661" s="136"/>
      <c r="C661" s="136"/>
      <c r="D661" s="136"/>
      <c r="E661" s="136"/>
      <c r="F661" s="136"/>
      <c r="G661" s="136"/>
      <c r="H661" s="136"/>
      <c r="I661" s="136"/>
      <c r="J661" s="136"/>
      <c r="K661" s="136"/>
      <c r="L661" s="136"/>
      <c r="M661" s="136"/>
      <c r="N661" s="136"/>
      <c r="O661" s="136"/>
      <c r="P661" s="136"/>
      <c r="Q661" s="136"/>
      <c r="R661" s="136"/>
      <c r="S661" s="136"/>
      <c r="T661" s="136"/>
      <c r="U661" s="136"/>
      <c r="V661" s="136"/>
      <c r="W661" s="136"/>
      <c r="X661" s="136"/>
      <c r="Y661" s="136"/>
      <c r="Z661" s="136"/>
      <c r="AA661" s="136"/>
      <c r="AB661" s="136"/>
      <c r="AC661" s="136"/>
      <c r="AD661" s="136"/>
      <c r="AE661" s="136"/>
      <c r="AF661" s="136"/>
      <c r="AG661" s="136"/>
      <c r="AH661" s="136"/>
      <c r="AI661" s="136"/>
      <c r="AJ661" s="136"/>
      <c r="AK661" s="136"/>
      <c r="AL661" s="136"/>
      <c r="AM661" s="136"/>
      <c r="AN661" s="136"/>
      <c r="AO661" s="136"/>
      <c r="AP661" s="136"/>
      <c r="AQ661" s="136"/>
      <c r="AR661" s="211"/>
      <c r="AS661" s="136"/>
      <c r="AT661" s="136"/>
      <c r="AU661" s="136"/>
      <c r="AV661" s="136"/>
      <c r="AW661" s="136"/>
      <c r="AX661" s="136"/>
      <c r="AY661" s="136"/>
      <c r="AZ661" s="136"/>
      <c r="BA661" s="136"/>
      <c r="BB661" s="136"/>
      <c r="BC661" s="136"/>
      <c r="BD661" s="136"/>
      <c r="BE661" s="136"/>
      <c r="BF661" s="136"/>
      <c r="BG661" s="136"/>
      <c r="BH661" s="136"/>
      <c r="BI661" s="136"/>
      <c r="BJ661" s="136"/>
      <c r="BK661" s="136"/>
      <c r="BL661" s="136"/>
      <c r="BM661" s="136"/>
      <c r="BN661" s="136"/>
      <c r="BO661" s="136"/>
      <c r="BP661" s="136"/>
      <c r="BQ661" s="136"/>
      <c r="BR661" s="136"/>
      <c r="BS661" s="136"/>
      <c r="BT661" s="136"/>
      <c r="BU661" s="136"/>
      <c r="BV661" s="136"/>
      <c r="BW661" s="136"/>
      <c r="BX661" s="136"/>
      <c r="BY661" s="136"/>
      <c r="BZ661" s="136"/>
      <c r="CA661" s="136"/>
      <c r="CB661" s="136"/>
      <c r="CC661" s="136"/>
      <c r="CD661" s="136"/>
      <c r="CE661" s="136"/>
      <c r="CF661" s="211"/>
      <c r="CG661" s="136"/>
      <c r="CH661" s="136"/>
      <c r="CI661" s="136"/>
      <c r="CJ661" s="136"/>
      <c r="CK661" s="136"/>
      <c r="CL661" s="136"/>
      <c r="CM661" s="136"/>
      <c r="CN661" s="136"/>
      <c r="CO661" s="136"/>
      <c r="CP661" s="136"/>
      <c r="CQ661" s="136"/>
      <c r="CR661" s="136"/>
      <c r="CS661" s="136"/>
      <c r="CT661" s="136"/>
      <c r="CU661" s="136"/>
      <c r="CV661" s="136"/>
      <c r="CW661" s="136"/>
      <c r="CX661" s="136"/>
      <c r="CY661" s="136"/>
      <c r="CZ661" s="136"/>
      <c r="DA661" s="136"/>
      <c r="DB661" s="136"/>
      <c r="DC661" s="211"/>
      <c r="DD661" s="136"/>
      <c r="DE661" s="136"/>
      <c r="DF661" s="136"/>
      <c r="DG661" s="136"/>
      <c r="DH661" s="136"/>
      <c r="DI661" s="136"/>
      <c r="DJ661" s="136"/>
      <c r="DK661" s="136"/>
      <c r="DL661" s="136"/>
      <c r="DM661" s="136"/>
      <c r="DN661" s="136"/>
      <c r="DO661" s="136"/>
      <c r="DP661" s="136"/>
      <c r="DQ661" s="136"/>
      <c r="DR661" s="136"/>
      <c r="DS661" s="136"/>
      <c r="DT661" s="136"/>
      <c r="DU661" s="136"/>
      <c r="DV661" s="136"/>
      <c r="DW661" s="136"/>
      <c r="DX661" s="136"/>
    </row>
    <row r="662" spans="1:128" ht="12.75" customHeight="1">
      <c r="A662" s="136"/>
      <c r="B662" s="136"/>
      <c r="C662" s="136"/>
      <c r="D662" s="136"/>
      <c r="E662" s="136"/>
      <c r="F662" s="136"/>
      <c r="G662" s="136"/>
      <c r="H662" s="136"/>
      <c r="I662" s="136"/>
      <c r="J662" s="136"/>
      <c r="K662" s="136"/>
      <c r="L662" s="136"/>
      <c r="M662" s="136"/>
      <c r="N662" s="136"/>
      <c r="O662" s="136"/>
      <c r="P662" s="136"/>
      <c r="Q662" s="136"/>
      <c r="R662" s="136"/>
      <c r="S662" s="136"/>
      <c r="T662" s="136"/>
      <c r="U662" s="136"/>
      <c r="V662" s="136"/>
      <c r="W662" s="136"/>
      <c r="X662" s="136"/>
      <c r="Y662" s="136"/>
      <c r="Z662" s="136"/>
      <c r="AA662" s="136"/>
      <c r="AB662" s="136"/>
      <c r="AC662" s="136"/>
      <c r="AD662" s="136"/>
      <c r="AE662" s="136"/>
      <c r="AF662" s="136"/>
      <c r="AG662" s="136"/>
      <c r="AH662" s="136"/>
      <c r="AI662" s="136"/>
      <c r="AJ662" s="136"/>
      <c r="AK662" s="136"/>
      <c r="AL662" s="136"/>
      <c r="AM662" s="136"/>
      <c r="AN662" s="136"/>
      <c r="AO662" s="136"/>
      <c r="AP662" s="136"/>
      <c r="AQ662" s="136"/>
      <c r="AR662" s="211"/>
      <c r="AS662" s="136"/>
      <c r="AT662" s="136"/>
      <c r="AU662" s="136"/>
      <c r="AV662" s="136"/>
      <c r="AW662" s="136"/>
      <c r="AX662" s="136"/>
      <c r="AY662" s="136"/>
      <c r="AZ662" s="136"/>
      <c r="BA662" s="136"/>
      <c r="BB662" s="136"/>
      <c r="BC662" s="136"/>
      <c r="BD662" s="136"/>
      <c r="BE662" s="136"/>
      <c r="BF662" s="136"/>
      <c r="BG662" s="136"/>
      <c r="BH662" s="136"/>
      <c r="BI662" s="136"/>
      <c r="BJ662" s="136"/>
      <c r="BK662" s="136"/>
      <c r="BL662" s="136"/>
      <c r="BM662" s="136"/>
      <c r="BN662" s="136"/>
      <c r="BO662" s="136"/>
      <c r="BP662" s="136"/>
      <c r="BQ662" s="136"/>
      <c r="BR662" s="136"/>
      <c r="BS662" s="136"/>
      <c r="BT662" s="136"/>
      <c r="BU662" s="136"/>
      <c r="BV662" s="136"/>
      <c r="BW662" s="136"/>
      <c r="BX662" s="136"/>
      <c r="BY662" s="136"/>
      <c r="BZ662" s="136"/>
      <c r="CA662" s="136"/>
      <c r="CB662" s="136"/>
      <c r="CC662" s="136"/>
      <c r="CD662" s="136"/>
      <c r="CE662" s="136"/>
      <c r="CF662" s="211"/>
      <c r="CG662" s="136"/>
      <c r="CH662" s="136"/>
      <c r="CI662" s="136"/>
      <c r="CJ662" s="136"/>
      <c r="CK662" s="136"/>
      <c r="CL662" s="136"/>
      <c r="CM662" s="136"/>
      <c r="CN662" s="136"/>
      <c r="CO662" s="136"/>
      <c r="CP662" s="136"/>
      <c r="CQ662" s="136"/>
      <c r="CR662" s="136"/>
      <c r="CS662" s="136"/>
      <c r="CT662" s="136"/>
      <c r="CU662" s="136"/>
      <c r="CV662" s="136"/>
      <c r="CW662" s="136"/>
      <c r="CX662" s="136"/>
      <c r="CY662" s="136"/>
      <c r="CZ662" s="136"/>
      <c r="DA662" s="136"/>
      <c r="DB662" s="136"/>
      <c r="DC662" s="211"/>
      <c r="DD662" s="136"/>
      <c r="DE662" s="136"/>
      <c r="DF662" s="136"/>
      <c r="DG662" s="136"/>
      <c r="DH662" s="136"/>
      <c r="DI662" s="136"/>
      <c r="DJ662" s="136"/>
      <c r="DK662" s="136"/>
      <c r="DL662" s="136"/>
      <c r="DM662" s="136"/>
      <c r="DN662" s="136"/>
      <c r="DO662" s="136"/>
      <c r="DP662" s="136"/>
      <c r="DQ662" s="136"/>
      <c r="DR662" s="136"/>
      <c r="DS662" s="136"/>
      <c r="DT662" s="136"/>
      <c r="DU662" s="136"/>
      <c r="DV662" s="136"/>
      <c r="DW662" s="136"/>
      <c r="DX662" s="136"/>
    </row>
    <row r="663" spans="1:128" ht="12.75" customHeight="1">
      <c r="A663" s="136"/>
      <c r="B663" s="136"/>
      <c r="C663" s="136"/>
      <c r="D663" s="136"/>
      <c r="E663" s="136"/>
      <c r="F663" s="136"/>
      <c r="G663" s="136"/>
      <c r="H663" s="136"/>
      <c r="I663" s="136"/>
      <c r="J663" s="136"/>
      <c r="K663" s="136"/>
      <c r="L663" s="136"/>
      <c r="M663" s="136"/>
      <c r="N663" s="136"/>
      <c r="O663" s="136"/>
      <c r="P663" s="136"/>
      <c r="Q663" s="136"/>
      <c r="R663" s="136"/>
      <c r="S663" s="136"/>
      <c r="T663" s="136"/>
      <c r="U663" s="136"/>
      <c r="V663" s="136"/>
      <c r="W663" s="136"/>
      <c r="X663" s="136"/>
      <c r="Y663" s="136"/>
      <c r="Z663" s="136"/>
      <c r="AA663" s="136"/>
      <c r="AB663" s="136"/>
      <c r="AC663" s="136"/>
      <c r="AD663" s="136"/>
      <c r="AE663" s="136"/>
      <c r="AF663" s="136"/>
      <c r="AG663" s="136"/>
      <c r="AH663" s="136"/>
      <c r="AI663" s="136"/>
      <c r="AJ663" s="136"/>
      <c r="AK663" s="136"/>
      <c r="AL663" s="136"/>
      <c r="AM663" s="136"/>
      <c r="AN663" s="136"/>
      <c r="AO663" s="136"/>
      <c r="AP663" s="136"/>
      <c r="AQ663" s="136"/>
      <c r="AR663" s="211"/>
      <c r="AS663" s="136"/>
      <c r="AT663" s="136"/>
      <c r="AU663" s="136"/>
      <c r="AV663" s="136"/>
      <c r="AW663" s="136"/>
      <c r="AX663" s="136"/>
      <c r="AY663" s="136"/>
      <c r="AZ663" s="136"/>
      <c r="BA663" s="136"/>
      <c r="BB663" s="136"/>
      <c r="BC663" s="136"/>
      <c r="BD663" s="136"/>
      <c r="BE663" s="136"/>
      <c r="BF663" s="136"/>
      <c r="BG663" s="136"/>
      <c r="BH663" s="136"/>
      <c r="BI663" s="136"/>
      <c r="BJ663" s="136"/>
      <c r="BK663" s="136"/>
      <c r="BL663" s="136"/>
      <c r="BM663" s="136"/>
      <c r="BN663" s="136"/>
      <c r="BO663" s="136"/>
      <c r="BP663" s="136"/>
      <c r="BQ663" s="136"/>
      <c r="BR663" s="136"/>
      <c r="BS663" s="136"/>
      <c r="BT663" s="136"/>
      <c r="BU663" s="136"/>
      <c r="BV663" s="136"/>
      <c r="BW663" s="136"/>
      <c r="BX663" s="136"/>
      <c r="BY663" s="136"/>
      <c r="BZ663" s="136"/>
      <c r="CA663" s="136"/>
      <c r="CB663" s="136"/>
      <c r="CC663" s="136"/>
      <c r="CD663" s="136"/>
      <c r="CE663" s="136"/>
      <c r="CF663" s="211"/>
      <c r="CG663" s="136"/>
      <c r="CH663" s="136"/>
      <c r="CI663" s="136"/>
      <c r="CJ663" s="136"/>
      <c r="CK663" s="136"/>
      <c r="CL663" s="136"/>
      <c r="CM663" s="136"/>
      <c r="CN663" s="136"/>
      <c r="CO663" s="136"/>
      <c r="CP663" s="136"/>
      <c r="CQ663" s="136"/>
      <c r="CR663" s="136"/>
      <c r="CS663" s="136"/>
      <c r="CT663" s="136"/>
      <c r="CU663" s="136"/>
      <c r="CV663" s="136"/>
      <c r="CW663" s="136"/>
      <c r="CX663" s="136"/>
      <c r="CY663" s="136"/>
      <c r="CZ663" s="136"/>
      <c r="DA663" s="136"/>
      <c r="DB663" s="136"/>
      <c r="DC663" s="211"/>
      <c r="DD663" s="136"/>
      <c r="DE663" s="136"/>
      <c r="DF663" s="136"/>
      <c r="DG663" s="136"/>
      <c r="DH663" s="136"/>
      <c r="DI663" s="136"/>
      <c r="DJ663" s="136"/>
      <c r="DK663" s="136"/>
      <c r="DL663" s="136"/>
      <c r="DM663" s="136"/>
      <c r="DN663" s="136"/>
      <c r="DO663" s="136"/>
      <c r="DP663" s="136"/>
      <c r="DQ663" s="136"/>
      <c r="DR663" s="136"/>
      <c r="DS663" s="136"/>
      <c r="DT663" s="136"/>
      <c r="DU663" s="136"/>
      <c r="DV663" s="136"/>
      <c r="DW663" s="136"/>
      <c r="DX663" s="136"/>
    </row>
    <row r="664" spans="1:128" ht="12.75" customHeight="1">
      <c r="A664" s="136"/>
      <c r="B664" s="136"/>
      <c r="C664" s="136"/>
      <c r="D664" s="136"/>
      <c r="E664" s="136"/>
      <c r="F664" s="136"/>
      <c r="G664" s="136"/>
      <c r="H664" s="136"/>
      <c r="I664" s="136"/>
      <c r="J664" s="136"/>
      <c r="K664" s="136"/>
      <c r="L664" s="136"/>
      <c r="M664" s="136"/>
      <c r="N664" s="136"/>
      <c r="O664" s="136"/>
      <c r="P664" s="136"/>
      <c r="Q664" s="136"/>
      <c r="R664" s="136"/>
      <c r="S664" s="136"/>
      <c r="T664" s="136"/>
      <c r="U664" s="136"/>
      <c r="V664" s="136"/>
      <c r="W664" s="136"/>
      <c r="X664" s="136"/>
      <c r="Y664" s="136"/>
      <c r="Z664" s="136"/>
      <c r="AA664" s="136"/>
      <c r="AB664" s="136"/>
      <c r="AC664" s="136"/>
      <c r="AD664" s="136"/>
      <c r="AE664" s="136"/>
      <c r="AF664" s="136"/>
      <c r="AG664" s="136"/>
      <c r="AH664" s="136"/>
      <c r="AI664" s="136"/>
      <c r="AJ664" s="136"/>
      <c r="AK664" s="136"/>
      <c r="AL664" s="136"/>
      <c r="AM664" s="136"/>
      <c r="AN664" s="136"/>
      <c r="AO664" s="136"/>
      <c r="AP664" s="136"/>
      <c r="AQ664" s="136"/>
      <c r="AR664" s="211"/>
      <c r="AS664" s="136"/>
      <c r="AT664" s="136"/>
      <c r="AU664" s="136"/>
      <c r="AV664" s="136"/>
      <c r="AW664" s="136"/>
      <c r="AX664" s="136"/>
      <c r="AY664" s="136"/>
      <c r="AZ664" s="136"/>
      <c r="BA664" s="136"/>
      <c r="BB664" s="136"/>
      <c r="BC664" s="136"/>
      <c r="BD664" s="136"/>
      <c r="BE664" s="136"/>
      <c r="BF664" s="136"/>
      <c r="BG664" s="136"/>
      <c r="BH664" s="136"/>
      <c r="BI664" s="136"/>
      <c r="BJ664" s="136"/>
      <c r="BK664" s="136"/>
      <c r="BL664" s="136"/>
      <c r="BM664" s="136"/>
      <c r="BN664" s="136"/>
      <c r="BO664" s="136"/>
      <c r="BP664" s="136"/>
      <c r="BQ664" s="136"/>
      <c r="BR664" s="136"/>
      <c r="BS664" s="136"/>
      <c r="BT664" s="136"/>
      <c r="BU664" s="136"/>
      <c r="BV664" s="136"/>
      <c r="BW664" s="136"/>
      <c r="BX664" s="136"/>
      <c r="BY664" s="136"/>
      <c r="BZ664" s="136"/>
      <c r="CA664" s="136"/>
      <c r="CB664" s="136"/>
      <c r="CC664" s="136"/>
      <c r="CD664" s="136"/>
      <c r="CE664" s="136"/>
      <c r="CF664" s="211"/>
      <c r="CG664" s="136"/>
      <c r="CH664" s="136"/>
      <c r="CI664" s="136"/>
      <c r="CJ664" s="136"/>
      <c r="CK664" s="136"/>
      <c r="CL664" s="136"/>
      <c r="CM664" s="136"/>
      <c r="CN664" s="136"/>
      <c r="CO664" s="136"/>
      <c r="CP664" s="136"/>
      <c r="CQ664" s="136"/>
      <c r="CR664" s="136"/>
      <c r="CS664" s="136"/>
      <c r="CT664" s="136"/>
      <c r="CU664" s="136"/>
      <c r="CV664" s="136"/>
      <c r="CW664" s="136"/>
      <c r="CX664" s="136"/>
      <c r="CY664" s="136"/>
      <c r="CZ664" s="136"/>
      <c r="DA664" s="136"/>
      <c r="DB664" s="136"/>
      <c r="DC664" s="211"/>
      <c r="DD664" s="136"/>
      <c r="DE664" s="136"/>
      <c r="DF664" s="136"/>
      <c r="DG664" s="136"/>
      <c r="DH664" s="136"/>
      <c r="DI664" s="136"/>
      <c r="DJ664" s="136"/>
      <c r="DK664" s="136"/>
      <c r="DL664" s="136"/>
      <c r="DM664" s="136"/>
      <c r="DN664" s="136"/>
      <c r="DO664" s="136"/>
      <c r="DP664" s="136"/>
      <c r="DQ664" s="136"/>
      <c r="DR664" s="136"/>
      <c r="DS664" s="136"/>
      <c r="DT664" s="136"/>
      <c r="DU664" s="136"/>
      <c r="DV664" s="136"/>
      <c r="DW664" s="136"/>
      <c r="DX664" s="136"/>
    </row>
    <row r="665" spans="1:128" ht="12.75" customHeight="1">
      <c r="A665" s="136"/>
      <c r="B665" s="136"/>
      <c r="C665" s="136"/>
      <c r="D665" s="136"/>
      <c r="E665" s="136"/>
      <c r="F665" s="136"/>
      <c r="G665" s="136"/>
      <c r="H665" s="136"/>
      <c r="I665" s="136"/>
      <c r="J665" s="136"/>
      <c r="K665" s="136"/>
      <c r="L665" s="136"/>
      <c r="M665" s="136"/>
      <c r="N665" s="136"/>
      <c r="O665" s="136"/>
      <c r="P665" s="136"/>
      <c r="Q665" s="136"/>
      <c r="R665" s="136"/>
      <c r="S665" s="136"/>
      <c r="T665" s="136"/>
      <c r="U665" s="136"/>
      <c r="V665" s="136"/>
      <c r="W665" s="136"/>
      <c r="X665" s="136"/>
      <c r="Y665" s="136"/>
      <c r="Z665" s="136"/>
      <c r="AA665" s="136"/>
      <c r="AB665" s="136"/>
      <c r="AC665" s="136"/>
      <c r="AD665" s="136"/>
      <c r="AE665" s="136"/>
      <c r="AF665" s="136"/>
      <c r="AG665" s="136"/>
      <c r="AH665" s="136"/>
      <c r="AI665" s="136"/>
      <c r="AJ665" s="136"/>
      <c r="AK665" s="136"/>
      <c r="AL665" s="136"/>
      <c r="AM665" s="136"/>
      <c r="AN665" s="136"/>
      <c r="AO665" s="136"/>
      <c r="AP665" s="136"/>
      <c r="AQ665" s="136"/>
      <c r="AR665" s="211"/>
      <c r="AS665" s="136"/>
      <c r="AT665" s="136"/>
      <c r="AU665" s="136"/>
      <c r="AV665" s="136"/>
      <c r="AW665" s="136"/>
      <c r="AX665" s="136"/>
      <c r="AY665" s="136"/>
      <c r="AZ665" s="136"/>
      <c r="BA665" s="136"/>
      <c r="BB665" s="136"/>
      <c r="BC665" s="136"/>
      <c r="BD665" s="136"/>
      <c r="BE665" s="136"/>
      <c r="BF665" s="136"/>
      <c r="BG665" s="136"/>
      <c r="BH665" s="136"/>
      <c r="BI665" s="136"/>
      <c r="BJ665" s="136"/>
      <c r="BK665" s="136"/>
      <c r="BL665" s="136"/>
      <c r="BM665" s="136"/>
      <c r="BN665" s="136"/>
      <c r="BO665" s="136"/>
      <c r="BP665" s="136"/>
      <c r="BQ665" s="136"/>
      <c r="BR665" s="136"/>
      <c r="BS665" s="136"/>
      <c r="BT665" s="136"/>
      <c r="BU665" s="136"/>
      <c r="BV665" s="136"/>
      <c r="BW665" s="136"/>
      <c r="BX665" s="136"/>
      <c r="BY665" s="136"/>
      <c r="BZ665" s="136"/>
      <c r="CA665" s="136"/>
      <c r="CB665" s="136"/>
      <c r="CC665" s="136"/>
      <c r="CD665" s="136"/>
      <c r="CE665" s="136"/>
      <c r="CF665" s="211"/>
      <c r="CG665" s="136"/>
      <c r="CH665" s="136"/>
      <c r="CI665" s="136"/>
      <c r="CJ665" s="136"/>
      <c r="CK665" s="136"/>
      <c r="CL665" s="136"/>
      <c r="CM665" s="136"/>
      <c r="CN665" s="136"/>
      <c r="CO665" s="136"/>
      <c r="CP665" s="136"/>
      <c r="CQ665" s="136"/>
      <c r="CR665" s="136"/>
      <c r="CS665" s="136"/>
      <c r="CT665" s="136"/>
      <c r="CU665" s="136"/>
      <c r="CV665" s="136"/>
      <c r="CW665" s="136"/>
      <c r="CX665" s="136"/>
      <c r="CY665" s="136"/>
      <c r="CZ665" s="136"/>
      <c r="DA665" s="136"/>
      <c r="DB665" s="136"/>
      <c r="DC665" s="211"/>
      <c r="DD665" s="136"/>
      <c r="DE665" s="136"/>
      <c r="DF665" s="136"/>
      <c r="DG665" s="136"/>
      <c r="DH665" s="136"/>
      <c r="DI665" s="136"/>
      <c r="DJ665" s="136"/>
      <c r="DK665" s="136"/>
      <c r="DL665" s="136"/>
      <c r="DM665" s="136"/>
      <c r="DN665" s="136"/>
      <c r="DO665" s="136"/>
      <c r="DP665" s="136"/>
      <c r="DQ665" s="136"/>
      <c r="DR665" s="136"/>
      <c r="DS665" s="136"/>
      <c r="DT665" s="136"/>
      <c r="DU665" s="136"/>
      <c r="DV665" s="136"/>
      <c r="DW665" s="136"/>
      <c r="DX665" s="136"/>
    </row>
    <row r="666" spans="1:128" ht="12.75" customHeight="1">
      <c r="A666" s="136"/>
      <c r="B666" s="136"/>
      <c r="C666" s="136"/>
      <c r="D666" s="136"/>
      <c r="E666" s="136"/>
      <c r="F666" s="136"/>
      <c r="G666" s="136"/>
      <c r="H666" s="136"/>
      <c r="I666" s="136"/>
      <c r="J666" s="136"/>
      <c r="K666" s="136"/>
      <c r="L666" s="136"/>
      <c r="M666" s="136"/>
      <c r="N666" s="136"/>
      <c r="O666" s="136"/>
      <c r="P666" s="136"/>
      <c r="Q666" s="136"/>
      <c r="R666" s="136"/>
      <c r="S666" s="136"/>
      <c r="T666" s="136"/>
      <c r="U666" s="136"/>
      <c r="V666" s="136"/>
      <c r="W666" s="136"/>
      <c r="X666" s="136"/>
      <c r="Y666" s="136"/>
      <c r="Z666" s="136"/>
      <c r="AA666" s="136"/>
      <c r="AB666" s="136"/>
      <c r="AC666" s="136"/>
      <c r="AD666" s="136"/>
      <c r="AE666" s="136"/>
      <c r="AF666" s="136"/>
      <c r="AG666" s="136"/>
      <c r="AH666" s="136"/>
      <c r="AI666" s="136"/>
      <c r="AJ666" s="136"/>
      <c r="AK666" s="136"/>
      <c r="AL666" s="136"/>
      <c r="AM666" s="136"/>
      <c r="AN666" s="136"/>
      <c r="AO666" s="136"/>
      <c r="AP666" s="136"/>
      <c r="AQ666" s="136"/>
      <c r="AR666" s="211"/>
      <c r="AS666" s="136"/>
      <c r="AT666" s="136"/>
      <c r="AU666" s="136"/>
      <c r="AV666" s="136"/>
      <c r="AW666" s="136"/>
      <c r="AX666" s="136"/>
      <c r="AY666" s="136"/>
      <c r="AZ666" s="136"/>
      <c r="BA666" s="136"/>
      <c r="BB666" s="136"/>
      <c r="BC666" s="136"/>
      <c r="BD666" s="136"/>
      <c r="BE666" s="136"/>
      <c r="BF666" s="136"/>
      <c r="BG666" s="136"/>
      <c r="BH666" s="136"/>
      <c r="BI666" s="136"/>
      <c r="BJ666" s="136"/>
      <c r="BK666" s="136"/>
      <c r="BL666" s="136"/>
      <c r="BM666" s="136"/>
      <c r="BN666" s="136"/>
      <c r="BO666" s="136"/>
      <c r="BP666" s="136"/>
      <c r="BQ666" s="136"/>
      <c r="BR666" s="136"/>
      <c r="BS666" s="136"/>
      <c r="BT666" s="136"/>
      <c r="BU666" s="136"/>
      <c r="BV666" s="136"/>
      <c r="BW666" s="136"/>
      <c r="BX666" s="136"/>
      <c r="BY666" s="136"/>
      <c r="BZ666" s="136"/>
      <c r="CA666" s="136"/>
      <c r="CB666" s="136"/>
      <c r="CC666" s="136"/>
      <c r="CD666" s="136"/>
      <c r="CE666" s="136"/>
      <c r="CF666" s="211"/>
      <c r="CG666" s="136"/>
      <c r="CH666" s="136"/>
      <c r="CI666" s="136"/>
      <c r="CJ666" s="136"/>
      <c r="CK666" s="136"/>
      <c r="CL666" s="136"/>
      <c r="CM666" s="136"/>
      <c r="CN666" s="136"/>
      <c r="CO666" s="136"/>
      <c r="CP666" s="136"/>
      <c r="CQ666" s="136"/>
      <c r="CR666" s="136"/>
      <c r="CS666" s="136"/>
      <c r="CT666" s="136"/>
      <c r="CU666" s="136"/>
      <c r="CV666" s="136"/>
      <c r="CW666" s="136"/>
      <c r="CX666" s="136"/>
      <c r="CY666" s="136"/>
      <c r="CZ666" s="136"/>
      <c r="DA666" s="136"/>
      <c r="DB666" s="136"/>
      <c r="DC666" s="211"/>
      <c r="DD666" s="136"/>
      <c r="DE666" s="136"/>
      <c r="DF666" s="136"/>
      <c r="DG666" s="136"/>
      <c r="DH666" s="136"/>
      <c r="DI666" s="136"/>
      <c r="DJ666" s="136"/>
      <c r="DK666" s="136"/>
      <c r="DL666" s="136"/>
      <c r="DM666" s="136"/>
      <c r="DN666" s="136"/>
      <c r="DO666" s="136"/>
      <c r="DP666" s="136"/>
      <c r="DQ666" s="136"/>
      <c r="DR666" s="136"/>
      <c r="DS666" s="136"/>
      <c r="DT666" s="136"/>
      <c r="DU666" s="136"/>
      <c r="DV666" s="136"/>
      <c r="DW666" s="136"/>
      <c r="DX666" s="136"/>
    </row>
    <row r="667" spans="1:128" ht="12.75" customHeight="1">
      <c r="A667" s="136"/>
      <c r="B667" s="136"/>
      <c r="C667" s="136"/>
      <c r="D667" s="136"/>
      <c r="E667" s="136"/>
      <c r="F667" s="136"/>
      <c r="G667" s="136"/>
      <c r="H667" s="136"/>
      <c r="I667" s="136"/>
      <c r="J667" s="136"/>
      <c r="K667" s="136"/>
      <c r="L667" s="136"/>
      <c r="M667" s="136"/>
      <c r="N667" s="136"/>
      <c r="O667" s="136"/>
      <c r="P667" s="136"/>
      <c r="Q667" s="136"/>
      <c r="R667" s="136"/>
      <c r="S667" s="136"/>
      <c r="T667" s="136"/>
      <c r="U667" s="136"/>
      <c r="V667" s="136"/>
      <c r="W667" s="136"/>
      <c r="X667" s="136"/>
      <c r="Y667" s="136"/>
      <c r="Z667" s="136"/>
      <c r="AA667" s="136"/>
      <c r="AB667" s="136"/>
      <c r="AC667" s="136"/>
      <c r="AD667" s="136"/>
      <c r="AE667" s="136"/>
      <c r="AF667" s="136"/>
      <c r="AG667" s="136"/>
      <c r="AH667" s="136"/>
      <c r="AI667" s="136"/>
      <c r="AJ667" s="136"/>
      <c r="AK667" s="136"/>
      <c r="AL667" s="136"/>
      <c r="AM667" s="136"/>
      <c r="AN667" s="136"/>
      <c r="AO667" s="136"/>
      <c r="AP667" s="136"/>
      <c r="AQ667" s="136"/>
      <c r="AR667" s="211"/>
      <c r="AS667" s="136"/>
      <c r="AT667" s="136"/>
      <c r="AU667" s="136"/>
      <c r="AV667" s="136"/>
      <c r="AW667" s="136"/>
      <c r="AX667" s="136"/>
      <c r="AY667" s="136"/>
      <c r="AZ667" s="136"/>
      <c r="BA667" s="136"/>
      <c r="BB667" s="136"/>
      <c r="BC667" s="136"/>
      <c r="BD667" s="136"/>
      <c r="BE667" s="136"/>
      <c r="BF667" s="136"/>
      <c r="BG667" s="136"/>
      <c r="BH667" s="136"/>
      <c r="BI667" s="136"/>
      <c r="BJ667" s="136"/>
      <c r="BK667" s="136"/>
      <c r="BL667" s="136"/>
      <c r="BM667" s="136"/>
      <c r="BN667" s="136"/>
      <c r="BO667" s="136"/>
      <c r="BP667" s="136"/>
      <c r="BQ667" s="136"/>
      <c r="BR667" s="136"/>
      <c r="BS667" s="136"/>
      <c r="BT667" s="136"/>
      <c r="BU667" s="136"/>
      <c r="BV667" s="136"/>
      <c r="BW667" s="136"/>
      <c r="BX667" s="136"/>
      <c r="BY667" s="136"/>
      <c r="BZ667" s="136"/>
      <c r="CA667" s="136"/>
      <c r="CB667" s="136"/>
      <c r="CC667" s="136"/>
      <c r="CD667" s="136"/>
      <c r="CE667" s="136"/>
      <c r="CF667" s="211"/>
      <c r="CG667" s="136"/>
      <c r="CH667" s="136"/>
      <c r="CI667" s="136"/>
      <c r="CJ667" s="136"/>
      <c r="CK667" s="136"/>
      <c r="CL667" s="136"/>
      <c r="CM667" s="136"/>
      <c r="CN667" s="136"/>
      <c r="CO667" s="136"/>
      <c r="CP667" s="136"/>
      <c r="CQ667" s="136"/>
      <c r="CR667" s="136"/>
      <c r="CS667" s="136"/>
      <c r="CT667" s="136"/>
      <c r="CU667" s="136"/>
      <c r="CV667" s="136"/>
      <c r="CW667" s="136"/>
      <c r="CX667" s="136"/>
      <c r="CY667" s="136"/>
      <c r="CZ667" s="136"/>
      <c r="DA667" s="136"/>
      <c r="DB667" s="136"/>
      <c r="DC667" s="211"/>
      <c r="DD667" s="136"/>
      <c r="DE667" s="136"/>
      <c r="DF667" s="136"/>
      <c r="DG667" s="136"/>
      <c r="DH667" s="136"/>
      <c r="DI667" s="136"/>
      <c r="DJ667" s="136"/>
      <c r="DK667" s="136"/>
      <c r="DL667" s="136"/>
      <c r="DM667" s="136"/>
      <c r="DN667" s="136"/>
      <c r="DO667" s="136"/>
      <c r="DP667" s="136"/>
      <c r="DQ667" s="136"/>
      <c r="DR667" s="136"/>
      <c r="DS667" s="136"/>
      <c r="DT667" s="136"/>
      <c r="DU667" s="136"/>
      <c r="DV667" s="136"/>
      <c r="DW667" s="136"/>
      <c r="DX667" s="136"/>
    </row>
    <row r="668" spans="1:128" ht="12.75" customHeight="1">
      <c r="A668" s="136"/>
      <c r="B668" s="136"/>
      <c r="C668" s="136"/>
      <c r="D668" s="136"/>
      <c r="E668" s="136"/>
      <c r="F668" s="136"/>
      <c r="G668" s="136"/>
      <c r="H668" s="136"/>
      <c r="I668" s="136"/>
      <c r="J668" s="136"/>
      <c r="K668" s="136"/>
      <c r="L668" s="136"/>
      <c r="M668" s="136"/>
      <c r="N668" s="136"/>
      <c r="O668" s="136"/>
      <c r="P668" s="136"/>
      <c r="Q668" s="136"/>
      <c r="R668" s="136"/>
      <c r="S668" s="136"/>
      <c r="T668" s="136"/>
      <c r="U668" s="136"/>
      <c r="V668" s="136"/>
      <c r="W668" s="136"/>
      <c r="X668" s="136"/>
      <c r="Y668" s="136"/>
      <c r="Z668" s="136"/>
      <c r="AA668" s="136"/>
      <c r="AB668" s="136"/>
      <c r="AC668" s="136"/>
      <c r="AD668" s="136"/>
      <c r="AE668" s="136"/>
      <c r="AF668" s="136"/>
      <c r="AG668" s="136"/>
      <c r="AH668" s="136"/>
      <c r="AI668" s="136"/>
      <c r="AJ668" s="136"/>
      <c r="AK668" s="136"/>
      <c r="AL668" s="136"/>
      <c r="AM668" s="136"/>
      <c r="AN668" s="136"/>
      <c r="AO668" s="136"/>
      <c r="AP668" s="136"/>
      <c r="AQ668" s="136"/>
      <c r="AR668" s="211"/>
      <c r="AS668" s="136"/>
      <c r="AT668" s="136"/>
      <c r="AU668" s="136"/>
      <c r="AV668" s="136"/>
      <c r="AW668" s="136"/>
      <c r="AX668" s="136"/>
      <c r="AY668" s="136"/>
      <c r="AZ668" s="136"/>
      <c r="BA668" s="136"/>
      <c r="BB668" s="136"/>
      <c r="BC668" s="136"/>
      <c r="BD668" s="136"/>
      <c r="BE668" s="136"/>
      <c r="BF668" s="136"/>
      <c r="BG668" s="136"/>
      <c r="BH668" s="136"/>
      <c r="BI668" s="136"/>
      <c r="BJ668" s="136"/>
      <c r="BK668" s="136"/>
      <c r="BL668" s="136"/>
      <c r="BM668" s="136"/>
      <c r="BN668" s="136"/>
      <c r="BO668" s="136"/>
      <c r="BP668" s="136"/>
      <c r="BQ668" s="136"/>
      <c r="BR668" s="136"/>
      <c r="BS668" s="136"/>
      <c r="BT668" s="136"/>
      <c r="BU668" s="136"/>
      <c r="BV668" s="136"/>
      <c r="BW668" s="136"/>
      <c r="BX668" s="136"/>
      <c r="BY668" s="136"/>
      <c r="BZ668" s="136"/>
      <c r="CA668" s="136"/>
      <c r="CB668" s="136"/>
      <c r="CC668" s="136"/>
      <c r="CD668" s="136"/>
      <c r="CE668" s="136"/>
      <c r="CF668" s="211"/>
      <c r="CG668" s="136"/>
      <c r="CH668" s="136"/>
      <c r="CI668" s="136"/>
      <c r="CJ668" s="136"/>
      <c r="CK668" s="136"/>
      <c r="CL668" s="136"/>
      <c r="CM668" s="136"/>
      <c r="CN668" s="136"/>
      <c r="CO668" s="136"/>
      <c r="CP668" s="136"/>
      <c r="CQ668" s="136"/>
      <c r="CR668" s="136"/>
      <c r="CS668" s="136"/>
      <c r="CT668" s="136"/>
      <c r="CU668" s="136"/>
      <c r="CV668" s="136"/>
      <c r="CW668" s="136"/>
      <c r="CX668" s="136"/>
      <c r="CY668" s="136"/>
      <c r="CZ668" s="136"/>
      <c r="DA668" s="136"/>
      <c r="DB668" s="136"/>
      <c r="DC668" s="211"/>
      <c r="DD668" s="136"/>
      <c r="DE668" s="136"/>
      <c r="DF668" s="136"/>
      <c r="DG668" s="136"/>
      <c r="DH668" s="136"/>
      <c r="DI668" s="136"/>
      <c r="DJ668" s="136"/>
      <c r="DK668" s="136"/>
      <c r="DL668" s="136"/>
      <c r="DM668" s="136"/>
      <c r="DN668" s="136"/>
      <c r="DO668" s="136"/>
      <c r="DP668" s="136"/>
      <c r="DQ668" s="136"/>
      <c r="DR668" s="136"/>
      <c r="DS668" s="136"/>
      <c r="DT668" s="136"/>
      <c r="DU668" s="136"/>
      <c r="DV668" s="136"/>
      <c r="DW668" s="136"/>
      <c r="DX668" s="136"/>
    </row>
    <row r="669" spans="1:128" ht="12.75" customHeight="1">
      <c r="A669" s="136"/>
      <c r="B669" s="136"/>
      <c r="C669" s="136"/>
      <c r="D669" s="136"/>
      <c r="E669" s="136"/>
      <c r="F669" s="136"/>
      <c r="G669" s="136"/>
      <c r="H669" s="136"/>
      <c r="I669" s="136"/>
      <c r="J669" s="136"/>
      <c r="K669" s="136"/>
      <c r="L669" s="136"/>
      <c r="M669" s="136"/>
      <c r="N669" s="136"/>
      <c r="O669" s="136"/>
      <c r="P669" s="136"/>
      <c r="Q669" s="136"/>
      <c r="R669" s="136"/>
      <c r="S669" s="136"/>
      <c r="T669" s="136"/>
      <c r="U669" s="136"/>
      <c r="V669" s="136"/>
      <c r="W669" s="136"/>
      <c r="X669" s="136"/>
      <c r="Y669" s="136"/>
      <c r="Z669" s="136"/>
      <c r="AA669" s="136"/>
      <c r="AB669" s="136"/>
      <c r="AC669" s="136"/>
      <c r="AD669" s="136"/>
      <c r="AE669" s="136"/>
      <c r="AF669" s="136"/>
      <c r="AG669" s="136"/>
      <c r="AH669" s="136"/>
      <c r="AI669" s="136"/>
      <c r="AJ669" s="136"/>
      <c r="AK669" s="136"/>
      <c r="AL669" s="136"/>
      <c r="AM669" s="136"/>
      <c r="AN669" s="136"/>
      <c r="AO669" s="136"/>
      <c r="AP669" s="136"/>
      <c r="AQ669" s="136"/>
      <c r="AR669" s="211"/>
      <c r="AS669" s="136"/>
      <c r="AT669" s="136"/>
      <c r="AU669" s="136"/>
      <c r="AV669" s="136"/>
      <c r="AW669" s="136"/>
      <c r="AX669" s="136"/>
      <c r="AY669" s="136"/>
      <c r="AZ669" s="136"/>
      <c r="BA669" s="136"/>
      <c r="BB669" s="136"/>
      <c r="BC669" s="136"/>
      <c r="BD669" s="136"/>
      <c r="BE669" s="136"/>
      <c r="BF669" s="136"/>
      <c r="BG669" s="136"/>
      <c r="BH669" s="136"/>
      <c r="BI669" s="136"/>
      <c r="BJ669" s="136"/>
      <c r="BK669" s="136"/>
      <c r="BL669" s="136"/>
      <c r="BM669" s="136"/>
      <c r="BN669" s="136"/>
      <c r="BO669" s="136"/>
      <c r="BP669" s="136"/>
      <c r="BQ669" s="136"/>
      <c r="BR669" s="136"/>
      <c r="BS669" s="136"/>
      <c r="BT669" s="136"/>
      <c r="BU669" s="136"/>
      <c r="BV669" s="136"/>
      <c r="BW669" s="136"/>
      <c r="BX669" s="136"/>
      <c r="BY669" s="136"/>
      <c r="BZ669" s="136"/>
      <c r="CA669" s="136"/>
      <c r="CB669" s="136"/>
      <c r="CC669" s="136"/>
      <c r="CD669" s="136"/>
      <c r="CE669" s="136"/>
      <c r="CF669" s="211"/>
      <c r="CG669" s="136"/>
      <c r="CH669" s="136"/>
      <c r="CI669" s="136"/>
      <c r="CJ669" s="136"/>
      <c r="CK669" s="136"/>
      <c r="CL669" s="136"/>
      <c r="CM669" s="136"/>
      <c r="CN669" s="136"/>
      <c r="CO669" s="136"/>
      <c r="CP669" s="136"/>
      <c r="CQ669" s="136"/>
      <c r="CR669" s="136"/>
      <c r="CS669" s="136"/>
      <c r="CT669" s="136"/>
      <c r="CU669" s="136"/>
      <c r="CV669" s="136"/>
      <c r="CW669" s="136"/>
      <c r="CX669" s="136"/>
      <c r="CY669" s="136"/>
      <c r="CZ669" s="136"/>
      <c r="DA669" s="136"/>
      <c r="DB669" s="136"/>
      <c r="DC669" s="211"/>
      <c r="DD669" s="136"/>
      <c r="DE669" s="136"/>
      <c r="DF669" s="136"/>
      <c r="DG669" s="136"/>
      <c r="DH669" s="136"/>
      <c r="DI669" s="136"/>
      <c r="DJ669" s="136"/>
      <c r="DK669" s="136"/>
      <c r="DL669" s="136"/>
      <c r="DM669" s="136"/>
      <c r="DN669" s="136"/>
      <c r="DO669" s="136"/>
      <c r="DP669" s="136"/>
      <c r="DQ669" s="136"/>
      <c r="DR669" s="136"/>
      <c r="DS669" s="136"/>
      <c r="DT669" s="136"/>
      <c r="DU669" s="136"/>
      <c r="DV669" s="136"/>
      <c r="DW669" s="136"/>
      <c r="DX669" s="136"/>
    </row>
    <row r="670" spans="1:128" ht="12.75" customHeight="1">
      <c r="A670" s="136"/>
      <c r="B670" s="136"/>
      <c r="C670" s="136"/>
      <c r="D670" s="136"/>
      <c r="E670" s="136"/>
      <c r="F670" s="136"/>
      <c r="G670" s="136"/>
      <c r="H670" s="136"/>
      <c r="I670" s="136"/>
      <c r="J670" s="136"/>
      <c r="K670" s="136"/>
      <c r="L670" s="136"/>
      <c r="M670" s="136"/>
      <c r="N670" s="136"/>
      <c r="O670" s="136"/>
      <c r="P670" s="136"/>
      <c r="Q670" s="136"/>
      <c r="R670" s="136"/>
      <c r="S670" s="136"/>
      <c r="T670" s="136"/>
      <c r="U670" s="136"/>
      <c r="V670" s="136"/>
      <c r="W670" s="136"/>
      <c r="X670" s="136"/>
      <c r="Y670" s="136"/>
      <c r="Z670" s="136"/>
      <c r="AA670" s="136"/>
      <c r="AB670" s="136"/>
      <c r="AC670" s="136"/>
      <c r="AD670" s="136"/>
      <c r="AE670" s="136"/>
      <c r="AF670" s="136"/>
      <c r="AG670" s="136"/>
      <c r="AH670" s="136"/>
      <c r="AI670" s="136"/>
      <c r="AJ670" s="136"/>
      <c r="AK670" s="136"/>
      <c r="AL670" s="136"/>
      <c r="AM670" s="136"/>
      <c r="AN670" s="136"/>
      <c r="AO670" s="136"/>
      <c r="AP670" s="136"/>
      <c r="AQ670" s="136"/>
      <c r="AR670" s="211"/>
      <c r="AS670" s="136"/>
      <c r="AT670" s="136"/>
      <c r="AU670" s="136"/>
      <c r="AV670" s="136"/>
      <c r="AW670" s="136"/>
      <c r="AX670" s="136"/>
      <c r="AY670" s="136"/>
      <c r="AZ670" s="136"/>
      <c r="BA670" s="136"/>
      <c r="BB670" s="136"/>
      <c r="BC670" s="136"/>
      <c r="BD670" s="136"/>
      <c r="BE670" s="136"/>
      <c r="BF670" s="136"/>
      <c r="BG670" s="136"/>
      <c r="BH670" s="136"/>
      <c r="BI670" s="136"/>
      <c r="BJ670" s="136"/>
      <c r="BK670" s="136"/>
      <c r="BL670" s="136"/>
      <c r="BM670" s="136"/>
      <c r="BN670" s="136"/>
      <c r="BO670" s="136"/>
      <c r="BP670" s="136"/>
      <c r="BQ670" s="136"/>
      <c r="BR670" s="136"/>
      <c r="BS670" s="136"/>
      <c r="BT670" s="136"/>
      <c r="BU670" s="136"/>
      <c r="BV670" s="136"/>
      <c r="BW670" s="136"/>
      <c r="BX670" s="136"/>
      <c r="BY670" s="136"/>
      <c r="BZ670" s="136"/>
      <c r="CA670" s="136"/>
      <c r="CB670" s="136"/>
      <c r="CC670" s="136"/>
      <c r="CD670" s="136"/>
      <c r="CE670" s="136"/>
      <c r="CF670" s="211"/>
      <c r="CG670" s="136"/>
      <c r="CH670" s="136"/>
      <c r="CI670" s="136"/>
      <c r="CJ670" s="136"/>
      <c r="CK670" s="136"/>
      <c r="CL670" s="136"/>
      <c r="CM670" s="136"/>
      <c r="CN670" s="136"/>
      <c r="CO670" s="136"/>
      <c r="CP670" s="136"/>
      <c r="CQ670" s="136"/>
      <c r="CR670" s="136"/>
      <c r="CS670" s="136"/>
      <c r="CT670" s="136"/>
      <c r="CU670" s="136"/>
      <c r="CV670" s="136"/>
      <c r="CW670" s="136"/>
      <c r="CX670" s="136"/>
      <c r="CY670" s="136"/>
      <c r="CZ670" s="136"/>
      <c r="DA670" s="136"/>
      <c r="DB670" s="136"/>
      <c r="DC670" s="211"/>
      <c r="DD670" s="136"/>
      <c r="DE670" s="136"/>
      <c r="DF670" s="136"/>
      <c r="DG670" s="136"/>
      <c r="DH670" s="136"/>
      <c r="DI670" s="136"/>
      <c r="DJ670" s="136"/>
      <c r="DK670" s="136"/>
      <c r="DL670" s="136"/>
      <c r="DM670" s="136"/>
      <c r="DN670" s="136"/>
      <c r="DO670" s="136"/>
      <c r="DP670" s="136"/>
      <c r="DQ670" s="136"/>
      <c r="DR670" s="136"/>
      <c r="DS670" s="136"/>
      <c r="DT670" s="136"/>
      <c r="DU670" s="136"/>
      <c r="DV670" s="136"/>
      <c r="DW670" s="136"/>
      <c r="DX670" s="136"/>
    </row>
    <row r="671" spans="1:128" ht="12.75" customHeight="1">
      <c r="A671" s="136"/>
      <c r="B671" s="136"/>
      <c r="C671" s="136"/>
      <c r="D671" s="136"/>
      <c r="E671" s="136"/>
      <c r="F671" s="136"/>
      <c r="G671" s="136"/>
      <c r="H671" s="136"/>
      <c r="I671" s="136"/>
      <c r="J671" s="136"/>
      <c r="K671" s="136"/>
      <c r="L671" s="136"/>
      <c r="M671" s="136"/>
      <c r="N671" s="136"/>
      <c r="O671" s="136"/>
      <c r="P671" s="136"/>
      <c r="Q671" s="136"/>
      <c r="R671" s="136"/>
      <c r="S671" s="136"/>
      <c r="T671" s="136"/>
      <c r="U671" s="136"/>
      <c r="V671" s="136"/>
      <c r="W671" s="136"/>
      <c r="X671" s="136"/>
      <c r="Y671" s="136"/>
      <c r="Z671" s="136"/>
      <c r="AA671" s="136"/>
      <c r="AB671" s="136"/>
      <c r="AC671" s="136"/>
      <c r="AD671" s="136"/>
      <c r="AE671" s="136"/>
      <c r="AF671" s="136"/>
      <c r="AG671" s="136"/>
      <c r="AH671" s="136"/>
      <c r="AI671" s="136"/>
      <c r="AJ671" s="136"/>
      <c r="AK671" s="136"/>
      <c r="AL671" s="136"/>
      <c r="AM671" s="136"/>
      <c r="AN671" s="136"/>
      <c r="AO671" s="136"/>
      <c r="AP671" s="136"/>
      <c r="AQ671" s="136"/>
      <c r="AR671" s="211"/>
      <c r="AS671" s="136"/>
      <c r="AT671" s="136"/>
      <c r="AU671" s="136"/>
      <c r="AV671" s="136"/>
      <c r="AW671" s="136"/>
      <c r="AX671" s="136"/>
      <c r="AY671" s="136"/>
      <c r="AZ671" s="136"/>
      <c r="BA671" s="136"/>
      <c r="BB671" s="136"/>
      <c r="BC671" s="136"/>
      <c r="BD671" s="136"/>
      <c r="BE671" s="136"/>
      <c r="BF671" s="136"/>
      <c r="BG671" s="136"/>
      <c r="BH671" s="136"/>
      <c r="BI671" s="136"/>
      <c r="BJ671" s="136"/>
      <c r="BK671" s="136"/>
      <c r="BL671" s="136"/>
      <c r="BM671" s="136"/>
      <c r="BN671" s="136"/>
      <c r="BO671" s="136"/>
      <c r="BP671" s="136"/>
      <c r="BQ671" s="136"/>
      <c r="BR671" s="136"/>
      <c r="BS671" s="136"/>
      <c r="BT671" s="136"/>
      <c r="BU671" s="136"/>
      <c r="BV671" s="136"/>
      <c r="BW671" s="136"/>
      <c r="BX671" s="136"/>
      <c r="BY671" s="136"/>
      <c r="BZ671" s="136"/>
      <c r="CA671" s="136"/>
      <c r="CB671" s="136"/>
      <c r="CC671" s="136"/>
      <c r="CD671" s="136"/>
      <c r="CE671" s="136"/>
      <c r="CF671" s="211"/>
      <c r="CG671" s="136"/>
      <c r="CH671" s="136"/>
      <c r="CI671" s="136"/>
      <c r="CJ671" s="136"/>
      <c r="CK671" s="136"/>
      <c r="CL671" s="136"/>
      <c r="CM671" s="136"/>
      <c r="CN671" s="136"/>
      <c r="CO671" s="136"/>
      <c r="CP671" s="136"/>
      <c r="CQ671" s="136"/>
      <c r="CR671" s="136"/>
      <c r="CS671" s="136"/>
      <c r="CT671" s="136"/>
      <c r="CU671" s="136"/>
      <c r="CV671" s="136"/>
      <c r="CW671" s="136"/>
      <c r="CX671" s="136"/>
      <c r="CY671" s="136"/>
      <c r="CZ671" s="136"/>
      <c r="DA671" s="136"/>
      <c r="DB671" s="136"/>
      <c r="DC671" s="211"/>
      <c r="DD671" s="136"/>
      <c r="DE671" s="136"/>
      <c r="DF671" s="136"/>
      <c r="DG671" s="136"/>
      <c r="DH671" s="136"/>
      <c r="DI671" s="136"/>
      <c r="DJ671" s="136"/>
      <c r="DK671" s="136"/>
      <c r="DL671" s="136"/>
      <c r="DM671" s="136"/>
      <c r="DN671" s="136"/>
      <c r="DO671" s="136"/>
      <c r="DP671" s="136"/>
      <c r="DQ671" s="136"/>
      <c r="DR671" s="136"/>
      <c r="DS671" s="136"/>
      <c r="DT671" s="136"/>
      <c r="DU671" s="136"/>
      <c r="DV671" s="136"/>
      <c r="DW671" s="136"/>
      <c r="DX671" s="136"/>
    </row>
    <row r="672" spans="1:128" ht="12.75" customHeight="1">
      <c r="A672" s="136"/>
      <c r="B672" s="136"/>
      <c r="C672" s="136"/>
      <c r="D672" s="136"/>
      <c r="E672" s="136"/>
      <c r="F672" s="136"/>
      <c r="G672" s="136"/>
      <c r="H672" s="136"/>
      <c r="I672" s="136"/>
      <c r="J672" s="136"/>
      <c r="K672" s="136"/>
      <c r="L672" s="136"/>
      <c r="M672" s="136"/>
      <c r="N672" s="136"/>
      <c r="O672" s="136"/>
      <c r="P672" s="136"/>
      <c r="Q672" s="136"/>
      <c r="R672" s="136"/>
      <c r="S672" s="136"/>
      <c r="T672" s="136"/>
      <c r="U672" s="136"/>
      <c r="V672" s="136"/>
      <c r="W672" s="136"/>
      <c r="X672" s="136"/>
      <c r="Y672" s="136"/>
      <c r="Z672" s="136"/>
      <c r="AA672" s="136"/>
      <c r="AB672" s="136"/>
      <c r="AC672" s="136"/>
      <c r="AD672" s="136"/>
      <c r="AE672" s="136"/>
      <c r="AF672" s="136"/>
      <c r="AG672" s="136"/>
      <c r="AH672" s="136"/>
      <c r="AI672" s="136"/>
      <c r="AJ672" s="136"/>
      <c r="AK672" s="136"/>
      <c r="AL672" s="136"/>
      <c r="AM672" s="136"/>
      <c r="AN672" s="136"/>
      <c r="AO672" s="136"/>
      <c r="AP672" s="136"/>
      <c r="AQ672" s="136"/>
      <c r="AR672" s="211"/>
      <c r="AS672" s="136"/>
      <c r="AT672" s="136"/>
      <c r="AU672" s="136"/>
      <c r="AV672" s="136"/>
      <c r="AW672" s="136"/>
      <c r="AX672" s="136"/>
      <c r="AY672" s="136"/>
      <c r="AZ672" s="136"/>
      <c r="BA672" s="136"/>
      <c r="BB672" s="136"/>
      <c r="BC672" s="136"/>
      <c r="BD672" s="136"/>
      <c r="BE672" s="136"/>
      <c r="BF672" s="136"/>
      <c r="BG672" s="136"/>
      <c r="BH672" s="136"/>
      <c r="BI672" s="136"/>
      <c r="BJ672" s="136"/>
      <c r="BK672" s="136"/>
      <c r="BL672" s="136"/>
      <c r="BM672" s="136"/>
      <c r="BN672" s="136"/>
      <c r="BO672" s="136"/>
      <c r="BP672" s="136"/>
      <c r="BQ672" s="136"/>
      <c r="BR672" s="136"/>
      <c r="BS672" s="136"/>
      <c r="BT672" s="136"/>
      <c r="BU672" s="136"/>
      <c r="BV672" s="136"/>
      <c r="BW672" s="136"/>
      <c r="BX672" s="136"/>
      <c r="BY672" s="136"/>
      <c r="BZ672" s="136"/>
      <c r="CA672" s="136"/>
      <c r="CB672" s="136"/>
      <c r="CC672" s="136"/>
      <c r="CD672" s="136"/>
      <c r="CE672" s="136"/>
      <c r="CF672" s="211"/>
      <c r="CG672" s="136"/>
      <c r="CH672" s="136"/>
      <c r="CI672" s="136"/>
      <c r="CJ672" s="136"/>
      <c r="CK672" s="136"/>
      <c r="CL672" s="136"/>
      <c r="CM672" s="136"/>
      <c r="CN672" s="136"/>
      <c r="CO672" s="136"/>
      <c r="CP672" s="136"/>
      <c r="CQ672" s="136"/>
      <c r="CR672" s="136"/>
      <c r="CS672" s="136"/>
      <c r="CT672" s="136"/>
      <c r="CU672" s="136"/>
      <c r="CV672" s="136"/>
      <c r="CW672" s="136"/>
      <c r="CX672" s="136"/>
      <c r="CY672" s="136"/>
      <c r="CZ672" s="136"/>
      <c r="DA672" s="136"/>
      <c r="DB672" s="136"/>
      <c r="DC672" s="211"/>
      <c r="DD672" s="136"/>
      <c r="DE672" s="136"/>
      <c r="DF672" s="136"/>
      <c r="DG672" s="136"/>
      <c r="DH672" s="136"/>
      <c r="DI672" s="136"/>
      <c r="DJ672" s="136"/>
      <c r="DK672" s="136"/>
      <c r="DL672" s="136"/>
      <c r="DM672" s="136"/>
      <c r="DN672" s="136"/>
      <c r="DO672" s="136"/>
      <c r="DP672" s="136"/>
      <c r="DQ672" s="136"/>
      <c r="DR672" s="136"/>
      <c r="DS672" s="136"/>
      <c r="DT672" s="136"/>
      <c r="DU672" s="136"/>
      <c r="DV672" s="136"/>
      <c r="DW672" s="136"/>
      <c r="DX672" s="136"/>
    </row>
    <row r="673" spans="1:128" ht="12.75" customHeight="1">
      <c r="A673" s="136"/>
      <c r="B673" s="136"/>
      <c r="C673" s="136"/>
      <c r="D673" s="136"/>
      <c r="E673" s="136"/>
      <c r="F673" s="136"/>
      <c r="G673" s="136"/>
      <c r="H673" s="136"/>
      <c r="I673" s="136"/>
      <c r="J673" s="136"/>
      <c r="K673" s="136"/>
      <c r="L673" s="136"/>
      <c r="M673" s="136"/>
      <c r="N673" s="136"/>
      <c r="O673" s="136"/>
      <c r="P673" s="136"/>
      <c r="Q673" s="136"/>
      <c r="R673" s="136"/>
      <c r="S673" s="136"/>
      <c r="T673" s="136"/>
      <c r="U673" s="136"/>
      <c r="V673" s="136"/>
      <c r="W673" s="136"/>
      <c r="X673" s="136"/>
      <c r="Y673" s="136"/>
      <c r="Z673" s="136"/>
      <c r="AA673" s="136"/>
      <c r="AB673" s="136"/>
      <c r="AC673" s="136"/>
      <c r="AD673" s="136"/>
      <c r="AE673" s="136"/>
      <c r="AF673" s="136"/>
      <c r="AG673" s="136"/>
      <c r="AH673" s="136"/>
      <c r="AI673" s="136"/>
      <c r="AJ673" s="136"/>
      <c r="AK673" s="136"/>
      <c r="AL673" s="136"/>
      <c r="AM673" s="136"/>
      <c r="AN673" s="136"/>
      <c r="AO673" s="136"/>
      <c r="AP673" s="136"/>
      <c r="AQ673" s="136"/>
      <c r="AR673" s="211"/>
      <c r="AS673" s="136"/>
      <c r="AT673" s="136"/>
      <c r="AU673" s="136"/>
      <c r="AV673" s="136"/>
      <c r="AW673" s="136"/>
      <c r="AX673" s="136"/>
      <c r="AY673" s="136"/>
      <c r="AZ673" s="136"/>
      <c r="BA673" s="136"/>
      <c r="BB673" s="136"/>
      <c r="BC673" s="136"/>
      <c r="BD673" s="136"/>
      <c r="BE673" s="136"/>
      <c r="BF673" s="136"/>
      <c r="BG673" s="136"/>
      <c r="BH673" s="136"/>
      <c r="BI673" s="136"/>
      <c r="BJ673" s="136"/>
      <c r="BK673" s="136"/>
      <c r="BL673" s="136"/>
      <c r="BM673" s="136"/>
      <c r="BN673" s="136"/>
      <c r="BO673" s="136"/>
      <c r="BP673" s="136"/>
      <c r="BQ673" s="136"/>
      <c r="BR673" s="136"/>
      <c r="BS673" s="136"/>
      <c r="BT673" s="136"/>
      <c r="BU673" s="136"/>
      <c r="BV673" s="136"/>
      <c r="BW673" s="136"/>
      <c r="BX673" s="136"/>
      <c r="BY673" s="136"/>
      <c r="BZ673" s="136"/>
      <c r="CA673" s="136"/>
      <c r="CB673" s="136"/>
      <c r="CC673" s="136"/>
      <c r="CD673" s="136"/>
      <c r="CE673" s="136"/>
      <c r="CF673" s="211"/>
      <c r="CG673" s="136"/>
      <c r="CH673" s="136"/>
      <c r="CI673" s="136"/>
      <c r="CJ673" s="136"/>
      <c r="CK673" s="136"/>
      <c r="CL673" s="136"/>
      <c r="CM673" s="136"/>
      <c r="CN673" s="136"/>
      <c r="CO673" s="136"/>
      <c r="CP673" s="136"/>
      <c r="CQ673" s="136"/>
      <c r="CR673" s="136"/>
      <c r="CS673" s="136"/>
      <c r="CT673" s="136"/>
      <c r="CU673" s="136"/>
      <c r="CV673" s="136"/>
      <c r="CW673" s="136"/>
      <c r="CX673" s="136"/>
      <c r="CY673" s="136"/>
      <c r="CZ673" s="136"/>
      <c r="DA673" s="136"/>
      <c r="DB673" s="136"/>
      <c r="DC673" s="211"/>
      <c r="DD673" s="136"/>
      <c r="DE673" s="136"/>
      <c r="DF673" s="136"/>
      <c r="DG673" s="136"/>
      <c r="DH673" s="136"/>
      <c r="DI673" s="136"/>
      <c r="DJ673" s="136"/>
      <c r="DK673" s="136"/>
      <c r="DL673" s="136"/>
      <c r="DM673" s="136"/>
      <c r="DN673" s="136"/>
      <c r="DO673" s="136"/>
      <c r="DP673" s="136"/>
      <c r="DQ673" s="136"/>
      <c r="DR673" s="136"/>
      <c r="DS673" s="136"/>
      <c r="DT673" s="136"/>
      <c r="DU673" s="136"/>
      <c r="DV673" s="136"/>
      <c r="DW673" s="136"/>
      <c r="DX673" s="136"/>
    </row>
    <row r="674" spans="1:128" ht="12.75" customHeight="1">
      <c r="A674" s="136"/>
      <c r="B674" s="136"/>
      <c r="C674" s="136"/>
      <c r="D674" s="136"/>
      <c r="E674" s="136"/>
      <c r="F674" s="136"/>
      <c r="G674" s="136"/>
      <c r="H674" s="136"/>
      <c r="I674" s="136"/>
      <c r="J674" s="136"/>
      <c r="K674" s="136"/>
      <c r="L674" s="136"/>
      <c r="M674" s="136"/>
      <c r="N674" s="136"/>
      <c r="O674" s="136"/>
      <c r="P674" s="136"/>
      <c r="Q674" s="136"/>
      <c r="R674" s="136"/>
      <c r="S674" s="136"/>
      <c r="T674" s="136"/>
      <c r="U674" s="136"/>
      <c r="V674" s="136"/>
      <c r="W674" s="136"/>
      <c r="X674" s="136"/>
      <c r="Y674" s="136"/>
      <c r="Z674" s="136"/>
      <c r="AA674" s="136"/>
      <c r="AB674" s="136"/>
      <c r="AC674" s="136"/>
      <c r="AD674" s="136"/>
      <c r="AE674" s="136"/>
      <c r="AF674" s="136"/>
      <c r="AG674" s="136"/>
      <c r="AH674" s="136"/>
      <c r="AI674" s="136"/>
      <c r="AJ674" s="136"/>
      <c r="AK674" s="136"/>
      <c r="AL674" s="136"/>
      <c r="AM674" s="136"/>
      <c r="AN674" s="136"/>
      <c r="AO674" s="136"/>
      <c r="AP674" s="136"/>
      <c r="AQ674" s="136"/>
      <c r="AR674" s="211"/>
      <c r="AS674" s="136"/>
      <c r="AT674" s="136"/>
      <c r="AU674" s="136"/>
      <c r="AV674" s="136"/>
      <c r="AW674" s="136"/>
      <c r="AX674" s="136"/>
      <c r="AY674" s="136"/>
      <c r="AZ674" s="136"/>
      <c r="BA674" s="136"/>
      <c r="BB674" s="136"/>
      <c r="BC674" s="136"/>
      <c r="BD674" s="136"/>
      <c r="BE674" s="136"/>
      <c r="BF674" s="136"/>
      <c r="BG674" s="136"/>
      <c r="BH674" s="136"/>
      <c r="BI674" s="136"/>
      <c r="BJ674" s="136"/>
      <c r="BK674" s="136"/>
      <c r="BL674" s="136"/>
      <c r="BM674" s="136"/>
      <c r="BN674" s="136"/>
      <c r="BO674" s="136"/>
      <c r="BP674" s="136"/>
      <c r="BQ674" s="136"/>
      <c r="BR674" s="136"/>
      <c r="BS674" s="136"/>
      <c r="BT674" s="136"/>
      <c r="BU674" s="136"/>
      <c r="BV674" s="136"/>
      <c r="BW674" s="136"/>
      <c r="BX674" s="136"/>
      <c r="BY674" s="136"/>
      <c r="BZ674" s="136"/>
      <c r="CA674" s="136"/>
      <c r="CB674" s="136"/>
      <c r="CC674" s="136"/>
      <c r="CD674" s="136"/>
      <c r="CE674" s="136"/>
      <c r="CF674" s="211"/>
      <c r="CG674" s="136"/>
      <c r="CH674" s="136"/>
      <c r="CI674" s="136"/>
      <c r="CJ674" s="136"/>
      <c r="CK674" s="136"/>
      <c r="CL674" s="136"/>
      <c r="CM674" s="136"/>
      <c r="CN674" s="136"/>
      <c r="CO674" s="136"/>
      <c r="CP674" s="136"/>
      <c r="CQ674" s="136"/>
      <c r="CR674" s="136"/>
      <c r="CS674" s="136"/>
      <c r="CT674" s="136"/>
      <c r="CU674" s="136"/>
      <c r="CV674" s="136"/>
      <c r="CW674" s="136"/>
      <c r="CX674" s="136"/>
      <c r="CY674" s="136"/>
      <c r="CZ674" s="136"/>
      <c r="DA674" s="136"/>
      <c r="DB674" s="136"/>
      <c r="DC674" s="211"/>
      <c r="DD674" s="136"/>
      <c r="DE674" s="136"/>
      <c r="DF674" s="136"/>
      <c r="DG674" s="136"/>
      <c r="DH674" s="136"/>
      <c r="DI674" s="136"/>
      <c r="DJ674" s="136"/>
      <c r="DK674" s="136"/>
      <c r="DL674" s="136"/>
      <c r="DM674" s="136"/>
      <c r="DN674" s="136"/>
      <c r="DO674" s="136"/>
      <c r="DP674" s="136"/>
      <c r="DQ674" s="136"/>
      <c r="DR674" s="136"/>
      <c r="DS674" s="136"/>
      <c r="DT674" s="136"/>
      <c r="DU674" s="136"/>
      <c r="DV674" s="136"/>
      <c r="DW674" s="136"/>
      <c r="DX674" s="136"/>
    </row>
    <row r="675" spans="1:128" ht="12.75" customHeight="1">
      <c r="A675" s="136"/>
      <c r="B675" s="136"/>
      <c r="C675" s="136"/>
      <c r="D675" s="136"/>
      <c r="E675" s="136"/>
      <c r="F675" s="136"/>
      <c r="G675" s="136"/>
      <c r="H675" s="136"/>
      <c r="I675" s="136"/>
      <c r="J675" s="136"/>
      <c r="K675" s="136"/>
      <c r="L675" s="136"/>
      <c r="M675" s="136"/>
      <c r="N675" s="136"/>
      <c r="O675" s="136"/>
      <c r="P675" s="136"/>
      <c r="Q675" s="136"/>
      <c r="R675" s="136"/>
      <c r="S675" s="136"/>
      <c r="T675" s="136"/>
      <c r="U675" s="136"/>
      <c r="V675" s="136"/>
      <c r="W675" s="136"/>
      <c r="X675" s="136"/>
      <c r="Y675" s="136"/>
      <c r="Z675" s="136"/>
      <c r="AA675" s="136"/>
      <c r="AB675" s="136"/>
      <c r="AC675" s="136"/>
      <c r="AD675" s="136"/>
      <c r="AE675" s="136"/>
      <c r="AF675" s="136"/>
      <c r="AG675" s="136"/>
      <c r="AH675" s="136"/>
      <c r="AI675" s="136"/>
      <c r="AJ675" s="136"/>
      <c r="AK675" s="136"/>
      <c r="AL675" s="136"/>
      <c r="AM675" s="136"/>
      <c r="AN675" s="136"/>
      <c r="AO675" s="136"/>
      <c r="AP675" s="136"/>
      <c r="AQ675" s="136"/>
      <c r="AR675" s="211"/>
      <c r="AS675" s="136"/>
      <c r="AT675" s="136"/>
      <c r="AU675" s="136"/>
      <c r="AV675" s="136"/>
      <c r="AW675" s="136"/>
      <c r="AX675" s="136"/>
      <c r="AY675" s="136"/>
      <c r="AZ675" s="136"/>
      <c r="BA675" s="136"/>
      <c r="BB675" s="136"/>
      <c r="BC675" s="136"/>
      <c r="BD675" s="136"/>
      <c r="BE675" s="136"/>
      <c r="BF675" s="136"/>
      <c r="BG675" s="136"/>
      <c r="BH675" s="136"/>
      <c r="BI675" s="136"/>
      <c r="BJ675" s="136"/>
      <c r="BK675" s="136"/>
      <c r="BL675" s="136"/>
      <c r="BM675" s="136"/>
      <c r="BN675" s="136"/>
      <c r="BO675" s="136"/>
      <c r="BP675" s="136"/>
      <c r="BQ675" s="136"/>
      <c r="BR675" s="136"/>
      <c r="BS675" s="136"/>
      <c r="BT675" s="136"/>
      <c r="BU675" s="136"/>
      <c r="BV675" s="136"/>
      <c r="BW675" s="136"/>
      <c r="BX675" s="136"/>
      <c r="BY675" s="136"/>
      <c r="BZ675" s="136"/>
      <c r="CA675" s="136"/>
      <c r="CB675" s="136"/>
      <c r="CC675" s="136"/>
      <c r="CD675" s="136"/>
      <c r="CE675" s="136"/>
      <c r="CF675" s="211"/>
      <c r="CG675" s="136"/>
      <c r="CH675" s="136"/>
      <c r="CI675" s="136"/>
      <c r="CJ675" s="136"/>
      <c r="CK675" s="136"/>
      <c r="CL675" s="136"/>
      <c r="CM675" s="136"/>
      <c r="CN675" s="136"/>
      <c r="CO675" s="136"/>
      <c r="CP675" s="136"/>
      <c r="CQ675" s="136"/>
      <c r="CR675" s="136"/>
      <c r="CS675" s="136"/>
      <c r="CT675" s="136"/>
      <c r="CU675" s="136"/>
      <c r="CV675" s="136"/>
      <c r="CW675" s="136"/>
      <c r="CX675" s="136"/>
      <c r="CY675" s="136"/>
      <c r="CZ675" s="136"/>
      <c r="DA675" s="136"/>
      <c r="DB675" s="136"/>
      <c r="DC675" s="211"/>
      <c r="DD675" s="136"/>
      <c r="DE675" s="136"/>
      <c r="DF675" s="136"/>
      <c r="DG675" s="136"/>
      <c r="DH675" s="136"/>
      <c r="DI675" s="136"/>
      <c r="DJ675" s="136"/>
      <c r="DK675" s="136"/>
      <c r="DL675" s="136"/>
      <c r="DM675" s="136"/>
      <c r="DN675" s="136"/>
      <c r="DO675" s="136"/>
      <c r="DP675" s="136"/>
      <c r="DQ675" s="136"/>
      <c r="DR675" s="136"/>
      <c r="DS675" s="136"/>
      <c r="DT675" s="136"/>
      <c r="DU675" s="136"/>
      <c r="DV675" s="136"/>
      <c r="DW675" s="136"/>
      <c r="DX675" s="136"/>
    </row>
    <row r="676" spans="1:128" ht="12.75" customHeight="1">
      <c r="A676" s="136"/>
      <c r="B676" s="136"/>
      <c r="C676" s="136"/>
      <c r="D676" s="136"/>
      <c r="E676" s="136"/>
      <c r="F676" s="136"/>
      <c r="G676" s="136"/>
      <c r="H676" s="136"/>
      <c r="I676" s="136"/>
      <c r="J676" s="136"/>
      <c r="K676" s="136"/>
      <c r="L676" s="136"/>
      <c r="M676" s="136"/>
      <c r="N676" s="136"/>
      <c r="O676" s="136"/>
      <c r="P676" s="136"/>
      <c r="Q676" s="136"/>
      <c r="R676" s="136"/>
      <c r="S676" s="136"/>
      <c r="T676" s="136"/>
      <c r="U676" s="136"/>
      <c r="V676" s="136"/>
      <c r="W676" s="136"/>
      <c r="X676" s="136"/>
      <c r="Y676" s="136"/>
      <c r="Z676" s="136"/>
      <c r="AA676" s="136"/>
      <c r="AB676" s="136"/>
      <c r="AC676" s="136"/>
      <c r="AD676" s="136"/>
      <c r="AE676" s="136"/>
      <c r="AF676" s="136"/>
      <c r="AG676" s="136"/>
      <c r="AH676" s="136"/>
      <c r="AI676" s="136"/>
      <c r="AJ676" s="136"/>
      <c r="AK676" s="136"/>
      <c r="AL676" s="136"/>
      <c r="AM676" s="136"/>
      <c r="AN676" s="136"/>
      <c r="AO676" s="136"/>
      <c r="AP676" s="136"/>
      <c r="AQ676" s="136"/>
      <c r="AR676" s="211"/>
      <c r="AS676" s="136"/>
      <c r="AT676" s="136"/>
      <c r="AU676" s="136"/>
      <c r="AV676" s="136"/>
      <c r="AW676" s="136"/>
      <c r="AX676" s="136"/>
      <c r="AY676" s="136"/>
      <c r="AZ676" s="136"/>
      <c r="BA676" s="136"/>
      <c r="BB676" s="136"/>
      <c r="BC676" s="136"/>
      <c r="BD676" s="136"/>
      <c r="BE676" s="136"/>
      <c r="BF676" s="136"/>
      <c r="BG676" s="136"/>
      <c r="BH676" s="136"/>
      <c r="BI676" s="136"/>
      <c r="BJ676" s="136"/>
      <c r="BK676" s="136"/>
      <c r="BL676" s="136"/>
      <c r="BM676" s="136"/>
      <c r="BN676" s="136"/>
      <c r="BO676" s="136"/>
      <c r="BP676" s="136"/>
      <c r="BQ676" s="136"/>
      <c r="BR676" s="136"/>
      <c r="BS676" s="136"/>
      <c r="BT676" s="136"/>
      <c r="BU676" s="136"/>
      <c r="BV676" s="136"/>
      <c r="BW676" s="136"/>
      <c r="BX676" s="136"/>
      <c r="BY676" s="136"/>
      <c r="BZ676" s="136"/>
      <c r="CA676" s="136"/>
      <c r="CB676" s="136"/>
      <c r="CC676" s="136"/>
      <c r="CD676" s="136"/>
      <c r="CE676" s="136"/>
      <c r="CF676" s="211"/>
      <c r="CG676" s="136"/>
      <c r="CH676" s="136"/>
      <c r="CI676" s="136"/>
      <c r="CJ676" s="136"/>
      <c r="CK676" s="136"/>
      <c r="CL676" s="136"/>
      <c r="CM676" s="136"/>
      <c r="CN676" s="136"/>
      <c r="CO676" s="136"/>
      <c r="CP676" s="136"/>
      <c r="CQ676" s="136"/>
      <c r="CR676" s="136"/>
      <c r="CS676" s="136"/>
      <c r="CT676" s="136"/>
      <c r="CU676" s="136"/>
      <c r="CV676" s="136"/>
      <c r="CW676" s="136"/>
      <c r="CX676" s="136"/>
      <c r="CY676" s="136"/>
      <c r="CZ676" s="136"/>
      <c r="DA676" s="136"/>
      <c r="DB676" s="136"/>
      <c r="DC676" s="211"/>
      <c r="DD676" s="136"/>
      <c r="DE676" s="136"/>
      <c r="DF676" s="136"/>
      <c r="DG676" s="136"/>
      <c r="DH676" s="136"/>
      <c r="DI676" s="136"/>
      <c r="DJ676" s="136"/>
      <c r="DK676" s="136"/>
      <c r="DL676" s="136"/>
      <c r="DM676" s="136"/>
      <c r="DN676" s="136"/>
      <c r="DO676" s="136"/>
      <c r="DP676" s="136"/>
      <c r="DQ676" s="136"/>
      <c r="DR676" s="136"/>
      <c r="DS676" s="136"/>
      <c r="DT676" s="136"/>
      <c r="DU676" s="136"/>
      <c r="DV676" s="136"/>
      <c r="DW676" s="136"/>
      <c r="DX676" s="136"/>
    </row>
    <row r="677" spans="1:128" ht="12.75" customHeight="1">
      <c r="A677" s="136"/>
      <c r="B677" s="136"/>
      <c r="C677" s="136"/>
      <c r="D677" s="136"/>
      <c r="E677" s="136"/>
      <c r="F677" s="136"/>
      <c r="G677" s="136"/>
      <c r="H677" s="136"/>
      <c r="I677" s="136"/>
      <c r="J677" s="136"/>
      <c r="K677" s="136"/>
      <c r="L677" s="136"/>
      <c r="M677" s="136"/>
      <c r="N677" s="136"/>
      <c r="O677" s="136"/>
      <c r="P677" s="136"/>
      <c r="Q677" s="136"/>
      <c r="R677" s="136"/>
      <c r="S677" s="136"/>
      <c r="T677" s="136"/>
      <c r="U677" s="136"/>
      <c r="V677" s="136"/>
      <c r="W677" s="136"/>
      <c r="X677" s="136"/>
      <c r="Y677" s="136"/>
      <c r="Z677" s="136"/>
      <c r="AA677" s="136"/>
      <c r="AB677" s="136"/>
      <c r="AC677" s="136"/>
      <c r="AD677" s="136"/>
      <c r="AE677" s="136"/>
      <c r="AF677" s="136"/>
      <c r="AG677" s="136"/>
      <c r="AH677" s="136"/>
      <c r="AI677" s="136"/>
      <c r="AJ677" s="136"/>
      <c r="AK677" s="136"/>
      <c r="AL677" s="136"/>
      <c r="AM677" s="136"/>
      <c r="AN677" s="136"/>
      <c r="AO677" s="136"/>
      <c r="AP677" s="136"/>
      <c r="AQ677" s="136"/>
      <c r="AR677" s="211"/>
      <c r="AS677" s="136"/>
      <c r="AT677" s="136"/>
      <c r="AU677" s="136"/>
      <c r="AV677" s="136"/>
      <c r="AW677" s="136"/>
      <c r="AX677" s="136"/>
      <c r="AY677" s="136"/>
      <c r="AZ677" s="136"/>
      <c r="BA677" s="136"/>
      <c r="BB677" s="136"/>
      <c r="BC677" s="136"/>
      <c r="BD677" s="136"/>
      <c r="BE677" s="136"/>
      <c r="BF677" s="136"/>
      <c r="BG677" s="136"/>
      <c r="BH677" s="136"/>
      <c r="BI677" s="136"/>
      <c r="BJ677" s="136"/>
      <c r="BK677" s="136"/>
      <c r="BL677" s="136"/>
      <c r="BM677" s="136"/>
      <c r="BN677" s="136"/>
      <c r="BO677" s="136"/>
      <c r="BP677" s="136"/>
      <c r="BQ677" s="136"/>
      <c r="BR677" s="136"/>
      <c r="BS677" s="136"/>
      <c r="BT677" s="136"/>
      <c r="BU677" s="136"/>
      <c r="BV677" s="136"/>
      <c r="BW677" s="136"/>
      <c r="BX677" s="136"/>
      <c r="BY677" s="136"/>
      <c r="BZ677" s="136"/>
      <c r="CA677" s="136"/>
      <c r="CB677" s="136"/>
      <c r="CC677" s="136"/>
      <c r="CD677" s="136"/>
      <c r="CE677" s="136"/>
      <c r="CF677" s="211"/>
      <c r="CG677" s="136"/>
      <c r="CH677" s="136"/>
      <c r="CI677" s="136"/>
      <c r="CJ677" s="136"/>
      <c r="CK677" s="136"/>
      <c r="CL677" s="136"/>
      <c r="CM677" s="136"/>
      <c r="CN677" s="136"/>
      <c r="CO677" s="136"/>
      <c r="CP677" s="136"/>
      <c r="CQ677" s="136"/>
      <c r="CR677" s="136"/>
      <c r="CS677" s="136"/>
      <c r="CT677" s="136"/>
      <c r="CU677" s="136"/>
      <c r="CV677" s="136"/>
      <c r="CW677" s="136"/>
      <c r="CX677" s="136"/>
      <c r="CY677" s="136"/>
      <c r="CZ677" s="136"/>
      <c r="DA677" s="136"/>
      <c r="DB677" s="136"/>
      <c r="DC677" s="211"/>
      <c r="DD677" s="136"/>
      <c r="DE677" s="136"/>
      <c r="DF677" s="136"/>
      <c r="DG677" s="136"/>
      <c r="DH677" s="136"/>
      <c r="DI677" s="136"/>
      <c r="DJ677" s="136"/>
      <c r="DK677" s="136"/>
      <c r="DL677" s="136"/>
      <c r="DM677" s="136"/>
      <c r="DN677" s="136"/>
      <c r="DO677" s="136"/>
      <c r="DP677" s="136"/>
      <c r="DQ677" s="136"/>
      <c r="DR677" s="136"/>
      <c r="DS677" s="136"/>
      <c r="DT677" s="136"/>
      <c r="DU677" s="136"/>
      <c r="DV677" s="136"/>
      <c r="DW677" s="136"/>
      <c r="DX677" s="136"/>
    </row>
    <row r="678" spans="1:128" ht="12.75" customHeight="1">
      <c r="A678" s="136"/>
      <c r="B678" s="136"/>
      <c r="C678" s="136"/>
      <c r="D678" s="136"/>
      <c r="E678" s="136"/>
      <c r="F678" s="136"/>
      <c r="G678" s="136"/>
      <c r="H678" s="136"/>
      <c r="I678" s="136"/>
      <c r="J678" s="136"/>
      <c r="K678" s="136"/>
      <c r="L678" s="136"/>
      <c r="M678" s="136"/>
      <c r="N678" s="136"/>
      <c r="O678" s="136"/>
      <c r="P678" s="136"/>
      <c r="Q678" s="136"/>
      <c r="R678" s="136"/>
      <c r="S678" s="136"/>
      <c r="T678" s="136"/>
      <c r="U678" s="136"/>
      <c r="V678" s="136"/>
      <c r="W678" s="136"/>
      <c r="X678" s="136"/>
      <c r="Y678" s="136"/>
      <c r="Z678" s="136"/>
      <c r="AA678" s="136"/>
      <c r="AB678" s="136"/>
      <c r="AC678" s="136"/>
      <c r="AD678" s="136"/>
      <c r="AE678" s="136"/>
      <c r="AF678" s="136"/>
      <c r="AG678" s="136"/>
      <c r="AH678" s="136"/>
      <c r="AI678" s="136"/>
      <c r="AJ678" s="136"/>
      <c r="AK678" s="136"/>
      <c r="AL678" s="136"/>
      <c r="AM678" s="136"/>
      <c r="AN678" s="136"/>
      <c r="AO678" s="136"/>
      <c r="AP678" s="136"/>
      <c r="AQ678" s="136"/>
      <c r="AR678" s="211"/>
      <c r="AS678" s="136"/>
      <c r="AT678" s="136"/>
      <c r="AU678" s="136"/>
      <c r="AV678" s="136"/>
      <c r="AW678" s="136"/>
      <c r="AX678" s="136"/>
      <c r="AY678" s="136"/>
      <c r="AZ678" s="136"/>
      <c r="BA678" s="136"/>
      <c r="BB678" s="136"/>
      <c r="BC678" s="136"/>
      <c r="BD678" s="136"/>
      <c r="BE678" s="136"/>
      <c r="BF678" s="136"/>
      <c r="BG678" s="136"/>
      <c r="BH678" s="136"/>
      <c r="BI678" s="136"/>
      <c r="BJ678" s="136"/>
      <c r="BK678" s="136"/>
      <c r="BL678" s="136"/>
      <c r="BM678" s="136"/>
      <c r="BN678" s="136"/>
      <c r="BO678" s="136"/>
      <c r="BP678" s="136"/>
      <c r="BQ678" s="136"/>
      <c r="BR678" s="136"/>
      <c r="BS678" s="136"/>
      <c r="BT678" s="136"/>
      <c r="BU678" s="136"/>
      <c r="BV678" s="136"/>
      <c r="BW678" s="136"/>
      <c r="BX678" s="136"/>
      <c r="BY678" s="136"/>
      <c r="BZ678" s="136"/>
      <c r="CA678" s="136"/>
      <c r="CB678" s="136"/>
      <c r="CC678" s="136"/>
      <c r="CD678" s="136"/>
      <c r="CE678" s="136"/>
      <c r="CF678" s="211"/>
      <c r="CG678" s="136"/>
      <c r="CH678" s="136"/>
      <c r="CI678" s="136"/>
      <c r="CJ678" s="136"/>
      <c r="CK678" s="136"/>
      <c r="CL678" s="136"/>
      <c r="CM678" s="136"/>
      <c r="CN678" s="136"/>
      <c r="CO678" s="136"/>
      <c r="CP678" s="136"/>
      <c r="CQ678" s="136"/>
      <c r="CR678" s="136"/>
      <c r="CS678" s="136"/>
      <c r="CT678" s="136"/>
      <c r="CU678" s="136"/>
      <c r="CV678" s="136"/>
      <c r="CW678" s="136"/>
      <c r="CX678" s="136"/>
      <c r="CY678" s="136"/>
      <c r="CZ678" s="136"/>
      <c r="DA678" s="136"/>
      <c r="DB678" s="136"/>
      <c r="DC678" s="211"/>
      <c r="DD678" s="136"/>
      <c r="DE678" s="136"/>
      <c r="DF678" s="136"/>
      <c r="DG678" s="136"/>
      <c r="DH678" s="136"/>
      <c r="DI678" s="136"/>
      <c r="DJ678" s="136"/>
      <c r="DK678" s="136"/>
      <c r="DL678" s="136"/>
      <c r="DM678" s="136"/>
      <c r="DN678" s="136"/>
      <c r="DO678" s="136"/>
      <c r="DP678" s="136"/>
      <c r="DQ678" s="136"/>
      <c r="DR678" s="136"/>
      <c r="DS678" s="136"/>
      <c r="DT678" s="136"/>
      <c r="DU678" s="136"/>
      <c r="DV678" s="136"/>
      <c r="DW678" s="136"/>
      <c r="DX678" s="136"/>
    </row>
    <row r="679" spans="1:128" ht="12.75" customHeight="1">
      <c r="A679" s="136"/>
      <c r="B679" s="136"/>
      <c r="C679" s="136"/>
      <c r="D679" s="136"/>
      <c r="E679" s="136"/>
      <c r="F679" s="136"/>
      <c r="G679" s="136"/>
      <c r="H679" s="136"/>
      <c r="I679" s="136"/>
      <c r="J679" s="136"/>
      <c r="K679" s="136"/>
      <c r="L679" s="136"/>
      <c r="M679" s="136"/>
      <c r="N679" s="136"/>
      <c r="O679" s="136"/>
      <c r="P679" s="136"/>
      <c r="Q679" s="136"/>
      <c r="R679" s="136"/>
      <c r="S679" s="136"/>
      <c r="T679" s="136"/>
      <c r="U679" s="136"/>
      <c r="V679" s="136"/>
      <c r="W679" s="136"/>
      <c r="X679" s="136"/>
      <c r="Y679" s="136"/>
      <c r="Z679" s="136"/>
      <c r="AA679" s="136"/>
      <c r="AB679" s="136"/>
      <c r="AC679" s="136"/>
      <c r="AD679" s="136"/>
      <c r="AE679" s="136"/>
      <c r="AF679" s="136"/>
      <c r="AG679" s="136"/>
      <c r="AH679" s="136"/>
      <c r="AI679" s="136"/>
      <c r="AJ679" s="136"/>
      <c r="AK679" s="136"/>
      <c r="AL679" s="136"/>
      <c r="AM679" s="136"/>
      <c r="AN679" s="136"/>
      <c r="AO679" s="136"/>
      <c r="AP679" s="136"/>
      <c r="AQ679" s="136"/>
      <c r="AR679" s="211"/>
      <c r="AS679" s="136"/>
      <c r="AT679" s="136"/>
      <c r="AU679" s="136"/>
      <c r="AV679" s="136"/>
      <c r="AW679" s="136"/>
      <c r="AX679" s="136"/>
      <c r="AY679" s="136"/>
      <c r="AZ679" s="136"/>
      <c r="BA679" s="136"/>
      <c r="BB679" s="136"/>
      <c r="BC679" s="136"/>
      <c r="BD679" s="136"/>
      <c r="BE679" s="136"/>
      <c r="BF679" s="136"/>
      <c r="BG679" s="136"/>
      <c r="BH679" s="136"/>
      <c r="BI679" s="136"/>
      <c r="BJ679" s="136"/>
      <c r="BK679" s="136"/>
      <c r="BL679" s="136"/>
      <c r="BM679" s="136"/>
      <c r="BN679" s="136"/>
      <c r="BO679" s="136"/>
      <c r="BP679" s="136"/>
      <c r="BQ679" s="136"/>
      <c r="BR679" s="136"/>
      <c r="BS679" s="136"/>
      <c r="BT679" s="136"/>
      <c r="BU679" s="136"/>
      <c r="BV679" s="136"/>
      <c r="BW679" s="136"/>
      <c r="BX679" s="136"/>
      <c r="BY679" s="136"/>
      <c r="BZ679" s="136"/>
      <c r="CA679" s="136"/>
      <c r="CB679" s="136"/>
      <c r="CC679" s="136"/>
      <c r="CD679" s="136"/>
      <c r="CE679" s="136"/>
      <c r="CF679" s="211"/>
      <c r="CG679" s="136"/>
      <c r="CH679" s="136"/>
      <c r="CI679" s="136"/>
      <c r="CJ679" s="136"/>
      <c r="CK679" s="136"/>
      <c r="CL679" s="136"/>
      <c r="CM679" s="136"/>
      <c r="CN679" s="136"/>
      <c r="CO679" s="136"/>
      <c r="CP679" s="136"/>
      <c r="CQ679" s="136"/>
      <c r="CR679" s="136"/>
      <c r="CS679" s="136"/>
      <c r="CT679" s="136"/>
      <c r="CU679" s="136"/>
      <c r="CV679" s="136"/>
      <c r="CW679" s="136"/>
      <c r="CX679" s="136"/>
      <c r="CY679" s="136"/>
      <c r="CZ679" s="136"/>
      <c r="DA679" s="136"/>
      <c r="DB679" s="136"/>
      <c r="DC679" s="211"/>
      <c r="DD679" s="136"/>
      <c r="DE679" s="136"/>
      <c r="DF679" s="136"/>
      <c r="DG679" s="136"/>
      <c r="DH679" s="136"/>
      <c r="DI679" s="136"/>
      <c r="DJ679" s="136"/>
      <c r="DK679" s="136"/>
      <c r="DL679" s="136"/>
      <c r="DM679" s="136"/>
      <c r="DN679" s="136"/>
      <c r="DO679" s="136"/>
      <c r="DP679" s="136"/>
      <c r="DQ679" s="136"/>
      <c r="DR679" s="136"/>
      <c r="DS679" s="136"/>
      <c r="DT679" s="136"/>
      <c r="DU679" s="136"/>
      <c r="DV679" s="136"/>
      <c r="DW679" s="136"/>
      <c r="DX679" s="136"/>
    </row>
    <row r="680" spans="1:128" ht="12.75" customHeight="1">
      <c r="A680" s="136"/>
      <c r="B680" s="136"/>
      <c r="C680" s="136"/>
      <c r="D680" s="136"/>
      <c r="E680" s="136"/>
      <c r="F680" s="136"/>
      <c r="G680" s="136"/>
      <c r="H680" s="136"/>
      <c r="I680" s="136"/>
      <c r="J680" s="136"/>
      <c r="K680" s="136"/>
      <c r="L680" s="136"/>
      <c r="M680" s="136"/>
      <c r="N680" s="136"/>
      <c r="O680" s="136"/>
      <c r="P680" s="136"/>
      <c r="Q680" s="136"/>
      <c r="R680" s="136"/>
      <c r="S680" s="136"/>
      <c r="T680" s="136"/>
      <c r="U680" s="136"/>
      <c r="V680" s="136"/>
      <c r="W680" s="136"/>
      <c r="X680" s="136"/>
      <c r="Y680" s="136"/>
      <c r="Z680" s="136"/>
      <c r="AA680" s="136"/>
      <c r="AB680" s="136"/>
      <c r="AC680" s="136"/>
      <c r="AD680" s="136"/>
      <c r="AE680" s="136"/>
      <c r="AF680" s="136"/>
      <c r="AG680" s="136"/>
      <c r="AH680" s="136"/>
      <c r="AI680" s="136"/>
      <c r="AJ680" s="136"/>
      <c r="AK680" s="136"/>
      <c r="AL680" s="136"/>
      <c r="AM680" s="136"/>
      <c r="AN680" s="136"/>
      <c r="AO680" s="136"/>
      <c r="AP680" s="136"/>
      <c r="AQ680" s="136"/>
      <c r="AR680" s="211"/>
      <c r="AS680" s="136"/>
      <c r="AT680" s="136"/>
      <c r="AU680" s="136"/>
      <c r="AV680" s="136"/>
      <c r="AW680" s="136"/>
      <c r="AX680" s="136"/>
      <c r="AY680" s="136"/>
      <c r="AZ680" s="136"/>
      <c r="BA680" s="136"/>
      <c r="BB680" s="136"/>
      <c r="BC680" s="136"/>
      <c r="BD680" s="136"/>
      <c r="BE680" s="136"/>
      <c r="BF680" s="136"/>
      <c r="BG680" s="136"/>
      <c r="BH680" s="136"/>
      <c r="BI680" s="136"/>
      <c r="BJ680" s="136"/>
      <c r="BK680" s="136"/>
      <c r="BL680" s="136"/>
      <c r="BM680" s="136"/>
      <c r="BN680" s="136"/>
      <c r="BO680" s="136"/>
      <c r="BP680" s="136"/>
      <c r="BQ680" s="136"/>
      <c r="BR680" s="136"/>
      <c r="BS680" s="136"/>
      <c r="BT680" s="136"/>
      <c r="BU680" s="136"/>
      <c r="BV680" s="136"/>
      <c r="BW680" s="136"/>
      <c r="BX680" s="136"/>
      <c r="BY680" s="136"/>
      <c r="BZ680" s="136"/>
      <c r="CA680" s="136"/>
      <c r="CB680" s="136"/>
      <c r="CC680" s="136"/>
      <c r="CD680" s="136"/>
      <c r="CE680" s="136"/>
      <c r="CF680" s="211"/>
      <c r="CG680" s="136"/>
      <c r="CH680" s="136"/>
      <c r="CI680" s="136"/>
      <c r="CJ680" s="136"/>
      <c r="CK680" s="136"/>
      <c r="CL680" s="136"/>
      <c r="CM680" s="136"/>
      <c r="CN680" s="136"/>
      <c r="CO680" s="136"/>
      <c r="CP680" s="136"/>
      <c r="CQ680" s="136"/>
      <c r="CR680" s="136"/>
      <c r="CS680" s="136"/>
      <c r="CT680" s="136"/>
      <c r="CU680" s="136"/>
      <c r="CV680" s="136"/>
      <c r="CW680" s="136"/>
      <c r="CX680" s="136"/>
      <c r="CY680" s="136"/>
      <c r="CZ680" s="136"/>
      <c r="DA680" s="136"/>
      <c r="DB680" s="136"/>
      <c r="DC680" s="211"/>
      <c r="DD680" s="136"/>
      <c r="DE680" s="136"/>
      <c r="DF680" s="136"/>
      <c r="DG680" s="136"/>
      <c r="DH680" s="136"/>
      <c r="DI680" s="136"/>
      <c r="DJ680" s="136"/>
      <c r="DK680" s="136"/>
      <c r="DL680" s="136"/>
      <c r="DM680" s="136"/>
      <c r="DN680" s="136"/>
      <c r="DO680" s="136"/>
      <c r="DP680" s="136"/>
      <c r="DQ680" s="136"/>
      <c r="DR680" s="136"/>
      <c r="DS680" s="136"/>
      <c r="DT680" s="136"/>
      <c r="DU680" s="136"/>
      <c r="DV680" s="136"/>
      <c r="DW680" s="136"/>
      <c r="DX680" s="136"/>
    </row>
    <row r="681" spans="1:128" ht="12.75" customHeight="1">
      <c r="A681" s="136"/>
      <c r="B681" s="136"/>
      <c r="C681" s="136"/>
      <c r="D681" s="136"/>
      <c r="E681" s="136"/>
      <c r="F681" s="136"/>
      <c r="G681" s="136"/>
      <c r="H681" s="136"/>
      <c r="I681" s="136"/>
      <c r="J681" s="136"/>
      <c r="K681" s="136"/>
      <c r="L681" s="136"/>
      <c r="M681" s="136"/>
      <c r="N681" s="136"/>
      <c r="O681" s="136"/>
      <c r="P681" s="136"/>
      <c r="Q681" s="136"/>
      <c r="R681" s="136"/>
      <c r="S681" s="136"/>
      <c r="T681" s="136"/>
      <c r="U681" s="136"/>
      <c r="V681" s="136"/>
      <c r="W681" s="136"/>
      <c r="X681" s="136"/>
      <c r="Y681" s="136"/>
      <c r="Z681" s="136"/>
      <c r="AA681" s="136"/>
      <c r="AB681" s="136"/>
      <c r="AC681" s="136"/>
      <c r="AD681" s="136"/>
      <c r="AE681" s="136"/>
      <c r="AF681" s="136"/>
      <c r="AG681" s="136"/>
      <c r="AH681" s="136"/>
      <c r="AI681" s="136"/>
      <c r="AJ681" s="136"/>
      <c r="AK681" s="136"/>
      <c r="AL681" s="136"/>
      <c r="AM681" s="136"/>
      <c r="AN681" s="136"/>
      <c r="AO681" s="136"/>
      <c r="AP681" s="136"/>
      <c r="AQ681" s="136"/>
      <c r="AR681" s="211"/>
      <c r="AS681" s="136"/>
      <c r="AT681" s="136"/>
      <c r="AU681" s="136"/>
      <c r="AV681" s="136"/>
      <c r="AW681" s="136"/>
      <c r="AX681" s="136"/>
      <c r="AY681" s="136"/>
      <c r="AZ681" s="136"/>
      <c r="BA681" s="136"/>
      <c r="BB681" s="136"/>
      <c r="BC681" s="136"/>
      <c r="BD681" s="136"/>
      <c r="BE681" s="136"/>
      <c r="BF681" s="136"/>
      <c r="BG681" s="136"/>
      <c r="BH681" s="136"/>
      <c r="BI681" s="136"/>
      <c r="BJ681" s="136"/>
      <c r="BK681" s="136"/>
      <c r="BL681" s="136"/>
      <c r="BM681" s="136"/>
      <c r="BN681" s="136"/>
      <c r="BO681" s="136"/>
      <c r="BP681" s="136"/>
      <c r="BQ681" s="136"/>
      <c r="BR681" s="136"/>
      <c r="BS681" s="136"/>
      <c r="BT681" s="136"/>
      <c r="BU681" s="136"/>
      <c r="BV681" s="136"/>
      <c r="BW681" s="136"/>
      <c r="BX681" s="136"/>
      <c r="BY681" s="136"/>
      <c r="BZ681" s="136"/>
      <c r="CA681" s="136"/>
      <c r="CB681" s="136"/>
      <c r="CC681" s="136"/>
      <c r="CD681" s="136"/>
      <c r="CE681" s="136"/>
      <c r="CF681" s="211"/>
      <c r="CG681" s="136"/>
      <c r="CH681" s="136"/>
      <c r="CI681" s="136"/>
      <c r="CJ681" s="136"/>
      <c r="CK681" s="136"/>
      <c r="CL681" s="136"/>
      <c r="CM681" s="136"/>
      <c r="CN681" s="136"/>
      <c r="CO681" s="136"/>
      <c r="CP681" s="136"/>
      <c r="CQ681" s="136"/>
      <c r="CR681" s="136"/>
      <c r="CS681" s="136"/>
      <c r="CT681" s="136"/>
      <c r="CU681" s="136"/>
      <c r="CV681" s="136"/>
      <c r="CW681" s="136"/>
      <c r="CX681" s="136"/>
      <c r="CY681" s="136"/>
      <c r="CZ681" s="136"/>
      <c r="DA681" s="136"/>
      <c r="DB681" s="136"/>
      <c r="DC681" s="211"/>
      <c r="DD681" s="136"/>
      <c r="DE681" s="136"/>
      <c r="DF681" s="136"/>
      <c r="DG681" s="136"/>
      <c r="DH681" s="136"/>
      <c r="DI681" s="136"/>
      <c r="DJ681" s="136"/>
      <c r="DK681" s="136"/>
      <c r="DL681" s="136"/>
      <c r="DM681" s="136"/>
      <c r="DN681" s="136"/>
      <c r="DO681" s="136"/>
      <c r="DP681" s="136"/>
      <c r="DQ681" s="136"/>
      <c r="DR681" s="136"/>
      <c r="DS681" s="136"/>
      <c r="DT681" s="136"/>
      <c r="DU681" s="136"/>
      <c r="DV681" s="136"/>
      <c r="DW681" s="136"/>
      <c r="DX681" s="136"/>
    </row>
    <row r="682" spans="1:128" ht="12.75" customHeight="1">
      <c r="A682" s="136"/>
      <c r="B682" s="136"/>
      <c r="C682" s="136"/>
      <c r="D682" s="136"/>
      <c r="E682" s="136"/>
      <c r="F682" s="136"/>
      <c r="G682" s="136"/>
      <c r="H682" s="136"/>
      <c r="I682" s="136"/>
      <c r="J682" s="136"/>
      <c r="K682" s="136"/>
      <c r="L682" s="136"/>
      <c r="M682" s="136"/>
      <c r="N682" s="136"/>
      <c r="O682" s="136"/>
      <c r="P682" s="136"/>
      <c r="Q682" s="136"/>
      <c r="R682" s="136"/>
      <c r="S682" s="136"/>
      <c r="T682" s="136"/>
      <c r="U682" s="136"/>
      <c r="V682" s="136"/>
      <c r="W682" s="136"/>
      <c r="X682" s="136"/>
      <c r="Y682" s="136"/>
      <c r="Z682" s="136"/>
      <c r="AA682" s="136"/>
      <c r="AB682" s="136"/>
      <c r="AC682" s="136"/>
      <c r="AD682" s="136"/>
      <c r="AE682" s="136"/>
      <c r="AF682" s="136"/>
      <c r="AG682" s="136"/>
      <c r="AH682" s="136"/>
      <c r="AI682" s="136"/>
      <c r="AJ682" s="136"/>
      <c r="AK682" s="136"/>
      <c r="AL682" s="136"/>
      <c r="AM682" s="136"/>
      <c r="AN682" s="136"/>
      <c r="AO682" s="136"/>
      <c r="AP682" s="136"/>
      <c r="AQ682" s="136"/>
      <c r="AR682" s="211"/>
      <c r="AS682" s="136"/>
      <c r="AT682" s="136"/>
      <c r="AU682" s="136"/>
      <c r="AV682" s="136"/>
      <c r="AW682" s="136"/>
      <c r="AX682" s="136"/>
      <c r="AY682" s="136"/>
      <c r="AZ682" s="136"/>
      <c r="BA682" s="136"/>
      <c r="BB682" s="136"/>
      <c r="BC682" s="136"/>
      <c r="BD682" s="136"/>
      <c r="BE682" s="136"/>
      <c r="BF682" s="136"/>
      <c r="BG682" s="136"/>
      <c r="BH682" s="136"/>
      <c r="BI682" s="136"/>
      <c r="BJ682" s="136"/>
      <c r="BK682" s="136"/>
      <c r="BL682" s="136"/>
      <c r="BM682" s="136"/>
      <c r="BN682" s="136"/>
      <c r="BO682" s="136"/>
      <c r="BP682" s="136"/>
      <c r="BQ682" s="136"/>
      <c r="BR682" s="136"/>
      <c r="BS682" s="136"/>
      <c r="BT682" s="136"/>
      <c r="BU682" s="136"/>
      <c r="BV682" s="136"/>
      <c r="BW682" s="136"/>
      <c r="BX682" s="136"/>
      <c r="BY682" s="136"/>
      <c r="BZ682" s="136"/>
      <c r="CA682" s="136"/>
      <c r="CB682" s="136"/>
      <c r="CC682" s="136"/>
      <c r="CD682" s="136"/>
      <c r="CE682" s="136"/>
      <c r="CF682" s="211"/>
      <c r="CG682" s="136"/>
      <c r="CH682" s="136"/>
      <c r="CI682" s="136"/>
      <c r="CJ682" s="136"/>
      <c r="CK682" s="136"/>
      <c r="CL682" s="136"/>
      <c r="CM682" s="136"/>
      <c r="CN682" s="136"/>
      <c r="CO682" s="136"/>
      <c r="CP682" s="136"/>
      <c r="CQ682" s="136"/>
      <c r="CR682" s="136"/>
      <c r="CS682" s="136"/>
      <c r="CT682" s="136"/>
      <c r="CU682" s="136"/>
      <c r="CV682" s="136"/>
      <c r="CW682" s="136"/>
      <c r="CX682" s="136"/>
      <c r="CY682" s="136"/>
      <c r="CZ682" s="136"/>
      <c r="DA682" s="136"/>
      <c r="DB682" s="136"/>
      <c r="DC682" s="211"/>
      <c r="DD682" s="136"/>
      <c r="DE682" s="136"/>
      <c r="DF682" s="136"/>
      <c r="DG682" s="136"/>
      <c r="DH682" s="136"/>
      <c r="DI682" s="136"/>
      <c r="DJ682" s="136"/>
      <c r="DK682" s="136"/>
      <c r="DL682" s="136"/>
      <c r="DM682" s="136"/>
      <c r="DN682" s="136"/>
      <c r="DO682" s="136"/>
      <c r="DP682" s="136"/>
      <c r="DQ682" s="136"/>
      <c r="DR682" s="136"/>
      <c r="DS682" s="136"/>
      <c r="DT682" s="136"/>
      <c r="DU682" s="136"/>
      <c r="DV682" s="136"/>
      <c r="DW682" s="136"/>
      <c r="DX682" s="136"/>
    </row>
    <row r="683" spans="1:128" ht="12.75" customHeight="1">
      <c r="A683" s="136"/>
      <c r="B683" s="136"/>
      <c r="C683" s="136"/>
      <c r="D683" s="136"/>
      <c r="E683" s="136"/>
      <c r="F683" s="136"/>
      <c r="G683" s="136"/>
      <c r="H683" s="136"/>
      <c r="I683" s="136"/>
      <c r="J683" s="136"/>
      <c r="K683" s="136"/>
      <c r="L683" s="136"/>
      <c r="M683" s="136"/>
      <c r="N683" s="136"/>
      <c r="O683" s="136"/>
      <c r="P683" s="136"/>
      <c r="Q683" s="136"/>
      <c r="R683" s="136"/>
      <c r="S683" s="136"/>
      <c r="T683" s="136"/>
      <c r="U683" s="136"/>
      <c r="V683" s="136"/>
      <c r="W683" s="136"/>
      <c r="X683" s="136"/>
      <c r="Y683" s="136"/>
      <c r="Z683" s="136"/>
      <c r="AA683" s="136"/>
      <c r="AB683" s="136"/>
      <c r="AC683" s="136"/>
      <c r="AD683" s="136"/>
      <c r="AE683" s="136"/>
      <c r="AF683" s="136"/>
      <c r="AG683" s="136"/>
      <c r="AH683" s="136"/>
      <c r="AI683" s="136"/>
      <c r="AJ683" s="136"/>
      <c r="AK683" s="136"/>
      <c r="AL683" s="136"/>
      <c r="AM683" s="136"/>
      <c r="AN683" s="136"/>
      <c r="AO683" s="136"/>
      <c r="AP683" s="136"/>
      <c r="AQ683" s="136"/>
      <c r="AR683" s="211"/>
      <c r="AS683" s="136"/>
      <c r="AT683" s="136"/>
      <c r="AU683" s="136"/>
      <c r="AV683" s="136"/>
      <c r="AW683" s="136"/>
      <c r="AX683" s="136"/>
      <c r="AY683" s="136"/>
      <c r="AZ683" s="136"/>
      <c r="BA683" s="136"/>
      <c r="BB683" s="136"/>
      <c r="BC683" s="136"/>
      <c r="BD683" s="136"/>
      <c r="BE683" s="136"/>
      <c r="BF683" s="136"/>
      <c r="BG683" s="136"/>
      <c r="BH683" s="136"/>
      <c r="BI683" s="136"/>
      <c r="BJ683" s="136"/>
      <c r="BK683" s="136"/>
      <c r="BL683" s="136"/>
      <c r="BM683" s="136"/>
      <c r="BN683" s="136"/>
      <c r="BO683" s="136"/>
      <c r="BP683" s="136"/>
      <c r="BQ683" s="136"/>
      <c r="BR683" s="136"/>
      <c r="BS683" s="136"/>
      <c r="BT683" s="136"/>
      <c r="BU683" s="136"/>
      <c r="BV683" s="136"/>
      <c r="BW683" s="136"/>
      <c r="BX683" s="136"/>
      <c r="BY683" s="136"/>
      <c r="BZ683" s="136"/>
      <c r="CA683" s="136"/>
      <c r="CB683" s="136"/>
      <c r="CC683" s="136"/>
      <c r="CD683" s="136"/>
      <c r="CE683" s="136"/>
      <c r="CF683" s="211"/>
      <c r="CG683" s="136"/>
      <c r="CH683" s="136"/>
      <c r="CI683" s="136"/>
      <c r="CJ683" s="136"/>
      <c r="CK683" s="136"/>
      <c r="CL683" s="136"/>
      <c r="CM683" s="136"/>
      <c r="CN683" s="136"/>
      <c r="CO683" s="136"/>
      <c r="CP683" s="136"/>
      <c r="CQ683" s="136"/>
      <c r="CR683" s="136"/>
      <c r="CS683" s="136"/>
      <c r="CT683" s="136"/>
      <c r="CU683" s="136"/>
      <c r="CV683" s="136"/>
      <c r="CW683" s="136"/>
      <c r="CX683" s="136"/>
      <c r="CY683" s="136"/>
      <c r="CZ683" s="136"/>
      <c r="DA683" s="136"/>
      <c r="DB683" s="136"/>
      <c r="DC683" s="211"/>
      <c r="DD683" s="136"/>
      <c r="DE683" s="136"/>
      <c r="DF683" s="136"/>
      <c r="DG683" s="136"/>
      <c r="DH683" s="136"/>
      <c r="DI683" s="136"/>
      <c r="DJ683" s="136"/>
      <c r="DK683" s="136"/>
      <c r="DL683" s="136"/>
      <c r="DM683" s="136"/>
      <c r="DN683" s="136"/>
      <c r="DO683" s="136"/>
      <c r="DP683" s="136"/>
      <c r="DQ683" s="136"/>
      <c r="DR683" s="136"/>
      <c r="DS683" s="136"/>
      <c r="DT683" s="136"/>
      <c r="DU683" s="136"/>
      <c r="DV683" s="136"/>
      <c r="DW683" s="136"/>
      <c r="DX683" s="136"/>
    </row>
    <row r="684" spans="1:128" ht="12.75" customHeight="1">
      <c r="A684" s="136"/>
      <c r="B684" s="136"/>
      <c r="C684" s="136"/>
      <c r="D684" s="136"/>
      <c r="E684" s="136"/>
      <c r="F684" s="136"/>
      <c r="G684" s="136"/>
      <c r="H684" s="136"/>
      <c r="I684" s="136"/>
      <c r="J684" s="136"/>
      <c r="K684" s="136"/>
      <c r="L684" s="136"/>
      <c r="M684" s="136"/>
      <c r="N684" s="136"/>
      <c r="O684" s="136"/>
      <c r="P684" s="136"/>
      <c r="Q684" s="136"/>
      <c r="R684" s="136"/>
      <c r="S684" s="136"/>
      <c r="T684" s="136"/>
      <c r="U684" s="136"/>
      <c r="V684" s="136"/>
      <c r="W684" s="136"/>
      <c r="X684" s="136"/>
      <c r="Y684" s="136"/>
      <c r="Z684" s="136"/>
      <c r="AA684" s="136"/>
      <c r="AB684" s="136"/>
      <c r="AC684" s="136"/>
      <c r="AD684" s="136"/>
      <c r="AE684" s="136"/>
      <c r="AF684" s="136"/>
      <c r="AG684" s="136"/>
      <c r="AH684" s="136"/>
      <c r="AI684" s="136"/>
      <c r="AJ684" s="136"/>
      <c r="AK684" s="136"/>
      <c r="AL684" s="136"/>
      <c r="AM684" s="136"/>
      <c r="AN684" s="136"/>
      <c r="AO684" s="136"/>
      <c r="AP684" s="136"/>
      <c r="AQ684" s="136"/>
      <c r="AR684" s="211"/>
      <c r="AS684" s="136"/>
      <c r="AT684" s="136"/>
      <c r="AU684" s="136"/>
      <c r="AV684" s="136"/>
      <c r="AW684" s="136"/>
      <c r="AX684" s="136"/>
      <c r="AY684" s="136"/>
      <c r="AZ684" s="136"/>
      <c r="BA684" s="136"/>
      <c r="BB684" s="136"/>
      <c r="BC684" s="136"/>
      <c r="BD684" s="136"/>
      <c r="BE684" s="136"/>
      <c r="BF684" s="136"/>
      <c r="BG684" s="136"/>
      <c r="BH684" s="136"/>
      <c r="BI684" s="136"/>
      <c r="BJ684" s="136"/>
      <c r="BK684" s="136"/>
      <c r="BL684" s="136"/>
      <c r="BM684" s="136"/>
      <c r="BN684" s="136"/>
      <c r="BO684" s="136"/>
      <c r="BP684" s="136"/>
      <c r="BQ684" s="136"/>
      <c r="BR684" s="136"/>
      <c r="BS684" s="136"/>
      <c r="BT684" s="136"/>
      <c r="BU684" s="136"/>
      <c r="BV684" s="136"/>
      <c r="BW684" s="136"/>
      <c r="BX684" s="136"/>
      <c r="BY684" s="136"/>
      <c r="BZ684" s="136"/>
      <c r="CA684" s="136"/>
      <c r="CB684" s="136"/>
      <c r="CC684" s="136"/>
      <c r="CD684" s="136"/>
      <c r="CE684" s="136"/>
      <c r="CF684" s="211"/>
      <c r="CG684" s="136"/>
      <c r="CH684" s="136"/>
      <c r="CI684" s="136"/>
      <c r="CJ684" s="136"/>
      <c r="CK684" s="136"/>
      <c r="CL684" s="136"/>
      <c r="CM684" s="136"/>
      <c r="CN684" s="136"/>
      <c r="CO684" s="136"/>
      <c r="CP684" s="136"/>
      <c r="CQ684" s="136"/>
      <c r="CR684" s="136"/>
      <c r="CS684" s="136"/>
      <c r="CT684" s="136"/>
      <c r="CU684" s="136"/>
      <c r="CV684" s="136"/>
      <c r="CW684" s="136"/>
      <c r="CX684" s="136"/>
      <c r="CY684" s="136"/>
      <c r="CZ684" s="136"/>
      <c r="DA684" s="136"/>
      <c r="DB684" s="136"/>
      <c r="DC684" s="211"/>
      <c r="DD684" s="136"/>
      <c r="DE684" s="136"/>
      <c r="DF684" s="136"/>
      <c r="DG684" s="136"/>
      <c r="DH684" s="136"/>
      <c r="DI684" s="136"/>
      <c r="DJ684" s="136"/>
      <c r="DK684" s="136"/>
      <c r="DL684" s="136"/>
      <c r="DM684" s="136"/>
      <c r="DN684" s="136"/>
      <c r="DO684" s="136"/>
      <c r="DP684" s="136"/>
      <c r="DQ684" s="136"/>
      <c r="DR684" s="136"/>
      <c r="DS684" s="136"/>
      <c r="DT684" s="136"/>
      <c r="DU684" s="136"/>
      <c r="DV684" s="136"/>
      <c r="DW684" s="136"/>
      <c r="DX684" s="136"/>
    </row>
    <row r="685" spans="1:128" ht="12.75" customHeight="1">
      <c r="A685" s="136"/>
      <c r="B685" s="136"/>
      <c r="C685" s="136"/>
      <c r="D685" s="136"/>
      <c r="E685" s="136"/>
      <c r="F685" s="136"/>
      <c r="G685" s="136"/>
      <c r="H685" s="136"/>
      <c r="I685" s="136"/>
      <c r="J685" s="136"/>
      <c r="K685" s="136"/>
      <c r="L685" s="136"/>
      <c r="M685" s="136"/>
      <c r="N685" s="136"/>
      <c r="O685" s="136"/>
      <c r="P685" s="136"/>
      <c r="Q685" s="136"/>
      <c r="R685" s="136"/>
      <c r="S685" s="136"/>
      <c r="T685" s="136"/>
      <c r="U685" s="136"/>
      <c r="V685" s="136"/>
      <c r="W685" s="136"/>
      <c r="X685" s="136"/>
      <c r="Y685" s="136"/>
      <c r="Z685" s="136"/>
      <c r="AA685" s="136"/>
      <c r="AB685" s="136"/>
      <c r="AC685" s="136"/>
      <c r="AD685" s="136"/>
      <c r="AE685" s="136"/>
      <c r="AF685" s="136"/>
      <c r="AG685" s="136"/>
      <c r="AH685" s="136"/>
      <c r="AI685" s="136"/>
      <c r="AJ685" s="136"/>
      <c r="AK685" s="136"/>
      <c r="AL685" s="136"/>
      <c r="AM685" s="136"/>
      <c r="AN685" s="136"/>
      <c r="AO685" s="136"/>
      <c r="AP685" s="136"/>
      <c r="AQ685" s="136"/>
      <c r="AR685" s="211"/>
      <c r="AS685" s="136"/>
      <c r="AT685" s="136"/>
      <c r="AU685" s="136"/>
      <c r="AV685" s="136"/>
      <c r="AW685" s="136"/>
      <c r="AX685" s="136"/>
      <c r="AY685" s="136"/>
      <c r="AZ685" s="136"/>
      <c r="BA685" s="136"/>
      <c r="BB685" s="136"/>
      <c r="BC685" s="136"/>
      <c r="BD685" s="136"/>
      <c r="BE685" s="136"/>
      <c r="BF685" s="136"/>
      <c r="BG685" s="136"/>
      <c r="BH685" s="136"/>
      <c r="BI685" s="136"/>
      <c r="BJ685" s="136"/>
      <c r="BK685" s="136"/>
      <c r="BL685" s="136"/>
      <c r="BM685" s="136"/>
      <c r="BN685" s="136"/>
      <c r="BO685" s="136"/>
      <c r="BP685" s="136"/>
      <c r="BQ685" s="136"/>
      <c r="BR685" s="136"/>
      <c r="BS685" s="136"/>
      <c r="BT685" s="136"/>
      <c r="BU685" s="136"/>
      <c r="BV685" s="136"/>
      <c r="BW685" s="136"/>
      <c r="BX685" s="136"/>
      <c r="BY685" s="136"/>
      <c r="BZ685" s="136"/>
      <c r="CA685" s="136"/>
      <c r="CB685" s="136"/>
      <c r="CC685" s="136"/>
      <c r="CD685" s="136"/>
      <c r="CE685" s="136"/>
      <c r="CF685" s="211"/>
      <c r="CG685" s="136"/>
      <c r="CH685" s="136"/>
      <c r="CI685" s="136"/>
      <c r="CJ685" s="136"/>
      <c r="CK685" s="136"/>
      <c r="CL685" s="136"/>
      <c r="CM685" s="136"/>
      <c r="CN685" s="136"/>
      <c r="CO685" s="136"/>
      <c r="CP685" s="136"/>
      <c r="CQ685" s="136"/>
      <c r="CR685" s="136"/>
      <c r="CS685" s="136"/>
      <c r="CT685" s="136"/>
      <c r="CU685" s="136"/>
      <c r="CV685" s="136"/>
      <c r="CW685" s="136"/>
      <c r="CX685" s="136"/>
      <c r="CY685" s="136"/>
      <c r="CZ685" s="136"/>
      <c r="DA685" s="136"/>
      <c r="DB685" s="136"/>
      <c r="DC685" s="211"/>
      <c r="DD685" s="136"/>
      <c r="DE685" s="136"/>
      <c r="DF685" s="136"/>
      <c r="DG685" s="136"/>
      <c r="DH685" s="136"/>
      <c r="DI685" s="136"/>
      <c r="DJ685" s="136"/>
      <c r="DK685" s="136"/>
      <c r="DL685" s="136"/>
      <c r="DM685" s="136"/>
      <c r="DN685" s="136"/>
      <c r="DO685" s="136"/>
      <c r="DP685" s="136"/>
      <c r="DQ685" s="136"/>
      <c r="DR685" s="136"/>
      <c r="DS685" s="136"/>
      <c r="DT685" s="136"/>
      <c r="DU685" s="136"/>
      <c r="DV685" s="136"/>
      <c r="DW685" s="136"/>
      <c r="DX685" s="136"/>
    </row>
    <row r="686" spans="1:128" ht="12.75" customHeight="1">
      <c r="A686" s="136"/>
      <c r="B686" s="136"/>
      <c r="C686" s="136"/>
      <c r="D686" s="136"/>
      <c r="E686" s="136"/>
      <c r="F686" s="136"/>
      <c r="G686" s="136"/>
      <c r="H686" s="136"/>
      <c r="I686" s="136"/>
      <c r="J686" s="136"/>
      <c r="K686" s="136"/>
      <c r="L686" s="136"/>
      <c r="M686" s="136"/>
      <c r="N686" s="136"/>
      <c r="O686" s="136"/>
      <c r="P686" s="136"/>
      <c r="Q686" s="136"/>
      <c r="R686" s="136"/>
      <c r="S686" s="136"/>
      <c r="T686" s="136"/>
      <c r="U686" s="136"/>
      <c r="V686" s="136"/>
      <c r="W686" s="136"/>
      <c r="X686" s="136"/>
      <c r="Y686" s="136"/>
      <c r="Z686" s="136"/>
      <c r="AA686" s="136"/>
      <c r="AB686" s="136"/>
      <c r="AC686" s="136"/>
      <c r="AD686" s="136"/>
      <c r="AE686" s="136"/>
      <c r="AF686" s="136"/>
      <c r="AG686" s="136"/>
      <c r="AH686" s="136"/>
      <c r="AI686" s="136"/>
      <c r="AJ686" s="136"/>
      <c r="AK686" s="136"/>
      <c r="AL686" s="136"/>
      <c r="AM686" s="136"/>
      <c r="AN686" s="136"/>
      <c r="AO686" s="136"/>
      <c r="AP686" s="136"/>
      <c r="AQ686" s="136"/>
      <c r="AR686" s="211"/>
      <c r="AS686" s="136"/>
      <c r="AT686" s="136"/>
      <c r="AU686" s="136"/>
      <c r="AV686" s="136"/>
      <c r="AW686" s="136"/>
      <c r="AX686" s="136"/>
      <c r="AY686" s="136"/>
      <c r="AZ686" s="136"/>
      <c r="BA686" s="136"/>
      <c r="BB686" s="136"/>
      <c r="BC686" s="136"/>
      <c r="BD686" s="136"/>
      <c r="BE686" s="136"/>
      <c r="BF686" s="136"/>
      <c r="BG686" s="136"/>
      <c r="BH686" s="136"/>
      <c r="BI686" s="136"/>
      <c r="BJ686" s="136"/>
      <c r="BK686" s="136"/>
      <c r="BL686" s="136"/>
      <c r="BM686" s="136"/>
      <c r="BN686" s="136"/>
      <c r="BO686" s="136"/>
      <c r="BP686" s="136"/>
      <c r="BQ686" s="136"/>
      <c r="BR686" s="136"/>
      <c r="BS686" s="136"/>
      <c r="BT686" s="136"/>
      <c r="BU686" s="136"/>
      <c r="BV686" s="136"/>
      <c r="BW686" s="136"/>
      <c r="BX686" s="136"/>
      <c r="BY686" s="136"/>
      <c r="BZ686" s="136"/>
      <c r="CA686" s="136"/>
      <c r="CB686" s="136"/>
      <c r="CC686" s="136"/>
      <c r="CD686" s="136"/>
      <c r="CE686" s="136"/>
      <c r="CF686" s="211"/>
      <c r="CG686" s="136"/>
      <c r="CH686" s="136"/>
      <c r="CI686" s="136"/>
      <c r="CJ686" s="136"/>
      <c r="CK686" s="136"/>
      <c r="CL686" s="136"/>
      <c r="CM686" s="136"/>
      <c r="CN686" s="136"/>
      <c r="CO686" s="136"/>
      <c r="CP686" s="136"/>
      <c r="CQ686" s="136"/>
      <c r="CR686" s="136"/>
      <c r="CS686" s="136"/>
      <c r="CT686" s="136"/>
      <c r="CU686" s="136"/>
      <c r="CV686" s="136"/>
      <c r="CW686" s="136"/>
      <c r="CX686" s="136"/>
      <c r="CY686" s="136"/>
      <c r="CZ686" s="136"/>
      <c r="DA686" s="136"/>
      <c r="DB686" s="136"/>
      <c r="DC686" s="211"/>
      <c r="DD686" s="136"/>
      <c r="DE686" s="136"/>
      <c r="DF686" s="136"/>
      <c r="DG686" s="136"/>
      <c r="DH686" s="136"/>
      <c r="DI686" s="136"/>
      <c r="DJ686" s="136"/>
      <c r="DK686" s="136"/>
      <c r="DL686" s="136"/>
      <c r="DM686" s="136"/>
      <c r="DN686" s="136"/>
      <c r="DO686" s="136"/>
      <c r="DP686" s="136"/>
      <c r="DQ686" s="136"/>
      <c r="DR686" s="136"/>
      <c r="DS686" s="136"/>
      <c r="DT686" s="136"/>
      <c r="DU686" s="136"/>
      <c r="DV686" s="136"/>
      <c r="DW686" s="136"/>
      <c r="DX686" s="136"/>
    </row>
    <row r="687" spans="1:128" ht="12.75" customHeight="1">
      <c r="A687" s="136"/>
      <c r="B687" s="136"/>
      <c r="C687" s="136"/>
      <c r="D687" s="136"/>
      <c r="E687" s="136"/>
      <c r="F687" s="136"/>
      <c r="G687" s="136"/>
      <c r="H687" s="136"/>
      <c r="I687" s="136"/>
      <c r="J687" s="136"/>
      <c r="K687" s="136"/>
      <c r="L687" s="136"/>
      <c r="M687" s="136"/>
      <c r="N687" s="136"/>
      <c r="O687" s="136"/>
      <c r="P687" s="136"/>
      <c r="Q687" s="136"/>
      <c r="R687" s="136"/>
      <c r="S687" s="136"/>
      <c r="T687" s="136"/>
      <c r="U687" s="136"/>
      <c r="V687" s="136"/>
      <c r="W687" s="136"/>
      <c r="X687" s="136"/>
      <c r="Y687" s="136"/>
      <c r="Z687" s="136"/>
      <c r="AA687" s="136"/>
      <c r="AB687" s="136"/>
      <c r="AC687" s="136"/>
      <c r="AD687" s="136"/>
      <c r="AE687" s="136"/>
      <c r="AF687" s="136"/>
      <c r="AG687" s="136"/>
      <c r="AH687" s="136"/>
      <c r="AI687" s="136"/>
      <c r="AJ687" s="136"/>
      <c r="AK687" s="136"/>
      <c r="AL687" s="136"/>
      <c r="AM687" s="136"/>
      <c r="AN687" s="136"/>
      <c r="AO687" s="136"/>
      <c r="AP687" s="136"/>
      <c r="AQ687" s="136"/>
      <c r="AR687" s="211"/>
      <c r="AS687" s="136"/>
      <c r="AT687" s="136"/>
      <c r="AU687" s="136"/>
      <c r="AV687" s="136"/>
      <c r="AW687" s="136"/>
      <c r="AX687" s="136"/>
      <c r="AY687" s="136"/>
      <c r="AZ687" s="136"/>
      <c r="BA687" s="136"/>
      <c r="BB687" s="136"/>
      <c r="BC687" s="136"/>
      <c r="BD687" s="136"/>
      <c r="BE687" s="136"/>
      <c r="BF687" s="136"/>
      <c r="BG687" s="136"/>
      <c r="BH687" s="136"/>
      <c r="BI687" s="136"/>
      <c r="BJ687" s="136"/>
      <c r="BK687" s="136"/>
      <c r="BL687" s="136"/>
      <c r="BM687" s="136"/>
      <c r="BN687" s="136"/>
      <c r="BO687" s="136"/>
      <c r="BP687" s="136"/>
      <c r="BQ687" s="136"/>
      <c r="BR687" s="136"/>
      <c r="BS687" s="136"/>
      <c r="BT687" s="136"/>
      <c r="BU687" s="136"/>
      <c r="BV687" s="136"/>
      <c r="BW687" s="136"/>
      <c r="BX687" s="136"/>
      <c r="BY687" s="136"/>
      <c r="BZ687" s="136"/>
      <c r="CA687" s="136"/>
      <c r="CB687" s="136"/>
      <c r="CC687" s="136"/>
      <c r="CD687" s="136"/>
      <c r="CE687" s="136"/>
      <c r="CF687" s="211"/>
      <c r="CG687" s="136"/>
      <c r="CH687" s="136"/>
      <c r="CI687" s="136"/>
      <c r="CJ687" s="136"/>
      <c r="CK687" s="136"/>
      <c r="CL687" s="136"/>
      <c r="CM687" s="136"/>
      <c r="CN687" s="136"/>
      <c r="CO687" s="136"/>
      <c r="CP687" s="136"/>
      <c r="CQ687" s="136"/>
      <c r="CR687" s="136"/>
      <c r="CS687" s="136"/>
      <c r="CT687" s="136"/>
      <c r="CU687" s="136"/>
      <c r="CV687" s="136"/>
      <c r="CW687" s="136"/>
      <c r="CX687" s="136"/>
      <c r="CY687" s="136"/>
      <c r="CZ687" s="136"/>
      <c r="DA687" s="136"/>
      <c r="DB687" s="136"/>
      <c r="DC687" s="211"/>
      <c r="DD687" s="136"/>
      <c r="DE687" s="136"/>
      <c r="DF687" s="136"/>
      <c r="DG687" s="136"/>
      <c r="DH687" s="136"/>
      <c r="DI687" s="136"/>
      <c r="DJ687" s="136"/>
      <c r="DK687" s="136"/>
      <c r="DL687" s="136"/>
      <c r="DM687" s="136"/>
      <c r="DN687" s="136"/>
      <c r="DO687" s="136"/>
      <c r="DP687" s="136"/>
      <c r="DQ687" s="136"/>
      <c r="DR687" s="136"/>
      <c r="DS687" s="136"/>
      <c r="DT687" s="136"/>
      <c r="DU687" s="136"/>
      <c r="DV687" s="136"/>
      <c r="DW687" s="136"/>
      <c r="DX687" s="136"/>
    </row>
    <row r="688" spans="1:128" ht="12.75" customHeight="1">
      <c r="A688" s="136"/>
      <c r="B688" s="136"/>
      <c r="C688" s="136"/>
      <c r="D688" s="136"/>
      <c r="E688" s="136"/>
      <c r="F688" s="136"/>
      <c r="G688" s="136"/>
      <c r="H688" s="136"/>
      <c r="I688" s="136"/>
      <c r="J688" s="136"/>
      <c r="K688" s="136"/>
      <c r="L688" s="136"/>
      <c r="M688" s="136"/>
      <c r="N688" s="136"/>
      <c r="O688" s="136"/>
      <c r="P688" s="136"/>
      <c r="Q688" s="136"/>
      <c r="R688" s="136"/>
      <c r="S688" s="136"/>
      <c r="T688" s="136"/>
      <c r="U688" s="136"/>
      <c r="V688" s="136"/>
      <c r="W688" s="136"/>
      <c r="X688" s="136"/>
      <c r="Y688" s="136"/>
      <c r="Z688" s="136"/>
      <c r="AA688" s="136"/>
      <c r="AB688" s="136"/>
      <c r="AC688" s="136"/>
      <c r="AD688" s="136"/>
      <c r="AE688" s="136"/>
      <c r="AF688" s="136"/>
      <c r="AG688" s="136"/>
      <c r="AH688" s="136"/>
      <c r="AI688" s="136"/>
      <c r="AJ688" s="136"/>
      <c r="AK688" s="136"/>
      <c r="AL688" s="136"/>
      <c r="AM688" s="136"/>
      <c r="AN688" s="136"/>
      <c r="AO688" s="136"/>
      <c r="AP688" s="136"/>
      <c r="AQ688" s="136"/>
      <c r="AR688" s="211"/>
      <c r="AS688" s="136"/>
      <c r="AT688" s="136"/>
      <c r="AU688" s="136"/>
      <c r="AV688" s="136"/>
      <c r="AW688" s="136"/>
      <c r="AX688" s="136"/>
      <c r="AY688" s="136"/>
      <c r="AZ688" s="136"/>
      <c r="BA688" s="136"/>
      <c r="BB688" s="136"/>
      <c r="BC688" s="136"/>
      <c r="BD688" s="136"/>
      <c r="BE688" s="136"/>
      <c r="BF688" s="136"/>
      <c r="BG688" s="136"/>
      <c r="BH688" s="136"/>
      <c r="BI688" s="136"/>
      <c r="BJ688" s="136"/>
      <c r="BK688" s="136"/>
      <c r="BL688" s="136"/>
      <c r="BM688" s="136"/>
      <c r="BN688" s="136"/>
      <c r="BO688" s="136"/>
      <c r="BP688" s="136"/>
      <c r="BQ688" s="136"/>
      <c r="BR688" s="136"/>
      <c r="BS688" s="136"/>
      <c r="BT688" s="136"/>
      <c r="BU688" s="136"/>
      <c r="BV688" s="136"/>
      <c r="BW688" s="136"/>
      <c r="BX688" s="136"/>
      <c r="BY688" s="136"/>
      <c r="BZ688" s="136"/>
      <c r="CA688" s="136"/>
      <c r="CB688" s="136"/>
      <c r="CC688" s="136"/>
      <c r="CD688" s="136"/>
      <c r="CE688" s="136"/>
      <c r="CF688" s="211"/>
      <c r="CG688" s="136"/>
      <c r="CH688" s="136"/>
      <c r="CI688" s="136"/>
      <c r="CJ688" s="136"/>
      <c r="CK688" s="136"/>
      <c r="CL688" s="136"/>
      <c r="CM688" s="136"/>
      <c r="CN688" s="136"/>
      <c r="CO688" s="136"/>
      <c r="CP688" s="136"/>
      <c r="CQ688" s="136"/>
      <c r="CR688" s="136"/>
      <c r="CS688" s="136"/>
      <c r="CT688" s="136"/>
      <c r="CU688" s="136"/>
      <c r="CV688" s="136"/>
      <c r="CW688" s="136"/>
      <c r="CX688" s="136"/>
      <c r="CY688" s="136"/>
      <c r="CZ688" s="136"/>
      <c r="DA688" s="136"/>
      <c r="DB688" s="136"/>
      <c r="DC688" s="211"/>
      <c r="DD688" s="136"/>
      <c r="DE688" s="136"/>
      <c r="DF688" s="136"/>
      <c r="DG688" s="136"/>
      <c r="DH688" s="136"/>
      <c r="DI688" s="136"/>
      <c r="DJ688" s="136"/>
      <c r="DK688" s="136"/>
      <c r="DL688" s="136"/>
      <c r="DM688" s="136"/>
      <c r="DN688" s="136"/>
      <c r="DO688" s="136"/>
      <c r="DP688" s="136"/>
      <c r="DQ688" s="136"/>
      <c r="DR688" s="136"/>
      <c r="DS688" s="136"/>
      <c r="DT688" s="136"/>
      <c r="DU688" s="136"/>
      <c r="DV688" s="136"/>
      <c r="DW688" s="136"/>
      <c r="DX688" s="136"/>
    </row>
    <row r="689" spans="1:128" ht="12.75" customHeight="1">
      <c r="A689" s="136"/>
      <c r="B689" s="136"/>
      <c r="C689" s="136"/>
      <c r="D689" s="136"/>
      <c r="E689" s="136"/>
      <c r="F689" s="136"/>
      <c r="G689" s="136"/>
      <c r="H689" s="136"/>
      <c r="I689" s="136"/>
      <c r="J689" s="136"/>
      <c r="K689" s="136"/>
      <c r="L689" s="136"/>
      <c r="M689" s="136"/>
      <c r="N689" s="136"/>
      <c r="O689" s="136"/>
      <c r="P689" s="136"/>
      <c r="Q689" s="136"/>
      <c r="R689" s="136"/>
      <c r="S689" s="136"/>
      <c r="T689" s="136"/>
      <c r="U689" s="136"/>
      <c r="V689" s="136"/>
      <c r="W689" s="136"/>
      <c r="X689" s="136"/>
      <c r="Y689" s="136"/>
      <c r="Z689" s="136"/>
      <c r="AA689" s="136"/>
      <c r="AB689" s="136"/>
      <c r="AC689" s="136"/>
      <c r="AD689" s="136"/>
      <c r="AE689" s="136"/>
      <c r="AF689" s="136"/>
      <c r="AG689" s="136"/>
      <c r="AH689" s="136"/>
      <c r="AI689" s="136"/>
      <c r="AJ689" s="136"/>
      <c r="AK689" s="136"/>
      <c r="AL689" s="136"/>
      <c r="AM689" s="136"/>
      <c r="AN689" s="136"/>
      <c r="AO689" s="136"/>
      <c r="AP689" s="136"/>
      <c r="AQ689" s="136"/>
      <c r="AR689" s="211"/>
      <c r="AS689" s="136"/>
      <c r="AT689" s="136"/>
      <c r="AU689" s="136"/>
      <c r="AV689" s="136"/>
      <c r="AW689" s="136"/>
      <c r="AX689" s="136"/>
      <c r="AY689" s="136"/>
      <c r="AZ689" s="136"/>
      <c r="BA689" s="136"/>
      <c r="BB689" s="136"/>
      <c r="BC689" s="136"/>
      <c r="BD689" s="136"/>
      <c r="BE689" s="136"/>
      <c r="BF689" s="136"/>
      <c r="BG689" s="136"/>
      <c r="BH689" s="136"/>
      <c r="BI689" s="136"/>
      <c r="BJ689" s="136"/>
      <c r="BK689" s="136"/>
      <c r="BL689" s="136"/>
      <c r="BM689" s="136"/>
      <c r="BN689" s="136"/>
      <c r="BO689" s="136"/>
      <c r="BP689" s="136"/>
      <c r="BQ689" s="136"/>
      <c r="BR689" s="136"/>
      <c r="BS689" s="136"/>
      <c r="BT689" s="136"/>
      <c r="BU689" s="136"/>
      <c r="BV689" s="136"/>
      <c r="BW689" s="136"/>
      <c r="BX689" s="136"/>
      <c r="BY689" s="136"/>
      <c r="BZ689" s="136"/>
      <c r="CA689" s="136"/>
      <c r="CB689" s="136"/>
      <c r="CC689" s="136"/>
      <c r="CD689" s="136"/>
      <c r="CE689" s="136"/>
      <c r="CF689" s="211"/>
      <c r="CG689" s="136"/>
      <c r="CH689" s="136"/>
      <c r="CI689" s="136"/>
      <c r="CJ689" s="136"/>
      <c r="CK689" s="136"/>
      <c r="CL689" s="136"/>
      <c r="CM689" s="136"/>
      <c r="CN689" s="136"/>
      <c r="CO689" s="136"/>
      <c r="CP689" s="136"/>
      <c r="CQ689" s="136"/>
      <c r="CR689" s="136"/>
      <c r="CS689" s="136"/>
      <c r="CT689" s="136"/>
      <c r="CU689" s="136"/>
      <c r="CV689" s="136"/>
      <c r="CW689" s="136"/>
      <c r="CX689" s="136"/>
      <c r="CY689" s="136"/>
      <c r="CZ689" s="136"/>
      <c r="DA689" s="136"/>
      <c r="DB689" s="136"/>
      <c r="DC689" s="211"/>
      <c r="DD689" s="136"/>
      <c r="DE689" s="136"/>
      <c r="DF689" s="136"/>
      <c r="DG689" s="136"/>
      <c r="DH689" s="136"/>
      <c r="DI689" s="136"/>
      <c r="DJ689" s="136"/>
      <c r="DK689" s="136"/>
      <c r="DL689" s="136"/>
      <c r="DM689" s="136"/>
      <c r="DN689" s="136"/>
      <c r="DO689" s="136"/>
      <c r="DP689" s="136"/>
      <c r="DQ689" s="136"/>
      <c r="DR689" s="136"/>
      <c r="DS689" s="136"/>
      <c r="DT689" s="136"/>
      <c r="DU689" s="136"/>
      <c r="DV689" s="136"/>
      <c r="DW689" s="136"/>
      <c r="DX689" s="136"/>
    </row>
    <row r="690" spans="1:128" ht="12.75" customHeight="1">
      <c r="A690" s="136"/>
      <c r="B690" s="136"/>
      <c r="C690" s="136"/>
      <c r="D690" s="136"/>
      <c r="E690" s="136"/>
      <c r="F690" s="136"/>
      <c r="G690" s="136"/>
      <c r="H690" s="136"/>
      <c r="I690" s="136"/>
      <c r="J690" s="136"/>
      <c r="K690" s="136"/>
      <c r="L690" s="136"/>
      <c r="M690" s="136"/>
      <c r="N690" s="136"/>
      <c r="O690" s="136"/>
      <c r="P690" s="136"/>
      <c r="Q690" s="136"/>
      <c r="R690" s="136"/>
      <c r="S690" s="136"/>
      <c r="T690" s="136"/>
      <c r="U690" s="136"/>
      <c r="V690" s="136"/>
      <c r="W690" s="136"/>
      <c r="X690" s="136"/>
      <c r="Y690" s="136"/>
      <c r="Z690" s="136"/>
      <c r="AA690" s="136"/>
      <c r="AB690" s="136"/>
      <c r="AC690" s="136"/>
      <c r="AD690" s="136"/>
      <c r="AE690" s="136"/>
      <c r="AF690" s="136"/>
      <c r="AG690" s="136"/>
      <c r="AH690" s="136"/>
      <c r="AI690" s="136"/>
      <c r="AJ690" s="136"/>
      <c r="AK690" s="136"/>
      <c r="AL690" s="136"/>
      <c r="AM690" s="136"/>
      <c r="AN690" s="136"/>
      <c r="AO690" s="136"/>
      <c r="AP690" s="136"/>
      <c r="AQ690" s="136"/>
      <c r="AR690" s="211"/>
      <c r="AS690" s="136"/>
      <c r="AT690" s="136"/>
      <c r="AU690" s="136"/>
      <c r="AV690" s="136"/>
      <c r="AW690" s="136"/>
      <c r="AX690" s="136"/>
      <c r="AY690" s="136"/>
      <c r="AZ690" s="136"/>
      <c r="BA690" s="136"/>
      <c r="BB690" s="136"/>
      <c r="BC690" s="136"/>
      <c r="BD690" s="136"/>
      <c r="BE690" s="136"/>
      <c r="BF690" s="136"/>
      <c r="BG690" s="136"/>
      <c r="BH690" s="136"/>
      <c r="BI690" s="136"/>
      <c r="BJ690" s="136"/>
      <c r="BK690" s="136"/>
      <c r="BL690" s="136"/>
      <c r="BM690" s="136"/>
      <c r="BN690" s="136"/>
      <c r="BO690" s="136"/>
      <c r="BP690" s="136"/>
      <c r="BQ690" s="136"/>
      <c r="BR690" s="136"/>
      <c r="BS690" s="136"/>
      <c r="BT690" s="136"/>
      <c r="BU690" s="136"/>
      <c r="BV690" s="136"/>
      <c r="BW690" s="136"/>
      <c r="BX690" s="136"/>
      <c r="BY690" s="136"/>
      <c r="BZ690" s="136"/>
      <c r="CA690" s="136"/>
      <c r="CB690" s="136"/>
      <c r="CC690" s="136"/>
      <c r="CD690" s="136"/>
      <c r="CE690" s="136"/>
      <c r="CF690" s="211"/>
      <c r="CG690" s="136"/>
      <c r="CH690" s="136"/>
      <c r="CI690" s="136"/>
      <c r="CJ690" s="136"/>
      <c r="CK690" s="136"/>
      <c r="CL690" s="136"/>
      <c r="CM690" s="136"/>
      <c r="CN690" s="136"/>
      <c r="CO690" s="136"/>
      <c r="CP690" s="136"/>
      <c r="CQ690" s="136"/>
      <c r="CR690" s="136"/>
      <c r="CS690" s="136"/>
      <c r="CT690" s="136"/>
      <c r="CU690" s="136"/>
      <c r="CV690" s="136"/>
      <c r="CW690" s="136"/>
      <c r="CX690" s="136"/>
      <c r="CY690" s="136"/>
      <c r="CZ690" s="136"/>
      <c r="DA690" s="136"/>
      <c r="DB690" s="136"/>
      <c r="DC690" s="211"/>
      <c r="DD690" s="136"/>
      <c r="DE690" s="136"/>
      <c r="DF690" s="136"/>
      <c r="DG690" s="136"/>
      <c r="DH690" s="136"/>
      <c r="DI690" s="136"/>
      <c r="DJ690" s="136"/>
      <c r="DK690" s="136"/>
      <c r="DL690" s="136"/>
      <c r="DM690" s="136"/>
      <c r="DN690" s="136"/>
      <c r="DO690" s="136"/>
      <c r="DP690" s="136"/>
      <c r="DQ690" s="136"/>
      <c r="DR690" s="136"/>
      <c r="DS690" s="136"/>
      <c r="DT690" s="136"/>
      <c r="DU690" s="136"/>
      <c r="DV690" s="136"/>
      <c r="DW690" s="136"/>
      <c r="DX690" s="136"/>
    </row>
    <row r="691" spans="1:128" ht="12.75" customHeight="1">
      <c r="A691" s="136"/>
      <c r="B691" s="136"/>
      <c r="C691" s="136"/>
      <c r="D691" s="136"/>
      <c r="E691" s="136"/>
      <c r="F691" s="136"/>
      <c r="G691" s="136"/>
      <c r="H691" s="136"/>
      <c r="I691" s="136"/>
      <c r="J691" s="136"/>
      <c r="K691" s="136"/>
      <c r="L691" s="136"/>
      <c r="M691" s="136"/>
      <c r="N691" s="136"/>
      <c r="O691" s="136"/>
      <c r="P691" s="136"/>
      <c r="Q691" s="136"/>
      <c r="R691" s="136"/>
      <c r="S691" s="136"/>
      <c r="T691" s="136"/>
      <c r="U691" s="136"/>
      <c r="V691" s="136"/>
      <c r="W691" s="136"/>
      <c r="X691" s="136"/>
      <c r="Y691" s="136"/>
      <c r="Z691" s="136"/>
      <c r="AA691" s="136"/>
      <c r="AB691" s="136"/>
      <c r="AC691" s="136"/>
      <c r="AD691" s="136"/>
      <c r="AE691" s="136"/>
      <c r="AF691" s="136"/>
      <c r="AG691" s="136"/>
      <c r="AH691" s="136"/>
      <c r="AI691" s="136"/>
      <c r="AJ691" s="136"/>
      <c r="AK691" s="136"/>
      <c r="AL691" s="136"/>
      <c r="AM691" s="136"/>
      <c r="AN691" s="136"/>
      <c r="AO691" s="136"/>
      <c r="AP691" s="136"/>
      <c r="AQ691" s="136"/>
      <c r="AR691" s="211"/>
      <c r="AS691" s="136"/>
      <c r="AT691" s="136"/>
      <c r="AU691" s="136"/>
      <c r="AV691" s="136"/>
      <c r="AW691" s="136"/>
      <c r="AX691" s="136"/>
      <c r="AY691" s="136"/>
      <c r="AZ691" s="136"/>
      <c r="BA691" s="136"/>
      <c r="BB691" s="136"/>
      <c r="BC691" s="136"/>
      <c r="BD691" s="136"/>
      <c r="BE691" s="136"/>
      <c r="BF691" s="136"/>
      <c r="BG691" s="136"/>
      <c r="BH691" s="136"/>
      <c r="BI691" s="136"/>
      <c r="BJ691" s="136"/>
      <c r="BK691" s="136"/>
      <c r="BL691" s="136"/>
      <c r="BM691" s="136"/>
      <c r="BN691" s="136"/>
      <c r="BO691" s="136"/>
      <c r="BP691" s="136"/>
      <c r="BQ691" s="136"/>
      <c r="BR691" s="136"/>
      <c r="BS691" s="136"/>
      <c r="BT691" s="136"/>
      <c r="BU691" s="136"/>
      <c r="BV691" s="136"/>
      <c r="BW691" s="136"/>
      <c r="BX691" s="136"/>
      <c r="BY691" s="136"/>
      <c r="BZ691" s="136"/>
      <c r="CA691" s="136"/>
      <c r="CB691" s="136"/>
      <c r="CC691" s="136"/>
      <c r="CD691" s="136"/>
      <c r="CE691" s="136"/>
      <c r="CF691" s="211"/>
      <c r="CG691" s="136"/>
      <c r="CH691" s="136"/>
      <c r="CI691" s="136"/>
      <c r="CJ691" s="136"/>
      <c r="CK691" s="136"/>
      <c r="CL691" s="136"/>
      <c r="CM691" s="136"/>
      <c r="CN691" s="136"/>
      <c r="CO691" s="136"/>
      <c r="CP691" s="136"/>
      <c r="CQ691" s="136"/>
      <c r="CR691" s="136"/>
      <c r="CS691" s="136"/>
      <c r="CT691" s="136"/>
      <c r="CU691" s="136"/>
      <c r="CV691" s="136"/>
      <c r="CW691" s="136"/>
      <c r="CX691" s="136"/>
      <c r="CY691" s="136"/>
      <c r="CZ691" s="136"/>
      <c r="DA691" s="136"/>
      <c r="DB691" s="136"/>
      <c r="DC691" s="211"/>
      <c r="DD691" s="136"/>
      <c r="DE691" s="136"/>
      <c r="DF691" s="136"/>
      <c r="DG691" s="136"/>
      <c r="DH691" s="136"/>
      <c r="DI691" s="136"/>
      <c r="DJ691" s="136"/>
      <c r="DK691" s="136"/>
      <c r="DL691" s="136"/>
      <c r="DM691" s="136"/>
      <c r="DN691" s="136"/>
      <c r="DO691" s="136"/>
      <c r="DP691" s="136"/>
      <c r="DQ691" s="136"/>
      <c r="DR691" s="136"/>
      <c r="DS691" s="136"/>
      <c r="DT691" s="136"/>
      <c r="DU691" s="136"/>
      <c r="DV691" s="136"/>
      <c r="DW691" s="136"/>
      <c r="DX691" s="136"/>
    </row>
    <row r="692" spans="1:128" ht="12.75" customHeight="1">
      <c r="A692" s="136"/>
      <c r="B692" s="136"/>
      <c r="C692" s="136"/>
      <c r="D692" s="136"/>
      <c r="E692" s="136"/>
      <c r="F692" s="136"/>
      <c r="G692" s="136"/>
      <c r="H692" s="136"/>
      <c r="I692" s="136"/>
      <c r="J692" s="136"/>
      <c r="K692" s="136"/>
      <c r="L692" s="136"/>
      <c r="M692" s="136"/>
      <c r="N692" s="136"/>
      <c r="O692" s="136"/>
      <c r="P692" s="136"/>
      <c r="Q692" s="136"/>
      <c r="R692" s="136"/>
      <c r="S692" s="136"/>
      <c r="T692" s="136"/>
      <c r="U692" s="136"/>
      <c r="V692" s="136"/>
      <c r="W692" s="136"/>
      <c r="X692" s="136"/>
      <c r="Y692" s="136"/>
      <c r="Z692" s="136"/>
      <c r="AA692" s="136"/>
      <c r="AB692" s="136"/>
      <c r="AC692" s="136"/>
      <c r="AD692" s="136"/>
      <c r="AE692" s="136"/>
      <c r="AF692" s="136"/>
      <c r="AG692" s="136"/>
      <c r="AH692" s="136"/>
      <c r="AI692" s="136"/>
      <c r="AJ692" s="136"/>
      <c r="AK692" s="136"/>
      <c r="AL692" s="136"/>
      <c r="AM692" s="136"/>
      <c r="AN692" s="136"/>
      <c r="AO692" s="136"/>
      <c r="AP692" s="136"/>
      <c r="AQ692" s="136"/>
      <c r="AR692" s="211"/>
      <c r="AS692" s="136"/>
      <c r="AT692" s="136"/>
      <c r="AU692" s="136"/>
      <c r="AV692" s="136"/>
      <c r="AW692" s="136"/>
      <c r="AX692" s="136"/>
      <c r="AY692" s="136"/>
      <c r="AZ692" s="136"/>
      <c r="BA692" s="136"/>
      <c r="BB692" s="136"/>
      <c r="BC692" s="136"/>
      <c r="BD692" s="136"/>
      <c r="BE692" s="136"/>
      <c r="BF692" s="136"/>
      <c r="BG692" s="136"/>
      <c r="BH692" s="136"/>
      <c r="BI692" s="136"/>
      <c r="BJ692" s="136"/>
      <c r="BK692" s="136"/>
      <c r="BL692" s="136"/>
      <c r="BM692" s="136"/>
      <c r="BN692" s="136"/>
      <c r="BO692" s="136"/>
      <c r="BP692" s="136"/>
      <c r="BQ692" s="136"/>
      <c r="BR692" s="136"/>
      <c r="BS692" s="136"/>
      <c r="BT692" s="136"/>
      <c r="BU692" s="136"/>
      <c r="BV692" s="136"/>
      <c r="BW692" s="136"/>
      <c r="BX692" s="136"/>
      <c r="BY692" s="136"/>
      <c r="BZ692" s="136"/>
      <c r="CA692" s="136"/>
      <c r="CB692" s="136"/>
      <c r="CC692" s="136"/>
      <c r="CD692" s="136"/>
      <c r="CE692" s="136"/>
      <c r="CF692" s="211"/>
      <c r="CG692" s="136"/>
      <c r="CH692" s="136"/>
      <c r="CI692" s="136"/>
      <c r="CJ692" s="136"/>
      <c r="CK692" s="136"/>
      <c r="CL692" s="136"/>
      <c r="CM692" s="136"/>
      <c r="CN692" s="136"/>
      <c r="CO692" s="136"/>
      <c r="CP692" s="136"/>
      <c r="CQ692" s="136"/>
      <c r="CR692" s="136"/>
      <c r="CS692" s="136"/>
      <c r="CT692" s="136"/>
      <c r="CU692" s="136"/>
      <c r="CV692" s="136"/>
      <c r="CW692" s="136"/>
      <c r="CX692" s="136"/>
      <c r="CY692" s="136"/>
      <c r="CZ692" s="136"/>
      <c r="DA692" s="136"/>
      <c r="DB692" s="136"/>
      <c r="DC692" s="211"/>
      <c r="DD692" s="136"/>
      <c r="DE692" s="136"/>
      <c r="DF692" s="136"/>
      <c r="DG692" s="136"/>
      <c r="DH692" s="136"/>
      <c r="DI692" s="136"/>
      <c r="DJ692" s="136"/>
      <c r="DK692" s="136"/>
      <c r="DL692" s="136"/>
      <c r="DM692" s="136"/>
      <c r="DN692" s="136"/>
      <c r="DO692" s="136"/>
      <c r="DP692" s="136"/>
      <c r="DQ692" s="136"/>
      <c r="DR692" s="136"/>
      <c r="DS692" s="136"/>
      <c r="DT692" s="136"/>
      <c r="DU692" s="136"/>
      <c r="DV692" s="136"/>
      <c r="DW692" s="136"/>
      <c r="DX692" s="136"/>
    </row>
    <row r="693" spans="1:128" ht="12.75" customHeight="1">
      <c r="A693" s="136"/>
      <c r="B693" s="136"/>
      <c r="C693" s="136"/>
      <c r="D693" s="136"/>
      <c r="E693" s="136"/>
      <c r="F693" s="136"/>
      <c r="G693" s="136"/>
      <c r="H693" s="136"/>
      <c r="I693" s="136"/>
      <c r="J693" s="136"/>
      <c r="K693" s="136"/>
      <c r="L693" s="136"/>
      <c r="M693" s="136"/>
      <c r="N693" s="136"/>
      <c r="O693" s="136"/>
      <c r="P693" s="136"/>
      <c r="Q693" s="136"/>
      <c r="R693" s="136"/>
      <c r="S693" s="136"/>
      <c r="T693" s="136"/>
      <c r="U693" s="136"/>
      <c r="V693" s="136"/>
      <c r="W693" s="136"/>
      <c r="X693" s="136"/>
      <c r="Y693" s="136"/>
      <c r="Z693" s="136"/>
      <c r="AA693" s="136"/>
      <c r="AB693" s="136"/>
      <c r="AC693" s="136"/>
      <c r="AD693" s="136"/>
      <c r="AE693" s="136"/>
      <c r="AF693" s="136"/>
      <c r="AG693" s="136"/>
      <c r="AH693" s="136"/>
      <c r="AI693" s="136"/>
      <c r="AJ693" s="136"/>
      <c r="AK693" s="136"/>
      <c r="AL693" s="136"/>
      <c r="AM693" s="136"/>
      <c r="AN693" s="136"/>
      <c r="AO693" s="136"/>
      <c r="AP693" s="136"/>
      <c r="AQ693" s="136"/>
      <c r="AR693" s="211"/>
      <c r="AS693" s="136"/>
      <c r="AT693" s="136"/>
      <c r="AU693" s="136"/>
      <c r="AV693" s="136"/>
      <c r="AW693" s="136"/>
      <c r="AX693" s="136"/>
      <c r="AY693" s="136"/>
      <c r="AZ693" s="136"/>
      <c r="BA693" s="136"/>
      <c r="BB693" s="136"/>
      <c r="BC693" s="136"/>
      <c r="BD693" s="136"/>
      <c r="BE693" s="136"/>
      <c r="BF693" s="136"/>
      <c r="BG693" s="136"/>
      <c r="BH693" s="136"/>
      <c r="BI693" s="136"/>
      <c r="BJ693" s="136"/>
      <c r="BK693" s="136"/>
      <c r="BL693" s="136"/>
      <c r="BM693" s="136"/>
      <c r="BN693" s="136"/>
      <c r="BO693" s="136"/>
      <c r="BP693" s="136"/>
      <c r="BQ693" s="136"/>
      <c r="BR693" s="136"/>
      <c r="BS693" s="136"/>
      <c r="BT693" s="136"/>
      <c r="BU693" s="136"/>
      <c r="BV693" s="136"/>
      <c r="BW693" s="136"/>
      <c r="BX693" s="136"/>
      <c r="BY693" s="136"/>
      <c r="BZ693" s="136"/>
      <c r="CA693" s="136"/>
      <c r="CB693" s="136"/>
      <c r="CC693" s="136"/>
      <c r="CD693" s="136"/>
      <c r="CE693" s="136"/>
      <c r="CF693" s="211"/>
      <c r="CG693" s="136"/>
      <c r="CH693" s="136"/>
      <c r="CI693" s="136"/>
      <c r="CJ693" s="136"/>
      <c r="CK693" s="136"/>
      <c r="CL693" s="136"/>
      <c r="CM693" s="136"/>
      <c r="CN693" s="136"/>
      <c r="CO693" s="136"/>
      <c r="CP693" s="136"/>
      <c r="CQ693" s="136"/>
      <c r="CR693" s="136"/>
      <c r="CS693" s="136"/>
      <c r="CT693" s="136"/>
      <c r="CU693" s="136"/>
      <c r="CV693" s="136"/>
      <c r="CW693" s="136"/>
      <c r="CX693" s="136"/>
      <c r="CY693" s="136"/>
      <c r="CZ693" s="136"/>
      <c r="DA693" s="136"/>
      <c r="DB693" s="136"/>
      <c r="DC693" s="211"/>
      <c r="DD693" s="136"/>
      <c r="DE693" s="136"/>
      <c r="DF693" s="136"/>
      <c r="DG693" s="136"/>
      <c r="DH693" s="136"/>
      <c r="DI693" s="136"/>
      <c r="DJ693" s="136"/>
      <c r="DK693" s="136"/>
      <c r="DL693" s="136"/>
      <c r="DM693" s="136"/>
      <c r="DN693" s="136"/>
      <c r="DO693" s="136"/>
      <c r="DP693" s="136"/>
      <c r="DQ693" s="136"/>
      <c r="DR693" s="136"/>
      <c r="DS693" s="136"/>
      <c r="DT693" s="136"/>
      <c r="DU693" s="136"/>
      <c r="DV693" s="136"/>
      <c r="DW693" s="136"/>
      <c r="DX693" s="136"/>
    </row>
    <row r="694" spans="1:128" ht="12.75" customHeight="1">
      <c r="A694" s="136"/>
      <c r="B694" s="136"/>
      <c r="C694" s="136"/>
      <c r="D694" s="136"/>
      <c r="E694" s="136"/>
      <c r="F694" s="136"/>
      <c r="G694" s="136"/>
      <c r="H694" s="136"/>
      <c r="I694" s="136"/>
      <c r="J694" s="136"/>
      <c r="K694" s="136"/>
      <c r="L694" s="136"/>
      <c r="M694" s="136"/>
      <c r="N694" s="136"/>
      <c r="O694" s="136"/>
      <c r="P694" s="136"/>
      <c r="Q694" s="136"/>
      <c r="R694" s="136"/>
      <c r="S694" s="136"/>
      <c r="T694" s="136"/>
      <c r="U694" s="136"/>
      <c r="V694" s="136"/>
      <c r="W694" s="136"/>
      <c r="X694" s="136"/>
      <c r="Y694" s="136"/>
      <c r="Z694" s="136"/>
      <c r="AA694" s="136"/>
      <c r="AB694" s="136"/>
      <c r="AC694" s="136"/>
      <c r="AD694" s="136"/>
      <c r="AE694" s="136"/>
      <c r="AF694" s="136"/>
      <c r="AG694" s="136"/>
      <c r="AH694" s="136"/>
      <c r="AI694" s="136"/>
      <c r="AJ694" s="136"/>
      <c r="AK694" s="136"/>
      <c r="AL694" s="136"/>
      <c r="AM694" s="136"/>
      <c r="AN694" s="136"/>
      <c r="AO694" s="136"/>
      <c r="AP694" s="136"/>
      <c r="AQ694" s="136"/>
      <c r="AR694" s="211"/>
      <c r="AS694" s="136"/>
      <c r="AT694" s="136"/>
      <c r="AU694" s="136"/>
      <c r="AV694" s="136"/>
      <c r="AW694" s="136"/>
      <c r="AX694" s="136"/>
      <c r="AY694" s="136"/>
      <c r="AZ694" s="136"/>
      <c r="BA694" s="136"/>
      <c r="BB694" s="136"/>
      <c r="BC694" s="136"/>
      <c r="BD694" s="136"/>
      <c r="BE694" s="136"/>
      <c r="BF694" s="136"/>
      <c r="BG694" s="136"/>
      <c r="BH694" s="136"/>
      <c r="BI694" s="136"/>
      <c r="BJ694" s="136"/>
      <c r="BK694" s="136"/>
      <c r="BL694" s="136"/>
      <c r="BM694" s="136"/>
      <c r="BN694" s="136"/>
      <c r="BO694" s="136"/>
      <c r="BP694" s="136"/>
      <c r="BQ694" s="136"/>
      <c r="BR694" s="136"/>
      <c r="BS694" s="136"/>
      <c r="BT694" s="136"/>
      <c r="BU694" s="136"/>
      <c r="BV694" s="136"/>
      <c r="BW694" s="136"/>
      <c r="BX694" s="136"/>
      <c r="BY694" s="136"/>
      <c r="BZ694" s="136"/>
      <c r="CA694" s="136"/>
      <c r="CB694" s="136"/>
      <c r="CC694" s="136"/>
      <c r="CD694" s="136"/>
      <c r="CE694" s="136"/>
      <c r="CF694" s="211"/>
      <c r="CG694" s="136"/>
      <c r="CH694" s="136"/>
      <c r="CI694" s="136"/>
      <c r="CJ694" s="136"/>
      <c r="CK694" s="136"/>
      <c r="CL694" s="136"/>
      <c r="CM694" s="136"/>
      <c r="CN694" s="136"/>
      <c r="CO694" s="136"/>
      <c r="CP694" s="136"/>
      <c r="CQ694" s="136"/>
      <c r="CR694" s="136"/>
      <c r="CS694" s="136"/>
      <c r="CT694" s="136"/>
      <c r="CU694" s="136"/>
      <c r="CV694" s="136"/>
      <c r="CW694" s="136"/>
      <c r="CX694" s="136"/>
      <c r="CY694" s="136"/>
      <c r="CZ694" s="136"/>
      <c r="DA694" s="136"/>
      <c r="DB694" s="136"/>
      <c r="DC694" s="211"/>
      <c r="DD694" s="136"/>
      <c r="DE694" s="136"/>
      <c r="DF694" s="136"/>
      <c r="DG694" s="136"/>
      <c r="DH694" s="136"/>
      <c r="DI694" s="136"/>
      <c r="DJ694" s="136"/>
      <c r="DK694" s="136"/>
      <c r="DL694" s="136"/>
      <c r="DM694" s="136"/>
      <c r="DN694" s="136"/>
      <c r="DO694" s="136"/>
      <c r="DP694" s="136"/>
      <c r="DQ694" s="136"/>
      <c r="DR694" s="136"/>
      <c r="DS694" s="136"/>
      <c r="DT694" s="136"/>
      <c r="DU694" s="136"/>
      <c r="DV694" s="136"/>
      <c r="DW694" s="136"/>
      <c r="DX694" s="136"/>
    </row>
    <row r="695" spans="1:128" ht="12.75" customHeight="1">
      <c r="A695" s="136"/>
      <c r="B695" s="136"/>
      <c r="C695" s="136"/>
      <c r="D695" s="136"/>
      <c r="E695" s="136"/>
      <c r="F695" s="136"/>
      <c r="G695" s="136"/>
      <c r="H695" s="136"/>
      <c r="I695" s="136"/>
      <c r="J695" s="136"/>
      <c r="K695" s="136"/>
      <c r="L695" s="136"/>
      <c r="M695" s="136"/>
      <c r="N695" s="136"/>
      <c r="O695" s="136"/>
      <c r="P695" s="136"/>
      <c r="Q695" s="136"/>
      <c r="R695" s="136"/>
      <c r="S695" s="136"/>
      <c r="T695" s="136"/>
      <c r="U695" s="136"/>
      <c r="V695" s="136"/>
      <c r="W695" s="136"/>
      <c r="X695" s="136"/>
      <c r="Y695" s="136"/>
      <c r="Z695" s="136"/>
      <c r="AA695" s="136"/>
      <c r="AB695" s="136"/>
      <c r="AC695" s="136"/>
      <c r="AD695" s="136"/>
      <c r="AE695" s="136"/>
      <c r="AF695" s="136"/>
      <c r="AG695" s="136"/>
      <c r="AH695" s="136"/>
      <c r="AI695" s="136"/>
      <c r="AJ695" s="136"/>
      <c r="AK695" s="136"/>
      <c r="AL695" s="136"/>
      <c r="AM695" s="136"/>
      <c r="AN695" s="136"/>
      <c r="AO695" s="136"/>
      <c r="AP695" s="136"/>
      <c r="AQ695" s="136"/>
      <c r="AR695" s="211"/>
      <c r="AS695" s="136"/>
      <c r="AT695" s="136"/>
      <c r="AU695" s="136"/>
      <c r="AV695" s="136"/>
      <c r="AW695" s="136"/>
      <c r="AX695" s="136"/>
      <c r="AY695" s="136"/>
      <c r="AZ695" s="136"/>
      <c r="BA695" s="136"/>
      <c r="BB695" s="136"/>
      <c r="BC695" s="136"/>
      <c r="BD695" s="136"/>
      <c r="BE695" s="136"/>
      <c r="BF695" s="136"/>
      <c r="BG695" s="136"/>
      <c r="BH695" s="136"/>
      <c r="BI695" s="136"/>
      <c r="BJ695" s="136"/>
      <c r="BK695" s="136"/>
      <c r="BL695" s="136"/>
      <c r="BM695" s="136"/>
      <c r="BN695" s="136"/>
      <c r="BO695" s="136"/>
      <c r="BP695" s="136"/>
      <c r="BQ695" s="136"/>
      <c r="BR695" s="136"/>
      <c r="BS695" s="136"/>
      <c r="BT695" s="136"/>
      <c r="BU695" s="136"/>
      <c r="BV695" s="136"/>
      <c r="BW695" s="136"/>
      <c r="BX695" s="136"/>
      <c r="BY695" s="136"/>
      <c r="BZ695" s="136"/>
      <c r="CA695" s="136"/>
      <c r="CB695" s="136"/>
      <c r="CC695" s="136"/>
      <c r="CD695" s="136"/>
      <c r="CE695" s="136"/>
      <c r="CF695" s="211"/>
      <c r="CG695" s="136"/>
      <c r="CH695" s="136"/>
      <c r="CI695" s="136"/>
      <c r="CJ695" s="136"/>
      <c r="CK695" s="136"/>
      <c r="CL695" s="136"/>
      <c r="CM695" s="136"/>
      <c r="CN695" s="136"/>
      <c r="CO695" s="136"/>
      <c r="CP695" s="136"/>
      <c r="CQ695" s="136"/>
      <c r="CR695" s="136"/>
      <c r="CS695" s="136"/>
      <c r="CT695" s="136"/>
      <c r="CU695" s="136"/>
      <c r="CV695" s="136"/>
      <c r="CW695" s="136"/>
      <c r="CX695" s="136"/>
      <c r="CY695" s="136"/>
      <c r="CZ695" s="136"/>
      <c r="DA695" s="136"/>
      <c r="DB695" s="136"/>
      <c r="DC695" s="211"/>
      <c r="DD695" s="136"/>
      <c r="DE695" s="136"/>
      <c r="DF695" s="136"/>
      <c r="DG695" s="136"/>
      <c r="DH695" s="136"/>
      <c r="DI695" s="136"/>
      <c r="DJ695" s="136"/>
      <c r="DK695" s="136"/>
      <c r="DL695" s="136"/>
      <c r="DM695" s="136"/>
      <c r="DN695" s="136"/>
      <c r="DO695" s="136"/>
      <c r="DP695" s="136"/>
      <c r="DQ695" s="136"/>
      <c r="DR695" s="136"/>
      <c r="DS695" s="136"/>
      <c r="DT695" s="136"/>
      <c r="DU695" s="136"/>
      <c r="DV695" s="136"/>
      <c r="DW695" s="136"/>
      <c r="DX695" s="136"/>
    </row>
    <row r="696" spans="1:128" ht="12.75" customHeight="1">
      <c r="A696" s="136"/>
      <c r="B696" s="136"/>
      <c r="C696" s="136"/>
      <c r="D696" s="136"/>
      <c r="E696" s="136"/>
      <c r="F696" s="136"/>
      <c r="G696" s="136"/>
      <c r="H696" s="136"/>
      <c r="I696" s="136"/>
      <c r="J696" s="136"/>
      <c r="K696" s="136"/>
      <c r="L696" s="136"/>
      <c r="M696" s="136"/>
      <c r="N696" s="136"/>
      <c r="O696" s="136"/>
      <c r="P696" s="136"/>
      <c r="Q696" s="136"/>
      <c r="R696" s="136"/>
      <c r="S696" s="136"/>
      <c r="T696" s="136"/>
      <c r="U696" s="136"/>
      <c r="V696" s="136"/>
      <c r="W696" s="136"/>
      <c r="X696" s="136"/>
      <c r="Y696" s="136"/>
      <c r="Z696" s="136"/>
      <c r="AA696" s="136"/>
      <c r="AB696" s="136"/>
      <c r="AC696" s="136"/>
      <c r="AD696" s="136"/>
      <c r="AE696" s="136"/>
      <c r="AF696" s="136"/>
      <c r="AG696" s="136"/>
      <c r="AH696" s="136"/>
      <c r="AI696" s="136"/>
      <c r="AJ696" s="136"/>
      <c r="AK696" s="136"/>
      <c r="AL696" s="136"/>
      <c r="AM696" s="136"/>
      <c r="AN696" s="136"/>
      <c r="AO696" s="136"/>
      <c r="AP696" s="136"/>
      <c r="AQ696" s="136"/>
      <c r="AR696" s="211"/>
      <c r="AS696" s="136"/>
      <c r="AT696" s="136"/>
      <c r="AU696" s="136"/>
      <c r="AV696" s="136"/>
      <c r="AW696" s="136"/>
      <c r="AX696" s="136"/>
      <c r="AY696" s="136"/>
      <c r="AZ696" s="136"/>
      <c r="BA696" s="136"/>
      <c r="BB696" s="136"/>
      <c r="BC696" s="136"/>
      <c r="BD696" s="136"/>
      <c r="BE696" s="136"/>
      <c r="BF696" s="136"/>
      <c r="BG696" s="136"/>
      <c r="BH696" s="136"/>
      <c r="BI696" s="136"/>
      <c r="BJ696" s="136"/>
      <c r="BK696" s="136"/>
      <c r="BL696" s="136"/>
      <c r="BM696" s="136"/>
      <c r="BN696" s="136"/>
      <c r="BO696" s="136"/>
      <c r="BP696" s="136"/>
      <c r="BQ696" s="136"/>
      <c r="BR696" s="136"/>
      <c r="BS696" s="136"/>
      <c r="BT696" s="136"/>
      <c r="BU696" s="136"/>
      <c r="BV696" s="136"/>
      <c r="BW696" s="136"/>
      <c r="BX696" s="136"/>
      <c r="BY696" s="136"/>
      <c r="BZ696" s="136"/>
      <c r="CA696" s="136"/>
      <c r="CB696" s="136"/>
      <c r="CC696" s="136"/>
      <c r="CD696" s="136"/>
      <c r="CE696" s="136"/>
      <c r="CF696" s="211"/>
      <c r="CG696" s="136"/>
      <c r="CH696" s="136"/>
      <c r="CI696" s="136"/>
      <c r="CJ696" s="136"/>
      <c r="CK696" s="136"/>
      <c r="CL696" s="136"/>
      <c r="CM696" s="136"/>
      <c r="CN696" s="136"/>
      <c r="CO696" s="136"/>
      <c r="CP696" s="136"/>
      <c r="CQ696" s="136"/>
      <c r="CR696" s="136"/>
      <c r="CS696" s="136"/>
      <c r="CT696" s="136"/>
      <c r="CU696" s="136"/>
      <c r="CV696" s="136"/>
      <c r="CW696" s="136"/>
      <c r="CX696" s="136"/>
      <c r="CY696" s="136"/>
      <c r="CZ696" s="136"/>
      <c r="DA696" s="136"/>
      <c r="DB696" s="136"/>
      <c r="DC696" s="211"/>
      <c r="DD696" s="136"/>
      <c r="DE696" s="136"/>
      <c r="DF696" s="136"/>
      <c r="DG696" s="136"/>
      <c r="DH696" s="136"/>
      <c r="DI696" s="136"/>
      <c r="DJ696" s="136"/>
      <c r="DK696" s="136"/>
      <c r="DL696" s="136"/>
      <c r="DM696" s="136"/>
      <c r="DN696" s="136"/>
      <c r="DO696" s="136"/>
      <c r="DP696" s="136"/>
      <c r="DQ696" s="136"/>
      <c r="DR696" s="136"/>
      <c r="DS696" s="136"/>
      <c r="DT696" s="136"/>
      <c r="DU696" s="136"/>
      <c r="DV696" s="136"/>
      <c r="DW696" s="136"/>
      <c r="DX696" s="136"/>
    </row>
    <row r="697" spans="1:128" ht="12.75" customHeight="1">
      <c r="A697" s="136"/>
      <c r="B697" s="136"/>
      <c r="C697" s="136"/>
      <c r="D697" s="136"/>
      <c r="E697" s="136"/>
      <c r="F697" s="136"/>
      <c r="G697" s="136"/>
      <c r="H697" s="136"/>
      <c r="I697" s="136"/>
      <c r="J697" s="136"/>
      <c r="K697" s="136"/>
      <c r="L697" s="136"/>
      <c r="M697" s="136"/>
      <c r="N697" s="136"/>
      <c r="O697" s="136"/>
      <c r="P697" s="136"/>
      <c r="Q697" s="136"/>
      <c r="R697" s="136"/>
      <c r="S697" s="136"/>
      <c r="T697" s="136"/>
      <c r="U697" s="136"/>
      <c r="V697" s="136"/>
      <c r="W697" s="136"/>
      <c r="X697" s="136"/>
      <c r="Y697" s="136"/>
      <c r="Z697" s="136"/>
      <c r="AA697" s="136"/>
      <c r="AB697" s="136"/>
      <c r="AC697" s="136"/>
      <c r="AD697" s="136"/>
      <c r="AE697" s="136"/>
      <c r="AF697" s="136"/>
      <c r="AG697" s="136"/>
      <c r="AH697" s="136"/>
      <c r="AI697" s="136"/>
      <c r="AJ697" s="136"/>
      <c r="AK697" s="136"/>
      <c r="AL697" s="136"/>
      <c r="AM697" s="136"/>
      <c r="AN697" s="136"/>
      <c r="AO697" s="136"/>
      <c r="AP697" s="136"/>
      <c r="AQ697" s="136"/>
      <c r="AR697" s="211"/>
      <c r="AS697" s="136"/>
      <c r="AT697" s="136"/>
      <c r="AU697" s="136"/>
      <c r="AV697" s="136"/>
      <c r="AW697" s="136"/>
      <c r="AX697" s="136"/>
      <c r="AY697" s="136"/>
      <c r="AZ697" s="136"/>
      <c r="BA697" s="136"/>
      <c r="BB697" s="136"/>
      <c r="BC697" s="136"/>
      <c r="BD697" s="136"/>
      <c r="BE697" s="136"/>
      <c r="BF697" s="136"/>
      <c r="BG697" s="136"/>
      <c r="BH697" s="136"/>
      <c r="BI697" s="136"/>
      <c r="BJ697" s="136"/>
      <c r="BK697" s="136"/>
      <c r="BL697" s="136"/>
      <c r="BM697" s="136"/>
      <c r="BN697" s="136"/>
      <c r="BO697" s="136"/>
      <c r="BP697" s="136"/>
      <c r="BQ697" s="136"/>
      <c r="BR697" s="136"/>
      <c r="BS697" s="136"/>
      <c r="BT697" s="136"/>
      <c r="BU697" s="136"/>
      <c r="BV697" s="136"/>
      <c r="BW697" s="136"/>
      <c r="BX697" s="136"/>
      <c r="BY697" s="136"/>
      <c r="BZ697" s="136"/>
      <c r="CA697" s="136"/>
      <c r="CB697" s="136"/>
      <c r="CC697" s="136"/>
      <c r="CD697" s="136"/>
      <c r="CE697" s="136"/>
      <c r="CF697" s="211"/>
      <c r="CG697" s="136"/>
      <c r="CH697" s="136"/>
      <c r="CI697" s="136"/>
      <c r="CJ697" s="136"/>
      <c r="CK697" s="136"/>
      <c r="CL697" s="136"/>
      <c r="CM697" s="136"/>
      <c r="CN697" s="136"/>
      <c r="CO697" s="136"/>
      <c r="CP697" s="136"/>
      <c r="CQ697" s="136"/>
      <c r="CR697" s="136"/>
      <c r="CS697" s="136"/>
      <c r="CT697" s="136"/>
      <c r="CU697" s="136"/>
      <c r="CV697" s="136"/>
      <c r="CW697" s="136"/>
      <c r="CX697" s="136"/>
      <c r="CY697" s="136"/>
      <c r="CZ697" s="136"/>
      <c r="DA697" s="136"/>
      <c r="DB697" s="136"/>
      <c r="DC697" s="211"/>
      <c r="DD697" s="136"/>
      <c r="DE697" s="136"/>
      <c r="DF697" s="136"/>
      <c r="DG697" s="136"/>
      <c r="DH697" s="136"/>
      <c r="DI697" s="136"/>
      <c r="DJ697" s="136"/>
      <c r="DK697" s="136"/>
      <c r="DL697" s="136"/>
      <c r="DM697" s="136"/>
      <c r="DN697" s="136"/>
      <c r="DO697" s="136"/>
      <c r="DP697" s="136"/>
      <c r="DQ697" s="136"/>
      <c r="DR697" s="136"/>
      <c r="DS697" s="136"/>
      <c r="DT697" s="136"/>
      <c r="DU697" s="136"/>
      <c r="DV697" s="136"/>
      <c r="DW697" s="136"/>
      <c r="DX697" s="136"/>
    </row>
    <row r="698" spans="1:128" ht="12.75" customHeight="1">
      <c r="A698" s="136"/>
      <c r="B698" s="136"/>
      <c r="C698" s="136"/>
      <c r="D698" s="136"/>
      <c r="E698" s="136"/>
      <c r="F698" s="136"/>
      <c r="G698" s="136"/>
      <c r="H698" s="136"/>
      <c r="I698" s="136"/>
      <c r="J698" s="136"/>
      <c r="K698" s="136"/>
      <c r="L698" s="136"/>
      <c r="M698" s="136"/>
      <c r="N698" s="136"/>
      <c r="O698" s="136"/>
      <c r="P698" s="136"/>
      <c r="Q698" s="136"/>
      <c r="R698" s="136"/>
      <c r="S698" s="136"/>
      <c r="T698" s="136"/>
      <c r="U698" s="136"/>
      <c r="V698" s="136"/>
      <c r="W698" s="136"/>
      <c r="X698" s="136"/>
      <c r="Y698" s="136"/>
      <c r="Z698" s="136"/>
      <c r="AA698" s="136"/>
      <c r="AB698" s="136"/>
      <c r="AC698" s="136"/>
      <c r="AD698" s="136"/>
      <c r="AE698" s="136"/>
      <c r="AF698" s="136"/>
      <c r="AG698" s="136"/>
      <c r="AH698" s="136"/>
      <c r="AI698" s="136"/>
      <c r="AJ698" s="136"/>
      <c r="AK698" s="136"/>
      <c r="AL698" s="136"/>
      <c r="AM698" s="136"/>
      <c r="AN698" s="136"/>
      <c r="AO698" s="136"/>
      <c r="AP698" s="136"/>
      <c r="AQ698" s="136"/>
      <c r="AR698" s="211"/>
      <c r="AS698" s="136"/>
      <c r="AT698" s="136"/>
      <c r="AU698" s="136"/>
      <c r="AV698" s="136"/>
      <c r="AW698" s="136"/>
      <c r="AX698" s="136"/>
      <c r="AY698" s="136"/>
      <c r="AZ698" s="136"/>
      <c r="BA698" s="136"/>
      <c r="BB698" s="136"/>
      <c r="BC698" s="136"/>
      <c r="BD698" s="136"/>
      <c r="BE698" s="136"/>
      <c r="BF698" s="136"/>
      <c r="BG698" s="136"/>
      <c r="BH698" s="136"/>
      <c r="BI698" s="136"/>
      <c r="BJ698" s="136"/>
      <c r="BK698" s="136"/>
      <c r="BL698" s="136"/>
      <c r="BM698" s="136"/>
      <c r="BN698" s="136"/>
      <c r="BO698" s="136"/>
      <c r="BP698" s="136"/>
      <c r="BQ698" s="136"/>
      <c r="BR698" s="136"/>
      <c r="BS698" s="136"/>
      <c r="BT698" s="136"/>
      <c r="BU698" s="136"/>
      <c r="BV698" s="136"/>
      <c r="BW698" s="136"/>
      <c r="BX698" s="136"/>
      <c r="BY698" s="136"/>
      <c r="BZ698" s="136"/>
      <c r="CA698" s="136"/>
      <c r="CB698" s="136"/>
      <c r="CC698" s="136"/>
      <c r="CD698" s="136"/>
      <c r="CE698" s="136"/>
      <c r="CF698" s="211"/>
      <c r="CG698" s="136"/>
      <c r="CH698" s="136"/>
      <c r="CI698" s="136"/>
      <c r="CJ698" s="136"/>
      <c r="CK698" s="136"/>
      <c r="CL698" s="136"/>
      <c r="CM698" s="136"/>
      <c r="CN698" s="136"/>
      <c r="CO698" s="136"/>
      <c r="CP698" s="136"/>
      <c r="CQ698" s="136"/>
      <c r="CR698" s="136"/>
      <c r="CS698" s="136"/>
      <c r="CT698" s="136"/>
      <c r="CU698" s="136"/>
      <c r="CV698" s="136"/>
      <c r="CW698" s="136"/>
      <c r="CX698" s="136"/>
      <c r="CY698" s="136"/>
      <c r="CZ698" s="136"/>
      <c r="DA698" s="136"/>
      <c r="DB698" s="136"/>
      <c r="DC698" s="211"/>
      <c r="DD698" s="136"/>
      <c r="DE698" s="136"/>
      <c r="DF698" s="136"/>
      <c r="DG698" s="136"/>
      <c r="DH698" s="136"/>
      <c r="DI698" s="136"/>
      <c r="DJ698" s="136"/>
      <c r="DK698" s="136"/>
      <c r="DL698" s="136"/>
      <c r="DM698" s="136"/>
      <c r="DN698" s="136"/>
      <c r="DO698" s="136"/>
      <c r="DP698" s="136"/>
      <c r="DQ698" s="136"/>
      <c r="DR698" s="136"/>
      <c r="DS698" s="136"/>
      <c r="DT698" s="136"/>
      <c r="DU698" s="136"/>
      <c r="DV698" s="136"/>
      <c r="DW698" s="136"/>
      <c r="DX698" s="136"/>
    </row>
    <row r="699" spans="1:128" ht="12.75" customHeight="1">
      <c r="A699" s="136"/>
      <c r="B699" s="136"/>
      <c r="C699" s="136"/>
      <c r="D699" s="136"/>
      <c r="E699" s="136"/>
      <c r="F699" s="136"/>
      <c r="G699" s="136"/>
      <c r="H699" s="136"/>
      <c r="I699" s="136"/>
      <c r="J699" s="136"/>
      <c r="K699" s="136"/>
      <c r="L699" s="136"/>
      <c r="M699" s="136"/>
      <c r="N699" s="136"/>
      <c r="O699" s="136"/>
      <c r="P699" s="136"/>
      <c r="Q699" s="136"/>
      <c r="R699" s="136"/>
      <c r="S699" s="136"/>
      <c r="T699" s="136"/>
      <c r="U699" s="136"/>
      <c r="V699" s="136"/>
      <c r="W699" s="136"/>
      <c r="X699" s="136"/>
      <c r="Y699" s="136"/>
      <c r="Z699" s="136"/>
      <c r="AA699" s="136"/>
      <c r="AB699" s="136"/>
      <c r="AC699" s="136"/>
      <c r="AD699" s="136"/>
      <c r="AE699" s="136"/>
      <c r="AF699" s="136"/>
      <c r="AG699" s="136"/>
      <c r="AH699" s="136"/>
      <c r="AI699" s="136"/>
      <c r="AJ699" s="136"/>
      <c r="AK699" s="136"/>
      <c r="AL699" s="136"/>
      <c r="AM699" s="136"/>
      <c r="AN699" s="136"/>
      <c r="AO699" s="136"/>
      <c r="AP699" s="136"/>
      <c r="AQ699" s="136"/>
      <c r="AR699" s="211"/>
      <c r="AS699" s="136"/>
      <c r="AT699" s="136"/>
      <c r="AU699" s="136"/>
      <c r="AV699" s="136"/>
      <c r="AW699" s="136"/>
      <c r="AX699" s="136"/>
      <c r="AY699" s="136"/>
      <c r="AZ699" s="136"/>
      <c r="BA699" s="136"/>
      <c r="BB699" s="136"/>
      <c r="BC699" s="136"/>
      <c r="BD699" s="136"/>
      <c r="BE699" s="136"/>
      <c r="BF699" s="136"/>
      <c r="BG699" s="136"/>
      <c r="BH699" s="136"/>
      <c r="BI699" s="136"/>
      <c r="BJ699" s="136"/>
      <c r="BK699" s="136"/>
      <c r="BL699" s="136"/>
      <c r="BM699" s="136"/>
      <c r="BN699" s="136"/>
      <c r="BO699" s="136"/>
      <c r="BP699" s="136"/>
      <c r="BQ699" s="136"/>
      <c r="BR699" s="136"/>
      <c r="BS699" s="136"/>
      <c r="BT699" s="136"/>
      <c r="BU699" s="136"/>
      <c r="BV699" s="136"/>
      <c r="BW699" s="136"/>
      <c r="BX699" s="136"/>
      <c r="BY699" s="136"/>
      <c r="BZ699" s="136"/>
      <c r="CA699" s="136"/>
      <c r="CB699" s="136"/>
      <c r="CC699" s="136"/>
      <c r="CD699" s="136"/>
      <c r="CE699" s="136"/>
      <c r="CF699" s="211"/>
      <c r="CG699" s="136"/>
      <c r="CH699" s="136"/>
      <c r="CI699" s="136"/>
      <c r="CJ699" s="136"/>
      <c r="CK699" s="136"/>
      <c r="CL699" s="136"/>
      <c r="CM699" s="136"/>
      <c r="CN699" s="136"/>
      <c r="CO699" s="136"/>
      <c r="CP699" s="136"/>
      <c r="CQ699" s="136"/>
      <c r="CR699" s="136"/>
      <c r="CS699" s="136"/>
      <c r="CT699" s="136"/>
      <c r="CU699" s="136"/>
      <c r="CV699" s="136"/>
      <c r="CW699" s="136"/>
      <c r="CX699" s="136"/>
      <c r="CY699" s="136"/>
      <c r="CZ699" s="136"/>
      <c r="DA699" s="136"/>
      <c r="DB699" s="136"/>
      <c r="DC699" s="211"/>
      <c r="DD699" s="136"/>
      <c r="DE699" s="136"/>
      <c r="DF699" s="136"/>
      <c r="DG699" s="136"/>
      <c r="DH699" s="136"/>
      <c r="DI699" s="136"/>
      <c r="DJ699" s="136"/>
      <c r="DK699" s="136"/>
      <c r="DL699" s="136"/>
      <c r="DM699" s="136"/>
      <c r="DN699" s="136"/>
      <c r="DO699" s="136"/>
      <c r="DP699" s="136"/>
      <c r="DQ699" s="136"/>
      <c r="DR699" s="136"/>
      <c r="DS699" s="136"/>
      <c r="DT699" s="136"/>
      <c r="DU699" s="136"/>
      <c r="DV699" s="136"/>
      <c r="DW699" s="136"/>
      <c r="DX699" s="136"/>
    </row>
    <row r="700" spans="1:128" ht="12.75" customHeight="1">
      <c r="A700" s="136"/>
      <c r="B700" s="136"/>
      <c r="C700" s="136"/>
      <c r="D700" s="136"/>
      <c r="E700" s="136"/>
      <c r="F700" s="136"/>
      <c r="G700" s="136"/>
      <c r="H700" s="136"/>
      <c r="I700" s="136"/>
      <c r="J700" s="136"/>
      <c r="K700" s="136"/>
      <c r="L700" s="136"/>
      <c r="M700" s="136"/>
      <c r="N700" s="136"/>
      <c r="O700" s="136"/>
      <c r="P700" s="136"/>
      <c r="Q700" s="136"/>
      <c r="R700" s="136"/>
      <c r="S700" s="136"/>
      <c r="T700" s="136"/>
      <c r="U700" s="136"/>
      <c r="V700" s="136"/>
      <c r="W700" s="136"/>
      <c r="X700" s="136"/>
      <c r="Y700" s="136"/>
      <c r="Z700" s="136"/>
      <c r="AA700" s="136"/>
      <c r="AB700" s="136"/>
      <c r="AC700" s="136"/>
      <c r="AD700" s="136"/>
      <c r="AE700" s="136"/>
      <c r="AF700" s="136"/>
      <c r="AG700" s="136"/>
      <c r="AH700" s="136"/>
      <c r="AI700" s="136"/>
      <c r="AJ700" s="136"/>
      <c r="AK700" s="136"/>
      <c r="AL700" s="136"/>
      <c r="AM700" s="136"/>
      <c r="AN700" s="136"/>
      <c r="AO700" s="136"/>
      <c r="AP700" s="136"/>
      <c r="AQ700" s="136"/>
      <c r="AR700" s="211"/>
      <c r="AS700" s="136"/>
      <c r="AT700" s="136"/>
      <c r="AU700" s="136"/>
      <c r="AV700" s="136"/>
      <c r="AW700" s="136"/>
      <c r="AX700" s="136"/>
      <c r="AY700" s="136"/>
      <c r="AZ700" s="136"/>
      <c r="BA700" s="136"/>
      <c r="BB700" s="136"/>
      <c r="BC700" s="136"/>
      <c r="BD700" s="136"/>
      <c r="BE700" s="136"/>
      <c r="BF700" s="136"/>
      <c r="BG700" s="136"/>
      <c r="BH700" s="136"/>
      <c r="BI700" s="136"/>
      <c r="BJ700" s="136"/>
      <c r="BK700" s="136"/>
      <c r="BL700" s="136"/>
      <c r="BM700" s="136"/>
      <c r="BN700" s="136"/>
      <c r="BO700" s="136"/>
      <c r="BP700" s="136"/>
      <c r="BQ700" s="136"/>
      <c r="BR700" s="136"/>
      <c r="BS700" s="136"/>
      <c r="BT700" s="136"/>
      <c r="BU700" s="136"/>
      <c r="BV700" s="136"/>
      <c r="BW700" s="136"/>
      <c r="BX700" s="136"/>
      <c r="BY700" s="136"/>
      <c r="BZ700" s="136"/>
      <c r="CA700" s="136"/>
      <c r="CB700" s="136"/>
      <c r="CC700" s="136"/>
      <c r="CD700" s="136"/>
      <c r="CE700" s="136"/>
      <c r="CF700" s="211"/>
      <c r="CG700" s="136"/>
      <c r="CH700" s="136"/>
      <c r="CI700" s="136"/>
      <c r="CJ700" s="136"/>
      <c r="CK700" s="136"/>
      <c r="CL700" s="136"/>
      <c r="CM700" s="136"/>
      <c r="CN700" s="136"/>
      <c r="CO700" s="136"/>
      <c r="CP700" s="136"/>
      <c r="CQ700" s="136"/>
      <c r="CR700" s="136"/>
      <c r="CS700" s="136"/>
      <c r="CT700" s="136"/>
      <c r="CU700" s="136"/>
      <c r="CV700" s="136"/>
      <c r="CW700" s="136"/>
      <c r="CX700" s="136"/>
      <c r="CY700" s="136"/>
      <c r="CZ700" s="136"/>
      <c r="DA700" s="136"/>
      <c r="DB700" s="136"/>
      <c r="DC700" s="211"/>
      <c r="DD700" s="136"/>
      <c r="DE700" s="136"/>
      <c r="DF700" s="136"/>
      <c r="DG700" s="136"/>
      <c r="DH700" s="136"/>
      <c r="DI700" s="136"/>
      <c r="DJ700" s="136"/>
      <c r="DK700" s="136"/>
      <c r="DL700" s="136"/>
      <c r="DM700" s="136"/>
      <c r="DN700" s="136"/>
      <c r="DO700" s="136"/>
      <c r="DP700" s="136"/>
      <c r="DQ700" s="136"/>
      <c r="DR700" s="136"/>
      <c r="DS700" s="136"/>
      <c r="DT700" s="136"/>
      <c r="DU700" s="136"/>
      <c r="DV700" s="136"/>
      <c r="DW700" s="136"/>
      <c r="DX700" s="136"/>
    </row>
    <row r="701" spans="1:128" ht="12.75" customHeight="1">
      <c r="A701" s="136"/>
      <c r="B701" s="136"/>
      <c r="C701" s="136"/>
      <c r="D701" s="136"/>
      <c r="E701" s="136"/>
      <c r="F701" s="136"/>
      <c r="G701" s="136"/>
      <c r="H701" s="136"/>
      <c r="I701" s="136"/>
      <c r="J701" s="136"/>
      <c r="K701" s="136"/>
      <c r="L701" s="136"/>
      <c r="M701" s="136"/>
      <c r="N701" s="136"/>
      <c r="O701" s="136"/>
      <c r="P701" s="136"/>
      <c r="Q701" s="136"/>
      <c r="R701" s="136"/>
      <c r="S701" s="136"/>
      <c r="T701" s="136"/>
      <c r="U701" s="136"/>
      <c r="V701" s="136"/>
      <c r="W701" s="136"/>
      <c r="X701" s="136"/>
      <c r="Y701" s="136"/>
      <c r="Z701" s="136"/>
      <c r="AA701" s="136"/>
      <c r="AB701" s="136"/>
      <c r="AC701" s="136"/>
      <c r="AD701" s="136"/>
      <c r="AE701" s="136"/>
      <c r="AF701" s="136"/>
      <c r="AG701" s="136"/>
      <c r="AH701" s="136"/>
      <c r="AI701" s="136"/>
      <c r="AJ701" s="136"/>
      <c r="AK701" s="136"/>
      <c r="AL701" s="136"/>
      <c r="AM701" s="136"/>
      <c r="AN701" s="136"/>
      <c r="AO701" s="136"/>
      <c r="AP701" s="136"/>
      <c r="AQ701" s="136"/>
      <c r="AR701" s="211"/>
      <c r="AS701" s="136"/>
      <c r="AT701" s="136"/>
      <c r="AU701" s="136"/>
      <c r="AV701" s="136"/>
      <c r="AW701" s="136"/>
      <c r="AX701" s="136"/>
      <c r="AY701" s="136"/>
      <c r="AZ701" s="136"/>
      <c r="BA701" s="136"/>
      <c r="BB701" s="136"/>
      <c r="BC701" s="136"/>
      <c r="BD701" s="136"/>
      <c r="BE701" s="136"/>
      <c r="BF701" s="136"/>
      <c r="BG701" s="136"/>
      <c r="BH701" s="136"/>
      <c r="BI701" s="136"/>
      <c r="BJ701" s="136"/>
      <c r="BK701" s="136"/>
      <c r="BL701" s="136"/>
      <c r="BM701" s="136"/>
      <c r="BN701" s="136"/>
      <c r="BO701" s="136"/>
      <c r="BP701" s="136"/>
      <c r="BQ701" s="136"/>
      <c r="BR701" s="136"/>
      <c r="BS701" s="136"/>
      <c r="BT701" s="136"/>
      <c r="BU701" s="136"/>
      <c r="BV701" s="136"/>
      <c r="BW701" s="136"/>
      <c r="BX701" s="136"/>
      <c r="BY701" s="136"/>
      <c r="BZ701" s="136"/>
      <c r="CA701" s="136"/>
      <c r="CB701" s="136"/>
      <c r="CC701" s="136"/>
      <c r="CD701" s="136"/>
      <c r="CE701" s="136"/>
      <c r="CF701" s="211"/>
      <c r="CG701" s="136"/>
      <c r="CH701" s="136"/>
      <c r="CI701" s="136"/>
      <c r="CJ701" s="136"/>
      <c r="CK701" s="136"/>
      <c r="CL701" s="136"/>
      <c r="CM701" s="136"/>
      <c r="CN701" s="136"/>
      <c r="CO701" s="136"/>
      <c r="CP701" s="136"/>
      <c r="CQ701" s="136"/>
      <c r="CR701" s="136"/>
      <c r="CS701" s="136"/>
      <c r="CT701" s="136"/>
      <c r="CU701" s="136"/>
      <c r="CV701" s="136"/>
      <c r="CW701" s="136"/>
      <c r="CX701" s="136"/>
      <c r="CY701" s="136"/>
      <c r="CZ701" s="136"/>
      <c r="DA701" s="136"/>
      <c r="DB701" s="136"/>
      <c r="DC701" s="211"/>
      <c r="DD701" s="136"/>
      <c r="DE701" s="136"/>
      <c r="DF701" s="136"/>
      <c r="DG701" s="136"/>
      <c r="DH701" s="136"/>
      <c r="DI701" s="136"/>
      <c r="DJ701" s="136"/>
      <c r="DK701" s="136"/>
      <c r="DL701" s="136"/>
      <c r="DM701" s="136"/>
      <c r="DN701" s="136"/>
      <c r="DO701" s="136"/>
      <c r="DP701" s="136"/>
      <c r="DQ701" s="136"/>
      <c r="DR701" s="136"/>
      <c r="DS701" s="136"/>
      <c r="DT701" s="136"/>
      <c r="DU701" s="136"/>
      <c r="DV701" s="136"/>
      <c r="DW701" s="136"/>
      <c r="DX701" s="136"/>
    </row>
    <row r="702" spans="1:128" ht="12.75" customHeight="1">
      <c r="A702" s="136"/>
      <c r="B702" s="136"/>
      <c r="C702" s="136"/>
      <c r="D702" s="136"/>
      <c r="E702" s="136"/>
      <c r="F702" s="136"/>
      <c r="G702" s="136"/>
      <c r="H702" s="136"/>
      <c r="I702" s="136"/>
      <c r="J702" s="136"/>
      <c r="K702" s="136"/>
      <c r="L702" s="136"/>
      <c r="M702" s="136"/>
      <c r="N702" s="136"/>
      <c r="O702" s="136"/>
      <c r="P702" s="136"/>
      <c r="Q702" s="136"/>
      <c r="R702" s="136"/>
      <c r="S702" s="136"/>
      <c r="T702" s="136"/>
      <c r="U702" s="136"/>
      <c r="V702" s="136"/>
      <c r="W702" s="136"/>
      <c r="X702" s="136"/>
      <c r="Y702" s="136"/>
      <c r="Z702" s="136"/>
      <c r="AA702" s="136"/>
      <c r="AB702" s="136"/>
      <c r="AC702" s="136"/>
      <c r="AD702" s="136"/>
      <c r="AE702" s="136"/>
      <c r="AF702" s="136"/>
      <c r="AG702" s="136"/>
      <c r="AH702" s="136"/>
      <c r="AI702" s="136"/>
      <c r="AJ702" s="136"/>
      <c r="AK702" s="136"/>
      <c r="AL702" s="136"/>
      <c r="AM702" s="136"/>
      <c r="AN702" s="136"/>
      <c r="AO702" s="136"/>
      <c r="AP702" s="136"/>
      <c r="AQ702" s="136"/>
      <c r="AR702" s="211"/>
      <c r="AS702" s="136"/>
      <c r="AT702" s="136"/>
      <c r="AU702" s="136"/>
      <c r="AV702" s="136"/>
      <c r="AW702" s="136"/>
      <c r="AX702" s="136"/>
      <c r="AY702" s="136"/>
      <c r="AZ702" s="136"/>
      <c r="BA702" s="136"/>
      <c r="BB702" s="136"/>
      <c r="BC702" s="136"/>
      <c r="BD702" s="136"/>
      <c r="BE702" s="136"/>
      <c r="BF702" s="136"/>
      <c r="BG702" s="136"/>
      <c r="BH702" s="136"/>
      <c r="BI702" s="136"/>
      <c r="BJ702" s="136"/>
      <c r="BK702" s="136"/>
      <c r="BL702" s="136"/>
      <c r="BM702" s="136"/>
      <c r="BN702" s="136"/>
      <c r="BO702" s="136"/>
      <c r="BP702" s="136"/>
      <c r="BQ702" s="136"/>
      <c r="BR702" s="136"/>
      <c r="BS702" s="136"/>
      <c r="BT702" s="136"/>
      <c r="BU702" s="136"/>
      <c r="BV702" s="136"/>
      <c r="BW702" s="136"/>
      <c r="BX702" s="136"/>
      <c r="BY702" s="136"/>
      <c r="BZ702" s="136"/>
      <c r="CA702" s="136"/>
      <c r="CB702" s="136"/>
      <c r="CC702" s="136"/>
      <c r="CD702" s="136"/>
      <c r="CE702" s="136"/>
      <c r="CF702" s="211"/>
      <c r="CG702" s="136"/>
      <c r="CH702" s="136"/>
      <c r="CI702" s="136"/>
      <c r="CJ702" s="136"/>
      <c r="CK702" s="136"/>
      <c r="CL702" s="136"/>
      <c r="CM702" s="136"/>
      <c r="CN702" s="136"/>
      <c r="CO702" s="136"/>
      <c r="CP702" s="136"/>
      <c r="CQ702" s="136"/>
      <c r="CR702" s="136"/>
      <c r="CS702" s="136"/>
      <c r="CT702" s="136"/>
      <c r="CU702" s="136"/>
      <c r="CV702" s="136"/>
      <c r="CW702" s="136"/>
      <c r="CX702" s="136"/>
      <c r="CY702" s="136"/>
      <c r="CZ702" s="136"/>
      <c r="DA702" s="136"/>
      <c r="DB702" s="136"/>
      <c r="DC702" s="211"/>
      <c r="DD702" s="136"/>
      <c r="DE702" s="136"/>
      <c r="DF702" s="136"/>
      <c r="DG702" s="136"/>
      <c r="DH702" s="136"/>
      <c r="DI702" s="136"/>
      <c r="DJ702" s="136"/>
      <c r="DK702" s="136"/>
      <c r="DL702" s="136"/>
      <c r="DM702" s="136"/>
      <c r="DN702" s="136"/>
      <c r="DO702" s="136"/>
      <c r="DP702" s="136"/>
      <c r="DQ702" s="136"/>
      <c r="DR702" s="136"/>
      <c r="DS702" s="136"/>
      <c r="DT702" s="136"/>
      <c r="DU702" s="136"/>
      <c r="DV702" s="136"/>
      <c r="DW702" s="136"/>
      <c r="DX702" s="136"/>
    </row>
    <row r="703" spans="1:128" ht="12.75" customHeight="1">
      <c r="A703" s="136"/>
      <c r="B703" s="136"/>
      <c r="C703" s="136"/>
      <c r="D703" s="136"/>
      <c r="E703" s="136"/>
      <c r="F703" s="136"/>
      <c r="G703" s="136"/>
      <c r="H703" s="136"/>
      <c r="I703" s="136"/>
      <c r="J703" s="136"/>
      <c r="K703" s="136"/>
      <c r="L703" s="136"/>
      <c r="M703" s="136"/>
      <c r="N703" s="136"/>
      <c r="O703" s="136"/>
      <c r="P703" s="136"/>
      <c r="Q703" s="136"/>
      <c r="R703" s="136"/>
      <c r="S703" s="136"/>
      <c r="T703" s="136"/>
      <c r="U703" s="136"/>
      <c r="V703" s="136"/>
      <c r="W703" s="136"/>
      <c r="X703" s="136"/>
      <c r="Y703" s="136"/>
      <c r="Z703" s="136"/>
      <c r="AA703" s="136"/>
      <c r="AB703" s="136"/>
      <c r="AC703" s="136"/>
      <c r="AD703" s="136"/>
      <c r="AE703" s="136"/>
      <c r="AF703" s="136"/>
      <c r="AG703" s="136"/>
      <c r="AH703" s="136"/>
      <c r="AI703" s="136"/>
      <c r="AJ703" s="136"/>
      <c r="AK703" s="136"/>
      <c r="AL703" s="136"/>
      <c r="AM703" s="136"/>
      <c r="AN703" s="136"/>
      <c r="AO703" s="136"/>
      <c r="AP703" s="136"/>
      <c r="AQ703" s="136"/>
      <c r="AR703" s="211"/>
      <c r="AS703" s="136"/>
      <c r="AT703" s="136"/>
      <c r="AU703" s="136"/>
      <c r="AV703" s="136"/>
      <c r="AW703" s="136"/>
      <c r="AX703" s="136"/>
      <c r="AY703" s="136"/>
      <c r="AZ703" s="136"/>
      <c r="BA703" s="136"/>
      <c r="BB703" s="136"/>
      <c r="BC703" s="136"/>
      <c r="BD703" s="136"/>
      <c r="BE703" s="136"/>
      <c r="BF703" s="136"/>
      <c r="BG703" s="136"/>
      <c r="BH703" s="136"/>
      <c r="BI703" s="136"/>
      <c r="BJ703" s="136"/>
      <c r="BK703" s="136"/>
      <c r="BL703" s="136"/>
      <c r="BM703" s="136"/>
      <c r="BN703" s="136"/>
      <c r="BO703" s="136"/>
      <c r="BP703" s="136"/>
      <c r="BQ703" s="136"/>
      <c r="BR703" s="136"/>
      <c r="BS703" s="136"/>
      <c r="BT703" s="136"/>
      <c r="BU703" s="136"/>
      <c r="BV703" s="136"/>
      <c r="BW703" s="136"/>
      <c r="BX703" s="136"/>
      <c r="BY703" s="136"/>
      <c r="BZ703" s="136"/>
      <c r="CA703" s="136"/>
      <c r="CB703" s="136"/>
      <c r="CC703" s="136"/>
      <c r="CD703" s="136"/>
      <c r="CE703" s="136"/>
      <c r="CF703" s="211"/>
      <c r="CG703" s="136"/>
      <c r="CH703" s="136"/>
      <c r="CI703" s="136"/>
      <c r="CJ703" s="136"/>
      <c r="CK703" s="136"/>
      <c r="CL703" s="136"/>
      <c r="CM703" s="136"/>
      <c r="CN703" s="136"/>
      <c r="CO703" s="136"/>
      <c r="CP703" s="136"/>
      <c r="CQ703" s="136"/>
      <c r="CR703" s="136"/>
      <c r="CS703" s="136"/>
      <c r="CT703" s="136"/>
      <c r="CU703" s="136"/>
      <c r="CV703" s="136"/>
      <c r="CW703" s="136"/>
      <c r="CX703" s="136"/>
      <c r="CY703" s="136"/>
      <c r="CZ703" s="136"/>
      <c r="DA703" s="136"/>
      <c r="DB703" s="136"/>
      <c r="DC703" s="211"/>
      <c r="DD703" s="136"/>
      <c r="DE703" s="136"/>
      <c r="DF703" s="136"/>
      <c r="DG703" s="136"/>
      <c r="DH703" s="136"/>
      <c r="DI703" s="136"/>
      <c r="DJ703" s="136"/>
      <c r="DK703" s="136"/>
      <c r="DL703" s="136"/>
      <c r="DM703" s="136"/>
      <c r="DN703" s="136"/>
      <c r="DO703" s="136"/>
      <c r="DP703" s="136"/>
      <c r="DQ703" s="136"/>
      <c r="DR703" s="136"/>
      <c r="DS703" s="136"/>
      <c r="DT703" s="136"/>
      <c r="DU703" s="136"/>
      <c r="DV703" s="136"/>
      <c r="DW703" s="136"/>
      <c r="DX703" s="136"/>
    </row>
    <row r="704" spans="1:128" ht="12.75" customHeight="1">
      <c r="A704" s="136"/>
      <c r="B704" s="136"/>
      <c r="C704" s="136"/>
      <c r="D704" s="136"/>
      <c r="E704" s="136"/>
      <c r="F704" s="136"/>
      <c r="G704" s="136"/>
      <c r="H704" s="136"/>
      <c r="I704" s="136"/>
      <c r="J704" s="136"/>
      <c r="K704" s="136"/>
      <c r="L704" s="136"/>
      <c r="M704" s="136"/>
      <c r="N704" s="136"/>
      <c r="O704" s="136"/>
      <c r="P704" s="136"/>
      <c r="Q704" s="136"/>
      <c r="R704" s="136"/>
      <c r="S704" s="136"/>
      <c r="T704" s="136"/>
      <c r="U704" s="136"/>
      <c r="V704" s="136"/>
      <c r="W704" s="136"/>
      <c r="X704" s="136"/>
      <c r="Y704" s="136"/>
      <c r="Z704" s="136"/>
      <c r="AA704" s="136"/>
      <c r="AB704" s="136"/>
      <c r="AC704" s="136"/>
      <c r="AD704" s="136"/>
      <c r="AE704" s="136"/>
      <c r="AF704" s="136"/>
      <c r="AG704" s="136"/>
      <c r="AH704" s="136"/>
      <c r="AI704" s="136"/>
      <c r="AJ704" s="136"/>
      <c r="AK704" s="136"/>
      <c r="AL704" s="136"/>
      <c r="AM704" s="136"/>
      <c r="AN704" s="136"/>
      <c r="AO704" s="136"/>
      <c r="AP704" s="136"/>
      <c r="AQ704" s="136"/>
      <c r="AR704" s="211"/>
      <c r="AS704" s="136"/>
      <c r="AT704" s="136"/>
      <c r="AU704" s="136"/>
      <c r="AV704" s="136"/>
      <c r="AW704" s="136"/>
      <c r="AX704" s="136"/>
      <c r="AY704" s="136"/>
      <c r="AZ704" s="136"/>
      <c r="BA704" s="136"/>
      <c r="BB704" s="136"/>
      <c r="BC704" s="136"/>
      <c r="BD704" s="136"/>
      <c r="BE704" s="136"/>
      <c r="BF704" s="136"/>
      <c r="BG704" s="136"/>
      <c r="BH704" s="136"/>
      <c r="BI704" s="136"/>
      <c r="BJ704" s="136"/>
      <c r="BK704" s="136"/>
      <c r="BL704" s="136"/>
      <c r="BM704" s="136"/>
      <c r="BN704" s="136"/>
      <c r="BO704" s="136"/>
      <c r="BP704" s="136"/>
      <c r="BQ704" s="136"/>
      <c r="BR704" s="136"/>
      <c r="BS704" s="136"/>
      <c r="BT704" s="136"/>
      <c r="BU704" s="136"/>
      <c r="BV704" s="136"/>
      <c r="BW704" s="136"/>
      <c r="BX704" s="136"/>
      <c r="BY704" s="136"/>
      <c r="BZ704" s="136"/>
      <c r="CA704" s="136"/>
      <c r="CB704" s="136"/>
      <c r="CC704" s="136"/>
      <c r="CD704" s="136"/>
      <c r="CE704" s="136"/>
      <c r="CF704" s="211"/>
      <c r="CG704" s="136"/>
      <c r="CH704" s="136"/>
      <c r="CI704" s="136"/>
      <c r="CJ704" s="136"/>
      <c r="CK704" s="136"/>
      <c r="CL704" s="136"/>
      <c r="CM704" s="136"/>
      <c r="CN704" s="136"/>
      <c r="CO704" s="136"/>
      <c r="CP704" s="136"/>
      <c r="CQ704" s="136"/>
      <c r="CR704" s="136"/>
      <c r="CS704" s="136"/>
      <c r="CT704" s="136"/>
      <c r="CU704" s="136"/>
      <c r="CV704" s="136"/>
      <c r="CW704" s="136"/>
      <c r="CX704" s="136"/>
      <c r="CY704" s="136"/>
      <c r="CZ704" s="136"/>
      <c r="DA704" s="136"/>
      <c r="DB704" s="136"/>
      <c r="DC704" s="211"/>
      <c r="DD704" s="136"/>
      <c r="DE704" s="136"/>
      <c r="DF704" s="136"/>
      <c r="DG704" s="136"/>
      <c r="DH704" s="136"/>
      <c r="DI704" s="136"/>
      <c r="DJ704" s="136"/>
      <c r="DK704" s="136"/>
      <c r="DL704" s="136"/>
      <c r="DM704" s="136"/>
      <c r="DN704" s="136"/>
      <c r="DO704" s="136"/>
      <c r="DP704" s="136"/>
      <c r="DQ704" s="136"/>
      <c r="DR704" s="136"/>
      <c r="DS704" s="136"/>
      <c r="DT704" s="136"/>
      <c r="DU704" s="136"/>
      <c r="DV704" s="136"/>
      <c r="DW704" s="136"/>
      <c r="DX704" s="136"/>
    </row>
    <row r="705" spans="1:128" ht="12.75" customHeight="1">
      <c r="A705" s="136"/>
      <c r="B705" s="136"/>
      <c r="C705" s="136"/>
      <c r="D705" s="136"/>
      <c r="E705" s="136"/>
      <c r="F705" s="136"/>
      <c r="G705" s="136"/>
      <c r="H705" s="136"/>
      <c r="I705" s="136"/>
      <c r="J705" s="136"/>
      <c r="K705" s="136"/>
      <c r="L705" s="136"/>
      <c r="M705" s="136"/>
      <c r="N705" s="136"/>
      <c r="O705" s="136"/>
      <c r="P705" s="136"/>
      <c r="Q705" s="136"/>
      <c r="R705" s="136"/>
      <c r="S705" s="136"/>
      <c r="T705" s="136"/>
      <c r="U705" s="136"/>
      <c r="V705" s="136"/>
      <c r="W705" s="136"/>
      <c r="X705" s="136"/>
      <c r="Y705" s="136"/>
      <c r="Z705" s="136"/>
      <c r="AA705" s="136"/>
      <c r="AB705" s="136"/>
      <c r="AC705" s="136"/>
      <c r="AD705" s="136"/>
      <c r="AE705" s="136"/>
      <c r="AF705" s="136"/>
      <c r="AG705" s="136"/>
      <c r="AH705" s="136"/>
      <c r="AI705" s="136"/>
      <c r="AJ705" s="136"/>
      <c r="AK705" s="136"/>
      <c r="AL705" s="136"/>
      <c r="AM705" s="136"/>
      <c r="AN705" s="136"/>
      <c r="AO705" s="136"/>
      <c r="AP705" s="136"/>
      <c r="AQ705" s="136"/>
      <c r="AR705" s="211"/>
      <c r="AS705" s="136"/>
      <c r="AT705" s="136"/>
      <c r="AU705" s="136"/>
      <c r="AV705" s="136"/>
      <c r="AW705" s="136"/>
      <c r="AX705" s="136"/>
      <c r="AY705" s="136"/>
      <c r="AZ705" s="136"/>
      <c r="BA705" s="136"/>
      <c r="BB705" s="136"/>
      <c r="BC705" s="136"/>
      <c r="BD705" s="136"/>
      <c r="BE705" s="136"/>
      <c r="BF705" s="136"/>
      <c r="BG705" s="136"/>
      <c r="BH705" s="136"/>
      <c r="BI705" s="136"/>
      <c r="BJ705" s="136"/>
      <c r="BK705" s="136"/>
      <c r="BL705" s="136"/>
      <c r="BM705" s="136"/>
      <c r="BN705" s="136"/>
      <c r="BO705" s="136"/>
      <c r="BP705" s="136"/>
      <c r="BQ705" s="136"/>
      <c r="BR705" s="136"/>
      <c r="BS705" s="136"/>
      <c r="BT705" s="136"/>
      <c r="BU705" s="136"/>
      <c r="BV705" s="136"/>
      <c r="BW705" s="136"/>
      <c r="BX705" s="136"/>
      <c r="BY705" s="136"/>
      <c r="BZ705" s="136"/>
      <c r="CA705" s="136"/>
      <c r="CB705" s="136"/>
      <c r="CC705" s="136"/>
      <c r="CD705" s="136"/>
      <c r="CE705" s="136"/>
      <c r="CF705" s="211"/>
      <c r="CG705" s="136"/>
      <c r="CH705" s="136"/>
      <c r="CI705" s="136"/>
      <c r="CJ705" s="136"/>
      <c r="CK705" s="136"/>
      <c r="CL705" s="136"/>
      <c r="CM705" s="136"/>
      <c r="CN705" s="136"/>
      <c r="CO705" s="136"/>
      <c r="CP705" s="136"/>
      <c r="CQ705" s="136"/>
      <c r="CR705" s="136"/>
      <c r="CS705" s="136"/>
      <c r="CT705" s="136"/>
      <c r="CU705" s="136"/>
      <c r="CV705" s="136"/>
      <c r="CW705" s="136"/>
      <c r="CX705" s="136"/>
      <c r="CY705" s="136"/>
      <c r="CZ705" s="136"/>
      <c r="DA705" s="136"/>
      <c r="DB705" s="136"/>
      <c r="DC705" s="211"/>
      <c r="DD705" s="136"/>
      <c r="DE705" s="136"/>
      <c r="DF705" s="136"/>
      <c r="DG705" s="136"/>
      <c r="DH705" s="136"/>
      <c r="DI705" s="136"/>
      <c r="DJ705" s="136"/>
      <c r="DK705" s="136"/>
      <c r="DL705" s="136"/>
      <c r="DM705" s="136"/>
      <c r="DN705" s="136"/>
      <c r="DO705" s="136"/>
      <c r="DP705" s="136"/>
      <c r="DQ705" s="136"/>
      <c r="DR705" s="136"/>
      <c r="DS705" s="136"/>
      <c r="DT705" s="136"/>
      <c r="DU705" s="136"/>
      <c r="DV705" s="136"/>
      <c r="DW705" s="136"/>
      <c r="DX705" s="136"/>
    </row>
    <row r="706" spans="1:128" ht="12.75" customHeight="1">
      <c r="A706" s="136"/>
      <c r="B706" s="136"/>
      <c r="C706" s="136"/>
      <c r="D706" s="136"/>
      <c r="E706" s="136"/>
      <c r="F706" s="136"/>
      <c r="G706" s="136"/>
      <c r="H706" s="136"/>
      <c r="I706" s="136"/>
      <c r="J706" s="136"/>
      <c r="K706" s="136"/>
      <c r="L706" s="136"/>
      <c r="M706" s="136"/>
      <c r="N706" s="136"/>
      <c r="O706" s="136"/>
      <c r="P706" s="136"/>
      <c r="Q706" s="136"/>
      <c r="R706" s="136"/>
      <c r="S706" s="136"/>
      <c r="T706" s="136"/>
      <c r="U706" s="136"/>
      <c r="V706" s="136"/>
      <c r="W706" s="136"/>
      <c r="X706" s="136"/>
      <c r="Y706" s="136"/>
      <c r="Z706" s="136"/>
      <c r="AA706" s="136"/>
      <c r="AB706" s="136"/>
      <c r="AC706" s="136"/>
      <c r="AD706" s="136"/>
      <c r="AE706" s="136"/>
      <c r="AF706" s="136"/>
      <c r="AG706" s="136"/>
      <c r="AH706" s="136"/>
      <c r="AI706" s="136"/>
      <c r="AJ706" s="136"/>
      <c r="AK706" s="136"/>
      <c r="AL706" s="136"/>
      <c r="AM706" s="136"/>
      <c r="AN706" s="136"/>
      <c r="AO706" s="136"/>
      <c r="AP706" s="136"/>
      <c r="AQ706" s="136"/>
      <c r="AR706" s="211"/>
      <c r="AS706" s="136"/>
      <c r="AT706" s="136"/>
      <c r="AU706" s="136"/>
      <c r="AV706" s="136"/>
      <c r="AW706" s="136"/>
      <c r="AX706" s="136"/>
      <c r="AY706" s="136"/>
      <c r="AZ706" s="136"/>
      <c r="BA706" s="136"/>
      <c r="BB706" s="136"/>
      <c r="BC706" s="136"/>
      <c r="BD706" s="136"/>
      <c r="BE706" s="136"/>
      <c r="BF706" s="136"/>
      <c r="BG706" s="136"/>
      <c r="BH706" s="136"/>
      <c r="BI706" s="136"/>
      <c r="BJ706" s="136"/>
      <c r="BK706" s="136"/>
      <c r="BL706" s="136"/>
      <c r="BM706" s="136"/>
      <c r="BN706" s="136"/>
      <c r="BO706" s="136"/>
      <c r="BP706" s="136"/>
      <c r="BQ706" s="136"/>
      <c r="BR706" s="136"/>
      <c r="BS706" s="136"/>
      <c r="BT706" s="136"/>
      <c r="BU706" s="136"/>
      <c r="BV706" s="136"/>
      <c r="BW706" s="136"/>
      <c r="BX706" s="136"/>
      <c r="BY706" s="136"/>
      <c r="BZ706" s="136"/>
      <c r="CA706" s="136"/>
      <c r="CB706" s="136"/>
      <c r="CC706" s="136"/>
      <c r="CD706" s="136"/>
      <c r="CE706" s="136"/>
      <c r="CF706" s="211"/>
      <c r="CG706" s="136"/>
      <c r="CH706" s="136"/>
      <c r="CI706" s="136"/>
      <c r="CJ706" s="136"/>
      <c r="CK706" s="136"/>
      <c r="CL706" s="136"/>
      <c r="CM706" s="136"/>
      <c r="CN706" s="136"/>
      <c r="CO706" s="136"/>
      <c r="CP706" s="136"/>
      <c r="CQ706" s="136"/>
      <c r="CR706" s="136"/>
      <c r="CS706" s="136"/>
      <c r="CT706" s="136"/>
      <c r="CU706" s="136"/>
      <c r="CV706" s="136"/>
      <c r="CW706" s="136"/>
      <c r="CX706" s="136"/>
      <c r="CY706" s="136"/>
      <c r="CZ706" s="136"/>
      <c r="DA706" s="136"/>
      <c r="DB706" s="136"/>
      <c r="DC706" s="211"/>
      <c r="DD706" s="136"/>
      <c r="DE706" s="136"/>
      <c r="DF706" s="136"/>
      <c r="DG706" s="136"/>
      <c r="DH706" s="136"/>
      <c r="DI706" s="136"/>
      <c r="DJ706" s="136"/>
      <c r="DK706" s="136"/>
      <c r="DL706" s="136"/>
      <c r="DM706" s="136"/>
      <c r="DN706" s="136"/>
      <c r="DO706" s="136"/>
      <c r="DP706" s="136"/>
      <c r="DQ706" s="136"/>
      <c r="DR706" s="136"/>
      <c r="DS706" s="136"/>
      <c r="DT706" s="136"/>
      <c r="DU706" s="136"/>
      <c r="DV706" s="136"/>
      <c r="DW706" s="136"/>
      <c r="DX706" s="136"/>
    </row>
    <row r="707" spans="1:128" ht="12.75" customHeight="1">
      <c r="A707" s="136"/>
      <c r="B707" s="136"/>
      <c r="C707" s="136"/>
      <c r="D707" s="136"/>
      <c r="E707" s="136"/>
      <c r="F707" s="136"/>
      <c r="G707" s="136"/>
      <c r="H707" s="136"/>
      <c r="I707" s="136"/>
      <c r="J707" s="136"/>
      <c r="K707" s="136"/>
      <c r="L707" s="136"/>
      <c r="M707" s="136"/>
      <c r="N707" s="136"/>
      <c r="O707" s="136"/>
      <c r="P707" s="136"/>
      <c r="Q707" s="136"/>
      <c r="R707" s="136"/>
      <c r="S707" s="136"/>
      <c r="T707" s="136"/>
      <c r="U707" s="136"/>
      <c r="V707" s="136"/>
      <c r="W707" s="136"/>
      <c r="X707" s="136"/>
      <c r="Y707" s="136"/>
      <c r="Z707" s="136"/>
      <c r="AA707" s="136"/>
      <c r="AB707" s="136"/>
      <c r="AC707" s="136"/>
      <c r="AD707" s="136"/>
      <c r="AE707" s="136"/>
      <c r="AF707" s="136"/>
      <c r="AG707" s="136"/>
      <c r="AH707" s="136"/>
      <c r="AI707" s="136"/>
      <c r="AJ707" s="136"/>
      <c r="AK707" s="136"/>
      <c r="AL707" s="136"/>
      <c r="AM707" s="136"/>
      <c r="AN707" s="136"/>
      <c r="AO707" s="136"/>
      <c r="AP707" s="136"/>
      <c r="AQ707" s="136"/>
      <c r="AR707" s="211"/>
      <c r="AS707" s="136"/>
      <c r="AT707" s="136"/>
      <c r="AU707" s="136"/>
      <c r="AV707" s="136"/>
      <c r="AW707" s="136"/>
      <c r="AX707" s="136"/>
      <c r="AY707" s="136"/>
      <c r="AZ707" s="136"/>
      <c r="BA707" s="136"/>
      <c r="BB707" s="136"/>
      <c r="BC707" s="136"/>
      <c r="BD707" s="136"/>
      <c r="BE707" s="136"/>
      <c r="BF707" s="136"/>
      <c r="BG707" s="136"/>
      <c r="BH707" s="136"/>
      <c r="BI707" s="136"/>
      <c r="BJ707" s="136"/>
      <c r="BK707" s="136"/>
      <c r="BL707" s="136"/>
      <c r="BM707" s="136"/>
      <c r="BN707" s="136"/>
      <c r="BO707" s="136"/>
      <c r="BP707" s="136"/>
      <c r="BQ707" s="136"/>
      <c r="BR707" s="136"/>
      <c r="BS707" s="136"/>
      <c r="BT707" s="136"/>
      <c r="BU707" s="136"/>
      <c r="BV707" s="136"/>
      <c r="BW707" s="136"/>
      <c r="BX707" s="136"/>
      <c r="BY707" s="136"/>
      <c r="BZ707" s="136"/>
      <c r="CA707" s="136"/>
      <c r="CB707" s="136"/>
      <c r="CC707" s="136"/>
      <c r="CD707" s="136"/>
      <c r="CE707" s="136"/>
      <c r="CF707" s="211"/>
      <c r="CG707" s="136"/>
      <c r="CH707" s="136"/>
      <c r="CI707" s="136"/>
      <c r="CJ707" s="136"/>
      <c r="CK707" s="136"/>
      <c r="CL707" s="136"/>
      <c r="CM707" s="136"/>
      <c r="CN707" s="136"/>
      <c r="CO707" s="136"/>
      <c r="CP707" s="136"/>
      <c r="CQ707" s="136"/>
      <c r="CR707" s="136"/>
      <c r="CS707" s="136"/>
      <c r="CT707" s="136"/>
      <c r="CU707" s="136"/>
      <c r="CV707" s="136"/>
      <c r="CW707" s="136"/>
      <c r="CX707" s="136"/>
      <c r="CY707" s="136"/>
      <c r="CZ707" s="136"/>
      <c r="DA707" s="136"/>
      <c r="DB707" s="136"/>
      <c r="DC707" s="211"/>
      <c r="DD707" s="136"/>
      <c r="DE707" s="136"/>
      <c r="DF707" s="136"/>
      <c r="DG707" s="136"/>
      <c r="DH707" s="136"/>
      <c r="DI707" s="136"/>
      <c r="DJ707" s="136"/>
      <c r="DK707" s="136"/>
      <c r="DL707" s="136"/>
      <c r="DM707" s="136"/>
      <c r="DN707" s="136"/>
      <c r="DO707" s="136"/>
      <c r="DP707" s="136"/>
      <c r="DQ707" s="136"/>
      <c r="DR707" s="136"/>
      <c r="DS707" s="136"/>
      <c r="DT707" s="136"/>
      <c r="DU707" s="136"/>
      <c r="DV707" s="136"/>
      <c r="DW707" s="136"/>
      <c r="DX707" s="136"/>
    </row>
    <row r="708" spans="1:128" ht="12.75" customHeight="1">
      <c r="A708" s="136"/>
      <c r="B708" s="136"/>
      <c r="C708" s="136"/>
      <c r="D708" s="136"/>
      <c r="E708" s="136"/>
      <c r="F708" s="136"/>
      <c r="G708" s="136"/>
      <c r="H708" s="136"/>
      <c r="I708" s="136"/>
      <c r="J708" s="136"/>
      <c r="K708" s="136"/>
      <c r="L708" s="136"/>
      <c r="M708" s="136"/>
      <c r="N708" s="136"/>
      <c r="O708" s="136"/>
      <c r="P708" s="136"/>
      <c r="Q708" s="136"/>
      <c r="R708" s="136"/>
      <c r="S708" s="136"/>
      <c r="T708" s="136"/>
      <c r="U708" s="136"/>
      <c r="V708" s="136"/>
      <c r="W708" s="136"/>
      <c r="X708" s="136"/>
      <c r="Y708" s="136"/>
      <c r="Z708" s="136"/>
      <c r="AA708" s="136"/>
      <c r="AB708" s="136"/>
      <c r="AC708" s="136"/>
      <c r="AD708" s="136"/>
      <c r="AE708" s="136"/>
      <c r="AF708" s="136"/>
      <c r="AG708" s="136"/>
      <c r="AH708" s="136"/>
      <c r="AI708" s="136"/>
      <c r="AJ708" s="136"/>
      <c r="AK708" s="136"/>
      <c r="AL708" s="136"/>
      <c r="AM708" s="136"/>
      <c r="AN708" s="136"/>
      <c r="AO708" s="136"/>
      <c r="AP708" s="136"/>
      <c r="AQ708" s="136"/>
      <c r="AR708" s="211"/>
      <c r="AS708" s="136"/>
      <c r="AT708" s="136"/>
      <c r="AU708" s="136"/>
      <c r="AV708" s="136"/>
      <c r="AW708" s="136"/>
      <c r="AX708" s="136"/>
      <c r="AY708" s="136"/>
      <c r="AZ708" s="136"/>
      <c r="BA708" s="136"/>
      <c r="BB708" s="136"/>
      <c r="BC708" s="136"/>
      <c r="BD708" s="136"/>
      <c r="BE708" s="136"/>
      <c r="BF708" s="136"/>
      <c r="BG708" s="136"/>
      <c r="BH708" s="136"/>
      <c r="BI708" s="136"/>
      <c r="BJ708" s="136"/>
      <c r="BK708" s="136"/>
      <c r="BL708" s="136"/>
      <c r="BM708" s="136"/>
      <c r="BN708" s="136"/>
      <c r="BO708" s="136"/>
      <c r="BP708" s="136"/>
      <c r="BQ708" s="136"/>
      <c r="BR708" s="136"/>
      <c r="BS708" s="136"/>
      <c r="BT708" s="136"/>
      <c r="BU708" s="136"/>
      <c r="BV708" s="136"/>
      <c r="BW708" s="136"/>
      <c r="BX708" s="136"/>
      <c r="BY708" s="136"/>
      <c r="BZ708" s="136"/>
      <c r="CA708" s="136"/>
      <c r="CB708" s="136"/>
      <c r="CC708" s="136"/>
      <c r="CD708" s="136"/>
      <c r="CE708" s="136"/>
      <c r="CF708" s="211"/>
      <c r="CG708" s="136"/>
      <c r="CH708" s="136"/>
      <c r="CI708" s="136"/>
      <c r="CJ708" s="136"/>
      <c r="CK708" s="136"/>
      <c r="CL708" s="136"/>
      <c r="CM708" s="136"/>
      <c r="CN708" s="136"/>
      <c r="CO708" s="136"/>
      <c r="CP708" s="136"/>
      <c r="CQ708" s="136"/>
      <c r="CR708" s="136"/>
      <c r="CS708" s="136"/>
      <c r="CT708" s="136"/>
      <c r="CU708" s="136"/>
      <c r="CV708" s="136"/>
      <c r="CW708" s="136"/>
      <c r="CX708" s="136"/>
      <c r="CY708" s="136"/>
      <c r="CZ708" s="136"/>
      <c r="DA708" s="136"/>
      <c r="DB708" s="136"/>
      <c r="DC708" s="211"/>
      <c r="DD708" s="136"/>
      <c r="DE708" s="136"/>
      <c r="DF708" s="136"/>
      <c r="DG708" s="136"/>
      <c r="DH708" s="136"/>
      <c r="DI708" s="136"/>
      <c r="DJ708" s="136"/>
      <c r="DK708" s="136"/>
      <c r="DL708" s="136"/>
      <c r="DM708" s="136"/>
      <c r="DN708" s="136"/>
      <c r="DO708" s="136"/>
      <c r="DP708" s="136"/>
      <c r="DQ708" s="136"/>
      <c r="DR708" s="136"/>
      <c r="DS708" s="136"/>
      <c r="DT708" s="136"/>
      <c r="DU708" s="136"/>
      <c r="DV708" s="136"/>
      <c r="DW708" s="136"/>
      <c r="DX708" s="136"/>
    </row>
    <row r="709" spans="1:128" ht="12.75" customHeight="1">
      <c r="A709" s="136"/>
      <c r="B709" s="136"/>
      <c r="C709" s="136"/>
      <c r="D709" s="136"/>
      <c r="E709" s="136"/>
      <c r="F709" s="136"/>
      <c r="G709" s="136"/>
      <c r="H709" s="136"/>
      <c r="I709" s="136"/>
      <c r="J709" s="136"/>
      <c r="K709" s="136"/>
      <c r="L709" s="136"/>
      <c r="M709" s="136"/>
      <c r="N709" s="136"/>
      <c r="O709" s="136"/>
      <c r="P709" s="136"/>
      <c r="Q709" s="136"/>
      <c r="R709" s="136"/>
      <c r="S709" s="136"/>
      <c r="T709" s="136"/>
      <c r="U709" s="136"/>
      <c r="V709" s="136"/>
      <c r="W709" s="136"/>
      <c r="X709" s="136"/>
      <c r="Y709" s="136"/>
      <c r="Z709" s="136"/>
      <c r="AA709" s="136"/>
      <c r="AB709" s="136"/>
      <c r="AC709" s="136"/>
      <c r="AD709" s="136"/>
      <c r="AE709" s="136"/>
      <c r="AF709" s="136"/>
      <c r="AG709" s="136"/>
      <c r="AH709" s="136"/>
      <c r="AI709" s="136"/>
      <c r="AJ709" s="136"/>
      <c r="AK709" s="136"/>
      <c r="AL709" s="136"/>
      <c r="AM709" s="136"/>
      <c r="AN709" s="136"/>
      <c r="AO709" s="136"/>
      <c r="AP709" s="136"/>
      <c r="AQ709" s="136"/>
      <c r="AR709" s="211"/>
      <c r="AS709" s="136"/>
      <c r="AT709" s="136"/>
      <c r="AU709" s="136"/>
      <c r="AV709" s="136"/>
      <c r="AW709" s="136"/>
      <c r="AX709" s="136"/>
      <c r="AY709" s="136"/>
      <c r="AZ709" s="136"/>
      <c r="BA709" s="136"/>
      <c r="BB709" s="136"/>
      <c r="BC709" s="136"/>
      <c r="BD709" s="136"/>
      <c r="BE709" s="136"/>
      <c r="BF709" s="136"/>
      <c r="BG709" s="136"/>
      <c r="BH709" s="136"/>
      <c r="BI709" s="136"/>
      <c r="BJ709" s="136"/>
      <c r="BK709" s="136"/>
      <c r="BL709" s="136"/>
      <c r="BM709" s="136"/>
      <c r="BN709" s="136"/>
      <c r="BO709" s="136"/>
      <c r="BP709" s="136"/>
      <c r="BQ709" s="136"/>
      <c r="BR709" s="136"/>
      <c r="BS709" s="136"/>
      <c r="BT709" s="136"/>
      <c r="BU709" s="136"/>
      <c r="BV709" s="136"/>
      <c r="BW709" s="136"/>
      <c r="BX709" s="136"/>
      <c r="BY709" s="136"/>
      <c r="BZ709" s="136"/>
      <c r="CA709" s="136"/>
      <c r="CB709" s="136"/>
      <c r="CC709" s="136"/>
      <c r="CD709" s="136"/>
      <c r="CE709" s="136"/>
      <c r="CF709" s="211"/>
      <c r="CG709" s="136"/>
      <c r="CH709" s="136"/>
      <c r="CI709" s="136"/>
      <c r="CJ709" s="136"/>
      <c r="CK709" s="136"/>
      <c r="CL709" s="136"/>
      <c r="CM709" s="136"/>
      <c r="CN709" s="136"/>
      <c r="CO709" s="136"/>
      <c r="CP709" s="136"/>
      <c r="CQ709" s="136"/>
      <c r="CR709" s="136"/>
      <c r="CS709" s="136"/>
      <c r="CT709" s="136"/>
      <c r="CU709" s="136"/>
      <c r="CV709" s="136"/>
      <c r="CW709" s="136"/>
      <c r="CX709" s="136"/>
      <c r="CY709" s="136"/>
      <c r="CZ709" s="136"/>
      <c r="DA709" s="136"/>
      <c r="DB709" s="136"/>
      <c r="DC709" s="211"/>
      <c r="DD709" s="136"/>
      <c r="DE709" s="136"/>
      <c r="DF709" s="136"/>
      <c r="DG709" s="136"/>
      <c r="DH709" s="136"/>
      <c r="DI709" s="136"/>
      <c r="DJ709" s="136"/>
      <c r="DK709" s="136"/>
      <c r="DL709" s="136"/>
      <c r="DM709" s="136"/>
      <c r="DN709" s="136"/>
      <c r="DO709" s="136"/>
      <c r="DP709" s="136"/>
      <c r="DQ709" s="136"/>
      <c r="DR709" s="136"/>
      <c r="DS709" s="136"/>
      <c r="DT709" s="136"/>
      <c r="DU709" s="136"/>
      <c r="DV709" s="136"/>
      <c r="DW709" s="136"/>
      <c r="DX709" s="136"/>
    </row>
    <row r="710" spans="1:128" ht="12.75" customHeight="1">
      <c r="A710" s="136"/>
      <c r="B710" s="136"/>
      <c r="C710" s="136"/>
      <c r="D710" s="136"/>
      <c r="E710" s="136"/>
      <c r="F710" s="136"/>
      <c r="G710" s="136"/>
      <c r="H710" s="136"/>
      <c r="I710" s="136"/>
      <c r="J710" s="136"/>
      <c r="K710" s="136"/>
      <c r="L710" s="136"/>
      <c r="M710" s="136"/>
      <c r="N710" s="136"/>
      <c r="O710" s="136"/>
      <c r="P710" s="136"/>
      <c r="Q710" s="136"/>
      <c r="R710" s="136"/>
      <c r="S710" s="136"/>
      <c r="T710" s="136"/>
      <c r="U710" s="136"/>
      <c r="V710" s="136"/>
      <c r="W710" s="136"/>
      <c r="X710" s="136"/>
      <c r="Y710" s="136"/>
      <c r="Z710" s="136"/>
      <c r="AA710" s="136"/>
      <c r="AB710" s="136"/>
      <c r="AC710" s="136"/>
      <c r="AD710" s="136"/>
      <c r="AE710" s="136"/>
      <c r="AF710" s="136"/>
      <c r="AG710" s="136"/>
      <c r="AH710" s="136"/>
      <c r="AI710" s="136"/>
      <c r="AJ710" s="136"/>
      <c r="AK710" s="136"/>
      <c r="AL710" s="136"/>
      <c r="AM710" s="136"/>
      <c r="AN710" s="136"/>
      <c r="AO710" s="136"/>
      <c r="AP710" s="136"/>
      <c r="AQ710" s="136"/>
      <c r="AR710" s="211"/>
      <c r="AS710" s="136"/>
      <c r="AT710" s="136"/>
      <c r="AU710" s="136"/>
      <c r="AV710" s="136"/>
      <c r="AW710" s="136"/>
      <c r="AX710" s="136"/>
      <c r="AY710" s="136"/>
      <c r="AZ710" s="136"/>
      <c r="BA710" s="136"/>
      <c r="BB710" s="136"/>
      <c r="BC710" s="136"/>
      <c r="BD710" s="136"/>
      <c r="BE710" s="136"/>
      <c r="BF710" s="136"/>
      <c r="BG710" s="136"/>
      <c r="BH710" s="136"/>
      <c r="BI710" s="136"/>
      <c r="BJ710" s="136"/>
      <c r="BK710" s="136"/>
      <c r="BL710" s="136"/>
      <c r="BM710" s="136"/>
      <c r="BN710" s="136"/>
      <c r="BO710" s="136"/>
      <c r="BP710" s="136"/>
      <c r="BQ710" s="136"/>
      <c r="BR710" s="136"/>
      <c r="BS710" s="136"/>
      <c r="BT710" s="136"/>
      <c r="BU710" s="136"/>
      <c r="BV710" s="136"/>
      <c r="BW710" s="136"/>
      <c r="BX710" s="136"/>
      <c r="BY710" s="136"/>
      <c r="BZ710" s="136"/>
      <c r="CA710" s="136"/>
      <c r="CB710" s="136"/>
      <c r="CC710" s="136"/>
      <c r="CD710" s="136"/>
      <c r="CE710" s="136"/>
      <c r="CF710" s="211"/>
      <c r="CG710" s="136"/>
      <c r="CH710" s="136"/>
      <c r="CI710" s="136"/>
      <c r="CJ710" s="136"/>
      <c r="CK710" s="136"/>
      <c r="CL710" s="136"/>
      <c r="CM710" s="136"/>
      <c r="CN710" s="136"/>
      <c r="CO710" s="136"/>
      <c r="CP710" s="136"/>
      <c r="CQ710" s="136"/>
      <c r="CR710" s="136"/>
      <c r="CS710" s="136"/>
      <c r="CT710" s="136"/>
      <c r="CU710" s="136"/>
      <c r="CV710" s="136"/>
      <c r="CW710" s="136"/>
      <c r="CX710" s="136"/>
      <c r="CY710" s="136"/>
      <c r="CZ710" s="136"/>
      <c r="DA710" s="136"/>
      <c r="DB710" s="136"/>
      <c r="DC710" s="211"/>
      <c r="DD710" s="136"/>
      <c r="DE710" s="136"/>
      <c r="DF710" s="136"/>
      <c r="DG710" s="136"/>
      <c r="DH710" s="136"/>
      <c r="DI710" s="136"/>
      <c r="DJ710" s="136"/>
      <c r="DK710" s="136"/>
      <c r="DL710" s="136"/>
      <c r="DM710" s="136"/>
      <c r="DN710" s="136"/>
      <c r="DO710" s="136"/>
      <c r="DP710" s="136"/>
      <c r="DQ710" s="136"/>
      <c r="DR710" s="136"/>
      <c r="DS710" s="136"/>
      <c r="DT710" s="136"/>
      <c r="DU710" s="136"/>
      <c r="DV710" s="136"/>
      <c r="DW710" s="136"/>
      <c r="DX710" s="136"/>
    </row>
    <row r="711" spans="1:128" ht="12.75" customHeight="1">
      <c r="A711" s="136"/>
      <c r="B711" s="136"/>
      <c r="C711" s="136"/>
      <c r="D711" s="136"/>
      <c r="E711" s="136"/>
      <c r="F711" s="136"/>
      <c r="G711" s="136"/>
      <c r="H711" s="136"/>
      <c r="I711" s="136"/>
      <c r="J711" s="136"/>
      <c r="K711" s="136"/>
      <c r="L711" s="136"/>
      <c r="M711" s="136"/>
      <c r="N711" s="136"/>
      <c r="O711" s="136"/>
      <c r="P711" s="136"/>
      <c r="Q711" s="136"/>
      <c r="R711" s="136"/>
      <c r="S711" s="136"/>
      <c r="T711" s="136"/>
      <c r="U711" s="136"/>
      <c r="V711" s="136"/>
      <c r="W711" s="136"/>
      <c r="X711" s="136"/>
      <c r="Y711" s="136"/>
      <c r="Z711" s="136"/>
      <c r="AA711" s="136"/>
      <c r="AB711" s="136"/>
      <c r="AC711" s="136"/>
      <c r="AD711" s="136"/>
      <c r="AE711" s="136"/>
      <c r="AF711" s="136"/>
      <c r="AG711" s="136"/>
      <c r="AH711" s="136"/>
      <c r="AI711" s="136"/>
      <c r="AJ711" s="136"/>
      <c r="AK711" s="136"/>
      <c r="AL711" s="136"/>
      <c r="AM711" s="136"/>
      <c r="AN711" s="136"/>
      <c r="AO711" s="136"/>
      <c r="AP711" s="136"/>
      <c r="AQ711" s="136"/>
      <c r="AR711" s="211"/>
      <c r="AS711" s="136"/>
      <c r="AT711" s="136"/>
      <c r="AU711" s="136"/>
      <c r="AV711" s="136"/>
      <c r="AW711" s="136"/>
      <c r="AX711" s="136"/>
      <c r="AY711" s="136"/>
      <c r="AZ711" s="136"/>
      <c r="BA711" s="136"/>
      <c r="BB711" s="136"/>
      <c r="BC711" s="136"/>
      <c r="BD711" s="136"/>
      <c r="BE711" s="136"/>
      <c r="BF711" s="136"/>
      <c r="BG711" s="136"/>
      <c r="BH711" s="136"/>
      <c r="BI711" s="136"/>
      <c r="BJ711" s="136"/>
      <c r="BK711" s="136"/>
      <c r="BL711" s="136"/>
      <c r="BM711" s="136"/>
      <c r="BN711" s="136"/>
      <c r="BO711" s="136"/>
      <c r="BP711" s="136"/>
      <c r="BQ711" s="136"/>
      <c r="BR711" s="136"/>
      <c r="BS711" s="136"/>
      <c r="BT711" s="136"/>
      <c r="BU711" s="136"/>
      <c r="BV711" s="136"/>
      <c r="BW711" s="136"/>
      <c r="BX711" s="136"/>
      <c r="BY711" s="136"/>
      <c r="BZ711" s="136"/>
      <c r="CA711" s="136"/>
      <c r="CB711" s="136"/>
      <c r="CC711" s="136"/>
      <c r="CD711" s="136"/>
      <c r="CE711" s="136"/>
      <c r="CF711" s="211"/>
      <c r="CG711" s="136"/>
      <c r="CH711" s="136"/>
      <c r="CI711" s="136"/>
      <c r="CJ711" s="136"/>
      <c r="CK711" s="136"/>
      <c r="CL711" s="136"/>
      <c r="CM711" s="136"/>
      <c r="CN711" s="136"/>
      <c r="CO711" s="136"/>
      <c r="CP711" s="136"/>
      <c r="CQ711" s="136"/>
      <c r="CR711" s="136"/>
      <c r="CS711" s="136"/>
      <c r="CT711" s="136"/>
      <c r="CU711" s="136"/>
      <c r="CV711" s="136"/>
      <c r="CW711" s="136"/>
      <c r="CX711" s="136"/>
      <c r="CY711" s="136"/>
      <c r="CZ711" s="136"/>
      <c r="DA711" s="136"/>
      <c r="DB711" s="136"/>
      <c r="DC711" s="211"/>
      <c r="DD711" s="136"/>
      <c r="DE711" s="136"/>
      <c r="DF711" s="136"/>
      <c r="DG711" s="136"/>
      <c r="DH711" s="136"/>
      <c r="DI711" s="136"/>
      <c r="DJ711" s="136"/>
      <c r="DK711" s="136"/>
      <c r="DL711" s="136"/>
      <c r="DM711" s="136"/>
      <c r="DN711" s="136"/>
      <c r="DO711" s="136"/>
      <c r="DP711" s="136"/>
      <c r="DQ711" s="136"/>
      <c r="DR711" s="136"/>
      <c r="DS711" s="136"/>
      <c r="DT711" s="136"/>
      <c r="DU711" s="136"/>
      <c r="DV711" s="136"/>
      <c r="DW711" s="136"/>
      <c r="DX711" s="136"/>
    </row>
    <row r="712" spans="1:128" ht="12.75" customHeight="1">
      <c r="A712" s="136"/>
      <c r="B712" s="136"/>
      <c r="C712" s="136"/>
      <c r="D712" s="136"/>
      <c r="E712" s="136"/>
      <c r="F712" s="136"/>
      <c r="G712" s="136"/>
      <c r="H712" s="136"/>
      <c r="I712" s="136"/>
      <c r="J712" s="136"/>
      <c r="K712" s="136"/>
      <c r="L712" s="136"/>
      <c r="M712" s="136"/>
      <c r="N712" s="136"/>
      <c r="O712" s="136"/>
      <c r="P712" s="136"/>
      <c r="Q712" s="136"/>
      <c r="R712" s="136"/>
      <c r="S712" s="136"/>
      <c r="T712" s="136"/>
      <c r="U712" s="136"/>
      <c r="V712" s="136"/>
      <c r="W712" s="136"/>
      <c r="X712" s="136"/>
      <c r="Y712" s="136"/>
      <c r="Z712" s="136"/>
      <c r="AA712" s="136"/>
      <c r="AB712" s="136"/>
      <c r="AC712" s="136"/>
      <c r="AD712" s="136"/>
      <c r="AE712" s="136"/>
      <c r="AF712" s="136"/>
      <c r="AG712" s="136"/>
      <c r="AH712" s="136"/>
      <c r="AI712" s="136"/>
      <c r="AJ712" s="136"/>
      <c r="AK712" s="136"/>
      <c r="AL712" s="136"/>
      <c r="AM712" s="136"/>
      <c r="AN712" s="136"/>
      <c r="AO712" s="136"/>
      <c r="AP712" s="136"/>
      <c r="AQ712" s="136"/>
      <c r="AR712" s="211"/>
      <c r="AS712" s="136"/>
      <c r="AT712" s="136"/>
      <c r="AU712" s="136"/>
      <c r="AV712" s="136"/>
      <c r="AW712" s="136"/>
      <c r="AX712" s="136"/>
      <c r="AY712" s="136"/>
      <c r="AZ712" s="136"/>
      <c r="BA712" s="136"/>
      <c r="BB712" s="136"/>
      <c r="BC712" s="136"/>
      <c r="BD712" s="136"/>
      <c r="BE712" s="136"/>
      <c r="BF712" s="136"/>
      <c r="BG712" s="136"/>
      <c r="BH712" s="136"/>
      <c r="BI712" s="136"/>
      <c r="BJ712" s="136"/>
      <c r="BK712" s="136"/>
      <c r="BL712" s="136"/>
      <c r="BM712" s="136"/>
      <c r="BN712" s="136"/>
      <c r="BO712" s="136"/>
      <c r="BP712" s="136"/>
      <c r="BQ712" s="136"/>
      <c r="BR712" s="136"/>
      <c r="BS712" s="136"/>
      <c r="BT712" s="136"/>
      <c r="BU712" s="136"/>
      <c r="BV712" s="136"/>
      <c r="BW712" s="136"/>
      <c r="BX712" s="136"/>
      <c r="BY712" s="136"/>
      <c r="BZ712" s="136"/>
      <c r="CA712" s="136"/>
      <c r="CB712" s="136"/>
      <c r="CC712" s="136"/>
      <c r="CD712" s="136"/>
      <c r="CE712" s="136"/>
      <c r="CF712" s="211"/>
      <c r="CG712" s="136"/>
      <c r="CH712" s="136"/>
      <c r="CI712" s="136"/>
      <c r="CJ712" s="136"/>
      <c r="CK712" s="136"/>
      <c r="CL712" s="136"/>
      <c r="CM712" s="136"/>
      <c r="CN712" s="136"/>
      <c r="CO712" s="136"/>
      <c r="CP712" s="136"/>
      <c r="CQ712" s="136"/>
      <c r="CR712" s="136"/>
      <c r="CS712" s="136"/>
      <c r="CT712" s="136"/>
      <c r="CU712" s="136"/>
      <c r="CV712" s="136"/>
      <c r="CW712" s="136"/>
      <c r="CX712" s="136"/>
      <c r="CY712" s="136"/>
      <c r="CZ712" s="136"/>
      <c r="DA712" s="136"/>
      <c r="DB712" s="136"/>
      <c r="DC712" s="211"/>
      <c r="DD712" s="136"/>
      <c r="DE712" s="136"/>
      <c r="DF712" s="136"/>
      <c r="DG712" s="136"/>
      <c r="DH712" s="136"/>
      <c r="DI712" s="136"/>
      <c r="DJ712" s="136"/>
      <c r="DK712" s="136"/>
      <c r="DL712" s="136"/>
      <c r="DM712" s="136"/>
      <c r="DN712" s="136"/>
      <c r="DO712" s="136"/>
      <c r="DP712" s="136"/>
      <c r="DQ712" s="136"/>
      <c r="DR712" s="136"/>
      <c r="DS712" s="136"/>
      <c r="DT712" s="136"/>
      <c r="DU712" s="136"/>
      <c r="DV712" s="136"/>
      <c r="DW712" s="136"/>
      <c r="DX712" s="136"/>
    </row>
    <row r="713" spans="1:128" ht="12.75" customHeight="1">
      <c r="A713" s="136"/>
      <c r="B713" s="136"/>
      <c r="C713" s="136"/>
      <c r="D713" s="136"/>
      <c r="E713" s="136"/>
      <c r="F713" s="136"/>
      <c r="G713" s="136"/>
      <c r="H713" s="136"/>
      <c r="I713" s="136"/>
      <c r="J713" s="136"/>
      <c r="K713" s="136"/>
      <c r="L713" s="136"/>
      <c r="M713" s="136"/>
      <c r="N713" s="136"/>
      <c r="O713" s="136"/>
      <c r="P713" s="136"/>
      <c r="Q713" s="136"/>
      <c r="R713" s="136"/>
      <c r="S713" s="136"/>
      <c r="T713" s="136"/>
      <c r="U713" s="136"/>
      <c r="V713" s="136"/>
      <c r="W713" s="136"/>
      <c r="X713" s="136"/>
      <c r="Y713" s="136"/>
      <c r="Z713" s="136"/>
      <c r="AA713" s="136"/>
      <c r="AB713" s="136"/>
      <c r="AC713" s="136"/>
      <c r="AD713" s="136"/>
      <c r="AE713" s="136"/>
      <c r="AF713" s="136"/>
      <c r="AG713" s="136"/>
      <c r="AH713" s="136"/>
      <c r="AI713" s="136"/>
      <c r="AJ713" s="136"/>
      <c r="AK713" s="136"/>
      <c r="AL713" s="136"/>
      <c r="AM713" s="136"/>
      <c r="AN713" s="136"/>
      <c r="AO713" s="136"/>
      <c r="AP713" s="136"/>
      <c r="AQ713" s="136"/>
      <c r="AR713" s="211"/>
      <c r="AS713" s="136"/>
      <c r="AT713" s="136"/>
      <c r="AU713" s="136"/>
      <c r="AV713" s="136"/>
      <c r="AW713" s="136"/>
      <c r="AX713" s="136"/>
      <c r="AY713" s="136"/>
      <c r="AZ713" s="136"/>
      <c r="BA713" s="136"/>
      <c r="BB713" s="136"/>
      <c r="BC713" s="136"/>
      <c r="BD713" s="136"/>
      <c r="BE713" s="136"/>
      <c r="BF713" s="136"/>
      <c r="BG713" s="136"/>
      <c r="BH713" s="136"/>
      <c r="BI713" s="136"/>
      <c r="BJ713" s="136"/>
      <c r="BK713" s="136"/>
      <c r="BL713" s="136"/>
      <c r="BM713" s="136"/>
      <c r="BN713" s="136"/>
      <c r="BO713" s="136"/>
      <c r="BP713" s="136"/>
      <c r="BQ713" s="136"/>
      <c r="BR713" s="136"/>
      <c r="BS713" s="136"/>
      <c r="BT713" s="136"/>
      <c r="BU713" s="136"/>
      <c r="BV713" s="136"/>
      <c r="BW713" s="136"/>
      <c r="BX713" s="136"/>
      <c r="BY713" s="136"/>
      <c r="BZ713" s="136"/>
      <c r="CA713" s="136"/>
      <c r="CB713" s="136"/>
      <c r="CC713" s="136"/>
      <c r="CD713" s="136"/>
      <c r="CE713" s="136"/>
      <c r="CF713" s="211"/>
      <c r="CG713" s="136"/>
      <c r="CH713" s="136"/>
      <c r="CI713" s="136"/>
      <c r="CJ713" s="136"/>
      <c r="CK713" s="136"/>
      <c r="CL713" s="136"/>
      <c r="CM713" s="136"/>
      <c r="CN713" s="136"/>
      <c r="CO713" s="136"/>
      <c r="CP713" s="136"/>
      <c r="CQ713" s="136"/>
      <c r="CR713" s="136"/>
      <c r="CS713" s="136"/>
      <c r="CT713" s="136"/>
      <c r="CU713" s="136"/>
      <c r="CV713" s="136"/>
      <c r="CW713" s="136"/>
      <c r="CX713" s="136"/>
      <c r="CY713" s="136"/>
      <c r="CZ713" s="136"/>
      <c r="DA713" s="136"/>
      <c r="DB713" s="136"/>
      <c r="DC713" s="211"/>
      <c r="DD713" s="136"/>
      <c r="DE713" s="136"/>
      <c r="DF713" s="136"/>
      <c r="DG713" s="136"/>
      <c r="DH713" s="136"/>
      <c r="DI713" s="136"/>
      <c r="DJ713" s="136"/>
      <c r="DK713" s="136"/>
      <c r="DL713" s="136"/>
      <c r="DM713" s="136"/>
      <c r="DN713" s="136"/>
      <c r="DO713" s="136"/>
      <c r="DP713" s="136"/>
      <c r="DQ713" s="136"/>
      <c r="DR713" s="136"/>
      <c r="DS713" s="136"/>
      <c r="DT713" s="136"/>
      <c r="DU713" s="136"/>
      <c r="DV713" s="136"/>
      <c r="DW713" s="136"/>
      <c r="DX713" s="136"/>
    </row>
    <row r="714" spans="1:128" ht="12.75" customHeight="1">
      <c r="A714" s="136"/>
      <c r="B714" s="136"/>
      <c r="C714" s="136"/>
      <c r="D714" s="136"/>
      <c r="E714" s="136"/>
      <c r="F714" s="136"/>
      <c r="G714" s="136"/>
      <c r="H714" s="136"/>
      <c r="I714" s="136"/>
      <c r="J714" s="136"/>
      <c r="K714" s="136"/>
      <c r="L714" s="136"/>
      <c r="M714" s="136"/>
      <c r="N714" s="136"/>
      <c r="O714" s="136"/>
      <c r="P714" s="136"/>
      <c r="Q714" s="136"/>
      <c r="R714" s="136"/>
      <c r="S714" s="136"/>
      <c r="T714" s="136"/>
      <c r="U714" s="136"/>
      <c r="V714" s="136"/>
      <c r="W714" s="136"/>
      <c r="X714" s="136"/>
      <c r="Y714" s="136"/>
      <c r="Z714" s="136"/>
      <c r="AA714" s="136"/>
      <c r="AB714" s="136"/>
      <c r="AC714" s="136"/>
      <c r="AD714" s="136"/>
      <c r="AE714" s="136"/>
      <c r="AF714" s="136"/>
      <c r="AG714" s="136"/>
      <c r="AH714" s="136"/>
      <c r="AI714" s="136"/>
      <c r="AJ714" s="136"/>
      <c r="AK714" s="136"/>
      <c r="AL714" s="136"/>
      <c r="AM714" s="136"/>
      <c r="AN714" s="136"/>
      <c r="AO714" s="136"/>
      <c r="AP714" s="136"/>
      <c r="AQ714" s="136"/>
      <c r="AR714" s="211"/>
      <c r="AS714" s="136"/>
      <c r="AT714" s="136"/>
      <c r="AU714" s="136"/>
      <c r="AV714" s="136"/>
      <c r="AW714" s="136"/>
      <c r="AX714" s="136"/>
      <c r="AY714" s="136"/>
      <c r="AZ714" s="136"/>
      <c r="BA714" s="136"/>
      <c r="BB714" s="136"/>
      <c r="BC714" s="136"/>
      <c r="BD714" s="136"/>
      <c r="BE714" s="136"/>
      <c r="BF714" s="136"/>
      <c r="BG714" s="136"/>
      <c r="BH714" s="136"/>
      <c r="BI714" s="136"/>
      <c r="BJ714" s="136"/>
      <c r="BK714" s="136"/>
      <c r="BL714" s="136"/>
      <c r="BM714" s="136"/>
      <c r="BN714" s="136"/>
      <c r="BO714" s="136"/>
      <c r="BP714" s="136"/>
      <c r="BQ714" s="136"/>
      <c r="BR714" s="136"/>
      <c r="BS714" s="136"/>
      <c r="BT714" s="136"/>
      <c r="BU714" s="136"/>
      <c r="BV714" s="136"/>
      <c r="BW714" s="136"/>
      <c r="BX714" s="136"/>
      <c r="BY714" s="136"/>
      <c r="BZ714" s="136"/>
      <c r="CA714" s="136"/>
      <c r="CB714" s="136"/>
      <c r="CC714" s="136"/>
      <c r="CD714" s="136"/>
      <c r="CE714" s="136"/>
      <c r="CF714" s="211"/>
      <c r="CG714" s="136"/>
      <c r="CH714" s="136"/>
      <c r="CI714" s="136"/>
      <c r="CJ714" s="136"/>
      <c r="CK714" s="136"/>
      <c r="CL714" s="136"/>
      <c r="CM714" s="136"/>
      <c r="CN714" s="136"/>
      <c r="CO714" s="136"/>
      <c r="CP714" s="136"/>
      <c r="CQ714" s="136"/>
      <c r="CR714" s="136"/>
      <c r="CS714" s="136"/>
      <c r="CT714" s="136"/>
      <c r="CU714" s="136"/>
      <c r="CV714" s="136"/>
      <c r="CW714" s="136"/>
      <c r="CX714" s="136"/>
      <c r="CY714" s="136"/>
      <c r="CZ714" s="136"/>
      <c r="DA714" s="136"/>
      <c r="DB714" s="136"/>
      <c r="DC714" s="211"/>
      <c r="DD714" s="136"/>
      <c r="DE714" s="136"/>
      <c r="DF714" s="136"/>
      <c r="DG714" s="136"/>
      <c r="DH714" s="136"/>
      <c r="DI714" s="136"/>
      <c r="DJ714" s="136"/>
      <c r="DK714" s="136"/>
      <c r="DL714" s="136"/>
      <c r="DM714" s="136"/>
      <c r="DN714" s="136"/>
      <c r="DO714" s="136"/>
      <c r="DP714" s="136"/>
      <c r="DQ714" s="136"/>
      <c r="DR714" s="136"/>
      <c r="DS714" s="136"/>
      <c r="DT714" s="136"/>
      <c r="DU714" s="136"/>
      <c r="DV714" s="136"/>
      <c r="DW714" s="136"/>
      <c r="DX714" s="136"/>
    </row>
    <row r="715" spans="1:128" ht="12.75" customHeight="1">
      <c r="A715" s="136"/>
      <c r="B715" s="136"/>
      <c r="C715" s="136"/>
      <c r="D715" s="136"/>
      <c r="E715" s="136"/>
      <c r="F715" s="136"/>
      <c r="G715" s="136"/>
      <c r="H715" s="136"/>
      <c r="I715" s="136"/>
      <c r="J715" s="136"/>
      <c r="K715" s="136"/>
      <c r="L715" s="136"/>
      <c r="M715" s="136"/>
      <c r="N715" s="136"/>
      <c r="O715" s="136"/>
      <c r="P715" s="136"/>
      <c r="Q715" s="136"/>
      <c r="R715" s="136"/>
      <c r="S715" s="136"/>
      <c r="T715" s="136"/>
      <c r="U715" s="136"/>
      <c r="V715" s="136"/>
      <c r="W715" s="136"/>
      <c r="X715" s="136"/>
      <c r="Y715" s="136"/>
      <c r="Z715" s="136"/>
      <c r="AA715" s="136"/>
      <c r="AB715" s="136"/>
      <c r="AC715" s="136"/>
      <c r="AD715" s="136"/>
      <c r="AE715" s="136"/>
      <c r="AF715" s="136"/>
      <c r="AG715" s="136"/>
      <c r="AH715" s="136"/>
      <c r="AI715" s="136"/>
      <c r="AJ715" s="136"/>
      <c r="AK715" s="136"/>
      <c r="AL715" s="136"/>
      <c r="AM715" s="136"/>
      <c r="AN715" s="136"/>
      <c r="AO715" s="136"/>
      <c r="AP715" s="136"/>
      <c r="AQ715" s="136"/>
      <c r="AR715" s="211"/>
      <c r="AS715" s="136"/>
      <c r="AT715" s="136"/>
      <c r="AU715" s="136"/>
      <c r="AV715" s="136"/>
      <c r="AW715" s="136"/>
      <c r="AX715" s="136"/>
      <c r="AY715" s="136"/>
      <c r="AZ715" s="136"/>
      <c r="BA715" s="136"/>
      <c r="BB715" s="136"/>
      <c r="BC715" s="136"/>
      <c r="BD715" s="136"/>
      <c r="BE715" s="136"/>
      <c r="BF715" s="136"/>
      <c r="BG715" s="136"/>
      <c r="BH715" s="136"/>
      <c r="BI715" s="136"/>
      <c r="BJ715" s="136"/>
      <c r="BK715" s="136"/>
      <c r="BL715" s="136"/>
      <c r="BM715" s="136"/>
      <c r="BN715" s="136"/>
      <c r="BO715" s="136"/>
      <c r="BP715" s="136"/>
      <c r="BQ715" s="136"/>
      <c r="BR715" s="136"/>
      <c r="BS715" s="136"/>
      <c r="BT715" s="136"/>
      <c r="BU715" s="136"/>
      <c r="BV715" s="136"/>
      <c r="BW715" s="136"/>
      <c r="BX715" s="136"/>
      <c r="BY715" s="136"/>
      <c r="BZ715" s="136"/>
      <c r="CA715" s="136"/>
      <c r="CB715" s="136"/>
      <c r="CC715" s="136"/>
      <c r="CD715" s="136"/>
      <c r="CE715" s="136"/>
      <c r="CF715" s="211"/>
      <c r="CG715" s="136"/>
      <c r="CH715" s="136"/>
      <c r="CI715" s="136"/>
      <c r="CJ715" s="136"/>
      <c r="CK715" s="136"/>
      <c r="CL715" s="136"/>
      <c r="CM715" s="136"/>
      <c r="CN715" s="136"/>
      <c r="CO715" s="136"/>
      <c r="CP715" s="136"/>
      <c r="CQ715" s="136"/>
      <c r="CR715" s="136"/>
      <c r="CS715" s="136"/>
      <c r="CT715" s="136"/>
      <c r="CU715" s="136"/>
      <c r="CV715" s="136"/>
      <c r="CW715" s="136"/>
      <c r="CX715" s="136"/>
      <c r="CY715" s="136"/>
      <c r="CZ715" s="136"/>
      <c r="DA715" s="136"/>
      <c r="DB715" s="136"/>
      <c r="DC715" s="211"/>
      <c r="DD715" s="136"/>
      <c r="DE715" s="136"/>
      <c r="DF715" s="136"/>
      <c r="DG715" s="136"/>
      <c r="DH715" s="136"/>
      <c r="DI715" s="136"/>
      <c r="DJ715" s="136"/>
      <c r="DK715" s="136"/>
      <c r="DL715" s="136"/>
      <c r="DM715" s="136"/>
      <c r="DN715" s="136"/>
      <c r="DO715" s="136"/>
      <c r="DP715" s="136"/>
      <c r="DQ715" s="136"/>
      <c r="DR715" s="136"/>
      <c r="DS715" s="136"/>
      <c r="DT715" s="136"/>
      <c r="DU715" s="136"/>
      <c r="DV715" s="136"/>
      <c r="DW715" s="136"/>
      <c r="DX715" s="136"/>
    </row>
    <row r="716" spans="1:128" ht="12.75" customHeight="1">
      <c r="A716" s="136"/>
      <c r="B716" s="136"/>
      <c r="C716" s="136"/>
      <c r="D716" s="136"/>
      <c r="E716" s="136"/>
      <c r="F716" s="136"/>
      <c r="G716" s="136"/>
      <c r="H716" s="136"/>
      <c r="I716" s="136"/>
      <c r="J716" s="136"/>
      <c r="K716" s="136"/>
      <c r="L716" s="136"/>
      <c r="M716" s="136"/>
      <c r="N716" s="136"/>
      <c r="O716" s="136"/>
      <c r="P716" s="136"/>
      <c r="Q716" s="136"/>
      <c r="R716" s="136"/>
      <c r="S716" s="136"/>
      <c r="T716" s="136"/>
      <c r="U716" s="136"/>
      <c r="V716" s="136"/>
      <c r="W716" s="136"/>
      <c r="X716" s="136"/>
      <c r="Y716" s="136"/>
      <c r="Z716" s="136"/>
      <c r="AA716" s="136"/>
      <c r="AB716" s="136"/>
      <c r="AC716" s="136"/>
      <c r="AD716" s="136"/>
      <c r="AE716" s="136"/>
      <c r="AF716" s="136"/>
      <c r="AG716" s="136"/>
      <c r="AH716" s="136"/>
      <c r="AI716" s="136"/>
      <c r="AJ716" s="136"/>
      <c r="AK716" s="136"/>
      <c r="AL716" s="136"/>
      <c r="AM716" s="136"/>
      <c r="AN716" s="136"/>
      <c r="AO716" s="136"/>
      <c r="AP716" s="136"/>
      <c r="AQ716" s="136"/>
      <c r="AR716" s="211"/>
      <c r="AS716" s="136"/>
      <c r="AT716" s="136"/>
      <c r="AU716" s="136"/>
      <c r="AV716" s="136"/>
      <c r="AW716" s="136"/>
      <c r="AX716" s="136"/>
      <c r="AY716" s="136"/>
      <c r="AZ716" s="136"/>
      <c r="BA716" s="136"/>
      <c r="BB716" s="136"/>
      <c r="BC716" s="136"/>
      <c r="BD716" s="136"/>
      <c r="BE716" s="136"/>
      <c r="BF716" s="136"/>
      <c r="BG716" s="136"/>
      <c r="BH716" s="136"/>
      <c r="BI716" s="136"/>
      <c r="BJ716" s="136"/>
      <c r="BK716" s="136"/>
      <c r="BL716" s="136"/>
      <c r="BM716" s="136"/>
      <c r="BN716" s="136"/>
      <c r="BO716" s="136"/>
      <c r="BP716" s="136"/>
      <c r="BQ716" s="136"/>
      <c r="BR716" s="136"/>
      <c r="BS716" s="136"/>
      <c r="BT716" s="136"/>
      <c r="BU716" s="136"/>
      <c r="BV716" s="136"/>
      <c r="BW716" s="136"/>
      <c r="BX716" s="136"/>
      <c r="BY716" s="136"/>
      <c r="BZ716" s="136"/>
      <c r="CA716" s="136"/>
      <c r="CB716" s="136"/>
      <c r="CC716" s="136"/>
      <c r="CD716" s="136"/>
      <c r="CE716" s="136"/>
      <c r="CF716" s="211"/>
      <c r="CG716" s="136"/>
      <c r="CH716" s="136"/>
      <c r="CI716" s="136"/>
      <c r="CJ716" s="136"/>
      <c r="CK716" s="136"/>
      <c r="CL716" s="136"/>
      <c r="CM716" s="136"/>
      <c r="CN716" s="136"/>
      <c r="CO716" s="136"/>
      <c r="CP716" s="136"/>
      <c r="CQ716" s="136"/>
      <c r="CR716" s="136"/>
      <c r="CS716" s="136"/>
      <c r="CT716" s="136"/>
      <c r="CU716" s="136"/>
      <c r="CV716" s="136"/>
      <c r="CW716" s="136"/>
      <c r="CX716" s="136"/>
      <c r="CY716" s="136"/>
      <c r="CZ716" s="136"/>
      <c r="DA716" s="136"/>
      <c r="DB716" s="136"/>
      <c r="DC716" s="211"/>
      <c r="DD716" s="136"/>
      <c r="DE716" s="136"/>
      <c r="DF716" s="136"/>
      <c r="DG716" s="136"/>
      <c r="DH716" s="136"/>
      <c r="DI716" s="136"/>
      <c r="DJ716" s="136"/>
      <c r="DK716" s="136"/>
      <c r="DL716" s="136"/>
      <c r="DM716" s="136"/>
      <c r="DN716" s="136"/>
      <c r="DO716" s="136"/>
      <c r="DP716" s="136"/>
      <c r="DQ716" s="136"/>
      <c r="DR716" s="136"/>
      <c r="DS716" s="136"/>
      <c r="DT716" s="136"/>
      <c r="DU716" s="136"/>
      <c r="DV716" s="136"/>
      <c r="DW716" s="136"/>
      <c r="DX716" s="136"/>
    </row>
    <row r="717" spans="1:128" ht="12.75" customHeight="1">
      <c r="A717" s="136"/>
      <c r="B717" s="136"/>
      <c r="C717" s="136"/>
      <c r="D717" s="136"/>
      <c r="E717" s="136"/>
      <c r="F717" s="136"/>
      <c r="G717" s="136"/>
      <c r="H717" s="136"/>
      <c r="I717" s="136"/>
      <c r="J717" s="136"/>
      <c r="K717" s="136"/>
      <c r="L717" s="136"/>
      <c r="M717" s="136"/>
      <c r="N717" s="136"/>
      <c r="O717" s="136"/>
      <c r="P717" s="136"/>
      <c r="Q717" s="136"/>
      <c r="R717" s="136"/>
      <c r="S717" s="136"/>
      <c r="T717" s="136"/>
      <c r="U717" s="136"/>
      <c r="V717" s="136"/>
      <c r="W717" s="136"/>
      <c r="X717" s="136"/>
      <c r="Y717" s="136"/>
      <c r="Z717" s="136"/>
      <c r="AA717" s="136"/>
      <c r="AB717" s="136"/>
      <c r="AC717" s="136"/>
      <c r="AD717" s="136"/>
      <c r="AE717" s="136"/>
      <c r="AF717" s="136"/>
      <c r="AG717" s="136"/>
      <c r="AH717" s="136"/>
      <c r="AI717" s="136"/>
      <c r="AJ717" s="136"/>
      <c r="AK717" s="136"/>
      <c r="AL717" s="136"/>
      <c r="AM717" s="136"/>
      <c r="AN717" s="136"/>
      <c r="AO717" s="136"/>
      <c r="AP717" s="136"/>
      <c r="AQ717" s="136"/>
      <c r="AR717" s="211"/>
      <c r="AS717" s="136"/>
      <c r="AT717" s="136"/>
      <c r="AU717" s="136"/>
      <c r="AV717" s="136"/>
      <c r="AW717" s="136"/>
      <c r="AX717" s="136"/>
      <c r="AY717" s="136"/>
      <c r="AZ717" s="136"/>
      <c r="BA717" s="136"/>
      <c r="BB717" s="136"/>
      <c r="BC717" s="136"/>
      <c r="BD717" s="136"/>
      <c r="BE717" s="136"/>
      <c r="BF717" s="136"/>
      <c r="BG717" s="136"/>
      <c r="BH717" s="136"/>
      <c r="BI717" s="136"/>
      <c r="BJ717" s="136"/>
      <c r="BK717" s="136"/>
      <c r="BL717" s="136"/>
      <c r="BM717" s="136"/>
      <c r="BN717" s="136"/>
      <c r="BO717" s="136"/>
      <c r="BP717" s="136"/>
      <c r="BQ717" s="136"/>
      <c r="BR717" s="136"/>
      <c r="BS717" s="136"/>
      <c r="BT717" s="136"/>
      <c r="BU717" s="136"/>
      <c r="BV717" s="136"/>
      <c r="BW717" s="136"/>
      <c r="BX717" s="136"/>
      <c r="BY717" s="136"/>
      <c r="BZ717" s="136"/>
      <c r="CA717" s="136"/>
      <c r="CB717" s="136"/>
      <c r="CC717" s="136"/>
      <c r="CD717" s="136"/>
      <c r="CE717" s="136"/>
      <c r="CF717" s="211"/>
      <c r="CG717" s="136"/>
      <c r="CH717" s="136"/>
      <c r="CI717" s="136"/>
      <c r="CJ717" s="136"/>
      <c r="CK717" s="136"/>
      <c r="CL717" s="136"/>
      <c r="CM717" s="136"/>
      <c r="CN717" s="136"/>
      <c r="CO717" s="136"/>
      <c r="CP717" s="136"/>
      <c r="CQ717" s="136"/>
      <c r="CR717" s="136"/>
      <c r="CS717" s="136"/>
      <c r="CT717" s="136"/>
      <c r="CU717" s="136"/>
      <c r="CV717" s="136"/>
      <c r="CW717" s="136"/>
      <c r="CX717" s="136"/>
      <c r="CY717" s="136"/>
      <c r="CZ717" s="136"/>
      <c r="DA717" s="136"/>
      <c r="DB717" s="136"/>
      <c r="DC717" s="211"/>
      <c r="DD717" s="136"/>
      <c r="DE717" s="136"/>
      <c r="DF717" s="136"/>
      <c r="DG717" s="136"/>
      <c r="DH717" s="136"/>
      <c r="DI717" s="136"/>
      <c r="DJ717" s="136"/>
      <c r="DK717" s="136"/>
      <c r="DL717" s="136"/>
      <c r="DM717" s="136"/>
      <c r="DN717" s="136"/>
      <c r="DO717" s="136"/>
      <c r="DP717" s="136"/>
      <c r="DQ717" s="136"/>
      <c r="DR717" s="136"/>
      <c r="DS717" s="136"/>
      <c r="DT717" s="136"/>
      <c r="DU717" s="136"/>
      <c r="DV717" s="136"/>
      <c r="DW717" s="136"/>
      <c r="DX717" s="136"/>
    </row>
    <row r="718" spans="1:128" ht="12.75" customHeight="1">
      <c r="A718" s="136"/>
      <c r="B718" s="136"/>
      <c r="C718" s="136"/>
      <c r="D718" s="136"/>
      <c r="E718" s="136"/>
      <c r="F718" s="136"/>
      <c r="G718" s="136"/>
      <c r="H718" s="136"/>
      <c r="I718" s="136"/>
      <c r="J718" s="136"/>
      <c r="K718" s="136"/>
      <c r="L718" s="136"/>
      <c r="M718" s="136"/>
      <c r="N718" s="136"/>
      <c r="O718" s="136"/>
      <c r="P718" s="136"/>
      <c r="Q718" s="136"/>
      <c r="R718" s="136"/>
      <c r="S718" s="136"/>
      <c r="T718" s="136"/>
      <c r="U718" s="136"/>
      <c r="V718" s="136"/>
      <c r="W718" s="136"/>
      <c r="X718" s="136"/>
      <c r="Y718" s="136"/>
      <c r="Z718" s="136"/>
      <c r="AA718" s="136"/>
      <c r="AB718" s="136"/>
      <c r="AC718" s="136"/>
      <c r="AD718" s="136"/>
      <c r="AE718" s="136"/>
      <c r="AF718" s="136"/>
      <c r="AG718" s="136"/>
      <c r="AH718" s="136"/>
      <c r="AI718" s="136"/>
      <c r="AJ718" s="136"/>
      <c r="AK718" s="136"/>
      <c r="AL718" s="136"/>
      <c r="AM718" s="136"/>
      <c r="AN718" s="136"/>
      <c r="AO718" s="136"/>
      <c r="AP718" s="136"/>
      <c r="AQ718" s="136"/>
      <c r="AR718" s="211"/>
      <c r="AS718" s="136"/>
      <c r="AT718" s="136"/>
      <c r="AU718" s="136"/>
      <c r="AV718" s="136"/>
      <c r="AW718" s="136"/>
      <c r="AX718" s="136"/>
      <c r="AY718" s="136"/>
      <c r="AZ718" s="136"/>
      <c r="BA718" s="136"/>
      <c r="BB718" s="136"/>
      <c r="BC718" s="136"/>
      <c r="BD718" s="136"/>
      <c r="BE718" s="136"/>
      <c r="BF718" s="136"/>
      <c r="BG718" s="136"/>
      <c r="BH718" s="136"/>
      <c r="BI718" s="136"/>
      <c r="BJ718" s="136"/>
      <c r="BK718" s="136"/>
      <c r="BL718" s="136"/>
      <c r="BM718" s="136"/>
      <c r="BN718" s="136"/>
      <c r="BO718" s="136"/>
      <c r="BP718" s="136"/>
      <c r="BQ718" s="136"/>
      <c r="BR718" s="136"/>
      <c r="BS718" s="136"/>
      <c r="BT718" s="136"/>
      <c r="BU718" s="136"/>
      <c r="BV718" s="136"/>
      <c r="BW718" s="136"/>
      <c r="BX718" s="136"/>
      <c r="BY718" s="136"/>
      <c r="BZ718" s="136"/>
      <c r="CA718" s="136"/>
      <c r="CB718" s="136"/>
      <c r="CC718" s="136"/>
      <c r="CD718" s="136"/>
      <c r="CE718" s="136"/>
      <c r="CF718" s="211"/>
      <c r="CG718" s="136"/>
      <c r="CH718" s="136"/>
      <c r="CI718" s="136"/>
      <c r="CJ718" s="136"/>
      <c r="CK718" s="136"/>
      <c r="CL718" s="136"/>
      <c r="CM718" s="136"/>
      <c r="CN718" s="136"/>
      <c r="CO718" s="136"/>
      <c r="CP718" s="136"/>
      <c r="CQ718" s="136"/>
      <c r="CR718" s="136"/>
      <c r="CS718" s="136"/>
      <c r="CT718" s="136"/>
      <c r="CU718" s="136"/>
      <c r="CV718" s="136"/>
      <c r="CW718" s="136"/>
      <c r="CX718" s="136"/>
      <c r="CY718" s="136"/>
      <c r="CZ718" s="136"/>
      <c r="DA718" s="136"/>
      <c r="DB718" s="136"/>
      <c r="DC718" s="211"/>
      <c r="DD718" s="136"/>
      <c r="DE718" s="136"/>
      <c r="DF718" s="136"/>
      <c r="DG718" s="136"/>
      <c r="DH718" s="136"/>
      <c r="DI718" s="136"/>
      <c r="DJ718" s="136"/>
      <c r="DK718" s="136"/>
      <c r="DL718" s="136"/>
      <c r="DM718" s="136"/>
      <c r="DN718" s="136"/>
      <c r="DO718" s="136"/>
      <c r="DP718" s="136"/>
      <c r="DQ718" s="136"/>
      <c r="DR718" s="136"/>
      <c r="DS718" s="136"/>
      <c r="DT718" s="136"/>
      <c r="DU718" s="136"/>
      <c r="DV718" s="136"/>
      <c r="DW718" s="136"/>
      <c r="DX718" s="136"/>
    </row>
    <row r="719" spans="1:128" ht="12.75" customHeight="1">
      <c r="A719" s="136"/>
      <c r="B719" s="136"/>
      <c r="C719" s="136"/>
      <c r="D719" s="136"/>
      <c r="E719" s="136"/>
      <c r="F719" s="136"/>
      <c r="G719" s="136"/>
      <c r="H719" s="136"/>
      <c r="I719" s="136"/>
      <c r="J719" s="136"/>
      <c r="K719" s="136"/>
      <c r="L719" s="136"/>
      <c r="M719" s="136"/>
      <c r="N719" s="136"/>
      <c r="O719" s="136"/>
      <c r="P719" s="136"/>
      <c r="Q719" s="136"/>
      <c r="R719" s="136"/>
      <c r="S719" s="136"/>
      <c r="T719" s="136"/>
      <c r="U719" s="136"/>
      <c r="V719" s="136"/>
      <c r="W719" s="136"/>
      <c r="X719" s="136"/>
      <c r="Y719" s="136"/>
      <c r="Z719" s="136"/>
      <c r="AA719" s="136"/>
      <c r="AB719" s="136"/>
      <c r="AC719" s="136"/>
      <c r="AD719" s="136"/>
      <c r="AE719" s="136"/>
      <c r="AF719" s="136"/>
      <c r="AG719" s="136"/>
      <c r="AH719" s="136"/>
      <c r="AI719" s="136"/>
      <c r="AJ719" s="136"/>
      <c r="AK719" s="136"/>
      <c r="AL719" s="136"/>
      <c r="AM719" s="136"/>
      <c r="AN719" s="136"/>
      <c r="AO719" s="136"/>
      <c r="AP719" s="136"/>
      <c r="AQ719" s="136"/>
      <c r="AR719" s="211"/>
      <c r="AS719" s="136"/>
      <c r="AT719" s="136"/>
      <c r="AU719" s="136"/>
      <c r="AV719" s="136"/>
      <c r="AW719" s="136"/>
      <c r="AX719" s="136"/>
      <c r="AY719" s="136"/>
      <c r="AZ719" s="136"/>
      <c r="BA719" s="136"/>
      <c r="BB719" s="136"/>
      <c r="BC719" s="136"/>
      <c r="BD719" s="136"/>
      <c r="BE719" s="136"/>
      <c r="BF719" s="136"/>
      <c r="BG719" s="136"/>
      <c r="BH719" s="136"/>
      <c r="BI719" s="136"/>
      <c r="BJ719" s="136"/>
      <c r="BK719" s="136"/>
      <c r="BL719" s="136"/>
      <c r="BM719" s="136"/>
      <c r="BN719" s="136"/>
      <c r="BO719" s="136"/>
      <c r="BP719" s="136"/>
      <c r="BQ719" s="136"/>
      <c r="BR719" s="136"/>
      <c r="BS719" s="136"/>
      <c r="BT719" s="136"/>
      <c r="BU719" s="136"/>
      <c r="BV719" s="136"/>
      <c r="BW719" s="136"/>
      <c r="BX719" s="136"/>
      <c r="BY719" s="136"/>
      <c r="BZ719" s="136"/>
      <c r="CA719" s="136"/>
      <c r="CB719" s="136"/>
      <c r="CC719" s="136"/>
      <c r="CD719" s="136"/>
      <c r="CE719" s="136"/>
      <c r="CF719" s="211"/>
      <c r="CG719" s="136"/>
      <c r="CH719" s="136"/>
      <c r="CI719" s="136"/>
      <c r="CJ719" s="136"/>
      <c r="CK719" s="136"/>
      <c r="CL719" s="136"/>
      <c r="CM719" s="136"/>
      <c r="CN719" s="136"/>
      <c r="CO719" s="136"/>
      <c r="CP719" s="136"/>
      <c r="CQ719" s="136"/>
      <c r="CR719" s="136"/>
      <c r="CS719" s="136"/>
      <c r="CT719" s="136"/>
      <c r="CU719" s="136"/>
      <c r="CV719" s="136"/>
      <c r="CW719" s="136"/>
      <c r="CX719" s="136"/>
      <c r="CY719" s="136"/>
      <c r="CZ719" s="136"/>
      <c r="DA719" s="136"/>
      <c r="DB719" s="136"/>
      <c r="DC719" s="211"/>
      <c r="DD719" s="136"/>
      <c r="DE719" s="136"/>
      <c r="DF719" s="136"/>
      <c r="DG719" s="136"/>
      <c r="DH719" s="136"/>
      <c r="DI719" s="136"/>
      <c r="DJ719" s="136"/>
      <c r="DK719" s="136"/>
      <c r="DL719" s="136"/>
      <c r="DM719" s="136"/>
      <c r="DN719" s="136"/>
      <c r="DO719" s="136"/>
      <c r="DP719" s="136"/>
      <c r="DQ719" s="136"/>
      <c r="DR719" s="136"/>
      <c r="DS719" s="136"/>
      <c r="DT719" s="136"/>
      <c r="DU719" s="136"/>
      <c r="DV719" s="136"/>
      <c r="DW719" s="136"/>
      <c r="DX719" s="136"/>
    </row>
    <row r="720" spans="1:128" ht="12.75" customHeight="1">
      <c r="A720" s="136"/>
      <c r="B720" s="136"/>
      <c r="C720" s="136"/>
      <c r="D720" s="136"/>
      <c r="E720" s="136"/>
      <c r="F720" s="136"/>
      <c r="G720" s="136"/>
      <c r="H720" s="136"/>
      <c r="I720" s="136"/>
      <c r="J720" s="136"/>
      <c r="K720" s="136"/>
      <c r="L720" s="136"/>
      <c r="M720" s="136"/>
      <c r="N720" s="136"/>
      <c r="O720" s="136"/>
      <c r="P720" s="136"/>
      <c r="Q720" s="136"/>
      <c r="R720" s="136"/>
      <c r="S720" s="136"/>
      <c r="T720" s="136"/>
      <c r="U720" s="136"/>
      <c r="V720" s="136"/>
      <c r="W720" s="136"/>
      <c r="X720" s="136"/>
      <c r="Y720" s="136"/>
      <c r="Z720" s="136"/>
      <c r="AA720" s="136"/>
      <c r="AB720" s="136"/>
      <c r="AC720" s="136"/>
      <c r="AD720" s="136"/>
      <c r="AE720" s="136"/>
      <c r="AF720" s="136"/>
      <c r="AG720" s="136"/>
      <c r="AH720" s="136"/>
      <c r="AI720" s="136"/>
      <c r="AJ720" s="136"/>
      <c r="AK720" s="136"/>
      <c r="AL720" s="136"/>
      <c r="AM720" s="136"/>
      <c r="AN720" s="136"/>
      <c r="AO720" s="136"/>
      <c r="AP720" s="136"/>
      <c r="AQ720" s="136"/>
      <c r="AR720" s="211"/>
      <c r="AS720" s="136"/>
      <c r="AT720" s="136"/>
      <c r="AU720" s="136"/>
      <c r="AV720" s="136"/>
      <c r="AW720" s="136"/>
      <c r="AX720" s="136"/>
      <c r="AY720" s="136"/>
      <c r="AZ720" s="136"/>
      <c r="BA720" s="136"/>
      <c r="BB720" s="136"/>
      <c r="BC720" s="136"/>
      <c r="BD720" s="136"/>
      <c r="BE720" s="136"/>
      <c r="BF720" s="136"/>
      <c r="BG720" s="136"/>
      <c r="BH720" s="136"/>
      <c r="BI720" s="136"/>
      <c r="BJ720" s="136"/>
      <c r="BK720" s="136"/>
      <c r="BL720" s="136"/>
      <c r="BM720" s="136"/>
      <c r="BN720" s="136"/>
      <c r="BO720" s="136"/>
      <c r="BP720" s="136"/>
      <c r="BQ720" s="136"/>
      <c r="BR720" s="136"/>
      <c r="BS720" s="136"/>
      <c r="BT720" s="136"/>
      <c r="BU720" s="136"/>
      <c r="BV720" s="136"/>
      <c r="BW720" s="136"/>
      <c r="BX720" s="136"/>
      <c r="BY720" s="136"/>
      <c r="BZ720" s="136"/>
      <c r="CA720" s="136"/>
      <c r="CB720" s="136"/>
      <c r="CC720" s="136"/>
      <c r="CD720" s="136"/>
      <c r="CE720" s="136"/>
      <c r="CF720" s="211"/>
      <c r="CG720" s="136"/>
      <c r="CH720" s="136"/>
      <c r="CI720" s="136"/>
      <c r="CJ720" s="136"/>
      <c r="CK720" s="136"/>
      <c r="CL720" s="136"/>
      <c r="CM720" s="136"/>
      <c r="CN720" s="136"/>
      <c r="CO720" s="136"/>
      <c r="CP720" s="136"/>
      <c r="CQ720" s="136"/>
      <c r="CR720" s="136"/>
      <c r="CS720" s="136"/>
      <c r="CT720" s="136"/>
      <c r="CU720" s="136"/>
      <c r="CV720" s="136"/>
      <c r="CW720" s="136"/>
      <c r="CX720" s="136"/>
      <c r="CY720" s="136"/>
      <c r="CZ720" s="136"/>
      <c r="DA720" s="136"/>
      <c r="DB720" s="136"/>
      <c r="DC720" s="211"/>
      <c r="DD720" s="136"/>
      <c r="DE720" s="136"/>
      <c r="DF720" s="136"/>
      <c r="DG720" s="136"/>
      <c r="DH720" s="136"/>
      <c r="DI720" s="136"/>
      <c r="DJ720" s="136"/>
      <c r="DK720" s="136"/>
      <c r="DL720" s="136"/>
      <c r="DM720" s="136"/>
      <c r="DN720" s="136"/>
      <c r="DO720" s="136"/>
      <c r="DP720" s="136"/>
      <c r="DQ720" s="136"/>
      <c r="DR720" s="136"/>
      <c r="DS720" s="136"/>
      <c r="DT720" s="136"/>
      <c r="DU720" s="136"/>
      <c r="DV720" s="136"/>
      <c r="DW720" s="136"/>
      <c r="DX720" s="136"/>
    </row>
    <row r="721" spans="1:128" ht="12.75" customHeight="1">
      <c r="A721" s="136"/>
      <c r="B721" s="136"/>
      <c r="C721" s="136"/>
      <c r="D721" s="136"/>
      <c r="E721" s="136"/>
      <c r="F721" s="136"/>
      <c r="G721" s="136"/>
      <c r="H721" s="136"/>
      <c r="I721" s="136"/>
      <c r="J721" s="136"/>
      <c r="K721" s="136"/>
      <c r="L721" s="136"/>
      <c r="M721" s="136"/>
      <c r="N721" s="136"/>
      <c r="O721" s="136"/>
      <c r="P721" s="136"/>
      <c r="Q721" s="136"/>
      <c r="R721" s="136"/>
      <c r="S721" s="136"/>
      <c r="T721" s="136"/>
      <c r="U721" s="136"/>
      <c r="V721" s="136"/>
      <c r="W721" s="136"/>
      <c r="X721" s="136"/>
      <c r="Y721" s="136"/>
      <c r="Z721" s="136"/>
      <c r="AA721" s="136"/>
      <c r="AB721" s="136"/>
      <c r="AC721" s="136"/>
      <c r="AD721" s="136"/>
      <c r="AE721" s="136"/>
      <c r="AF721" s="136"/>
      <c r="AG721" s="136"/>
      <c r="AH721" s="136"/>
      <c r="AI721" s="136"/>
      <c r="AJ721" s="136"/>
      <c r="AK721" s="136"/>
      <c r="AL721" s="136"/>
      <c r="AM721" s="136"/>
      <c r="AN721" s="136"/>
      <c r="AO721" s="136"/>
      <c r="AP721" s="136"/>
      <c r="AQ721" s="136"/>
      <c r="AR721" s="211"/>
      <c r="AS721" s="136"/>
      <c r="AT721" s="136"/>
      <c r="AU721" s="136"/>
      <c r="AV721" s="136"/>
      <c r="AW721" s="136"/>
      <c r="AX721" s="136"/>
      <c r="AY721" s="136"/>
      <c r="AZ721" s="136"/>
      <c r="BA721" s="136"/>
      <c r="BB721" s="136"/>
      <c r="BC721" s="136"/>
      <c r="BD721" s="136"/>
      <c r="BE721" s="136"/>
      <c r="BF721" s="136"/>
      <c r="BG721" s="136"/>
      <c r="BH721" s="136"/>
      <c r="BI721" s="136"/>
      <c r="BJ721" s="136"/>
      <c r="BK721" s="136"/>
      <c r="BL721" s="136"/>
      <c r="BM721" s="136"/>
      <c r="BN721" s="136"/>
      <c r="BO721" s="136"/>
      <c r="BP721" s="136"/>
      <c r="BQ721" s="136"/>
      <c r="BR721" s="136"/>
      <c r="BS721" s="136"/>
      <c r="BT721" s="136"/>
      <c r="BU721" s="136"/>
      <c r="BV721" s="136"/>
      <c r="BW721" s="136"/>
      <c r="BX721" s="136"/>
      <c r="BY721" s="136"/>
      <c r="BZ721" s="136"/>
      <c r="CA721" s="136"/>
      <c r="CB721" s="136"/>
      <c r="CC721" s="136"/>
      <c r="CD721" s="136"/>
      <c r="CE721" s="136"/>
      <c r="CF721" s="211"/>
      <c r="CG721" s="136"/>
      <c r="CH721" s="136"/>
      <c r="CI721" s="136"/>
      <c r="CJ721" s="136"/>
      <c r="CK721" s="136"/>
      <c r="CL721" s="136"/>
      <c r="CM721" s="136"/>
      <c r="CN721" s="136"/>
      <c r="CO721" s="136"/>
      <c r="CP721" s="136"/>
      <c r="CQ721" s="136"/>
      <c r="CR721" s="136"/>
      <c r="CS721" s="136"/>
      <c r="CT721" s="136"/>
      <c r="CU721" s="136"/>
      <c r="CV721" s="136"/>
      <c r="CW721" s="136"/>
      <c r="CX721" s="136"/>
      <c r="CY721" s="136"/>
      <c r="CZ721" s="136"/>
      <c r="DA721" s="136"/>
      <c r="DB721" s="136"/>
      <c r="DC721" s="211"/>
      <c r="DD721" s="136"/>
      <c r="DE721" s="136"/>
      <c r="DF721" s="136"/>
      <c r="DG721" s="136"/>
      <c r="DH721" s="136"/>
      <c r="DI721" s="136"/>
      <c r="DJ721" s="136"/>
      <c r="DK721" s="136"/>
      <c r="DL721" s="136"/>
      <c r="DM721" s="136"/>
      <c r="DN721" s="136"/>
      <c r="DO721" s="136"/>
      <c r="DP721" s="136"/>
      <c r="DQ721" s="136"/>
      <c r="DR721" s="136"/>
      <c r="DS721" s="136"/>
      <c r="DT721" s="136"/>
      <c r="DU721" s="136"/>
      <c r="DV721" s="136"/>
      <c r="DW721" s="136"/>
      <c r="DX721" s="136"/>
    </row>
    <row r="722" spans="1:128" ht="12.75" customHeight="1">
      <c r="A722" s="136"/>
      <c r="B722" s="136"/>
      <c r="C722" s="136"/>
      <c r="D722" s="136"/>
      <c r="E722" s="136"/>
      <c r="F722" s="136"/>
      <c r="G722" s="136"/>
      <c r="H722" s="136"/>
      <c r="I722" s="136"/>
      <c r="J722" s="136"/>
      <c r="K722" s="136"/>
      <c r="L722" s="136"/>
      <c r="M722" s="136"/>
      <c r="N722" s="136"/>
      <c r="O722" s="136"/>
      <c r="P722" s="136"/>
      <c r="Q722" s="136"/>
      <c r="R722" s="136"/>
      <c r="S722" s="136"/>
      <c r="T722" s="136"/>
      <c r="U722" s="136"/>
      <c r="V722" s="136"/>
      <c r="W722" s="136"/>
      <c r="X722" s="136"/>
      <c r="Y722" s="136"/>
      <c r="Z722" s="136"/>
      <c r="AA722" s="136"/>
      <c r="AB722" s="136"/>
      <c r="AC722" s="136"/>
      <c r="AD722" s="136"/>
      <c r="AE722" s="136"/>
      <c r="AF722" s="136"/>
      <c r="AG722" s="136"/>
      <c r="AH722" s="136"/>
      <c r="AI722" s="136"/>
      <c r="AJ722" s="136"/>
      <c r="AK722" s="136"/>
      <c r="AL722" s="136"/>
      <c r="AM722" s="136"/>
      <c r="AN722" s="136"/>
      <c r="AO722" s="136"/>
      <c r="AP722" s="136"/>
      <c r="AQ722" s="136"/>
      <c r="AR722" s="211"/>
      <c r="AS722" s="136"/>
      <c r="AT722" s="136"/>
      <c r="AU722" s="136"/>
      <c r="AV722" s="136"/>
      <c r="AW722" s="136"/>
      <c r="AX722" s="136"/>
      <c r="AY722" s="136"/>
      <c r="AZ722" s="136"/>
      <c r="BA722" s="136"/>
      <c r="BB722" s="136"/>
      <c r="BC722" s="136"/>
      <c r="BD722" s="136"/>
      <c r="BE722" s="136"/>
      <c r="BF722" s="136"/>
      <c r="BG722" s="136"/>
      <c r="BH722" s="136"/>
      <c r="BI722" s="136"/>
      <c r="BJ722" s="136"/>
      <c r="BK722" s="136"/>
      <c r="BL722" s="136"/>
      <c r="BM722" s="136"/>
      <c r="BN722" s="136"/>
      <c r="BO722" s="136"/>
      <c r="BP722" s="136"/>
      <c r="BQ722" s="136"/>
      <c r="BR722" s="136"/>
      <c r="BS722" s="136"/>
      <c r="BT722" s="136"/>
      <c r="BU722" s="136"/>
      <c r="BV722" s="136"/>
      <c r="BW722" s="136"/>
      <c r="BX722" s="136"/>
      <c r="BY722" s="136"/>
      <c r="BZ722" s="136"/>
      <c r="CA722" s="136"/>
      <c r="CB722" s="136"/>
      <c r="CC722" s="136"/>
      <c r="CD722" s="136"/>
      <c r="CE722" s="136"/>
      <c r="CF722" s="211"/>
      <c r="CG722" s="136"/>
      <c r="CH722" s="136"/>
      <c r="CI722" s="136"/>
      <c r="CJ722" s="136"/>
      <c r="CK722" s="136"/>
      <c r="CL722" s="136"/>
      <c r="CM722" s="136"/>
      <c r="CN722" s="136"/>
      <c r="CO722" s="136"/>
      <c r="CP722" s="136"/>
      <c r="CQ722" s="136"/>
      <c r="CR722" s="136"/>
      <c r="CS722" s="136"/>
      <c r="CT722" s="136"/>
      <c r="CU722" s="136"/>
      <c r="CV722" s="136"/>
      <c r="CW722" s="136"/>
      <c r="CX722" s="136"/>
      <c r="CY722" s="136"/>
      <c r="CZ722" s="136"/>
      <c r="DA722" s="136"/>
      <c r="DB722" s="136"/>
      <c r="DC722" s="211"/>
      <c r="DD722" s="136"/>
      <c r="DE722" s="136"/>
      <c r="DF722" s="136"/>
      <c r="DG722" s="136"/>
      <c r="DH722" s="136"/>
      <c r="DI722" s="136"/>
      <c r="DJ722" s="136"/>
      <c r="DK722" s="136"/>
      <c r="DL722" s="136"/>
      <c r="DM722" s="136"/>
      <c r="DN722" s="136"/>
      <c r="DO722" s="136"/>
      <c r="DP722" s="136"/>
      <c r="DQ722" s="136"/>
      <c r="DR722" s="136"/>
      <c r="DS722" s="136"/>
      <c r="DT722" s="136"/>
      <c r="DU722" s="136"/>
      <c r="DV722" s="136"/>
      <c r="DW722" s="136"/>
      <c r="DX722" s="136"/>
    </row>
    <row r="723" spans="1:128" ht="12.75" customHeight="1">
      <c r="A723" s="136"/>
      <c r="B723" s="136"/>
      <c r="C723" s="136"/>
      <c r="D723" s="136"/>
      <c r="E723" s="136"/>
      <c r="F723" s="136"/>
      <c r="G723" s="136"/>
      <c r="H723" s="136"/>
      <c r="I723" s="136"/>
      <c r="J723" s="136"/>
      <c r="K723" s="136"/>
      <c r="L723" s="136"/>
      <c r="M723" s="136"/>
      <c r="N723" s="136"/>
      <c r="O723" s="136"/>
      <c r="P723" s="136"/>
      <c r="Q723" s="136"/>
      <c r="R723" s="136"/>
      <c r="S723" s="136"/>
      <c r="T723" s="136"/>
      <c r="U723" s="136"/>
      <c r="V723" s="136"/>
      <c r="W723" s="136"/>
      <c r="X723" s="136"/>
      <c r="Y723" s="136"/>
      <c r="Z723" s="136"/>
      <c r="AA723" s="136"/>
      <c r="AB723" s="136"/>
      <c r="AC723" s="136"/>
      <c r="AD723" s="136"/>
      <c r="AE723" s="136"/>
      <c r="AF723" s="136"/>
      <c r="AG723" s="136"/>
      <c r="AH723" s="136"/>
      <c r="AI723" s="136"/>
      <c r="AJ723" s="136"/>
      <c r="AK723" s="136"/>
      <c r="AL723" s="136"/>
      <c r="AM723" s="136"/>
      <c r="AN723" s="136"/>
      <c r="AO723" s="136"/>
      <c r="AP723" s="136"/>
      <c r="AQ723" s="136"/>
      <c r="AR723" s="211"/>
      <c r="AS723" s="136"/>
      <c r="AT723" s="136"/>
      <c r="AU723" s="136"/>
      <c r="AV723" s="136"/>
      <c r="AW723" s="136"/>
      <c r="AX723" s="136"/>
      <c r="AY723" s="136"/>
      <c r="AZ723" s="136"/>
      <c r="BA723" s="136"/>
      <c r="BB723" s="136"/>
      <c r="BC723" s="136"/>
      <c r="BD723" s="136"/>
      <c r="BE723" s="136"/>
      <c r="BF723" s="136"/>
      <c r="BG723" s="136"/>
      <c r="BH723" s="136"/>
      <c r="BI723" s="136"/>
      <c r="BJ723" s="136"/>
      <c r="BK723" s="136"/>
      <c r="BL723" s="136"/>
      <c r="BM723" s="136"/>
      <c r="BN723" s="136"/>
      <c r="BO723" s="136"/>
      <c r="BP723" s="136"/>
      <c r="BQ723" s="136"/>
      <c r="BR723" s="136"/>
      <c r="BS723" s="136"/>
      <c r="BT723" s="136"/>
      <c r="BU723" s="136"/>
      <c r="BV723" s="136"/>
      <c r="BW723" s="136"/>
      <c r="BX723" s="136"/>
      <c r="BY723" s="136"/>
      <c r="BZ723" s="136"/>
      <c r="CA723" s="136"/>
      <c r="CB723" s="136"/>
      <c r="CC723" s="136"/>
      <c r="CD723" s="136"/>
      <c r="CE723" s="136"/>
      <c r="CF723" s="211"/>
      <c r="CG723" s="136"/>
      <c r="CH723" s="136"/>
      <c r="CI723" s="136"/>
      <c r="CJ723" s="136"/>
      <c r="CK723" s="136"/>
      <c r="CL723" s="136"/>
      <c r="CM723" s="136"/>
      <c r="CN723" s="136"/>
      <c r="CO723" s="136"/>
      <c r="CP723" s="136"/>
      <c r="CQ723" s="136"/>
      <c r="CR723" s="136"/>
      <c r="CS723" s="136"/>
      <c r="CT723" s="136"/>
      <c r="CU723" s="136"/>
      <c r="CV723" s="136"/>
      <c r="CW723" s="136"/>
      <c r="CX723" s="136"/>
      <c r="CY723" s="136"/>
      <c r="CZ723" s="136"/>
      <c r="DA723" s="136"/>
      <c r="DB723" s="136"/>
      <c r="DC723" s="211"/>
      <c r="DD723" s="136"/>
      <c r="DE723" s="136"/>
      <c r="DF723" s="136"/>
      <c r="DG723" s="136"/>
      <c r="DH723" s="136"/>
      <c r="DI723" s="136"/>
      <c r="DJ723" s="136"/>
      <c r="DK723" s="136"/>
      <c r="DL723" s="136"/>
      <c r="DM723" s="136"/>
      <c r="DN723" s="136"/>
      <c r="DO723" s="136"/>
      <c r="DP723" s="136"/>
      <c r="DQ723" s="136"/>
      <c r="DR723" s="136"/>
      <c r="DS723" s="136"/>
      <c r="DT723" s="136"/>
      <c r="DU723" s="136"/>
      <c r="DV723" s="136"/>
      <c r="DW723" s="136"/>
      <c r="DX723" s="136"/>
    </row>
    <row r="724" spans="1:128" ht="12.75" customHeight="1">
      <c r="A724" s="136"/>
      <c r="B724" s="136"/>
      <c r="C724" s="136"/>
      <c r="D724" s="136"/>
      <c r="E724" s="136"/>
      <c r="F724" s="136"/>
      <c r="G724" s="136"/>
      <c r="H724" s="136"/>
      <c r="I724" s="136"/>
      <c r="J724" s="136"/>
      <c r="K724" s="136"/>
      <c r="L724" s="136"/>
      <c r="M724" s="136"/>
      <c r="N724" s="136"/>
      <c r="O724" s="136"/>
      <c r="P724" s="136"/>
      <c r="Q724" s="136"/>
      <c r="R724" s="136"/>
      <c r="S724" s="136"/>
      <c r="T724" s="136"/>
      <c r="U724" s="136"/>
      <c r="V724" s="136"/>
      <c r="W724" s="136"/>
      <c r="X724" s="136"/>
      <c r="Y724" s="136"/>
      <c r="Z724" s="136"/>
      <c r="AA724" s="136"/>
      <c r="AB724" s="136"/>
      <c r="AC724" s="136"/>
      <c r="AD724" s="136"/>
      <c r="AE724" s="136"/>
      <c r="AF724" s="136"/>
      <c r="AG724" s="136"/>
      <c r="AH724" s="136"/>
      <c r="AI724" s="136"/>
      <c r="AJ724" s="136"/>
      <c r="AK724" s="136"/>
      <c r="AL724" s="136"/>
      <c r="AM724" s="136"/>
      <c r="AN724" s="136"/>
      <c r="AO724" s="136"/>
      <c r="AP724" s="136"/>
      <c r="AQ724" s="136"/>
      <c r="AR724" s="211"/>
      <c r="AS724" s="136"/>
      <c r="AT724" s="136"/>
      <c r="AU724" s="136"/>
      <c r="AV724" s="136"/>
      <c r="AW724" s="136"/>
      <c r="AX724" s="136"/>
      <c r="AY724" s="136"/>
      <c r="AZ724" s="136"/>
      <c r="BA724" s="136"/>
      <c r="BB724" s="136"/>
      <c r="BC724" s="136"/>
      <c r="BD724" s="136"/>
      <c r="BE724" s="136"/>
      <c r="BF724" s="136"/>
      <c r="BG724" s="136"/>
      <c r="BH724" s="136"/>
      <c r="BI724" s="136"/>
      <c r="BJ724" s="136"/>
      <c r="BK724" s="136"/>
      <c r="BL724" s="136"/>
      <c r="BM724" s="136"/>
      <c r="BN724" s="136"/>
      <c r="BO724" s="136"/>
      <c r="BP724" s="136"/>
      <c r="BQ724" s="136"/>
      <c r="BR724" s="136"/>
      <c r="BS724" s="136"/>
      <c r="BT724" s="136"/>
      <c r="BU724" s="136"/>
      <c r="BV724" s="136"/>
      <c r="BW724" s="136"/>
      <c r="BX724" s="136"/>
      <c r="BY724" s="136"/>
      <c r="BZ724" s="136"/>
      <c r="CA724" s="136"/>
      <c r="CB724" s="136"/>
      <c r="CC724" s="136"/>
      <c r="CD724" s="136"/>
      <c r="CE724" s="136"/>
      <c r="CF724" s="211"/>
      <c r="CG724" s="136"/>
      <c r="CH724" s="136"/>
      <c r="CI724" s="136"/>
      <c r="CJ724" s="136"/>
      <c r="CK724" s="136"/>
      <c r="CL724" s="136"/>
      <c r="CM724" s="136"/>
      <c r="CN724" s="136"/>
      <c r="CO724" s="136"/>
      <c r="CP724" s="136"/>
      <c r="CQ724" s="136"/>
      <c r="CR724" s="136"/>
      <c r="CS724" s="136"/>
      <c r="CT724" s="136"/>
      <c r="CU724" s="136"/>
      <c r="CV724" s="136"/>
      <c r="CW724" s="136"/>
      <c r="CX724" s="136"/>
      <c r="CY724" s="136"/>
      <c r="CZ724" s="136"/>
      <c r="DA724" s="136"/>
      <c r="DB724" s="136"/>
      <c r="DC724" s="211"/>
      <c r="DD724" s="136"/>
      <c r="DE724" s="136"/>
      <c r="DF724" s="136"/>
      <c r="DG724" s="136"/>
      <c r="DH724" s="136"/>
      <c r="DI724" s="136"/>
      <c r="DJ724" s="136"/>
      <c r="DK724" s="136"/>
      <c r="DL724" s="136"/>
      <c r="DM724" s="136"/>
      <c r="DN724" s="136"/>
      <c r="DO724" s="136"/>
      <c r="DP724" s="136"/>
      <c r="DQ724" s="136"/>
      <c r="DR724" s="136"/>
      <c r="DS724" s="136"/>
      <c r="DT724" s="136"/>
      <c r="DU724" s="136"/>
      <c r="DV724" s="136"/>
      <c r="DW724" s="136"/>
      <c r="DX724" s="136"/>
    </row>
    <row r="725" spans="1:128" ht="12.75" customHeight="1">
      <c r="A725" s="136"/>
      <c r="B725" s="136"/>
      <c r="C725" s="136"/>
      <c r="D725" s="136"/>
      <c r="E725" s="136"/>
      <c r="F725" s="136"/>
      <c r="G725" s="136"/>
      <c r="H725" s="136"/>
      <c r="I725" s="136"/>
      <c r="J725" s="136"/>
      <c r="K725" s="136"/>
      <c r="L725" s="136"/>
      <c r="M725" s="136"/>
      <c r="N725" s="136"/>
      <c r="O725" s="136"/>
      <c r="P725" s="136"/>
      <c r="Q725" s="136"/>
      <c r="R725" s="136"/>
      <c r="S725" s="136"/>
      <c r="T725" s="136"/>
      <c r="U725" s="136"/>
      <c r="V725" s="136"/>
      <c r="W725" s="136"/>
      <c r="X725" s="136"/>
      <c r="Y725" s="136"/>
      <c r="Z725" s="136"/>
      <c r="AA725" s="136"/>
      <c r="AB725" s="136"/>
      <c r="AC725" s="136"/>
      <c r="AD725" s="136"/>
      <c r="AE725" s="136"/>
      <c r="AF725" s="136"/>
      <c r="AG725" s="136"/>
      <c r="AH725" s="136"/>
      <c r="AI725" s="136"/>
      <c r="AJ725" s="136"/>
      <c r="AK725" s="136"/>
      <c r="AL725" s="136"/>
      <c r="AM725" s="136"/>
      <c r="AN725" s="136"/>
      <c r="AO725" s="136"/>
      <c r="AP725" s="136"/>
      <c r="AQ725" s="136"/>
      <c r="AR725" s="211"/>
      <c r="AS725" s="136"/>
      <c r="AT725" s="136"/>
      <c r="AU725" s="136"/>
      <c r="AV725" s="136"/>
      <c r="AW725" s="136"/>
      <c r="AX725" s="136"/>
      <c r="AY725" s="136"/>
      <c r="AZ725" s="136"/>
      <c r="BA725" s="136"/>
      <c r="BB725" s="136"/>
      <c r="BC725" s="136"/>
      <c r="BD725" s="136"/>
      <c r="BE725" s="136"/>
      <c r="BF725" s="136"/>
      <c r="BG725" s="136"/>
      <c r="BH725" s="136"/>
      <c r="BI725" s="136"/>
      <c r="BJ725" s="136"/>
      <c r="BK725" s="136"/>
      <c r="BL725" s="136"/>
      <c r="BM725" s="136"/>
      <c r="BN725" s="136"/>
      <c r="BO725" s="136"/>
      <c r="BP725" s="136"/>
      <c r="BQ725" s="136"/>
      <c r="BR725" s="136"/>
      <c r="BS725" s="136"/>
      <c r="BT725" s="136"/>
      <c r="BU725" s="136"/>
      <c r="BV725" s="136"/>
      <c r="BW725" s="136"/>
      <c r="BX725" s="136"/>
      <c r="BY725" s="136"/>
      <c r="BZ725" s="136"/>
      <c r="CA725" s="136"/>
      <c r="CB725" s="136"/>
      <c r="CC725" s="136"/>
      <c r="CD725" s="136"/>
      <c r="CE725" s="136"/>
      <c r="CF725" s="211"/>
      <c r="CG725" s="136"/>
      <c r="CH725" s="136"/>
      <c r="CI725" s="136"/>
      <c r="CJ725" s="136"/>
      <c r="CK725" s="136"/>
      <c r="CL725" s="136"/>
      <c r="CM725" s="136"/>
      <c r="CN725" s="136"/>
      <c r="CO725" s="136"/>
      <c r="CP725" s="136"/>
      <c r="CQ725" s="136"/>
      <c r="CR725" s="136"/>
      <c r="CS725" s="136"/>
      <c r="CT725" s="136"/>
      <c r="CU725" s="136"/>
      <c r="CV725" s="136"/>
      <c r="CW725" s="136"/>
      <c r="CX725" s="136"/>
      <c r="CY725" s="136"/>
      <c r="CZ725" s="136"/>
      <c r="DA725" s="136"/>
      <c r="DB725" s="136"/>
      <c r="DC725" s="211"/>
      <c r="DD725" s="136"/>
      <c r="DE725" s="136"/>
      <c r="DF725" s="136"/>
      <c r="DG725" s="136"/>
      <c r="DH725" s="136"/>
      <c r="DI725" s="136"/>
      <c r="DJ725" s="136"/>
      <c r="DK725" s="136"/>
      <c r="DL725" s="136"/>
      <c r="DM725" s="136"/>
      <c r="DN725" s="136"/>
      <c r="DO725" s="136"/>
      <c r="DP725" s="136"/>
      <c r="DQ725" s="136"/>
      <c r="DR725" s="136"/>
      <c r="DS725" s="136"/>
      <c r="DT725" s="136"/>
      <c r="DU725" s="136"/>
      <c r="DV725" s="136"/>
      <c r="DW725" s="136"/>
      <c r="DX725" s="136"/>
    </row>
    <row r="726" spans="1:128" ht="12.75" customHeight="1">
      <c r="A726" s="136"/>
      <c r="B726" s="136"/>
      <c r="C726" s="136"/>
      <c r="D726" s="136"/>
      <c r="E726" s="136"/>
      <c r="F726" s="136"/>
      <c r="G726" s="136"/>
      <c r="H726" s="136"/>
      <c r="I726" s="136"/>
      <c r="J726" s="136"/>
      <c r="K726" s="136"/>
      <c r="L726" s="136"/>
      <c r="M726" s="136"/>
      <c r="N726" s="136"/>
      <c r="O726" s="136"/>
      <c r="P726" s="136"/>
      <c r="Q726" s="136"/>
      <c r="R726" s="136"/>
      <c r="S726" s="136"/>
      <c r="T726" s="136"/>
      <c r="U726" s="136"/>
      <c r="V726" s="136"/>
      <c r="W726" s="136"/>
      <c r="X726" s="136"/>
      <c r="Y726" s="136"/>
      <c r="Z726" s="136"/>
      <c r="AA726" s="136"/>
      <c r="AB726" s="136"/>
      <c r="AC726" s="136"/>
      <c r="AD726" s="136"/>
      <c r="AE726" s="136"/>
      <c r="AF726" s="136"/>
      <c r="AG726" s="136"/>
      <c r="AH726" s="136"/>
      <c r="AI726" s="136"/>
      <c r="AJ726" s="136"/>
      <c r="AK726" s="136"/>
      <c r="AL726" s="136"/>
      <c r="AM726" s="136"/>
      <c r="AN726" s="136"/>
      <c r="AO726" s="136"/>
      <c r="AP726" s="136"/>
      <c r="AQ726" s="136"/>
      <c r="AR726" s="211"/>
      <c r="AS726" s="136"/>
      <c r="AT726" s="136"/>
      <c r="AU726" s="136"/>
      <c r="AV726" s="136"/>
      <c r="AW726" s="136"/>
      <c r="AX726" s="136"/>
      <c r="AY726" s="136"/>
      <c r="AZ726" s="136"/>
      <c r="BA726" s="136"/>
      <c r="BB726" s="136"/>
      <c r="BC726" s="136"/>
      <c r="BD726" s="136"/>
      <c r="BE726" s="136"/>
      <c r="BF726" s="136"/>
      <c r="BG726" s="136"/>
      <c r="BH726" s="136"/>
      <c r="BI726" s="136"/>
      <c r="BJ726" s="136"/>
      <c r="BK726" s="136"/>
      <c r="BL726" s="136"/>
      <c r="BM726" s="136"/>
      <c r="BN726" s="136"/>
      <c r="BO726" s="136"/>
      <c r="BP726" s="136"/>
      <c r="BQ726" s="136"/>
      <c r="BR726" s="136"/>
      <c r="BS726" s="136"/>
      <c r="BT726" s="136"/>
      <c r="BU726" s="136"/>
      <c r="BV726" s="136"/>
      <c r="BW726" s="136"/>
      <c r="BX726" s="136"/>
      <c r="BY726" s="136"/>
      <c r="BZ726" s="136"/>
      <c r="CA726" s="136"/>
      <c r="CB726" s="136"/>
      <c r="CC726" s="136"/>
      <c r="CD726" s="136"/>
      <c r="CE726" s="136"/>
      <c r="CF726" s="211"/>
      <c r="CG726" s="136"/>
      <c r="CH726" s="136"/>
      <c r="CI726" s="136"/>
      <c r="CJ726" s="136"/>
      <c r="CK726" s="136"/>
      <c r="CL726" s="136"/>
      <c r="CM726" s="136"/>
      <c r="CN726" s="136"/>
      <c r="CO726" s="136"/>
      <c r="CP726" s="136"/>
      <c r="CQ726" s="136"/>
      <c r="CR726" s="136"/>
      <c r="CS726" s="136"/>
      <c r="CT726" s="136"/>
      <c r="CU726" s="136"/>
      <c r="CV726" s="136"/>
      <c r="CW726" s="136"/>
      <c r="CX726" s="136"/>
      <c r="CY726" s="136"/>
      <c r="CZ726" s="136"/>
      <c r="DA726" s="136"/>
      <c r="DB726" s="136"/>
      <c r="DC726" s="211"/>
      <c r="DD726" s="136"/>
      <c r="DE726" s="136"/>
      <c r="DF726" s="136"/>
      <c r="DG726" s="136"/>
      <c r="DH726" s="136"/>
      <c r="DI726" s="136"/>
      <c r="DJ726" s="136"/>
      <c r="DK726" s="136"/>
      <c r="DL726" s="136"/>
      <c r="DM726" s="136"/>
      <c r="DN726" s="136"/>
      <c r="DO726" s="136"/>
      <c r="DP726" s="136"/>
      <c r="DQ726" s="136"/>
      <c r="DR726" s="136"/>
      <c r="DS726" s="136"/>
      <c r="DT726" s="136"/>
      <c r="DU726" s="136"/>
      <c r="DV726" s="136"/>
      <c r="DW726" s="136"/>
      <c r="DX726" s="136"/>
    </row>
    <row r="727" spans="1:128" ht="12.75" customHeight="1">
      <c r="A727" s="136"/>
      <c r="B727" s="136"/>
      <c r="C727" s="136"/>
      <c r="D727" s="136"/>
      <c r="E727" s="136"/>
      <c r="F727" s="136"/>
      <c r="G727" s="136"/>
      <c r="H727" s="136"/>
      <c r="I727" s="136"/>
      <c r="J727" s="136"/>
      <c r="K727" s="136"/>
      <c r="L727" s="136"/>
      <c r="M727" s="136"/>
      <c r="N727" s="136"/>
      <c r="O727" s="136"/>
      <c r="P727" s="136"/>
      <c r="Q727" s="136"/>
      <c r="R727" s="136"/>
      <c r="S727" s="136"/>
      <c r="T727" s="136"/>
      <c r="U727" s="136"/>
      <c r="V727" s="136"/>
      <c r="W727" s="136"/>
      <c r="X727" s="136"/>
      <c r="Y727" s="136"/>
      <c r="Z727" s="136"/>
      <c r="AA727" s="136"/>
      <c r="AB727" s="136"/>
      <c r="AC727" s="136"/>
      <c r="AD727" s="136"/>
      <c r="AE727" s="136"/>
      <c r="AF727" s="136"/>
      <c r="AG727" s="136"/>
      <c r="AH727" s="136"/>
      <c r="AI727" s="136"/>
      <c r="AJ727" s="136"/>
      <c r="AK727" s="136"/>
      <c r="AL727" s="136"/>
      <c r="AM727" s="136"/>
      <c r="AN727" s="136"/>
      <c r="AO727" s="136"/>
      <c r="AP727" s="136"/>
      <c r="AQ727" s="136"/>
      <c r="AR727" s="211"/>
      <c r="AS727" s="136"/>
      <c r="AT727" s="136"/>
      <c r="AU727" s="136"/>
      <c r="AV727" s="136"/>
      <c r="AW727" s="136"/>
      <c r="AX727" s="136"/>
      <c r="AY727" s="136"/>
      <c r="AZ727" s="136"/>
      <c r="BA727" s="136"/>
      <c r="BB727" s="136"/>
      <c r="BC727" s="136"/>
      <c r="BD727" s="136"/>
      <c r="BE727" s="136"/>
      <c r="BF727" s="136"/>
      <c r="BG727" s="136"/>
      <c r="BH727" s="136"/>
      <c r="BI727" s="136"/>
      <c r="BJ727" s="136"/>
      <c r="BK727" s="136"/>
      <c r="BL727" s="136"/>
      <c r="BM727" s="136"/>
      <c r="BN727" s="136"/>
      <c r="BO727" s="136"/>
      <c r="BP727" s="136"/>
      <c r="BQ727" s="136"/>
      <c r="BR727" s="136"/>
      <c r="BS727" s="136"/>
      <c r="BT727" s="136"/>
      <c r="BU727" s="136"/>
      <c r="BV727" s="136"/>
      <c r="BW727" s="136"/>
      <c r="BX727" s="136"/>
      <c r="BY727" s="136"/>
      <c r="BZ727" s="136"/>
      <c r="CA727" s="136"/>
      <c r="CB727" s="136"/>
      <c r="CC727" s="136"/>
      <c r="CD727" s="136"/>
      <c r="CE727" s="136"/>
      <c r="CF727" s="211"/>
      <c r="CG727" s="136"/>
      <c r="CH727" s="136"/>
      <c r="CI727" s="136"/>
      <c r="CJ727" s="136"/>
      <c r="CK727" s="136"/>
      <c r="CL727" s="136"/>
      <c r="CM727" s="136"/>
      <c r="CN727" s="136"/>
      <c r="CO727" s="136"/>
      <c r="CP727" s="136"/>
      <c r="CQ727" s="136"/>
      <c r="CR727" s="136"/>
      <c r="CS727" s="136"/>
      <c r="CT727" s="136"/>
      <c r="CU727" s="136"/>
      <c r="CV727" s="136"/>
      <c r="CW727" s="136"/>
      <c r="CX727" s="136"/>
      <c r="CY727" s="136"/>
      <c r="CZ727" s="136"/>
      <c r="DA727" s="136"/>
      <c r="DB727" s="136"/>
      <c r="DC727" s="211"/>
      <c r="DD727" s="136"/>
      <c r="DE727" s="136"/>
      <c r="DF727" s="136"/>
      <c r="DG727" s="136"/>
      <c r="DH727" s="136"/>
      <c r="DI727" s="136"/>
      <c r="DJ727" s="136"/>
      <c r="DK727" s="136"/>
      <c r="DL727" s="136"/>
      <c r="DM727" s="136"/>
      <c r="DN727" s="136"/>
      <c r="DO727" s="136"/>
      <c r="DP727" s="136"/>
      <c r="DQ727" s="136"/>
      <c r="DR727" s="136"/>
      <c r="DS727" s="136"/>
      <c r="DT727" s="136"/>
      <c r="DU727" s="136"/>
      <c r="DV727" s="136"/>
      <c r="DW727" s="136"/>
      <c r="DX727" s="136"/>
    </row>
    <row r="728" spans="1:128" ht="12.75" customHeight="1">
      <c r="A728" s="136"/>
      <c r="B728" s="136"/>
      <c r="C728" s="136"/>
      <c r="D728" s="136"/>
      <c r="E728" s="136"/>
      <c r="F728" s="136"/>
      <c r="G728" s="136"/>
      <c r="H728" s="136"/>
      <c r="I728" s="136"/>
      <c r="J728" s="136"/>
      <c r="K728" s="136"/>
      <c r="L728" s="136"/>
      <c r="M728" s="136"/>
      <c r="N728" s="136"/>
      <c r="O728" s="136"/>
      <c r="P728" s="136"/>
      <c r="Q728" s="136"/>
      <c r="R728" s="136"/>
      <c r="S728" s="136"/>
      <c r="T728" s="136"/>
      <c r="U728" s="136"/>
      <c r="V728" s="136"/>
      <c r="W728" s="136"/>
      <c r="X728" s="136"/>
      <c r="Y728" s="136"/>
      <c r="Z728" s="136"/>
      <c r="AA728" s="136"/>
      <c r="AB728" s="136"/>
      <c r="AC728" s="136"/>
      <c r="AD728" s="136"/>
      <c r="AE728" s="136"/>
      <c r="AF728" s="136"/>
      <c r="AG728" s="136"/>
      <c r="AH728" s="136"/>
      <c r="AI728" s="136"/>
      <c r="AJ728" s="136"/>
      <c r="AK728" s="136"/>
      <c r="AL728" s="136"/>
      <c r="AM728" s="136"/>
      <c r="AN728" s="136"/>
      <c r="AO728" s="136"/>
      <c r="AP728" s="136"/>
      <c r="AQ728" s="136"/>
      <c r="AR728" s="211"/>
      <c r="AS728" s="136"/>
      <c r="AT728" s="136"/>
      <c r="AU728" s="136"/>
      <c r="AV728" s="136"/>
      <c r="AW728" s="136"/>
      <c r="AX728" s="136"/>
      <c r="AY728" s="136"/>
      <c r="AZ728" s="136"/>
      <c r="BA728" s="136"/>
      <c r="BB728" s="136"/>
      <c r="BC728" s="136"/>
      <c r="BD728" s="136"/>
      <c r="BE728" s="136"/>
      <c r="BF728" s="136"/>
      <c r="BG728" s="136"/>
      <c r="BH728" s="136"/>
      <c r="BI728" s="136"/>
      <c r="BJ728" s="136"/>
      <c r="BK728" s="136"/>
      <c r="BL728" s="136"/>
      <c r="BM728" s="136"/>
      <c r="BN728" s="136"/>
      <c r="BO728" s="136"/>
      <c r="BP728" s="136"/>
      <c r="BQ728" s="136"/>
      <c r="BR728" s="136"/>
      <c r="BS728" s="136"/>
      <c r="BT728" s="136"/>
      <c r="BU728" s="136"/>
      <c r="BV728" s="136"/>
      <c r="BW728" s="136"/>
      <c r="BX728" s="136"/>
      <c r="BY728" s="136"/>
      <c r="BZ728" s="136"/>
      <c r="CA728" s="136"/>
      <c r="CB728" s="136"/>
      <c r="CC728" s="136"/>
      <c r="CD728" s="136"/>
      <c r="CE728" s="136"/>
      <c r="CF728" s="211"/>
      <c r="CG728" s="136"/>
      <c r="CH728" s="136"/>
      <c r="CI728" s="136"/>
      <c r="CJ728" s="136"/>
      <c r="CK728" s="136"/>
      <c r="CL728" s="136"/>
      <c r="CM728" s="136"/>
      <c r="CN728" s="136"/>
      <c r="CO728" s="136"/>
      <c r="CP728" s="136"/>
      <c r="CQ728" s="136"/>
      <c r="CR728" s="136"/>
      <c r="CS728" s="136"/>
      <c r="CT728" s="136"/>
      <c r="CU728" s="136"/>
      <c r="CV728" s="136"/>
      <c r="CW728" s="136"/>
      <c r="CX728" s="136"/>
      <c r="CY728" s="136"/>
      <c r="CZ728" s="136"/>
      <c r="DA728" s="136"/>
      <c r="DB728" s="136"/>
      <c r="DC728" s="211"/>
      <c r="DD728" s="136"/>
      <c r="DE728" s="136"/>
      <c r="DF728" s="136"/>
      <c r="DG728" s="136"/>
      <c r="DH728" s="136"/>
      <c r="DI728" s="136"/>
      <c r="DJ728" s="136"/>
      <c r="DK728" s="136"/>
      <c r="DL728" s="136"/>
      <c r="DM728" s="136"/>
      <c r="DN728" s="136"/>
      <c r="DO728" s="136"/>
      <c r="DP728" s="136"/>
      <c r="DQ728" s="136"/>
      <c r="DR728" s="136"/>
      <c r="DS728" s="136"/>
      <c r="DT728" s="136"/>
      <c r="DU728" s="136"/>
      <c r="DV728" s="136"/>
      <c r="DW728" s="136"/>
      <c r="DX728" s="136"/>
    </row>
    <row r="729" spans="1:128" ht="12.75" customHeight="1">
      <c r="A729" s="136"/>
      <c r="B729" s="136"/>
      <c r="C729" s="136"/>
      <c r="D729" s="136"/>
      <c r="E729" s="136"/>
      <c r="F729" s="136"/>
      <c r="G729" s="136"/>
      <c r="H729" s="136"/>
      <c r="I729" s="136"/>
      <c r="J729" s="136"/>
      <c r="K729" s="136"/>
      <c r="L729" s="136"/>
      <c r="M729" s="136"/>
      <c r="N729" s="136"/>
      <c r="O729" s="136"/>
      <c r="P729" s="136"/>
      <c r="Q729" s="136"/>
      <c r="R729" s="136"/>
      <c r="S729" s="136"/>
      <c r="T729" s="136"/>
      <c r="U729" s="136"/>
      <c r="V729" s="136"/>
      <c r="W729" s="136"/>
      <c r="X729" s="136"/>
      <c r="Y729" s="136"/>
      <c r="Z729" s="136"/>
      <c r="AA729" s="136"/>
      <c r="AB729" s="136"/>
      <c r="AC729" s="136"/>
      <c r="AD729" s="136"/>
      <c r="AE729" s="136"/>
      <c r="AF729" s="136"/>
      <c r="AG729" s="136"/>
      <c r="AH729" s="136"/>
      <c r="AI729" s="136"/>
      <c r="AJ729" s="136"/>
      <c r="AK729" s="136"/>
      <c r="AL729" s="136"/>
      <c r="AM729" s="136"/>
      <c r="AN729" s="136"/>
      <c r="AO729" s="136"/>
      <c r="AP729" s="136"/>
      <c r="AQ729" s="136"/>
      <c r="AR729" s="211"/>
      <c r="AS729" s="136"/>
      <c r="AT729" s="136"/>
      <c r="AU729" s="136"/>
      <c r="AV729" s="136"/>
      <c r="AW729" s="136"/>
      <c r="AX729" s="136"/>
      <c r="AY729" s="136"/>
      <c r="AZ729" s="136"/>
      <c r="BA729" s="136"/>
      <c r="BB729" s="136"/>
      <c r="BC729" s="136"/>
      <c r="BD729" s="136"/>
      <c r="BE729" s="136"/>
      <c r="BF729" s="136"/>
      <c r="BG729" s="136"/>
      <c r="BH729" s="136"/>
      <c r="BI729" s="136"/>
      <c r="BJ729" s="136"/>
      <c r="BK729" s="136"/>
      <c r="BL729" s="136"/>
      <c r="BM729" s="136"/>
      <c r="BN729" s="136"/>
      <c r="BO729" s="136"/>
      <c r="BP729" s="136"/>
      <c r="BQ729" s="136"/>
      <c r="BR729" s="136"/>
      <c r="BS729" s="136"/>
      <c r="BT729" s="136"/>
      <c r="BU729" s="136"/>
      <c r="BV729" s="136"/>
      <c r="BW729" s="136"/>
      <c r="BX729" s="136"/>
      <c r="BY729" s="136"/>
      <c r="BZ729" s="136"/>
      <c r="CA729" s="136"/>
      <c r="CB729" s="136"/>
      <c r="CC729" s="136"/>
      <c r="CD729" s="136"/>
      <c r="CE729" s="136"/>
      <c r="CF729" s="211"/>
      <c r="CG729" s="136"/>
      <c r="CH729" s="136"/>
      <c r="CI729" s="136"/>
      <c r="CJ729" s="136"/>
      <c r="CK729" s="136"/>
      <c r="CL729" s="136"/>
      <c r="CM729" s="136"/>
      <c r="CN729" s="136"/>
      <c r="CO729" s="136"/>
      <c r="CP729" s="136"/>
      <c r="CQ729" s="136"/>
      <c r="CR729" s="136"/>
      <c r="CS729" s="136"/>
      <c r="CT729" s="136"/>
      <c r="CU729" s="136"/>
      <c r="CV729" s="136"/>
      <c r="CW729" s="136"/>
      <c r="CX729" s="136"/>
      <c r="CY729" s="136"/>
      <c r="CZ729" s="136"/>
      <c r="DA729" s="136"/>
      <c r="DB729" s="136"/>
      <c r="DC729" s="211"/>
      <c r="DD729" s="136"/>
      <c r="DE729" s="136"/>
      <c r="DF729" s="136"/>
      <c r="DG729" s="136"/>
      <c r="DH729" s="136"/>
      <c r="DI729" s="136"/>
      <c r="DJ729" s="136"/>
      <c r="DK729" s="136"/>
      <c r="DL729" s="136"/>
      <c r="DM729" s="136"/>
      <c r="DN729" s="136"/>
      <c r="DO729" s="136"/>
      <c r="DP729" s="136"/>
      <c r="DQ729" s="136"/>
      <c r="DR729" s="136"/>
      <c r="DS729" s="136"/>
      <c r="DT729" s="136"/>
      <c r="DU729" s="136"/>
      <c r="DV729" s="136"/>
      <c r="DW729" s="136"/>
      <c r="DX729" s="136"/>
    </row>
    <row r="730" spans="1:128" ht="12.75" customHeight="1">
      <c r="A730" s="136"/>
      <c r="B730" s="136"/>
      <c r="C730" s="136"/>
      <c r="D730" s="136"/>
      <c r="E730" s="136"/>
      <c r="F730" s="136"/>
      <c r="G730" s="136"/>
      <c r="H730" s="136"/>
      <c r="I730" s="136"/>
      <c r="J730" s="136"/>
      <c r="K730" s="136"/>
      <c r="L730" s="136"/>
      <c r="M730" s="136"/>
      <c r="N730" s="136"/>
      <c r="O730" s="136"/>
      <c r="P730" s="136"/>
      <c r="Q730" s="136"/>
      <c r="R730" s="136"/>
      <c r="S730" s="136"/>
      <c r="T730" s="136"/>
      <c r="U730" s="136"/>
      <c r="V730" s="136"/>
      <c r="W730" s="136"/>
      <c r="X730" s="136"/>
      <c r="Y730" s="136"/>
      <c r="Z730" s="136"/>
      <c r="AA730" s="136"/>
      <c r="AB730" s="136"/>
      <c r="AC730" s="136"/>
      <c r="AD730" s="136"/>
      <c r="AE730" s="136"/>
      <c r="AF730" s="136"/>
      <c r="AG730" s="136"/>
      <c r="AH730" s="136"/>
      <c r="AI730" s="136"/>
      <c r="AJ730" s="136"/>
      <c r="AK730" s="136"/>
      <c r="AL730" s="136"/>
      <c r="AM730" s="136"/>
      <c r="AN730" s="136"/>
      <c r="AO730" s="136"/>
      <c r="AP730" s="136"/>
      <c r="AQ730" s="136"/>
      <c r="AR730" s="211"/>
      <c r="AS730" s="136"/>
      <c r="AT730" s="136"/>
      <c r="AU730" s="136"/>
      <c r="AV730" s="136"/>
      <c r="AW730" s="136"/>
      <c r="AX730" s="136"/>
      <c r="AY730" s="136"/>
      <c r="AZ730" s="136"/>
      <c r="BA730" s="136"/>
      <c r="BB730" s="136"/>
      <c r="BC730" s="136"/>
      <c r="BD730" s="136"/>
      <c r="BE730" s="136"/>
      <c r="BF730" s="136"/>
      <c r="BG730" s="136"/>
      <c r="BH730" s="136"/>
      <c r="BI730" s="136"/>
      <c r="BJ730" s="136"/>
      <c r="BK730" s="136"/>
      <c r="BL730" s="136"/>
      <c r="BM730" s="136"/>
      <c r="BN730" s="136"/>
      <c r="BO730" s="136"/>
      <c r="BP730" s="136"/>
      <c r="BQ730" s="136"/>
      <c r="BR730" s="136"/>
      <c r="BS730" s="136"/>
      <c r="BT730" s="136"/>
      <c r="BU730" s="136"/>
      <c r="BV730" s="136"/>
      <c r="BW730" s="136"/>
      <c r="BX730" s="136"/>
      <c r="BY730" s="136"/>
      <c r="BZ730" s="136"/>
      <c r="CA730" s="136"/>
      <c r="CB730" s="136"/>
      <c r="CC730" s="136"/>
      <c r="CD730" s="136"/>
      <c r="CE730" s="136"/>
      <c r="CF730" s="211"/>
      <c r="CG730" s="136"/>
      <c r="CH730" s="136"/>
      <c r="CI730" s="136"/>
      <c r="CJ730" s="136"/>
      <c r="CK730" s="136"/>
      <c r="CL730" s="136"/>
      <c r="CM730" s="136"/>
      <c r="CN730" s="136"/>
      <c r="CO730" s="136"/>
      <c r="CP730" s="136"/>
      <c r="CQ730" s="136"/>
      <c r="CR730" s="136"/>
      <c r="CS730" s="136"/>
      <c r="CT730" s="136"/>
      <c r="CU730" s="136"/>
      <c r="CV730" s="136"/>
      <c r="CW730" s="136"/>
      <c r="CX730" s="136"/>
      <c r="CY730" s="136"/>
      <c r="CZ730" s="136"/>
      <c r="DA730" s="136"/>
      <c r="DB730" s="136"/>
      <c r="DC730" s="211"/>
      <c r="DD730" s="136"/>
      <c r="DE730" s="136"/>
      <c r="DF730" s="136"/>
      <c r="DG730" s="136"/>
      <c r="DH730" s="136"/>
      <c r="DI730" s="136"/>
      <c r="DJ730" s="136"/>
      <c r="DK730" s="136"/>
      <c r="DL730" s="136"/>
      <c r="DM730" s="136"/>
      <c r="DN730" s="136"/>
      <c r="DO730" s="136"/>
      <c r="DP730" s="136"/>
      <c r="DQ730" s="136"/>
      <c r="DR730" s="136"/>
      <c r="DS730" s="136"/>
      <c r="DT730" s="136"/>
      <c r="DU730" s="136"/>
      <c r="DV730" s="136"/>
      <c r="DW730" s="136"/>
      <c r="DX730" s="136"/>
    </row>
    <row r="731" spans="1:128" ht="12.75" customHeight="1">
      <c r="A731" s="136"/>
      <c r="B731" s="136"/>
      <c r="C731" s="136"/>
      <c r="D731" s="136"/>
      <c r="E731" s="136"/>
      <c r="F731" s="136"/>
      <c r="G731" s="136"/>
      <c r="H731" s="136"/>
      <c r="I731" s="136"/>
      <c r="J731" s="136"/>
      <c r="K731" s="136"/>
      <c r="L731" s="136"/>
      <c r="M731" s="136"/>
      <c r="N731" s="136"/>
      <c r="O731" s="136"/>
      <c r="P731" s="136"/>
      <c r="Q731" s="136"/>
      <c r="R731" s="136"/>
      <c r="S731" s="136"/>
      <c r="T731" s="136"/>
      <c r="U731" s="136"/>
      <c r="V731" s="136"/>
      <c r="W731" s="136"/>
      <c r="X731" s="136"/>
      <c r="Y731" s="136"/>
      <c r="Z731" s="136"/>
      <c r="AA731" s="136"/>
      <c r="AB731" s="136"/>
      <c r="AC731" s="136"/>
      <c r="AD731" s="136"/>
      <c r="AE731" s="136"/>
      <c r="AF731" s="136"/>
      <c r="AG731" s="136"/>
      <c r="AH731" s="136"/>
      <c r="AI731" s="136"/>
      <c r="AJ731" s="136"/>
      <c r="AK731" s="136"/>
      <c r="AL731" s="136"/>
      <c r="AM731" s="136"/>
      <c r="AN731" s="136"/>
      <c r="AO731" s="136"/>
      <c r="AP731" s="136"/>
      <c r="AQ731" s="136"/>
      <c r="AR731" s="211"/>
      <c r="AS731" s="136"/>
      <c r="AT731" s="136"/>
      <c r="AU731" s="136"/>
      <c r="AV731" s="136"/>
      <c r="AW731" s="136"/>
      <c r="AX731" s="136"/>
      <c r="AY731" s="136"/>
      <c r="AZ731" s="136"/>
      <c r="BA731" s="136"/>
      <c r="BB731" s="136"/>
      <c r="BC731" s="136"/>
      <c r="BD731" s="136"/>
      <c r="BE731" s="136"/>
      <c r="BF731" s="136"/>
      <c r="BG731" s="136"/>
      <c r="BH731" s="136"/>
      <c r="BI731" s="136"/>
      <c r="BJ731" s="136"/>
      <c r="BK731" s="136"/>
      <c r="BL731" s="136"/>
      <c r="BM731" s="136"/>
      <c r="BN731" s="136"/>
      <c r="BO731" s="136"/>
      <c r="BP731" s="136"/>
      <c r="BQ731" s="136"/>
      <c r="BR731" s="136"/>
      <c r="BS731" s="136"/>
      <c r="BT731" s="136"/>
      <c r="BU731" s="136"/>
      <c r="BV731" s="136"/>
      <c r="BW731" s="136"/>
      <c r="BX731" s="136"/>
      <c r="BY731" s="136"/>
      <c r="BZ731" s="136"/>
      <c r="CA731" s="136"/>
      <c r="CB731" s="136"/>
      <c r="CC731" s="136"/>
      <c r="CD731" s="136"/>
      <c r="CE731" s="136"/>
      <c r="CF731" s="211"/>
      <c r="CG731" s="136"/>
      <c r="CH731" s="136"/>
      <c r="CI731" s="136"/>
      <c r="CJ731" s="136"/>
      <c r="CK731" s="136"/>
      <c r="CL731" s="136"/>
      <c r="CM731" s="136"/>
      <c r="CN731" s="136"/>
      <c r="CO731" s="136"/>
      <c r="CP731" s="136"/>
      <c r="CQ731" s="136"/>
      <c r="CR731" s="136"/>
      <c r="CS731" s="136"/>
      <c r="CT731" s="136"/>
      <c r="CU731" s="136"/>
      <c r="CV731" s="136"/>
      <c r="CW731" s="136"/>
      <c r="CX731" s="136"/>
      <c r="CY731" s="136"/>
      <c r="CZ731" s="136"/>
      <c r="DA731" s="136"/>
      <c r="DB731" s="136"/>
      <c r="DC731" s="211"/>
      <c r="DD731" s="136"/>
      <c r="DE731" s="136"/>
      <c r="DF731" s="136"/>
      <c r="DG731" s="136"/>
      <c r="DH731" s="136"/>
      <c r="DI731" s="136"/>
      <c r="DJ731" s="136"/>
      <c r="DK731" s="136"/>
      <c r="DL731" s="136"/>
      <c r="DM731" s="136"/>
      <c r="DN731" s="136"/>
      <c r="DO731" s="136"/>
      <c r="DP731" s="136"/>
      <c r="DQ731" s="136"/>
      <c r="DR731" s="136"/>
      <c r="DS731" s="136"/>
      <c r="DT731" s="136"/>
      <c r="DU731" s="136"/>
      <c r="DV731" s="136"/>
      <c r="DW731" s="136"/>
      <c r="DX731" s="136"/>
    </row>
    <row r="732" spans="1:128" ht="12.75" customHeight="1">
      <c r="A732" s="136"/>
      <c r="B732" s="136"/>
      <c r="C732" s="136"/>
      <c r="D732" s="136"/>
      <c r="E732" s="136"/>
      <c r="F732" s="136"/>
      <c r="G732" s="136"/>
      <c r="H732" s="136"/>
      <c r="I732" s="136"/>
      <c r="J732" s="136"/>
      <c r="K732" s="136"/>
      <c r="L732" s="136"/>
      <c r="M732" s="136"/>
      <c r="N732" s="136"/>
      <c r="O732" s="136"/>
      <c r="P732" s="136"/>
      <c r="Q732" s="136"/>
      <c r="R732" s="136"/>
      <c r="S732" s="136"/>
      <c r="T732" s="136"/>
      <c r="U732" s="136"/>
      <c r="V732" s="136"/>
      <c r="W732" s="136"/>
      <c r="X732" s="136"/>
      <c r="Y732" s="136"/>
      <c r="Z732" s="136"/>
      <c r="AA732" s="136"/>
      <c r="AB732" s="136"/>
      <c r="AC732" s="136"/>
      <c r="AD732" s="136"/>
      <c r="AE732" s="136"/>
      <c r="AF732" s="136"/>
      <c r="AG732" s="136"/>
      <c r="AH732" s="136"/>
      <c r="AI732" s="136"/>
      <c r="AJ732" s="136"/>
      <c r="AK732" s="136"/>
      <c r="AL732" s="136"/>
      <c r="AM732" s="136"/>
      <c r="AN732" s="136"/>
      <c r="AO732" s="136"/>
      <c r="AP732" s="136"/>
      <c r="AQ732" s="136"/>
      <c r="AR732" s="211"/>
      <c r="AS732" s="136"/>
      <c r="AT732" s="136"/>
      <c r="AU732" s="136"/>
      <c r="AV732" s="136"/>
      <c r="AW732" s="136"/>
      <c r="AX732" s="136"/>
      <c r="AY732" s="136"/>
      <c r="AZ732" s="136"/>
      <c r="BA732" s="136"/>
      <c r="BB732" s="136"/>
      <c r="BC732" s="136"/>
      <c r="BD732" s="136"/>
      <c r="BE732" s="136"/>
      <c r="BF732" s="136"/>
      <c r="BG732" s="136"/>
      <c r="BH732" s="136"/>
      <c r="BI732" s="136"/>
      <c r="BJ732" s="136"/>
      <c r="BK732" s="136"/>
      <c r="BL732" s="136"/>
      <c r="BM732" s="136"/>
      <c r="BN732" s="136"/>
      <c r="BO732" s="136"/>
      <c r="BP732" s="136"/>
      <c r="BQ732" s="136"/>
      <c r="BR732" s="136"/>
      <c r="BS732" s="136"/>
      <c r="BT732" s="136"/>
      <c r="BU732" s="136"/>
      <c r="BV732" s="136"/>
      <c r="BW732" s="136"/>
      <c r="BX732" s="136"/>
      <c r="BY732" s="136"/>
      <c r="BZ732" s="136"/>
      <c r="CA732" s="136"/>
      <c r="CB732" s="136"/>
      <c r="CC732" s="136"/>
      <c r="CD732" s="136"/>
      <c r="CE732" s="136"/>
      <c r="CF732" s="211"/>
      <c r="CG732" s="136"/>
      <c r="CH732" s="136"/>
      <c r="CI732" s="136"/>
      <c r="CJ732" s="136"/>
      <c r="CK732" s="136"/>
      <c r="CL732" s="136"/>
      <c r="CM732" s="136"/>
      <c r="CN732" s="136"/>
      <c r="CO732" s="136"/>
      <c r="CP732" s="136"/>
      <c r="CQ732" s="136"/>
      <c r="CR732" s="136"/>
      <c r="CS732" s="136"/>
      <c r="CT732" s="136"/>
      <c r="CU732" s="136"/>
      <c r="CV732" s="136"/>
      <c r="CW732" s="136"/>
      <c r="CX732" s="136"/>
      <c r="CY732" s="136"/>
      <c r="CZ732" s="136"/>
      <c r="DA732" s="136"/>
      <c r="DB732" s="136"/>
      <c r="DC732" s="211"/>
      <c r="DD732" s="136"/>
      <c r="DE732" s="136"/>
      <c r="DF732" s="136"/>
      <c r="DG732" s="136"/>
      <c r="DH732" s="136"/>
      <c r="DI732" s="136"/>
      <c r="DJ732" s="136"/>
      <c r="DK732" s="136"/>
      <c r="DL732" s="136"/>
      <c r="DM732" s="136"/>
      <c r="DN732" s="136"/>
      <c r="DO732" s="136"/>
      <c r="DP732" s="136"/>
      <c r="DQ732" s="136"/>
      <c r="DR732" s="136"/>
      <c r="DS732" s="136"/>
      <c r="DT732" s="136"/>
      <c r="DU732" s="136"/>
      <c r="DV732" s="136"/>
      <c r="DW732" s="136"/>
      <c r="DX732" s="136"/>
    </row>
    <row r="733" spans="1:128" ht="12.75" customHeight="1">
      <c r="A733" s="136"/>
      <c r="B733" s="136"/>
      <c r="C733" s="136"/>
      <c r="D733" s="136"/>
      <c r="E733" s="136"/>
      <c r="F733" s="136"/>
      <c r="G733" s="136"/>
      <c r="H733" s="136"/>
      <c r="I733" s="136"/>
      <c r="J733" s="136"/>
      <c r="K733" s="136"/>
      <c r="L733" s="136"/>
      <c r="M733" s="136"/>
      <c r="N733" s="136"/>
      <c r="O733" s="136"/>
      <c r="P733" s="136"/>
      <c r="Q733" s="136"/>
      <c r="R733" s="136"/>
      <c r="S733" s="136"/>
      <c r="T733" s="136"/>
      <c r="U733" s="136"/>
      <c r="V733" s="136"/>
      <c r="W733" s="136"/>
      <c r="X733" s="136"/>
      <c r="Y733" s="136"/>
      <c r="Z733" s="136"/>
      <c r="AA733" s="136"/>
      <c r="AB733" s="136"/>
      <c r="AC733" s="136"/>
      <c r="AD733" s="136"/>
      <c r="AE733" s="136"/>
      <c r="AF733" s="136"/>
      <c r="AG733" s="136"/>
      <c r="AH733" s="136"/>
      <c r="AI733" s="136"/>
      <c r="AJ733" s="136"/>
      <c r="AK733" s="136"/>
      <c r="AL733" s="136"/>
      <c r="AM733" s="136"/>
      <c r="AN733" s="136"/>
      <c r="AO733" s="136"/>
      <c r="AP733" s="136"/>
      <c r="AQ733" s="136"/>
      <c r="AR733" s="211"/>
      <c r="AS733" s="136"/>
      <c r="AT733" s="136"/>
      <c r="AU733" s="136"/>
      <c r="AV733" s="136"/>
      <c r="AW733" s="136"/>
      <c r="AX733" s="136"/>
      <c r="AY733" s="136"/>
      <c r="AZ733" s="136"/>
      <c r="BA733" s="136"/>
      <c r="BB733" s="136"/>
      <c r="BC733" s="136"/>
      <c r="BD733" s="136"/>
      <c r="BE733" s="136"/>
      <c r="BF733" s="136"/>
      <c r="BG733" s="136"/>
      <c r="BH733" s="136"/>
      <c r="BI733" s="136"/>
      <c r="BJ733" s="136"/>
      <c r="BK733" s="136"/>
      <c r="BL733" s="136"/>
      <c r="BM733" s="136"/>
      <c r="BN733" s="136"/>
      <c r="BO733" s="136"/>
      <c r="BP733" s="136"/>
      <c r="BQ733" s="136"/>
      <c r="BR733" s="136"/>
      <c r="BS733" s="136"/>
      <c r="BT733" s="136"/>
      <c r="BU733" s="136"/>
      <c r="BV733" s="136"/>
      <c r="BW733" s="136"/>
      <c r="BX733" s="136"/>
      <c r="BY733" s="136"/>
      <c r="BZ733" s="136"/>
      <c r="CA733" s="136"/>
      <c r="CB733" s="136"/>
      <c r="CC733" s="136"/>
      <c r="CD733" s="136"/>
      <c r="CE733" s="136"/>
      <c r="CF733" s="211"/>
      <c r="CG733" s="136"/>
      <c r="CH733" s="136"/>
      <c r="CI733" s="136"/>
      <c r="CJ733" s="136"/>
      <c r="CK733" s="136"/>
      <c r="CL733" s="136"/>
      <c r="CM733" s="136"/>
      <c r="CN733" s="136"/>
      <c r="CO733" s="136"/>
      <c r="CP733" s="136"/>
      <c r="CQ733" s="136"/>
      <c r="CR733" s="136"/>
      <c r="CS733" s="136"/>
      <c r="CT733" s="136"/>
      <c r="CU733" s="136"/>
      <c r="CV733" s="136"/>
      <c r="CW733" s="136"/>
      <c r="CX733" s="136"/>
      <c r="CY733" s="136"/>
      <c r="CZ733" s="136"/>
      <c r="DA733" s="136"/>
      <c r="DB733" s="136"/>
      <c r="DC733" s="211"/>
      <c r="DD733" s="136"/>
      <c r="DE733" s="136"/>
      <c r="DF733" s="136"/>
      <c r="DG733" s="136"/>
      <c r="DH733" s="136"/>
      <c r="DI733" s="136"/>
      <c r="DJ733" s="136"/>
      <c r="DK733" s="136"/>
      <c r="DL733" s="136"/>
      <c r="DM733" s="136"/>
      <c r="DN733" s="136"/>
      <c r="DO733" s="136"/>
      <c r="DP733" s="136"/>
      <c r="DQ733" s="136"/>
      <c r="DR733" s="136"/>
      <c r="DS733" s="136"/>
      <c r="DT733" s="136"/>
      <c r="DU733" s="136"/>
      <c r="DV733" s="136"/>
      <c r="DW733" s="136"/>
      <c r="DX733" s="136"/>
    </row>
    <row r="734" spans="1:128" ht="12.75" customHeight="1">
      <c r="A734" s="136"/>
      <c r="B734" s="136"/>
      <c r="C734" s="136"/>
      <c r="D734" s="136"/>
      <c r="E734" s="136"/>
      <c r="F734" s="136"/>
      <c r="G734" s="136"/>
      <c r="H734" s="136"/>
      <c r="I734" s="136"/>
      <c r="J734" s="136"/>
      <c r="K734" s="136"/>
      <c r="L734" s="136"/>
      <c r="M734" s="136"/>
      <c r="N734" s="136"/>
      <c r="O734" s="136"/>
      <c r="P734" s="136"/>
      <c r="Q734" s="136"/>
      <c r="R734" s="136"/>
      <c r="S734" s="136"/>
      <c r="T734" s="136"/>
      <c r="U734" s="136"/>
      <c r="V734" s="136"/>
      <c r="W734" s="136"/>
      <c r="X734" s="136"/>
      <c r="Y734" s="136"/>
      <c r="Z734" s="136"/>
      <c r="AA734" s="136"/>
      <c r="AB734" s="136"/>
      <c r="AC734" s="136"/>
      <c r="AD734" s="136"/>
      <c r="AE734" s="136"/>
      <c r="AF734" s="136"/>
      <c r="AG734" s="136"/>
      <c r="AH734" s="136"/>
      <c r="AI734" s="136"/>
      <c r="AJ734" s="136"/>
      <c r="AK734" s="136"/>
      <c r="AL734" s="136"/>
      <c r="AM734" s="136"/>
      <c r="AN734" s="136"/>
      <c r="AO734" s="136"/>
      <c r="AP734" s="136"/>
      <c r="AQ734" s="136"/>
      <c r="AR734" s="211"/>
      <c r="AS734" s="136"/>
      <c r="AT734" s="136"/>
      <c r="AU734" s="136"/>
      <c r="AV734" s="136"/>
      <c r="AW734" s="136"/>
      <c r="AX734" s="136"/>
      <c r="AY734" s="136"/>
      <c r="AZ734" s="136"/>
      <c r="BA734" s="136"/>
      <c r="BB734" s="136"/>
      <c r="BC734" s="136"/>
      <c r="BD734" s="136"/>
      <c r="BE734" s="136"/>
      <c r="BF734" s="136"/>
      <c r="BG734" s="136"/>
      <c r="BH734" s="136"/>
      <c r="BI734" s="136"/>
      <c r="BJ734" s="136"/>
      <c r="BK734" s="136"/>
      <c r="BL734" s="136"/>
      <c r="BM734" s="136"/>
      <c r="BN734" s="136"/>
      <c r="BO734" s="136"/>
      <c r="BP734" s="136"/>
      <c r="BQ734" s="136"/>
      <c r="BR734" s="136"/>
      <c r="BS734" s="136"/>
      <c r="BT734" s="136"/>
      <c r="BU734" s="136"/>
      <c r="BV734" s="136"/>
      <c r="BW734" s="136"/>
      <c r="BX734" s="136"/>
      <c r="BY734" s="136"/>
      <c r="BZ734" s="136"/>
      <c r="CA734" s="136"/>
      <c r="CB734" s="136"/>
      <c r="CC734" s="136"/>
      <c r="CD734" s="136"/>
      <c r="CE734" s="136"/>
      <c r="CF734" s="211"/>
      <c r="CG734" s="136"/>
      <c r="CH734" s="136"/>
      <c r="CI734" s="136"/>
      <c r="CJ734" s="136"/>
      <c r="CK734" s="136"/>
      <c r="CL734" s="136"/>
      <c r="CM734" s="136"/>
      <c r="CN734" s="136"/>
      <c r="CO734" s="136"/>
      <c r="CP734" s="136"/>
      <c r="CQ734" s="136"/>
      <c r="CR734" s="136"/>
      <c r="CS734" s="136"/>
      <c r="CT734" s="136"/>
      <c r="CU734" s="136"/>
      <c r="CV734" s="136"/>
      <c r="CW734" s="136"/>
      <c r="CX734" s="136"/>
      <c r="CY734" s="136"/>
      <c r="CZ734" s="136"/>
      <c r="DA734" s="136"/>
      <c r="DB734" s="136"/>
      <c r="DC734" s="211"/>
      <c r="DD734" s="136"/>
      <c r="DE734" s="136"/>
      <c r="DF734" s="136"/>
      <c r="DG734" s="136"/>
      <c r="DH734" s="136"/>
      <c r="DI734" s="136"/>
      <c r="DJ734" s="136"/>
      <c r="DK734" s="136"/>
      <c r="DL734" s="136"/>
      <c r="DM734" s="136"/>
      <c r="DN734" s="136"/>
      <c r="DO734" s="136"/>
      <c r="DP734" s="136"/>
      <c r="DQ734" s="136"/>
      <c r="DR734" s="136"/>
      <c r="DS734" s="136"/>
      <c r="DT734" s="136"/>
      <c r="DU734" s="136"/>
      <c r="DV734" s="136"/>
      <c r="DW734" s="136"/>
      <c r="DX734" s="136"/>
    </row>
    <row r="735" spans="1:128" ht="12.75" customHeight="1">
      <c r="A735" s="136"/>
      <c r="B735" s="136"/>
      <c r="C735" s="136"/>
      <c r="D735" s="136"/>
      <c r="E735" s="136"/>
      <c r="F735" s="136"/>
      <c r="G735" s="136"/>
      <c r="H735" s="136"/>
      <c r="I735" s="136"/>
      <c r="J735" s="136"/>
      <c r="K735" s="136"/>
      <c r="L735" s="136"/>
      <c r="M735" s="136"/>
      <c r="N735" s="136"/>
      <c r="O735" s="136"/>
      <c r="P735" s="136"/>
      <c r="Q735" s="136"/>
      <c r="R735" s="136"/>
      <c r="S735" s="136"/>
      <c r="T735" s="136"/>
      <c r="U735" s="136"/>
      <c r="V735" s="136"/>
      <c r="W735" s="136"/>
      <c r="X735" s="136"/>
      <c r="Y735" s="136"/>
      <c r="Z735" s="136"/>
      <c r="AA735" s="136"/>
      <c r="AB735" s="136"/>
      <c r="AC735" s="136"/>
      <c r="AD735" s="136"/>
      <c r="AE735" s="136"/>
      <c r="AF735" s="136"/>
      <c r="AG735" s="136"/>
      <c r="AH735" s="136"/>
      <c r="AI735" s="136"/>
      <c r="AJ735" s="136"/>
      <c r="AK735" s="136"/>
      <c r="AL735" s="136"/>
      <c r="AM735" s="136"/>
      <c r="AN735" s="136"/>
      <c r="AO735" s="136"/>
      <c r="AP735" s="136"/>
      <c r="AQ735" s="136"/>
      <c r="AR735" s="211"/>
      <c r="AS735" s="136"/>
      <c r="AT735" s="136"/>
      <c r="AU735" s="136"/>
      <c r="AV735" s="136"/>
      <c r="AW735" s="136"/>
      <c r="AX735" s="136"/>
      <c r="AY735" s="136"/>
      <c r="AZ735" s="136"/>
      <c r="BA735" s="136"/>
      <c r="BB735" s="136"/>
      <c r="BC735" s="136"/>
      <c r="BD735" s="136"/>
      <c r="BE735" s="136"/>
      <c r="BF735" s="136"/>
      <c r="BG735" s="136"/>
      <c r="BH735" s="136"/>
      <c r="BI735" s="136"/>
      <c r="BJ735" s="136"/>
      <c r="BK735" s="136"/>
      <c r="BL735" s="136"/>
      <c r="BM735" s="136"/>
      <c r="BN735" s="136"/>
      <c r="BO735" s="136"/>
      <c r="BP735" s="136"/>
      <c r="BQ735" s="136"/>
      <c r="BR735" s="136"/>
      <c r="BS735" s="136"/>
      <c r="BT735" s="136"/>
      <c r="BU735" s="136"/>
      <c r="BV735" s="136"/>
      <c r="BW735" s="136"/>
      <c r="BX735" s="136"/>
      <c r="BY735" s="136"/>
      <c r="BZ735" s="136"/>
      <c r="CA735" s="136"/>
      <c r="CB735" s="136"/>
      <c r="CC735" s="136"/>
      <c r="CD735" s="136"/>
      <c r="CE735" s="136"/>
      <c r="CF735" s="211"/>
      <c r="CG735" s="136"/>
      <c r="CH735" s="136"/>
      <c r="CI735" s="136"/>
      <c r="CJ735" s="136"/>
      <c r="CK735" s="136"/>
      <c r="CL735" s="136"/>
      <c r="CM735" s="136"/>
      <c r="CN735" s="136"/>
      <c r="CO735" s="136"/>
      <c r="CP735" s="136"/>
      <c r="CQ735" s="136"/>
      <c r="CR735" s="136"/>
      <c r="CS735" s="136"/>
      <c r="CT735" s="136"/>
      <c r="CU735" s="136"/>
      <c r="CV735" s="136"/>
      <c r="CW735" s="136"/>
      <c r="CX735" s="136"/>
      <c r="CY735" s="136"/>
      <c r="CZ735" s="136"/>
      <c r="DA735" s="136"/>
      <c r="DB735" s="136"/>
      <c r="DC735" s="211"/>
      <c r="DD735" s="136"/>
      <c r="DE735" s="136"/>
      <c r="DF735" s="136"/>
      <c r="DG735" s="136"/>
      <c r="DH735" s="136"/>
      <c r="DI735" s="136"/>
      <c r="DJ735" s="136"/>
      <c r="DK735" s="136"/>
      <c r="DL735" s="136"/>
      <c r="DM735" s="136"/>
      <c r="DN735" s="136"/>
      <c r="DO735" s="136"/>
      <c r="DP735" s="136"/>
      <c r="DQ735" s="136"/>
      <c r="DR735" s="136"/>
      <c r="DS735" s="136"/>
      <c r="DT735" s="136"/>
      <c r="DU735" s="136"/>
      <c r="DV735" s="136"/>
      <c r="DW735" s="136"/>
      <c r="DX735" s="136"/>
    </row>
    <row r="736" spans="1:128" ht="12.75" customHeight="1">
      <c r="A736" s="136"/>
      <c r="B736" s="136"/>
      <c r="C736" s="136"/>
      <c r="D736" s="136"/>
      <c r="E736" s="136"/>
      <c r="F736" s="136"/>
      <c r="G736" s="136"/>
      <c r="H736" s="136"/>
      <c r="I736" s="136"/>
      <c r="J736" s="136"/>
      <c r="K736" s="136"/>
      <c r="L736" s="136"/>
      <c r="M736" s="136"/>
      <c r="N736" s="136"/>
      <c r="O736" s="136"/>
      <c r="P736" s="136"/>
      <c r="Q736" s="136"/>
      <c r="R736" s="136"/>
      <c r="S736" s="136"/>
      <c r="T736" s="136"/>
      <c r="U736" s="136"/>
      <c r="V736" s="136"/>
      <c r="W736" s="136"/>
      <c r="X736" s="136"/>
      <c r="Y736" s="136"/>
      <c r="Z736" s="136"/>
      <c r="AA736" s="136"/>
      <c r="AB736" s="136"/>
      <c r="AC736" s="136"/>
      <c r="AD736" s="136"/>
      <c r="AE736" s="136"/>
      <c r="AF736" s="136"/>
      <c r="AG736" s="136"/>
      <c r="AH736" s="136"/>
      <c r="AI736" s="136"/>
      <c r="AJ736" s="136"/>
      <c r="AK736" s="136"/>
      <c r="AL736" s="136"/>
      <c r="AM736" s="136"/>
      <c r="AN736" s="136"/>
      <c r="AO736" s="136"/>
      <c r="AP736" s="136"/>
      <c r="AQ736" s="136"/>
      <c r="AR736" s="211"/>
      <c r="AS736" s="136"/>
      <c r="AT736" s="136"/>
      <c r="AU736" s="136"/>
      <c r="AV736" s="136"/>
      <c r="AW736" s="136"/>
      <c r="AX736" s="136"/>
      <c r="AY736" s="136"/>
      <c r="AZ736" s="136"/>
      <c r="BA736" s="136"/>
      <c r="BB736" s="136"/>
      <c r="BC736" s="136"/>
      <c r="BD736" s="136"/>
      <c r="BE736" s="136"/>
      <c r="BF736" s="136"/>
      <c r="BG736" s="136"/>
      <c r="BH736" s="136"/>
      <c r="BI736" s="136"/>
      <c r="BJ736" s="136"/>
      <c r="BK736" s="136"/>
      <c r="BL736" s="136"/>
      <c r="BM736" s="136"/>
      <c r="BN736" s="136"/>
      <c r="BO736" s="136"/>
      <c r="BP736" s="136"/>
      <c r="BQ736" s="136"/>
      <c r="BR736" s="136"/>
      <c r="BS736" s="136"/>
      <c r="BT736" s="136"/>
      <c r="BU736" s="136"/>
      <c r="BV736" s="136"/>
      <c r="BW736" s="136"/>
      <c r="BX736" s="136"/>
      <c r="BY736" s="136"/>
      <c r="BZ736" s="136"/>
      <c r="CA736" s="136"/>
      <c r="CB736" s="136"/>
      <c r="CC736" s="136"/>
      <c r="CD736" s="136"/>
      <c r="CE736" s="136"/>
      <c r="CF736" s="211"/>
      <c r="CG736" s="136"/>
      <c r="CH736" s="136"/>
      <c r="CI736" s="136"/>
      <c r="CJ736" s="136"/>
      <c r="CK736" s="136"/>
      <c r="CL736" s="136"/>
      <c r="CM736" s="136"/>
      <c r="CN736" s="136"/>
      <c r="CO736" s="136"/>
      <c r="CP736" s="136"/>
      <c r="CQ736" s="136"/>
      <c r="CR736" s="136"/>
      <c r="CS736" s="136"/>
      <c r="CT736" s="136"/>
      <c r="CU736" s="136"/>
      <c r="CV736" s="136"/>
      <c r="CW736" s="136"/>
      <c r="CX736" s="136"/>
      <c r="CY736" s="136"/>
      <c r="CZ736" s="136"/>
      <c r="DA736" s="136"/>
      <c r="DB736" s="136"/>
      <c r="DC736" s="211"/>
      <c r="DD736" s="136"/>
      <c r="DE736" s="136"/>
      <c r="DF736" s="136"/>
      <c r="DG736" s="136"/>
      <c r="DH736" s="136"/>
      <c r="DI736" s="136"/>
      <c r="DJ736" s="136"/>
      <c r="DK736" s="136"/>
      <c r="DL736" s="136"/>
      <c r="DM736" s="136"/>
      <c r="DN736" s="136"/>
      <c r="DO736" s="136"/>
      <c r="DP736" s="136"/>
      <c r="DQ736" s="136"/>
      <c r="DR736" s="136"/>
      <c r="DS736" s="136"/>
      <c r="DT736" s="136"/>
      <c r="DU736" s="136"/>
      <c r="DV736" s="136"/>
      <c r="DW736" s="136"/>
      <c r="DX736" s="136"/>
    </row>
    <row r="737" spans="1:128" ht="12.75" customHeight="1">
      <c r="A737" s="136"/>
      <c r="B737" s="136"/>
      <c r="C737" s="136"/>
      <c r="D737" s="136"/>
      <c r="E737" s="136"/>
      <c r="F737" s="136"/>
      <c r="G737" s="136"/>
      <c r="H737" s="136"/>
      <c r="I737" s="136"/>
      <c r="J737" s="136"/>
      <c r="K737" s="136"/>
      <c r="L737" s="136"/>
      <c r="M737" s="136"/>
      <c r="N737" s="136"/>
      <c r="O737" s="136"/>
      <c r="P737" s="136"/>
      <c r="Q737" s="136"/>
      <c r="R737" s="136"/>
      <c r="S737" s="136"/>
      <c r="T737" s="136"/>
      <c r="U737" s="136"/>
      <c r="V737" s="136"/>
      <c r="W737" s="136"/>
      <c r="X737" s="136"/>
      <c r="Y737" s="136"/>
      <c r="Z737" s="136"/>
      <c r="AA737" s="136"/>
      <c r="AB737" s="136"/>
      <c r="AC737" s="136"/>
      <c r="AD737" s="136"/>
      <c r="AE737" s="136"/>
      <c r="AF737" s="136"/>
      <c r="AG737" s="136"/>
      <c r="AH737" s="136"/>
      <c r="AI737" s="136"/>
      <c r="AJ737" s="136"/>
      <c r="AK737" s="136"/>
      <c r="AL737" s="136"/>
      <c r="AM737" s="136"/>
      <c r="AN737" s="136"/>
      <c r="AO737" s="136"/>
      <c r="AP737" s="136"/>
      <c r="AQ737" s="136"/>
      <c r="AR737" s="211"/>
      <c r="AS737" s="136"/>
      <c r="AT737" s="136"/>
      <c r="AU737" s="136"/>
      <c r="AV737" s="136"/>
      <c r="AW737" s="136"/>
      <c r="AX737" s="136"/>
      <c r="AY737" s="136"/>
      <c r="AZ737" s="136"/>
      <c r="BA737" s="136"/>
      <c r="BB737" s="136"/>
      <c r="BC737" s="136"/>
      <c r="BD737" s="136"/>
      <c r="BE737" s="136"/>
      <c r="BF737" s="136"/>
      <c r="BG737" s="136"/>
      <c r="BH737" s="136"/>
      <c r="BI737" s="136"/>
      <c r="BJ737" s="136"/>
      <c r="BK737" s="136"/>
      <c r="BL737" s="136"/>
      <c r="BM737" s="136"/>
      <c r="BN737" s="136"/>
      <c r="BO737" s="136"/>
      <c r="BP737" s="136"/>
      <c r="BQ737" s="136"/>
      <c r="BR737" s="136"/>
      <c r="BS737" s="136"/>
      <c r="BT737" s="136"/>
      <c r="BU737" s="136"/>
      <c r="BV737" s="136"/>
      <c r="BW737" s="136"/>
      <c r="BX737" s="136"/>
      <c r="BY737" s="136"/>
      <c r="BZ737" s="136"/>
      <c r="CA737" s="136"/>
      <c r="CB737" s="136"/>
      <c r="CC737" s="136"/>
      <c r="CD737" s="136"/>
      <c r="CE737" s="136"/>
      <c r="CF737" s="211"/>
      <c r="CG737" s="136"/>
      <c r="CH737" s="136"/>
      <c r="CI737" s="136"/>
      <c r="CJ737" s="136"/>
      <c r="CK737" s="136"/>
      <c r="CL737" s="136"/>
      <c r="CM737" s="136"/>
      <c r="CN737" s="136"/>
      <c r="CO737" s="136"/>
      <c r="CP737" s="136"/>
      <c r="CQ737" s="136"/>
      <c r="CR737" s="136"/>
      <c r="CS737" s="136"/>
      <c r="CT737" s="136"/>
      <c r="CU737" s="136"/>
      <c r="CV737" s="136"/>
      <c r="CW737" s="136"/>
      <c r="CX737" s="136"/>
      <c r="CY737" s="136"/>
      <c r="CZ737" s="136"/>
      <c r="DA737" s="136"/>
      <c r="DB737" s="136"/>
      <c r="DC737" s="211"/>
      <c r="DD737" s="136"/>
      <c r="DE737" s="136"/>
      <c r="DF737" s="136"/>
      <c r="DG737" s="136"/>
      <c r="DH737" s="136"/>
      <c r="DI737" s="136"/>
      <c r="DJ737" s="136"/>
      <c r="DK737" s="136"/>
      <c r="DL737" s="136"/>
      <c r="DM737" s="136"/>
      <c r="DN737" s="136"/>
      <c r="DO737" s="136"/>
      <c r="DP737" s="136"/>
      <c r="DQ737" s="136"/>
      <c r="DR737" s="136"/>
      <c r="DS737" s="136"/>
      <c r="DT737" s="136"/>
      <c r="DU737" s="136"/>
      <c r="DV737" s="136"/>
      <c r="DW737" s="136"/>
      <c r="DX737" s="136"/>
    </row>
    <row r="738" spans="1:128" ht="12.75" customHeight="1">
      <c r="A738" s="136"/>
      <c r="B738" s="136"/>
      <c r="C738" s="136"/>
      <c r="D738" s="136"/>
      <c r="E738" s="136"/>
      <c r="F738" s="136"/>
      <c r="G738" s="136"/>
      <c r="H738" s="136"/>
      <c r="I738" s="136"/>
      <c r="J738" s="136"/>
      <c r="K738" s="136"/>
      <c r="L738" s="136"/>
      <c r="M738" s="136"/>
      <c r="N738" s="136"/>
      <c r="O738" s="136"/>
      <c r="P738" s="136"/>
      <c r="Q738" s="136"/>
      <c r="R738" s="136"/>
      <c r="S738" s="136"/>
      <c r="T738" s="136"/>
      <c r="U738" s="136"/>
      <c r="V738" s="136"/>
      <c r="W738" s="136"/>
      <c r="X738" s="136"/>
      <c r="Y738" s="136"/>
      <c r="Z738" s="136"/>
      <c r="AA738" s="136"/>
      <c r="AB738" s="136"/>
      <c r="AC738" s="136"/>
      <c r="AD738" s="136"/>
      <c r="AE738" s="136"/>
      <c r="AF738" s="136"/>
      <c r="AG738" s="136"/>
      <c r="AH738" s="136"/>
      <c r="AI738" s="136"/>
      <c r="AJ738" s="136"/>
      <c r="AK738" s="136"/>
      <c r="AL738" s="136"/>
      <c r="AM738" s="136"/>
      <c r="AN738" s="136"/>
      <c r="AO738" s="136"/>
      <c r="AP738" s="136"/>
      <c r="AQ738" s="136"/>
      <c r="AR738" s="211"/>
      <c r="AS738" s="136"/>
      <c r="AT738" s="136"/>
      <c r="AU738" s="136"/>
      <c r="AV738" s="136"/>
      <c r="AW738" s="136"/>
      <c r="AX738" s="136"/>
      <c r="AY738" s="136"/>
      <c r="AZ738" s="136"/>
      <c r="BA738" s="136"/>
      <c r="BB738" s="136"/>
      <c r="BC738" s="136"/>
      <c r="BD738" s="136"/>
      <c r="BE738" s="136"/>
      <c r="BF738" s="136"/>
      <c r="BG738" s="136"/>
      <c r="BH738" s="136"/>
      <c r="BI738" s="136"/>
      <c r="BJ738" s="136"/>
      <c r="BK738" s="136"/>
      <c r="BL738" s="136"/>
      <c r="BM738" s="136"/>
      <c r="BN738" s="136"/>
      <c r="BO738" s="136"/>
      <c r="BP738" s="136"/>
      <c r="BQ738" s="136"/>
      <c r="BR738" s="136"/>
      <c r="BS738" s="136"/>
      <c r="BT738" s="136"/>
      <c r="BU738" s="136"/>
      <c r="BV738" s="136"/>
      <c r="BW738" s="136"/>
      <c r="BX738" s="136"/>
      <c r="BY738" s="136"/>
      <c r="BZ738" s="136"/>
      <c r="CA738" s="136"/>
      <c r="CB738" s="136"/>
      <c r="CC738" s="136"/>
      <c r="CD738" s="136"/>
      <c r="CE738" s="136"/>
      <c r="CF738" s="211"/>
      <c r="CG738" s="136"/>
      <c r="CH738" s="136"/>
      <c r="CI738" s="136"/>
      <c r="CJ738" s="136"/>
      <c r="CK738" s="136"/>
      <c r="CL738" s="136"/>
      <c r="CM738" s="136"/>
      <c r="CN738" s="136"/>
      <c r="CO738" s="136"/>
      <c r="CP738" s="136"/>
      <c r="CQ738" s="136"/>
      <c r="CR738" s="136"/>
      <c r="CS738" s="136"/>
      <c r="CT738" s="136"/>
      <c r="CU738" s="136"/>
      <c r="CV738" s="136"/>
      <c r="CW738" s="136"/>
      <c r="CX738" s="136"/>
      <c r="CY738" s="136"/>
      <c r="CZ738" s="136"/>
      <c r="DA738" s="136"/>
      <c r="DB738" s="136"/>
      <c r="DC738" s="211"/>
      <c r="DD738" s="136"/>
      <c r="DE738" s="136"/>
      <c r="DF738" s="136"/>
      <c r="DG738" s="136"/>
      <c r="DH738" s="136"/>
      <c r="DI738" s="136"/>
      <c r="DJ738" s="136"/>
      <c r="DK738" s="136"/>
      <c r="DL738" s="136"/>
      <c r="DM738" s="136"/>
      <c r="DN738" s="136"/>
      <c r="DO738" s="136"/>
      <c r="DP738" s="136"/>
      <c r="DQ738" s="136"/>
      <c r="DR738" s="136"/>
      <c r="DS738" s="136"/>
      <c r="DT738" s="136"/>
      <c r="DU738" s="136"/>
      <c r="DV738" s="136"/>
      <c r="DW738" s="136"/>
      <c r="DX738" s="136"/>
    </row>
    <row r="739" spans="1:128" ht="12.75" customHeight="1">
      <c r="A739" s="136"/>
      <c r="B739" s="136"/>
      <c r="C739" s="136"/>
      <c r="D739" s="136"/>
      <c r="E739" s="136"/>
      <c r="F739" s="136"/>
      <c r="G739" s="136"/>
      <c r="H739" s="136"/>
      <c r="I739" s="136"/>
      <c r="J739" s="136"/>
      <c r="K739" s="136"/>
      <c r="L739" s="136"/>
      <c r="M739" s="136"/>
      <c r="N739" s="136"/>
      <c r="O739" s="136"/>
      <c r="P739" s="136"/>
      <c r="Q739" s="136"/>
      <c r="R739" s="136"/>
      <c r="S739" s="136"/>
      <c r="T739" s="136"/>
      <c r="U739" s="136"/>
      <c r="V739" s="136"/>
      <c r="W739" s="136"/>
      <c r="X739" s="136"/>
      <c r="Y739" s="136"/>
      <c r="Z739" s="136"/>
      <c r="AA739" s="136"/>
      <c r="AB739" s="136"/>
      <c r="AC739" s="136"/>
      <c r="AD739" s="136"/>
      <c r="AE739" s="136"/>
      <c r="AF739" s="136"/>
      <c r="AG739" s="136"/>
      <c r="AH739" s="136"/>
      <c r="AI739" s="136"/>
      <c r="AJ739" s="136"/>
      <c r="AK739" s="136"/>
      <c r="AL739" s="136"/>
      <c r="AM739" s="136"/>
      <c r="AN739" s="136"/>
      <c r="AO739" s="136"/>
      <c r="AP739" s="136"/>
      <c r="AQ739" s="136"/>
      <c r="AR739" s="211"/>
      <c r="AS739" s="136"/>
      <c r="AT739" s="136"/>
      <c r="AU739" s="136"/>
      <c r="AV739" s="136"/>
      <c r="AW739" s="136"/>
      <c r="AX739" s="136"/>
      <c r="AY739" s="136"/>
      <c r="AZ739" s="136"/>
      <c r="BA739" s="136"/>
      <c r="BB739" s="136"/>
      <c r="BC739" s="136"/>
      <c r="BD739" s="136"/>
      <c r="BE739" s="136"/>
      <c r="BF739" s="136"/>
      <c r="BG739" s="136"/>
      <c r="BH739" s="136"/>
      <c r="BI739" s="136"/>
      <c r="BJ739" s="136"/>
      <c r="BK739" s="136"/>
      <c r="BL739" s="136"/>
      <c r="BM739" s="136"/>
      <c r="BN739" s="136"/>
      <c r="BO739" s="136"/>
      <c r="BP739" s="136"/>
      <c r="BQ739" s="136"/>
      <c r="BR739" s="136"/>
      <c r="BS739" s="136"/>
      <c r="BT739" s="136"/>
      <c r="BU739" s="136"/>
      <c r="BV739" s="136"/>
      <c r="BW739" s="136"/>
      <c r="BX739" s="136"/>
      <c r="BY739" s="136"/>
      <c r="BZ739" s="136"/>
      <c r="CA739" s="136"/>
      <c r="CB739" s="136"/>
      <c r="CC739" s="136"/>
      <c r="CD739" s="136"/>
      <c r="CE739" s="136"/>
      <c r="CF739" s="211"/>
      <c r="CG739" s="136"/>
      <c r="CH739" s="136"/>
      <c r="CI739" s="136"/>
      <c r="CJ739" s="136"/>
      <c r="CK739" s="136"/>
      <c r="CL739" s="136"/>
      <c r="CM739" s="136"/>
      <c r="CN739" s="136"/>
      <c r="CO739" s="136"/>
      <c r="CP739" s="136"/>
      <c r="CQ739" s="136"/>
      <c r="CR739" s="136"/>
      <c r="CS739" s="136"/>
      <c r="CT739" s="136"/>
      <c r="CU739" s="136"/>
      <c r="CV739" s="136"/>
      <c r="CW739" s="136"/>
      <c r="CX739" s="136"/>
      <c r="CY739" s="136"/>
      <c r="CZ739" s="136"/>
      <c r="DA739" s="136"/>
      <c r="DB739" s="136"/>
      <c r="DC739" s="211"/>
      <c r="DD739" s="136"/>
      <c r="DE739" s="136"/>
      <c r="DF739" s="136"/>
      <c r="DG739" s="136"/>
      <c r="DH739" s="136"/>
      <c r="DI739" s="136"/>
      <c r="DJ739" s="136"/>
      <c r="DK739" s="136"/>
      <c r="DL739" s="136"/>
      <c r="DM739" s="136"/>
      <c r="DN739" s="136"/>
      <c r="DO739" s="136"/>
      <c r="DP739" s="136"/>
      <c r="DQ739" s="136"/>
      <c r="DR739" s="136"/>
      <c r="DS739" s="136"/>
      <c r="DT739" s="136"/>
      <c r="DU739" s="136"/>
      <c r="DV739" s="136"/>
      <c r="DW739" s="136"/>
      <c r="DX739" s="136"/>
    </row>
    <row r="740" spans="1:128" ht="12.75" customHeight="1">
      <c r="A740" s="136"/>
      <c r="B740" s="136"/>
      <c r="C740" s="136"/>
      <c r="D740" s="136"/>
      <c r="E740" s="136"/>
      <c r="F740" s="136"/>
      <c r="G740" s="136"/>
      <c r="H740" s="136"/>
      <c r="I740" s="136"/>
      <c r="J740" s="136"/>
      <c r="K740" s="136"/>
      <c r="L740" s="136"/>
      <c r="M740" s="136"/>
      <c r="N740" s="136"/>
      <c r="O740" s="136"/>
      <c r="P740" s="136"/>
      <c r="Q740" s="136"/>
      <c r="R740" s="136"/>
      <c r="S740" s="136"/>
      <c r="T740" s="136"/>
      <c r="U740" s="136"/>
      <c r="V740" s="136"/>
      <c r="W740" s="136"/>
      <c r="X740" s="136"/>
      <c r="Y740" s="136"/>
      <c r="Z740" s="136"/>
      <c r="AA740" s="136"/>
      <c r="AB740" s="136"/>
      <c r="AC740" s="136"/>
      <c r="AD740" s="136"/>
      <c r="AE740" s="136"/>
      <c r="AF740" s="136"/>
      <c r="AG740" s="136"/>
      <c r="AH740" s="136"/>
      <c r="AI740" s="136"/>
      <c r="AJ740" s="136"/>
      <c r="AK740" s="136"/>
      <c r="AL740" s="136"/>
      <c r="AM740" s="136"/>
      <c r="AN740" s="136"/>
      <c r="AO740" s="136"/>
      <c r="AP740" s="136"/>
      <c r="AQ740" s="136"/>
      <c r="AR740" s="211"/>
      <c r="AS740" s="136"/>
      <c r="AT740" s="136"/>
      <c r="AU740" s="136"/>
      <c r="AV740" s="136"/>
      <c r="AW740" s="136"/>
      <c r="AX740" s="136"/>
      <c r="AY740" s="136"/>
      <c r="AZ740" s="136"/>
      <c r="BA740" s="136"/>
      <c r="BB740" s="136"/>
      <c r="BC740" s="136"/>
      <c r="BD740" s="136"/>
      <c r="BE740" s="136"/>
      <c r="BF740" s="136"/>
      <c r="BG740" s="136"/>
      <c r="BH740" s="136"/>
      <c r="BI740" s="136"/>
      <c r="BJ740" s="136"/>
      <c r="BK740" s="136"/>
      <c r="BL740" s="136"/>
      <c r="BM740" s="136"/>
      <c r="BN740" s="136"/>
      <c r="BO740" s="136"/>
      <c r="BP740" s="136"/>
      <c r="BQ740" s="136"/>
      <c r="BR740" s="136"/>
      <c r="BS740" s="136"/>
      <c r="BT740" s="136"/>
      <c r="BU740" s="136"/>
      <c r="BV740" s="136"/>
      <c r="BW740" s="136"/>
      <c r="BX740" s="136"/>
      <c r="BY740" s="136"/>
      <c r="BZ740" s="136"/>
      <c r="CA740" s="136"/>
      <c r="CB740" s="136"/>
      <c r="CC740" s="136"/>
      <c r="CD740" s="136"/>
      <c r="CE740" s="136"/>
      <c r="CF740" s="211"/>
      <c r="CG740" s="136"/>
      <c r="CH740" s="136"/>
      <c r="CI740" s="136"/>
      <c r="CJ740" s="136"/>
      <c r="CK740" s="136"/>
      <c r="CL740" s="136"/>
      <c r="CM740" s="136"/>
      <c r="CN740" s="136"/>
      <c r="CO740" s="136"/>
      <c r="CP740" s="136"/>
      <c r="CQ740" s="136"/>
      <c r="CR740" s="136"/>
      <c r="CS740" s="136"/>
      <c r="CT740" s="136"/>
      <c r="CU740" s="136"/>
      <c r="CV740" s="136"/>
      <c r="CW740" s="136"/>
      <c r="CX740" s="136"/>
      <c r="CY740" s="136"/>
      <c r="CZ740" s="136"/>
      <c r="DA740" s="136"/>
      <c r="DB740" s="136"/>
      <c r="DC740" s="211"/>
      <c r="DD740" s="136"/>
      <c r="DE740" s="136"/>
      <c r="DF740" s="136"/>
      <c r="DG740" s="136"/>
      <c r="DH740" s="136"/>
      <c r="DI740" s="136"/>
      <c r="DJ740" s="136"/>
      <c r="DK740" s="136"/>
      <c r="DL740" s="136"/>
      <c r="DM740" s="136"/>
      <c r="DN740" s="136"/>
      <c r="DO740" s="136"/>
      <c r="DP740" s="136"/>
      <c r="DQ740" s="136"/>
      <c r="DR740" s="136"/>
      <c r="DS740" s="136"/>
      <c r="DT740" s="136"/>
      <c r="DU740" s="136"/>
      <c r="DV740" s="136"/>
      <c r="DW740" s="136"/>
      <c r="DX740" s="136"/>
    </row>
    <row r="741" spans="1:128" ht="12.75" customHeight="1">
      <c r="A741" s="136"/>
      <c r="B741" s="136"/>
      <c r="C741" s="136"/>
      <c r="D741" s="136"/>
      <c r="E741" s="136"/>
      <c r="F741" s="136"/>
      <c r="G741" s="136"/>
      <c r="H741" s="136"/>
      <c r="I741" s="136"/>
      <c r="J741" s="136"/>
      <c r="K741" s="136"/>
      <c r="L741" s="136"/>
      <c r="M741" s="136"/>
      <c r="N741" s="136"/>
      <c r="O741" s="136"/>
      <c r="P741" s="136"/>
      <c r="Q741" s="136"/>
      <c r="R741" s="136"/>
      <c r="S741" s="136"/>
      <c r="T741" s="136"/>
      <c r="U741" s="136"/>
      <c r="V741" s="136"/>
      <c r="W741" s="136"/>
      <c r="X741" s="136"/>
      <c r="Y741" s="136"/>
      <c r="Z741" s="136"/>
      <c r="AA741" s="136"/>
      <c r="AB741" s="136"/>
      <c r="AC741" s="136"/>
      <c r="AD741" s="136"/>
      <c r="AE741" s="136"/>
      <c r="AF741" s="136"/>
      <c r="AG741" s="136"/>
      <c r="AH741" s="136"/>
      <c r="AI741" s="136"/>
      <c r="AJ741" s="136"/>
      <c r="AK741" s="136"/>
      <c r="AL741" s="136"/>
      <c r="AM741" s="136"/>
      <c r="AN741" s="136"/>
      <c r="AO741" s="136"/>
      <c r="AP741" s="136"/>
      <c r="AQ741" s="136"/>
      <c r="AR741" s="211"/>
      <c r="AS741" s="136"/>
      <c r="AT741" s="136"/>
      <c r="AU741" s="136"/>
      <c r="AV741" s="136"/>
      <c r="AW741" s="136"/>
      <c r="AX741" s="136"/>
      <c r="AY741" s="136"/>
      <c r="AZ741" s="136"/>
      <c r="BA741" s="136"/>
      <c r="BB741" s="136"/>
      <c r="BC741" s="136"/>
      <c r="BD741" s="136"/>
      <c r="BE741" s="136"/>
      <c r="BF741" s="136"/>
      <c r="BG741" s="136"/>
      <c r="BH741" s="136"/>
      <c r="BI741" s="136"/>
      <c r="BJ741" s="136"/>
      <c r="BK741" s="136"/>
      <c r="BL741" s="136"/>
      <c r="BM741" s="136"/>
      <c r="BN741" s="136"/>
      <c r="BO741" s="136"/>
      <c r="BP741" s="136"/>
      <c r="BQ741" s="136"/>
      <c r="BR741" s="136"/>
      <c r="BS741" s="136"/>
      <c r="BT741" s="136"/>
      <c r="BU741" s="136"/>
      <c r="BV741" s="136"/>
      <c r="BW741" s="136"/>
      <c r="BX741" s="136"/>
      <c r="BY741" s="136"/>
      <c r="BZ741" s="136"/>
      <c r="CA741" s="136"/>
      <c r="CB741" s="136"/>
      <c r="CC741" s="136"/>
      <c r="CD741" s="136"/>
      <c r="CE741" s="136"/>
      <c r="CF741" s="211"/>
      <c r="CG741" s="136"/>
      <c r="CH741" s="136"/>
      <c r="CI741" s="136"/>
      <c r="CJ741" s="136"/>
      <c r="CK741" s="136"/>
      <c r="CL741" s="136"/>
      <c r="CM741" s="136"/>
      <c r="CN741" s="136"/>
      <c r="CO741" s="136"/>
      <c r="CP741" s="136"/>
      <c r="CQ741" s="136"/>
      <c r="CR741" s="136"/>
      <c r="CS741" s="136"/>
      <c r="CT741" s="136"/>
      <c r="CU741" s="136"/>
      <c r="CV741" s="136"/>
      <c r="CW741" s="136"/>
      <c r="CX741" s="136"/>
      <c r="CY741" s="136"/>
      <c r="CZ741" s="136"/>
      <c r="DA741" s="136"/>
      <c r="DB741" s="136"/>
      <c r="DC741" s="211"/>
      <c r="DD741" s="136"/>
      <c r="DE741" s="136"/>
      <c r="DF741" s="136"/>
      <c r="DG741" s="136"/>
      <c r="DH741" s="136"/>
      <c r="DI741" s="136"/>
      <c r="DJ741" s="136"/>
      <c r="DK741" s="136"/>
      <c r="DL741" s="136"/>
      <c r="DM741" s="136"/>
      <c r="DN741" s="136"/>
      <c r="DO741" s="136"/>
      <c r="DP741" s="136"/>
      <c r="DQ741" s="136"/>
      <c r="DR741" s="136"/>
      <c r="DS741" s="136"/>
      <c r="DT741" s="136"/>
      <c r="DU741" s="136"/>
      <c r="DV741" s="136"/>
      <c r="DW741" s="136"/>
      <c r="DX741" s="136"/>
    </row>
    <row r="742" spans="1:128" ht="12.75" customHeight="1">
      <c r="A742" s="136"/>
      <c r="B742" s="136"/>
      <c r="C742" s="136"/>
      <c r="D742" s="136"/>
      <c r="E742" s="136"/>
      <c r="F742" s="136"/>
      <c r="G742" s="136"/>
      <c r="H742" s="136"/>
      <c r="I742" s="136"/>
      <c r="J742" s="136"/>
      <c r="K742" s="136"/>
      <c r="L742" s="136"/>
      <c r="M742" s="136"/>
      <c r="N742" s="136"/>
      <c r="O742" s="136"/>
      <c r="P742" s="136"/>
      <c r="Q742" s="136"/>
      <c r="R742" s="136"/>
      <c r="S742" s="136"/>
      <c r="T742" s="136"/>
      <c r="U742" s="136"/>
      <c r="V742" s="136"/>
      <c r="W742" s="136"/>
      <c r="X742" s="136"/>
      <c r="Y742" s="136"/>
      <c r="Z742" s="136"/>
      <c r="AA742" s="136"/>
      <c r="AB742" s="136"/>
      <c r="AC742" s="136"/>
      <c r="AD742" s="136"/>
      <c r="AE742" s="136"/>
      <c r="AF742" s="136"/>
      <c r="AG742" s="136"/>
      <c r="AH742" s="136"/>
      <c r="AI742" s="136"/>
      <c r="AJ742" s="136"/>
      <c r="AK742" s="136"/>
      <c r="AL742" s="136"/>
      <c r="AM742" s="136"/>
      <c r="AN742" s="136"/>
      <c r="AO742" s="136"/>
      <c r="AP742" s="136"/>
      <c r="AQ742" s="136"/>
      <c r="AR742" s="211"/>
      <c r="AS742" s="136"/>
      <c r="AT742" s="136"/>
      <c r="AU742" s="136"/>
      <c r="AV742" s="136"/>
      <c r="AW742" s="136"/>
      <c r="AX742" s="136"/>
      <c r="AY742" s="136"/>
      <c r="AZ742" s="136"/>
      <c r="BA742" s="136"/>
      <c r="BB742" s="136"/>
      <c r="BC742" s="136"/>
      <c r="BD742" s="136"/>
      <c r="BE742" s="136"/>
      <c r="BF742" s="136"/>
      <c r="BG742" s="136"/>
      <c r="BH742" s="136"/>
      <c r="BI742" s="136"/>
      <c r="BJ742" s="136"/>
      <c r="BK742" s="136"/>
      <c r="BL742" s="136"/>
      <c r="BM742" s="136"/>
      <c r="BN742" s="136"/>
      <c r="BO742" s="136"/>
      <c r="BP742" s="136"/>
      <c r="BQ742" s="136"/>
      <c r="BR742" s="136"/>
      <c r="BS742" s="136"/>
      <c r="BT742" s="136"/>
      <c r="BU742" s="136"/>
      <c r="BV742" s="136"/>
      <c r="BW742" s="136"/>
      <c r="BX742" s="136"/>
      <c r="BY742" s="136"/>
      <c r="BZ742" s="136"/>
      <c r="CA742" s="136"/>
      <c r="CB742" s="136"/>
      <c r="CC742" s="136"/>
      <c r="CD742" s="136"/>
      <c r="CE742" s="136"/>
      <c r="CF742" s="211"/>
      <c r="CG742" s="136"/>
      <c r="CH742" s="136"/>
      <c r="CI742" s="136"/>
      <c r="CJ742" s="136"/>
      <c r="CK742" s="136"/>
      <c r="CL742" s="136"/>
      <c r="CM742" s="136"/>
      <c r="CN742" s="136"/>
      <c r="CO742" s="136"/>
      <c r="CP742" s="136"/>
      <c r="CQ742" s="136"/>
      <c r="CR742" s="136"/>
      <c r="CS742" s="136"/>
      <c r="CT742" s="136"/>
      <c r="CU742" s="136"/>
      <c r="CV742" s="136"/>
      <c r="CW742" s="136"/>
      <c r="CX742" s="136"/>
      <c r="CY742" s="136"/>
      <c r="CZ742" s="136"/>
      <c r="DA742" s="136"/>
      <c r="DB742" s="136"/>
      <c r="DC742" s="211"/>
      <c r="DD742" s="136"/>
      <c r="DE742" s="136"/>
      <c r="DF742" s="136"/>
      <c r="DG742" s="136"/>
      <c r="DH742" s="136"/>
      <c r="DI742" s="136"/>
      <c r="DJ742" s="136"/>
      <c r="DK742" s="136"/>
      <c r="DL742" s="136"/>
      <c r="DM742" s="136"/>
      <c r="DN742" s="136"/>
      <c r="DO742" s="136"/>
      <c r="DP742" s="136"/>
      <c r="DQ742" s="136"/>
      <c r="DR742" s="136"/>
      <c r="DS742" s="136"/>
      <c r="DT742" s="136"/>
      <c r="DU742" s="136"/>
      <c r="DV742" s="136"/>
      <c r="DW742" s="136"/>
      <c r="DX742" s="136"/>
    </row>
    <row r="743" spans="1:128" ht="12.75" customHeight="1">
      <c r="A743" s="136"/>
      <c r="B743" s="136"/>
      <c r="C743" s="136"/>
      <c r="D743" s="136"/>
      <c r="E743" s="136"/>
      <c r="F743" s="136"/>
      <c r="G743" s="136"/>
      <c r="H743" s="136"/>
      <c r="I743" s="136"/>
      <c r="J743" s="136"/>
      <c r="K743" s="136"/>
      <c r="L743" s="136"/>
      <c r="M743" s="136"/>
      <c r="N743" s="136"/>
      <c r="O743" s="136"/>
      <c r="P743" s="136"/>
      <c r="Q743" s="136"/>
      <c r="R743" s="136"/>
      <c r="S743" s="136"/>
      <c r="T743" s="136"/>
      <c r="U743" s="136"/>
      <c r="V743" s="136"/>
      <c r="W743" s="136"/>
      <c r="X743" s="136"/>
      <c r="Y743" s="136"/>
      <c r="Z743" s="136"/>
      <c r="AA743" s="136"/>
      <c r="AB743" s="136"/>
      <c r="AC743" s="136"/>
      <c r="AD743" s="136"/>
      <c r="AE743" s="136"/>
      <c r="AF743" s="136"/>
      <c r="AG743" s="136"/>
      <c r="AH743" s="136"/>
      <c r="AI743" s="136"/>
      <c r="AJ743" s="136"/>
      <c r="AK743" s="136"/>
      <c r="AL743" s="136"/>
      <c r="AM743" s="136"/>
      <c r="AN743" s="136"/>
      <c r="AO743" s="136"/>
      <c r="AP743" s="136"/>
      <c r="AQ743" s="136"/>
      <c r="AR743" s="211"/>
      <c r="AS743" s="136"/>
      <c r="AT743" s="136"/>
      <c r="AU743" s="136"/>
      <c r="AV743" s="136"/>
      <c r="AW743" s="136"/>
      <c r="AX743" s="136"/>
      <c r="AY743" s="136"/>
      <c r="AZ743" s="136"/>
      <c r="BA743" s="136"/>
      <c r="BB743" s="136"/>
      <c r="BC743" s="136"/>
      <c r="BD743" s="136"/>
      <c r="BE743" s="136"/>
      <c r="BF743" s="136"/>
      <c r="BG743" s="136"/>
      <c r="BH743" s="136"/>
      <c r="BI743" s="136"/>
      <c r="BJ743" s="136"/>
      <c r="BK743" s="136"/>
      <c r="BL743" s="136"/>
      <c r="BM743" s="136"/>
      <c r="BN743" s="136"/>
      <c r="BO743" s="136"/>
      <c r="BP743" s="136"/>
      <c r="BQ743" s="136"/>
      <c r="BR743" s="136"/>
      <c r="BS743" s="136"/>
      <c r="BT743" s="136"/>
      <c r="BU743" s="136"/>
      <c r="BV743" s="136"/>
      <c r="BW743" s="136"/>
      <c r="BX743" s="136"/>
      <c r="BY743" s="136"/>
      <c r="BZ743" s="136"/>
      <c r="CA743" s="136"/>
      <c r="CB743" s="136"/>
      <c r="CC743" s="136"/>
      <c r="CD743" s="136"/>
      <c r="CE743" s="136"/>
      <c r="CF743" s="211"/>
      <c r="CG743" s="136"/>
      <c r="CH743" s="136"/>
      <c r="CI743" s="136"/>
      <c r="CJ743" s="136"/>
      <c r="CK743" s="136"/>
      <c r="CL743" s="136"/>
      <c r="CM743" s="136"/>
      <c r="CN743" s="136"/>
      <c r="CO743" s="136"/>
      <c r="CP743" s="136"/>
      <c r="CQ743" s="136"/>
      <c r="CR743" s="136"/>
      <c r="CS743" s="136"/>
      <c r="CT743" s="136"/>
      <c r="CU743" s="136"/>
      <c r="CV743" s="136"/>
      <c r="CW743" s="136"/>
      <c r="CX743" s="136"/>
      <c r="CY743" s="136"/>
      <c r="CZ743" s="136"/>
      <c r="DA743" s="136"/>
      <c r="DB743" s="136"/>
      <c r="DC743" s="211"/>
      <c r="DD743" s="136"/>
      <c r="DE743" s="136"/>
      <c r="DF743" s="136"/>
      <c r="DG743" s="136"/>
      <c r="DH743" s="136"/>
      <c r="DI743" s="136"/>
      <c r="DJ743" s="136"/>
      <c r="DK743" s="136"/>
      <c r="DL743" s="136"/>
      <c r="DM743" s="136"/>
      <c r="DN743" s="136"/>
      <c r="DO743" s="136"/>
      <c r="DP743" s="136"/>
      <c r="DQ743" s="136"/>
      <c r="DR743" s="136"/>
      <c r="DS743" s="136"/>
      <c r="DT743" s="136"/>
      <c r="DU743" s="136"/>
      <c r="DV743" s="136"/>
      <c r="DW743" s="136"/>
      <c r="DX743" s="136"/>
    </row>
    <row r="744" spans="1:128" ht="12.75" customHeight="1">
      <c r="A744" s="136"/>
      <c r="B744" s="136"/>
      <c r="C744" s="136"/>
      <c r="D744" s="136"/>
      <c r="E744" s="136"/>
      <c r="F744" s="136"/>
      <c r="G744" s="136"/>
      <c r="H744" s="136"/>
      <c r="I744" s="136"/>
      <c r="J744" s="136"/>
      <c r="K744" s="136"/>
      <c r="L744" s="136"/>
      <c r="M744" s="136"/>
      <c r="N744" s="136"/>
      <c r="O744" s="136"/>
      <c r="P744" s="136"/>
      <c r="Q744" s="136"/>
      <c r="R744" s="136"/>
      <c r="S744" s="136"/>
      <c r="T744" s="136"/>
      <c r="U744" s="136"/>
      <c r="V744" s="136"/>
      <c r="W744" s="136"/>
      <c r="X744" s="136"/>
      <c r="Y744" s="136"/>
      <c r="Z744" s="136"/>
      <c r="AA744" s="136"/>
      <c r="AB744" s="136"/>
      <c r="AC744" s="136"/>
      <c r="AD744" s="136"/>
      <c r="AE744" s="136"/>
      <c r="AF744" s="136"/>
      <c r="AG744" s="136"/>
      <c r="AH744" s="136"/>
      <c r="AI744" s="136"/>
      <c r="AJ744" s="136"/>
      <c r="AK744" s="136"/>
      <c r="AL744" s="136"/>
      <c r="AM744" s="136"/>
      <c r="AN744" s="136"/>
      <c r="AO744" s="136"/>
      <c r="AP744" s="136"/>
      <c r="AQ744" s="136"/>
      <c r="AR744" s="211"/>
      <c r="AS744" s="136"/>
      <c r="AT744" s="136"/>
      <c r="AU744" s="136"/>
      <c r="AV744" s="136"/>
      <c r="AW744" s="136"/>
      <c r="AX744" s="136"/>
      <c r="AY744" s="136"/>
      <c r="AZ744" s="136"/>
      <c r="BA744" s="136"/>
      <c r="BB744" s="136"/>
      <c r="BC744" s="136"/>
      <c r="BD744" s="136"/>
      <c r="BE744" s="136"/>
      <c r="BF744" s="136"/>
      <c r="BG744" s="136"/>
      <c r="BH744" s="136"/>
      <c r="BI744" s="136"/>
      <c r="BJ744" s="136"/>
      <c r="BK744" s="136"/>
      <c r="BL744" s="136"/>
      <c r="BM744" s="136"/>
      <c r="BN744" s="136"/>
      <c r="BO744" s="136"/>
      <c r="BP744" s="136"/>
      <c r="BQ744" s="136"/>
      <c r="BR744" s="136"/>
      <c r="BS744" s="136"/>
      <c r="BT744" s="136"/>
      <c r="BU744" s="136"/>
      <c r="BV744" s="136"/>
      <c r="BW744" s="136"/>
      <c r="BX744" s="136"/>
      <c r="BY744" s="136"/>
      <c r="BZ744" s="136"/>
      <c r="CA744" s="136"/>
      <c r="CB744" s="136"/>
      <c r="CC744" s="136"/>
      <c r="CD744" s="136"/>
      <c r="CE744" s="136"/>
      <c r="CF744" s="211"/>
      <c r="CG744" s="136"/>
      <c r="CH744" s="136"/>
      <c r="CI744" s="136"/>
      <c r="CJ744" s="136"/>
      <c r="CK744" s="136"/>
      <c r="CL744" s="136"/>
      <c r="CM744" s="136"/>
      <c r="CN744" s="136"/>
      <c r="CO744" s="136"/>
      <c r="CP744" s="136"/>
      <c r="CQ744" s="136"/>
      <c r="CR744" s="136"/>
      <c r="CS744" s="136"/>
      <c r="CT744" s="136"/>
      <c r="CU744" s="136"/>
      <c r="CV744" s="136"/>
      <c r="CW744" s="136"/>
      <c r="CX744" s="136"/>
      <c r="CY744" s="136"/>
      <c r="CZ744" s="136"/>
      <c r="DA744" s="136"/>
      <c r="DB744" s="136"/>
      <c r="DC744" s="211"/>
      <c r="DD744" s="136"/>
      <c r="DE744" s="136"/>
      <c r="DF744" s="136"/>
      <c r="DG744" s="136"/>
      <c r="DH744" s="136"/>
      <c r="DI744" s="136"/>
      <c r="DJ744" s="136"/>
      <c r="DK744" s="136"/>
      <c r="DL744" s="136"/>
      <c r="DM744" s="136"/>
      <c r="DN744" s="136"/>
      <c r="DO744" s="136"/>
      <c r="DP744" s="136"/>
      <c r="DQ744" s="136"/>
      <c r="DR744" s="136"/>
      <c r="DS744" s="136"/>
      <c r="DT744" s="136"/>
      <c r="DU744" s="136"/>
      <c r="DV744" s="136"/>
      <c r="DW744" s="136"/>
      <c r="DX744" s="136"/>
    </row>
    <row r="745" spans="1:128" ht="12.75" customHeight="1">
      <c r="A745" s="136"/>
      <c r="B745" s="136"/>
      <c r="C745" s="136"/>
      <c r="D745" s="136"/>
      <c r="E745" s="136"/>
      <c r="F745" s="136"/>
      <c r="G745" s="136"/>
      <c r="H745" s="136"/>
      <c r="I745" s="136"/>
      <c r="J745" s="136"/>
      <c r="K745" s="136"/>
      <c r="L745" s="136"/>
      <c r="M745" s="136"/>
      <c r="N745" s="136"/>
      <c r="O745" s="136"/>
      <c r="P745" s="136"/>
      <c r="Q745" s="136"/>
      <c r="R745" s="136"/>
      <c r="S745" s="136"/>
      <c r="T745" s="136"/>
      <c r="U745" s="136"/>
      <c r="V745" s="136"/>
      <c r="W745" s="136"/>
      <c r="X745" s="136"/>
      <c r="Y745" s="136"/>
      <c r="Z745" s="136"/>
      <c r="AA745" s="136"/>
      <c r="AB745" s="136"/>
      <c r="AC745" s="136"/>
      <c r="AD745" s="136"/>
      <c r="AE745" s="136"/>
      <c r="AF745" s="136"/>
      <c r="AG745" s="136"/>
      <c r="AH745" s="136"/>
      <c r="AI745" s="136"/>
      <c r="AJ745" s="136"/>
      <c r="AK745" s="136"/>
      <c r="AL745" s="136"/>
      <c r="AM745" s="136"/>
      <c r="AN745" s="136"/>
      <c r="AO745" s="136"/>
      <c r="AP745" s="136"/>
      <c r="AQ745" s="136"/>
      <c r="AR745" s="211"/>
      <c r="AS745" s="136"/>
      <c r="AT745" s="136"/>
      <c r="AU745" s="136"/>
      <c r="AV745" s="136"/>
      <c r="AW745" s="136"/>
      <c r="AX745" s="136"/>
      <c r="AY745" s="136"/>
      <c r="AZ745" s="136"/>
      <c r="BA745" s="136"/>
      <c r="BB745" s="136"/>
      <c r="BC745" s="136"/>
      <c r="BD745" s="136"/>
      <c r="BE745" s="136"/>
      <c r="BF745" s="136"/>
      <c r="BG745" s="136"/>
      <c r="BH745" s="136"/>
      <c r="BI745" s="136"/>
      <c r="BJ745" s="136"/>
      <c r="BK745" s="136"/>
      <c r="BL745" s="136"/>
      <c r="BM745" s="136"/>
      <c r="BN745" s="136"/>
      <c r="BO745" s="136"/>
      <c r="BP745" s="136"/>
      <c r="BQ745" s="136"/>
      <c r="BR745" s="136"/>
      <c r="BS745" s="136"/>
      <c r="BT745" s="136"/>
      <c r="BU745" s="136"/>
      <c r="BV745" s="136"/>
      <c r="BW745" s="136"/>
      <c r="BX745" s="136"/>
      <c r="BY745" s="136"/>
      <c r="BZ745" s="136"/>
      <c r="CA745" s="136"/>
      <c r="CB745" s="136"/>
      <c r="CC745" s="136"/>
      <c r="CD745" s="136"/>
      <c r="CE745" s="136"/>
      <c r="CF745" s="211"/>
      <c r="CG745" s="136"/>
      <c r="CH745" s="136"/>
      <c r="CI745" s="136"/>
      <c r="CJ745" s="136"/>
      <c r="CK745" s="136"/>
      <c r="CL745" s="136"/>
      <c r="CM745" s="136"/>
      <c r="CN745" s="136"/>
      <c r="CO745" s="136"/>
      <c r="CP745" s="136"/>
      <c r="CQ745" s="136"/>
      <c r="CR745" s="136"/>
      <c r="CS745" s="136"/>
      <c r="CT745" s="136"/>
      <c r="CU745" s="136"/>
      <c r="CV745" s="136"/>
      <c r="CW745" s="136"/>
      <c r="CX745" s="136"/>
      <c r="CY745" s="136"/>
      <c r="CZ745" s="136"/>
      <c r="DA745" s="136"/>
      <c r="DB745" s="136"/>
      <c r="DC745" s="211"/>
      <c r="DD745" s="136"/>
      <c r="DE745" s="136"/>
      <c r="DF745" s="136"/>
      <c r="DG745" s="136"/>
      <c r="DH745" s="136"/>
      <c r="DI745" s="136"/>
      <c r="DJ745" s="136"/>
      <c r="DK745" s="136"/>
      <c r="DL745" s="136"/>
      <c r="DM745" s="136"/>
      <c r="DN745" s="136"/>
      <c r="DO745" s="136"/>
      <c r="DP745" s="136"/>
      <c r="DQ745" s="136"/>
      <c r="DR745" s="136"/>
      <c r="DS745" s="136"/>
      <c r="DT745" s="136"/>
      <c r="DU745" s="136"/>
      <c r="DV745" s="136"/>
      <c r="DW745" s="136"/>
      <c r="DX745" s="136"/>
    </row>
    <row r="746" spans="1:128" ht="12.75" customHeight="1">
      <c r="A746" s="136"/>
      <c r="B746" s="136"/>
      <c r="C746" s="136"/>
      <c r="D746" s="136"/>
      <c r="E746" s="136"/>
      <c r="F746" s="136"/>
      <c r="G746" s="136"/>
      <c r="H746" s="136"/>
      <c r="I746" s="136"/>
      <c r="J746" s="136"/>
      <c r="K746" s="136"/>
      <c r="L746" s="136"/>
      <c r="M746" s="136"/>
      <c r="N746" s="136"/>
      <c r="O746" s="136"/>
      <c r="P746" s="136"/>
      <c r="Q746" s="136"/>
      <c r="R746" s="136"/>
      <c r="S746" s="136"/>
      <c r="T746" s="136"/>
      <c r="U746" s="136"/>
      <c r="V746" s="136"/>
      <c r="W746" s="136"/>
      <c r="X746" s="136"/>
      <c r="Y746" s="136"/>
      <c r="Z746" s="136"/>
      <c r="AA746" s="136"/>
      <c r="AB746" s="136"/>
      <c r="AC746" s="136"/>
      <c r="AD746" s="136"/>
      <c r="AE746" s="136"/>
      <c r="AF746" s="136"/>
      <c r="AG746" s="136"/>
      <c r="AH746" s="136"/>
      <c r="AI746" s="136"/>
      <c r="AJ746" s="136"/>
      <c r="AK746" s="136"/>
      <c r="AL746" s="136"/>
      <c r="AM746" s="136"/>
      <c r="AN746" s="136"/>
      <c r="AO746" s="136"/>
      <c r="AP746" s="136"/>
      <c r="AQ746" s="136"/>
      <c r="AR746" s="211"/>
      <c r="AS746" s="136"/>
      <c r="AT746" s="136"/>
      <c r="AU746" s="136"/>
      <c r="AV746" s="136"/>
      <c r="AW746" s="136"/>
      <c r="AX746" s="136"/>
      <c r="AY746" s="136"/>
      <c r="AZ746" s="136"/>
      <c r="BA746" s="136"/>
      <c r="BB746" s="136"/>
      <c r="BC746" s="136"/>
      <c r="BD746" s="136"/>
      <c r="BE746" s="136"/>
      <c r="BF746" s="136"/>
      <c r="BG746" s="136"/>
      <c r="BH746" s="136"/>
      <c r="BI746" s="136"/>
      <c r="BJ746" s="136"/>
      <c r="BK746" s="136"/>
      <c r="BL746" s="136"/>
      <c r="BM746" s="136"/>
      <c r="BN746" s="136"/>
      <c r="BO746" s="136"/>
      <c r="BP746" s="136"/>
      <c r="BQ746" s="136"/>
      <c r="BR746" s="136"/>
      <c r="BS746" s="136"/>
      <c r="BT746" s="136"/>
      <c r="BU746" s="136"/>
      <c r="BV746" s="136"/>
      <c r="BW746" s="136"/>
      <c r="BX746" s="136"/>
      <c r="BY746" s="136"/>
      <c r="BZ746" s="136"/>
      <c r="CA746" s="136"/>
      <c r="CB746" s="136"/>
      <c r="CC746" s="136"/>
      <c r="CD746" s="136"/>
      <c r="CE746" s="136"/>
      <c r="CF746" s="211"/>
      <c r="CG746" s="136"/>
      <c r="CH746" s="136"/>
      <c r="CI746" s="136"/>
      <c r="CJ746" s="136"/>
      <c r="CK746" s="136"/>
      <c r="CL746" s="136"/>
      <c r="CM746" s="136"/>
      <c r="CN746" s="136"/>
      <c r="CO746" s="136"/>
      <c r="CP746" s="136"/>
      <c r="CQ746" s="136"/>
      <c r="CR746" s="136"/>
      <c r="CS746" s="136"/>
      <c r="CT746" s="136"/>
      <c r="CU746" s="136"/>
      <c r="CV746" s="136"/>
      <c r="CW746" s="136"/>
      <c r="CX746" s="136"/>
      <c r="CY746" s="136"/>
      <c r="CZ746" s="136"/>
      <c r="DA746" s="136"/>
      <c r="DB746" s="136"/>
      <c r="DC746" s="211"/>
      <c r="DD746" s="136"/>
      <c r="DE746" s="136"/>
      <c r="DF746" s="136"/>
      <c r="DG746" s="136"/>
      <c r="DH746" s="136"/>
      <c r="DI746" s="136"/>
      <c r="DJ746" s="136"/>
      <c r="DK746" s="136"/>
      <c r="DL746" s="136"/>
      <c r="DM746" s="136"/>
      <c r="DN746" s="136"/>
      <c r="DO746" s="136"/>
      <c r="DP746" s="136"/>
      <c r="DQ746" s="136"/>
      <c r="DR746" s="136"/>
      <c r="DS746" s="136"/>
      <c r="DT746" s="136"/>
      <c r="DU746" s="136"/>
      <c r="DV746" s="136"/>
      <c r="DW746" s="136"/>
      <c r="DX746" s="136"/>
    </row>
    <row r="747" spans="1:128" ht="12.75" customHeight="1">
      <c r="A747" s="136"/>
      <c r="B747" s="136"/>
      <c r="C747" s="136"/>
      <c r="D747" s="136"/>
      <c r="E747" s="136"/>
      <c r="F747" s="136"/>
      <c r="G747" s="136"/>
      <c r="H747" s="136"/>
      <c r="I747" s="136"/>
      <c r="J747" s="136"/>
      <c r="K747" s="136"/>
      <c r="L747" s="136"/>
      <c r="M747" s="136"/>
      <c r="N747" s="136"/>
      <c r="O747" s="136"/>
      <c r="P747" s="136"/>
      <c r="Q747" s="136"/>
      <c r="R747" s="136"/>
      <c r="S747" s="136"/>
      <c r="T747" s="136"/>
      <c r="U747" s="136"/>
      <c r="V747" s="136"/>
      <c r="W747" s="136"/>
      <c r="X747" s="136"/>
      <c r="Y747" s="136"/>
      <c r="Z747" s="136"/>
      <c r="AA747" s="136"/>
      <c r="AB747" s="136"/>
      <c r="AC747" s="136"/>
      <c r="AD747" s="136"/>
      <c r="AE747" s="136"/>
      <c r="AF747" s="136"/>
      <c r="AG747" s="136"/>
      <c r="AH747" s="136"/>
      <c r="AI747" s="136"/>
      <c r="AJ747" s="136"/>
      <c r="AK747" s="136"/>
      <c r="AL747" s="136"/>
      <c r="AM747" s="136"/>
      <c r="AN747" s="136"/>
      <c r="AO747" s="136"/>
      <c r="AP747" s="136"/>
      <c r="AQ747" s="136"/>
      <c r="AR747" s="211"/>
      <c r="AS747" s="136"/>
      <c r="AT747" s="136"/>
      <c r="AU747" s="136"/>
      <c r="AV747" s="136"/>
      <c r="AW747" s="136"/>
      <c r="AX747" s="136"/>
      <c r="AY747" s="136"/>
      <c r="AZ747" s="136"/>
      <c r="BA747" s="136"/>
      <c r="BB747" s="136"/>
      <c r="BC747" s="136"/>
      <c r="BD747" s="136"/>
      <c r="BE747" s="136"/>
      <c r="BF747" s="136"/>
      <c r="BG747" s="136"/>
      <c r="BH747" s="136"/>
      <c r="BI747" s="136"/>
      <c r="BJ747" s="136"/>
      <c r="BK747" s="136"/>
      <c r="BL747" s="136"/>
      <c r="BM747" s="136"/>
      <c r="BN747" s="136"/>
      <c r="BO747" s="136"/>
      <c r="BP747" s="136"/>
      <c r="BQ747" s="136"/>
      <c r="BR747" s="136"/>
      <c r="BS747" s="136"/>
      <c r="BT747" s="136"/>
      <c r="BU747" s="136"/>
      <c r="BV747" s="136"/>
      <c r="BW747" s="136"/>
      <c r="BX747" s="136"/>
      <c r="BY747" s="136"/>
      <c r="BZ747" s="136"/>
      <c r="CA747" s="136"/>
      <c r="CB747" s="136"/>
      <c r="CC747" s="136"/>
      <c r="CD747" s="136"/>
      <c r="CE747" s="136"/>
      <c r="CF747" s="211"/>
      <c r="CG747" s="136"/>
      <c r="CH747" s="136"/>
      <c r="CI747" s="136"/>
      <c r="CJ747" s="136"/>
      <c r="CK747" s="136"/>
      <c r="CL747" s="136"/>
      <c r="CM747" s="136"/>
      <c r="CN747" s="136"/>
      <c r="CO747" s="136"/>
      <c r="CP747" s="136"/>
      <c r="CQ747" s="136"/>
      <c r="CR747" s="136"/>
      <c r="CS747" s="136"/>
      <c r="CT747" s="136"/>
      <c r="CU747" s="136"/>
      <c r="CV747" s="136"/>
      <c r="CW747" s="136"/>
      <c r="CX747" s="136"/>
      <c r="CY747" s="136"/>
      <c r="CZ747" s="136"/>
      <c r="DA747" s="136"/>
      <c r="DB747" s="136"/>
      <c r="DC747" s="211"/>
      <c r="DD747" s="136"/>
      <c r="DE747" s="136"/>
      <c r="DF747" s="136"/>
      <c r="DG747" s="136"/>
      <c r="DH747" s="136"/>
      <c r="DI747" s="136"/>
      <c r="DJ747" s="136"/>
      <c r="DK747" s="136"/>
      <c r="DL747" s="136"/>
      <c r="DM747" s="136"/>
      <c r="DN747" s="136"/>
      <c r="DO747" s="136"/>
      <c r="DP747" s="136"/>
      <c r="DQ747" s="136"/>
      <c r="DR747" s="136"/>
      <c r="DS747" s="136"/>
      <c r="DT747" s="136"/>
      <c r="DU747" s="136"/>
      <c r="DV747" s="136"/>
      <c r="DW747" s="136"/>
      <c r="DX747" s="136"/>
    </row>
    <row r="748" spans="1:128" ht="12.75" customHeight="1">
      <c r="A748" s="136"/>
      <c r="B748" s="136"/>
      <c r="C748" s="136"/>
      <c r="D748" s="136"/>
      <c r="E748" s="136"/>
      <c r="F748" s="136"/>
      <c r="G748" s="136"/>
      <c r="H748" s="136"/>
      <c r="I748" s="136"/>
      <c r="J748" s="136"/>
      <c r="K748" s="136"/>
      <c r="L748" s="136"/>
      <c r="M748" s="136"/>
      <c r="N748" s="136"/>
      <c r="O748" s="136"/>
      <c r="P748" s="136"/>
      <c r="Q748" s="136"/>
      <c r="R748" s="136"/>
      <c r="S748" s="136"/>
      <c r="T748" s="136"/>
      <c r="U748" s="136"/>
      <c r="V748" s="136"/>
      <c r="W748" s="136"/>
      <c r="X748" s="136"/>
      <c r="Y748" s="136"/>
      <c r="Z748" s="136"/>
      <c r="AA748" s="136"/>
      <c r="AB748" s="136"/>
      <c r="AC748" s="136"/>
      <c r="AD748" s="136"/>
      <c r="AE748" s="136"/>
      <c r="AF748" s="136"/>
      <c r="AG748" s="136"/>
      <c r="AH748" s="136"/>
      <c r="AI748" s="136"/>
      <c r="AJ748" s="136"/>
      <c r="AK748" s="136"/>
      <c r="AL748" s="136"/>
      <c r="AM748" s="136"/>
      <c r="AN748" s="136"/>
      <c r="AO748" s="136"/>
      <c r="AP748" s="136"/>
      <c r="AQ748" s="136"/>
      <c r="AR748" s="211"/>
      <c r="AS748" s="136"/>
      <c r="AT748" s="136"/>
      <c r="AU748" s="136"/>
      <c r="AV748" s="136"/>
      <c r="AW748" s="136"/>
      <c r="AX748" s="136"/>
      <c r="AY748" s="136"/>
      <c r="AZ748" s="136"/>
      <c r="BA748" s="136"/>
      <c r="BB748" s="136"/>
      <c r="BC748" s="136"/>
      <c r="BD748" s="136"/>
      <c r="BE748" s="136"/>
      <c r="BF748" s="136"/>
      <c r="BG748" s="136"/>
      <c r="BH748" s="136"/>
      <c r="BI748" s="136"/>
      <c r="BJ748" s="136"/>
      <c r="BK748" s="136"/>
      <c r="BL748" s="136"/>
      <c r="BM748" s="136"/>
      <c r="BN748" s="136"/>
      <c r="BO748" s="136"/>
      <c r="BP748" s="136"/>
      <c r="BQ748" s="136"/>
      <c r="BR748" s="136"/>
      <c r="BS748" s="136"/>
      <c r="BT748" s="136"/>
      <c r="BU748" s="136"/>
      <c r="BV748" s="136"/>
      <c r="BW748" s="136"/>
      <c r="BX748" s="136"/>
      <c r="BY748" s="136"/>
      <c r="BZ748" s="136"/>
      <c r="CA748" s="136"/>
      <c r="CB748" s="136"/>
      <c r="CC748" s="136"/>
      <c r="CD748" s="136"/>
      <c r="CE748" s="136"/>
      <c r="CF748" s="211"/>
      <c r="CG748" s="136"/>
      <c r="CH748" s="136"/>
      <c r="CI748" s="136"/>
      <c r="CJ748" s="136"/>
      <c r="CK748" s="136"/>
      <c r="CL748" s="136"/>
      <c r="CM748" s="136"/>
      <c r="CN748" s="136"/>
      <c r="CO748" s="136"/>
      <c r="CP748" s="136"/>
      <c r="CQ748" s="136"/>
      <c r="CR748" s="136"/>
      <c r="CS748" s="136"/>
      <c r="CT748" s="136"/>
      <c r="CU748" s="136"/>
      <c r="CV748" s="136"/>
      <c r="CW748" s="136"/>
      <c r="CX748" s="136"/>
      <c r="CY748" s="136"/>
      <c r="CZ748" s="136"/>
      <c r="DA748" s="136"/>
      <c r="DB748" s="136"/>
      <c r="DC748" s="211"/>
      <c r="DD748" s="136"/>
      <c r="DE748" s="136"/>
      <c r="DF748" s="136"/>
      <c r="DG748" s="136"/>
      <c r="DH748" s="136"/>
      <c r="DI748" s="136"/>
      <c r="DJ748" s="136"/>
      <c r="DK748" s="136"/>
      <c r="DL748" s="136"/>
      <c r="DM748" s="136"/>
      <c r="DN748" s="136"/>
      <c r="DO748" s="136"/>
      <c r="DP748" s="136"/>
      <c r="DQ748" s="136"/>
      <c r="DR748" s="136"/>
      <c r="DS748" s="136"/>
      <c r="DT748" s="136"/>
      <c r="DU748" s="136"/>
      <c r="DV748" s="136"/>
      <c r="DW748" s="136"/>
      <c r="DX748" s="136"/>
    </row>
    <row r="749" spans="1:128" ht="12.75" customHeight="1">
      <c r="A749" s="136"/>
      <c r="B749" s="136"/>
      <c r="C749" s="136"/>
      <c r="D749" s="136"/>
      <c r="E749" s="136"/>
      <c r="F749" s="136"/>
      <c r="G749" s="136"/>
      <c r="H749" s="136"/>
      <c r="I749" s="136"/>
      <c r="J749" s="136"/>
      <c r="K749" s="136"/>
      <c r="L749" s="136"/>
      <c r="M749" s="136"/>
      <c r="N749" s="136"/>
      <c r="O749" s="136"/>
      <c r="P749" s="136"/>
      <c r="Q749" s="136"/>
      <c r="R749" s="136"/>
      <c r="S749" s="136"/>
      <c r="T749" s="136"/>
      <c r="U749" s="136"/>
      <c r="V749" s="136"/>
      <c r="W749" s="136"/>
      <c r="X749" s="136"/>
      <c r="Y749" s="136"/>
      <c r="Z749" s="136"/>
      <c r="AA749" s="136"/>
      <c r="AB749" s="136"/>
      <c r="AC749" s="136"/>
      <c r="AD749" s="136"/>
      <c r="AE749" s="136"/>
      <c r="AF749" s="136"/>
      <c r="AG749" s="136"/>
      <c r="AH749" s="136"/>
      <c r="AI749" s="136"/>
      <c r="AJ749" s="136"/>
      <c r="AK749" s="136"/>
      <c r="AL749" s="136"/>
      <c r="AM749" s="136"/>
      <c r="AN749" s="136"/>
      <c r="AO749" s="136"/>
      <c r="AP749" s="136"/>
      <c r="AQ749" s="136"/>
      <c r="AR749" s="211"/>
      <c r="AS749" s="136"/>
      <c r="AT749" s="136"/>
      <c r="AU749" s="136"/>
      <c r="AV749" s="136"/>
      <c r="AW749" s="136"/>
      <c r="AX749" s="136"/>
      <c r="AY749" s="136"/>
      <c r="AZ749" s="136"/>
      <c r="BA749" s="136"/>
      <c r="BB749" s="136"/>
      <c r="BC749" s="136"/>
      <c r="BD749" s="136"/>
      <c r="BE749" s="136"/>
      <c r="BF749" s="136"/>
      <c r="BG749" s="136"/>
      <c r="BH749" s="136"/>
      <c r="BI749" s="136"/>
      <c r="BJ749" s="136"/>
      <c r="BK749" s="136"/>
      <c r="BL749" s="136"/>
      <c r="BM749" s="136"/>
      <c r="BN749" s="136"/>
      <c r="BO749" s="136"/>
      <c r="BP749" s="136"/>
      <c r="BQ749" s="136"/>
      <c r="BR749" s="136"/>
      <c r="BS749" s="136"/>
      <c r="BT749" s="136"/>
      <c r="BU749" s="136"/>
      <c r="BV749" s="136"/>
      <c r="BW749" s="136"/>
      <c r="BX749" s="136"/>
      <c r="BY749" s="136"/>
      <c r="BZ749" s="136"/>
      <c r="CA749" s="136"/>
      <c r="CB749" s="136"/>
      <c r="CC749" s="136"/>
      <c r="CD749" s="136"/>
      <c r="CE749" s="136"/>
      <c r="CF749" s="211"/>
      <c r="CG749" s="136"/>
      <c r="CH749" s="136"/>
      <c r="CI749" s="136"/>
      <c r="CJ749" s="136"/>
      <c r="CK749" s="136"/>
      <c r="CL749" s="136"/>
      <c r="CM749" s="136"/>
      <c r="CN749" s="136"/>
      <c r="CO749" s="136"/>
      <c r="CP749" s="136"/>
      <c r="CQ749" s="136"/>
      <c r="CR749" s="136"/>
      <c r="CS749" s="136"/>
      <c r="CT749" s="136"/>
      <c r="CU749" s="136"/>
      <c r="CV749" s="136"/>
      <c r="CW749" s="136"/>
      <c r="CX749" s="136"/>
      <c r="CY749" s="136"/>
      <c r="CZ749" s="136"/>
      <c r="DA749" s="136"/>
      <c r="DB749" s="136"/>
      <c r="DC749" s="211"/>
      <c r="DD749" s="136"/>
      <c r="DE749" s="136"/>
      <c r="DF749" s="136"/>
      <c r="DG749" s="136"/>
      <c r="DH749" s="136"/>
      <c r="DI749" s="136"/>
      <c r="DJ749" s="136"/>
      <c r="DK749" s="136"/>
      <c r="DL749" s="136"/>
      <c r="DM749" s="136"/>
      <c r="DN749" s="136"/>
      <c r="DO749" s="136"/>
      <c r="DP749" s="136"/>
      <c r="DQ749" s="136"/>
      <c r="DR749" s="136"/>
      <c r="DS749" s="136"/>
      <c r="DT749" s="136"/>
      <c r="DU749" s="136"/>
      <c r="DV749" s="136"/>
      <c r="DW749" s="136"/>
      <c r="DX749" s="136"/>
    </row>
    <row r="750" spans="1:128" ht="12.75" customHeight="1">
      <c r="A750" s="136"/>
      <c r="B750" s="136"/>
      <c r="C750" s="136"/>
      <c r="D750" s="136"/>
      <c r="E750" s="136"/>
      <c r="F750" s="136"/>
      <c r="G750" s="136"/>
      <c r="H750" s="136"/>
      <c r="I750" s="136"/>
      <c r="J750" s="136"/>
      <c r="K750" s="136"/>
      <c r="L750" s="136"/>
      <c r="M750" s="136"/>
      <c r="N750" s="136"/>
      <c r="O750" s="136"/>
      <c r="P750" s="136"/>
      <c r="Q750" s="136"/>
      <c r="R750" s="136"/>
      <c r="S750" s="136"/>
      <c r="T750" s="136"/>
      <c r="U750" s="136"/>
      <c r="V750" s="136"/>
      <c r="W750" s="136"/>
      <c r="X750" s="136"/>
      <c r="Y750" s="136"/>
      <c r="Z750" s="136"/>
      <c r="AA750" s="136"/>
      <c r="AB750" s="136"/>
      <c r="AC750" s="136"/>
      <c r="AD750" s="136"/>
      <c r="AE750" s="136"/>
      <c r="AF750" s="136"/>
      <c r="AG750" s="136"/>
      <c r="AH750" s="136"/>
      <c r="AI750" s="136"/>
      <c r="AJ750" s="136"/>
      <c r="AK750" s="136"/>
      <c r="AL750" s="136"/>
      <c r="AM750" s="136"/>
      <c r="AN750" s="136"/>
      <c r="AO750" s="136"/>
      <c r="AP750" s="136"/>
      <c r="AQ750" s="136"/>
      <c r="AR750" s="211"/>
      <c r="AS750" s="136"/>
      <c r="AT750" s="136"/>
      <c r="AU750" s="136"/>
      <c r="AV750" s="136"/>
      <c r="AW750" s="136"/>
      <c r="AX750" s="136"/>
      <c r="AY750" s="136"/>
      <c r="AZ750" s="136"/>
      <c r="BA750" s="136"/>
      <c r="BB750" s="136"/>
      <c r="BC750" s="136"/>
      <c r="BD750" s="136"/>
      <c r="BE750" s="136"/>
      <c r="BF750" s="136"/>
      <c r="BG750" s="136"/>
      <c r="BH750" s="136"/>
      <c r="BI750" s="136"/>
      <c r="BJ750" s="136"/>
      <c r="BK750" s="136"/>
      <c r="BL750" s="136"/>
      <c r="BM750" s="136"/>
      <c r="BN750" s="136"/>
      <c r="BO750" s="136"/>
      <c r="BP750" s="136"/>
      <c r="BQ750" s="136"/>
      <c r="BR750" s="136"/>
      <c r="BS750" s="136"/>
      <c r="BT750" s="136"/>
      <c r="BU750" s="136"/>
      <c r="BV750" s="136"/>
      <c r="BW750" s="136"/>
      <c r="BX750" s="136"/>
      <c r="BY750" s="136"/>
      <c r="BZ750" s="136"/>
      <c r="CA750" s="136"/>
      <c r="CB750" s="136"/>
      <c r="CC750" s="136"/>
      <c r="CD750" s="136"/>
      <c r="CE750" s="136"/>
      <c r="CF750" s="211"/>
      <c r="CG750" s="136"/>
      <c r="CH750" s="136"/>
      <c r="CI750" s="136"/>
      <c r="CJ750" s="136"/>
      <c r="CK750" s="136"/>
      <c r="CL750" s="136"/>
      <c r="CM750" s="136"/>
      <c r="CN750" s="136"/>
      <c r="CO750" s="136"/>
      <c r="CP750" s="136"/>
      <c r="CQ750" s="136"/>
      <c r="CR750" s="136"/>
      <c r="CS750" s="136"/>
      <c r="CT750" s="136"/>
      <c r="CU750" s="136"/>
      <c r="CV750" s="136"/>
      <c r="CW750" s="136"/>
      <c r="CX750" s="136"/>
      <c r="CY750" s="136"/>
      <c r="CZ750" s="136"/>
      <c r="DA750" s="136"/>
      <c r="DB750" s="136"/>
      <c r="DC750" s="211"/>
      <c r="DD750" s="136"/>
      <c r="DE750" s="136"/>
      <c r="DF750" s="136"/>
      <c r="DG750" s="136"/>
      <c r="DH750" s="136"/>
      <c r="DI750" s="136"/>
      <c r="DJ750" s="136"/>
      <c r="DK750" s="136"/>
      <c r="DL750" s="136"/>
      <c r="DM750" s="136"/>
      <c r="DN750" s="136"/>
      <c r="DO750" s="136"/>
      <c r="DP750" s="136"/>
      <c r="DQ750" s="136"/>
      <c r="DR750" s="136"/>
      <c r="DS750" s="136"/>
      <c r="DT750" s="136"/>
      <c r="DU750" s="136"/>
      <c r="DV750" s="136"/>
      <c r="DW750" s="136"/>
      <c r="DX750" s="136"/>
    </row>
    <row r="751" spans="1:128" ht="12.75" customHeight="1">
      <c r="A751" s="136"/>
      <c r="B751" s="136"/>
      <c r="C751" s="136"/>
      <c r="D751" s="136"/>
      <c r="E751" s="136"/>
      <c r="F751" s="136"/>
      <c r="G751" s="136"/>
      <c r="H751" s="136"/>
      <c r="I751" s="136"/>
      <c r="J751" s="136"/>
      <c r="K751" s="136"/>
      <c r="L751" s="136"/>
      <c r="M751" s="136"/>
      <c r="N751" s="136"/>
      <c r="O751" s="136"/>
      <c r="P751" s="136"/>
      <c r="Q751" s="136"/>
      <c r="R751" s="136"/>
      <c r="S751" s="136"/>
      <c r="T751" s="136"/>
      <c r="U751" s="136"/>
      <c r="V751" s="136"/>
      <c r="W751" s="136"/>
      <c r="X751" s="136"/>
      <c r="Y751" s="136"/>
      <c r="Z751" s="136"/>
      <c r="AA751" s="136"/>
      <c r="AB751" s="136"/>
      <c r="AC751" s="136"/>
      <c r="AD751" s="136"/>
      <c r="AE751" s="136"/>
      <c r="AF751" s="136"/>
      <c r="AG751" s="136"/>
      <c r="AH751" s="136"/>
      <c r="AI751" s="136"/>
      <c r="AJ751" s="136"/>
      <c r="AK751" s="136"/>
      <c r="AL751" s="136"/>
      <c r="AM751" s="136"/>
      <c r="AN751" s="136"/>
      <c r="AO751" s="136"/>
      <c r="AP751" s="136"/>
      <c r="AQ751" s="136"/>
      <c r="AR751" s="211"/>
      <c r="AS751" s="136"/>
      <c r="AT751" s="136"/>
      <c r="AU751" s="136"/>
      <c r="AV751" s="136"/>
      <c r="AW751" s="136"/>
      <c r="AX751" s="136"/>
      <c r="AY751" s="136"/>
      <c r="AZ751" s="136"/>
      <c r="BA751" s="136"/>
      <c r="BB751" s="136"/>
      <c r="BC751" s="136"/>
      <c r="BD751" s="136"/>
      <c r="BE751" s="136"/>
      <c r="BF751" s="136"/>
      <c r="BG751" s="136"/>
      <c r="BH751" s="136"/>
      <c r="BI751" s="136"/>
      <c r="BJ751" s="136"/>
      <c r="BK751" s="136"/>
      <c r="BL751" s="136"/>
      <c r="BM751" s="136"/>
      <c r="BN751" s="136"/>
      <c r="BO751" s="136"/>
      <c r="BP751" s="136"/>
      <c r="BQ751" s="136"/>
      <c r="BR751" s="136"/>
      <c r="BS751" s="136"/>
      <c r="BT751" s="136"/>
      <c r="BU751" s="136"/>
      <c r="BV751" s="136"/>
      <c r="BW751" s="136"/>
      <c r="BX751" s="136"/>
      <c r="BY751" s="136"/>
      <c r="BZ751" s="136"/>
      <c r="CA751" s="136"/>
      <c r="CB751" s="136"/>
      <c r="CC751" s="136"/>
      <c r="CD751" s="136"/>
      <c r="CE751" s="136"/>
      <c r="CF751" s="211"/>
      <c r="CG751" s="136"/>
      <c r="CH751" s="136"/>
      <c r="CI751" s="136"/>
      <c r="CJ751" s="136"/>
      <c r="CK751" s="136"/>
      <c r="CL751" s="136"/>
      <c r="CM751" s="136"/>
      <c r="CN751" s="136"/>
      <c r="CO751" s="136"/>
      <c r="CP751" s="136"/>
      <c r="CQ751" s="136"/>
      <c r="CR751" s="136"/>
      <c r="CS751" s="136"/>
      <c r="CT751" s="136"/>
      <c r="CU751" s="136"/>
      <c r="CV751" s="136"/>
      <c r="CW751" s="136"/>
      <c r="CX751" s="136"/>
      <c r="CY751" s="136"/>
      <c r="CZ751" s="136"/>
      <c r="DA751" s="136"/>
      <c r="DB751" s="136"/>
      <c r="DC751" s="211"/>
      <c r="DD751" s="136"/>
      <c r="DE751" s="136"/>
      <c r="DF751" s="136"/>
      <c r="DG751" s="136"/>
      <c r="DH751" s="136"/>
      <c r="DI751" s="136"/>
      <c r="DJ751" s="136"/>
      <c r="DK751" s="136"/>
      <c r="DL751" s="136"/>
      <c r="DM751" s="136"/>
      <c r="DN751" s="136"/>
      <c r="DO751" s="136"/>
      <c r="DP751" s="136"/>
      <c r="DQ751" s="136"/>
      <c r="DR751" s="136"/>
      <c r="DS751" s="136"/>
      <c r="DT751" s="136"/>
      <c r="DU751" s="136"/>
      <c r="DV751" s="136"/>
      <c r="DW751" s="136"/>
      <c r="DX751" s="136"/>
    </row>
    <row r="752" spans="1:128" ht="12.75" customHeight="1">
      <c r="A752" s="136"/>
      <c r="B752" s="136"/>
      <c r="C752" s="136"/>
      <c r="D752" s="136"/>
      <c r="E752" s="136"/>
      <c r="F752" s="136"/>
      <c r="G752" s="136"/>
      <c r="H752" s="136"/>
      <c r="I752" s="136"/>
      <c r="J752" s="136"/>
      <c r="K752" s="136"/>
      <c r="L752" s="136"/>
      <c r="M752" s="136"/>
      <c r="N752" s="136"/>
      <c r="O752" s="136"/>
      <c r="P752" s="136"/>
      <c r="Q752" s="136"/>
      <c r="R752" s="136"/>
      <c r="S752" s="136"/>
      <c r="T752" s="136"/>
      <c r="U752" s="136"/>
      <c r="V752" s="136"/>
      <c r="W752" s="136"/>
      <c r="X752" s="136"/>
      <c r="Y752" s="136"/>
      <c r="Z752" s="136"/>
      <c r="AA752" s="136"/>
      <c r="AB752" s="136"/>
      <c r="AC752" s="136"/>
      <c r="AD752" s="136"/>
      <c r="AE752" s="136"/>
      <c r="AF752" s="136"/>
      <c r="AG752" s="136"/>
      <c r="AH752" s="136"/>
      <c r="AI752" s="136"/>
      <c r="AJ752" s="136"/>
      <c r="AK752" s="136"/>
      <c r="AL752" s="136"/>
      <c r="AM752" s="136"/>
      <c r="AN752" s="136"/>
      <c r="AO752" s="136"/>
      <c r="AP752" s="136"/>
      <c r="AQ752" s="136"/>
      <c r="AR752" s="211"/>
      <c r="AS752" s="136"/>
      <c r="AT752" s="136"/>
      <c r="AU752" s="136"/>
      <c r="AV752" s="136"/>
      <c r="AW752" s="136"/>
      <c r="AX752" s="136"/>
      <c r="AY752" s="136"/>
      <c r="AZ752" s="136"/>
      <c r="BA752" s="136"/>
      <c r="BB752" s="136"/>
      <c r="BC752" s="136"/>
      <c r="BD752" s="136"/>
      <c r="BE752" s="136"/>
      <c r="BF752" s="136"/>
      <c r="BG752" s="136"/>
      <c r="BH752" s="136"/>
      <c r="BI752" s="136"/>
      <c r="BJ752" s="136"/>
      <c r="BK752" s="136"/>
      <c r="BL752" s="136"/>
      <c r="BM752" s="136"/>
      <c r="BN752" s="136"/>
      <c r="BO752" s="136"/>
      <c r="BP752" s="136"/>
      <c r="BQ752" s="136"/>
      <c r="BR752" s="136"/>
      <c r="BS752" s="136"/>
      <c r="BT752" s="136"/>
      <c r="BU752" s="136"/>
      <c r="BV752" s="136"/>
      <c r="BW752" s="136"/>
      <c r="BX752" s="136"/>
      <c r="BY752" s="136"/>
      <c r="BZ752" s="136"/>
      <c r="CA752" s="136"/>
      <c r="CB752" s="136"/>
      <c r="CC752" s="136"/>
      <c r="CD752" s="136"/>
      <c r="CE752" s="136"/>
      <c r="CF752" s="211"/>
      <c r="CG752" s="136"/>
      <c r="CH752" s="136"/>
      <c r="CI752" s="136"/>
      <c r="CJ752" s="136"/>
      <c r="CK752" s="136"/>
      <c r="CL752" s="136"/>
      <c r="CM752" s="136"/>
      <c r="CN752" s="136"/>
      <c r="CO752" s="136"/>
      <c r="CP752" s="136"/>
      <c r="CQ752" s="136"/>
      <c r="CR752" s="136"/>
      <c r="CS752" s="136"/>
      <c r="CT752" s="136"/>
      <c r="CU752" s="136"/>
      <c r="CV752" s="136"/>
      <c r="CW752" s="136"/>
      <c r="CX752" s="136"/>
      <c r="CY752" s="136"/>
      <c r="CZ752" s="136"/>
      <c r="DA752" s="136"/>
      <c r="DB752" s="136"/>
      <c r="DC752" s="211"/>
      <c r="DD752" s="136"/>
      <c r="DE752" s="136"/>
      <c r="DF752" s="136"/>
      <c r="DG752" s="136"/>
      <c r="DH752" s="136"/>
      <c r="DI752" s="136"/>
      <c r="DJ752" s="136"/>
      <c r="DK752" s="136"/>
      <c r="DL752" s="136"/>
      <c r="DM752" s="136"/>
      <c r="DN752" s="136"/>
      <c r="DO752" s="136"/>
      <c r="DP752" s="136"/>
      <c r="DQ752" s="136"/>
      <c r="DR752" s="136"/>
      <c r="DS752" s="136"/>
      <c r="DT752" s="136"/>
      <c r="DU752" s="136"/>
      <c r="DV752" s="136"/>
      <c r="DW752" s="136"/>
      <c r="DX752" s="136"/>
    </row>
    <row r="753" spans="1:128" ht="12.75" customHeight="1">
      <c r="A753" s="136"/>
      <c r="B753" s="136"/>
      <c r="C753" s="136"/>
      <c r="D753" s="136"/>
      <c r="E753" s="136"/>
      <c r="F753" s="136"/>
      <c r="G753" s="136"/>
      <c r="H753" s="136"/>
      <c r="I753" s="136"/>
      <c r="J753" s="136"/>
      <c r="K753" s="136"/>
      <c r="L753" s="136"/>
      <c r="M753" s="136"/>
      <c r="N753" s="136"/>
      <c r="O753" s="136"/>
      <c r="P753" s="136"/>
      <c r="Q753" s="136"/>
      <c r="R753" s="136"/>
      <c r="S753" s="136"/>
      <c r="T753" s="136"/>
      <c r="U753" s="136"/>
      <c r="V753" s="136"/>
      <c r="W753" s="136"/>
      <c r="X753" s="136"/>
      <c r="Y753" s="136"/>
      <c r="Z753" s="136"/>
      <c r="AA753" s="136"/>
      <c r="AB753" s="136"/>
      <c r="AC753" s="136"/>
      <c r="AD753" s="136"/>
      <c r="AE753" s="136"/>
      <c r="AF753" s="136"/>
      <c r="AG753" s="136"/>
      <c r="AH753" s="136"/>
      <c r="AI753" s="136"/>
      <c r="AJ753" s="136"/>
      <c r="AK753" s="136"/>
      <c r="AL753" s="136"/>
      <c r="AM753" s="136"/>
      <c r="AN753" s="136"/>
      <c r="AO753" s="136"/>
      <c r="AP753" s="136"/>
      <c r="AQ753" s="136"/>
      <c r="AR753" s="211"/>
      <c r="AS753" s="136"/>
      <c r="AT753" s="136"/>
      <c r="AU753" s="136"/>
      <c r="AV753" s="136"/>
      <c r="AW753" s="136"/>
      <c r="AX753" s="136"/>
      <c r="AY753" s="136"/>
      <c r="AZ753" s="136"/>
      <c r="BA753" s="136"/>
      <c r="BB753" s="136"/>
      <c r="BC753" s="136"/>
      <c r="BD753" s="136"/>
      <c r="BE753" s="136"/>
      <c r="BF753" s="136"/>
      <c r="BG753" s="136"/>
      <c r="BH753" s="136"/>
      <c r="BI753" s="136"/>
      <c r="BJ753" s="136"/>
      <c r="BK753" s="136"/>
      <c r="BL753" s="136"/>
      <c r="BM753" s="136"/>
      <c r="BN753" s="136"/>
      <c r="BO753" s="136"/>
      <c r="BP753" s="136"/>
      <c r="BQ753" s="136"/>
      <c r="BR753" s="136"/>
      <c r="BS753" s="136"/>
      <c r="BT753" s="136"/>
      <c r="BU753" s="136"/>
      <c r="BV753" s="136"/>
      <c r="BW753" s="136"/>
      <c r="BX753" s="136"/>
      <c r="BY753" s="136"/>
      <c r="BZ753" s="136"/>
      <c r="CA753" s="136"/>
      <c r="CB753" s="136"/>
      <c r="CC753" s="136"/>
      <c r="CD753" s="136"/>
      <c r="CE753" s="136"/>
      <c r="CF753" s="211"/>
      <c r="CG753" s="136"/>
      <c r="CH753" s="136"/>
      <c r="CI753" s="136"/>
      <c r="CJ753" s="136"/>
      <c r="CK753" s="136"/>
      <c r="CL753" s="136"/>
      <c r="CM753" s="136"/>
      <c r="CN753" s="136"/>
      <c r="CO753" s="136"/>
      <c r="CP753" s="136"/>
      <c r="CQ753" s="136"/>
      <c r="CR753" s="136"/>
      <c r="CS753" s="136"/>
      <c r="CT753" s="136"/>
      <c r="CU753" s="136"/>
      <c r="CV753" s="136"/>
      <c r="CW753" s="136"/>
      <c r="CX753" s="136"/>
      <c r="CY753" s="136"/>
      <c r="CZ753" s="136"/>
      <c r="DA753" s="136"/>
      <c r="DB753" s="136"/>
      <c r="DC753" s="211"/>
      <c r="DD753" s="136"/>
      <c r="DE753" s="136"/>
      <c r="DF753" s="136"/>
      <c r="DG753" s="136"/>
      <c r="DH753" s="136"/>
      <c r="DI753" s="136"/>
      <c r="DJ753" s="136"/>
      <c r="DK753" s="136"/>
      <c r="DL753" s="136"/>
      <c r="DM753" s="136"/>
      <c r="DN753" s="136"/>
      <c r="DO753" s="136"/>
      <c r="DP753" s="136"/>
      <c r="DQ753" s="136"/>
      <c r="DR753" s="136"/>
      <c r="DS753" s="136"/>
      <c r="DT753" s="136"/>
      <c r="DU753" s="136"/>
      <c r="DV753" s="136"/>
      <c r="DW753" s="136"/>
      <c r="DX753" s="136"/>
    </row>
    <row r="754" spans="1:128" ht="12.75" customHeight="1">
      <c r="A754" s="136"/>
      <c r="B754" s="136"/>
      <c r="C754" s="136"/>
      <c r="D754" s="136"/>
      <c r="E754" s="136"/>
      <c r="F754" s="136"/>
      <c r="G754" s="136"/>
      <c r="H754" s="136"/>
      <c r="I754" s="136"/>
      <c r="J754" s="136"/>
      <c r="K754" s="136"/>
      <c r="L754" s="136"/>
      <c r="M754" s="136"/>
      <c r="N754" s="136"/>
      <c r="O754" s="136"/>
      <c r="P754" s="136"/>
      <c r="Q754" s="136"/>
      <c r="R754" s="136"/>
      <c r="S754" s="136"/>
      <c r="T754" s="136"/>
      <c r="U754" s="136"/>
      <c r="V754" s="136"/>
      <c r="W754" s="136"/>
      <c r="X754" s="136"/>
      <c r="Y754" s="136"/>
      <c r="Z754" s="136"/>
      <c r="AA754" s="136"/>
      <c r="AB754" s="136"/>
      <c r="AC754" s="136"/>
      <c r="AD754" s="136"/>
      <c r="AE754" s="136"/>
      <c r="AF754" s="136"/>
      <c r="AG754" s="136"/>
      <c r="AH754" s="136"/>
      <c r="AI754" s="136"/>
      <c r="AJ754" s="136"/>
      <c r="AK754" s="136"/>
      <c r="AL754" s="136"/>
      <c r="AM754" s="136"/>
      <c r="AN754" s="136"/>
      <c r="AO754" s="136"/>
      <c r="AP754" s="136"/>
      <c r="AQ754" s="136"/>
      <c r="AR754" s="211"/>
      <c r="AS754" s="136"/>
      <c r="AT754" s="136"/>
      <c r="AU754" s="136"/>
      <c r="AV754" s="136"/>
      <c r="AW754" s="136"/>
      <c r="AX754" s="136"/>
      <c r="AY754" s="136"/>
      <c r="AZ754" s="136"/>
      <c r="BA754" s="136"/>
      <c r="BB754" s="136"/>
      <c r="BC754" s="136"/>
      <c r="BD754" s="136"/>
      <c r="BE754" s="136"/>
      <c r="BF754" s="136"/>
      <c r="BG754" s="136"/>
      <c r="BH754" s="136"/>
      <c r="BI754" s="136"/>
      <c r="BJ754" s="136"/>
      <c r="BK754" s="136"/>
      <c r="BL754" s="136"/>
      <c r="BM754" s="136"/>
      <c r="BN754" s="136"/>
      <c r="BO754" s="136"/>
      <c r="BP754" s="136"/>
      <c r="BQ754" s="136"/>
      <c r="BR754" s="136"/>
      <c r="BS754" s="136"/>
      <c r="BT754" s="136"/>
      <c r="BU754" s="136"/>
      <c r="BV754" s="136"/>
      <c r="BW754" s="136"/>
      <c r="BX754" s="136"/>
      <c r="BY754" s="136"/>
      <c r="BZ754" s="136"/>
      <c r="CA754" s="136"/>
      <c r="CB754" s="136"/>
      <c r="CC754" s="136"/>
      <c r="CD754" s="136"/>
      <c r="CE754" s="136"/>
      <c r="CF754" s="211"/>
      <c r="CG754" s="136"/>
      <c r="CH754" s="136"/>
      <c r="CI754" s="136"/>
      <c r="CJ754" s="136"/>
      <c r="CK754" s="136"/>
      <c r="CL754" s="136"/>
      <c r="CM754" s="136"/>
      <c r="CN754" s="136"/>
      <c r="CO754" s="136"/>
      <c r="CP754" s="136"/>
      <c r="CQ754" s="136"/>
      <c r="CR754" s="136"/>
      <c r="CS754" s="136"/>
      <c r="CT754" s="136"/>
      <c r="CU754" s="136"/>
      <c r="CV754" s="136"/>
      <c r="CW754" s="136"/>
      <c r="CX754" s="136"/>
      <c r="CY754" s="136"/>
      <c r="CZ754" s="136"/>
      <c r="DA754" s="136"/>
      <c r="DB754" s="136"/>
      <c r="DC754" s="211"/>
      <c r="DD754" s="136"/>
      <c r="DE754" s="136"/>
      <c r="DF754" s="136"/>
      <c r="DG754" s="136"/>
      <c r="DH754" s="136"/>
      <c r="DI754" s="136"/>
      <c r="DJ754" s="136"/>
      <c r="DK754" s="136"/>
      <c r="DL754" s="136"/>
      <c r="DM754" s="136"/>
      <c r="DN754" s="136"/>
      <c r="DO754" s="136"/>
      <c r="DP754" s="136"/>
      <c r="DQ754" s="136"/>
      <c r="DR754" s="136"/>
      <c r="DS754" s="136"/>
      <c r="DT754" s="136"/>
      <c r="DU754" s="136"/>
      <c r="DV754" s="136"/>
      <c r="DW754" s="136"/>
      <c r="DX754" s="136"/>
    </row>
    <row r="755" spans="1:128" ht="12.75" customHeight="1">
      <c r="A755" s="136"/>
      <c r="B755" s="136"/>
      <c r="C755" s="136"/>
      <c r="D755" s="136"/>
      <c r="E755" s="136"/>
      <c r="F755" s="136"/>
      <c r="G755" s="136"/>
      <c r="H755" s="136"/>
      <c r="I755" s="136"/>
      <c r="J755" s="136"/>
      <c r="K755" s="136"/>
      <c r="L755" s="136"/>
      <c r="M755" s="136"/>
      <c r="N755" s="136"/>
      <c r="O755" s="136"/>
      <c r="P755" s="136"/>
      <c r="Q755" s="136"/>
      <c r="R755" s="136"/>
      <c r="S755" s="136"/>
      <c r="T755" s="136"/>
      <c r="U755" s="136"/>
      <c r="V755" s="136"/>
      <c r="W755" s="136"/>
      <c r="X755" s="136"/>
      <c r="Y755" s="136"/>
      <c r="Z755" s="136"/>
      <c r="AA755" s="136"/>
      <c r="AB755" s="136"/>
      <c r="AC755" s="136"/>
      <c r="AD755" s="136"/>
      <c r="AE755" s="136"/>
      <c r="AF755" s="136"/>
      <c r="AG755" s="136"/>
      <c r="AH755" s="136"/>
      <c r="AI755" s="136"/>
      <c r="AJ755" s="136"/>
      <c r="AK755" s="136"/>
      <c r="AL755" s="136"/>
      <c r="AM755" s="136"/>
      <c r="AN755" s="136"/>
      <c r="AO755" s="136"/>
      <c r="AP755" s="136"/>
      <c r="AQ755" s="136"/>
      <c r="AR755" s="211"/>
      <c r="AS755" s="136"/>
      <c r="AT755" s="136"/>
      <c r="AU755" s="136"/>
      <c r="AV755" s="136"/>
      <c r="AW755" s="136"/>
      <c r="AX755" s="136"/>
      <c r="AY755" s="136"/>
      <c r="AZ755" s="136"/>
      <c r="BA755" s="136"/>
      <c r="BB755" s="136"/>
      <c r="BC755" s="136"/>
      <c r="BD755" s="136"/>
      <c r="BE755" s="136"/>
      <c r="BF755" s="136"/>
      <c r="BG755" s="136"/>
      <c r="BH755" s="136"/>
      <c r="BI755" s="136"/>
      <c r="BJ755" s="136"/>
      <c r="BK755" s="136"/>
      <c r="BL755" s="136"/>
      <c r="BM755" s="136"/>
      <c r="BN755" s="136"/>
      <c r="BO755" s="136"/>
      <c r="BP755" s="136"/>
      <c r="BQ755" s="136"/>
      <c r="BR755" s="136"/>
      <c r="BS755" s="136"/>
      <c r="BT755" s="136"/>
      <c r="BU755" s="136"/>
      <c r="BV755" s="136"/>
      <c r="BW755" s="136"/>
      <c r="BX755" s="136"/>
      <c r="BY755" s="136"/>
      <c r="BZ755" s="136"/>
      <c r="CA755" s="136"/>
      <c r="CB755" s="136"/>
      <c r="CC755" s="136"/>
      <c r="CD755" s="136"/>
      <c r="CE755" s="136"/>
      <c r="CF755" s="211"/>
      <c r="CG755" s="136"/>
      <c r="CH755" s="136"/>
      <c r="CI755" s="136"/>
      <c r="CJ755" s="136"/>
      <c r="CK755" s="136"/>
      <c r="CL755" s="136"/>
      <c r="CM755" s="136"/>
      <c r="CN755" s="136"/>
      <c r="CO755" s="136"/>
      <c r="CP755" s="136"/>
      <c r="CQ755" s="136"/>
      <c r="CR755" s="136"/>
      <c r="CS755" s="136"/>
      <c r="CT755" s="136"/>
      <c r="CU755" s="136"/>
      <c r="CV755" s="136"/>
      <c r="CW755" s="136"/>
      <c r="CX755" s="136"/>
      <c r="CY755" s="136"/>
      <c r="CZ755" s="136"/>
      <c r="DA755" s="136"/>
      <c r="DB755" s="136"/>
      <c r="DC755" s="211"/>
      <c r="DD755" s="136"/>
      <c r="DE755" s="136"/>
      <c r="DF755" s="136"/>
      <c r="DG755" s="136"/>
      <c r="DH755" s="136"/>
      <c r="DI755" s="136"/>
      <c r="DJ755" s="136"/>
      <c r="DK755" s="136"/>
      <c r="DL755" s="136"/>
      <c r="DM755" s="136"/>
      <c r="DN755" s="136"/>
      <c r="DO755" s="136"/>
      <c r="DP755" s="136"/>
      <c r="DQ755" s="136"/>
      <c r="DR755" s="136"/>
      <c r="DS755" s="136"/>
      <c r="DT755" s="136"/>
      <c r="DU755" s="136"/>
      <c r="DV755" s="136"/>
      <c r="DW755" s="136"/>
      <c r="DX755" s="136"/>
    </row>
    <row r="756" spans="1:128" ht="12.75" customHeight="1">
      <c r="A756" s="136"/>
      <c r="B756" s="136"/>
      <c r="C756" s="136"/>
      <c r="D756" s="136"/>
      <c r="E756" s="136"/>
      <c r="F756" s="136"/>
      <c r="G756" s="136"/>
      <c r="H756" s="136"/>
      <c r="I756" s="136"/>
      <c r="J756" s="136"/>
      <c r="K756" s="136"/>
      <c r="L756" s="136"/>
      <c r="M756" s="136"/>
      <c r="N756" s="136"/>
      <c r="O756" s="136"/>
      <c r="P756" s="136"/>
      <c r="Q756" s="136"/>
      <c r="R756" s="136"/>
      <c r="S756" s="136"/>
      <c r="T756" s="136"/>
      <c r="U756" s="136"/>
      <c r="V756" s="136"/>
      <c r="W756" s="136"/>
      <c r="X756" s="136"/>
      <c r="Y756" s="136"/>
      <c r="Z756" s="136"/>
      <c r="AA756" s="136"/>
      <c r="AB756" s="136"/>
      <c r="AC756" s="136"/>
      <c r="AD756" s="136"/>
      <c r="AE756" s="136"/>
      <c r="AF756" s="136"/>
      <c r="AG756" s="136"/>
      <c r="AH756" s="136"/>
      <c r="AI756" s="136"/>
      <c r="AJ756" s="136"/>
      <c r="AK756" s="136"/>
      <c r="AL756" s="136"/>
      <c r="AM756" s="136"/>
      <c r="AN756" s="136"/>
      <c r="AO756" s="136"/>
      <c r="AP756" s="136"/>
      <c r="AQ756" s="136"/>
      <c r="AR756" s="211"/>
      <c r="AS756" s="136"/>
      <c r="AT756" s="136"/>
      <c r="AU756" s="136"/>
      <c r="AV756" s="136"/>
      <c r="AW756" s="136"/>
      <c r="AX756" s="136"/>
      <c r="AY756" s="136"/>
      <c r="AZ756" s="136"/>
      <c r="BA756" s="136"/>
      <c r="BB756" s="136"/>
      <c r="BC756" s="136"/>
      <c r="BD756" s="136"/>
      <c r="BE756" s="136"/>
      <c r="BF756" s="136"/>
      <c r="BG756" s="136"/>
      <c r="BH756" s="136"/>
      <c r="BI756" s="136"/>
      <c r="BJ756" s="136"/>
      <c r="BK756" s="136"/>
      <c r="BL756" s="136"/>
      <c r="BM756" s="136"/>
      <c r="BN756" s="136"/>
      <c r="BO756" s="136"/>
      <c r="BP756" s="136"/>
      <c r="BQ756" s="136"/>
      <c r="BR756" s="136"/>
      <c r="BS756" s="136"/>
      <c r="BT756" s="136"/>
      <c r="BU756" s="136"/>
      <c r="BV756" s="136"/>
      <c r="BW756" s="136"/>
      <c r="BX756" s="136"/>
      <c r="BY756" s="136"/>
      <c r="BZ756" s="136"/>
      <c r="CA756" s="136"/>
      <c r="CB756" s="136"/>
      <c r="CC756" s="136"/>
      <c r="CD756" s="136"/>
      <c r="CE756" s="136"/>
      <c r="CF756" s="211"/>
      <c r="CG756" s="136"/>
      <c r="CH756" s="136"/>
      <c r="CI756" s="136"/>
      <c r="CJ756" s="136"/>
      <c r="CK756" s="136"/>
      <c r="CL756" s="136"/>
      <c r="CM756" s="136"/>
      <c r="CN756" s="136"/>
      <c r="CO756" s="136"/>
      <c r="CP756" s="136"/>
      <c r="CQ756" s="136"/>
      <c r="CR756" s="136"/>
      <c r="CS756" s="136"/>
      <c r="CT756" s="136"/>
      <c r="CU756" s="136"/>
      <c r="CV756" s="136"/>
      <c r="CW756" s="136"/>
      <c r="CX756" s="136"/>
      <c r="CY756" s="136"/>
      <c r="CZ756" s="136"/>
      <c r="DA756" s="136"/>
      <c r="DB756" s="136"/>
      <c r="DC756" s="211"/>
      <c r="DD756" s="136"/>
      <c r="DE756" s="136"/>
      <c r="DF756" s="136"/>
      <c r="DG756" s="136"/>
      <c r="DH756" s="136"/>
      <c r="DI756" s="136"/>
      <c r="DJ756" s="136"/>
      <c r="DK756" s="136"/>
      <c r="DL756" s="136"/>
      <c r="DM756" s="136"/>
      <c r="DN756" s="136"/>
      <c r="DO756" s="136"/>
      <c r="DP756" s="136"/>
      <c r="DQ756" s="136"/>
      <c r="DR756" s="136"/>
      <c r="DS756" s="136"/>
      <c r="DT756" s="136"/>
      <c r="DU756" s="136"/>
      <c r="DV756" s="136"/>
      <c r="DW756" s="136"/>
      <c r="DX756" s="136"/>
    </row>
    <row r="757" spans="1:128" ht="12.75" customHeight="1">
      <c r="A757" s="136"/>
      <c r="B757" s="136"/>
      <c r="C757" s="136"/>
      <c r="D757" s="136"/>
      <c r="E757" s="136"/>
      <c r="F757" s="136"/>
      <c r="G757" s="136"/>
      <c r="H757" s="136"/>
      <c r="I757" s="136"/>
      <c r="J757" s="136"/>
      <c r="K757" s="136"/>
      <c r="L757" s="136"/>
      <c r="M757" s="136"/>
      <c r="N757" s="136"/>
      <c r="O757" s="136"/>
      <c r="P757" s="136"/>
      <c r="Q757" s="136"/>
      <c r="R757" s="136"/>
      <c r="S757" s="136"/>
      <c r="T757" s="136"/>
      <c r="U757" s="136"/>
      <c r="V757" s="136"/>
      <c r="W757" s="136"/>
      <c r="X757" s="136"/>
      <c r="Y757" s="136"/>
      <c r="Z757" s="136"/>
      <c r="AA757" s="136"/>
      <c r="AB757" s="136"/>
      <c r="AC757" s="136"/>
      <c r="AD757" s="136"/>
      <c r="AE757" s="136"/>
      <c r="AF757" s="136"/>
      <c r="AG757" s="136"/>
      <c r="AH757" s="136"/>
      <c r="AI757" s="136"/>
      <c r="AJ757" s="136"/>
      <c r="AK757" s="136"/>
      <c r="AL757" s="136"/>
      <c r="AM757" s="136"/>
      <c r="AN757" s="136"/>
      <c r="AO757" s="136"/>
      <c r="AP757" s="136"/>
      <c r="AQ757" s="136"/>
      <c r="AR757" s="211"/>
      <c r="AS757" s="136"/>
      <c r="AT757" s="136"/>
      <c r="AU757" s="136"/>
      <c r="AV757" s="136"/>
      <c r="AW757" s="136"/>
      <c r="AX757" s="136"/>
      <c r="AY757" s="136"/>
      <c r="AZ757" s="136"/>
      <c r="BA757" s="136"/>
      <c r="BB757" s="136"/>
      <c r="BC757" s="136"/>
      <c r="BD757" s="136"/>
      <c r="BE757" s="136"/>
      <c r="BF757" s="136"/>
      <c r="BG757" s="136"/>
      <c r="BH757" s="136"/>
      <c r="BI757" s="136"/>
      <c r="BJ757" s="136"/>
      <c r="BK757" s="136"/>
      <c r="BL757" s="136"/>
      <c r="BM757" s="136"/>
      <c r="BN757" s="136"/>
      <c r="BO757" s="136"/>
      <c r="BP757" s="136"/>
      <c r="BQ757" s="136"/>
      <c r="BR757" s="136"/>
      <c r="BS757" s="136"/>
      <c r="BT757" s="136"/>
      <c r="BU757" s="136"/>
      <c r="BV757" s="136"/>
      <c r="BW757" s="136"/>
      <c r="BX757" s="136"/>
      <c r="BY757" s="136"/>
      <c r="BZ757" s="136"/>
      <c r="CA757" s="136"/>
      <c r="CB757" s="136"/>
      <c r="CC757" s="136"/>
      <c r="CD757" s="136"/>
      <c r="CE757" s="136"/>
      <c r="CF757" s="211"/>
      <c r="CG757" s="136"/>
      <c r="CH757" s="136"/>
      <c r="CI757" s="136"/>
      <c r="CJ757" s="136"/>
      <c r="CK757" s="136"/>
      <c r="CL757" s="136"/>
      <c r="CM757" s="136"/>
      <c r="CN757" s="136"/>
      <c r="CO757" s="136"/>
      <c r="CP757" s="136"/>
      <c r="CQ757" s="136"/>
      <c r="CR757" s="136"/>
      <c r="CS757" s="136"/>
      <c r="CT757" s="136"/>
      <c r="CU757" s="136"/>
      <c r="CV757" s="136"/>
      <c r="CW757" s="136"/>
      <c r="CX757" s="136"/>
      <c r="CY757" s="136"/>
      <c r="CZ757" s="136"/>
      <c r="DA757" s="136"/>
      <c r="DB757" s="136"/>
      <c r="DC757" s="211"/>
      <c r="DD757" s="136"/>
      <c r="DE757" s="136"/>
      <c r="DF757" s="136"/>
      <c r="DG757" s="136"/>
      <c r="DH757" s="136"/>
      <c r="DI757" s="136"/>
      <c r="DJ757" s="136"/>
      <c r="DK757" s="136"/>
      <c r="DL757" s="136"/>
      <c r="DM757" s="136"/>
      <c r="DN757" s="136"/>
      <c r="DO757" s="136"/>
      <c r="DP757" s="136"/>
      <c r="DQ757" s="136"/>
      <c r="DR757" s="136"/>
      <c r="DS757" s="136"/>
      <c r="DT757" s="136"/>
      <c r="DU757" s="136"/>
      <c r="DV757" s="136"/>
      <c r="DW757" s="136"/>
      <c r="DX757" s="136"/>
    </row>
    <row r="758" spans="1:128" ht="12.75" customHeight="1">
      <c r="A758" s="136"/>
      <c r="B758" s="136"/>
      <c r="C758" s="136"/>
      <c r="D758" s="136"/>
      <c r="E758" s="136"/>
      <c r="F758" s="136"/>
      <c r="G758" s="136"/>
      <c r="H758" s="136"/>
      <c r="I758" s="136"/>
      <c r="J758" s="136"/>
      <c r="K758" s="136"/>
      <c r="L758" s="136"/>
      <c r="M758" s="136"/>
      <c r="N758" s="136"/>
      <c r="O758" s="136"/>
      <c r="P758" s="136"/>
      <c r="Q758" s="136"/>
      <c r="R758" s="136"/>
      <c r="S758" s="136"/>
      <c r="T758" s="136"/>
      <c r="U758" s="136"/>
      <c r="V758" s="136"/>
      <c r="W758" s="136"/>
      <c r="X758" s="136"/>
      <c r="Y758" s="136"/>
      <c r="Z758" s="136"/>
      <c r="AA758" s="136"/>
      <c r="AB758" s="136"/>
      <c r="AC758" s="136"/>
      <c r="AD758" s="136"/>
      <c r="AE758" s="136"/>
      <c r="AF758" s="136"/>
      <c r="AG758" s="136"/>
      <c r="AH758" s="136"/>
      <c r="AI758" s="136"/>
      <c r="AJ758" s="136"/>
      <c r="AK758" s="136"/>
      <c r="AL758" s="136"/>
      <c r="AM758" s="136"/>
      <c r="AN758" s="136"/>
      <c r="AO758" s="136"/>
      <c r="AP758" s="136"/>
      <c r="AQ758" s="136"/>
      <c r="AR758" s="211"/>
      <c r="AS758" s="136"/>
      <c r="AT758" s="136"/>
      <c r="AU758" s="136"/>
      <c r="AV758" s="136"/>
      <c r="AW758" s="136"/>
      <c r="AX758" s="136"/>
      <c r="AY758" s="136"/>
      <c r="AZ758" s="136"/>
      <c r="BA758" s="136"/>
      <c r="BB758" s="136"/>
      <c r="BC758" s="136"/>
      <c r="BD758" s="136"/>
      <c r="BE758" s="136"/>
      <c r="BF758" s="136"/>
      <c r="BG758" s="136"/>
      <c r="BH758" s="136"/>
      <c r="BI758" s="136"/>
      <c r="BJ758" s="136"/>
      <c r="BK758" s="136"/>
      <c r="BL758" s="136"/>
      <c r="BM758" s="136"/>
      <c r="BN758" s="136"/>
      <c r="BO758" s="136"/>
      <c r="BP758" s="136"/>
      <c r="BQ758" s="136"/>
      <c r="BR758" s="136"/>
      <c r="BS758" s="136"/>
      <c r="BT758" s="136"/>
      <c r="BU758" s="136"/>
      <c r="BV758" s="136"/>
      <c r="BW758" s="136"/>
      <c r="BX758" s="136"/>
      <c r="BY758" s="136"/>
      <c r="BZ758" s="136"/>
      <c r="CA758" s="136"/>
      <c r="CB758" s="136"/>
      <c r="CC758" s="136"/>
      <c r="CD758" s="136"/>
      <c r="CE758" s="136"/>
      <c r="CF758" s="211"/>
      <c r="CG758" s="136"/>
      <c r="CH758" s="136"/>
      <c r="CI758" s="136"/>
      <c r="CJ758" s="136"/>
      <c r="CK758" s="136"/>
      <c r="CL758" s="136"/>
      <c r="CM758" s="136"/>
      <c r="CN758" s="136"/>
      <c r="CO758" s="136"/>
      <c r="CP758" s="136"/>
      <c r="CQ758" s="136"/>
      <c r="CR758" s="136"/>
      <c r="CS758" s="136"/>
      <c r="CT758" s="136"/>
      <c r="CU758" s="136"/>
      <c r="CV758" s="136"/>
      <c r="CW758" s="136"/>
      <c r="CX758" s="136"/>
      <c r="CY758" s="136"/>
      <c r="CZ758" s="136"/>
      <c r="DA758" s="136"/>
      <c r="DB758" s="136"/>
      <c r="DC758" s="211"/>
      <c r="DD758" s="136"/>
      <c r="DE758" s="136"/>
      <c r="DF758" s="136"/>
      <c r="DG758" s="136"/>
      <c r="DH758" s="136"/>
      <c r="DI758" s="136"/>
      <c r="DJ758" s="136"/>
      <c r="DK758" s="136"/>
      <c r="DL758" s="136"/>
      <c r="DM758" s="136"/>
      <c r="DN758" s="136"/>
      <c r="DO758" s="136"/>
      <c r="DP758" s="136"/>
      <c r="DQ758" s="136"/>
      <c r="DR758" s="136"/>
      <c r="DS758" s="136"/>
      <c r="DT758" s="136"/>
      <c r="DU758" s="136"/>
      <c r="DV758" s="136"/>
      <c r="DW758" s="136"/>
      <c r="DX758" s="136"/>
    </row>
    <row r="759" spans="1:128" ht="12.75" customHeight="1">
      <c r="A759" s="136"/>
      <c r="B759" s="136"/>
      <c r="C759" s="136"/>
      <c r="D759" s="136"/>
      <c r="E759" s="136"/>
      <c r="F759" s="136"/>
      <c r="G759" s="136"/>
      <c r="H759" s="136"/>
      <c r="I759" s="136"/>
      <c r="J759" s="136"/>
      <c r="K759" s="136"/>
      <c r="L759" s="136"/>
      <c r="M759" s="136"/>
      <c r="N759" s="136"/>
      <c r="O759" s="136"/>
      <c r="P759" s="136"/>
      <c r="Q759" s="136"/>
      <c r="R759" s="136"/>
      <c r="S759" s="136"/>
      <c r="T759" s="136"/>
      <c r="U759" s="136"/>
      <c r="V759" s="136"/>
      <c r="W759" s="136"/>
      <c r="X759" s="136"/>
      <c r="Y759" s="136"/>
      <c r="Z759" s="136"/>
      <c r="AA759" s="136"/>
      <c r="AB759" s="136"/>
      <c r="AC759" s="136"/>
      <c r="AD759" s="136"/>
      <c r="AE759" s="136"/>
      <c r="AF759" s="136"/>
      <c r="AG759" s="136"/>
      <c r="AH759" s="136"/>
      <c r="AI759" s="136"/>
      <c r="AJ759" s="136"/>
      <c r="AK759" s="136"/>
      <c r="AL759" s="136"/>
      <c r="AM759" s="136"/>
      <c r="AN759" s="136"/>
      <c r="AO759" s="136"/>
      <c r="AP759" s="136"/>
      <c r="AQ759" s="136"/>
      <c r="AR759" s="211"/>
      <c r="AS759" s="136"/>
      <c r="AT759" s="136"/>
      <c r="AU759" s="136"/>
      <c r="AV759" s="136"/>
      <c r="AW759" s="136"/>
      <c r="AX759" s="136"/>
      <c r="AY759" s="136"/>
      <c r="AZ759" s="136"/>
      <c r="BA759" s="136"/>
      <c r="BB759" s="136"/>
      <c r="BC759" s="136"/>
      <c r="BD759" s="136"/>
      <c r="BE759" s="136"/>
      <c r="BF759" s="136"/>
      <c r="BG759" s="136"/>
      <c r="BH759" s="136"/>
      <c r="BI759" s="136"/>
      <c r="BJ759" s="136"/>
      <c r="BK759" s="136"/>
      <c r="BL759" s="136"/>
      <c r="BM759" s="136"/>
      <c r="BN759" s="136"/>
      <c r="BO759" s="136"/>
      <c r="BP759" s="136"/>
      <c r="BQ759" s="136"/>
      <c r="BR759" s="136"/>
      <c r="BS759" s="136"/>
      <c r="BT759" s="136"/>
      <c r="BU759" s="136"/>
      <c r="BV759" s="136"/>
      <c r="BW759" s="136"/>
      <c r="BX759" s="136"/>
      <c r="BY759" s="136"/>
      <c r="BZ759" s="136"/>
      <c r="CA759" s="136"/>
      <c r="CB759" s="136"/>
      <c r="CC759" s="136"/>
      <c r="CD759" s="136"/>
      <c r="CE759" s="136"/>
      <c r="CF759" s="211"/>
      <c r="CG759" s="136"/>
      <c r="CH759" s="136"/>
      <c r="CI759" s="136"/>
      <c r="CJ759" s="136"/>
      <c r="CK759" s="136"/>
      <c r="CL759" s="136"/>
      <c r="CM759" s="136"/>
      <c r="CN759" s="136"/>
      <c r="CO759" s="136"/>
      <c r="CP759" s="136"/>
      <c r="CQ759" s="136"/>
      <c r="CR759" s="136"/>
      <c r="CS759" s="136"/>
      <c r="CT759" s="136"/>
      <c r="CU759" s="136"/>
      <c r="CV759" s="136"/>
      <c r="CW759" s="136"/>
      <c r="CX759" s="136"/>
      <c r="CY759" s="136"/>
      <c r="CZ759" s="136"/>
      <c r="DA759" s="136"/>
      <c r="DB759" s="136"/>
      <c r="DC759" s="211"/>
      <c r="DD759" s="136"/>
      <c r="DE759" s="136"/>
      <c r="DF759" s="136"/>
      <c r="DG759" s="136"/>
      <c r="DH759" s="136"/>
      <c r="DI759" s="136"/>
      <c r="DJ759" s="136"/>
      <c r="DK759" s="136"/>
      <c r="DL759" s="136"/>
      <c r="DM759" s="136"/>
      <c r="DN759" s="136"/>
      <c r="DO759" s="136"/>
      <c r="DP759" s="136"/>
      <c r="DQ759" s="136"/>
      <c r="DR759" s="136"/>
      <c r="DS759" s="136"/>
      <c r="DT759" s="136"/>
      <c r="DU759" s="136"/>
      <c r="DV759" s="136"/>
      <c r="DW759" s="136"/>
      <c r="DX759" s="136"/>
    </row>
    <row r="760" spans="1:128" ht="12.75" customHeight="1">
      <c r="A760" s="136"/>
      <c r="B760" s="136"/>
      <c r="C760" s="136"/>
      <c r="D760" s="136"/>
      <c r="E760" s="136"/>
      <c r="F760" s="136"/>
      <c r="G760" s="136"/>
      <c r="H760" s="136"/>
      <c r="I760" s="136"/>
      <c r="J760" s="136"/>
      <c r="K760" s="136"/>
      <c r="L760" s="136"/>
      <c r="M760" s="136"/>
      <c r="N760" s="136"/>
      <c r="O760" s="136"/>
      <c r="P760" s="136"/>
      <c r="Q760" s="136"/>
      <c r="R760" s="136"/>
      <c r="S760" s="136"/>
      <c r="T760" s="136"/>
      <c r="U760" s="136"/>
      <c r="V760" s="136"/>
      <c r="W760" s="136"/>
      <c r="X760" s="136"/>
      <c r="Y760" s="136"/>
      <c r="Z760" s="136"/>
      <c r="AA760" s="136"/>
      <c r="AB760" s="136"/>
      <c r="AC760" s="136"/>
      <c r="AD760" s="136"/>
      <c r="AE760" s="136"/>
      <c r="AF760" s="136"/>
      <c r="AG760" s="136"/>
      <c r="AH760" s="136"/>
      <c r="AI760" s="136"/>
      <c r="AJ760" s="136"/>
      <c r="AK760" s="136"/>
      <c r="AL760" s="136"/>
      <c r="AM760" s="136"/>
      <c r="AN760" s="136"/>
      <c r="AO760" s="136"/>
      <c r="AP760" s="136"/>
      <c r="AQ760" s="136"/>
      <c r="AR760" s="211"/>
      <c r="AS760" s="136"/>
      <c r="AT760" s="136"/>
      <c r="AU760" s="136"/>
      <c r="AV760" s="136"/>
      <c r="AW760" s="136"/>
      <c r="AX760" s="136"/>
      <c r="AY760" s="136"/>
      <c r="AZ760" s="136"/>
      <c r="BA760" s="136"/>
      <c r="BB760" s="136"/>
      <c r="BC760" s="136"/>
      <c r="BD760" s="136"/>
      <c r="BE760" s="136"/>
      <c r="BF760" s="136"/>
      <c r="BG760" s="136"/>
      <c r="BH760" s="136"/>
      <c r="BI760" s="136"/>
      <c r="BJ760" s="136"/>
      <c r="BK760" s="136"/>
      <c r="BL760" s="136"/>
      <c r="BM760" s="136"/>
      <c r="BN760" s="136"/>
      <c r="BO760" s="136"/>
      <c r="BP760" s="136"/>
      <c r="BQ760" s="136"/>
      <c r="BR760" s="136"/>
      <c r="BS760" s="136"/>
      <c r="BT760" s="136"/>
      <c r="BU760" s="136"/>
      <c r="BV760" s="136"/>
      <c r="BW760" s="136"/>
      <c r="BX760" s="136"/>
      <c r="BY760" s="136"/>
      <c r="BZ760" s="136"/>
      <c r="CA760" s="136"/>
      <c r="CB760" s="136"/>
      <c r="CC760" s="136"/>
      <c r="CD760" s="136"/>
      <c r="CE760" s="136"/>
      <c r="CF760" s="211"/>
      <c r="CG760" s="136"/>
      <c r="CH760" s="136"/>
      <c r="CI760" s="136"/>
      <c r="CJ760" s="136"/>
      <c r="CK760" s="136"/>
      <c r="CL760" s="136"/>
      <c r="CM760" s="136"/>
      <c r="CN760" s="136"/>
      <c r="CO760" s="136"/>
      <c r="CP760" s="136"/>
      <c r="CQ760" s="136"/>
      <c r="CR760" s="136"/>
      <c r="CS760" s="136"/>
      <c r="CT760" s="136"/>
      <c r="CU760" s="136"/>
      <c r="CV760" s="136"/>
      <c r="CW760" s="136"/>
      <c r="CX760" s="136"/>
      <c r="CY760" s="136"/>
      <c r="CZ760" s="136"/>
      <c r="DA760" s="136"/>
      <c r="DB760" s="136"/>
      <c r="DC760" s="211"/>
      <c r="DD760" s="136"/>
      <c r="DE760" s="136"/>
      <c r="DF760" s="136"/>
      <c r="DG760" s="136"/>
      <c r="DH760" s="136"/>
      <c r="DI760" s="136"/>
      <c r="DJ760" s="136"/>
      <c r="DK760" s="136"/>
      <c r="DL760" s="136"/>
      <c r="DM760" s="136"/>
      <c r="DN760" s="136"/>
      <c r="DO760" s="136"/>
      <c r="DP760" s="136"/>
      <c r="DQ760" s="136"/>
      <c r="DR760" s="136"/>
      <c r="DS760" s="136"/>
      <c r="DT760" s="136"/>
      <c r="DU760" s="136"/>
      <c r="DV760" s="136"/>
      <c r="DW760" s="136"/>
      <c r="DX760" s="136"/>
    </row>
    <row r="761" spans="1:128" ht="12.75" customHeight="1">
      <c r="A761" s="136"/>
      <c r="B761" s="136"/>
      <c r="C761" s="136"/>
      <c r="D761" s="136"/>
      <c r="E761" s="136"/>
      <c r="F761" s="136"/>
      <c r="G761" s="136"/>
      <c r="H761" s="136"/>
      <c r="I761" s="136"/>
      <c r="J761" s="136"/>
      <c r="K761" s="136"/>
      <c r="L761" s="136"/>
      <c r="M761" s="136"/>
      <c r="N761" s="136"/>
      <c r="O761" s="136"/>
      <c r="P761" s="136"/>
      <c r="Q761" s="136"/>
      <c r="R761" s="136"/>
      <c r="S761" s="136"/>
      <c r="T761" s="136"/>
      <c r="U761" s="136"/>
      <c r="V761" s="136"/>
      <c r="W761" s="136"/>
      <c r="X761" s="136"/>
      <c r="Y761" s="136"/>
      <c r="Z761" s="136"/>
      <c r="AA761" s="136"/>
      <c r="AB761" s="136"/>
      <c r="AC761" s="136"/>
      <c r="AD761" s="136"/>
      <c r="AE761" s="136"/>
      <c r="AF761" s="136"/>
      <c r="AG761" s="136"/>
      <c r="AH761" s="136"/>
      <c r="AI761" s="136"/>
      <c r="AJ761" s="136"/>
      <c r="AK761" s="136"/>
      <c r="AL761" s="136"/>
      <c r="AM761" s="136"/>
      <c r="AN761" s="136"/>
      <c r="AO761" s="136"/>
      <c r="AP761" s="136"/>
      <c r="AQ761" s="136"/>
      <c r="AR761" s="211"/>
      <c r="AS761" s="136"/>
      <c r="AT761" s="136"/>
      <c r="AU761" s="136"/>
      <c r="AV761" s="136"/>
      <c r="AW761" s="136"/>
      <c r="AX761" s="136"/>
      <c r="AY761" s="136"/>
      <c r="AZ761" s="136"/>
      <c r="BA761" s="136"/>
      <c r="BB761" s="136"/>
      <c r="BC761" s="136"/>
      <c r="BD761" s="136"/>
      <c r="BE761" s="136"/>
      <c r="BF761" s="136"/>
      <c r="BG761" s="136"/>
      <c r="BH761" s="136"/>
      <c r="BI761" s="136"/>
      <c r="BJ761" s="136"/>
      <c r="BK761" s="136"/>
      <c r="BL761" s="136"/>
      <c r="BM761" s="136"/>
      <c r="BN761" s="136"/>
      <c r="BO761" s="136"/>
      <c r="BP761" s="136"/>
      <c r="BQ761" s="136"/>
      <c r="BR761" s="136"/>
      <c r="BS761" s="136"/>
      <c r="BT761" s="136"/>
      <c r="BU761" s="136"/>
      <c r="BV761" s="136"/>
      <c r="BW761" s="136"/>
      <c r="BX761" s="136"/>
      <c r="BY761" s="136"/>
      <c r="BZ761" s="136"/>
      <c r="CA761" s="136"/>
      <c r="CB761" s="136"/>
      <c r="CC761" s="136"/>
      <c r="CD761" s="136"/>
      <c r="CE761" s="136"/>
      <c r="CF761" s="211"/>
      <c r="CG761" s="136"/>
      <c r="CH761" s="136"/>
      <c r="CI761" s="136"/>
      <c r="CJ761" s="136"/>
      <c r="CK761" s="136"/>
      <c r="CL761" s="136"/>
      <c r="CM761" s="136"/>
      <c r="CN761" s="136"/>
      <c r="CO761" s="136"/>
      <c r="CP761" s="136"/>
      <c r="CQ761" s="136"/>
      <c r="CR761" s="136"/>
      <c r="CS761" s="136"/>
      <c r="CT761" s="136"/>
      <c r="CU761" s="136"/>
      <c r="CV761" s="136"/>
      <c r="CW761" s="136"/>
      <c r="CX761" s="136"/>
      <c r="CY761" s="136"/>
      <c r="CZ761" s="136"/>
      <c r="DA761" s="136"/>
      <c r="DB761" s="136"/>
      <c r="DC761" s="211"/>
      <c r="DD761" s="136"/>
      <c r="DE761" s="136"/>
      <c r="DF761" s="136"/>
      <c r="DG761" s="136"/>
      <c r="DH761" s="136"/>
      <c r="DI761" s="136"/>
      <c r="DJ761" s="136"/>
      <c r="DK761" s="136"/>
      <c r="DL761" s="136"/>
      <c r="DM761" s="136"/>
      <c r="DN761" s="136"/>
      <c r="DO761" s="136"/>
      <c r="DP761" s="136"/>
      <c r="DQ761" s="136"/>
      <c r="DR761" s="136"/>
      <c r="DS761" s="136"/>
      <c r="DT761" s="136"/>
      <c r="DU761" s="136"/>
      <c r="DV761" s="136"/>
      <c r="DW761" s="136"/>
      <c r="DX761" s="136"/>
    </row>
    <row r="762" spans="1:128" ht="12.75" customHeight="1">
      <c r="A762" s="136"/>
      <c r="B762" s="136"/>
      <c r="C762" s="136"/>
      <c r="D762" s="136"/>
      <c r="E762" s="136"/>
      <c r="F762" s="136"/>
      <c r="G762" s="136"/>
      <c r="H762" s="136"/>
      <c r="I762" s="136"/>
      <c r="J762" s="136"/>
      <c r="K762" s="136"/>
      <c r="L762" s="136"/>
      <c r="M762" s="136"/>
      <c r="N762" s="136"/>
      <c r="O762" s="136"/>
      <c r="P762" s="136"/>
      <c r="Q762" s="136"/>
      <c r="R762" s="136"/>
      <c r="S762" s="136"/>
      <c r="T762" s="136"/>
      <c r="U762" s="136"/>
      <c r="V762" s="136"/>
      <c r="W762" s="136"/>
      <c r="X762" s="136"/>
      <c r="Y762" s="136"/>
      <c r="Z762" s="136"/>
      <c r="AA762" s="136"/>
      <c r="AB762" s="136"/>
      <c r="AC762" s="136"/>
      <c r="AD762" s="136"/>
      <c r="AE762" s="136"/>
      <c r="AF762" s="136"/>
      <c r="AG762" s="136"/>
      <c r="AH762" s="136"/>
      <c r="AI762" s="136"/>
      <c r="AJ762" s="136"/>
      <c r="AK762" s="136"/>
      <c r="AL762" s="136"/>
      <c r="AM762" s="136"/>
      <c r="AN762" s="136"/>
      <c r="AO762" s="136"/>
      <c r="AP762" s="136"/>
      <c r="AQ762" s="136"/>
      <c r="AR762" s="211"/>
      <c r="AS762" s="136"/>
      <c r="AT762" s="136"/>
      <c r="AU762" s="136"/>
      <c r="AV762" s="136"/>
      <c r="AW762" s="136"/>
      <c r="AX762" s="136"/>
      <c r="AY762" s="136"/>
      <c r="AZ762" s="136"/>
      <c r="BA762" s="136"/>
      <c r="BB762" s="136"/>
      <c r="BC762" s="136"/>
      <c r="BD762" s="136"/>
      <c r="BE762" s="136"/>
      <c r="BF762" s="136"/>
      <c r="BG762" s="136"/>
      <c r="BH762" s="136"/>
      <c r="BI762" s="136"/>
      <c r="BJ762" s="136"/>
      <c r="BK762" s="136"/>
      <c r="BL762" s="136"/>
      <c r="BM762" s="136"/>
      <c r="BN762" s="136"/>
      <c r="BO762" s="136"/>
      <c r="BP762" s="136"/>
      <c r="BQ762" s="136"/>
      <c r="BR762" s="136"/>
      <c r="BS762" s="136"/>
      <c r="BT762" s="136"/>
      <c r="BU762" s="136"/>
      <c r="BV762" s="136"/>
      <c r="BW762" s="136"/>
      <c r="BX762" s="136"/>
      <c r="BY762" s="136"/>
      <c r="BZ762" s="136"/>
      <c r="CA762" s="136"/>
      <c r="CB762" s="136"/>
      <c r="CC762" s="136"/>
      <c r="CD762" s="136"/>
      <c r="CE762" s="136"/>
      <c r="CF762" s="211"/>
      <c r="CG762" s="136"/>
      <c r="CH762" s="136"/>
      <c r="CI762" s="136"/>
      <c r="CJ762" s="136"/>
      <c r="CK762" s="136"/>
      <c r="CL762" s="136"/>
      <c r="CM762" s="136"/>
      <c r="CN762" s="136"/>
      <c r="CO762" s="136"/>
      <c r="CP762" s="136"/>
      <c r="CQ762" s="136"/>
      <c r="CR762" s="136"/>
      <c r="CS762" s="136"/>
      <c r="CT762" s="136"/>
      <c r="CU762" s="136"/>
      <c r="CV762" s="136"/>
      <c r="CW762" s="136"/>
      <c r="CX762" s="136"/>
      <c r="CY762" s="136"/>
      <c r="CZ762" s="136"/>
      <c r="DA762" s="136"/>
      <c r="DB762" s="136"/>
      <c r="DC762" s="211"/>
      <c r="DD762" s="136"/>
      <c r="DE762" s="136"/>
      <c r="DF762" s="136"/>
      <c r="DG762" s="136"/>
      <c r="DH762" s="136"/>
      <c r="DI762" s="136"/>
      <c r="DJ762" s="136"/>
      <c r="DK762" s="136"/>
      <c r="DL762" s="136"/>
      <c r="DM762" s="136"/>
      <c r="DN762" s="136"/>
      <c r="DO762" s="136"/>
      <c r="DP762" s="136"/>
      <c r="DQ762" s="136"/>
      <c r="DR762" s="136"/>
      <c r="DS762" s="136"/>
      <c r="DT762" s="136"/>
      <c r="DU762" s="136"/>
      <c r="DV762" s="136"/>
      <c r="DW762" s="136"/>
      <c r="DX762" s="136"/>
    </row>
    <row r="763" spans="1:128" ht="12.75" customHeight="1">
      <c r="A763" s="136"/>
      <c r="B763" s="136"/>
      <c r="C763" s="136"/>
      <c r="D763" s="136"/>
      <c r="E763" s="136"/>
      <c r="F763" s="136"/>
      <c r="G763" s="136"/>
      <c r="H763" s="136"/>
      <c r="I763" s="136"/>
      <c r="J763" s="136"/>
      <c r="K763" s="136"/>
      <c r="L763" s="136"/>
      <c r="M763" s="136"/>
      <c r="N763" s="136"/>
      <c r="O763" s="136"/>
      <c r="P763" s="136"/>
      <c r="Q763" s="136"/>
      <c r="R763" s="136"/>
      <c r="S763" s="136"/>
      <c r="T763" s="136"/>
      <c r="U763" s="136"/>
      <c r="V763" s="136"/>
      <c r="W763" s="136"/>
      <c r="X763" s="136"/>
      <c r="Y763" s="136"/>
      <c r="Z763" s="136"/>
      <c r="AA763" s="136"/>
      <c r="AB763" s="136"/>
      <c r="AC763" s="136"/>
      <c r="AD763" s="136"/>
      <c r="AE763" s="136"/>
      <c r="AF763" s="136"/>
      <c r="AG763" s="136"/>
      <c r="AH763" s="136"/>
      <c r="AI763" s="136"/>
      <c r="AJ763" s="136"/>
      <c r="AK763" s="136"/>
      <c r="AL763" s="136"/>
      <c r="AM763" s="136"/>
      <c r="AN763" s="136"/>
      <c r="AO763" s="136"/>
      <c r="AP763" s="136"/>
      <c r="AQ763" s="136"/>
      <c r="AR763" s="211"/>
      <c r="AS763" s="136"/>
      <c r="AT763" s="136"/>
      <c r="AU763" s="136"/>
      <c r="AV763" s="136"/>
      <c r="AW763" s="136"/>
      <c r="AX763" s="136"/>
      <c r="AY763" s="136"/>
      <c r="AZ763" s="136"/>
      <c r="BA763" s="136"/>
      <c r="BB763" s="136"/>
      <c r="BC763" s="136"/>
      <c r="BD763" s="136"/>
      <c r="BE763" s="136"/>
      <c r="BF763" s="136"/>
      <c r="BG763" s="136"/>
      <c r="BH763" s="136"/>
      <c r="BI763" s="136"/>
      <c r="BJ763" s="136"/>
      <c r="BK763" s="136"/>
      <c r="BL763" s="136"/>
      <c r="BM763" s="136"/>
      <c r="BN763" s="136"/>
      <c r="BO763" s="136"/>
      <c r="BP763" s="136"/>
      <c r="BQ763" s="136"/>
      <c r="BR763" s="136"/>
      <c r="BS763" s="136"/>
      <c r="BT763" s="136"/>
      <c r="BU763" s="136"/>
      <c r="BV763" s="136"/>
      <c r="BW763" s="136"/>
      <c r="BX763" s="136"/>
      <c r="BY763" s="136"/>
      <c r="BZ763" s="136"/>
      <c r="CA763" s="136"/>
      <c r="CB763" s="136"/>
      <c r="CC763" s="136"/>
      <c r="CD763" s="136"/>
      <c r="CE763" s="136"/>
      <c r="CF763" s="211"/>
      <c r="CG763" s="136"/>
      <c r="CH763" s="136"/>
      <c r="CI763" s="136"/>
      <c r="CJ763" s="136"/>
      <c r="CK763" s="136"/>
      <c r="CL763" s="136"/>
      <c r="CM763" s="136"/>
      <c r="CN763" s="136"/>
      <c r="CO763" s="136"/>
      <c r="CP763" s="136"/>
      <c r="CQ763" s="136"/>
      <c r="CR763" s="136"/>
      <c r="CS763" s="136"/>
      <c r="CT763" s="136"/>
      <c r="CU763" s="136"/>
      <c r="CV763" s="136"/>
      <c r="CW763" s="136"/>
      <c r="CX763" s="136"/>
      <c r="CY763" s="136"/>
      <c r="CZ763" s="136"/>
      <c r="DA763" s="136"/>
      <c r="DB763" s="136"/>
      <c r="DC763" s="211"/>
      <c r="DD763" s="136"/>
      <c r="DE763" s="136"/>
      <c r="DF763" s="136"/>
      <c r="DG763" s="136"/>
      <c r="DH763" s="136"/>
      <c r="DI763" s="136"/>
      <c r="DJ763" s="136"/>
      <c r="DK763" s="136"/>
      <c r="DL763" s="136"/>
      <c r="DM763" s="136"/>
      <c r="DN763" s="136"/>
      <c r="DO763" s="136"/>
      <c r="DP763" s="136"/>
      <c r="DQ763" s="136"/>
      <c r="DR763" s="136"/>
      <c r="DS763" s="136"/>
      <c r="DT763" s="136"/>
      <c r="DU763" s="136"/>
      <c r="DV763" s="136"/>
      <c r="DW763" s="136"/>
      <c r="DX763" s="136"/>
    </row>
    <row r="764" spans="1:128" ht="12.75" customHeight="1">
      <c r="A764" s="136"/>
      <c r="B764" s="136"/>
      <c r="C764" s="136"/>
      <c r="D764" s="136"/>
      <c r="E764" s="136"/>
      <c r="F764" s="136"/>
      <c r="G764" s="136"/>
      <c r="H764" s="136"/>
      <c r="I764" s="136"/>
      <c r="J764" s="136"/>
      <c r="K764" s="136"/>
      <c r="L764" s="136"/>
      <c r="M764" s="136"/>
      <c r="N764" s="136"/>
      <c r="O764" s="136"/>
      <c r="P764" s="136"/>
      <c r="Q764" s="136"/>
      <c r="R764" s="136"/>
      <c r="S764" s="136"/>
      <c r="T764" s="136"/>
      <c r="U764" s="136"/>
      <c r="V764" s="136"/>
      <c r="W764" s="136"/>
      <c r="X764" s="136"/>
      <c r="Y764" s="136"/>
      <c r="Z764" s="136"/>
      <c r="AA764" s="136"/>
      <c r="AB764" s="136"/>
      <c r="AC764" s="136"/>
      <c r="AD764" s="136"/>
      <c r="AE764" s="136"/>
      <c r="AF764" s="136"/>
      <c r="AG764" s="136"/>
      <c r="AH764" s="136"/>
      <c r="AI764" s="136"/>
      <c r="AJ764" s="136"/>
      <c r="AK764" s="136"/>
      <c r="AL764" s="136"/>
      <c r="AM764" s="136"/>
      <c r="AN764" s="136"/>
      <c r="AO764" s="136"/>
      <c r="AP764" s="136"/>
      <c r="AQ764" s="136"/>
      <c r="AR764" s="211"/>
      <c r="AS764" s="136"/>
      <c r="AT764" s="136"/>
      <c r="AU764" s="136"/>
      <c r="AV764" s="136"/>
      <c r="AW764" s="136"/>
      <c r="AX764" s="136"/>
      <c r="AY764" s="136"/>
      <c r="AZ764" s="136"/>
      <c r="BA764" s="136"/>
      <c r="BB764" s="136"/>
      <c r="BC764" s="136"/>
      <c r="BD764" s="136"/>
      <c r="BE764" s="136"/>
      <c r="BF764" s="136"/>
      <c r="BG764" s="136"/>
      <c r="BH764" s="136"/>
      <c r="BI764" s="136"/>
      <c r="BJ764" s="136"/>
      <c r="BK764" s="136"/>
      <c r="BL764" s="136"/>
      <c r="BM764" s="136"/>
      <c r="BN764" s="136"/>
      <c r="BO764" s="136"/>
      <c r="BP764" s="136"/>
      <c r="BQ764" s="136"/>
      <c r="BR764" s="136"/>
      <c r="BS764" s="136"/>
      <c r="BT764" s="136"/>
      <c r="BU764" s="136"/>
      <c r="BV764" s="136"/>
      <c r="BW764" s="136"/>
      <c r="BX764" s="136"/>
      <c r="BY764" s="136"/>
      <c r="BZ764" s="136"/>
      <c r="CA764" s="136"/>
      <c r="CB764" s="136"/>
      <c r="CC764" s="136"/>
      <c r="CD764" s="136"/>
      <c r="CE764" s="136"/>
      <c r="CF764" s="211"/>
      <c r="CG764" s="136"/>
      <c r="CH764" s="136"/>
      <c r="CI764" s="136"/>
      <c r="CJ764" s="136"/>
      <c r="CK764" s="136"/>
      <c r="CL764" s="136"/>
      <c r="CM764" s="136"/>
      <c r="CN764" s="136"/>
      <c r="CO764" s="136"/>
      <c r="CP764" s="136"/>
      <c r="CQ764" s="136"/>
      <c r="CR764" s="136"/>
      <c r="CS764" s="136"/>
      <c r="CT764" s="136"/>
      <c r="CU764" s="136"/>
      <c r="CV764" s="136"/>
      <c r="CW764" s="136"/>
      <c r="CX764" s="136"/>
      <c r="CY764" s="136"/>
      <c r="CZ764" s="136"/>
      <c r="DA764" s="136"/>
      <c r="DB764" s="136"/>
      <c r="DC764" s="211"/>
      <c r="DD764" s="136"/>
      <c r="DE764" s="136"/>
      <c r="DF764" s="136"/>
      <c r="DG764" s="136"/>
      <c r="DH764" s="136"/>
      <c r="DI764" s="136"/>
      <c r="DJ764" s="136"/>
      <c r="DK764" s="136"/>
      <c r="DL764" s="136"/>
      <c r="DM764" s="136"/>
      <c r="DN764" s="136"/>
      <c r="DO764" s="136"/>
      <c r="DP764" s="136"/>
      <c r="DQ764" s="136"/>
      <c r="DR764" s="136"/>
      <c r="DS764" s="136"/>
      <c r="DT764" s="136"/>
      <c r="DU764" s="136"/>
      <c r="DV764" s="136"/>
      <c r="DW764" s="136"/>
      <c r="DX764" s="136"/>
    </row>
    <row r="765" spans="1:128" ht="12.75" customHeight="1">
      <c r="A765" s="136"/>
      <c r="B765" s="136"/>
      <c r="C765" s="136"/>
      <c r="D765" s="136"/>
      <c r="E765" s="136"/>
      <c r="F765" s="136"/>
      <c r="G765" s="136"/>
      <c r="H765" s="136"/>
      <c r="I765" s="136"/>
      <c r="J765" s="136"/>
      <c r="K765" s="136"/>
      <c r="L765" s="136"/>
      <c r="M765" s="136"/>
      <c r="N765" s="136"/>
      <c r="O765" s="136"/>
      <c r="P765" s="136"/>
      <c r="Q765" s="136"/>
      <c r="R765" s="136"/>
      <c r="S765" s="136"/>
      <c r="T765" s="136"/>
      <c r="U765" s="136"/>
      <c r="V765" s="136"/>
      <c r="W765" s="136"/>
      <c r="X765" s="136"/>
      <c r="Y765" s="136"/>
      <c r="Z765" s="136"/>
      <c r="AA765" s="136"/>
      <c r="AB765" s="136"/>
      <c r="AC765" s="136"/>
      <c r="AD765" s="136"/>
      <c r="AE765" s="136"/>
      <c r="AF765" s="136"/>
      <c r="AG765" s="136"/>
      <c r="AH765" s="136"/>
      <c r="AI765" s="136"/>
      <c r="AJ765" s="136"/>
      <c r="AK765" s="136"/>
      <c r="AL765" s="136"/>
      <c r="AM765" s="136"/>
      <c r="AN765" s="136"/>
      <c r="AO765" s="136"/>
      <c r="AP765" s="136"/>
      <c r="AQ765" s="136"/>
      <c r="AR765" s="211"/>
      <c r="AS765" s="136"/>
      <c r="AT765" s="136"/>
      <c r="AU765" s="136"/>
      <c r="AV765" s="136"/>
      <c r="AW765" s="136"/>
      <c r="AX765" s="136"/>
      <c r="AY765" s="136"/>
      <c r="AZ765" s="136"/>
      <c r="BA765" s="136"/>
      <c r="BB765" s="136"/>
      <c r="BC765" s="136"/>
      <c r="BD765" s="136"/>
      <c r="BE765" s="136"/>
      <c r="BF765" s="136"/>
      <c r="BG765" s="136"/>
      <c r="BH765" s="136"/>
      <c r="BI765" s="136"/>
      <c r="BJ765" s="136"/>
      <c r="BK765" s="136"/>
      <c r="BL765" s="136"/>
      <c r="BM765" s="136"/>
      <c r="BN765" s="136"/>
      <c r="BO765" s="136"/>
      <c r="BP765" s="136"/>
      <c r="BQ765" s="136"/>
      <c r="BR765" s="136"/>
      <c r="BS765" s="136"/>
      <c r="BT765" s="136"/>
      <c r="BU765" s="136"/>
      <c r="BV765" s="136"/>
      <c r="BW765" s="136"/>
      <c r="BX765" s="136"/>
      <c r="BY765" s="136"/>
      <c r="BZ765" s="136"/>
      <c r="CA765" s="136"/>
      <c r="CB765" s="136"/>
      <c r="CC765" s="136"/>
      <c r="CD765" s="136"/>
      <c r="CE765" s="136"/>
      <c r="CF765" s="211"/>
      <c r="CG765" s="136"/>
      <c r="CH765" s="136"/>
      <c r="CI765" s="136"/>
      <c r="CJ765" s="136"/>
      <c r="CK765" s="136"/>
      <c r="CL765" s="136"/>
      <c r="CM765" s="136"/>
      <c r="CN765" s="136"/>
      <c r="CO765" s="136"/>
      <c r="CP765" s="136"/>
      <c r="CQ765" s="136"/>
      <c r="CR765" s="136"/>
      <c r="CS765" s="136"/>
      <c r="CT765" s="136"/>
      <c r="CU765" s="136"/>
      <c r="CV765" s="136"/>
      <c r="CW765" s="136"/>
      <c r="CX765" s="136"/>
      <c r="CY765" s="136"/>
      <c r="CZ765" s="136"/>
      <c r="DA765" s="136"/>
      <c r="DB765" s="136"/>
      <c r="DC765" s="211"/>
      <c r="DD765" s="136"/>
      <c r="DE765" s="136"/>
      <c r="DF765" s="136"/>
      <c r="DG765" s="136"/>
      <c r="DH765" s="136"/>
      <c r="DI765" s="136"/>
      <c r="DJ765" s="136"/>
      <c r="DK765" s="136"/>
      <c r="DL765" s="136"/>
      <c r="DM765" s="136"/>
      <c r="DN765" s="136"/>
      <c r="DO765" s="136"/>
      <c r="DP765" s="136"/>
      <c r="DQ765" s="136"/>
      <c r="DR765" s="136"/>
      <c r="DS765" s="136"/>
      <c r="DT765" s="136"/>
      <c r="DU765" s="136"/>
      <c r="DV765" s="136"/>
      <c r="DW765" s="136"/>
      <c r="DX765" s="136"/>
    </row>
    <row r="766" spans="1:128" ht="12.75" customHeight="1">
      <c r="A766" s="136"/>
      <c r="B766" s="136"/>
      <c r="C766" s="136"/>
      <c r="D766" s="136"/>
      <c r="E766" s="136"/>
      <c r="F766" s="136"/>
      <c r="G766" s="136"/>
      <c r="H766" s="136"/>
      <c r="I766" s="136"/>
      <c r="J766" s="136"/>
      <c r="K766" s="136"/>
      <c r="L766" s="136"/>
      <c r="M766" s="136"/>
      <c r="N766" s="136"/>
      <c r="O766" s="136"/>
      <c r="P766" s="136"/>
      <c r="Q766" s="136"/>
      <c r="R766" s="136"/>
      <c r="S766" s="136"/>
      <c r="T766" s="136"/>
      <c r="U766" s="136"/>
      <c r="V766" s="136"/>
      <c r="W766" s="136"/>
      <c r="X766" s="136"/>
      <c r="Y766" s="136"/>
      <c r="Z766" s="136"/>
      <c r="AA766" s="136"/>
      <c r="AB766" s="136"/>
      <c r="AC766" s="136"/>
      <c r="AD766" s="136"/>
      <c r="AE766" s="136"/>
      <c r="AF766" s="136"/>
      <c r="AG766" s="136"/>
      <c r="AH766" s="136"/>
      <c r="AI766" s="136"/>
      <c r="AJ766" s="136"/>
      <c r="AK766" s="136"/>
      <c r="AL766" s="136"/>
      <c r="AM766" s="136"/>
      <c r="AN766" s="136"/>
      <c r="AO766" s="136"/>
      <c r="AP766" s="136"/>
      <c r="AQ766" s="136"/>
      <c r="AR766" s="211"/>
      <c r="AS766" s="136"/>
      <c r="AT766" s="136"/>
      <c r="AU766" s="136"/>
      <c r="AV766" s="136"/>
      <c r="AW766" s="136"/>
      <c r="AX766" s="136"/>
      <c r="AY766" s="136"/>
      <c r="AZ766" s="136"/>
      <c r="BA766" s="136"/>
      <c r="BB766" s="136"/>
      <c r="BC766" s="136"/>
      <c r="BD766" s="136"/>
      <c r="BE766" s="136"/>
      <c r="BF766" s="136"/>
      <c r="BG766" s="136"/>
      <c r="BH766" s="136"/>
      <c r="BI766" s="136"/>
      <c r="BJ766" s="136"/>
      <c r="BK766" s="136"/>
      <c r="BL766" s="136"/>
      <c r="BM766" s="136"/>
      <c r="BN766" s="136"/>
      <c r="BO766" s="136"/>
      <c r="BP766" s="136"/>
      <c r="BQ766" s="136"/>
      <c r="BR766" s="136"/>
      <c r="BS766" s="136"/>
      <c r="BT766" s="136"/>
      <c r="BU766" s="136"/>
      <c r="BV766" s="136"/>
      <c r="BW766" s="136"/>
      <c r="BX766" s="136"/>
      <c r="BY766" s="136"/>
      <c r="BZ766" s="136"/>
      <c r="CA766" s="136"/>
      <c r="CB766" s="136"/>
      <c r="CC766" s="136"/>
      <c r="CD766" s="136"/>
      <c r="CE766" s="136"/>
      <c r="CF766" s="211"/>
      <c r="CG766" s="136"/>
      <c r="CH766" s="136"/>
      <c r="CI766" s="136"/>
      <c r="CJ766" s="136"/>
      <c r="CK766" s="136"/>
      <c r="CL766" s="136"/>
      <c r="CM766" s="136"/>
      <c r="CN766" s="136"/>
      <c r="CO766" s="136"/>
      <c r="CP766" s="136"/>
      <c r="CQ766" s="136"/>
      <c r="CR766" s="136"/>
      <c r="CS766" s="136"/>
      <c r="CT766" s="136"/>
      <c r="CU766" s="136"/>
      <c r="CV766" s="136"/>
      <c r="CW766" s="136"/>
      <c r="CX766" s="136"/>
      <c r="CY766" s="136"/>
      <c r="CZ766" s="136"/>
      <c r="DA766" s="136"/>
      <c r="DB766" s="136"/>
      <c r="DC766" s="211"/>
      <c r="DD766" s="136"/>
      <c r="DE766" s="136"/>
      <c r="DF766" s="136"/>
      <c r="DG766" s="136"/>
      <c r="DH766" s="136"/>
      <c r="DI766" s="136"/>
      <c r="DJ766" s="136"/>
      <c r="DK766" s="136"/>
      <c r="DL766" s="136"/>
      <c r="DM766" s="136"/>
      <c r="DN766" s="136"/>
      <c r="DO766" s="136"/>
      <c r="DP766" s="136"/>
      <c r="DQ766" s="136"/>
      <c r="DR766" s="136"/>
      <c r="DS766" s="136"/>
      <c r="DT766" s="136"/>
      <c r="DU766" s="136"/>
      <c r="DV766" s="136"/>
      <c r="DW766" s="136"/>
      <c r="DX766" s="136"/>
    </row>
    <row r="767" spans="1:128" ht="12.75" customHeight="1">
      <c r="A767" s="136"/>
      <c r="B767" s="136"/>
      <c r="C767" s="136"/>
      <c r="D767" s="136"/>
      <c r="E767" s="136"/>
      <c r="F767" s="136"/>
      <c r="G767" s="136"/>
      <c r="H767" s="136"/>
      <c r="I767" s="136"/>
      <c r="J767" s="136"/>
      <c r="K767" s="136"/>
      <c r="L767" s="136"/>
      <c r="M767" s="136"/>
      <c r="N767" s="136"/>
      <c r="O767" s="136"/>
      <c r="P767" s="136"/>
      <c r="Q767" s="136"/>
      <c r="R767" s="136"/>
      <c r="S767" s="136"/>
      <c r="T767" s="136"/>
      <c r="U767" s="136"/>
      <c r="V767" s="136"/>
      <c r="W767" s="136"/>
      <c r="X767" s="136"/>
      <c r="Y767" s="136"/>
      <c r="Z767" s="136"/>
      <c r="AA767" s="136"/>
      <c r="AB767" s="136"/>
      <c r="AC767" s="136"/>
      <c r="AD767" s="136"/>
      <c r="AE767" s="136"/>
      <c r="AF767" s="136"/>
      <c r="AG767" s="136"/>
      <c r="AH767" s="136"/>
      <c r="AI767" s="136"/>
      <c r="AJ767" s="136"/>
      <c r="AK767" s="136"/>
      <c r="AL767" s="136"/>
      <c r="AM767" s="136"/>
      <c r="AN767" s="136"/>
      <c r="AO767" s="136"/>
      <c r="AP767" s="136"/>
      <c r="AQ767" s="136"/>
      <c r="AR767" s="211"/>
      <c r="AS767" s="136"/>
      <c r="AT767" s="136"/>
      <c r="AU767" s="136"/>
      <c r="AV767" s="136"/>
      <c r="AW767" s="136"/>
      <c r="AX767" s="136"/>
      <c r="AY767" s="136"/>
      <c r="AZ767" s="136"/>
      <c r="BA767" s="136"/>
      <c r="BB767" s="136"/>
      <c r="BC767" s="136"/>
      <c r="BD767" s="136"/>
      <c r="BE767" s="136"/>
      <c r="BF767" s="136"/>
      <c r="BG767" s="136"/>
      <c r="BH767" s="136"/>
      <c r="BI767" s="136"/>
      <c r="BJ767" s="136"/>
      <c r="BK767" s="136"/>
      <c r="BL767" s="136"/>
      <c r="BM767" s="136"/>
      <c r="BN767" s="136"/>
      <c r="BO767" s="136"/>
      <c r="BP767" s="136"/>
      <c r="BQ767" s="136"/>
      <c r="BR767" s="136"/>
      <c r="BS767" s="136"/>
      <c r="BT767" s="136"/>
      <c r="BU767" s="136"/>
      <c r="BV767" s="136"/>
      <c r="BW767" s="136"/>
      <c r="BX767" s="136"/>
      <c r="BY767" s="136"/>
      <c r="BZ767" s="136"/>
      <c r="CA767" s="136"/>
      <c r="CB767" s="136"/>
      <c r="CC767" s="136"/>
      <c r="CD767" s="136"/>
      <c r="CE767" s="136"/>
      <c r="CF767" s="211"/>
      <c r="CG767" s="136"/>
      <c r="CH767" s="136"/>
      <c r="CI767" s="136"/>
      <c r="CJ767" s="136"/>
      <c r="CK767" s="136"/>
      <c r="CL767" s="136"/>
      <c r="CM767" s="136"/>
      <c r="CN767" s="136"/>
      <c r="CO767" s="136"/>
      <c r="CP767" s="136"/>
      <c r="CQ767" s="136"/>
      <c r="CR767" s="136"/>
      <c r="CS767" s="136"/>
      <c r="CT767" s="136"/>
      <c r="CU767" s="136"/>
      <c r="CV767" s="136"/>
      <c r="CW767" s="136"/>
      <c r="CX767" s="136"/>
      <c r="CY767" s="136"/>
      <c r="CZ767" s="136"/>
      <c r="DA767" s="136"/>
      <c r="DB767" s="136"/>
      <c r="DC767" s="211"/>
      <c r="DD767" s="136"/>
      <c r="DE767" s="136"/>
      <c r="DF767" s="136"/>
      <c r="DG767" s="136"/>
      <c r="DH767" s="136"/>
      <c r="DI767" s="136"/>
      <c r="DJ767" s="136"/>
      <c r="DK767" s="136"/>
      <c r="DL767" s="136"/>
      <c r="DM767" s="136"/>
      <c r="DN767" s="136"/>
      <c r="DO767" s="136"/>
      <c r="DP767" s="136"/>
      <c r="DQ767" s="136"/>
      <c r="DR767" s="136"/>
      <c r="DS767" s="136"/>
      <c r="DT767" s="136"/>
      <c r="DU767" s="136"/>
      <c r="DV767" s="136"/>
      <c r="DW767" s="136"/>
      <c r="DX767" s="136"/>
    </row>
    <row r="768" spans="1:128" ht="12.75" customHeight="1">
      <c r="A768" s="136"/>
      <c r="B768" s="136"/>
      <c r="C768" s="136"/>
      <c r="D768" s="136"/>
      <c r="E768" s="136"/>
      <c r="F768" s="136"/>
      <c r="G768" s="136"/>
      <c r="H768" s="136"/>
      <c r="I768" s="136"/>
      <c r="J768" s="136"/>
      <c r="K768" s="136"/>
      <c r="L768" s="136"/>
      <c r="M768" s="136"/>
      <c r="N768" s="136"/>
      <c r="O768" s="136"/>
      <c r="P768" s="136"/>
      <c r="Q768" s="136"/>
      <c r="R768" s="136"/>
      <c r="S768" s="136"/>
      <c r="T768" s="136"/>
      <c r="U768" s="136"/>
      <c r="V768" s="136"/>
      <c r="W768" s="136"/>
      <c r="X768" s="136"/>
      <c r="Y768" s="136"/>
      <c r="Z768" s="136"/>
      <c r="AA768" s="136"/>
      <c r="AB768" s="136"/>
      <c r="AC768" s="136"/>
      <c r="AD768" s="136"/>
      <c r="AE768" s="136"/>
      <c r="AF768" s="136"/>
      <c r="AG768" s="136"/>
      <c r="AH768" s="136"/>
      <c r="AI768" s="136"/>
      <c r="AJ768" s="136"/>
      <c r="AK768" s="136"/>
      <c r="AL768" s="136"/>
      <c r="AM768" s="136"/>
      <c r="AN768" s="136"/>
      <c r="AO768" s="136"/>
      <c r="AP768" s="136"/>
      <c r="AQ768" s="136"/>
      <c r="AR768" s="211"/>
      <c r="AS768" s="136"/>
      <c r="AT768" s="136"/>
      <c r="AU768" s="136"/>
      <c r="AV768" s="136"/>
      <c r="AW768" s="136"/>
      <c r="AX768" s="136"/>
      <c r="AY768" s="136"/>
      <c r="AZ768" s="136"/>
      <c r="BA768" s="136"/>
      <c r="BB768" s="136"/>
      <c r="BC768" s="136"/>
      <c r="BD768" s="136"/>
      <c r="BE768" s="136"/>
      <c r="BF768" s="136"/>
      <c r="BG768" s="136"/>
      <c r="BH768" s="136"/>
      <c r="BI768" s="136"/>
      <c r="BJ768" s="136"/>
      <c r="BK768" s="136"/>
      <c r="BL768" s="136"/>
      <c r="BM768" s="136"/>
      <c r="BN768" s="136"/>
      <c r="BO768" s="136"/>
      <c r="BP768" s="136"/>
      <c r="BQ768" s="136"/>
      <c r="BR768" s="136"/>
      <c r="BS768" s="136"/>
      <c r="BT768" s="136"/>
      <c r="BU768" s="136"/>
      <c r="BV768" s="136"/>
      <c r="BW768" s="136"/>
      <c r="BX768" s="136"/>
      <c r="BY768" s="136"/>
      <c r="BZ768" s="136"/>
      <c r="CA768" s="136"/>
      <c r="CB768" s="136"/>
      <c r="CC768" s="136"/>
      <c r="CD768" s="136"/>
      <c r="CE768" s="136"/>
      <c r="CF768" s="211"/>
      <c r="CG768" s="136"/>
      <c r="CH768" s="136"/>
      <c r="CI768" s="136"/>
      <c r="CJ768" s="136"/>
      <c r="CK768" s="136"/>
      <c r="CL768" s="136"/>
      <c r="CM768" s="136"/>
      <c r="CN768" s="136"/>
      <c r="CO768" s="136"/>
      <c r="CP768" s="136"/>
      <c r="CQ768" s="136"/>
      <c r="CR768" s="136"/>
      <c r="CS768" s="136"/>
      <c r="CT768" s="136"/>
      <c r="CU768" s="136"/>
      <c r="CV768" s="136"/>
      <c r="CW768" s="136"/>
      <c r="CX768" s="136"/>
      <c r="CY768" s="136"/>
      <c r="CZ768" s="136"/>
      <c r="DA768" s="136"/>
      <c r="DB768" s="136"/>
      <c r="DC768" s="211"/>
      <c r="DD768" s="136"/>
      <c r="DE768" s="136"/>
      <c r="DF768" s="136"/>
      <c r="DG768" s="136"/>
      <c r="DH768" s="136"/>
      <c r="DI768" s="136"/>
      <c r="DJ768" s="136"/>
      <c r="DK768" s="136"/>
      <c r="DL768" s="136"/>
      <c r="DM768" s="136"/>
      <c r="DN768" s="136"/>
      <c r="DO768" s="136"/>
      <c r="DP768" s="136"/>
      <c r="DQ768" s="136"/>
      <c r="DR768" s="136"/>
      <c r="DS768" s="136"/>
      <c r="DT768" s="136"/>
      <c r="DU768" s="136"/>
      <c r="DV768" s="136"/>
      <c r="DW768" s="136"/>
      <c r="DX768" s="136"/>
    </row>
    <row r="769" spans="1:128" ht="12.75" customHeight="1">
      <c r="A769" s="136"/>
      <c r="B769" s="136"/>
      <c r="C769" s="136"/>
      <c r="D769" s="136"/>
      <c r="E769" s="136"/>
      <c r="F769" s="136"/>
      <c r="G769" s="136"/>
      <c r="H769" s="136"/>
      <c r="I769" s="136"/>
      <c r="J769" s="136"/>
      <c r="K769" s="136"/>
      <c r="L769" s="136"/>
      <c r="M769" s="136"/>
      <c r="N769" s="136"/>
      <c r="O769" s="136"/>
      <c r="P769" s="136"/>
      <c r="Q769" s="136"/>
      <c r="R769" s="136"/>
      <c r="S769" s="136"/>
      <c r="T769" s="136"/>
      <c r="U769" s="136"/>
      <c r="V769" s="136"/>
      <c r="W769" s="136"/>
      <c r="X769" s="136"/>
      <c r="Y769" s="136"/>
      <c r="Z769" s="136"/>
      <c r="AA769" s="136"/>
      <c r="AB769" s="136"/>
      <c r="AC769" s="136"/>
      <c r="AD769" s="136"/>
      <c r="AE769" s="136"/>
      <c r="AF769" s="136"/>
      <c r="AG769" s="136"/>
      <c r="AH769" s="136"/>
      <c r="AI769" s="136"/>
      <c r="AJ769" s="136"/>
      <c r="AK769" s="136"/>
      <c r="AL769" s="136"/>
      <c r="AM769" s="136"/>
      <c r="AN769" s="136"/>
      <c r="AO769" s="136"/>
      <c r="AP769" s="136"/>
      <c r="AQ769" s="136"/>
      <c r="AR769" s="211"/>
      <c r="AS769" s="136"/>
      <c r="AT769" s="136"/>
      <c r="AU769" s="136"/>
      <c r="AV769" s="136"/>
      <c r="AW769" s="136"/>
      <c r="AX769" s="136"/>
      <c r="AY769" s="136"/>
      <c r="AZ769" s="136"/>
      <c r="BA769" s="136"/>
      <c r="BB769" s="136"/>
      <c r="BC769" s="136"/>
      <c r="BD769" s="136"/>
      <c r="BE769" s="136"/>
      <c r="BF769" s="136"/>
      <c r="BG769" s="136"/>
      <c r="BH769" s="136"/>
      <c r="BI769" s="136"/>
      <c r="BJ769" s="136"/>
      <c r="BK769" s="136"/>
      <c r="BL769" s="136"/>
      <c r="BM769" s="136"/>
      <c r="BN769" s="136"/>
      <c r="BO769" s="136"/>
      <c r="BP769" s="136"/>
      <c r="BQ769" s="136"/>
      <c r="BR769" s="136"/>
      <c r="BS769" s="136"/>
      <c r="BT769" s="136"/>
      <c r="BU769" s="136"/>
      <c r="BV769" s="136"/>
      <c r="BW769" s="136"/>
      <c r="BX769" s="136"/>
      <c r="BY769" s="136"/>
      <c r="BZ769" s="136"/>
      <c r="CA769" s="136"/>
      <c r="CB769" s="136"/>
      <c r="CC769" s="136"/>
      <c r="CD769" s="136"/>
      <c r="CE769" s="136"/>
      <c r="CF769" s="211"/>
      <c r="CG769" s="136"/>
      <c r="CH769" s="136"/>
      <c r="CI769" s="136"/>
      <c r="CJ769" s="136"/>
      <c r="CK769" s="136"/>
      <c r="CL769" s="136"/>
      <c r="CM769" s="136"/>
      <c r="CN769" s="136"/>
      <c r="CO769" s="136"/>
      <c r="CP769" s="136"/>
      <c r="CQ769" s="136"/>
      <c r="CR769" s="136"/>
      <c r="CS769" s="136"/>
      <c r="CT769" s="136"/>
      <c r="CU769" s="136"/>
      <c r="CV769" s="136"/>
      <c r="CW769" s="136"/>
      <c r="CX769" s="136"/>
      <c r="CY769" s="136"/>
      <c r="CZ769" s="136"/>
      <c r="DA769" s="136"/>
      <c r="DB769" s="136"/>
      <c r="DC769" s="211"/>
      <c r="DD769" s="136"/>
      <c r="DE769" s="136"/>
      <c r="DF769" s="136"/>
      <c r="DG769" s="136"/>
      <c r="DH769" s="136"/>
      <c r="DI769" s="136"/>
      <c r="DJ769" s="136"/>
      <c r="DK769" s="136"/>
      <c r="DL769" s="136"/>
      <c r="DM769" s="136"/>
      <c r="DN769" s="136"/>
      <c r="DO769" s="136"/>
      <c r="DP769" s="136"/>
      <c r="DQ769" s="136"/>
      <c r="DR769" s="136"/>
      <c r="DS769" s="136"/>
      <c r="DT769" s="136"/>
      <c r="DU769" s="136"/>
      <c r="DV769" s="136"/>
      <c r="DW769" s="136"/>
      <c r="DX769" s="136"/>
    </row>
    <row r="770" spans="1:128" ht="12.75" customHeight="1">
      <c r="A770" s="136"/>
      <c r="B770" s="136"/>
      <c r="C770" s="136"/>
      <c r="D770" s="136"/>
      <c r="E770" s="136"/>
      <c r="F770" s="136"/>
      <c r="G770" s="136"/>
      <c r="H770" s="136"/>
      <c r="I770" s="136"/>
      <c r="J770" s="136"/>
      <c r="K770" s="136"/>
      <c r="L770" s="136"/>
      <c r="M770" s="136"/>
      <c r="N770" s="136"/>
      <c r="O770" s="136"/>
      <c r="P770" s="136"/>
      <c r="Q770" s="136"/>
      <c r="R770" s="136"/>
      <c r="S770" s="136"/>
      <c r="T770" s="136"/>
      <c r="U770" s="136"/>
      <c r="V770" s="136"/>
      <c r="W770" s="136"/>
      <c r="X770" s="136"/>
      <c r="Y770" s="136"/>
      <c r="Z770" s="136"/>
      <c r="AA770" s="136"/>
      <c r="AB770" s="136"/>
      <c r="AC770" s="136"/>
      <c r="AD770" s="136"/>
      <c r="AE770" s="136"/>
      <c r="AF770" s="136"/>
      <c r="AG770" s="136"/>
      <c r="AH770" s="136"/>
      <c r="AI770" s="136"/>
      <c r="AJ770" s="136"/>
      <c r="AK770" s="136"/>
      <c r="AL770" s="136"/>
      <c r="AM770" s="136"/>
      <c r="AN770" s="136"/>
      <c r="AO770" s="136"/>
      <c r="AP770" s="136"/>
      <c r="AQ770" s="136"/>
      <c r="AR770" s="211"/>
      <c r="AS770" s="136"/>
      <c r="AT770" s="136"/>
      <c r="AU770" s="136"/>
      <c r="AV770" s="136"/>
      <c r="AW770" s="136"/>
      <c r="AX770" s="136"/>
      <c r="AY770" s="136"/>
      <c r="AZ770" s="136"/>
      <c r="BA770" s="136"/>
      <c r="BB770" s="136"/>
      <c r="BC770" s="136"/>
      <c r="BD770" s="136"/>
      <c r="BE770" s="136"/>
      <c r="BF770" s="136"/>
      <c r="BG770" s="136"/>
      <c r="BH770" s="136"/>
      <c r="BI770" s="136"/>
      <c r="BJ770" s="136"/>
      <c r="BK770" s="136"/>
      <c r="BL770" s="136"/>
      <c r="BM770" s="136"/>
      <c r="BN770" s="136"/>
      <c r="BO770" s="136"/>
      <c r="BP770" s="136"/>
      <c r="BQ770" s="136"/>
      <c r="BR770" s="136"/>
      <c r="BS770" s="136"/>
      <c r="BT770" s="136"/>
      <c r="BU770" s="136"/>
      <c r="BV770" s="136"/>
      <c r="BW770" s="136"/>
      <c r="BX770" s="136"/>
      <c r="BY770" s="136"/>
      <c r="BZ770" s="136"/>
      <c r="CA770" s="136"/>
      <c r="CB770" s="136"/>
      <c r="CC770" s="136"/>
      <c r="CD770" s="136"/>
      <c r="CE770" s="136"/>
      <c r="CF770" s="211"/>
      <c r="CG770" s="136"/>
      <c r="CH770" s="136"/>
      <c r="CI770" s="136"/>
      <c r="CJ770" s="136"/>
      <c r="CK770" s="136"/>
      <c r="CL770" s="136"/>
      <c r="CM770" s="136"/>
      <c r="CN770" s="136"/>
      <c r="CO770" s="136"/>
      <c r="CP770" s="136"/>
      <c r="CQ770" s="136"/>
      <c r="CR770" s="136"/>
      <c r="CS770" s="136"/>
      <c r="CT770" s="136"/>
      <c r="CU770" s="136"/>
      <c r="CV770" s="136"/>
      <c r="CW770" s="136"/>
      <c r="CX770" s="136"/>
      <c r="CY770" s="136"/>
      <c r="CZ770" s="136"/>
      <c r="DA770" s="136"/>
      <c r="DB770" s="136"/>
      <c r="DC770" s="211"/>
      <c r="DD770" s="136"/>
      <c r="DE770" s="136"/>
      <c r="DF770" s="136"/>
      <c r="DG770" s="136"/>
      <c r="DH770" s="136"/>
      <c r="DI770" s="136"/>
      <c r="DJ770" s="136"/>
      <c r="DK770" s="136"/>
      <c r="DL770" s="136"/>
      <c r="DM770" s="136"/>
      <c r="DN770" s="136"/>
      <c r="DO770" s="136"/>
      <c r="DP770" s="136"/>
      <c r="DQ770" s="136"/>
      <c r="DR770" s="136"/>
      <c r="DS770" s="136"/>
      <c r="DT770" s="136"/>
      <c r="DU770" s="136"/>
      <c r="DV770" s="136"/>
      <c r="DW770" s="136"/>
      <c r="DX770" s="136"/>
    </row>
    <row r="771" spans="1:128" ht="12.75" customHeight="1">
      <c r="A771" s="136"/>
      <c r="B771" s="136"/>
      <c r="C771" s="136"/>
      <c r="D771" s="136"/>
      <c r="E771" s="136"/>
      <c r="F771" s="136"/>
      <c r="G771" s="136"/>
      <c r="H771" s="136"/>
      <c r="I771" s="136"/>
      <c r="J771" s="136"/>
      <c r="K771" s="136"/>
      <c r="L771" s="136"/>
      <c r="M771" s="136"/>
      <c r="N771" s="136"/>
      <c r="O771" s="136"/>
      <c r="P771" s="136"/>
      <c r="Q771" s="136"/>
      <c r="R771" s="136"/>
      <c r="S771" s="136"/>
      <c r="T771" s="136"/>
      <c r="U771" s="136"/>
      <c r="V771" s="136"/>
      <c r="W771" s="136"/>
      <c r="X771" s="136"/>
      <c r="Y771" s="136"/>
      <c r="Z771" s="136"/>
      <c r="AA771" s="136"/>
      <c r="AB771" s="136"/>
      <c r="AC771" s="136"/>
      <c r="AD771" s="136"/>
      <c r="AE771" s="136"/>
      <c r="AF771" s="136"/>
      <c r="AG771" s="136"/>
      <c r="AH771" s="136"/>
      <c r="AI771" s="136"/>
      <c r="AJ771" s="136"/>
      <c r="AK771" s="136"/>
      <c r="AL771" s="136"/>
      <c r="AM771" s="136"/>
      <c r="AN771" s="136"/>
      <c r="AO771" s="136"/>
      <c r="AP771" s="136"/>
      <c r="AQ771" s="136"/>
      <c r="AR771" s="211"/>
      <c r="AS771" s="136"/>
      <c r="AT771" s="136"/>
      <c r="AU771" s="136"/>
      <c r="AV771" s="136"/>
      <c r="AW771" s="136"/>
      <c r="AX771" s="136"/>
      <c r="AY771" s="136"/>
      <c r="AZ771" s="136"/>
      <c r="BA771" s="136"/>
      <c r="BB771" s="136"/>
      <c r="BC771" s="136"/>
      <c r="BD771" s="136"/>
      <c r="BE771" s="136"/>
      <c r="BF771" s="136"/>
      <c r="BG771" s="136"/>
      <c r="BH771" s="136"/>
      <c r="BI771" s="136"/>
      <c r="BJ771" s="136"/>
      <c r="BK771" s="136"/>
      <c r="BL771" s="136"/>
      <c r="BM771" s="136"/>
      <c r="BN771" s="136"/>
      <c r="BO771" s="136"/>
      <c r="BP771" s="136"/>
      <c r="BQ771" s="136"/>
      <c r="BR771" s="136"/>
      <c r="BS771" s="136"/>
      <c r="BT771" s="136"/>
      <c r="BU771" s="136"/>
      <c r="BV771" s="136"/>
      <c r="BW771" s="136"/>
      <c r="BX771" s="136"/>
      <c r="BY771" s="136"/>
      <c r="BZ771" s="136"/>
      <c r="CA771" s="136"/>
      <c r="CB771" s="136"/>
      <c r="CC771" s="136"/>
      <c r="CD771" s="136"/>
      <c r="CE771" s="136"/>
      <c r="CF771" s="211"/>
      <c r="CG771" s="136"/>
      <c r="CH771" s="136"/>
      <c r="CI771" s="136"/>
      <c r="CJ771" s="136"/>
      <c r="CK771" s="136"/>
      <c r="CL771" s="136"/>
      <c r="CM771" s="136"/>
      <c r="CN771" s="136"/>
      <c r="CO771" s="136"/>
      <c r="CP771" s="136"/>
      <c r="CQ771" s="136"/>
      <c r="CR771" s="136"/>
      <c r="CS771" s="136"/>
      <c r="CT771" s="136"/>
      <c r="CU771" s="136"/>
      <c r="CV771" s="136"/>
      <c r="CW771" s="136"/>
      <c r="CX771" s="136"/>
      <c r="CY771" s="136"/>
      <c r="CZ771" s="136"/>
      <c r="DA771" s="136"/>
      <c r="DB771" s="136"/>
      <c r="DC771" s="211"/>
      <c r="DD771" s="136"/>
      <c r="DE771" s="136"/>
      <c r="DF771" s="136"/>
      <c r="DG771" s="136"/>
      <c r="DH771" s="136"/>
      <c r="DI771" s="136"/>
      <c r="DJ771" s="136"/>
      <c r="DK771" s="136"/>
      <c r="DL771" s="136"/>
      <c r="DM771" s="136"/>
      <c r="DN771" s="136"/>
      <c r="DO771" s="136"/>
      <c r="DP771" s="136"/>
      <c r="DQ771" s="136"/>
      <c r="DR771" s="136"/>
      <c r="DS771" s="136"/>
      <c r="DT771" s="136"/>
      <c r="DU771" s="136"/>
      <c r="DV771" s="136"/>
      <c r="DW771" s="136"/>
      <c r="DX771" s="136"/>
    </row>
    <row r="772" spans="1:128" ht="12.75" customHeight="1">
      <c r="A772" s="136"/>
      <c r="B772" s="136"/>
      <c r="C772" s="136"/>
      <c r="D772" s="136"/>
      <c r="E772" s="136"/>
      <c r="F772" s="136"/>
      <c r="G772" s="136"/>
      <c r="H772" s="136"/>
      <c r="I772" s="136"/>
      <c r="J772" s="136"/>
      <c r="K772" s="136"/>
      <c r="L772" s="136"/>
      <c r="M772" s="136"/>
      <c r="N772" s="136"/>
      <c r="O772" s="136"/>
      <c r="P772" s="136"/>
      <c r="Q772" s="136"/>
      <c r="R772" s="136"/>
      <c r="S772" s="136"/>
      <c r="T772" s="136"/>
      <c r="U772" s="136"/>
      <c r="V772" s="136"/>
      <c r="W772" s="136"/>
      <c r="X772" s="136"/>
      <c r="Y772" s="136"/>
      <c r="Z772" s="136"/>
      <c r="AA772" s="136"/>
      <c r="AB772" s="136"/>
      <c r="AC772" s="136"/>
      <c r="AD772" s="136"/>
      <c r="AE772" s="136"/>
      <c r="AF772" s="136"/>
      <c r="AG772" s="136"/>
      <c r="AH772" s="136"/>
      <c r="AI772" s="136"/>
      <c r="AJ772" s="136"/>
      <c r="AK772" s="136"/>
      <c r="AL772" s="136"/>
      <c r="AM772" s="136"/>
      <c r="AN772" s="136"/>
      <c r="AO772" s="136"/>
      <c r="AP772" s="136"/>
      <c r="AQ772" s="136"/>
      <c r="AR772" s="211"/>
      <c r="AS772" s="136"/>
      <c r="AT772" s="136"/>
      <c r="AU772" s="136"/>
      <c r="AV772" s="136"/>
      <c r="AW772" s="136"/>
      <c r="AX772" s="136"/>
      <c r="AY772" s="136"/>
      <c r="AZ772" s="136"/>
      <c r="BA772" s="136"/>
      <c r="BB772" s="136"/>
      <c r="BC772" s="136"/>
      <c r="BD772" s="136"/>
      <c r="BE772" s="136"/>
      <c r="BF772" s="136"/>
      <c r="BG772" s="136"/>
      <c r="BH772" s="136"/>
      <c r="BI772" s="136"/>
      <c r="BJ772" s="136"/>
      <c r="BK772" s="136"/>
      <c r="BL772" s="136"/>
      <c r="BM772" s="136"/>
      <c r="BN772" s="136"/>
      <c r="BO772" s="136"/>
      <c r="BP772" s="136"/>
      <c r="BQ772" s="136"/>
      <c r="BR772" s="136"/>
      <c r="BS772" s="136"/>
      <c r="BT772" s="136"/>
      <c r="BU772" s="136"/>
      <c r="BV772" s="136"/>
      <c r="BW772" s="136"/>
      <c r="BX772" s="136"/>
      <c r="BY772" s="136"/>
      <c r="BZ772" s="136"/>
      <c r="CA772" s="136"/>
      <c r="CB772" s="136"/>
      <c r="CC772" s="136"/>
      <c r="CD772" s="136"/>
      <c r="CE772" s="136"/>
      <c r="CF772" s="211"/>
      <c r="CG772" s="136"/>
      <c r="CH772" s="136"/>
      <c r="CI772" s="136"/>
      <c r="CJ772" s="136"/>
      <c r="CK772" s="136"/>
      <c r="CL772" s="136"/>
      <c r="CM772" s="136"/>
      <c r="CN772" s="136"/>
      <c r="CO772" s="136"/>
      <c r="CP772" s="136"/>
      <c r="CQ772" s="136"/>
      <c r="CR772" s="136"/>
      <c r="CS772" s="136"/>
      <c r="CT772" s="136"/>
      <c r="CU772" s="136"/>
      <c r="CV772" s="136"/>
      <c r="CW772" s="136"/>
      <c r="CX772" s="136"/>
      <c r="CY772" s="136"/>
      <c r="CZ772" s="136"/>
      <c r="DA772" s="136"/>
      <c r="DB772" s="136"/>
      <c r="DC772" s="211"/>
      <c r="DD772" s="136"/>
      <c r="DE772" s="136"/>
      <c r="DF772" s="136"/>
      <c r="DG772" s="136"/>
      <c r="DH772" s="136"/>
      <c r="DI772" s="136"/>
      <c r="DJ772" s="136"/>
      <c r="DK772" s="136"/>
      <c r="DL772" s="136"/>
      <c r="DM772" s="136"/>
      <c r="DN772" s="136"/>
      <c r="DO772" s="136"/>
      <c r="DP772" s="136"/>
      <c r="DQ772" s="136"/>
      <c r="DR772" s="136"/>
      <c r="DS772" s="136"/>
      <c r="DT772" s="136"/>
      <c r="DU772" s="136"/>
      <c r="DV772" s="136"/>
      <c r="DW772" s="136"/>
      <c r="DX772" s="136"/>
    </row>
    <row r="773" spans="1:128" ht="12.75" customHeight="1">
      <c r="A773" s="136"/>
      <c r="B773" s="136"/>
      <c r="C773" s="136"/>
      <c r="D773" s="136"/>
      <c r="E773" s="136"/>
      <c r="F773" s="136"/>
      <c r="G773" s="136"/>
      <c r="H773" s="136"/>
      <c r="I773" s="136"/>
      <c r="J773" s="136"/>
      <c r="K773" s="136"/>
      <c r="L773" s="136"/>
      <c r="M773" s="136"/>
      <c r="N773" s="136"/>
      <c r="O773" s="136"/>
      <c r="P773" s="136"/>
      <c r="Q773" s="136"/>
      <c r="R773" s="136"/>
      <c r="S773" s="136"/>
      <c r="T773" s="136"/>
      <c r="U773" s="136"/>
      <c r="V773" s="136"/>
      <c r="W773" s="136"/>
      <c r="X773" s="136"/>
      <c r="Y773" s="136"/>
      <c r="Z773" s="136"/>
      <c r="AA773" s="136"/>
      <c r="AB773" s="136"/>
      <c r="AC773" s="136"/>
      <c r="AD773" s="136"/>
      <c r="AE773" s="136"/>
      <c r="AF773" s="136"/>
      <c r="AG773" s="136"/>
      <c r="AH773" s="136"/>
      <c r="AI773" s="136"/>
      <c r="AJ773" s="136"/>
      <c r="AK773" s="136"/>
      <c r="AL773" s="136"/>
      <c r="AM773" s="136"/>
      <c r="AN773" s="136"/>
      <c r="AO773" s="136"/>
      <c r="AP773" s="136"/>
      <c r="AQ773" s="136"/>
      <c r="AR773" s="211"/>
      <c r="AS773" s="136"/>
      <c r="AT773" s="136"/>
      <c r="AU773" s="136"/>
      <c r="AV773" s="136"/>
      <c r="AW773" s="136"/>
      <c r="AX773" s="136"/>
      <c r="AY773" s="136"/>
      <c r="AZ773" s="136"/>
      <c r="BA773" s="136"/>
      <c r="BB773" s="136"/>
      <c r="BC773" s="136"/>
      <c r="BD773" s="136"/>
      <c r="BE773" s="136"/>
      <c r="BF773" s="136"/>
      <c r="BG773" s="136"/>
      <c r="BH773" s="136"/>
      <c r="BI773" s="136"/>
      <c r="BJ773" s="136"/>
      <c r="BK773" s="136"/>
      <c r="BL773" s="136"/>
      <c r="BM773" s="136"/>
      <c r="BN773" s="136"/>
      <c r="BO773" s="136"/>
      <c r="BP773" s="136"/>
      <c r="BQ773" s="136"/>
      <c r="BR773" s="136"/>
      <c r="BS773" s="136"/>
      <c r="BT773" s="136"/>
      <c r="BU773" s="136"/>
      <c r="BV773" s="136"/>
      <c r="BW773" s="136"/>
      <c r="BX773" s="136"/>
      <c r="BY773" s="136"/>
      <c r="BZ773" s="136"/>
      <c r="CA773" s="136"/>
      <c r="CB773" s="136"/>
      <c r="CC773" s="136"/>
      <c r="CD773" s="136"/>
      <c r="CE773" s="136"/>
      <c r="CF773" s="211"/>
      <c r="CG773" s="136"/>
      <c r="CH773" s="136"/>
      <c r="CI773" s="136"/>
      <c r="CJ773" s="136"/>
      <c r="CK773" s="136"/>
      <c r="CL773" s="136"/>
      <c r="CM773" s="136"/>
      <c r="CN773" s="136"/>
      <c r="CO773" s="136"/>
      <c r="CP773" s="136"/>
      <c r="CQ773" s="136"/>
      <c r="CR773" s="136"/>
      <c r="CS773" s="136"/>
      <c r="CT773" s="136"/>
      <c r="CU773" s="136"/>
      <c r="CV773" s="136"/>
      <c r="CW773" s="136"/>
      <c r="CX773" s="136"/>
      <c r="CY773" s="136"/>
      <c r="CZ773" s="136"/>
      <c r="DA773" s="136"/>
      <c r="DB773" s="136"/>
      <c r="DC773" s="211"/>
      <c r="DD773" s="136"/>
      <c r="DE773" s="136"/>
      <c r="DF773" s="136"/>
      <c r="DG773" s="136"/>
      <c r="DH773" s="136"/>
      <c r="DI773" s="136"/>
      <c r="DJ773" s="136"/>
      <c r="DK773" s="136"/>
      <c r="DL773" s="136"/>
      <c r="DM773" s="136"/>
      <c r="DN773" s="136"/>
      <c r="DO773" s="136"/>
      <c r="DP773" s="136"/>
      <c r="DQ773" s="136"/>
      <c r="DR773" s="136"/>
      <c r="DS773" s="136"/>
      <c r="DT773" s="136"/>
      <c r="DU773" s="136"/>
      <c r="DV773" s="136"/>
      <c r="DW773" s="136"/>
      <c r="DX773" s="136"/>
    </row>
    <row r="774" spans="1:128" ht="12.75" customHeight="1">
      <c r="A774" s="136"/>
      <c r="B774" s="136"/>
      <c r="C774" s="136"/>
      <c r="D774" s="136"/>
      <c r="E774" s="136"/>
      <c r="F774" s="136"/>
      <c r="G774" s="136"/>
      <c r="H774" s="136"/>
      <c r="I774" s="136"/>
      <c r="J774" s="136"/>
      <c r="K774" s="136"/>
      <c r="L774" s="136"/>
      <c r="M774" s="136"/>
      <c r="N774" s="136"/>
      <c r="O774" s="136"/>
      <c r="P774" s="136"/>
      <c r="Q774" s="136"/>
      <c r="R774" s="136"/>
      <c r="S774" s="136"/>
      <c r="T774" s="136"/>
      <c r="U774" s="136"/>
      <c r="V774" s="136"/>
      <c r="W774" s="136"/>
      <c r="X774" s="136"/>
      <c r="Y774" s="136"/>
      <c r="Z774" s="136"/>
      <c r="AA774" s="136"/>
      <c r="AB774" s="136"/>
      <c r="AC774" s="136"/>
      <c r="AD774" s="136"/>
      <c r="AE774" s="136"/>
      <c r="AF774" s="136"/>
      <c r="AG774" s="136"/>
      <c r="AH774" s="136"/>
      <c r="AI774" s="136"/>
      <c r="AJ774" s="136"/>
      <c r="AK774" s="136"/>
      <c r="AL774" s="136"/>
      <c r="AM774" s="136"/>
      <c r="AN774" s="136"/>
      <c r="AO774" s="136"/>
      <c r="AP774" s="136"/>
      <c r="AQ774" s="136"/>
      <c r="AR774" s="211"/>
      <c r="AS774" s="136"/>
      <c r="AT774" s="136"/>
      <c r="AU774" s="136"/>
      <c r="AV774" s="136"/>
      <c r="AW774" s="136"/>
      <c r="AX774" s="136"/>
      <c r="AY774" s="136"/>
      <c r="AZ774" s="136"/>
      <c r="BA774" s="136"/>
      <c r="BB774" s="136"/>
      <c r="BC774" s="136"/>
      <c r="BD774" s="136"/>
      <c r="BE774" s="136"/>
      <c r="BF774" s="136"/>
      <c r="BG774" s="136"/>
      <c r="BH774" s="136"/>
      <c r="BI774" s="136"/>
      <c r="BJ774" s="136"/>
      <c r="BK774" s="136"/>
      <c r="BL774" s="136"/>
      <c r="BM774" s="136"/>
      <c r="BN774" s="136"/>
      <c r="BO774" s="136"/>
      <c r="BP774" s="136"/>
      <c r="BQ774" s="136"/>
      <c r="BR774" s="136"/>
      <c r="BS774" s="136"/>
      <c r="BT774" s="136"/>
      <c r="BU774" s="136"/>
      <c r="BV774" s="136"/>
      <c r="BW774" s="136"/>
      <c r="BX774" s="136"/>
      <c r="BY774" s="136"/>
      <c r="BZ774" s="136"/>
      <c r="CA774" s="136"/>
      <c r="CB774" s="136"/>
      <c r="CC774" s="136"/>
      <c r="CD774" s="136"/>
      <c r="CE774" s="136"/>
      <c r="CF774" s="211"/>
      <c r="CG774" s="136"/>
      <c r="CH774" s="136"/>
      <c r="CI774" s="136"/>
      <c r="CJ774" s="136"/>
      <c r="CK774" s="136"/>
      <c r="CL774" s="136"/>
      <c r="CM774" s="136"/>
      <c r="CN774" s="136"/>
      <c r="CO774" s="136"/>
      <c r="CP774" s="136"/>
      <c r="CQ774" s="136"/>
      <c r="CR774" s="136"/>
      <c r="CS774" s="136"/>
      <c r="CT774" s="136"/>
      <c r="CU774" s="136"/>
      <c r="CV774" s="136"/>
      <c r="CW774" s="136"/>
      <c r="CX774" s="136"/>
      <c r="CY774" s="136"/>
      <c r="CZ774" s="136"/>
      <c r="DA774" s="136"/>
      <c r="DB774" s="136"/>
      <c r="DC774" s="211"/>
      <c r="DD774" s="136"/>
      <c r="DE774" s="136"/>
      <c r="DF774" s="136"/>
      <c r="DG774" s="136"/>
      <c r="DH774" s="136"/>
      <c r="DI774" s="136"/>
      <c r="DJ774" s="136"/>
      <c r="DK774" s="136"/>
      <c r="DL774" s="136"/>
      <c r="DM774" s="136"/>
      <c r="DN774" s="136"/>
      <c r="DO774" s="136"/>
      <c r="DP774" s="136"/>
      <c r="DQ774" s="136"/>
      <c r="DR774" s="136"/>
      <c r="DS774" s="136"/>
      <c r="DT774" s="136"/>
      <c r="DU774" s="136"/>
      <c r="DV774" s="136"/>
      <c r="DW774" s="136"/>
      <c r="DX774" s="136"/>
    </row>
    <row r="775" spans="1:128" ht="12.75" customHeight="1">
      <c r="A775" s="136"/>
      <c r="B775" s="136"/>
      <c r="C775" s="136"/>
      <c r="D775" s="136"/>
      <c r="E775" s="136"/>
      <c r="F775" s="136"/>
      <c r="G775" s="136"/>
      <c r="H775" s="136"/>
      <c r="I775" s="136"/>
      <c r="J775" s="136"/>
      <c r="K775" s="136"/>
      <c r="L775" s="136"/>
      <c r="M775" s="136"/>
      <c r="N775" s="136"/>
      <c r="O775" s="136"/>
      <c r="P775" s="136"/>
      <c r="Q775" s="136"/>
      <c r="R775" s="136"/>
      <c r="S775" s="136"/>
      <c r="T775" s="136"/>
      <c r="U775" s="136"/>
      <c r="V775" s="136"/>
      <c r="W775" s="136"/>
      <c r="X775" s="136"/>
      <c r="Y775" s="136"/>
      <c r="Z775" s="136"/>
      <c r="AA775" s="136"/>
      <c r="AB775" s="136"/>
      <c r="AC775" s="136"/>
      <c r="AD775" s="136"/>
      <c r="AE775" s="136"/>
      <c r="AF775" s="136"/>
      <c r="AG775" s="136"/>
      <c r="AH775" s="136"/>
      <c r="AI775" s="136"/>
      <c r="AJ775" s="136"/>
      <c r="AK775" s="136"/>
      <c r="AL775" s="136"/>
      <c r="AM775" s="136"/>
      <c r="AN775" s="136"/>
      <c r="AO775" s="136"/>
      <c r="AP775" s="136"/>
      <c r="AQ775" s="136"/>
      <c r="AR775" s="211"/>
      <c r="AS775" s="136"/>
      <c r="AT775" s="136"/>
      <c r="AU775" s="136"/>
      <c r="AV775" s="136"/>
      <c r="AW775" s="136"/>
      <c r="AX775" s="136"/>
      <c r="AY775" s="136"/>
      <c r="AZ775" s="136"/>
      <c r="BA775" s="136"/>
      <c r="BB775" s="136"/>
      <c r="BC775" s="136"/>
      <c r="BD775" s="136"/>
      <c r="BE775" s="136"/>
      <c r="BF775" s="136"/>
      <c r="BG775" s="136"/>
      <c r="BH775" s="136"/>
      <c r="BI775" s="136"/>
      <c r="BJ775" s="136"/>
      <c r="BK775" s="136"/>
      <c r="BL775" s="136"/>
      <c r="BM775" s="136"/>
      <c r="BN775" s="136"/>
      <c r="BO775" s="136"/>
      <c r="BP775" s="136"/>
      <c r="BQ775" s="136"/>
      <c r="BR775" s="136"/>
      <c r="BS775" s="136"/>
      <c r="BT775" s="136"/>
      <c r="BU775" s="136"/>
      <c r="BV775" s="136"/>
      <c r="BW775" s="136"/>
      <c r="BX775" s="136"/>
      <c r="BY775" s="136"/>
      <c r="BZ775" s="136"/>
      <c r="CA775" s="136"/>
      <c r="CB775" s="136"/>
      <c r="CC775" s="136"/>
      <c r="CD775" s="136"/>
      <c r="CE775" s="136"/>
      <c r="CF775" s="211"/>
      <c r="CG775" s="136"/>
      <c r="CH775" s="136"/>
      <c r="CI775" s="136"/>
      <c r="CJ775" s="136"/>
      <c r="CK775" s="136"/>
      <c r="CL775" s="136"/>
      <c r="CM775" s="136"/>
      <c r="CN775" s="136"/>
      <c r="CO775" s="136"/>
      <c r="CP775" s="136"/>
      <c r="CQ775" s="136"/>
      <c r="CR775" s="136"/>
      <c r="CS775" s="136"/>
      <c r="CT775" s="136"/>
      <c r="CU775" s="136"/>
      <c r="CV775" s="136"/>
      <c r="CW775" s="136"/>
      <c r="CX775" s="136"/>
      <c r="CY775" s="136"/>
      <c r="CZ775" s="136"/>
      <c r="DA775" s="136"/>
      <c r="DB775" s="136"/>
      <c r="DC775" s="211"/>
      <c r="DD775" s="136"/>
      <c r="DE775" s="136"/>
      <c r="DF775" s="136"/>
      <c r="DG775" s="136"/>
      <c r="DH775" s="136"/>
      <c r="DI775" s="136"/>
      <c r="DJ775" s="136"/>
      <c r="DK775" s="136"/>
      <c r="DL775" s="136"/>
      <c r="DM775" s="136"/>
      <c r="DN775" s="136"/>
      <c r="DO775" s="136"/>
      <c r="DP775" s="136"/>
      <c r="DQ775" s="136"/>
      <c r="DR775" s="136"/>
      <c r="DS775" s="136"/>
      <c r="DT775" s="136"/>
      <c r="DU775" s="136"/>
      <c r="DV775" s="136"/>
      <c r="DW775" s="136"/>
      <c r="DX775" s="136"/>
    </row>
    <row r="776" spans="1:128" ht="12.75" customHeight="1">
      <c r="A776" s="136"/>
      <c r="B776" s="136"/>
      <c r="C776" s="136"/>
      <c r="D776" s="136"/>
      <c r="E776" s="136"/>
      <c r="F776" s="136"/>
      <c r="G776" s="136"/>
      <c r="H776" s="136"/>
      <c r="I776" s="136"/>
      <c r="J776" s="136"/>
      <c r="K776" s="136"/>
      <c r="L776" s="136"/>
      <c r="M776" s="136"/>
      <c r="N776" s="136"/>
      <c r="O776" s="136"/>
      <c r="P776" s="136"/>
      <c r="Q776" s="136"/>
      <c r="R776" s="136"/>
      <c r="S776" s="136"/>
      <c r="T776" s="136"/>
      <c r="U776" s="136"/>
      <c r="V776" s="136"/>
      <c r="W776" s="136"/>
      <c r="X776" s="136"/>
      <c r="Y776" s="136"/>
      <c r="Z776" s="136"/>
      <c r="AA776" s="136"/>
      <c r="AB776" s="136"/>
      <c r="AC776" s="136"/>
      <c r="AD776" s="136"/>
      <c r="AE776" s="136"/>
      <c r="AF776" s="136"/>
      <c r="AG776" s="136"/>
      <c r="AH776" s="136"/>
      <c r="AI776" s="136"/>
      <c r="AJ776" s="136"/>
      <c r="AK776" s="136"/>
      <c r="AL776" s="136"/>
      <c r="AM776" s="136"/>
      <c r="AN776" s="136"/>
      <c r="AO776" s="136"/>
      <c r="AP776" s="136"/>
      <c r="AQ776" s="136"/>
      <c r="AR776" s="211"/>
      <c r="AS776" s="136"/>
      <c r="AT776" s="136"/>
      <c r="AU776" s="136"/>
      <c r="AV776" s="136"/>
      <c r="AW776" s="136"/>
      <c r="AX776" s="136"/>
      <c r="AY776" s="136"/>
      <c r="AZ776" s="136"/>
      <c r="BA776" s="136"/>
      <c r="BB776" s="136"/>
      <c r="BC776" s="136"/>
      <c r="BD776" s="136"/>
      <c r="BE776" s="136"/>
      <c r="BF776" s="136"/>
      <c r="BG776" s="136"/>
      <c r="BH776" s="136"/>
      <c r="BI776" s="136"/>
      <c r="BJ776" s="136"/>
      <c r="BK776" s="136"/>
      <c r="BL776" s="136"/>
      <c r="BM776" s="136"/>
      <c r="BN776" s="136"/>
      <c r="BO776" s="136"/>
      <c r="BP776" s="136"/>
      <c r="BQ776" s="136"/>
      <c r="BR776" s="136"/>
      <c r="BS776" s="136"/>
      <c r="BT776" s="136"/>
      <c r="BU776" s="136"/>
      <c r="BV776" s="136"/>
      <c r="BW776" s="136"/>
      <c r="BX776" s="136"/>
      <c r="BY776" s="136"/>
      <c r="BZ776" s="136"/>
      <c r="CA776" s="136"/>
      <c r="CB776" s="136"/>
      <c r="CC776" s="136"/>
      <c r="CD776" s="136"/>
      <c r="CE776" s="136"/>
      <c r="CF776" s="211"/>
      <c r="CG776" s="136"/>
      <c r="CH776" s="136"/>
      <c r="CI776" s="136"/>
      <c r="CJ776" s="136"/>
      <c r="CK776" s="136"/>
      <c r="CL776" s="136"/>
      <c r="CM776" s="136"/>
      <c r="CN776" s="136"/>
      <c r="CO776" s="136"/>
      <c r="CP776" s="136"/>
      <c r="CQ776" s="136"/>
      <c r="CR776" s="136"/>
      <c r="CS776" s="136"/>
      <c r="CT776" s="136"/>
      <c r="CU776" s="136"/>
      <c r="CV776" s="136"/>
      <c r="CW776" s="136"/>
      <c r="CX776" s="136"/>
      <c r="CY776" s="136"/>
      <c r="CZ776" s="136"/>
      <c r="DA776" s="136"/>
      <c r="DB776" s="136"/>
      <c r="DC776" s="211"/>
      <c r="DD776" s="136"/>
      <c r="DE776" s="136"/>
      <c r="DF776" s="136"/>
      <c r="DG776" s="136"/>
      <c r="DH776" s="136"/>
      <c r="DI776" s="136"/>
      <c r="DJ776" s="136"/>
      <c r="DK776" s="136"/>
      <c r="DL776" s="136"/>
      <c r="DM776" s="136"/>
      <c r="DN776" s="136"/>
      <c r="DO776" s="136"/>
      <c r="DP776" s="136"/>
      <c r="DQ776" s="136"/>
      <c r="DR776" s="136"/>
      <c r="DS776" s="136"/>
      <c r="DT776" s="136"/>
      <c r="DU776" s="136"/>
      <c r="DV776" s="136"/>
      <c r="DW776" s="136"/>
      <c r="DX776" s="136"/>
    </row>
    <row r="777" spans="1:128" ht="12.75" customHeight="1">
      <c r="A777" s="136"/>
      <c r="B777" s="136"/>
      <c r="C777" s="136"/>
      <c r="D777" s="136"/>
      <c r="E777" s="136"/>
      <c r="F777" s="136"/>
      <c r="G777" s="136"/>
      <c r="H777" s="136"/>
      <c r="I777" s="136"/>
      <c r="J777" s="136"/>
      <c r="K777" s="136"/>
      <c r="L777" s="136"/>
      <c r="M777" s="136"/>
      <c r="N777" s="136"/>
      <c r="O777" s="136"/>
      <c r="P777" s="136"/>
      <c r="Q777" s="136"/>
      <c r="R777" s="136"/>
      <c r="S777" s="136"/>
      <c r="T777" s="136"/>
      <c r="U777" s="136"/>
      <c r="V777" s="136"/>
      <c r="W777" s="136"/>
      <c r="X777" s="136"/>
      <c r="Y777" s="136"/>
      <c r="Z777" s="136"/>
      <c r="AA777" s="136"/>
      <c r="AB777" s="136"/>
      <c r="AC777" s="136"/>
      <c r="AD777" s="136"/>
      <c r="AE777" s="136"/>
      <c r="AF777" s="136"/>
      <c r="AG777" s="136"/>
      <c r="AH777" s="136"/>
      <c r="AI777" s="136"/>
      <c r="AJ777" s="136"/>
      <c r="AK777" s="136"/>
      <c r="AL777" s="136"/>
      <c r="AM777" s="136"/>
      <c r="AN777" s="136"/>
      <c r="AO777" s="136"/>
      <c r="AP777" s="136"/>
      <c r="AQ777" s="136"/>
      <c r="AR777" s="211"/>
      <c r="AS777" s="136"/>
      <c r="AT777" s="136"/>
      <c r="AU777" s="136"/>
      <c r="AV777" s="136"/>
      <c r="AW777" s="136"/>
      <c r="AX777" s="136"/>
      <c r="AY777" s="136"/>
      <c r="AZ777" s="136"/>
      <c r="BA777" s="136"/>
      <c r="BB777" s="136"/>
      <c r="BC777" s="136"/>
      <c r="BD777" s="136"/>
      <c r="BE777" s="136"/>
      <c r="BF777" s="136"/>
      <c r="BG777" s="136"/>
      <c r="BH777" s="136"/>
      <c r="BI777" s="136"/>
      <c r="BJ777" s="136"/>
      <c r="BK777" s="136"/>
      <c r="BL777" s="136"/>
      <c r="BM777" s="136"/>
      <c r="BN777" s="136"/>
      <c r="BO777" s="136"/>
      <c r="BP777" s="136"/>
      <c r="BQ777" s="136"/>
      <c r="BR777" s="136"/>
      <c r="BS777" s="136"/>
      <c r="BT777" s="136"/>
      <c r="BU777" s="136"/>
      <c r="BV777" s="136"/>
      <c r="BW777" s="136"/>
      <c r="BX777" s="136"/>
      <c r="BY777" s="136"/>
      <c r="BZ777" s="136"/>
      <c r="CA777" s="136"/>
      <c r="CB777" s="136"/>
      <c r="CC777" s="136"/>
      <c r="CD777" s="136"/>
      <c r="CE777" s="136"/>
      <c r="CF777" s="211"/>
      <c r="CG777" s="136"/>
      <c r="CH777" s="136"/>
      <c r="CI777" s="136"/>
      <c r="CJ777" s="136"/>
      <c r="CK777" s="136"/>
      <c r="CL777" s="136"/>
      <c r="CM777" s="136"/>
      <c r="CN777" s="136"/>
      <c r="CO777" s="136"/>
      <c r="CP777" s="136"/>
      <c r="CQ777" s="136"/>
      <c r="CR777" s="136"/>
      <c r="CS777" s="136"/>
      <c r="CT777" s="136"/>
      <c r="CU777" s="136"/>
      <c r="CV777" s="136"/>
      <c r="CW777" s="136"/>
      <c r="CX777" s="136"/>
      <c r="CY777" s="136"/>
      <c r="CZ777" s="136"/>
      <c r="DA777" s="136"/>
      <c r="DB777" s="136"/>
      <c r="DC777" s="211"/>
      <c r="DD777" s="136"/>
      <c r="DE777" s="136"/>
      <c r="DF777" s="136"/>
      <c r="DG777" s="136"/>
      <c r="DH777" s="136"/>
      <c r="DI777" s="136"/>
      <c r="DJ777" s="136"/>
      <c r="DK777" s="136"/>
      <c r="DL777" s="136"/>
      <c r="DM777" s="136"/>
      <c r="DN777" s="136"/>
      <c r="DO777" s="136"/>
      <c r="DP777" s="136"/>
      <c r="DQ777" s="136"/>
      <c r="DR777" s="136"/>
      <c r="DS777" s="136"/>
      <c r="DT777" s="136"/>
      <c r="DU777" s="136"/>
      <c r="DV777" s="136"/>
      <c r="DW777" s="136"/>
      <c r="DX777" s="136"/>
    </row>
    <row r="778" spans="1:128" ht="12.75" customHeight="1">
      <c r="A778" s="136"/>
      <c r="B778" s="136"/>
      <c r="C778" s="136"/>
      <c r="D778" s="136"/>
      <c r="E778" s="136"/>
      <c r="F778" s="136"/>
      <c r="G778" s="136"/>
      <c r="H778" s="136"/>
      <c r="I778" s="136"/>
      <c r="J778" s="136"/>
      <c r="K778" s="136"/>
      <c r="L778" s="136"/>
      <c r="M778" s="136"/>
      <c r="N778" s="136"/>
      <c r="O778" s="136"/>
      <c r="P778" s="136"/>
      <c r="Q778" s="136"/>
      <c r="R778" s="136"/>
      <c r="S778" s="136"/>
      <c r="T778" s="136"/>
      <c r="U778" s="136"/>
      <c r="V778" s="136"/>
      <c r="W778" s="136"/>
      <c r="X778" s="136"/>
      <c r="Y778" s="136"/>
      <c r="Z778" s="136"/>
      <c r="AA778" s="136"/>
      <c r="AB778" s="136"/>
      <c r="AC778" s="136"/>
      <c r="AD778" s="136"/>
      <c r="AE778" s="136"/>
      <c r="AF778" s="136"/>
      <c r="AG778" s="136"/>
      <c r="AH778" s="136"/>
      <c r="AI778" s="136"/>
      <c r="AJ778" s="136"/>
      <c r="AK778" s="136"/>
      <c r="AL778" s="136"/>
      <c r="AM778" s="136"/>
      <c r="AN778" s="136"/>
      <c r="AO778" s="136"/>
      <c r="AP778" s="136"/>
      <c r="AQ778" s="136"/>
      <c r="AR778" s="211"/>
      <c r="AS778" s="136"/>
      <c r="AT778" s="136"/>
      <c r="AU778" s="136"/>
      <c r="AV778" s="136"/>
      <c r="AW778" s="136"/>
      <c r="AX778" s="136"/>
      <c r="AY778" s="136"/>
      <c r="AZ778" s="136"/>
      <c r="BA778" s="136"/>
      <c r="BB778" s="136"/>
      <c r="BC778" s="136"/>
      <c r="BD778" s="136"/>
      <c r="BE778" s="136"/>
      <c r="BF778" s="136"/>
      <c r="BG778" s="136"/>
      <c r="BH778" s="136"/>
      <c r="BI778" s="136"/>
      <c r="BJ778" s="136"/>
      <c r="BK778" s="136"/>
      <c r="BL778" s="136"/>
      <c r="BM778" s="136"/>
      <c r="BN778" s="136"/>
      <c r="BO778" s="136"/>
      <c r="BP778" s="136"/>
      <c r="BQ778" s="136"/>
      <c r="BR778" s="136"/>
      <c r="BS778" s="136"/>
      <c r="BT778" s="136"/>
      <c r="BU778" s="136"/>
      <c r="BV778" s="136"/>
      <c r="BW778" s="136"/>
      <c r="BX778" s="136"/>
      <c r="BY778" s="136"/>
      <c r="BZ778" s="136"/>
      <c r="CA778" s="136"/>
      <c r="CB778" s="136"/>
      <c r="CC778" s="136"/>
      <c r="CD778" s="136"/>
      <c r="CE778" s="136"/>
      <c r="CF778" s="211"/>
      <c r="CG778" s="136"/>
      <c r="CH778" s="136"/>
      <c r="CI778" s="136"/>
      <c r="CJ778" s="136"/>
      <c r="CK778" s="136"/>
      <c r="CL778" s="136"/>
      <c r="CM778" s="136"/>
      <c r="CN778" s="136"/>
      <c r="CO778" s="136"/>
      <c r="CP778" s="136"/>
      <c r="CQ778" s="136"/>
      <c r="CR778" s="136"/>
      <c r="CS778" s="136"/>
      <c r="CT778" s="136"/>
      <c r="CU778" s="136"/>
      <c r="CV778" s="136"/>
      <c r="CW778" s="136"/>
      <c r="CX778" s="136"/>
      <c r="CY778" s="136"/>
      <c r="CZ778" s="136"/>
      <c r="DA778" s="136"/>
      <c r="DB778" s="136"/>
      <c r="DC778" s="211"/>
      <c r="DD778" s="136"/>
      <c r="DE778" s="136"/>
      <c r="DF778" s="136"/>
      <c r="DG778" s="136"/>
      <c r="DH778" s="136"/>
      <c r="DI778" s="136"/>
      <c r="DJ778" s="136"/>
      <c r="DK778" s="136"/>
      <c r="DL778" s="136"/>
      <c r="DM778" s="136"/>
      <c r="DN778" s="136"/>
      <c r="DO778" s="136"/>
      <c r="DP778" s="136"/>
      <c r="DQ778" s="136"/>
      <c r="DR778" s="136"/>
      <c r="DS778" s="136"/>
      <c r="DT778" s="136"/>
      <c r="DU778" s="136"/>
      <c r="DV778" s="136"/>
      <c r="DW778" s="136"/>
      <c r="DX778" s="136"/>
    </row>
    <row r="779" spans="1:128" ht="12.75" customHeight="1">
      <c r="A779" s="136"/>
      <c r="B779" s="136"/>
      <c r="C779" s="136"/>
      <c r="D779" s="136"/>
      <c r="E779" s="136"/>
      <c r="F779" s="136"/>
      <c r="G779" s="136"/>
      <c r="H779" s="136"/>
      <c r="I779" s="136"/>
      <c r="J779" s="136"/>
      <c r="K779" s="136"/>
      <c r="L779" s="136"/>
      <c r="M779" s="136"/>
      <c r="N779" s="136"/>
      <c r="O779" s="136"/>
      <c r="P779" s="136"/>
      <c r="Q779" s="136"/>
      <c r="R779" s="136"/>
      <c r="S779" s="136"/>
      <c r="T779" s="136"/>
      <c r="U779" s="136"/>
      <c r="V779" s="136"/>
      <c r="W779" s="136"/>
      <c r="X779" s="136"/>
      <c r="Y779" s="136"/>
      <c r="Z779" s="136"/>
      <c r="AA779" s="136"/>
      <c r="AB779" s="136"/>
      <c r="AC779" s="136"/>
      <c r="AD779" s="136"/>
      <c r="AE779" s="136"/>
      <c r="AF779" s="136"/>
      <c r="AG779" s="136"/>
      <c r="AH779" s="136"/>
      <c r="AI779" s="136"/>
      <c r="AJ779" s="136"/>
      <c r="AK779" s="136"/>
      <c r="AL779" s="136"/>
      <c r="AM779" s="136"/>
      <c r="AN779" s="136"/>
      <c r="AO779" s="136"/>
      <c r="AP779" s="136"/>
      <c r="AQ779" s="136"/>
      <c r="AR779" s="211"/>
      <c r="AS779" s="136"/>
      <c r="AT779" s="136"/>
      <c r="AU779" s="136"/>
      <c r="AV779" s="136"/>
      <c r="AW779" s="136"/>
      <c r="AX779" s="136"/>
      <c r="AY779" s="136"/>
      <c r="AZ779" s="136"/>
      <c r="BA779" s="136"/>
      <c r="BB779" s="136"/>
      <c r="BC779" s="136"/>
      <c r="BD779" s="136"/>
      <c r="BE779" s="136"/>
      <c r="BF779" s="136"/>
      <c r="BG779" s="136"/>
      <c r="BH779" s="136"/>
      <c r="BI779" s="136"/>
      <c r="BJ779" s="136"/>
      <c r="BK779" s="136"/>
      <c r="BL779" s="136"/>
      <c r="BM779" s="136"/>
      <c r="BN779" s="136"/>
      <c r="BO779" s="136"/>
      <c r="BP779" s="136"/>
      <c r="BQ779" s="136"/>
      <c r="BR779" s="136"/>
      <c r="BS779" s="136"/>
      <c r="BT779" s="136"/>
      <c r="BU779" s="136"/>
      <c r="BV779" s="136"/>
      <c r="BW779" s="136"/>
      <c r="BX779" s="136"/>
      <c r="BY779" s="136"/>
      <c r="BZ779" s="136"/>
      <c r="CA779" s="136"/>
      <c r="CB779" s="136"/>
      <c r="CC779" s="136"/>
      <c r="CD779" s="136"/>
      <c r="CE779" s="136"/>
      <c r="CF779" s="211"/>
      <c r="CG779" s="136"/>
      <c r="CH779" s="136"/>
      <c r="CI779" s="136"/>
      <c r="CJ779" s="136"/>
      <c r="CK779" s="136"/>
      <c r="CL779" s="136"/>
      <c r="CM779" s="136"/>
      <c r="CN779" s="136"/>
      <c r="CO779" s="136"/>
      <c r="CP779" s="136"/>
      <c r="CQ779" s="136"/>
      <c r="CR779" s="136"/>
      <c r="CS779" s="136"/>
      <c r="CT779" s="136"/>
      <c r="CU779" s="136"/>
      <c r="CV779" s="136"/>
      <c r="CW779" s="136"/>
      <c r="CX779" s="136"/>
      <c r="CY779" s="136"/>
      <c r="CZ779" s="136"/>
      <c r="DA779" s="136"/>
      <c r="DB779" s="136"/>
      <c r="DC779" s="211"/>
      <c r="DD779" s="136"/>
      <c r="DE779" s="136"/>
      <c r="DF779" s="136"/>
      <c r="DG779" s="136"/>
      <c r="DH779" s="136"/>
      <c r="DI779" s="136"/>
      <c r="DJ779" s="136"/>
      <c r="DK779" s="136"/>
      <c r="DL779" s="136"/>
      <c r="DM779" s="136"/>
      <c r="DN779" s="136"/>
      <c r="DO779" s="136"/>
      <c r="DP779" s="136"/>
      <c r="DQ779" s="136"/>
      <c r="DR779" s="136"/>
      <c r="DS779" s="136"/>
      <c r="DT779" s="136"/>
      <c r="DU779" s="136"/>
      <c r="DV779" s="136"/>
      <c r="DW779" s="136"/>
      <c r="DX779" s="136"/>
    </row>
    <row r="780" spans="1:128" ht="12.75" customHeight="1">
      <c r="A780" s="136"/>
      <c r="B780" s="136"/>
      <c r="C780" s="136"/>
      <c r="D780" s="136"/>
      <c r="E780" s="136"/>
      <c r="F780" s="136"/>
      <c r="G780" s="136"/>
      <c r="H780" s="136"/>
      <c r="I780" s="136"/>
      <c r="J780" s="136"/>
      <c r="K780" s="136"/>
      <c r="L780" s="136"/>
      <c r="M780" s="136"/>
      <c r="N780" s="136"/>
      <c r="O780" s="136"/>
      <c r="P780" s="136"/>
      <c r="Q780" s="136"/>
      <c r="R780" s="136"/>
      <c r="S780" s="136"/>
      <c r="T780" s="136"/>
      <c r="U780" s="136"/>
      <c r="V780" s="136"/>
      <c r="W780" s="136"/>
      <c r="X780" s="136"/>
      <c r="Y780" s="136"/>
      <c r="Z780" s="136"/>
      <c r="AA780" s="136"/>
      <c r="AB780" s="136"/>
      <c r="AC780" s="136"/>
      <c r="AD780" s="136"/>
      <c r="AE780" s="136"/>
      <c r="AF780" s="136"/>
      <c r="AG780" s="136"/>
      <c r="AH780" s="136"/>
      <c r="AI780" s="136"/>
      <c r="AJ780" s="136"/>
      <c r="AK780" s="136"/>
      <c r="AL780" s="136"/>
      <c r="AM780" s="136"/>
      <c r="AN780" s="136"/>
      <c r="AO780" s="136"/>
      <c r="AP780" s="136"/>
      <c r="AQ780" s="136"/>
      <c r="AR780" s="211"/>
      <c r="AS780" s="136"/>
      <c r="AT780" s="136"/>
      <c r="AU780" s="136"/>
      <c r="AV780" s="136"/>
      <c r="AW780" s="136"/>
      <c r="AX780" s="136"/>
      <c r="AY780" s="136"/>
      <c r="AZ780" s="136"/>
      <c r="BA780" s="136"/>
      <c r="BB780" s="136"/>
      <c r="BC780" s="136"/>
      <c r="BD780" s="136"/>
      <c r="BE780" s="136"/>
      <c r="BF780" s="136"/>
      <c r="BG780" s="136"/>
      <c r="BH780" s="136"/>
      <c r="BI780" s="136"/>
      <c r="BJ780" s="136"/>
      <c r="BK780" s="136"/>
      <c r="BL780" s="136"/>
      <c r="BM780" s="136"/>
      <c r="BN780" s="136"/>
      <c r="BO780" s="136"/>
      <c r="BP780" s="136"/>
      <c r="BQ780" s="136"/>
      <c r="BR780" s="136"/>
      <c r="BS780" s="136"/>
      <c r="BT780" s="136"/>
      <c r="BU780" s="136"/>
      <c r="BV780" s="136"/>
      <c r="BW780" s="136"/>
      <c r="BX780" s="136"/>
      <c r="BY780" s="136"/>
      <c r="BZ780" s="136"/>
      <c r="CA780" s="136"/>
      <c r="CB780" s="136"/>
      <c r="CC780" s="136"/>
      <c r="CD780" s="136"/>
      <c r="CE780" s="136"/>
      <c r="CF780" s="211"/>
      <c r="CG780" s="136"/>
      <c r="CH780" s="136"/>
      <c r="CI780" s="136"/>
      <c r="CJ780" s="136"/>
      <c r="CK780" s="136"/>
      <c r="CL780" s="136"/>
      <c r="CM780" s="136"/>
      <c r="CN780" s="136"/>
      <c r="CO780" s="136"/>
      <c r="CP780" s="136"/>
      <c r="CQ780" s="136"/>
      <c r="CR780" s="136"/>
      <c r="CS780" s="136"/>
      <c r="CT780" s="136"/>
      <c r="CU780" s="136"/>
      <c r="CV780" s="136"/>
      <c r="CW780" s="136"/>
      <c r="CX780" s="136"/>
      <c r="CY780" s="136"/>
      <c r="CZ780" s="136"/>
      <c r="DA780" s="136"/>
      <c r="DB780" s="136"/>
      <c r="DC780" s="211"/>
      <c r="DD780" s="136"/>
      <c r="DE780" s="136"/>
      <c r="DF780" s="136"/>
      <c r="DG780" s="136"/>
      <c r="DH780" s="136"/>
      <c r="DI780" s="136"/>
      <c r="DJ780" s="136"/>
      <c r="DK780" s="136"/>
      <c r="DL780" s="136"/>
      <c r="DM780" s="136"/>
      <c r="DN780" s="136"/>
      <c r="DO780" s="136"/>
      <c r="DP780" s="136"/>
      <c r="DQ780" s="136"/>
      <c r="DR780" s="136"/>
      <c r="DS780" s="136"/>
      <c r="DT780" s="136"/>
      <c r="DU780" s="136"/>
      <c r="DV780" s="136"/>
      <c r="DW780" s="136"/>
      <c r="DX780" s="136"/>
    </row>
    <row r="781" spans="1:128" ht="12.75" customHeight="1">
      <c r="A781" s="136"/>
      <c r="B781" s="136"/>
      <c r="C781" s="136"/>
      <c r="D781" s="136"/>
      <c r="E781" s="136"/>
      <c r="F781" s="136"/>
      <c r="G781" s="136"/>
      <c r="H781" s="136"/>
      <c r="I781" s="136"/>
      <c r="J781" s="136"/>
      <c r="K781" s="136"/>
      <c r="L781" s="136"/>
      <c r="M781" s="136"/>
      <c r="N781" s="136"/>
      <c r="O781" s="136"/>
      <c r="P781" s="136"/>
      <c r="Q781" s="136"/>
      <c r="R781" s="136"/>
      <c r="S781" s="136"/>
      <c r="T781" s="136"/>
      <c r="U781" s="136"/>
      <c r="V781" s="136"/>
      <c r="W781" s="136"/>
      <c r="X781" s="136"/>
      <c r="Y781" s="136"/>
      <c r="Z781" s="136"/>
      <c r="AA781" s="136"/>
      <c r="AB781" s="136"/>
      <c r="AC781" s="136"/>
      <c r="AD781" s="136"/>
      <c r="AE781" s="136"/>
      <c r="AF781" s="136"/>
      <c r="AG781" s="136"/>
      <c r="AH781" s="136"/>
      <c r="AI781" s="136"/>
      <c r="AJ781" s="136"/>
      <c r="AK781" s="136"/>
      <c r="AL781" s="136"/>
      <c r="AM781" s="136"/>
      <c r="AN781" s="136"/>
      <c r="AO781" s="136"/>
      <c r="AP781" s="136"/>
      <c r="AQ781" s="136"/>
      <c r="AR781" s="211"/>
      <c r="AS781" s="136"/>
      <c r="AT781" s="136"/>
      <c r="AU781" s="136"/>
      <c r="AV781" s="136"/>
      <c r="AW781" s="136"/>
      <c r="AX781" s="136"/>
      <c r="AY781" s="136"/>
      <c r="AZ781" s="136"/>
      <c r="BA781" s="136"/>
      <c r="BB781" s="136"/>
      <c r="BC781" s="136"/>
      <c r="BD781" s="136"/>
      <c r="BE781" s="136"/>
      <c r="BF781" s="136"/>
      <c r="BG781" s="136"/>
      <c r="BH781" s="136"/>
      <c r="BI781" s="136"/>
      <c r="BJ781" s="136"/>
      <c r="BK781" s="136"/>
      <c r="BL781" s="136"/>
      <c r="BM781" s="136"/>
      <c r="BN781" s="136"/>
      <c r="BO781" s="136"/>
      <c r="BP781" s="136"/>
      <c r="BQ781" s="136"/>
      <c r="BR781" s="136"/>
      <c r="BS781" s="136"/>
      <c r="BT781" s="136"/>
      <c r="BU781" s="136"/>
      <c r="BV781" s="136"/>
      <c r="BW781" s="136"/>
      <c r="BX781" s="136"/>
      <c r="BY781" s="136"/>
      <c r="BZ781" s="136"/>
      <c r="CA781" s="136"/>
      <c r="CB781" s="136"/>
      <c r="CC781" s="136"/>
      <c r="CD781" s="136"/>
      <c r="CE781" s="136"/>
      <c r="CF781" s="211"/>
      <c r="CG781" s="136"/>
      <c r="CH781" s="136"/>
      <c r="CI781" s="136"/>
      <c r="CJ781" s="136"/>
      <c r="CK781" s="136"/>
      <c r="CL781" s="136"/>
      <c r="CM781" s="136"/>
      <c r="CN781" s="136"/>
      <c r="CO781" s="136"/>
      <c r="CP781" s="136"/>
      <c r="CQ781" s="136"/>
      <c r="CR781" s="136"/>
      <c r="CS781" s="136"/>
      <c r="CT781" s="136"/>
      <c r="CU781" s="136"/>
      <c r="CV781" s="136"/>
      <c r="CW781" s="136"/>
      <c r="CX781" s="136"/>
      <c r="CY781" s="136"/>
      <c r="CZ781" s="136"/>
      <c r="DA781" s="136"/>
      <c r="DB781" s="136"/>
      <c r="DC781" s="211"/>
      <c r="DD781" s="136"/>
      <c r="DE781" s="136"/>
      <c r="DF781" s="136"/>
      <c r="DG781" s="136"/>
      <c r="DH781" s="136"/>
      <c r="DI781" s="136"/>
      <c r="DJ781" s="136"/>
      <c r="DK781" s="136"/>
      <c r="DL781" s="136"/>
      <c r="DM781" s="136"/>
      <c r="DN781" s="136"/>
      <c r="DO781" s="136"/>
      <c r="DP781" s="136"/>
      <c r="DQ781" s="136"/>
      <c r="DR781" s="136"/>
      <c r="DS781" s="136"/>
      <c r="DT781" s="136"/>
      <c r="DU781" s="136"/>
      <c r="DV781" s="136"/>
      <c r="DW781" s="136"/>
      <c r="DX781" s="136"/>
    </row>
    <row r="782" spans="1:128" ht="12.75" customHeight="1">
      <c r="A782" s="136"/>
      <c r="B782" s="136"/>
      <c r="C782" s="136"/>
      <c r="D782" s="136"/>
      <c r="E782" s="136"/>
      <c r="F782" s="136"/>
      <c r="G782" s="136"/>
      <c r="H782" s="136"/>
      <c r="I782" s="136"/>
      <c r="J782" s="136"/>
      <c r="K782" s="136"/>
      <c r="L782" s="136"/>
      <c r="M782" s="136"/>
      <c r="N782" s="136"/>
      <c r="O782" s="136"/>
      <c r="P782" s="136"/>
      <c r="Q782" s="136"/>
      <c r="R782" s="136"/>
      <c r="S782" s="136"/>
      <c r="T782" s="136"/>
      <c r="U782" s="136"/>
      <c r="V782" s="136"/>
      <c r="W782" s="136"/>
      <c r="X782" s="136"/>
      <c r="Y782" s="136"/>
      <c r="Z782" s="136"/>
      <c r="AA782" s="136"/>
      <c r="AB782" s="136"/>
      <c r="AC782" s="136"/>
      <c r="AD782" s="136"/>
      <c r="AE782" s="136"/>
      <c r="AF782" s="136"/>
      <c r="AG782" s="136"/>
      <c r="AH782" s="136"/>
      <c r="AI782" s="136"/>
      <c r="AJ782" s="136"/>
      <c r="AK782" s="136"/>
      <c r="AL782" s="136"/>
      <c r="AM782" s="136"/>
      <c r="AN782" s="136"/>
      <c r="AO782" s="136"/>
      <c r="AP782" s="136"/>
      <c r="AQ782" s="136"/>
      <c r="AR782" s="211"/>
      <c r="AS782" s="136"/>
      <c r="AT782" s="136"/>
      <c r="AU782" s="136"/>
      <c r="AV782" s="136"/>
      <c r="AW782" s="136"/>
      <c r="AX782" s="136"/>
      <c r="AY782" s="136"/>
      <c r="AZ782" s="136"/>
      <c r="BA782" s="136"/>
      <c r="BB782" s="136"/>
      <c r="BC782" s="136"/>
      <c r="BD782" s="136"/>
      <c r="BE782" s="136"/>
      <c r="BF782" s="136"/>
      <c r="BG782" s="136"/>
      <c r="BH782" s="136"/>
      <c r="BI782" s="136"/>
      <c r="BJ782" s="136"/>
      <c r="BK782" s="136"/>
      <c r="BL782" s="136"/>
      <c r="BM782" s="136"/>
      <c r="BN782" s="136"/>
      <c r="BO782" s="136"/>
      <c r="BP782" s="136"/>
      <c r="BQ782" s="136"/>
      <c r="BR782" s="136"/>
      <c r="BS782" s="136"/>
      <c r="BT782" s="136"/>
      <c r="BU782" s="136"/>
      <c r="BV782" s="136"/>
      <c r="BW782" s="136"/>
      <c r="BX782" s="136"/>
      <c r="BY782" s="136"/>
      <c r="BZ782" s="136"/>
      <c r="CA782" s="136"/>
      <c r="CB782" s="136"/>
      <c r="CC782" s="136"/>
      <c r="CD782" s="136"/>
      <c r="CE782" s="136"/>
      <c r="CF782" s="211"/>
      <c r="CG782" s="136"/>
      <c r="CH782" s="136"/>
      <c r="CI782" s="136"/>
      <c r="CJ782" s="136"/>
      <c r="CK782" s="136"/>
      <c r="CL782" s="136"/>
      <c r="CM782" s="136"/>
      <c r="CN782" s="136"/>
      <c r="CO782" s="136"/>
      <c r="CP782" s="136"/>
      <c r="CQ782" s="136"/>
      <c r="CR782" s="136"/>
      <c r="CS782" s="136"/>
      <c r="CT782" s="136"/>
      <c r="CU782" s="136"/>
      <c r="CV782" s="136"/>
      <c r="CW782" s="136"/>
      <c r="CX782" s="136"/>
      <c r="CY782" s="136"/>
      <c r="CZ782" s="136"/>
      <c r="DA782" s="136"/>
      <c r="DB782" s="136"/>
      <c r="DC782" s="211"/>
      <c r="DD782" s="136"/>
      <c r="DE782" s="136"/>
      <c r="DF782" s="136"/>
      <c r="DG782" s="136"/>
      <c r="DH782" s="136"/>
      <c r="DI782" s="136"/>
      <c r="DJ782" s="136"/>
      <c r="DK782" s="136"/>
      <c r="DL782" s="136"/>
      <c r="DM782" s="136"/>
      <c r="DN782" s="136"/>
      <c r="DO782" s="136"/>
      <c r="DP782" s="136"/>
      <c r="DQ782" s="136"/>
      <c r="DR782" s="136"/>
      <c r="DS782" s="136"/>
      <c r="DT782" s="136"/>
      <c r="DU782" s="136"/>
      <c r="DV782" s="136"/>
      <c r="DW782" s="136"/>
      <c r="DX782" s="136"/>
    </row>
    <row r="783" spans="1:128" ht="12.75" customHeight="1">
      <c r="A783" s="136"/>
      <c r="B783" s="136"/>
      <c r="C783" s="136"/>
      <c r="D783" s="136"/>
      <c r="E783" s="136"/>
      <c r="F783" s="136"/>
      <c r="G783" s="136"/>
      <c r="H783" s="136"/>
      <c r="I783" s="136"/>
      <c r="J783" s="136"/>
      <c r="K783" s="136"/>
      <c r="L783" s="136"/>
      <c r="M783" s="136"/>
      <c r="N783" s="136"/>
      <c r="O783" s="136"/>
      <c r="P783" s="136"/>
      <c r="Q783" s="136"/>
      <c r="R783" s="136"/>
      <c r="S783" s="136"/>
      <c r="T783" s="136"/>
      <c r="U783" s="136"/>
      <c r="V783" s="136"/>
      <c r="W783" s="136"/>
      <c r="X783" s="136"/>
      <c r="Y783" s="136"/>
      <c r="Z783" s="136"/>
      <c r="AA783" s="136"/>
      <c r="AB783" s="136"/>
      <c r="AC783" s="136"/>
      <c r="AD783" s="136"/>
      <c r="AE783" s="136"/>
      <c r="AF783" s="136"/>
      <c r="AG783" s="136"/>
      <c r="AH783" s="136"/>
      <c r="AI783" s="136"/>
      <c r="AJ783" s="136"/>
      <c r="AK783" s="136"/>
      <c r="AL783" s="136"/>
      <c r="AM783" s="136"/>
      <c r="AN783" s="136"/>
      <c r="AO783" s="136"/>
      <c r="AP783" s="136"/>
      <c r="AQ783" s="136"/>
      <c r="AR783" s="211"/>
      <c r="AS783" s="136"/>
      <c r="AT783" s="136"/>
      <c r="AU783" s="136"/>
      <c r="AV783" s="136"/>
      <c r="AW783" s="136"/>
      <c r="AX783" s="136"/>
      <c r="AY783" s="136"/>
      <c r="AZ783" s="136"/>
      <c r="BA783" s="136"/>
      <c r="BB783" s="136"/>
      <c r="BC783" s="136"/>
      <c r="BD783" s="136"/>
      <c r="BE783" s="136"/>
      <c r="BF783" s="136"/>
      <c r="BG783" s="136"/>
      <c r="BH783" s="136"/>
      <c r="BI783" s="136"/>
      <c r="BJ783" s="136"/>
      <c r="BK783" s="136"/>
      <c r="BL783" s="136"/>
      <c r="BM783" s="136"/>
      <c r="BN783" s="136"/>
      <c r="BO783" s="136"/>
      <c r="BP783" s="136"/>
      <c r="BQ783" s="136"/>
      <c r="BR783" s="136"/>
      <c r="BS783" s="136"/>
      <c r="BT783" s="136"/>
      <c r="BU783" s="136"/>
      <c r="BV783" s="136"/>
      <c r="BW783" s="136"/>
      <c r="BX783" s="136"/>
      <c r="BY783" s="136"/>
      <c r="BZ783" s="136"/>
      <c r="CA783" s="136"/>
      <c r="CB783" s="136"/>
      <c r="CC783" s="136"/>
      <c r="CD783" s="136"/>
      <c r="CE783" s="136"/>
      <c r="CF783" s="211"/>
      <c r="CG783" s="136"/>
      <c r="CH783" s="136"/>
      <c r="CI783" s="136"/>
      <c r="CJ783" s="136"/>
      <c r="CK783" s="136"/>
      <c r="CL783" s="136"/>
      <c r="CM783" s="136"/>
      <c r="CN783" s="136"/>
      <c r="CO783" s="136"/>
      <c r="CP783" s="136"/>
      <c r="CQ783" s="136"/>
      <c r="CR783" s="136"/>
      <c r="CS783" s="136"/>
      <c r="CT783" s="136"/>
      <c r="CU783" s="136"/>
      <c r="CV783" s="136"/>
      <c r="CW783" s="136"/>
      <c r="CX783" s="136"/>
      <c r="CY783" s="136"/>
      <c r="CZ783" s="136"/>
      <c r="DA783" s="136"/>
      <c r="DB783" s="136"/>
      <c r="DC783" s="211"/>
      <c r="DD783" s="136"/>
      <c r="DE783" s="136"/>
      <c r="DF783" s="136"/>
      <c r="DG783" s="136"/>
      <c r="DH783" s="136"/>
      <c r="DI783" s="136"/>
      <c r="DJ783" s="136"/>
      <c r="DK783" s="136"/>
      <c r="DL783" s="136"/>
      <c r="DM783" s="136"/>
      <c r="DN783" s="136"/>
      <c r="DO783" s="136"/>
      <c r="DP783" s="136"/>
      <c r="DQ783" s="136"/>
      <c r="DR783" s="136"/>
      <c r="DS783" s="136"/>
      <c r="DT783" s="136"/>
      <c r="DU783" s="136"/>
      <c r="DV783" s="136"/>
      <c r="DW783" s="136"/>
      <c r="DX783" s="136"/>
    </row>
    <row r="784" spans="1:128" ht="12.75" customHeight="1">
      <c r="A784" s="136"/>
      <c r="B784" s="136"/>
      <c r="C784" s="136"/>
      <c r="D784" s="136"/>
      <c r="E784" s="136"/>
      <c r="F784" s="136"/>
      <c r="G784" s="136"/>
      <c r="H784" s="136"/>
      <c r="I784" s="136"/>
      <c r="J784" s="136"/>
      <c r="K784" s="136"/>
      <c r="L784" s="136"/>
      <c r="M784" s="136"/>
      <c r="N784" s="136"/>
      <c r="O784" s="136"/>
      <c r="P784" s="136"/>
      <c r="Q784" s="136"/>
      <c r="R784" s="136"/>
      <c r="S784" s="136"/>
      <c r="T784" s="136"/>
      <c r="U784" s="136"/>
      <c r="V784" s="136"/>
      <c r="W784" s="136"/>
      <c r="X784" s="136"/>
      <c r="Y784" s="136"/>
      <c r="Z784" s="136"/>
      <c r="AA784" s="136"/>
      <c r="AB784" s="136"/>
      <c r="AC784" s="136"/>
      <c r="AD784" s="136"/>
      <c r="AE784" s="136"/>
      <c r="AF784" s="136"/>
      <c r="AG784" s="136"/>
      <c r="AH784" s="136"/>
      <c r="AI784" s="136"/>
      <c r="AJ784" s="136"/>
      <c r="AK784" s="136"/>
      <c r="AL784" s="136"/>
      <c r="AM784" s="136"/>
      <c r="AN784" s="136"/>
      <c r="AO784" s="136"/>
      <c r="AP784" s="136"/>
      <c r="AQ784" s="136"/>
      <c r="AR784" s="211"/>
      <c r="AS784" s="136"/>
      <c r="AT784" s="136"/>
      <c r="AU784" s="136"/>
      <c r="AV784" s="136"/>
      <c r="AW784" s="136"/>
      <c r="AX784" s="136"/>
      <c r="AY784" s="136"/>
      <c r="AZ784" s="136"/>
      <c r="BA784" s="136"/>
      <c r="BB784" s="136"/>
      <c r="BC784" s="136"/>
      <c r="BD784" s="136"/>
      <c r="BE784" s="136"/>
      <c r="BF784" s="136"/>
      <c r="BG784" s="136"/>
      <c r="BH784" s="136"/>
      <c r="BI784" s="136"/>
      <c r="BJ784" s="136"/>
      <c r="BK784" s="136"/>
      <c r="BL784" s="136"/>
      <c r="BM784" s="136"/>
      <c r="BN784" s="136"/>
      <c r="BO784" s="136"/>
      <c r="BP784" s="136"/>
      <c r="BQ784" s="136"/>
      <c r="BR784" s="136"/>
      <c r="BS784" s="136"/>
      <c r="BT784" s="136"/>
      <c r="BU784" s="136"/>
      <c r="BV784" s="136"/>
      <c r="BW784" s="136"/>
      <c r="BX784" s="136"/>
      <c r="BY784" s="136"/>
      <c r="BZ784" s="136"/>
      <c r="CA784" s="136"/>
      <c r="CB784" s="136"/>
      <c r="CC784" s="136"/>
      <c r="CD784" s="136"/>
      <c r="CE784" s="136"/>
      <c r="CF784" s="211"/>
      <c r="CG784" s="136"/>
      <c r="CH784" s="136"/>
      <c r="CI784" s="136"/>
      <c r="CJ784" s="136"/>
      <c r="CK784" s="136"/>
      <c r="CL784" s="136"/>
      <c r="CM784" s="136"/>
      <c r="CN784" s="136"/>
      <c r="CO784" s="136"/>
      <c r="CP784" s="136"/>
      <c r="CQ784" s="136"/>
      <c r="CR784" s="136"/>
      <c r="CS784" s="136"/>
      <c r="CT784" s="136"/>
      <c r="CU784" s="136"/>
      <c r="CV784" s="136"/>
      <c r="CW784" s="136"/>
      <c r="CX784" s="136"/>
      <c r="CY784" s="136"/>
      <c r="CZ784" s="136"/>
      <c r="DA784" s="136"/>
      <c r="DB784" s="136"/>
      <c r="DC784" s="211"/>
      <c r="DD784" s="136"/>
      <c r="DE784" s="136"/>
      <c r="DF784" s="136"/>
      <c r="DG784" s="136"/>
      <c r="DH784" s="136"/>
      <c r="DI784" s="136"/>
      <c r="DJ784" s="136"/>
      <c r="DK784" s="136"/>
      <c r="DL784" s="136"/>
      <c r="DM784" s="136"/>
      <c r="DN784" s="136"/>
      <c r="DO784" s="136"/>
      <c r="DP784" s="136"/>
      <c r="DQ784" s="136"/>
      <c r="DR784" s="136"/>
      <c r="DS784" s="136"/>
      <c r="DT784" s="136"/>
      <c r="DU784" s="136"/>
      <c r="DV784" s="136"/>
      <c r="DW784" s="136"/>
      <c r="DX784" s="136"/>
    </row>
    <row r="785" spans="1:128" ht="12.75" customHeight="1">
      <c r="A785" s="136"/>
      <c r="B785" s="136"/>
      <c r="C785" s="136"/>
      <c r="D785" s="136"/>
      <c r="E785" s="136"/>
      <c r="F785" s="136"/>
      <c r="G785" s="136"/>
      <c r="H785" s="136"/>
      <c r="I785" s="136"/>
      <c r="J785" s="136"/>
      <c r="K785" s="136"/>
      <c r="L785" s="136"/>
      <c r="M785" s="136"/>
      <c r="N785" s="136"/>
      <c r="O785" s="136"/>
      <c r="P785" s="136"/>
      <c r="Q785" s="136"/>
      <c r="R785" s="136"/>
      <c r="S785" s="136"/>
      <c r="T785" s="136"/>
      <c r="U785" s="136"/>
      <c r="V785" s="136"/>
      <c r="W785" s="136"/>
      <c r="X785" s="136"/>
      <c r="Y785" s="136"/>
      <c r="Z785" s="136"/>
      <c r="AA785" s="136"/>
      <c r="AB785" s="136"/>
      <c r="AC785" s="136"/>
      <c r="AD785" s="136"/>
      <c r="AE785" s="136"/>
      <c r="AF785" s="136"/>
      <c r="AG785" s="136"/>
      <c r="AH785" s="136"/>
      <c r="AI785" s="136"/>
      <c r="AJ785" s="136"/>
      <c r="AK785" s="136"/>
      <c r="AL785" s="136"/>
      <c r="AM785" s="136"/>
      <c r="AN785" s="136"/>
      <c r="AO785" s="136"/>
      <c r="AP785" s="136"/>
      <c r="AQ785" s="136"/>
      <c r="AR785" s="211"/>
      <c r="AS785" s="136"/>
      <c r="AT785" s="136"/>
      <c r="AU785" s="136"/>
      <c r="AV785" s="136"/>
      <c r="AW785" s="136"/>
      <c r="AX785" s="136"/>
      <c r="AY785" s="136"/>
      <c r="AZ785" s="136"/>
      <c r="BA785" s="136"/>
      <c r="BB785" s="136"/>
      <c r="BC785" s="136"/>
      <c r="BD785" s="136"/>
      <c r="BE785" s="136"/>
      <c r="BF785" s="136"/>
      <c r="BG785" s="136"/>
      <c r="BH785" s="136"/>
      <c r="BI785" s="136"/>
      <c r="BJ785" s="136"/>
      <c r="BK785" s="136"/>
      <c r="BL785" s="136"/>
      <c r="BM785" s="136"/>
      <c r="BN785" s="136"/>
      <c r="BO785" s="136"/>
      <c r="BP785" s="136"/>
      <c r="BQ785" s="136"/>
      <c r="BR785" s="136"/>
      <c r="BS785" s="136"/>
      <c r="BT785" s="136"/>
      <c r="BU785" s="136"/>
      <c r="BV785" s="136"/>
      <c r="BW785" s="136"/>
      <c r="BX785" s="136"/>
      <c r="BY785" s="136"/>
      <c r="BZ785" s="136"/>
      <c r="CA785" s="136"/>
      <c r="CB785" s="136"/>
      <c r="CC785" s="136"/>
      <c r="CD785" s="136"/>
      <c r="CE785" s="136"/>
      <c r="CF785" s="211"/>
      <c r="CG785" s="136"/>
      <c r="CH785" s="136"/>
      <c r="CI785" s="136"/>
      <c r="CJ785" s="136"/>
      <c r="CK785" s="136"/>
      <c r="CL785" s="136"/>
      <c r="CM785" s="136"/>
      <c r="CN785" s="136"/>
      <c r="CO785" s="136"/>
      <c r="CP785" s="136"/>
      <c r="CQ785" s="136"/>
      <c r="CR785" s="136"/>
      <c r="CS785" s="136"/>
      <c r="CT785" s="136"/>
      <c r="CU785" s="136"/>
      <c r="CV785" s="136"/>
      <c r="CW785" s="136"/>
      <c r="CX785" s="136"/>
      <c r="CY785" s="136"/>
      <c r="CZ785" s="136"/>
      <c r="DA785" s="136"/>
      <c r="DB785" s="136"/>
      <c r="DC785" s="211"/>
      <c r="DD785" s="136"/>
      <c r="DE785" s="136"/>
      <c r="DF785" s="136"/>
      <c r="DG785" s="136"/>
      <c r="DH785" s="136"/>
      <c r="DI785" s="136"/>
      <c r="DJ785" s="136"/>
      <c r="DK785" s="136"/>
      <c r="DL785" s="136"/>
      <c r="DM785" s="136"/>
      <c r="DN785" s="136"/>
      <c r="DO785" s="136"/>
      <c r="DP785" s="136"/>
      <c r="DQ785" s="136"/>
      <c r="DR785" s="136"/>
      <c r="DS785" s="136"/>
      <c r="DT785" s="136"/>
      <c r="DU785" s="136"/>
      <c r="DV785" s="136"/>
      <c r="DW785" s="136"/>
      <c r="DX785" s="136"/>
    </row>
    <row r="786" spans="1:128" ht="12.75" customHeight="1">
      <c r="A786" s="136"/>
      <c r="B786" s="136"/>
      <c r="C786" s="136"/>
      <c r="D786" s="136"/>
      <c r="E786" s="136"/>
      <c r="F786" s="136"/>
      <c r="G786" s="136"/>
      <c r="H786" s="136"/>
      <c r="I786" s="136"/>
      <c r="J786" s="136"/>
      <c r="K786" s="136"/>
      <c r="L786" s="136"/>
      <c r="M786" s="136"/>
      <c r="N786" s="136"/>
      <c r="O786" s="136"/>
      <c r="P786" s="136"/>
      <c r="Q786" s="136"/>
      <c r="R786" s="136"/>
      <c r="S786" s="136"/>
      <c r="T786" s="136"/>
      <c r="U786" s="136"/>
      <c r="V786" s="136"/>
      <c r="W786" s="136"/>
      <c r="X786" s="136"/>
      <c r="Y786" s="136"/>
      <c r="Z786" s="136"/>
      <c r="AA786" s="136"/>
      <c r="AB786" s="136"/>
      <c r="AC786" s="136"/>
      <c r="AD786" s="136"/>
      <c r="AE786" s="136"/>
      <c r="AF786" s="136"/>
      <c r="AG786" s="136"/>
      <c r="AH786" s="136"/>
      <c r="AI786" s="136"/>
      <c r="AJ786" s="136"/>
      <c r="AK786" s="136"/>
      <c r="AL786" s="136"/>
      <c r="AM786" s="136"/>
      <c r="AN786" s="136"/>
      <c r="AO786" s="136"/>
      <c r="AP786" s="136"/>
      <c r="AQ786" s="136"/>
      <c r="AR786" s="211"/>
      <c r="AS786" s="136"/>
      <c r="AT786" s="136"/>
      <c r="AU786" s="136"/>
      <c r="AV786" s="136"/>
      <c r="AW786" s="136"/>
      <c r="AX786" s="136"/>
      <c r="AY786" s="136"/>
      <c r="AZ786" s="136"/>
      <c r="BA786" s="136"/>
      <c r="BB786" s="136"/>
      <c r="BC786" s="136"/>
      <c r="BD786" s="136"/>
      <c r="BE786" s="136"/>
      <c r="BF786" s="136"/>
      <c r="BG786" s="136"/>
      <c r="BH786" s="136"/>
      <c r="BI786" s="136"/>
      <c r="BJ786" s="136"/>
      <c r="BK786" s="136"/>
      <c r="BL786" s="136"/>
      <c r="BM786" s="136"/>
      <c r="BN786" s="136"/>
      <c r="BO786" s="136"/>
      <c r="BP786" s="136"/>
      <c r="BQ786" s="136"/>
      <c r="BR786" s="136"/>
      <c r="BS786" s="136"/>
      <c r="BT786" s="136"/>
      <c r="BU786" s="136"/>
      <c r="BV786" s="136"/>
      <c r="BW786" s="136"/>
      <c r="BX786" s="136"/>
      <c r="BY786" s="136"/>
      <c r="BZ786" s="136"/>
      <c r="CA786" s="136"/>
      <c r="CB786" s="136"/>
      <c r="CC786" s="136"/>
      <c r="CD786" s="136"/>
      <c r="CE786" s="136"/>
      <c r="CF786" s="211"/>
      <c r="CG786" s="136"/>
      <c r="CH786" s="136"/>
      <c r="CI786" s="136"/>
      <c r="CJ786" s="136"/>
      <c r="CK786" s="136"/>
      <c r="CL786" s="136"/>
      <c r="CM786" s="136"/>
      <c r="CN786" s="136"/>
      <c r="CO786" s="136"/>
      <c r="CP786" s="136"/>
      <c r="CQ786" s="136"/>
      <c r="CR786" s="136"/>
      <c r="CS786" s="136"/>
      <c r="CT786" s="136"/>
      <c r="CU786" s="136"/>
      <c r="CV786" s="136"/>
      <c r="CW786" s="136"/>
      <c r="CX786" s="136"/>
      <c r="CY786" s="136"/>
      <c r="CZ786" s="136"/>
      <c r="DA786" s="136"/>
      <c r="DB786" s="136"/>
      <c r="DC786" s="211"/>
      <c r="DD786" s="136"/>
      <c r="DE786" s="136"/>
      <c r="DF786" s="136"/>
      <c r="DG786" s="136"/>
      <c r="DH786" s="136"/>
      <c r="DI786" s="136"/>
      <c r="DJ786" s="136"/>
      <c r="DK786" s="136"/>
      <c r="DL786" s="136"/>
      <c r="DM786" s="136"/>
      <c r="DN786" s="136"/>
      <c r="DO786" s="136"/>
      <c r="DP786" s="136"/>
      <c r="DQ786" s="136"/>
      <c r="DR786" s="136"/>
      <c r="DS786" s="136"/>
      <c r="DT786" s="136"/>
      <c r="DU786" s="136"/>
      <c r="DV786" s="136"/>
      <c r="DW786" s="136"/>
      <c r="DX786" s="136"/>
    </row>
    <row r="787" spans="1:128" ht="12.75" customHeight="1">
      <c r="A787" s="136"/>
      <c r="B787" s="136"/>
      <c r="C787" s="136"/>
      <c r="D787" s="136"/>
      <c r="E787" s="136"/>
      <c r="F787" s="136"/>
      <c r="G787" s="136"/>
      <c r="H787" s="136"/>
      <c r="I787" s="136"/>
      <c r="J787" s="136"/>
      <c r="K787" s="136"/>
      <c r="L787" s="136"/>
      <c r="M787" s="136"/>
      <c r="N787" s="136"/>
      <c r="O787" s="136"/>
      <c r="P787" s="136"/>
      <c r="Q787" s="136"/>
      <c r="R787" s="136"/>
      <c r="S787" s="136"/>
      <c r="T787" s="136"/>
      <c r="U787" s="136"/>
      <c r="V787" s="136"/>
      <c r="W787" s="136"/>
      <c r="X787" s="136"/>
      <c r="Y787" s="136"/>
      <c r="Z787" s="136"/>
      <c r="AA787" s="136"/>
      <c r="AB787" s="136"/>
      <c r="AC787" s="136"/>
      <c r="AD787" s="136"/>
      <c r="AE787" s="136"/>
      <c r="AF787" s="136"/>
      <c r="AG787" s="136"/>
      <c r="AH787" s="136"/>
      <c r="AI787" s="136"/>
      <c r="AJ787" s="136"/>
      <c r="AK787" s="136"/>
      <c r="AL787" s="136"/>
      <c r="AM787" s="136"/>
      <c r="AN787" s="136"/>
      <c r="AO787" s="136"/>
      <c r="AP787" s="136"/>
      <c r="AQ787" s="136"/>
      <c r="AR787" s="211"/>
      <c r="AS787" s="136"/>
      <c r="AT787" s="136"/>
      <c r="AU787" s="136"/>
      <c r="AV787" s="136"/>
      <c r="AW787" s="136"/>
      <c r="AX787" s="136"/>
      <c r="AY787" s="136"/>
      <c r="AZ787" s="136"/>
      <c r="BA787" s="136"/>
      <c r="BB787" s="136"/>
      <c r="BC787" s="136"/>
      <c r="BD787" s="136"/>
      <c r="BE787" s="136"/>
      <c r="BF787" s="136"/>
      <c r="BG787" s="136"/>
      <c r="BH787" s="136"/>
      <c r="BI787" s="136"/>
      <c r="BJ787" s="136"/>
      <c r="BK787" s="136"/>
      <c r="BL787" s="136"/>
      <c r="BM787" s="136"/>
      <c r="BN787" s="136"/>
      <c r="BO787" s="136"/>
      <c r="BP787" s="136"/>
      <c r="BQ787" s="136"/>
      <c r="BR787" s="136"/>
      <c r="BS787" s="136"/>
      <c r="BT787" s="136"/>
      <c r="BU787" s="136"/>
      <c r="BV787" s="136"/>
      <c r="BW787" s="136"/>
      <c r="BX787" s="136"/>
      <c r="BY787" s="136"/>
      <c r="BZ787" s="136"/>
      <c r="CA787" s="136"/>
      <c r="CB787" s="136"/>
      <c r="CC787" s="136"/>
      <c r="CD787" s="136"/>
      <c r="CE787" s="136"/>
      <c r="CF787" s="211"/>
      <c r="CG787" s="136"/>
      <c r="CH787" s="136"/>
      <c r="CI787" s="136"/>
      <c r="CJ787" s="136"/>
      <c r="CK787" s="136"/>
      <c r="CL787" s="136"/>
      <c r="CM787" s="136"/>
      <c r="CN787" s="136"/>
      <c r="CO787" s="136"/>
      <c r="CP787" s="136"/>
      <c r="CQ787" s="136"/>
      <c r="CR787" s="136"/>
      <c r="CS787" s="136"/>
      <c r="CT787" s="136"/>
      <c r="CU787" s="136"/>
      <c r="CV787" s="136"/>
      <c r="CW787" s="136"/>
      <c r="CX787" s="136"/>
      <c r="CY787" s="136"/>
      <c r="CZ787" s="136"/>
      <c r="DA787" s="136"/>
      <c r="DB787" s="136"/>
      <c r="DC787" s="211"/>
      <c r="DD787" s="136"/>
      <c r="DE787" s="136"/>
      <c r="DF787" s="136"/>
      <c r="DG787" s="136"/>
      <c r="DH787" s="136"/>
      <c r="DI787" s="136"/>
      <c r="DJ787" s="136"/>
      <c r="DK787" s="136"/>
      <c r="DL787" s="136"/>
      <c r="DM787" s="136"/>
      <c r="DN787" s="136"/>
      <c r="DO787" s="136"/>
      <c r="DP787" s="136"/>
      <c r="DQ787" s="136"/>
      <c r="DR787" s="136"/>
      <c r="DS787" s="136"/>
      <c r="DT787" s="136"/>
      <c r="DU787" s="136"/>
      <c r="DV787" s="136"/>
      <c r="DW787" s="136"/>
      <c r="DX787" s="136"/>
    </row>
    <row r="788" spans="1:128" ht="12.75" customHeight="1">
      <c r="A788" s="136"/>
      <c r="B788" s="136"/>
      <c r="C788" s="136"/>
      <c r="D788" s="136"/>
      <c r="E788" s="136"/>
      <c r="F788" s="136"/>
      <c r="G788" s="136"/>
      <c r="H788" s="136"/>
      <c r="I788" s="136"/>
      <c r="J788" s="136"/>
      <c r="K788" s="136"/>
      <c r="L788" s="136"/>
      <c r="M788" s="136"/>
      <c r="N788" s="136"/>
      <c r="O788" s="136"/>
      <c r="P788" s="136"/>
      <c r="Q788" s="136"/>
      <c r="R788" s="136"/>
      <c r="S788" s="136"/>
      <c r="T788" s="136"/>
      <c r="U788" s="136"/>
      <c r="V788" s="136"/>
      <c r="W788" s="136"/>
      <c r="X788" s="136"/>
      <c r="Y788" s="136"/>
      <c r="Z788" s="136"/>
      <c r="AA788" s="136"/>
      <c r="AB788" s="136"/>
      <c r="AC788" s="136"/>
      <c r="AD788" s="136"/>
      <c r="AE788" s="136"/>
      <c r="AF788" s="136"/>
      <c r="AG788" s="136"/>
      <c r="AH788" s="136"/>
      <c r="AI788" s="136"/>
      <c r="AJ788" s="136"/>
      <c r="AK788" s="136"/>
      <c r="AL788" s="136"/>
      <c r="AM788" s="136"/>
      <c r="AN788" s="136"/>
      <c r="AO788" s="136"/>
      <c r="AP788" s="136"/>
      <c r="AQ788" s="136"/>
      <c r="AR788" s="211"/>
      <c r="AS788" s="136"/>
      <c r="AT788" s="136"/>
      <c r="AU788" s="136"/>
      <c r="AV788" s="136"/>
      <c r="AW788" s="136"/>
      <c r="AX788" s="136"/>
      <c r="AY788" s="136"/>
      <c r="AZ788" s="136"/>
      <c r="BA788" s="136"/>
      <c r="BB788" s="136"/>
      <c r="BC788" s="136"/>
      <c r="BD788" s="136"/>
      <c r="BE788" s="136"/>
      <c r="BF788" s="136"/>
      <c r="BG788" s="136"/>
      <c r="BH788" s="136"/>
      <c r="BI788" s="136"/>
      <c r="BJ788" s="136"/>
      <c r="BK788" s="136"/>
      <c r="BL788" s="136"/>
      <c r="BM788" s="136"/>
      <c r="BN788" s="136"/>
      <c r="BO788" s="136"/>
      <c r="BP788" s="136"/>
      <c r="BQ788" s="136"/>
      <c r="BR788" s="136"/>
      <c r="BS788" s="136"/>
      <c r="BT788" s="136"/>
      <c r="BU788" s="136"/>
      <c r="BV788" s="136"/>
      <c r="BW788" s="136"/>
      <c r="BX788" s="136"/>
      <c r="BY788" s="136"/>
      <c r="BZ788" s="136"/>
      <c r="CA788" s="136"/>
      <c r="CB788" s="136"/>
      <c r="CC788" s="136"/>
      <c r="CD788" s="136"/>
      <c r="CE788" s="136"/>
      <c r="CF788" s="211"/>
      <c r="CG788" s="136"/>
      <c r="CH788" s="136"/>
      <c r="CI788" s="136"/>
      <c r="CJ788" s="136"/>
      <c r="CK788" s="136"/>
      <c r="CL788" s="136"/>
      <c r="CM788" s="136"/>
      <c r="CN788" s="136"/>
      <c r="CO788" s="136"/>
      <c r="CP788" s="136"/>
      <c r="CQ788" s="136"/>
      <c r="CR788" s="136"/>
      <c r="CS788" s="136"/>
      <c r="CT788" s="136"/>
      <c r="CU788" s="136"/>
      <c r="CV788" s="136"/>
      <c r="CW788" s="136"/>
      <c r="CX788" s="136"/>
      <c r="CY788" s="136"/>
      <c r="CZ788" s="136"/>
      <c r="DA788" s="136"/>
      <c r="DB788" s="136"/>
      <c r="DC788" s="211"/>
      <c r="DD788" s="136"/>
      <c r="DE788" s="136"/>
      <c r="DF788" s="136"/>
      <c r="DG788" s="136"/>
      <c r="DH788" s="136"/>
      <c r="DI788" s="136"/>
      <c r="DJ788" s="136"/>
      <c r="DK788" s="136"/>
      <c r="DL788" s="136"/>
      <c r="DM788" s="136"/>
      <c r="DN788" s="136"/>
      <c r="DO788" s="136"/>
      <c r="DP788" s="136"/>
      <c r="DQ788" s="136"/>
      <c r="DR788" s="136"/>
      <c r="DS788" s="136"/>
      <c r="DT788" s="136"/>
      <c r="DU788" s="136"/>
      <c r="DV788" s="136"/>
      <c r="DW788" s="136"/>
      <c r="DX788" s="136"/>
    </row>
    <row r="789" spans="1:128" ht="12.75" customHeight="1">
      <c r="A789" s="136"/>
      <c r="B789" s="136"/>
      <c r="C789" s="136"/>
      <c r="D789" s="136"/>
      <c r="E789" s="136"/>
      <c r="F789" s="136"/>
      <c r="G789" s="136"/>
      <c r="H789" s="136"/>
      <c r="I789" s="136"/>
      <c r="J789" s="136"/>
      <c r="K789" s="136"/>
      <c r="L789" s="136"/>
      <c r="M789" s="136"/>
      <c r="N789" s="136"/>
      <c r="O789" s="136"/>
      <c r="P789" s="136"/>
      <c r="Q789" s="136"/>
      <c r="R789" s="136"/>
      <c r="S789" s="136"/>
      <c r="T789" s="136"/>
      <c r="U789" s="136"/>
      <c r="V789" s="136"/>
      <c r="W789" s="136"/>
      <c r="X789" s="136"/>
      <c r="Y789" s="136"/>
      <c r="Z789" s="136"/>
      <c r="AA789" s="136"/>
      <c r="AB789" s="136"/>
      <c r="AC789" s="136"/>
      <c r="AD789" s="136"/>
      <c r="AE789" s="136"/>
      <c r="AF789" s="136"/>
      <c r="AG789" s="136"/>
      <c r="AH789" s="136"/>
      <c r="AI789" s="136"/>
      <c r="AJ789" s="136"/>
      <c r="AK789" s="136"/>
      <c r="AL789" s="136"/>
      <c r="AM789" s="136"/>
      <c r="AN789" s="136"/>
      <c r="AO789" s="136"/>
      <c r="AP789" s="136"/>
      <c r="AQ789" s="136"/>
      <c r="AR789" s="211"/>
      <c r="AS789" s="136"/>
      <c r="AT789" s="136"/>
      <c r="AU789" s="136"/>
      <c r="AV789" s="136"/>
      <c r="AW789" s="136"/>
      <c r="AX789" s="136"/>
      <c r="AY789" s="136"/>
      <c r="AZ789" s="136"/>
      <c r="BA789" s="136"/>
      <c r="BB789" s="136"/>
      <c r="BC789" s="136"/>
      <c r="BD789" s="136"/>
      <c r="BE789" s="136"/>
      <c r="BF789" s="136"/>
      <c r="BG789" s="136"/>
      <c r="BH789" s="136"/>
      <c r="BI789" s="136"/>
      <c r="BJ789" s="136"/>
      <c r="BK789" s="136"/>
      <c r="BL789" s="136"/>
      <c r="BM789" s="136"/>
      <c r="BN789" s="136"/>
      <c r="BO789" s="136"/>
      <c r="BP789" s="136"/>
      <c r="BQ789" s="136"/>
      <c r="BR789" s="136"/>
      <c r="BS789" s="136"/>
      <c r="BT789" s="136"/>
      <c r="BU789" s="136"/>
      <c r="BV789" s="136"/>
      <c r="BW789" s="136"/>
      <c r="BX789" s="136"/>
      <c r="BY789" s="136"/>
      <c r="BZ789" s="136"/>
      <c r="CA789" s="136"/>
      <c r="CB789" s="136"/>
      <c r="CC789" s="136"/>
      <c r="CD789" s="136"/>
      <c r="CE789" s="136"/>
      <c r="CF789" s="211"/>
      <c r="CG789" s="136"/>
      <c r="CH789" s="136"/>
      <c r="CI789" s="136"/>
      <c r="CJ789" s="136"/>
      <c r="CK789" s="136"/>
      <c r="CL789" s="136"/>
      <c r="CM789" s="136"/>
      <c r="CN789" s="136"/>
      <c r="CO789" s="136"/>
      <c r="CP789" s="136"/>
      <c r="CQ789" s="136"/>
      <c r="CR789" s="136"/>
      <c r="CS789" s="136"/>
      <c r="CT789" s="136"/>
      <c r="CU789" s="136"/>
      <c r="CV789" s="136"/>
      <c r="CW789" s="136"/>
      <c r="CX789" s="136"/>
      <c r="CY789" s="136"/>
      <c r="CZ789" s="136"/>
      <c r="DA789" s="136"/>
      <c r="DB789" s="136"/>
      <c r="DC789" s="211"/>
      <c r="DD789" s="136"/>
      <c r="DE789" s="136"/>
      <c r="DF789" s="136"/>
      <c r="DG789" s="136"/>
      <c r="DH789" s="136"/>
      <c r="DI789" s="136"/>
      <c r="DJ789" s="136"/>
      <c r="DK789" s="136"/>
      <c r="DL789" s="136"/>
      <c r="DM789" s="136"/>
      <c r="DN789" s="136"/>
      <c r="DO789" s="136"/>
      <c r="DP789" s="136"/>
      <c r="DQ789" s="136"/>
      <c r="DR789" s="136"/>
      <c r="DS789" s="136"/>
      <c r="DT789" s="136"/>
      <c r="DU789" s="136"/>
      <c r="DV789" s="136"/>
      <c r="DW789" s="136"/>
      <c r="DX789" s="136"/>
    </row>
    <row r="790" spans="1:128" ht="12.75" customHeight="1">
      <c r="A790" s="136"/>
      <c r="B790" s="136"/>
      <c r="C790" s="136"/>
      <c r="D790" s="136"/>
      <c r="E790" s="136"/>
      <c r="F790" s="136"/>
      <c r="G790" s="136"/>
      <c r="H790" s="136"/>
      <c r="I790" s="136"/>
      <c r="J790" s="136"/>
      <c r="K790" s="136"/>
      <c r="L790" s="136"/>
      <c r="M790" s="136"/>
      <c r="N790" s="136"/>
      <c r="O790" s="136"/>
      <c r="P790" s="136"/>
      <c r="Q790" s="136"/>
      <c r="R790" s="136"/>
      <c r="S790" s="136"/>
      <c r="T790" s="136"/>
      <c r="U790" s="136"/>
      <c r="V790" s="136"/>
      <c r="W790" s="136"/>
      <c r="X790" s="136"/>
      <c r="Y790" s="136"/>
      <c r="Z790" s="136"/>
      <c r="AA790" s="136"/>
      <c r="AB790" s="136"/>
      <c r="AC790" s="136"/>
      <c r="AD790" s="136"/>
      <c r="AE790" s="136"/>
      <c r="AF790" s="136"/>
      <c r="AG790" s="136"/>
      <c r="AH790" s="136"/>
      <c r="AI790" s="136"/>
      <c r="AJ790" s="136"/>
      <c r="AK790" s="136"/>
      <c r="AL790" s="136"/>
      <c r="AM790" s="136"/>
      <c r="AN790" s="136"/>
      <c r="AO790" s="136"/>
      <c r="AP790" s="136"/>
      <c r="AQ790" s="136"/>
      <c r="AR790" s="211"/>
      <c r="AS790" s="136"/>
      <c r="AT790" s="136"/>
      <c r="AU790" s="136"/>
      <c r="AV790" s="136"/>
      <c r="AW790" s="136"/>
      <c r="AX790" s="136"/>
      <c r="AY790" s="136"/>
      <c r="AZ790" s="136"/>
      <c r="BA790" s="136"/>
      <c r="BB790" s="136"/>
      <c r="BC790" s="136"/>
      <c r="BD790" s="136"/>
      <c r="BE790" s="136"/>
      <c r="BF790" s="136"/>
      <c r="BG790" s="136"/>
      <c r="BH790" s="136"/>
      <c r="BI790" s="136"/>
      <c r="BJ790" s="136"/>
      <c r="BK790" s="136"/>
      <c r="BL790" s="136"/>
      <c r="BM790" s="136"/>
      <c r="BN790" s="136"/>
      <c r="BO790" s="136"/>
      <c r="BP790" s="136"/>
      <c r="BQ790" s="136"/>
      <c r="BR790" s="136"/>
      <c r="BS790" s="136"/>
      <c r="BT790" s="136"/>
      <c r="BU790" s="136"/>
      <c r="BV790" s="136"/>
      <c r="BW790" s="136"/>
      <c r="BX790" s="136"/>
      <c r="BY790" s="136"/>
      <c r="BZ790" s="136"/>
      <c r="CA790" s="136"/>
      <c r="CB790" s="136"/>
      <c r="CC790" s="136"/>
      <c r="CD790" s="136"/>
      <c r="CE790" s="136"/>
      <c r="CF790" s="211"/>
      <c r="CG790" s="136"/>
      <c r="CH790" s="136"/>
      <c r="CI790" s="136"/>
      <c r="CJ790" s="136"/>
      <c r="CK790" s="136"/>
      <c r="CL790" s="136"/>
      <c r="CM790" s="136"/>
      <c r="CN790" s="136"/>
      <c r="CO790" s="136"/>
      <c r="CP790" s="136"/>
      <c r="CQ790" s="136"/>
      <c r="CR790" s="136"/>
      <c r="CS790" s="136"/>
      <c r="CT790" s="136"/>
      <c r="CU790" s="136"/>
      <c r="CV790" s="136"/>
      <c r="CW790" s="136"/>
      <c r="CX790" s="136"/>
      <c r="CY790" s="136"/>
      <c r="CZ790" s="136"/>
      <c r="DA790" s="136"/>
      <c r="DB790" s="136"/>
      <c r="DC790" s="211"/>
      <c r="DD790" s="136"/>
      <c r="DE790" s="136"/>
      <c r="DF790" s="136"/>
      <c r="DG790" s="136"/>
      <c r="DH790" s="136"/>
      <c r="DI790" s="136"/>
      <c r="DJ790" s="136"/>
      <c r="DK790" s="136"/>
      <c r="DL790" s="136"/>
      <c r="DM790" s="136"/>
      <c r="DN790" s="136"/>
      <c r="DO790" s="136"/>
      <c r="DP790" s="136"/>
      <c r="DQ790" s="136"/>
      <c r="DR790" s="136"/>
      <c r="DS790" s="136"/>
      <c r="DT790" s="136"/>
      <c r="DU790" s="136"/>
      <c r="DV790" s="136"/>
      <c r="DW790" s="136"/>
      <c r="DX790" s="136"/>
    </row>
    <row r="791" spans="1:128" ht="12.75" customHeight="1">
      <c r="A791" s="136"/>
      <c r="B791" s="136"/>
      <c r="C791" s="136"/>
      <c r="D791" s="136"/>
      <c r="E791" s="136"/>
      <c r="F791" s="136"/>
      <c r="G791" s="136"/>
      <c r="H791" s="136"/>
      <c r="I791" s="136"/>
      <c r="J791" s="136"/>
      <c r="K791" s="136"/>
      <c r="L791" s="136"/>
      <c r="M791" s="136"/>
      <c r="N791" s="136"/>
      <c r="O791" s="136"/>
      <c r="P791" s="136"/>
      <c r="Q791" s="136"/>
      <c r="R791" s="136"/>
      <c r="S791" s="136"/>
      <c r="T791" s="136"/>
      <c r="U791" s="136"/>
      <c r="V791" s="136"/>
      <c r="W791" s="136"/>
      <c r="X791" s="136"/>
      <c r="Y791" s="136"/>
      <c r="Z791" s="136"/>
      <c r="AA791" s="136"/>
      <c r="AB791" s="136"/>
      <c r="AC791" s="136"/>
      <c r="AD791" s="136"/>
      <c r="AE791" s="136"/>
      <c r="AF791" s="136"/>
      <c r="AG791" s="136"/>
      <c r="AH791" s="136"/>
      <c r="AI791" s="136"/>
      <c r="AJ791" s="136"/>
      <c r="AK791" s="136"/>
      <c r="AL791" s="136"/>
      <c r="AM791" s="136"/>
      <c r="AN791" s="136"/>
      <c r="AO791" s="136"/>
      <c r="AP791" s="136"/>
      <c r="AQ791" s="136"/>
      <c r="AR791" s="211"/>
      <c r="AS791" s="136"/>
      <c r="AT791" s="136"/>
      <c r="AU791" s="136"/>
      <c r="AV791" s="136"/>
      <c r="AW791" s="136"/>
      <c r="AX791" s="136"/>
      <c r="AY791" s="136"/>
      <c r="AZ791" s="136"/>
      <c r="BA791" s="136"/>
      <c r="BB791" s="136"/>
      <c r="BC791" s="136"/>
      <c r="BD791" s="136"/>
      <c r="BE791" s="136"/>
      <c r="BF791" s="136"/>
      <c r="BG791" s="136"/>
      <c r="BH791" s="136"/>
      <c r="BI791" s="136"/>
      <c r="BJ791" s="136"/>
      <c r="BK791" s="136"/>
      <c r="BL791" s="136"/>
      <c r="BM791" s="136"/>
      <c r="BN791" s="136"/>
      <c r="BO791" s="136"/>
      <c r="BP791" s="136"/>
      <c r="BQ791" s="136"/>
      <c r="BR791" s="136"/>
      <c r="BS791" s="136"/>
      <c r="BT791" s="136"/>
      <c r="BU791" s="136"/>
      <c r="BV791" s="136"/>
      <c r="BW791" s="136"/>
      <c r="BX791" s="136"/>
      <c r="BY791" s="136"/>
      <c r="BZ791" s="136"/>
      <c r="CA791" s="136"/>
      <c r="CB791" s="136"/>
      <c r="CC791" s="136"/>
      <c r="CD791" s="136"/>
      <c r="CE791" s="136"/>
      <c r="CF791" s="211"/>
      <c r="CG791" s="136"/>
      <c r="CH791" s="136"/>
      <c r="CI791" s="136"/>
      <c r="CJ791" s="136"/>
      <c r="CK791" s="136"/>
      <c r="CL791" s="136"/>
      <c r="CM791" s="136"/>
      <c r="CN791" s="136"/>
      <c r="CO791" s="136"/>
      <c r="CP791" s="136"/>
      <c r="CQ791" s="136"/>
      <c r="CR791" s="136"/>
      <c r="CS791" s="136"/>
      <c r="CT791" s="136"/>
      <c r="CU791" s="136"/>
      <c r="CV791" s="136"/>
      <c r="CW791" s="136"/>
      <c r="CX791" s="136"/>
      <c r="CY791" s="136"/>
      <c r="CZ791" s="136"/>
      <c r="DA791" s="136"/>
      <c r="DB791" s="136"/>
      <c r="DC791" s="211"/>
      <c r="DD791" s="136"/>
      <c r="DE791" s="136"/>
      <c r="DF791" s="136"/>
      <c r="DG791" s="136"/>
      <c r="DH791" s="136"/>
      <c r="DI791" s="136"/>
      <c r="DJ791" s="136"/>
      <c r="DK791" s="136"/>
      <c r="DL791" s="136"/>
      <c r="DM791" s="136"/>
      <c r="DN791" s="136"/>
      <c r="DO791" s="136"/>
      <c r="DP791" s="136"/>
      <c r="DQ791" s="136"/>
      <c r="DR791" s="136"/>
      <c r="DS791" s="136"/>
      <c r="DT791" s="136"/>
      <c r="DU791" s="136"/>
      <c r="DV791" s="136"/>
      <c r="DW791" s="136"/>
      <c r="DX791" s="136"/>
    </row>
    <row r="792" spans="1:128" ht="12.75" customHeight="1">
      <c r="A792" s="136"/>
      <c r="B792" s="136"/>
      <c r="C792" s="136"/>
      <c r="D792" s="136"/>
      <c r="E792" s="136"/>
      <c r="F792" s="136"/>
      <c r="G792" s="136"/>
      <c r="H792" s="136"/>
      <c r="I792" s="136"/>
      <c r="J792" s="136"/>
      <c r="K792" s="136"/>
      <c r="L792" s="136"/>
      <c r="M792" s="136"/>
      <c r="N792" s="136"/>
      <c r="O792" s="136"/>
      <c r="P792" s="136"/>
      <c r="Q792" s="136"/>
      <c r="R792" s="136"/>
      <c r="S792" s="136"/>
      <c r="T792" s="136"/>
      <c r="U792" s="136"/>
      <c r="V792" s="136"/>
      <c r="W792" s="136"/>
      <c r="X792" s="136"/>
      <c r="Y792" s="136"/>
      <c r="Z792" s="136"/>
      <c r="AA792" s="136"/>
      <c r="AB792" s="136"/>
      <c r="AC792" s="136"/>
      <c r="AD792" s="136"/>
      <c r="AE792" s="136"/>
      <c r="AF792" s="136"/>
      <c r="AG792" s="136"/>
      <c r="AH792" s="136"/>
      <c r="AI792" s="136"/>
      <c r="AJ792" s="136"/>
      <c r="AK792" s="136"/>
      <c r="AL792" s="136"/>
      <c r="AM792" s="136"/>
      <c r="AN792" s="136"/>
      <c r="AO792" s="136"/>
      <c r="AP792" s="136"/>
      <c r="AQ792" s="136"/>
      <c r="AR792" s="211"/>
      <c r="AS792" s="136"/>
      <c r="AT792" s="136"/>
      <c r="AU792" s="136"/>
      <c r="AV792" s="136"/>
      <c r="AW792" s="136"/>
      <c r="AX792" s="136"/>
      <c r="AY792" s="136"/>
      <c r="AZ792" s="136"/>
      <c r="BA792" s="136"/>
      <c r="BB792" s="136"/>
      <c r="BC792" s="136"/>
      <c r="BD792" s="136"/>
      <c r="BE792" s="136"/>
      <c r="BF792" s="136"/>
      <c r="BG792" s="136"/>
      <c r="BH792" s="136"/>
      <c r="BI792" s="136"/>
      <c r="BJ792" s="136"/>
      <c r="BK792" s="136"/>
      <c r="BL792" s="136"/>
      <c r="BM792" s="136"/>
      <c r="BN792" s="136"/>
      <c r="BO792" s="136"/>
      <c r="BP792" s="136"/>
      <c r="BQ792" s="136"/>
      <c r="BR792" s="136"/>
      <c r="BS792" s="136"/>
      <c r="BT792" s="136"/>
      <c r="BU792" s="136"/>
      <c r="BV792" s="136"/>
      <c r="BW792" s="136"/>
      <c r="BX792" s="136"/>
      <c r="BY792" s="136"/>
      <c r="BZ792" s="136"/>
      <c r="CA792" s="136"/>
      <c r="CB792" s="136"/>
      <c r="CC792" s="136"/>
      <c r="CD792" s="136"/>
      <c r="CE792" s="136"/>
      <c r="CF792" s="211"/>
      <c r="CG792" s="136"/>
      <c r="CH792" s="136"/>
      <c r="CI792" s="136"/>
      <c r="CJ792" s="136"/>
      <c r="CK792" s="136"/>
      <c r="CL792" s="136"/>
      <c r="CM792" s="136"/>
      <c r="CN792" s="136"/>
      <c r="CO792" s="136"/>
      <c r="CP792" s="136"/>
      <c r="CQ792" s="136"/>
      <c r="CR792" s="136"/>
      <c r="CS792" s="136"/>
      <c r="CT792" s="136"/>
      <c r="CU792" s="136"/>
      <c r="CV792" s="136"/>
      <c r="CW792" s="136"/>
      <c r="CX792" s="136"/>
      <c r="CY792" s="136"/>
      <c r="CZ792" s="136"/>
      <c r="DA792" s="136"/>
      <c r="DB792" s="136"/>
      <c r="DC792" s="211"/>
      <c r="DD792" s="136"/>
      <c r="DE792" s="136"/>
      <c r="DF792" s="136"/>
      <c r="DG792" s="136"/>
      <c r="DH792" s="136"/>
      <c r="DI792" s="136"/>
      <c r="DJ792" s="136"/>
      <c r="DK792" s="136"/>
      <c r="DL792" s="136"/>
      <c r="DM792" s="136"/>
      <c r="DN792" s="136"/>
      <c r="DO792" s="136"/>
      <c r="DP792" s="136"/>
      <c r="DQ792" s="136"/>
      <c r="DR792" s="136"/>
      <c r="DS792" s="136"/>
      <c r="DT792" s="136"/>
      <c r="DU792" s="136"/>
      <c r="DV792" s="136"/>
      <c r="DW792" s="136"/>
      <c r="DX792" s="136"/>
    </row>
    <row r="793" spans="1:128" ht="12.75" customHeight="1">
      <c r="A793" s="136"/>
      <c r="B793" s="136"/>
      <c r="C793" s="136"/>
      <c r="D793" s="136"/>
      <c r="E793" s="136"/>
      <c r="F793" s="136"/>
      <c r="G793" s="136"/>
      <c r="H793" s="136"/>
      <c r="I793" s="136"/>
      <c r="J793" s="136"/>
      <c r="K793" s="136"/>
      <c r="L793" s="136"/>
      <c r="M793" s="136"/>
      <c r="N793" s="136"/>
      <c r="O793" s="136"/>
      <c r="P793" s="136"/>
      <c r="Q793" s="136"/>
      <c r="R793" s="136"/>
      <c r="S793" s="136"/>
      <c r="T793" s="136"/>
      <c r="U793" s="136"/>
      <c r="V793" s="136"/>
      <c r="W793" s="136"/>
      <c r="X793" s="136"/>
      <c r="Y793" s="136"/>
      <c r="Z793" s="136"/>
      <c r="AA793" s="136"/>
      <c r="AB793" s="136"/>
      <c r="AC793" s="136"/>
      <c r="AD793" s="136"/>
      <c r="AE793" s="136"/>
      <c r="AF793" s="136"/>
      <c r="AG793" s="136"/>
      <c r="AH793" s="136"/>
      <c r="AI793" s="136"/>
      <c r="AJ793" s="136"/>
      <c r="AK793" s="136"/>
      <c r="AL793" s="136"/>
      <c r="AM793" s="136"/>
      <c r="AN793" s="136"/>
      <c r="AO793" s="136"/>
      <c r="AP793" s="136"/>
      <c r="AQ793" s="136"/>
      <c r="AR793" s="211"/>
      <c r="AS793" s="136"/>
      <c r="AT793" s="136"/>
      <c r="AU793" s="136"/>
      <c r="AV793" s="136"/>
      <c r="AW793" s="136"/>
      <c r="AX793" s="136"/>
      <c r="AY793" s="136"/>
      <c r="AZ793" s="136"/>
      <c r="BA793" s="136"/>
      <c r="BB793" s="136"/>
      <c r="BC793" s="136"/>
      <c r="BD793" s="136"/>
      <c r="BE793" s="136"/>
      <c r="BF793" s="136"/>
      <c r="BG793" s="136"/>
      <c r="BH793" s="136"/>
      <c r="BI793" s="136"/>
      <c r="BJ793" s="136"/>
      <c r="BK793" s="136"/>
      <c r="BL793" s="136"/>
      <c r="BM793" s="136"/>
      <c r="BN793" s="136"/>
      <c r="BO793" s="136"/>
      <c r="BP793" s="136"/>
      <c r="BQ793" s="136"/>
      <c r="BR793" s="136"/>
      <c r="BS793" s="136"/>
      <c r="BT793" s="136"/>
      <c r="BU793" s="136"/>
      <c r="BV793" s="136"/>
      <c r="BW793" s="136"/>
      <c r="BX793" s="136"/>
      <c r="BY793" s="136"/>
      <c r="BZ793" s="136"/>
      <c r="CA793" s="136"/>
      <c r="CB793" s="136"/>
      <c r="CC793" s="136"/>
      <c r="CD793" s="136"/>
      <c r="CE793" s="136"/>
      <c r="CF793" s="211"/>
      <c r="CG793" s="136"/>
      <c r="CH793" s="136"/>
      <c r="CI793" s="136"/>
      <c r="CJ793" s="136"/>
      <c r="CK793" s="136"/>
      <c r="CL793" s="136"/>
      <c r="CM793" s="136"/>
      <c r="CN793" s="136"/>
      <c r="CO793" s="136"/>
      <c r="CP793" s="136"/>
      <c r="CQ793" s="136"/>
      <c r="CR793" s="136"/>
      <c r="CS793" s="136"/>
      <c r="CT793" s="136"/>
      <c r="CU793" s="136"/>
      <c r="CV793" s="136"/>
      <c r="CW793" s="136"/>
      <c r="CX793" s="136"/>
      <c r="CY793" s="136"/>
      <c r="CZ793" s="136"/>
      <c r="DA793" s="136"/>
      <c r="DB793" s="136"/>
      <c r="DC793" s="211"/>
      <c r="DD793" s="136"/>
      <c r="DE793" s="136"/>
      <c r="DF793" s="136"/>
      <c r="DG793" s="136"/>
      <c r="DH793" s="136"/>
      <c r="DI793" s="136"/>
      <c r="DJ793" s="136"/>
      <c r="DK793" s="136"/>
      <c r="DL793" s="136"/>
      <c r="DM793" s="136"/>
      <c r="DN793" s="136"/>
      <c r="DO793" s="136"/>
      <c r="DP793" s="136"/>
      <c r="DQ793" s="136"/>
      <c r="DR793" s="136"/>
      <c r="DS793" s="136"/>
      <c r="DT793" s="136"/>
      <c r="DU793" s="136"/>
      <c r="DV793" s="136"/>
      <c r="DW793" s="136"/>
      <c r="DX793" s="136"/>
    </row>
    <row r="794" spans="1:128" ht="12.75" customHeight="1">
      <c r="A794" s="136"/>
      <c r="B794" s="136"/>
      <c r="C794" s="136"/>
      <c r="D794" s="136"/>
      <c r="E794" s="136"/>
      <c r="F794" s="136"/>
      <c r="G794" s="136"/>
      <c r="H794" s="136"/>
      <c r="I794" s="136"/>
      <c r="J794" s="136"/>
      <c r="K794" s="136"/>
      <c r="L794" s="136"/>
      <c r="M794" s="136"/>
      <c r="N794" s="136"/>
      <c r="O794" s="136"/>
      <c r="P794" s="136"/>
      <c r="Q794" s="136"/>
      <c r="R794" s="136"/>
      <c r="S794" s="136"/>
      <c r="T794" s="136"/>
      <c r="U794" s="136"/>
      <c r="V794" s="136"/>
      <c r="W794" s="136"/>
      <c r="X794" s="136"/>
      <c r="Y794" s="136"/>
      <c r="Z794" s="136"/>
      <c r="AA794" s="136"/>
      <c r="AB794" s="136"/>
      <c r="AC794" s="136"/>
      <c r="AD794" s="136"/>
      <c r="AE794" s="136"/>
      <c r="AF794" s="136"/>
      <c r="AG794" s="136"/>
      <c r="AH794" s="136"/>
      <c r="AI794" s="136"/>
      <c r="AJ794" s="136"/>
      <c r="AK794" s="136"/>
      <c r="AL794" s="136"/>
      <c r="AM794" s="136"/>
      <c r="AN794" s="136"/>
      <c r="AO794" s="136"/>
      <c r="AP794" s="136"/>
      <c r="AQ794" s="136"/>
      <c r="AR794" s="211"/>
      <c r="AS794" s="136"/>
      <c r="AT794" s="136"/>
      <c r="AU794" s="136"/>
      <c r="AV794" s="136"/>
      <c r="AW794" s="136"/>
      <c r="AX794" s="136"/>
      <c r="AY794" s="136"/>
      <c r="AZ794" s="136"/>
      <c r="BA794" s="136"/>
      <c r="BB794" s="136"/>
      <c r="BC794" s="136"/>
      <c r="BD794" s="136"/>
      <c r="BE794" s="136"/>
      <c r="BF794" s="136"/>
      <c r="BG794" s="136"/>
      <c r="BH794" s="136"/>
      <c r="BI794" s="136"/>
      <c r="BJ794" s="136"/>
      <c r="BK794" s="136"/>
      <c r="BL794" s="136"/>
      <c r="BM794" s="136"/>
      <c r="BN794" s="136"/>
      <c r="BO794" s="136"/>
      <c r="BP794" s="136"/>
      <c r="BQ794" s="136"/>
      <c r="BR794" s="136"/>
      <c r="BS794" s="136"/>
      <c r="BT794" s="136"/>
      <c r="BU794" s="136"/>
      <c r="BV794" s="136"/>
      <c r="BW794" s="136"/>
      <c r="BX794" s="136"/>
      <c r="BY794" s="136"/>
      <c r="BZ794" s="136"/>
      <c r="CA794" s="136"/>
      <c r="CB794" s="136"/>
      <c r="CC794" s="136"/>
      <c r="CD794" s="136"/>
      <c r="CE794" s="136"/>
      <c r="CF794" s="211"/>
      <c r="CG794" s="136"/>
      <c r="CH794" s="136"/>
      <c r="CI794" s="136"/>
      <c r="CJ794" s="136"/>
      <c r="CK794" s="136"/>
      <c r="CL794" s="136"/>
      <c r="CM794" s="136"/>
      <c r="CN794" s="136"/>
      <c r="CO794" s="136"/>
      <c r="CP794" s="136"/>
      <c r="CQ794" s="136"/>
      <c r="CR794" s="136"/>
      <c r="CS794" s="136"/>
      <c r="CT794" s="136"/>
      <c r="CU794" s="136"/>
      <c r="CV794" s="136"/>
      <c r="CW794" s="136"/>
      <c r="CX794" s="136"/>
      <c r="CY794" s="136"/>
      <c r="CZ794" s="136"/>
      <c r="DA794" s="136"/>
      <c r="DB794" s="136"/>
      <c r="DC794" s="211"/>
      <c r="DD794" s="136"/>
      <c r="DE794" s="136"/>
      <c r="DF794" s="136"/>
      <c r="DG794" s="136"/>
      <c r="DH794" s="136"/>
      <c r="DI794" s="136"/>
      <c r="DJ794" s="136"/>
      <c r="DK794" s="136"/>
      <c r="DL794" s="136"/>
      <c r="DM794" s="136"/>
      <c r="DN794" s="136"/>
      <c r="DO794" s="136"/>
      <c r="DP794" s="136"/>
      <c r="DQ794" s="136"/>
      <c r="DR794" s="136"/>
      <c r="DS794" s="136"/>
      <c r="DT794" s="136"/>
      <c r="DU794" s="136"/>
      <c r="DV794" s="136"/>
      <c r="DW794" s="136"/>
      <c r="DX794" s="136"/>
    </row>
    <row r="795" spans="1:128" ht="12.75" customHeight="1">
      <c r="A795" s="136"/>
      <c r="B795" s="136"/>
      <c r="C795" s="136"/>
      <c r="D795" s="136"/>
      <c r="E795" s="136"/>
      <c r="F795" s="136"/>
      <c r="G795" s="136"/>
      <c r="H795" s="136"/>
      <c r="I795" s="136"/>
      <c r="J795" s="136"/>
      <c r="K795" s="136"/>
      <c r="L795" s="136"/>
      <c r="M795" s="136"/>
      <c r="N795" s="136"/>
      <c r="O795" s="136"/>
      <c r="P795" s="136"/>
      <c r="Q795" s="136"/>
      <c r="R795" s="136"/>
      <c r="S795" s="136"/>
      <c r="T795" s="136"/>
      <c r="U795" s="136"/>
      <c r="V795" s="136"/>
      <c r="W795" s="136"/>
      <c r="X795" s="136"/>
      <c r="Y795" s="136"/>
      <c r="Z795" s="136"/>
      <c r="AA795" s="136"/>
      <c r="AB795" s="136"/>
      <c r="AC795" s="136"/>
      <c r="AD795" s="136"/>
      <c r="AE795" s="136"/>
      <c r="AF795" s="136"/>
      <c r="AG795" s="136"/>
      <c r="AH795" s="136"/>
      <c r="AI795" s="136"/>
      <c r="AJ795" s="136"/>
      <c r="AK795" s="136"/>
      <c r="AL795" s="136"/>
      <c r="AM795" s="136"/>
      <c r="AN795" s="136"/>
      <c r="AO795" s="136"/>
      <c r="AP795" s="136"/>
      <c r="AQ795" s="136"/>
      <c r="AR795" s="211"/>
      <c r="AS795" s="136"/>
      <c r="AT795" s="136"/>
      <c r="AU795" s="136"/>
      <c r="AV795" s="136"/>
      <c r="AW795" s="136"/>
      <c r="AX795" s="136"/>
      <c r="AY795" s="136"/>
      <c r="AZ795" s="136"/>
      <c r="BA795" s="136"/>
      <c r="BB795" s="136"/>
      <c r="BC795" s="136"/>
      <c r="BD795" s="136"/>
      <c r="BE795" s="136"/>
      <c r="BF795" s="136"/>
      <c r="BG795" s="136"/>
      <c r="BH795" s="136"/>
      <c r="BI795" s="136"/>
      <c r="BJ795" s="136"/>
      <c r="BK795" s="136"/>
      <c r="BL795" s="136"/>
      <c r="BM795" s="136"/>
      <c r="BN795" s="136"/>
      <c r="BO795" s="136"/>
      <c r="BP795" s="136"/>
      <c r="BQ795" s="136"/>
      <c r="BR795" s="136"/>
      <c r="BS795" s="136"/>
      <c r="BT795" s="136"/>
      <c r="BU795" s="136"/>
      <c r="BV795" s="136"/>
      <c r="BW795" s="136"/>
      <c r="BX795" s="136"/>
      <c r="BY795" s="136"/>
      <c r="BZ795" s="136"/>
      <c r="CA795" s="136"/>
      <c r="CB795" s="136"/>
      <c r="CC795" s="136"/>
      <c r="CD795" s="136"/>
      <c r="CE795" s="136"/>
      <c r="CF795" s="211"/>
      <c r="CG795" s="136"/>
      <c r="CH795" s="136"/>
      <c r="CI795" s="136"/>
      <c r="CJ795" s="136"/>
      <c r="CK795" s="136"/>
      <c r="CL795" s="136"/>
      <c r="CM795" s="136"/>
      <c r="CN795" s="136"/>
      <c r="CO795" s="136"/>
      <c r="CP795" s="136"/>
      <c r="CQ795" s="136"/>
      <c r="CR795" s="136"/>
      <c r="CS795" s="136"/>
      <c r="CT795" s="136"/>
      <c r="CU795" s="136"/>
      <c r="CV795" s="136"/>
      <c r="CW795" s="136"/>
      <c r="CX795" s="136"/>
      <c r="CY795" s="136"/>
      <c r="CZ795" s="136"/>
      <c r="DA795" s="136"/>
      <c r="DB795" s="136"/>
      <c r="DC795" s="211"/>
      <c r="DD795" s="136"/>
      <c r="DE795" s="136"/>
      <c r="DF795" s="136"/>
      <c r="DG795" s="136"/>
      <c r="DH795" s="136"/>
      <c r="DI795" s="136"/>
      <c r="DJ795" s="136"/>
      <c r="DK795" s="136"/>
      <c r="DL795" s="136"/>
      <c r="DM795" s="136"/>
      <c r="DN795" s="136"/>
      <c r="DO795" s="136"/>
      <c r="DP795" s="136"/>
      <c r="DQ795" s="136"/>
      <c r="DR795" s="136"/>
      <c r="DS795" s="136"/>
      <c r="DT795" s="136"/>
      <c r="DU795" s="136"/>
      <c r="DV795" s="136"/>
      <c r="DW795" s="136"/>
      <c r="DX795" s="136"/>
    </row>
    <row r="796" spans="1:128" ht="12.75" customHeight="1">
      <c r="A796" s="136"/>
      <c r="B796" s="136"/>
      <c r="C796" s="136"/>
      <c r="D796" s="136"/>
      <c r="E796" s="136"/>
      <c r="F796" s="136"/>
      <c r="G796" s="136"/>
      <c r="H796" s="136"/>
      <c r="I796" s="136"/>
      <c r="J796" s="136"/>
      <c r="K796" s="136"/>
      <c r="L796" s="136"/>
      <c r="M796" s="136"/>
      <c r="N796" s="136"/>
      <c r="O796" s="136"/>
      <c r="P796" s="136"/>
      <c r="Q796" s="136"/>
      <c r="R796" s="136"/>
      <c r="S796" s="136"/>
      <c r="T796" s="136"/>
      <c r="U796" s="136"/>
      <c r="V796" s="136"/>
      <c r="W796" s="136"/>
      <c r="X796" s="136"/>
      <c r="Y796" s="136"/>
      <c r="Z796" s="136"/>
      <c r="AA796" s="136"/>
      <c r="AB796" s="136"/>
      <c r="AC796" s="136"/>
      <c r="AD796" s="136"/>
      <c r="AE796" s="136"/>
      <c r="AF796" s="136"/>
      <c r="AG796" s="136"/>
      <c r="AH796" s="136"/>
      <c r="AI796" s="136"/>
      <c r="AJ796" s="136"/>
      <c r="AK796" s="136"/>
      <c r="AL796" s="136"/>
      <c r="AM796" s="136"/>
      <c r="AN796" s="136"/>
      <c r="AO796" s="136"/>
      <c r="AP796" s="136"/>
      <c r="AQ796" s="136"/>
      <c r="AR796" s="211"/>
      <c r="AS796" s="136"/>
      <c r="AT796" s="136"/>
      <c r="AU796" s="136"/>
      <c r="AV796" s="136"/>
      <c r="AW796" s="136"/>
      <c r="AX796" s="136"/>
      <c r="AY796" s="136"/>
      <c r="AZ796" s="136"/>
      <c r="BA796" s="136"/>
      <c r="BB796" s="136"/>
      <c r="BC796" s="136"/>
      <c r="BD796" s="136"/>
      <c r="BE796" s="136"/>
      <c r="BF796" s="136"/>
      <c r="BG796" s="136"/>
      <c r="BH796" s="136"/>
      <c r="BI796" s="136"/>
      <c r="BJ796" s="136"/>
      <c r="BK796" s="136"/>
      <c r="BL796" s="136"/>
      <c r="BM796" s="136"/>
      <c r="BN796" s="136"/>
      <c r="BO796" s="136"/>
      <c r="BP796" s="136"/>
      <c r="BQ796" s="136"/>
      <c r="BR796" s="136"/>
      <c r="BS796" s="136"/>
      <c r="BT796" s="136"/>
      <c r="BU796" s="136"/>
      <c r="BV796" s="136"/>
      <c r="BW796" s="136"/>
      <c r="BX796" s="136"/>
      <c r="BY796" s="136"/>
      <c r="BZ796" s="136"/>
      <c r="CA796" s="136"/>
      <c r="CB796" s="136"/>
      <c r="CC796" s="136"/>
      <c r="CD796" s="136"/>
      <c r="CE796" s="136"/>
      <c r="CF796" s="211"/>
      <c r="CG796" s="136"/>
      <c r="CH796" s="136"/>
      <c r="CI796" s="136"/>
      <c r="CJ796" s="136"/>
      <c r="CK796" s="136"/>
      <c r="CL796" s="136"/>
      <c r="CM796" s="136"/>
      <c r="CN796" s="136"/>
      <c r="CO796" s="136"/>
      <c r="CP796" s="136"/>
      <c r="CQ796" s="136"/>
      <c r="CR796" s="136"/>
      <c r="CS796" s="136"/>
      <c r="CT796" s="136"/>
      <c r="CU796" s="136"/>
      <c r="CV796" s="136"/>
      <c r="CW796" s="136"/>
      <c r="CX796" s="136"/>
      <c r="CY796" s="136"/>
      <c r="CZ796" s="136"/>
      <c r="DA796" s="136"/>
      <c r="DB796" s="136"/>
      <c r="DC796" s="211"/>
      <c r="DD796" s="136"/>
      <c r="DE796" s="136"/>
      <c r="DF796" s="136"/>
      <c r="DG796" s="136"/>
      <c r="DH796" s="136"/>
      <c r="DI796" s="136"/>
      <c r="DJ796" s="136"/>
      <c r="DK796" s="136"/>
      <c r="DL796" s="136"/>
      <c r="DM796" s="136"/>
      <c r="DN796" s="136"/>
      <c r="DO796" s="136"/>
      <c r="DP796" s="136"/>
      <c r="DQ796" s="136"/>
      <c r="DR796" s="136"/>
      <c r="DS796" s="136"/>
      <c r="DT796" s="136"/>
      <c r="DU796" s="136"/>
      <c r="DV796" s="136"/>
      <c r="DW796" s="136"/>
      <c r="DX796" s="136"/>
    </row>
    <row r="797" spans="1:128" ht="12.75" customHeight="1">
      <c r="A797" s="136"/>
      <c r="B797" s="136"/>
      <c r="C797" s="136"/>
      <c r="D797" s="136"/>
      <c r="E797" s="136"/>
      <c r="F797" s="136"/>
      <c r="G797" s="136"/>
      <c r="H797" s="136"/>
      <c r="I797" s="136"/>
      <c r="J797" s="136"/>
      <c r="K797" s="136"/>
      <c r="L797" s="136"/>
      <c r="M797" s="136"/>
      <c r="N797" s="136"/>
      <c r="O797" s="136"/>
      <c r="P797" s="136"/>
      <c r="Q797" s="136"/>
      <c r="R797" s="136"/>
      <c r="S797" s="136"/>
      <c r="T797" s="136"/>
      <c r="U797" s="136"/>
      <c r="V797" s="136"/>
      <c r="W797" s="136"/>
      <c r="X797" s="136"/>
      <c r="Y797" s="136"/>
      <c r="Z797" s="136"/>
      <c r="AA797" s="136"/>
      <c r="AB797" s="136"/>
      <c r="AC797" s="136"/>
      <c r="AD797" s="136"/>
      <c r="AE797" s="136"/>
      <c r="AF797" s="136"/>
      <c r="AG797" s="136"/>
      <c r="AH797" s="136"/>
      <c r="AI797" s="136"/>
      <c r="AJ797" s="136"/>
      <c r="AK797" s="136"/>
      <c r="AL797" s="136"/>
      <c r="AM797" s="136"/>
      <c r="AN797" s="136"/>
      <c r="AO797" s="136"/>
      <c r="AP797" s="136"/>
      <c r="AQ797" s="136"/>
      <c r="AR797" s="211"/>
      <c r="AS797" s="136"/>
      <c r="AT797" s="136"/>
      <c r="AU797" s="136"/>
      <c r="AV797" s="136"/>
      <c r="AW797" s="136"/>
      <c r="AX797" s="136"/>
      <c r="AY797" s="136"/>
      <c r="AZ797" s="136"/>
      <c r="BA797" s="136"/>
      <c r="BB797" s="136"/>
      <c r="BC797" s="136"/>
      <c r="BD797" s="136"/>
      <c r="BE797" s="136"/>
      <c r="BF797" s="136"/>
      <c r="BG797" s="136"/>
      <c r="BH797" s="136"/>
      <c r="BI797" s="136"/>
      <c r="BJ797" s="136"/>
      <c r="BK797" s="136"/>
      <c r="BL797" s="136"/>
      <c r="BM797" s="136"/>
      <c r="BN797" s="136"/>
      <c r="BO797" s="136"/>
      <c r="BP797" s="136"/>
      <c r="BQ797" s="136"/>
      <c r="BR797" s="136"/>
      <c r="BS797" s="136"/>
      <c r="BT797" s="136"/>
      <c r="BU797" s="136"/>
      <c r="BV797" s="136"/>
      <c r="BW797" s="136"/>
      <c r="BX797" s="136"/>
      <c r="BY797" s="136"/>
      <c r="BZ797" s="136"/>
      <c r="CA797" s="136"/>
      <c r="CB797" s="136"/>
      <c r="CC797" s="136"/>
      <c r="CD797" s="136"/>
      <c r="CE797" s="136"/>
      <c r="CF797" s="211"/>
      <c r="CG797" s="136"/>
      <c r="CH797" s="136"/>
      <c r="CI797" s="136"/>
      <c r="CJ797" s="136"/>
      <c r="CK797" s="136"/>
      <c r="CL797" s="136"/>
      <c r="CM797" s="136"/>
      <c r="CN797" s="136"/>
      <c r="CO797" s="136"/>
      <c r="CP797" s="136"/>
      <c r="CQ797" s="136"/>
      <c r="CR797" s="136"/>
      <c r="CS797" s="136"/>
      <c r="CT797" s="136"/>
      <c r="CU797" s="136"/>
      <c r="CV797" s="136"/>
      <c r="CW797" s="136"/>
      <c r="CX797" s="136"/>
      <c r="CY797" s="136"/>
      <c r="CZ797" s="136"/>
      <c r="DA797" s="136"/>
      <c r="DB797" s="136"/>
      <c r="DC797" s="211"/>
      <c r="DD797" s="136"/>
      <c r="DE797" s="136"/>
      <c r="DF797" s="136"/>
      <c r="DG797" s="136"/>
      <c r="DH797" s="136"/>
      <c r="DI797" s="136"/>
      <c r="DJ797" s="136"/>
      <c r="DK797" s="136"/>
      <c r="DL797" s="136"/>
      <c r="DM797" s="136"/>
      <c r="DN797" s="136"/>
      <c r="DO797" s="136"/>
      <c r="DP797" s="136"/>
      <c r="DQ797" s="136"/>
      <c r="DR797" s="136"/>
      <c r="DS797" s="136"/>
      <c r="DT797" s="136"/>
      <c r="DU797" s="136"/>
      <c r="DV797" s="136"/>
      <c r="DW797" s="136"/>
      <c r="DX797" s="136"/>
    </row>
    <row r="798" spans="1:128" ht="12.75" customHeight="1">
      <c r="A798" s="136"/>
      <c r="B798" s="136"/>
      <c r="C798" s="136"/>
      <c r="D798" s="136"/>
      <c r="E798" s="136"/>
      <c r="F798" s="136"/>
      <c r="G798" s="136"/>
      <c r="H798" s="136"/>
      <c r="I798" s="136"/>
      <c r="J798" s="136"/>
      <c r="K798" s="136"/>
      <c r="L798" s="136"/>
      <c r="M798" s="136"/>
      <c r="N798" s="136"/>
      <c r="O798" s="136"/>
      <c r="P798" s="136"/>
      <c r="Q798" s="136"/>
      <c r="R798" s="136"/>
      <c r="S798" s="136"/>
      <c r="T798" s="136"/>
      <c r="U798" s="136"/>
      <c r="V798" s="136"/>
      <c r="W798" s="136"/>
      <c r="X798" s="136"/>
      <c r="Y798" s="136"/>
      <c r="Z798" s="136"/>
      <c r="AA798" s="136"/>
      <c r="AB798" s="136"/>
      <c r="AC798" s="136"/>
      <c r="AD798" s="136"/>
      <c r="AE798" s="136"/>
      <c r="AF798" s="136"/>
      <c r="AG798" s="136"/>
      <c r="AH798" s="136"/>
      <c r="AI798" s="136"/>
      <c r="AJ798" s="136"/>
      <c r="AK798" s="136"/>
      <c r="AL798" s="136"/>
      <c r="AM798" s="136"/>
      <c r="AN798" s="136"/>
      <c r="AO798" s="136"/>
      <c r="AP798" s="136"/>
      <c r="AQ798" s="136"/>
      <c r="AR798" s="211"/>
      <c r="AS798" s="136"/>
      <c r="AT798" s="136"/>
      <c r="AU798" s="136"/>
      <c r="AV798" s="136"/>
      <c r="AW798" s="136"/>
      <c r="AX798" s="136"/>
      <c r="AY798" s="136"/>
      <c r="AZ798" s="136"/>
      <c r="BA798" s="136"/>
      <c r="BB798" s="136"/>
      <c r="BC798" s="136"/>
      <c r="BD798" s="136"/>
      <c r="BE798" s="136"/>
      <c r="BF798" s="136"/>
      <c r="BG798" s="136"/>
      <c r="BH798" s="136"/>
      <c r="BI798" s="136"/>
      <c r="BJ798" s="136"/>
      <c r="BK798" s="136"/>
      <c r="BL798" s="136"/>
      <c r="BM798" s="136"/>
      <c r="BN798" s="136"/>
      <c r="BO798" s="136"/>
      <c r="BP798" s="136"/>
      <c r="BQ798" s="136"/>
      <c r="BR798" s="136"/>
      <c r="BS798" s="136"/>
      <c r="BT798" s="136"/>
      <c r="BU798" s="136"/>
      <c r="BV798" s="136"/>
      <c r="BW798" s="136"/>
      <c r="BX798" s="136"/>
      <c r="BY798" s="136"/>
      <c r="BZ798" s="136"/>
      <c r="CA798" s="136"/>
      <c r="CB798" s="136"/>
      <c r="CC798" s="136"/>
      <c r="CD798" s="136"/>
      <c r="CE798" s="136"/>
      <c r="CF798" s="211"/>
      <c r="CG798" s="136"/>
      <c r="CH798" s="136"/>
      <c r="CI798" s="136"/>
      <c r="CJ798" s="136"/>
      <c r="CK798" s="136"/>
      <c r="CL798" s="136"/>
      <c r="CM798" s="136"/>
      <c r="CN798" s="136"/>
      <c r="CO798" s="136"/>
      <c r="CP798" s="136"/>
      <c r="CQ798" s="136"/>
      <c r="CR798" s="136"/>
      <c r="CS798" s="136"/>
      <c r="CT798" s="136"/>
      <c r="CU798" s="136"/>
      <c r="CV798" s="136"/>
      <c r="CW798" s="136"/>
      <c r="CX798" s="136"/>
      <c r="CY798" s="136"/>
      <c r="CZ798" s="136"/>
      <c r="DA798" s="136"/>
      <c r="DB798" s="136"/>
      <c r="DC798" s="211"/>
      <c r="DD798" s="136"/>
      <c r="DE798" s="136"/>
      <c r="DF798" s="136"/>
      <c r="DG798" s="136"/>
      <c r="DH798" s="136"/>
      <c r="DI798" s="136"/>
      <c r="DJ798" s="136"/>
      <c r="DK798" s="136"/>
      <c r="DL798" s="136"/>
      <c r="DM798" s="136"/>
      <c r="DN798" s="136"/>
      <c r="DO798" s="136"/>
      <c r="DP798" s="136"/>
      <c r="DQ798" s="136"/>
      <c r="DR798" s="136"/>
      <c r="DS798" s="136"/>
      <c r="DT798" s="136"/>
      <c r="DU798" s="136"/>
      <c r="DV798" s="136"/>
      <c r="DW798" s="136"/>
      <c r="DX798" s="136"/>
    </row>
    <row r="799" spans="1:128" ht="12.75" customHeight="1">
      <c r="A799" s="136"/>
      <c r="B799" s="136"/>
      <c r="C799" s="136"/>
      <c r="D799" s="136"/>
      <c r="E799" s="136"/>
      <c r="F799" s="136"/>
      <c r="G799" s="136"/>
      <c r="H799" s="136"/>
      <c r="I799" s="136"/>
      <c r="J799" s="136"/>
      <c r="K799" s="136"/>
      <c r="L799" s="136"/>
      <c r="M799" s="136"/>
      <c r="N799" s="136"/>
      <c r="O799" s="136"/>
      <c r="P799" s="136"/>
      <c r="Q799" s="136"/>
      <c r="R799" s="136"/>
      <c r="S799" s="136"/>
      <c r="T799" s="136"/>
      <c r="U799" s="136"/>
      <c r="V799" s="136"/>
      <c r="W799" s="136"/>
      <c r="X799" s="136"/>
      <c r="Y799" s="136"/>
      <c r="Z799" s="136"/>
      <c r="AA799" s="136"/>
      <c r="AB799" s="136"/>
      <c r="AC799" s="136"/>
      <c r="AD799" s="136"/>
      <c r="AE799" s="136"/>
      <c r="AF799" s="136"/>
      <c r="AG799" s="136"/>
      <c r="AH799" s="136"/>
      <c r="AI799" s="136"/>
      <c r="AJ799" s="136"/>
      <c r="AK799" s="136"/>
      <c r="AL799" s="136"/>
      <c r="AM799" s="136"/>
      <c r="AN799" s="136"/>
      <c r="AO799" s="136"/>
      <c r="AP799" s="136"/>
      <c r="AQ799" s="136"/>
      <c r="AR799" s="211"/>
      <c r="AS799" s="136"/>
      <c r="AT799" s="136"/>
      <c r="AU799" s="136"/>
      <c r="AV799" s="136"/>
      <c r="AW799" s="136"/>
      <c r="AX799" s="136"/>
      <c r="AY799" s="136"/>
      <c r="AZ799" s="136"/>
      <c r="BA799" s="136"/>
      <c r="BB799" s="136"/>
      <c r="BC799" s="136"/>
      <c r="BD799" s="136"/>
      <c r="BE799" s="136"/>
      <c r="BF799" s="136"/>
      <c r="BG799" s="136"/>
      <c r="BH799" s="136"/>
      <c r="BI799" s="136"/>
      <c r="BJ799" s="136"/>
      <c r="BK799" s="136"/>
      <c r="BL799" s="136"/>
      <c r="BM799" s="136"/>
      <c r="BN799" s="136"/>
      <c r="BO799" s="136"/>
      <c r="BP799" s="136"/>
      <c r="BQ799" s="136"/>
      <c r="BR799" s="136"/>
      <c r="BS799" s="136"/>
      <c r="BT799" s="136"/>
      <c r="BU799" s="136"/>
      <c r="BV799" s="136"/>
      <c r="BW799" s="136"/>
      <c r="BX799" s="136"/>
      <c r="BY799" s="136"/>
      <c r="BZ799" s="136"/>
      <c r="CA799" s="136"/>
      <c r="CB799" s="136"/>
      <c r="CC799" s="136"/>
      <c r="CD799" s="136"/>
      <c r="CE799" s="136"/>
      <c r="CF799" s="211"/>
      <c r="CG799" s="136"/>
      <c r="CH799" s="136"/>
      <c r="CI799" s="136"/>
      <c r="CJ799" s="136"/>
      <c r="CK799" s="136"/>
      <c r="CL799" s="136"/>
      <c r="CM799" s="136"/>
      <c r="CN799" s="136"/>
      <c r="CO799" s="136"/>
      <c r="CP799" s="136"/>
      <c r="CQ799" s="136"/>
      <c r="CR799" s="136"/>
      <c r="CS799" s="136"/>
      <c r="CT799" s="136"/>
      <c r="CU799" s="136"/>
      <c r="CV799" s="136"/>
      <c r="CW799" s="136"/>
      <c r="CX799" s="136"/>
      <c r="CY799" s="136"/>
      <c r="CZ799" s="136"/>
      <c r="DA799" s="136"/>
      <c r="DB799" s="136"/>
      <c r="DC799" s="211"/>
      <c r="DD799" s="136"/>
      <c r="DE799" s="136"/>
      <c r="DF799" s="136"/>
      <c r="DG799" s="136"/>
      <c r="DH799" s="136"/>
      <c r="DI799" s="136"/>
      <c r="DJ799" s="136"/>
      <c r="DK799" s="136"/>
      <c r="DL799" s="136"/>
      <c r="DM799" s="136"/>
      <c r="DN799" s="136"/>
      <c r="DO799" s="136"/>
      <c r="DP799" s="136"/>
      <c r="DQ799" s="136"/>
      <c r="DR799" s="136"/>
      <c r="DS799" s="136"/>
      <c r="DT799" s="136"/>
      <c r="DU799" s="136"/>
      <c r="DV799" s="136"/>
      <c r="DW799" s="136"/>
      <c r="DX799" s="136"/>
    </row>
    <row r="800" spans="1:128" ht="12.75" customHeight="1">
      <c r="A800" s="136"/>
      <c r="B800" s="136"/>
      <c r="C800" s="136"/>
      <c r="D800" s="136"/>
      <c r="E800" s="136"/>
      <c r="F800" s="136"/>
      <c r="G800" s="136"/>
      <c r="H800" s="136"/>
      <c r="I800" s="136"/>
      <c r="J800" s="136"/>
      <c r="K800" s="136"/>
      <c r="L800" s="136"/>
      <c r="M800" s="136"/>
      <c r="N800" s="136"/>
      <c r="O800" s="136"/>
      <c r="P800" s="136"/>
      <c r="Q800" s="136"/>
      <c r="R800" s="136"/>
      <c r="S800" s="136"/>
      <c r="T800" s="136"/>
      <c r="U800" s="136"/>
      <c r="V800" s="136"/>
      <c r="W800" s="136"/>
      <c r="X800" s="136"/>
      <c r="Y800" s="136"/>
      <c r="Z800" s="136"/>
      <c r="AA800" s="136"/>
      <c r="AB800" s="136"/>
      <c r="AC800" s="136"/>
      <c r="AD800" s="136"/>
      <c r="AE800" s="136"/>
      <c r="AF800" s="136"/>
      <c r="AG800" s="136"/>
      <c r="AH800" s="136"/>
      <c r="AI800" s="136"/>
      <c r="AJ800" s="136"/>
      <c r="AK800" s="136"/>
      <c r="AL800" s="136"/>
      <c r="AM800" s="136"/>
      <c r="AN800" s="136"/>
      <c r="AO800" s="136"/>
      <c r="AP800" s="136"/>
      <c r="AQ800" s="136"/>
      <c r="AR800" s="211"/>
      <c r="AS800" s="136"/>
      <c r="AT800" s="136"/>
      <c r="AU800" s="136"/>
      <c r="AV800" s="136"/>
      <c r="AW800" s="136"/>
      <c r="AX800" s="136"/>
      <c r="AY800" s="136"/>
      <c r="AZ800" s="136"/>
      <c r="BA800" s="136"/>
      <c r="BB800" s="136"/>
      <c r="BC800" s="136"/>
      <c r="BD800" s="136"/>
      <c r="BE800" s="136"/>
      <c r="BF800" s="136"/>
      <c r="BG800" s="136"/>
      <c r="BH800" s="136"/>
      <c r="BI800" s="136"/>
      <c r="BJ800" s="136"/>
      <c r="BK800" s="136"/>
      <c r="BL800" s="136"/>
      <c r="BM800" s="136"/>
      <c r="BN800" s="136"/>
      <c r="BO800" s="136"/>
      <c r="BP800" s="136"/>
      <c r="BQ800" s="136"/>
      <c r="BR800" s="136"/>
      <c r="BS800" s="136"/>
      <c r="BT800" s="136"/>
      <c r="BU800" s="136"/>
      <c r="BV800" s="136"/>
      <c r="BW800" s="136"/>
      <c r="BX800" s="136"/>
      <c r="BY800" s="136"/>
      <c r="BZ800" s="136"/>
      <c r="CA800" s="136"/>
      <c r="CB800" s="136"/>
      <c r="CC800" s="136"/>
      <c r="CD800" s="136"/>
      <c r="CE800" s="136"/>
      <c r="CF800" s="211"/>
      <c r="CG800" s="136"/>
      <c r="CH800" s="136"/>
      <c r="CI800" s="136"/>
      <c r="CJ800" s="136"/>
      <c r="CK800" s="136"/>
      <c r="CL800" s="136"/>
      <c r="CM800" s="136"/>
      <c r="CN800" s="136"/>
      <c r="CO800" s="136"/>
      <c r="CP800" s="136"/>
      <c r="CQ800" s="136"/>
      <c r="CR800" s="136"/>
      <c r="CS800" s="136"/>
      <c r="CT800" s="136"/>
      <c r="CU800" s="136"/>
      <c r="CV800" s="136"/>
      <c r="CW800" s="136"/>
      <c r="CX800" s="136"/>
      <c r="CY800" s="136"/>
      <c r="CZ800" s="136"/>
      <c r="DA800" s="136"/>
      <c r="DB800" s="136"/>
      <c r="DC800" s="211"/>
      <c r="DD800" s="136"/>
      <c r="DE800" s="136"/>
      <c r="DF800" s="136"/>
      <c r="DG800" s="136"/>
      <c r="DH800" s="136"/>
      <c r="DI800" s="136"/>
      <c r="DJ800" s="136"/>
      <c r="DK800" s="136"/>
      <c r="DL800" s="136"/>
      <c r="DM800" s="136"/>
      <c r="DN800" s="136"/>
      <c r="DO800" s="136"/>
      <c r="DP800" s="136"/>
      <c r="DQ800" s="136"/>
      <c r="DR800" s="136"/>
      <c r="DS800" s="136"/>
      <c r="DT800" s="136"/>
      <c r="DU800" s="136"/>
      <c r="DV800" s="136"/>
      <c r="DW800" s="136"/>
      <c r="DX800" s="136"/>
    </row>
    <row r="801" spans="1:128" ht="12.75" customHeight="1">
      <c r="A801" s="136"/>
      <c r="B801" s="136"/>
      <c r="C801" s="136"/>
      <c r="D801" s="136"/>
      <c r="E801" s="136"/>
      <c r="F801" s="136"/>
      <c r="G801" s="136"/>
      <c r="H801" s="136"/>
      <c r="I801" s="136"/>
      <c r="J801" s="136"/>
      <c r="K801" s="136"/>
      <c r="L801" s="136"/>
      <c r="M801" s="136"/>
      <c r="N801" s="136"/>
      <c r="O801" s="136"/>
      <c r="P801" s="136"/>
      <c r="Q801" s="136"/>
      <c r="R801" s="136"/>
      <c r="S801" s="136"/>
      <c r="T801" s="136"/>
      <c r="U801" s="136"/>
      <c r="V801" s="136"/>
      <c r="W801" s="136"/>
      <c r="X801" s="136"/>
      <c r="Y801" s="136"/>
      <c r="Z801" s="136"/>
      <c r="AA801" s="136"/>
      <c r="AB801" s="136"/>
      <c r="AC801" s="136"/>
      <c r="AD801" s="136"/>
      <c r="AE801" s="136"/>
      <c r="AF801" s="136"/>
      <c r="AG801" s="136"/>
      <c r="AH801" s="136"/>
      <c r="AI801" s="136"/>
      <c r="AJ801" s="136"/>
      <c r="AK801" s="136"/>
      <c r="AL801" s="136"/>
      <c r="AM801" s="136"/>
      <c r="AN801" s="136"/>
      <c r="AO801" s="136"/>
      <c r="AP801" s="136"/>
      <c r="AQ801" s="136"/>
      <c r="AR801" s="211"/>
      <c r="AS801" s="136"/>
      <c r="AT801" s="136"/>
      <c r="AU801" s="136"/>
      <c r="AV801" s="136"/>
      <c r="AW801" s="136"/>
      <c r="AX801" s="136"/>
      <c r="AY801" s="136"/>
      <c r="AZ801" s="136"/>
      <c r="BA801" s="136"/>
      <c r="BB801" s="136"/>
      <c r="BC801" s="136"/>
      <c r="BD801" s="136"/>
      <c r="BE801" s="136"/>
      <c r="BF801" s="136"/>
      <c r="BG801" s="136"/>
      <c r="BH801" s="136"/>
      <c r="BI801" s="136"/>
      <c r="BJ801" s="136"/>
      <c r="BK801" s="136"/>
      <c r="BL801" s="136"/>
      <c r="BM801" s="136"/>
      <c r="BN801" s="136"/>
      <c r="BO801" s="136"/>
      <c r="BP801" s="136"/>
      <c r="BQ801" s="136"/>
      <c r="BR801" s="136"/>
      <c r="BS801" s="136"/>
      <c r="BT801" s="136"/>
      <c r="BU801" s="136"/>
      <c r="BV801" s="136"/>
      <c r="BW801" s="136"/>
      <c r="BX801" s="136"/>
      <c r="BY801" s="136"/>
      <c r="BZ801" s="136"/>
      <c r="CA801" s="136"/>
      <c r="CB801" s="136"/>
      <c r="CC801" s="136"/>
      <c r="CD801" s="136"/>
      <c r="CE801" s="136"/>
      <c r="CF801" s="211"/>
      <c r="CG801" s="136"/>
      <c r="CH801" s="136"/>
      <c r="CI801" s="136"/>
      <c r="CJ801" s="136"/>
      <c r="CK801" s="136"/>
      <c r="CL801" s="136"/>
      <c r="CM801" s="136"/>
      <c r="CN801" s="136"/>
      <c r="CO801" s="136"/>
      <c r="CP801" s="136"/>
      <c r="CQ801" s="136"/>
      <c r="CR801" s="136"/>
      <c r="CS801" s="136"/>
      <c r="CT801" s="136"/>
      <c r="CU801" s="136"/>
      <c r="CV801" s="136"/>
      <c r="CW801" s="136"/>
      <c r="CX801" s="136"/>
      <c r="CY801" s="136"/>
      <c r="CZ801" s="136"/>
      <c r="DA801" s="136"/>
      <c r="DB801" s="136"/>
      <c r="DC801" s="211"/>
      <c r="DD801" s="136"/>
      <c r="DE801" s="136"/>
      <c r="DF801" s="136"/>
      <c r="DG801" s="136"/>
      <c r="DH801" s="136"/>
      <c r="DI801" s="136"/>
      <c r="DJ801" s="136"/>
      <c r="DK801" s="136"/>
      <c r="DL801" s="136"/>
      <c r="DM801" s="136"/>
      <c r="DN801" s="136"/>
      <c r="DO801" s="136"/>
      <c r="DP801" s="136"/>
      <c r="DQ801" s="136"/>
      <c r="DR801" s="136"/>
      <c r="DS801" s="136"/>
      <c r="DT801" s="136"/>
      <c r="DU801" s="136"/>
      <c r="DV801" s="136"/>
      <c r="DW801" s="136"/>
      <c r="DX801" s="136"/>
    </row>
    <row r="802" spans="1:128" ht="12.75" customHeight="1">
      <c r="A802" s="136"/>
      <c r="B802" s="136"/>
      <c r="C802" s="136"/>
      <c r="D802" s="136"/>
      <c r="E802" s="136"/>
      <c r="F802" s="136"/>
      <c r="G802" s="136"/>
      <c r="H802" s="136"/>
      <c r="I802" s="136"/>
      <c r="J802" s="136"/>
      <c r="K802" s="136"/>
      <c r="L802" s="136"/>
      <c r="M802" s="136"/>
      <c r="N802" s="136"/>
      <c r="O802" s="136"/>
      <c r="P802" s="136"/>
      <c r="Q802" s="136"/>
      <c r="R802" s="136"/>
      <c r="S802" s="136"/>
      <c r="T802" s="136"/>
      <c r="U802" s="136"/>
      <c r="V802" s="136"/>
      <c r="W802" s="136"/>
      <c r="X802" s="136"/>
      <c r="Y802" s="136"/>
      <c r="Z802" s="136"/>
      <c r="AA802" s="136"/>
      <c r="AB802" s="136"/>
      <c r="AC802" s="136"/>
      <c r="AD802" s="136"/>
      <c r="AE802" s="136"/>
      <c r="AF802" s="136"/>
      <c r="AG802" s="136"/>
      <c r="AH802" s="136"/>
      <c r="AI802" s="136"/>
      <c r="AJ802" s="136"/>
      <c r="AK802" s="136"/>
      <c r="AL802" s="136"/>
      <c r="AM802" s="136"/>
      <c r="AN802" s="136"/>
      <c r="AO802" s="136"/>
      <c r="AP802" s="136"/>
      <c r="AQ802" s="136"/>
      <c r="AR802" s="211"/>
      <c r="AS802" s="136"/>
      <c r="AT802" s="136"/>
      <c r="AU802" s="136"/>
      <c r="AV802" s="136"/>
      <c r="AW802" s="136"/>
      <c r="AX802" s="136"/>
      <c r="AY802" s="136"/>
      <c r="AZ802" s="136"/>
      <c r="BA802" s="136"/>
      <c r="BB802" s="136"/>
      <c r="BC802" s="136"/>
      <c r="BD802" s="136"/>
      <c r="BE802" s="136"/>
      <c r="BF802" s="136"/>
      <c r="BG802" s="136"/>
      <c r="BH802" s="136"/>
      <c r="BI802" s="136"/>
      <c r="BJ802" s="136"/>
      <c r="BK802" s="136"/>
      <c r="BL802" s="136"/>
      <c r="BM802" s="136"/>
      <c r="BN802" s="136"/>
      <c r="BO802" s="136"/>
      <c r="BP802" s="136"/>
      <c r="BQ802" s="136"/>
      <c r="BR802" s="136"/>
      <c r="BS802" s="136"/>
      <c r="BT802" s="136"/>
      <c r="BU802" s="136"/>
      <c r="BV802" s="136"/>
      <c r="BW802" s="136"/>
      <c r="BX802" s="136"/>
      <c r="BY802" s="136"/>
      <c r="BZ802" s="136"/>
      <c r="CA802" s="136"/>
      <c r="CB802" s="136"/>
      <c r="CC802" s="136"/>
      <c r="CD802" s="136"/>
      <c r="CE802" s="136"/>
      <c r="CF802" s="211"/>
      <c r="CG802" s="136"/>
      <c r="CH802" s="136"/>
      <c r="CI802" s="136"/>
      <c r="CJ802" s="136"/>
      <c r="CK802" s="136"/>
      <c r="CL802" s="136"/>
      <c r="CM802" s="136"/>
      <c r="CN802" s="136"/>
      <c r="CO802" s="136"/>
      <c r="CP802" s="136"/>
      <c r="CQ802" s="136"/>
      <c r="CR802" s="136"/>
      <c r="CS802" s="136"/>
      <c r="CT802" s="136"/>
      <c r="CU802" s="136"/>
      <c r="CV802" s="136"/>
      <c r="CW802" s="136"/>
      <c r="CX802" s="136"/>
      <c r="CY802" s="136"/>
      <c r="CZ802" s="136"/>
      <c r="DA802" s="136"/>
      <c r="DB802" s="136"/>
      <c r="DC802" s="211"/>
      <c r="DD802" s="136"/>
      <c r="DE802" s="136"/>
      <c r="DF802" s="136"/>
      <c r="DG802" s="136"/>
      <c r="DH802" s="136"/>
      <c r="DI802" s="136"/>
      <c r="DJ802" s="136"/>
      <c r="DK802" s="136"/>
      <c r="DL802" s="136"/>
      <c r="DM802" s="136"/>
      <c r="DN802" s="136"/>
      <c r="DO802" s="136"/>
      <c r="DP802" s="136"/>
      <c r="DQ802" s="136"/>
      <c r="DR802" s="136"/>
      <c r="DS802" s="136"/>
      <c r="DT802" s="136"/>
      <c r="DU802" s="136"/>
      <c r="DV802" s="136"/>
      <c r="DW802" s="136"/>
      <c r="DX802" s="136"/>
    </row>
    <row r="803" spans="1:128" ht="12.75" customHeight="1">
      <c r="A803" s="136"/>
      <c r="B803" s="136"/>
      <c r="C803" s="136"/>
      <c r="D803" s="136"/>
      <c r="E803" s="136"/>
      <c r="F803" s="136"/>
      <c r="G803" s="136"/>
      <c r="H803" s="136"/>
      <c r="I803" s="136"/>
      <c r="J803" s="136"/>
      <c r="K803" s="136"/>
      <c r="L803" s="136"/>
      <c r="M803" s="136"/>
      <c r="N803" s="136"/>
      <c r="O803" s="136"/>
      <c r="P803" s="136"/>
      <c r="Q803" s="136"/>
      <c r="R803" s="136"/>
      <c r="S803" s="136"/>
      <c r="T803" s="136"/>
      <c r="U803" s="136"/>
      <c r="V803" s="136"/>
      <c r="W803" s="136"/>
      <c r="X803" s="136"/>
      <c r="Y803" s="136"/>
      <c r="Z803" s="136"/>
      <c r="AA803" s="136"/>
      <c r="AB803" s="136"/>
      <c r="AC803" s="136"/>
      <c r="AD803" s="136"/>
      <c r="AE803" s="136"/>
      <c r="AF803" s="136"/>
      <c r="AG803" s="136"/>
      <c r="AH803" s="136"/>
      <c r="AI803" s="136"/>
      <c r="AJ803" s="136"/>
      <c r="AK803" s="136"/>
      <c r="AL803" s="136"/>
      <c r="AM803" s="136"/>
      <c r="AN803" s="136"/>
      <c r="AO803" s="136"/>
      <c r="AP803" s="136"/>
      <c r="AQ803" s="136"/>
      <c r="AR803" s="211"/>
      <c r="AS803" s="136"/>
      <c r="AT803" s="136"/>
      <c r="AU803" s="136"/>
      <c r="AV803" s="136"/>
      <c r="AW803" s="136"/>
      <c r="AX803" s="136"/>
      <c r="AY803" s="136"/>
      <c r="AZ803" s="136"/>
      <c r="BA803" s="136"/>
      <c r="BB803" s="136"/>
      <c r="BC803" s="136"/>
      <c r="BD803" s="136"/>
      <c r="BE803" s="136"/>
      <c r="BF803" s="136"/>
      <c r="BG803" s="136"/>
      <c r="BH803" s="136"/>
      <c r="BI803" s="136"/>
      <c r="BJ803" s="136"/>
      <c r="BK803" s="136"/>
      <c r="BL803" s="136"/>
      <c r="BM803" s="136"/>
      <c r="BN803" s="136"/>
      <c r="BO803" s="136"/>
      <c r="BP803" s="136"/>
      <c r="BQ803" s="136"/>
      <c r="BR803" s="136"/>
      <c r="BS803" s="136"/>
      <c r="BT803" s="136"/>
      <c r="BU803" s="136"/>
      <c r="BV803" s="136"/>
      <c r="BW803" s="136"/>
      <c r="BX803" s="136"/>
      <c r="BY803" s="136"/>
      <c r="BZ803" s="136"/>
      <c r="CA803" s="136"/>
      <c r="CB803" s="136"/>
      <c r="CC803" s="136"/>
      <c r="CD803" s="136"/>
      <c r="CE803" s="136"/>
      <c r="CF803" s="211"/>
      <c r="CG803" s="136"/>
      <c r="CH803" s="136"/>
      <c r="CI803" s="136"/>
      <c r="CJ803" s="136"/>
      <c r="CK803" s="136"/>
      <c r="CL803" s="136"/>
      <c r="CM803" s="136"/>
      <c r="CN803" s="136"/>
      <c r="CO803" s="136"/>
      <c r="CP803" s="136"/>
      <c r="CQ803" s="136"/>
      <c r="CR803" s="136"/>
      <c r="CS803" s="136"/>
      <c r="CT803" s="136"/>
      <c r="CU803" s="136"/>
      <c r="CV803" s="136"/>
      <c r="CW803" s="136"/>
      <c r="CX803" s="136"/>
      <c r="CY803" s="136"/>
      <c r="CZ803" s="136"/>
      <c r="DA803" s="136"/>
      <c r="DB803" s="136"/>
      <c r="DC803" s="211"/>
      <c r="DD803" s="136"/>
      <c r="DE803" s="136"/>
      <c r="DF803" s="136"/>
      <c r="DG803" s="136"/>
      <c r="DH803" s="136"/>
      <c r="DI803" s="136"/>
      <c r="DJ803" s="136"/>
      <c r="DK803" s="136"/>
      <c r="DL803" s="136"/>
      <c r="DM803" s="136"/>
      <c r="DN803" s="136"/>
      <c r="DO803" s="136"/>
      <c r="DP803" s="136"/>
      <c r="DQ803" s="136"/>
      <c r="DR803" s="136"/>
      <c r="DS803" s="136"/>
      <c r="DT803" s="136"/>
      <c r="DU803" s="136"/>
      <c r="DV803" s="136"/>
      <c r="DW803" s="136"/>
      <c r="DX803" s="136"/>
    </row>
    <row r="804" spans="1:128" ht="12.75" customHeight="1">
      <c r="A804" s="136"/>
      <c r="B804" s="136"/>
      <c r="C804" s="136"/>
      <c r="D804" s="136"/>
      <c r="E804" s="136"/>
      <c r="F804" s="136"/>
      <c r="G804" s="136"/>
      <c r="H804" s="136"/>
      <c r="I804" s="136"/>
      <c r="J804" s="136"/>
      <c r="K804" s="136"/>
      <c r="L804" s="136"/>
      <c r="M804" s="136"/>
      <c r="N804" s="136"/>
      <c r="O804" s="136"/>
      <c r="P804" s="136"/>
      <c r="Q804" s="136"/>
      <c r="R804" s="136"/>
      <c r="S804" s="136"/>
      <c r="T804" s="136"/>
      <c r="U804" s="136"/>
      <c r="V804" s="136"/>
      <c r="W804" s="136"/>
      <c r="X804" s="136"/>
      <c r="Y804" s="136"/>
      <c r="Z804" s="136"/>
      <c r="AA804" s="136"/>
      <c r="AB804" s="136"/>
      <c r="AC804" s="136"/>
      <c r="AD804" s="136"/>
      <c r="AE804" s="136"/>
      <c r="AF804" s="136"/>
      <c r="AG804" s="136"/>
      <c r="AH804" s="136"/>
      <c r="AI804" s="136"/>
      <c r="AJ804" s="136"/>
      <c r="AK804" s="136"/>
      <c r="AL804" s="136"/>
      <c r="AM804" s="136"/>
      <c r="AN804" s="136"/>
      <c r="AO804" s="136"/>
      <c r="AP804" s="136"/>
      <c r="AQ804" s="136"/>
      <c r="AR804" s="211"/>
      <c r="AS804" s="136"/>
      <c r="AT804" s="136"/>
      <c r="AU804" s="136"/>
      <c r="AV804" s="136"/>
      <c r="AW804" s="136"/>
      <c r="AX804" s="136"/>
      <c r="AY804" s="136"/>
      <c r="AZ804" s="136"/>
      <c r="BA804" s="136"/>
      <c r="BB804" s="136"/>
      <c r="BC804" s="136"/>
      <c r="BD804" s="136"/>
      <c r="BE804" s="136"/>
      <c r="BF804" s="136"/>
      <c r="BG804" s="136"/>
      <c r="BH804" s="136"/>
      <c r="BI804" s="136"/>
      <c r="BJ804" s="136"/>
      <c r="BK804" s="136"/>
      <c r="BL804" s="136"/>
      <c r="BM804" s="136"/>
      <c r="BN804" s="136"/>
      <c r="BO804" s="136"/>
      <c r="BP804" s="136"/>
      <c r="BQ804" s="136"/>
      <c r="BR804" s="136"/>
      <c r="BS804" s="136"/>
      <c r="BT804" s="136"/>
      <c r="BU804" s="136"/>
      <c r="BV804" s="136"/>
      <c r="BW804" s="136"/>
      <c r="BX804" s="136"/>
      <c r="BY804" s="136"/>
      <c r="BZ804" s="136"/>
      <c r="CA804" s="136"/>
      <c r="CB804" s="136"/>
      <c r="CC804" s="136"/>
      <c r="CD804" s="136"/>
      <c r="CE804" s="136"/>
      <c r="CF804" s="211"/>
      <c r="CG804" s="136"/>
      <c r="CH804" s="136"/>
      <c r="CI804" s="136"/>
      <c r="CJ804" s="136"/>
      <c r="CK804" s="136"/>
      <c r="CL804" s="136"/>
      <c r="CM804" s="136"/>
      <c r="CN804" s="136"/>
      <c r="CO804" s="136"/>
      <c r="CP804" s="136"/>
      <c r="CQ804" s="136"/>
      <c r="CR804" s="136"/>
      <c r="CS804" s="136"/>
      <c r="CT804" s="136"/>
      <c r="CU804" s="136"/>
      <c r="CV804" s="136"/>
      <c r="CW804" s="136"/>
      <c r="CX804" s="136"/>
      <c r="CY804" s="136"/>
      <c r="CZ804" s="136"/>
      <c r="DA804" s="136"/>
      <c r="DB804" s="136"/>
      <c r="DC804" s="211"/>
      <c r="DD804" s="136"/>
      <c r="DE804" s="136"/>
      <c r="DF804" s="136"/>
      <c r="DG804" s="136"/>
      <c r="DH804" s="136"/>
      <c r="DI804" s="136"/>
      <c r="DJ804" s="136"/>
      <c r="DK804" s="136"/>
      <c r="DL804" s="136"/>
      <c r="DM804" s="136"/>
      <c r="DN804" s="136"/>
      <c r="DO804" s="136"/>
      <c r="DP804" s="136"/>
      <c r="DQ804" s="136"/>
      <c r="DR804" s="136"/>
      <c r="DS804" s="136"/>
      <c r="DT804" s="136"/>
      <c r="DU804" s="136"/>
      <c r="DV804" s="136"/>
      <c r="DW804" s="136"/>
      <c r="DX804" s="136"/>
    </row>
    <row r="805" spans="1:128" ht="12.75" customHeight="1">
      <c r="A805" s="136"/>
      <c r="B805" s="136"/>
      <c r="C805" s="136"/>
      <c r="D805" s="136"/>
      <c r="E805" s="136"/>
      <c r="F805" s="136"/>
      <c r="G805" s="136"/>
      <c r="H805" s="136"/>
      <c r="I805" s="136"/>
      <c r="J805" s="136"/>
      <c r="K805" s="136"/>
      <c r="L805" s="136"/>
      <c r="M805" s="136"/>
      <c r="N805" s="136"/>
      <c r="O805" s="136"/>
      <c r="P805" s="136"/>
      <c r="Q805" s="136"/>
      <c r="R805" s="136"/>
      <c r="S805" s="136"/>
      <c r="T805" s="136"/>
      <c r="U805" s="136"/>
      <c r="V805" s="136"/>
      <c r="W805" s="136"/>
      <c r="X805" s="136"/>
      <c r="Y805" s="136"/>
      <c r="Z805" s="136"/>
      <c r="AA805" s="136"/>
      <c r="AB805" s="136"/>
      <c r="AC805" s="136"/>
      <c r="AD805" s="136"/>
      <c r="AE805" s="136"/>
      <c r="AF805" s="136"/>
      <c r="AG805" s="136"/>
      <c r="AH805" s="136"/>
      <c r="AI805" s="136"/>
      <c r="AJ805" s="136"/>
      <c r="AK805" s="136"/>
      <c r="AL805" s="136"/>
      <c r="AM805" s="136"/>
      <c r="AN805" s="136"/>
      <c r="AO805" s="136"/>
      <c r="AP805" s="136"/>
      <c r="AQ805" s="136"/>
      <c r="AR805" s="211"/>
      <c r="AS805" s="136"/>
      <c r="AT805" s="136"/>
      <c r="AU805" s="136"/>
      <c r="AV805" s="136"/>
      <c r="AW805" s="136"/>
      <c r="AX805" s="136"/>
      <c r="AY805" s="136"/>
      <c r="AZ805" s="136"/>
      <c r="BA805" s="136"/>
      <c r="BB805" s="136"/>
      <c r="BC805" s="136"/>
      <c r="BD805" s="136"/>
      <c r="BE805" s="136"/>
      <c r="BF805" s="136"/>
      <c r="BG805" s="136"/>
      <c r="BH805" s="136"/>
      <c r="BI805" s="136"/>
      <c r="BJ805" s="136"/>
      <c r="BK805" s="136"/>
      <c r="BL805" s="136"/>
      <c r="BM805" s="136"/>
      <c r="BN805" s="136"/>
      <c r="BO805" s="136"/>
      <c r="BP805" s="136"/>
      <c r="BQ805" s="136"/>
      <c r="BR805" s="136"/>
      <c r="BS805" s="136"/>
      <c r="BT805" s="136"/>
      <c r="BU805" s="136"/>
      <c r="BV805" s="136"/>
      <c r="BW805" s="136"/>
      <c r="BX805" s="136"/>
      <c r="BY805" s="136"/>
      <c r="BZ805" s="136"/>
      <c r="CA805" s="136"/>
      <c r="CB805" s="136"/>
      <c r="CC805" s="136"/>
      <c r="CD805" s="136"/>
      <c r="CE805" s="136"/>
      <c r="CF805" s="211"/>
      <c r="CG805" s="136"/>
      <c r="CH805" s="136"/>
      <c r="CI805" s="136"/>
      <c r="CJ805" s="136"/>
      <c r="CK805" s="136"/>
      <c r="CL805" s="136"/>
      <c r="CM805" s="136"/>
      <c r="CN805" s="136"/>
      <c r="CO805" s="136"/>
      <c r="CP805" s="136"/>
      <c r="CQ805" s="136"/>
      <c r="CR805" s="136"/>
      <c r="CS805" s="136"/>
      <c r="CT805" s="136"/>
      <c r="CU805" s="136"/>
      <c r="CV805" s="136"/>
      <c r="CW805" s="136"/>
      <c r="CX805" s="136"/>
      <c r="CY805" s="136"/>
      <c r="CZ805" s="136"/>
      <c r="DA805" s="136"/>
      <c r="DB805" s="136"/>
      <c r="DC805" s="211"/>
      <c r="DD805" s="136"/>
      <c r="DE805" s="136"/>
      <c r="DF805" s="136"/>
      <c r="DG805" s="136"/>
      <c r="DH805" s="136"/>
      <c r="DI805" s="136"/>
      <c r="DJ805" s="136"/>
      <c r="DK805" s="136"/>
      <c r="DL805" s="136"/>
      <c r="DM805" s="136"/>
      <c r="DN805" s="136"/>
      <c r="DO805" s="136"/>
      <c r="DP805" s="136"/>
      <c r="DQ805" s="136"/>
      <c r="DR805" s="136"/>
      <c r="DS805" s="136"/>
      <c r="DT805" s="136"/>
      <c r="DU805" s="136"/>
      <c r="DV805" s="136"/>
      <c r="DW805" s="136"/>
      <c r="DX805" s="136"/>
    </row>
    <row r="806" spans="1:128" ht="12.75" customHeight="1">
      <c r="A806" s="136"/>
      <c r="B806" s="136"/>
      <c r="C806" s="136"/>
      <c r="D806" s="136"/>
      <c r="E806" s="136"/>
      <c r="F806" s="136"/>
      <c r="G806" s="136"/>
      <c r="H806" s="136"/>
      <c r="I806" s="136"/>
      <c r="J806" s="136"/>
      <c r="K806" s="136"/>
      <c r="L806" s="136"/>
      <c r="M806" s="136"/>
      <c r="N806" s="136"/>
      <c r="O806" s="136"/>
      <c r="P806" s="136"/>
      <c r="Q806" s="136"/>
      <c r="R806" s="136"/>
      <c r="S806" s="136"/>
      <c r="T806" s="136"/>
      <c r="U806" s="136"/>
      <c r="V806" s="136"/>
      <c r="W806" s="136"/>
      <c r="X806" s="136"/>
      <c r="Y806" s="136"/>
      <c r="Z806" s="136"/>
      <c r="AA806" s="136"/>
      <c r="AB806" s="136"/>
      <c r="AC806" s="136"/>
      <c r="AD806" s="136"/>
      <c r="AE806" s="136"/>
      <c r="AF806" s="136"/>
      <c r="AG806" s="136"/>
      <c r="AH806" s="136"/>
      <c r="AI806" s="136"/>
      <c r="AJ806" s="136"/>
      <c r="AK806" s="136"/>
      <c r="AL806" s="136"/>
      <c r="AM806" s="136"/>
      <c r="AN806" s="136"/>
      <c r="AO806" s="136"/>
      <c r="AP806" s="136"/>
      <c r="AQ806" s="136"/>
      <c r="AR806" s="211"/>
      <c r="AS806" s="136"/>
      <c r="AT806" s="136"/>
      <c r="AU806" s="136"/>
      <c r="AV806" s="136"/>
      <c r="AW806" s="136"/>
      <c r="AX806" s="136"/>
      <c r="AY806" s="136"/>
      <c r="AZ806" s="136"/>
      <c r="BA806" s="136"/>
      <c r="BB806" s="136"/>
      <c r="BC806" s="136"/>
      <c r="BD806" s="136"/>
      <c r="BE806" s="136"/>
      <c r="BF806" s="136"/>
      <c r="BG806" s="136"/>
      <c r="BH806" s="136"/>
      <c r="BI806" s="136"/>
      <c r="BJ806" s="136"/>
      <c r="BK806" s="136"/>
      <c r="BL806" s="136"/>
      <c r="BM806" s="136"/>
      <c r="BN806" s="136"/>
      <c r="BO806" s="136"/>
      <c r="BP806" s="136"/>
      <c r="BQ806" s="136"/>
      <c r="BR806" s="136"/>
      <c r="BS806" s="136"/>
      <c r="BT806" s="136"/>
      <c r="BU806" s="136"/>
      <c r="BV806" s="136"/>
      <c r="BW806" s="136"/>
      <c r="BX806" s="136"/>
      <c r="BY806" s="136"/>
      <c r="BZ806" s="136"/>
      <c r="CA806" s="136"/>
      <c r="CB806" s="136"/>
      <c r="CC806" s="136"/>
      <c r="CD806" s="136"/>
      <c r="CE806" s="136"/>
      <c r="CF806" s="211"/>
      <c r="CG806" s="136"/>
      <c r="CH806" s="136"/>
      <c r="CI806" s="136"/>
      <c r="CJ806" s="136"/>
      <c r="CK806" s="136"/>
      <c r="CL806" s="136"/>
      <c r="CM806" s="136"/>
      <c r="CN806" s="136"/>
      <c r="CO806" s="136"/>
      <c r="CP806" s="136"/>
      <c r="CQ806" s="136"/>
      <c r="CR806" s="136"/>
      <c r="CS806" s="136"/>
      <c r="CT806" s="136"/>
      <c r="CU806" s="136"/>
      <c r="CV806" s="136"/>
      <c r="CW806" s="136"/>
      <c r="CX806" s="136"/>
      <c r="CY806" s="136"/>
      <c r="CZ806" s="136"/>
      <c r="DA806" s="136"/>
      <c r="DB806" s="136"/>
      <c r="DC806" s="211"/>
      <c r="DD806" s="136"/>
      <c r="DE806" s="136"/>
      <c r="DF806" s="136"/>
      <c r="DG806" s="136"/>
      <c r="DH806" s="136"/>
      <c r="DI806" s="136"/>
      <c r="DJ806" s="136"/>
      <c r="DK806" s="136"/>
      <c r="DL806" s="136"/>
      <c r="DM806" s="136"/>
      <c r="DN806" s="136"/>
      <c r="DO806" s="136"/>
      <c r="DP806" s="136"/>
      <c r="DQ806" s="136"/>
      <c r="DR806" s="136"/>
      <c r="DS806" s="136"/>
      <c r="DT806" s="136"/>
      <c r="DU806" s="136"/>
      <c r="DV806" s="136"/>
      <c r="DW806" s="136"/>
      <c r="DX806" s="136"/>
    </row>
    <row r="807" spans="1:128" ht="12.75" customHeight="1">
      <c r="A807" s="136"/>
      <c r="B807" s="136"/>
      <c r="C807" s="136"/>
      <c r="D807" s="136"/>
      <c r="E807" s="136"/>
      <c r="F807" s="136"/>
      <c r="G807" s="136"/>
      <c r="H807" s="136"/>
      <c r="I807" s="136"/>
      <c r="J807" s="136"/>
      <c r="K807" s="136"/>
      <c r="L807" s="136"/>
      <c r="M807" s="136"/>
      <c r="N807" s="136"/>
      <c r="O807" s="136"/>
      <c r="P807" s="136"/>
      <c r="Q807" s="136"/>
      <c r="R807" s="136"/>
      <c r="S807" s="136"/>
      <c r="T807" s="136"/>
      <c r="U807" s="136"/>
      <c r="V807" s="136"/>
      <c r="W807" s="136"/>
      <c r="X807" s="136"/>
      <c r="Y807" s="136"/>
      <c r="Z807" s="136"/>
      <c r="AA807" s="136"/>
      <c r="AB807" s="136"/>
      <c r="AC807" s="136"/>
      <c r="AD807" s="136"/>
      <c r="AE807" s="136"/>
      <c r="AF807" s="136"/>
      <c r="AG807" s="136"/>
      <c r="AH807" s="136"/>
      <c r="AI807" s="136"/>
      <c r="AJ807" s="136"/>
      <c r="AK807" s="136"/>
      <c r="AL807" s="136"/>
      <c r="AM807" s="136"/>
      <c r="AN807" s="136"/>
      <c r="AO807" s="136"/>
      <c r="AP807" s="136"/>
      <c r="AQ807" s="136"/>
      <c r="AR807" s="211"/>
      <c r="AS807" s="136"/>
      <c r="AT807" s="136"/>
      <c r="AU807" s="136"/>
      <c r="AV807" s="136"/>
      <c r="AW807" s="136"/>
      <c r="AX807" s="136"/>
      <c r="AY807" s="136"/>
      <c r="AZ807" s="136"/>
      <c r="BA807" s="136"/>
      <c r="BB807" s="136"/>
      <c r="BC807" s="136"/>
      <c r="BD807" s="136"/>
      <c r="BE807" s="136"/>
      <c r="BF807" s="136"/>
      <c r="BG807" s="136"/>
      <c r="BH807" s="136"/>
      <c r="BI807" s="136"/>
      <c r="BJ807" s="136"/>
      <c r="BK807" s="136"/>
      <c r="BL807" s="136"/>
      <c r="BM807" s="136"/>
      <c r="BN807" s="136"/>
      <c r="BO807" s="136"/>
      <c r="BP807" s="136"/>
      <c r="BQ807" s="136"/>
      <c r="BR807" s="136"/>
      <c r="BS807" s="136"/>
      <c r="BT807" s="136"/>
      <c r="BU807" s="136"/>
      <c r="BV807" s="136"/>
      <c r="BW807" s="136"/>
      <c r="BX807" s="136"/>
      <c r="BY807" s="136"/>
      <c r="BZ807" s="136"/>
      <c r="CA807" s="136"/>
      <c r="CB807" s="136"/>
      <c r="CC807" s="136"/>
      <c r="CD807" s="136"/>
      <c r="CE807" s="136"/>
      <c r="CF807" s="211"/>
      <c r="CG807" s="136"/>
      <c r="CH807" s="136"/>
      <c r="CI807" s="136"/>
      <c r="CJ807" s="136"/>
      <c r="CK807" s="136"/>
      <c r="CL807" s="136"/>
      <c r="CM807" s="136"/>
      <c r="CN807" s="136"/>
      <c r="CO807" s="136"/>
      <c r="CP807" s="136"/>
      <c r="CQ807" s="136"/>
      <c r="CR807" s="136"/>
      <c r="CS807" s="136"/>
      <c r="CT807" s="136"/>
      <c r="CU807" s="136"/>
      <c r="CV807" s="136"/>
      <c r="CW807" s="136"/>
      <c r="CX807" s="136"/>
      <c r="CY807" s="136"/>
      <c r="CZ807" s="136"/>
      <c r="DA807" s="136"/>
      <c r="DB807" s="136"/>
      <c r="DC807" s="211"/>
      <c r="DD807" s="136"/>
      <c r="DE807" s="136"/>
      <c r="DF807" s="136"/>
      <c r="DG807" s="136"/>
      <c r="DH807" s="136"/>
      <c r="DI807" s="136"/>
      <c r="DJ807" s="136"/>
      <c r="DK807" s="136"/>
      <c r="DL807" s="136"/>
      <c r="DM807" s="136"/>
      <c r="DN807" s="136"/>
      <c r="DO807" s="136"/>
      <c r="DP807" s="136"/>
      <c r="DQ807" s="136"/>
      <c r="DR807" s="136"/>
      <c r="DS807" s="136"/>
      <c r="DT807" s="136"/>
      <c r="DU807" s="136"/>
      <c r="DV807" s="136"/>
      <c r="DW807" s="136"/>
      <c r="DX807" s="136"/>
    </row>
    <row r="808" spans="1:128" ht="12.75" customHeight="1">
      <c r="A808" s="136"/>
      <c r="B808" s="136"/>
      <c r="C808" s="136"/>
      <c r="D808" s="136"/>
      <c r="E808" s="136"/>
      <c r="F808" s="136"/>
      <c r="G808" s="136"/>
      <c r="H808" s="136"/>
      <c r="I808" s="136"/>
      <c r="J808" s="136"/>
      <c r="K808" s="136"/>
      <c r="L808" s="136"/>
      <c r="M808" s="136"/>
      <c r="N808" s="136"/>
      <c r="O808" s="136"/>
      <c r="P808" s="136"/>
      <c r="Q808" s="136"/>
      <c r="R808" s="136"/>
      <c r="S808" s="136"/>
      <c r="T808" s="136"/>
      <c r="U808" s="136"/>
      <c r="V808" s="136"/>
      <c r="W808" s="136"/>
      <c r="X808" s="136"/>
      <c r="Y808" s="136"/>
      <c r="Z808" s="136"/>
      <c r="AA808" s="136"/>
      <c r="AB808" s="136"/>
      <c r="AC808" s="136"/>
      <c r="AD808" s="136"/>
      <c r="AE808" s="136"/>
      <c r="AF808" s="136"/>
      <c r="AG808" s="136"/>
      <c r="AH808" s="136"/>
      <c r="AI808" s="136"/>
      <c r="AJ808" s="136"/>
      <c r="AK808" s="136"/>
      <c r="AL808" s="136"/>
      <c r="AM808" s="136"/>
      <c r="AN808" s="136"/>
      <c r="AO808" s="136"/>
      <c r="AP808" s="136"/>
      <c r="AQ808" s="136"/>
      <c r="AR808" s="211"/>
      <c r="AS808" s="136"/>
      <c r="AT808" s="136"/>
      <c r="AU808" s="136"/>
      <c r="AV808" s="136"/>
      <c r="AW808" s="136"/>
      <c r="AX808" s="136"/>
      <c r="AY808" s="136"/>
      <c r="AZ808" s="136"/>
      <c r="BA808" s="136"/>
      <c r="BB808" s="136"/>
      <c r="BC808" s="136"/>
      <c r="BD808" s="136"/>
      <c r="BE808" s="136"/>
      <c r="BF808" s="136"/>
      <c r="BG808" s="136"/>
      <c r="BH808" s="136"/>
      <c r="BI808" s="136"/>
      <c r="BJ808" s="136"/>
      <c r="BK808" s="136"/>
      <c r="BL808" s="136"/>
      <c r="BM808" s="136"/>
      <c r="BN808" s="136"/>
      <c r="BO808" s="136"/>
      <c r="BP808" s="136"/>
      <c r="BQ808" s="136"/>
      <c r="BR808" s="136"/>
      <c r="BS808" s="136"/>
      <c r="BT808" s="136"/>
      <c r="BU808" s="136"/>
      <c r="BV808" s="136"/>
      <c r="BW808" s="136"/>
      <c r="BX808" s="136"/>
      <c r="BY808" s="136"/>
      <c r="BZ808" s="136"/>
      <c r="CA808" s="136"/>
      <c r="CB808" s="136"/>
      <c r="CC808" s="136"/>
      <c r="CD808" s="136"/>
      <c r="CE808" s="136"/>
      <c r="CF808" s="211"/>
      <c r="CG808" s="136"/>
      <c r="CH808" s="136"/>
      <c r="CI808" s="136"/>
      <c r="CJ808" s="136"/>
      <c r="CK808" s="136"/>
      <c r="CL808" s="136"/>
      <c r="CM808" s="136"/>
      <c r="CN808" s="136"/>
      <c r="CO808" s="136"/>
      <c r="CP808" s="136"/>
      <c r="CQ808" s="136"/>
      <c r="CR808" s="136"/>
      <c r="CS808" s="136"/>
      <c r="CT808" s="136"/>
      <c r="CU808" s="136"/>
      <c r="CV808" s="136"/>
      <c r="CW808" s="136"/>
      <c r="CX808" s="136"/>
      <c r="CY808" s="136"/>
      <c r="CZ808" s="136"/>
      <c r="DA808" s="136"/>
      <c r="DB808" s="136"/>
      <c r="DC808" s="211"/>
      <c r="DD808" s="136"/>
      <c r="DE808" s="136"/>
      <c r="DF808" s="136"/>
      <c r="DG808" s="136"/>
      <c r="DH808" s="136"/>
      <c r="DI808" s="136"/>
      <c r="DJ808" s="136"/>
      <c r="DK808" s="136"/>
      <c r="DL808" s="136"/>
      <c r="DM808" s="136"/>
      <c r="DN808" s="136"/>
      <c r="DO808" s="136"/>
      <c r="DP808" s="136"/>
      <c r="DQ808" s="136"/>
      <c r="DR808" s="136"/>
      <c r="DS808" s="136"/>
      <c r="DT808" s="136"/>
      <c r="DU808" s="136"/>
      <c r="DV808" s="136"/>
      <c r="DW808" s="136"/>
      <c r="DX808" s="136"/>
    </row>
    <row r="809" spans="1:128" ht="12.75" customHeight="1">
      <c r="A809" s="136"/>
      <c r="B809" s="136"/>
      <c r="C809" s="136"/>
      <c r="D809" s="136"/>
      <c r="E809" s="136"/>
      <c r="F809" s="136"/>
      <c r="G809" s="136"/>
      <c r="H809" s="136"/>
      <c r="I809" s="136"/>
      <c r="J809" s="136"/>
      <c r="K809" s="136"/>
      <c r="L809" s="136"/>
      <c r="M809" s="136"/>
      <c r="N809" s="136"/>
      <c r="O809" s="136"/>
      <c r="P809" s="136"/>
      <c r="Q809" s="136"/>
      <c r="R809" s="136"/>
      <c r="S809" s="136"/>
      <c r="T809" s="136"/>
      <c r="U809" s="136"/>
      <c r="V809" s="136"/>
      <c r="W809" s="136"/>
      <c r="X809" s="136"/>
      <c r="Y809" s="136"/>
      <c r="Z809" s="136"/>
      <c r="AA809" s="136"/>
      <c r="AB809" s="136"/>
      <c r="AC809" s="136"/>
      <c r="AD809" s="136"/>
      <c r="AE809" s="136"/>
      <c r="AF809" s="136"/>
      <c r="AG809" s="136"/>
      <c r="AH809" s="136"/>
      <c r="AI809" s="136"/>
      <c r="AJ809" s="136"/>
      <c r="AK809" s="136"/>
      <c r="AL809" s="136"/>
      <c r="AM809" s="136"/>
      <c r="AN809" s="136"/>
      <c r="AO809" s="136"/>
      <c r="AP809" s="136"/>
      <c r="AQ809" s="136"/>
      <c r="AR809" s="211"/>
      <c r="AS809" s="136"/>
      <c r="AT809" s="136"/>
      <c r="AU809" s="136"/>
      <c r="AV809" s="136"/>
      <c r="AW809" s="136"/>
      <c r="AX809" s="136"/>
      <c r="AY809" s="136"/>
      <c r="AZ809" s="136"/>
      <c r="BA809" s="136"/>
      <c r="BB809" s="136"/>
      <c r="BC809" s="136"/>
      <c r="BD809" s="136"/>
      <c r="BE809" s="136"/>
      <c r="BF809" s="136"/>
      <c r="BG809" s="136"/>
      <c r="BH809" s="136"/>
      <c r="BI809" s="136"/>
      <c r="BJ809" s="136"/>
      <c r="BK809" s="136"/>
      <c r="BL809" s="136"/>
      <c r="BM809" s="136"/>
      <c r="BN809" s="136"/>
      <c r="BO809" s="136"/>
      <c r="BP809" s="136"/>
      <c r="BQ809" s="136"/>
      <c r="BR809" s="136"/>
      <c r="BS809" s="136"/>
      <c r="BT809" s="136"/>
      <c r="BU809" s="136"/>
      <c r="BV809" s="136"/>
      <c r="BW809" s="136"/>
      <c r="BX809" s="136"/>
      <c r="BY809" s="136"/>
      <c r="BZ809" s="136"/>
      <c r="CA809" s="136"/>
      <c r="CB809" s="136"/>
      <c r="CC809" s="136"/>
      <c r="CD809" s="136"/>
      <c r="CE809" s="136"/>
      <c r="CF809" s="211"/>
      <c r="CG809" s="136"/>
      <c r="CH809" s="136"/>
      <c r="CI809" s="136"/>
      <c r="CJ809" s="136"/>
      <c r="CK809" s="136"/>
      <c r="CL809" s="136"/>
      <c r="CM809" s="136"/>
      <c r="CN809" s="136"/>
      <c r="CO809" s="136"/>
      <c r="CP809" s="136"/>
      <c r="CQ809" s="136"/>
      <c r="CR809" s="136"/>
      <c r="CS809" s="136"/>
      <c r="CT809" s="136"/>
      <c r="CU809" s="136"/>
      <c r="CV809" s="136"/>
      <c r="CW809" s="136"/>
      <c r="CX809" s="136"/>
      <c r="CY809" s="136"/>
      <c r="CZ809" s="136"/>
      <c r="DA809" s="136"/>
      <c r="DB809" s="136"/>
      <c r="DC809" s="211"/>
      <c r="DD809" s="136"/>
      <c r="DE809" s="136"/>
      <c r="DF809" s="136"/>
      <c r="DG809" s="136"/>
      <c r="DH809" s="136"/>
      <c r="DI809" s="136"/>
      <c r="DJ809" s="136"/>
      <c r="DK809" s="136"/>
      <c r="DL809" s="136"/>
      <c r="DM809" s="136"/>
      <c r="DN809" s="136"/>
      <c r="DO809" s="136"/>
      <c r="DP809" s="136"/>
      <c r="DQ809" s="136"/>
      <c r="DR809" s="136"/>
      <c r="DS809" s="136"/>
      <c r="DT809" s="136"/>
      <c r="DU809" s="136"/>
      <c r="DV809" s="136"/>
      <c r="DW809" s="136"/>
      <c r="DX809" s="136"/>
    </row>
    <row r="810" spans="1:128" ht="12.75" customHeight="1">
      <c r="A810" s="136"/>
      <c r="B810" s="136"/>
      <c r="C810" s="136"/>
      <c r="D810" s="136"/>
      <c r="E810" s="136"/>
      <c r="F810" s="136"/>
      <c r="G810" s="136"/>
      <c r="H810" s="136"/>
      <c r="I810" s="136"/>
      <c r="J810" s="136"/>
      <c r="K810" s="136"/>
      <c r="L810" s="136"/>
      <c r="M810" s="136"/>
      <c r="N810" s="136"/>
      <c r="O810" s="136"/>
      <c r="P810" s="136"/>
      <c r="Q810" s="136"/>
      <c r="R810" s="136"/>
      <c r="S810" s="136"/>
      <c r="T810" s="136"/>
      <c r="U810" s="136"/>
      <c r="V810" s="136"/>
      <c r="W810" s="136"/>
      <c r="X810" s="136"/>
      <c r="Y810" s="136"/>
      <c r="Z810" s="136"/>
      <c r="AA810" s="136"/>
      <c r="AB810" s="136"/>
      <c r="AC810" s="136"/>
      <c r="AD810" s="136"/>
      <c r="AE810" s="136"/>
      <c r="AF810" s="136"/>
      <c r="AG810" s="136"/>
      <c r="AH810" s="136"/>
      <c r="AI810" s="136"/>
      <c r="AJ810" s="136"/>
      <c r="AK810" s="136"/>
      <c r="AL810" s="136"/>
      <c r="AM810" s="136"/>
      <c r="AN810" s="136"/>
      <c r="AO810" s="136"/>
      <c r="AP810" s="136"/>
      <c r="AQ810" s="136"/>
      <c r="AR810" s="211"/>
      <c r="AS810" s="136"/>
      <c r="AT810" s="136"/>
      <c r="AU810" s="136"/>
      <c r="AV810" s="136"/>
      <c r="AW810" s="136"/>
      <c r="AX810" s="136"/>
      <c r="AY810" s="136"/>
      <c r="AZ810" s="136"/>
      <c r="BA810" s="136"/>
      <c r="BB810" s="136"/>
      <c r="BC810" s="136"/>
      <c r="BD810" s="136"/>
      <c r="BE810" s="136"/>
      <c r="BF810" s="136"/>
      <c r="BG810" s="136"/>
      <c r="BH810" s="136"/>
      <c r="BI810" s="136"/>
      <c r="BJ810" s="136"/>
      <c r="BK810" s="136"/>
      <c r="BL810" s="136"/>
      <c r="BM810" s="136"/>
      <c r="BN810" s="136"/>
      <c r="BO810" s="136"/>
      <c r="BP810" s="136"/>
      <c r="BQ810" s="136"/>
      <c r="BR810" s="136"/>
      <c r="BS810" s="136"/>
      <c r="BT810" s="136"/>
      <c r="BU810" s="136"/>
      <c r="BV810" s="136"/>
      <c r="BW810" s="136"/>
      <c r="BX810" s="136"/>
      <c r="BY810" s="136"/>
      <c r="BZ810" s="136"/>
      <c r="CA810" s="136"/>
      <c r="CB810" s="136"/>
      <c r="CC810" s="136"/>
      <c r="CD810" s="136"/>
      <c r="CE810" s="136"/>
      <c r="CF810" s="211"/>
      <c r="CG810" s="136"/>
      <c r="CH810" s="136"/>
      <c r="CI810" s="136"/>
      <c r="CJ810" s="136"/>
      <c r="CK810" s="136"/>
      <c r="CL810" s="136"/>
      <c r="CM810" s="136"/>
      <c r="CN810" s="136"/>
      <c r="CO810" s="136"/>
      <c r="CP810" s="136"/>
      <c r="CQ810" s="136"/>
      <c r="CR810" s="136"/>
      <c r="CS810" s="136"/>
      <c r="CT810" s="136"/>
      <c r="CU810" s="136"/>
      <c r="CV810" s="136"/>
      <c r="CW810" s="136"/>
      <c r="CX810" s="136"/>
      <c r="CY810" s="136"/>
      <c r="CZ810" s="136"/>
      <c r="DA810" s="136"/>
      <c r="DB810" s="136"/>
      <c r="DC810" s="211"/>
      <c r="DD810" s="136"/>
      <c r="DE810" s="136"/>
      <c r="DF810" s="136"/>
      <c r="DG810" s="136"/>
      <c r="DH810" s="136"/>
      <c r="DI810" s="136"/>
      <c r="DJ810" s="136"/>
      <c r="DK810" s="136"/>
      <c r="DL810" s="136"/>
      <c r="DM810" s="136"/>
      <c r="DN810" s="136"/>
      <c r="DO810" s="136"/>
      <c r="DP810" s="136"/>
      <c r="DQ810" s="136"/>
      <c r="DR810" s="136"/>
      <c r="DS810" s="136"/>
      <c r="DT810" s="136"/>
      <c r="DU810" s="136"/>
      <c r="DV810" s="136"/>
      <c r="DW810" s="136"/>
      <c r="DX810" s="136"/>
    </row>
    <row r="811" spans="1:128" ht="12.75" customHeight="1">
      <c r="A811" s="136"/>
      <c r="B811" s="136"/>
      <c r="C811" s="136"/>
      <c r="D811" s="136"/>
      <c r="E811" s="136"/>
      <c r="F811" s="136"/>
      <c r="G811" s="136"/>
      <c r="H811" s="136"/>
      <c r="I811" s="136"/>
      <c r="J811" s="136"/>
      <c r="K811" s="136"/>
      <c r="L811" s="136"/>
      <c r="M811" s="136"/>
      <c r="N811" s="136"/>
      <c r="O811" s="136"/>
      <c r="P811" s="136"/>
      <c r="Q811" s="136"/>
      <c r="R811" s="136"/>
      <c r="S811" s="136"/>
      <c r="T811" s="136"/>
      <c r="U811" s="136"/>
      <c r="V811" s="136"/>
      <c r="W811" s="136"/>
      <c r="X811" s="136"/>
      <c r="Y811" s="136"/>
      <c r="Z811" s="136"/>
      <c r="AA811" s="136"/>
      <c r="AB811" s="136"/>
      <c r="AC811" s="136"/>
      <c r="AD811" s="136"/>
      <c r="AE811" s="136"/>
      <c r="AF811" s="136"/>
      <c r="AG811" s="136"/>
      <c r="AH811" s="136"/>
      <c r="AI811" s="136"/>
      <c r="AJ811" s="136"/>
      <c r="AK811" s="136"/>
      <c r="AL811" s="136"/>
      <c r="AM811" s="136"/>
      <c r="AN811" s="136"/>
      <c r="AO811" s="136"/>
      <c r="AP811" s="136"/>
      <c r="AQ811" s="136"/>
      <c r="AR811" s="211"/>
      <c r="AS811" s="136"/>
      <c r="AT811" s="136"/>
      <c r="AU811" s="136"/>
      <c r="AV811" s="136"/>
      <c r="AW811" s="136"/>
      <c r="AX811" s="136"/>
      <c r="AY811" s="136"/>
      <c r="AZ811" s="136"/>
      <c r="BA811" s="136"/>
      <c r="BB811" s="136"/>
      <c r="BC811" s="136"/>
      <c r="BD811" s="136"/>
      <c r="BE811" s="136"/>
      <c r="BF811" s="136"/>
      <c r="BG811" s="136"/>
      <c r="BH811" s="136"/>
      <c r="BI811" s="136"/>
      <c r="BJ811" s="136"/>
      <c r="BK811" s="136"/>
      <c r="BL811" s="136"/>
      <c r="BM811" s="136"/>
      <c r="BN811" s="136"/>
      <c r="BO811" s="136"/>
      <c r="BP811" s="136"/>
      <c r="BQ811" s="136"/>
      <c r="BR811" s="136"/>
      <c r="BS811" s="136"/>
      <c r="BT811" s="136"/>
      <c r="BU811" s="136"/>
      <c r="BV811" s="136"/>
      <c r="BW811" s="136"/>
      <c r="BX811" s="136"/>
      <c r="BY811" s="136"/>
      <c r="BZ811" s="136"/>
      <c r="CA811" s="136"/>
      <c r="CB811" s="136"/>
      <c r="CC811" s="136"/>
      <c r="CD811" s="136"/>
      <c r="CE811" s="136"/>
      <c r="CF811" s="211"/>
      <c r="CG811" s="136"/>
      <c r="CH811" s="136"/>
      <c r="CI811" s="136"/>
      <c r="CJ811" s="136"/>
      <c r="CK811" s="136"/>
      <c r="CL811" s="136"/>
      <c r="CM811" s="136"/>
      <c r="CN811" s="136"/>
      <c r="CO811" s="136"/>
      <c r="CP811" s="136"/>
      <c r="CQ811" s="136"/>
      <c r="CR811" s="136"/>
      <c r="CS811" s="136"/>
      <c r="CT811" s="136"/>
      <c r="CU811" s="136"/>
      <c r="CV811" s="136"/>
      <c r="CW811" s="136"/>
      <c r="CX811" s="136"/>
      <c r="CY811" s="136"/>
      <c r="CZ811" s="136"/>
      <c r="DA811" s="136"/>
      <c r="DB811" s="136"/>
      <c r="DC811" s="211"/>
      <c r="DD811" s="136"/>
      <c r="DE811" s="136"/>
      <c r="DF811" s="136"/>
      <c r="DG811" s="136"/>
      <c r="DH811" s="136"/>
      <c r="DI811" s="136"/>
      <c r="DJ811" s="136"/>
      <c r="DK811" s="136"/>
      <c r="DL811" s="136"/>
      <c r="DM811" s="136"/>
      <c r="DN811" s="136"/>
      <c r="DO811" s="136"/>
      <c r="DP811" s="136"/>
      <c r="DQ811" s="136"/>
      <c r="DR811" s="136"/>
      <c r="DS811" s="136"/>
      <c r="DT811" s="136"/>
      <c r="DU811" s="136"/>
      <c r="DV811" s="136"/>
      <c r="DW811" s="136"/>
      <c r="DX811" s="136"/>
    </row>
    <row r="812" spans="1:128" ht="12.75" customHeight="1">
      <c r="A812" s="136"/>
      <c r="B812" s="136"/>
      <c r="C812" s="136"/>
      <c r="D812" s="136"/>
      <c r="E812" s="136"/>
      <c r="F812" s="136"/>
      <c r="G812" s="136"/>
      <c r="H812" s="136"/>
      <c r="I812" s="136"/>
      <c r="J812" s="136"/>
      <c r="K812" s="136"/>
      <c r="L812" s="136"/>
      <c r="M812" s="136"/>
      <c r="N812" s="136"/>
      <c r="O812" s="136"/>
      <c r="P812" s="136"/>
      <c r="Q812" s="136"/>
      <c r="R812" s="136"/>
      <c r="S812" s="136"/>
      <c r="T812" s="136"/>
      <c r="U812" s="136"/>
      <c r="V812" s="136"/>
      <c r="W812" s="136"/>
      <c r="X812" s="136"/>
      <c r="Y812" s="136"/>
      <c r="Z812" s="136"/>
      <c r="AA812" s="136"/>
      <c r="AB812" s="136"/>
      <c r="AC812" s="136"/>
      <c r="AD812" s="136"/>
      <c r="AE812" s="136"/>
      <c r="AF812" s="136"/>
      <c r="AG812" s="136"/>
      <c r="AH812" s="136"/>
      <c r="AI812" s="136"/>
      <c r="AJ812" s="136"/>
      <c r="AK812" s="136"/>
      <c r="AL812" s="136"/>
      <c r="AM812" s="136"/>
      <c r="AN812" s="136"/>
      <c r="AO812" s="136"/>
      <c r="AP812" s="136"/>
      <c r="AQ812" s="136"/>
      <c r="AR812" s="211"/>
      <c r="AS812" s="136"/>
      <c r="AT812" s="136"/>
      <c r="AU812" s="136"/>
      <c r="AV812" s="136"/>
      <c r="AW812" s="136"/>
      <c r="AX812" s="136"/>
      <c r="AY812" s="136"/>
      <c r="AZ812" s="136"/>
      <c r="BA812" s="136"/>
      <c r="BB812" s="136"/>
      <c r="BC812" s="136"/>
      <c r="BD812" s="136"/>
      <c r="BE812" s="136"/>
      <c r="BF812" s="136"/>
      <c r="BG812" s="136"/>
      <c r="BH812" s="136"/>
      <c r="BI812" s="136"/>
      <c r="BJ812" s="136"/>
      <c r="BK812" s="136"/>
      <c r="BL812" s="136"/>
      <c r="BM812" s="136"/>
      <c r="BN812" s="136"/>
      <c r="BO812" s="136"/>
      <c r="BP812" s="136"/>
      <c r="BQ812" s="136"/>
      <c r="BR812" s="136"/>
      <c r="BS812" s="136"/>
      <c r="BT812" s="136"/>
      <c r="BU812" s="136"/>
      <c r="BV812" s="136"/>
      <c r="BW812" s="136"/>
      <c r="BX812" s="136"/>
      <c r="BY812" s="136"/>
      <c r="BZ812" s="136"/>
      <c r="CA812" s="136"/>
      <c r="CB812" s="136"/>
      <c r="CC812" s="136"/>
      <c r="CD812" s="136"/>
      <c r="CE812" s="136"/>
      <c r="CF812" s="211"/>
      <c r="CG812" s="136"/>
      <c r="CH812" s="136"/>
      <c r="CI812" s="136"/>
      <c r="CJ812" s="136"/>
      <c r="CK812" s="136"/>
      <c r="CL812" s="136"/>
      <c r="CM812" s="136"/>
      <c r="CN812" s="136"/>
      <c r="CO812" s="136"/>
      <c r="CP812" s="136"/>
      <c r="CQ812" s="136"/>
      <c r="CR812" s="136"/>
      <c r="CS812" s="136"/>
      <c r="CT812" s="136"/>
      <c r="CU812" s="136"/>
      <c r="CV812" s="136"/>
      <c r="CW812" s="136"/>
      <c r="CX812" s="136"/>
      <c r="CY812" s="136"/>
      <c r="CZ812" s="136"/>
      <c r="DA812" s="136"/>
      <c r="DB812" s="136"/>
      <c r="DC812" s="211"/>
      <c r="DD812" s="136"/>
      <c r="DE812" s="136"/>
      <c r="DF812" s="136"/>
      <c r="DG812" s="136"/>
      <c r="DH812" s="136"/>
      <c r="DI812" s="136"/>
      <c r="DJ812" s="136"/>
      <c r="DK812" s="136"/>
      <c r="DL812" s="136"/>
      <c r="DM812" s="136"/>
      <c r="DN812" s="136"/>
      <c r="DO812" s="136"/>
      <c r="DP812" s="136"/>
      <c r="DQ812" s="136"/>
      <c r="DR812" s="136"/>
      <c r="DS812" s="136"/>
      <c r="DT812" s="136"/>
      <c r="DU812" s="136"/>
      <c r="DV812" s="136"/>
      <c r="DW812" s="136"/>
      <c r="DX812" s="136"/>
    </row>
    <row r="813" spans="1:128" ht="12.75" customHeight="1">
      <c r="A813" s="136"/>
      <c r="B813" s="136"/>
      <c r="C813" s="136"/>
      <c r="D813" s="136"/>
      <c r="E813" s="136"/>
      <c r="F813" s="136"/>
      <c r="G813" s="136"/>
      <c r="H813" s="136"/>
      <c r="I813" s="136"/>
      <c r="J813" s="136"/>
      <c r="K813" s="136"/>
      <c r="L813" s="136"/>
      <c r="M813" s="136"/>
      <c r="N813" s="136"/>
      <c r="O813" s="136"/>
      <c r="P813" s="136"/>
      <c r="Q813" s="136"/>
      <c r="R813" s="136"/>
      <c r="S813" s="136"/>
      <c r="T813" s="136"/>
      <c r="U813" s="136"/>
      <c r="V813" s="136"/>
      <c r="W813" s="136"/>
      <c r="X813" s="136"/>
      <c r="Y813" s="136"/>
      <c r="Z813" s="136"/>
      <c r="AA813" s="136"/>
      <c r="AB813" s="136"/>
      <c r="AC813" s="136"/>
      <c r="AD813" s="136"/>
      <c r="AE813" s="136"/>
      <c r="AF813" s="136"/>
      <c r="AG813" s="136"/>
      <c r="AH813" s="136"/>
      <c r="AI813" s="136"/>
      <c r="AJ813" s="136"/>
      <c r="AK813" s="136"/>
      <c r="AL813" s="136"/>
      <c r="AM813" s="136"/>
      <c r="AN813" s="136"/>
      <c r="AO813" s="136"/>
      <c r="AP813" s="136"/>
      <c r="AQ813" s="136"/>
      <c r="AR813" s="211"/>
      <c r="AS813" s="136"/>
      <c r="AT813" s="136"/>
      <c r="AU813" s="136"/>
      <c r="AV813" s="136"/>
      <c r="AW813" s="136"/>
      <c r="AX813" s="136"/>
      <c r="AY813" s="136"/>
      <c r="AZ813" s="136"/>
      <c r="BA813" s="136"/>
      <c r="BB813" s="136"/>
      <c r="BC813" s="136"/>
      <c r="BD813" s="136"/>
      <c r="BE813" s="136"/>
      <c r="BF813" s="136"/>
      <c r="BG813" s="136"/>
      <c r="BH813" s="136"/>
      <c r="BI813" s="136"/>
      <c r="BJ813" s="136"/>
      <c r="BK813" s="136"/>
      <c r="BL813" s="136"/>
      <c r="BM813" s="136"/>
      <c r="BN813" s="136"/>
      <c r="BO813" s="136"/>
      <c r="BP813" s="136"/>
      <c r="BQ813" s="136"/>
      <c r="BR813" s="136"/>
      <c r="BS813" s="136"/>
      <c r="BT813" s="136"/>
      <c r="BU813" s="136"/>
      <c r="BV813" s="136"/>
      <c r="BW813" s="136"/>
      <c r="BX813" s="136"/>
      <c r="BY813" s="136"/>
      <c r="BZ813" s="136"/>
      <c r="CA813" s="136"/>
      <c r="CB813" s="136"/>
      <c r="CC813" s="136"/>
      <c r="CD813" s="136"/>
      <c r="CE813" s="136"/>
      <c r="CF813" s="211"/>
      <c r="CG813" s="136"/>
      <c r="CH813" s="136"/>
      <c r="CI813" s="136"/>
      <c r="CJ813" s="136"/>
      <c r="CK813" s="136"/>
      <c r="CL813" s="136"/>
      <c r="CM813" s="136"/>
      <c r="CN813" s="136"/>
      <c r="CO813" s="136"/>
      <c r="CP813" s="136"/>
      <c r="CQ813" s="136"/>
      <c r="CR813" s="136"/>
      <c r="CS813" s="136"/>
      <c r="CT813" s="136"/>
      <c r="CU813" s="136"/>
      <c r="CV813" s="136"/>
      <c r="CW813" s="136"/>
      <c r="CX813" s="136"/>
      <c r="CY813" s="136"/>
      <c r="CZ813" s="136"/>
      <c r="DA813" s="136"/>
      <c r="DB813" s="136"/>
      <c r="DC813" s="211"/>
      <c r="DD813" s="136"/>
      <c r="DE813" s="136"/>
      <c r="DF813" s="136"/>
      <c r="DG813" s="136"/>
      <c r="DH813" s="136"/>
      <c r="DI813" s="136"/>
      <c r="DJ813" s="136"/>
      <c r="DK813" s="136"/>
      <c r="DL813" s="136"/>
      <c r="DM813" s="136"/>
      <c r="DN813" s="136"/>
      <c r="DO813" s="136"/>
      <c r="DP813" s="136"/>
      <c r="DQ813" s="136"/>
      <c r="DR813" s="136"/>
      <c r="DS813" s="136"/>
      <c r="DT813" s="136"/>
      <c r="DU813" s="136"/>
      <c r="DV813" s="136"/>
      <c r="DW813" s="136"/>
      <c r="DX813" s="136"/>
    </row>
    <row r="814" spans="1:128" ht="12.75" customHeight="1">
      <c r="A814" s="136"/>
      <c r="B814" s="136"/>
      <c r="C814" s="136"/>
      <c r="D814" s="136"/>
      <c r="E814" s="136"/>
      <c r="F814" s="136"/>
      <c r="G814" s="136"/>
      <c r="H814" s="136"/>
      <c r="I814" s="136"/>
      <c r="J814" s="136"/>
      <c r="K814" s="136"/>
      <c r="L814" s="136"/>
      <c r="M814" s="136"/>
      <c r="N814" s="136"/>
      <c r="O814" s="136"/>
      <c r="P814" s="136"/>
      <c r="Q814" s="136"/>
      <c r="R814" s="136"/>
      <c r="S814" s="136"/>
      <c r="T814" s="136"/>
      <c r="U814" s="136"/>
      <c r="V814" s="136"/>
      <c r="W814" s="136"/>
      <c r="X814" s="136"/>
      <c r="Y814" s="136"/>
      <c r="Z814" s="136"/>
      <c r="AA814" s="136"/>
      <c r="AB814" s="136"/>
      <c r="AC814" s="136"/>
      <c r="AD814" s="136"/>
      <c r="AE814" s="136"/>
      <c r="AF814" s="136"/>
      <c r="AG814" s="136"/>
      <c r="AH814" s="136"/>
      <c r="AI814" s="136"/>
      <c r="AJ814" s="136"/>
      <c r="AK814" s="136"/>
      <c r="AL814" s="136"/>
      <c r="AM814" s="136"/>
      <c r="AN814" s="136"/>
      <c r="AO814" s="136"/>
      <c r="AP814" s="136"/>
      <c r="AQ814" s="136"/>
      <c r="AR814" s="211"/>
      <c r="AS814" s="136"/>
      <c r="AT814" s="136"/>
      <c r="AU814" s="136"/>
      <c r="AV814" s="136"/>
      <c r="AW814" s="136"/>
      <c r="AX814" s="136"/>
      <c r="AY814" s="136"/>
      <c r="AZ814" s="136"/>
      <c r="BA814" s="136"/>
      <c r="BB814" s="136"/>
      <c r="BC814" s="136"/>
      <c r="BD814" s="136"/>
      <c r="BE814" s="136"/>
      <c r="BF814" s="136"/>
      <c r="BG814" s="136"/>
      <c r="BH814" s="136"/>
      <c r="BI814" s="136"/>
      <c r="BJ814" s="136"/>
      <c r="BK814" s="136"/>
      <c r="BL814" s="136"/>
      <c r="BM814" s="136"/>
      <c r="BN814" s="136"/>
      <c r="BO814" s="136"/>
      <c r="BP814" s="136"/>
      <c r="BQ814" s="136"/>
      <c r="BR814" s="136"/>
      <c r="BS814" s="136"/>
      <c r="BT814" s="136"/>
      <c r="BU814" s="136"/>
      <c r="BV814" s="136"/>
      <c r="BW814" s="136"/>
      <c r="BX814" s="136"/>
      <c r="BY814" s="136"/>
      <c r="BZ814" s="136"/>
      <c r="CA814" s="136"/>
      <c r="CB814" s="136"/>
      <c r="CC814" s="136"/>
      <c r="CD814" s="136"/>
      <c r="CE814" s="136"/>
      <c r="CF814" s="211"/>
      <c r="CG814" s="136"/>
      <c r="CH814" s="136"/>
      <c r="CI814" s="136"/>
      <c r="CJ814" s="136"/>
      <c r="CK814" s="136"/>
      <c r="CL814" s="136"/>
      <c r="CM814" s="136"/>
      <c r="CN814" s="136"/>
      <c r="CO814" s="136"/>
      <c r="CP814" s="136"/>
      <c r="CQ814" s="136"/>
      <c r="CR814" s="136"/>
      <c r="CS814" s="136"/>
      <c r="CT814" s="136"/>
      <c r="CU814" s="136"/>
      <c r="CV814" s="136"/>
      <c r="CW814" s="136"/>
      <c r="CX814" s="136"/>
      <c r="CY814" s="136"/>
      <c r="CZ814" s="136"/>
      <c r="DA814" s="136"/>
      <c r="DB814" s="136"/>
      <c r="DC814" s="211"/>
      <c r="DD814" s="136"/>
      <c r="DE814" s="136"/>
      <c r="DF814" s="136"/>
      <c r="DG814" s="136"/>
      <c r="DH814" s="136"/>
      <c r="DI814" s="136"/>
      <c r="DJ814" s="136"/>
      <c r="DK814" s="136"/>
      <c r="DL814" s="136"/>
      <c r="DM814" s="136"/>
      <c r="DN814" s="136"/>
      <c r="DO814" s="136"/>
      <c r="DP814" s="136"/>
      <c r="DQ814" s="136"/>
      <c r="DR814" s="136"/>
      <c r="DS814" s="136"/>
      <c r="DT814" s="136"/>
      <c r="DU814" s="136"/>
      <c r="DV814" s="136"/>
      <c r="DW814" s="136"/>
      <c r="DX814" s="136"/>
    </row>
    <row r="815" spans="1:128" ht="12.75" customHeight="1">
      <c r="A815" s="136"/>
      <c r="B815" s="136"/>
      <c r="C815" s="136"/>
      <c r="D815" s="136"/>
      <c r="E815" s="136"/>
      <c r="F815" s="136"/>
      <c r="G815" s="136"/>
      <c r="H815" s="136"/>
      <c r="I815" s="136"/>
      <c r="J815" s="136"/>
      <c r="K815" s="136"/>
      <c r="L815" s="136"/>
      <c r="M815" s="136"/>
      <c r="N815" s="136"/>
      <c r="O815" s="136"/>
      <c r="P815" s="136"/>
      <c r="Q815" s="136"/>
      <c r="R815" s="136"/>
      <c r="S815" s="136"/>
      <c r="T815" s="136"/>
      <c r="U815" s="136"/>
      <c r="V815" s="136"/>
      <c r="W815" s="136"/>
      <c r="X815" s="136"/>
      <c r="Y815" s="136"/>
      <c r="Z815" s="136"/>
      <c r="AA815" s="136"/>
      <c r="AB815" s="136"/>
      <c r="AC815" s="136"/>
      <c r="AD815" s="136"/>
      <c r="AE815" s="136"/>
      <c r="AF815" s="136"/>
      <c r="AG815" s="136"/>
      <c r="AH815" s="136"/>
      <c r="AI815" s="136"/>
      <c r="AJ815" s="136"/>
      <c r="AK815" s="136"/>
      <c r="AL815" s="136"/>
      <c r="AM815" s="136"/>
      <c r="AN815" s="136"/>
      <c r="AO815" s="136"/>
      <c r="AP815" s="136"/>
      <c r="AQ815" s="136"/>
      <c r="AR815" s="211"/>
      <c r="AS815" s="136"/>
      <c r="AT815" s="136"/>
      <c r="AU815" s="136"/>
      <c r="AV815" s="136"/>
      <c r="AW815" s="136"/>
      <c r="AX815" s="136"/>
      <c r="AY815" s="136"/>
      <c r="AZ815" s="136"/>
      <c r="BA815" s="136"/>
      <c r="BB815" s="136"/>
      <c r="BC815" s="136"/>
      <c r="BD815" s="136"/>
      <c r="BE815" s="136"/>
      <c r="BF815" s="136"/>
      <c r="BG815" s="136"/>
      <c r="BH815" s="136"/>
      <c r="BI815" s="136"/>
      <c r="BJ815" s="136"/>
      <c r="BK815" s="136"/>
      <c r="BL815" s="136"/>
      <c r="BM815" s="136"/>
      <c r="BN815" s="136"/>
      <c r="BO815" s="136"/>
      <c r="BP815" s="136"/>
      <c r="BQ815" s="136"/>
      <c r="BR815" s="136"/>
      <c r="BS815" s="136"/>
      <c r="BT815" s="136"/>
      <c r="BU815" s="136"/>
      <c r="BV815" s="136"/>
      <c r="BW815" s="136"/>
      <c r="BX815" s="136"/>
      <c r="BY815" s="136"/>
      <c r="BZ815" s="136"/>
      <c r="CA815" s="136"/>
      <c r="CB815" s="136"/>
      <c r="CC815" s="136"/>
      <c r="CD815" s="136"/>
      <c r="CE815" s="136"/>
      <c r="CF815" s="211"/>
      <c r="CG815" s="136"/>
      <c r="CH815" s="136"/>
      <c r="CI815" s="136"/>
      <c r="CJ815" s="136"/>
      <c r="CK815" s="136"/>
      <c r="CL815" s="136"/>
      <c r="CM815" s="136"/>
      <c r="CN815" s="136"/>
      <c r="CO815" s="136"/>
      <c r="CP815" s="136"/>
      <c r="CQ815" s="136"/>
      <c r="CR815" s="136"/>
      <c r="CS815" s="136"/>
      <c r="CT815" s="136"/>
      <c r="CU815" s="136"/>
      <c r="CV815" s="136"/>
      <c r="CW815" s="136"/>
      <c r="CX815" s="136"/>
      <c r="CY815" s="136"/>
      <c r="CZ815" s="136"/>
      <c r="DA815" s="136"/>
      <c r="DB815" s="136"/>
      <c r="DC815" s="211"/>
      <c r="DD815" s="136"/>
      <c r="DE815" s="136"/>
      <c r="DF815" s="136"/>
      <c r="DG815" s="136"/>
      <c r="DH815" s="136"/>
      <c r="DI815" s="136"/>
      <c r="DJ815" s="136"/>
      <c r="DK815" s="136"/>
      <c r="DL815" s="136"/>
      <c r="DM815" s="136"/>
      <c r="DN815" s="136"/>
      <c r="DO815" s="136"/>
      <c r="DP815" s="136"/>
      <c r="DQ815" s="136"/>
      <c r="DR815" s="136"/>
      <c r="DS815" s="136"/>
      <c r="DT815" s="136"/>
      <c r="DU815" s="136"/>
      <c r="DV815" s="136"/>
      <c r="DW815" s="136"/>
      <c r="DX815" s="136"/>
    </row>
    <row r="816" spans="1:128" ht="12.75" customHeight="1">
      <c r="A816" s="136"/>
      <c r="B816" s="136"/>
      <c r="C816" s="136"/>
      <c r="D816" s="136"/>
      <c r="E816" s="136"/>
      <c r="F816" s="136"/>
      <c r="G816" s="136"/>
      <c r="H816" s="136"/>
      <c r="I816" s="136"/>
      <c r="J816" s="136"/>
      <c r="K816" s="136"/>
      <c r="L816" s="136"/>
      <c r="M816" s="136"/>
      <c r="N816" s="136"/>
      <c r="O816" s="136"/>
      <c r="P816" s="136"/>
      <c r="Q816" s="136"/>
      <c r="R816" s="136"/>
      <c r="S816" s="136"/>
      <c r="T816" s="136"/>
      <c r="U816" s="136"/>
      <c r="V816" s="136"/>
      <c r="W816" s="136"/>
      <c r="X816" s="136"/>
      <c r="Y816" s="136"/>
      <c r="Z816" s="136"/>
      <c r="AA816" s="136"/>
      <c r="AB816" s="136"/>
      <c r="AC816" s="136"/>
      <c r="AD816" s="136"/>
      <c r="AE816" s="136"/>
      <c r="AF816" s="136"/>
      <c r="AG816" s="136"/>
      <c r="AH816" s="136"/>
      <c r="AI816" s="136"/>
      <c r="AJ816" s="136"/>
      <c r="AK816" s="136"/>
      <c r="AL816" s="136"/>
      <c r="AM816" s="136"/>
      <c r="AN816" s="136"/>
      <c r="AO816" s="136"/>
      <c r="AP816" s="136"/>
      <c r="AQ816" s="136"/>
      <c r="AR816" s="211"/>
      <c r="AS816" s="136"/>
      <c r="AT816" s="136"/>
      <c r="AU816" s="136"/>
      <c r="AV816" s="136"/>
      <c r="AW816" s="136"/>
      <c r="AX816" s="136"/>
      <c r="AY816" s="136"/>
      <c r="AZ816" s="136"/>
      <c r="BA816" s="136"/>
      <c r="BB816" s="136"/>
      <c r="BC816" s="136"/>
      <c r="BD816" s="136"/>
      <c r="BE816" s="136"/>
      <c r="BF816" s="136"/>
      <c r="BG816" s="136"/>
      <c r="BH816" s="136"/>
      <c r="BI816" s="136"/>
      <c r="BJ816" s="136"/>
      <c r="BK816" s="136"/>
      <c r="BL816" s="136"/>
      <c r="BM816" s="136"/>
      <c r="BN816" s="136"/>
      <c r="BO816" s="136"/>
      <c r="BP816" s="136"/>
      <c r="BQ816" s="136"/>
      <c r="BR816" s="136"/>
      <c r="BS816" s="136"/>
      <c r="BT816" s="136"/>
      <c r="BU816" s="136"/>
      <c r="BV816" s="136"/>
      <c r="BW816" s="136"/>
      <c r="BX816" s="136"/>
      <c r="BY816" s="136"/>
      <c r="BZ816" s="136"/>
      <c r="CA816" s="136"/>
      <c r="CB816" s="136"/>
      <c r="CC816" s="136"/>
      <c r="CD816" s="136"/>
      <c r="CE816" s="136"/>
      <c r="CF816" s="211"/>
      <c r="CG816" s="136"/>
      <c r="CH816" s="136"/>
      <c r="CI816" s="136"/>
      <c r="CJ816" s="136"/>
      <c r="CK816" s="136"/>
      <c r="CL816" s="136"/>
      <c r="CM816" s="136"/>
      <c r="CN816" s="136"/>
      <c r="CO816" s="136"/>
      <c r="CP816" s="136"/>
      <c r="CQ816" s="136"/>
      <c r="CR816" s="136"/>
      <c r="CS816" s="136"/>
      <c r="CT816" s="136"/>
      <c r="CU816" s="136"/>
      <c r="CV816" s="136"/>
      <c r="CW816" s="136"/>
      <c r="CX816" s="136"/>
      <c r="CY816" s="136"/>
      <c r="CZ816" s="136"/>
      <c r="DA816" s="136"/>
      <c r="DB816" s="136"/>
      <c r="DC816" s="211"/>
      <c r="DD816" s="136"/>
      <c r="DE816" s="136"/>
      <c r="DF816" s="136"/>
      <c r="DG816" s="136"/>
      <c r="DH816" s="136"/>
      <c r="DI816" s="136"/>
      <c r="DJ816" s="136"/>
      <c r="DK816" s="136"/>
      <c r="DL816" s="136"/>
      <c r="DM816" s="136"/>
      <c r="DN816" s="136"/>
      <c r="DO816" s="136"/>
      <c r="DP816" s="136"/>
      <c r="DQ816" s="136"/>
      <c r="DR816" s="136"/>
      <c r="DS816" s="136"/>
      <c r="DT816" s="136"/>
      <c r="DU816" s="136"/>
      <c r="DV816" s="136"/>
      <c r="DW816" s="136"/>
      <c r="DX816" s="136"/>
    </row>
    <row r="817" spans="1:128" ht="12.75" customHeight="1">
      <c r="A817" s="136"/>
      <c r="B817" s="136"/>
      <c r="C817" s="136"/>
      <c r="D817" s="136"/>
      <c r="E817" s="136"/>
      <c r="F817" s="136"/>
      <c r="G817" s="136"/>
      <c r="H817" s="136"/>
      <c r="I817" s="136"/>
      <c r="J817" s="136"/>
      <c r="K817" s="136"/>
      <c r="L817" s="136"/>
      <c r="M817" s="136"/>
      <c r="N817" s="136"/>
      <c r="O817" s="136"/>
      <c r="P817" s="136"/>
      <c r="Q817" s="136"/>
      <c r="R817" s="136"/>
      <c r="S817" s="136"/>
      <c r="T817" s="136"/>
      <c r="U817" s="136"/>
      <c r="V817" s="136"/>
      <c r="W817" s="136"/>
      <c r="X817" s="136"/>
      <c r="Y817" s="136"/>
      <c r="Z817" s="136"/>
      <c r="AA817" s="136"/>
      <c r="AB817" s="136"/>
      <c r="AC817" s="136"/>
      <c r="AD817" s="136"/>
      <c r="AE817" s="136"/>
      <c r="AF817" s="136"/>
      <c r="AG817" s="136"/>
      <c r="AH817" s="136"/>
      <c r="AI817" s="136"/>
      <c r="AJ817" s="136"/>
      <c r="AK817" s="136"/>
      <c r="AL817" s="136"/>
      <c r="AM817" s="136"/>
      <c r="AN817" s="136"/>
      <c r="AO817" s="136"/>
      <c r="AP817" s="136"/>
      <c r="AQ817" s="136"/>
      <c r="AR817" s="211"/>
      <c r="AS817" s="136"/>
      <c r="AT817" s="136"/>
      <c r="AU817" s="136"/>
      <c r="AV817" s="136"/>
      <c r="AW817" s="136"/>
      <c r="AX817" s="136"/>
      <c r="AY817" s="136"/>
      <c r="AZ817" s="136"/>
      <c r="BA817" s="136"/>
      <c r="BB817" s="136"/>
      <c r="BC817" s="136"/>
      <c r="BD817" s="136"/>
      <c r="BE817" s="136"/>
      <c r="BF817" s="136"/>
      <c r="BG817" s="136"/>
      <c r="BH817" s="136"/>
      <c r="BI817" s="136"/>
      <c r="BJ817" s="136"/>
      <c r="BK817" s="136"/>
      <c r="BL817" s="136"/>
      <c r="BM817" s="136"/>
      <c r="BN817" s="136"/>
      <c r="BO817" s="136"/>
      <c r="BP817" s="136"/>
      <c r="BQ817" s="136"/>
      <c r="BR817" s="136"/>
      <c r="BS817" s="136"/>
      <c r="BT817" s="136"/>
      <c r="BU817" s="136"/>
      <c r="BV817" s="136"/>
      <c r="BW817" s="136"/>
      <c r="BX817" s="136"/>
      <c r="BY817" s="136"/>
      <c r="BZ817" s="136"/>
      <c r="CA817" s="136"/>
      <c r="CB817" s="136"/>
      <c r="CC817" s="136"/>
      <c r="CD817" s="136"/>
      <c r="CE817" s="136"/>
      <c r="CF817" s="211"/>
      <c r="CG817" s="136"/>
      <c r="CH817" s="136"/>
      <c r="CI817" s="136"/>
      <c r="CJ817" s="136"/>
      <c r="CK817" s="136"/>
      <c r="CL817" s="136"/>
      <c r="CM817" s="136"/>
      <c r="CN817" s="136"/>
      <c r="CO817" s="136"/>
      <c r="CP817" s="136"/>
      <c r="CQ817" s="136"/>
      <c r="CR817" s="136"/>
      <c r="CS817" s="136"/>
      <c r="CT817" s="136"/>
      <c r="CU817" s="136"/>
      <c r="CV817" s="136"/>
      <c r="CW817" s="136"/>
      <c r="CX817" s="136"/>
      <c r="CY817" s="136"/>
      <c r="CZ817" s="136"/>
      <c r="DA817" s="136"/>
      <c r="DB817" s="136"/>
      <c r="DC817" s="211"/>
      <c r="DD817" s="136"/>
      <c r="DE817" s="136"/>
      <c r="DF817" s="136"/>
      <c r="DG817" s="136"/>
      <c r="DH817" s="136"/>
      <c r="DI817" s="136"/>
      <c r="DJ817" s="136"/>
      <c r="DK817" s="136"/>
      <c r="DL817" s="136"/>
      <c r="DM817" s="136"/>
      <c r="DN817" s="136"/>
      <c r="DO817" s="136"/>
      <c r="DP817" s="136"/>
      <c r="DQ817" s="136"/>
      <c r="DR817" s="136"/>
      <c r="DS817" s="136"/>
      <c r="DT817" s="136"/>
      <c r="DU817" s="136"/>
      <c r="DV817" s="136"/>
      <c r="DW817" s="136"/>
      <c r="DX817" s="136"/>
    </row>
    <row r="818" spans="1:128" ht="12.75" customHeight="1">
      <c r="A818" s="136"/>
      <c r="B818" s="136"/>
      <c r="C818" s="136"/>
      <c r="D818" s="136"/>
      <c r="E818" s="136"/>
      <c r="F818" s="136"/>
      <c r="G818" s="136"/>
      <c r="H818" s="136"/>
      <c r="I818" s="136"/>
      <c r="J818" s="136"/>
      <c r="K818" s="136"/>
      <c r="L818" s="136"/>
      <c r="M818" s="136"/>
      <c r="N818" s="136"/>
      <c r="O818" s="136"/>
      <c r="P818" s="136"/>
      <c r="Q818" s="136"/>
      <c r="R818" s="136"/>
      <c r="S818" s="136"/>
      <c r="T818" s="136"/>
      <c r="U818" s="136"/>
      <c r="V818" s="136"/>
      <c r="W818" s="136"/>
      <c r="X818" s="136"/>
      <c r="Y818" s="136"/>
      <c r="Z818" s="136"/>
      <c r="AA818" s="136"/>
      <c r="AB818" s="136"/>
      <c r="AC818" s="136"/>
      <c r="AD818" s="136"/>
      <c r="AE818" s="136"/>
      <c r="AF818" s="136"/>
      <c r="AG818" s="136"/>
      <c r="AH818" s="136"/>
      <c r="AI818" s="136"/>
      <c r="AJ818" s="136"/>
      <c r="AK818" s="136"/>
      <c r="AL818" s="136"/>
      <c r="AM818" s="136"/>
      <c r="AN818" s="136"/>
      <c r="AO818" s="136"/>
      <c r="AP818" s="136"/>
      <c r="AQ818" s="136"/>
      <c r="AR818" s="211"/>
      <c r="AS818" s="136"/>
      <c r="AT818" s="136"/>
      <c r="AU818" s="136"/>
      <c r="AV818" s="136"/>
      <c r="AW818" s="136"/>
      <c r="AX818" s="136"/>
      <c r="AY818" s="136"/>
      <c r="AZ818" s="136"/>
      <c r="BA818" s="136"/>
      <c r="BB818" s="136"/>
      <c r="BC818" s="136"/>
      <c r="BD818" s="136"/>
      <c r="BE818" s="136"/>
      <c r="BF818" s="136"/>
      <c r="BG818" s="136"/>
      <c r="BH818" s="136"/>
      <c r="BI818" s="136"/>
      <c r="BJ818" s="136"/>
      <c r="BK818" s="136"/>
      <c r="BL818" s="136"/>
      <c r="BM818" s="136"/>
      <c r="BN818" s="136"/>
      <c r="BO818" s="136"/>
      <c r="BP818" s="136"/>
      <c r="BQ818" s="136"/>
      <c r="BR818" s="136"/>
      <c r="BS818" s="136"/>
      <c r="BT818" s="136"/>
      <c r="BU818" s="136"/>
      <c r="BV818" s="136"/>
      <c r="BW818" s="136"/>
      <c r="BX818" s="136"/>
      <c r="BY818" s="136"/>
      <c r="BZ818" s="136"/>
      <c r="CA818" s="136"/>
      <c r="CB818" s="136"/>
      <c r="CC818" s="136"/>
      <c r="CD818" s="136"/>
      <c r="CE818" s="136"/>
      <c r="CF818" s="211"/>
      <c r="CG818" s="136"/>
      <c r="CH818" s="136"/>
      <c r="CI818" s="136"/>
      <c r="CJ818" s="136"/>
      <c r="CK818" s="136"/>
      <c r="CL818" s="136"/>
      <c r="CM818" s="136"/>
      <c r="CN818" s="136"/>
      <c r="CO818" s="136"/>
      <c r="CP818" s="136"/>
      <c r="CQ818" s="136"/>
      <c r="CR818" s="136"/>
      <c r="CS818" s="136"/>
      <c r="CT818" s="136"/>
      <c r="CU818" s="136"/>
      <c r="CV818" s="136"/>
      <c r="CW818" s="136"/>
      <c r="CX818" s="136"/>
      <c r="CY818" s="136"/>
      <c r="CZ818" s="136"/>
      <c r="DA818" s="136"/>
      <c r="DB818" s="136"/>
      <c r="DC818" s="211"/>
      <c r="DD818" s="136"/>
      <c r="DE818" s="136"/>
      <c r="DF818" s="136"/>
      <c r="DG818" s="136"/>
      <c r="DH818" s="136"/>
      <c r="DI818" s="136"/>
      <c r="DJ818" s="136"/>
      <c r="DK818" s="136"/>
      <c r="DL818" s="136"/>
      <c r="DM818" s="136"/>
      <c r="DN818" s="136"/>
      <c r="DO818" s="136"/>
      <c r="DP818" s="136"/>
      <c r="DQ818" s="136"/>
      <c r="DR818" s="136"/>
      <c r="DS818" s="136"/>
      <c r="DT818" s="136"/>
      <c r="DU818" s="136"/>
      <c r="DV818" s="136"/>
      <c r="DW818" s="136"/>
      <c r="DX818" s="136"/>
    </row>
    <row r="819" spans="1:128" ht="12.75" customHeight="1">
      <c r="A819" s="136"/>
      <c r="B819" s="136"/>
      <c r="C819" s="136"/>
      <c r="D819" s="136"/>
      <c r="E819" s="136"/>
      <c r="F819" s="136"/>
      <c r="G819" s="136"/>
      <c r="H819" s="136"/>
      <c r="I819" s="136"/>
      <c r="J819" s="136"/>
      <c r="K819" s="136"/>
      <c r="L819" s="136"/>
      <c r="M819" s="136"/>
      <c r="N819" s="136"/>
      <c r="O819" s="136"/>
      <c r="P819" s="136"/>
      <c r="Q819" s="136"/>
      <c r="R819" s="136"/>
      <c r="S819" s="136"/>
      <c r="T819" s="136"/>
      <c r="U819" s="136"/>
      <c r="V819" s="136"/>
      <c r="W819" s="136"/>
      <c r="X819" s="136"/>
      <c r="Y819" s="136"/>
      <c r="Z819" s="136"/>
      <c r="AA819" s="136"/>
      <c r="AB819" s="136"/>
      <c r="AC819" s="136"/>
      <c r="AD819" s="136"/>
      <c r="AE819" s="136"/>
      <c r="AF819" s="136"/>
      <c r="AG819" s="136"/>
      <c r="AH819" s="136"/>
      <c r="AI819" s="136"/>
      <c r="AJ819" s="136"/>
      <c r="AK819" s="136"/>
      <c r="AL819" s="136"/>
      <c r="AM819" s="136"/>
      <c r="AN819" s="136"/>
      <c r="AO819" s="136"/>
      <c r="AP819" s="136"/>
      <c r="AQ819" s="136"/>
      <c r="AR819" s="211"/>
      <c r="AS819" s="136"/>
      <c r="AT819" s="136"/>
      <c r="AU819" s="136"/>
      <c r="AV819" s="136"/>
      <c r="AW819" s="136"/>
      <c r="AX819" s="136"/>
      <c r="AY819" s="136"/>
      <c r="AZ819" s="136"/>
      <c r="BA819" s="136"/>
      <c r="BB819" s="136"/>
      <c r="BC819" s="136"/>
      <c r="BD819" s="136"/>
      <c r="BE819" s="136"/>
      <c r="BF819" s="136"/>
      <c r="BG819" s="136"/>
      <c r="BH819" s="136"/>
      <c r="BI819" s="136"/>
      <c r="BJ819" s="136"/>
      <c r="BK819" s="136"/>
      <c r="BL819" s="136"/>
      <c r="BM819" s="136"/>
      <c r="BN819" s="136"/>
      <c r="BO819" s="136"/>
      <c r="BP819" s="136"/>
      <c r="BQ819" s="136"/>
      <c r="BR819" s="136"/>
      <c r="BS819" s="136"/>
      <c r="BT819" s="136"/>
      <c r="BU819" s="136"/>
      <c r="BV819" s="136"/>
      <c r="BW819" s="136"/>
      <c r="BX819" s="136"/>
      <c r="BY819" s="136"/>
      <c r="BZ819" s="136"/>
      <c r="CA819" s="136"/>
      <c r="CB819" s="136"/>
      <c r="CC819" s="136"/>
      <c r="CD819" s="136"/>
      <c r="CE819" s="136"/>
      <c r="CF819" s="211"/>
      <c r="CG819" s="136"/>
      <c r="CH819" s="136"/>
      <c r="CI819" s="136"/>
      <c r="CJ819" s="136"/>
      <c r="CK819" s="136"/>
      <c r="CL819" s="136"/>
      <c r="CM819" s="136"/>
      <c r="CN819" s="136"/>
      <c r="CO819" s="136"/>
      <c r="CP819" s="136"/>
      <c r="CQ819" s="136"/>
      <c r="CR819" s="136"/>
      <c r="CS819" s="136"/>
      <c r="CT819" s="136"/>
      <c r="CU819" s="136"/>
      <c r="CV819" s="136"/>
      <c r="CW819" s="136"/>
      <c r="CX819" s="136"/>
      <c r="CY819" s="136"/>
      <c r="CZ819" s="136"/>
      <c r="DA819" s="136"/>
      <c r="DB819" s="136"/>
      <c r="DC819" s="211"/>
      <c r="DD819" s="136"/>
      <c r="DE819" s="136"/>
      <c r="DF819" s="136"/>
      <c r="DG819" s="136"/>
      <c r="DH819" s="136"/>
      <c r="DI819" s="136"/>
      <c r="DJ819" s="136"/>
      <c r="DK819" s="136"/>
      <c r="DL819" s="136"/>
      <c r="DM819" s="136"/>
      <c r="DN819" s="136"/>
      <c r="DO819" s="136"/>
      <c r="DP819" s="136"/>
      <c r="DQ819" s="136"/>
      <c r="DR819" s="136"/>
      <c r="DS819" s="136"/>
      <c r="DT819" s="136"/>
      <c r="DU819" s="136"/>
      <c r="DV819" s="136"/>
      <c r="DW819" s="136"/>
      <c r="DX819" s="136"/>
    </row>
    <row r="820" spans="1:128" ht="12.75" customHeight="1">
      <c r="A820" s="136"/>
      <c r="B820" s="136"/>
      <c r="C820" s="136"/>
      <c r="D820" s="136"/>
      <c r="E820" s="136"/>
      <c r="F820" s="136"/>
      <c r="G820" s="136"/>
      <c r="H820" s="136"/>
      <c r="I820" s="136"/>
      <c r="J820" s="136"/>
      <c r="K820" s="136"/>
      <c r="L820" s="136"/>
      <c r="M820" s="136"/>
      <c r="N820" s="136"/>
      <c r="O820" s="136"/>
      <c r="P820" s="136"/>
      <c r="Q820" s="136"/>
      <c r="R820" s="136"/>
      <c r="S820" s="136"/>
      <c r="T820" s="136"/>
      <c r="U820" s="136"/>
      <c r="V820" s="136"/>
      <c r="W820" s="136"/>
      <c r="X820" s="136"/>
      <c r="Y820" s="136"/>
      <c r="Z820" s="136"/>
      <c r="AA820" s="136"/>
      <c r="AB820" s="136"/>
      <c r="AC820" s="136"/>
      <c r="AD820" s="136"/>
      <c r="AE820" s="136"/>
      <c r="AF820" s="136"/>
      <c r="AG820" s="136"/>
      <c r="AH820" s="136"/>
      <c r="AI820" s="136"/>
      <c r="AJ820" s="136"/>
      <c r="AK820" s="136"/>
      <c r="AL820" s="136"/>
      <c r="AM820" s="136"/>
      <c r="AN820" s="136"/>
      <c r="AO820" s="136"/>
      <c r="AP820" s="136"/>
      <c r="AQ820" s="136"/>
      <c r="AR820" s="211"/>
      <c r="AS820" s="136"/>
      <c r="AT820" s="136"/>
      <c r="AU820" s="136"/>
      <c r="AV820" s="136"/>
      <c r="AW820" s="136"/>
      <c r="AX820" s="136"/>
      <c r="AY820" s="136"/>
      <c r="AZ820" s="136"/>
      <c r="BA820" s="136"/>
      <c r="BB820" s="136"/>
      <c r="BC820" s="136"/>
      <c r="BD820" s="136"/>
      <c r="BE820" s="136"/>
      <c r="BF820" s="136"/>
      <c r="BG820" s="136"/>
      <c r="BH820" s="136"/>
      <c r="BI820" s="136"/>
      <c r="BJ820" s="136"/>
      <c r="BK820" s="136"/>
      <c r="BL820" s="136"/>
      <c r="BM820" s="136"/>
      <c r="BN820" s="136"/>
      <c r="BO820" s="136"/>
      <c r="BP820" s="136"/>
      <c r="BQ820" s="136"/>
      <c r="BR820" s="136"/>
      <c r="BS820" s="136"/>
      <c r="BT820" s="136"/>
      <c r="BU820" s="136"/>
      <c r="BV820" s="136"/>
      <c r="BW820" s="136"/>
      <c r="BX820" s="136"/>
      <c r="BY820" s="136"/>
      <c r="BZ820" s="136"/>
      <c r="CA820" s="136"/>
      <c r="CB820" s="136"/>
      <c r="CC820" s="136"/>
      <c r="CD820" s="136"/>
      <c r="CE820" s="136"/>
      <c r="CF820" s="211"/>
      <c r="CG820" s="136"/>
      <c r="CH820" s="136"/>
      <c r="CI820" s="136"/>
      <c r="CJ820" s="136"/>
      <c r="CK820" s="136"/>
      <c r="CL820" s="136"/>
      <c r="CM820" s="136"/>
      <c r="CN820" s="136"/>
      <c r="CO820" s="136"/>
      <c r="CP820" s="136"/>
      <c r="CQ820" s="136"/>
      <c r="CR820" s="136"/>
      <c r="CS820" s="136"/>
      <c r="CT820" s="136"/>
      <c r="CU820" s="136"/>
      <c r="CV820" s="136"/>
      <c r="CW820" s="136"/>
      <c r="CX820" s="136"/>
      <c r="CY820" s="136"/>
      <c r="CZ820" s="136"/>
      <c r="DA820" s="136"/>
      <c r="DB820" s="136"/>
      <c r="DC820" s="211"/>
      <c r="DD820" s="136"/>
      <c r="DE820" s="136"/>
      <c r="DF820" s="136"/>
      <c r="DG820" s="136"/>
      <c r="DH820" s="136"/>
      <c r="DI820" s="136"/>
      <c r="DJ820" s="136"/>
      <c r="DK820" s="136"/>
      <c r="DL820" s="136"/>
      <c r="DM820" s="136"/>
      <c r="DN820" s="136"/>
      <c r="DO820" s="136"/>
      <c r="DP820" s="136"/>
      <c r="DQ820" s="136"/>
      <c r="DR820" s="136"/>
      <c r="DS820" s="136"/>
      <c r="DT820" s="136"/>
      <c r="DU820" s="136"/>
      <c r="DV820" s="136"/>
      <c r="DW820" s="136"/>
      <c r="DX820" s="136"/>
    </row>
    <row r="821" spans="1:128" ht="12.75" customHeight="1">
      <c r="A821" s="136"/>
      <c r="B821" s="136"/>
      <c r="C821" s="136"/>
      <c r="D821" s="136"/>
      <c r="E821" s="136"/>
      <c r="F821" s="136"/>
      <c r="G821" s="136"/>
      <c r="H821" s="136"/>
      <c r="I821" s="136"/>
      <c r="J821" s="136"/>
      <c r="K821" s="136"/>
      <c r="L821" s="136"/>
      <c r="M821" s="136"/>
      <c r="N821" s="136"/>
      <c r="O821" s="136"/>
      <c r="P821" s="136"/>
      <c r="Q821" s="136"/>
      <c r="R821" s="136"/>
      <c r="S821" s="136"/>
      <c r="T821" s="136"/>
      <c r="U821" s="136"/>
      <c r="V821" s="136"/>
      <c r="W821" s="136"/>
      <c r="X821" s="136"/>
      <c r="Y821" s="136"/>
      <c r="Z821" s="136"/>
      <c r="AA821" s="136"/>
      <c r="AB821" s="136"/>
      <c r="AC821" s="136"/>
      <c r="AD821" s="136"/>
      <c r="AE821" s="136"/>
      <c r="AF821" s="136"/>
      <c r="AG821" s="136"/>
      <c r="AH821" s="136"/>
      <c r="AI821" s="136"/>
      <c r="AJ821" s="136"/>
      <c r="AK821" s="136"/>
      <c r="AL821" s="136"/>
      <c r="AM821" s="136"/>
      <c r="AN821" s="136"/>
      <c r="AO821" s="136"/>
      <c r="AP821" s="136"/>
      <c r="AQ821" s="136"/>
      <c r="AR821" s="211"/>
      <c r="AS821" s="136"/>
      <c r="AT821" s="136"/>
      <c r="AU821" s="136"/>
      <c r="AV821" s="136"/>
      <c r="AW821" s="136"/>
      <c r="AX821" s="136"/>
      <c r="AY821" s="136"/>
      <c r="AZ821" s="136"/>
      <c r="BA821" s="136"/>
      <c r="BB821" s="136"/>
      <c r="BC821" s="136"/>
      <c r="BD821" s="136"/>
      <c r="BE821" s="136"/>
      <c r="BF821" s="136"/>
      <c r="BG821" s="136"/>
      <c r="BH821" s="136"/>
      <c r="BI821" s="136"/>
      <c r="BJ821" s="136"/>
      <c r="BK821" s="136"/>
      <c r="BL821" s="136"/>
      <c r="BM821" s="136"/>
      <c r="BN821" s="136"/>
      <c r="BO821" s="136"/>
      <c r="BP821" s="136"/>
      <c r="BQ821" s="136"/>
      <c r="BR821" s="136"/>
      <c r="BS821" s="136"/>
      <c r="BT821" s="136"/>
      <c r="BU821" s="136"/>
      <c r="BV821" s="136"/>
      <c r="BW821" s="136"/>
      <c r="BX821" s="136"/>
      <c r="BY821" s="136"/>
      <c r="BZ821" s="136"/>
      <c r="CA821" s="136"/>
      <c r="CB821" s="136"/>
      <c r="CC821" s="136"/>
      <c r="CD821" s="136"/>
      <c r="CE821" s="136"/>
      <c r="CF821" s="211"/>
      <c r="CG821" s="136"/>
      <c r="CH821" s="136"/>
      <c r="CI821" s="136"/>
      <c r="CJ821" s="136"/>
      <c r="CK821" s="136"/>
      <c r="CL821" s="136"/>
      <c r="CM821" s="136"/>
      <c r="CN821" s="136"/>
      <c r="CO821" s="136"/>
      <c r="CP821" s="136"/>
      <c r="CQ821" s="136"/>
      <c r="CR821" s="136"/>
      <c r="CS821" s="136"/>
      <c r="CT821" s="136"/>
      <c r="CU821" s="136"/>
      <c r="CV821" s="136"/>
      <c r="CW821" s="136"/>
      <c r="CX821" s="136"/>
      <c r="CY821" s="136"/>
      <c r="CZ821" s="136"/>
      <c r="DA821" s="136"/>
      <c r="DB821" s="136"/>
      <c r="DC821" s="211"/>
      <c r="DD821" s="136"/>
      <c r="DE821" s="136"/>
      <c r="DF821" s="136"/>
      <c r="DG821" s="136"/>
      <c r="DH821" s="136"/>
      <c r="DI821" s="136"/>
      <c r="DJ821" s="136"/>
      <c r="DK821" s="136"/>
      <c r="DL821" s="136"/>
      <c r="DM821" s="136"/>
      <c r="DN821" s="136"/>
      <c r="DO821" s="136"/>
      <c r="DP821" s="136"/>
      <c r="DQ821" s="136"/>
      <c r="DR821" s="136"/>
      <c r="DS821" s="136"/>
      <c r="DT821" s="136"/>
      <c r="DU821" s="136"/>
      <c r="DV821" s="136"/>
      <c r="DW821" s="136"/>
      <c r="DX821" s="136"/>
    </row>
    <row r="822" spans="1:128" ht="12.75" customHeight="1">
      <c r="A822" s="136"/>
      <c r="B822" s="136"/>
      <c r="C822" s="136"/>
      <c r="D822" s="136"/>
      <c r="E822" s="136"/>
      <c r="F822" s="136"/>
      <c r="G822" s="136"/>
      <c r="H822" s="136"/>
      <c r="I822" s="136"/>
      <c r="J822" s="136"/>
      <c r="K822" s="136"/>
      <c r="L822" s="136"/>
      <c r="M822" s="136"/>
      <c r="N822" s="136"/>
      <c r="O822" s="136"/>
      <c r="P822" s="136"/>
      <c r="Q822" s="136"/>
      <c r="R822" s="136"/>
      <c r="S822" s="136"/>
      <c r="T822" s="136"/>
      <c r="U822" s="136"/>
      <c r="V822" s="136"/>
      <c r="W822" s="136"/>
      <c r="X822" s="136"/>
      <c r="Y822" s="136"/>
      <c r="Z822" s="136"/>
      <c r="AA822" s="136"/>
      <c r="AB822" s="136"/>
      <c r="AC822" s="136"/>
      <c r="AD822" s="136"/>
      <c r="AE822" s="136"/>
      <c r="AF822" s="136"/>
      <c r="AG822" s="136"/>
      <c r="AH822" s="136"/>
      <c r="AI822" s="136"/>
      <c r="AJ822" s="136"/>
      <c r="AK822" s="136"/>
      <c r="AL822" s="136"/>
      <c r="AM822" s="136"/>
      <c r="AN822" s="136"/>
      <c r="AO822" s="136"/>
      <c r="AP822" s="136"/>
      <c r="AQ822" s="136"/>
      <c r="AR822" s="211"/>
      <c r="AS822" s="136"/>
      <c r="AT822" s="136"/>
      <c r="AU822" s="136"/>
      <c r="AV822" s="136"/>
      <c r="AW822" s="136"/>
      <c r="AX822" s="136"/>
      <c r="AY822" s="136"/>
      <c r="AZ822" s="136"/>
      <c r="BA822" s="136"/>
      <c r="BB822" s="136"/>
      <c r="BC822" s="136"/>
      <c r="BD822" s="136"/>
      <c r="BE822" s="136"/>
      <c r="BF822" s="136"/>
      <c r="BG822" s="136"/>
      <c r="BH822" s="136"/>
      <c r="BI822" s="136"/>
      <c r="BJ822" s="136"/>
      <c r="BK822" s="136"/>
      <c r="BL822" s="136"/>
      <c r="BM822" s="136"/>
      <c r="BN822" s="136"/>
      <c r="BO822" s="136"/>
      <c r="BP822" s="136"/>
      <c r="BQ822" s="136"/>
      <c r="BR822" s="136"/>
      <c r="BS822" s="136"/>
      <c r="BT822" s="136"/>
      <c r="BU822" s="136"/>
      <c r="BV822" s="136"/>
      <c r="BW822" s="136"/>
      <c r="BX822" s="136"/>
      <c r="BY822" s="136"/>
      <c r="BZ822" s="136"/>
      <c r="CA822" s="136"/>
      <c r="CB822" s="136"/>
      <c r="CC822" s="136"/>
      <c r="CD822" s="136"/>
      <c r="CE822" s="136"/>
      <c r="CF822" s="211"/>
      <c r="CG822" s="136"/>
      <c r="CH822" s="136"/>
      <c r="CI822" s="136"/>
      <c r="CJ822" s="136"/>
      <c r="CK822" s="136"/>
      <c r="CL822" s="136"/>
      <c r="CM822" s="136"/>
      <c r="CN822" s="136"/>
      <c r="CO822" s="136"/>
      <c r="CP822" s="136"/>
      <c r="CQ822" s="136"/>
      <c r="CR822" s="136"/>
      <c r="CS822" s="136"/>
      <c r="CT822" s="136"/>
      <c r="CU822" s="136"/>
      <c r="CV822" s="136"/>
      <c r="CW822" s="136"/>
      <c r="CX822" s="136"/>
      <c r="CY822" s="136"/>
      <c r="CZ822" s="136"/>
      <c r="DA822" s="136"/>
      <c r="DB822" s="136"/>
      <c r="DC822" s="211"/>
      <c r="DD822" s="136"/>
      <c r="DE822" s="136"/>
      <c r="DF822" s="136"/>
      <c r="DG822" s="136"/>
      <c r="DH822" s="136"/>
      <c r="DI822" s="136"/>
      <c r="DJ822" s="136"/>
      <c r="DK822" s="136"/>
      <c r="DL822" s="136"/>
      <c r="DM822" s="136"/>
      <c r="DN822" s="136"/>
      <c r="DO822" s="136"/>
      <c r="DP822" s="136"/>
      <c r="DQ822" s="136"/>
      <c r="DR822" s="136"/>
      <c r="DS822" s="136"/>
      <c r="DT822" s="136"/>
      <c r="DU822" s="136"/>
      <c r="DV822" s="136"/>
      <c r="DW822" s="136"/>
      <c r="DX822" s="136"/>
    </row>
    <row r="823" spans="1:128" ht="12.75" customHeight="1">
      <c r="A823" s="136"/>
      <c r="B823" s="136"/>
      <c r="C823" s="136"/>
      <c r="D823" s="136"/>
      <c r="E823" s="136"/>
      <c r="F823" s="136"/>
      <c r="G823" s="136"/>
      <c r="H823" s="136"/>
      <c r="I823" s="136"/>
      <c r="J823" s="136"/>
      <c r="K823" s="136"/>
      <c r="L823" s="136"/>
      <c r="M823" s="136"/>
      <c r="N823" s="136"/>
      <c r="O823" s="136"/>
      <c r="P823" s="136"/>
      <c r="Q823" s="136"/>
      <c r="R823" s="136"/>
      <c r="S823" s="136"/>
      <c r="T823" s="136"/>
      <c r="U823" s="136"/>
      <c r="V823" s="136"/>
      <c r="W823" s="136"/>
      <c r="X823" s="136"/>
      <c r="Y823" s="136"/>
      <c r="Z823" s="136"/>
      <c r="AA823" s="136"/>
      <c r="AB823" s="136"/>
      <c r="AC823" s="136"/>
      <c r="AD823" s="136"/>
      <c r="AE823" s="136"/>
      <c r="AF823" s="136"/>
      <c r="AG823" s="136"/>
      <c r="AH823" s="136"/>
      <c r="AI823" s="136"/>
      <c r="AJ823" s="136"/>
      <c r="AK823" s="136"/>
      <c r="AL823" s="136"/>
      <c r="AM823" s="136"/>
      <c r="AN823" s="136"/>
      <c r="AO823" s="136"/>
      <c r="AP823" s="136"/>
      <c r="AQ823" s="136"/>
      <c r="AR823" s="211"/>
      <c r="AS823" s="136"/>
      <c r="AT823" s="136"/>
      <c r="AU823" s="136"/>
      <c r="AV823" s="136"/>
      <c r="AW823" s="136"/>
      <c r="AX823" s="136"/>
      <c r="AY823" s="136"/>
      <c r="AZ823" s="136"/>
      <c r="BA823" s="136"/>
      <c r="BB823" s="136"/>
      <c r="BC823" s="136"/>
      <c r="BD823" s="136"/>
      <c r="BE823" s="136"/>
      <c r="BF823" s="136"/>
      <c r="BG823" s="136"/>
      <c r="BH823" s="136"/>
      <c r="BI823" s="136"/>
      <c r="BJ823" s="136"/>
      <c r="BK823" s="136"/>
      <c r="BL823" s="136"/>
      <c r="BM823" s="136"/>
      <c r="BN823" s="136"/>
      <c r="BO823" s="136"/>
      <c r="BP823" s="136"/>
      <c r="BQ823" s="136"/>
      <c r="BR823" s="136"/>
      <c r="BS823" s="136"/>
      <c r="BT823" s="136"/>
      <c r="BU823" s="136"/>
      <c r="BV823" s="136"/>
      <c r="BW823" s="136"/>
      <c r="BX823" s="136"/>
      <c r="BY823" s="136"/>
      <c r="BZ823" s="136"/>
      <c r="CA823" s="136"/>
      <c r="CB823" s="136"/>
      <c r="CC823" s="136"/>
      <c r="CD823" s="136"/>
      <c r="CE823" s="136"/>
      <c r="CF823" s="211"/>
      <c r="CG823" s="136"/>
      <c r="CH823" s="136"/>
      <c r="CI823" s="136"/>
      <c r="CJ823" s="136"/>
      <c r="CK823" s="136"/>
      <c r="CL823" s="136"/>
      <c r="CM823" s="136"/>
      <c r="CN823" s="136"/>
      <c r="CO823" s="136"/>
      <c r="CP823" s="136"/>
      <c r="CQ823" s="136"/>
      <c r="CR823" s="136"/>
      <c r="CS823" s="136"/>
      <c r="CT823" s="136"/>
      <c r="CU823" s="136"/>
      <c r="CV823" s="136"/>
      <c r="CW823" s="136"/>
      <c r="CX823" s="136"/>
      <c r="CY823" s="136"/>
      <c r="CZ823" s="136"/>
      <c r="DA823" s="136"/>
      <c r="DB823" s="136"/>
      <c r="DC823" s="211"/>
      <c r="DD823" s="136"/>
      <c r="DE823" s="136"/>
      <c r="DF823" s="136"/>
      <c r="DG823" s="136"/>
      <c r="DH823" s="136"/>
      <c r="DI823" s="136"/>
      <c r="DJ823" s="136"/>
      <c r="DK823" s="136"/>
      <c r="DL823" s="136"/>
      <c r="DM823" s="136"/>
      <c r="DN823" s="136"/>
      <c r="DO823" s="136"/>
      <c r="DP823" s="136"/>
      <c r="DQ823" s="136"/>
      <c r="DR823" s="136"/>
      <c r="DS823" s="136"/>
      <c r="DT823" s="136"/>
      <c r="DU823" s="136"/>
      <c r="DV823" s="136"/>
      <c r="DW823" s="136"/>
      <c r="DX823" s="136"/>
    </row>
    <row r="824" spans="1:128" ht="12.75" customHeight="1">
      <c r="A824" s="136"/>
      <c r="B824" s="136"/>
      <c r="C824" s="136"/>
      <c r="D824" s="136"/>
      <c r="E824" s="136"/>
      <c r="F824" s="136"/>
      <c r="G824" s="136"/>
      <c r="H824" s="136"/>
      <c r="I824" s="136"/>
      <c r="J824" s="136"/>
      <c r="K824" s="136"/>
      <c r="L824" s="136"/>
      <c r="M824" s="136"/>
      <c r="N824" s="136"/>
      <c r="O824" s="136"/>
      <c r="P824" s="136"/>
      <c r="Q824" s="136"/>
      <c r="R824" s="136"/>
      <c r="S824" s="136"/>
      <c r="T824" s="136"/>
      <c r="U824" s="136"/>
      <c r="V824" s="136"/>
      <c r="W824" s="136"/>
      <c r="X824" s="136"/>
      <c r="Y824" s="136"/>
      <c r="Z824" s="136"/>
      <c r="AA824" s="136"/>
      <c r="AB824" s="136"/>
      <c r="AC824" s="136"/>
      <c r="AD824" s="136"/>
      <c r="AE824" s="136"/>
      <c r="AF824" s="136"/>
      <c r="AG824" s="136"/>
      <c r="AH824" s="136"/>
      <c r="AI824" s="136"/>
      <c r="AJ824" s="136"/>
      <c r="AK824" s="136"/>
      <c r="AL824" s="136"/>
      <c r="AM824" s="136"/>
      <c r="AN824" s="136"/>
      <c r="AO824" s="136"/>
      <c r="AP824" s="136"/>
      <c r="AQ824" s="136"/>
      <c r="AR824" s="211"/>
      <c r="AS824" s="136"/>
      <c r="AT824" s="136"/>
      <c r="AU824" s="136"/>
      <c r="AV824" s="136"/>
      <c r="AW824" s="136"/>
      <c r="AX824" s="136"/>
      <c r="AY824" s="136"/>
      <c r="AZ824" s="136"/>
      <c r="BA824" s="136"/>
      <c r="BB824" s="136"/>
      <c r="BC824" s="136"/>
      <c r="BD824" s="136"/>
      <c r="BE824" s="136"/>
      <c r="BF824" s="136"/>
      <c r="BG824" s="136"/>
      <c r="BH824" s="136"/>
      <c r="BI824" s="136"/>
      <c r="BJ824" s="136"/>
      <c r="BK824" s="136"/>
      <c r="BL824" s="136"/>
      <c r="BM824" s="136"/>
      <c r="BN824" s="136"/>
      <c r="BO824" s="136"/>
      <c r="BP824" s="136"/>
      <c r="BQ824" s="136"/>
      <c r="BR824" s="136"/>
      <c r="BS824" s="136"/>
      <c r="BT824" s="136"/>
      <c r="BU824" s="136"/>
      <c r="BV824" s="136"/>
      <c r="BW824" s="136"/>
      <c r="BX824" s="136"/>
      <c r="BY824" s="136"/>
      <c r="BZ824" s="136"/>
      <c r="CA824" s="136"/>
      <c r="CB824" s="136"/>
      <c r="CC824" s="136"/>
      <c r="CD824" s="136"/>
      <c r="CE824" s="136"/>
      <c r="CF824" s="211"/>
      <c r="CG824" s="136"/>
      <c r="CH824" s="136"/>
      <c r="CI824" s="136"/>
      <c r="CJ824" s="136"/>
      <c r="CK824" s="136"/>
      <c r="CL824" s="136"/>
      <c r="CM824" s="136"/>
      <c r="CN824" s="136"/>
      <c r="CO824" s="136"/>
      <c r="CP824" s="136"/>
      <c r="CQ824" s="136"/>
      <c r="CR824" s="136"/>
      <c r="CS824" s="136"/>
      <c r="CT824" s="136"/>
      <c r="CU824" s="136"/>
      <c r="CV824" s="136"/>
      <c r="CW824" s="136"/>
      <c r="CX824" s="136"/>
      <c r="CY824" s="136"/>
      <c r="CZ824" s="136"/>
      <c r="DA824" s="136"/>
      <c r="DB824" s="136"/>
      <c r="DC824" s="211"/>
      <c r="DD824" s="136"/>
      <c r="DE824" s="136"/>
      <c r="DF824" s="136"/>
      <c r="DG824" s="136"/>
      <c r="DH824" s="136"/>
      <c r="DI824" s="136"/>
      <c r="DJ824" s="136"/>
      <c r="DK824" s="136"/>
      <c r="DL824" s="136"/>
      <c r="DM824" s="136"/>
      <c r="DN824" s="136"/>
      <c r="DO824" s="136"/>
      <c r="DP824" s="136"/>
      <c r="DQ824" s="136"/>
      <c r="DR824" s="136"/>
      <c r="DS824" s="136"/>
      <c r="DT824" s="136"/>
      <c r="DU824" s="136"/>
      <c r="DV824" s="136"/>
      <c r="DW824" s="136"/>
      <c r="DX824" s="136"/>
    </row>
    <row r="825" spans="1:128" ht="12.75" customHeight="1">
      <c r="A825" s="136"/>
      <c r="B825" s="136"/>
      <c r="C825" s="136"/>
      <c r="D825" s="136"/>
      <c r="E825" s="136"/>
      <c r="F825" s="136"/>
      <c r="G825" s="136"/>
      <c r="H825" s="136"/>
      <c r="I825" s="136"/>
      <c r="J825" s="136"/>
      <c r="K825" s="136"/>
      <c r="L825" s="136"/>
      <c r="M825" s="136"/>
      <c r="N825" s="136"/>
      <c r="O825" s="136"/>
      <c r="P825" s="136"/>
      <c r="Q825" s="136"/>
      <c r="R825" s="136"/>
      <c r="S825" s="136"/>
      <c r="T825" s="136"/>
      <c r="U825" s="136"/>
      <c r="V825" s="136"/>
      <c r="W825" s="136"/>
      <c r="X825" s="136"/>
      <c r="Y825" s="136"/>
      <c r="Z825" s="136"/>
      <c r="AA825" s="136"/>
      <c r="AB825" s="136"/>
      <c r="AC825" s="136"/>
      <c r="AD825" s="136"/>
      <c r="AE825" s="136"/>
      <c r="AF825" s="136"/>
      <c r="AG825" s="136"/>
      <c r="AH825" s="136"/>
      <c r="AI825" s="136"/>
      <c r="AJ825" s="136"/>
      <c r="AK825" s="136"/>
      <c r="AL825" s="136"/>
      <c r="AM825" s="136"/>
      <c r="AN825" s="136"/>
      <c r="AO825" s="136"/>
      <c r="AP825" s="136"/>
      <c r="AQ825" s="136"/>
      <c r="AR825" s="211"/>
      <c r="AS825" s="136"/>
      <c r="AT825" s="136"/>
      <c r="AU825" s="136"/>
      <c r="AV825" s="136"/>
      <c r="AW825" s="136"/>
      <c r="AX825" s="136"/>
      <c r="AY825" s="136"/>
      <c r="AZ825" s="136"/>
      <c r="BA825" s="136"/>
      <c r="BB825" s="136"/>
      <c r="BC825" s="136"/>
      <c r="BD825" s="136"/>
      <c r="BE825" s="136"/>
      <c r="BF825" s="136"/>
      <c r="BG825" s="136"/>
      <c r="BH825" s="136"/>
      <c r="BI825" s="136"/>
      <c r="BJ825" s="136"/>
      <c r="BK825" s="136"/>
      <c r="BL825" s="136"/>
      <c r="BM825" s="136"/>
      <c r="BN825" s="136"/>
      <c r="BO825" s="136"/>
      <c r="BP825" s="136"/>
      <c r="BQ825" s="136"/>
      <c r="BR825" s="136"/>
      <c r="BS825" s="136"/>
      <c r="BT825" s="136"/>
      <c r="BU825" s="136"/>
      <c r="BV825" s="136"/>
      <c r="BW825" s="136"/>
      <c r="BX825" s="136"/>
      <c r="BY825" s="136"/>
      <c r="BZ825" s="136"/>
      <c r="CA825" s="136"/>
      <c r="CB825" s="136"/>
      <c r="CC825" s="136"/>
      <c r="CD825" s="136"/>
      <c r="CE825" s="136"/>
      <c r="CF825" s="211"/>
      <c r="CG825" s="136"/>
      <c r="CH825" s="136"/>
      <c r="CI825" s="136"/>
      <c r="CJ825" s="136"/>
      <c r="CK825" s="136"/>
      <c r="CL825" s="136"/>
      <c r="CM825" s="136"/>
      <c r="CN825" s="136"/>
      <c r="CO825" s="136"/>
      <c r="CP825" s="136"/>
      <c r="CQ825" s="136"/>
      <c r="CR825" s="136"/>
      <c r="CS825" s="136"/>
      <c r="CT825" s="136"/>
      <c r="CU825" s="136"/>
      <c r="CV825" s="136"/>
      <c r="CW825" s="136"/>
      <c r="CX825" s="136"/>
      <c r="CY825" s="136"/>
      <c r="CZ825" s="136"/>
      <c r="DA825" s="136"/>
      <c r="DB825" s="136"/>
      <c r="DC825" s="211"/>
      <c r="DD825" s="136"/>
      <c r="DE825" s="136"/>
      <c r="DF825" s="136"/>
      <c r="DG825" s="136"/>
      <c r="DH825" s="136"/>
      <c r="DI825" s="136"/>
      <c r="DJ825" s="136"/>
      <c r="DK825" s="136"/>
      <c r="DL825" s="136"/>
      <c r="DM825" s="136"/>
      <c r="DN825" s="136"/>
      <c r="DO825" s="136"/>
      <c r="DP825" s="136"/>
      <c r="DQ825" s="136"/>
      <c r="DR825" s="136"/>
      <c r="DS825" s="136"/>
      <c r="DT825" s="136"/>
      <c r="DU825" s="136"/>
      <c r="DV825" s="136"/>
      <c r="DW825" s="136"/>
      <c r="DX825" s="136"/>
    </row>
    <row r="826" spans="1:128" ht="12.75" customHeight="1">
      <c r="A826" s="136"/>
      <c r="B826" s="136"/>
      <c r="C826" s="136"/>
      <c r="D826" s="136"/>
      <c r="E826" s="136"/>
      <c r="F826" s="136"/>
      <c r="G826" s="136"/>
      <c r="H826" s="136"/>
      <c r="I826" s="136"/>
      <c r="J826" s="136"/>
      <c r="K826" s="136"/>
      <c r="L826" s="136"/>
      <c r="M826" s="136"/>
      <c r="N826" s="136"/>
      <c r="O826" s="136"/>
      <c r="P826" s="136"/>
      <c r="Q826" s="136"/>
      <c r="R826" s="136"/>
      <c r="S826" s="136"/>
      <c r="T826" s="136"/>
      <c r="U826" s="136"/>
      <c r="V826" s="136"/>
      <c r="W826" s="136"/>
      <c r="X826" s="136"/>
      <c r="Y826" s="136"/>
      <c r="Z826" s="136"/>
      <c r="AA826" s="136"/>
      <c r="AB826" s="136"/>
      <c r="AC826" s="136"/>
      <c r="AD826" s="136"/>
      <c r="AE826" s="136"/>
      <c r="AF826" s="136"/>
      <c r="AG826" s="136"/>
      <c r="AH826" s="136"/>
      <c r="AI826" s="136"/>
      <c r="AJ826" s="136"/>
      <c r="AK826" s="136"/>
      <c r="AL826" s="136"/>
      <c r="AM826" s="136"/>
      <c r="AN826" s="136"/>
      <c r="AO826" s="136"/>
      <c r="AP826" s="136"/>
      <c r="AQ826" s="136"/>
      <c r="AR826" s="211"/>
      <c r="AS826" s="136"/>
      <c r="AT826" s="136"/>
      <c r="AU826" s="136"/>
      <c r="AV826" s="136"/>
      <c r="AW826" s="136"/>
      <c r="AX826" s="136"/>
      <c r="AY826" s="136"/>
      <c r="AZ826" s="136"/>
      <c r="BA826" s="136"/>
      <c r="BB826" s="136"/>
      <c r="BC826" s="136"/>
      <c r="BD826" s="136"/>
      <c r="BE826" s="136"/>
      <c r="BF826" s="136"/>
      <c r="BG826" s="136"/>
      <c r="BH826" s="136"/>
      <c r="BI826" s="136"/>
      <c r="BJ826" s="136"/>
      <c r="BK826" s="136"/>
      <c r="BL826" s="136"/>
      <c r="BM826" s="136"/>
      <c r="BN826" s="136"/>
      <c r="BO826" s="136"/>
      <c r="BP826" s="136"/>
      <c r="BQ826" s="136"/>
      <c r="BR826" s="136"/>
      <c r="BS826" s="136"/>
      <c r="BT826" s="136"/>
      <c r="BU826" s="136"/>
      <c r="BV826" s="136"/>
      <c r="BW826" s="136"/>
      <c r="BX826" s="136"/>
      <c r="BY826" s="136"/>
      <c r="BZ826" s="136"/>
      <c r="CA826" s="136"/>
      <c r="CB826" s="136"/>
      <c r="CC826" s="136"/>
      <c r="CD826" s="136"/>
      <c r="CE826" s="136"/>
      <c r="CF826" s="211"/>
      <c r="CG826" s="136"/>
      <c r="CH826" s="136"/>
      <c r="CI826" s="136"/>
      <c r="CJ826" s="136"/>
      <c r="CK826" s="136"/>
      <c r="CL826" s="136"/>
      <c r="CM826" s="136"/>
      <c r="CN826" s="136"/>
      <c r="CO826" s="136"/>
      <c r="CP826" s="136"/>
      <c r="CQ826" s="136"/>
      <c r="CR826" s="136"/>
      <c r="CS826" s="136"/>
      <c r="CT826" s="136"/>
      <c r="CU826" s="136"/>
      <c r="CV826" s="136"/>
      <c r="CW826" s="136"/>
      <c r="CX826" s="136"/>
      <c r="CY826" s="136"/>
      <c r="CZ826" s="136"/>
      <c r="DA826" s="136"/>
      <c r="DB826" s="136"/>
      <c r="DC826" s="211"/>
      <c r="DD826" s="136"/>
      <c r="DE826" s="136"/>
      <c r="DF826" s="136"/>
      <c r="DG826" s="136"/>
      <c r="DH826" s="136"/>
      <c r="DI826" s="136"/>
      <c r="DJ826" s="136"/>
      <c r="DK826" s="136"/>
      <c r="DL826" s="136"/>
      <c r="DM826" s="136"/>
      <c r="DN826" s="136"/>
      <c r="DO826" s="136"/>
      <c r="DP826" s="136"/>
      <c r="DQ826" s="136"/>
      <c r="DR826" s="136"/>
      <c r="DS826" s="136"/>
      <c r="DT826" s="136"/>
      <c r="DU826" s="136"/>
      <c r="DV826" s="136"/>
      <c r="DW826" s="136"/>
      <c r="DX826" s="136"/>
    </row>
    <row r="827" spans="1:128" ht="12.75" customHeight="1">
      <c r="A827" s="136"/>
      <c r="B827" s="136"/>
      <c r="C827" s="136"/>
      <c r="D827" s="136"/>
      <c r="E827" s="136"/>
      <c r="F827" s="136"/>
      <c r="G827" s="136"/>
      <c r="H827" s="136"/>
      <c r="I827" s="136"/>
      <c r="J827" s="136"/>
      <c r="K827" s="136"/>
      <c r="L827" s="136"/>
      <c r="M827" s="136"/>
      <c r="N827" s="136"/>
      <c r="O827" s="136"/>
      <c r="P827" s="136"/>
      <c r="Q827" s="136"/>
      <c r="R827" s="136"/>
      <c r="S827" s="136"/>
      <c r="T827" s="136"/>
      <c r="U827" s="136"/>
      <c r="V827" s="136"/>
      <c r="W827" s="136"/>
      <c r="X827" s="136"/>
      <c r="Y827" s="136"/>
      <c r="Z827" s="136"/>
      <c r="AA827" s="136"/>
      <c r="AB827" s="136"/>
      <c r="AC827" s="136"/>
      <c r="AD827" s="136"/>
      <c r="AE827" s="136"/>
      <c r="AF827" s="136"/>
      <c r="AG827" s="136"/>
      <c r="AH827" s="136"/>
      <c r="AI827" s="136"/>
      <c r="AJ827" s="136"/>
      <c r="AK827" s="136"/>
      <c r="AL827" s="136"/>
      <c r="AM827" s="136"/>
      <c r="AN827" s="136"/>
      <c r="AO827" s="136"/>
      <c r="AP827" s="136"/>
      <c r="AQ827" s="136"/>
      <c r="AR827" s="211"/>
      <c r="AS827" s="136"/>
      <c r="AT827" s="136"/>
      <c r="AU827" s="136"/>
      <c r="AV827" s="136"/>
      <c r="AW827" s="136"/>
      <c r="AX827" s="136"/>
      <c r="AY827" s="136"/>
      <c r="AZ827" s="136"/>
      <c r="BA827" s="136"/>
      <c r="BB827" s="136"/>
      <c r="BC827" s="136"/>
      <c r="BD827" s="136"/>
      <c r="BE827" s="136"/>
      <c r="BF827" s="136"/>
      <c r="BG827" s="136"/>
      <c r="BH827" s="136"/>
      <c r="BI827" s="136"/>
      <c r="BJ827" s="136"/>
      <c r="BK827" s="136"/>
      <c r="BL827" s="136"/>
      <c r="BM827" s="136"/>
      <c r="BN827" s="136"/>
      <c r="BO827" s="136"/>
      <c r="BP827" s="136"/>
      <c r="BQ827" s="136"/>
      <c r="BR827" s="136"/>
      <c r="BS827" s="136"/>
      <c r="BT827" s="136"/>
      <c r="BU827" s="136"/>
      <c r="BV827" s="136"/>
      <c r="BW827" s="136"/>
      <c r="BX827" s="136"/>
      <c r="BY827" s="136"/>
      <c r="BZ827" s="136"/>
      <c r="CA827" s="136"/>
      <c r="CB827" s="136"/>
      <c r="CC827" s="136"/>
      <c r="CD827" s="136"/>
      <c r="CE827" s="136"/>
      <c r="CF827" s="211"/>
      <c r="CG827" s="136"/>
      <c r="CH827" s="136"/>
      <c r="CI827" s="136"/>
      <c r="CJ827" s="136"/>
      <c r="CK827" s="136"/>
      <c r="CL827" s="136"/>
      <c r="CM827" s="136"/>
      <c r="CN827" s="136"/>
      <c r="CO827" s="136"/>
      <c r="CP827" s="136"/>
      <c r="CQ827" s="136"/>
      <c r="CR827" s="136"/>
      <c r="CS827" s="136"/>
      <c r="CT827" s="136"/>
      <c r="CU827" s="136"/>
      <c r="CV827" s="136"/>
      <c r="CW827" s="136"/>
      <c r="CX827" s="136"/>
      <c r="CY827" s="136"/>
      <c r="CZ827" s="136"/>
      <c r="DA827" s="136"/>
      <c r="DB827" s="136"/>
      <c r="DC827" s="211"/>
      <c r="DD827" s="136"/>
      <c r="DE827" s="136"/>
      <c r="DF827" s="136"/>
      <c r="DG827" s="136"/>
      <c r="DH827" s="136"/>
      <c r="DI827" s="136"/>
      <c r="DJ827" s="136"/>
      <c r="DK827" s="136"/>
      <c r="DL827" s="136"/>
      <c r="DM827" s="136"/>
      <c r="DN827" s="136"/>
      <c r="DO827" s="136"/>
      <c r="DP827" s="136"/>
      <c r="DQ827" s="136"/>
      <c r="DR827" s="136"/>
      <c r="DS827" s="136"/>
      <c r="DT827" s="136"/>
      <c r="DU827" s="136"/>
      <c r="DV827" s="136"/>
      <c r="DW827" s="136"/>
      <c r="DX827" s="136"/>
    </row>
    <row r="828" spans="1:128" ht="12.75" customHeight="1">
      <c r="A828" s="136"/>
      <c r="B828" s="136"/>
      <c r="C828" s="136"/>
      <c r="D828" s="136"/>
      <c r="E828" s="136"/>
      <c r="F828" s="136"/>
      <c r="G828" s="136"/>
      <c r="H828" s="136"/>
      <c r="I828" s="136"/>
      <c r="J828" s="136"/>
      <c r="K828" s="136"/>
      <c r="L828" s="136"/>
      <c r="M828" s="136"/>
      <c r="N828" s="136"/>
      <c r="O828" s="136"/>
      <c r="P828" s="136"/>
      <c r="Q828" s="136"/>
      <c r="R828" s="136"/>
      <c r="S828" s="136"/>
      <c r="T828" s="136"/>
      <c r="U828" s="136"/>
      <c r="V828" s="136"/>
      <c r="W828" s="136"/>
      <c r="X828" s="136"/>
      <c r="Y828" s="136"/>
      <c r="Z828" s="136"/>
      <c r="AA828" s="136"/>
      <c r="AB828" s="136"/>
      <c r="AC828" s="136"/>
      <c r="AD828" s="136"/>
      <c r="AE828" s="136"/>
      <c r="AF828" s="136"/>
      <c r="AG828" s="136"/>
      <c r="AH828" s="136"/>
      <c r="AI828" s="136"/>
      <c r="AJ828" s="136"/>
      <c r="AK828" s="136"/>
      <c r="AL828" s="136"/>
      <c r="AM828" s="136"/>
      <c r="AN828" s="136"/>
      <c r="AO828" s="136"/>
      <c r="AP828" s="136"/>
      <c r="AQ828" s="136"/>
      <c r="AR828" s="211"/>
      <c r="AS828" s="136"/>
      <c r="AT828" s="136"/>
      <c r="AU828" s="136"/>
      <c r="AV828" s="136"/>
      <c r="AW828" s="136"/>
      <c r="AX828" s="136"/>
      <c r="AY828" s="136"/>
      <c r="AZ828" s="136"/>
      <c r="BA828" s="136"/>
      <c r="BB828" s="136"/>
      <c r="BC828" s="136"/>
      <c r="BD828" s="136"/>
      <c r="BE828" s="136"/>
      <c r="BF828" s="136"/>
      <c r="BG828" s="136"/>
      <c r="BH828" s="136"/>
      <c r="BI828" s="136"/>
      <c r="BJ828" s="136"/>
      <c r="BK828" s="136"/>
      <c r="BL828" s="136"/>
      <c r="BM828" s="136"/>
      <c r="BN828" s="136"/>
      <c r="BO828" s="136"/>
      <c r="BP828" s="136"/>
      <c r="BQ828" s="136"/>
      <c r="BR828" s="136"/>
      <c r="BS828" s="136"/>
      <c r="BT828" s="136"/>
      <c r="BU828" s="136"/>
      <c r="BV828" s="136"/>
      <c r="BW828" s="136"/>
      <c r="BX828" s="136"/>
      <c r="BY828" s="136"/>
      <c r="BZ828" s="136"/>
      <c r="CA828" s="136"/>
      <c r="CB828" s="136"/>
      <c r="CC828" s="136"/>
      <c r="CD828" s="136"/>
      <c r="CE828" s="136"/>
      <c r="CF828" s="211"/>
      <c r="CG828" s="136"/>
      <c r="CH828" s="136"/>
      <c r="CI828" s="136"/>
      <c r="CJ828" s="136"/>
      <c r="CK828" s="136"/>
      <c r="CL828" s="136"/>
      <c r="CM828" s="136"/>
      <c r="CN828" s="136"/>
      <c r="CO828" s="136"/>
      <c r="CP828" s="136"/>
      <c r="CQ828" s="136"/>
      <c r="CR828" s="136"/>
      <c r="CS828" s="136"/>
      <c r="CT828" s="136"/>
      <c r="CU828" s="136"/>
      <c r="CV828" s="136"/>
      <c r="CW828" s="136"/>
      <c r="CX828" s="136"/>
      <c r="CY828" s="136"/>
      <c r="CZ828" s="136"/>
      <c r="DA828" s="136"/>
      <c r="DB828" s="136"/>
      <c r="DC828" s="211"/>
      <c r="DD828" s="136"/>
      <c r="DE828" s="136"/>
      <c r="DF828" s="136"/>
      <c r="DG828" s="136"/>
      <c r="DH828" s="136"/>
      <c r="DI828" s="136"/>
      <c r="DJ828" s="136"/>
      <c r="DK828" s="136"/>
      <c r="DL828" s="136"/>
      <c r="DM828" s="136"/>
      <c r="DN828" s="136"/>
      <c r="DO828" s="136"/>
      <c r="DP828" s="136"/>
      <c r="DQ828" s="136"/>
      <c r="DR828" s="136"/>
      <c r="DS828" s="136"/>
      <c r="DT828" s="136"/>
      <c r="DU828" s="136"/>
      <c r="DV828" s="136"/>
      <c r="DW828" s="136"/>
      <c r="DX828" s="136"/>
    </row>
    <row r="829" spans="1:128" ht="12.75" customHeight="1">
      <c r="A829" s="136"/>
      <c r="B829" s="136"/>
      <c r="C829" s="136"/>
      <c r="D829" s="136"/>
      <c r="E829" s="136"/>
      <c r="F829" s="136"/>
      <c r="G829" s="136"/>
      <c r="H829" s="136"/>
      <c r="I829" s="136"/>
      <c r="J829" s="136"/>
      <c r="K829" s="136"/>
      <c r="L829" s="136"/>
      <c r="M829" s="136"/>
      <c r="N829" s="136"/>
      <c r="O829" s="136"/>
      <c r="P829" s="136"/>
      <c r="Q829" s="136"/>
      <c r="R829" s="136"/>
      <c r="S829" s="136"/>
      <c r="T829" s="136"/>
      <c r="U829" s="136"/>
      <c r="V829" s="136"/>
      <c r="W829" s="136"/>
      <c r="X829" s="136"/>
      <c r="Y829" s="136"/>
      <c r="Z829" s="136"/>
      <c r="AA829" s="136"/>
      <c r="AB829" s="136"/>
      <c r="AC829" s="136"/>
      <c r="AD829" s="136"/>
      <c r="AE829" s="136"/>
      <c r="AF829" s="136"/>
      <c r="AG829" s="136"/>
      <c r="AH829" s="136"/>
      <c r="AI829" s="136"/>
      <c r="AJ829" s="136"/>
      <c r="AK829" s="136"/>
      <c r="AL829" s="136"/>
      <c r="AM829" s="136"/>
      <c r="AN829" s="136"/>
      <c r="AO829" s="136"/>
      <c r="AP829" s="136"/>
      <c r="AQ829" s="136"/>
      <c r="AR829" s="211"/>
      <c r="AS829" s="136"/>
      <c r="AT829" s="136"/>
      <c r="AU829" s="136"/>
      <c r="AV829" s="136"/>
      <c r="AW829" s="136"/>
      <c r="AX829" s="136"/>
      <c r="AY829" s="136"/>
      <c r="AZ829" s="136"/>
      <c r="BA829" s="136"/>
      <c r="BB829" s="136"/>
      <c r="BC829" s="136"/>
      <c r="BD829" s="136"/>
      <c r="BE829" s="136"/>
      <c r="BF829" s="136"/>
      <c r="BG829" s="136"/>
      <c r="BH829" s="136"/>
      <c r="BI829" s="136"/>
      <c r="BJ829" s="136"/>
      <c r="BK829" s="136"/>
      <c r="BL829" s="136"/>
      <c r="BM829" s="136"/>
      <c r="BN829" s="136"/>
      <c r="BO829" s="136"/>
      <c r="BP829" s="136"/>
      <c r="BQ829" s="136"/>
      <c r="BR829" s="136"/>
      <c r="BS829" s="136"/>
      <c r="BT829" s="136"/>
      <c r="BU829" s="136"/>
      <c r="BV829" s="136"/>
      <c r="BW829" s="136"/>
      <c r="BX829" s="136"/>
      <c r="BY829" s="136"/>
      <c r="BZ829" s="136"/>
      <c r="CA829" s="136"/>
      <c r="CB829" s="136"/>
      <c r="CC829" s="136"/>
      <c r="CD829" s="136"/>
      <c r="CE829" s="136"/>
      <c r="CF829" s="211"/>
      <c r="CG829" s="136"/>
      <c r="CH829" s="136"/>
      <c r="CI829" s="136"/>
      <c r="CJ829" s="136"/>
      <c r="CK829" s="136"/>
      <c r="CL829" s="136"/>
      <c r="CM829" s="136"/>
      <c r="CN829" s="136"/>
      <c r="CO829" s="136"/>
      <c r="CP829" s="136"/>
      <c r="CQ829" s="136"/>
      <c r="CR829" s="136"/>
      <c r="CS829" s="136"/>
      <c r="CT829" s="136"/>
      <c r="CU829" s="136"/>
      <c r="CV829" s="136"/>
      <c r="CW829" s="136"/>
      <c r="CX829" s="136"/>
      <c r="CY829" s="136"/>
      <c r="CZ829" s="136"/>
      <c r="DA829" s="136"/>
      <c r="DB829" s="136"/>
      <c r="DC829" s="211"/>
      <c r="DD829" s="136"/>
      <c r="DE829" s="136"/>
      <c r="DF829" s="136"/>
      <c r="DG829" s="136"/>
      <c r="DH829" s="136"/>
      <c r="DI829" s="136"/>
      <c r="DJ829" s="136"/>
      <c r="DK829" s="136"/>
      <c r="DL829" s="136"/>
      <c r="DM829" s="136"/>
      <c r="DN829" s="136"/>
      <c r="DO829" s="136"/>
      <c r="DP829" s="136"/>
      <c r="DQ829" s="136"/>
      <c r="DR829" s="136"/>
      <c r="DS829" s="136"/>
      <c r="DT829" s="136"/>
      <c r="DU829" s="136"/>
      <c r="DV829" s="136"/>
      <c r="DW829" s="136"/>
      <c r="DX829" s="136"/>
    </row>
    <row r="830" spans="1:128" ht="12.75" customHeight="1">
      <c r="A830" s="136"/>
      <c r="B830" s="136"/>
      <c r="C830" s="136"/>
      <c r="D830" s="136"/>
      <c r="E830" s="136"/>
      <c r="F830" s="136"/>
      <c r="G830" s="136"/>
      <c r="H830" s="136"/>
      <c r="I830" s="136"/>
      <c r="J830" s="136"/>
      <c r="K830" s="136"/>
      <c r="L830" s="136"/>
      <c r="M830" s="136"/>
      <c r="N830" s="136"/>
      <c r="O830" s="136"/>
      <c r="P830" s="136"/>
      <c r="Q830" s="136"/>
      <c r="R830" s="136"/>
      <c r="S830" s="136"/>
      <c r="T830" s="136"/>
      <c r="U830" s="136"/>
      <c r="V830" s="136"/>
      <c r="W830" s="136"/>
      <c r="X830" s="136"/>
      <c r="Y830" s="136"/>
      <c r="Z830" s="136"/>
      <c r="AA830" s="136"/>
      <c r="AB830" s="136"/>
      <c r="AC830" s="136"/>
      <c r="AD830" s="136"/>
      <c r="AE830" s="136"/>
      <c r="AF830" s="136"/>
      <c r="AG830" s="136"/>
      <c r="AH830" s="136"/>
      <c r="AI830" s="136"/>
      <c r="AJ830" s="136"/>
      <c r="AK830" s="136"/>
      <c r="AL830" s="136"/>
      <c r="AM830" s="136"/>
      <c r="AN830" s="136"/>
      <c r="AO830" s="136"/>
      <c r="AP830" s="136"/>
      <c r="AQ830" s="136"/>
      <c r="AR830" s="211"/>
      <c r="AS830" s="136"/>
      <c r="AT830" s="136"/>
      <c r="AU830" s="136"/>
      <c r="AV830" s="136"/>
      <c r="AW830" s="136"/>
      <c r="AX830" s="136"/>
      <c r="AY830" s="136"/>
      <c r="AZ830" s="136"/>
      <c r="BA830" s="136"/>
      <c r="BB830" s="136"/>
      <c r="BC830" s="136"/>
      <c r="BD830" s="136"/>
      <c r="BE830" s="136"/>
      <c r="BF830" s="136"/>
      <c r="BG830" s="136"/>
      <c r="BH830" s="136"/>
      <c r="BI830" s="136"/>
      <c r="BJ830" s="136"/>
      <c r="BK830" s="136"/>
      <c r="BL830" s="136"/>
      <c r="BM830" s="136"/>
      <c r="BN830" s="136"/>
      <c r="BO830" s="136"/>
      <c r="BP830" s="136"/>
      <c r="BQ830" s="136"/>
      <c r="BR830" s="136"/>
      <c r="BS830" s="136"/>
      <c r="BT830" s="136"/>
      <c r="BU830" s="136"/>
      <c r="BV830" s="136"/>
      <c r="BW830" s="136"/>
      <c r="BX830" s="136"/>
      <c r="BY830" s="136"/>
      <c r="BZ830" s="136"/>
      <c r="CA830" s="136"/>
      <c r="CB830" s="136"/>
      <c r="CC830" s="136"/>
      <c r="CD830" s="136"/>
      <c r="CE830" s="136"/>
      <c r="CF830" s="211"/>
      <c r="CG830" s="136"/>
      <c r="CH830" s="136"/>
      <c r="CI830" s="136"/>
      <c r="CJ830" s="136"/>
      <c r="CK830" s="136"/>
      <c r="CL830" s="136"/>
      <c r="CM830" s="136"/>
      <c r="CN830" s="136"/>
      <c r="CO830" s="136"/>
      <c r="CP830" s="136"/>
      <c r="CQ830" s="136"/>
      <c r="CR830" s="136"/>
      <c r="CS830" s="136"/>
      <c r="CT830" s="136"/>
      <c r="CU830" s="136"/>
      <c r="CV830" s="136"/>
      <c r="CW830" s="136"/>
      <c r="CX830" s="136"/>
      <c r="CY830" s="136"/>
      <c r="CZ830" s="136"/>
      <c r="DA830" s="136"/>
      <c r="DB830" s="136"/>
      <c r="DC830" s="211"/>
      <c r="DD830" s="136"/>
      <c r="DE830" s="136"/>
      <c r="DF830" s="136"/>
      <c r="DG830" s="136"/>
      <c r="DH830" s="136"/>
      <c r="DI830" s="136"/>
      <c r="DJ830" s="136"/>
      <c r="DK830" s="136"/>
      <c r="DL830" s="136"/>
      <c r="DM830" s="136"/>
      <c r="DN830" s="136"/>
      <c r="DO830" s="136"/>
      <c r="DP830" s="136"/>
      <c r="DQ830" s="136"/>
      <c r="DR830" s="136"/>
      <c r="DS830" s="136"/>
      <c r="DT830" s="136"/>
      <c r="DU830" s="136"/>
      <c r="DV830" s="136"/>
      <c r="DW830" s="136"/>
      <c r="DX830" s="136"/>
    </row>
    <row r="831" spans="1:128" ht="12.75" customHeight="1">
      <c r="A831" s="136"/>
      <c r="B831" s="136"/>
      <c r="C831" s="136"/>
      <c r="D831" s="136"/>
      <c r="E831" s="136"/>
      <c r="F831" s="136"/>
      <c r="G831" s="136"/>
      <c r="H831" s="136"/>
      <c r="I831" s="136"/>
      <c r="J831" s="136"/>
      <c r="K831" s="136"/>
      <c r="L831" s="136"/>
      <c r="M831" s="136"/>
      <c r="N831" s="136"/>
      <c r="O831" s="136"/>
      <c r="P831" s="136"/>
      <c r="Q831" s="136"/>
      <c r="R831" s="136"/>
      <c r="S831" s="136"/>
      <c r="T831" s="136"/>
      <c r="U831" s="136"/>
      <c r="V831" s="136"/>
      <c r="W831" s="136"/>
      <c r="X831" s="136"/>
      <c r="Y831" s="136"/>
      <c r="Z831" s="136"/>
      <c r="AA831" s="136"/>
      <c r="AB831" s="136"/>
      <c r="AC831" s="136"/>
      <c r="AD831" s="136"/>
      <c r="AE831" s="136"/>
      <c r="AF831" s="136"/>
      <c r="AG831" s="136"/>
      <c r="AH831" s="136"/>
      <c r="AI831" s="136"/>
      <c r="AJ831" s="136"/>
      <c r="AK831" s="136"/>
      <c r="AL831" s="136"/>
      <c r="AM831" s="136"/>
      <c r="AN831" s="136"/>
      <c r="AO831" s="136"/>
      <c r="AP831" s="136"/>
      <c r="AQ831" s="136"/>
      <c r="AR831" s="211"/>
      <c r="AS831" s="136"/>
      <c r="AT831" s="136"/>
      <c r="AU831" s="136"/>
      <c r="AV831" s="136"/>
      <c r="AW831" s="136"/>
      <c r="AX831" s="136"/>
      <c r="AY831" s="136"/>
      <c r="AZ831" s="136"/>
      <c r="BA831" s="136"/>
      <c r="BB831" s="136"/>
      <c r="BC831" s="136"/>
      <c r="BD831" s="136"/>
      <c r="BE831" s="136"/>
      <c r="BF831" s="136"/>
      <c r="BG831" s="136"/>
      <c r="BH831" s="136"/>
      <c r="BI831" s="136"/>
      <c r="BJ831" s="136"/>
      <c r="BK831" s="136"/>
      <c r="BL831" s="136"/>
      <c r="BM831" s="136"/>
      <c r="BN831" s="136"/>
      <c r="BO831" s="136"/>
      <c r="BP831" s="136"/>
      <c r="BQ831" s="136"/>
      <c r="BR831" s="136"/>
      <c r="BS831" s="136"/>
      <c r="BT831" s="136"/>
      <c r="BU831" s="136"/>
      <c r="BV831" s="136"/>
      <c r="BW831" s="136"/>
      <c r="BX831" s="136"/>
      <c r="BY831" s="136"/>
      <c r="BZ831" s="136"/>
      <c r="CA831" s="136"/>
      <c r="CB831" s="136"/>
      <c r="CC831" s="136"/>
      <c r="CD831" s="136"/>
      <c r="CE831" s="136"/>
      <c r="CF831" s="211"/>
      <c r="CG831" s="136"/>
      <c r="CH831" s="136"/>
      <c r="CI831" s="136"/>
      <c r="CJ831" s="136"/>
      <c r="CK831" s="136"/>
      <c r="CL831" s="136"/>
      <c r="CM831" s="136"/>
      <c r="CN831" s="136"/>
      <c r="CO831" s="136"/>
      <c r="CP831" s="136"/>
      <c r="CQ831" s="136"/>
      <c r="CR831" s="136"/>
      <c r="CS831" s="136"/>
      <c r="CT831" s="136"/>
      <c r="CU831" s="136"/>
      <c r="CV831" s="136"/>
      <c r="CW831" s="136"/>
      <c r="CX831" s="136"/>
      <c r="CY831" s="136"/>
      <c r="CZ831" s="136"/>
      <c r="DA831" s="136"/>
      <c r="DB831" s="136"/>
      <c r="DC831" s="211"/>
      <c r="DD831" s="136"/>
      <c r="DE831" s="136"/>
      <c r="DF831" s="136"/>
      <c r="DG831" s="136"/>
      <c r="DH831" s="136"/>
      <c r="DI831" s="136"/>
      <c r="DJ831" s="136"/>
      <c r="DK831" s="136"/>
      <c r="DL831" s="136"/>
      <c r="DM831" s="136"/>
      <c r="DN831" s="136"/>
      <c r="DO831" s="136"/>
      <c r="DP831" s="136"/>
      <c r="DQ831" s="136"/>
      <c r="DR831" s="136"/>
      <c r="DS831" s="136"/>
      <c r="DT831" s="136"/>
      <c r="DU831" s="136"/>
      <c r="DV831" s="136"/>
      <c r="DW831" s="136"/>
      <c r="DX831" s="136"/>
    </row>
    <row r="832" spans="1:128" ht="12.75" customHeight="1">
      <c r="A832" s="136"/>
      <c r="B832" s="136"/>
      <c r="C832" s="136"/>
      <c r="D832" s="136"/>
      <c r="E832" s="136"/>
      <c r="F832" s="136"/>
      <c r="G832" s="136"/>
      <c r="H832" s="136"/>
      <c r="I832" s="136"/>
      <c r="J832" s="136"/>
      <c r="K832" s="136"/>
      <c r="L832" s="136"/>
      <c r="M832" s="136"/>
      <c r="N832" s="136"/>
      <c r="O832" s="136"/>
      <c r="P832" s="136"/>
      <c r="Q832" s="136"/>
      <c r="R832" s="136"/>
      <c r="S832" s="136"/>
      <c r="T832" s="136"/>
      <c r="U832" s="136"/>
      <c r="V832" s="136"/>
      <c r="W832" s="136"/>
      <c r="X832" s="136"/>
      <c r="Y832" s="136"/>
      <c r="Z832" s="136"/>
      <c r="AA832" s="136"/>
      <c r="AB832" s="136"/>
      <c r="AC832" s="136"/>
      <c r="AD832" s="136"/>
      <c r="AE832" s="136"/>
      <c r="AF832" s="136"/>
      <c r="AG832" s="136"/>
      <c r="AH832" s="136"/>
      <c r="AI832" s="136"/>
      <c r="AJ832" s="136"/>
      <c r="AK832" s="136"/>
      <c r="AL832" s="136"/>
      <c r="AM832" s="136"/>
      <c r="AN832" s="136"/>
      <c r="AO832" s="136"/>
      <c r="AP832" s="136"/>
      <c r="AQ832" s="136"/>
      <c r="AR832" s="211"/>
      <c r="AS832" s="136"/>
      <c r="AT832" s="136"/>
      <c r="AU832" s="136"/>
      <c r="AV832" s="136"/>
      <c r="AW832" s="136"/>
      <c r="AX832" s="136"/>
      <c r="AY832" s="136"/>
      <c r="AZ832" s="136"/>
      <c r="BA832" s="136"/>
      <c r="BB832" s="136"/>
      <c r="BC832" s="136"/>
      <c r="BD832" s="136"/>
      <c r="BE832" s="136"/>
      <c r="BF832" s="136"/>
      <c r="BG832" s="136"/>
      <c r="BH832" s="136"/>
      <c r="BI832" s="136"/>
      <c r="BJ832" s="136"/>
      <c r="BK832" s="136"/>
      <c r="BL832" s="136"/>
      <c r="BM832" s="136"/>
      <c r="BN832" s="136"/>
      <c r="BO832" s="136"/>
      <c r="BP832" s="136"/>
      <c r="BQ832" s="136"/>
      <c r="BR832" s="136"/>
      <c r="BS832" s="136"/>
      <c r="BT832" s="136"/>
      <c r="BU832" s="136"/>
      <c r="BV832" s="136"/>
      <c r="BW832" s="136"/>
      <c r="BX832" s="136"/>
      <c r="BY832" s="136"/>
      <c r="BZ832" s="136"/>
      <c r="CA832" s="136"/>
      <c r="CB832" s="136"/>
      <c r="CC832" s="136"/>
      <c r="CD832" s="136"/>
      <c r="CE832" s="136"/>
      <c r="CF832" s="211"/>
      <c r="CG832" s="136"/>
      <c r="CH832" s="136"/>
      <c r="CI832" s="136"/>
      <c r="CJ832" s="136"/>
      <c r="CK832" s="136"/>
      <c r="CL832" s="136"/>
      <c r="CM832" s="136"/>
      <c r="CN832" s="136"/>
      <c r="CO832" s="136"/>
      <c r="CP832" s="136"/>
      <c r="CQ832" s="136"/>
      <c r="CR832" s="136"/>
      <c r="CS832" s="136"/>
      <c r="CT832" s="136"/>
      <c r="CU832" s="136"/>
      <c r="CV832" s="136"/>
      <c r="CW832" s="136"/>
      <c r="CX832" s="136"/>
      <c r="CY832" s="136"/>
      <c r="CZ832" s="136"/>
      <c r="DA832" s="136"/>
      <c r="DB832" s="136"/>
      <c r="DC832" s="211"/>
      <c r="DD832" s="136"/>
      <c r="DE832" s="136"/>
      <c r="DF832" s="136"/>
      <c r="DG832" s="136"/>
      <c r="DH832" s="136"/>
      <c r="DI832" s="136"/>
      <c r="DJ832" s="136"/>
      <c r="DK832" s="136"/>
      <c r="DL832" s="136"/>
      <c r="DM832" s="136"/>
      <c r="DN832" s="136"/>
      <c r="DO832" s="136"/>
      <c r="DP832" s="136"/>
      <c r="DQ832" s="136"/>
      <c r="DR832" s="136"/>
      <c r="DS832" s="136"/>
      <c r="DT832" s="136"/>
      <c r="DU832" s="136"/>
      <c r="DV832" s="136"/>
      <c r="DW832" s="136"/>
      <c r="DX832" s="136"/>
    </row>
    <row r="833" spans="1:128" ht="12.75" customHeight="1">
      <c r="A833" s="136"/>
      <c r="B833" s="136"/>
      <c r="C833" s="136"/>
      <c r="D833" s="136"/>
      <c r="E833" s="136"/>
      <c r="F833" s="136"/>
      <c r="G833" s="136"/>
      <c r="H833" s="136"/>
      <c r="I833" s="136"/>
      <c r="J833" s="136"/>
      <c r="K833" s="136"/>
      <c r="L833" s="136"/>
      <c r="M833" s="136"/>
      <c r="N833" s="136"/>
      <c r="O833" s="136"/>
      <c r="P833" s="136"/>
      <c r="Q833" s="136"/>
      <c r="R833" s="136"/>
      <c r="S833" s="136"/>
      <c r="T833" s="136"/>
      <c r="U833" s="136"/>
      <c r="V833" s="136"/>
      <c r="W833" s="136"/>
      <c r="X833" s="136"/>
      <c r="Y833" s="136"/>
      <c r="Z833" s="136"/>
      <c r="AA833" s="136"/>
      <c r="AB833" s="136"/>
      <c r="AC833" s="136"/>
      <c r="AD833" s="136"/>
      <c r="AE833" s="136"/>
      <c r="AF833" s="136"/>
      <c r="AG833" s="136"/>
      <c r="AH833" s="136"/>
      <c r="AI833" s="136"/>
      <c r="AJ833" s="136"/>
      <c r="AK833" s="136"/>
      <c r="AL833" s="136"/>
      <c r="AM833" s="136"/>
      <c r="AN833" s="136"/>
      <c r="AO833" s="136"/>
      <c r="AP833" s="136"/>
      <c r="AQ833" s="136"/>
      <c r="AR833" s="211"/>
      <c r="AS833" s="136"/>
      <c r="AT833" s="136"/>
      <c r="AU833" s="136"/>
      <c r="AV833" s="136"/>
      <c r="AW833" s="136"/>
      <c r="AX833" s="136"/>
      <c r="AY833" s="136"/>
      <c r="AZ833" s="136"/>
      <c r="BA833" s="136"/>
      <c r="BB833" s="136"/>
      <c r="BC833" s="136"/>
      <c r="BD833" s="136"/>
      <c r="BE833" s="136"/>
      <c r="BF833" s="136"/>
      <c r="BG833" s="136"/>
      <c r="BH833" s="136"/>
      <c r="BI833" s="136"/>
      <c r="BJ833" s="136"/>
      <c r="BK833" s="136"/>
      <c r="BL833" s="136"/>
      <c r="BM833" s="136"/>
      <c r="BN833" s="136"/>
      <c r="BO833" s="136"/>
      <c r="BP833" s="136"/>
      <c r="BQ833" s="136"/>
      <c r="BR833" s="136"/>
      <c r="BS833" s="136"/>
      <c r="BT833" s="136"/>
      <c r="BU833" s="136"/>
      <c r="BV833" s="136"/>
      <c r="BW833" s="136"/>
      <c r="BX833" s="136"/>
      <c r="BY833" s="136"/>
      <c r="BZ833" s="136"/>
      <c r="CA833" s="136"/>
      <c r="CB833" s="136"/>
      <c r="CC833" s="136"/>
      <c r="CD833" s="136"/>
      <c r="CE833" s="136"/>
      <c r="CF833" s="211"/>
      <c r="CG833" s="136"/>
      <c r="CH833" s="136"/>
      <c r="CI833" s="136"/>
      <c r="CJ833" s="136"/>
      <c r="CK833" s="136"/>
      <c r="CL833" s="136"/>
      <c r="CM833" s="136"/>
      <c r="CN833" s="136"/>
      <c r="CO833" s="136"/>
      <c r="CP833" s="136"/>
      <c r="CQ833" s="136"/>
      <c r="CR833" s="136"/>
      <c r="CS833" s="136"/>
      <c r="CT833" s="136"/>
      <c r="CU833" s="136"/>
      <c r="CV833" s="136"/>
      <c r="CW833" s="136"/>
      <c r="CX833" s="136"/>
      <c r="CY833" s="136"/>
      <c r="CZ833" s="136"/>
      <c r="DA833" s="136"/>
      <c r="DB833" s="136"/>
      <c r="DC833" s="211"/>
      <c r="DD833" s="136"/>
      <c r="DE833" s="136"/>
      <c r="DF833" s="136"/>
      <c r="DG833" s="136"/>
      <c r="DH833" s="136"/>
      <c r="DI833" s="136"/>
      <c r="DJ833" s="136"/>
      <c r="DK833" s="136"/>
      <c r="DL833" s="136"/>
      <c r="DM833" s="136"/>
      <c r="DN833" s="136"/>
      <c r="DO833" s="136"/>
      <c r="DP833" s="136"/>
      <c r="DQ833" s="136"/>
      <c r="DR833" s="136"/>
      <c r="DS833" s="136"/>
      <c r="DT833" s="136"/>
      <c r="DU833" s="136"/>
      <c r="DV833" s="136"/>
      <c r="DW833" s="136"/>
      <c r="DX833" s="136"/>
    </row>
    <row r="834" spans="1:128" ht="12.75" customHeight="1">
      <c r="A834" s="136"/>
      <c r="B834" s="136"/>
      <c r="C834" s="136"/>
      <c r="D834" s="136"/>
      <c r="E834" s="136"/>
      <c r="F834" s="136"/>
      <c r="G834" s="136"/>
      <c r="H834" s="136"/>
      <c r="I834" s="136"/>
      <c r="J834" s="136"/>
      <c r="K834" s="136"/>
      <c r="L834" s="136"/>
      <c r="M834" s="136"/>
      <c r="N834" s="136"/>
      <c r="O834" s="136"/>
      <c r="P834" s="136"/>
      <c r="Q834" s="136"/>
      <c r="R834" s="136"/>
      <c r="S834" s="136"/>
      <c r="T834" s="136"/>
      <c r="U834" s="136"/>
      <c r="V834" s="136"/>
      <c r="W834" s="136"/>
      <c r="X834" s="136"/>
      <c r="Y834" s="136"/>
      <c r="Z834" s="136"/>
      <c r="AA834" s="136"/>
      <c r="AB834" s="136"/>
      <c r="AC834" s="136"/>
      <c r="AD834" s="136"/>
      <c r="AE834" s="136"/>
      <c r="AF834" s="136"/>
      <c r="AG834" s="136"/>
      <c r="AH834" s="136"/>
      <c r="AI834" s="136"/>
      <c r="AJ834" s="136"/>
      <c r="AK834" s="136"/>
      <c r="AL834" s="136"/>
      <c r="AM834" s="136"/>
      <c r="AN834" s="136"/>
      <c r="AO834" s="136"/>
      <c r="AP834" s="136"/>
      <c r="AQ834" s="136"/>
      <c r="AR834" s="211"/>
      <c r="AS834" s="136"/>
      <c r="AT834" s="136"/>
      <c r="AU834" s="136"/>
      <c r="AV834" s="136"/>
      <c r="AW834" s="136"/>
      <c r="AX834" s="136"/>
      <c r="AY834" s="136"/>
      <c r="AZ834" s="136"/>
      <c r="BA834" s="136"/>
      <c r="BB834" s="136"/>
      <c r="BC834" s="136"/>
      <c r="BD834" s="136"/>
      <c r="BE834" s="136"/>
      <c r="BF834" s="136"/>
      <c r="BG834" s="136"/>
      <c r="BH834" s="136"/>
      <c r="BI834" s="136"/>
      <c r="BJ834" s="136"/>
      <c r="BK834" s="136"/>
      <c r="BL834" s="136"/>
      <c r="BM834" s="136"/>
      <c r="BN834" s="136"/>
      <c r="BO834" s="136"/>
      <c r="BP834" s="136"/>
      <c r="BQ834" s="136"/>
      <c r="BR834" s="136"/>
      <c r="BS834" s="136"/>
      <c r="BT834" s="136"/>
      <c r="BU834" s="136"/>
      <c r="BV834" s="136"/>
      <c r="BW834" s="136"/>
      <c r="BX834" s="136"/>
      <c r="BY834" s="136"/>
      <c r="BZ834" s="136"/>
      <c r="CA834" s="136"/>
      <c r="CB834" s="136"/>
      <c r="CC834" s="136"/>
      <c r="CD834" s="136"/>
      <c r="CE834" s="136"/>
      <c r="CF834" s="211"/>
      <c r="CG834" s="136"/>
      <c r="CH834" s="136"/>
      <c r="CI834" s="136"/>
      <c r="CJ834" s="136"/>
      <c r="CK834" s="136"/>
      <c r="CL834" s="136"/>
      <c r="CM834" s="136"/>
      <c r="CN834" s="136"/>
      <c r="CO834" s="136"/>
      <c r="CP834" s="136"/>
      <c r="CQ834" s="136"/>
      <c r="CR834" s="136"/>
      <c r="CS834" s="136"/>
      <c r="CT834" s="136"/>
      <c r="CU834" s="136"/>
      <c r="CV834" s="136"/>
      <c r="CW834" s="136"/>
      <c r="CX834" s="136"/>
      <c r="CY834" s="136"/>
      <c r="CZ834" s="136"/>
      <c r="DA834" s="136"/>
      <c r="DB834" s="136"/>
      <c r="DC834" s="211"/>
      <c r="DD834" s="136"/>
      <c r="DE834" s="136"/>
      <c r="DF834" s="136"/>
      <c r="DG834" s="136"/>
      <c r="DH834" s="136"/>
      <c r="DI834" s="136"/>
      <c r="DJ834" s="136"/>
      <c r="DK834" s="136"/>
      <c r="DL834" s="136"/>
      <c r="DM834" s="136"/>
      <c r="DN834" s="136"/>
      <c r="DO834" s="136"/>
      <c r="DP834" s="136"/>
      <c r="DQ834" s="136"/>
      <c r="DR834" s="136"/>
      <c r="DS834" s="136"/>
      <c r="DT834" s="136"/>
      <c r="DU834" s="136"/>
      <c r="DV834" s="136"/>
      <c r="DW834" s="136"/>
      <c r="DX834" s="136"/>
    </row>
    <row r="835" spans="1:128" ht="12.75" customHeight="1">
      <c r="A835" s="136"/>
      <c r="B835" s="136"/>
      <c r="C835" s="136"/>
      <c r="D835" s="136"/>
      <c r="E835" s="136"/>
      <c r="F835" s="136"/>
      <c r="G835" s="136"/>
      <c r="H835" s="136"/>
      <c r="I835" s="136"/>
      <c r="J835" s="136"/>
      <c r="K835" s="136"/>
      <c r="L835" s="136"/>
      <c r="M835" s="136"/>
      <c r="N835" s="136"/>
      <c r="O835" s="136"/>
      <c r="P835" s="136"/>
      <c r="Q835" s="136"/>
      <c r="R835" s="136"/>
      <c r="S835" s="136"/>
      <c r="T835" s="136"/>
      <c r="U835" s="136"/>
      <c r="V835" s="136"/>
      <c r="W835" s="136"/>
      <c r="X835" s="136"/>
      <c r="Y835" s="136"/>
      <c r="Z835" s="136"/>
      <c r="AA835" s="136"/>
      <c r="AB835" s="136"/>
      <c r="AC835" s="136"/>
      <c r="AD835" s="136"/>
      <c r="AE835" s="136"/>
      <c r="AF835" s="136"/>
      <c r="AG835" s="136"/>
      <c r="AH835" s="136"/>
      <c r="AI835" s="136"/>
      <c r="AJ835" s="136"/>
      <c r="AK835" s="136"/>
      <c r="AL835" s="136"/>
      <c r="AM835" s="136"/>
      <c r="AN835" s="136"/>
      <c r="AO835" s="136"/>
      <c r="AP835" s="136"/>
      <c r="AQ835" s="136"/>
      <c r="AR835" s="211"/>
      <c r="AS835" s="136"/>
      <c r="AT835" s="136"/>
      <c r="AU835" s="136"/>
      <c r="AV835" s="136"/>
      <c r="AW835" s="136"/>
      <c r="AX835" s="136"/>
      <c r="AY835" s="136"/>
      <c r="AZ835" s="136"/>
      <c r="BA835" s="136"/>
      <c r="BB835" s="136"/>
      <c r="BC835" s="136"/>
      <c r="BD835" s="136"/>
      <c r="BE835" s="136"/>
      <c r="BF835" s="136"/>
      <c r="BG835" s="136"/>
      <c r="BH835" s="136"/>
      <c r="BI835" s="136"/>
      <c r="BJ835" s="136"/>
      <c r="BK835" s="136"/>
      <c r="BL835" s="136"/>
      <c r="BM835" s="136"/>
      <c r="BN835" s="136"/>
      <c r="BO835" s="136"/>
      <c r="BP835" s="136"/>
      <c r="BQ835" s="136"/>
      <c r="BR835" s="136"/>
      <c r="BS835" s="136"/>
      <c r="BT835" s="136"/>
      <c r="BU835" s="136"/>
      <c r="BV835" s="136"/>
      <c r="BW835" s="136"/>
      <c r="BX835" s="136"/>
      <c r="BY835" s="136"/>
      <c r="BZ835" s="136"/>
      <c r="CA835" s="136"/>
      <c r="CB835" s="136"/>
      <c r="CC835" s="136"/>
      <c r="CD835" s="136"/>
      <c r="CE835" s="136"/>
      <c r="CF835" s="211"/>
      <c r="CG835" s="136"/>
      <c r="CH835" s="136"/>
      <c r="CI835" s="136"/>
      <c r="CJ835" s="136"/>
      <c r="CK835" s="136"/>
      <c r="CL835" s="136"/>
      <c r="CM835" s="136"/>
      <c r="CN835" s="136"/>
      <c r="CO835" s="136"/>
      <c r="CP835" s="136"/>
      <c r="CQ835" s="136"/>
      <c r="CR835" s="136"/>
      <c r="CS835" s="136"/>
      <c r="CT835" s="136"/>
      <c r="CU835" s="136"/>
      <c r="CV835" s="136"/>
      <c r="CW835" s="136"/>
      <c r="CX835" s="136"/>
      <c r="CY835" s="136"/>
      <c r="CZ835" s="136"/>
      <c r="DA835" s="136"/>
      <c r="DB835" s="136"/>
      <c r="DC835" s="211"/>
      <c r="DD835" s="136"/>
      <c r="DE835" s="136"/>
      <c r="DF835" s="136"/>
      <c r="DG835" s="136"/>
      <c r="DH835" s="136"/>
      <c r="DI835" s="136"/>
      <c r="DJ835" s="136"/>
      <c r="DK835" s="136"/>
      <c r="DL835" s="136"/>
      <c r="DM835" s="136"/>
      <c r="DN835" s="136"/>
      <c r="DO835" s="136"/>
      <c r="DP835" s="136"/>
      <c r="DQ835" s="136"/>
      <c r="DR835" s="136"/>
      <c r="DS835" s="136"/>
      <c r="DT835" s="136"/>
      <c r="DU835" s="136"/>
      <c r="DV835" s="136"/>
      <c r="DW835" s="136"/>
      <c r="DX835" s="136"/>
    </row>
    <row r="836" spans="1:128" ht="12.75" customHeight="1">
      <c r="A836" s="136"/>
      <c r="B836" s="136"/>
      <c r="C836" s="136"/>
      <c r="D836" s="136"/>
      <c r="E836" s="136"/>
      <c r="F836" s="136"/>
      <c r="G836" s="136"/>
      <c r="H836" s="136"/>
      <c r="I836" s="136"/>
      <c r="J836" s="136"/>
      <c r="K836" s="136"/>
      <c r="L836" s="136"/>
      <c r="M836" s="136"/>
      <c r="N836" s="136"/>
      <c r="O836" s="136"/>
      <c r="P836" s="136"/>
      <c r="Q836" s="136"/>
      <c r="R836" s="136"/>
      <c r="S836" s="136"/>
      <c r="T836" s="136"/>
      <c r="U836" s="136"/>
      <c r="V836" s="136"/>
      <c r="W836" s="136"/>
      <c r="X836" s="136"/>
      <c r="Y836" s="136"/>
      <c r="Z836" s="136"/>
      <c r="AA836" s="136"/>
      <c r="AB836" s="136"/>
      <c r="AC836" s="136"/>
      <c r="AD836" s="136"/>
      <c r="AE836" s="136"/>
      <c r="AF836" s="136"/>
      <c r="AG836" s="136"/>
      <c r="AH836" s="136"/>
      <c r="AI836" s="136"/>
      <c r="AJ836" s="136"/>
      <c r="AK836" s="136"/>
      <c r="AL836" s="136"/>
      <c r="AM836" s="136"/>
      <c r="AN836" s="136"/>
      <c r="AO836" s="136"/>
      <c r="AP836" s="136"/>
      <c r="AQ836" s="136"/>
      <c r="AR836" s="211"/>
      <c r="AS836" s="136"/>
      <c r="AT836" s="136"/>
      <c r="AU836" s="136"/>
      <c r="AV836" s="136"/>
      <c r="AW836" s="136"/>
      <c r="AX836" s="136"/>
      <c r="AY836" s="136"/>
      <c r="AZ836" s="136"/>
      <c r="BA836" s="136"/>
      <c r="BB836" s="136"/>
      <c r="BC836" s="136"/>
      <c r="BD836" s="136"/>
      <c r="BE836" s="136"/>
      <c r="BF836" s="136"/>
      <c r="BG836" s="136"/>
      <c r="BH836" s="136"/>
      <c r="BI836" s="136"/>
      <c r="BJ836" s="136"/>
      <c r="BK836" s="136"/>
      <c r="BL836" s="136"/>
      <c r="BM836" s="136"/>
      <c r="BN836" s="136"/>
      <c r="BO836" s="136"/>
      <c r="BP836" s="136"/>
      <c r="BQ836" s="136"/>
      <c r="BR836" s="136"/>
      <c r="BS836" s="136"/>
      <c r="BT836" s="136"/>
      <c r="BU836" s="136"/>
      <c r="BV836" s="136"/>
      <c r="BW836" s="136"/>
      <c r="BX836" s="136"/>
      <c r="BY836" s="136"/>
      <c r="BZ836" s="136"/>
      <c r="CA836" s="136"/>
      <c r="CB836" s="136"/>
      <c r="CC836" s="136"/>
      <c r="CD836" s="136"/>
      <c r="CE836" s="136"/>
      <c r="CF836" s="211"/>
      <c r="CG836" s="136"/>
      <c r="CH836" s="136"/>
      <c r="CI836" s="136"/>
      <c r="CJ836" s="136"/>
      <c r="CK836" s="136"/>
      <c r="CL836" s="136"/>
      <c r="CM836" s="136"/>
      <c r="CN836" s="136"/>
      <c r="CO836" s="136"/>
      <c r="CP836" s="136"/>
      <c r="CQ836" s="136"/>
      <c r="CR836" s="136"/>
      <c r="CS836" s="136"/>
      <c r="CT836" s="136"/>
      <c r="CU836" s="136"/>
      <c r="CV836" s="136"/>
      <c r="CW836" s="136"/>
      <c r="CX836" s="136"/>
      <c r="CY836" s="136"/>
      <c r="CZ836" s="136"/>
      <c r="DA836" s="136"/>
      <c r="DB836" s="136"/>
      <c r="DC836" s="211"/>
      <c r="DD836" s="136"/>
      <c r="DE836" s="136"/>
      <c r="DF836" s="136"/>
      <c r="DG836" s="136"/>
      <c r="DH836" s="136"/>
      <c r="DI836" s="136"/>
      <c r="DJ836" s="136"/>
      <c r="DK836" s="136"/>
      <c r="DL836" s="136"/>
      <c r="DM836" s="136"/>
      <c r="DN836" s="136"/>
      <c r="DO836" s="136"/>
      <c r="DP836" s="136"/>
      <c r="DQ836" s="136"/>
      <c r="DR836" s="136"/>
      <c r="DS836" s="136"/>
      <c r="DT836" s="136"/>
      <c r="DU836" s="136"/>
      <c r="DV836" s="136"/>
      <c r="DW836" s="136"/>
      <c r="DX836" s="136"/>
    </row>
    <row r="837" spans="1:128" ht="12.75" customHeight="1">
      <c r="A837" s="136"/>
      <c r="B837" s="136"/>
      <c r="C837" s="136"/>
      <c r="D837" s="136"/>
      <c r="E837" s="136"/>
      <c r="F837" s="136"/>
      <c r="G837" s="136"/>
      <c r="H837" s="136"/>
      <c r="I837" s="136"/>
      <c r="J837" s="136"/>
      <c r="K837" s="136"/>
      <c r="L837" s="136"/>
      <c r="M837" s="136"/>
      <c r="N837" s="136"/>
      <c r="O837" s="136"/>
      <c r="P837" s="136"/>
      <c r="Q837" s="136"/>
      <c r="R837" s="136"/>
      <c r="S837" s="136"/>
      <c r="T837" s="136"/>
      <c r="U837" s="136"/>
      <c r="V837" s="136"/>
      <c r="W837" s="136"/>
      <c r="X837" s="136"/>
      <c r="Y837" s="136"/>
      <c r="Z837" s="136"/>
      <c r="AA837" s="136"/>
      <c r="AB837" s="136"/>
      <c r="AC837" s="136"/>
      <c r="AD837" s="136"/>
      <c r="AE837" s="136"/>
      <c r="AF837" s="136"/>
      <c r="AG837" s="136"/>
      <c r="AH837" s="136"/>
      <c r="AI837" s="136"/>
      <c r="AJ837" s="136"/>
      <c r="AK837" s="136"/>
      <c r="AL837" s="136"/>
      <c r="AM837" s="136"/>
      <c r="AN837" s="136"/>
      <c r="AO837" s="136"/>
      <c r="AP837" s="136"/>
      <c r="AQ837" s="136"/>
      <c r="AR837" s="211"/>
      <c r="AS837" s="136"/>
      <c r="AT837" s="136"/>
      <c r="AU837" s="136"/>
      <c r="AV837" s="136"/>
      <c r="AW837" s="136"/>
      <c r="AX837" s="136"/>
      <c r="AY837" s="136"/>
      <c r="AZ837" s="136"/>
      <c r="BA837" s="136"/>
      <c r="BB837" s="136"/>
      <c r="BC837" s="136"/>
      <c r="BD837" s="136"/>
      <c r="BE837" s="136"/>
      <c r="BF837" s="136"/>
      <c r="BG837" s="136"/>
      <c r="BH837" s="136"/>
      <c r="BI837" s="136"/>
      <c r="BJ837" s="136"/>
      <c r="BK837" s="136"/>
      <c r="BL837" s="136"/>
      <c r="BM837" s="136"/>
      <c r="BN837" s="136"/>
      <c r="BO837" s="136"/>
      <c r="BP837" s="136"/>
      <c r="BQ837" s="136"/>
      <c r="BR837" s="136"/>
      <c r="BS837" s="136"/>
      <c r="BT837" s="136"/>
      <c r="BU837" s="136"/>
      <c r="BV837" s="136"/>
      <c r="BW837" s="136"/>
      <c r="BX837" s="136"/>
      <c r="BY837" s="136"/>
      <c r="BZ837" s="136"/>
      <c r="CA837" s="136"/>
      <c r="CB837" s="136"/>
      <c r="CC837" s="136"/>
      <c r="CD837" s="136"/>
      <c r="CE837" s="136"/>
      <c r="CF837" s="211"/>
      <c r="CG837" s="136"/>
      <c r="CH837" s="136"/>
      <c r="CI837" s="136"/>
      <c r="CJ837" s="136"/>
      <c r="CK837" s="136"/>
      <c r="CL837" s="136"/>
      <c r="CM837" s="136"/>
      <c r="CN837" s="136"/>
      <c r="CO837" s="136"/>
      <c r="CP837" s="136"/>
      <c r="CQ837" s="136"/>
      <c r="CR837" s="136"/>
      <c r="CS837" s="136"/>
      <c r="CT837" s="136"/>
      <c r="CU837" s="136"/>
      <c r="CV837" s="136"/>
      <c r="CW837" s="136"/>
      <c r="CX837" s="136"/>
      <c r="CY837" s="136"/>
      <c r="CZ837" s="136"/>
      <c r="DA837" s="136"/>
      <c r="DB837" s="136"/>
      <c r="DC837" s="211"/>
      <c r="DD837" s="136"/>
      <c r="DE837" s="136"/>
      <c r="DF837" s="136"/>
      <c r="DG837" s="136"/>
      <c r="DH837" s="136"/>
      <c r="DI837" s="136"/>
      <c r="DJ837" s="136"/>
      <c r="DK837" s="136"/>
      <c r="DL837" s="136"/>
      <c r="DM837" s="136"/>
      <c r="DN837" s="136"/>
      <c r="DO837" s="136"/>
      <c r="DP837" s="136"/>
      <c r="DQ837" s="136"/>
      <c r="DR837" s="136"/>
      <c r="DS837" s="136"/>
      <c r="DT837" s="136"/>
      <c r="DU837" s="136"/>
      <c r="DV837" s="136"/>
      <c r="DW837" s="136"/>
      <c r="DX837" s="136"/>
    </row>
    <row r="838" spans="1:128" ht="12.75" customHeight="1">
      <c r="A838" s="136"/>
      <c r="B838" s="136"/>
      <c r="C838" s="136"/>
      <c r="D838" s="136"/>
      <c r="E838" s="136"/>
      <c r="F838" s="136"/>
      <c r="G838" s="136"/>
      <c r="H838" s="136"/>
      <c r="I838" s="136"/>
      <c r="J838" s="136"/>
      <c r="K838" s="136"/>
      <c r="L838" s="136"/>
      <c r="M838" s="136"/>
      <c r="N838" s="136"/>
      <c r="O838" s="136"/>
      <c r="P838" s="136"/>
      <c r="Q838" s="136"/>
      <c r="R838" s="136"/>
      <c r="S838" s="136"/>
      <c r="T838" s="136"/>
      <c r="U838" s="136"/>
      <c r="V838" s="136"/>
      <c r="W838" s="136"/>
      <c r="X838" s="136"/>
      <c r="Y838" s="136"/>
      <c r="Z838" s="136"/>
      <c r="AA838" s="136"/>
      <c r="AB838" s="136"/>
      <c r="AC838" s="136"/>
      <c r="AD838" s="136"/>
      <c r="AE838" s="136"/>
      <c r="AF838" s="136"/>
      <c r="AG838" s="136"/>
      <c r="AH838" s="136"/>
      <c r="AI838" s="136"/>
      <c r="AJ838" s="136"/>
      <c r="AK838" s="136"/>
      <c r="AL838" s="136"/>
      <c r="AM838" s="136"/>
      <c r="AN838" s="136"/>
      <c r="AO838" s="136"/>
      <c r="AP838" s="136"/>
      <c r="AQ838" s="136"/>
      <c r="AR838" s="211"/>
      <c r="AS838" s="136"/>
      <c r="AT838" s="136"/>
      <c r="AU838" s="136"/>
      <c r="AV838" s="136"/>
      <c r="AW838" s="136"/>
      <c r="AX838" s="136"/>
      <c r="AY838" s="136"/>
      <c r="AZ838" s="136"/>
      <c r="BA838" s="136"/>
      <c r="BB838" s="136"/>
      <c r="BC838" s="136"/>
      <c r="BD838" s="136"/>
      <c r="BE838" s="136"/>
      <c r="BF838" s="136"/>
      <c r="BG838" s="136"/>
      <c r="BH838" s="136"/>
      <c r="BI838" s="136"/>
      <c r="BJ838" s="136"/>
      <c r="BK838" s="136"/>
      <c r="BL838" s="136"/>
      <c r="BM838" s="136"/>
      <c r="BN838" s="136"/>
      <c r="BO838" s="136"/>
      <c r="BP838" s="136"/>
      <c r="BQ838" s="136"/>
      <c r="BR838" s="136"/>
      <c r="BS838" s="136"/>
      <c r="BT838" s="136"/>
      <c r="BU838" s="136"/>
      <c r="BV838" s="136"/>
      <c r="BW838" s="136"/>
      <c r="BX838" s="136"/>
      <c r="BY838" s="136"/>
      <c r="BZ838" s="136"/>
      <c r="CA838" s="136"/>
      <c r="CB838" s="136"/>
      <c r="CC838" s="136"/>
      <c r="CD838" s="136"/>
      <c r="CE838" s="136"/>
      <c r="CF838" s="211"/>
      <c r="CG838" s="136"/>
      <c r="CH838" s="136"/>
      <c r="CI838" s="136"/>
      <c r="CJ838" s="136"/>
      <c r="CK838" s="136"/>
      <c r="CL838" s="136"/>
      <c r="CM838" s="136"/>
      <c r="CN838" s="136"/>
      <c r="CO838" s="136"/>
      <c r="CP838" s="136"/>
      <c r="CQ838" s="136"/>
      <c r="CR838" s="136"/>
      <c r="CS838" s="136"/>
      <c r="CT838" s="136"/>
      <c r="CU838" s="136"/>
      <c r="CV838" s="136"/>
      <c r="CW838" s="136"/>
      <c r="CX838" s="136"/>
      <c r="CY838" s="136"/>
      <c r="CZ838" s="136"/>
      <c r="DA838" s="136"/>
      <c r="DB838" s="136"/>
      <c r="DC838" s="211"/>
      <c r="DD838" s="136"/>
      <c r="DE838" s="136"/>
      <c r="DF838" s="136"/>
      <c r="DG838" s="136"/>
      <c r="DH838" s="136"/>
      <c r="DI838" s="136"/>
      <c r="DJ838" s="136"/>
      <c r="DK838" s="136"/>
      <c r="DL838" s="136"/>
      <c r="DM838" s="136"/>
      <c r="DN838" s="136"/>
      <c r="DO838" s="136"/>
      <c r="DP838" s="136"/>
      <c r="DQ838" s="136"/>
      <c r="DR838" s="136"/>
      <c r="DS838" s="136"/>
      <c r="DT838" s="136"/>
      <c r="DU838" s="136"/>
      <c r="DV838" s="136"/>
      <c r="DW838" s="136"/>
      <c r="DX838" s="136"/>
    </row>
    <row r="839" spans="1:128" ht="12.75" customHeight="1">
      <c r="A839" s="136"/>
      <c r="B839" s="136"/>
      <c r="C839" s="136"/>
      <c r="D839" s="136"/>
      <c r="E839" s="136"/>
      <c r="F839" s="136"/>
      <c r="G839" s="136"/>
      <c r="H839" s="136"/>
      <c r="I839" s="136"/>
      <c r="J839" s="136"/>
      <c r="K839" s="136"/>
      <c r="L839" s="136"/>
      <c r="M839" s="136"/>
      <c r="N839" s="136"/>
      <c r="O839" s="136"/>
      <c r="P839" s="136"/>
      <c r="Q839" s="136"/>
      <c r="R839" s="136"/>
      <c r="S839" s="136"/>
      <c r="T839" s="136"/>
      <c r="U839" s="136"/>
      <c r="V839" s="136"/>
      <c r="W839" s="136"/>
      <c r="X839" s="136"/>
      <c r="Y839" s="136"/>
      <c r="Z839" s="136"/>
      <c r="AA839" s="136"/>
      <c r="AB839" s="136"/>
      <c r="AC839" s="136"/>
      <c r="AD839" s="136"/>
      <c r="AE839" s="136"/>
      <c r="AF839" s="136"/>
      <c r="AG839" s="136"/>
      <c r="AH839" s="136"/>
      <c r="AI839" s="136"/>
      <c r="AJ839" s="136"/>
      <c r="AK839" s="136"/>
      <c r="AL839" s="136"/>
      <c r="AM839" s="136"/>
      <c r="AN839" s="136"/>
      <c r="AO839" s="136"/>
      <c r="AP839" s="136"/>
      <c r="AQ839" s="136"/>
      <c r="AR839" s="211"/>
      <c r="AS839" s="136"/>
      <c r="AT839" s="136"/>
      <c r="AU839" s="136"/>
      <c r="AV839" s="136"/>
      <c r="AW839" s="136"/>
      <c r="AX839" s="136"/>
      <c r="AY839" s="136"/>
      <c r="AZ839" s="136"/>
      <c r="BA839" s="136"/>
      <c r="BB839" s="136"/>
      <c r="BC839" s="136"/>
      <c r="BD839" s="136"/>
      <c r="BE839" s="136"/>
      <c r="BF839" s="136"/>
      <c r="BG839" s="136"/>
      <c r="BH839" s="136"/>
      <c r="BI839" s="136"/>
      <c r="BJ839" s="136"/>
      <c r="BK839" s="136"/>
      <c r="BL839" s="136"/>
      <c r="BM839" s="136"/>
      <c r="BN839" s="136"/>
      <c r="BO839" s="136"/>
      <c r="BP839" s="136"/>
      <c r="BQ839" s="136"/>
      <c r="BR839" s="136"/>
      <c r="BS839" s="136"/>
      <c r="BT839" s="136"/>
      <c r="BU839" s="136"/>
      <c r="BV839" s="136"/>
      <c r="BW839" s="136"/>
      <c r="BX839" s="136"/>
      <c r="BY839" s="136"/>
      <c r="BZ839" s="136"/>
      <c r="CA839" s="136"/>
      <c r="CB839" s="136"/>
      <c r="CC839" s="136"/>
      <c r="CD839" s="136"/>
      <c r="CE839" s="136"/>
      <c r="CF839" s="211"/>
      <c r="CG839" s="136"/>
      <c r="CH839" s="136"/>
      <c r="CI839" s="136"/>
      <c r="CJ839" s="136"/>
      <c r="CK839" s="136"/>
      <c r="CL839" s="136"/>
      <c r="CM839" s="136"/>
      <c r="CN839" s="136"/>
      <c r="CO839" s="136"/>
      <c r="CP839" s="136"/>
      <c r="CQ839" s="136"/>
      <c r="CR839" s="136"/>
      <c r="CS839" s="136"/>
      <c r="CT839" s="136"/>
      <c r="CU839" s="136"/>
      <c r="CV839" s="136"/>
      <c r="CW839" s="136"/>
      <c r="CX839" s="136"/>
      <c r="CY839" s="136"/>
      <c r="CZ839" s="136"/>
      <c r="DA839" s="136"/>
      <c r="DB839" s="136"/>
      <c r="DC839" s="211"/>
      <c r="DD839" s="136"/>
      <c r="DE839" s="136"/>
      <c r="DF839" s="136"/>
      <c r="DG839" s="136"/>
      <c r="DH839" s="136"/>
      <c r="DI839" s="136"/>
      <c r="DJ839" s="136"/>
      <c r="DK839" s="136"/>
      <c r="DL839" s="136"/>
      <c r="DM839" s="136"/>
      <c r="DN839" s="136"/>
      <c r="DO839" s="136"/>
      <c r="DP839" s="136"/>
      <c r="DQ839" s="136"/>
      <c r="DR839" s="136"/>
      <c r="DS839" s="136"/>
      <c r="DT839" s="136"/>
      <c r="DU839" s="136"/>
      <c r="DV839" s="136"/>
      <c r="DW839" s="136"/>
      <c r="DX839" s="136"/>
    </row>
    <row r="840" spans="1:128" ht="12.75" customHeight="1">
      <c r="A840" s="136"/>
      <c r="B840" s="136"/>
      <c r="C840" s="136"/>
      <c r="D840" s="136"/>
      <c r="E840" s="136"/>
      <c r="F840" s="136"/>
      <c r="G840" s="136"/>
      <c r="H840" s="136"/>
      <c r="I840" s="136"/>
      <c r="J840" s="136"/>
      <c r="K840" s="136"/>
      <c r="L840" s="136"/>
      <c r="M840" s="136"/>
      <c r="N840" s="136"/>
      <c r="O840" s="136"/>
      <c r="P840" s="136"/>
      <c r="Q840" s="136"/>
      <c r="R840" s="136"/>
      <c r="S840" s="136"/>
      <c r="T840" s="136"/>
      <c r="U840" s="136"/>
      <c r="V840" s="136"/>
      <c r="W840" s="136"/>
      <c r="X840" s="136"/>
      <c r="Y840" s="136"/>
      <c r="Z840" s="136"/>
      <c r="AA840" s="136"/>
      <c r="AB840" s="136"/>
      <c r="AC840" s="136"/>
      <c r="AD840" s="136"/>
      <c r="AE840" s="136"/>
      <c r="AF840" s="136"/>
      <c r="AG840" s="136"/>
      <c r="AH840" s="136"/>
      <c r="AI840" s="136"/>
      <c r="AJ840" s="136"/>
      <c r="AK840" s="136"/>
      <c r="AL840" s="136"/>
      <c r="AM840" s="136"/>
      <c r="AN840" s="136"/>
      <c r="AO840" s="136"/>
      <c r="AP840" s="136"/>
      <c r="AQ840" s="136"/>
      <c r="AR840" s="211"/>
      <c r="AS840" s="136"/>
      <c r="AT840" s="136"/>
      <c r="AU840" s="136"/>
      <c r="AV840" s="136"/>
      <c r="AW840" s="136"/>
      <c r="AX840" s="136"/>
      <c r="AY840" s="136"/>
      <c r="AZ840" s="136"/>
      <c r="BA840" s="136"/>
      <c r="BB840" s="136"/>
      <c r="BC840" s="136"/>
      <c r="BD840" s="136"/>
      <c r="BE840" s="136"/>
      <c r="BF840" s="136"/>
      <c r="BG840" s="136"/>
      <c r="BH840" s="136"/>
      <c r="BI840" s="136"/>
      <c r="BJ840" s="136"/>
      <c r="BK840" s="136"/>
      <c r="BL840" s="136"/>
      <c r="BM840" s="136"/>
      <c r="BN840" s="136"/>
      <c r="BO840" s="136"/>
      <c r="BP840" s="136"/>
      <c r="BQ840" s="136"/>
      <c r="BR840" s="136"/>
      <c r="BS840" s="136"/>
      <c r="BT840" s="136"/>
      <c r="BU840" s="136"/>
      <c r="BV840" s="136"/>
      <c r="BW840" s="136"/>
      <c r="BX840" s="136"/>
      <c r="BY840" s="136"/>
      <c r="BZ840" s="136"/>
      <c r="CA840" s="136"/>
      <c r="CB840" s="136"/>
      <c r="CC840" s="136"/>
      <c r="CD840" s="136"/>
      <c r="CE840" s="136"/>
      <c r="CF840" s="211"/>
      <c r="CG840" s="136"/>
      <c r="CH840" s="136"/>
      <c r="CI840" s="136"/>
      <c r="CJ840" s="136"/>
      <c r="CK840" s="136"/>
      <c r="CL840" s="136"/>
      <c r="CM840" s="136"/>
      <c r="CN840" s="136"/>
      <c r="CO840" s="136"/>
      <c r="CP840" s="136"/>
      <c r="CQ840" s="136"/>
      <c r="CR840" s="136"/>
      <c r="CS840" s="136"/>
      <c r="CT840" s="136"/>
      <c r="CU840" s="136"/>
      <c r="CV840" s="136"/>
      <c r="CW840" s="136"/>
      <c r="CX840" s="136"/>
      <c r="CY840" s="136"/>
      <c r="CZ840" s="136"/>
      <c r="DA840" s="136"/>
      <c r="DB840" s="136"/>
      <c r="DC840" s="211"/>
      <c r="DD840" s="136"/>
      <c r="DE840" s="136"/>
      <c r="DF840" s="136"/>
      <c r="DG840" s="136"/>
      <c r="DH840" s="136"/>
      <c r="DI840" s="136"/>
      <c r="DJ840" s="136"/>
      <c r="DK840" s="136"/>
      <c r="DL840" s="136"/>
      <c r="DM840" s="136"/>
      <c r="DN840" s="136"/>
      <c r="DO840" s="136"/>
      <c r="DP840" s="136"/>
      <c r="DQ840" s="136"/>
      <c r="DR840" s="136"/>
      <c r="DS840" s="136"/>
      <c r="DT840" s="136"/>
      <c r="DU840" s="136"/>
      <c r="DV840" s="136"/>
      <c r="DW840" s="136"/>
      <c r="DX840" s="136"/>
    </row>
    <row r="841" spans="1:128" ht="12.75" customHeight="1">
      <c r="A841" s="136"/>
      <c r="B841" s="136"/>
      <c r="C841" s="136"/>
      <c r="D841" s="136"/>
      <c r="E841" s="136"/>
      <c r="F841" s="136"/>
      <c r="G841" s="136"/>
      <c r="H841" s="136"/>
      <c r="I841" s="136"/>
      <c r="J841" s="136"/>
      <c r="K841" s="136"/>
      <c r="L841" s="136"/>
      <c r="M841" s="136"/>
      <c r="N841" s="136"/>
      <c r="O841" s="136"/>
      <c r="P841" s="136"/>
      <c r="Q841" s="136"/>
      <c r="R841" s="136"/>
      <c r="S841" s="136"/>
      <c r="T841" s="136"/>
      <c r="U841" s="136"/>
      <c r="V841" s="136"/>
      <c r="W841" s="136"/>
      <c r="X841" s="136"/>
      <c r="Y841" s="136"/>
      <c r="Z841" s="136"/>
      <c r="AA841" s="136"/>
      <c r="AB841" s="136"/>
      <c r="AC841" s="136"/>
      <c r="AD841" s="136"/>
      <c r="AE841" s="136"/>
      <c r="AF841" s="136"/>
      <c r="AG841" s="136"/>
      <c r="AH841" s="136"/>
      <c r="AI841" s="136"/>
      <c r="AJ841" s="136"/>
      <c r="AK841" s="136"/>
      <c r="AL841" s="136"/>
      <c r="AM841" s="136"/>
      <c r="AN841" s="136"/>
      <c r="AO841" s="136"/>
      <c r="AP841" s="136"/>
      <c r="AQ841" s="136"/>
      <c r="AR841" s="211"/>
      <c r="AS841" s="136"/>
      <c r="AT841" s="136"/>
      <c r="AU841" s="136"/>
      <c r="AV841" s="136"/>
      <c r="AW841" s="136"/>
      <c r="AX841" s="136"/>
      <c r="AY841" s="136"/>
      <c r="AZ841" s="136"/>
      <c r="BA841" s="136"/>
      <c r="BB841" s="136"/>
      <c r="BC841" s="136"/>
      <c r="BD841" s="136"/>
      <c r="BE841" s="136"/>
      <c r="BF841" s="136"/>
      <c r="BG841" s="136"/>
      <c r="BH841" s="136"/>
      <c r="BI841" s="136"/>
      <c r="BJ841" s="136"/>
      <c r="BK841" s="136"/>
      <c r="BL841" s="136"/>
      <c r="BM841" s="136"/>
      <c r="BN841" s="136"/>
      <c r="BO841" s="136"/>
      <c r="BP841" s="136"/>
      <c r="BQ841" s="136"/>
      <c r="BR841" s="136"/>
      <c r="BS841" s="136"/>
      <c r="BT841" s="136"/>
      <c r="BU841" s="136"/>
      <c r="BV841" s="136"/>
      <c r="BW841" s="136"/>
      <c r="BX841" s="136"/>
      <c r="BY841" s="136"/>
      <c r="BZ841" s="136"/>
      <c r="CA841" s="136"/>
      <c r="CB841" s="136"/>
      <c r="CC841" s="136"/>
      <c r="CD841" s="136"/>
      <c r="CE841" s="136"/>
      <c r="CF841" s="211"/>
      <c r="CG841" s="136"/>
      <c r="CH841" s="136"/>
      <c r="CI841" s="136"/>
      <c r="CJ841" s="136"/>
      <c r="CK841" s="136"/>
      <c r="CL841" s="136"/>
      <c r="CM841" s="136"/>
      <c r="CN841" s="136"/>
      <c r="CO841" s="136"/>
      <c r="CP841" s="136"/>
      <c r="CQ841" s="136"/>
      <c r="CR841" s="136"/>
      <c r="CS841" s="136"/>
      <c r="CT841" s="136"/>
      <c r="CU841" s="136"/>
      <c r="CV841" s="136"/>
      <c r="CW841" s="136"/>
      <c r="CX841" s="136"/>
      <c r="CY841" s="136"/>
      <c r="CZ841" s="136"/>
      <c r="DA841" s="136"/>
      <c r="DB841" s="136"/>
      <c r="DC841" s="211"/>
      <c r="DD841" s="136"/>
      <c r="DE841" s="136"/>
      <c r="DF841" s="136"/>
      <c r="DG841" s="136"/>
      <c r="DH841" s="136"/>
      <c r="DI841" s="136"/>
      <c r="DJ841" s="136"/>
      <c r="DK841" s="136"/>
      <c r="DL841" s="136"/>
      <c r="DM841" s="136"/>
      <c r="DN841" s="136"/>
      <c r="DO841" s="136"/>
      <c r="DP841" s="136"/>
      <c r="DQ841" s="136"/>
      <c r="DR841" s="136"/>
      <c r="DS841" s="136"/>
      <c r="DT841" s="136"/>
      <c r="DU841" s="136"/>
      <c r="DV841" s="136"/>
      <c r="DW841" s="136"/>
      <c r="DX841" s="136"/>
    </row>
    <row r="842" spans="1:128" ht="12.75" customHeight="1">
      <c r="A842" s="136"/>
      <c r="B842" s="136"/>
      <c r="C842" s="136"/>
      <c r="D842" s="136"/>
      <c r="E842" s="136"/>
      <c r="F842" s="136"/>
      <c r="G842" s="136"/>
      <c r="H842" s="136"/>
      <c r="I842" s="136"/>
      <c r="J842" s="136"/>
      <c r="K842" s="136"/>
      <c r="L842" s="136"/>
      <c r="M842" s="136"/>
      <c r="N842" s="136"/>
      <c r="O842" s="136"/>
      <c r="P842" s="136"/>
      <c r="Q842" s="136"/>
      <c r="R842" s="136"/>
      <c r="S842" s="136"/>
      <c r="T842" s="136"/>
      <c r="U842" s="136"/>
      <c r="V842" s="136"/>
      <c r="W842" s="136"/>
      <c r="X842" s="136"/>
      <c r="Y842" s="136"/>
      <c r="Z842" s="136"/>
      <c r="AA842" s="136"/>
      <c r="AB842" s="136"/>
      <c r="AC842" s="136"/>
      <c r="AD842" s="136"/>
      <c r="AE842" s="136"/>
      <c r="AF842" s="136"/>
      <c r="AG842" s="136"/>
      <c r="AH842" s="136"/>
      <c r="AI842" s="136"/>
      <c r="AJ842" s="136"/>
      <c r="AK842" s="136"/>
      <c r="AL842" s="136"/>
      <c r="AM842" s="136"/>
      <c r="AN842" s="136"/>
      <c r="AO842" s="136"/>
      <c r="AP842" s="136"/>
      <c r="AQ842" s="136"/>
      <c r="AR842" s="211"/>
      <c r="AS842" s="136"/>
      <c r="AT842" s="136"/>
      <c r="AU842" s="136"/>
      <c r="AV842" s="136"/>
      <c r="AW842" s="136"/>
      <c r="AX842" s="136"/>
      <c r="AY842" s="136"/>
      <c r="AZ842" s="136"/>
      <c r="BA842" s="136"/>
      <c r="BB842" s="136"/>
      <c r="BC842" s="136"/>
      <c r="BD842" s="136"/>
      <c r="BE842" s="136"/>
      <c r="BF842" s="136"/>
      <c r="BG842" s="136"/>
      <c r="BH842" s="136"/>
      <c r="BI842" s="136"/>
      <c r="BJ842" s="136"/>
      <c r="BK842" s="136"/>
      <c r="BL842" s="136"/>
      <c r="BM842" s="136"/>
      <c r="BN842" s="136"/>
      <c r="BO842" s="136"/>
      <c r="BP842" s="136"/>
      <c r="BQ842" s="136"/>
      <c r="BR842" s="136"/>
      <c r="BS842" s="136"/>
      <c r="BT842" s="136"/>
      <c r="BU842" s="136"/>
      <c r="BV842" s="136"/>
      <c r="BW842" s="136"/>
      <c r="BX842" s="136"/>
      <c r="BY842" s="136"/>
      <c r="BZ842" s="136"/>
      <c r="CA842" s="136"/>
      <c r="CB842" s="136"/>
      <c r="CC842" s="136"/>
      <c r="CD842" s="136"/>
      <c r="CE842" s="136"/>
      <c r="CF842" s="211"/>
      <c r="CG842" s="136"/>
      <c r="CH842" s="136"/>
      <c r="CI842" s="136"/>
      <c r="CJ842" s="136"/>
      <c r="CK842" s="136"/>
      <c r="CL842" s="136"/>
      <c r="CM842" s="136"/>
      <c r="CN842" s="136"/>
      <c r="CO842" s="136"/>
      <c r="CP842" s="136"/>
      <c r="CQ842" s="136"/>
      <c r="CR842" s="136"/>
      <c r="CS842" s="136"/>
      <c r="CT842" s="136"/>
      <c r="CU842" s="136"/>
      <c r="CV842" s="136"/>
      <c r="CW842" s="136"/>
      <c r="CX842" s="136"/>
      <c r="CY842" s="136"/>
      <c r="CZ842" s="136"/>
      <c r="DA842" s="136"/>
      <c r="DB842" s="136"/>
      <c r="DC842" s="211"/>
      <c r="DD842" s="136"/>
      <c r="DE842" s="136"/>
      <c r="DF842" s="136"/>
      <c r="DG842" s="136"/>
      <c r="DH842" s="136"/>
      <c r="DI842" s="136"/>
      <c r="DJ842" s="136"/>
      <c r="DK842" s="136"/>
      <c r="DL842" s="136"/>
      <c r="DM842" s="136"/>
      <c r="DN842" s="136"/>
      <c r="DO842" s="136"/>
      <c r="DP842" s="136"/>
      <c r="DQ842" s="136"/>
      <c r="DR842" s="136"/>
      <c r="DS842" s="136"/>
      <c r="DT842" s="136"/>
      <c r="DU842" s="136"/>
      <c r="DV842" s="136"/>
      <c r="DW842" s="136"/>
      <c r="DX842" s="136"/>
    </row>
    <row r="843" spans="1:128" ht="12.75" customHeight="1">
      <c r="A843" s="136"/>
      <c r="B843" s="136"/>
      <c r="C843" s="136"/>
      <c r="D843" s="136"/>
      <c r="E843" s="136"/>
      <c r="F843" s="136"/>
      <c r="G843" s="136"/>
      <c r="H843" s="136"/>
      <c r="I843" s="136"/>
      <c r="J843" s="136"/>
      <c r="K843" s="136"/>
      <c r="L843" s="136"/>
      <c r="M843" s="136"/>
      <c r="N843" s="136"/>
      <c r="O843" s="136"/>
      <c r="P843" s="136"/>
      <c r="Q843" s="136"/>
      <c r="R843" s="136"/>
      <c r="S843" s="136"/>
      <c r="T843" s="136"/>
      <c r="U843" s="136"/>
      <c r="V843" s="136"/>
      <c r="W843" s="136"/>
      <c r="X843" s="136"/>
      <c r="Y843" s="136"/>
      <c r="Z843" s="136"/>
      <c r="AA843" s="136"/>
      <c r="AB843" s="136"/>
      <c r="AC843" s="136"/>
      <c r="AD843" s="136"/>
      <c r="AE843" s="136"/>
      <c r="AF843" s="136"/>
      <c r="AG843" s="136"/>
      <c r="AH843" s="136"/>
      <c r="AI843" s="136"/>
      <c r="AJ843" s="136"/>
      <c r="AK843" s="136"/>
      <c r="AL843" s="136"/>
      <c r="AM843" s="136"/>
      <c r="AN843" s="136"/>
      <c r="AO843" s="136"/>
      <c r="AP843" s="136"/>
      <c r="AQ843" s="136"/>
      <c r="AR843" s="211"/>
      <c r="AS843" s="136"/>
      <c r="AT843" s="136"/>
      <c r="AU843" s="136"/>
      <c r="AV843" s="136"/>
      <c r="AW843" s="136"/>
      <c r="AX843" s="136"/>
      <c r="AY843" s="136"/>
      <c r="AZ843" s="136"/>
      <c r="BA843" s="136"/>
      <c r="BB843" s="136"/>
      <c r="BC843" s="136"/>
      <c r="BD843" s="136"/>
      <c r="BE843" s="136"/>
      <c r="BF843" s="136"/>
      <c r="BG843" s="136"/>
      <c r="BH843" s="136"/>
      <c r="BI843" s="136"/>
      <c r="BJ843" s="136"/>
      <c r="BK843" s="136"/>
      <c r="BL843" s="136"/>
      <c r="BM843" s="136"/>
      <c r="BN843" s="136"/>
      <c r="BO843" s="136"/>
      <c r="BP843" s="136"/>
      <c r="BQ843" s="136"/>
      <c r="BR843" s="136"/>
      <c r="BS843" s="136"/>
      <c r="BT843" s="136"/>
      <c r="BU843" s="136"/>
      <c r="BV843" s="136"/>
      <c r="BW843" s="136"/>
      <c r="BX843" s="136"/>
      <c r="BY843" s="136"/>
      <c r="BZ843" s="136"/>
      <c r="CA843" s="136"/>
      <c r="CB843" s="136"/>
      <c r="CC843" s="136"/>
      <c r="CD843" s="136"/>
      <c r="CE843" s="136"/>
      <c r="CF843" s="211"/>
      <c r="CG843" s="136"/>
      <c r="CH843" s="136"/>
      <c r="CI843" s="136"/>
      <c r="CJ843" s="136"/>
      <c r="CK843" s="136"/>
      <c r="CL843" s="136"/>
      <c r="CM843" s="136"/>
      <c r="CN843" s="136"/>
      <c r="CO843" s="136"/>
      <c r="CP843" s="136"/>
      <c r="CQ843" s="136"/>
      <c r="CR843" s="136"/>
      <c r="CS843" s="136"/>
      <c r="CT843" s="136"/>
      <c r="CU843" s="136"/>
      <c r="CV843" s="136"/>
      <c r="CW843" s="136"/>
      <c r="CX843" s="136"/>
      <c r="CY843" s="136"/>
      <c r="CZ843" s="136"/>
      <c r="DA843" s="136"/>
      <c r="DB843" s="136"/>
      <c r="DC843" s="211"/>
      <c r="DD843" s="136"/>
      <c r="DE843" s="136"/>
      <c r="DF843" s="136"/>
      <c r="DG843" s="136"/>
      <c r="DH843" s="136"/>
      <c r="DI843" s="136"/>
      <c r="DJ843" s="136"/>
      <c r="DK843" s="136"/>
      <c r="DL843" s="136"/>
      <c r="DM843" s="136"/>
      <c r="DN843" s="136"/>
      <c r="DO843" s="136"/>
      <c r="DP843" s="136"/>
      <c r="DQ843" s="136"/>
      <c r="DR843" s="136"/>
      <c r="DS843" s="136"/>
      <c r="DT843" s="136"/>
      <c r="DU843" s="136"/>
      <c r="DV843" s="136"/>
      <c r="DW843" s="136"/>
      <c r="DX843" s="136"/>
    </row>
    <row r="844" spans="1:128" ht="12.75" customHeight="1">
      <c r="A844" s="136"/>
      <c r="B844" s="136"/>
      <c r="C844" s="136"/>
      <c r="D844" s="136"/>
      <c r="E844" s="136"/>
      <c r="F844" s="136"/>
      <c r="G844" s="136"/>
      <c r="H844" s="136"/>
      <c r="I844" s="136"/>
      <c r="J844" s="136"/>
      <c r="K844" s="136"/>
      <c r="L844" s="136"/>
      <c r="M844" s="136"/>
      <c r="N844" s="136"/>
      <c r="O844" s="136"/>
      <c r="P844" s="136"/>
      <c r="Q844" s="136"/>
      <c r="R844" s="136"/>
      <c r="S844" s="136"/>
      <c r="T844" s="136"/>
      <c r="U844" s="136"/>
      <c r="V844" s="136"/>
      <c r="W844" s="136"/>
      <c r="X844" s="136"/>
      <c r="Y844" s="136"/>
      <c r="Z844" s="136"/>
      <c r="AA844" s="136"/>
      <c r="AB844" s="136"/>
      <c r="AC844" s="136"/>
      <c r="AD844" s="136"/>
      <c r="AE844" s="136"/>
      <c r="AF844" s="136"/>
      <c r="AG844" s="136"/>
      <c r="AH844" s="136"/>
      <c r="AI844" s="136"/>
      <c r="AJ844" s="136"/>
      <c r="AK844" s="136"/>
      <c r="AL844" s="136"/>
      <c r="AM844" s="136"/>
      <c r="AN844" s="136"/>
      <c r="AO844" s="136"/>
      <c r="AP844" s="136"/>
      <c r="AQ844" s="136"/>
      <c r="AR844" s="211"/>
      <c r="AS844" s="136"/>
      <c r="AT844" s="136"/>
      <c r="AU844" s="136"/>
      <c r="AV844" s="136"/>
      <c r="AW844" s="136"/>
      <c r="AX844" s="136"/>
      <c r="AY844" s="136"/>
      <c r="AZ844" s="136"/>
      <c r="BA844" s="136"/>
      <c r="BB844" s="136"/>
      <c r="BC844" s="136"/>
      <c r="BD844" s="136"/>
      <c r="BE844" s="136"/>
      <c r="BF844" s="136"/>
      <c r="BG844" s="136"/>
      <c r="BH844" s="136"/>
      <c r="BI844" s="136"/>
      <c r="BJ844" s="136"/>
      <c r="BK844" s="136"/>
      <c r="BL844" s="136"/>
      <c r="BM844" s="136"/>
      <c r="BN844" s="136"/>
      <c r="BO844" s="136"/>
      <c r="BP844" s="136"/>
      <c r="BQ844" s="136"/>
      <c r="BR844" s="136"/>
      <c r="BS844" s="136"/>
      <c r="BT844" s="136"/>
      <c r="BU844" s="136"/>
      <c r="BV844" s="136"/>
      <c r="BW844" s="136"/>
      <c r="BX844" s="136"/>
      <c r="BY844" s="136"/>
      <c r="BZ844" s="136"/>
      <c r="CA844" s="136"/>
      <c r="CB844" s="136"/>
      <c r="CC844" s="136"/>
      <c r="CD844" s="136"/>
      <c r="CE844" s="136"/>
      <c r="CF844" s="211"/>
      <c r="CG844" s="136"/>
      <c r="CH844" s="136"/>
      <c r="CI844" s="136"/>
      <c r="CJ844" s="136"/>
      <c r="CK844" s="136"/>
      <c r="CL844" s="136"/>
      <c r="CM844" s="136"/>
      <c r="CN844" s="136"/>
      <c r="CO844" s="136"/>
      <c r="CP844" s="136"/>
      <c r="CQ844" s="136"/>
      <c r="CR844" s="136"/>
      <c r="CS844" s="136"/>
      <c r="CT844" s="136"/>
      <c r="CU844" s="136"/>
      <c r="CV844" s="136"/>
      <c r="CW844" s="136"/>
      <c r="CX844" s="136"/>
      <c r="CY844" s="136"/>
      <c r="CZ844" s="136"/>
      <c r="DA844" s="136"/>
      <c r="DB844" s="136"/>
      <c r="DC844" s="211"/>
      <c r="DD844" s="136"/>
      <c r="DE844" s="136"/>
      <c r="DF844" s="136"/>
      <c r="DG844" s="136"/>
      <c r="DH844" s="136"/>
      <c r="DI844" s="136"/>
      <c r="DJ844" s="136"/>
      <c r="DK844" s="136"/>
      <c r="DL844" s="136"/>
      <c r="DM844" s="136"/>
      <c r="DN844" s="136"/>
      <c r="DO844" s="136"/>
      <c r="DP844" s="136"/>
      <c r="DQ844" s="136"/>
      <c r="DR844" s="136"/>
      <c r="DS844" s="136"/>
      <c r="DT844" s="136"/>
      <c r="DU844" s="136"/>
      <c r="DV844" s="136"/>
      <c r="DW844" s="136"/>
      <c r="DX844" s="136"/>
    </row>
    <row r="845" spans="1:128" ht="12.75" customHeight="1">
      <c r="A845" s="136"/>
      <c r="B845" s="136"/>
      <c r="C845" s="136"/>
      <c r="D845" s="136"/>
      <c r="E845" s="136"/>
      <c r="F845" s="136"/>
      <c r="G845" s="136"/>
      <c r="H845" s="136"/>
      <c r="I845" s="136"/>
      <c r="J845" s="136"/>
      <c r="K845" s="136"/>
      <c r="L845" s="136"/>
      <c r="M845" s="136"/>
      <c r="N845" s="136"/>
      <c r="O845" s="136"/>
      <c r="P845" s="136"/>
      <c r="Q845" s="136"/>
      <c r="R845" s="136"/>
      <c r="S845" s="136"/>
      <c r="T845" s="136"/>
      <c r="U845" s="136"/>
      <c r="V845" s="136"/>
      <c r="W845" s="136"/>
      <c r="X845" s="136"/>
      <c r="Y845" s="136"/>
      <c r="Z845" s="136"/>
      <c r="AA845" s="136"/>
      <c r="AB845" s="136"/>
      <c r="AC845" s="136"/>
      <c r="AD845" s="136"/>
      <c r="AE845" s="136"/>
      <c r="AF845" s="136"/>
      <c r="AG845" s="136"/>
      <c r="AH845" s="136"/>
      <c r="AI845" s="136"/>
      <c r="AJ845" s="136"/>
      <c r="AK845" s="136"/>
      <c r="AL845" s="136"/>
      <c r="AM845" s="136"/>
      <c r="AN845" s="136"/>
      <c r="AO845" s="136"/>
      <c r="AP845" s="136"/>
      <c r="AQ845" s="136"/>
      <c r="AR845" s="211"/>
      <c r="AS845" s="136"/>
      <c r="AT845" s="136"/>
      <c r="AU845" s="136"/>
      <c r="AV845" s="136"/>
      <c r="AW845" s="136"/>
      <c r="AX845" s="136"/>
      <c r="AY845" s="136"/>
      <c r="AZ845" s="136"/>
      <c r="BA845" s="136"/>
      <c r="BB845" s="136"/>
      <c r="BC845" s="136"/>
      <c r="BD845" s="136"/>
      <c r="BE845" s="136"/>
      <c r="BF845" s="136"/>
      <c r="BG845" s="136"/>
      <c r="BH845" s="136"/>
      <c r="BI845" s="136"/>
      <c r="BJ845" s="136"/>
      <c r="BK845" s="136"/>
      <c r="BL845" s="136"/>
      <c r="BM845" s="136"/>
      <c r="BN845" s="136"/>
      <c r="BO845" s="136"/>
      <c r="BP845" s="136"/>
      <c r="BQ845" s="136"/>
      <c r="BR845" s="136"/>
      <c r="BS845" s="136"/>
      <c r="BT845" s="136"/>
      <c r="BU845" s="136"/>
      <c r="BV845" s="136"/>
      <c r="BW845" s="136"/>
      <c r="BX845" s="136"/>
      <c r="BY845" s="136"/>
      <c r="BZ845" s="136"/>
      <c r="CA845" s="136"/>
      <c r="CB845" s="136"/>
      <c r="CC845" s="136"/>
      <c r="CD845" s="136"/>
      <c r="CE845" s="136"/>
      <c r="CF845" s="211"/>
      <c r="CG845" s="136"/>
      <c r="CH845" s="136"/>
      <c r="CI845" s="136"/>
      <c r="CJ845" s="136"/>
      <c r="CK845" s="136"/>
      <c r="CL845" s="136"/>
      <c r="CM845" s="136"/>
      <c r="CN845" s="136"/>
      <c r="CO845" s="136"/>
      <c r="CP845" s="136"/>
      <c r="CQ845" s="136"/>
      <c r="CR845" s="136"/>
      <c r="CS845" s="136"/>
      <c r="CT845" s="136"/>
      <c r="CU845" s="136"/>
      <c r="CV845" s="136"/>
      <c r="CW845" s="136"/>
      <c r="CX845" s="136"/>
      <c r="CY845" s="136"/>
      <c r="CZ845" s="136"/>
      <c r="DA845" s="136"/>
      <c r="DB845" s="136"/>
      <c r="DC845" s="211"/>
      <c r="DD845" s="136"/>
      <c r="DE845" s="136"/>
      <c r="DF845" s="136"/>
      <c r="DG845" s="136"/>
      <c r="DH845" s="136"/>
      <c r="DI845" s="136"/>
      <c r="DJ845" s="136"/>
      <c r="DK845" s="136"/>
      <c r="DL845" s="136"/>
      <c r="DM845" s="136"/>
      <c r="DN845" s="136"/>
      <c r="DO845" s="136"/>
      <c r="DP845" s="136"/>
      <c r="DQ845" s="136"/>
      <c r="DR845" s="136"/>
      <c r="DS845" s="136"/>
      <c r="DT845" s="136"/>
      <c r="DU845" s="136"/>
      <c r="DV845" s="136"/>
      <c r="DW845" s="136"/>
      <c r="DX845" s="136"/>
    </row>
    <row r="846" spans="1:128" ht="12.75" customHeight="1">
      <c r="A846" s="136"/>
      <c r="B846" s="136"/>
      <c r="C846" s="136"/>
      <c r="D846" s="136"/>
      <c r="E846" s="136"/>
      <c r="F846" s="136"/>
      <c r="G846" s="136"/>
      <c r="H846" s="136"/>
      <c r="I846" s="136"/>
      <c r="J846" s="136"/>
      <c r="K846" s="136"/>
      <c r="L846" s="136"/>
      <c r="M846" s="136"/>
      <c r="N846" s="136"/>
      <c r="O846" s="136"/>
      <c r="P846" s="136"/>
      <c r="Q846" s="136"/>
      <c r="R846" s="136"/>
      <c r="S846" s="136"/>
      <c r="T846" s="136"/>
      <c r="U846" s="136"/>
      <c r="V846" s="136"/>
      <c r="W846" s="136"/>
      <c r="X846" s="136"/>
      <c r="Y846" s="136"/>
      <c r="Z846" s="136"/>
      <c r="AA846" s="136"/>
      <c r="AB846" s="136"/>
      <c r="AC846" s="136"/>
      <c r="AD846" s="136"/>
      <c r="AE846" s="136"/>
      <c r="AF846" s="136"/>
      <c r="AG846" s="136"/>
      <c r="AH846" s="136"/>
      <c r="AI846" s="136"/>
      <c r="AJ846" s="136"/>
      <c r="AK846" s="136"/>
      <c r="AL846" s="136"/>
      <c r="AM846" s="136"/>
      <c r="AN846" s="136"/>
      <c r="AO846" s="136"/>
      <c r="AP846" s="136"/>
      <c r="AQ846" s="136"/>
      <c r="AR846" s="211"/>
      <c r="AS846" s="136"/>
      <c r="AT846" s="136"/>
      <c r="AU846" s="136"/>
      <c r="AV846" s="136"/>
      <c r="AW846" s="136"/>
      <c r="AX846" s="136"/>
      <c r="AY846" s="136"/>
      <c r="AZ846" s="136"/>
      <c r="BA846" s="136"/>
      <c r="BB846" s="136"/>
      <c r="BC846" s="136"/>
      <c r="BD846" s="136"/>
      <c r="BE846" s="136"/>
      <c r="BF846" s="136"/>
      <c r="BG846" s="136"/>
      <c r="BH846" s="136"/>
      <c r="BI846" s="136"/>
      <c r="BJ846" s="136"/>
      <c r="BK846" s="136"/>
      <c r="BL846" s="136"/>
      <c r="BM846" s="136"/>
      <c r="BN846" s="136"/>
      <c r="BO846" s="136"/>
      <c r="BP846" s="136"/>
      <c r="BQ846" s="136"/>
      <c r="BR846" s="136"/>
      <c r="BS846" s="136"/>
      <c r="BT846" s="136"/>
      <c r="BU846" s="136"/>
      <c r="BV846" s="136"/>
      <c r="BW846" s="136"/>
      <c r="BX846" s="136"/>
      <c r="BY846" s="136"/>
      <c r="BZ846" s="136"/>
      <c r="CA846" s="136"/>
      <c r="CB846" s="136"/>
      <c r="CC846" s="136"/>
      <c r="CD846" s="136"/>
      <c r="CE846" s="136"/>
      <c r="CF846" s="211"/>
      <c r="CG846" s="136"/>
      <c r="CH846" s="136"/>
      <c r="CI846" s="136"/>
      <c r="CJ846" s="136"/>
      <c r="CK846" s="136"/>
      <c r="CL846" s="136"/>
      <c r="CM846" s="136"/>
      <c r="CN846" s="136"/>
      <c r="CO846" s="136"/>
      <c r="CP846" s="136"/>
      <c r="CQ846" s="136"/>
      <c r="CR846" s="136"/>
      <c r="CS846" s="136"/>
      <c r="CT846" s="136"/>
      <c r="CU846" s="136"/>
      <c r="CV846" s="136"/>
      <c r="CW846" s="136"/>
      <c r="CX846" s="136"/>
      <c r="CY846" s="136"/>
      <c r="CZ846" s="136"/>
      <c r="DA846" s="136"/>
      <c r="DB846" s="136"/>
      <c r="DC846" s="211"/>
      <c r="DD846" s="136"/>
      <c r="DE846" s="136"/>
      <c r="DF846" s="136"/>
      <c r="DG846" s="136"/>
      <c r="DH846" s="136"/>
      <c r="DI846" s="136"/>
      <c r="DJ846" s="136"/>
      <c r="DK846" s="136"/>
      <c r="DL846" s="136"/>
      <c r="DM846" s="136"/>
      <c r="DN846" s="136"/>
      <c r="DO846" s="136"/>
      <c r="DP846" s="136"/>
      <c r="DQ846" s="136"/>
      <c r="DR846" s="136"/>
      <c r="DS846" s="136"/>
      <c r="DT846" s="136"/>
      <c r="DU846" s="136"/>
      <c r="DV846" s="136"/>
      <c r="DW846" s="136"/>
      <c r="DX846" s="136"/>
    </row>
    <row r="847" spans="1:128" ht="12.75" customHeight="1">
      <c r="A847" s="136"/>
      <c r="B847" s="136"/>
      <c r="C847" s="136"/>
      <c r="D847" s="136"/>
      <c r="E847" s="136"/>
      <c r="F847" s="136"/>
      <c r="G847" s="136"/>
      <c r="H847" s="136"/>
      <c r="I847" s="136"/>
      <c r="J847" s="136"/>
      <c r="K847" s="136"/>
      <c r="L847" s="136"/>
      <c r="M847" s="136"/>
      <c r="N847" s="136"/>
      <c r="O847" s="136"/>
      <c r="P847" s="136"/>
      <c r="Q847" s="136"/>
      <c r="R847" s="136"/>
      <c r="S847" s="136"/>
      <c r="T847" s="136"/>
      <c r="U847" s="136"/>
      <c r="V847" s="136"/>
      <c r="W847" s="136"/>
      <c r="X847" s="136"/>
      <c r="Y847" s="136"/>
      <c r="Z847" s="136"/>
      <c r="AA847" s="136"/>
      <c r="AB847" s="136"/>
      <c r="AC847" s="136"/>
      <c r="AD847" s="136"/>
      <c r="AE847" s="136"/>
      <c r="AF847" s="136"/>
      <c r="AG847" s="136"/>
      <c r="AH847" s="136"/>
      <c r="AI847" s="136"/>
      <c r="AJ847" s="136"/>
      <c r="AK847" s="136"/>
      <c r="AL847" s="136"/>
      <c r="AM847" s="136"/>
      <c r="AN847" s="136"/>
      <c r="AO847" s="136"/>
      <c r="AP847" s="136"/>
      <c r="AQ847" s="136"/>
      <c r="AR847" s="211"/>
      <c r="AS847" s="136"/>
      <c r="AT847" s="136"/>
      <c r="AU847" s="136"/>
      <c r="AV847" s="136"/>
      <c r="AW847" s="136"/>
      <c r="AX847" s="136"/>
      <c r="AY847" s="136"/>
      <c r="AZ847" s="136"/>
      <c r="BA847" s="136"/>
      <c r="BB847" s="136"/>
      <c r="BC847" s="136"/>
      <c r="BD847" s="136"/>
      <c r="BE847" s="136"/>
      <c r="BF847" s="136"/>
      <c r="BG847" s="136"/>
      <c r="BH847" s="136"/>
      <c r="BI847" s="136"/>
      <c r="BJ847" s="136"/>
      <c r="BK847" s="136"/>
      <c r="BL847" s="136"/>
      <c r="BM847" s="136"/>
      <c r="BN847" s="136"/>
      <c r="BO847" s="136"/>
      <c r="BP847" s="136"/>
      <c r="BQ847" s="136"/>
      <c r="BR847" s="136"/>
      <c r="BS847" s="136"/>
      <c r="BT847" s="136"/>
      <c r="BU847" s="136"/>
      <c r="BV847" s="136"/>
      <c r="BW847" s="136"/>
      <c r="BX847" s="136"/>
      <c r="BY847" s="136"/>
      <c r="BZ847" s="136"/>
      <c r="CA847" s="136"/>
      <c r="CB847" s="136"/>
      <c r="CC847" s="136"/>
      <c r="CD847" s="136"/>
      <c r="CE847" s="136"/>
      <c r="CF847" s="211"/>
      <c r="CG847" s="136"/>
      <c r="CH847" s="136"/>
      <c r="CI847" s="136"/>
      <c r="CJ847" s="136"/>
      <c r="CK847" s="136"/>
      <c r="CL847" s="136"/>
      <c r="CM847" s="136"/>
      <c r="CN847" s="136"/>
      <c r="CO847" s="136"/>
      <c r="CP847" s="136"/>
      <c r="CQ847" s="136"/>
      <c r="CR847" s="136"/>
      <c r="CS847" s="136"/>
      <c r="CT847" s="136"/>
      <c r="CU847" s="136"/>
      <c r="CV847" s="136"/>
      <c r="CW847" s="136"/>
      <c r="CX847" s="136"/>
      <c r="CY847" s="136"/>
      <c r="CZ847" s="136"/>
      <c r="DA847" s="136"/>
      <c r="DB847" s="136"/>
      <c r="DC847" s="211"/>
      <c r="DD847" s="136"/>
      <c r="DE847" s="136"/>
      <c r="DF847" s="136"/>
      <c r="DG847" s="136"/>
      <c r="DH847" s="136"/>
      <c r="DI847" s="136"/>
      <c r="DJ847" s="136"/>
      <c r="DK847" s="136"/>
      <c r="DL847" s="136"/>
      <c r="DM847" s="136"/>
      <c r="DN847" s="136"/>
      <c r="DO847" s="136"/>
      <c r="DP847" s="136"/>
      <c r="DQ847" s="136"/>
      <c r="DR847" s="136"/>
      <c r="DS847" s="136"/>
      <c r="DT847" s="136"/>
      <c r="DU847" s="136"/>
      <c r="DV847" s="136"/>
      <c r="DW847" s="136"/>
      <c r="DX847" s="136"/>
    </row>
    <row r="848" spans="1:128" ht="12.75" customHeight="1">
      <c r="A848" s="136"/>
      <c r="B848" s="136"/>
      <c r="C848" s="136"/>
      <c r="D848" s="136"/>
      <c r="E848" s="136"/>
      <c r="F848" s="136"/>
      <c r="G848" s="136"/>
      <c r="H848" s="136"/>
      <c r="I848" s="136"/>
      <c r="J848" s="136"/>
      <c r="K848" s="136"/>
      <c r="L848" s="136"/>
      <c r="M848" s="136"/>
      <c r="N848" s="136"/>
      <c r="O848" s="136"/>
      <c r="P848" s="136"/>
      <c r="Q848" s="136"/>
      <c r="R848" s="136"/>
      <c r="S848" s="136"/>
      <c r="T848" s="136"/>
      <c r="U848" s="136"/>
      <c r="V848" s="136"/>
      <c r="W848" s="136"/>
      <c r="X848" s="136"/>
      <c r="Y848" s="136"/>
      <c r="Z848" s="136"/>
      <c r="AA848" s="136"/>
      <c r="AB848" s="136"/>
      <c r="AC848" s="136"/>
      <c r="AD848" s="136"/>
      <c r="AE848" s="136"/>
      <c r="AF848" s="136"/>
      <c r="AG848" s="136"/>
      <c r="AH848" s="136"/>
      <c r="AI848" s="136"/>
      <c r="AJ848" s="136"/>
      <c r="AK848" s="136"/>
      <c r="AL848" s="136"/>
      <c r="AM848" s="136"/>
      <c r="AN848" s="136"/>
      <c r="AO848" s="136"/>
      <c r="AP848" s="136"/>
      <c r="AQ848" s="136"/>
      <c r="AR848" s="211"/>
      <c r="AS848" s="136"/>
      <c r="AT848" s="136"/>
      <c r="AU848" s="136"/>
      <c r="AV848" s="136"/>
      <c r="AW848" s="136"/>
      <c r="AX848" s="136"/>
      <c r="AY848" s="136"/>
      <c r="AZ848" s="136"/>
      <c r="BA848" s="136"/>
      <c r="BB848" s="136"/>
      <c r="BC848" s="136"/>
      <c r="BD848" s="136"/>
      <c r="BE848" s="136"/>
      <c r="BF848" s="136"/>
      <c r="BG848" s="136"/>
      <c r="BH848" s="136"/>
      <c r="BI848" s="136"/>
      <c r="BJ848" s="136"/>
      <c r="BK848" s="136"/>
      <c r="BL848" s="136"/>
      <c r="BM848" s="136"/>
      <c r="BN848" s="136"/>
      <c r="BO848" s="136"/>
      <c r="BP848" s="136"/>
      <c r="BQ848" s="136"/>
      <c r="BR848" s="136"/>
      <c r="BS848" s="136"/>
      <c r="BT848" s="136"/>
      <c r="BU848" s="136"/>
      <c r="BV848" s="136"/>
      <c r="BW848" s="136"/>
      <c r="BX848" s="136"/>
      <c r="BY848" s="136"/>
      <c r="BZ848" s="136"/>
      <c r="CA848" s="136"/>
      <c r="CB848" s="136"/>
      <c r="CC848" s="136"/>
      <c r="CD848" s="136"/>
      <c r="CE848" s="136"/>
      <c r="CF848" s="211"/>
      <c r="CG848" s="136"/>
      <c r="CH848" s="136"/>
      <c r="CI848" s="136"/>
      <c r="CJ848" s="136"/>
      <c r="CK848" s="136"/>
      <c r="CL848" s="136"/>
      <c r="CM848" s="136"/>
      <c r="CN848" s="136"/>
      <c r="CO848" s="136"/>
      <c r="CP848" s="136"/>
      <c r="CQ848" s="136"/>
      <c r="CR848" s="136"/>
      <c r="CS848" s="136"/>
      <c r="CT848" s="136"/>
      <c r="CU848" s="136"/>
      <c r="CV848" s="136"/>
      <c r="CW848" s="136"/>
      <c r="CX848" s="136"/>
      <c r="CY848" s="136"/>
      <c r="CZ848" s="136"/>
      <c r="DA848" s="136"/>
      <c r="DB848" s="136"/>
      <c r="DC848" s="211"/>
      <c r="DD848" s="136"/>
      <c r="DE848" s="136"/>
      <c r="DF848" s="136"/>
      <c r="DG848" s="136"/>
      <c r="DH848" s="136"/>
      <c r="DI848" s="136"/>
      <c r="DJ848" s="136"/>
      <c r="DK848" s="136"/>
      <c r="DL848" s="136"/>
      <c r="DM848" s="136"/>
      <c r="DN848" s="136"/>
      <c r="DO848" s="136"/>
      <c r="DP848" s="136"/>
      <c r="DQ848" s="136"/>
      <c r="DR848" s="136"/>
      <c r="DS848" s="136"/>
      <c r="DT848" s="136"/>
      <c r="DU848" s="136"/>
      <c r="DV848" s="136"/>
      <c r="DW848" s="136"/>
      <c r="DX848" s="136"/>
    </row>
    <row r="849" spans="1:128" ht="12.75" customHeight="1">
      <c r="A849" s="136"/>
      <c r="B849" s="136"/>
      <c r="C849" s="136"/>
      <c r="D849" s="136"/>
      <c r="E849" s="136"/>
      <c r="F849" s="136"/>
      <c r="G849" s="136"/>
      <c r="H849" s="136"/>
      <c r="I849" s="136"/>
      <c r="J849" s="136"/>
      <c r="K849" s="136"/>
      <c r="L849" s="136"/>
      <c r="M849" s="136"/>
      <c r="N849" s="136"/>
      <c r="O849" s="136"/>
      <c r="P849" s="136"/>
      <c r="Q849" s="136"/>
      <c r="R849" s="136"/>
      <c r="S849" s="136"/>
      <c r="T849" s="136"/>
      <c r="U849" s="136"/>
      <c r="V849" s="136"/>
      <c r="W849" s="136"/>
      <c r="X849" s="136"/>
      <c r="Y849" s="136"/>
      <c r="Z849" s="136"/>
      <c r="AA849" s="136"/>
      <c r="AB849" s="136"/>
      <c r="AC849" s="136"/>
      <c r="AD849" s="136"/>
      <c r="AE849" s="136"/>
      <c r="AF849" s="136"/>
      <c r="AG849" s="136"/>
      <c r="AH849" s="136"/>
      <c r="AI849" s="136"/>
      <c r="AJ849" s="136"/>
      <c r="AK849" s="136"/>
      <c r="AL849" s="136"/>
      <c r="AM849" s="136"/>
      <c r="AN849" s="136"/>
      <c r="AO849" s="136"/>
      <c r="AP849" s="136"/>
      <c r="AQ849" s="136"/>
      <c r="AR849" s="211"/>
      <c r="AS849" s="136"/>
      <c r="AT849" s="136"/>
      <c r="AU849" s="136"/>
      <c r="AV849" s="136"/>
      <c r="AW849" s="136"/>
      <c r="AX849" s="136"/>
      <c r="AY849" s="136"/>
      <c r="AZ849" s="136"/>
      <c r="BA849" s="136"/>
      <c r="BB849" s="136"/>
      <c r="BC849" s="136"/>
      <c r="BD849" s="136"/>
      <c r="BE849" s="136"/>
      <c r="BF849" s="136"/>
      <c r="BG849" s="136"/>
      <c r="BH849" s="136"/>
      <c r="BI849" s="136"/>
      <c r="BJ849" s="136"/>
      <c r="BK849" s="136"/>
      <c r="BL849" s="136"/>
      <c r="BM849" s="136"/>
      <c r="BN849" s="136"/>
      <c r="BO849" s="136"/>
      <c r="BP849" s="136"/>
      <c r="BQ849" s="136"/>
      <c r="BR849" s="136"/>
      <c r="BS849" s="136"/>
      <c r="BT849" s="136"/>
      <c r="BU849" s="136"/>
      <c r="BV849" s="136"/>
      <c r="BW849" s="136"/>
      <c r="BX849" s="136"/>
      <c r="BY849" s="136"/>
      <c r="BZ849" s="136"/>
      <c r="CA849" s="136"/>
      <c r="CB849" s="136"/>
      <c r="CC849" s="136"/>
      <c r="CD849" s="136"/>
      <c r="CE849" s="136"/>
      <c r="CF849" s="211"/>
      <c r="CG849" s="136"/>
      <c r="CH849" s="136"/>
      <c r="CI849" s="136"/>
      <c r="CJ849" s="136"/>
      <c r="CK849" s="136"/>
      <c r="CL849" s="136"/>
      <c r="CM849" s="136"/>
      <c r="CN849" s="136"/>
      <c r="CO849" s="136"/>
      <c r="CP849" s="136"/>
      <c r="CQ849" s="136"/>
      <c r="CR849" s="136"/>
      <c r="CS849" s="136"/>
      <c r="CT849" s="136"/>
      <c r="CU849" s="136"/>
      <c r="CV849" s="136"/>
      <c r="CW849" s="136"/>
      <c r="CX849" s="136"/>
      <c r="CY849" s="136"/>
      <c r="CZ849" s="136"/>
      <c r="DA849" s="136"/>
      <c r="DB849" s="136"/>
      <c r="DC849" s="211"/>
      <c r="DD849" s="136"/>
      <c r="DE849" s="136"/>
      <c r="DF849" s="136"/>
      <c r="DG849" s="136"/>
      <c r="DH849" s="136"/>
      <c r="DI849" s="136"/>
      <c r="DJ849" s="136"/>
      <c r="DK849" s="136"/>
      <c r="DL849" s="136"/>
      <c r="DM849" s="136"/>
      <c r="DN849" s="136"/>
      <c r="DO849" s="136"/>
      <c r="DP849" s="136"/>
      <c r="DQ849" s="136"/>
      <c r="DR849" s="136"/>
      <c r="DS849" s="136"/>
      <c r="DT849" s="136"/>
      <c r="DU849" s="136"/>
      <c r="DV849" s="136"/>
      <c r="DW849" s="136"/>
      <c r="DX849" s="136"/>
    </row>
    <row r="850" spans="1:128" ht="12.75" customHeight="1">
      <c r="A850" s="136"/>
      <c r="B850" s="136"/>
      <c r="C850" s="136"/>
      <c r="D850" s="136"/>
      <c r="E850" s="136"/>
      <c r="F850" s="136"/>
      <c r="G850" s="136"/>
      <c r="H850" s="136"/>
      <c r="I850" s="136"/>
      <c r="J850" s="136"/>
      <c r="K850" s="136"/>
      <c r="L850" s="136"/>
      <c r="M850" s="136"/>
      <c r="N850" s="136"/>
      <c r="O850" s="136"/>
      <c r="P850" s="136"/>
      <c r="Q850" s="136"/>
      <c r="R850" s="136"/>
      <c r="S850" s="136"/>
      <c r="T850" s="136"/>
      <c r="U850" s="136"/>
      <c r="V850" s="136"/>
      <c r="W850" s="136"/>
      <c r="X850" s="136"/>
      <c r="Y850" s="136"/>
      <c r="Z850" s="136"/>
      <c r="AA850" s="136"/>
      <c r="AB850" s="136"/>
      <c r="AC850" s="136"/>
      <c r="AD850" s="136"/>
      <c r="AE850" s="136"/>
      <c r="AF850" s="136"/>
      <c r="AG850" s="136"/>
      <c r="AH850" s="136"/>
      <c r="AI850" s="136"/>
      <c r="AJ850" s="136"/>
      <c r="AK850" s="136"/>
      <c r="AL850" s="136"/>
      <c r="AM850" s="136"/>
      <c r="AN850" s="136"/>
      <c r="AO850" s="136"/>
      <c r="AP850" s="136"/>
      <c r="AQ850" s="136"/>
      <c r="AR850" s="211"/>
      <c r="AS850" s="136"/>
      <c r="AT850" s="136"/>
      <c r="AU850" s="136"/>
      <c r="AV850" s="136"/>
      <c r="AW850" s="136"/>
      <c r="AX850" s="136"/>
      <c r="AY850" s="136"/>
      <c r="AZ850" s="136"/>
      <c r="BA850" s="136"/>
      <c r="BB850" s="136"/>
      <c r="BC850" s="136"/>
      <c r="BD850" s="136"/>
      <c r="BE850" s="136"/>
      <c r="BF850" s="136"/>
      <c r="BG850" s="136"/>
      <c r="BH850" s="136"/>
      <c r="BI850" s="136"/>
      <c r="BJ850" s="136"/>
      <c r="BK850" s="136"/>
      <c r="BL850" s="136"/>
      <c r="BM850" s="136"/>
      <c r="BN850" s="136"/>
      <c r="BO850" s="136"/>
      <c r="BP850" s="136"/>
      <c r="BQ850" s="136"/>
      <c r="BR850" s="136"/>
      <c r="BS850" s="136"/>
      <c r="BT850" s="136"/>
      <c r="BU850" s="136"/>
      <c r="BV850" s="136"/>
      <c r="BW850" s="136"/>
      <c r="BX850" s="136"/>
      <c r="BY850" s="136"/>
      <c r="BZ850" s="136"/>
      <c r="CA850" s="136"/>
      <c r="CB850" s="136"/>
      <c r="CC850" s="136"/>
      <c r="CD850" s="136"/>
      <c r="CE850" s="136"/>
      <c r="CF850" s="211"/>
      <c r="CG850" s="136"/>
      <c r="CH850" s="136"/>
      <c r="CI850" s="136"/>
      <c r="CJ850" s="136"/>
      <c r="CK850" s="136"/>
      <c r="CL850" s="136"/>
      <c r="CM850" s="136"/>
      <c r="CN850" s="136"/>
      <c r="CO850" s="136"/>
      <c r="CP850" s="136"/>
      <c r="CQ850" s="136"/>
      <c r="CR850" s="136"/>
      <c r="CS850" s="136"/>
      <c r="CT850" s="136"/>
      <c r="CU850" s="136"/>
      <c r="CV850" s="136"/>
      <c r="CW850" s="136"/>
      <c r="CX850" s="136"/>
      <c r="CY850" s="136"/>
      <c r="CZ850" s="136"/>
      <c r="DA850" s="136"/>
      <c r="DB850" s="136"/>
      <c r="DC850" s="211"/>
      <c r="DD850" s="136"/>
      <c r="DE850" s="136"/>
      <c r="DF850" s="136"/>
      <c r="DG850" s="136"/>
      <c r="DH850" s="136"/>
      <c r="DI850" s="136"/>
      <c r="DJ850" s="136"/>
      <c r="DK850" s="136"/>
      <c r="DL850" s="136"/>
      <c r="DM850" s="136"/>
      <c r="DN850" s="136"/>
      <c r="DO850" s="136"/>
      <c r="DP850" s="136"/>
      <c r="DQ850" s="136"/>
      <c r="DR850" s="136"/>
      <c r="DS850" s="136"/>
      <c r="DT850" s="136"/>
      <c r="DU850" s="136"/>
      <c r="DV850" s="136"/>
      <c r="DW850" s="136"/>
      <c r="DX850" s="136"/>
    </row>
    <row r="851" spans="1:128" ht="12.75" customHeight="1">
      <c r="A851" s="136"/>
      <c r="B851" s="136"/>
      <c r="C851" s="136"/>
      <c r="D851" s="136"/>
      <c r="E851" s="136"/>
      <c r="F851" s="136"/>
      <c r="G851" s="136"/>
      <c r="H851" s="136"/>
      <c r="I851" s="136"/>
      <c r="J851" s="136"/>
      <c r="K851" s="136"/>
      <c r="L851" s="136"/>
      <c r="M851" s="136"/>
      <c r="N851" s="136"/>
      <c r="O851" s="136"/>
      <c r="P851" s="136"/>
      <c r="Q851" s="136"/>
      <c r="R851" s="136"/>
      <c r="S851" s="136"/>
      <c r="T851" s="136"/>
      <c r="U851" s="136"/>
      <c r="V851" s="136"/>
      <c r="W851" s="136"/>
      <c r="X851" s="136"/>
      <c r="Y851" s="136"/>
      <c r="Z851" s="136"/>
      <c r="AA851" s="136"/>
      <c r="AB851" s="136"/>
      <c r="AC851" s="136"/>
      <c r="AD851" s="136"/>
      <c r="AE851" s="136"/>
      <c r="AF851" s="136"/>
      <c r="AG851" s="136"/>
      <c r="AH851" s="136"/>
      <c r="AI851" s="136"/>
      <c r="AJ851" s="136"/>
      <c r="AK851" s="136"/>
      <c r="AL851" s="136"/>
      <c r="AM851" s="136"/>
      <c r="AN851" s="136"/>
      <c r="AO851" s="136"/>
      <c r="AP851" s="136"/>
      <c r="AQ851" s="136"/>
      <c r="AR851" s="211"/>
      <c r="AS851" s="136"/>
      <c r="AT851" s="136"/>
      <c r="AU851" s="136"/>
      <c r="AV851" s="136"/>
      <c r="AW851" s="136"/>
      <c r="AX851" s="136"/>
      <c r="AY851" s="136"/>
      <c r="AZ851" s="136"/>
      <c r="BA851" s="136"/>
      <c r="BB851" s="136"/>
      <c r="BC851" s="136"/>
      <c r="BD851" s="136"/>
      <c r="BE851" s="136"/>
      <c r="BF851" s="136"/>
      <c r="BG851" s="136"/>
      <c r="BH851" s="136"/>
      <c r="BI851" s="136"/>
      <c r="BJ851" s="136"/>
      <c r="BK851" s="136"/>
      <c r="BL851" s="136"/>
      <c r="BM851" s="136"/>
      <c r="BN851" s="136"/>
      <c r="BO851" s="136"/>
      <c r="BP851" s="136"/>
      <c r="BQ851" s="136"/>
      <c r="BR851" s="136"/>
      <c r="BS851" s="136"/>
      <c r="BT851" s="136"/>
      <c r="BU851" s="136"/>
      <c r="BV851" s="136"/>
      <c r="BW851" s="136"/>
      <c r="BX851" s="136"/>
      <c r="BY851" s="136"/>
      <c r="BZ851" s="136"/>
      <c r="CA851" s="136"/>
      <c r="CB851" s="136"/>
      <c r="CC851" s="136"/>
      <c r="CD851" s="136"/>
      <c r="CE851" s="136"/>
      <c r="CF851" s="211"/>
      <c r="CG851" s="136"/>
      <c r="CH851" s="136"/>
      <c r="CI851" s="136"/>
      <c r="CJ851" s="136"/>
      <c r="CK851" s="136"/>
      <c r="CL851" s="136"/>
      <c r="CM851" s="136"/>
      <c r="CN851" s="136"/>
      <c r="CO851" s="136"/>
      <c r="CP851" s="136"/>
      <c r="CQ851" s="136"/>
      <c r="CR851" s="136"/>
      <c r="CS851" s="136"/>
      <c r="CT851" s="136"/>
      <c r="CU851" s="136"/>
      <c r="CV851" s="136"/>
      <c r="CW851" s="136"/>
      <c r="CX851" s="136"/>
      <c r="CY851" s="136"/>
      <c r="CZ851" s="136"/>
      <c r="DA851" s="136"/>
      <c r="DB851" s="136"/>
      <c r="DC851" s="211"/>
      <c r="DD851" s="136"/>
      <c r="DE851" s="136"/>
      <c r="DF851" s="136"/>
      <c r="DG851" s="136"/>
      <c r="DH851" s="136"/>
      <c r="DI851" s="136"/>
      <c r="DJ851" s="136"/>
      <c r="DK851" s="136"/>
      <c r="DL851" s="136"/>
      <c r="DM851" s="136"/>
      <c r="DN851" s="136"/>
      <c r="DO851" s="136"/>
      <c r="DP851" s="136"/>
      <c r="DQ851" s="136"/>
      <c r="DR851" s="136"/>
      <c r="DS851" s="136"/>
      <c r="DT851" s="136"/>
      <c r="DU851" s="136"/>
      <c r="DV851" s="136"/>
      <c r="DW851" s="136"/>
      <c r="DX851" s="136"/>
    </row>
    <row r="852" spans="1:128" ht="12.75" customHeight="1">
      <c r="A852" s="136"/>
      <c r="B852" s="136"/>
      <c r="C852" s="136"/>
      <c r="D852" s="136"/>
      <c r="E852" s="136"/>
      <c r="F852" s="136"/>
      <c r="G852" s="136"/>
      <c r="H852" s="136"/>
      <c r="I852" s="136"/>
      <c r="J852" s="136"/>
      <c r="K852" s="136"/>
      <c r="L852" s="136"/>
      <c r="M852" s="136"/>
      <c r="N852" s="136"/>
      <c r="O852" s="136"/>
      <c r="P852" s="136"/>
      <c r="Q852" s="136"/>
      <c r="R852" s="136"/>
      <c r="S852" s="136"/>
      <c r="T852" s="136"/>
      <c r="U852" s="136"/>
      <c r="V852" s="136"/>
      <c r="W852" s="136"/>
      <c r="X852" s="136"/>
      <c r="Y852" s="136"/>
      <c r="Z852" s="136"/>
      <c r="AA852" s="136"/>
      <c r="AB852" s="136"/>
      <c r="AC852" s="136"/>
      <c r="AD852" s="136"/>
      <c r="AE852" s="136"/>
      <c r="AF852" s="136"/>
      <c r="AG852" s="136"/>
      <c r="AH852" s="136"/>
      <c r="AI852" s="136"/>
      <c r="AJ852" s="136"/>
      <c r="AK852" s="136"/>
      <c r="AL852" s="136"/>
      <c r="AM852" s="136"/>
      <c r="AN852" s="136"/>
      <c r="AO852" s="136"/>
      <c r="AP852" s="136"/>
      <c r="AQ852" s="136"/>
      <c r="AR852" s="211"/>
      <c r="AS852" s="136"/>
      <c r="AT852" s="136"/>
      <c r="AU852" s="136"/>
      <c r="AV852" s="136"/>
      <c r="AW852" s="136"/>
      <c r="AX852" s="136"/>
      <c r="AY852" s="136"/>
      <c r="AZ852" s="136"/>
      <c r="BA852" s="136"/>
      <c r="BB852" s="136"/>
      <c r="BC852" s="136"/>
      <c r="BD852" s="136"/>
      <c r="BE852" s="136"/>
      <c r="BF852" s="136"/>
      <c r="BG852" s="136"/>
      <c r="BH852" s="136"/>
      <c r="BI852" s="136"/>
      <c r="BJ852" s="136"/>
      <c r="BK852" s="136"/>
      <c r="BL852" s="136"/>
      <c r="BM852" s="136"/>
      <c r="BN852" s="136"/>
      <c r="BO852" s="136"/>
      <c r="BP852" s="136"/>
      <c r="BQ852" s="136"/>
      <c r="BR852" s="136"/>
      <c r="BS852" s="136"/>
      <c r="BT852" s="136"/>
      <c r="BU852" s="136"/>
      <c r="BV852" s="136"/>
      <c r="BW852" s="136"/>
      <c r="BX852" s="136"/>
      <c r="BY852" s="136"/>
      <c r="BZ852" s="136"/>
      <c r="CA852" s="136"/>
      <c r="CB852" s="136"/>
      <c r="CC852" s="136"/>
      <c r="CD852" s="136"/>
      <c r="CE852" s="136"/>
      <c r="CF852" s="211"/>
      <c r="CG852" s="136"/>
      <c r="CH852" s="136"/>
      <c r="CI852" s="136"/>
      <c r="CJ852" s="136"/>
      <c r="CK852" s="136"/>
      <c r="CL852" s="136"/>
      <c r="CM852" s="136"/>
      <c r="CN852" s="136"/>
      <c r="CO852" s="136"/>
      <c r="CP852" s="136"/>
      <c r="CQ852" s="136"/>
      <c r="CR852" s="136"/>
      <c r="CS852" s="136"/>
      <c r="CT852" s="136"/>
      <c r="CU852" s="136"/>
      <c r="CV852" s="136"/>
      <c r="CW852" s="136"/>
      <c r="CX852" s="136"/>
      <c r="CY852" s="136"/>
      <c r="CZ852" s="136"/>
      <c r="DA852" s="136"/>
      <c r="DB852" s="136"/>
      <c r="DC852" s="211"/>
      <c r="DD852" s="136"/>
      <c r="DE852" s="136"/>
      <c r="DF852" s="136"/>
      <c r="DG852" s="136"/>
      <c r="DH852" s="136"/>
      <c r="DI852" s="136"/>
      <c r="DJ852" s="136"/>
      <c r="DK852" s="136"/>
      <c r="DL852" s="136"/>
      <c r="DM852" s="136"/>
      <c r="DN852" s="136"/>
      <c r="DO852" s="136"/>
      <c r="DP852" s="136"/>
      <c r="DQ852" s="136"/>
      <c r="DR852" s="136"/>
      <c r="DS852" s="136"/>
      <c r="DT852" s="136"/>
      <c r="DU852" s="136"/>
      <c r="DV852" s="136"/>
      <c r="DW852" s="136"/>
      <c r="DX852" s="136"/>
    </row>
    <row r="853" spans="1:128" ht="12.75" customHeight="1">
      <c r="A853" s="136"/>
      <c r="B853" s="136"/>
      <c r="C853" s="136"/>
      <c r="D853" s="136"/>
      <c r="E853" s="136"/>
      <c r="F853" s="136"/>
      <c r="G853" s="136"/>
      <c r="H853" s="136"/>
      <c r="I853" s="136"/>
      <c r="J853" s="136"/>
      <c r="K853" s="136"/>
      <c r="L853" s="136"/>
      <c r="M853" s="136"/>
      <c r="N853" s="136"/>
      <c r="O853" s="136"/>
      <c r="P853" s="136"/>
      <c r="Q853" s="136"/>
      <c r="R853" s="136"/>
      <c r="S853" s="136"/>
      <c r="T853" s="136"/>
      <c r="U853" s="136"/>
      <c r="V853" s="136"/>
      <c r="W853" s="136"/>
      <c r="X853" s="136"/>
      <c r="Y853" s="136"/>
      <c r="Z853" s="136"/>
      <c r="AA853" s="136"/>
      <c r="AB853" s="136"/>
      <c r="AC853" s="136"/>
      <c r="AD853" s="136"/>
      <c r="AE853" s="136"/>
      <c r="AF853" s="136"/>
      <c r="AG853" s="136"/>
      <c r="AH853" s="136"/>
      <c r="AI853" s="136"/>
      <c r="AJ853" s="136"/>
      <c r="AK853" s="136"/>
      <c r="AL853" s="136"/>
      <c r="AM853" s="136"/>
      <c r="AN853" s="136"/>
      <c r="AO853" s="136"/>
      <c r="AP853" s="136"/>
      <c r="AQ853" s="136"/>
      <c r="AR853" s="211"/>
      <c r="AS853" s="136"/>
      <c r="AT853" s="136"/>
      <c r="AU853" s="136"/>
      <c r="AV853" s="136"/>
      <c r="AW853" s="136"/>
      <c r="AX853" s="136"/>
      <c r="AY853" s="136"/>
      <c r="AZ853" s="136"/>
      <c r="BA853" s="136"/>
      <c r="BB853" s="136"/>
      <c r="BC853" s="136"/>
      <c r="BD853" s="136"/>
      <c r="BE853" s="136"/>
      <c r="BF853" s="136"/>
      <c r="BG853" s="136"/>
      <c r="BH853" s="136"/>
      <c r="BI853" s="136"/>
      <c r="BJ853" s="136"/>
      <c r="BK853" s="136"/>
      <c r="BL853" s="136"/>
      <c r="BM853" s="136"/>
      <c r="BN853" s="136"/>
      <c r="BO853" s="136"/>
      <c r="BP853" s="136"/>
      <c r="BQ853" s="136"/>
      <c r="BR853" s="136"/>
      <c r="BS853" s="136"/>
      <c r="BT853" s="136"/>
      <c r="BU853" s="136"/>
      <c r="BV853" s="136"/>
      <c r="BW853" s="136"/>
      <c r="BX853" s="136"/>
      <c r="BY853" s="136"/>
      <c r="BZ853" s="136"/>
      <c r="CA853" s="136"/>
      <c r="CB853" s="136"/>
      <c r="CC853" s="136"/>
      <c r="CD853" s="136"/>
      <c r="CE853" s="136"/>
      <c r="CF853" s="211"/>
      <c r="CG853" s="136"/>
      <c r="CH853" s="136"/>
      <c r="CI853" s="136"/>
      <c r="CJ853" s="136"/>
      <c r="CK853" s="136"/>
      <c r="CL853" s="136"/>
      <c r="CM853" s="136"/>
      <c r="CN853" s="136"/>
      <c r="CO853" s="136"/>
      <c r="CP853" s="136"/>
      <c r="CQ853" s="136"/>
      <c r="CR853" s="136"/>
      <c r="CS853" s="136"/>
      <c r="CT853" s="136"/>
      <c r="CU853" s="136"/>
      <c r="CV853" s="136"/>
      <c r="CW853" s="136"/>
      <c r="CX853" s="136"/>
      <c r="CY853" s="136"/>
      <c r="CZ853" s="136"/>
      <c r="DA853" s="136"/>
      <c r="DB853" s="136"/>
      <c r="DC853" s="211"/>
      <c r="DD853" s="136"/>
      <c r="DE853" s="136"/>
      <c r="DF853" s="136"/>
      <c r="DG853" s="136"/>
      <c r="DH853" s="136"/>
      <c r="DI853" s="136"/>
      <c r="DJ853" s="136"/>
      <c r="DK853" s="136"/>
      <c r="DL853" s="136"/>
      <c r="DM853" s="136"/>
      <c r="DN853" s="136"/>
      <c r="DO853" s="136"/>
      <c r="DP853" s="136"/>
      <c r="DQ853" s="136"/>
      <c r="DR853" s="136"/>
      <c r="DS853" s="136"/>
      <c r="DT853" s="136"/>
      <c r="DU853" s="136"/>
      <c r="DV853" s="136"/>
      <c r="DW853" s="136"/>
      <c r="DX853" s="136"/>
    </row>
    <row r="854" spans="1:128" ht="12.75" customHeight="1">
      <c r="A854" s="136"/>
      <c r="B854" s="136"/>
      <c r="C854" s="136"/>
      <c r="D854" s="136"/>
      <c r="E854" s="136"/>
      <c r="F854" s="136"/>
      <c r="G854" s="136"/>
      <c r="H854" s="136"/>
      <c r="I854" s="136"/>
      <c r="J854" s="136"/>
      <c r="K854" s="136"/>
      <c r="L854" s="136"/>
      <c r="M854" s="136"/>
      <c r="N854" s="136"/>
      <c r="O854" s="136"/>
      <c r="P854" s="136"/>
      <c r="Q854" s="136"/>
      <c r="R854" s="136"/>
      <c r="S854" s="136"/>
      <c r="T854" s="136"/>
      <c r="U854" s="136"/>
      <c r="V854" s="136"/>
      <c r="W854" s="136"/>
      <c r="X854" s="136"/>
      <c r="Y854" s="136"/>
      <c r="Z854" s="136"/>
      <c r="AA854" s="136"/>
      <c r="AB854" s="136"/>
      <c r="AC854" s="136"/>
      <c r="AD854" s="136"/>
      <c r="AE854" s="136"/>
      <c r="AF854" s="136"/>
      <c r="AG854" s="136"/>
      <c r="AH854" s="136"/>
      <c r="AI854" s="136"/>
      <c r="AJ854" s="136"/>
      <c r="AK854" s="136"/>
      <c r="AL854" s="136"/>
      <c r="AM854" s="136"/>
      <c r="AN854" s="136"/>
      <c r="AO854" s="136"/>
      <c r="AP854" s="136"/>
      <c r="AQ854" s="136"/>
      <c r="AR854" s="211"/>
      <c r="AS854" s="136"/>
      <c r="AT854" s="136"/>
      <c r="AU854" s="136"/>
      <c r="AV854" s="136"/>
      <c r="AW854" s="136"/>
      <c r="AX854" s="136"/>
      <c r="AY854" s="136"/>
      <c r="AZ854" s="136"/>
      <c r="BA854" s="136"/>
      <c r="BB854" s="136"/>
      <c r="BC854" s="136"/>
      <c r="BD854" s="136"/>
      <c r="BE854" s="136"/>
      <c r="BF854" s="136"/>
      <c r="BG854" s="136"/>
      <c r="BH854" s="136"/>
      <c r="BI854" s="136"/>
      <c r="BJ854" s="136"/>
      <c r="BK854" s="136"/>
      <c r="BL854" s="136"/>
      <c r="BM854" s="136"/>
      <c r="BN854" s="136"/>
      <c r="BO854" s="136"/>
      <c r="BP854" s="136"/>
      <c r="BQ854" s="136"/>
      <c r="BR854" s="136"/>
      <c r="BS854" s="136"/>
      <c r="BT854" s="136"/>
      <c r="BU854" s="136"/>
      <c r="BV854" s="136"/>
      <c r="BW854" s="136"/>
      <c r="BX854" s="136"/>
      <c r="BY854" s="136"/>
      <c r="BZ854" s="136"/>
      <c r="CA854" s="136"/>
      <c r="CB854" s="136"/>
      <c r="CC854" s="136"/>
      <c r="CD854" s="136"/>
      <c r="CE854" s="136"/>
      <c r="CF854" s="211"/>
      <c r="CG854" s="136"/>
      <c r="CH854" s="136"/>
      <c r="CI854" s="136"/>
      <c r="CJ854" s="136"/>
      <c r="CK854" s="136"/>
      <c r="CL854" s="136"/>
      <c r="CM854" s="136"/>
      <c r="CN854" s="136"/>
      <c r="CO854" s="136"/>
      <c r="CP854" s="136"/>
      <c r="CQ854" s="136"/>
      <c r="CR854" s="136"/>
      <c r="CS854" s="136"/>
      <c r="CT854" s="136"/>
      <c r="CU854" s="136"/>
      <c r="CV854" s="136"/>
      <c r="CW854" s="136"/>
      <c r="CX854" s="136"/>
      <c r="CY854" s="136"/>
      <c r="CZ854" s="136"/>
      <c r="DA854" s="136"/>
      <c r="DB854" s="136"/>
      <c r="DC854" s="211"/>
      <c r="DD854" s="136"/>
      <c r="DE854" s="136"/>
      <c r="DF854" s="136"/>
      <c r="DG854" s="136"/>
      <c r="DH854" s="136"/>
      <c r="DI854" s="136"/>
      <c r="DJ854" s="136"/>
      <c r="DK854" s="136"/>
      <c r="DL854" s="136"/>
      <c r="DM854" s="136"/>
      <c r="DN854" s="136"/>
      <c r="DO854" s="136"/>
      <c r="DP854" s="136"/>
      <c r="DQ854" s="136"/>
      <c r="DR854" s="136"/>
      <c r="DS854" s="136"/>
      <c r="DT854" s="136"/>
      <c r="DU854" s="136"/>
      <c r="DV854" s="136"/>
      <c r="DW854" s="136"/>
      <c r="DX854" s="136"/>
    </row>
    <row r="855" spans="1:128" ht="12.75" customHeight="1">
      <c r="A855" s="136"/>
      <c r="B855" s="136"/>
      <c r="C855" s="136"/>
      <c r="D855" s="136"/>
      <c r="E855" s="136"/>
      <c r="F855" s="136"/>
      <c r="G855" s="136"/>
      <c r="H855" s="136"/>
      <c r="I855" s="136"/>
      <c r="J855" s="136"/>
      <c r="K855" s="136"/>
      <c r="L855" s="136"/>
      <c r="M855" s="136"/>
      <c r="N855" s="136"/>
      <c r="O855" s="136"/>
      <c r="P855" s="136"/>
      <c r="Q855" s="136"/>
      <c r="R855" s="136"/>
      <c r="S855" s="136"/>
      <c r="T855" s="136"/>
      <c r="U855" s="136"/>
      <c r="V855" s="136"/>
      <c r="W855" s="136"/>
      <c r="X855" s="136"/>
      <c r="Y855" s="136"/>
      <c r="Z855" s="136"/>
      <c r="AA855" s="136"/>
      <c r="AB855" s="136"/>
      <c r="AC855" s="136"/>
      <c r="AD855" s="136"/>
      <c r="AE855" s="136"/>
      <c r="AF855" s="136"/>
      <c r="AG855" s="136"/>
      <c r="AH855" s="136"/>
      <c r="AI855" s="136"/>
      <c r="AJ855" s="136"/>
      <c r="AK855" s="136"/>
      <c r="AL855" s="136"/>
      <c r="AM855" s="136"/>
      <c r="AN855" s="136"/>
      <c r="AO855" s="136"/>
      <c r="AP855" s="136"/>
      <c r="AQ855" s="136"/>
      <c r="AR855" s="211"/>
      <c r="AS855" s="136"/>
      <c r="AT855" s="136"/>
      <c r="AU855" s="136"/>
      <c r="AV855" s="136"/>
      <c r="AW855" s="136"/>
      <c r="AX855" s="136"/>
      <c r="AY855" s="136"/>
      <c r="AZ855" s="136"/>
      <c r="BA855" s="136"/>
      <c r="BB855" s="136"/>
      <c r="BC855" s="136"/>
      <c r="BD855" s="136"/>
      <c r="BE855" s="136"/>
      <c r="BF855" s="136"/>
      <c r="BG855" s="136"/>
      <c r="BH855" s="136"/>
      <c r="BI855" s="136"/>
      <c r="BJ855" s="136"/>
      <c r="BK855" s="136"/>
      <c r="BL855" s="136"/>
      <c r="BM855" s="136"/>
      <c r="BN855" s="136"/>
      <c r="BO855" s="136"/>
      <c r="BP855" s="136"/>
      <c r="BQ855" s="136"/>
      <c r="BR855" s="136"/>
      <c r="BS855" s="136"/>
      <c r="BT855" s="136"/>
      <c r="BU855" s="136"/>
      <c r="BV855" s="136"/>
      <c r="BW855" s="136"/>
      <c r="BX855" s="136"/>
      <c r="BY855" s="136"/>
      <c r="BZ855" s="136"/>
      <c r="CA855" s="136"/>
      <c r="CB855" s="136"/>
      <c r="CC855" s="136"/>
      <c r="CD855" s="136"/>
      <c r="CE855" s="136"/>
      <c r="CF855" s="211"/>
      <c r="CG855" s="136"/>
      <c r="CH855" s="136"/>
      <c r="CI855" s="136"/>
      <c r="CJ855" s="136"/>
      <c r="CK855" s="136"/>
      <c r="CL855" s="136"/>
      <c r="CM855" s="136"/>
      <c r="CN855" s="136"/>
      <c r="CO855" s="136"/>
      <c r="CP855" s="136"/>
      <c r="CQ855" s="136"/>
      <c r="CR855" s="136"/>
      <c r="CS855" s="136"/>
      <c r="CT855" s="136"/>
      <c r="CU855" s="136"/>
      <c r="CV855" s="136"/>
      <c r="CW855" s="136"/>
      <c r="CX855" s="136"/>
      <c r="CY855" s="136"/>
      <c r="CZ855" s="136"/>
      <c r="DA855" s="136"/>
      <c r="DB855" s="136"/>
      <c r="DC855" s="211"/>
      <c r="DD855" s="136"/>
      <c r="DE855" s="136"/>
      <c r="DF855" s="136"/>
      <c r="DG855" s="136"/>
      <c r="DH855" s="136"/>
      <c r="DI855" s="136"/>
      <c r="DJ855" s="136"/>
      <c r="DK855" s="136"/>
      <c r="DL855" s="136"/>
      <c r="DM855" s="136"/>
      <c r="DN855" s="136"/>
      <c r="DO855" s="136"/>
      <c r="DP855" s="136"/>
      <c r="DQ855" s="136"/>
      <c r="DR855" s="136"/>
      <c r="DS855" s="136"/>
      <c r="DT855" s="136"/>
      <c r="DU855" s="136"/>
      <c r="DV855" s="136"/>
      <c r="DW855" s="136"/>
      <c r="DX855" s="136"/>
    </row>
    <row r="856" spans="1:128" ht="12.75" customHeight="1">
      <c r="A856" s="136"/>
      <c r="B856" s="136"/>
      <c r="C856" s="136"/>
      <c r="D856" s="136"/>
      <c r="E856" s="136"/>
      <c r="F856" s="136"/>
      <c r="G856" s="136"/>
      <c r="H856" s="136"/>
      <c r="I856" s="136"/>
      <c r="J856" s="136"/>
      <c r="K856" s="136"/>
      <c r="L856" s="136"/>
      <c r="M856" s="136"/>
      <c r="N856" s="136"/>
      <c r="O856" s="136"/>
      <c r="P856" s="136"/>
      <c r="Q856" s="136"/>
      <c r="R856" s="136"/>
      <c r="S856" s="136"/>
      <c r="T856" s="136"/>
      <c r="U856" s="136"/>
      <c r="V856" s="136"/>
      <c r="W856" s="136"/>
      <c r="X856" s="136"/>
      <c r="Y856" s="136"/>
      <c r="Z856" s="136"/>
      <c r="AA856" s="136"/>
      <c r="AB856" s="136"/>
      <c r="AC856" s="136"/>
      <c r="AD856" s="136"/>
      <c r="AE856" s="136"/>
      <c r="AF856" s="136"/>
      <c r="AG856" s="136"/>
      <c r="AH856" s="136"/>
      <c r="AI856" s="136"/>
      <c r="AJ856" s="136"/>
      <c r="AK856" s="136"/>
      <c r="AL856" s="136"/>
      <c r="AM856" s="136"/>
      <c r="AN856" s="136"/>
      <c r="AO856" s="136"/>
      <c r="AP856" s="136"/>
      <c r="AQ856" s="136"/>
      <c r="AR856" s="211"/>
      <c r="AS856" s="136"/>
      <c r="AT856" s="136"/>
      <c r="AU856" s="136"/>
      <c r="AV856" s="136"/>
      <c r="AW856" s="136"/>
      <c r="AX856" s="136"/>
      <c r="AY856" s="136"/>
      <c r="AZ856" s="136"/>
      <c r="BA856" s="136"/>
      <c r="BB856" s="136"/>
      <c r="BC856" s="136"/>
      <c r="BD856" s="136"/>
      <c r="BE856" s="136"/>
      <c r="BF856" s="136"/>
      <c r="BG856" s="136"/>
      <c r="BH856" s="136"/>
      <c r="BI856" s="136"/>
      <c r="BJ856" s="136"/>
      <c r="BK856" s="136"/>
      <c r="BL856" s="136"/>
      <c r="BM856" s="136"/>
      <c r="BN856" s="136"/>
      <c r="BO856" s="136"/>
      <c r="BP856" s="136"/>
      <c r="BQ856" s="136"/>
      <c r="BR856" s="136"/>
      <c r="BS856" s="136"/>
      <c r="BT856" s="136"/>
      <c r="BU856" s="136"/>
      <c r="BV856" s="136"/>
      <c r="BW856" s="136"/>
      <c r="BX856" s="136"/>
      <c r="BY856" s="136"/>
      <c r="BZ856" s="136"/>
      <c r="CA856" s="136"/>
      <c r="CB856" s="136"/>
      <c r="CC856" s="136"/>
      <c r="CD856" s="136"/>
      <c r="CE856" s="136"/>
      <c r="CF856" s="211"/>
      <c r="CG856" s="136"/>
      <c r="CH856" s="136"/>
      <c r="CI856" s="136"/>
      <c r="CJ856" s="136"/>
      <c r="CK856" s="136"/>
      <c r="CL856" s="136"/>
      <c r="CM856" s="136"/>
      <c r="CN856" s="136"/>
      <c r="CO856" s="136"/>
      <c r="CP856" s="136"/>
      <c r="CQ856" s="136"/>
      <c r="CR856" s="136"/>
      <c r="CS856" s="136"/>
      <c r="CT856" s="136"/>
      <c r="CU856" s="136"/>
      <c r="CV856" s="136"/>
      <c r="CW856" s="136"/>
      <c r="CX856" s="136"/>
      <c r="CY856" s="136"/>
      <c r="CZ856" s="136"/>
      <c r="DA856" s="136"/>
      <c r="DB856" s="136"/>
      <c r="DC856" s="211"/>
      <c r="DD856" s="136"/>
      <c r="DE856" s="136"/>
      <c r="DF856" s="136"/>
      <c r="DG856" s="136"/>
      <c r="DH856" s="136"/>
      <c r="DI856" s="136"/>
      <c r="DJ856" s="136"/>
      <c r="DK856" s="136"/>
      <c r="DL856" s="136"/>
      <c r="DM856" s="136"/>
      <c r="DN856" s="136"/>
      <c r="DO856" s="136"/>
      <c r="DP856" s="136"/>
      <c r="DQ856" s="136"/>
      <c r="DR856" s="136"/>
      <c r="DS856" s="136"/>
      <c r="DT856" s="136"/>
      <c r="DU856" s="136"/>
      <c r="DV856" s="136"/>
      <c r="DW856" s="136"/>
      <c r="DX856" s="136"/>
    </row>
    <row r="857" spans="1:128" ht="12.75" customHeight="1">
      <c r="A857" s="136"/>
      <c r="B857" s="136"/>
      <c r="C857" s="136"/>
      <c r="D857" s="136"/>
      <c r="E857" s="136"/>
      <c r="F857" s="136"/>
      <c r="G857" s="136"/>
      <c r="H857" s="136"/>
      <c r="I857" s="136"/>
      <c r="J857" s="136"/>
      <c r="K857" s="136"/>
      <c r="L857" s="136"/>
      <c r="M857" s="136"/>
      <c r="N857" s="136"/>
      <c r="O857" s="136"/>
      <c r="P857" s="136"/>
      <c r="Q857" s="136"/>
      <c r="R857" s="136"/>
      <c r="S857" s="136"/>
      <c r="T857" s="136"/>
      <c r="U857" s="136"/>
      <c r="V857" s="136"/>
      <c r="W857" s="136"/>
      <c r="X857" s="136"/>
      <c r="Y857" s="136"/>
      <c r="Z857" s="136"/>
      <c r="AA857" s="136"/>
      <c r="AB857" s="136"/>
      <c r="AC857" s="136"/>
      <c r="AD857" s="136"/>
      <c r="AE857" s="136"/>
      <c r="AF857" s="136"/>
      <c r="AG857" s="136"/>
      <c r="AH857" s="136"/>
      <c r="AI857" s="136"/>
      <c r="AJ857" s="136"/>
      <c r="AK857" s="136"/>
      <c r="AL857" s="136"/>
      <c r="AM857" s="136"/>
      <c r="AN857" s="136"/>
      <c r="AO857" s="136"/>
      <c r="AP857" s="136"/>
      <c r="AQ857" s="136"/>
      <c r="AR857" s="211"/>
      <c r="AS857" s="136"/>
      <c r="AT857" s="136"/>
      <c r="AU857" s="136"/>
      <c r="AV857" s="136"/>
      <c r="AW857" s="136"/>
      <c r="AX857" s="136"/>
      <c r="AY857" s="136"/>
      <c r="AZ857" s="136"/>
      <c r="BA857" s="136"/>
      <c r="BB857" s="136"/>
      <c r="BC857" s="136"/>
      <c r="BD857" s="136"/>
      <c r="BE857" s="136"/>
      <c r="BF857" s="136"/>
      <c r="BG857" s="136"/>
      <c r="BH857" s="136"/>
      <c r="BI857" s="136"/>
      <c r="BJ857" s="136"/>
      <c r="BK857" s="136"/>
      <c r="BL857" s="136"/>
      <c r="BM857" s="136"/>
      <c r="BN857" s="136"/>
      <c r="BO857" s="136"/>
      <c r="BP857" s="136"/>
      <c r="BQ857" s="136"/>
      <c r="BR857" s="136"/>
      <c r="BS857" s="136"/>
      <c r="BT857" s="136"/>
      <c r="BU857" s="136"/>
      <c r="BV857" s="136"/>
      <c r="BW857" s="136"/>
      <c r="BX857" s="136"/>
      <c r="BY857" s="136"/>
      <c r="BZ857" s="136"/>
      <c r="CA857" s="136"/>
      <c r="CB857" s="136"/>
      <c r="CC857" s="136"/>
      <c r="CD857" s="136"/>
      <c r="CE857" s="136"/>
      <c r="CF857" s="211"/>
      <c r="CG857" s="136"/>
      <c r="CH857" s="136"/>
      <c r="CI857" s="136"/>
      <c r="CJ857" s="136"/>
      <c r="CK857" s="136"/>
      <c r="CL857" s="136"/>
      <c r="CM857" s="136"/>
      <c r="CN857" s="136"/>
      <c r="CO857" s="136"/>
      <c r="CP857" s="136"/>
      <c r="CQ857" s="136"/>
      <c r="CR857" s="136"/>
      <c r="CS857" s="136"/>
      <c r="CT857" s="136"/>
      <c r="CU857" s="136"/>
      <c r="CV857" s="136"/>
      <c r="CW857" s="136"/>
      <c r="CX857" s="136"/>
      <c r="CY857" s="136"/>
      <c r="CZ857" s="136"/>
      <c r="DA857" s="136"/>
      <c r="DB857" s="136"/>
      <c r="DC857" s="211"/>
      <c r="DD857" s="136"/>
      <c r="DE857" s="136"/>
      <c r="DF857" s="136"/>
      <c r="DG857" s="136"/>
      <c r="DH857" s="136"/>
      <c r="DI857" s="136"/>
      <c r="DJ857" s="136"/>
      <c r="DK857" s="136"/>
      <c r="DL857" s="136"/>
      <c r="DM857" s="136"/>
      <c r="DN857" s="136"/>
      <c r="DO857" s="136"/>
      <c r="DP857" s="136"/>
      <c r="DQ857" s="136"/>
      <c r="DR857" s="136"/>
      <c r="DS857" s="136"/>
      <c r="DT857" s="136"/>
      <c r="DU857" s="136"/>
      <c r="DV857" s="136"/>
      <c r="DW857" s="136"/>
      <c r="DX857" s="136"/>
    </row>
    <row r="858" spans="1:128" ht="12.75" customHeight="1">
      <c r="A858" s="136"/>
      <c r="B858" s="136"/>
      <c r="C858" s="136"/>
      <c r="D858" s="136"/>
      <c r="E858" s="136"/>
      <c r="F858" s="136"/>
      <c r="G858" s="136"/>
      <c r="H858" s="136"/>
      <c r="I858" s="136"/>
      <c r="J858" s="136"/>
      <c r="K858" s="136"/>
      <c r="L858" s="136"/>
      <c r="M858" s="136"/>
      <c r="N858" s="136"/>
      <c r="O858" s="136"/>
      <c r="P858" s="136"/>
      <c r="Q858" s="136"/>
      <c r="R858" s="136"/>
      <c r="S858" s="136"/>
      <c r="T858" s="136"/>
      <c r="U858" s="136"/>
      <c r="V858" s="136"/>
      <c r="W858" s="136"/>
      <c r="X858" s="136"/>
      <c r="Y858" s="136"/>
      <c r="Z858" s="136"/>
      <c r="AA858" s="136"/>
      <c r="AB858" s="136"/>
      <c r="AC858" s="136"/>
      <c r="AD858" s="136"/>
      <c r="AE858" s="136"/>
      <c r="AF858" s="136"/>
      <c r="AG858" s="136"/>
      <c r="AH858" s="136"/>
      <c r="AI858" s="136"/>
      <c r="AJ858" s="136"/>
      <c r="AK858" s="136"/>
      <c r="AL858" s="136"/>
      <c r="AM858" s="136"/>
      <c r="AN858" s="136"/>
      <c r="AO858" s="136"/>
      <c r="AP858" s="136"/>
      <c r="AQ858" s="136"/>
      <c r="AR858" s="211"/>
      <c r="AS858" s="136"/>
      <c r="AT858" s="136"/>
      <c r="AU858" s="136"/>
      <c r="AV858" s="136"/>
      <c r="AW858" s="136"/>
      <c r="AX858" s="136"/>
      <c r="AY858" s="136"/>
      <c r="AZ858" s="136"/>
      <c r="BA858" s="136"/>
      <c r="BB858" s="136"/>
      <c r="BC858" s="136"/>
      <c r="BD858" s="136"/>
      <c r="BE858" s="136"/>
      <c r="BF858" s="136"/>
      <c r="BG858" s="136"/>
      <c r="BH858" s="136"/>
      <c r="BI858" s="136"/>
      <c r="BJ858" s="136"/>
      <c r="BK858" s="136"/>
      <c r="BL858" s="136"/>
      <c r="BM858" s="136"/>
      <c r="BN858" s="136"/>
      <c r="BO858" s="136"/>
      <c r="BP858" s="136"/>
      <c r="BQ858" s="136"/>
      <c r="BR858" s="136"/>
      <c r="BS858" s="136"/>
      <c r="BT858" s="136"/>
      <c r="BU858" s="136"/>
      <c r="BV858" s="136"/>
      <c r="BW858" s="136"/>
      <c r="BX858" s="136"/>
      <c r="BY858" s="136"/>
      <c r="BZ858" s="136"/>
      <c r="CA858" s="136"/>
      <c r="CB858" s="136"/>
      <c r="CC858" s="136"/>
      <c r="CD858" s="136"/>
      <c r="CE858" s="136"/>
      <c r="CF858" s="211"/>
      <c r="CG858" s="136"/>
      <c r="CH858" s="136"/>
      <c r="CI858" s="136"/>
      <c r="CJ858" s="136"/>
      <c r="CK858" s="136"/>
      <c r="CL858" s="136"/>
      <c r="CM858" s="136"/>
      <c r="CN858" s="136"/>
      <c r="CO858" s="136"/>
      <c r="CP858" s="136"/>
      <c r="CQ858" s="136"/>
      <c r="CR858" s="136"/>
      <c r="CS858" s="136"/>
      <c r="CT858" s="136"/>
      <c r="CU858" s="136"/>
      <c r="CV858" s="136"/>
      <c r="CW858" s="136"/>
      <c r="CX858" s="136"/>
      <c r="CY858" s="136"/>
      <c r="CZ858" s="136"/>
      <c r="DA858" s="136"/>
      <c r="DB858" s="136"/>
      <c r="DC858" s="211"/>
      <c r="DD858" s="136"/>
      <c r="DE858" s="136"/>
      <c r="DF858" s="136"/>
      <c r="DG858" s="136"/>
      <c r="DH858" s="136"/>
      <c r="DI858" s="136"/>
      <c r="DJ858" s="136"/>
      <c r="DK858" s="136"/>
      <c r="DL858" s="136"/>
      <c r="DM858" s="136"/>
      <c r="DN858" s="136"/>
      <c r="DO858" s="136"/>
      <c r="DP858" s="136"/>
      <c r="DQ858" s="136"/>
      <c r="DR858" s="136"/>
      <c r="DS858" s="136"/>
      <c r="DT858" s="136"/>
      <c r="DU858" s="136"/>
      <c r="DV858" s="136"/>
      <c r="DW858" s="136"/>
      <c r="DX858" s="136"/>
    </row>
    <row r="859" spans="1:128" ht="12.75" customHeight="1">
      <c r="A859" s="136"/>
      <c r="B859" s="136"/>
      <c r="C859" s="136"/>
      <c r="D859" s="136"/>
      <c r="E859" s="136"/>
      <c r="F859" s="136"/>
      <c r="G859" s="136"/>
      <c r="H859" s="136"/>
      <c r="I859" s="136"/>
      <c r="J859" s="136"/>
      <c r="K859" s="136"/>
      <c r="L859" s="136"/>
      <c r="M859" s="136"/>
      <c r="N859" s="136"/>
      <c r="O859" s="136"/>
      <c r="P859" s="136"/>
      <c r="Q859" s="136"/>
      <c r="R859" s="136"/>
      <c r="S859" s="136"/>
      <c r="T859" s="136"/>
      <c r="U859" s="136"/>
      <c r="V859" s="136"/>
      <c r="W859" s="136"/>
      <c r="X859" s="136"/>
      <c r="Y859" s="136"/>
      <c r="Z859" s="136"/>
      <c r="AA859" s="136"/>
      <c r="AB859" s="136"/>
      <c r="AC859" s="136"/>
      <c r="AD859" s="136"/>
      <c r="AE859" s="136"/>
      <c r="AF859" s="136"/>
      <c r="AG859" s="136"/>
      <c r="AH859" s="136"/>
      <c r="AI859" s="136"/>
      <c r="AJ859" s="136"/>
      <c r="AK859" s="136"/>
      <c r="AL859" s="136"/>
      <c r="AM859" s="136"/>
      <c r="AN859" s="136"/>
      <c r="AO859" s="136"/>
      <c r="AP859" s="136"/>
      <c r="AQ859" s="136"/>
      <c r="AR859" s="211"/>
      <c r="AS859" s="136"/>
      <c r="AT859" s="136"/>
      <c r="AU859" s="136"/>
      <c r="AV859" s="136"/>
      <c r="AW859" s="136"/>
      <c r="AX859" s="136"/>
      <c r="AY859" s="136"/>
      <c r="AZ859" s="136"/>
      <c r="BA859" s="136"/>
      <c r="BB859" s="136"/>
      <c r="BC859" s="136"/>
      <c r="BD859" s="136"/>
      <c r="BE859" s="136"/>
      <c r="BF859" s="136"/>
      <c r="BG859" s="136"/>
      <c r="BH859" s="136"/>
      <c r="BI859" s="136"/>
      <c r="BJ859" s="136"/>
      <c r="BK859" s="136"/>
      <c r="BL859" s="136"/>
      <c r="BM859" s="136"/>
      <c r="BN859" s="136"/>
      <c r="BO859" s="136"/>
      <c r="BP859" s="136"/>
      <c r="BQ859" s="136"/>
      <c r="BR859" s="136"/>
      <c r="BS859" s="136"/>
      <c r="BT859" s="136"/>
      <c r="BU859" s="136"/>
      <c r="BV859" s="136"/>
      <c r="BW859" s="136"/>
      <c r="BX859" s="136"/>
      <c r="BY859" s="136"/>
      <c r="BZ859" s="136"/>
      <c r="CA859" s="136"/>
      <c r="CB859" s="136"/>
      <c r="CC859" s="136"/>
      <c r="CD859" s="136"/>
      <c r="CE859" s="136"/>
      <c r="CF859" s="211"/>
      <c r="CG859" s="136"/>
      <c r="CH859" s="136"/>
      <c r="CI859" s="136"/>
      <c r="CJ859" s="136"/>
      <c r="CK859" s="136"/>
      <c r="CL859" s="136"/>
      <c r="CM859" s="136"/>
      <c r="CN859" s="136"/>
      <c r="CO859" s="136"/>
      <c r="CP859" s="136"/>
      <c r="CQ859" s="136"/>
      <c r="CR859" s="136"/>
      <c r="CS859" s="136"/>
      <c r="CT859" s="136"/>
      <c r="CU859" s="136"/>
      <c r="CV859" s="136"/>
      <c r="CW859" s="136"/>
      <c r="CX859" s="136"/>
      <c r="CY859" s="136"/>
      <c r="CZ859" s="136"/>
      <c r="DA859" s="136"/>
      <c r="DB859" s="136"/>
      <c r="DC859" s="211"/>
      <c r="DD859" s="136"/>
      <c r="DE859" s="136"/>
      <c r="DF859" s="136"/>
      <c r="DG859" s="136"/>
      <c r="DH859" s="136"/>
      <c r="DI859" s="136"/>
      <c r="DJ859" s="136"/>
      <c r="DK859" s="136"/>
      <c r="DL859" s="136"/>
      <c r="DM859" s="136"/>
      <c r="DN859" s="136"/>
      <c r="DO859" s="136"/>
      <c r="DP859" s="136"/>
      <c r="DQ859" s="136"/>
      <c r="DR859" s="136"/>
      <c r="DS859" s="136"/>
      <c r="DT859" s="136"/>
      <c r="DU859" s="136"/>
      <c r="DV859" s="136"/>
      <c r="DW859" s="136"/>
      <c r="DX859" s="136"/>
    </row>
    <row r="860" spans="1:128" ht="12.75" customHeight="1">
      <c r="A860" s="136"/>
      <c r="B860" s="136"/>
      <c r="C860" s="136"/>
      <c r="D860" s="136"/>
      <c r="E860" s="136"/>
      <c r="F860" s="136"/>
      <c r="G860" s="136"/>
      <c r="H860" s="136"/>
      <c r="I860" s="136"/>
      <c r="J860" s="136"/>
      <c r="K860" s="136"/>
      <c r="L860" s="136"/>
      <c r="M860" s="136"/>
      <c r="N860" s="136"/>
      <c r="O860" s="136"/>
      <c r="P860" s="136"/>
      <c r="Q860" s="136"/>
      <c r="R860" s="136"/>
      <c r="S860" s="136"/>
      <c r="T860" s="136"/>
      <c r="U860" s="136"/>
      <c r="V860" s="136"/>
      <c r="W860" s="136"/>
      <c r="X860" s="136"/>
      <c r="Y860" s="136"/>
      <c r="Z860" s="136"/>
      <c r="AA860" s="136"/>
      <c r="AB860" s="136"/>
      <c r="AC860" s="136"/>
      <c r="AD860" s="136"/>
      <c r="AE860" s="136"/>
      <c r="AF860" s="136"/>
      <c r="AG860" s="136"/>
      <c r="AH860" s="136"/>
      <c r="AI860" s="136"/>
      <c r="AJ860" s="136"/>
      <c r="AK860" s="136"/>
      <c r="AL860" s="136"/>
      <c r="AM860" s="136"/>
      <c r="AN860" s="136"/>
      <c r="AO860" s="136"/>
      <c r="AP860" s="136"/>
      <c r="AQ860" s="136"/>
      <c r="AR860" s="211"/>
      <c r="AS860" s="136"/>
      <c r="AT860" s="136"/>
      <c r="AU860" s="136"/>
      <c r="AV860" s="136"/>
      <c r="AW860" s="136"/>
      <c r="AX860" s="136"/>
      <c r="AY860" s="136"/>
      <c r="AZ860" s="136"/>
      <c r="BA860" s="136"/>
      <c r="BB860" s="136"/>
      <c r="BC860" s="136"/>
      <c r="BD860" s="136"/>
      <c r="BE860" s="136"/>
      <c r="BF860" s="136"/>
      <c r="BG860" s="136"/>
      <c r="BH860" s="136"/>
      <c r="BI860" s="136"/>
      <c r="BJ860" s="136"/>
      <c r="BK860" s="136"/>
      <c r="BL860" s="136"/>
      <c r="BM860" s="136"/>
      <c r="BN860" s="136"/>
      <c r="BO860" s="136"/>
      <c r="BP860" s="136"/>
      <c r="BQ860" s="136"/>
      <c r="BR860" s="136"/>
      <c r="BS860" s="136"/>
      <c r="BT860" s="136"/>
      <c r="BU860" s="136"/>
      <c r="BV860" s="136"/>
      <c r="BW860" s="136"/>
      <c r="BX860" s="136"/>
      <c r="BY860" s="136"/>
      <c r="BZ860" s="136"/>
      <c r="CA860" s="136"/>
      <c r="CB860" s="136"/>
      <c r="CC860" s="136"/>
      <c r="CD860" s="136"/>
      <c r="CE860" s="136"/>
      <c r="CF860" s="211"/>
      <c r="CG860" s="136"/>
      <c r="CH860" s="136"/>
      <c r="CI860" s="136"/>
      <c r="CJ860" s="136"/>
      <c r="CK860" s="136"/>
      <c r="CL860" s="136"/>
      <c r="CM860" s="136"/>
      <c r="CN860" s="136"/>
      <c r="CO860" s="136"/>
      <c r="CP860" s="136"/>
      <c r="CQ860" s="136"/>
      <c r="CR860" s="136"/>
      <c r="CS860" s="136"/>
      <c r="CT860" s="136"/>
      <c r="CU860" s="136"/>
      <c r="CV860" s="136"/>
      <c r="CW860" s="136"/>
      <c r="CX860" s="136"/>
      <c r="CY860" s="136"/>
      <c r="CZ860" s="136"/>
      <c r="DA860" s="136"/>
      <c r="DB860" s="136"/>
      <c r="DC860" s="211"/>
      <c r="DD860" s="136"/>
      <c r="DE860" s="136"/>
      <c r="DF860" s="136"/>
      <c r="DG860" s="136"/>
      <c r="DH860" s="136"/>
      <c r="DI860" s="136"/>
      <c r="DJ860" s="136"/>
      <c r="DK860" s="136"/>
      <c r="DL860" s="136"/>
      <c r="DM860" s="136"/>
      <c r="DN860" s="136"/>
      <c r="DO860" s="136"/>
      <c r="DP860" s="136"/>
      <c r="DQ860" s="136"/>
      <c r="DR860" s="136"/>
      <c r="DS860" s="136"/>
      <c r="DT860" s="136"/>
      <c r="DU860" s="136"/>
      <c r="DV860" s="136"/>
      <c r="DW860" s="136"/>
      <c r="DX860" s="136"/>
    </row>
    <row r="861" spans="1:128" ht="12.75" customHeight="1">
      <c r="A861" s="136"/>
      <c r="B861" s="136"/>
      <c r="C861" s="136"/>
      <c r="D861" s="136"/>
      <c r="E861" s="136"/>
      <c r="F861" s="136"/>
      <c r="G861" s="136"/>
      <c r="H861" s="136"/>
      <c r="I861" s="136"/>
      <c r="J861" s="136"/>
      <c r="K861" s="136"/>
      <c r="L861" s="136"/>
      <c r="M861" s="136"/>
      <c r="N861" s="136"/>
      <c r="O861" s="136"/>
      <c r="P861" s="136"/>
      <c r="Q861" s="136"/>
      <c r="R861" s="136"/>
      <c r="S861" s="136"/>
      <c r="T861" s="136"/>
      <c r="U861" s="136"/>
      <c r="V861" s="136"/>
      <c r="W861" s="136"/>
      <c r="X861" s="136"/>
      <c r="Y861" s="136"/>
      <c r="Z861" s="136"/>
      <c r="AA861" s="136"/>
      <c r="AB861" s="136"/>
      <c r="AC861" s="136"/>
      <c r="AD861" s="136"/>
      <c r="AE861" s="136"/>
      <c r="AF861" s="136"/>
      <c r="AG861" s="136"/>
      <c r="AH861" s="136"/>
      <c r="AI861" s="136"/>
      <c r="AJ861" s="136"/>
      <c r="AK861" s="136"/>
      <c r="AL861" s="136"/>
      <c r="AM861" s="136"/>
      <c r="AN861" s="136"/>
      <c r="AO861" s="136"/>
      <c r="AP861" s="136"/>
      <c r="AQ861" s="136"/>
      <c r="AR861" s="211"/>
      <c r="AS861" s="136"/>
      <c r="AT861" s="136"/>
      <c r="AU861" s="136"/>
      <c r="AV861" s="136"/>
      <c r="AW861" s="136"/>
      <c r="AX861" s="136"/>
      <c r="AY861" s="136"/>
      <c r="AZ861" s="136"/>
      <c r="BA861" s="136"/>
      <c r="BB861" s="136"/>
      <c r="BC861" s="136"/>
      <c r="BD861" s="136"/>
      <c r="BE861" s="136"/>
      <c r="BF861" s="136"/>
      <c r="BG861" s="136"/>
      <c r="BH861" s="136"/>
      <c r="BI861" s="136"/>
      <c r="BJ861" s="136"/>
      <c r="BK861" s="136"/>
      <c r="BL861" s="136"/>
      <c r="BM861" s="136"/>
      <c r="BN861" s="136"/>
      <c r="BO861" s="136"/>
      <c r="BP861" s="136"/>
      <c r="BQ861" s="136"/>
      <c r="BR861" s="136"/>
      <c r="BS861" s="136"/>
      <c r="BT861" s="136"/>
      <c r="BU861" s="136"/>
      <c r="BV861" s="136"/>
      <c r="BW861" s="136"/>
      <c r="BX861" s="136"/>
      <c r="BY861" s="136"/>
      <c r="BZ861" s="136"/>
      <c r="CA861" s="136"/>
      <c r="CB861" s="136"/>
      <c r="CC861" s="136"/>
      <c r="CD861" s="136"/>
      <c r="CE861" s="136"/>
      <c r="CF861" s="211"/>
      <c r="CG861" s="136"/>
      <c r="CH861" s="136"/>
      <c r="CI861" s="136"/>
      <c r="CJ861" s="136"/>
      <c r="CK861" s="136"/>
      <c r="CL861" s="136"/>
      <c r="CM861" s="136"/>
      <c r="CN861" s="136"/>
      <c r="CO861" s="136"/>
      <c r="CP861" s="136"/>
      <c r="CQ861" s="136"/>
      <c r="CR861" s="136"/>
      <c r="CS861" s="136"/>
      <c r="CT861" s="136"/>
      <c r="CU861" s="136"/>
      <c r="CV861" s="136"/>
      <c r="CW861" s="136"/>
      <c r="CX861" s="136"/>
      <c r="CY861" s="136"/>
      <c r="CZ861" s="136"/>
      <c r="DA861" s="136"/>
      <c r="DB861" s="136"/>
      <c r="DC861" s="211"/>
      <c r="DD861" s="136"/>
      <c r="DE861" s="136"/>
      <c r="DF861" s="136"/>
      <c r="DG861" s="136"/>
      <c r="DH861" s="136"/>
      <c r="DI861" s="136"/>
      <c r="DJ861" s="136"/>
      <c r="DK861" s="136"/>
      <c r="DL861" s="136"/>
      <c r="DM861" s="136"/>
      <c r="DN861" s="136"/>
      <c r="DO861" s="136"/>
      <c r="DP861" s="136"/>
      <c r="DQ861" s="136"/>
      <c r="DR861" s="136"/>
      <c r="DS861" s="136"/>
      <c r="DT861" s="136"/>
      <c r="DU861" s="136"/>
      <c r="DV861" s="136"/>
      <c r="DW861" s="136"/>
      <c r="DX861" s="136"/>
    </row>
    <row r="862" spans="1:128" ht="12.75" customHeight="1">
      <c r="A862" s="136"/>
      <c r="B862" s="136"/>
      <c r="C862" s="136"/>
      <c r="D862" s="136"/>
      <c r="E862" s="136"/>
      <c r="F862" s="136"/>
      <c r="G862" s="136"/>
      <c r="H862" s="136"/>
      <c r="I862" s="136"/>
      <c r="J862" s="136"/>
      <c r="K862" s="136"/>
      <c r="L862" s="136"/>
      <c r="M862" s="136"/>
      <c r="N862" s="136"/>
      <c r="O862" s="136"/>
      <c r="P862" s="136"/>
      <c r="Q862" s="136"/>
      <c r="R862" s="136"/>
      <c r="S862" s="136"/>
      <c r="T862" s="136"/>
      <c r="U862" s="136"/>
      <c r="V862" s="136"/>
      <c r="W862" s="136"/>
      <c r="X862" s="136"/>
      <c r="Y862" s="136"/>
      <c r="Z862" s="136"/>
      <c r="AA862" s="136"/>
      <c r="AB862" s="136"/>
      <c r="AC862" s="136"/>
      <c r="AD862" s="136"/>
      <c r="AE862" s="136"/>
      <c r="AF862" s="136"/>
      <c r="AG862" s="136"/>
      <c r="AH862" s="136"/>
      <c r="AI862" s="136"/>
      <c r="AJ862" s="136"/>
      <c r="AK862" s="136"/>
      <c r="AL862" s="136"/>
      <c r="AM862" s="136"/>
      <c r="AN862" s="136"/>
      <c r="AO862" s="136"/>
      <c r="AP862" s="136"/>
      <c r="AQ862" s="136"/>
      <c r="AR862" s="211"/>
      <c r="AS862" s="136"/>
      <c r="AT862" s="136"/>
      <c r="AU862" s="136"/>
      <c r="AV862" s="136"/>
      <c r="AW862" s="136"/>
      <c r="AX862" s="136"/>
      <c r="AY862" s="136"/>
      <c r="AZ862" s="136"/>
      <c r="BA862" s="136"/>
      <c r="BB862" s="136"/>
      <c r="BC862" s="136"/>
      <c r="BD862" s="136"/>
      <c r="BE862" s="136"/>
      <c r="BF862" s="136"/>
      <c r="BG862" s="136"/>
      <c r="BH862" s="136"/>
      <c r="BI862" s="136"/>
      <c r="BJ862" s="136"/>
      <c r="BK862" s="136"/>
      <c r="BL862" s="136"/>
      <c r="BM862" s="136"/>
      <c r="BN862" s="136"/>
      <c r="BO862" s="136"/>
      <c r="BP862" s="136"/>
      <c r="BQ862" s="136"/>
      <c r="BR862" s="136"/>
      <c r="BS862" s="136"/>
      <c r="BT862" s="136"/>
      <c r="BU862" s="136"/>
      <c r="BV862" s="136"/>
      <c r="BW862" s="136"/>
      <c r="BX862" s="136"/>
      <c r="BY862" s="136"/>
      <c r="BZ862" s="136"/>
      <c r="CA862" s="136"/>
      <c r="CB862" s="136"/>
      <c r="CC862" s="136"/>
      <c r="CD862" s="136"/>
      <c r="CE862" s="136"/>
      <c r="CF862" s="211"/>
      <c r="CG862" s="136"/>
      <c r="CH862" s="136"/>
      <c r="CI862" s="136"/>
      <c r="CJ862" s="136"/>
      <c r="CK862" s="136"/>
      <c r="CL862" s="136"/>
      <c r="CM862" s="136"/>
      <c r="CN862" s="136"/>
      <c r="CO862" s="136"/>
      <c r="CP862" s="136"/>
      <c r="CQ862" s="136"/>
      <c r="CR862" s="136"/>
      <c r="CS862" s="136"/>
      <c r="CT862" s="136"/>
      <c r="CU862" s="136"/>
      <c r="CV862" s="136"/>
      <c r="CW862" s="136"/>
      <c r="CX862" s="136"/>
      <c r="CY862" s="136"/>
      <c r="CZ862" s="136"/>
      <c r="DA862" s="136"/>
      <c r="DB862" s="136"/>
      <c r="DC862" s="211"/>
      <c r="DD862" s="136"/>
      <c r="DE862" s="136"/>
      <c r="DF862" s="136"/>
      <c r="DG862" s="136"/>
      <c r="DH862" s="136"/>
      <c r="DI862" s="136"/>
      <c r="DJ862" s="136"/>
      <c r="DK862" s="136"/>
      <c r="DL862" s="136"/>
      <c r="DM862" s="136"/>
      <c r="DN862" s="136"/>
      <c r="DO862" s="136"/>
      <c r="DP862" s="136"/>
      <c r="DQ862" s="136"/>
      <c r="DR862" s="136"/>
      <c r="DS862" s="136"/>
      <c r="DT862" s="136"/>
      <c r="DU862" s="136"/>
      <c r="DV862" s="136"/>
      <c r="DW862" s="136"/>
      <c r="DX862" s="136"/>
    </row>
    <row r="863" spans="1:128" ht="12.75" customHeight="1">
      <c r="A863" s="136"/>
      <c r="B863" s="136"/>
      <c r="C863" s="136"/>
      <c r="D863" s="136"/>
      <c r="E863" s="136"/>
      <c r="F863" s="136"/>
      <c r="G863" s="136"/>
      <c r="H863" s="136"/>
      <c r="I863" s="136"/>
      <c r="J863" s="136"/>
      <c r="K863" s="136"/>
      <c r="L863" s="136"/>
      <c r="M863" s="136"/>
      <c r="N863" s="136"/>
      <c r="O863" s="136"/>
      <c r="P863" s="136"/>
      <c r="Q863" s="136"/>
      <c r="R863" s="136"/>
      <c r="S863" s="136"/>
      <c r="T863" s="136"/>
      <c r="U863" s="136"/>
      <c r="V863" s="136"/>
      <c r="W863" s="136"/>
      <c r="X863" s="136"/>
      <c r="Y863" s="136"/>
      <c r="Z863" s="136"/>
      <c r="AA863" s="136"/>
      <c r="AB863" s="136"/>
      <c r="AC863" s="136"/>
      <c r="AD863" s="136"/>
      <c r="AE863" s="136"/>
      <c r="AF863" s="136"/>
      <c r="AG863" s="136"/>
      <c r="AH863" s="136"/>
      <c r="AI863" s="136"/>
      <c r="AJ863" s="136"/>
      <c r="AK863" s="136"/>
      <c r="AL863" s="136"/>
      <c r="AM863" s="136"/>
      <c r="AN863" s="136"/>
      <c r="AO863" s="136"/>
      <c r="AP863" s="136"/>
      <c r="AQ863" s="136"/>
      <c r="AR863" s="211"/>
      <c r="AS863" s="136"/>
      <c r="AT863" s="136"/>
      <c r="AU863" s="136"/>
      <c r="AV863" s="136"/>
      <c r="AW863" s="136"/>
      <c r="AX863" s="136"/>
      <c r="AY863" s="136"/>
      <c r="AZ863" s="136"/>
      <c r="BA863" s="136"/>
      <c r="BB863" s="136"/>
      <c r="BC863" s="136"/>
      <c r="BD863" s="136"/>
      <c r="BE863" s="136"/>
      <c r="BF863" s="136"/>
      <c r="BG863" s="136"/>
      <c r="BH863" s="136"/>
      <c r="BI863" s="136"/>
      <c r="BJ863" s="136"/>
      <c r="BK863" s="136"/>
      <c r="BL863" s="136"/>
      <c r="BM863" s="136"/>
      <c r="BN863" s="136"/>
      <c r="BO863" s="136"/>
      <c r="BP863" s="136"/>
      <c r="BQ863" s="136"/>
      <c r="BR863" s="136"/>
      <c r="BS863" s="136"/>
      <c r="BT863" s="136"/>
      <c r="BU863" s="136"/>
      <c r="BV863" s="136"/>
      <c r="BW863" s="136"/>
      <c r="BX863" s="136"/>
      <c r="BY863" s="136"/>
      <c r="BZ863" s="136"/>
      <c r="CA863" s="136"/>
      <c r="CB863" s="136"/>
      <c r="CC863" s="136"/>
      <c r="CD863" s="136"/>
      <c r="CE863" s="136"/>
      <c r="CF863" s="211"/>
      <c r="CG863" s="136"/>
      <c r="CH863" s="136"/>
      <c r="CI863" s="136"/>
      <c r="CJ863" s="136"/>
      <c r="CK863" s="136"/>
      <c r="CL863" s="136"/>
      <c r="CM863" s="136"/>
      <c r="CN863" s="136"/>
      <c r="CO863" s="136"/>
      <c r="CP863" s="136"/>
      <c r="CQ863" s="136"/>
      <c r="CR863" s="136"/>
      <c r="CS863" s="136"/>
      <c r="CT863" s="136"/>
      <c r="CU863" s="136"/>
      <c r="CV863" s="136"/>
      <c r="CW863" s="136"/>
      <c r="CX863" s="136"/>
      <c r="CY863" s="136"/>
      <c r="CZ863" s="136"/>
      <c r="DA863" s="136"/>
      <c r="DB863" s="136"/>
      <c r="DC863" s="211"/>
      <c r="DD863" s="136"/>
      <c r="DE863" s="136"/>
      <c r="DF863" s="136"/>
      <c r="DG863" s="136"/>
      <c r="DH863" s="136"/>
      <c r="DI863" s="136"/>
      <c r="DJ863" s="136"/>
      <c r="DK863" s="136"/>
      <c r="DL863" s="136"/>
      <c r="DM863" s="136"/>
      <c r="DN863" s="136"/>
      <c r="DO863" s="136"/>
      <c r="DP863" s="136"/>
      <c r="DQ863" s="136"/>
      <c r="DR863" s="136"/>
      <c r="DS863" s="136"/>
      <c r="DT863" s="136"/>
      <c r="DU863" s="136"/>
      <c r="DV863" s="136"/>
      <c r="DW863" s="136"/>
      <c r="DX863" s="136"/>
    </row>
    <row r="864" spans="1:128" ht="12.75" customHeight="1">
      <c r="A864" s="136"/>
      <c r="B864" s="136"/>
      <c r="C864" s="136"/>
      <c r="D864" s="136"/>
      <c r="E864" s="136"/>
      <c r="F864" s="136"/>
      <c r="G864" s="136"/>
      <c r="H864" s="136"/>
      <c r="I864" s="136"/>
      <c r="J864" s="136"/>
      <c r="K864" s="136"/>
      <c r="L864" s="136"/>
      <c r="M864" s="136"/>
      <c r="N864" s="136"/>
      <c r="O864" s="136"/>
      <c r="P864" s="136"/>
      <c r="Q864" s="136"/>
      <c r="R864" s="136"/>
      <c r="S864" s="136"/>
      <c r="T864" s="136"/>
      <c r="U864" s="136"/>
      <c r="V864" s="136"/>
      <c r="W864" s="136"/>
      <c r="X864" s="136"/>
      <c r="Y864" s="136"/>
      <c r="Z864" s="136"/>
      <c r="AA864" s="136"/>
      <c r="AB864" s="136"/>
      <c r="AC864" s="136"/>
      <c r="AD864" s="136"/>
      <c r="AE864" s="136"/>
      <c r="AF864" s="136"/>
      <c r="AG864" s="136"/>
      <c r="AH864" s="136"/>
      <c r="AI864" s="136"/>
      <c r="AJ864" s="136"/>
      <c r="AK864" s="136"/>
      <c r="AL864" s="136"/>
      <c r="AM864" s="136"/>
      <c r="AN864" s="136"/>
      <c r="AO864" s="136"/>
      <c r="AP864" s="136"/>
      <c r="AQ864" s="136"/>
      <c r="AR864" s="211"/>
      <c r="AS864" s="136"/>
      <c r="AT864" s="136"/>
      <c r="AU864" s="136"/>
      <c r="AV864" s="136"/>
      <c r="AW864" s="136"/>
      <c r="AX864" s="136"/>
      <c r="AY864" s="136"/>
      <c r="AZ864" s="136"/>
      <c r="BA864" s="136"/>
      <c r="BB864" s="136"/>
      <c r="BC864" s="136"/>
      <c r="BD864" s="136"/>
      <c r="BE864" s="136"/>
      <c r="BF864" s="136"/>
      <c r="BG864" s="136"/>
      <c r="BH864" s="136"/>
      <c r="BI864" s="136"/>
      <c r="BJ864" s="136"/>
      <c r="BK864" s="136"/>
      <c r="BL864" s="136"/>
      <c r="BM864" s="136"/>
      <c r="BN864" s="136"/>
      <c r="BO864" s="136"/>
      <c r="BP864" s="136"/>
      <c r="BQ864" s="136"/>
      <c r="BR864" s="136"/>
      <c r="BS864" s="136"/>
      <c r="BT864" s="136"/>
      <c r="BU864" s="136"/>
      <c r="BV864" s="136"/>
      <c r="BW864" s="136"/>
      <c r="BX864" s="136"/>
      <c r="BY864" s="136"/>
      <c r="BZ864" s="136"/>
      <c r="CA864" s="136"/>
      <c r="CB864" s="136"/>
      <c r="CC864" s="136"/>
      <c r="CD864" s="136"/>
      <c r="CE864" s="136"/>
      <c r="CF864" s="211"/>
      <c r="CG864" s="136"/>
      <c r="CH864" s="136"/>
      <c r="CI864" s="136"/>
      <c r="CJ864" s="136"/>
      <c r="CK864" s="136"/>
      <c r="CL864" s="136"/>
      <c r="CM864" s="136"/>
      <c r="CN864" s="136"/>
      <c r="CO864" s="136"/>
      <c r="CP864" s="136"/>
      <c r="CQ864" s="136"/>
      <c r="CR864" s="136"/>
      <c r="CS864" s="136"/>
      <c r="CT864" s="136"/>
      <c r="CU864" s="136"/>
      <c r="CV864" s="136"/>
      <c r="CW864" s="136"/>
      <c r="CX864" s="136"/>
      <c r="CY864" s="136"/>
      <c r="CZ864" s="136"/>
      <c r="DA864" s="136"/>
      <c r="DB864" s="136"/>
      <c r="DC864" s="211"/>
      <c r="DD864" s="136"/>
      <c r="DE864" s="136"/>
      <c r="DF864" s="136"/>
      <c r="DG864" s="136"/>
      <c r="DH864" s="136"/>
      <c r="DI864" s="136"/>
      <c r="DJ864" s="136"/>
      <c r="DK864" s="136"/>
      <c r="DL864" s="136"/>
      <c r="DM864" s="136"/>
      <c r="DN864" s="136"/>
      <c r="DO864" s="136"/>
      <c r="DP864" s="136"/>
      <c r="DQ864" s="136"/>
      <c r="DR864" s="136"/>
      <c r="DS864" s="136"/>
      <c r="DT864" s="136"/>
      <c r="DU864" s="136"/>
      <c r="DV864" s="136"/>
      <c r="DW864" s="136"/>
      <c r="DX864" s="136"/>
    </row>
    <row r="865" spans="1:128" ht="12.75" customHeight="1">
      <c r="A865" s="136"/>
      <c r="B865" s="136"/>
      <c r="C865" s="136"/>
      <c r="D865" s="136"/>
      <c r="E865" s="136"/>
      <c r="F865" s="136"/>
      <c r="G865" s="136"/>
      <c r="H865" s="136"/>
      <c r="I865" s="136"/>
      <c r="J865" s="136"/>
      <c r="K865" s="136"/>
      <c r="L865" s="136"/>
      <c r="M865" s="136"/>
      <c r="N865" s="136"/>
      <c r="O865" s="136"/>
      <c r="P865" s="136"/>
      <c r="Q865" s="136"/>
      <c r="R865" s="136"/>
      <c r="S865" s="136"/>
      <c r="T865" s="136"/>
      <c r="U865" s="136"/>
      <c r="V865" s="136"/>
      <c r="W865" s="136"/>
      <c r="X865" s="136"/>
      <c r="Y865" s="136"/>
      <c r="Z865" s="136"/>
      <c r="AA865" s="136"/>
      <c r="AB865" s="136"/>
      <c r="AC865" s="136"/>
      <c r="AD865" s="136"/>
      <c r="AE865" s="136"/>
      <c r="AF865" s="136"/>
      <c r="AG865" s="136"/>
      <c r="AH865" s="136"/>
      <c r="AI865" s="136"/>
      <c r="AJ865" s="136"/>
      <c r="AK865" s="136"/>
      <c r="AL865" s="136"/>
      <c r="AM865" s="136"/>
      <c r="AN865" s="136"/>
      <c r="AO865" s="136"/>
      <c r="AP865" s="136"/>
      <c r="AQ865" s="136"/>
      <c r="AR865" s="211"/>
      <c r="AS865" s="136"/>
      <c r="AT865" s="136"/>
      <c r="AU865" s="136"/>
      <c r="AV865" s="136"/>
      <c r="AW865" s="136"/>
      <c r="AX865" s="136"/>
      <c r="AY865" s="136"/>
      <c r="AZ865" s="136"/>
      <c r="BA865" s="136"/>
      <c r="BB865" s="136"/>
      <c r="BC865" s="136"/>
      <c r="BD865" s="136"/>
      <c r="BE865" s="136"/>
      <c r="BF865" s="136"/>
      <c r="BG865" s="136"/>
      <c r="BH865" s="136"/>
      <c r="BI865" s="136"/>
      <c r="BJ865" s="136"/>
      <c r="BK865" s="136"/>
      <c r="BL865" s="136"/>
      <c r="BM865" s="136"/>
      <c r="BN865" s="136"/>
      <c r="BO865" s="136"/>
      <c r="BP865" s="136"/>
      <c r="BQ865" s="136"/>
      <c r="BR865" s="136"/>
      <c r="BS865" s="136"/>
      <c r="BT865" s="136"/>
      <c r="BU865" s="136"/>
      <c r="BV865" s="136"/>
      <c r="BW865" s="136"/>
      <c r="BX865" s="136"/>
      <c r="BY865" s="136"/>
      <c r="BZ865" s="136"/>
      <c r="CA865" s="136"/>
      <c r="CB865" s="136"/>
      <c r="CC865" s="136"/>
      <c r="CD865" s="136"/>
      <c r="CE865" s="136"/>
      <c r="CF865" s="211"/>
      <c r="CG865" s="136"/>
      <c r="CH865" s="136"/>
      <c r="CI865" s="136"/>
      <c r="CJ865" s="136"/>
      <c r="CK865" s="136"/>
      <c r="CL865" s="136"/>
      <c r="CM865" s="136"/>
      <c r="CN865" s="136"/>
      <c r="CO865" s="136"/>
      <c r="CP865" s="136"/>
      <c r="CQ865" s="136"/>
      <c r="CR865" s="136"/>
      <c r="CS865" s="136"/>
      <c r="CT865" s="136"/>
      <c r="CU865" s="136"/>
      <c r="CV865" s="136"/>
      <c r="CW865" s="136"/>
      <c r="CX865" s="136"/>
      <c r="CY865" s="136"/>
      <c r="CZ865" s="136"/>
      <c r="DA865" s="136"/>
      <c r="DB865" s="136"/>
      <c r="DC865" s="211"/>
      <c r="DD865" s="136"/>
      <c r="DE865" s="136"/>
      <c r="DF865" s="136"/>
      <c r="DG865" s="136"/>
      <c r="DH865" s="136"/>
      <c r="DI865" s="136"/>
      <c r="DJ865" s="136"/>
      <c r="DK865" s="136"/>
      <c r="DL865" s="136"/>
      <c r="DM865" s="136"/>
      <c r="DN865" s="136"/>
      <c r="DO865" s="136"/>
      <c r="DP865" s="136"/>
      <c r="DQ865" s="136"/>
      <c r="DR865" s="136"/>
      <c r="DS865" s="136"/>
      <c r="DT865" s="136"/>
      <c r="DU865" s="136"/>
      <c r="DV865" s="136"/>
      <c r="DW865" s="136"/>
      <c r="DX865" s="136"/>
    </row>
    <row r="866" spans="1:128" ht="12.75" customHeight="1">
      <c r="A866" s="136"/>
      <c r="B866" s="136"/>
      <c r="C866" s="136"/>
      <c r="D866" s="136"/>
      <c r="E866" s="136"/>
      <c r="F866" s="136"/>
      <c r="G866" s="136"/>
      <c r="H866" s="136"/>
      <c r="I866" s="136"/>
      <c r="J866" s="136"/>
      <c r="K866" s="136"/>
      <c r="L866" s="136"/>
      <c r="M866" s="136"/>
      <c r="N866" s="136"/>
      <c r="O866" s="136"/>
      <c r="P866" s="136"/>
      <c r="Q866" s="136"/>
      <c r="R866" s="136"/>
      <c r="S866" s="136"/>
      <c r="T866" s="136"/>
      <c r="U866" s="136"/>
      <c r="V866" s="136"/>
      <c r="W866" s="136"/>
      <c r="X866" s="136"/>
      <c r="Y866" s="136"/>
      <c r="Z866" s="136"/>
      <c r="AA866" s="136"/>
      <c r="AB866" s="136"/>
      <c r="AC866" s="136"/>
      <c r="AD866" s="136"/>
      <c r="AE866" s="136"/>
      <c r="AF866" s="136"/>
      <c r="AG866" s="136"/>
      <c r="AH866" s="136"/>
      <c r="AI866" s="136"/>
      <c r="AJ866" s="136"/>
      <c r="AK866" s="136"/>
      <c r="AL866" s="136"/>
      <c r="AM866" s="136"/>
      <c r="AN866" s="136"/>
      <c r="AO866" s="136"/>
      <c r="AP866" s="136"/>
      <c r="AQ866" s="136"/>
      <c r="AR866" s="211"/>
      <c r="AS866" s="136"/>
      <c r="AT866" s="136"/>
      <c r="AU866" s="136"/>
      <c r="AV866" s="136"/>
      <c r="AW866" s="136"/>
      <c r="AX866" s="136"/>
      <c r="AY866" s="136"/>
      <c r="AZ866" s="136"/>
      <c r="BA866" s="136"/>
      <c r="BB866" s="136"/>
      <c r="BC866" s="136"/>
      <c r="BD866" s="136"/>
      <c r="BE866" s="136"/>
      <c r="BF866" s="136"/>
      <c r="BG866" s="136"/>
      <c r="BH866" s="136"/>
      <c r="BI866" s="136"/>
      <c r="BJ866" s="136"/>
      <c r="BK866" s="136"/>
      <c r="BL866" s="136"/>
      <c r="BM866" s="136"/>
      <c r="BN866" s="136"/>
      <c r="BO866" s="136"/>
      <c r="BP866" s="136"/>
      <c r="BQ866" s="136"/>
      <c r="BR866" s="136"/>
      <c r="BS866" s="136"/>
      <c r="BT866" s="136"/>
      <c r="BU866" s="136"/>
      <c r="BV866" s="136"/>
      <c r="BW866" s="136"/>
      <c r="BX866" s="136"/>
      <c r="BY866" s="136"/>
      <c r="BZ866" s="136"/>
      <c r="CA866" s="136"/>
      <c r="CB866" s="136"/>
      <c r="CC866" s="136"/>
      <c r="CD866" s="136"/>
      <c r="CE866" s="136"/>
      <c r="CF866" s="211"/>
      <c r="CG866" s="136"/>
      <c r="CH866" s="136"/>
      <c r="CI866" s="136"/>
      <c r="CJ866" s="136"/>
      <c r="CK866" s="136"/>
      <c r="CL866" s="136"/>
      <c r="CM866" s="136"/>
      <c r="CN866" s="136"/>
      <c r="CO866" s="136"/>
      <c r="CP866" s="136"/>
      <c r="CQ866" s="136"/>
      <c r="CR866" s="136"/>
      <c r="CS866" s="136"/>
      <c r="CT866" s="136"/>
      <c r="CU866" s="136"/>
      <c r="CV866" s="136"/>
      <c r="CW866" s="136"/>
      <c r="CX866" s="136"/>
      <c r="CY866" s="136"/>
      <c r="CZ866" s="136"/>
      <c r="DA866" s="136"/>
      <c r="DB866" s="136"/>
      <c r="DC866" s="211"/>
      <c r="DD866" s="136"/>
      <c r="DE866" s="136"/>
      <c r="DF866" s="136"/>
      <c r="DG866" s="136"/>
      <c r="DH866" s="136"/>
      <c r="DI866" s="136"/>
      <c r="DJ866" s="136"/>
      <c r="DK866" s="136"/>
      <c r="DL866" s="136"/>
      <c r="DM866" s="136"/>
      <c r="DN866" s="136"/>
      <c r="DO866" s="136"/>
      <c r="DP866" s="136"/>
      <c r="DQ866" s="136"/>
      <c r="DR866" s="136"/>
      <c r="DS866" s="136"/>
      <c r="DT866" s="136"/>
      <c r="DU866" s="136"/>
      <c r="DV866" s="136"/>
      <c r="DW866" s="136"/>
      <c r="DX866" s="136"/>
    </row>
    <row r="867" spans="1:128" ht="12.75" customHeight="1">
      <c r="A867" s="136"/>
      <c r="B867" s="136"/>
      <c r="C867" s="136"/>
      <c r="D867" s="136"/>
      <c r="E867" s="136"/>
      <c r="F867" s="136"/>
      <c r="G867" s="136"/>
      <c r="H867" s="136"/>
      <c r="I867" s="136"/>
      <c r="J867" s="136"/>
      <c r="K867" s="136"/>
      <c r="L867" s="136"/>
      <c r="M867" s="136"/>
      <c r="N867" s="136"/>
      <c r="O867" s="136"/>
      <c r="P867" s="136"/>
      <c r="Q867" s="136"/>
      <c r="R867" s="136"/>
      <c r="S867" s="136"/>
      <c r="T867" s="136"/>
      <c r="U867" s="136"/>
      <c r="V867" s="136"/>
      <c r="W867" s="136"/>
      <c r="X867" s="136"/>
      <c r="Y867" s="136"/>
      <c r="Z867" s="136"/>
      <c r="AA867" s="136"/>
      <c r="AB867" s="136"/>
      <c r="AC867" s="136"/>
      <c r="AD867" s="136"/>
      <c r="AE867" s="136"/>
      <c r="AF867" s="136"/>
      <c r="AG867" s="136"/>
      <c r="AH867" s="136"/>
      <c r="AI867" s="136"/>
      <c r="AJ867" s="136"/>
      <c r="AK867" s="136"/>
      <c r="AL867" s="136"/>
      <c r="AM867" s="136"/>
      <c r="AN867" s="136"/>
      <c r="AO867" s="136"/>
      <c r="AP867" s="136"/>
      <c r="AQ867" s="136"/>
      <c r="AR867" s="211"/>
      <c r="AS867" s="136"/>
      <c r="AT867" s="136"/>
      <c r="AU867" s="136"/>
      <c r="AV867" s="136"/>
      <c r="AW867" s="136"/>
      <c r="AX867" s="136"/>
      <c r="AY867" s="136"/>
      <c r="AZ867" s="136"/>
      <c r="BA867" s="136"/>
      <c r="BB867" s="136"/>
      <c r="BC867" s="136"/>
      <c r="BD867" s="136"/>
      <c r="BE867" s="136"/>
      <c r="BF867" s="136"/>
      <c r="BG867" s="136"/>
      <c r="BH867" s="136"/>
      <c r="BI867" s="136"/>
      <c r="BJ867" s="136"/>
      <c r="BK867" s="136"/>
      <c r="BL867" s="136"/>
      <c r="BM867" s="136"/>
      <c r="BN867" s="136"/>
      <c r="BO867" s="136"/>
      <c r="BP867" s="136"/>
      <c r="BQ867" s="136"/>
      <c r="BR867" s="136"/>
      <c r="BS867" s="136"/>
      <c r="BT867" s="136"/>
      <c r="BU867" s="136"/>
      <c r="BV867" s="136"/>
      <c r="BW867" s="136"/>
      <c r="BX867" s="136"/>
      <c r="BY867" s="136"/>
      <c r="BZ867" s="136"/>
      <c r="CA867" s="136"/>
      <c r="CB867" s="136"/>
      <c r="CC867" s="136"/>
      <c r="CD867" s="136"/>
      <c r="CE867" s="136"/>
      <c r="CF867" s="211"/>
      <c r="CG867" s="136"/>
      <c r="CH867" s="136"/>
      <c r="CI867" s="136"/>
      <c r="CJ867" s="136"/>
      <c r="CK867" s="136"/>
      <c r="CL867" s="136"/>
      <c r="CM867" s="136"/>
      <c r="CN867" s="136"/>
      <c r="CO867" s="136"/>
      <c r="CP867" s="136"/>
      <c r="CQ867" s="136"/>
      <c r="CR867" s="136"/>
      <c r="CS867" s="136"/>
      <c r="CT867" s="136"/>
      <c r="CU867" s="136"/>
      <c r="CV867" s="136"/>
      <c r="CW867" s="136"/>
      <c r="CX867" s="136"/>
      <c r="CY867" s="136"/>
      <c r="CZ867" s="136"/>
      <c r="DA867" s="136"/>
      <c r="DB867" s="136"/>
      <c r="DC867" s="211"/>
      <c r="DD867" s="136"/>
      <c r="DE867" s="136"/>
      <c r="DF867" s="136"/>
      <c r="DG867" s="136"/>
      <c r="DH867" s="136"/>
      <c r="DI867" s="136"/>
      <c r="DJ867" s="136"/>
      <c r="DK867" s="136"/>
      <c r="DL867" s="136"/>
      <c r="DM867" s="136"/>
      <c r="DN867" s="136"/>
      <c r="DO867" s="136"/>
      <c r="DP867" s="136"/>
      <c r="DQ867" s="136"/>
      <c r="DR867" s="136"/>
      <c r="DS867" s="136"/>
      <c r="DT867" s="136"/>
      <c r="DU867" s="136"/>
      <c r="DV867" s="136"/>
      <c r="DW867" s="136"/>
      <c r="DX867" s="136"/>
    </row>
    <row r="868" spans="1:128" ht="12.75" customHeight="1">
      <c r="A868" s="136"/>
      <c r="B868" s="136"/>
      <c r="C868" s="136"/>
      <c r="D868" s="136"/>
      <c r="E868" s="136"/>
      <c r="F868" s="136"/>
      <c r="G868" s="136"/>
      <c r="H868" s="136"/>
      <c r="I868" s="136"/>
      <c r="J868" s="136"/>
      <c r="K868" s="136"/>
      <c r="L868" s="136"/>
      <c r="M868" s="136"/>
      <c r="N868" s="136"/>
      <c r="O868" s="136"/>
      <c r="P868" s="136"/>
      <c r="Q868" s="136"/>
      <c r="R868" s="136"/>
      <c r="S868" s="136"/>
      <c r="T868" s="136"/>
      <c r="U868" s="136"/>
      <c r="V868" s="136"/>
      <c r="W868" s="136"/>
      <c r="X868" s="136"/>
      <c r="Y868" s="136"/>
      <c r="Z868" s="136"/>
      <c r="AA868" s="136"/>
      <c r="AB868" s="136"/>
      <c r="AC868" s="136"/>
      <c r="AD868" s="136"/>
      <c r="AE868" s="136"/>
      <c r="AF868" s="136"/>
      <c r="AG868" s="136"/>
      <c r="AH868" s="136"/>
      <c r="AI868" s="136"/>
      <c r="AJ868" s="136"/>
      <c r="AK868" s="136"/>
      <c r="AL868" s="136"/>
      <c r="AM868" s="136"/>
      <c r="AN868" s="136"/>
      <c r="AO868" s="136"/>
      <c r="AP868" s="136"/>
      <c r="AQ868" s="136"/>
      <c r="AR868" s="211"/>
      <c r="AS868" s="136"/>
      <c r="AT868" s="136"/>
      <c r="AU868" s="136"/>
      <c r="AV868" s="136"/>
      <c r="AW868" s="136"/>
      <c r="AX868" s="136"/>
      <c r="AY868" s="136"/>
      <c r="AZ868" s="136"/>
      <c r="BA868" s="136"/>
      <c r="BB868" s="136"/>
      <c r="BC868" s="136"/>
      <c r="BD868" s="136"/>
      <c r="BE868" s="136"/>
      <c r="BF868" s="136"/>
      <c r="BG868" s="136"/>
      <c r="BH868" s="136"/>
      <c r="BI868" s="136"/>
      <c r="BJ868" s="136"/>
      <c r="BK868" s="136"/>
      <c r="BL868" s="136"/>
      <c r="BM868" s="136"/>
      <c r="BN868" s="136"/>
      <c r="BO868" s="136"/>
      <c r="BP868" s="136"/>
      <c r="BQ868" s="136"/>
      <c r="BR868" s="136"/>
      <c r="BS868" s="136"/>
      <c r="BT868" s="136"/>
      <c r="BU868" s="136"/>
      <c r="BV868" s="136"/>
      <c r="BW868" s="136"/>
      <c r="BX868" s="136"/>
      <c r="BY868" s="136"/>
      <c r="BZ868" s="136"/>
      <c r="CA868" s="136"/>
      <c r="CB868" s="136"/>
      <c r="CC868" s="136"/>
      <c r="CD868" s="136"/>
      <c r="CE868" s="136"/>
      <c r="CF868" s="211"/>
      <c r="CG868" s="136"/>
      <c r="CH868" s="136"/>
      <c r="CI868" s="136"/>
      <c r="CJ868" s="136"/>
      <c r="CK868" s="136"/>
      <c r="CL868" s="136"/>
      <c r="CM868" s="136"/>
      <c r="CN868" s="136"/>
      <c r="CO868" s="136"/>
      <c r="CP868" s="136"/>
      <c r="CQ868" s="136"/>
      <c r="CR868" s="136"/>
      <c r="CS868" s="136"/>
      <c r="CT868" s="136"/>
      <c r="CU868" s="136"/>
      <c r="CV868" s="136"/>
      <c r="CW868" s="136"/>
      <c r="CX868" s="136"/>
      <c r="CY868" s="136"/>
      <c r="CZ868" s="136"/>
      <c r="DA868" s="136"/>
      <c r="DB868" s="136"/>
      <c r="DC868" s="211"/>
      <c r="DD868" s="136"/>
      <c r="DE868" s="136"/>
      <c r="DF868" s="136"/>
      <c r="DG868" s="136"/>
      <c r="DH868" s="136"/>
      <c r="DI868" s="136"/>
      <c r="DJ868" s="136"/>
      <c r="DK868" s="136"/>
      <c r="DL868" s="136"/>
      <c r="DM868" s="136"/>
      <c r="DN868" s="136"/>
      <c r="DO868" s="136"/>
      <c r="DP868" s="136"/>
      <c r="DQ868" s="136"/>
      <c r="DR868" s="136"/>
      <c r="DS868" s="136"/>
      <c r="DT868" s="136"/>
      <c r="DU868" s="136"/>
      <c r="DV868" s="136"/>
      <c r="DW868" s="136"/>
      <c r="DX868" s="136"/>
    </row>
    <row r="869" spans="1:128" ht="12.75" customHeight="1">
      <c r="A869" s="136"/>
      <c r="B869" s="136"/>
      <c r="C869" s="136"/>
      <c r="D869" s="136"/>
      <c r="E869" s="136"/>
      <c r="F869" s="136"/>
      <c r="G869" s="136"/>
      <c r="H869" s="136"/>
      <c r="I869" s="136"/>
      <c r="J869" s="136"/>
      <c r="K869" s="136"/>
      <c r="L869" s="136"/>
      <c r="M869" s="136"/>
      <c r="N869" s="136"/>
      <c r="O869" s="136"/>
      <c r="P869" s="136"/>
      <c r="Q869" s="136"/>
      <c r="R869" s="136"/>
      <c r="S869" s="136"/>
      <c r="T869" s="136"/>
      <c r="U869" s="136"/>
      <c r="V869" s="136"/>
      <c r="W869" s="136"/>
      <c r="X869" s="136"/>
      <c r="Y869" s="136"/>
      <c r="Z869" s="136"/>
      <c r="AA869" s="136"/>
      <c r="AB869" s="136"/>
      <c r="AC869" s="136"/>
      <c r="AD869" s="136"/>
      <c r="AE869" s="136"/>
      <c r="AF869" s="136"/>
      <c r="AG869" s="136"/>
      <c r="AH869" s="136"/>
      <c r="AI869" s="136"/>
      <c r="AJ869" s="136"/>
      <c r="AK869" s="136"/>
      <c r="AL869" s="136"/>
      <c r="AM869" s="136"/>
      <c r="AN869" s="136"/>
      <c r="AO869" s="136"/>
      <c r="AP869" s="136"/>
      <c r="AQ869" s="136"/>
      <c r="AR869" s="211"/>
      <c r="AS869" s="136"/>
      <c r="AT869" s="136"/>
      <c r="AU869" s="136"/>
      <c r="AV869" s="136"/>
      <c r="AW869" s="136"/>
      <c r="AX869" s="136"/>
      <c r="AY869" s="136"/>
      <c r="AZ869" s="136"/>
      <c r="BA869" s="136"/>
      <c r="BB869" s="136"/>
      <c r="BC869" s="136"/>
      <c r="BD869" s="136"/>
      <c r="BE869" s="136"/>
      <c r="BF869" s="136"/>
      <c r="BG869" s="136"/>
      <c r="BH869" s="136"/>
      <c r="BI869" s="136"/>
      <c r="BJ869" s="136"/>
      <c r="BK869" s="136"/>
      <c r="BL869" s="136"/>
      <c r="BM869" s="136"/>
      <c r="BN869" s="136"/>
      <c r="BO869" s="136"/>
      <c r="BP869" s="136"/>
      <c r="BQ869" s="136"/>
      <c r="BR869" s="136"/>
      <c r="BS869" s="136"/>
      <c r="BT869" s="136"/>
      <c r="BU869" s="136"/>
      <c r="BV869" s="136"/>
      <c r="BW869" s="136"/>
      <c r="BX869" s="136"/>
      <c r="BY869" s="136"/>
      <c r="BZ869" s="136"/>
      <c r="CA869" s="136"/>
      <c r="CB869" s="136"/>
      <c r="CC869" s="136"/>
      <c r="CD869" s="136"/>
      <c r="CE869" s="136"/>
      <c r="CF869" s="211"/>
      <c r="CG869" s="136"/>
      <c r="CH869" s="136"/>
      <c r="CI869" s="136"/>
      <c r="CJ869" s="136"/>
      <c r="CK869" s="136"/>
      <c r="CL869" s="136"/>
      <c r="CM869" s="136"/>
      <c r="CN869" s="136"/>
      <c r="CO869" s="136"/>
      <c r="CP869" s="136"/>
      <c r="CQ869" s="136"/>
      <c r="CR869" s="136"/>
      <c r="CS869" s="136"/>
      <c r="CT869" s="136"/>
      <c r="CU869" s="136"/>
      <c r="CV869" s="136"/>
      <c r="CW869" s="136"/>
      <c r="CX869" s="136"/>
      <c r="CY869" s="136"/>
      <c r="CZ869" s="136"/>
      <c r="DA869" s="136"/>
      <c r="DB869" s="136"/>
      <c r="DC869" s="211"/>
      <c r="DD869" s="136"/>
      <c r="DE869" s="136"/>
      <c r="DF869" s="136"/>
      <c r="DG869" s="136"/>
      <c r="DH869" s="136"/>
      <c r="DI869" s="136"/>
      <c r="DJ869" s="136"/>
      <c r="DK869" s="136"/>
      <c r="DL869" s="136"/>
      <c r="DM869" s="136"/>
      <c r="DN869" s="136"/>
      <c r="DO869" s="136"/>
      <c r="DP869" s="136"/>
      <c r="DQ869" s="136"/>
      <c r="DR869" s="136"/>
      <c r="DS869" s="136"/>
      <c r="DT869" s="136"/>
      <c r="DU869" s="136"/>
      <c r="DV869" s="136"/>
      <c r="DW869" s="136"/>
      <c r="DX869" s="136"/>
    </row>
    <row r="870" spans="1:128" ht="12.75" customHeight="1">
      <c r="A870" s="136"/>
      <c r="B870" s="136"/>
      <c r="C870" s="136"/>
      <c r="D870" s="136"/>
      <c r="E870" s="136"/>
      <c r="F870" s="136"/>
      <c r="G870" s="136"/>
      <c r="H870" s="136"/>
      <c r="I870" s="136"/>
      <c r="J870" s="136"/>
      <c r="K870" s="136"/>
      <c r="L870" s="136"/>
      <c r="M870" s="136"/>
      <c r="N870" s="136"/>
      <c r="O870" s="136"/>
      <c r="P870" s="136"/>
      <c r="Q870" s="136"/>
      <c r="R870" s="136"/>
      <c r="S870" s="136"/>
      <c r="T870" s="136"/>
      <c r="U870" s="136"/>
      <c r="V870" s="136"/>
      <c r="W870" s="136"/>
      <c r="X870" s="136"/>
      <c r="Y870" s="136"/>
      <c r="Z870" s="136"/>
      <c r="AA870" s="136"/>
      <c r="AB870" s="136"/>
      <c r="AC870" s="136"/>
      <c r="AD870" s="136"/>
      <c r="AE870" s="136"/>
      <c r="AF870" s="136"/>
      <c r="AG870" s="136"/>
      <c r="AH870" s="136"/>
      <c r="AI870" s="136"/>
      <c r="AJ870" s="136"/>
      <c r="AK870" s="136"/>
      <c r="AL870" s="136"/>
      <c r="AM870" s="136"/>
      <c r="AN870" s="136"/>
      <c r="AO870" s="136"/>
      <c r="AP870" s="136"/>
      <c r="AQ870" s="136"/>
      <c r="AR870" s="211"/>
      <c r="AS870" s="136"/>
      <c r="AT870" s="136"/>
      <c r="AU870" s="136"/>
      <c r="AV870" s="136"/>
      <c r="AW870" s="136"/>
      <c r="AX870" s="136"/>
      <c r="AY870" s="136"/>
      <c r="AZ870" s="136"/>
      <c r="BA870" s="136"/>
      <c r="BB870" s="136"/>
      <c r="BC870" s="136"/>
      <c r="BD870" s="136"/>
      <c r="BE870" s="136"/>
      <c r="BF870" s="136"/>
      <c r="BG870" s="136"/>
      <c r="BH870" s="136"/>
      <c r="BI870" s="136"/>
      <c r="BJ870" s="136"/>
      <c r="BK870" s="136"/>
      <c r="BL870" s="136"/>
      <c r="BM870" s="136"/>
      <c r="BN870" s="136"/>
      <c r="BO870" s="136"/>
      <c r="BP870" s="136"/>
      <c r="BQ870" s="136"/>
      <c r="BR870" s="136"/>
      <c r="BS870" s="136"/>
      <c r="BT870" s="136"/>
      <c r="BU870" s="136"/>
      <c r="BV870" s="136"/>
      <c r="BW870" s="136"/>
      <c r="BX870" s="136"/>
      <c r="BY870" s="136"/>
      <c r="BZ870" s="136"/>
      <c r="CA870" s="136"/>
      <c r="CB870" s="136"/>
      <c r="CC870" s="136"/>
      <c r="CD870" s="136"/>
      <c r="CE870" s="136"/>
      <c r="CF870" s="211"/>
      <c r="CG870" s="136"/>
      <c r="CH870" s="136"/>
      <c r="CI870" s="136"/>
      <c r="CJ870" s="136"/>
      <c r="CK870" s="136"/>
      <c r="CL870" s="136"/>
      <c r="CM870" s="136"/>
      <c r="CN870" s="136"/>
      <c r="CO870" s="136"/>
      <c r="CP870" s="136"/>
      <c r="CQ870" s="136"/>
      <c r="CR870" s="136"/>
      <c r="CS870" s="136"/>
      <c r="CT870" s="136"/>
      <c r="CU870" s="136"/>
      <c r="CV870" s="136"/>
      <c r="CW870" s="136"/>
      <c r="CX870" s="136"/>
      <c r="CY870" s="136"/>
      <c r="CZ870" s="136"/>
      <c r="DA870" s="136"/>
      <c r="DB870" s="136"/>
      <c r="DC870" s="211"/>
      <c r="DD870" s="136"/>
      <c r="DE870" s="136"/>
      <c r="DF870" s="136"/>
      <c r="DG870" s="136"/>
      <c r="DH870" s="136"/>
      <c r="DI870" s="136"/>
      <c r="DJ870" s="136"/>
      <c r="DK870" s="136"/>
      <c r="DL870" s="136"/>
      <c r="DM870" s="136"/>
      <c r="DN870" s="136"/>
      <c r="DO870" s="136"/>
      <c r="DP870" s="136"/>
      <c r="DQ870" s="136"/>
      <c r="DR870" s="136"/>
      <c r="DS870" s="136"/>
      <c r="DT870" s="136"/>
      <c r="DU870" s="136"/>
      <c r="DV870" s="136"/>
      <c r="DW870" s="136"/>
      <c r="DX870" s="136"/>
    </row>
    <row r="871" spans="1:128" ht="12.75" customHeight="1">
      <c r="A871" s="136"/>
      <c r="B871" s="136"/>
      <c r="C871" s="136"/>
      <c r="D871" s="136"/>
      <c r="E871" s="136"/>
      <c r="F871" s="136"/>
      <c r="G871" s="136"/>
      <c r="H871" s="136"/>
      <c r="I871" s="136"/>
      <c r="J871" s="136"/>
      <c r="K871" s="136"/>
      <c r="L871" s="136"/>
      <c r="M871" s="136"/>
      <c r="N871" s="136"/>
      <c r="O871" s="136"/>
      <c r="P871" s="136"/>
      <c r="Q871" s="136"/>
      <c r="R871" s="136"/>
      <c r="S871" s="136"/>
      <c r="T871" s="136"/>
      <c r="U871" s="136"/>
      <c r="V871" s="136"/>
      <c r="W871" s="136"/>
      <c r="X871" s="136"/>
      <c r="Y871" s="136"/>
      <c r="Z871" s="136"/>
      <c r="AA871" s="136"/>
      <c r="AB871" s="136"/>
      <c r="AC871" s="136"/>
      <c r="AD871" s="136"/>
      <c r="AE871" s="136"/>
      <c r="AF871" s="136"/>
      <c r="AG871" s="136"/>
      <c r="AH871" s="136"/>
      <c r="AI871" s="136"/>
      <c r="AJ871" s="136"/>
      <c r="AK871" s="136"/>
      <c r="AL871" s="136"/>
      <c r="AM871" s="136"/>
      <c r="AN871" s="136"/>
      <c r="AO871" s="136"/>
      <c r="AP871" s="136"/>
      <c r="AQ871" s="136"/>
      <c r="AR871" s="211"/>
      <c r="AS871" s="136"/>
      <c r="AT871" s="136"/>
      <c r="AU871" s="136"/>
      <c r="AV871" s="136"/>
      <c r="AW871" s="136"/>
      <c r="AX871" s="136"/>
      <c r="AY871" s="136"/>
      <c r="AZ871" s="136"/>
      <c r="BA871" s="136"/>
      <c r="BB871" s="136"/>
      <c r="BC871" s="136"/>
      <c r="BD871" s="136"/>
      <c r="BE871" s="136"/>
      <c r="BF871" s="136"/>
      <c r="BG871" s="136"/>
      <c r="BH871" s="136"/>
      <c r="BI871" s="136"/>
      <c r="BJ871" s="136"/>
      <c r="BK871" s="136"/>
      <c r="BL871" s="136"/>
      <c r="BM871" s="136"/>
      <c r="BN871" s="136"/>
      <c r="BO871" s="136"/>
      <c r="BP871" s="136"/>
      <c r="BQ871" s="136"/>
      <c r="BR871" s="136"/>
      <c r="BS871" s="136"/>
      <c r="BT871" s="136"/>
      <c r="BU871" s="136"/>
      <c r="BV871" s="136"/>
      <c r="BW871" s="136"/>
      <c r="BX871" s="136"/>
      <c r="BY871" s="136"/>
      <c r="BZ871" s="136"/>
      <c r="CA871" s="136"/>
      <c r="CB871" s="136"/>
      <c r="CC871" s="136"/>
      <c r="CD871" s="136"/>
      <c r="CE871" s="136"/>
      <c r="CF871" s="211"/>
      <c r="CG871" s="136"/>
      <c r="CH871" s="136"/>
      <c r="CI871" s="136"/>
      <c r="CJ871" s="136"/>
      <c r="CK871" s="136"/>
      <c r="CL871" s="136"/>
      <c r="CM871" s="136"/>
      <c r="CN871" s="136"/>
      <c r="CO871" s="136"/>
      <c r="CP871" s="136"/>
      <c r="CQ871" s="136"/>
      <c r="CR871" s="136"/>
      <c r="CS871" s="136"/>
      <c r="CT871" s="136"/>
      <c r="CU871" s="136"/>
      <c r="CV871" s="136"/>
      <c r="CW871" s="136"/>
      <c r="CX871" s="136"/>
      <c r="CY871" s="136"/>
      <c r="CZ871" s="136"/>
      <c r="DA871" s="136"/>
      <c r="DB871" s="136"/>
      <c r="DC871" s="211"/>
      <c r="DD871" s="136"/>
      <c r="DE871" s="136"/>
      <c r="DF871" s="136"/>
      <c r="DG871" s="136"/>
      <c r="DH871" s="136"/>
      <c r="DI871" s="136"/>
      <c r="DJ871" s="136"/>
      <c r="DK871" s="136"/>
      <c r="DL871" s="136"/>
      <c r="DM871" s="136"/>
      <c r="DN871" s="136"/>
      <c r="DO871" s="136"/>
      <c r="DP871" s="136"/>
      <c r="DQ871" s="136"/>
      <c r="DR871" s="136"/>
      <c r="DS871" s="136"/>
      <c r="DT871" s="136"/>
      <c r="DU871" s="136"/>
      <c r="DV871" s="136"/>
      <c r="DW871" s="136"/>
      <c r="DX871" s="136"/>
    </row>
    <row r="872" spans="1:128" ht="12.75" customHeight="1">
      <c r="A872" s="136"/>
      <c r="B872" s="136"/>
      <c r="C872" s="136"/>
      <c r="D872" s="136"/>
      <c r="E872" s="136"/>
      <c r="F872" s="136"/>
      <c r="G872" s="136"/>
      <c r="H872" s="136"/>
      <c r="I872" s="136"/>
      <c r="J872" s="136"/>
      <c r="K872" s="136"/>
      <c r="L872" s="136"/>
      <c r="M872" s="136"/>
      <c r="N872" s="136"/>
      <c r="O872" s="136"/>
      <c r="P872" s="136"/>
      <c r="Q872" s="136"/>
      <c r="R872" s="136"/>
      <c r="S872" s="136"/>
      <c r="T872" s="136"/>
      <c r="U872" s="136"/>
      <c r="V872" s="136"/>
      <c r="W872" s="136"/>
      <c r="X872" s="136"/>
      <c r="Y872" s="136"/>
      <c r="Z872" s="136"/>
      <c r="AA872" s="136"/>
      <c r="AB872" s="136"/>
      <c r="AC872" s="136"/>
      <c r="AD872" s="136"/>
      <c r="AE872" s="136"/>
      <c r="AF872" s="136"/>
      <c r="AG872" s="136"/>
      <c r="AH872" s="136"/>
      <c r="AI872" s="136"/>
      <c r="AJ872" s="136"/>
      <c r="AK872" s="136"/>
      <c r="AL872" s="136"/>
      <c r="AM872" s="136"/>
      <c r="AN872" s="136"/>
      <c r="AO872" s="136"/>
      <c r="AP872" s="136"/>
      <c r="AQ872" s="136"/>
      <c r="AR872" s="211"/>
      <c r="AS872" s="136"/>
      <c r="AT872" s="136"/>
      <c r="AU872" s="136"/>
      <c r="AV872" s="136"/>
      <c r="AW872" s="136"/>
      <c r="AX872" s="136"/>
      <c r="AY872" s="136"/>
      <c r="AZ872" s="136"/>
      <c r="BA872" s="136"/>
      <c r="BB872" s="136"/>
      <c r="BC872" s="136"/>
      <c r="BD872" s="136"/>
      <c r="BE872" s="136"/>
      <c r="BF872" s="136"/>
      <c r="BG872" s="136"/>
      <c r="BH872" s="136"/>
      <c r="BI872" s="136"/>
      <c r="BJ872" s="136"/>
      <c r="BK872" s="136"/>
      <c r="BL872" s="136"/>
      <c r="BM872" s="136"/>
      <c r="BN872" s="136"/>
      <c r="BO872" s="136"/>
      <c r="BP872" s="136"/>
      <c r="BQ872" s="136"/>
      <c r="BR872" s="136"/>
      <c r="BS872" s="136"/>
      <c r="BT872" s="136"/>
      <c r="BU872" s="136"/>
      <c r="BV872" s="136"/>
      <c r="BW872" s="136"/>
      <c r="BX872" s="136"/>
      <c r="BY872" s="136"/>
      <c r="BZ872" s="136"/>
      <c r="CA872" s="136"/>
      <c r="CB872" s="136"/>
      <c r="CC872" s="136"/>
      <c r="CD872" s="136"/>
      <c r="CE872" s="136"/>
      <c r="CF872" s="211"/>
      <c r="CG872" s="136"/>
      <c r="CH872" s="136"/>
      <c r="CI872" s="136"/>
      <c r="CJ872" s="136"/>
      <c r="CK872" s="136"/>
      <c r="CL872" s="136"/>
      <c r="CM872" s="136"/>
      <c r="CN872" s="136"/>
      <c r="CO872" s="136"/>
      <c r="CP872" s="136"/>
      <c r="CQ872" s="136"/>
      <c r="CR872" s="136"/>
      <c r="CS872" s="136"/>
      <c r="CT872" s="136"/>
      <c r="CU872" s="136"/>
      <c r="CV872" s="136"/>
      <c r="CW872" s="136"/>
      <c r="CX872" s="136"/>
      <c r="CY872" s="136"/>
      <c r="CZ872" s="136"/>
      <c r="DA872" s="136"/>
      <c r="DB872" s="136"/>
      <c r="DC872" s="211"/>
      <c r="DD872" s="136"/>
      <c r="DE872" s="136"/>
      <c r="DF872" s="136"/>
      <c r="DG872" s="136"/>
      <c r="DH872" s="136"/>
      <c r="DI872" s="136"/>
      <c r="DJ872" s="136"/>
      <c r="DK872" s="136"/>
      <c r="DL872" s="136"/>
      <c r="DM872" s="136"/>
      <c r="DN872" s="136"/>
      <c r="DO872" s="136"/>
      <c r="DP872" s="136"/>
      <c r="DQ872" s="136"/>
      <c r="DR872" s="136"/>
      <c r="DS872" s="136"/>
      <c r="DT872" s="136"/>
      <c r="DU872" s="136"/>
      <c r="DV872" s="136"/>
      <c r="DW872" s="136"/>
      <c r="DX872" s="136"/>
    </row>
    <row r="873" spans="1:128" ht="12.75" customHeight="1">
      <c r="A873" s="136"/>
      <c r="B873" s="136"/>
      <c r="C873" s="136"/>
      <c r="D873" s="136"/>
      <c r="E873" s="136"/>
      <c r="F873" s="136"/>
      <c r="G873" s="136"/>
      <c r="H873" s="136"/>
      <c r="I873" s="136"/>
      <c r="J873" s="136"/>
      <c r="K873" s="136"/>
      <c r="L873" s="136"/>
      <c r="M873" s="136"/>
      <c r="N873" s="136"/>
      <c r="O873" s="136"/>
      <c r="P873" s="136"/>
      <c r="Q873" s="136"/>
      <c r="R873" s="136"/>
      <c r="S873" s="136"/>
      <c r="T873" s="136"/>
      <c r="U873" s="136"/>
      <c r="V873" s="136"/>
      <c r="W873" s="136"/>
      <c r="X873" s="136"/>
      <c r="Y873" s="136"/>
      <c r="Z873" s="136"/>
      <c r="AA873" s="136"/>
      <c r="AB873" s="136"/>
      <c r="AC873" s="136"/>
      <c r="AD873" s="136"/>
      <c r="AE873" s="136"/>
      <c r="AF873" s="136"/>
      <c r="AG873" s="136"/>
      <c r="AH873" s="136"/>
      <c r="AI873" s="136"/>
      <c r="AJ873" s="136"/>
      <c r="AK873" s="136"/>
      <c r="AL873" s="136"/>
      <c r="AM873" s="136"/>
      <c r="AN873" s="136"/>
      <c r="AO873" s="136"/>
      <c r="AP873" s="136"/>
      <c r="AQ873" s="136"/>
      <c r="AR873" s="211"/>
      <c r="AS873" s="136"/>
      <c r="AT873" s="136"/>
      <c r="AU873" s="136"/>
      <c r="AV873" s="136"/>
      <c r="AW873" s="136"/>
      <c r="AX873" s="136"/>
      <c r="AY873" s="136"/>
      <c r="AZ873" s="136"/>
      <c r="BA873" s="136"/>
      <c r="BB873" s="136"/>
      <c r="BC873" s="136"/>
      <c r="BD873" s="136"/>
      <c r="BE873" s="136"/>
      <c r="BF873" s="136"/>
      <c r="BG873" s="136"/>
      <c r="BH873" s="136"/>
      <c r="BI873" s="136"/>
      <c r="BJ873" s="136"/>
      <c r="BK873" s="136"/>
      <c r="BL873" s="136"/>
      <c r="BM873" s="136"/>
      <c r="BN873" s="136"/>
      <c r="BO873" s="136"/>
      <c r="BP873" s="136"/>
      <c r="BQ873" s="136"/>
      <c r="BR873" s="136"/>
      <c r="BS873" s="136"/>
      <c r="BT873" s="136"/>
      <c r="BU873" s="136"/>
      <c r="BV873" s="136"/>
      <c r="BW873" s="136"/>
      <c r="BX873" s="136"/>
      <c r="BY873" s="136"/>
      <c r="BZ873" s="136"/>
      <c r="CA873" s="136"/>
      <c r="CB873" s="136"/>
      <c r="CC873" s="136"/>
      <c r="CD873" s="136"/>
      <c r="CE873" s="136"/>
      <c r="CF873" s="211"/>
      <c r="CG873" s="136"/>
      <c r="CH873" s="136"/>
      <c r="CI873" s="136"/>
      <c r="CJ873" s="136"/>
      <c r="CK873" s="136"/>
      <c r="CL873" s="136"/>
      <c r="CM873" s="136"/>
      <c r="CN873" s="136"/>
      <c r="CO873" s="136"/>
      <c r="CP873" s="136"/>
      <c r="CQ873" s="136"/>
      <c r="CR873" s="136"/>
      <c r="CS873" s="136"/>
      <c r="CT873" s="136"/>
      <c r="CU873" s="136"/>
      <c r="CV873" s="136"/>
      <c r="CW873" s="136"/>
      <c r="CX873" s="136"/>
      <c r="CY873" s="136"/>
      <c r="CZ873" s="136"/>
      <c r="DA873" s="136"/>
      <c r="DB873" s="136"/>
      <c r="DC873" s="211"/>
      <c r="DD873" s="136"/>
      <c r="DE873" s="136"/>
      <c r="DF873" s="136"/>
      <c r="DG873" s="136"/>
      <c r="DH873" s="136"/>
      <c r="DI873" s="136"/>
      <c r="DJ873" s="136"/>
      <c r="DK873" s="136"/>
      <c r="DL873" s="136"/>
      <c r="DM873" s="136"/>
      <c r="DN873" s="136"/>
      <c r="DO873" s="136"/>
      <c r="DP873" s="136"/>
      <c r="DQ873" s="136"/>
      <c r="DR873" s="136"/>
      <c r="DS873" s="136"/>
      <c r="DT873" s="136"/>
      <c r="DU873" s="136"/>
      <c r="DV873" s="136"/>
      <c r="DW873" s="136"/>
      <c r="DX873" s="136"/>
    </row>
    <row r="874" spans="1:128" ht="12.75" customHeight="1">
      <c r="A874" s="136"/>
      <c r="B874" s="136"/>
      <c r="C874" s="136"/>
      <c r="D874" s="136"/>
      <c r="E874" s="136"/>
      <c r="F874" s="136"/>
      <c r="G874" s="136"/>
      <c r="H874" s="136"/>
      <c r="I874" s="136"/>
      <c r="J874" s="136"/>
      <c r="K874" s="136"/>
      <c r="L874" s="136"/>
      <c r="M874" s="136"/>
      <c r="N874" s="136"/>
      <c r="O874" s="136"/>
      <c r="P874" s="136"/>
      <c r="Q874" s="136"/>
      <c r="R874" s="136"/>
      <c r="S874" s="136"/>
      <c r="T874" s="136"/>
      <c r="U874" s="136"/>
      <c r="V874" s="136"/>
      <c r="W874" s="136"/>
      <c r="X874" s="136"/>
      <c r="Y874" s="136"/>
      <c r="Z874" s="136"/>
      <c r="AA874" s="136"/>
      <c r="AB874" s="136"/>
      <c r="AC874" s="136"/>
      <c r="AD874" s="136"/>
      <c r="AE874" s="136"/>
      <c r="AF874" s="136"/>
      <c r="AG874" s="136"/>
      <c r="AH874" s="136"/>
      <c r="AI874" s="136"/>
      <c r="AJ874" s="136"/>
      <c r="AK874" s="136"/>
      <c r="AL874" s="136"/>
      <c r="AM874" s="136"/>
      <c r="AN874" s="136"/>
      <c r="AO874" s="136"/>
      <c r="AP874" s="136"/>
      <c r="AQ874" s="136"/>
      <c r="AR874" s="211"/>
      <c r="AS874" s="136"/>
      <c r="AT874" s="136"/>
      <c r="AU874" s="136"/>
      <c r="AV874" s="136"/>
      <c r="AW874" s="136"/>
      <c r="AX874" s="136"/>
      <c r="AY874" s="136"/>
      <c r="AZ874" s="136"/>
      <c r="BA874" s="136"/>
      <c r="BB874" s="136"/>
      <c r="BC874" s="136"/>
      <c r="BD874" s="136"/>
      <c r="BE874" s="136"/>
      <c r="BF874" s="136"/>
      <c r="BG874" s="136"/>
      <c r="BH874" s="136"/>
      <c r="BI874" s="136"/>
      <c r="BJ874" s="136"/>
      <c r="BK874" s="136"/>
      <c r="BL874" s="136"/>
      <c r="BM874" s="136"/>
      <c r="BN874" s="136"/>
      <c r="BO874" s="136"/>
      <c r="BP874" s="136"/>
      <c r="BQ874" s="136"/>
      <c r="BR874" s="136"/>
      <c r="BS874" s="136"/>
      <c r="BT874" s="136"/>
      <c r="BU874" s="136"/>
      <c r="BV874" s="136"/>
      <c r="BW874" s="136"/>
      <c r="BX874" s="136"/>
      <c r="BY874" s="136"/>
      <c r="BZ874" s="136"/>
      <c r="CA874" s="136"/>
      <c r="CB874" s="136"/>
      <c r="CC874" s="136"/>
      <c r="CD874" s="136"/>
      <c r="CE874" s="136"/>
      <c r="CF874" s="211"/>
      <c r="CG874" s="136"/>
      <c r="CH874" s="136"/>
      <c r="CI874" s="136"/>
      <c r="CJ874" s="136"/>
      <c r="CK874" s="136"/>
      <c r="CL874" s="136"/>
      <c r="CM874" s="136"/>
      <c r="CN874" s="136"/>
      <c r="CO874" s="136"/>
      <c r="CP874" s="136"/>
      <c r="CQ874" s="136"/>
      <c r="CR874" s="136"/>
      <c r="CS874" s="136"/>
      <c r="CT874" s="136"/>
      <c r="CU874" s="136"/>
      <c r="CV874" s="136"/>
      <c r="CW874" s="136"/>
      <c r="CX874" s="136"/>
      <c r="CY874" s="136"/>
      <c r="CZ874" s="136"/>
      <c r="DA874" s="136"/>
      <c r="DB874" s="136"/>
      <c r="DC874" s="211"/>
      <c r="DD874" s="136"/>
      <c r="DE874" s="136"/>
      <c r="DF874" s="136"/>
      <c r="DG874" s="136"/>
      <c r="DH874" s="136"/>
      <c r="DI874" s="136"/>
      <c r="DJ874" s="136"/>
      <c r="DK874" s="136"/>
      <c r="DL874" s="136"/>
      <c r="DM874" s="136"/>
      <c r="DN874" s="136"/>
      <c r="DO874" s="136"/>
      <c r="DP874" s="136"/>
      <c r="DQ874" s="136"/>
      <c r="DR874" s="136"/>
      <c r="DS874" s="136"/>
      <c r="DT874" s="136"/>
      <c r="DU874" s="136"/>
      <c r="DV874" s="136"/>
      <c r="DW874" s="136"/>
      <c r="DX874" s="136"/>
    </row>
    <row r="875" spans="1:128" ht="12.75" customHeight="1">
      <c r="A875" s="136"/>
      <c r="B875" s="136"/>
      <c r="C875" s="136"/>
      <c r="D875" s="136"/>
      <c r="E875" s="136"/>
      <c r="F875" s="136"/>
      <c r="G875" s="136"/>
      <c r="H875" s="136"/>
      <c r="I875" s="136"/>
      <c r="J875" s="136"/>
      <c r="K875" s="136"/>
      <c r="L875" s="136"/>
      <c r="M875" s="136"/>
      <c r="N875" s="136"/>
      <c r="O875" s="136"/>
      <c r="P875" s="136"/>
      <c r="Q875" s="136"/>
      <c r="R875" s="136"/>
      <c r="S875" s="136"/>
      <c r="T875" s="136"/>
      <c r="U875" s="136"/>
      <c r="V875" s="136"/>
      <c r="W875" s="136"/>
      <c r="X875" s="136"/>
      <c r="Y875" s="136"/>
      <c r="Z875" s="136"/>
      <c r="AA875" s="136"/>
      <c r="AB875" s="136"/>
      <c r="AC875" s="136"/>
      <c r="AD875" s="136"/>
      <c r="AE875" s="136"/>
      <c r="AF875" s="136"/>
      <c r="AG875" s="136"/>
      <c r="AH875" s="136"/>
      <c r="AI875" s="136"/>
      <c r="AJ875" s="136"/>
      <c r="AK875" s="136"/>
      <c r="AL875" s="136"/>
      <c r="AM875" s="136"/>
      <c r="AN875" s="136"/>
      <c r="AO875" s="136"/>
      <c r="AP875" s="136"/>
      <c r="AQ875" s="136"/>
      <c r="AR875" s="211"/>
      <c r="AS875" s="136"/>
      <c r="AT875" s="136"/>
      <c r="AU875" s="136"/>
      <c r="AV875" s="136"/>
      <c r="AW875" s="136"/>
      <c r="AX875" s="136"/>
      <c r="AY875" s="136"/>
      <c r="AZ875" s="136"/>
      <c r="BA875" s="136"/>
      <c r="BB875" s="136"/>
      <c r="BC875" s="136"/>
      <c r="BD875" s="136"/>
      <c r="BE875" s="136"/>
      <c r="BF875" s="136"/>
      <c r="BG875" s="136"/>
      <c r="BH875" s="136"/>
      <c r="BI875" s="136"/>
      <c r="BJ875" s="136"/>
      <c r="BK875" s="136"/>
      <c r="BL875" s="136"/>
      <c r="BM875" s="136"/>
      <c r="BN875" s="136"/>
      <c r="BO875" s="136"/>
      <c r="BP875" s="136"/>
      <c r="BQ875" s="136"/>
      <c r="BR875" s="136"/>
      <c r="BS875" s="136"/>
      <c r="BT875" s="136"/>
      <c r="BU875" s="136"/>
      <c r="BV875" s="136"/>
      <c r="BW875" s="136"/>
      <c r="BX875" s="136"/>
      <c r="BY875" s="136"/>
      <c r="BZ875" s="136"/>
      <c r="CA875" s="136"/>
      <c r="CB875" s="136"/>
      <c r="CC875" s="136"/>
      <c r="CD875" s="136"/>
      <c r="CE875" s="136"/>
      <c r="CF875" s="211"/>
      <c r="CG875" s="136"/>
      <c r="CH875" s="136"/>
      <c r="CI875" s="136"/>
      <c r="CJ875" s="136"/>
      <c r="CK875" s="136"/>
      <c r="CL875" s="136"/>
      <c r="CM875" s="136"/>
      <c r="CN875" s="136"/>
      <c r="CO875" s="136"/>
      <c r="CP875" s="136"/>
      <c r="CQ875" s="136"/>
      <c r="CR875" s="136"/>
      <c r="CS875" s="136"/>
      <c r="CT875" s="136"/>
      <c r="CU875" s="136"/>
      <c r="CV875" s="136"/>
      <c r="CW875" s="136"/>
      <c r="CX875" s="136"/>
      <c r="CY875" s="136"/>
      <c r="CZ875" s="136"/>
      <c r="DA875" s="136"/>
      <c r="DB875" s="136"/>
      <c r="DC875" s="211"/>
      <c r="DD875" s="136"/>
      <c r="DE875" s="136"/>
      <c r="DF875" s="136"/>
      <c r="DG875" s="136"/>
      <c r="DH875" s="136"/>
      <c r="DI875" s="136"/>
      <c r="DJ875" s="136"/>
      <c r="DK875" s="136"/>
      <c r="DL875" s="136"/>
      <c r="DM875" s="136"/>
      <c r="DN875" s="136"/>
      <c r="DO875" s="136"/>
      <c r="DP875" s="136"/>
      <c r="DQ875" s="136"/>
      <c r="DR875" s="136"/>
      <c r="DS875" s="136"/>
      <c r="DT875" s="136"/>
      <c r="DU875" s="136"/>
      <c r="DV875" s="136"/>
      <c r="DW875" s="136"/>
      <c r="DX875" s="136"/>
    </row>
    <row r="876" spans="1:128" ht="12.75" customHeight="1">
      <c r="A876" s="136"/>
      <c r="B876" s="136"/>
      <c r="C876" s="136"/>
      <c r="D876" s="136"/>
      <c r="E876" s="136"/>
      <c r="F876" s="136"/>
      <c r="G876" s="136"/>
      <c r="H876" s="136"/>
      <c r="I876" s="136"/>
      <c r="J876" s="136"/>
      <c r="K876" s="136"/>
      <c r="L876" s="136"/>
      <c r="M876" s="136"/>
      <c r="N876" s="136"/>
      <c r="O876" s="136"/>
      <c r="P876" s="136"/>
      <c r="Q876" s="136"/>
      <c r="R876" s="136"/>
      <c r="S876" s="136"/>
      <c r="T876" s="136"/>
      <c r="U876" s="136"/>
      <c r="V876" s="136"/>
      <c r="W876" s="136"/>
      <c r="X876" s="136"/>
      <c r="Y876" s="136"/>
      <c r="Z876" s="136"/>
      <c r="AA876" s="136"/>
      <c r="AB876" s="136"/>
      <c r="AC876" s="136"/>
      <c r="AD876" s="136"/>
      <c r="AE876" s="136"/>
      <c r="AF876" s="136"/>
      <c r="AG876" s="136"/>
      <c r="AH876" s="136"/>
      <c r="AI876" s="136"/>
      <c r="AJ876" s="136"/>
      <c r="AK876" s="136"/>
      <c r="AL876" s="136"/>
      <c r="AM876" s="136"/>
      <c r="AN876" s="136"/>
      <c r="AO876" s="136"/>
      <c r="AP876" s="136"/>
      <c r="AQ876" s="136"/>
      <c r="AR876" s="211"/>
      <c r="AS876" s="136"/>
      <c r="AT876" s="136"/>
      <c r="AU876" s="136"/>
      <c r="AV876" s="136"/>
      <c r="AW876" s="136"/>
      <c r="AX876" s="136"/>
      <c r="AY876" s="136"/>
      <c r="AZ876" s="136"/>
      <c r="BA876" s="136"/>
      <c r="BB876" s="136"/>
      <c r="BC876" s="136"/>
      <c r="BD876" s="136"/>
      <c r="BE876" s="136"/>
      <c r="BF876" s="136"/>
      <c r="BG876" s="136"/>
      <c r="BH876" s="136"/>
      <c r="BI876" s="136"/>
      <c r="BJ876" s="136"/>
      <c r="BK876" s="136"/>
      <c r="BL876" s="136"/>
      <c r="BM876" s="136"/>
      <c r="BN876" s="136"/>
      <c r="BO876" s="136"/>
      <c r="BP876" s="136"/>
      <c r="BQ876" s="136"/>
      <c r="BR876" s="136"/>
      <c r="BS876" s="136"/>
      <c r="BT876" s="136"/>
      <c r="BU876" s="136"/>
      <c r="BV876" s="136"/>
      <c r="BW876" s="136"/>
      <c r="BX876" s="136"/>
      <c r="BY876" s="136"/>
      <c r="BZ876" s="136"/>
      <c r="CA876" s="136"/>
      <c r="CB876" s="136"/>
      <c r="CC876" s="136"/>
      <c r="CD876" s="136"/>
      <c r="CE876" s="136"/>
      <c r="CF876" s="211"/>
      <c r="CG876" s="136"/>
      <c r="CH876" s="136"/>
      <c r="CI876" s="136"/>
      <c r="CJ876" s="136"/>
      <c r="CK876" s="136"/>
      <c r="CL876" s="136"/>
      <c r="CM876" s="136"/>
      <c r="CN876" s="136"/>
      <c r="CO876" s="136"/>
      <c r="CP876" s="136"/>
      <c r="CQ876" s="136"/>
      <c r="CR876" s="136"/>
      <c r="CS876" s="136"/>
      <c r="CT876" s="136"/>
      <c r="CU876" s="136"/>
      <c r="CV876" s="136"/>
      <c r="CW876" s="136"/>
      <c r="CX876" s="136"/>
      <c r="CY876" s="136"/>
      <c r="CZ876" s="136"/>
      <c r="DA876" s="136"/>
      <c r="DB876" s="136"/>
      <c r="DC876" s="211"/>
      <c r="DD876" s="136"/>
      <c r="DE876" s="136"/>
      <c r="DF876" s="136"/>
      <c r="DG876" s="136"/>
      <c r="DH876" s="136"/>
      <c r="DI876" s="136"/>
      <c r="DJ876" s="136"/>
      <c r="DK876" s="136"/>
      <c r="DL876" s="136"/>
      <c r="DM876" s="136"/>
      <c r="DN876" s="136"/>
      <c r="DO876" s="136"/>
      <c r="DP876" s="136"/>
      <c r="DQ876" s="136"/>
      <c r="DR876" s="136"/>
      <c r="DS876" s="136"/>
      <c r="DT876" s="136"/>
      <c r="DU876" s="136"/>
      <c r="DV876" s="136"/>
      <c r="DW876" s="136"/>
      <c r="DX876" s="136"/>
    </row>
    <row r="877" spans="1:128" ht="12.75" customHeight="1">
      <c r="A877" s="136"/>
      <c r="B877" s="136"/>
      <c r="C877" s="136"/>
      <c r="D877" s="136"/>
      <c r="E877" s="136"/>
      <c r="F877" s="136"/>
      <c r="G877" s="136"/>
      <c r="H877" s="136"/>
      <c r="I877" s="136"/>
      <c r="J877" s="136"/>
      <c r="K877" s="136"/>
      <c r="L877" s="136"/>
      <c r="M877" s="136"/>
      <c r="N877" s="136"/>
      <c r="O877" s="136"/>
      <c r="P877" s="136"/>
      <c r="Q877" s="136"/>
      <c r="R877" s="136"/>
      <c r="S877" s="136"/>
      <c r="T877" s="136"/>
      <c r="U877" s="136"/>
      <c r="V877" s="136"/>
      <c r="W877" s="136"/>
      <c r="X877" s="136"/>
      <c r="Y877" s="136"/>
      <c r="Z877" s="136"/>
      <c r="AA877" s="136"/>
      <c r="AB877" s="136"/>
      <c r="AC877" s="136"/>
      <c r="AD877" s="136"/>
      <c r="AE877" s="136"/>
      <c r="AF877" s="136"/>
      <c r="AG877" s="136"/>
      <c r="AH877" s="136"/>
      <c r="AI877" s="136"/>
      <c r="AJ877" s="136"/>
      <c r="AK877" s="136"/>
      <c r="AL877" s="136"/>
      <c r="AM877" s="136"/>
      <c r="AN877" s="136"/>
      <c r="AO877" s="136"/>
      <c r="AP877" s="136"/>
      <c r="AQ877" s="136"/>
      <c r="AR877" s="211"/>
      <c r="AS877" s="136"/>
      <c r="AT877" s="136"/>
      <c r="AU877" s="136"/>
      <c r="AV877" s="136"/>
      <c r="AW877" s="136"/>
      <c r="AX877" s="136"/>
      <c r="AY877" s="136"/>
      <c r="AZ877" s="136"/>
      <c r="BA877" s="136"/>
      <c r="BB877" s="136"/>
      <c r="BC877" s="136"/>
      <c r="BD877" s="136"/>
      <c r="BE877" s="136"/>
      <c r="BF877" s="136"/>
      <c r="BG877" s="136"/>
      <c r="BH877" s="136"/>
      <c r="BI877" s="136"/>
      <c r="BJ877" s="136"/>
      <c r="BK877" s="136"/>
      <c r="BL877" s="136"/>
      <c r="BM877" s="136"/>
      <c r="BN877" s="136"/>
      <c r="BO877" s="136"/>
      <c r="BP877" s="136"/>
      <c r="BQ877" s="136"/>
      <c r="BR877" s="136"/>
      <c r="BS877" s="136"/>
      <c r="BT877" s="136"/>
      <c r="BU877" s="136"/>
      <c r="BV877" s="136"/>
      <c r="BW877" s="136"/>
      <c r="BX877" s="136"/>
      <c r="BY877" s="136"/>
      <c r="BZ877" s="136"/>
      <c r="CA877" s="136"/>
      <c r="CB877" s="136"/>
      <c r="CC877" s="136"/>
      <c r="CD877" s="136"/>
      <c r="CE877" s="136"/>
      <c r="CF877" s="211"/>
      <c r="CG877" s="136"/>
      <c r="CH877" s="136"/>
      <c r="CI877" s="136"/>
      <c r="CJ877" s="136"/>
      <c r="CK877" s="136"/>
      <c r="CL877" s="136"/>
      <c r="CM877" s="136"/>
      <c r="CN877" s="136"/>
      <c r="CO877" s="136"/>
      <c r="CP877" s="136"/>
      <c r="CQ877" s="136"/>
      <c r="CR877" s="136"/>
      <c r="CS877" s="136"/>
      <c r="CT877" s="136"/>
      <c r="CU877" s="136"/>
      <c r="CV877" s="136"/>
      <c r="CW877" s="136"/>
      <c r="CX877" s="136"/>
      <c r="CY877" s="136"/>
      <c r="CZ877" s="136"/>
      <c r="DA877" s="136"/>
      <c r="DB877" s="136"/>
      <c r="DC877" s="211"/>
      <c r="DD877" s="136"/>
      <c r="DE877" s="136"/>
      <c r="DF877" s="136"/>
      <c r="DG877" s="136"/>
      <c r="DH877" s="136"/>
      <c r="DI877" s="136"/>
      <c r="DJ877" s="136"/>
      <c r="DK877" s="136"/>
      <c r="DL877" s="136"/>
      <c r="DM877" s="136"/>
      <c r="DN877" s="136"/>
      <c r="DO877" s="136"/>
      <c r="DP877" s="136"/>
      <c r="DQ877" s="136"/>
      <c r="DR877" s="136"/>
      <c r="DS877" s="136"/>
      <c r="DT877" s="136"/>
      <c r="DU877" s="136"/>
      <c r="DV877" s="136"/>
      <c r="DW877" s="136"/>
      <c r="DX877" s="136"/>
    </row>
    <row r="878" spans="1:128" ht="12.75" customHeight="1">
      <c r="A878" s="136"/>
      <c r="B878" s="136"/>
      <c r="C878" s="136"/>
      <c r="D878" s="136"/>
      <c r="E878" s="136"/>
      <c r="F878" s="136"/>
      <c r="G878" s="136"/>
      <c r="H878" s="136"/>
      <c r="I878" s="136"/>
      <c r="J878" s="136"/>
      <c r="K878" s="136"/>
      <c r="L878" s="136"/>
      <c r="M878" s="136"/>
      <c r="N878" s="136"/>
      <c r="O878" s="136"/>
      <c r="P878" s="136"/>
      <c r="Q878" s="136"/>
      <c r="R878" s="136"/>
      <c r="S878" s="136"/>
      <c r="T878" s="136"/>
      <c r="U878" s="136"/>
      <c r="V878" s="136"/>
      <c r="W878" s="136"/>
      <c r="X878" s="136"/>
      <c r="Y878" s="136"/>
      <c r="Z878" s="136"/>
      <c r="AA878" s="136"/>
      <c r="AB878" s="136"/>
      <c r="AC878" s="136"/>
      <c r="AD878" s="136"/>
      <c r="AE878" s="136"/>
      <c r="AF878" s="136"/>
      <c r="AG878" s="136"/>
      <c r="AH878" s="136"/>
      <c r="AI878" s="136"/>
      <c r="AJ878" s="136"/>
      <c r="AK878" s="136"/>
      <c r="AL878" s="136"/>
      <c r="AM878" s="136"/>
      <c r="AN878" s="136"/>
      <c r="AO878" s="136"/>
      <c r="AP878" s="136"/>
      <c r="AQ878" s="136"/>
      <c r="AR878" s="211"/>
      <c r="AS878" s="136"/>
      <c r="AT878" s="136"/>
      <c r="AU878" s="136"/>
      <c r="AV878" s="136"/>
      <c r="AW878" s="136"/>
      <c r="AX878" s="136"/>
      <c r="AY878" s="136"/>
      <c r="AZ878" s="136"/>
      <c r="BA878" s="136"/>
      <c r="BB878" s="136"/>
      <c r="BC878" s="136"/>
      <c r="BD878" s="136"/>
      <c r="BE878" s="136"/>
      <c r="BF878" s="136"/>
      <c r="BG878" s="136"/>
      <c r="BH878" s="136"/>
      <c r="BI878" s="136"/>
      <c r="BJ878" s="136"/>
      <c r="BK878" s="136"/>
      <c r="BL878" s="136"/>
      <c r="BM878" s="136"/>
      <c r="BN878" s="136"/>
      <c r="BO878" s="136"/>
      <c r="BP878" s="136"/>
      <c r="BQ878" s="136"/>
      <c r="BR878" s="136"/>
      <c r="BS878" s="136"/>
      <c r="BT878" s="136"/>
      <c r="BU878" s="136"/>
      <c r="BV878" s="136"/>
      <c r="BW878" s="136"/>
      <c r="BX878" s="136"/>
      <c r="BY878" s="136"/>
      <c r="BZ878" s="136"/>
      <c r="CA878" s="136"/>
      <c r="CB878" s="136"/>
      <c r="CC878" s="136"/>
      <c r="CD878" s="136"/>
      <c r="CE878" s="136"/>
      <c r="CF878" s="211"/>
      <c r="CG878" s="136"/>
      <c r="CH878" s="136"/>
      <c r="CI878" s="136"/>
      <c r="CJ878" s="136"/>
      <c r="CK878" s="136"/>
      <c r="CL878" s="136"/>
      <c r="CM878" s="136"/>
      <c r="CN878" s="136"/>
      <c r="CO878" s="136"/>
      <c r="CP878" s="136"/>
      <c r="CQ878" s="136"/>
      <c r="CR878" s="136"/>
      <c r="CS878" s="136"/>
      <c r="CT878" s="136"/>
      <c r="CU878" s="136"/>
      <c r="CV878" s="136"/>
      <c r="CW878" s="136"/>
      <c r="CX878" s="136"/>
      <c r="CY878" s="136"/>
      <c r="CZ878" s="136"/>
      <c r="DA878" s="136"/>
      <c r="DB878" s="136"/>
      <c r="DC878" s="211"/>
      <c r="DD878" s="136"/>
      <c r="DE878" s="136"/>
      <c r="DF878" s="136"/>
      <c r="DG878" s="136"/>
      <c r="DH878" s="136"/>
      <c r="DI878" s="136"/>
      <c r="DJ878" s="136"/>
      <c r="DK878" s="136"/>
      <c r="DL878" s="136"/>
      <c r="DM878" s="136"/>
      <c r="DN878" s="136"/>
      <c r="DO878" s="136"/>
      <c r="DP878" s="136"/>
      <c r="DQ878" s="136"/>
      <c r="DR878" s="136"/>
      <c r="DS878" s="136"/>
      <c r="DT878" s="136"/>
      <c r="DU878" s="136"/>
      <c r="DV878" s="136"/>
      <c r="DW878" s="136"/>
      <c r="DX878" s="136"/>
    </row>
    <row r="879" spans="1:128" ht="12.75" customHeight="1">
      <c r="A879" s="136"/>
      <c r="B879" s="136"/>
      <c r="C879" s="136"/>
      <c r="D879" s="136"/>
      <c r="E879" s="136"/>
      <c r="F879" s="136"/>
      <c r="G879" s="136"/>
      <c r="H879" s="136"/>
      <c r="I879" s="136"/>
      <c r="J879" s="136"/>
      <c r="K879" s="136"/>
      <c r="L879" s="136"/>
      <c r="M879" s="136"/>
      <c r="N879" s="136"/>
      <c r="O879" s="136"/>
      <c r="P879" s="136"/>
      <c r="Q879" s="136"/>
      <c r="R879" s="136"/>
      <c r="S879" s="136"/>
      <c r="T879" s="136"/>
      <c r="U879" s="136"/>
      <c r="V879" s="136"/>
      <c r="W879" s="136"/>
      <c r="X879" s="136"/>
      <c r="Y879" s="136"/>
      <c r="Z879" s="136"/>
      <c r="AA879" s="136"/>
      <c r="AB879" s="136"/>
      <c r="AC879" s="136"/>
      <c r="AD879" s="136"/>
      <c r="AE879" s="136"/>
      <c r="AF879" s="136"/>
      <c r="AG879" s="136"/>
      <c r="AH879" s="136"/>
      <c r="AI879" s="136"/>
      <c r="AJ879" s="136"/>
      <c r="AK879" s="136"/>
      <c r="AL879" s="136"/>
      <c r="AM879" s="136"/>
      <c r="AN879" s="136"/>
      <c r="AO879" s="136"/>
      <c r="AP879" s="136"/>
      <c r="AQ879" s="136"/>
      <c r="AR879" s="211"/>
      <c r="AS879" s="136"/>
      <c r="AT879" s="136"/>
      <c r="AU879" s="136"/>
      <c r="AV879" s="136"/>
      <c r="AW879" s="136"/>
      <c r="AX879" s="136"/>
      <c r="AY879" s="136"/>
      <c r="AZ879" s="136"/>
      <c r="BA879" s="136"/>
      <c r="BB879" s="136"/>
      <c r="BC879" s="136"/>
      <c r="BD879" s="136"/>
      <c r="BE879" s="136"/>
      <c r="BF879" s="136"/>
      <c r="BG879" s="136"/>
      <c r="BH879" s="136"/>
      <c r="BI879" s="136"/>
      <c r="BJ879" s="136"/>
      <c r="BK879" s="136"/>
      <c r="BL879" s="136"/>
      <c r="BM879" s="136"/>
      <c r="BN879" s="136"/>
      <c r="BO879" s="136"/>
      <c r="BP879" s="136"/>
      <c r="BQ879" s="136"/>
      <c r="BR879" s="136"/>
      <c r="BS879" s="136"/>
      <c r="BT879" s="136"/>
      <c r="BU879" s="136"/>
      <c r="BV879" s="136"/>
      <c r="BW879" s="136"/>
      <c r="BX879" s="136"/>
      <c r="BY879" s="136"/>
      <c r="BZ879" s="136"/>
      <c r="CA879" s="136"/>
      <c r="CB879" s="136"/>
      <c r="CC879" s="136"/>
      <c r="CD879" s="136"/>
      <c r="CE879" s="136"/>
      <c r="CF879" s="211"/>
      <c r="CG879" s="136"/>
      <c r="CH879" s="136"/>
      <c r="CI879" s="136"/>
      <c r="CJ879" s="136"/>
      <c r="CK879" s="136"/>
      <c r="CL879" s="136"/>
      <c r="CM879" s="136"/>
      <c r="CN879" s="136"/>
      <c r="CO879" s="136"/>
      <c r="CP879" s="136"/>
      <c r="CQ879" s="136"/>
      <c r="CR879" s="136"/>
      <c r="CS879" s="136"/>
      <c r="CT879" s="136"/>
      <c r="CU879" s="136"/>
      <c r="CV879" s="136"/>
      <c r="CW879" s="136"/>
      <c r="CX879" s="136"/>
      <c r="CY879" s="136"/>
      <c r="CZ879" s="136"/>
      <c r="DA879" s="136"/>
      <c r="DB879" s="136"/>
      <c r="DC879" s="211"/>
      <c r="DD879" s="136"/>
      <c r="DE879" s="136"/>
      <c r="DF879" s="136"/>
      <c r="DG879" s="136"/>
      <c r="DH879" s="136"/>
      <c r="DI879" s="136"/>
      <c r="DJ879" s="136"/>
      <c r="DK879" s="136"/>
      <c r="DL879" s="136"/>
      <c r="DM879" s="136"/>
      <c r="DN879" s="136"/>
      <c r="DO879" s="136"/>
      <c r="DP879" s="136"/>
      <c r="DQ879" s="136"/>
      <c r="DR879" s="136"/>
      <c r="DS879" s="136"/>
      <c r="DT879" s="136"/>
      <c r="DU879" s="136"/>
      <c r="DV879" s="136"/>
      <c r="DW879" s="136"/>
      <c r="DX879" s="136"/>
    </row>
    <row r="880" spans="1:128" ht="12.75" customHeight="1">
      <c r="A880" s="136"/>
      <c r="B880" s="136"/>
      <c r="C880" s="136"/>
      <c r="D880" s="136"/>
      <c r="E880" s="136"/>
      <c r="F880" s="136"/>
      <c r="G880" s="136"/>
      <c r="H880" s="136"/>
      <c r="I880" s="136"/>
      <c r="J880" s="136"/>
      <c r="K880" s="136"/>
      <c r="L880" s="136"/>
      <c r="M880" s="136"/>
      <c r="N880" s="136"/>
      <c r="O880" s="136"/>
      <c r="P880" s="136"/>
      <c r="Q880" s="136"/>
      <c r="R880" s="136"/>
      <c r="S880" s="136"/>
      <c r="T880" s="136"/>
      <c r="U880" s="136"/>
      <c r="V880" s="136"/>
      <c r="W880" s="136"/>
      <c r="X880" s="136"/>
      <c r="Y880" s="136"/>
      <c r="Z880" s="136"/>
      <c r="AA880" s="136"/>
      <c r="AB880" s="136"/>
      <c r="AC880" s="136"/>
      <c r="AD880" s="136"/>
      <c r="AE880" s="136"/>
      <c r="AF880" s="136"/>
      <c r="AG880" s="136"/>
      <c r="AH880" s="136"/>
      <c r="AI880" s="136"/>
      <c r="AJ880" s="136"/>
      <c r="AK880" s="136"/>
      <c r="AL880" s="136"/>
      <c r="AM880" s="136"/>
      <c r="AN880" s="136"/>
      <c r="AO880" s="136"/>
      <c r="AP880" s="136"/>
      <c r="AQ880" s="136"/>
      <c r="AR880" s="211"/>
      <c r="AS880" s="136"/>
      <c r="AT880" s="136"/>
      <c r="AU880" s="136"/>
      <c r="AV880" s="136"/>
      <c r="AW880" s="136"/>
      <c r="AX880" s="136"/>
      <c r="AY880" s="136"/>
      <c r="AZ880" s="136"/>
      <c r="BA880" s="136"/>
      <c r="BB880" s="136"/>
      <c r="BC880" s="136"/>
      <c r="BD880" s="136"/>
      <c r="BE880" s="136"/>
      <c r="BF880" s="136"/>
      <c r="BG880" s="136"/>
      <c r="BH880" s="136"/>
      <c r="BI880" s="136"/>
      <c r="BJ880" s="136"/>
      <c r="BK880" s="136"/>
      <c r="BL880" s="136"/>
      <c r="BM880" s="136"/>
      <c r="BN880" s="136"/>
      <c r="BO880" s="136"/>
      <c r="BP880" s="136"/>
      <c r="BQ880" s="136"/>
      <c r="BR880" s="136"/>
      <c r="BS880" s="136"/>
      <c r="BT880" s="136"/>
      <c r="BU880" s="136"/>
      <c r="BV880" s="136"/>
      <c r="BW880" s="136"/>
      <c r="BX880" s="136"/>
      <c r="BY880" s="136"/>
      <c r="BZ880" s="136"/>
      <c r="CA880" s="136"/>
      <c r="CB880" s="136"/>
      <c r="CC880" s="136"/>
      <c r="CD880" s="136"/>
      <c r="CE880" s="136"/>
      <c r="CF880" s="211"/>
      <c r="CG880" s="136"/>
      <c r="CH880" s="136"/>
      <c r="CI880" s="136"/>
      <c r="CJ880" s="136"/>
      <c r="CK880" s="136"/>
      <c r="CL880" s="136"/>
      <c r="CM880" s="136"/>
      <c r="CN880" s="136"/>
      <c r="CO880" s="136"/>
      <c r="CP880" s="136"/>
      <c r="CQ880" s="136"/>
      <c r="CR880" s="136"/>
      <c r="CS880" s="136"/>
      <c r="CT880" s="136"/>
      <c r="CU880" s="136"/>
      <c r="CV880" s="136"/>
      <c r="CW880" s="136"/>
      <c r="CX880" s="136"/>
      <c r="CY880" s="136"/>
      <c r="CZ880" s="136"/>
      <c r="DA880" s="136"/>
      <c r="DB880" s="136"/>
      <c r="DC880" s="211"/>
      <c r="DD880" s="136"/>
      <c r="DE880" s="136"/>
      <c r="DF880" s="136"/>
      <c r="DG880" s="136"/>
      <c r="DH880" s="136"/>
      <c r="DI880" s="136"/>
      <c r="DJ880" s="136"/>
      <c r="DK880" s="136"/>
      <c r="DL880" s="136"/>
      <c r="DM880" s="136"/>
      <c r="DN880" s="136"/>
      <c r="DO880" s="136"/>
      <c r="DP880" s="136"/>
      <c r="DQ880" s="136"/>
      <c r="DR880" s="136"/>
      <c r="DS880" s="136"/>
      <c r="DT880" s="136"/>
      <c r="DU880" s="136"/>
      <c r="DV880" s="136"/>
      <c r="DW880" s="136"/>
      <c r="DX880" s="136"/>
    </row>
    <row r="881" spans="1:128" ht="12.75" customHeight="1">
      <c r="A881" s="136"/>
      <c r="B881" s="136"/>
      <c r="C881" s="136"/>
      <c r="D881" s="136"/>
      <c r="E881" s="136"/>
      <c r="F881" s="136"/>
      <c r="G881" s="136"/>
      <c r="H881" s="136"/>
      <c r="I881" s="136"/>
      <c r="J881" s="136"/>
      <c r="K881" s="136"/>
      <c r="L881" s="136"/>
      <c r="M881" s="136"/>
      <c r="N881" s="136"/>
      <c r="O881" s="136"/>
      <c r="P881" s="136"/>
      <c r="Q881" s="136"/>
      <c r="R881" s="136"/>
      <c r="S881" s="136"/>
      <c r="T881" s="136"/>
      <c r="U881" s="136"/>
      <c r="V881" s="136"/>
      <c r="W881" s="136"/>
      <c r="X881" s="136"/>
      <c r="Y881" s="136"/>
      <c r="Z881" s="136"/>
      <c r="AA881" s="136"/>
      <c r="AB881" s="136"/>
      <c r="AC881" s="136"/>
      <c r="AD881" s="136"/>
      <c r="AE881" s="136"/>
      <c r="AF881" s="136"/>
      <c r="AG881" s="136"/>
      <c r="AH881" s="136"/>
      <c r="AI881" s="136"/>
      <c r="AJ881" s="136"/>
      <c r="AK881" s="136"/>
      <c r="AL881" s="136"/>
      <c r="AM881" s="136"/>
      <c r="AN881" s="136"/>
      <c r="AO881" s="136"/>
      <c r="AP881" s="136"/>
      <c r="AQ881" s="136"/>
      <c r="AR881" s="211"/>
      <c r="AS881" s="136"/>
      <c r="AT881" s="136"/>
      <c r="AU881" s="136"/>
      <c r="AV881" s="136"/>
      <c r="AW881" s="136"/>
      <c r="AX881" s="136"/>
      <c r="AY881" s="136"/>
      <c r="AZ881" s="136"/>
      <c r="BA881" s="136"/>
      <c r="BB881" s="136"/>
      <c r="BC881" s="136"/>
      <c r="BD881" s="136"/>
      <c r="BE881" s="136"/>
      <c r="BF881" s="136"/>
      <c r="BG881" s="136"/>
      <c r="BH881" s="136"/>
      <c r="BI881" s="136"/>
      <c r="BJ881" s="136"/>
      <c r="BK881" s="136"/>
      <c r="BL881" s="136"/>
      <c r="BM881" s="136"/>
      <c r="BN881" s="136"/>
      <c r="BO881" s="136"/>
      <c r="BP881" s="136"/>
      <c r="BQ881" s="136"/>
      <c r="BR881" s="136"/>
      <c r="BS881" s="136"/>
      <c r="BT881" s="136"/>
      <c r="BU881" s="136"/>
      <c r="BV881" s="136"/>
      <c r="BW881" s="136"/>
      <c r="BX881" s="136"/>
      <c r="BY881" s="136"/>
      <c r="BZ881" s="136"/>
      <c r="CA881" s="136"/>
      <c r="CB881" s="136"/>
      <c r="CC881" s="136"/>
      <c r="CD881" s="136"/>
      <c r="CE881" s="136"/>
      <c r="CF881" s="211"/>
      <c r="CG881" s="136"/>
      <c r="CH881" s="136"/>
      <c r="CI881" s="136"/>
      <c r="CJ881" s="136"/>
      <c r="CK881" s="136"/>
      <c r="CL881" s="136"/>
      <c r="CM881" s="136"/>
      <c r="CN881" s="136"/>
      <c r="CO881" s="136"/>
      <c r="CP881" s="136"/>
      <c r="CQ881" s="136"/>
      <c r="CR881" s="136"/>
      <c r="CS881" s="136"/>
      <c r="CT881" s="136"/>
      <c r="CU881" s="136"/>
      <c r="CV881" s="136"/>
      <c r="CW881" s="136"/>
      <c r="CX881" s="136"/>
      <c r="CY881" s="136"/>
      <c r="CZ881" s="136"/>
      <c r="DA881" s="136"/>
      <c r="DB881" s="136"/>
      <c r="DC881" s="211"/>
      <c r="DD881" s="136"/>
      <c r="DE881" s="136"/>
      <c r="DF881" s="136"/>
      <c r="DG881" s="136"/>
      <c r="DH881" s="136"/>
      <c r="DI881" s="136"/>
      <c r="DJ881" s="136"/>
      <c r="DK881" s="136"/>
      <c r="DL881" s="136"/>
      <c r="DM881" s="136"/>
      <c r="DN881" s="136"/>
      <c r="DO881" s="136"/>
      <c r="DP881" s="136"/>
      <c r="DQ881" s="136"/>
      <c r="DR881" s="136"/>
      <c r="DS881" s="136"/>
      <c r="DT881" s="136"/>
      <c r="DU881" s="136"/>
      <c r="DV881" s="136"/>
      <c r="DW881" s="136"/>
      <c r="DX881" s="136"/>
    </row>
    <row r="882" spans="1:128" ht="12.75" customHeight="1">
      <c r="A882" s="136"/>
      <c r="B882" s="136"/>
      <c r="C882" s="136"/>
      <c r="D882" s="136"/>
      <c r="E882" s="136"/>
      <c r="F882" s="136"/>
      <c r="G882" s="136"/>
      <c r="H882" s="136"/>
      <c r="I882" s="136"/>
      <c r="J882" s="136"/>
      <c r="K882" s="136"/>
      <c r="L882" s="136"/>
      <c r="M882" s="136"/>
      <c r="N882" s="136"/>
      <c r="O882" s="136"/>
      <c r="P882" s="136"/>
      <c r="Q882" s="136"/>
      <c r="R882" s="136"/>
      <c r="S882" s="136"/>
      <c r="T882" s="136"/>
      <c r="U882" s="136"/>
      <c r="V882" s="136"/>
      <c r="W882" s="136"/>
      <c r="X882" s="136"/>
      <c r="Y882" s="136"/>
      <c r="Z882" s="136"/>
      <c r="AA882" s="136"/>
      <c r="AB882" s="136"/>
      <c r="AC882" s="136"/>
      <c r="AD882" s="136"/>
      <c r="AE882" s="136"/>
      <c r="AF882" s="136"/>
      <c r="AG882" s="136"/>
      <c r="AH882" s="136"/>
      <c r="AI882" s="136"/>
      <c r="AJ882" s="136"/>
      <c r="AK882" s="136"/>
      <c r="AL882" s="136"/>
      <c r="AM882" s="136"/>
      <c r="AN882" s="136"/>
      <c r="AO882" s="136"/>
      <c r="AP882" s="136"/>
      <c r="AQ882" s="136"/>
      <c r="AR882" s="211"/>
      <c r="AS882" s="136"/>
      <c r="AT882" s="136"/>
      <c r="AU882" s="136"/>
      <c r="AV882" s="136"/>
      <c r="AW882" s="136"/>
      <c r="AX882" s="136"/>
      <c r="AY882" s="136"/>
      <c r="AZ882" s="136"/>
      <c r="BA882" s="136"/>
      <c r="BB882" s="136"/>
      <c r="BC882" s="136"/>
      <c r="BD882" s="136"/>
      <c r="BE882" s="136"/>
      <c r="BF882" s="136"/>
      <c r="BG882" s="136"/>
      <c r="BH882" s="136"/>
      <c r="BI882" s="136"/>
      <c r="BJ882" s="136"/>
      <c r="BK882" s="136"/>
      <c r="BL882" s="136"/>
      <c r="BM882" s="136"/>
      <c r="BN882" s="136"/>
      <c r="BO882" s="136"/>
      <c r="BP882" s="136"/>
      <c r="BQ882" s="136"/>
      <c r="BR882" s="136"/>
      <c r="BS882" s="136"/>
      <c r="BT882" s="136"/>
      <c r="BU882" s="136"/>
      <c r="BV882" s="136"/>
      <c r="BW882" s="136"/>
      <c r="BX882" s="136"/>
      <c r="BY882" s="136"/>
      <c r="BZ882" s="136"/>
      <c r="CA882" s="136"/>
      <c r="CB882" s="136"/>
      <c r="CC882" s="136"/>
      <c r="CD882" s="136"/>
      <c r="CE882" s="136"/>
      <c r="CF882" s="211"/>
      <c r="CG882" s="136"/>
      <c r="CH882" s="136"/>
      <c r="CI882" s="136"/>
      <c r="CJ882" s="136"/>
      <c r="CK882" s="136"/>
      <c r="CL882" s="136"/>
      <c r="CM882" s="136"/>
      <c r="CN882" s="136"/>
      <c r="CO882" s="136"/>
      <c r="CP882" s="136"/>
      <c r="CQ882" s="136"/>
      <c r="CR882" s="136"/>
      <c r="CS882" s="136"/>
      <c r="CT882" s="136"/>
      <c r="CU882" s="136"/>
      <c r="CV882" s="136"/>
      <c r="CW882" s="136"/>
      <c r="CX882" s="136"/>
      <c r="CY882" s="136"/>
      <c r="CZ882" s="136"/>
      <c r="DA882" s="136"/>
      <c r="DB882" s="136"/>
      <c r="DC882" s="211"/>
      <c r="DD882" s="136"/>
      <c r="DE882" s="136"/>
      <c r="DF882" s="136"/>
      <c r="DG882" s="136"/>
      <c r="DH882" s="136"/>
      <c r="DI882" s="136"/>
      <c r="DJ882" s="136"/>
      <c r="DK882" s="136"/>
      <c r="DL882" s="136"/>
      <c r="DM882" s="136"/>
      <c r="DN882" s="136"/>
      <c r="DO882" s="136"/>
      <c r="DP882" s="136"/>
      <c r="DQ882" s="136"/>
      <c r="DR882" s="136"/>
      <c r="DS882" s="136"/>
      <c r="DT882" s="136"/>
      <c r="DU882" s="136"/>
      <c r="DV882" s="136"/>
      <c r="DW882" s="136"/>
      <c r="DX882" s="136"/>
    </row>
    <row r="883" spans="1:128" ht="12.75" customHeight="1">
      <c r="A883" s="136"/>
      <c r="B883" s="136"/>
      <c r="C883" s="136"/>
      <c r="D883" s="136"/>
      <c r="E883" s="136"/>
      <c r="F883" s="136"/>
      <c r="G883" s="136"/>
      <c r="H883" s="136"/>
      <c r="I883" s="136"/>
      <c r="J883" s="136"/>
      <c r="K883" s="136"/>
      <c r="L883" s="136"/>
      <c r="M883" s="136"/>
      <c r="N883" s="136"/>
      <c r="O883" s="136"/>
      <c r="P883" s="136"/>
      <c r="Q883" s="136"/>
      <c r="R883" s="136"/>
      <c r="S883" s="136"/>
      <c r="T883" s="136"/>
      <c r="U883" s="136"/>
      <c r="V883" s="136"/>
      <c r="W883" s="136"/>
      <c r="X883" s="136"/>
      <c r="Y883" s="136"/>
      <c r="Z883" s="136"/>
      <c r="AA883" s="136"/>
      <c r="AB883" s="136"/>
      <c r="AC883" s="136"/>
      <c r="AD883" s="136"/>
      <c r="AE883" s="136"/>
      <c r="AF883" s="136"/>
      <c r="AG883" s="136"/>
      <c r="AH883" s="136"/>
      <c r="AI883" s="136"/>
      <c r="AJ883" s="136"/>
      <c r="AK883" s="136"/>
      <c r="AL883" s="136"/>
      <c r="AM883" s="136"/>
      <c r="AN883" s="136"/>
      <c r="AO883" s="136"/>
      <c r="AP883" s="136"/>
      <c r="AQ883" s="136"/>
      <c r="AR883" s="211"/>
      <c r="AS883" s="136"/>
      <c r="AT883" s="136"/>
      <c r="AU883" s="136"/>
      <c r="AV883" s="136"/>
      <c r="AW883" s="136"/>
      <c r="AX883" s="136"/>
      <c r="AY883" s="136"/>
      <c r="AZ883" s="136"/>
      <c r="BA883" s="136"/>
      <c r="BB883" s="136"/>
      <c r="BC883" s="136"/>
      <c r="BD883" s="136"/>
      <c r="BE883" s="136"/>
      <c r="BF883" s="136"/>
      <c r="BG883" s="136"/>
      <c r="BH883" s="136"/>
      <c r="BI883" s="136"/>
      <c r="BJ883" s="136"/>
      <c r="BK883" s="136"/>
      <c r="BL883" s="136"/>
      <c r="BM883" s="136"/>
      <c r="BN883" s="136"/>
      <c r="BO883" s="136"/>
      <c r="BP883" s="136"/>
      <c r="BQ883" s="136"/>
      <c r="BR883" s="136"/>
      <c r="BS883" s="136"/>
      <c r="BT883" s="136"/>
      <c r="BU883" s="136"/>
      <c r="BV883" s="136"/>
      <c r="BW883" s="136"/>
      <c r="BX883" s="136"/>
      <c r="BY883" s="136"/>
      <c r="BZ883" s="136"/>
      <c r="CA883" s="136"/>
      <c r="CB883" s="136"/>
      <c r="CC883" s="136"/>
      <c r="CD883" s="136"/>
      <c r="CE883" s="136"/>
      <c r="CF883" s="211"/>
      <c r="CG883" s="136"/>
      <c r="CH883" s="136"/>
      <c r="CI883" s="136"/>
      <c r="CJ883" s="136"/>
      <c r="CK883" s="136"/>
      <c r="CL883" s="136"/>
      <c r="CM883" s="136"/>
      <c r="CN883" s="136"/>
      <c r="CO883" s="136"/>
      <c r="CP883" s="136"/>
      <c r="CQ883" s="136"/>
      <c r="CR883" s="136"/>
      <c r="CS883" s="136"/>
      <c r="CT883" s="136"/>
      <c r="CU883" s="136"/>
      <c r="CV883" s="136"/>
      <c r="CW883" s="136"/>
      <c r="CX883" s="136"/>
      <c r="CY883" s="136"/>
      <c r="CZ883" s="136"/>
      <c r="DA883" s="136"/>
      <c r="DB883" s="136"/>
      <c r="DC883" s="211"/>
      <c r="DD883" s="136"/>
      <c r="DE883" s="136"/>
      <c r="DF883" s="136"/>
      <c r="DG883" s="136"/>
      <c r="DH883" s="136"/>
      <c r="DI883" s="136"/>
      <c r="DJ883" s="136"/>
      <c r="DK883" s="136"/>
      <c r="DL883" s="136"/>
      <c r="DM883" s="136"/>
      <c r="DN883" s="136"/>
      <c r="DO883" s="136"/>
      <c r="DP883" s="136"/>
      <c r="DQ883" s="136"/>
      <c r="DR883" s="136"/>
      <c r="DS883" s="136"/>
      <c r="DT883" s="136"/>
      <c r="DU883" s="136"/>
      <c r="DV883" s="136"/>
      <c r="DW883" s="136"/>
      <c r="DX883" s="136"/>
    </row>
    <row r="884" spans="1:128" ht="12.75" customHeight="1">
      <c r="A884" s="136"/>
      <c r="B884" s="136"/>
      <c r="C884" s="136"/>
      <c r="D884" s="136"/>
      <c r="E884" s="136"/>
      <c r="F884" s="136"/>
      <c r="G884" s="136"/>
      <c r="H884" s="136"/>
      <c r="I884" s="136"/>
      <c r="J884" s="136"/>
      <c r="K884" s="136"/>
      <c r="L884" s="136"/>
      <c r="M884" s="136"/>
      <c r="N884" s="136"/>
      <c r="O884" s="136"/>
      <c r="P884" s="136"/>
      <c r="Q884" s="136"/>
      <c r="R884" s="136"/>
      <c r="S884" s="136"/>
      <c r="T884" s="136"/>
      <c r="U884" s="136"/>
      <c r="V884" s="136"/>
      <c r="W884" s="136"/>
      <c r="X884" s="136"/>
      <c r="Y884" s="136"/>
      <c r="Z884" s="136"/>
      <c r="AA884" s="136"/>
      <c r="AB884" s="136"/>
      <c r="AC884" s="136"/>
      <c r="AD884" s="136"/>
      <c r="AE884" s="136"/>
      <c r="AF884" s="136"/>
      <c r="AG884" s="136"/>
      <c r="AH884" s="136"/>
      <c r="AI884" s="136"/>
      <c r="AJ884" s="136"/>
      <c r="AK884" s="136"/>
      <c r="AL884" s="136"/>
      <c r="AM884" s="136"/>
      <c r="AN884" s="136"/>
      <c r="AO884" s="136"/>
      <c r="AP884" s="136"/>
      <c r="AQ884" s="136"/>
      <c r="AR884" s="211"/>
      <c r="AS884" s="136"/>
      <c r="AT884" s="136"/>
      <c r="AU884" s="136"/>
      <c r="AV884" s="136"/>
      <c r="AW884" s="136"/>
      <c r="AX884" s="136"/>
      <c r="AY884" s="136"/>
      <c r="AZ884" s="136"/>
      <c r="BA884" s="136"/>
      <c r="BB884" s="136"/>
      <c r="BC884" s="136"/>
      <c r="BD884" s="136"/>
      <c r="BE884" s="136"/>
      <c r="BF884" s="136"/>
      <c r="BG884" s="136"/>
      <c r="BH884" s="136"/>
      <c r="BI884" s="136"/>
      <c r="BJ884" s="136"/>
      <c r="BK884" s="136"/>
      <c r="BL884" s="136"/>
      <c r="BM884" s="136"/>
      <c r="BN884" s="136"/>
      <c r="BO884" s="136"/>
      <c r="BP884" s="136"/>
      <c r="BQ884" s="136"/>
      <c r="BR884" s="136"/>
      <c r="BS884" s="136"/>
      <c r="BT884" s="136"/>
      <c r="BU884" s="136"/>
      <c r="BV884" s="136"/>
      <c r="BW884" s="136"/>
      <c r="BX884" s="136"/>
      <c r="BY884" s="136"/>
      <c r="BZ884" s="136"/>
      <c r="CA884" s="136"/>
      <c r="CB884" s="136"/>
      <c r="CC884" s="136"/>
      <c r="CD884" s="136"/>
      <c r="CE884" s="136"/>
      <c r="CF884" s="211"/>
      <c r="CG884" s="136"/>
      <c r="CH884" s="136"/>
      <c r="CI884" s="136"/>
      <c r="CJ884" s="136"/>
      <c r="CK884" s="136"/>
      <c r="CL884" s="136"/>
      <c r="CM884" s="136"/>
      <c r="CN884" s="136"/>
      <c r="CO884" s="136"/>
      <c r="CP884" s="136"/>
      <c r="CQ884" s="136"/>
      <c r="CR884" s="136"/>
      <c r="CS884" s="136"/>
      <c r="CT884" s="136"/>
      <c r="CU884" s="136"/>
      <c r="CV884" s="136"/>
      <c r="CW884" s="136"/>
      <c r="CX884" s="136"/>
      <c r="CY884" s="136"/>
      <c r="CZ884" s="136"/>
      <c r="DA884" s="136"/>
      <c r="DB884" s="136"/>
      <c r="DC884" s="211"/>
      <c r="DD884" s="136"/>
      <c r="DE884" s="136"/>
      <c r="DF884" s="136"/>
      <c r="DG884" s="136"/>
      <c r="DH884" s="136"/>
      <c r="DI884" s="136"/>
      <c r="DJ884" s="136"/>
      <c r="DK884" s="136"/>
      <c r="DL884" s="136"/>
      <c r="DM884" s="136"/>
      <c r="DN884" s="136"/>
      <c r="DO884" s="136"/>
      <c r="DP884" s="136"/>
      <c r="DQ884" s="136"/>
      <c r="DR884" s="136"/>
      <c r="DS884" s="136"/>
      <c r="DT884" s="136"/>
      <c r="DU884" s="136"/>
      <c r="DV884" s="136"/>
      <c r="DW884" s="136"/>
      <c r="DX884" s="136"/>
    </row>
    <row r="885" spans="1:128" ht="12.75" customHeight="1">
      <c r="A885" s="136"/>
      <c r="B885" s="136"/>
      <c r="C885" s="136"/>
      <c r="D885" s="136"/>
      <c r="E885" s="136"/>
      <c r="F885" s="136"/>
      <c r="G885" s="136"/>
      <c r="H885" s="136"/>
      <c r="I885" s="136"/>
      <c r="J885" s="136"/>
      <c r="K885" s="136"/>
      <c r="L885" s="136"/>
      <c r="M885" s="136"/>
      <c r="N885" s="136"/>
      <c r="O885" s="136"/>
      <c r="P885" s="136"/>
      <c r="Q885" s="136"/>
      <c r="R885" s="136"/>
      <c r="S885" s="136"/>
      <c r="T885" s="136"/>
      <c r="U885" s="136"/>
      <c r="V885" s="136"/>
      <c r="W885" s="136"/>
      <c r="X885" s="136"/>
      <c r="Y885" s="136"/>
      <c r="Z885" s="136"/>
      <c r="AA885" s="136"/>
      <c r="AB885" s="136"/>
      <c r="AC885" s="136"/>
      <c r="AD885" s="136"/>
      <c r="AE885" s="136"/>
      <c r="AF885" s="136"/>
      <c r="AG885" s="136"/>
      <c r="AH885" s="136"/>
      <c r="AI885" s="136"/>
      <c r="AJ885" s="136"/>
      <c r="AK885" s="136"/>
      <c r="AL885" s="136"/>
      <c r="AM885" s="136"/>
      <c r="AN885" s="136"/>
      <c r="AO885" s="136"/>
      <c r="AP885" s="136"/>
      <c r="AQ885" s="136"/>
      <c r="AR885" s="211"/>
      <c r="AS885" s="136"/>
      <c r="AT885" s="136"/>
      <c r="AU885" s="136"/>
      <c r="AV885" s="136"/>
      <c r="AW885" s="136"/>
      <c r="AX885" s="136"/>
      <c r="AY885" s="136"/>
      <c r="AZ885" s="136"/>
      <c r="BA885" s="136"/>
      <c r="BB885" s="136"/>
      <c r="BC885" s="136"/>
      <c r="BD885" s="136"/>
      <c r="BE885" s="136"/>
      <c r="BF885" s="136"/>
      <c r="BG885" s="136"/>
      <c r="BH885" s="136"/>
      <c r="BI885" s="136"/>
      <c r="BJ885" s="136"/>
      <c r="BK885" s="136"/>
      <c r="BL885" s="136"/>
      <c r="BM885" s="136"/>
      <c r="BN885" s="136"/>
      <c r="BO885" s="136"/>
      <c r="BP885" s="136"/>
      <c r="BQ885" s="136"/>
      <c r="BR885" s="136"/>
      <c r="BS885" s="136"/>
      <c r="BT885" s="136"/>
      <c r="BU885" s="136"/>
      <c r="BV885" s="136"/>
      <c r="BW885" s="136"/>
      <c r="BX885" s="136"/>
      <c r="BY885" s="136"/>
      <c r="BZ885" s="136"/>
      <c r="CA885" s="136"/>
      <c r="CB885" s="136"/>
      <c r="CC885" s="136"/>
      <c r="CD885" s="136"/>
      <c r="CE885" s="136"/>
      <c r="CF885" s="211"/>
      <c r="CG885" s="136"/>
      <c r="CH885" s="136"/>
      <c r="CI885" s="136"/>
      <c r="CJ885" s="136"/>
      <c r="CK885" s="136"/>
      <c r="CL885" s="136"/>
      <c r="CM885" s="136"/>
      <c r="CN885" s="136"/>
      <c r="CO885" s="136"/>
      <c r="CP885" s="136"/>
      <c r="CQ885" s="136"/>
      <c r="CR885" s="136"/>
      <c r="CS885" s="136"/>
      <c r="CT885" s="136"/>
      <c r="CU885" s="136"/>
      <c r="CV885" s="136"/>
      <c r="CW885" s="136"/>
      <c r="CX885" s="136"/>
      <c r="CY885" s="136"/>
      <c r="CZ885" s="136"/>
      <c r="DA885" s="136"/>
      <c r="DB885" s="136"/>
      <c r="DC885" s="211"/>
      <c r="DD885" s="136"/>
      <c r="DE885" s="136"/>
      <c r="DF885" s="136"/>
      <c r="DG885" s="136"/>
      <c r="DH885" s="136"/>
      <c r="DI885" s="136"/>
      <c r="DJ885" s="136"/>
      <c r="DK885" s="136"/>
      <c r="DL885" s="136"/>
      <c r="DM885" s="136"/>
      <c r="DN885" s="136"/>
      <c r="DO885" s="136"/>
      <c r="DP885" s="136"/>
      <c r="DQ885" s="136"/>
      <c r="DR885" s="136"/>
      <c r="DS885" s="136"/>
      <c r="DT885" s="136"/>
      <c r="DU885" s="136"/>
      <c r="DV885" s="136"/>
      <c r="DW885" s="136"/>
      <c r="DX885" s="136"/>
    </row>
    <row r="886" spans="1:128" ht="12.75" customHeight="1">
      <c r="A886" s="136"/>
      <c r="B886" s="136"/>
      <c r="C886" s="136"/>
      <c r="D886" s="136"/>
      <c r="E886" s="136"/>
      <c r="F886" s="136"/>
      <c r="G886" s="136"/>
      <c r="H886" s="136"/>
      <c r="I886" s="136"/>
      <c r="J886" s="136"/>
      <c r="K886" s="136"/>
      <c r="L886" s="136"/>
      <c r="M886" s="136"/>
      <c r="N886" s="136"/>
      <c r="O886" s="136"/>
      <c r="P886" s="136"/>
      <c r="Q886" s="136"/>
      <c r="R886" s="136"/>
      <c r="S886" s="136"/>
      <c r="T886" s="136"/>
      <c r="U886" s="136"/>
      <c r="V886" s="136"/>
      <c r="W886" s="136"/>
      <c r="X886" s="136"/>
      <c r="Y886" s="136"/>
      <c r="Z886" s="136"/>
      <c r="AA886" s="136"/>
      <c r="AB886" s="136"/>
      <c r="AC886" s="136"/>
      <c r="AD886" s="136"/>
      <c r="AE886" s="136"/>
      <c r="AF886" s="136"/>
      <c r="AG886" s="136"/>
      <c r="AH886" s="136"/>
      <c r="AI886" s="136"/>
      <c r="AJ886" s="136"/>
      <c r="AK886" s="136"/>
      <c r="AL886" s="136"/>
      <c r="AM886" s="136"/>
      <c r="AN886" s="136"/>
      <c r="AO886" s="136"/>
      <c r="AP886" s="136"/>
      <c r="AQ886" s="136"/>
      <c r="AR886" s="211"/>
      <c r="AS886" s="136"/>
      <c r="AT886" s="136"/>
      <c r="AU886" s="136"/>
      <c r="AV886" s="136"/>
      <c r="AW886" s="136"/>
      <c r="AX886" s="136"/>
      <c r="AY886" s="136"/>
      <c r="AZ886" s="136"/>
      <c r="BA886" s="136"/>
      <c r="BB886" s="136"/>
      <c r="BC886" s="136"/>
      <c r="BD886" s="136"/>
      <c r="BE886" s="136"/>
      <c r="BF886" s="136"/>
      <c r="BG886" s="136"/>
      <c r="BH886" s="136"/>
      <c r="BI886" s="136"/>
      <c r="BJ886" s="136"/>
      <c r="BK886" s="136"/>
      <c r="BL886" s="136"/>
      <c r="BM886" s="136"/>
      <c r="BN886" s="136"/>
      <c r="BO886" s="136"/>
      <c r="BP886" s="136"/>
      <c r="BQ886" s="136"/>
      <c r="BR886" s="136"/>
      <c r="BS886" s="136"/>
      <c r="BT886" s="136"/>
      <c r="BU886" s="136"/>
      <c r="BV886" s="136"/>
      <c r="BW886" s="136"/>
      <c r="BX886" s="136"/>
      <c r="BY886" s="136"/>
      <c r="BZ886" s="136"/>
      <c r="CA886" s="136"/>
      <c r="CB886" s="136"/>
      <c r="CC886" s="136"/>
      <c r="CD886" s="136"/>
      <c r="CE886" s="136"/>
      <c r="CF886" s="211"/>
      <c r="CG886" s="136"/>
      <c r="CH886" s="136"/>
      <c r="CI886" s="136"/>
      <c r="CJ886" s="136"/>
      <c r="CK886" s="136"/>
      <c r="CL886" s="136"/>
      <c r="CM886" s="136"/>
      <c r="CN886" s="136"/>
      <c r="CO886" s="136"/>
      <c r="CP886" s="136"/>
      <c r="CQ886" s="136"/>
      <c r="CR886" s="136"/>
      <c r="CS886" s="136"/>
      <c r="CT886" s="136"/>
      <c r="CU886" s="136"/>
      <c r="CV886" s="136"/>
      <c r="CW886" s="136"/>
      <c r="CX886" s="136"/>
      <c r="CY886" s="136"/>
      <c r="CZ886" s="136"/>
      <c r="DA886" s="136"/>
      <c r="DB886" s="136"/>
      <c r="DC886" s="211"/>
      <c r="DD886" s="136"/>
      <c r="DE886" s="136"/>
      <c r="DF886" s="136"/>
      <c r="DG886" s="136"/>
      <c r="DH886" s="136"/>
      <c r="DI886" s="136"/>
      <c r="DJ886" s="136"/>
      <c r="DK886" s="136"/>
      <c r="DL886" s="136"/>
      <c r="DM886" s="136"/>
      <c r="DN886" s="136"/>
      <c r="DO886" s="136"/>
      <c r="DP886" s="136"/>
      <c r="DQ886" s="136"/>
      <c r="DR886" s="136"/>
      <c r="DS886" s="136"/>
      <c r="DT886" s="136"/>
      <c r="DU886" s="136"/>
      <c r="DV886" s="136"/>
      <c r="DW886" s="136"/>
      <c r="DX886" s="136"/>
    </row>
    <row r="887" spans="1:128" ht="12.75" customHeight="1">
      <c r="A887" s="136"/>
      <c r="B887" s="136"/>
      <c r="C887" s="136"/>
      <c r="D887" s="136"/>
      <c r="E887" s="136"/>
      <c r="F887" s="136"/>
      <c r="G887" s="136"/>
      <c r="H887" s="136"/>
      <c r="I887" s="136"/>
      <c r="J887" s="136"/>
      <c r="K887" s="136"/>
      <c r="L887" s="136"/>
      <c r="M887" s="136"/>
      <c r="N887" s="136"/>
      <c r="O887" s="136"/>
      <c r="P887" s="136"/>
      <c r="Q887" s="136"/>
      <c r="R887" s="136"/>
      <c r="S887" s="136"/>
      <c r="T887" s="136"/>
      <c r="U887" s="136"/>
      <c r="V887" s="136"/>
      <c r="W887" s="136"/>
      <c r="X887" s="136"/>
      <c r="Y887" s="136"/>
      <c r="Z887" s="136"/>
      <c r="AA887" s="136"/>
      <c r="AB887" s="136"/>
      <c r="AC887" s="136"/>
      <c r="AD887" s="136"/>
      <c r="AE887" s="136"/>
      <c r="AF887" s="136"/>
      <c r="AG887" s="136"/>
      <c r="AH887" s="136"/>
      <c r="AI887" s="136"/>
      <c r="AJ887" s="136"/>
      <c r="AK887" s="136"/>
      <c r="AL887" s="136"/>
      <c r="AM887" s="136"/>
      <c r="AN887" s="136"/>
      <c r="AO887" s="136"/>
      <c r="AP887" s="136"/>
      <c r="AQ887" s="136"/>
      <c r="AR887" s="211"/>
      <c r="AS887" s="136"/>
      <c r="AT887" s="136"/>
      <c r="AU887" s="136"/>
      <c r="AV887" s="136"/>
      <c r="AW887" s="136"/>
      <c r="AX887" s="136"/>
      <c r="AY887" s="136"/>
      <c r="AZ887" s="136"/>
      <c r="BA887" s="136"/>
      <c r="BB887" s="136"/>
      <c r="BC887" s="136"/>
      <c r="BD887" s="136"/>
      <c r="BE887" s="136"/>
      <c r="BF887" s="136"/>
      <c r="BG887" s="136"/>
      <c r="BH887" s="136"/>
      <c r="BI887" s="136"/>
      <c r="BJ887" s="136"/>
      <c r="BK887" s="136"/>
      <c r="BL887" s="136"/>
      <c r="BM887" s="136"/>
      <c r="BN887" s="136"/>
      <c r="BO887" s="136"/>
      <c r="BP887" s="136"/>
      <c r="BQ887" s="136"/>
      <c r="BR887" s="136"/>
      <c r="BS887" s="136"/>
      <c r="BT887" s="136"/>
      <c r="BU887" s="136"/>
      <c r="BV887" s="136"/>
      <c r="BW887" s="136"/>
      <c r="BX887" s="136"/>
      <c r="BY887" s="136"/>
      <c r="BZ887" s="136"/>
      <c r="CA887" s="136"/>
      <c r="CB887" s="136"/>
      <c r="CC887" s="136"/>
      <c r="CD887" s="136"/>
      <c r="CE887" s="136"/>
      <c r="CF887" s="211"/>
      <c r="CG887" s="136"/>
      <c r="CH887" s="136"/>
      <c r="CI887" s="136"/>
      <c r="CJ887" s="136"/>
      <c r="CK887" s="136"/>
      <c r="CL887" s="136"/>
      <c r="CM887" s="136"/>
      <c r="CN887" s="136"/>
      <c r="CO887" s="136"/>
      <c r="CP887" s="136"/>
      <c r="CQ887" s="136"/>
      <c r="CR887" s="136"/>
      <c r="CS887" s="136"/>
      <c r="CT887" s="136"/>
      <c r="CU887" s="136"/>
      <c r="CV887" s="136"/>
      <c r="CW887" s="136"/>
      <c r="CX887" s="136"/>
      <c r="CY887" s="136"/>
      <c r="CZ887" s="136"/>
      <c r="DA887" s="136"/>
      <c r="DB887" s="136"/>
      <c r="DC887" s="211"/>
      <c r="DD887" s="136"/>
      <c r="DE887" s="136"/>
      <c r="DF887" s="136"/>
      <c r="DG887" s="136"/>
      <c r="DH887" s="136"/>
      <c r="DI887" s="136"/>
      <c r="DJ887" s="136"/>
      <c r="DK887" s="136"/>
      <c r="DL887" s="136"/>
      <c r="DM887" s="136"/>
      <c r="DN887" s="136"/>
      <c r="DO887" s="136"/>
      <c r="DP887" s="136"/>
      <c r="DQ887" s="136"/>
      <c r="DR887" s="136"/>
      <c r="DS887" s="136"/>
      <c r="DT887" s="136"/>
      <c r="DU887" s="136"/>
      <c r="DV887" s="136"/>
      <c r="DW887" s="136"/>
      <c r="DX887" s="136"/>
    </row>
    <row r="888" spans="1:128" ht="12.75" customHeight="1">
      <c r="A888" s="136"/>
      <c r="B888" s="136"/>
      <c r="C888" s="136"/>
      <c r="D888" s="136"/>
      <c r="E888" s="136"/>
      <c r="F888" s="136"/>
      <c r="G888" s="136"/>
      <c r="H888" s="136"/>
      <c r="I888" s="136"/>
      <c r="J888" s="136"/>
      <c r="K888" s="136"/>
      <c r="L888" s="136"/>
      <c r="M888" s="136"/>
      <c r="N888" s="136"/>
      <c r="O888" s="136"/>
      <c r="P888" s="136"/>
      <c r="Q888" s="136"/>
      <c r="R888" s="136"/>
      <c r="S888" s="136"/>
      <c r="T888" s="136"/>
      <c r="U888" s="136"/>
      <c r="V888" s="136"/>
      <c r="W888" s="136"/>
      <c r="X888" s="136"/>
      <c r="Y888" s="136"/>
      <c r="Z888" s="136"/>
      <c r="AA888" s="136"/>
      <c r="AB888" s="136"/>
      <c r="AC888" s="136"/>
      <c r="AD888" s="136"/>
      <c r="AE888" s="136"/>
      <c r="AF888" s="136"/>
      <c r="AG888" s="136"/>
      <c r="AH888" s="136"/>
      <c r="AI888" s="136"/>
      <c r="AJ888" s="136"/>
      <c r="AK888" s="136"/>
      <c r="AL888" s="136"/>
      <c r="AM888" s="136"/>
      <c r="AN888" s="136"/>
      <c r="AO888" s="136"/>
      <c r="AP888" s="136"/>
      <c r="AQ888" s="136"/>
      <c r="AR888" s="211"/>
      <c r="AS888" s="136"/>
      <c r="AT888" s="136"/>
      <c r="AU888" s="136"/>
      <c r="AV888" s="136"/>
      <c r="AW888" s="136"/>
      <c r="AX888" s="136"/>
      <c r="AY888" s="136"/>
      <c r="AZ888" s="136"/>
      <c r="BA888" s="136"/>
      <c r="BB888" s="136"/>
      <c r="BC888" s="136"/>
      <c r="BD888" s="136"/>
      <c r="BE888" s="136"/>
      <c r="BF888" s="136"/>
      <c r="BG888" s="136"/>
      <c r="BH888" s="136"/>
      <c r="BI888" s="136"/>
      <c r="BJ888" s="136"/>
      <c r="BK888" s="136"/>
      <c r="BL888" s="136"/>
      <c r="BM888" s="136"/>
      <c r="BN888" s="136"/>
      <c r="BO888" s="136"/>
      <c r="BP888" s="136"/>
      <c r="BQ888" s="136"/>
      <c r="BR888" s="136"/>
      <c r="BS888" s="136"/>
      <c r="BT888" s="136"/>
      <c r="BU888" s="136"/>
      <c r="BV888" s="136"/>
      <c r="BW888" s="136"/>
      <c r="BX888" s="136"/>
      <c r="BY888" s="136"/>
      <c r="BZ888" s="136"/>
      <c r="CA888" s="136"/>
      <c r="CB888" s="136"/>
      <c r="CC888" s="136"/>
      <c r="CD888" s="136"/>
      <c r="CE888" s="136"/>
      <c r="CF888" s="211"/>
      <c r="CG888" s="136"/>
      <c r="CH888" s="136"/>
      <c r="CI888" s="136"/>
      <c r="CJ888" s="136"/>
      <c r="CK888" s="136"/>
      <c r="CL888" s="136"/>
      <c r="CM888" s="136"/>
      <c r="CN888" s="136"/>
      <c r="CO888" s="136"/>
      <c r="CP888" s="136"/>
      <c r="CQ888" s="136"/>
      <c r="CR888" s="136"/>
      <c r="CS888" s="136"/>
      <c r="CT888" s="136"/>
      <c r="CU888" s="136"/>
      <c r="CV888" s="136"/>
      <c r="CW888" s="136"/>
      <c r="CX888" s="136"/>
      <c r="CY888" s="136"/>
      <c r="CZ888" s="136"/>
      <c r="DA888" s="136"/>
      <c r="DB888" s="136"/>
      <c r="DC888" s="211"/>
      <c r="DD888" s="136"/>
      <c r="DE888" s="136"/>
      <c r="DF888" s="136"/>
      <c r="DG888" s="136"/>
      <c r="DH888" s="136"/>
      <c r="DI888" s="136"/>
      <c r="DJ888" s="136"/>
      <c r="DK888" s="136"/>
      <c r="DL888" s="136"/>
      <c r="DM888" s="136"/>
      <c r="DN888" s="136"/>
      <c r="DO888" s="136"/>
      <c r="DP888" s="136"/>
      <c r="DQ888" s="136"/>
      <c r="DR888" s="136"/>
      <c r="DS888" s="136"/>
      <c r="DT888" s="136"/>
      <c r="DU888" s="136"/>
      <c r="DV888" s="136"/>
      <c r="DW888" s="136"/>
      <c r="DX888" s="136"/>
    </row>
    <row r="889" spans="1:128" ht="12.75" customHeight="1">
      <c r="A889" s="136"/>
      <c r="B889" s="136"/>
      <c r="C889" s="136"/>
      <c r="D889" s="136"/>
      <c r="E889" s="136"/>
      <c r="F889" s="136"/>
      <c r="G889" s="136"/>
      <c r="H889" s="136"/>
      <c r="I889" s="136"/>
      <c r="J889" s="136"/>
      <c r="K889" s="136"/>
      <c r="L889" s="136"/>
      <c r="M889" s="136"/>
      <c r="N889" s="136"/>
      <c r="O889" s="136"/>
      <c r="P889" s="136"/>
      <c r="Q889" s="136"/>
      <c r="R889" s="136"/>
      <c r="S889" s="136"/>
      <c r="T889" s="136"/>
      <c r="U889" s="136"/>
      <c r="V889" s="136"/>
      <c r="W889" s="136"/>
      <c r="X889" s="136"/>
      <c r="Y889" s="136"/>
      <c r="Z889" s="136"/>
      <c r="AA889" s="136"/>
      <c r="AB889" s="136"/>
      <c r="AC889" s="136"/>
      <c r="AD889" s="136"/>
      <c r="AE889" s="136"/>
      <c r="AF889" s="136"/>
      <c r="AG889" s="136"/>
      <c r="AH889" s="136"/>
      <c r="AI889" s="136"/>
      <c r="AJ889" s="136"/>
      <c r="AK889" s="136"/>
      <c r="AL889" s="136"/>
      <c r="AM889" s="136"/>
      <c r="AN889" s="136"/>
      <c r="AO889" s="136"/>
      <c r="AP889" s="136"/>
      <c r="AQ889" s="136"/>
      <c r="AR889" s="211"/>
      <c r="AS889" s="136"/>
      <c r="AT889" s="136"/>
      <c r="AU889" s="136"/>
      <c r="AV889" s="136"/>
      <c r="AW889" s="136"/>
      <c r="AX889" s="136"/>
      <c r="AY889" s="136"/>
      <c r="AZ889" s="136"/>
      <c r="BA889" s="136"/>
      <c r="BB889" s="136"/>
      <c r="BC889" s="136"/>
      <c r="BD889" s="136"/>
      <c r="BE889" s="136"/>
      <c r="BF889" s="136"/>
      <c r="BG889" s="136"/>
      <c r="BH889" s="136"/>
      <c r="BI889" s="136"/>
      <c r="BJ889" s="136"/>
      <c r="BK889" s="136"/>
      <c r="BL889" s="136"/>
      <c r="BM889" s="136"/>
      <c r="BN889" s="136"/>
      <c r="BO889" s="136"/>
      <c r="BP889" s="136"/>
      <c r="BQ889" s="136"/>
      <c r="BR889" s="136"/>
      <c r="BS889" s="136"/>
      <c r="BT889" s="136"/>
      <c r="BU889" s="136"/>
      <c r="BV889" s="136"/>
      <c r="BW889" s="136"/>
      <c r="BX889" s="136"/>
      <c r="BY889" s="136"/>
      <c r="BZ889" s="136"/>
      <c r="CA889" s="136"/>
      <c r="CB889" s="136"/>
      <c r="CC889" s="136"/>
      <c r="CD889" s="136"/>
      <c r="CE889" s="136"/>
      <c r="CF889" s="211"/>
      <c r="CG889" s="136"/>
      <c r="CH889" s="136"/>
      <c r="CI889" s="136"/>
      <c r="CJ889" s="136"/>
      <c r="CK889" s="136"/>
      <c r="CL889" s="136"/>
      <c r="CM889" s="136"/>
      <c r="CN889" s="136"/>
      <c r="CO889" s="136"/>
      <c r="CP889" s="136"/>
      <c r="CQ889" s="136"/>
      <c r="CR889" s="136"/>
      <c r="CS889" s="136"/>
      <c r="CT889" s="136"/>
      <c r="CU889" s="136"/>
      <c r="CV889" s="136"/>
      <c r="CW889" s="136"/>
      <c r="CX889" s="136"/>
      <c r="CY889" s="136"/>
      <c r="CZ889" s="136"/>
      <c r="DA889" s="136"/>
      <c r="DB889" s="136"/>
      <c r="DC889" s="211"/>
      <c r="DD889" s="136"/>
      <c r="DE889" s="136"/>
      <c r="DF889" s="136"/>
      <c r="DG889" s="136"/>
      <c r="DH889" s="136"/>
      <c r="DI889" s="136"/>
      <c r="DJ889" s="136"/>
      <c r="DK889" s="136"/>
      <c r="DL889" s="136"/>
      <c r="DM889" s="136"/>
      <c r="DN889" s="136"/>
      <c r="DO889" s="136"/>
      <c r="DP889" s="136"/>
      <c r="DQ889" s="136"/>
      <c r="DR889" s="136"/>
      <c r="DS889" s="136"/>
      <c r="DT889" s="136"/>
      <c r="DU889" s="136"/>
      <c r="DV889" s="136"/>
      <c r="DW889" s="136"/>
      <c r="DX889" s="136"/>
    </row>
    <row r="890" spans="1:128" ht="12.75" customHeight="1">
      <c r="A890" s="136"/>
      <c r="B890" s="136"/>
      <c r="C890" s="136"/>
      <c r="D890" s="136"/>
      <c r="E890" s="136"/>
      <c r="F890" s="136"/>
      <c r="G890" s="136"/>
      <c r="H890" s="136"/>
      <c r="I890" s="136"/>
      <c r="J890" s="136"/>
      <c r="K890" s="136"/>
      <c r="L890" s="136"/>
      <c r="M890" s="136"/>
      <c r="N890" s="136"/>
      <c r="O890" s="136"/>
      <c r="P890" s="136"/>
      <c r="Q890" s="136"/>
      <c r="R890" s="136"/>
      <c r="S890" s="136"/>
      <c r="T890" s="136"/>
      <c r="U890" s="136"/>
      <c r="V890" s="136"/>
      <c r="W890" s="136"/>
      <c r="X890" s="136"/>
      <c r="Y890" s="136"/>
      <c r="Z890" s="136"/>
      <c r="AA890" s="136"/>
      <c r="AB890" s="136"/>
      <c r="AC890" s="136"/>
      <c r="AD890" s="136"/>
      <c r="AE890" s="136"/>
      <c r="AF890" s="136"/>
      <c r="AG890" s="136"/>
      <c r="AH890" s="136"/>
      <c r="AI890" s="136"/>
      <c r="AJ890" s="136"/>
      <c r="AK890" s="136"/>
      <c r="AL890" s="136"/>
      <c r="AM890" s="136"/>
      <c r="AN890" s="136"/>
      <c r="AO890" s="136"/>
      <c r="AP890" s="136"/>
      <c r="AQ890" s="136"/>
      <c r="AR890" s="211"/>
      <c r="AS890" s="136"/>
      <c r="AT890" s="136"/>
      <c r="AU890" s="136"/>
      <c r="AV890" s="136"/>
      <c r="AW890" s="136"/>
      <c r="AX890" s="136"/>
      <c r="AY890" s="136"/>
      <c r="AZ890" s="136"/>
      <c r="BA890" s="136"/>
      <c r="BB890" s="136"/>
      <c r="BC890" s="136"/>
      <c r="BD890" s="136"/>
      <c r="BE890" s="136"/>
      <c r="BF890" s="136"/>
      <c r="BG890" s="136"/>
      <c r="BH890" s="136"/>
      <c r="BI890" s="136"/>
      <c r="BJ890" s="136"/>
      <c r="BK890" s="136"/>
      <c r="BL890" s="136"/>
      <c r="BM890" s="136"/>
      <c r="BN890" s="136"/>
      <c r="BO890" s="136"/>
      <c r="BP890" s="136"/>
      <c r="BQ890" s="136"/>
      <c r="BR890" s="136"/>
      <c r="BS890" s="136"/>
      <c r="BT890" s="136"/>
      <c r="BU890" s="136"/>
      <c r="BV890" s="136"/>
      <c r="BW890" s="136"/>
      <c r="BX890" s="136"/>
      <c r="BY890" s="136"/>
      <c r="BZ890" s="136"/>
      <c r="CA890" s="136"/>
      <c r="CB890" s="136"/>
      <c r="CC890" s="136"/>
      <c r="CD890" s="136"/>
      <c r="CE890" s="136"/>
      <c r="CF890" s="211"/>
      <c r="CG890" s="136"/>
      <c r="CH890" s="136"/>
      <c r="CI890" s="136"/>
      <c r="CJ890" s="136"/>
      <c r="CK890" s="136"/>
      <c r="CL890" s="136"/>
      <c r="CM890" s="136"/>
      <c r="CN890" s="136"/>
      <c r="CO890" s="136"/>
      <c r="CP890" s="136"/>
      <c r="CQ890" s="136"/>
      <c r="CR890" s="136"/>
      <c r="CS890" s="136"/>
      <c r="CT890" s="136"/>
      <c r="CU890" s="136"/>
      <c r="CV890" s="136"/>
      <c r="CW890" s="136"/>
      <c r="CX890" s="136"/>
      <c r="CY890" s="136"/>
      <c r="CZ890" s="136"/>
      <c r="DA890" s="136"/>
      <c r="DB890" s="136"/>
      <c r="DC890" s="211"/>
      <c r="DD890" s="136"/>
      <c r="DE890" s="136"/>
      <c r="DF890" s="136"/>
      <c r="DG890" s="136"/>
      <c r="DH890" s="136"/>
      <c r="DI890" s="136"/>
      <c r="DJ890" s="136"/>
      <c r="DK890" s="136"/>
      <c r="DL890" s="136"/>
      <c r="DM890" s="136"/>
      <c r="DN890" s="136"/>
      <c r="DO890" s="136"/>
      <c r="DP890" s="136"/>
      <c r="DQ890" s="136"/>
      <c r="DR890" s="136"/>
      <c r="DS890" s="136"/>
      <c r="DT890" s="136"/>
      <c r="DU890" s="136"/>
      <c r="DV890" s="136"/>
      <c r="DW890" s="136"/>
      <c r="DX890" s="136"/>
    </row>
    <row r="891" spans="1:128" ht="12.75" customHeight="1">
      <c r="A891" s="136"/>
      <c r="B891" s="136"/>
      <c r="C891" s="136"/>
      <c r="D891" s="136"/>
      <c r="E891" s="136"/>
      <c r="F891" s="136"/>
      <c r="G891" s="136"/>
      <c r="H891" s="136"/>
      <c r="I891" s="136"/>
      <c r="J891" s="136"/>
      <c r="K891" s="136"/>
      <c r="L891" s="136"/>
      <c r="M891" s="136"/>
      <c r="N891" s="136"/>
      <c r="O891" s="136"/>
      <c r="P891" s="136"/>
      <c r="Q891" s="136"/>
      <c r="R891" s="136"/>
      <c r="S891" s="136"/>
      <c r="T891" s="136"/>
      <c r="U891" s="136"/>
      <c r="V891" s="136"/>
      <c r="W891" s="136"/>
      <c r="X891" s="136"/>
      <c r="Y891" s="136"/>
      <c r="Z891" s="136"/>
      <c r="AA891" s="136"/>
      <c r="AB891" s="136"/>
      <c r="AC891" s="136"/>
      <c r="AD891" s="136"/>
      <c r="AE891" s="136"/>
      <c r="AF891" s="136"/>
      <c r="AG891" s="136"/>
      <c r="AH891" s="136"/>
      <c r="AI891" s="136"/>
      <c r="AJ891" s="136"/>
      <c r="AK891" s="136"/>
      <c r="AL891" s="136"/>
      <c r="AM891" s="136"/>
      <c r="AN891" s="136"/>
      <c r="AO891" s="136"/>
      <c r="AP891" s="136"/>
      <c r="AQ891" s="136"/>
      <c r="AR891" s="211"/>
      <c r="AS891" s="136"/>
      <c r="AT891" s="136"/>
      <c r="AU891" s="136"/>
      <c r="AV891" s="136"/>
      <c r="AW891" s="136"/>
      <c r="AX891" s="136"/>
      <c r="AY891" s="136"/>
      <c r="AZ891" s="136"/>
      <c r="BA891" s="136"/>
      <c r="BB891" s="136"/>
      <c r="BC891" s="136"/>
      <c r="BD891" s="136"/>
      <c r="BE891" s="136"/>
      <c r="BF891" s="136"/>
      <c r="BG891" s="136"/>
      <c r="BH891" s="136"/>
      <c r="BI891" s="136"/>
      <c r="BJ891" s="136"/>
      <c r="BK891" s="136"/>
      <c r="BL891" s="136"/>
      <c r="BM891" s="136"/>
      <c r="BN891" s="136"/>
      <c r="BO891" s="136"/>
      <c r="BP891" s="136"/>
      <c r="BQ891" s="136"/>
      <c r="BR891" s="136"/>
      <c r="BS891" s="136"/>
      <c r="BT891" s="136"/>
      <c r="BU891" s="136"/>
      <c r="BV891" s="136"/>
      <c r="BW891" s="136"/>
      <c r="BX891" s="136"/>
      <c r="BY891" s="136"/>
      <c r="BZ891" s="136"/>
      <c r="CA891" s="136"/>
      <c r="CB891" s="136"/>
      <c r="CC891" s="136"/>
      <c r="CD891" s="136"/>
      <c r="CE891" s="136"/>
      <c r="CF891" s="211"/>
      <c r="CG891" s="136"/>
      <c r="CH891" s="136"/>
      <c r="CI891" s="136"/>
      <c r="CJ891" s="136"/>
      <c r="CK891" s="136"/>
      <c r="CL891" s="136"/>
      <c r="CM891" s="136"/>
      <c r="CN891" s="136"/>
      <c r="CO891" s="136"/>
      <c r="CP891" s="136"/>
      <c r="CQ891" s="136"/>
      <c r="CR891" s="136"/>
      <c r="CS891" s="136"/>
      <c r="CT891" s="136"/>
      <c r="CU891" s="136"/>
      <c r="CV891" s="136"/>
      <c r="CW891" s="136"/>
      <c r="CX891" s="136"/>
      <c r="CY891" s="136"/>
      <c r="CZ891" s="136"/>
      <c r="DA891" s="136"/>
      <c r="DB891" s="136"/>
      <c r="DC891" s="211"/>
      <c r="DD891" s="136"/>
      <c r="DE891" s="136"/>
      <c r="DF891" s="136"/>
      <c r="DG891" s="136"/>
      <c r="DH891" s="136"/>
      <c r="DI891" s="136"/>
      <c r="DJ891" s="136"/>
      <c r="DK891" s="136"/>
      <c r="DL891" s="136"/>
      <c r="DM891" s="136"/>
      <c r="DN891" s="136"/>
      <c r="DO891" s="136"/>
      <c r="DP891" s="136"/>
      <c r="DQ891" s="136"/>
      <c r="DR891" s="136"/>
      <c r="DS891" s="136"/>
      <c r="DT891" s="136"/>
      <c r="DU891" s="136"/>
      <c r="DV891" s="136"/>
      <c r="DW891" s="136"/>
      <c r="DX891" s="136"/>
    </row>
    <row r="892" spans="1:128" ht="12.75" customHeight="1">
      <c r="A892" s="136"/>
      <c r="B892" s="136"/>
      <c r="C892" s="136"/>
      <c r="D892" s="136"/>
      <c r="E892" s="136"/>
      <c r="F892" s="136"/>
      <c r="G892" s="136"/>
      <c r="H892" s="136"/>
      <c r="I892" s="136"/>
      <c r="J892" s="136"/>
      <c r="K892" s="136"/>
      <c r="L892" s="136"/>
      <c r="M892" s="136"/>
      <c r="N892" s="136"/>
      <c r="O892" s="136"/>
      <c r="P892" s="136"/>
      <c r="Q892" s="136"/>
      <c r="R892" s="136"/>
      <c r="S892" s="136"/>
      <c r="T892" s="136"/>
      <c r="U892" s="136"/>
      <c r="V892" s="136"/>
      <c r="W892" s="136"/>
      <c r="X892" s="136"/>
      <c r="Y892" s="136"/>
      <c r="Z892" s="136"/>
      <c r="AA892" s="136"/>
      <c r="AB892" s="136"/>
      <c r="AC892" s="136"/>
      <c r="AD892" s="136"/>
      <c r="AE892" s="136"/>
      <c r="AF892" s="136"/>
      <c r="AG892" s="136"/>
      <c r="AH892" s="136"/>
      <c r="AI892" s="136"/>
      <c r="AJ892" s="136"/>
      <c r="AK892" s="136"/>
      <c r="AL892" s="136"/>
      <c r="AM892" s="136"/>
      <c r="AN892" s="136"/>
      <c r="AO892" s="136"/>
      <c r="AP892" s="136"/>
      <c r="AQ892" s="136"/>
      <c r="AR892" s="211"/>
      <c r="AS892" s="136"/>
      <c r="AT892" s="136"/>
      <c r="AU892" s="136"/>
      <c r="AV892" s="136"/>
      <c r="AW892" s="136"/>
      <c r="AX892" s="136"/>
      <c r="AY892" s="136"/>
      <c r="AZ892" s="136"/>
      <c r="BA892" s="136"/>
      <c r="BB892" s="136"/>
      <c r="BC892" s="136"/>
      <c r="BD892" s="136"/>
      <c r="BE892" s="136"/>
      <c r="BF892" s="136"/>
      <c r="BG892" s="136"/>
      <c r="BH892" s="136"/>
      <c r="BI892" s="136"/>
      <c r="BJ892" s="136"/>
      <c r="BK892" s="136"/>
      <c r="BL892" s="136"/>
      <c r="BM892" s="136"/>
      <c r="BN892" s="136"/>
      <c r="BO892" s="136"/>
      <c r="BP892" s="136"/>
      <c r="BQ892" s="136"/>
      <c r="BR892" s="136"/>
      <c r="BS892" s="136"/>
      <c r="BT892" s="136"/>
      <c r="BU892" s="136"/>
      <c r="BV892" s="136"/>
      <c r="BW892" s="136"/>
      <c r="BX892" s="136"/>
      <c r="BY892" s="136"/>
      <c r="BZ892" s="136"/>
      <c r="CA892" s="136"/>
      <c r="CB892" s="136"/>
      <c r="CC892" s="136"/>
      <c r="CD892" s="136"/>
      <c r="CE892" s="136"/>
      <c r="CF892" s="211"/>
      <c r="CG892" s="136"/>
      <c r="CH892" s="136"/>
      <c r="CI892" s="136"/>
      <c r="CJ892" s="136"/>
      <c r="CK892" s="136"/>
      <c r="CL892" s="136"/>
      <c r="CM892" s="136"/>
      <c r="CN892" s="136"/>
      <c r="CO892" s="136"/>
      <c r="CP892" s="136"/>
      <c r="CQ892" s="136"/>
      <c r="CR892" s="136"/>
      <c r="CS892" s="136"/>
      <c r="CT892" s="136"/>
      <c r="CU892" s="136"/>
      <c r="CV892" s="136"/>
      <c r="CW892" s="136"/>
      <c r="CX892" s="136"/>
      <c r="CY892" s="136"/>
      <c r="CZ892" s="136"/>
      <c r="DA892" s="136"/>
      <c r="DB892" s="136"/>
      <c r="DC892" s="211"/>
      <c r="DD892" s="136"/>
      <c r="DE892" s="136"/>
      <c r="DF892" s="136"/>
      <c r="DG892" s="136"/>
      <c r="DH892" s="136"/>
      <c r="DI892" s="136"/>
      <c r="DJ892" s="136"/>
      <c r="DK892" s="136"/>
      <c r="DL892" s="136"/>
      <c r="DM892" s="136"/>
      <c r="DN892" s="136"/>
      <c r="DO892" s="136"/>
      <c r="DP892" s="136"/>
      <c r="DQ892" s="136"/>
      <c r="DR892" s="136"/>
      <c r="DS892" s="136"/>
      <c r="DT892" s="136"/>
      <c r="DU892" s="136"/>
      <c r="DV892" s="136"/>
      <c r="DW892" s="136"/>
      <c r="DX892" s="136"/>
    </row>
    <row r="893" spans="1:128" ht="12.75" customHeight="1">
      <c r="A893" s="136"/>
      <c r="B893" s="136"/>
      <c r="C893" s="136"/>
      <c r="D893" s="136"/>
      <c r="E893" s="136"/>
      <c r="F893" s="136"/>
      <c r="G893" s="136"/>
      <c r="H893" s="136"/>
      <c r="I893" s="136"/>
      <c r="J893" s="136"/>
      <c r="K893" s="136"/>
      <c r="L893" s="136"/>
      <c r="M893" s="136"/>
      <c r="N893" s="136"/>
      <c r="O893" s="136"/>
      <c r="P893" s="136"/>
      <c r="Q893" s="136"/>
      <c r="R893" s="136"/>
      <c r="S893" s="136"/>
      <c r="T893" s="136"/>
      <c r="U893" s="136"/>
      <c r="V893" s="136"/>
      <c r="W893" s="136"/>
      <c r="X893" s="136"/>
      <c r="Y893" s="136"/>
      <c r="Z893" s="136"/>
      <c r="AA893" s="136"/>
      <c r="AB893" s="136"/>
      <c r="AC893" s="136"/>
      <c r="AD893" s="136"/>
      <c r="AE893" s="136"/>
      <c r="AF893" s="136"/>
      <c r="AG893" s="136"/>
      <c r="AH893" s="136"/>
      <c r="AI893" s="136"/>
      <c r="AJ893" s="136"/>
      <c r="AK893" s="136"/>
      <c r="AL893" s="136"/>
      <c r="AM893" s="136"/>
      <c r="AN893" s="136"/>
      <c r="AO893" s="136"/>
      <c r="AP893" s="136"/>
      <c r="AQ893" s="136"/>
      <c r="AR893" s="211"/>
      <c r="AS893" s="136"/>
      <c r="AT893" s="136"/>
      <c r="AU893" s="136"/>
      <c r="AV893" s="136"/>
      <c r="AW893" s="136"/>
      <c r="AX893" s="136"/>
      <c r="AY893" s="136"/>
      <c r="AZ893" s="136"/>
      <c r="BA893" s="136"/>
      <c r="BB893" s="136"/>
      <c r="BC893" s="136"/>
      <c r="BD893" s="136"/>
      <c r="BE893" s="136"/>
      <c r="BF893" s="136"/>
      <c r="BG893" s="136"/>
      <c r="BH893" s="136"/>
      <c r="BI893" s="136"/>
      <c r="BJ893" s="136"/>
      <c r="BK893" s="136"/>
      <c r="BL893" s="136"/>
      <c r="BM893" s="136"/>
      <c r="BN893" s="136"/>
      <c r="BO893" s="136"/>
      <c r="BP893" s="136"/>
      <c r="BQ893" s="136"/>
      <c r="BR893" s="136"/>
      <c r="BS893" s="136"/>
      <c r="BT893" s="136"/>
      <c r="BU893" s="136"/>
      <c r="BV893" s="136"/>
      <c r="BW893" s="136"/>
      <c r="BX893" s="136"/>
      <c r="BY893" s="136"/>
      <c r="BZ893" s="136"/>
      <c r="CA893" s="136"/>
      <c r="CB893" s="136"/>
      <c r="CC893" s="136"/>
      <c r="CD893" s="136"/>
      <c r="CE893" s="136"/>
      <c r="CF893" s="211"/>
      <c r="CG893" s="136"/>
      <c r="CH893" s="136"/>
      <c r="CI893" s="136"/>
      <c r="CJ893" s="136"/>
      <c r="CK893" s="136"/>
      <c r="CL893" s="136"/>
      <c r="CM893" s="136"/>
      <c r="CN893" s="136"/>
      <c r="CO893" s="136"/>
      <c r="CP893" s="136"/>
      <c r="CQ893" s="136"/>
      <c r="CR893" s="136"/>
      <c r="CS893" s="136"/>
      <c r="CT893" s="136"/>
      <c r="CU893" s="136"/>
      <c r="CV893" s="136"/>
      <c r="CW893" s="136"/>
      <c r="CX893" s="136"/>
      <c r="CY893" s="136"/>
      <c r="CZ893" s="136"/>
      <c r="DA893" s="136"/>
      <c r="DB893" s="136"/>
      <c r="DC893" s="211"/>
      <c r="DD893" s="136"/>
      <c r="DE893" s="136"/>
      <c r="DF893" s="136"/>
      <c r="DG893" s="136"/>
      <c r="DH893" s="136"/>
      <c r="DI893" s="136"/>
      <c r="DJ893" s="136"/>
      <c r="DK893" s="136"/>
      <c r="DL893" s="136"/>
      <c r="DM893" s="136"/>
      <c r="DN893" s="136"/>
      <c r="DO893" s="136"/>
      <c r="DP893" s="136"/>
      <c r="DQ893" s="136"/>
      <c r="DR893" s="136"/>
      <c r="DS893" s="136"/>
      <c r="DT893" s="136"/>
      <c r="DU893" s="136"/>
      <c r="DV893" s="136"/>
      <c r="DW893" s="136"/>
      <c r="DX893" s="136"/>
    </row>
    <row r="894" spans="1:128" ht="12.75" customHeight="1">
      <c r="A894" s="136"/>
      <c r="B894" s="136"/>
      <c r="C894" s="136"/>
      <c r="D894" s="136"/>
      <c r="E894" s="136"/>
      <c r="F894" s="136"/>
      <c r="G894" s="136"/>
      <c r="H894" s="136"/>
      <c r="I894" s="136"/>
      <c r="J894" s="136"/>
      <c r="K894" s="136"/>
      <c r="L894" s="136"/>
      <c r="M894" s="136"/>
      <c r="N894" s="136"/>
      <c r="O894" s="136"/>
      <c r="P894" s="136"/>
      <c r="Q894" s="136"/>
      <c r="R894" s="136"/>
      <c r="S894" s="136"/>
      <c r="T894" s="136"/>
      <c r="U894" s="136"/>
      <c r="V894" s="136"/>
      <c r="W894" s="136"/>
      <c r="X894" s="136"/>
      <c r="Y894" s="136"/>
      <c r="Z894" s="136"/>
      <c r="AA894" s="136"/>
      <c r="AB894" s="136"/>
      <c r="AC894" s="136"/>
      <c r="AD894" s="136"/>
      <c r="AE894" s="136"/>
      <c r="AF894" s="136"/>
      <c r="AG894" s="136"/>
      <c r="AH894" s="136"/>
      <c r="AI894" s="136"/>
      <c r="AJ894" s="136"/>
      <c r="AK894" s="136"/>
      <c r="AL894" s="136"/>
      <c r="AM894" s="136"/>
      <c r="AN894" s="136"/>
      <c r="AO894" s="136"/>
      <c r="AP894" s="136"/>
      <c r="AQ894" s="136"/>
      <c r="AR894" s="211"/>
      <c r="AS894" s="136"/>
      <c r="AT894" s="136"/>
      <c r="AU894" s="136"/>
      <c r="AV894" s="136"/>
      <c r="AW894" s="136"/>
      <c r="AX894" s="136"/>
      <c r="AY894" s="136"/>
      <c r="AZ894" s="136"/>
      <c r="BA894" s="136"/>
      <c r="BB894" s="136"/>
      <c r="BC894" s="136"/>
      <c r="BD894" s="136"/>
      <c r="BE894" s="136"/>
      <c r="BF894" s="136"/>
      <c r="BG894" s="136"/>
      <c r="BH894" s="136"/>
      <c r="BI894" s="136"/>
      <c r="BJ894" s="136"/>
      <c r="BK894" s="136"/>
      <c r="BL894" s="136"/>
      <c r="BM894" s="136"/>
      <c r="BN894" s="136"/>
      <c r="BO894" s="136"/>
      <c r="BP894" s="136"/>
      <c r="BQ894" s="136"/>
      <c r="BR894" s="136"/>
      <c r="BS894" s="136"/>
      <c r="BT894" s="136"/>
      <c r="BU894" s="136"/>
      <c r="BV894" s="136"/>
      <c r="BW894" s="136"/>
      <c r="BX894" s="136"/>
      <c r="BY894" s="136"/>
      <c r="BZ894" s="136"/>
      <c r="CA894" s="136"/>
      <c r="CB894" s="136"/>
      <c r="CC894" s="136"/>
      <c r="CD894" s="136"/>
      <c r="CE894" s="136"/>
      <c r="CF894" s="211"/>
      <c r="CG894" s="136"/>
      <c r="CH894" s="136"/>
      <c r="CI894" s="136"/>
      <c r="CJ894" s="136"/>
      <c r="CK894" s="136"/>
      <c r="CL894" s="136"/>
      <c r="CM894" s="136"/>
      <c r="CN894" s="136"/>
      <c r="CO894" s="136"/>
      <c r="CP894" s="136"/>
      <c r="CQ894" s="136"/>
      <c r="CR894" s="136"/>
      <c r="CS894" s="136"/>
      <c r="CT894" s="136"/>
      <c r="CU894" s="136"/>
      <c r="CV894" s="136"/>
      <c r="CW894" s="136"/>
      <c r="CX894" s="136"/>
      <c r="CY894" s="136"/>
      <c r="CZ894" s="136"/>
      <c r="DA894" s="136"/>
      <c r="DB894" s="136"/>
      <c r="DC894" s="211"/>
      <c r="DD894" s="136"/>
      <c r="DE894" s="136"/>
      <c r="DF894" s="136"/>
      <c r="DG894" s="136"/>
      <c r="DH894" s="136"/>
      <c r="DI894" s="136"/>
      <c r="DJ894" s="136"/>
      <c r="DK894" s="136"/>
      <c r="DL894" s="136"/>
      <c r="DM894" s="136"/>
      <c r="DN894" s="136"/>
      <c r="DO894" s="136"/>
      <c r="DP894" s="136"/>
      <c r="DQ894" s="136"/>
      <c r="DR894" s="136"/>
      <c r="DS894" s="136"/>
      <c r="DT894" s="136"/>
      <c r="DU894" s="136"/>
      <c r="DV894" s="136"/>
      <c r="DW894" s="136"/>
      <c r="DX894" s="136"/>
    </row>
    <row r="895" spans="1:128" ht="12.75" customHeight="1">
      <c r="A895" s="136"/>
      <c r="B895" s="136"/>
      <c r="C895" s="136"/>
      <c r="D895" s="136"/>
      <c r="E895" s="136"/>
      <c r="F895" s="136"/>
      <c r="G895" s="136"/>
      <c r="H895" s="136"/>
      <c r="I895" s="136"/>
      <c r="J895" s="136"/>
      <c r="K895" s="136"/>
      <c r="L895" s="136"/>
      <c r="M895" s="136"/>
      <c r="N895" s="136"/>
      <c r="O895" s="136"/>
      <c r="P895" s="136"/>
      <c r="Q895" s="136"/>
      <c r="R895" s="136"/>
      <c r="S895" s="136"/>
      <c r="T895" s="136"/>
      <c r="U895" s="136"/>
      <c r="V895" s="136"/>
      <c r="W895" s="136"/>
      <c r="X895" s="136"/>
      <c r="Y895" s="136"/>
      <c r="Z895" s="136"/>
      <c r="AA895" s="136"/>
      <c r="AB895" s="136"/>
      <c r="AC895" s="136"/>
      <c r="AD895" s="136"/>
      <c r="AE895" s="136"/>
      <c r="AF895" s="136"/>
      <c r="AG895" s="136"/>
      <c r="AH895" s="136"/>
      <c r="AI895" s="136"/>
      <c r="AJ895" s="136"/>
      <c r="AK895" s="136"/>
      <c r="AL895" s="136"/>
      <c r="AM895" s="136"/>
      <c r="AN895" s="136"/>
      <c r="AO895" s="136"/>
      <c r="AP895" s="136"/>
      <c r="AQ895" s="136"/>
      <c r="AR895" s="211"/>
      <c r="AS895" s="136"/>
      <c r="AT895" s="136"/>
      <c r="AU895" s="136"/>
      <c r="AV895" s="136"/>
      <c r="AW895" s="136"/>
      <c r="AX895" s="136"/>
      <c r="AY895" s="136"/>
      <c r="AZ895" s="136"/>
      <c r="BA895" s="136"/>
      <c r="BB895" s="136"/>
      <c r="BC895" s="136"/>
      <c r="BD895" s="136"/>
      <c r="BE895" s="136"/>
      <c r="BF895" s="136"/>
      <c r="BG895" s="136"/>
      <c r="BH895" s="136"/>
      <c r="BI895" s="136"/>
      <c r="BJ895" s="136"/>
      <c r="BK895" s="136"/>
      <c r="BL895" s="136"/>
      <c r="BM895" s="136"/>
      <c r="BN895" s="136"/>
      <c r="BO895" s="136"/>
      <c r="BP895" s="136"/>
      <c r="BQ895" s="136"/>
      <c r="BR895" s="136"/>
      <c r="BS895" s="136"/>
      <c r="BT895" s="136"/>
      <c r="BU895" s="136"/>
      <c r="BV895" s="136"/>
      <c r="BW895" s="136"/>
      <c r="BX895" s="136"/>
      <c r="BY895" s="136"/>
      <c r="BZ895" s="136"/>
      <c r="CA895" s="136"/>
      <c r="CB895" s="136"/>
      <c r="CC895" s="136"/>
      <c r="CD895" s="136"/>
      <c r="CE895" s="136"/>
      <c r="CF895" s="211"/>
      <c r="CG895" s="136"/>
      <c r="CH895" s="136"/>
      <c r="CI895" s="136"/>
      <c r="CJ895" s="136"/>
      <c r="CK895" s="136"/>
      <c r="CL895" s="136"/>
      <c r="CM895" s="136"/>
      <c r="CN895" s="136"/>
      <c r="CO895" s="136"/>
      <c r="CP895" s="136"/>
      <c r="CQ895" s="136"/>
      <c r="CR895" s="136"/>
      <c r="CS895" s="136"/>
      <c r="CT895" s="136"/>
      <c r="CU895" s="136"/>
      <c r="CV895" s="136"/>
      <c r="CW895" s="136"/>
      <c r="CX895" s="136"/>
      <c r="CY895" s="136"/>
      <c r="CZ895" s="136"/>
      <c r="DA895" s="136"/>
      <c r="DB895" s="136"/>
      <c r="DC895" s="211"/>
      <c r="DD895" s="136"/>
      <c r="DE895" s="136"/>
      <c r="DF895" s="136"/>
      <c r="DG895" s="136"/>
      <c r="DH895" s="136"/>
      <c r="DI895" s="136"/>
      <c r="DJ895" s="136"/>
      <c r="DK895" s="136"/>
      <c r="DL895" s="136"/>
      <c r="DM895" s="136"/>
      <c r="DN895" s="136"/>
      <c r="DO895" s="136"/>
      <c r="DP895" s="136"/>
      <c r="DQ895" s="136"/>
      <c r="DR895" s="136"/>
      <c r="DS895" s="136"/>
      <c r="DT895" s="136"/>
      <c r="DU895" s="136"/>
      <c r="DV895" s="136"/>
      <c r="DW895" s="136"/>
      <c r="DX895" s="136"/>
    </row>
    <row r="896" spans="1:128" ht="12.75" customHeight="1">
      <c r="A896" s="136"/>
      <c r="B896" s="136"/>
      <c r="C896" s="136"/>
      <c r="D896" s="136"/>
      <c r="E896" s="136"/>
      <c r="F896" s="136"/>
      <c r="G896" s="136"/>
      <c r="H896" s="136"/>
      <c r="I896" s="136"/>
      <c r="J896" s="136"/>
      <c r="K896" s="136"/>
      <c r="L896" s="136"/>
      <c r="M896" s="136"/>
      <c r="N896" s="136"/>
      <c r="O896" s="136"/>
      <c r="P896" s="136"/>
      <c r="Q896" s="136"/>
      <c r="R896" s="136"/>
      <c r="S896" s="136"/>
      <c r="T896" s="136"/>
      <c r="U896" s="136"/>
      <c r="V896" s="136"/>
      <c r="W896" s="136"/>
      <c r="X896" s="136"/>
      <c r="Y896" s="136"/>
      <c r="Z896" s="136"/>
      <c r="AA896" s="136"/>
      <c r="AB896" s="136"/>
      <c r="AC896" s="136"/>
      <c r="AD896" s="136"/>
      <c r="AE896" s="136"/>
      <c r="AF896" s="136"/>
      <c r="AG896" s="136"/>
      <c r="AH896" s="136"/>
      <c r="AI896" s="136"/>
      <c r="AJ896" s="136"/>
      <c r="AK896" s="136"/>
      <c r="AL896" s="136"/>
      <c r="AM896" s="136"/>
      <c r="AN896" s="136"/>
      <c r="AO896" s="136"/>
      <c r="AP896" s="136"/>
      <c r="AQ896" s="136"/>
      <c r="AR896" s="211"/>
      <c r="AS896" s="136"/>
      <c r="AT896" s="136"/>
      <c r="AU896" s="136"/>
      <c r="AV896" s="136"/>
      <c r="AW896" s="136"/>
      <c r="AX896" s="136"/>
      <c r="AY896" s="136"/>
      <c r="AZ896" s="136"/>
      <c r="BA896" s="136"/>
      <c r="BB896" s="136"/>
      <c r="BC896" s="136"/>
      <c r="BD896" s="136"/>
      <c r="BE896" s="136"/>
      <c r="BF896" s="136"/>
      <c r="BG896" s="136"/>
      <c r="BH896" s="136"/>
      <c r="BI896" s="136"/>
      <c r="BJ896" s="136"/>
      <c r="BK896" s="136"/>
      <c r="BL896" s="136"/>
      <c r="BM896" s="136"/>
      <c r="BN896" s="136"/>
      <c r="BO896" s="136"/>
      <c r="BP896" s="136"/>
      <c r="BQ896" s="136"/>
      <c r="BR896" s="136"/>
      <c r="BS896" s="136"/>
      <c r="BT896" s="136"/>
      <c r="BU896" s="136"/>
      <c r="BV896" s="136"/>
      <c r="BW896" s="136"/>
      <c r="BX896" s="136"/>
      <c r="BY896" s="136"/>
      <c r="BZ896" s="136"/>
      <c r="CA896" s="136"/>
      <c r="CB896" s="136"/>
      <c r="CC896" s="136"/>
      <c r="CD896" s="136"/>
      <c r="CE896" s="136"/>
      <c r="CF896" s="211"/>
      <c r="CG896" s="136"/>
      <c r="CH896" s="136"/>
      <c r="CI896" s="136"/>
      <c r="CJ896" s="136"/>
      <c r="CK896" s="136"/>
      <c r="CL896" s="136"/>
      <c r="CM896" s="136"/>
      <c r="CN896" s="136"/>
      <c r="CO896" s="136"/>
      <c r="CP896" s="136"/>
      <c r="CQ896" s="136"/>
      <c r="CR896" s="136"/>
      <c r="CS896" s="136"/>
      <c r="CT896" s="136"/>
      <c r="CU896" s="136"/>
      <c r="CV896" s="136"/>
      <c r="CW896" s="136"/>
      <c r="CX896" s="136"/>
      <c r="CY896" s="136"/>
      <c r="CZ896" s="136"/>
      <c r="DA896" s="136"/>
      <c r="DB896" s="136"/>
      <c r="DC896" s="211"/>
      <c r="DD896" s="136"/>
      <c r="DE896" s="136"/>
      <c r="DF896" s="136"/>
      <c r="DG896" s="136"/>
      <c r="DH896" s="136"/>
      <c r="DI896" s="136"/>
      <c r="DJ896" s="136"/>
      <c r="DK896" s="136"/>
      <c r="DL896" s="136"/>
      <c r="DM896" s="136"/>
      <c r="DN896" s="136"/>
      <c r="DO896" s="136"/>
      <c r="DP896" s="136"/>
      <c r="DQ896" s="136"/>
      <c r="DR896" s="136"/>
      <c r="DS896" s="136"/>
      <c r="DT896" s="136"/>
      <c r="DU896" s="136"/>
      <c r="DV896" s="136"/>
      <c r="DW896" s="136"/>
      <c r="DX896" s="136"/>
    </row>
    <row r="897" spans="1:128" ht="12.75" customHeight="1">
      <c r="A897" s="136"/>
      <c r="B897" s="136"/>
      <c r="C897" s="136"/>
      <c r="D897" s="136"/>
      <c r="E897" s="136"/>
      <c r="F897" s="136"/>
      <c r="G897" s="136"/>
      <c r="H897" s="136"/>
      <c r="I897" s="136"/>
      <c r="J897" s="136"/>
      <c r="K897" s="136"/>
      <c r="L897" s="136"/>
      <c r="M897" s="136"/>
      <c r="N897" s="136"/>
      <c r="O897" s="136"/>
      <c r="P897" s="136"/>
      <c r="Q897" s="136"/>
      <c r="R897" s="136"/>
      <c r="S897" s="136"/>
      <c r="T897" s="136"/>
      <c r="U897" s="136"/>
      <c r="V897" s="136"/>
      <c r="W897" s="136"/>
      <c r="X897" s="136"/>
      <c r="Y897" s="136"/>
      <c r="Z897" s="136"/>
      <c r="AA897" s="136"/>
      <c r="AB897" s="136"/>
      <c r="AC897" s="136"/>
      <c r="AD897" s="136"/>
      <c r="AE897" s="136"/>
      <c r="AF897" s="136"/>
      <c r="AG897" s="136"/>
      <c r="AH897" s="136"/>
      <c r="AI897" s="136"/>
      <c r="AJ897" s="136"/>
      <c r="AK897" s="136"/>
      <c r="AL897" s="136"/>
      <c r="AM897" s="136"/>
      <c r="AN897" s="136"/>
      <c r="AO897" s="136"/>
      <c r="AP897" s="136"/>
      <c r="AQ897" s="136"/>
      <c r="AR897" s="211"/>
      <c r="AS897" s="136"/>
      <c r="AT897" s="136"/>
      <c r="AU897" s="136"/>
      <c r="AV897" s="136"/>
      <c r="AW897" s="136"/>
      <c r="AX897" s="136"/>
      <c r="AY897" s="136"/>
      <c r="AZ897" s="136"/>
      <c r="BA897" s="136"/>
      <c r="BB897" s="136"/>
      <c r="BC897" s="136"/>
      <c r="BD897" s="136"/>
      <c r="BE897" s="136"/>
      <c r="BF897" s="136"/>
      <c r="BG897" s="136"/>
      <c r="BH897" s="136"/>
      <c r="BI897" s="136"/>
      <c r="BJ897" s="136"/>
      <c r="BK897" s="136"/>
      <c r="BL897" s="136"/>
      <c r="BM897" s="136"/>
      <c r="BN897" s="136"/>
      <c r="BO897" s="136"/>
      <c r="BP897" s="136"/>
      <c r="BQ897" s="136"/>
      <c r="BR897" s="136"/>
      <c r="BS897" s="136"/>
      <c r="BT897" s="136"/>
      <c r="BU897" s="136"/>
      <c r="BV897" s="136"/>
      <c r="BW897" s="136"/>
      <c r="BX897" s="136"/>
      <c r="BY897" s="136"/>
      <c r="BZ897" s="136"/>
      <c r="CA897" s="136"/>
      <c r="CB897" s="136"/>
      <c r="CC897" s="136"/>
      <c r="CD897" s="136"/>
      <c r="CE897" s="136"/>
      <c r="CF897" s="211"/>
      <c r="CG897" s="136"/>
      <c r="CH897" s="136"/>
      <c r="CI897" s="136"/>
      <c r="CJ897" s="136"/>
      <c r="CK897" s="136"/>
      <c r="CL897" s="136"/>
      <c r="CM897" s="136"/>
      <c r="CN897" s="136"/>
      <c r="CO897" s="136"/>
      <c r="CP897" s="136"/>
      <c r="CQ897" s="136"/>
      <c r="CR897" s="136"/>
      <c r="CS897" s="136"/>
      <c r="CT897" s="136"/>
      <c r="CU897" s="136"/>
      <c r="CV897" s="136"/>
      <c r="CW897" s="136"/>
      <c r="CX897" s="136"/>
      <c r="CY897" s="136"/>
      <c r="CZ897" s="136"/>
      <c r="DA897" s="136"/>
      <c r="DB897" s="136"/>
      <c r="DC897" s="211"/>
      <c r="DD897" s="136"/>
      <c r="DE897" s="136"/>
      <c r="DF897" s="136"/>
      <c r="DG897" s="136"/>
      <c r="DH897" s="136"/>
      <c r="DI897" s="136"/>
      <c r="DJ897" s="136"/>
      <c r="DK897" s="136"/>
      <c r="DL897" s="136"/>
      <c r="DM897" s="136"/>
      <c r="DN897" s="136"/>
      <c r="DO897" s="136"/>
      <c r="DP897" s="136"/>
      <c r="DQ897" s="136"/>
      <c r="DR897" s="136"/>
      <c r="DS897" s="136"/>
      <c r="DT897" s="136"/>
      <c r="DU897" s="136"/>
      <c r="DV897" s="136"/>
      <c r="DW897" s="136"/>
      <c r="DX897" s="136"/>
    </row>
    <row r="898" spans="1:128" ht="12.75" customHeight="1">
      <c r="A898" s="136"/>
      <c r="B898" s="136"/>
      <c r="C898" s="136"/>
      <c r="D898" s="136"/>
      <c r="E898" s="136"/>
      <c r="F898" s="136"/>
      <c r="G898" s="136"/>
      <c r="H898" s="136"/>
      <c r="I898" s="136"/>
      <c r="J898" s="136"/>
      <c r="K898" s="136"/>
      <c r="L898" s="136"/>
      <c r="M898" s="136"/>
      <c r="N898" s="136"/>
      <c r="O898" s="136"/>
      <c r="P898" s="136"/>
      <c r="Q898" s="136"/>
      <c r="R898" s="136"/>
      <c r="S898" s="136"/>
      <c r="T898" s="136"/>
      <c r="U898" s="136"/>
      <c r="V898" s="136"/>
      <c r="W898" s="136"/>
      <c r="X898" s="136"/>
      <c r="Y898" s="136"/>
      <c r="Z898" s="136"/>
      <c r="AA898" s="136"/>
      <c r="AB898" s="136"/>
      <c r="AC898" s="136"/>
      <c r="AD898" s="136"/>
      <c r="AE898" s="136"/>
      <c r="AF898" s="136"/>
      <c r="AG898" s="136"/>
      <c r="AH898" s="136"/>
      <c r="AI898" s="136"/>
      <c r="AJ898" s="136"/>
      <c r="AK898" s="136"/>
      <c r="AL898" s="136"/>
      <c r="AM898" s="136"/>
      <c r="AN898" s="136"/>
      <c r="AO898" s="136"/>
      <c r="AP898" s="136"/>
      <c r="AQ898" s="136"/>
      <c r="AR898" s="211"/>
      <c r="AS898" s="136"/>
      <c r="AT898" s="136"/>
      <c r="AU898" s="136"/>
      <c r="AV898" s="136"/>
      <c r="AW898" s="136"/>
      <c r="AX898" s="136"/>
      <c r="AY898" s="136"/>
      <c r="AZ898" s="136"/>
      <c r="BA898" s="136"/>
      <c r="BB898" s="136"/>
      <c r="BC898" s="136"/>
      <c r="BD898" s="136"/>
      <c r="BE898" s="136"/>
      <c r="BF898" s="136"/>
      <c r="BG898" s="136"/>
      <c r="BH898" s="136"/>
      <c r="BI898" s="136"/>
      <c r="BJ898" s="136"/>
      <c r="BK898" s="136"/>
      <c r="BL898" s="136"/>
      <c r="BM898" s="136"/>
      <c r="BN898" s="136"/>
      <c r="BO898" s="136"/>
      <c r="BP898" s="136"/>
      <c r="BQ898" s="136"/>
      <c r="BR898" s="136"/>
      <c r="BS898" s="136"/>
      <c r="BT898" s="136"/>
      <c r="BU898" s="136"/>
      <c r="BV898" s="136"/>
      <c r="BW898" s="136"/>
      <c r="BX898" s="136"/>
      <c r="BY898" s="136"/>
      <c r="BZ898" s="136"/>
      <c r="CA898" s="136"/>
      <c r="CB898" s="136"/>
      <c r="CC898" s="136"/>
      <c r="CD898" s="136"/>
      <c r="CE898" s="136"/>
      <c r="CF898" s="211"/>
      <c r="CG898" s="136"/>
      <c r="CH898" s="136"/>
      <c r="CI898" s="136"/>
      <c r="CJ898" s="136"/>
      <c r="CK898" s="136"/>
      <c r="CL898" s="136"/>
      <c r="CM898" s="136"/>
      <c r="CN898" s="136"/>
      <c r="CO898" s="136"/>
      <c r="CP898" s="136"/>
      <c r="CQ898" s="136"/>
      <c r="CR898" s="136"/>
      <c r="CS898" s="136"/>
      <c r="CT898" s="136"/>
      <c r="CU898" s="136"/>
      <c r="CV898" s="136"/>
      <c r="CW898" s="136"/>
      <c r="CX898" s="136"/>
      <c r="CY898" s="136"/>
      <c r="CZ898" s="136"/>
      <c r="DA898" s="136"/>
      <c r="DB898" s="136"/>
      <c r="DC898" s="211"/>
      <c r="DD898" s="136"/>
      <c r="DE898" s="136"/>
      <c r="DF898" s="136"/>
      <c r="DG898" s="136"/>
      <c r="DH898" s="136"/>
      <c r="DI898" s="136"/>
      <c r="DJ898" s="136"/>
      <c r="DK898" s="136"/>
      <c r="DL898" s="136"/>
      <c r="DM898" s="136"/>
      <c r="DN898" s="136"/>
      <c r="DO898" s="136"/>
      <c r="DP898" s="136"/>
      <c r="DQ898" s="136"/>
      <c r="DR898" s="136"/>
      <c r="DS898" s="136"/>
      <c r="DT898" s="136"/>
      <c r="DU898" s="136"/>
      <c r="DV898" s="136"/>
      <c r="DW898" s="136"/>
      <c r="DX898" s="136"/>
    </row>
    <row r="899" spans="1:128" ht="12.75" customHeight="1">
      <c r="A899" s="136"/>
      <c r="B899" s="136"/>
      <c r="C899" s="136"/>
      <c r="D899" s="136"/>
      <c r="E899" s="136"/>
      <c r="F899" s="136"/>
      <c r="G899" s="136"/>
      <c r="H899" s="136"/>
      <c r="I899" s="136"/>
      <c r="J899" s="136"/>
      <c r="K899" s="136"/>
      <c r="L899" s="136"/>
      <c r="M899" s="136"/>
      <c r="N899" s="136"/>
      <c r="O899" s="136"/>
      <c r="P899" s="136"/>
      <c r="Q899" s="136"/>
      <c r="R899" s="136"/>
      <c r="S899" s="136"/>
      <c r="T899" s="136"/>
      <c r="U899" s="136"/>
      <c r="V899" s="136"/>
      <c r="W899" s="136"/>
      <c r="X899" s="136"/>
      <c r="Y899" s="136"/>
      <c r="Z899" s="136"/>
      <c r="AA899" s="136"/>
      <c r="AB899" s="136"/>
      <c r="AC899" s="136"/>
      <c r="AD899" s="136"/>
      <c r="AE899" s="136"/>
      <c r="AF899" s="136"/>
      <c r="AG899" s="136"/>
      <c r="AH899" s="136"/>
      <c r="AI899" s="136"/>
      <c r="AJ899" s="136"/>
      <c r="AK899" s="136"/>
      <c r="AL899" s="136"/>
      <c r="AM899" s="136"/>
      <c r="AN899" s="136"/>
      <c r="AO899" s="136"/>
      <c r="AP899" s="136"/>
      <c r="AQ899" s="136"/>
      <c r="AR899" s="211"/>
      <c r="AS899" s="136"/>
      <c r="AT899" s="136"/>
      <c r="AU899" s="136"/>
      <c r="AV899" s="136"/>
      <c r="AW899" s="136"/>
      <c r="AX899" s="136"/>
      <c r="AY899" s="136"/>
      <c r="AZ899" s="136"/>
      <c r="BA899" s="136"/>
      <c r="BB899" s="136"/>
      <c r="BC899" s="136"/>
      <c r="BD899" s="136"/>
      <c r="BE899" s="136"/>
      <c r="BF899" s="136"/>
      <c r="BG899" s="136"/>
      <c r="BH899" s="136"/>
      <c r="BI899" s="136"/>
      <c r="BJ899" s="136"/>
      <c r="BK899" s="136"/>
      <c r="BL899" s="136"/>
      <c r="BM899" s="136"/>
      <c r="BN899" s="136"/>
      <c r="BO899" s="136"/>
      <c r="BP899" s="136"/>
      <c r="BQ899" s="136"/>
      <c r="BR899" s="136"/>
      <c r="BS899" s="136"/>
      <c r="BT899" s="136"/>
      <c r="BU899" s="136"/>
      <c r="BV899" s="136"/>
      <c r="BW899" s="136"/>
      <c r="BX899" s="136"/>
      <c r="BY899" s="136"/>
      <c r="BZ899" s="136"/>
      <c r="CA899" s="136"/>
      <c r="CB899" s="136"/>
      <c r="CC899" s="136"/>
      <c r="CD899" s="136"/>
      <c r="CE899" s="136"/>
      <c r="CF899" s="211"/>
      <c r="CG899" s="136"/>
      <c r="CH899" s="136"/>
      <c r="CI899" s="136"/>
      <c r="CJ899" s="136"/>
      <c r="CK899" s="136"/>
      <c r="CL899" s="136"/>
      <c r="CM899" s="136"/>
      <c r="CN899" s="136"/>
      <c r="CO899" s="136"/>
      <c r="CP899" s="136"/>
      <c r="CQ899" s="136"/>
      <c r="CR899" s="136"/>
      <c r="CS899" s="136"/>
      <c r="CT899" s="136"/>
      <c r="CU899" s="136"/>
      <c r="CV899" s="136"/>
      <c r="CW899" s="136"/>
      <c r="CX899" s="136"/>
      <c r="CY899" s="136"/>
      <c r="CZ899" s="136"/>
      <c r="DA899" s="136"/>
      <c r="DB899" s="136"/>
      <c r="DC899" s="211"/>
      <c r="DD899" s="136"/>
      <c r="DE899" s="136"/>
      <c r="DF899" s="136"/>
      <c r="DG899" s="136"/>
      <c r="DH899" s="136"/>
      <c r="DI899" s="136"/>
      <c r="DJ899" s="136"/>
      <c r="DK899" s="136"/>
      <c r="DL899" s="136"/>
      <c r="DM899" s="136"/>
      <c r="DN899" s="136"/>
      <c r="DO899" s="136"/>
      <c r="DP899" s="136"/>
      <c r="DQ899" s="136"/>
      <c r="DR899" s="136"/>
      <c r="DS899" s="136"/>
      <c r="DT899" s="136"/>
      <c r="DU899" s="136"/>
      <c r="DV899" s="136"/>
      <c r="DW899" s="136"/>
      <c r="DX899" s="136"/>
    </row>
    <row r="900" spans="1:128" ht="12.75" customHeight="1">
      <c r="A900" s="136"/>
      <c r="B900" s="136"/>
      <c r="C900" s="136"/>
      <c r="D900" s="136"/>
      <c r="E900" s="136"/>
      <c r="F900" s="136"/>
      <c r="G900" s="136"/>
      <c r="H900" s="136"/>
      <c r="I900" s="136"/>
      <c r="J900" s="136"/>
      <c r="K900" s="136"/>
      <c r="L900" s="136"/>
      <c r="M900" s="136"/>
      <c r="N900" s="136"/>
      <c r="O900" s="136"/>
      <c r="P900" s="136"/>
      <c r="Q900" s="136"/>
      <c r="R900" s="136"/>
      <c r="S900" s="136"/>
      <c r="T900" s="136"/>
      <c r="U900" s="136"/>
      <c r="V900" s="136"/>
      <c r="W900" s="136"/>
      <c r="X900" s="136"/>
      <c r="Y900" s="136"/>
      <c r="Z900" s="136"/>
      <c r="AA900" s="136"/>
      <c r="AB900" s="136"/>
      <c r="AC900" s="136"/>
      <c r="AD900" s="136"/>
      <c r="AE900" s="136"/>
      <c r="AF900" s="136"/>
      <c r="AG900" s="136"/>
      <c r="AH900" s="136"/>
      <c r="AI900" s="136"/>
      <c r="AJ900" s="136"/>
      <c r="AK900" s="136"/>
      <c r="AL900" s="136"/>
      <c r="AM900" s="136"/>
      <c r="AN900" s="136"/>
      <c r="AO900" s="136"/>
      <c r="AP900" s="136"/>
      <c r="AQ900" s="136"/>
      <c r="AR900" s="211"/>
      <c r="AS900" s="136"/>
      <c r="AT900" s="136"/>
      <c r="AU900" s="136"/>
      <c r="AV900" s="136"/>
      <c r="AW900" s="136"/>
      <c r="AX900" s="136"/>
      <c r="AY900" s="136"/>
      <c r="AZ900" s="136"/>
      <c r="BA900" s="136"/>
      <c r="BB900" s="136"/>
      <c r="BC900" s="136"/>
      <c r="BD900" s="136"/>
      <c r="BE900" s="136"/>
      <c r="BF900" s="136"/>
      <c r="BG900" s="136"/>
      <c r="BH900" s="136"/>
      <c r="BI900" s="136"/>
      <c r="BJ900" s="136"/>
      <c r="BK900" s="136"/>
      <c r="BL900" s="136"/>
      <c r="BM900" s="136"/>
      <c r="BN900" s="136"/>
      <c r="BO900" s="136"/>
      <c r="BP900" s="136"/>
      <c r="BQ900" s="136"/>
      <c r="BR900" s="136"/>
      <c r="BS900" s="136"/>
      <c r="BT900" s="136"/>
      <c r="BU900" s="136"/>
      <c r="BV900" s="136"/>
      <c r="BW900" s="136"/>
      <c r="BX900" s="136"/>
      <c r="BY900" s="136"/>
      <c r="BZ900" s="136"/>
      <c r="CA900" s="136"/>
      <c r="CB900" s="136"/>
      <c r="CC900" s="136"/>
      <c r="CD900" s="136"/>
      <c r="CE900" s="136"/>
      <c r="CF900" s="211"/>
      <c r="CG900" s="136"/>
      <c r="CH900" s="136"/>
      <c r="CI900" s="136"/>
      <c r="CJ900" s="136"/>
      <c r="CK900" s="136"/>
      <c r="CL900" s="136"/>
      <c r="CM900" s="136"/>
      <c r="CN900" s="136"/>
      <c r="CO900" s="136"/>
      <c r="CP900" s="136"/>
      <c r="CQ900" s="136"/>
      <c r="CR900" s="136"/>
      <c r="CS900" s="136"/>
      <c r="CT900" s="136"/>
      <c r="CU900" s="136"/>
      <c r="CV900" s="136"/>
      <c r="CW900" s="136"/>
      <c r="CX900" s="136"/>
      <c r="CY900" s="136"/>
      <c r="CZ900" s="136"/>
      <c r="DA900" s="136"/>
      <c r="DB900" s="136"/>
      <c r="DC900" s="211"/>
      <c r="DD900" s="136"/>
      <c r="DE900" s="136"/>
      <c r="DF900" s="136"/>
      <c r="DG900" s="136"/>
      <c r="DH900" s="136"/>
      <c r="DI900" s="136"/>
      <c r="DJ900" s="136"/>
      <c r="DK900" s="136"/>
      <c r="DL900" s="136"/>
      <c r="DM900" s="136"/>
      <c r="DN900" s="136"/>
      <c r="DO900" s="136"/>
      <c r="DP900" s="136"/>
      <c r="DQ900" s="136"/>
      <c r="DR900" s="136"/>
      <c r="DS900" s="136"/>
      <c r="DT900" s="136"/>
      <c r="DU900" s="136"/>
      <c r="DV900" s="136"/>
      <c r="DW900" s="136"/>
      <c r="DX900" s="136"/>
    </row>
    <row r="901" spans="1:128" ht="12.75" customHeight="1">
      <c r="A901" s="136"/>
      <c r="B901" s="136"/>
      <c r="C901" s="136"/>
      <c r="D901" s="136"/>
      <c r="E901" s="136"/>
      <c r="F901" s="136"/>
      <c r="G901" s="136"/>
      <c r="H901" s="136"/>
      <c r="I901" s="136"/>
      <c r="J901" s="136"/>
      <c r="K901" s="136"/>
      <c r="L901" s="136"/>
      <c r="M901" s="136"/>
      <c r="N901" s="136"/>
      <c r="O901" s="136"/>
      <c r="P901" s="136"/>
      <c r="Q901" s="136"/>
      <c r="R901" s="136"/>
      <c r="S901" s="136"/>
      <c r="T901" s="136"/>
      <c r="U901" s="136"/>
      <c r="V901" s="136"/>
      <c r="W901" s="136"/>
      <c r="X901" s="136"/>
      <c r="Y901" s="136"/>
      <c r="Z901" s="136"/>
      <c r="AA901" s="136"/>
      <c r="AB901" s="136"/>
      <c r="AC901" s="136"/>
      <c r="AD901" s="136"/>
      <c r="AE901" s="136"/>
      <c r="AF901" s="136"/>
      <c r="AG901" s="136"/>
      <c r="AH901" s="136"/>
      <c r="AI901" s="136"/>
      <c r="AJ901" s="136"/>
      <c r="AK901" s="136"/>
      <c r="AL901" s="136"/>
      <c r="AM901" s="136"/>
      <c r="AN901" s="136"/>
      <c r="AO901" s="136"/>
      <c r="AP901" s="136"/>
      <c r="AQ901" s="136"/>
      <c r="AR901" s="211"/>
      <c r="AS901" s="136"/>
      <c r="AT901" s="136"/>
      <c r="AU901" s="136"/>
      <c r="AV901" s="136"/>
      <c r="AW901" s="136"/>
      <c r="AX901" s="136"/>
      <c r="AY901" s="136"/>
      <c r="AZ901" s="136"/>
      <c r="BA901" s="136"/>
      <c r="BB901" s="136"/>
      <c r="BC901" s="136"/>
      <c r="BD901" s="136"/>
      <c r="BE901" s="136"/>
      <c r="BF901" s="136"/>
      <c r="BG901" s="136"/>
      <c r="BH901" s="136"/>
      <c r="BI901" s="136"/>
      <c r="BJ901" s="136"/>
      <c r="BK901" s="136"/>
      <c r="BL901" s="136"/>
      <c r="BM901" s="136"/>
      <c r="BN901" s="136"/>
      <c r="BO901" s="136"/>
      <c r="BP901" s="136"/>
      <c r="BQ901" s="136"/>
      <c r="BR901" s="136"/>
      <c r="BS901" s="136"/>
      <c r="BT901" s="136"/>
      <c r="BU901" s="136"/>
      <c r="BV901" s="136"/>
      <c r="BW901" s="136"/>
      <c r="BX901" s="136"/>
      <c r="BY901" s="136"/>
      <c r="BZ901" s="136"/>
      <c r="CA901" s="136"/>
      <c r="CB901" s="136"/>
      <c r="CC901" s="136"/>
      <c r="CD901" s="136"/>
      <c r="CE901" s="136"/>
      <c r="CF901" s="211"/>
      <c r="CG901" s="136"/>
      <c r="CH901" s="136"/>
      <c r="CI901" s="136"/>
      <c r="CJ901" s="136"/>
      <c r="CK901" s="136"/>
      <c r="CL901" s="136"/>
      <c r="CM901" s="136"/>
      <c r="CN901" s="136"/>
      <c r="CO901" s="136"/>
      <c r="CP901" s="136"/>
      <c r="CQ901" s="136"/>
      <c r="CR901" s="136"/>
      <c r="CS901" s="136"/>
      <c r="CT901" s="136"/>
      <c r="CU901" s="136"/>
      <c r="CV901" s="136"/>
      <c r="CW901" s="136"/>
      <c r="CX901" s="136"/>
      <c r="CY901" s="136"/>
      <c r="CZ901" s="136"/>
      <c r="DA901" s="136"/>
      <c r="DB901" s="136"/>
      <c r="DC901" s="211"/>
      <c r="DD901" s="136"/>
      <c r="DE901" s="136"/>
      <c r="DF901" s="136"/>
      <c r="DG901" s="136"/>
      <c r="DH901" s="136"/>
      <c r="DI901" s="136"/>
      <c r="DJ901" s="136"/>
      <c r="DK901" s="136"/>
      <c r="DL901" s="136"/>
      <c r="DM901" s="136"/>
      <c r="DN901" s="136"/>
      <c r="DO901" s="136"/>
      <c r="DP901" s="136"/>
      <c r="DQ901" s="136"/>
      <c r="DR901" s="136"/>
      <c r="DS901" s="136"/>
      <c r="DT901" s="136"/>
      <c r="DU901" s="136"/>
      <c r="DV901" s="136"/>
      <c r="DW901" s="136"/>
      <c r="DX901" s="136"/>
    </row>
    <row r="902" spans="1:128" ht="12.75" customHeight="1">
      <c r="A902" s="136"/>
      <c r="B902" s="136"/>
      <c r="C902" s="136"/>
      <c r="D902" s="136"/>
      <c r="E902" s="136"/>
      <c r="F902" s="136"/>
      <c r="G902" s="136"/>
      <c r="H902" s="136"/>
      <c r="I902" s="136"/>
      <c r="J902" s="136"/>
      <c r="K902" s="136"/>
      <c r="L902" s="136"/>
      <c r="M902" s="136"/>
      <c r="N902" s="136"/>
      <c r="O902" s="136"/>
      <c r="P902" s="136"/>
      <c r="Q902" s="136"/>
      <c r="R902" s="136"/>
      <c r="S902" s="136"/>
      <c r="T902" s="136"/>
      <c r="U902" s="136"/>
      <c r="V902" s="136"/>
      <c r="W902" s="136"/>
      <c r="X902" s="136"/>
      <c r="Y902" s="136"/>
      <c r="Z902" s="136"/>
      <c r="AA902" s="136"/>
      <c r="AB902" s="136"/>
      <c r="AC902" s="136"/>
      <c r="AD902" s="136"/>
      <c r="AE902" s="136"/>
      <c r="AF902" s="136"/>
      <c r="AG902" s="136"/>
      <c r="AH902" s="136"/>
      <c r="AI902" s="136"/>
      <c r="AJ902" s="136"/>
      <c r="AK902" s="136"/>
      <c r="AL902" s="136"/>
      <c r="AM902" s="136"/>
      <c r="AN902" s="136"/>
      <c r="AO902" s="136"/>
      <c r="AP902" s="136"/>
      <c r="AQ902" s="136"/>
      <c r="AR902" s="211"/>
      <c r="AS902" s="136"/>
      <c r="AT902" s="136"/>
      <c r="AU902" s="136"/>
      <c r="AV902" s="136"/>
      <c r="AW902" s="136"/>
      <c r="AX902" s="136"/>
      <c r="AY902" s="136"/>
      <c r="AZ902" s="136"/>
      <c r="BA902" s="136"/>
      <c r="BB902" s="136"/>
      <c r="BC902" s="136"/>
      <c r="BD902" s="136"/>
      <c r="BE902" s="136"/>
      <c r="BF902" s="136"/>
      <c r="BG902" s="136"/>
      <c r="BH902" s="136"/>
      <c r="BI902" s="136"/>
      <c r="BJ902" s="136"/>
      <c r="BK902" s="136"/>
      <c r="BL902" s="136"/>
      <c r="BM902" s="136"/>
      <c r="BN902" s="136"/>
      <c r="BO902" s="136"/>
      <c r="BP902" s="136"/>
      <c r="BQ902" s="136"/>
      <c r="BR902" s="136"/>
      <c r="BS902" s="136"/>
      <c r="BT902" s="136"/>
      <c r="BU902" s="136"/>
      <c r="BV902" s="136"/>
      <c r="BW902" s="136"/>
      <c r="BX902" s="136"/>
      <c r="BY902" s="136"/>
      <c r="BZ902" s="136"/>
      <c r="CA902" s="136"/>
      <c r="CB902" s="136"/>
      <c r="CC902" s="136"/>
      <c r="CD902" s="136"/>
      <c r="CE902" s="136"/>
      <c r="CF902" s="211"/>
      <c r="CG902" s="136"/>
      <c r="CH902" s="136"/>
      <c r="CI902" s="136"/>
      <c r="CJ902" s="136"/>
      <c r="CK902" s="136"/>
      <c r="CL902" s="136"/>
      <c r="CM902" s="136"/>
      <c r="CN902" s="136"/>
      <c r="CO902" s="136"/>
      <c r="CP902" s="136"/>
      <c r="CQ902" s="136"/>
      <c r="CR902" s="136"/>
      <c r="CS902" s="136"/>
      <c r="CT902" s="136"/>
      <c r="CU902" s="136"/>
      <c r="CV902" s="136"/>
      <c r="CW902" s="136"/>
      <c r="CX902" s="136"/>
      <c r="CY902" s="136"/>
      <c r="CZ902" s="136"/>
      <c r="DA902" s="136"/>
      <c r="DB902" s="136"/>
      <c r="DC902" s="211"/>
      <c r="DD902" s="136"/>
      <c r="DE902" s="136"/>
      <c r="DF902" s="136"/>
      <c r="DG902" s="136"/>
      <c r="DH902" s="136"/>
      <c r="DI902" s="136"/>
      <c r="DJ902" s="136"/>
      <c r="DK902" s="136"/>
      <c r="DL902" s="136"/>
      <c r="DM902" s="136"/>
      <c r="DN902" s="136"/>
      <c r="DO902" s="136"/>
      <c r="DP902" s="136"/>
      <c r="DQ902" s="136"/>
      <c r="DR902" s="136"/>
      <c r="DS902" s="136"/>
      <c r="DT902" s="136"/>
      <c r="DU902" s="136"/>
      <c r="DV902" s="136"/>
      <c r="DW902" s="136"/>
      <c r="DX902" s="136"/>
    </row>
    <row r="903" spans="1:128" ht="12.75" customHeight="1">
      <c r="A903" s="136"/>
      <c r="B903" s="136"/>
      <c r="C903" s="136"/>
      <c r="D903" s="136"/>
      <c r="E903" s="136"/>
      <c r="F903" s="136"/>
      <c r="G903" s="136"/>
      <c r="H903" s="136"/>
      <c r="I903" s="136"/>
      <c r="J903" s="136"/>
      <c r="K903" s="136"/>
      <c r="L903" s="136"/>
      <c r="M903" s="136"/>
      <c r="N903" s="136"/>
      <c r="O903" s="136"/>
      <c r="P903" s="136"/>
      <c r="Q903" s="136"/>
      <c r="R903" s="136"/>
      <c r="S903" s="136"/>
      <c r="T903" s="136"/>
      <c r="U903" s="136"/>
      <c r="V903" s="136"/>
      <c r="W903" s="136"/>
      <c r="X903" s="136"/>
      <c r="Y903" s="136"/>
      <c r="Z903" s="136"/>
      <c r="AA903" s="136"/>
      <c r="AB903" s="136"/>
      <c r="AC903" s="136"/>
      <c r="AD903" s="136"/>
      <c r="AE903" s="136"/>
      <c r="AF903" s="136"/>
      <c r="AG903" s="136"/>
      <c r="AH903" s="136"/>
      <c r="AI903" s="136"/>
      <c r="AJ903" s="136"/>
      <c r="AK903" s="136"/>
      <c r="AL903" s="136"/>
      <c r="AM903" s="136"/>
      <c r="AN903" s="136"/>
      <c r="AO903" s="136"/>
      <c r="AP903" s="136"/>
      <c r="AQ903" s="136"/>
      <c r="AR903" s="211"/>
      <c r="AS903" s="136"/>
      <c r="AT903" s="136"/>
      <c r="AU903" s="136"/>
      <c r="AV903" s="136"/>
      <c r="AW903" s="136"/>
      <c r="AX903" s="136"/>
      <c r="AY903" s="136"/>
      <c r="AZ903" s="136"/>
      <c r="BA903" s="136"/>
      <c r="BB903" s="136"/>
      <c r="BC903" s="136"/>
      <c r="BD903" s="136"/>
      <c r="BE903" s="136"/>
      <c r="BF903" s="136"/>
      <c r="BG903" s="136"/>
      <c r="BH903" s="136"/>
      <c r="BI903" s="136"/>
      <c r="BJ903" s="136"/>
      <c r="BK903" s="136"/>
      <c r="BL903" s="136"/>
      <c r="BM903" s="136"/>
      <c r="BN903" s="136"/>
      <c r="BO903" s="136"/>
      <c r="BP903" s="136"/>
      <c r="BQ903" s="136"/>
      <c r="BR903" s="136"/>
      <c r="BS903" s="136"/>
      <c r="BT903" s="136"/>
      <c r="BU903" s="136"/>
      <c r="BV903" s="136"/>
      <c r="BW903" s="136"/>
      <c r="BX903" s="136"/>
      <c r="BY903" s="136"/>
      <c r="BZ903" s="136"/>
      <c r="CA903" s="136"/>
      <c r="CB903" s="136"/>
      <c r="CC903" s="136"/>
      <c r="CD903" s="136"/>
      <c r="CE903" s="136"/>
      <c r="CF903" s="211"/>
      <c r="CG903" s="136"/>
      <c r="CH903" s="136"/>
      <c r="CI903" s="136"/>
      <c r="CJ903" s="136"/>
      <c r="CK903" s="136"/>
      <c r="CL903" s="136"/>
      <c r="CM903" s="136"/>
      <c r="CN903" s="136"/>
      <c r="CO903" s="136"/>
      <c r="CP903" s="136"/>
      <c r="CQ903" s="136"/>
      <c r="CR903" s="136"/>
      <c r="CS903" s="136"/>
      <c r="CT903" s="136"/>
      <c r="CU903" s="136"/>
      <c r="CV903" s="136"/>
      <c r="CW903" s="136"/>
      <c r="CX903" s="136"/>
      <c r="CY903" s="136"/>
      <c r="CZ903" s="136"/>
      <c r="DA903" s="136"/>
      <c r="DB903" s="136"/>
      <c r="DC903" s="211"/>
      <c r="DD903" s="136"/>
      <c r="DE903" s="136"/>
      <c r="DF903" s="136"/>
      <c r="DG903" s="136"/>
      <c r="DH903" s="136"/>
      <c r="DI903" s="136"/>
      <c r="DJ903" s="136"/>
      <c r="DK903" s="136"/>
      <c r="DL903" s="136"/>
      <c r="DM903" s="136"/>
      <c r="DN903" s="136"/>
      <c r="DO903" s="136"/>
      <c r="DP903" s="136"/>
      <c r="DQ903" s="136"/>
      <c r="DR903" s="136"/>
      <c r="DS903" s="136"/>
      <c r="DT903" s="136"/>
      <c r="DU903" s="136"/>
      <c r="DV903" s="136"/>
      <c r="DW903" s="136"/>
      <c r="DX903" s="136"/>
    </row>
    <row r="904" spans="1:128" ht="12.75" customHeight="1">
      <c r="A904" s="136"/>
      <c r="B904" s="136"/>
      <c r="C904" s="136"/>
      <c r="D904" s="136"/>
      <c r="E904" s="136"/>
      <c r="F904" s="136"/>
      <c r="G904" s="136"/>
      <c r="H904" s="136"/>
      <c r="I904" s="136"/>
      <c r="J904" s="136"/>
      <c r="K904" s="136"/>
      <c r="L904" s="136"/>
      <c r="M904" s="136"/>
      <c r="N904" s="136"/>
      <c r="O904" s="136"/>
      <c r="P904" s="136"/>
      <c r="Q904" s="136"/>
      <c r="R904" s="136"/>
      <c r="S904" s="136"/>
      <c r="T904" s="136"/>
      <c r="U904" s="136"/>
      <c r="V904" s="136"/>
      <c r="W904" s="136"/>
      <c r="X904" s="136"/>
      <c r="Y904" s="136"/>
      <c r="Z904" s="136"/>
      <c r="AA904" s="136"/>
      <c r="AB904" s="136"/>
      <c r="AC904" s="136"/>
      <c r="AD904" s="136"/>
      <c r="AE904" s="136"/>
      <c r="AF904" s="136"/>
      <c r="AG904" s="136"/>
      <c r="AH904" s="136"/>
      <c r="AI904" s="136"/>
      <c r="AJ904" s="136"/>
      <c r="AK904" s="136"/>
      <c r="AL904" s="136"/>
      <c r="AM904" s="136"/>
      <c r="AN904" s="136"/>
      <c r="AO904" s="136"/>
      <c r="AP904" s="136"/>
      <c r="AQ904" s="136"/>
      <c r="AR904" s="211"/>
      <c r="AS904" s="136"/>
      <c r="AT904" s="136"/>
      <c r="AU904" s="136"/>
      <c r="AV904" s="136"/>
      <c r="AW904" s="136"/>
      <c r="AX904" s="136"/>
      <c r="AY904" s="136"/>
      <c r="AZ904" s="136"/>
      <c r="BA904" s="136"/>
      <c r="BB904" s="136"/>
      <c r="BC904" s="136"/>
      <c r="BD904" s="136"/>
      <c r="BE904" s="136"/>
      <c r="BF904" s="136"/>
      <c r="BG904" s="136"/>
      <c r="BH904" s="136"/>
      <c r="BI904" s="136"/>
      <c r="BJ904" s="136"/>
      <c r="BK904" s="136"/>
      <c r="BL904" s="136"/>
      <c r="BM904" s="136"/>
      <c r="BN904" s="136"/>
      <c r="BO904" s="136"/>
      <c r="BP904" s="136"/>
      <c r="BQ904" s="136"/>
      <c r="BR904" s="136"/>
      <c r="BS904" s="136"/>
      <c r="BT904" s="136"/>
      <c r="BU904" s="136"/>
      <c r="BV904" s="136"/>
      <c r="BW904" s="136"/>
      <c r="BX904" s="136"/>
      <c r="BY904" s="136"/>
      <c r="BZ904" s="136"/>
      <c r="CA904" s="136"/>
      <c r="CB904" s="136"/>
      <c r="CC904" s="136"/>
      <c r="CD904" s="136"/>
      <c r="CE904" s="136"/>
      <c r="CF904" s="211"/>
      <c r="CG904" s="136"/>
      <c r="CH904" s="136"/>
      <c r="CI904" s="136"/>
      <c r="CJ904" s="136"/>
      <c r="CK904" s="136"/>
      <c r="CL904" s="136"/>
      <c r="CM904" s="136"/>
      <c r="CN904" s="136"/>
      <c r="CO904" s="136"/>
      <c r="CP904" s="136"/>
      <c r="CQ904" s="136"/>
      <c r="CR904" s="136"/>
      <c r="CS904" s="136"/>
      <c r="CT904" s="136"/>
      <c r="CU904" s="136"/>
      <c r="CV904" s="136"/>
      <c r="CW904" s="136"/>
      <c r="CX904" s="136"/>
      <c r="CY904" s="136"/>
      <c r="CZ904" s="136"/>
      <c r="DA904" s="136"/>
      <c r="DB904" s="136"/>
      <c r="DC904" s="211"/>
      <c r="DD904" s="136"/>
      <c r="DE904" s="136"/>
      <c r="DF904" s="136"/>
      <c r="DG904" s="136"/>
      <c r="DH904" s="136"/>
      <c r="DI904" s="136"/>
      <c r="DJ904" s="136"/>
      <c r="DK904" s="136"/>
      <c r="DL904" s="136"/>
      <c r="DM904" s="136"/>
      <c r="DN904" s="136"/>
      <c r="DO904" s="136"/>
      <c r="DP904" s="136"/>
      <c r="DQ904" s="136"/>
      <c r="DR904" s="136"/>
      <c r="DS904" s="136"/>
      <c r="DT904" s="136"/>
      <c r="DU904" s="136"/>
      <c r="DV904" s="136"/>
      <c r="DW904" s="136"/>
      <c r="DX904" s="136"/>
    </row>
    <row r="905" spans="1:128" ht="12.75" customHeight="1">
      <c r="A905" s="136"/>
      <c r="B905" s="136"/>
      <c r="C905" s="136"/>
      <c r="D905" s="136"/>
      <c r="E905" s="136"/>
      <c r="F905" s="136"/>
      <c r="G905" s="136"/>
      <c r="H905" s="136"/>
      <c r="I905" s="136"/>
      <c r="J905" s="136"/>
      <c r="K905" s="136"/>
      <c r="L905" s="136"/>
      <c r="M905" s="136"/>
      <c r="N905" s="136"/>
      <c r="O905" s="136"/>
      <c r="P905" s="136"/>
      <c r="Q905" s="136"/>
      <c r="R905" s="136"/>
      <c r="S905" s="136"/>
      <c r="T905" s="136"/>
      <c r="U905" s="136"/>
      <c r="V905" s="136"/>
      <c r="W905" s="136"/>
      <c r="X905" s="136"/>
      <c r="Y905" s="136"/>
      <c r="Z905" s="136"/>
      <c r="AA905" s="136"/>
      <c r="AB905" s="136"/>
      <c r="AC905" s="136"/>
      <c r="AD905" s="136"/>
      <c r="AE905" s="136"/>
      <c r="AF905" s="136"/>
      <c r="AG905" s="136"/>
      <c r="AH905" s="136"/>
      <c r="AI905" s="136"/>
      <c r="AJ905" s="136"/>
      <c r="AK905" s="136"/>
      <c r="AL905" s="136"/>
      <c r="AM905" s="136"/>
      <c r="AN905" s="136"/>
      <c r="AO905" s="136"/>
      <c r="AP905" s="136"/>
      <c r="AQ905" s="136"/>
      <c r="AR905" s="211"/>
      <c r="AS905" s="136"/>
      <c r="AT905" s="136"/>
      <c r="AU905" s="136"/>
      <c r="AV905" s="136"/>
      <c r="AW905" s="136"/>
      <c r="AX905" s="136"/>
      <c r="AY905" s="136"/>
      <c r="AZ905" s="136"/>
      <c r="BA905" s="136"/>
      <c r="BB905" s="136"/>
      <c r="BC905" s="136"/>
      <c r="BD905" s="136"/>
      <c r="BE905" s="136"/>
      <c r="BF905" s="136"/>
      <c r="BG905" s="136"/>
      <c r="BH905" s="136"/>
      <c r="BI905" s="136"/>
      <c r="BJ905" s="136"/>
      <c r="BK905" s="136"/>
      <c r="BL905" s="136"/>
      <c r="BM905" s="136"/>
      <c r="BN905" s="136"/>
      <c r="BO905" s="136"/>
      <c r="BP905" s="136"/>
      <c r="BQ905" s="136"/>
      <c r="BR905" s="136"/>
      <c r="BS905" s="136"/>
      <c r="BT905" s="136"/>
      <c r="BU905" s="136"/>
      <c r="BV905" s="136"/>
      <c r="BW905" s="136"/>
      <c r="BX905" s="136"/>
      <c r="BY905" s="136"/>
      <c r="BZ905" s="136"/>
      <c r="CA905" s="136"/>
      <c r="CB905" s="136"/>
      <c r="CC905" s="136"/>
      <c r="CD905" s="136"/>
      <c r="CE905" s="136"/>
      <c r="CF905" s="211"/>
      <c r="CG905" s="136"/>
      <c r="CH905" s="136"/>
      <c r="CI905" s="136"/>
      <c r="CJ905" s="136"/>
      <c r="CK905" s="136"/>
      <c r="CL905" s="136"/>
      <c r="CM905" s="136"/>
      <c r="CN905" s="136"/>
      <c r="CO905" s="136"/>
      <c r="CP905" s="136"/>
      <c r="CQ905" s="136"/>
      <c r="CR905" s="136"/>
      <c r="CS905" s="136"/>
      <c r="CT905" s="136"/>
      <c r="CU905" s="136"/>
      <c r="CV905" s="136"/>
      <c r="CW905" s="136"/>
      <c r="CX905" s="136"/>
      <c r="CY905" s="136"/>
      <c r="CZ905" s="136"/>
      <c r="DA905" s="136"/>
      <c r="DB905" s="136"/>
      <c r="DC905" s="211"/>
      <c r="DD905" s="136"/>
      <c r="DE905" s="136"/>
      <c r="DF905" s="136"/>
      <c r="DG905" s="136"/>
      <c r="DH905" s="136"/>
      <c r="DI905" s="136"/>
      <c r="DJ905" s="136"/>
      <c r="DK905" s="136"/>
      <c r="DL905" s="136"/>
      <c r="DM905" s="136"/>
      <c r="DN905" s="136"/>
      <c r="DO905" s="136"/>
      <c r="DP905" s="136"/>
      <c r="DQ905" s="136"/>
      <c r="DR905" s="136"/>
      <c r="DS905" s="136"/>
      <c r="DT905" s="136"/>
      <c r="DU905" s="136"/>
      <c r="DV905" s="136"/>
      <c r="DW905" s="136"/>
      <c r="DX905" s="136"/>
    </row>
    <row r="906" spans="1:128" ht="12.75" customHeight="1">
      <c r="A906" s="136"/>
      <c r="B906" s="136"/>
      <c r="C906" s="136"/>
      <c r="D906" s="136"/>
      <c r="E906" s="136"/>
      <c r="F906" s="136"/>
      <c r="G906" s="136"/>
      <c r="H906" s="136"/>
      <c r="I906" s="136"/>
      <c r="J906" s="136"/>
      <c r="K906" s="136"/>
      <c r="L906" s="136"/>
      <c r="M906" s="136"/>
      <c r="N906" s="136"/>
      <c r="O906" s="136"/>
      <c r="P906" s="136"/>
      <c r="Q906" s="136"/>
      <c r="R906" s="136"/>
      <c r="S906" s="136"/>
      <c r="T906" s="136"/>
      <c r="U906" s="136"/>
      <c r="V906" s="136"/>
      <c r="W906" s="136"/>
      <c r="X906" s="136"/>
      <c r="Y906" s="136"/>
      <c r="Z906" s="136"/>
      <c r="AA906" s="136"/>
      <c r="AB906" s="136"/>
      <c r="AC906" s="136"/>
      <c r="AD906" s="136"/>
      <c r="AE906" s="136"/>
      <c r="AF906" s="136"/>
      <c r="AG906" s="136"/>
      <c r="AH906" s="136"/>
      <c r="AI906" s="136"/>
      <c r="AJ906" s="136"/>
      <c r="AK906" s="136"/>
      <c r="AL906" s="136"/>
      <c r="AM906" s="136"/>
      <c r="AN906" s="136"/>
      <c r="AO906" s="136"/>
      <c r="AP906" s="136"/>
      <c r="AQ906" s="136"/>
      <c r="AR906" s="211"/>
      <c r="AS906" s="136"/>
      <c r="AT906" s="136"/>
      <c r="AU906" s="136"/>
      <c r="AV906" s="136"/>
      <c r="AW906" s="136"/>
      <c r="AX906" s="136"/>
      <c r="AY906" s="136"/>
      <c r="AZ906" s="136"/>
      <c r="BA906" s="136"/>
      <c r="BB906" s="136"/>
      <c r="BC906" s="136"/>
      <c r="BD906" s="136"/>
      <c r="BE906" s="136"/>
      <c r="BF906" s="136"/>
      <c r="BG906" s="136"/>
      <c r="BH906" s="136"/>
      <c r="BI906" s="136"/>
      <c r="BJ906" s="136"/>
      <c r="BK906" s="136"/>
      <c r="BL906" s="136"/>
      <c r="BM906" s="136"/>
      <c r="BN906" s="136"/>
      <c r="BO906" s="136"/>
      <c r="BP906" s="136"/>
      <c r="BQ906" s="136"/>
      <c r="BR906" s="136"/>
      <c r="BS906" s="136"/>
      <c r="BT906" s="136"/>
      <c r="BU906" s="136"/>
      <c r="BV906" s="136"/>
      <c r="BW906" s="136"/>
      <c r="BX906" s="136"/>
      <c r="BY906" s="136"/>
      <c r="BZ906" s="136"/>
      <c r="CA906" s="136"/>
      <c r="CB906" s="136"/>
      <c r="CC906" s="136"/>
      <c r="CD906" s="136"/>
      <c r="CE906" s="136"/>
      <c r="CF906" s="211"/>
      <c r="CG906" s="136"/>
      <c r="CH906" s="136"/>
      <c r="CI906" s="136"/>
      <c r="CJ906" s="136"/>
      <c r="CK906" s="136"/>
      <c r="CL906" s="136"/>
      <c r="CM906" s="136"/>
      <c r="CN906" s="136"/>
      <c r="CO906" s="136"/>
      <c r="CP906" s="136"/>
      <c r="CQ906" s="136"/>
      <c r="CR906" s="136"/>
      <c r="CS906" s="136"/>
      <c r="CT906" s="136"/>
      <c r="CU906" s="136"/>
      <c r="CV906" s="136"/>
      <c r="CW906" s="136"/>
      <c r="CX906" s="136"/>
      <c r="CY906" s="136"/>
      <c r="CZ906" s="136"/>
      <c r="DA906" s="136"/>
      <c r="DB906" s="136"/>
      <c r="DC906" s="211"/>
      <c r="DD906" s="136"/>
      <c r="DE906" s="136"/>
      <c r="DF906" s="136"/>
      <c r="DG906" s="136"/>
      <c r="DH906" s="136"/>
      <c r="DI906" s="136"/>
      <c r="DJ906" s="136"/>
      <c r="DK906" s="136"/>
      <c r="DL906" s="136"/>
      <c r="DM906" s="136"/>
      <c r="DN906" s="136"/>
      <c r="DO906" s="136"/>
      <c r="DP906" s="136"/>
      <c r="DQ906" s="136"/>
      <c r="DR906" s="136"/>
      <c r="DS906" s="136"/>
      <c r="DT906" s="136"/>
      <c r="DU906" s="136"/>
      <c r="DV906" s="136"/>
      <c r="DW906" s="136"/>
      <c r="DX906" s="136"/>
    </row>
    <row r="907" spans="1:128" ht="12.75" customHeight="1">
      <c r="A907" s="136"/>
      <c r="B907" s="136"/>
      <c r="C907" s="136"/>
      <c r="D907" s="136"/>
      <c r="E907" s="136"/>
      <c r="F907" s="136"/>
      <c r="G907" s="136"/>
      <c r="H907" s="136"/>
      <c r="I907" s="136"/>
      <c r="J907" s="136"/>
      <c r="K907" s="136"/>
      <c r="L907" s="136"/>
      <c r="M907" s="136"/>
      <c r="N907" s="136"/>
      <c r="O907" s="136"/>
      <c r="P907" s="136"/>
      <c r="Q907" s="136"/>
      <c r="R907" s="136"/>
      <c r="S907" s="136"/>
      <c r="T907" s="136"/>
      <c r="U907" s="136"/>
      <c r="V907" s="136"/>
      <c r="W907" s="136"/>
      <c r="X907" s="136"/>
      <c r="Y907" s="136"/>
      <c r="Z907" s="136"/>
      <c r="AA907" s="136"/>
      <c r="AB907" s="136"/>
      <c r="AC907" s="136"/>
      <c r="AD907" s="136"/>
      <c r="AE907" s="136"/>
      <c r="AF907" s="136"/>
      <c r="AG907" s="136"/>
      <c r="AH907" s="136"/>
      <c r="AI907" s="136"/>
      <c r="AJ907" s="136"/>
      <c r="AK907" s="136"/>
      <c r="AL907" s="136"/>
      <c r="AM907" s="136"/>
      <c r="AN907" s="136"/>
      <c r="AO907" s="136"/>
      <c r="AP907" s="136"/>
      <c r="AQ907" s="136"/>
      <c r="AR907" s="211"/>
      <c r="AS907" s="136"/>
      <c r="AT907" s="136"/>
      <c r="AU907" s="136"/>
      <c r="AV907" s="136"/>
      <c r="AW907" s="136"/>
      <c r="AX907" s="136"/>
      <c r="AY907" s="136"/>
      <c r="AZ907" s="136"/>
      <c r="BA907" s="136"/>
      <c r="BB907" s="136"/>
      <c r="BC907" s="136"/>
      <c r="BD907" s="136"/>
      <c r="BE907" s="136"/>
      <c r="BF907" s="136"/>
      <c r="BG907" s="136"/>
      <c r="BH907" s="136"/>
      <c r="BI907" s="136"/>
      <c r="BJ907" s="136"/>
      <c r="BK907" s="136"/>
      <c r="BL907" s="136"/>
      <c r="BM907" s="136"/>
      <c r="BN907" s="136"/>
      <c r="BO907" s="136"/>
      <c r="BP907" s="136"/>
      <c r="BQ907" s="136"/>
      <c r="BR907" s="136"/>
      <c r="BS907" s="136"/>
      <c r="BT907" s="136"/>
      <c r="BU907" s="136"/>
      <c r="BV907" s="136"/>
      <c r="BW907" s="136"/>
      <c r="BX907" s="136"/>
      <c r="BY907" s="136"/>
      <c r="BZ907" s="136"/>
      <c r="CA907" s="136"/>
      <c r="CB907" s="136"/>
      <c r="CC907" s="136"/>
      <c r="CD907" s="136"/>
      <c r="CE907" s="136"/>
      <c r="CF907" s="211"/>
      <c r="CG907" s="136"/>
      <c r="CH907" s="136"/>
      <c r="CI907" s="136"/>
      <c r="CJ907" s="136"/>
      <c r="CK907" s="136"/>
      <c r="CL907" s="136"/>
      <c r="CM907" s="136"/>
      <c r="CN907" s="136"/>
      <c r="CO907" s="136"/>
      <c r="CP907" s="136"/>
      <c r="CQ907" s="136"/>
      <c r="CR907" s="136"/>
      <c r="CS907" s="136"/>
      <c r="CT907" s="136"/>
      <c r="CU907" s="136"/>
      <c r="CV907" s="136"/>
      <c r="CW907" s="136"/>
      <c r="CX907" s="136"/>
      <c r="CY907" s="136"/>
      <c r="CZ907" s="136"/>
      <c r="DA907" s="136"/>
      <c r="DB907" s="136"/>
      <c r="DC907" s="211"/>
      <c r="DD907" s="136"/>
      <c r="DE907" s="136"/>
      <c r="DF907" s="136"/>
      <c r="DG907" s="136"/>
      <c r="DH907" s="136"/>
      <c r="DI907" s="136"/>
      <c r="DJ907" s="136"/>
      <c r="DK907" s="136"/>
      <c r="DL907" s="136"/>
      <c r="DM907" s="136"/>
      <c r="DN907" s="136"/>
      <c r="DO907" s="136"/>
      <c r="DP907" s="136"/>
      <c r="DQ907" s="136"/>
      <c r="DR907" s="136"/>
      <c r="DS907" s="136"/>
      <c r="DT907" s="136"/>
      <c r="DU907" s="136"/>
      <c r="DV907" s="136"/>
      <c r="DW907" s="136"/>
      <c r="DX907" s="136"/>
    </row>
    <row r="908" spans="1:128" ht="12.75" customHeight="1">
      <c r="A908" s="136"/>
      <c r="B908" s="136"/>
      <c r="C908" s="136"/>
      <c r="D908" s="136"/>
      <c r="E908" s="136"/>
      <c r="F908" s="136"/>
      <c r="G908" s="136"/>
      <c r="H908" s="136"/>
      <c r="I908" s="136"/>
      <c r="J908" s="136"/>
      <c r="K908" s="136"/>
      <c r="L908" s="136"/>
      <c r="M908" s="136"/>
      <c r="N908" s="136"/>
      <c r="O908" s="136"/>
      <c r="P908" s="136"/>
      <c r="Q908" s="136"/>
      <c r="R908" s="136"/>
      <c r="S908" s="136"/>
      <c r="T908" s="136"/>
      <c r="U908" s="136"/>
      <c r="V908" s="136"/>
      <c r="W908" s="136"/>
      <c r="X908" s="136"/>
      <c r="Y908" s="136"/>
      <c r="Z908" s="136"/>
      <c r="AA908" s="136"/>
      <c r="AB908" s="136"/>
      <c r="AC908" s="136"/>
      <c r="AD908" s="136"/>
      <c r="AE908" s="136"/>
      <c r="AF908" s="136"/>
      <c r="AG908" s="136"/>
      <c r="AH908" s="136"/>
      <c r="AI908" s="136"/>
      <c r="AJ908" s="136"/>
      <c r="AK908" s="136"/>
      <c r="AL908" s="136"/>
      <c r="AM908" s="136"/>
      <c r="AN908" s="136"/>
      <c r="AO908" s="136"/>
      <c r="AP908" s="136"/>
      <c r="AQ908" s="136"/>
      <c r="AR908" s="211"/>
      <c r="AS908" s="136"/>
      <c r="AT908" s="136"/>
      <c r="AU908" s="136"/>
      <c r="AV908" s="136"/>
      <c r="AW908" s="136"/>
      <c r="AX908" s="136"/>
      <c r="AY908" s="136"/>
      <c r="AZ908" s="136"/>
      <c r="BA908" s="136"/>
      <c r="BB908" s="136"/>
      <c r="BC908" s="136"/>
      <c r="BD908" s="136"/>
      <c r="BE908" s="136"/>
      <c r="BF908" s="136"/>
      <c r="BG908" s="136"/>
      <c r="BH908" s="136"/>
      <c r="BI908" s="136"/>
      <c r="BJ908" s="136"/>
      <c r="BK908" s="136"/>
      <c r="BL908" s="136"/>
      <c r="BM908" s="136"/>
      <c r="BN908" s="136"/>
      <c r="BO908" s="136"/>
      <c r="BP908" s="136"/>
      <c r="BQ908" s="136"/>
      <c r="BR908" s="136"/>
      <c r="BS908" s="136"/>
      <c r="BT908" s="136"/>
      <c r="BU908" s="136"/>
      <c r="BV908" s="136"/>
      <c r="BW908" s="136"/>
      <c r="BX908" s="136"/>
      <c r="BY908" s="136"/>
      <c r="BZ908" s="136"/>
      <c r="CA908" s="136"/>
      <c r="CB908" s="136"/>
      <c r="CC908" s="136"/>
      <c r="CD908" s="136"/>
      <c r="CE908" s="136"/>
      <c r="CF908" s="211"/>
      <c r="CG908" s="136"/>
      <c r="CH908" s="136"/>
      <c r="CI908" s="136"/>
      <c r="CJ908" s="136"/>
      <c r="CK908" s="136"/>
      <c r="CL908" s="136"/>
      <c r="CM908" s="136"/>
      <c r="CN908" s="136"/>
      <c r="CO908" s="136"/>
      <c r="CP908" s="136"/>
      <c r="CQ908" s="136"/>
      <c r="CR908" s="136"/>
      <c r="CS908" s="136"/>
      <c r="CT908" s="136"/>
      <c r="CU908" s="136"/>
      <c r="CV908" s="136"/>
      <c r="CW908" s="136"/>
      <c r="CX908" s="136"/>
      <c r="CY908" s="136"/>
      <c r="CZ908" s="136"/>
      <c r="DA908" s="136"/>
      <c r="DB908" s="136"/>
      <c r="DC908" s="211"/>
      <c r="DD908" s="136"/>
      <c r="DE908" s="136"/>
      <c r="DF908" s="136"/>
      <c r="DG908" s="136"/>
      <c r="DH908" s="136"/>
      <c r="DI908" s="136"/>
      <c r="DJ908" s="136"/>
      <c r="DK908" s="136"/>
      <c r="DL908" s="136"/>
      <c r="DM908" s="136"/>
      <c r="DN908" s="136"/>
      <c r="DO908" s="136"/>
      <c r="DP908" s="136"/>
      <c r="DQ908" s="136"/>
      <c r="DR908" s="136"/>
      <c r="DS908" s="136"/>
      <c r="DT908" s="136"/>
      <c r="DU908" s="136"/>
      <c r="DV908" s="136"/>
      <c r="DW908" s="136"/>
      <c r="DX908" s="136"/>
    </row>
    <row r="909" spans="1:128" ht="12.75" customHeight="1">
      <c r="A909" s="136"/>
      <c r="B909" s="136"/>
      <c r="C909" s="136"/>
      <c r="D909" s="136"/>
      <c r="E909" s="136"/>
      <c r="F909" s="136"/>
      <c r="G909" s="136"/>
      <c r="H909" s="136"/>
      <c r="I909" s="136"/>
      <c r="J909" s="136"/>
      <c r="K909" s="136"/>
      <c r="L909" s="136"/>
      <c r="M909" s="136"/>
      <c r="N909" s="136"/>
      <c r="O909" s="136"/>
      <c r="P909" s="136"/>
      <c r="Q909" s="136"/>
      <c r="R909" s="136"/>
      <c r="S909" s="136"/>
      <c r="T909" s="136"/>
      <c r="U909" s="136"/>
      <c r="V909" s="136"/>
      <c r="W909" s="136"/>
      <c r="X909" s="136"/>
      <c r="Y909" s="136"/>
      <c r="Z909" s="136"/>
      <c r="AA909" s="136"/>
      <c r="AB909" s="136"/>
      <c r="AC909" s="136"/>
      <c r="AD909" s="136"/>
      <c r="AE909" s="136"/>
      <c r="AF909" s="136"/>
      <c r="AG909" s="136"/>
      <c r="AH909" s="136"/>
      <c r="AI909" s="136"/>
      <c r="AJ909" s="136"/>
      <c r="AK909" s="136"/>
      <c r="AL909" s="136"/>
      <c r="AM909" s="136"/>
      <c r="AN909" s="136"/>
      <c r="AO909" s="136"/>
      <c r="AP909" s="136"/>
      <c r="AQ909" s="136"/>
      <c r="AR909" s="211"/>
      <c r="AS909" s="136"/>
      <c r="AT909" s="136"/>
      <c r="AU909" s="136"/>
      <c r="AV909" s="136"/>
      <c r="AW909" s="136"/>
      <c r="AX909" s="136"/>
      <c r="AY909" s="136"/>
      <c r="AZ909" s="136"/>
      <c r="BA909" s="136"/>
      <c r="BB909" s="136"/>
      <c r="BC909" s="136"/>
      <c r="BD909" s="136"/>
      <c r="BE909" s="136"/>
      <c r="BF909" s="136"/>
      <c r="BG909" s="136"/>
      <c r="BH909" s="136"/>
      <c r="BI909" s="136"/>
      <c r="BJ909" s="136"/>
      <c r="BK909" s="136"/>
      <c r="BL909" s="136"/>
      <c r="BM909" s="136"/>
      <c r="BN909" s="136"/>
      <c r="BO909" s="136"/>
      <c r="BP909" s="136"/>
      <c r="BQ909" s="136"/>
      <c r="BR909" s="136"/>
      <c r="BS909" s="136"/>
      <c r="BT909" s="136"/>
      <c r="BU909" s="136"/>
      <c r="BV909" s="136"/>
      <c r="BW909" s="136"/>
      <c r="BX909" s="136"/>
      <c r="BY909" s="136"/>
      <c r="BZ909" s="136"/>
      <c r="CA909" s="136"/>
      <c r="CB909" s="136"/>
      <c r="CC909" s="136"/>
      <c r="CD909" s="136"/>
      <c r="CE909" s="136"/>
      <c r="CF909" s="211"/>
      <c r="CG909" s="136"/>
      <c r="CH909" s="136"/>
      <c r="CI909" s="136"/>
      <c r="CJ909" s="136"/>
      <c r="CK909" s="136"/>
      <c r="CL909" s="136"/>
      <c r="CM909" s="136"/>
      <c r="CN909" s="136"/>
      <c r="CO909" s="136"/>
      <c r="CP909" s="136"/>
      <c r="CQ909" s="136"/>
      <c r="CR909" s="136"/>
      <c r="CS909" s="136"/>
      <c r="CT909" s="136"/>
      <c r="CU909" s="136"/>
      <c r="CV909" s="136"/>
      <c r="CW909" s="136"/>
      <c r="CX909" s="136"/>
      <c r="CY909" s="136"/>
      <c r="CZ909" s="136"/>
      <c r="DA909" s="136"/>
      <c r="DB909" s="136"/>
      <c r="DC909" s="211"/>
      <c r="DD909" s="136"/>
      <c r="DE909" s="136"/>
      <c r="DF909" s="136"/>
      <c r="DG909" s="136"/>
      <c r="DH909" s="136"/>
      <c r="DI909" s="136"/>
      <c r="DJ909" s="136"/>
      <c r="DK909" s="136"/>
      <c r="DL909" s="136"/>
      <c r="DM909" s="136"/>
      <c r="DN909" s="136"/>
      <c r="DO909" s="136"/>
      <c r="DP909" s="136"/>
      <c r="DQ909" s="136"/>
      <c r="DR909" s="136"/>
      <c r="DS909" s="136"/>
      <c r="DT909" s="136"/>
      <c r="DU909" s="136"/>
      <c r="DV909" s="136"/>
      <c r="DW909" s="136"/>
      <c r="DX909" s="136"/>
    </row>
    <row r="910" spans="1:128" ht="12.75" customHeight="1">
      <c r="A910" s="136"/>
      <c r="B910" s="136"/>
      <c r="C910" s="136"/>
      <c r="D910" s="136"/>
      <c r="E910" s="136"/>
      <c r="F910" s="136"/>
      <c r="G910" s="136"/>
      <c r="H910" s="136"/>
      <c r="I910" s="136"/>
      <c r="J910" s="136"/>
      <c r="K910" s="136"/>
      <c r="L910" s="136"/>
      <c r="M910" s="136"/>
      <c r="N910" s="136"/>
      <c r="O910" s="136"/>
      <c r="P910" s="136"/>
      <c r="Q910" s="136"/>
      <c r="R910" s="136"/>
      <c r="S910" s="136"/>
      <c r="T910" s="136"/>
      <c r="U910" s="136"/>
      <c r="V910" s="136"/>
      <c r="W910" s="136"/>
      <c r="X910" s="136"/>
      <c r="Y910" s="136"/>
      <c r="Z910" s="136"/>
      <c r="AA910" s="136"/>
      <c r="AB910" s="136"/>
      <c r="AC910" s="136"/>
      <c r="AD910" s="136"/>
      <c r="AE910" s="136"/>
      <c r="AF910" s="136"/>
      <c r="AG910" s="136"/>
      <c r="AH910" s="136"/>
      <c r="AI910" s="136"/>
      <c r="AJ910" s="136"/>
      <c r="AK910" s="136"/>
      <c r="AL910" s="136"/>
      <c r="AM910" s="136"/>
      <c r="AN910" s="136"/>
      <c r="AO910" s="136"/>
      <c r="AP910" s="136"/>
      <c r="AQ910" s="136"/>
      <c r="AR910" s="211"/>
      <c r="AS910" s="136"/>
      <c r="AT910" s="136"/>
      <c r="AU910" s="136"/>
      <c r="AV910" s="136"/>
      <c r="AW910" s="136"/>
      <c r="AX910" s="136"/>
      <c r="AY910" s="136"/>
      <c r="AZ910" s="136"/>
      <c r="BA910" s="136"/>
      <c r="BB910" s="136"/>
      <c r="BC910" s="136"/>
      <c r="BD910" s="136"/>
      <c r="BE910" s="136"/>
      <c r="BF910" s="136"/>
      <c r="BG910" s="136"/>
      <c r="BH910" s="136"/>
      <c r="BI910" s="136"/>
      <c r="BJ910" s="136"/>
      <c r="BK910" s="136"/>
      <c r="BL910" s="136"/>
      <c r="BM910" s="136"/>
      <c r="BN910" s="136"/>
      <c r="BO910" s="136"/>
      <c r="BP910" s="136"/>
      <c r="BQ910" s="136"/>
      <c r="BR910" s="136"/>
      <c r="BS910" s="136"/>
      <c r="BT910" s="136"/>
      <c r="BU910" s="136"/>
      <c r="BV910" s="136"/>
      <c r="BW910" s="136"/>
      <c r="BX910" s="136"/>
      <c r="BY910" s="136"/>
      <c r="BZ910" s="136"/>
      <c r="CA910" s="136"/>
      <c r="CB910" s="136"/>
      <c r="CC910" s="136"/>
      <c r="CD910" s="136"/>
      <c r="CE910" s="136"/>
      <c r="CF910" s="211"/>
      <c r="CG910" s="136"/>
      <c r="CH910" s="136"/>
      <c r="CI910" s="136"/>
      <c r="CJ910" s="136"/>
      <c r="CK910" s="136"/>
      <c r="CL910" s="136"/>
      <c r="CM910" s="136"/>
      <c r="CN910" s="136"/>
      <c r="CO910" s="136"/>
      <c r="CP910" s="136"/>
      <c r="CQ910" s="136"/>
      <c r="CR910" s="136"/>
      <c r="CS910" s="136"/>
      <c r="CT910" s="136"/>
      <c r="CU910" s="136"/>
      <c r="CV910" s="136"/>
      <c r="CW910" s="136"/>
      <c r="CX910" s="136"/>
      <c r="CY910" s="136"/>
      <c r="CZ910" s="136"/>
      <c r="DA910" s="136"/>
      <c r="DB910" s="136"/>
      <c r="DC910" s="211"/>
      <c r="DD910" s="136"/>
      <c r="DE910" s="136"/>
      <c r="DF910" s="136"/>
      <c r="DG910" s="136"/>
      <c r="DH910" s="136"/>
      <c r="DI910" s="136"/>
      <c r="DJ910" s="136"/>
      <c r="DK910" s="136"/>
      <c r="DL910" s="136"/>
      <c r="DM910" s="136"/>
      <c r="DN910" s="136"/>
      <c r="DO910" s="136"/>
      <c r="DP910" s="136"/>
      <c r="DQ910" s="136"/>
      <c r="DR910" s="136"/>
      <c r="DS910" s="136"/>
      <c r="DT910" s="136"/>
      <c r="DU910" s="136"/>
      <c r="DV910" s="136"/>
      <c r="DW910" s="136"/>
      <c r="DX910" s="136"/>
    </row>
    <row r="911" spans="1:128" ht="12.75" customHeight="1">
      <c r="A911" s="136"/>
      <c r="B911" s="136"/>
      <c r="C911" s="136"/>
      <c r="D911" s="136"/>
      <c r="E911" s="136"/>
      <c r="F911" s="136"/>
      <c r="G911" s="136"/>
      <c r="H911" s="136"/>
      <c r="I911" s="136"/>
      <c r="J911" s="136"/>
      <c r="K911" s="136"/>
      <c r="L911" s="136"/>
      <c r="M911" s="136"/>
      <c r="N911" s="136"/>
      <c r="O911" s="136"/>
      <c r="P911" s="136"/>
      <c r="Q911" s="136"/>
      <c r="R911" s="136"/>
      <c r="S911" s="136"/>
      <c r="T911" s="136"/>
      <c r="U911" s="136"/>
      <c r="V911" s="136"/>
      <c r="W911" s="136"/>
      <c r="X911" s="136"/>
      <c r="Y911" s="136"/>
      <c r="Z911" s="136"/>
      <c r="AA911" s="136"/>
      <c r="AB911" s="136"/>
      <c r="AC911" s="136"/>
      <c r="AD911" s="136"/>
      <c r="AE911" s="136"/>
      <c r="AF911" s="136"/>
      <c r="AG911" s="136"/>
      <c r="AH911" s="136"/>
      <c r="AI911" s="136"/>
      <c r="AJ911" s="136"/>
      <c r="AK911" s="136"/>
      <c r="AL911" s="136"/>
      <c r="AM911" s="136"/>
      <c r="AN911" s="136"/>
      <c r="AO911" s="136"/>
      <c r="AP911" s="136"/>
      <c r="AQ911" s="136"/>
      <c r="AR911" s="211"/>
      <c r="AS911" s="136"/>
      <c r="AT911" s="136"/>
      <c r="AU911" s="136"/>
      <c r="AV911" s="136"/>
      <c r="AW911" s="136"/>
      <c r="AX911" s="136"/>
      <c r="AY911" s="136"/>
      <c r="AZ911" s="136"/>
      <c r="BA911" s="136"/>
      <c r="BB911" s="136"/>
      <c r="BC911" s="136"/>
      <c r="BD911" s="136"/>
      <c r="BE911" s="136"/>
      <c r="BF911" s="136"/>
      <c r="BG911" s="136"/>
      <c r="BH911" s="136"/>
      <c r="BI911" s="136"/>
      <c r="BJ911" s="136"/>
      <c r="BK911" s="136"/>
      <c r="BL911" s="136"/>
      <c r="BM911" s="136"/>
      <c r="BN911" s="136"/>
      <c r="BO911" s="136"/>
      <c r="BP911" s="136"/>
      <c r="BQ911" s="136"/>
      <c r="BR911" s="136"/>
      <c r="BS911" s="136"/>
      <c r="BT911" s="136"/>
      <c r="BU911" s="136"/>
      <c r="BV911" s="136"/>
      <c r="BW911" s="136"/>
      <c r="BX911" s="136"/>
      <c r="BY911" s="136"/>
      <c r="BZ911" s="136"/>
      <c r="CA911" s="136"/>
      <c r="CB911" s="136"/>
      <c r="CC911" s="136"/>
      <c r="CD911" s="136"/>
      <c r="CE911" s="136"/>
      <c r="CF911" s="211"/>
      <c r="CG911" s="136"/>
      <c r="CH911" s="136"/>
      <c r="CI911" s="136"/>
      <c r="CJ911" s="136"/>
      <c r="CK911" s="136"/>
      <c r="CL911" s="136"/>
      <c r="CM911" s="136"/>
      <c r="CN911" s="136"/>
      <c r="CO911" s="136"/>
      <c r="CP911" s="136"/>
      <c r="CQ911" s="136"/>
      <c r="CR911" s="136"/>
      <c r="CS911" s="136"/>
      <c r="CT911" s="136"/>
      <c r="CU911" s="136"/>
      <c r="CV911" s="136"/>
      <c r="CW911" s="136"/>
      <c r="CX911" s="136"/>
      <c r="CY911" s="136"/>
      <c r="CZ911" s="136"/>
      <c r="DA911" s="136"/>
      <c r="DB911" s="136"/>
      <c r="DC911" s="211"/>
      <c r="DD911" s="136"/>
      <c r="DE911" s="136"/>
      <c r="DF911" s="136"/>
      <c r="DG911" s="136"/>
      <c r="DH911" s="136"/>
      <c r="DI911" s="136"/>
      <c r="DJ911" s="136"/>
      <c r="DK911" s="136"/>
      <c r="DL911" s="136"/>
      <c r="DM911" s="136"/>
      <c r="DN911" s="136"/>
      <c r="DO911" s="136"/>
      <c r="DP911" s="136"/>
      <c r="DQ911" s="136"/>
      <c r="DR911" s="136"/>
      <c r="DS911" s="136"/>
      <c r="DT911" s="136"/>
      <c r="DU911" s="136"/>
      <c r="DV911" s="136"/>
      <c r="DW911" s="136"/>
      <c r="DX911" s="136"/>
    </row>
    <row r="912" spans="1:128" ht="12.75" customHeight="1">
      <c r="A912" s="136"/>
      <c r="B912" s="136"/>
      <c r="C912" s="136"/>
      <c r="D912" s="136"/>
      <c r="E912" s="136"/>
      <c r="F912" s="136"/>
      <c r="G912" s="136"/>
      <c r="H912" s="136"/>
      <c r="I912" s="136"/>
      <c r="J912" s="136"/>
      <c r="K912" s="136"/>
      <c r="L912" s="136"/>
      <c r="M912" s="136"/>
      <c r="N912" s="136"/>
      <c r="O912" s="136"/>
      <c r="P912" s="136"/>
      <c r="Q912" s="136"/>
      <c r="R912" s="136"/>
      <c r="S912" s="136"/>
      <c r="T912" s="136"/>
      <c r="U912" s="136"/>
      <c r="V912" s="136"/>
      <c r="W912" s="136"/>
      <c r="X912" s="136"/>
      <c r="Y912" s="136"/>
      <c r="Z912" s="136"/>
      <c r="AA912" s="136"/>
      <c r="AB912" s="136"/>
      <c r="AC912" s="136"/>
      <c r="AD912" s="136"/>
      <c r="AE912" s="136"/>
      <c r="AF912" s="136"/>
      <c r="AG912" s="136"/>
      <c r="AH912" s="136"/>
      <c r="AI912" s="136"/>
      <c r="AJ912" s="136"/>
      <c r="AK912" s="136"/>
      <c r="AL912" s="136"/>
      <c r="AM912" s="136"/>
      <c r="AN912" s="136"/>
      <c r="AO912" s="136"/>
      <c r="AP912" s="136"/>
      <c r="AQ912" s="136"/>
      <c r="AR912" s="211"/>
      <c r="AS912" s="136"/>
      <c r="AT912" s="136"/>
      <c r="AU912" s="136"/>
      <c r="AV912" s="136"/>
      <c r="AW912" s="136"/>
      <c r="AX912" s="136"/>
      <c r="AY912" s="136"/>
      <c r="AZ912" s="136"/>
      <c r="BA912" s="136"/>
      <c r="BB912" s="136"/>
      <c r="BC912" s="136"/>
      <c r="BD912" s="136"/>
      <c r="BE912" s="136"/>
      <c r="BF912" s="136"/>
      <c r="BG912" s="136"/>
      <c r="BH912" s="136"/>
      <c r="BI912" s="136"/>
      <c r="BJ912" s="136"/>
      <c r="BK912" s="136"/>
      <c r="BL912" s="136"/>
      <c r="BM912" s="136"/>
      <c r="BN912" s="136"/>
      <c r="BO912" s="136"/>
      <c r="BP912" s="136"/>
      <c r="BQ912" s="136"/>
      <c r="BR912" s="136"/>
      <c r="BS912" s="136"/>
      <c r="BT912" s="136"/>
      <c r="BU912" s="136"/>
      <c r="BV912" s="136"/>
      <c r="BW912" s="136"/>
      <c r="BX912" s="136"/>
      <c r="BY912" s="136"/>
      <c r="BZ912" s="136"/>
      <c r="CA912" s="136"/>
      <c r="CB912" s="136"/>
      <c r="CC912" s="136"/>
      <c r="CD912" s="136"/>
      <c r="CE912" s="136"/>
      <c r="CF912" s="211"/>
      <c r="CG912" s="136"/>
      <c r="CH912" s="136"/>
      <c r="CI912" s="136"/>
      <c r="CJ912" s="136"/>
      <c r="CK912" s="136"/>
      <c r="CL912" s="136"/>
      <c r="CM912" s="136"/>
      <c r="CN912" s="136"/>
      <c r="CO912" s="136"/>
      <c r="CP912" s="136"/>
      <c r="CQ912" s="136"/>
      <c r="CR912" s="136"/>
      <c r="CS912" s="136"/>
      <c r="CT912" s="136"/>
      <c r="CU912" s="136"/>
      <c r="CV912" s="136"/>
      <c r="CW912" s="136"/>
      <c r="CX912" s="136"/>
      <c r="CY912" s="136"/>
      <c r="CZ912" s="136"/>
      <c r="DA912" s="136"/>
      <c r="DB912" s="136"/>
      <c r="DC912" s="211"/>
      <c r="DD912" s="136"/>
      <c r="DE912" s="136"/>
      <c r="DF912" s="136"/>
      <c r="DG912" s="136"/>
      <c r="DH912" s="136"/>
      <c r="DI912" s="136"/>
      <c r="DJ912" s="136"/>
      <c r="DK912" s="136"/>
      <c r="DL912" s="136"/>
      <c r="DM912" s="136"/>
      <c r="DN912" s="136"/>
      <c r="DO912" s="136"/>
      <c r="DP912" s="136"/>
      <c r="DQ912" s="136"/>
      <c r="DR912" s="136"/>
      <c r="DS912" s="136"/>
      <c r="DT912" s="136"/>
      <c r="DU912" s="136"/>
      <c r="DV912" s="136"/>
      <c r="DW912" s="136"/>
      <c r="DX912" s="136"/>
    </row>
    <row r="913" spans="1:128" ht="12.75" customHeight="1">
      <c r="A913" s="136"/>
      <c r="B913" s="136"/>
      <c r="C913" s="136"/>
      <c r="D913" s="136"/>
      <c r="E913" s="136"/>
      <c r="F913" s="136"/>
      <c r="G913" s="136"/>
      <c r="H913" s="136"/>
      <c r="I913" s="136"/>
      <c r="J913" s="136"/>
      <c r="K913" s="136"/>
      <c r="L913" s="136"/>
      <c r="M913" s="136"/>
      <c r="N913" s="136"/>
      <c r="O913" s="136"/>
      <c r="P913" s="136"/>
      <c r="Q913" s="136"/>
      <c r="R913" s="136"/>
      <c r="S913" s="136"/>
      <c r="T913" s="136"/>
      <c r="U913" s="136"/>
      <c r="V913" s="136"/>
      <c r="W913" s="136"/>
      <c r="X913" s="136"/>
      <c r="Y913" s="136"/>
      <c r="Z913" s="136"/>
      <c r="AA913" s="136"/>
      <c r="AB913" s="136"/>
      <c r="AC913" s="136"/>
      <c r="AD913" s="136"/>
      <c r="AE913" s="136"/>
      <c r="AF913" s="136"/>
      <c r="AG913" s="136"/>
      <c r="AH913" s="136"/>
      <c r="AI913" s="136"/>
      <c r="AJ913" s="136"/>
      <c r="AK913" s="136"/>
      <c r="AL913" s="136"/>
      <c r="AM913" s="136"/>
      <c r="AN913" s="136"/>
      <c r="AO913" s="136"/>
      <c r="AP913" s="136"/>
      <c r="AQ913" s="136"/>
      <c r="AR913" s="211"/>
      <c r="AS913" s="136"/>
      <c r="AT913" s="136"/>
      <c r="AU913" s="136"/>
      <c r="AV913" s="136"/>
      <c r="AW913" s="136"/>
      <c r="AX913" s="136"/>
      <c r="AY913" s="136"/>
      <c r="AZ913" s="136"/>
      <c r="BA913" s="136"/>
      <c r="BB913" s="136"/>
      <c r="BC913" s="136"/>
      <c r="BD913" s="136"/>
      <c r="BE913" s="136"/>
      <c r="BF913" s="136"/>
      <c r="BG913" s="136"/>
      <c r="BH913" s="136"/>
      <c r="BI913" s="136"/>
      <c r="BJ913" s="136"/>
      <c r="BK913" s="136"/>
      <c r="BL913" s="136"/>
      <c r="BM913" s="136"/>
      <c r="BN913" s="136"/>
      <c r="BO913" s="136"/>
      <c r="BP913" s="136"/>
      <c r="BQ913" s="136"/>
      <c r="BR913" s="136"/>
      <c r="BS913" s="136"/>
      <c r="BT913" s="136"/>
      <c r="BU913" s="136"/>
      <c r="BV913" s="136"/>
      <c r="BW913" s="136"/>
      <c r="BX913" s="136"/>
      <c r="BY913" s="136"/>
      <c r="BZ913" s="136"/>
      <c r="CA913" s="136"/>
      <c r="CB913" s="136"/>
      <c r="CC913" s="136"/>
      <c r="CD913" s="136"/>
      <c r="CE913" s="136"/>
      <c r="CF913" s="211"/>
      <c r="CG913" s="136"/>
      <c r="CH913" s="136"/>
      <c r="CI913" s="136"/>
      <c r="CJ913" s="136"/>
      <c r="CK913" s="136"/>
      <c r="CL913" s="136"/>
      <c r="CM913" s="136"/>
      <c r="CN913" s="136"/>
      <c r="CO913" s="136"/>
      <c r="CP913" s="136"/>
      <c r="CQ913" s="136"/>
      <c r="CR913" s="136"/>
      <c r="CS913" s="136"/>
      <c r="CT913" s="136"/>
      <c r="CU913" s="136"/>
      <c r="CV913" s="136"/>
      <c r="CW913" s="136"/>
      <c r="CX913" s="136"/>
      <c r="CY913" s="136"/>
      <c r="CZ913" s="136"/>
      <c r="DA913" s="136"/>
      <c r="DB913" s="136"/>
      <c r="DC913" s="211"/>
      <c r="DD913" s="136"/>
      <c r="DE913" s="136"/>
      <c r="DF913" s="136"/>
      <c r="DG913" s="136"/>
      <c r="DH913" s="136"/>
      <c r="DI913" s="136"/>
      <c r="DJ913" s="136"/>
      <c r="DK913" s="136"/>
      <c r="DL913" s="136"/>
      <c r="DM913" s="136"/>
      <c r="DN913" s="136"/>
      <c r="DO913" s="136"/>
      <c r="DP913" s="136"/>
      <c r="DQ913" s="136"/>
      <c r="DR913" s="136"/>
      <c r="DS913" s="136"/>
      <c r="DT913" s="136"/>
      <c r="DU913" s="136"/>
      <c r="DV913" s="136"/>
      <c r="DW913" s="136"/>
      <c r="DX913" s="136"/>
    </row>
    <row r="914" spans="1:128" ht="12.75" customHeight="1">
      <c r="A914" s="136"/>
      <c r="B914" s="136"/>
      <c r="C914" s="136"/>
      <c r="D914" s="136"/>
      <c r="E914" s="136"/>
      <c r="F914" s="136"/>
      <c r="G914" s="136"/>
      <c r="H914" s="136"/>
      <c r="I914" s="136"/>
      <c r="J914" s="136"/>
      <c r="K914" s="136"/>
      <c r="L914" s="136"/>
      <c r="M914" s="136"/>
      <c r="N914" s="136"/>
      <c r="O914" s="136"/>
      <c r="P914" s="136"/>
      <c r="Q914" s="136"/>
      <c r="R914" s="136"/>
      <c r="S914" s="136"/>
      <c r="T914" s="136"/>
      <c r="U914" s="136"/>
      <c r="V914" s="136"/>
      <c r="W914" s="136"/>
      <c r="X914" s="136"/>
      <c r="Y914" s="136"/>
      <c r="Z914" s="136"/>
      <c r="AA914" s="136"/>
      <c r="AB914" s="136"/>
      <c r="AC914" s="136"/>
      <c r="AD914" s="136"/>
      <c r="AE914" s="136"/>
      <c r="AF914" s="136"/>
      <c r="AG914" s="136"/>
      <c r="AH914" s="136"/>
      <c r="AI914" s="136"/>
      <c r="AJ914" s="136"/>
      <c r="AK914" s="136"/>
      <c r="AL914" s="136"/>
      <c r="AM914" s="136"/>
      <c r="AN914" s="136"/>
      <c r="AO914" s="136"/>
      <c r="AP914" s="136"/>
      <c r="AQ914" s="136"/>
      <c r="AR914" s="211"/>
      <c r="AS914" s="136"/>
      <c r="AT914" s="136"/>
      <c r="AU914" s="136"/>
      <c r="AV914" s="136"/>
      <c r="AW914" s="136"/>
      <c r="AX914" s="136"/>
      <c r="AY914" s="136"/>
      <c r="AZ914" s="136"/>
      <c r="BA914" s="136"/>
      <c r="BB914" s="136"/>
      <c r="BC914" s="136"/>
      <c r="BD914" s="136"/>
      <c r="BE914" s="136"/>
      <c r="BF914" s="136"/>
      <c r="BG914" s="136"/>
      <c r="BH914" s="136"/>
      <c r="BI914" s="136"/>
      <c r="BJ914" s="136"/>
      <c r="BK914" s="136"/>
      <c r="BL914" s="136"/>
      <c r="BM914" s="136"/>
      <c r="BN914" s="136"/>
      <c r="BO914" s="136"/>
      <c r="BP914" s="136"/>
      <c r="BQ914" s="136"/>
      <c r="BR914" s="136"/>
      <c r="BS914" s="136"/>
      <c r="BT914" s="136"/>
      <c r="BU914" s="136"/>
      <c r="BV914" s="136"/>
      <c r="BW914" s="136"/>
      <c r="BX914" s="136"/>
      <c r="BY914" s="136"/>
      <c r="BZ914" s="136"/>
      <c r="CA914" s="136"/>
      <c r="CB914" s="136"/>
      <c r="CC914" s="136"/>
      <c r="CD914" s="136"/>
      <c r="CE914" s="136"/>
      <c r="CF914" s="211"/>
      <c r="CG914" s="136"/>
      <c r="CH914" s="136"/>
      <c r="CI914" s="136"/>
      <c r="CJ914" s="136"/>
      <c r="CK914" s="136"/>
      <c r="CL914" s="136"/>
      <c r="CM914" s="136"/>
      <c r="CN914" s="136"/>
      <c r="CO914" s="136"/>
      <c r="CP914" s="136"/>
      <c r="CQ914" s="136"/>
      <c r="CR914" s="136"/>
      <c r="CS914" s="136"/>
      <c r="CT914" s="136"/>
      <c r="CU914" s="136"/>
      <c r="CV914" s="136"/>
      <c r="CW914" s="136"/>
      <c r="CX914" s="136"/>
      <c r="CY914" s="136"/>
      <c r="CZ914" s="136"/>
      <c r="DA914" s="136"/>
      <c r="DB914" s="136"/>
      <c r="DC914" s="211"/>
      <c r="DD914" s="136"/>
      <c r="DE914" s="136"/>
      <c r="DF914" s="136"/>
      <c r="DG914" s="136"/>
      <c r="DH914" s="136"/>
      <c r="DI914" s="136"/>
      <c r="DJ914" s="136"/>
      <c r="DK914" s="136"/>
      <c r="DL914" s="136"/>
      <c r="DM914" s="136"/>
      <c r="DN914" s="136"/>
      <c r="DO914" s="136"/>
      <c r="DP914" s="136"/>
      <c r="DQ914" s="136"/>
      <c r="DR914" s="136"/>
      <c r="DS914" s="136"/>
      <c r="DT914" s="136"/>
      <c r="DU914" s="136"/>
      <c r="DV914" s="136"/>
      <c r="DW914" s="136"/>
      <c r="DX914" s="136"/>
    </row>
    <row r="915" spans="1:128" ht="12.75" customHeight="1">
      <c r="A915" s="136"/>
      <c r="B915" s="136"/>
      <c r="C915" s="136"/>
      <c r="D915" s="136"/>
      <c r="E915" s="136"/>
      <c r="F915" s="136"/>
      <c r="G915" s="136"/>
      <c r="H915" s="136"/>
      <c r="I915" s="136"/>
      <c r="J915" s="136"/>
      <c r="K915" s="136"/>
      <c r="L915" s="136"/>
      <c r="M915" s="136"/>
      <c r="N915" s="136"/>
      <c r="O915" s="136"/>
      <c r="P915" s="136"/>
      <c r="Q915" s="136"/>
      <c r="R915" s="136"/>
      <c r="S915" s="136"/>
      <c r="T915" s="136"/>
      <c r="U915" s="136"/>
      <c r="V915" s="136"/>
      <c r="W915" s="136"/>
      <c r="X915" s="136"/>
      <c r="Y915" s="136"/>
      <c r="Z915" s="136"/>
      <c r="AA915" s="136"/>
      <c r="AB915" s="136"/>
      <c r="AC915" s="136"/>
      <c r="AD915" s="136"/>
      <c r="AE915" s="136"/>
      <c r="AF915" s="136"/>
      <c r="AG915" s="136"/>
      <c r="AH915" s="136"/>
      <c r="AI915" s="136"/>
      <c r="AJ915" s="136"/>
      <c r="AK915" s="136"/>
      <c r="AL915" s="136"/>
      <c r="AM915" s="136"/>
      <c r="AN915" s="136"/>
      <c r="AO915" s="136"/>
      <c r="AP915" s="136"/>
      <c r="AQ915" s="136"/>
      <c r="AR915" s="211"/>
      <c r="AS915" s="136"/>
      <c r="AT915" s="136"/>
      <c r="AU915" s="136"/>
      <c r="AV915" s="136"/>
      <c r="AW915" s="136"/>
      <c r="AX915" s="136"/>
      <c r="AY915" s="136"/>
      <c r="AZ915" s="136"/>
      <c r="BA915" s="136"/>
      <c r="BB915" s="136"/>
      <c r="BC915" s="136"/>
      <c r="BD915" s="136"/>
      <c r="BE915" s="136"/>
      <c r="BF915" s="136"/>
      <c r="BG915" s="136"/>
      <c r="BH915" s="136"/>
      <c r="BI915" s="136"/>
      <c r="BJ915" s="136"/>
      <c r="BK915" s="136"/>
      <c r="BL915" s="136"/>
      <c r="BM915" s="136"/>
      <c r="BN915" s="136"/>
      <c r="BO915" s="136"/>
      <c r="BP915" s="136"/>
      <c r="BQ915" s="136"/>
      <c r="BR915" s="136"/>
      <c r="BS915" s="136"/>
      <c r="BT915" s="136"/>
      <c r="BU915" s="136"/>
      <c r="BV915" s="136"/>
      <c r="BW915" s="136"/>
      <c r="BX915" s="136"/>
      <c r="BY915" s="136"/>
      <c r="BZ915" s="136"/>
      <c r="CA915" s="136"/>
      <c r="CB915" s="136"/>
      <c r="CC915" s="136"/>
      <c r="CD915" s="136"/>
      <c r="CE915" s="136"/>
      <c r="CF915" s="211"/>
      <c r="CG915" s="136"/>
      <c r="CH915" s="136"/>
      <c r="CI915" s="136"/>
      <c r="CJ915" s="136"/>
      <c r="CK915" s="136"/>
      <c r="CL915" s="136"/>
      <c r="CM915" s="136"/>
      <c r="CN915" s="136"/>
      <c r="CO915" s="136"/>
      <c r="CP915" s="136"/>
      <c r="CQ915" s="136"/>
      <c r="CR915" s="136"/>
      <c r="CS915" s="136"/>
      <c r="CT915" s="136"/>
      <c r="CU915" s="136"/>
      <c r="CV915" s="136"/>
      <c r="CW915" s="136"/>
      <c r="CX915" s="136"/>
      <c r="CY915" s="136"/>
      <c r="CZ915" s="136"/>
      <c r="DA915" s="136"/>
      <c r="DB915" s="136"/>
      <c r="DC915" s="211"/>
      <c r="DD915" s="136"/>
      <c r="DE915" s="136"/>
      <c r="DF915" s="136"/>
      <c r="DG915" s="136"/>
      <c r="DH915" s="136"/>
      <c r="DI915" s="136"/>
      <c r="DJ915" s="136"/>
      <c r="DK915" s="136"/>
      <c r="DL915" s="136"/>
      <c r="DM915" s="136"/>
      <c r="DN915" s="136"/>
      <c r="DO915" s="136"/>
      <c r="DP915" s="136"/>
      <c r="DQ915" s="136"/>
      <c r="DR915" s="136"/>
      <c r="DS915" s="136"/>
      <c r="DT915" s="136"/>
      <c r="DU915" s="136"/>
      <c r="DV915" s="136"/>
      <c r="DW915" s="136"/>
      <c r="DX915" s="136"/>
    </row>
    <row r="916" spans="1:128" ht="12.75" customHeight="1">
      <c r="A916" s="136"/>
      <c r="B916" s="136"/>
      <c r="C916" s="136"/>
      <c r="D916" s="136"/>
      <c r="E916" s="136"/>
      <c r="F916" s="136"/>
      <c r="G916" s="136"/>
      <c r="H916" s="136"/>
      <c r="I916" s="136"/>
      <c r="J916" s="136"/>
      <c r="K916" s="136"/>
      <c r="L916" s="136"/>
      <c r="M916" s="136"/>
      <c r="N916" s="136"/>
      <c r="O916" s="136"/>
      <c r="P916" s="136"/>
      <c r="Q916" s="136"/>
      <c r="R916" s="136"/>
      <c r="S916" s="136"/>
      <c r="T916" s="136"/>
      <c r="U916" s="136"/>
      <c r="V916" s="136"/>
      <c r="W916" s="136"/>
      <c r="X916" s="136"/>
      <c r="Y916" s="136"/>
      <c r="Z916" s="136"/>
      <c r="AA916" s="136"/>
      <c r="AB916" s="136"/>
      <c r="AC916" s="136"/>
      <c r="AD916" s="136"/>
      <c r="AE916" s="136"/>
      <c r="AF916" s="136"/>
      <c r="AG916" s="136"/>
      <c r="AH916" s="136"/>
      <c r="AI916" s="136"/>
      <c r="AJ916" s="136"/>
      <c r="AK916" s="136"/>
      <c r="AL916" s="136"/>
      <c r="AM916" s="136"/>
      <c r="AN916" s="136"/>
      <c r="AO916" s="136"/>
      <c r="AP916" s="136"/>
      <c r="AQ916" s="136"/>
      <c r="AR916" s="211"/>
      <c r="AS916" s="136"/>
      <c r="AT916" s="136"/>
      <c r="AU916" s="136"/>
      <c r="AV916" s="136"/>
      <c r="AW916" s="136"/>
      <c r="AX916" s="136"/>
      <c r="AY916" s="136"/>
      <c r="AZ916" s="136"/>
      <c r="BA916" s="136"/>
      <c r="BB916" s="136"/>
      <c r="BC916" s="136"/>
      <c r="BD916" s="136"/>
      <c r="BE916" s="136"/>
      <c r="BF916" s="136"/>
      <c r="BG916" s="136"/>
      <c r="BH916" s="136"/>
      <c r="BI916" s="136"/>
      <c r="BJ916" s="136"/>
      <c r="BK916" s="136"/>
      <c r="BL916" s="136"/>
      <c r="BM916" s="136"/>
      <c r="BN916" s="136"/>
      <c r="BO916" s="136"/>
      <c r="BP916" s="136"/>
      <c r="BQ916" s="136"/>
      <c r="BR916" s="136"/>
      <c r="BS916" s="136"/>
      <c r="BT916" s="136"/>
      <c r="BU916" s="136"/>
      <c r="BV916" s="136"/>
      <c r="BW916" s="136"/>
      <c r="BX916" s="136"/>
      <c r="BY916" s="136"/>
      <c r="BZ916" s="136"/>
      <c r="CA916" s="136"/>
      <c r="CB916" s="136"/>
      <c r="CC916" s="136"/>
      <c r="CD916" s="136"/>
      <c r="CE916" s="136"/>
      <c r="CF916" s="211"/>
      <c r="CG916" s="136"/>
      <c r="CH916" s="136"/>
      <c r="CI916" s="136"/>
      <c r="CJ916" s="136"/>
      <c r="CK916" s="136"/>
      <c r="CL916" s="136"/>
      <c r="CM916" s="136"/>
      <c r="CN916" s="136"/>
      <c r="CO916" s="136"/>
      <c r="CP916" s="136"/>
      <c r="CQ916" s="136"/>
      <c r="CR916" s="136"/>
      <c r="CS916" s="136"/>
      <c r="CT916" s="136"/>
      <c r="CU916" s="136"/>
      <c r="CV916" s="136"/>
      <c r="CW916" s="136"/>
      <c r="CX916" s="136"/>
      <c r="CY916" s="136"/>
      <c r="CZ916" s="136"/>
      <c r="DA916" s="136"/>
      <c r="DB916" s="136"/>
      <c r="DC916" s="211"/>
      <c r="DD916" s="136"/>
      <c r="DE916" s="136"/>
      <c r="DF916" s="136"/>
      <c r="DG916" s="136"/>
      <c r="DH916" s="136"/>
      <c r="DI916" s="136"/>
      <c r="DJ916" s="136"/>
      <c r="DK916" s="136"/>
      <c r="DL916" s="136"/>
      <c r="DM916" s="136"/>
      <c r="DN916" s="136"/>
      <c r="DO916" s="136"/>
      <c r="DP916" s="136"/>
      <c r="DQ916" s="136"/>
      <c r="DR916" s="136"/>
      <c r="DS916" s="136"/>
      <c r="DT916" s="136"/>
      <c r="DU916" s="136"/>
      <c r="DV916" s="136"/>
      <c r="DW916" s="136"/>
      <c r="DX916" s="136"/>
    </row>
    <row r="917" spans="1:128" ht="12.75" customHeight="1">
      <c r="A917" s="136"/>
      <c r="B917" s="136"/>
      <c r="C917" s="136"/>
      <c r="D917" s="136"/>
      <c r="E917" s="136"/>
      <c r="F917" s="136"/>
      <c r="G917" s="136"/>
      <c r="H917" s="136"/>
      <c r="I917" s="136"/>
      <c r="J917" s="136"/>
      <c r="K917" s="136"/>
      <c r="L917" s="136"/>
      <c r="M917" s="136"/>
      <c r="N917" s="136"/>
      <c r="O917" s="136"/>
      <c r="P917" s="136"/>
      <c r="Q917" s="136"/>
      <c r="R917" s="136"/>
      <c r="S917" s="136"/>
      <c r="T917" s="136"/>
      <c r="U917" s="136"/>
      <c r="V917" s="136"/>
      <c r="W917" s="136"/>
      <c r="X917" s="136"/>
      <c r="Y917" s="136"/>
      <c r="Z917" s="136"/>
      <c r="AA917" s="136"/>
      <c r="AB917" s="136"/>
      <c r="AC917" s="136"/>
      <c r="AD917" s="136"/>
      <c r="AE917" s="136"/>
      <c r="AF917" s="136"/>
      <c r="AG917" s="136"/>
      <c r="AH917" s="136"/>
      <c r="AI917" s="136"/>
      <c r="AJ917" s="136"/>
      <c r="AK917" s="136"/>
      <c r="AL917" s="136"/>
      <c r="AM917" s="136"/>
      <c r="AN917" s="136"/>
      <c r="AO917" s="136"/>
      <c r="AP917" s="136"/>
      <c r="AQ917" s="136"/>
      <c r="AR917" s="211"/>
      <c r="AS917" s="136"/>
      <c r="AT917" s="136"/>
      <c r="AU917" s="136"/>
      <c r="AV917" s="136"/>
      <c r="AW917" s="136"/>
      <c r="AX917" s="136"/>
      <c r="AY917" s="136"/>
      <c r="AZ917" s="136"/>
      <c r="BA917" s="136"/>
      <c r="BB917" s="136"/>
      <c r="BC917" s="136"/>
      <c r="BD917" s="136"/>
      <c r="BE917" s="136"/>
      <c r="BF917" s="136"/>
      <c r="BG917" s="136"/>
      <c r="BH917" s="136"/>
      <c r="BI917" s="136"/>
      <c r="BJ917" s="136"/>
      <c r="BK917" s="136"/>
      <c r="BL917" s="136"/>
      <c r="BM917" s="136"/>
      <c r="BN917" s="136"/>
      <c r="BO917" s="136"/>
      <c r="BP917" s="136"/>
      <c r="BQ917" s="136"/>
      <c r="BR917" s="136"/>
      <c r="BS917" s="136"/>
      <c r="BT917" s="136"/>
      <c r="BU917" s="136"/>
      <c r="BV917" s="136"/>
      <c r="BW917" s="136"/>
      <c r="BX917" s="136"/>
      <c r="BY917" s="136"/>
      <c r="BZ917" s="136"/>
      <c r="CA917" s="136"/>
      <c r="CB917" s="136"/>
      <c r="CC917" s="136"/>
      <c r="CD917" s="136"/>
      <c r="CE917" s="136"/>
      <c r="CF917" s="211"/>
      <c r="CG917" s="136"/>
      <c r="CH917" s="136"/>
      <c r="CI917" s="136"/>
      <c r="CJ917" s="136"/>
      <c r="CK917" s="136"/>
      <c r="CL917" s="136"/>
      <c r="CM917" s="136"/>
      <c r="CN917" s="136"/>
      <c r="CO917" s="136"/>
      <c r="CP917" s="136"/>
      <c r="CQ917" s="136"/>
      <c r="CR917" s="136"/>
      <c r="CS917" s="136"/>
      <c r="CT917" s="136"/>
      <c r="CU917" s="136"/>
      <c r="CV917" s="136"/>
      <c r="CW917" s="136"/>
      <c r="CX917" s="136"/>
      <c r="CY917" s="136"/>
      <c r="CZ917" s="136"/>
      <c r="DA917" s="136"/>
      <c r="DB917" s="136"/>
      <c r="DC917" s="211"/>
      <c r="DD917" s="136"/>
      <c r="DE917" s="136"/>
      <c r="DF917" s="136"/>
      <c r="DG917" s="136"/>
      <c r="DH917" s="136"/>
      <c r="DI917" s="136"/>
      <c r="DJ917" s="136"/>
      <c r="DK917" s="136"/>
      <c r="DL917" s="136"/>
      <c r="DM917" s="136"/>
      <c r="DN917" s="136"/>
      <c r="DO917" s="136"/>
      <c r="DP917" s="136"/>
      <c r="DQ917" s="136"/>
      <c r="DR917" s="136"/>
      <c r="DS917" s="136"/>
      <c r="DT917" s="136"/>
      <c r="DU917" s="136"/>
      <c r="DV917" s="136"/>
      <c r="DW917" s="136"/>
      <c r="DX917" s="136"/>
    </row>
    <row r="918" spans="1:128" ht="12.75" customHeight="1">
      <c r="A918" s="136"/>
      <c r="B918" s="136"/>
      <c r="C918" s="136"/>
      <c r="D918" s="136"/>
      <c r="E918" s="136"/>
      <c r="F918" s="136"/>
      <c r="G918" s="136"/>
      <c r="H918" s="136"/>
      <c r="I918" s="136"/>
      <c r="J918" s="136"/>
      <c r="K918" s="136"/>
      <c r="L918" s="136"/>
      <c r="M918" s="136"/>
      <c r="N918" s="136"/>
      <c r="O918" s="136"/>
      <c r="P918" s="136"/>
      <c r="Q918" s="136"/>
      <c r="R918" s="136"/>
      <c r="S918" s="136"/>
      <c r="T918" s="136"/>
      <c r="U918" s="136"/>
      <c r="V918" s="136"/>
      <c r="W918" s="136"/>
      <c r="X918" s="136"/>
      <c r="Y918" s="136"/>
      <c r="Z918" s="136"/>
      <c r="AA918" s="136"/>
      <c r="AB918" s="136"/>
      <c r="AC918" s="136"/>
      <c r="AD918" s="136"/>
      <c r="AE918" s="136"/>
      <c r="AF918" s="136"/>
      <c r="AG918" s="136"/>
      <c r="AH918" s="136"/>
      <c r="AI918" s="136"/>
      <c r="AJ918" s="136"/>
      <c r="AK918" s="136"/>
      <c r="AL918" s="136"/>
      <c r="AM918" s="136"/>
      <c r="AN918" s="136"/>
      <c r="AO918" s="136"/>
      <c r="AP918" s="136"/>
      <c r="AQ918" s="136"/>
      <c r="AR918" s="211"/>
      <c r="AS918" s="136"/>
      <c r="AT918" s="136"/>
      <c r="AU918" s="136"/>
      <c r="AV918" s="136"/>
      <c r="AW918" s="136"/>
      <c r="AX918" s="136"/>
      <c r="AY918" s="136"/>
      <c r="AZ918" s="136"/>
      <c r="BA918" s="136"/>
      <c r="BB918" s="136"/>
      <c r="BC918" s="136"/>
      <c r="BD918" s="136"/>
      <c r="BE918" s="136"/>
      <c r="BF918" s="136"/>
      <c r="BG918" s="136"/>
      <c r="BH918" s="136"/>
      <c r="BI918" s="136"/>
      <c r="BJ918" s="136"/>
      <c r="BK918" s="136"/>
      <c r="BL918" s="136"/>
      <c r="BM918" s="136"/>
      <c r="BN918" s="136"/>
      <c r="BO918" s="136"/>
      <c r="BP918" s="136"/>
      <c r="BQ918" s="136"/>
      <c r="BR918" s="136"/>
      <c r="BS918" s="136"/>
      <c r="BT918" s="136"/>
      <c r="BU918" s="136"/>
      <c r="BV918" s="136"/>
      <c r="BW918" s="136"/>
      <c r="BX918" s="136"/>
      <c r="BY918" s="136"/>
      <c r="BZ918" s="136"/>
      <c r="CA918" s="136"/>
      <c r="CB918" s="136"/>
      <c r="CC918" s="136"/>
      <c r="CD918" s="136"/>
      <c r="CE918" s="136"/>
      <c r="CF918" s="211"/>
      <c r="CG918" s="136"/>
      <c r="CH918" s="136"/>
      <c r="CI918" s="136"/>
      <c r="CJ918" s="136"/>
      <c r="CK918" s="136"/>
      <c r="CL918" s="136"/>
      <c r="CM918" s="136"/>
      <c r="CN918" s="136"/>
      <c r="CO918" s="136"/>
      <c r="CP918" s="136"/>
      <c r="CQ918" s="136"/>
      <c r="CR918" s="136"/>
      <c r="CS918" s="136"/>
      <c r="CT918" s="136"/>
      <c r="CU918" s="136"/>
      <c r="CV918" s="136"/>
      <c r="CW918" s="136"/>
      <c r="CX918" s="136"/>
      <c r="CY918" s="136"/>
      <c r="CZ918" s="136"/>
      <c r="DA918" s="136"/>
      <c r="DB918" s="136"/>
      <c r="DC918" s="211"/>
      <c r="DD918" s="136"/>
      <c r="DE918" s="136"/>
      <c r="DF918" s="136"/>
      <c r="DG918" s="136"/>
      <c r="DH918" s="136"/>
      <c r="DI918" s="136"/>
      <c r="DJ918" s="136"/>
      <c r="DK918" s="136"/>
      <c r="DL918" s="136"/>
      <c r="DM918" s="136"/>
      <c r="DN918" s="136"/>
      <c r="DO918" s="136"/>
      <c r="DP918" s="136"/>
      <c r="DQ918" s="136"/>
      <c r="DR918" s="136"/>
      <c r="DS918" s="136"/>
      <c r="DT918" s="136"/>
      <c r="DU918" s="136"/>
      <c r="DV918" s="136"/>
      <c r="DW918" s="136"/>
      <c r="DX918" s="136"/>
    </row>
    <row r="919" spans="1:128" ht="12.75" customHeight="1">
      <c r="A919" s="136"/>
      <c r="B919" s="136"/>
      <c r="C919" s="136"/>
      <c r="D919" s="136"/>
      <c r="E919" s="136"/>
      <c r="F919" s="136"/>
      <c r="G919" s="136"/>
      <c r="H919" s="136"/>
      <c r="I919" s="136"/>
      <c r="J919" s="136"/>
      <c r="K919" s="136"/>
      <c r="L919" s="136"/>
      <c r="M919" s="136"/>
      <c r="N919" s="136"/>
      <c r="O919" s="136"/>
      <c r="P919" s="136"/>
      <c r="Q919" s="136"/>
      <c r="R919" s="136"/>
      <c r="S919" s="136"/>
      <c r="T919" s="136"/>
      <c r="U919" s="136"/>
      <c r="V919" s="136"/>
      <c r="W919" s="136"/>
      <c r="X919" s="136"/>
      <c r="Y919" s="136"/>
      <c r="Z919" s="136"/>
      <c r="AA919" s="136"/>
      <c r="AB919" s="136"/>
      <c r="AC919" s="136"/>
      <c r="AD919" s="136"/>
      <c r="AE919" s="136"/>
      <c r="AF919" s="136"/>
      <c r="AG919" s="136"/>
      <c r="AH919" s="136"/>
      <c r="AI919" s="136"/>
      <c r="AJ919" s="136"/>
      <c r="AK919" s="136"/>
      <c r="AL919" s="136"/>
      <c r="AM919" s="136"/>
      <c r="AN919" s="136"/>
      <c r="AO919" s="136"/>
      <c r="AP919" s="136"/>
      <c r="AQ919" s="136"/>
      <c r="AR919" s="211"/>
      <c r="AS919" s="136"/>
      <c r="AT919" s="136"/>
      <c r="AU919" s="136"/>
      <c r="AV919" s="136"/>
      <c r="AW919" s="136"/>
      <c r="AX919" s="136"/>
      <c r="AY919" s="136"/>
      <c r="AZ919" s="136"/>
      <c r="BA919" s="136"/>
      <c r="BB919" s="136"/>
      <c r="BC919" s="136"/>
      <c r="BD919" s="136"/>
      <c r="BE919" s="136"/>
      <c r="BF919" s="136"/>
      <c r="BG919" s="136"/>
      <c r="BH919" s="136"/>
      <c r="BI919" s="136"/>
      <c r="BJ919" s="136"/>
      <c r="BK919" s="136"/>
      <c r="BL919" s="136"/>
      <c r="BM919" s="136"/>
      <c r="BN919" s="136"/>
      <c r="BO919" s="136"/>
      <c r="BP919" s="136"/>
      <c r="BQ919" s="136"/>
      <c r="BR919" s="136"/>
      <c r="BS919" s="136"/>
      <c r="BT919" s="136"/>
      <c r="BU919" s="136"/>
      <c r="BV919" s="136"/>
      <c r="BW919" s="136"/>
      <c r="BX919" s="136"/>
      <c r="BY919" s="136"/>
      <c r="BZ919" s="136"/>
      <c r="CA919" s="136"/>
      <c r="CB919" s="136"/>
      <c r="CC919" s="136"/>
      <c r="CD919" s="136"/>
      <c r="CE919" s="136"/>
      <c r="CF919" s="211"/>
      <c r="CG919" s="136"/>
      <c r="CH919" s="136"/>
      <c r="CI919" s="136"/>
      <c r="CJ919" s="136"/>
      <c r="CK919" s="136"/>
      <c r="CL919" s="136"/>
      <c r="CM919" s="136"/>
      <c r="CN919" s="136"/>
      <c r="CO919" s="136"/>
      <c r="CP919" s="136"/>
      <c r="CQ919" s="136"/>
      <c r="CR919" s="136"/>
      <c r="CS919" s="136"/>
      <c r="CT919" s="136"/>
      <c r="CU919" s="136"/>
      <c r="CV919" s="136"/>
      <c r="CW919" s="136"/>
      <c r="CX919" s="136"/>
      <c r="CY919" s="136"/>
      <c r="CZ919" s="136"/>
      <c r="DA919" s="136"/>
      <c r="DB919" s="136"/>
      <c r="DC919" s="211"/>
      <c r="DD919" s="136"/>
      <c r="DE919" s="136"/>
      <c r="DF919" s="136"/>
      <c r="DG919" s="136"/>
      <c r="DH919" s="136"/>
      <c r="DI919" s="136"/>
      <c r="DJ919" s="136"/>
      <c r="DK919" s="136"/>
      <c r="DL919" s="136"/>
      <c r="DM919" s="136"/>
      <c r="DN919" s="136"/>
      <c r="DO919" s="136"/>
      <c r="DP919" s="136"/>
      <c r="DQ919" s="136"/>
      <c r="DR919" s="136"/>
      <c r="DS919" s="136"/>
      <c r="DT919" s="136"/>
      <c r="DU919" s="136"/>
      <c r="DV919" s="136"/>
      <c r="DW919" s="136"/>
      <c r="DX919" s="136"/>
    </row>
    <row r="920" spans="1:128" ht="12.75" customHeight="1">
      <c r="A920" s="136"/>
      <c r="B920" s="136"/>
      <c r="C920" s="136"/>
      <c r="D920" s="136"/>
      <c r="E920" s="136"/>
      <c r="F920" s="136"/>
      <c r="G920" s="136"/>
      <c r="H920" s="136"/>
      <c r="I920" s="136"/>
      <c r="J920" s="136"/>
      <c r="K920" s="136"/>
      <c r="L920" s="136"/>
      <c r="M920" s="136"/>
      <c r="N920" s="136"/>
      <c r="O920" s="136"/>
      <c r="P920" s="136"/>
      <c r="Q920" s="136"/>
      <c r="R920" s="136"/>
      <c r="S920" s="136"/>
      <c r="T920" s="136"/>
      <c r="U920" s="136"/>
      <c r="V920" s="136"/>
      <c r="W920" s="136"/>
      <c r="X920" s="136"/>
      <c r="Y920" s="136"/>
      <c r="Z920" s="136"/>
      <c r="AA920" s="136"/>
      <c r="AB920" s="136"/>
      <c r="AC920" s="136"/>
      <c r="AD920" s="136"/>
      <c r="AE920" s="136"/>
      <c r="AF920" s="136"/>
      <c r="AG920" s="136"/>
      <c r="AH920" s="136"/>
      <c r="AI920" s="136"/>
      <c r="AJ920" s="136"/>
      <c r="AK920" s="136"/>
      <c r="AL920" s="136"/>
      <c r="AM920" s="136"/>
      <c r="AN920" s="136"/>
      <c r="AO920" s="136"/>
      <c r="AP920" s="136"/>
      <c r="AQ920" s="136"/>
      <c r="AR920" s="211"/>
      <c r="AS920" s="136"/>
      <c r="AT920" s="136"/>
      <c r="AU920" s="136"/>
      <c r="AV920" s="136"/>
      <c r="AW920" s="136"/>
      <c r="AX920" s="136"/>
      <c r="AY920" s="136"/>
      <c r="AZ920" s="136"/>
      <c r="BA920" s="136"/>
      <c r="BB920" s="136"/>
      <c r="BC920" s="136"/>
      <c r="BD920" s="136"/>
      <c r="BE920" s="136"/>
      <c r="BF920" s="136"/>
      <c r="BG920" s="136"/>
      <c r="BH920" s="136"/>
      <c r="BI920" s="136"/>
      <c r="BJ920" s="136"/>
      <c r="BK920" s="136"/>
      <c r="BL920" s="136"/>
      <c r="BM920" s="136"/>
      <c r="BN920" s="136"/>
      <c r="BO920" s="136"/>
      <c r="BP920" s="136"/>
      <c r="BQ920" s="136"/>
      <c r="BR920" s="136"/>
      <c r="BS920" s="136"/>
      <c r="BT920" s="136"/>
      <c r="BU920" s="136"/>
      <c r="BV920" s="136"/>
      <c r="BW920" s="136"/>
      <c r="BX920" s="136"/>
      <c r="BY920" s="136"/>
      <c r="BZ920" s="136"/>
      <c r="CA920" s="136"/>
      <c r="CB920" s="136"/>
      <c r="CC920" s="136"/>
      <c r="CD920" s="136"/>
      <c r="CE920" s="136"/>
      <c r="CF920" s="211"/>
      <c r="CG920" s="136"/>
      <c r="CH920" s="136"/>
      <c r="CI920" s="136"/>
      <c r="CJ920" s="136"/>
      <c r="CK920" s="136"/>
      <c r="CL920" s="136"/>
      <c r="CM920" s="136"/>
      <c r="CN920" s="136"/>
      <c r="CO920" s="136"/>
      <c r="CP920" s="136"/>
      <c r="CQ920" s="136"/>
      <c r="CR920" s="136"/>
      <c r="CS920" s="136"/>
      <c r="CT920" s="136"/>
      <c r="CU920" s="136"/>
      <c r="CV920" s="136"/>
      <c r="CW920" s="136"/>
      <c r="CX920" s="136"/>
      <c r="CY920" s="136"/>
      <c r="CZ920" s="136"/>
      <c r="DA920" s="136"/>
      <c r="DB920" s="136"/>
      <c r="DC920" s="211"/>
      <c r="DD920" s="136"/>
      <c r="DE920" s="136"/>
      <c r="DF920" s="136"/>
      <c r="DG920" s="136"/>
      <c r="DH920" s="136"/>
      <c r="DI920" s="136"/>
      <c r="DJ920" s="136"/>
      <c r="DK920" s="136"/>
      <c r="DL920" s="136"/>
      <c r="DM920" s="136"/>
      <c r="DN920" s="136"/>
      <c r="DO920" s="136"/>
      <c r="DP920" s="136"/>
      <c r="DQ920" s="136"/>
      <c r="DR920" s="136"/>
      <c r="DS920" s="136"/>
      <c r="DT920" s="136"/>
      <c r="DU920" s="136"/>
      <c r="DV920" s="136"/>
      <c r="DW920" s="136"/>
      <c r="DX920" s="136"/>
    </row>
    <row r="921" spans="1:128" ht="12.75" customHeight="1">
      <c r="A921" s="136"/>
      <c r="B921" s="136"/>
      <c r="C921" s="136"/>
      <c r="D921" s="136"/>
      <c r="E921" s="136"/>
      <c r="F921" s="136"/>
      <c r="G921" s="136"/>
      <c r="H921" s="136"/>
      <c r="I921" s="136"/>
      <c r="J921" s="136"/>
      <c r="K921" s="136"/>
      <c r="L921" s="136"/>
      <c r="M921" s="136"/>
      <c r="N921" s="136"/>
      <c r="O921" s="136"/>
      <c r="P921" s="136"/>
      <c r="Q921" s="136"/>
      <c r="R921" s="136"/>
      <c r="S921" s="136"/>
      <c r="T921" s="136"/>
      <c r="U921" s="136"/>
      <c r="V921" s="136"/>
      <c r="W921" s="136"/>
      <c r="X921" s="136"/>
      <c r="Y921" s="136"/>
      <c r="Z921" s="136"/>
      <c r="AA921" s="136"/>
      <c r="AB921" s="136"/>
      <c r="AC921" s="136"/>
      <c r="AD921" s="136"/>
      <c r="AE921" s="136"/>
      <c r="AF921" s="136"/>
      <c r="AG921" s="136"/>
      <c r="AH921" s="136"/>
      <c r="AI921" s="136"/>
      <c r="AJ921" s="136"/>
      <c r="AK921" s="136"/>
      <c r="AL921" s="136"/>
      <c r="AM921" s="136"/>
      <c r="AN921" s="136"/>
      <c r="AO921" s="136"/>
      <c r="AP921" s="136"/>
      <c r="AQ921" s="136"/>
      <c r="AR921" s="211"/>
      <c r="AS921" s="136"/>
      <c r="AT921" s="136"/>
      <c r="AU921" s="136"/>
      <c r="AV921" s="136"/>
      <c r="AW921" s="136"/>
      <c r="AX921" s="136"/>
      <c r="AY921" s="136"/>
      <c r="AZ921" s="136"/>
      <c r="BA921" s="136"/>
      <c r="BB921" s="136"/>
      <c r="BC921" s="136"/>
      <c r="BD921" s="136"/>
      <c r="BE921" s="136"/>
      <c r="BF921" s="136"/>
      <c r="BG921" s="136"/>
      <c r="BH921" s="136"/>
      <c r="BI921" s="136"/>
      <c r="BJ921" s="136"/>
      <c r="BK921" s="136"/>
      <c r="BL921" s="136"/>
      <c r="BM921" s="136"/>
      <c r="BN921" s="136"/>
      <c r="BO921" s="136"/>
      <c r="BP921" s="136"/>
      <c r="BQ921" s="136"/>
      <c r="BR921" s="136"/>
      <c r="BS921" s="136"/>
      <c r="BT921" s="136"/>
      <c r="BU921" s="136"/>
      <c r="BV921" s="136"/>
      <c r="BW921" s="136"/>
      <c r="BX921" s="136"/>
      <c r="BY921" s="136"/>
      <c r="BZ921" s="136"/>
      <c r="CA921" s="136"/>
      <c r="CB921" s="136"/>
      <c r="CC921" s="136"/>
      <c r="CD921" s="136"/>
      <c r="CE921" s="136"/>
      <c r="CF921" s="211"/>
      <c r="CG921" s="136"/>
      <c r="CH921" s="136"/>
      <c r="CI921" s="136"/>
      <c r="CJ921" s="136"/>
      <c r="CK921" s="136"/>
      <c r="CL921" s="136"/>
      <c r="CM921" s="136"/>
      <c r="CN921" s="136"/>
      <c r="CO921" s="136"/>
      <c r="CP921" s="136"/>
      <c r="CQ921" s="136"/>
      <c r="CR921" s="136"/>
      <c r="CS921" s="136"/>
      <c r="CT921" s="136"/>
      <c r="CU921" s="136"/>
      <c r="CV921" s="136"/>
      <c r="CW921" s="136"/>
      <c r="CX921" s="136"/>
      <c r="CY921" s="136"/>
      <c r="CZ921" s="136"/>
      <c r="DA921" s="136"/>
      <c r="DB921" s="136"/>
      <c r="DC921" s="211"/>
      <c r="DD921" s="136"/>
      <c r="DE921" s="136"/>
      <c r="DF921" s="136"/>
      <c r="DG921" s="136"/>
      <c r="DH921" s="136"/>
      <c r="DI921" s="136"/>
      <c r="DJ921" s="136"/>
      <c r="DK921" s="136"/>
      <c r="DL921" s="136"/>
      <c r="DM921" s="136"/>
      <c r="DN921" s="136"/>
      <c r="DO921" s="136"/>
      <c r="DP921" s="136"/>
      <c r="DQ921" s="136"/>
      <c r="DR921" s="136"/>
      <c r="DS921" s="136"/>
      <c r="DT921" s="136"/>
      <c r="DU921" s="136"/>
      <c r="DV921" s="136"/>
      <c r="DW921" s="136"/>
      <c r="DX921" s="136"/>
    </row>
    <row r="922" spans="1:128" ht="12.75" customHeight="1">
      <c r="A922" s="136"/>
      <c r="B922" s="136"/>
      <c r="C922" s="136"/>
      <c r="D922" s="136"/>
      <c r="E922" s="136"/>
      <c r="F922" s="136"/>
      <c r="G922" s="136"/>
      <c r="H922" s="136"/>
      <c r="I922" s="136"/>
      <c r="J922" s="136"/>
      <c r="K922" s="136"/>
      <c r="L922" s="136"/>
      <c r="M922" s="136"/>
      <c r="N922" s="136"/>
      <c r="O922" s="136"/>
      <c r="P922" s="136"/>
      <c r="Q922" s="136"/>
      <c r="R922" s="136"/>
      <c r="S922" s="136"/>
      <c r="T922" s="136"/>
      <c r="U922" s="136"/>
      <c r="V922" s="136"/>
      <c r="W922" s="136"/>
      <c r="X922" s="136"/>
      <c r="Y922" s="136"/>
      <c r="Z922" s="136"/>
      <c r="AA922" s="136"/>
      <c r="AB922" s="136"/>
      <c r="AC922" s="136"/>
      <c r="AD922" s="136"/>
      <c r="AE922" s="136"/>
      <c r="AF922" s="136"/>
      <c r="AG922" s="136"/>
      <c r="AH922" s="136"/>
      <c r="AI922" s="136"/>
      <c r="AJ922" s="136"/>
      <c r="AK922" s="136"/>
      <c r="AL922" s="136"/>
      <c r="AM922" s="136"/>
      <c r="AN922" s="136"/>
      <c r="AO922" s="136"/>
      <c r="AP922" s="136"/>
      <c r="AQ922" s="136"/>
      <c r="AR922" s="211"/>
      <c r="AS922" s="136"/>
      <c r="AT922" s="136"/>
      <c r="AU922" s="136"/>
      <c r="AV922" s="136"/>
      <c r="AW922" s="136"/>
      <c r="AX922" s="136"/>
      <c r="AY922" s="136"/>
      <c r="AZ922" s="136"/>
      <c r="BA922" s="136"/>
      <c r="BB922" s="136"/>
      <c r="BC922" s="136"/>
      <c r="BD922" s="136"/>
      <c r="BE922" s="136"/>
      <c r="BF922" s="136"/>
      <c r="BG922" s="136"/>
      <c r="BH922" s="136"/>
      <c r="BI922" s="136"/>
      <c r="BJ922" s="136"/>
      <c r="BK922" s="136"/>
      <c r="BL922" s="136"/>
      <c r="BM922" s="136"/>
      <c r="BN922" s="136"/>
      <c r="BO922" s="136"/>
      <c r="BP922" s="136"/>
      <c r="BQ922" s="136"/>
      <c r="BR922" s="136"/>
      <c r="BS922" s="136"/>
      <c r="BT922" s="136"/>
      <c r="BU922" s="136"/>
      <c r="BV922" s="136"/>
      <c r="BW922" s="136"/>
      <c r="BX922" s="136"/>
      <c r="BY922" s="136"/>
      <c r="BZ922" s="136"/>
      <c r="CA922" s="136"/>
      <c r="CB922" s="136"/>
      <c r="CC922" s="136"/>
      <c r="CD922" s="136"/>
      <c r="CE922" s="136"/>
      <c r="CF922" s="211"/>
      <c r="CG922" s="136"/>
      <c r="CH922" s="136"/>
      <c r="CI922" s="136"/>
      <c r="CJ922" s="136"/>
      <c r="CK922" s="136"/>
      <c r="CL922" s="136"/>
      <c r="CM922" s="136"/>
      <c r="CN922" s="136"/>
      <c r="CO922" s="136"/>
      <c r="CP922" s="136"/>
      <c r="CQ922" s="136"/>
      <c r="CR922" s="136"/>
      <c r="CS922" s="136"/>
      <c r="CT922" s="136"/>
      <c r="CU922" s="136"/>
      <c r="CV922" s="136"/>
      <c r="CW922" s="136"/>
      <c r="CX922" s="136"/>
      <c r="CY922" s="136"/>
      <c r="CZ922" s="136"/>
      <c r="DA922" s="136"/>
      <c r="DB922" s="136"/>
      <c r="DC922" s="211"/>
      <c r="DD922" s="136"/>
      <c r="DE922" s="136"/>
      <c r="DF922" s="136"/>
      <c r="DG922" s="136"/>
      <c r="DH922" s="136"/>
      <c r="DI922" s="136"/>
      <c r="DJ922" s="136"/>
      <c r="DK922" s="136"/>
      <c r="DL922" s="136"/>
      <c r="DM922" s="136"/>
      <c r="DN922" s="136"/>
      <c r="DO922" s="136"/>
      <c r="DP922" s="136"/>
      <c r="DQ922" s="136"/>
      <c r="DR922" s="136"/>
      <c r="DS922" s="136"/>
      <c r="DT922" s="136"/>
      <c r="DU922" s="136"/>
      <c r="DV922" s="136"/>
      <c r="DW922" s="136"/>
      <c r="DX922" s="136"/>
    </row>
    <row r="923" spans="1:128" ht="12.75" customHeight="1">
      <c r="A923" s="136"/>
      <c r="B923" s="136"/>
      <c r="C923" s="136"/>
      <c r="D923" s="136"/>
      <c r="E923" s="136"/>
      <c r="F923" s="136"/>
      <c r="G923" s="136"/>
      <c r="H923" s="136"/>
      <c r="I923" s="136"/>
      <c r="J923" s="136"/>
      <c r="K923" s="136"/>
      <c r="L923" s="136"/>
      <c r="M923" s="136"/>
      <c r="N923" s="136"/>
      <c r="O923" s="136"/>
      <c r="P923" s="136"/>
      <c r="Q923" s="136"/>
      <c r="R923" s="136"/>
      <c r="S923" s="136"/>
      <c r="T923" s="136"/>
      <c r="U923" s="136"/>
      <c r="V923" s="136"/>
      <c r="W923" s="136"/>
      <c r="X923" s="136"/>
      <c r="Y923" s="136"/>
      <c r="Z923" s="136"/>
      <c r="AA923" s="136"/>
      <c r="AB923" s="136"/>
      <c r="AC923" s="136"/>
      <c r="AD923" s="136"/>
      <c r="AE923" s="136"/>
      <c r="AF923" s="136"/>
      <c r="AG923" s="136"/>
      <c r="AH923" s="136"/>
      <c r="AI923" s="136"/>
      <c r="AJ923" s="136"/>
      <c r="AK923" s="136"/>
      <c r="AL923" s="136"/>
      <c r="AM923" s="136"/>
      <c r="AN923" s="136"/>
      <c r="AO923" s="136"/>
      <c r="AP923" s="136"/>
      <c r="AQ923" s="136"/>
      <c r="AR923" s="211"/>
      <c r="AS923" s="136"/>
      <c r="AT923" s="136"/>
      <c r="AU923" s="136"/>
      <c r="AV923" s="136"/>
      <c r="AW923" s="136"/>
      <c r="AX923" s="136"/>
      <c r="AY923" s="136"/>
      <c r="AZ923" s="136"/>
      <c r="BA923" s="136"/>
      <c r="BB923" s="136"/>
      <c r="BC923" s="136"/>
      <c r="BD923" s="136"/>
      <c r="BE923" s="136"/>
      <c r="BF923" s="136"/>
      <c r="BG923" s="136"/>
      <c r="BH923" s="136"/>
      <c r="BI923" s="136"/>
      <c r="BJ923" s="136"/>
      <c r="BK923" s="136"/>
      <c r="BL923" s="136"/>
      <c r="BM923" s="136"/>
      <c r="BN923" s="136"/>
      <c r="BO923" s="136"/>
      <c r="BP923" s="136"/>
      <c r="BQ923" s="136"/>
      <c r="BR923" s="136"/>
      <c r="BS923" s="136"/>
      <c r="BT923" s="136"/>
      <c r="BU923" s="136"/>
      <c r="BV923" s="136"/>
      <c r="BW923" s="136"/>
      <c r="BX923" s="136"/>
      <c r="BY923" s="136"/>
      <c r="BZ923" s="136"/>
      <c r="CA923" s="136"/>
      <c r="CB923" s="136"/>
      <c r="CC923" s="136"/>
      <c r="CD923" s="136"/>
      <c r="CE923" s="136"/>
      <c r="CF923" s="211"/>
      <c r="CG923" s="136"/>
      <c r="CH923" s="136"/>
      <c r="CI923" s="136"/>
      <c r="CJ923" s="136"/>
      <c r="CK923" s="136"/>
      <c r="CL923" s="136"/>
      <c r="CM923" s="136"/>
      <c r="CN923" s="136"/>
      <c r="CO923" s="136"/>
      <c r="CP923" s="136"/>
      <c r="CQ923" s="136"/>
      <c r="CR923" s="136"/>
      <c r="CS923" s="136"/>
      <c r="CT923" s="136"/>
      <c r="CU923" s="136"/>
      <c r="CV923" s="136"/>
      <c r="CW923" s="136"/>
      <c r="CX923" s="136"/>
      <c r="CY923" s="136"/>
      <c r="CZ923" s="136"/>
      <c r="DA923" s="136"/>
      <c r="DB923" s="136"/>
      <c r="DC923" s="211"/>
      <c r="DD923" s="136"/>
      <c r="DE923" s="136"/>
      <c r="DF923" s="136"/>
      <c r="DG923" s="136"/>
      <c r="DH923" s="136"/>
      <c r="DI923" s="136"/>
      <c r="DJ923" s="136"/>
      <c r="DK923" s="136"/>
      <c r="DL923" s="136"/>
      <c r="DM923" s="136"/>
      <c r="DN923" s="136"/>
      <c r="DO923" s="136"/>
      <c r="DP923" s="136"/>
      <c r="DQ923" s="136"/>
      <c r="DR923" s="136"/>
      <c r="DS923" s="136"/>
      <c r="DT923" s="136"/>
      <c r="DU923" s="136"/>
      <c r="DV923" s="136"/>
      <c r="DW923" s="136"/>
      <c r="DX923" s="136"/>
    </row>
    <row r="924" spans="1:128" ht="12.75" customHeight="1">
      <c r="A924" s="136"/>
      <c r="B924" s="136"/>
      <c r="C924" s="136"/>
      <c r="D924" s="136"/>
      <c r="E924" s="136"/>
      <c r="F924" s="136"/>
      <c r="G924" s="136"/>
      <c r="H924" s="136"/>
      <c r="I924" s="136"/>
      <c r="J924" s="136"/>
      <c r="K924" s="136"/>
      <c r="L924" s="136"/>
      <c r="M924" s="136"/>
      <c r="N924" s="136"/>
      <c r="O924" s="136"/>
      <c r="P924" s="136"/>
      <c r="Q924" s="136"/>
      <c r="R924" s="136"/>
      <c r="S924" s="136"/>
      <c r="T924" s="136"/>
      <c r="U924" s="136"/>
      <c r="V924" s="136"/>
      <c r="W924" s="136"/>
      <c r="X924" s="136"/>
      <c r="Y924" s="136"/>
      <c r="Z924" s="136"/>
      <c r="AA924" s="136"/>
      <c r="AB924" s="136"/>
      <c r="AC924" s="136"/>
      <c r="AD924" s="136"/>
      <c r="AE924" s="136"/>
      <c r="AF924" s="136"/>
      <c r="AG924" s="136"/>
      <c r="AH924" s="136"/>
      <c r="AI924" s="136"/>
      <c r="AJ924" s="136"/>
      <c r="AK924" s="136"/>
      <c r="AL924" s="136"/>
      <c r="AM924" s="136"/>
      <c r="AN924" s="136"/>
      <c r="AO924" s="136"/>
      <c r="AP924" s="136"/>
      <c r="AQ924" s="136"/>
      <c r="AR924" s="211"/>
      <c r="AS924" s="136"/>
      <c r="AT924" s="136"/>
      <c r="AU924" s="136"/>
      <c r="AV924" s="136"/>
      <c r="AW924" s="136"/>
      <c r="AX924" s="136"/>
      <c r="AY924" s="136"/>
      <c r="AZ924" s="136"/>
      <c r="BA924" s="136"/>
      <c r="BB924" s="136"/>
      <c r="BC924" s="136"/>
      <c r="BD924" s="136"/>
      <c r="BE924" s="136"/>
      <c r="BF924" s="136"/>
      <c r="BG924" s="136"/>
      <c r="BH924" s="136"/>
      <c r="BI924" s="136"/>
      <c r="BJ924" s="136"/>
      <c r="BK924" s="136"/>
      <c r="BL924" s="136"/>
      <c r="BM924" s="136"/>
      <c r="BN924" s="136"/>
      <c r="BO924" s="136"/>
      <c r="BP924" s="136"/>
      <c r="BQ924" s="136"/>
      <c r="BR924" s="136"/>
      <c r="BS924" s="136"/>
      <c r="BT924" s="136"/>
      <c r="BU924" s="136"/>
      <c r="BV924" s="136"/>
      <c r="BW924" s="136"/>
      <c r="BX924" s="136"/>
      <c r="BY924" s="136"/>
      <c r="BZ924" s="136"/>
      <c r="CA924" s="136"/>
      <c r="CB924" s="136"/>
      <c r="CC924" s="136"/>
      <c r="CD924" s="136"/>
      <c r="CE924" s="136"/>
      <c r="CF924" s="211"/>
      <c r="CG924" s="136"/>
      <c r="CH924" s="136"/>
      <c r="CI924" s="136"/>
      <c r="CJ924" s="136"/>
      <c r="CK924" s="136"/>
      <c r="CL924" s="136"/>
      <c r="CM924" s="136"/>
      <c r="CN924" s="136"/>
      <c r="CO924" s="136"/>
      <c r="CP924" s="136"/>
      <c r="CQ924" s="136"/>
      <c r="CR924" s="136"/>
      <c r="CS924" s="136"/>
      <c r="CT924" s="136"/>
      <c r="CU924" s="136"/>
      <c r="CV924" s="136"/>
      <c r="CW924" s="136"/>
      <c r="CX924" s="136"/>
      <c r="CY924" s="136"/>
      <c r="CZ924" s="136"/>
      <c r="DA924" s="136"/>
      <c r="DB924" s="136"/>
      <c r="DC924" s="211"/>
      <c r="DD924" s="136"/>
      <c r="DE924" s="136"/>
      <c r="DF924" s="136"/>
      <c r="DG924" s="136"/>
      <c r="DH924" s="136"/>
      <c r="DI924" s="136"/>
      <c r="DJ924" s="136"/>
      <c r="DK924" s="136"/>
      <c r="DL924" s="136"/>
      <c r="DM924" s="136"/>
      <c r="DN924" s="136"/>
      <c r="DO924" s="136"/>
      <c r="DP924" s="136"/>
      <c r="DQ924" s="136"/>
      <c r="DR924" s="136"/>
      <c r="DS924" s="136"/>
      <c r="DT924" s="136"/>
      <c r="DU924" s="136"/>
      <c r="DV924" s="136"/>
      <c r="DW924" s="136"/>
      <c r="DX924" s="136"/>
    </row>
    <row r="925" spans="1:128" ht="12.75" customHeight="1">
      <c r="A925" s="136"/>
      <c r="B925" s="136"/>
      <c r="C925" s="136"/>
      <c r="D925" s="136"/>
      <c r="E925" s="136"/>
      <c r="F925" s="136"/>
      <c r="G925" s="136"/>
      <c r="H925" s="136"/>
      <c r="I925" s="136"/>
      <c r="J925" s="136"/>
      <c r="K925" s="136"/>
      <c r="L925" s="136"/>
      <c r="M925" s="136"/>
      <c r="N925" s="136"/>
      <c r="O925" s="136"/>
      <c r="P925" s="136"/>
      <c r="Q925" s="136"/>
      <c r="R925" s="136"/>
      <c r="S925" s="136"/>
      <c r="T925" s="136"/>
      <c r="U925" s="136"/>
      <c r="V925" s="136"/>
      <c r="W925" s="136"/>
      <c r="X925" s="136"/>
      <c r="Y925" s="136"/>
      <c r="Z925" s="136"/>
      <c r="AA925" s="136"/>
      <c r="AB925" s="136"/>
      <c r="AC925" s="136"/>
      <c r="AD925" s="136"/>
      <c r="AE925" s="136"/>
      <c r="AF925" s="136"/>
      <c r="AG925" s="136"/>
      <c r="AH925" s="136"/>
      <c r="AI925" s="136"/>
      <c r="AJ925" s="136"/>
      <c r="AK925" s="136"/>
      <c r="AL925" s="136"/>
      <c r="AM925" s="136"/>
      <c r="AN925" s="136"/>
      <c r="AO925" s="136"/>
      <c r="AP925" s="136"/>
      <c r="AQ925" s="136"/>
      <c r="AR925" s="211"/>
      <c r="AS925" s="136"/>
      <c r="AT925" s="136"/>
      <c r="AU925" s="136"/>
      <c r="AV925" s="136"/>
      <c r="AW925" s="136"/>
      <c r="AX925" s="136"/>
      <c r="AY925" s="136"/>
      <c r="AZ925" s="136"/>
      <c r="BA925" s="136"/>
      <c r="BB925" s="136"/>
      <c r="BC925" s="136"/>
      <c r="BD925" s="136"/>
      <c r="BE925" s="136"/>
      <c r="BF925" s="136"/>
      <c r="BG925" s="136"/>
      <c r="BH925" s="136"/>
      <c r="BI925" s="136"/>
      <c r="BJ925" s="136"/>
      <c r="BK925" s="136"/>
      <c r="BL925" s="136"/>
      <c r="BM925" s="136"/>
      <c r="BN925" s="136"/>
      <c r="BO925" s="136"/>
      <c r="BP925" s="136"/>
      <c r="BQ925" s="136"/>
      <c r="BR925" s="136"/>
      <c r="BS925" s="136"/>
      <c r="BT925" s="136"/>
      <c r="BU925" s="136"/>
      <c r="BV925" s="136"/>
      <c r="BW925" s="136"/>
      <c r="BX925" s="136"/>
      <c r="BY925" s="136"/>
      <c r="BZ925" s="136"/>
      <c r="CA925" s="136"/>
      <c r="CB925" s="136"/>
      <c r="CC925" s="136"/>
      <c r="CD925" s="136"/>
      <c r="CE925" s="136"/>
      <c r="CF925" s="211"/>
      <c r="CG925" s="136"/>
      <c r="CH925" s="136"/>
      <c r="CI925" s="136"/>
      <c r="CJ925" s="136"/>
      <c r="CK925" s="136"/>
      <c r="CL925" s="136"/>
      <c r="CM925" s="136"/>
      <c r="CN925" s="136"/>
      <c r="CO925" s="136"/>
      <c r="CP925" s="136"/>
      <c r="CQ925" s="136"/>
      <c r="CR925" s="136"/>
      <c r="CS925" s="136"/>
      <c r="CT925" s="136"/>
      <c r="CU925" s="136"/>
      <c r="CV925" s="136"/>
      <c r="CW925" s="136"/>
      <c r="CX925" s="136"/>
      <c r="CY925" s="136"/>
      <c r="CZ925" s="136"/>
      <c r="DA925" s="136"/>
      <c r="DB925" s="136"/>
      <c r="DC925" s="211"/>
      <c r="DD925" s="136"/>
      <c r="DE925" s="136"/>
      <c r="DF925" s="136"/>
      <c r="DG925" s="136"/>
      <c r="DH925" s="136"/>
      <c r="DI925" s="136"/>
      <c r="DJ925" s="136"/>
      <c r="DK925" s="136"/>
      <c r="DL925" s="136"/>
      <c r="DM925" s="136"/>
      <c r="DN925" s="136"/>
      <c r="DO925" s="136"/>
      <c r="DP925" s="136"/>
      <c r="DQ925" s="136"/>
      <c r="DR925" s="136"/>
      <c r="DS925" s="136"/>
      <c r="DT925" s="136"/>
      <c r="DU925" s="136"/>
      <c r="DV925" s="136"/>
      <c r="DW925" s="136"/>
      <c r="DX925" s="136"/>
    </row>
    <row r="926" spans="1:128" ht="12.75" customHeight="1">
      <c r="A926" s="136"/>
      <c r="B926" s="136"/>
      <c r="C926" s="136"/>
      <c r="D926" s="136"/>
      <c r="E926" s="136"/>
      <c r="F926" s="136"/>
      <c r="G926" s="136"/>
      <c r="H926" s="136"/>
      <c r="I926" s="136"/>
      <c r="J926" s="136"/>
      <c r="K926" s="136"/>
      <c r="L926" s="136"/>
      <c r="M926" s="136"/>
      <c r="N926" s="136"/>
      <c r="O926" s="136"/>
      <c r="P926" s="136"/>
      <c r="Q926" s="136"/>
      <c r="R926" s="136"/>
      <c r="S926" s="136"/>
      <c r="T926" s="136"/>
      <c r="U926" s="136"/>
      <c r="V926" s="136"/>
      <c r="W926" s="136"/>
      <c r="X926" s="136"/>
      <c r="Y926" s="136"/>
      <c r="Z926" s="136"/>
      <c r="AA926" s="136"/>
      <c r="AB926" s="136"/>
      <c r="AC926" s="136"/>
      <c r="AD926" s="136"/>
      <c r="AE926" s="136"/>
      <c r="AF926" s="136"/>
      <c r="AG926" s="136"/>
      <c r="AH926" s="136"/>
      <c r="AI926" s="136"/>
      <c r="AJ926" s="136"/>
      <c r="AK926" s="136"/>
      <c r="AL926" s="136"/>
      <c r="AM926" s="136"/>
      <c r="AN926" s="136"/>
      <c r="AO926" s="136"/>
      <c r="AP926" s="136"/>
      <c r="AQ926" s="136"/>
      <c r="AR926" s="211"/>
      <c r="AS926" s="136"/>
      <c r="AT926" s="136"/>
      <c r="AU926" s="136"/>
      <c r="AV926" s="136"/>
      <c r="AW926" s="136"/>
      <c r="AX926" s="136"/>
      <c r="AY926" s="136"/>
      <c r="AZ926" s="136"/>
      <c r="BA926" s="136"/>
      <c r="BB926" s="136"/>
      <c r="BC926" s="136"/>
      <c r="BD926" s="136"/>
      <c r="BE926" s="136"/>
      <c r="BF926" s="136"/>
      <c r="BG926" s="136"/>
      <c r="BH926" s="136"/>
      <c r="BI926" s="136"/>
      <c r="BJ926" s="136"/>
      <c r="BK926" s="136"/>
      <c r="BL926" s="136"/>
      <c r="BM926" s="136"/>
      <c r="BN926" s="136"/>
      <c r="BO926" s="136"/>
      <c r="BP926" s="136"/>
      <c r="BQ926" s="136"/>
      <c r="BR926" s="136"/>
      <c r="BS926" s="136"/>
      <c r="BT926" s="136"/>
      <c r="BU926" s="136"/>
      <c r="BV926" s="136"/>
      <c r="BW926" s="136"/>
      <c r="BX926" s="136"/>
      <c r="BY926" s="136"/>
      <c r="BZ926" s="136"/>
      <c r="CA926" s="136"/>
      <c r="CB926" s="136"/>
      <c r="CC926" s="136"/>
      <c r="CD926" s="136"/>
      <c r="CE926" s="136"/>
      <c r="CF926" s="211"/>
      <c r="CG926" s="136"/>
      <c r="CH926" s="136"/>
      <c r="CI926" s="136"/>
      <c r="CJ926" s="136"/>
      <c r="CK926" s="136"/>
      <c r="CL926" s="136"/>
      <c r="CM926" s="136"/>
      <c r="CN926" s="136"/>
      <c r="CO926" s="136"/>
      <c r="CP926" s="136"/>
      <c r="CQ926" s="136"/>
      <c r="CR926" s="136"/>
      <c r="CS926" s="136"/>
      <c r="CT926" s="136"/>
      <c r="CU926" s="136"/>
      <c r="CV926" s="136"/>
      <c r="CW926" s="136"/>
      <c r="CX926" s="136"/>
      <c r="CY926" s="136"/>
      <c r="CZ926" s="136"/>
      <c r="DA926" s="136"/>
      <c r="DB926" s="136"/>
      <c r="DC926" s="211"/>
      <c r="DD926" s="136"/>
      <c r="DE926" s="136"/>
      <c r="DF926" s="136"/>
      <c r="DG926" s="136"/>
      <c r="DH926" s="136"/>
      <c r="DI926" s="136"/>
      <c r="DJ926" s="136"/>
      <c r="DK926" s="136"/>
      <c r="DL926" s="136"/>
      <c r="DM926" s="136"/>
      <c r="DN926" s="136"/>
      <c r="DO926" s="136"/>
      <c r="DP926" s="136"/>
      <c r="DQ926" s="136"/>
      <c r="DR926" s="136"/>
      <c r="DS926" s="136"/>
      <c r="DT926" s="136"/>
      <c r="DU926" s="136"/>
      <c r="DV926" s="136"/>
      <c r="DW926" s="136"/>
      <c r="DX926" s="136"/>
    </row>
    <row r="927" spans="1:128" ht="12.75" customHeight="1">
      <c r="A927" s="136"/>
      <c r="B927" s="136"/>
      <c r="C927" s="136"/>
      <c r="D927" s="136"/>
      <c r="E927" s="136"/>
      <c r="F927" s="136"/>
      <c r="G927" s="136"/>
      <c r="H927" s="136"/>
      <c r="I927" s="136"/>
      <c r="J927" s="136"/>
      <c r="K927" s="136"/>
      <c r="L927" s="136"/>
      <c r="M927" s="136"/>
      <c r="N927" s="136"/>
      <c r="O927" s="136"/>
      <c r="P927" s="136"/>
      <c r="Q927" s="136"/>
      <c r="R927" s="136"/>
      <c r="S927" s="136"/>
      <c r="T927" s="136"/>
      <c r="U927" s="136"/>
      <c r="V927" s="136"/>
      <c r="W927" s="136"/>
      <c r="X927" s="136"/>
      <c r="Y927" s="136"/>
      <c r="Z927" s="136"/>
      <c r="AA927" s="136"/>
      <c r="AB927" s="136"/>
      <c r="AC927" s="136"/>
      <c r="AD927" s="136"/>
      <c r="AE927" s="136"/>
      <c r="AF927" s="136"/>
      <c r="AG927" s="136"/>
      <c r="AH927" s="136"/>
      <c r="AI927" s="136"/>
      <c r="AJ927" s="136"/>
      <c r="AK927" s="136"/>
      <c r="AL927" s="136"/>
      <c r="AM927" s="136"/>
      <c r="AN927" s="136"/>
      <c r="AO927" s="136"/>
      <c r="AP927" s="136"/>
      <c r="AQ927" s="136"/>
      <c r="AR927" s="211"/>
      <c r="AS927" s="136"/>
      <c r="AT927" s="136"/>
      <c r="AU927" s="136"/>
      <c r="AV927" s="136"/>
      <c r="AW927" s="136"/>
      <c r="AX927" s="136"/>
      <c r="AY927" s="136"/>
      <c r="AZ927" s="136"/>
      <c r="BA927" s="136"/>
      <c r="BB927" s="136"/>
      <c r="BC927" s="136"/>
      <c r="BD927" s="136"/>
      <c r="BE927" s="136"/>
      <c r="BF927" s="136"/>
      <c r="BG927" s="136"/>
      <c r="BH927" s="136"/>
      <c r="BI927" s="136"/>
      <c r="BJ927" s="136"/>
      <c r="BK927" s="136"/>
      <c r="BL927" s="136"/>
      <c r="BM927" s="136"/>
      <c r="BN927" s="136"/>
      <c r="BO927" s="136"/>
      <c r="BP927" s="136"/>
      <c r="BQ927" s="136"/>
      <c r="BR927" s="136"/>
      <c r="BS927" s="136"/>
      <c r="BT927" s="136"/>
      <c r="BU927" s="136"/>
      <c r="BV927" s="136"/>
      <c r="BW927" s="136"/>
      <c r="BX927" s="136"/>
      <c r="BY927" s="136"/>
      <c r="BZ927" s="136"/>
      <c r="CA927" s="136"/>
      <c r="CB927" s="136"/>
      <c r="CC927" s="136"/>
      <c r="CD927" s="136"/>
      <c r="CE927" s="136"/>
      <c r="CF927" s="211"/>
      <c r="CG927" s="136"/>
      <c r="CH927" s="136"/>
      <c r="CI927" s="136"/>
      <c r="CJ927" s="136"/>
      <c r="CK927" s="136"/>
      <c r="CL927" s="136"/>
      <c r="CM927" s="136"/>
      <c r="CN927" s="136"/>
      <c r="CO927" s="136"/>
      <c r="CP927" s="136"/>
      <c r="CQ927" s="136"/>
      <c r="CR927" s="136"/>
      <c r="CS927" s="136"/>
      <c r="CT927" s="136"/>
      <c r="CU927" s="136"/>
      <c r="CV927" s="136"/>
      <c r="CW927" s="136"/>
      <c r="CX927" s="136"/>
      <c r="CY927" s="136"/>
      <c r="CZ927" s="136"/>
      <c r="DA927" s="136"/>
      <c r="DB927" s="136"/>
      <c r="DC927" s="211"/>
      <c r="DD927" s="136"/>
      <c r="DE927" s="136"/>
      <c r="DF927" s="136"/>
      <c r="DG927" s="136"/>
      <c r="DH927" s="136"/>
      <c r="DI927" s="136"/>
      <c r="DJ927" s="136"/>
      <c r="DK927" s="136"/>
      <c r="DL927" s="136"/>
      <c r="DM927" s="136"/>
      <c r="DN927" s="136"/>
      <c r="DO927" s="136"/>
      <c r="DP927" s="136"/>
      <c r="DQ927" s="136"/>
      <c r="DR927" s="136"/>
      <c r="DS927" s="136"/>
      <c r="DT927" s="136"/>
      <c r="DU927" s="136"/>
      <c r="DV927" s="136"/>
      <c r="DW927" s="136"/>
      <c r="DX927" s="136"/>
    </row>
    <row r="928" spans="1:128" ht="12.75" customHeight="1">
      <c r="A928" s="136"/>
      <c r="B928" s="136"/>
      <c r="C928" s="136"/>
      <c r="D928" s="136"/>
      <c r="E928" s="136"/>
      <c r="F928" s="136"/>
      <c r="G928" s="136"/>
      <c r="H928" s="136"/>
      <c r="I928" s="136"/>
      <c r="J928" s="136"/>
      <c r="K928" s="136"/>
      <c r="L928" s="136"/>
      <c r="M928" s="136"/>
      <c r="N928" s="136"/>
      <c r="O928" s="136"/>
      <c r="P928" s="136"/>
      <c r="Q928" s="136"/>
      <c r="R928" s="136"/>
      <c r="S928" s="136"/>
      <c r="T928" s="136"/>
      <c r="U928" s="136"/>
      <c r="V928" s="136"/>
      <c r="W928" s="136"/>
      <c r="X928" s="136"/>
      <c r="Y928" s="136"/>
      <c r="Z928" s="136"/>
      <c r="AA928" s="136"/>
      <c r="AB928" s="136"/>
      <c r="AC928" s="136"/>
      <c r="AD928" s="136"/>
      <c r="AE928" s="136"/>
      <c r="AF928" s="136"/>
      <c r="AG928" s="136"/>
      <c r="AH928" s="136"/>
      <c r="AI928" s="136"/>
      <c r="AJ928" s="136"/>
      <c r="AK928" s="136"/>
      <c r="AL928" s="136"/>
      <c r="AM928" s="136"/>
      <c r="AN928" s="136"/>
      <c r="AO928" s="136"/>
      <c r="AP928" s="136"/>
      <c r="AQ928" s="136"/>
      <c r="AR928" s="211"/>
      <c r="AS928" s="136"/>
      <c r="AT928" s="136"/>
      <c r="AU928" s="136"/>
      <c r="AV928" s="136"/>
      <c r="AW928" s="136"/>
      <c r="AX928" s="136"/>
      <c r="AY928" s="136"/>
      <c r="AZ928" s="136"/>
      <c r="BA928" s="136"/>
      <c r="BB928" s="136"/>
      <c r="BC928" s="136"/>
      <c r="BD928" s="136"/>
      <c r="BE928" s="136"/>
      <c r="BF928" s="136"/>
      <c r="BG928" s="136"/>
      <c r="BH928" s="136"/>
      <c r="BI928" s="136"/>
      <c r="BJ928" s="136"/>
      <c r="BK928" s="136"/>
      <c r="BL928" s="136"/>
      <c r="BM928" s="136"/>
      <c r="BN928" s="136"/>
      <c r="BO928" s="136"/>
      <c r="BP928" s="136"/>
      <c r="BQ928" s="136"/>
      <c r="BR928" s="136"/>
      <c r="BS928" s="136"/>
      <c r="BT928" s="136"/>
      <c r="BU928" s="136"/>
      <c r="BV928" s="136"/>
      <c r="BW928" s="136"/>
      <c r="BX928" s="136"/>
      <c r="BY928" s="136"/>
      <c r="BZ928" s="136"/>
      <c r="CA928" s="136"/>
      <c r="CB928" s="136"/>
      <c r="CC928" s="136"/>
      <c r="CD928" s="136"/>
      <c r="CE928" s="136"/>
      <c r="CF928" s="211"/>
      <c r="CG928" s="136"/>
      <c r="CH928" s="136"/>
      <c r="CI928" s="136"/>
      <c r="CJ928" s="136"/>
      <c r="CK928" s="136"/>
      <c r="CL928" s="136"/>
      <c r="CM928" s="136"/>
      <c r="CN928" s="136"/>
      <c r="CO928" s="136"/>
      <c r="CP928" s="136"/>
      <c r="CQ928" s="136"/>
      <c r="CR928" s="136"/>
      <c r="CS928" s="136"/>
      <c r="CT928" s="136"/>
      <c r="CU928" s="136"/>
      <c r="CV928" s="136"/>
      <c r="CW928" s="136"/>
      <c r="CX928" s="136"/>
      <c r="CY928" s="136"/>
      <c r="CZ928" s="136"/>
      <c r="DA928" s="136"/>
      <c r="DB928" s="136"/>
      <c r="DC928" s="211"/>
      <c r="DD928" s="136"/>
      <c r="DE928" s="136"/>
      <c r="DF928" s="136"/>
      <c r="DG928" s="136"/>
      <c r="DH928" s="136"/>
      <c r="DI928" s="136"/>
      <c r="DJ928" s="136"/>
      <c r="DK928" s="136"/>
      <c r="DL928" s="136"/>
      <c r="DM928" s="136"/>
      <c r="DN928" s="136"/>
      <c r="DO928" s="136"/>
      <c r="DP928" s="136"/>
      <c r="DQ928" s="136"/>
      <c r="DR928" s="136"/>
      <c r="DS928" s="136"/>
      <c r="DT928" s="136"/>
      <c r="DU928" s="136"/>
      <c r="DV928" s="136"/>
      <c r="DW928" s="136"/>
      <c r="DX928" s="136"/>
    </row>
    <row r="929" spans="1:128" ht="12.75" customHeight="1">
      <c r="A929" s="136"/>
      <c r="B929" s="136"/>
      <c r="C929" s="136"/>
      <c r="D929" s="136"/>
      <c r="E929" s="136"/>
      <c r="F929" s="136"/>
      <c r="G929" s="136"/>
      <c r="H929" s="136"/>
      <c r="I929" s="136"/>
      <c r="J929" s="136"/>
      <c r="K929" s="136"/>
      <c r="L929" s="136"/>
      <c r="M929" s="136"/>
      <c r="N929" s="136"/>
      <c r="O929" s="136"/>
      <c r="P929" s="136"/>
      <c r="Q929" s="136"/>
      <c r="R929" s="136"/>
      <c r="S929" s="136"/>
      <c r="T929" s="136"/>
      <c r="U929" s="136"/>
      <c r="V929" s="136"/>
      <c r="W929" s="136"/>
      <c r="X929" s="136"/>
      <c r="Y929" s="136"/>
      <c r="Z929" s="136"/>
      <c r="AA929" s="136"/>
      <c r="AB929" s="136"/>
      <c r="AC929" s="136"/>
      <c r="AD929" s="136"/>
      <c r="AE929" s="136"/>
      <c r="AF929" s="136"/>
      <c r="AG929" s="136"/>
      <c r="AH929" s="136"/>
      <c r="AI929" s="136"/>
      <c r="AJ929" s="136"/>
      <c r="AK929" s="136"/>
      <c r="AL929" s="136"/>
      <c r="AM929" s="136"/>
      <c r="AN929" s="136"/>
      <c r="AO929" s="136"/>
      <c r="AP929" s="136"/>
      <c r="AQ929" s="136"/>
      <c r="AR929" s="211"/>
      <c r="AS929" s="136"/>
      <c r="AT929" s="136"/>
      <c r="AU929" s="136"/>
      <c r="AV929" s="136"/>
      <c r="AW929" s="136"/>
      <c r="AX929" s="136"/>
      <c r="AY929" s="136"/>
      <c r="AZ929" s="136"/>
      <c r="BA929" s="136"/>
      <c r="BB929" s="136"/>
      <c r="BC929" s="136"/>
      <c r="BD929" s="136"/>
      <c r="BE929" s="136"/>
      <c r="BF929" s="136"/>
      <c r="BG929" s="136"/>
      <c r="BH929" s="136"/>
      <c r="BI929" s="136"/>
      <c r="BJ929" s="136"/>
      <c r="BK929" s="136"/>
      <c r="BL929" s="136"/>
      <c r="BM929" s="136"/>
      <c r="BN929" s="136"/>
      <c r="BO929" s="136"/>
      <c r="BP929" s="136"/>
      <c r="BQ929" s="136"/>
      <c r="BR929" s="136"/>
      <c r="BS929" s="136"/>
      <c r="BT929" s="136"/>
      <c r="BU929" s="136"/>
      <c r="BV929" s="136"/>
      <c r="BW929" s="136"/>
      <c r="BX929" s="136"/>
      <c r="BY929" s="136"/>
      <c r="BZ929" s="136"/>
      <c r="CA929" s="136"/>
      <c r="CB929" s="136"/>
      <c r="CC929" s="136"/>
      <c r="CD929" s="136"/>
      <c r="CE929" s="136"/>
      <c r="CF929" s="211"/>
      <c r="CG929" s="136"/>
      <c r="CH929" s="136"/>
      <c r="CI929" s="136"/>
      <c r="CJ929" s="136"/>
      <c r="CK929" s="136"/>
      <c r="CL929" s="136"/>
      <c r="CM929" s="136"/>
      <c r="CN929" s="136"/>
      <c r="CO929" s="136"/>
      <c r="CP929" s="136"/>
      <c r="CQ929" s="136"/>
      <c r="CR929" s="136"/>
      <c r="CS929" s="136"/>
      <c r="CT929" s="136"/>
      <c r="CU929" s="136"/>
      <c r="CV929" s="136"/>
      <c r="CW929" s="136"/>
      <c r="CX929" s="136"/>
      <c r="CY929" s="136"/>
      <c r="CZ929" s="136"/>
      <c r="DA929" s="136"/>
      <c r="DB929" s="136"/>
      <c r="DC929" s="211"/>
      <c r="DD929" s="136"/>
      <c r="DE929" s="136"/>
      <c r="DF929" s="136"/>
      <c r="DG929" s="136"/>
      <c r="DH929" s="136"/>
      <c r="DI929" s="136"/>
      <c r="DJ929" s="136"/>
      <c r="DK929" s="136"/>
      <c r="DL929" s="136"/>
      <c r="DM929" s="136"/>
      <c r="DN929" s="136"/>
      <c r="DO929" s="136"/>
      <c r="DP929" s="136"/>
      <c r="DQ929" s="136"/>
      <c r="DR929" s="136"/>
      <c r="DS929" s="136"/>
      <c r="DT929" s="136"/>
      <c r="DU929" s="136"/>
      <c r="DV929" s="136"/>
      <c r="DW929" s="136"/>
      <c r="DX929" s="136"/>
    </row>
    <row r="930" spans="1:128" ht="12.75" customHeight="1">
      <c r="A930" s="136"/>
      <c r="B930" s="136"/>
      <c r="C930" s="136"/>
      <c r="D930" s="136"/>
      <c r="E930" s="136"/>
      <c r="F930" s="136"/>
      <c r="G930" s="136"/>
      <c r="H930" s="136"/>
      <c r="I930" s="136"/>
      <c r="J930" s="136"/>
      <c r="K930" s="136"/>
      <c r="L930" s="136"/>
      <c r="M930" s="136"/>
      <c r="N930" s="136"/>
      <c r="O930" s="136"/>
      <c r="P930" s="136"/>
      <c r="Q930" s="136"/>
      <c r="R930" s="136"/>
      <c r="S930" s="136"/>
      <c r="T930" s="136"/>
      <c r="U930" s="136"/>
      <c r="V930" s="136"/>
      <c r="W930" s="136"/>
      <c r="X930" s="136"/>
      <c r="Y930" s="136"/>
      <c r="Z930" s="136"/>
      <c r="AA930" s="136"/>
      <c r="AB930" s="136"/>
      <c r="AC930" s="136"/>
      <c r="AD930" s="136"/>
      <c r="AE930" s="136"/>
      <c r="AF930" s="136"/>
      <c r="AG930" s="136"/>
      <c r="AH930" s="136"/>
      <c r="AI930" s="136"/>
      <c r="AJ930" s="136"/>
      <c r="AK930" s="136"/>
      <c r="AL930" s="136"/>
      <c r="AM930" s="136"/>
      <c r="AN930" s="136"/>
      <c r="AO930" s="136"/>
      <c r="AP930" s="136"/>
      <c r="AQ930" s="136"/>
      <c r="AR930" s="211"/>
      <c r="AS930" s="136"/>
      <c r="AT930" s="136"/>
      <c r="AU930" s="136"/>
      <c r="AV930" s="136"/>
      <c r="AW930" s="136"/>
      <c r="AX930" s="136"/>
      <c r="AY930" s="136"/>
      <c r="AZ930" s="136"/>
      <c r="BA930" s="136"/>
      <c r="BB930" s="136"/>
      <c r="BC930" s="136"/>
      <c r="BD930" s="136"/>
      <c r="BE930" s="136"/>
      <c r="BF930" s="136"/>
      <c r="BG930" s="136"/>
      <c r="BH930" s="136"/>
      <c r="BI930" s="136"/>
      <c r="BJ930" s="136"/>
      <c r="BK930" s="136"/>
      <c r="BL930" s="136"/>
      <c r="BM930" s="136"/>
      <c r="BN930" s="136"/>
      <c r="BO930" s="136"/>
      <c r="BP930" s="136"/>
      <c r="BQ930" s="136"/>
      <c r="BR930" s="136"/>
      <c r="BS930" s="136"/>
      <c r="BT930" s="136"/>
      <c r="BU930" s="136"/>
      <c r="BV930" s="136"/>
      <c r="BW930" s="136"/>
      <c r="BX930" s="136"/>
      <c r="BY930" s="136"/>
      <c r="BZ930" s="136"/>
      <c r="CA930" s="136"/>
      <c r="CB930" s="136"/>
      <c r="CC930" s="136"/>
      <c r="CD930" s="136"/>
      <c r="CE930" s="136"/>
      <c r="CF930" s="211"/>
      <c r="CG930" s="136"/>
      <c r="CH930" s="136"/>
      <c r="CI930" s="136"/>
      <c r="CJ930" s="136"/>
      <c r="CK930" s="136"/>
      <c r="CL930" s="136"/>
      <c r="CM930" s="136"/>
      <c r="CN930" s="136"/>
      <c r="CO930" s="136"/>
      <c r="CP930" s="136"/>
      <c r="CQ930" s="136"/>
      <c r="CR930" s="136"/>
      <c r="CS930" s="136"/>
      <c r="CT930" s="136"/>
      <c r="CU930" s="136"/>
      <c r="CV930" s="136"/>
      <c r="CW930" s="136"/>
      <c r="CX930" s="136"/>
      <c r="CY930" s="136"/>
      <c r="CZ930" s="136"/>
      <c r="DA930" s="136"/>
      <c r="DB930" s="136"/>
      <c r="DC930" s="211"/>
      <c r="DD930" s="136"/>
      <c r="DE930" s="136"/>
      <c r="DF930" s="136"/>
      <c r="DG930" s="136"/>
      <c r="DH930" s="136"/>
      <c r="DI930" s="136"/>
      <c r="DJ930" s="136"/>
      <c r="DK930" s="136"/>
      <c r="DL930" s="136"/>
      <c r="DM930" s="136"/>
      <c r="DN930" s="136"/>
      <c r="DO930" s="136"/>
      <c r="DP930" s="136"/>
      <c r="DQ930" s="136"/>
      <c r="DR930" s="136"/>
      <c r="DS930" s="136"/>
      <c r="DT930" s="136"/>
      <c r="DU930" s="136"/>
      <c r="DV930" s="136"/>
      <c r="DW930" s="136"/>
      <c r="DX930" s="136"/>
    </row>
    <row r="931" spans="1:128" ht="12.75" customHeight="1">
      <c r="A931" s="136"/>
      <c r="B931" s="136"/>
      <c r="C931" s="136"/>
      <c r="D931" s="136"/>
      <c r="E931" s="136"/>
      <c r="F931" s="136"/>
      <c r="G931" s="136"/>
      <c r="H931" s="136"/>
      <c r="I931" s="136"/>
      <c r="J931" s="136"/>
      <c r="K931" s="136"/>
      <c r="L931" s="136"/>
      <c r="M931" s="136"/>
      <c r="N931" s="136"/>
      <c r="O931" s="136"/>
      <c r="P931" s="136"/>
      <c r="Q931" s="136"/>
      <c r="R931" s="136"/>
      <c r="S931" s="136"/>
      <c r="T931" s="136"/>
      <c r="U931" s="136"/>
      <c r="V931" s="136"/>
      <c r="W931" s="136"/>
      <c r="X931" s="136"/>
      <c r="Y931" s="136"/>
      <c r="Z931" s="136"/>
      <c r="AA931" s="136"/>
      <c r="AB931" s="136"/>
      <c r="AC931" s="136"/>
      <c r="AD931" s="136"/>
      <c r="AE931" s="136"/>
      <c r="AF931" s="136"/>
      <c r="AG931" s="136"/>
      <c r="AH931" s="136"/>
      <c r="AI931" s="136"/>
      <c r="AJ931" s="136"/>
      <c r="AK931" s="136"/>
      <c r="AL931" s="136"/>
      <c r="AM931" s="136"/>
      <c r="AN931" s="136"/>
      <c r="AO931" s="136"/>
      <c r="AP931" s="136"/>
      <c r="AQ931" s="136"/>
      <c r="AR931" s="211"/>
      <c r="AS931" s="136"/>
      <c r="AT931" s="136"/>
      <c r="AU931" s="136"/>
      <c r="AV931" s="136"/>
      <c r="AW931" s="136"/>
      <c r="AX931" s="136"/>
      <c r="AY931" s="136"/>
      <c r="AZ931" s="136"/>
      <c r="BA931" s="136"/>
      <c r="BB931" s="136"/>
      <c r="BC931" s="136"/>
      <c r="BD931" s="136"/>
      <c r="BE931" s="136"/>
      <c r="BF931" s="136"/>
      <c r="BG931" s="136"/>
      <c r="BH931" s="136"/>
      <c r="BI931" s="136"/>
      <c r="BJ931" s="136"/>
      <c r="BK931" s="136"/>
      <c r="BL931" s="136"/>
      <c r="BM931" s="136"/>
      <c r="BN931" s="136"/>
      <c r="BO931" s="136"/>
      <c r="BP931" s="136"/>
      <c r="BQ931" s="136"/>
      <c r="BR931" s="136"/>
      <c r="BS931" s="136"/>
      <c r="BT931" s="136"/>
      <c r="BU931" s="136"/>
      <c r="BV931" s="136"/>
      <c r="BW931" s="136"/>
      <c r="BX931" s="136"/>
      <c r="BY931" s="136"/>
      <c r="BZ931" s="136"/>
      <c r="CA931" s="136"/>
      <c r="CB931" s="136"/>
      <c r="CC931" s="136"/>
      <c r="CD931" s="136"/>
      <c r="CE931" s="136"/>
      <c r="CF931" s="211"/>
      <c r="CG931" s="136"/>
      <c r="CH931" s="136"/>
      <c r="CI931" s="136"/>
      <c r="CJ931" s="136"/>
      <c r="CK931" s="136"/>
      <c r="CL931" s="136"/>
      <c r="CM931" s="136"/>
      <c r="CN931" s="136"/>
      <c r="CO931" s="136"/>
      <c r="CP931" s="136"/>
      <c r="CQ931" s="136"/>
      <c r="CR931" s="136"/>
      <c r="CS931" s="136"/>
      <c r="CT931" s="136"/>
      <c r="CU931" s="136"/>
      <c r="CV931" s="136"/>
      <c r="CW931" s="136"/>
      <c r="CX931" s="136"/>
      <c r="CY931" s="136"/>
      <c r="CZ931" s="136"/>
      <c r="DA931" s="136"/>
      <c r="DB931" s="136"/>
      <c r="DC931" s="211"/>
      <c r="DD931" s="136"/>
      <c r="DE931" s="136"/>
      <c r="DF931" s="136"/>
      <c r="DG931" s="136"/>
      <c r="DH931" s="136"/>
      <c r="DI931" s="136"/>
      <c r="DJ931" s="136"/>
      <c r="DK931" s="136"/>
      <c r="DL931" s="136"/>
      <c r="DM931" s="136"/>
      <c r="DN931" s="136"/>
      <c r="DO931" s="136"/>
      <c r="DP931" s="136"/>
      <c r="DQ931" s="136"/>
      <c r="DR931" s="136"/>
      <c r="DS931" s="136"/>
      <c r="DT931" s="136"/>
      <c r="DU931" s="136"/>
      <c r="DV931" s="136"/>
      <c r="DW931" s="136"/>
      <c r="DX931" s="136"/>
    </row>
    <row r="932" spans="1:128" ht="12.75" customHeight="1">
      <c r="A932" s="136"/>
      <c r="B932" s="136"/>
      <c r="C932" s="136"/>
      <c r="D932" s="136"/>
      <c r="E932" s="136"/>
      <c r="F932" s="136"/>
      <c r="G932" s="136"/>
      <c r="H932" s="136"/>
      <c r="I932" s="136"/>
      <c r="J932" s="136"/>
      <c r="K932" s="136"/>
      <c r="L932" s="136"/>
      <c r="M932" s="136"/>
      <c r="N932" s="136"/>
      <c r="O932" s="136"/>
      <c r="P932" s="136"/>
      <c r="Q932" s="136"/>
      <c r="R932" s="136"/>
      <c r="S932" s="136"/>
      <c r="T932" s="136"/>
      <c r="U932" s="136"/>
      <c r="V932" s="136"/>
      <c r="W932" s="136"/>
      <c r="X932" s="136"/>
      <c r="Y932" s="136"/>
      <c r="Z932" s="136"/>
      <c r="AA932" s="136"/>
      <c r="AB932" s="136"/>
      <c r="AC932" s="136"/>
      <c r="AD932" s="136"/>
      <c r="AE932" s="136"/>
      <c r="AF932" s="136"/>
      <c r="AG932" s="136"/>
      <c r="AH932" s="136"/>
      <c r="AI932" s="136"/>
      <c r="AJ932" s="136"/>
      <c r="AK932" s="136"/>
      <c r="AL932" s="136"/>
      <c r="AM932" s="136"/>
      <c r="AN932" s="136"/>
      <c r="AO932" s="136"/>
      <c r="AP932" s="136"/>
      <c r="AQ932" s="136"/>
      <c r="AR932" s="211"/>
      <c r="AS932" s="136"/>
      <c r="AT932" s="136"/>
      <c r="AU932" s="136"/>
      <c r="AV932" s="136"/>
      <c r="AW932" s="136"/>
      <c r="AX932" s="136"/>
      <c r="AY932" s="136"/>
      <c r="AZ932" s="136"/>
      <c r="BA932" s="136"/>
      <c r="BB932" s="136"/>
      <c r="BC932" s="136"/>
      <c r="BD932" s="136"/>
      <c r="BE932" s="136"/>
      <c r="BF932" s="136"/>
      <c r="BG932" s="136"/>
      <c r="BH932" s="136"/>
      <c r="BI932" s="136"/>
      <c r="BJ932" s="136"/>
      <c r="BK932" s="136"/>
      <c r="BL932" s="136"/>
      <c r="BM932" s="136"/>
      <c r="BN932" s="136"/>
      <c r="BO932" s="136"/>
      <c r="BP932" s="136"/>
      <c r="BQ932" s="136"/>
      <c r="BR932" s="136"/>
      <c r="BS932" s="136"/>
      <c r="BT932" s="136"/>
      <c r="BU932" s="136"/>
      <c r="BV932" s="136"/>
      <c r="BW932" s="136"/>
      <c r="BX932" s="136"/>
      <c r="BY932" s="136"/>
      <c r="BZ932" s="136"/>
      <c r="CA932" s="136"/>
      <c r="CB932" s="136"/>
      <c r="CC932" s="136"/>
      <c r="CD932" s="136"/>
      <c r="CE932" s="136"/>
      <c r="CF932" s="211"/>
      <c r="CG932" s="136"/>
      <c r="CH932" s="136"/>
      <c r="CI932" s="136"/>
      <c r="CJ932" s="136"/>
      <c r="CK932" s="136"/>
      <c r="CL932" s="136"/>
      <c r="CM932" s="136"/>
      <c r="CN932" s="136"/>
      <c r="CO932" s="136"/>
      <c r="CP932" s="136"/>
      <c r="CQ932" s="136"/>
      <c r="CR932" s="136"/>
      <c r="CS932" s="136"/>
      <c r="CT932" s="136"/>
      <c r="CU932" s="136"/>
      <c r="CV932" s="136"/>
      <c r="CW932" s="136"/>
      <c r="CX932" s="136"/>
      <c r="CY932" s="136"/>
      <c r="CZ932" s="136"/>
      <c r="DA932" s="136"/>
      <c r="DB932" s="136"/>
      <c r="DC932" s="211"/>
      <c r="DD932" s="136"/>
      <c r="DE932" s="136"/>
      <c r="DF932" s="136"/>
      <c r="DG932" s="136"/>
      <c r="DH932" s="136"/>
      <c r="DI932" s="136"/>
      <c r="DJ932" s="136"/>
      <c r="DK932" s="136"/>
      <c r="DL932" s="136"/>
      <c r="DM932" s="136"/>
      <c r="DN932" s="136"/>
      <c r="DO932" s="136"/>
      <c r="DP932" s="136"/>
      <c r="DQ932" s="136"/>
      <c r="DR932" s="136"/>
      <c r="DS932" s="136"/>
      <c r="DT932" s="136"/>
      <c r="DU932" s="136"/>
      <c r="DV932" s="136"/>
      <c r="DW932" s="136"/>
      <c r="DX932" s="136"/>
    </row>
    <row r="933" spans="1:128" ht="12.75" customHeight="1">
      <c r="A933" s="136"/>
      <c r="B933" s="136"/>
      <c r="C933" s="136"/>
      <c r="D933" s="136"/>
      <c r="E933" s="136"/>
      <c r="F933" s="136"/>
      <c r="G933" s="136"/>
      <c r="H933" s="136"/>
      <c r="I933" s="136"/>
      <c r="J933" s="136"/>
      <c r="K933" s="136"/>
      <c r="L933" s="136"/>
      <c r="M933" s="136"/>
      <c r="N933" s="136"/>
      <c r="O933" s="136"/>
      <c r="P933" s="136"/>
      <c r="Q933" s="136"/>
      <c r="R933" s="136"/>
      <c r="S933" s="136"/>
      <c r="T933" s="136"/>
      <c r="U933" s="136"/>
      <c r="V933" s="136"/>
      <c r="W933" s="136"/>
      <c r="X933" s="136"/>
      <c r="Y933" s="136"/>
      <c r="Z933" s="136"/>
      <c r="AA933" s="136"/>
      <c r="AB933" s="136"/>
      <c r="AC933" s="136"/>
      <c r="AD933" s="136"/>
      <c r="AE933" s="136"/>
      <c r="AF933" s="136"/>
      <c r="AG933" s="136"/>
      <c r="AH933" s="136"/>
      <c r="AI933" s="136"/>
      <c r="AJ933" s="136"/>
      <c r="AK933" s="136"/>
      <c r="AL933" s="136"/>
      <c r="AM933" s="136"/>
      <c r="AN933" s="136"/>
      <c r="AO933" s="136"/>
      <c r="AP933" s="136"/>
      <c r="AQ933" s="136"/>
      <c r="AR933" s="211"/>
      <c r="AS933" s="136"/>
      <c r="AT933" s="136"/>
      <c r="AU933" s="136"/>
      <c r="AV933" s="136"/>
      <c r="AW933" s="136"/>
      <c r="AX933" s="136"/>
      <c r="AY933" s="136"/>
      <c r="AZ933" s="136"/>
      <c r="BA933" s="136"/>
      <c r="BB933" s="136"/>
      <c r="BC933" s="136"/>
      <c r="BD933" s="136"/>
      <c r="BE933" s="136"/>
      <c r="BF933" s="136"/>
      <c r="BG933" s="136"/>
      <c r="BH933" s="136"/>
      <c r="BI933" s="136"/>
      <c r="BJ933" s="136"/>
      <c r="BK933" s="136"/>
      <c r="BL933" s="136"/>
      <c r="BM933" s="136"/>
      <c r="BN933" s="136"/>
      <c r="BO933" s="136"/>
      <c r="BP933" s="136"/>
      <c r="BQ933" s="136"/>
      <c r="BR933" s="136"/>
      <c r="BS933" s="136"/>
      <c r="BT933" s="136"/>
      <c r="BU933" s="136"/>
      <c r="BV933" s="136"/>
      <c r="BW933" s="136"/>
      <c r="BX933" s="136"/>
      <c r="BY933" s="136"/>
      <c r="BZ933" s="136"/>
      <c r="CA933" s="136"/>
      <c r="CB933" s="136"/>
      <c r="CC933" s="136"/>
      <c r="CD933" s="136"/>
      <c r="CE933" s="136"/>
      <c r="CF933" s="211"/>
      <c r="CG933" s="136"/>
      <c r="CH933" s="136"/>
      <c r="CI933" s="136"/>
      <c r="CJ933" s="136"/>
      <c r="CK933" s="136"/>
      <c r="CL933" s="136"/>
      <c r="CM933" s="136"/>
      <c r="CN933" s="136"/>
      <c r="CO933" s="136"/>
      <c r="CP933" s="136"/>
      <c r="CQ933" s="136"/>
      <c r="CR933" s="136"/>
      <c r="CS933" s="136"/>
      <c r="CT933" s="136"/>
      <c r="CU933" s="136"/>
      <c r="CV933" s="136"/>
      <c r="CW933" s="136"/>
      <c r="CX933" s="136"/>
      <c r="CY933" s="136"/>
      <c r="CZ933" s="136"/>
      <c r="DA933" s="136"/>
      <c r="DB933" s="136"/>
      <c r="DC933" s="211"/>
      <c r="DD933" s="136"/>
      <c r="DE933" s="136"/>
      <c r="DF933" s="136"/>
      <c r="DG933" s="136"/>
      <c r="DH933" s="136"/>
      <c r="DI933" s="136"/>
      <c r="DJ933" s="136"/>
      <c r="DK933" s="136"/>
      <c r="DL933" s="136"/>
      <c r="DM933" s="136"/>
      <c r="DN933" s="136"/>
      <c r="DO933" s="136"/>
      <c r="DP933" s="136"/>
      <c r="DQ933" s="136"/>
      <c r="DR933" s="136"/>
      <c r="DS933" s="136"/>
      <c r="DT933" s="136"/>
      <c r="DU933" s="136"/>
      <c r="DV933" s="136"/>
      <c r="DW933" s="136"/>
      <c r="DX933" s="136"/>
    </row>
    <row r="934" spans="1:128" ht="12.75" customHeight="1">
      <c r="A934" s="136"/>
      <c r="B934" s="136"/>
      <c r="C934" s="136"/>
      <c r="D934" s="136"/>
      <c r="E934" s="136"/>
      <c r="F934" s="136"/>
      <c r="G934" s="136"/>
      <c r="H934" s="136"/>
      <c r="I934" s="136"/>
      <c r="J934" s="136"/>
      <c r="K934" s="136"/>
      <c r="L934" s="136"/>
      <c r="M934" s="136"/>
      <c r="N934" s="136"/>
      <c r="O934" s="136"/>
      <c r="P934" s="136"/>
      <c r="Q934" s="136"/>
      <c r="R934" s="136"/>
      <c r="S934" s="136"/>
      <c r="T934" s="136"/>
      <c r="U934" s="136"/>
      <c r="V934" s="136"/>
      <c r="W934" s="136"/>
      <c r="X934" s="136"/>
      <c r="Y934" s="136"/>
      <c r="Z934" s="136"/>
      <c r="AA934" s="136"/>
      <c r="AB934" s="136"/>
      <c r="AC934" s="136"/>
      <c r="AD934" s="136"/>
      <c r="AE934" s="136"/>
      <c r="AF934" s="136"/>
      <c r="AG934" s="136"/>
      <c r="AH934" s="136"/>
      <c r="AI934" s="136"/>
      <c r="AJ934" s="136"/>
      <c r="AK934" s="136"/>
      <c r="AL934" s="136"/>
      <c r="AM934" s="136"/>
      <c r="AN934" s="136"/>
      <c r="AO934" s="136"/>
      <c r="AP934" s="136"/>
      <c r="AQ934" s="136"/>
      <c r="AR934" s="211"/>
      <c r="AS934" s="136"/>
      <c r="AT934" s="136"/>
      <c r="AU934" s="136"/>
      <c r="AV934" s="136"/>
      <c r="AW934" s="136"/>
      <c r="AX934" s="136"/>
      <c r="AY934" s="136"/>
      <c r="AZ934" s="136"/>
      <c r="BA934" s="136"/>
      <c r="BB934" s="136"/>
      <c r="BC934" s="136"/>
      <c r="BD934" s="136"/>
      <c r="BE934" s="136"/>
      <c r="BF934" s="136"/>
      <c r="BG934" s="136"/>
      <c r="BH934" s="136"/>
      <c r="BI934" s="136"/>
      <c r="BJ934" s="136"/>
      <c r="BK934" s="136"/>
      <c r="BL934" s="136"/>
      <c r="BM934" s="136"/>
      <c r="BN934" s="136"/>
      <c r="BO934" s="136"/>
      <c r="BP934" s="136"/>
      <c r="BQ934" s="136"/>
      <c r="BR934" s="136"/>
      <c r="BS934" s="136"/>
      <c r="BT934" s="136"/>
      <c r="BU934" s="136"/>
      <c r="BV934" s="136"/>
      <c r="BW934" s="136"/>
      <c r="BX934" s="136"/>
      <c r="BY934" s="136"/>
      <c r="BZ934" s="136"/>
      <c r="CA934" s="136"/>
      <c r="CB934" s="136"/>
      <c r="CC934" s="136"/>
      <c r="CD934" s="136"/>
      <c r="CE934" s="136"/>
      <c r="CF934" s="211"/>
      <c r="CG934" s="136"/>
      <c r="CH934" s="136"/>
      <c r="CI934" s="136"/>
      <c r="CJ934" s="136"/>
      <c r="CK934" s="136"/>
      <c r="CL934" s="136"/>
      <c r="CM934" s="136"/>
      <c r="CN934" s="136"/>
      <c r="CO934" s="136"/>
      <c r="CP934" s="136"/>
      <c r="CQ934" s="136"/>
      <c r="CR934" s="136"/>
      <c r="CS934" s="136"/>
      <c r="CT934" s="136"/>
      <c r="CU934" s="136"/>
      <c r="CV934" s="136"/>
      <c r="CW934" s="136"/>
      <c r="CX934" s="136"/>
      <c r="CY934" s="136"/>
      <c r="CZ934" s="136"/>
      <c r="DA934" s="136"/>
      <c r="DB934" s="136"/>
      <c r="DC934" s="211"/>
      <c r="DD934" s="136"/>
      <c r="DE934" s="136"/>
      <c r="DF934" s="136"/>
      <c r="DG934" s="136"/>
      <c r="DH934" s="136"/>
      <c r="DI934" s="136"/>
      <c r="DJ934" s="136"/>
      <c r="DK934" s="136"/>
      <c r="DL934" s="136"/>
      <c r="DM934" s="136"/>
      <c r="DN934" s="136"/>
      <c r="DO934" s="136"/>
      <c r="DP934" s="136"/>
      <c r="DQ934" s="136"/>
      <c r="DR934" s="136"/>
      <c r="DS934" s="136"/>
      <c r="DT934" s="136"/>
      <c r="DU934" s="136"/>
      <c r="DV934" s="136"/>
      <c r="DW934" s="136"/>
      <c r="DX934" s="136"/>
    </row>
    <row r="935" spans="1:128" ht="12.75" customHeight="1">
      <c r="A935" s="136"/>
      <c r="B935" s="136"/>
      <c r="C935" s="136"/>
      <c r="D935" s="136"/>
      <c r="E935" s="136"/>
      <c r="F935" s="136"/>
      <c r="G935" s="136"/>
      <c r="H935" s="136"/>
      <c r="I935" s="136"/>
      <c r="J935" s="136"/>
      <c r="K935" s="136"/>
      <c r="L935" s="136"/>
      <c r="M935" s="136"/>
      <c r="N935" s="136"/>
      <c r="O935" s="136"/>
      <c r="P935" s="136"/>
      <c r="Q935" s="136"/>
      <c r="R935" s="136"/>
      <c r="S935" s="136"/>
      <c r="T935" s="136"/>
      <c r="U935" s="136"/>
      <c r="V935" s="136"/>
      <c r="W935" s="136"/>
      <c r="X935" s="136"/>
      <c r="Y935" s="136"/>
      <c r="Z935" s="136"/>
      <c r="AA935" s="136"/>
      <c r="AB935" s="136"/>
      <c r="AC935" s="136"/>
      <c r="AD935" s="136"/>
      <c r="AE935" s="136"/>
      <c r="AF935" s="136"/>
      <c r="AG935" s="136"/>
      <c r="AH935" s="136"/>
      <c r="AI935" s="136"/>
      <c r="AJ935" s="136"/>
      <c r="AK935" s="136"/>
      <c r="AL935" s="136"/>
      <c r="AM935" s="136"/>
      <c r="AN935" s="136"/>
      <c r="AO935" s="136"/>
      <c r="AP935" s="136"/>
      <c r="AQ935" s="136"/>
      <c r="AR935" s="211"/>
      <c r="AS935" s="136"/>
      <c r="AT935" s="136"/>
      <c r="AU935" s="136"/>
      <c r="AV935" s="136"/>
      <c r="AW935" s="136"/>
      <c r="AX935" s="136"/>
      <c r="AY935" s="136"/>
      <c r="AZ935" s="136"/>
      <c r="BA935" s="136"/>
      <c r="BB935" s="136"/>
      <c r="BC935" s="136"/>
      <c r="BD935" s="136"/>
      <c r="BE935" s="136"/>
      <c r="BF935" s="136"/>
      <c r="BG935" s="136"/>
      <c r="BH935" s="136"/>
      <c r="BI935" s="136"/>
      <c r="BJ935" s="136"/>
      <c r="BK935" s="136"/>
      <c r="BL935" s="136"/>
      <c r="BM935" s="136"/>
      <c r="BN935" s="136"/>
      <c r="BO935" s="136"/>
      <c r="BP935" s="136"/>
      <c r="BQ935" s="136"/>
      <c r="BR935" s="136"/>
      <c r="BS935" s="136"/>
      <c r="BT935" s="136"/>
      <c r="BU935" s="136"/>
      <c r="BV935" s="136"/>
      <c r="BW935" s="136"/>
      <c r="BX935" s="136"/>
      <c r="BY935" s="136"/>
      <c r="BZ935" s="136"/>
      <c r="CA935" s="136"/>
      <c r="CB935" s="136"/>
      <c r="CC935" s="136"/>
      <c r="CD935" s="136"/>
      <c r="CE935" s="136"/>
      <c r="CF935" s="211"/>
      <c r="CG935" s="136"/>
      <c r="CH935" s="136"/>
      <c r="CI935" s="136"/>
      <c r="CJ935" s="136"/>
      <c r="CK935" s="136"/>
      <c r="CL935" s="136"/>
      <c r="CM935" s="136"/>
      <c r="CN935" s="136"/>
      <c r="CO935" s="136"/>
      <c r="CP935" s="136"/>
      <c r="CQ935" s="136"/>
      <c r="CR935" s="136"/>
      <c r="CS935" s="136"/>
      <c r="CT935" s="136"/>
      <c r="CU935" s="136"/>
      <c r="CV935" s="136"/>
      <c r="CW935" s="136"/>
      <c r="CX935" s="136"/>
      <c r="CY935" s="136"/>
      <c r="CZ935" s="136"/>
      <c r="DA935" s="136"/>
      <c r="DB935" s="136"/>
      <c r="DC935" s="211"/>
      <c r="DD935" s="136"/>
      <c r="DE935" s="136"/>
      <c r="DF935" s="136"/>
      <c r="DG935" s="136"/>
      <c r="DH935" s="136"/>
      <c r="DI935" s="136"/>
      <c r="DJ935" s="136"/>
      <c r="DK935" s="136"/>
      <c r="DL935" s="136"/>
      <c r="DM935" s="136"/>
      <c r="DN935" s="136"/>
      <c r="DO935" s="136"/>
      <c r="DP935" s="136"/>
      <c r="DQ935" s="136"/>
      <c r="DR935" s="136"/>
      <c r="DS935" s="136"/>
      <c r="DT935" s="136"/>
      <c r="DU935" s="136"/>
      <c r="DV935" s="136"/>
      <c r="DW935" s="136"/>
      <c r="DX935" s="136"/>
    </row>
    <row r="936" spans="1:128" ht="12.75" customHeight="1">
      <c r="A936" s="136"/>
      <c r="B936" s="136"/>
      <c r="C936" s="136"/>
      <c r="D936" s="136"/>
      <c r="E936" s="136"/>
      <c r="F936" s="136"/>
      <c r="G936" s="136"/>
      <c r="H936" s="136"/>
      <c r="I936" s="136"/>
      <c r="J936" s="136"/>
      <c r="K936" s="136"/>
      <c r="L936" s="136"/>
      <c r="M936" s="136"/>
      <c r="N936" s="136"/>
      <c r="O936" s="136"/>
      <c r="P936" s="136"/>
      <c r="Q936" s="136"/>
      <c r="R936" s="136"/>
      <c r="S936" s="136"/>
      <c r="T936" s="136"/>
      <c r="U936" s="136"/>
      <c r="V936" s="136"/>
      <c r="W936" s="136"/>
      <c r="X936" s="136"/>
      <c r="Y936" s="136"/>
      <c r="Z936" s="136"/>
      <c r="AA936" s="136"/>
      <c r="AB936" s="136"/>
      <c r="AC936" s="136"/>
      <c r="AD936" s="136"/>
      <c r="AE936" s="136"/>
      <c r="AF936" s="136"/>
      <c r="AG936" s="136"/>
      <c r="AH936" s="136"/>
      <c r="AI936" s="136"/>
      <c r="AJ936" s="136"/>
      <c r="AK936" s="136"/>
      <c r="AL936" s="136"/>
      <c r="AM936" s="136"/>
      <c r="AN936" s="136"/>
      <c r="AO936" s="136"/>
      <c r="AP936" s="136"/>
      <c r="AQ936" s="136"/>
      <c r="AR936" s="211"/>
      <c r="AS936" s="136"/>
      <c r="AT936" s="136"/>
      <c r="AU936" s="136"/>
      <c r="AV936" s="136"/>
      <c r="AW936" s="136"/>
      <c r="AX936" s="136"/>
      <c r="AY936" s="136"/>
      <c r="AZ936" s="136"/>
      <c r="BA936" s="136"/>
      <c r="BB936" s="136"/>
      <c r="BC936" s="136"/>
      <c r="BD936" s="136"/>
      <c r="BE936" s="136"/>
      <c r="BF936" s="136"/>
      <c r="BG936" s="136"/>
      <c r="BH936" s="136"/>
      <c r="BI936" s="136"/>
      <c r="BJ936" s="136"/>
      <c r="BK936" s="136"/>
      <c r="BL936" s="136"/>
      <c r="BM936" s="136"/>
      <c r="BN936" s="136"/>
      <c r="BO936" s="136"/>
      <c r="BP936" s="136"/>
      <c r="BQ936" s="136"/>
      <c r="BR936" s="136"/>
      <c r="BS936" s="136"/>
      <c r="BT936" s="136"/>
      <c r="BU936" s="136"/>
      <c r="BV936" s="136"/>
      <c r="BW936" s="136"/>
      <c r="BX936" s="136"/>
      <c r="BY936" s="136"/>
      <c r="BZ936" s="136"/>
      <c r="CA936" s="136"/>
      <c r="CB936" s="136"/>
      <c r="CC936" s="136"/>
      <c r="CD936" s="136"/>
      <c r="CE936" s="136"/>
      <c r="CF936" s="211"/>
      <c r="CG936" s="136"/>
      <c r="CH936" s="136"/>
      <c r="CI936" s="136"/>
      <c r="CJ936" s="136"/>
      <c r="CK936" s="136"/>
      <c r="CL936" s="136"/>
      <c r="CM936" s="136"/>
      <c r="CN936" s="136"/>
      <c r="CO936" s="136"/>
      <c r="CP936" s="136"/>
      <c r="CQ936" s="136"/>
      <c r="CR936" s="136"/>
      <c r="CS936" s="136"/>
      <c r="CT936" s="136"/>
      <c r="CU936" s="136"/>
      <c r="CV936" s="136"/>
      <c r="CW936" s="136"/>
      <c r="CX936" s="136"/>
      <c r="CY936" s="136"/>
      <c r="CZ936" s="136"/>
      <c r="DA936" s="136"/>
      <c r="DB936" s="136"/>
      <c r="DC936" s="211"/>
      <c r="DD936" s="136"/>
      <c r="DE936" s="136"/>
      <c r="DF936" s="136"/>
      <c r="DG936" s="136"/>
      <c r="DH936" s="136"/>
      <c r="DI936" s="136"/>
      <c r="DJ936" s="136"/>
      <c r="DK936" s="136"/>
      <c r="DL936" s="136"/>
      <c r="DM936" s="136"/>
      <c r="DN936" s="136"/>
      <c r="DO936" s="136"/>
      <c r="DP936" s="136"/>
      <c r="DQ936" s="136"/>
      <c r="DR936" s="136"/>
      <c r="DS936" s="136"/>
      <c r="DT936" s="136"/>
      <c r="DU936" s="136"/>
      <c r="DV936" s="136"/>
      <c r="DW936" s="136"/>
      <c r="DX936" s="136"/>
    </row>
    <row r="937" spans="1:128" ht="12.75" customHeight="1">
      <c r="A937" s="136"/>
      <c r="B937" s="136"/>
      <c r="C937" s="136"/>
      <c r="D937" s="136"/>
      <c r="E937" s="136"/>
      <c r="F937" s="136"/>
      <c r="G937" s="136"/>
      <c r="H937" s="136"/>
      <c r="I937" s="136"/>
      <c r="J937" s="136"/>
      <c r="K937" s="136"/>
      <c r="L937" s="136"/>
      <c r="M937" s="136"/>
      <c r="N937" s="136"/>
      <c r="O937" s="136"/>
      <c r="P937" s="136"/>
      <c r="Q937" s="136"/>
      <c r="R937" s="136"/>
      <c r="S937" s="136"/>
      <c r="T937" s="136"/>
      <c r="U937" s="136"/>
      <c r="V937" s="136"/>
      <c r="W937" s="136"/>
      <c r="X937" s="136"/>
      <c r="Y937" s="136"/>
      <c r="Z937" s="136"/>
      <c r="AA937" s="136"/>
      <c r="AB937" s="136"/>
      <c r="AC937" s="136"/>
      <c r="AD937" s="136"/>
      <c r="AE937" s="136"/>
      <c r="AF937" s="136"/>
      <c r="AG937" s="136"/>
      <c r="AH937" s="136"/>
      <c r="AI937" s="136"/>
      <c r="AJ937" s="136"/>
      <c r="AK937" s="136"/>
      <c r="AL937" s="136"/>
      <c r="AM937" s="136"/>
      <c r="AN937" s="136"/>
      <c r="AO937" s="136"/>
      <c r="AP937" s="136"/>
      <c r="AQ937" s="136"/>
      <c r="AR937" s="211"/>
      <c r="AS937" s="136"/>
      <c r="AT937" s="136"/>
      <c r="AU937" s="136"/>
      <c r="AV937" s="136"/>
      <c r="AW937" s="136"/>
      <c r="AX937" s="136"/>
      <c r="AY937" s="136"/>
      <c r="AZ937" s="136"/>
      <c r="BA937" s="136"/>
      <c r="BB937" s="136"/>
      <c r="BC937" s="136"/>
      <c r="BD937" s="136"/>
      <c r="BE937" s="136"/>
      <c r="BF937" s="136"/>
      <c r="BG937" s="136"/>
      <c r="BH937" s="136"/>
      <c r="BI937" s="136"/>
      <c r="BJ937" s="136"/>
      <c r="BK937" s="136"/>
      <c r="BL937" s="136"/>
      <c r="BM937" s="136"/>
      <c r="BN937" s="136"/>
      <c r="BO937" s="136"/>
      <c r="BP937" s="136"/>
      <c r="BQ937" s="136"/>
      <c r="BR937" s="136"/>
      <c r="BS937" s="136"/>
      <c r="BT937" s="136"/>
      <c r="BU937" s="136"/>
      <c r="BV937" s="136"/>
      <c r="BW937" s="136"/>
      <c r="BX937" s="136"/>
      <c r="BY937" s="136"/>
      <c r="BZ937" s="136"/>
      <c r="CA937" s="136"/>
      <c r="CB937" s="136"/>
      <c r="CC937" s="136"/>
      <c r="CD937" s="136"/>
      <c r="CE937" s="136"/>
      <c r="CF937" s="211"/>
      <c r="CG937" s="136"/>
      <c r="CH937" s="136"/>
      <c r="CI937" s="136"/>
      <c r="CJ937" s="136"/>
      <c r="CK937" s="136"/>
      <c r="CL937" s="136"/>
      <c r="CM937" s="136"/>
      <c r="CN937" s="136"/>
      <c r="CO937" s="136"/>
      <c r="CP937" s="136"/>
      <c r="CQ937" s="136"/>
      <c r="CR937" s="136"/>
      <c r="CS937" s="136"/>
      <c r="CT937" s="136"/>
      <c r="CU937" s="136"/>
      <c r="CV937" s="136"/>
      <c r="CW937" s="136"/>
      <c r="CX937" s="136"/>
      <c r="CY937" s="136"/>
      <c r="CZ937" s="136"/>
      <c r="DA937" s="136"/>
      <c r="DB937" s="136"/>
      <c r="DC937" s="211"/>
      <c r="DD937" s="136"/>
      <c r="DE937" s="136"/>
      <c r="DF937" s="136"/>
      <c r="DG937" s="136"/>
      <c r="DH937" s="136"/>
      <c r="DI937" s="136"/>
      <c r="DJ937" s="136"/>
      <c r="DK937" s="136"/>
      <c r="DL937" s="136"/>
      <c r="DM937" s="136"/>
      <c r="DN937" s="136"/>
      <c r="DO937" s="136"/>
      <c r="DP937" s="136"/>
      <c r="DQ937" s="136"/>
      <c r="DR937" s="136"/>
      <c r="DS937" s="136"/>
      <c r="DT937" s="136"/>
      <c r="DU937" s="136"/>
      <c r="DV937" s="136"/>
      <c r="DW937" s="136"/>
      <c r="DX937" s="136"/>
    </row>
    <row r="938" spans="1:128" ht="12.75" customHeight="1">
      <c r="A938" s="136"/>
      <c r="B938" s="136"/>
      <c r="C938" s="136"/>
      <c r="D938" s="136"/>
      <c r="E938" s="136"/>
      <c r="F938" s="136"/>
      <c r="G938" s="136"/>
      <c r="H938" s="136"/>
      <c r="I938" s="136"/>
      <c r="J938" s="136"/>
      <c r="K938" s="136"/>
      <c r="L938" s="136"/>
      <c r="M938" s="136"/>
      <c r="N938" s="136"/>
      <c r="O938" s="136"/>
      <c r="P938" s="136"/>
      <c r="Q938" s="136"/>
      <c r="R938" s="136"/>
      <c r="S938" s="136"/>
      <c r="T938" s="136"/>
      <c r="U938" s="136"/>
      <c r="V938" s="136"/>
      <c r="W938" s="136"/>
      <c r="X938" s="136"/>
      <c r="Y938" s="136"/>
      <c r="Z938" s="136"/>
      <c r="AA938" s="136"/>
      <c r="AB938" s="136"/>
      <c r="AC938" s="136"/>
      <c r="AD938" s="136"/>
      <c r="AE938" s="136"/>
      <c r="AF938" s="136"/>
      <c r="AG938" s="136"/>
      <c r="AH938" s="136"/>
      <c r="AI938" s="136"/>
      <c r="AJ938" s="136"/>
      <c r="AK938" s="136"/>
      <c r="AL938" s="136"/>
      <c r="AM938" s="136"/>
      <c r="AN938" s="136"/>
      <c r="AO938" s="136"/>
      <c r="AP938" s="136"/>
      <c r="AQ938" s="136"/>
      <c r="AR938" s="211"/>
      <c r="AS938" s="136"/>
      <c r="AT938" s="136"/>
      <c r="AU938" s="136"/>
      <c r="AV938" s="136"/>
      <c r="AW938" s="136"/>
      <c r="AX938" s="136"/>
      <c r="AY938" s="136"/>
      <c r="AZ938" s="136"/>
      <c r="BA938" s="136"/>
      <c r="BB938" s="136"/>
      <c r="BC938" s="136"/>
      <c r="BD938" s="136"/>
      <c r="BE938" s="136"/>
      <c r="BF938" s="136"/>
      <c r="BG938" s="136"/>
      <c r="BH938" s="136"/>
      <c r="BI938" s="136"/>
      <c r="BJ938" s="136"/>
      <c r="BK938" s="136"/>
      <c r="BL938" s="136"/>
      <c r="BM938" s="136"/>
      <c r="BN938" s="136"/>
      <c r="BO938" s="136"/>
      <c r="BP938" s="136"/>
      <c r="BQ938" s="136"/>
      <c r="BR938" s="136"/>
      <c r="BS938" s="136"/>
      <c r="BT938" s="136"/>
      <c r="BU938" s="136"/>
      <c r="BV938" s="136"/>
      <c r="BW938" s="136"/>
      <c r="BX938" s="136"/>
      <c r="BY938" s="136"/>
      <c r="BZ938" s="136"/>
      <c r="CA938" s="136"/>
      <c r="CB938" s="136"/>
      <c r="CC938" s="136"/>
      <c r="CD938" s="136"/>
      <c r="CE938" s="136"/>
      <c r="CF938" s="211"/>
      <c r="CG938" s="136"/>
      <c r="CH938" s="136"/>
      <c r="CI938" s="136"/>
      <c r="CJ938" s="136"/>
      <c r="CK938" s="136"/>
      <c r="CL938" s="136"/>
      <c r="CM938" s="136"/>
      <c r="CN938" s="136"/>
      <c r="CO938" s="136"/>
      <c r="CP938" s="136"/>
      <c r="CQ938" s="136"/>
      <c r="CR938" s="136"/>
      <c r="CS938" s="136"/>
      <c r="CT938" s="136"/>
      <c r="CU938" s="136"/>
      <c r="CV938" s="136"/>
      <c r="CW938" s="136"/>
      <c r="CX938" s="136"/>
      <c r="CY938" s="136"/>
      <c r="CZ938" s="136"/>
      <c r="DA938" s="136"/>
      <c r="DB938" s="136"/>
      <c r="DC938" s="211"/>
      <c r="DD938" s="136"/>
      <c r="DE938" s="136"/>
      <c r="DF938" s="136"/>
      <c r="DG938" s="136"/>
      <c r="DH938" s="136"/>
      <c r="DI938" s="136"/>
      <c r="DJ938" s="136"/>
      <c r="DK938" s="136"/>
      <c r="DL938" s="136"/>
      <c r="DM938" s="136"/>
      <c r="DN938" s="136"/>
      <c r="DO938" s="136"/>
      <c r="DP938" s="136"/>
      <c r="DQ938" s="136"/>
      <c r="DR938" s="136"/>
      <c r="DS938" s="136"/>
      <c r="DT938" s="136"/>
      <c r="DU938" s="136"/>
      <c r="DV938" s="136"/>
      <c r="DW938" s="136"/>
      <c r="DX938" s="136"/>
    </row>
    <row r="939" spans="1:128" ht="12.75" customHeight="1">
      <c r="A939" s="136"/>
      <c r="B939" s="136"/>
      <c r="C939" s="136"/>
      <c r="D939" s="136"/>
      <c r="E939" s="136"/>
      <c r="F939" s="136"/>
      <c r="G939" s="136"/>
      <c r="H939" s="136"/>
      <c r="I939" s="136"/>
      <c r="J939" s="136"/>
      <c r="K939" s="136"/>
      <c r="L939" s="136"/>
      <c r="M939" s="136"/>
      <c r="N939" s="136"/>
      <c r="O939" s="136"/>
      <c r="P939" s="136"/>
      <c r="Q939" s="136"/>
      <c r="R939" s="136"/>
      <c r="S939" s="136"/>
      <c r="T939" s="136"/>
      <c r="U939" s="136"/>
      <c r="V939" s="136"/>
      <c r="W939" s="136"/>
      <c r="X939" s="136"/>
      <c r="Y939" s="136"/>
      <c r="Z939" s="136"/>
      <c r="AA939" s="136"/>
      <c r="AB939" s="136"/>
      <c r="AC939" s="136"/>
      <c r="AD939" s="136"/>
      <c r="AE939" s="136"/>
      <c r="AF939" s="136"/>
      <c r="AG939" s="136"/>
      <c r="AH939" s="136"/>
      <c r="AI939" s="136"/>
      <c r="AJ939" s="136"/>
      <c r="AK939" s="136"/>
      <c r="AL939" s="136"/>
      <c r="AM939" s="136"/>
      <c r="AN939" s="136"/>
      <c r="AO939" s="136"/>
      <c r="AP939" s="136"/>
      <c r="AQ939" s="136"/>
      <c r="AR939" s="211"/>
      <c r="AS939" s="136"/>
      <c r="AT939" s="136"/>
      <c r="AU939" s="136"/>
      <c r="AV939" s="136"/>
      <c r="AW939" s="136"/>
      <c r="AX939" s="136"/>
      <c r="AY939" s="136"/>
      <c r="AZ939" s="136"/>
      <c r="BA939" s="136"/>
      <c r="BB939" s="136"/>
      <c r="BC939" s="136"/>
      <c r="BD939" s="136"/>
      <c r="BE939" s="136"/>
      <c r="BF939" s="136"/>
      <c r="BG939" s="136"/>
      <c r="BH939" s="136"/>
      <c r="BI939" s="136"/>
      <c r="BJ939" s="136"/>
      <c r="BK939" s="136"/>
      <c r="BL939" s="136"/>
      <c r="BM939" s="136"/>
      <c r="BN939" s="136"/>
      <c r="BO939" s="136"/>
      <c r="BP939" s="136"/>
      <c r="BQ939" s="136"/>
      <c r="BR939" s="136"/>
      <c r="BS939" s="136"/>
      <c r="BT939" s="136"/>
      <c r="BU939" s="136"/>
      <c r="BV939" s="136"/>
      <c r="BW939" s="136"/>
      <c r="BX939" s="136"/>
      <c r="BY939" s="136"/>
      <c r="BZ939" s="136"/>
      <c r="CA939" s="136"/>
      <c r="CB939" s="136"/>
      <c r="CC939" s="136"/>
      <c r="CD939" s="136"/>
      <c r="CE939" s="136"/>
      <c r="CF939" s="211"/>
      <c r="CG939" s="136"/>
      <c r="CH939" s="136"/>
      <c r="CI939" s="136"/>
      <c r="CJ939" s="136"/>
      <c r="CK939" s="136"/>
      <c r="CL939" s="136"/>
      <c r="CM939" s="136"/>
      <c r="CN939" s="136"/>
      <c r="CO939" s="136"/>
      <c r="CP939" s="136"/>
      <c r="CQ939" s="136"/>
      <c r="CR939" s="136"/>
      <c r="CS939" s="136"/>
      <c r="CT939" s="136"/>
      <c r="CU939" s="136"/>
      <c r="CV939" s="136"/>
      <c r="CW939" s="136"/>
      <c r="CX939" s="136"/>
      <c r="CY939" s="136"/>
      <c r="CZ939" s="136"/>
      <c r="DA939" s="136"/>
      <c r="DB939" s="136"/>
      <c r="DC939" s="211"/>
      <c r="DD939" s="136"/>
      <c r="DE939" s="136"/>
      <c r="DF939" s="136"/>
      <c r="DG939" s="136"/>
      <c r="DH939" s="136"/>
      <c r="DI939" s="136"/>
      <c r="DJ939" s="136"/>
      <c r="DK939" s="136"/>
      <c r="DL939" s="136"/>
      <c r="DM939" s="136"/>
      <c r="DN939" s="136"/>
      <c r="DO939" s="136"/>
      <c r="DP939" s="136"/>
      <c r="DQ939" s="136"/>
      <c r="DR939" s="136"/>
      <c r="DS939" s="136"/>
      <c r="DT939" s="136"/>
      <c r="DU939" s="136"/>
      <c r="DV939" s="136"/>
      <c r="DW939" s="136"/>
      <c r="DX939" s="136"/>
    </row>
    <row r="940" spans="1:128" ht="12.75" customHeight="1">
      <c r="A940" s="136"/>
      <c r="B940" s="136"/>
      <c r="C940" s="136"/>
      <c r="D940" s="136"/>
      <c r="E940" s="136"/>
      <c r="F940" s="136"/>
      <c r="G940" s="136"/>
      <c r="H940" s="136"/>
      <c r="I940" s="136"/>
      <c r="J940" s="136"/>
      <c r="K940" s="136"/>
      <c r="L940" s="136"/>
      <c r="M940" s="136"/>
      <c r="N940" s="136"/>
      <c r="O940" s="136"/>
      <c r="P940" s="136"/>
      <c r="Q940" s="136"/>
      <c r="R940" s="136"/>
      <c r="S940" s="136"/>
      <c r="T940" s="136"/>
      <c r="U940" s="136"/>
      <c r="V940" s="136"/>
      <c r="W940" s="136"/>
      <c r="X940" s="136"/>
      <c r="Y940" s="136"/>
      <c r="Z940" s="136"/>
      <c r="AA940" s="136"/>
      <c r="AB940" s="136"/>
      <c r="AC940" s="136"/>
      <c r="AD940" s="136"/>
      <c r="AE940" s="136"/>
      <c r="AF940" s="136"/>
      <c r="AG940" s="136"/>
      <c r="AH940" s="136"/>
      <c r="AI940" s="136"/>
      <c r="AJ940" s="136"/>
      <c r="AK940" s="136"/>
      <c r="AL940" s="136"/>
      <c r="AM940" s="136"/>
      <c r="AN940" s="136"/>
      <c r="AO940" s="136"/>
      <c r="AP940" s="136"/>
      <c r="AQ940" s="136"/>
      <c r="AR940" s="211"/>
      <c r="AS940" s="136"/>
      <c r="AT940" s="136"/>
      <c r="AU940" s="136"/>
      <c r="AV940" s="136"/>
      <c r="AW940" s="136"/>
      <c r="AX940" s="136"/>
      <c r="AY940" s="136"/>
      <c r="AZ940" s="136"/>
      <c r="BA940" s="136"/>
      <c r="BB940" s="136"/>
      <c r="BC940" s="136"/>
      <c r="BD940" s="136"/>
      <c r="BE940" s="136"/>
      <c r="BF940" s="136"/>
      <c r="BG940" s="136"/>
      <c r="BH940" s="136"/>
      <c r="BI940" s="136"/>
      <c r="BJ940" s="136"/>
      <c r="BK940" s="136"/>
      <c r="BL940" s="136"/>
      <c r="BM940" s="136"/>
      <c r="BN940" s="136"/>
      <c r="BO940" s="136"/>
      <c r="BP940" s="136"/>
      <c r="BQ940" s="136"/>
      <c r="BR940" s="136"/>
      <c r="BS940" s="136"/>
      <c r="BT940" s="136"/>
      <c r="BU940" s="136"/>
      <c r="BV940" s="136"/>
      <c r="BW940" s="136"/>
      <c r="BX940" s="136"/>
      <c r="BY940" s="136"/>
      <c r="BZ940" s="136"/>
      <c r="CA940" s="136"/>
      <c r="CB940" s="136"/>
      <c r="CC940" s="136"/>
      <c r="CD940" s="136"/>
      <c r="CE940" s="136"/>
      <c r="CF940" s="211"/>
      <c r="CG940" s="136"/>
      <c r="CH940" s="136"/>
      <c r="CI940" s="136"/>
      <c r="CJ940" s="136"/>
      <c r="CK940" s="136"/>
      <c r="CL940" s="136"/>
      <c r="CM940" s="136"/>
      <c r="CN940" s="136"/>
      <c r="CO940" s="136"/>
      <c r="CP940" s="136"/>
      <c r="CQ940" s="136"/>
      <c r="CR940" s="136"/>
      <c r="CS940" s="136"/>
      <c r="CT940" s="136"/>
      <c r="CU940" s="136"/>
      <c r="CV940" s="136"/>
      <c r="CW940" s="136"/>
      <c r="CX940" s="136"/>
      <c r="CY940" s="136"/>
      <c r="CZ940" s="136"/>
      <c r="DA940" s="136"/>
      <c r="DB940" s="136"/>
      <c r="DC940" s="211"/>
      <c r="DD940" s="136"/>
      <c r="DE940" s="136"/>
      <c r="DF940" s="136"/>
      <c r="DG940" s="136"/>
      <c r="DH940" s="136"/>
      <c r="DI940" s="136"/>
      <c r="DJ940" s="136"/>
      <c r="DK940" s="136"/>
      <c r="DL940" s="136"/>
      <c r="DM940" s="136"/>
      <c r="DN940" s="136"/>
      <c r="DO940" s="136"/>
      <c r="DP940" s="136"/>
      <c r="DQ940" s="136"/>
      <c r="DR940" s="136"/>
      <c r="DS940" s="136"/>
      <c r="DT940" s="136"/>
      <c r="DU940" s="136"/>
      <c r="DV940" s="136"/>
      <c r="DW940" s="136"/>
      <c r="DX940" s="136"/>
    </row>
    <row r="941" spans="1:128" ht="12.75" customHeight="1">
      <c r="A941" s="136"/>
      <c r="B941" s="136"/>
      <c r="C941" s="136"/>
      <c r="D941" s="136"/>
      <c r="E941" s="136"/>
      <c r="F941" s="136"/>
      <c r="G941" s="136"/>
      <c r="H941" s="136"/>
      <c r="I941" s="136"/>
      <c r="J941" s="136"/>
      <c r="K941" s="136"/>
      <c r="L941" s="136"/>
      <c r="M941" s="136"/>
      <c r="N941" s="136"/>
      <c r="O941" s="136"/>
      <c r="P941" s="136"/>
      <c r="Q941" s="136"/>
      <c r="R941" s="136"/>
      <c r="S941" s="136"/>
      <c r="T941" s="136"/>
      <c r="U941" s="136"/>
      <c r="V941" s="136"/>
      <c r="W941" s="136"/>
      <c r="X941" s="136"/>
      <c r="Y941" s="136"/>
      <c r="Z941" s="136"/>
      <c r="AA941" s="136"/>
      <c r="AB941" s="136"/>
      <c r="AC941" s="136"/>
      <c r="AD941" s="136"/>
      <c r="AE941" s="136"/>
      <c r="AF941" s="136"/>
      <c r="AG941" s="136"/>
      <c r="AH941" s="136"/>
      <c r="AI941" s="136"/>
      <c r="AJ941" s="136"/>
      <c r="AK941" s="136"/>
      <c r="AL941" s="136"/>
      <c r="AM941" s="136"/>
      <c r="AN941" s="136"/>
      <c r="AO941" s="136"/>
      <c r="AP941" s="136"/>
      <c r="AQ941" s="136"/>
      <c r="AR941" s="211"/>
      <c r="AS941" s="136"/>
      <c r="AT941" s="136"/>
      <c r="AU941" s="136"/>
      <c r="AV941" s="136"/>
      <c r="AW941" s="136"/>
      <c r="AX941" s="136"/>
      <c r="AY941" s="136"/>
      <c r="AZ941" s="136"/>
      <c r="BA941" s="136"/>
      <c r="BB941" s="136"/>
      <c r="BC941" s="136"/>
      <c r="BD941" s="136"/>
      <c r="BE941" s="136"/>
      <c r="BF941" s="136"/>
      <c r="BG941" s="136"/>
      <c r="BH941" s="136"/>
      <c r="BI941" s="136"/>
      <c r="BJ941" s="136"/>
      <c r="BK941" s="136"/>
      <c r="BL941" s="136"/>
      <c r="BM941" s="136"/>
      <c r="BN941" s="136"/>
      <c r="BO941" s="136"/>
      <c r="BP941" s="136"/>
      <c r="BQ941" s="136"/>
      <c r="BR941" s="136"/>
      <c r="BS941" s="136"/>
      <c r="BT941" s="136"/>
      <c r="BU941" s="136"/>
      <c r="BV941" s="136"/>
      <c r="BW941" s="136"/>
      <c r="BX941" s="136"/>
      <c r="BY941" s="136"/>
      <c r="BZ941" s="136"/>
      <c r="CA941" s="136"/>
      <c r="CB941" s="136"/>
      <c r="CC941" s="136"/>
      <c r="CD941" s="136"/>
      <c r="CE941" s="136"/>
      <c r="CF941" s="211"/>
      <c r="CG941" s="136"/>
      <c r="CH941" s="136"/>
      <c r="CI941" s="136"/>
      <c r="CJ941" s="136"/>
      <c r="CK941" s="136"/>
      <c r="CL941" s="136"/>
      <c r="CM941" s="136"/>
      <c r="CN941" s="136"/>
      <c r="CO941" s="136"/>
      <c r="CP941" s="136"/>
      <c r="CQ941" s="136"/>
      <c r="CR941" s="136"/>
      <c r="CS941" s="136"/>
      <c r="CT941" s="136"/>
      <c r="CU941" s="136"/>
      <c r="CV941" s="136"/>
      <c r="CW941" s="136"/>
      <c r="CX941" s="136"/>
      <c r="CY941" s="136"/>
      <c r="CZ941" s="136"/>
      <c r="DA941" s="136"/>
      <c r="DB941" s="136"/>
      <c r="DC941" s="211"/>
      <c r="DD941" s="136"/>
      <c r="DE941" s="136"/>
      <c r="DF941" s="136"/>
      <c r="DG941" s="136"/>
      <c r="DH941" s="136"/>
      <c r="DI941" s="136"/>
      <c r="DJ941" s="136"/>
      <c r="DK941" s="136"/>
      <c r="DL941" s="136"/>
      <c r="DM941" s="136"/>
      <c r="DN941" s="136"/>
      <c r="DO941" s="136"/>
      <c r="DP941" s="136"/>
      <c r="DQ941" s="136"/>
      <c r="DR941" s="136"/>
      <c r="DS941" s="136"/>
      <c r="DT941" s="136"/>
      <c r="DU941" s="136"/>
      <c r="DV941" s="136"/>
      <c r="DW941" s="136"/>
      <c r="DX941" s="136"/>
    </row>
    <row r="942" spans="1:128" ht="12.75" customHeight="1">
      <c r="A942" s="136"/>
      <c r="B942" s="136"/>
      <c r="C942" s="136"/>
      <c r="D942" s="136"/>
      <c r="E942" s="136"/>
      <c r="F942" s="136"/>
      <c r="G942" s="136"/>
      <c r="H942" s="136"/>
      <c r="I942" s="136"/>
      <c r="J942" s="136"/>
      <c r="K942" s="136"/>
      <c r="L942" s="136"/>
      <c r="M942" s="136"/>
      <c r="N942" s="136"/>
      <c r="O942" s="136"/>
      <c r="P942" s="136"/>
      <c r="Q942" s="136"/>
      <c r="R942" s="136"/>
      <c r="S942" s="136"/>
      <c r="T942" s="136"/>
      <c r="U942" s="136"/>
      <c r="V942" s="136"/>
      <c r="W942" s="136"/>
      <c r="X942" s="136"/>
      <c r="Y942" s="136"/>
      <c r="Z942" s="136"/>
      <c r="AA942" s="136"/>
      <c r="AB942" s="136"/>
      <c r="AC942" s="136"/>
      <c r="AD942" s="136"/>
      <c r="AE942" s="136"/>
      <c r="AF942" s="136"/>
      <c r="AG942" s="136"/>
      <c r="AH942" s="136"/>
      <c r="AI942" s="136"/>
      <c r="AJ942" s="136"/>
      <c r="AK942" s="136"/>
      <c r="AL942" s="136"/>
      <c r="AM942" s="136"/>
      <c r="AN942" s="136"/>
      <c r="AO942" s="136"/>
      <c r="AP942" s="136"/>
      <c r="AQ942" s="136"/>
      <c r="AR942" s="211"/>
      <c r="AS942" s="136"/>
      <c r="AT942" s="136"/>
      <c r="AU942" s="136"/>
      <c r="AV942" s="136"/>
      <c r="AW942" s="136"/>
      <c r="AX942" s="136"/>
      <c r="AY942" s="136"/>
      <c r="AZ942" s="136"/>
      <c r="BA942" s="136"/>
      <c r="BB942" s="136"/>
      <c r="BC942" s="136"/>
      <c r="BD942" s="136"/>
      <c r="BE942" s="136"/>
      <c r="BF942" s="136"/>
      <c r="BG942" s="136"/>
      <c r="BH942" s="136"/>
      <c r="BI942" s="136"/>
      <c r="BJ942" s="136"/>
      <c r="BK942" s="136"/>
      <c r="BL942" s="136"/>
      <c r="BM942" s="136"/>
      <c r="BN942" s="136"/>
      <c r="BO942" s="136"/>
      <c r="BP942" s="136"/>
      <c r="BQ942" s="136"/>
      <c r="BR942" s="136"/>
      <c r="BS942" s="136"/>
      <c r="BT942" s="136"/>
      <c r="BU942" s="136"/>
      <c r="BV942" s="136"/>
      <c r="BW942" s="136"/>
      <c r="BX942" s="136"/>
      <c r="BY942" s="136"/>
      <c r="BZ942" s="136"/>
      <c r="CA942" s="136"/>
      <c r="CB942" s="136"/>
      <c r="CC942" s="136"/>
      <c r="CD942" s="136"/>
      <c r="CE942" s="136"/>
      <c r="CF942" s="211"/>
      <c r="CG942" s="136"/>
      <c r="CH942" s="136"/>
      <c r="CI942" s="136"/>
      <c r="CJ942" s="136"/>
      <c r="CK942" s="136"/>
      <c r="CL942" s="136"/>
      <c r="CM942" s="136"/>
      <c r="CN942" s="136"/>
      <c r="CO942" s="136"/>
      <c r="CP942" s="136"/>
      <c r="CQ942" s="136"/>
      <c r="CR942" s="136"/>
      <c r="CS942" s="136"/>
      <c r="CT942" s="136"/>
      <c r="CU942" s="136"/>
      <c r="CV942" s="136"/>
      <c r="CW942" s="136"/>
      <c r="CX942" s="136"/>
      <c r="CY942" s="136"/>
      <c r="CZ942" s="136"/>
      <c r="DA942" s="136"/>
      <c r="DB942" s="136"/>
      <c r="DC942" s="211"/>
      <c r="DD942" s="136"/>
      <c r="DE942" s="136"/>
      <c r="DF942" s="136"/>
      <c r="DG942" s="136"/>
      <c r="DH942" s="136"/>
      <c r="DI942" s="136"/>
      <c r="DJ942" s="136"/>
      <c r="DK942" s="136"/>
      <c r="DL942" s="136"/>
      <c r="DM942" s="136"/>
      <c r="DN942" s="136"/>
      <c r="DO942" s="136"/>
      <c r="DP942" s="136"/>
      <c r="DQ942" s="136"/>
      <c r="DR942" s="136"/>
      <c r="DS942" s="136"/>
      <c r="DT942" s="136"/>
      <c r="DU942" s="136"/>
      <c r="DV942" s="136"/>
      <c r="DW942" s="136"/>
      <c r="DX942" s="136"/>
    </row>
    <row r="943" spans="1:128" ht="12.75" customHeight="1">
      <c r="A943" s="136"/>
      <c r="B943" s="136"/>
      <c r="C943" s="136"/>
      <c r="D943" s="136"/>
      <c r="E943" s="136"/>
      <c r="F943" s="136"/>
      <c r="G943" s="136"/>
      <c r="H943" s="136"/>
      <c r="I943" s="136"/>
      <c r="J943" s="136"/>
      <c r="K943" s="136"/>
      <c r="L943" s="136"/>
      <c r="M943" s="136"/>
      <c r="N943" s="136"/>
      <c r="O943" s="136"/>
      <c r="P943" s="136"/>
      <c r="Q943" s="136"/>
      <c r="R943" s="136"/>
      <c r="S943" s="136"/>
      <c r="T943" s="136"/>
      <c r="U943" s="136"/>
      <c r="V943" s="136"/>
      <c r="W943" s="136"/>
      <c r="X943" s="136"/>
      <c r="Y943" s="136"/>
      <c r="Z943" s="136"/>
      <c r="AA943" s="136"/>
      <c r="AB943" s="136"/>
      <c r="AC943" s="136"/>
      <c r="AD943" s="136"/>
      <c r="AE943" s="136"/>
      <c r="AF943" s="136"/>
      <c r="AG943" s="136"/>
      <c r="AH943" s="136"/>
      <c r="AI943" s="136"/>
      <c r="AJ943" s="136"/>
      <c r="AK943" s="136"/>
      <c r="AL943" s="136"/>
      <c r="AM943" s="136"/>
      <c r="AN943" s="136"/>
      <c r="AO943" s="136"/>
      <c r="AP943" s="136"/>
      <c r="AQ943" s="136"/>
      <c r="AR943" s="211"/>
      <c r="AS943" s="136"/>
      <c r="AT943" s="136"/>
      <c r="AU943" s="136"/>
      <c r="AV943" s="136"/>
      <c r="AW943" s="136"/>
      <c r="AX943" s="136"/>
      <c r="AY943" s="136"/>
      <c r="AZ943" s="136"/>
      <c r="BA943" s="136"/>
      <c r="BB943" s="136"/>
      <c r="BC943" s="136"/>
      <c r="BD943" s="136"/>
      <c r="BE943" s="136"/>
      <c r="BF943" s="136"/>
      <c r="BG943" s="136"/>
      <c r="BH943" s="136"/>
      <c r="BI943" s="136"/>
      <c r="BJ943" s="136"/>
      <c r="BK943" s="136"/>
      <c r="BL943" s="136"/>
      <c r="BM943" s="136"/>
      <c r="BN943" s="136"/>
      <c r="BO943" s="136"/>
      <c r="BP943" s="136"/>
      <c r="BQ943" s="136"/>
      <c r="BR943" s="136"/>
      <c r="BS943" s="136"/>
      <c r="BT943" s="136"/>
      <c r="BU943" s="136"/>
      <c r="BV943" s="136"/>
      <c r="BW943" s="136"/>
      <c r="BX943" s="136"/>
      <c r="BY943" s="136"/>
      <c r="BZ943" s="136"/>
      <c r="CA943" s="136"/>
      <c r="CB943" s="136"/>
      <c r="CC943" s="136"/>
      <c r="CD943" s="136"/>
      <c r="CE943" s="136"/>
      <c r="CF943" s="211"/>
      <c r="CG943" s="136"/>
      <c r="CH943" s="136"/>
      <c r="CI943" s="136"/>
      <c r="CJ943" s="136"/>
      <c r="CK943" s="136"/>
      <c r="CL943" s="136"/>
      <c r="CM943" s="136"/>
      <c r="CN943" s="136"/>
      <c r="CO943" s="136"/>
      <c r="CP943" s="136"/>
      <c r="CQ943" s="136"/>
      <c r="CR943" s="136"/>
      <c r="CS943" s="136"/>
      <c r="CT943" s="136"/>
      <c r="CU943" s="136"/>
      <c r="CV943" s="136"/>
      <c r="CW943" s="136"/>
      <c r="CX943" s="136"/>
      <c r="CY943" s="136"/>
      <c r="CZ943" s="136"/>
      <c r="DA943" s="136"/>
      <c r="DB943" s="136"/>
      <c r="DC943" s="211"/>
      <c r="DD943" s="136"/>
      <c r="DE943" s="136"/>
      <c r="DF943" s="136"/>
      <c r="DG943" s="136"/>
      <c r="DH943" s="136"/>
      <c r="DI943" s="136"/>
      <c r="DJ943" s="136"/>
      <c r="DK943" s="136"/>
      <c r="DL943" s="136"/>
      <c r="DM943" s="136"/>
      <c r="DN943" s="136"/>
      <c r="DO943" s="136"/>
      <c r="DP943" s="136"/>
      <c r="DQ943" s="136"/>
      <c r="DR943" s="136"/>
      <c r="DS943" s="136"/>
      <c r="DT943" s="136"/>
      <c r="DU943" s="136"/>
      <c r="DV943" s="136"/>
      <c r="DW943" s="136"/>
      <c r="DX943" s="136"/>
    </row>
    <row r="944" spans="1:128" ht="12.75" customHeight="1">
      <c r="A944" s="136"/>
      <c r="B944" s="136"/>
      <c r="C944" s="136"/>
      <c r="D944" s="136"/>
      <c r="E944" s="136"/>
      <c r="F944" s="136"/>
      <c r="G944" s="136"/>
      <c r="H944" s="136"/>
      <c r="I944" s="136"/>
      <c r="J944" s="136"/>
      <c r="K944" s="136"/>
      <c r="L944" s="136"/>
      <c r="M944" s="136"/>
      <c r="N944" s="136"/>
      <c r="O944" s="136"/>
      <c r="P944" s="136"/>
      <c r="Q944" s="136"/>
      <c r="R944" s="136"/>
      <c r="S944" s="136"/>
      <c r="T944" s="136"/>
      <c r="U944" s="136"/>
      <c r="V944" s="136"/>
      <c r="W944" s="136"/>
      <c r="X944" s="136"/>
      <c r="Y944" s="136"/>
      <c r="Z944" s="136"/>
      <c r="AA944" s="136"/>
      <c r="AB944" s="136"/>
      <c r="AC944" s="136"/>
      <c r="AD944" s="136"/>
      <c r="AE944" s="136"/>
      <c r="AF944" s="136"/>
      <c r="AG944" s="136"/>
      <c r="AH944" s="136"/>
      <c r="AI944" s="136"/>
      <c r="AJ944" s="136"/>
      <c r="AK944" s="136"/>
      <c r="AL944" s="136"/>
      <c r="AM944" s="136"/>
      <c r="AN944" s="136"/>
      <c r="AO944" s="136"/>
      <c r="AP944" s="136"/>
      <c r="AQ944" s="136"/>
      <c r="AR944" s="211"/>
      <c r="AS944" s="136"/>
      <c r="AT944" s="136"/>
      <c r="AU944" s="136"/>
      <c r="AV944" s="136"/>
      <c r="AW944" s="136"/>
      <c r="AX944" s="136"/>
      <c r="AY944" s="136"/>
      <c r="AZ944" s="136"/>
      <c r="BA944" s="136"/>
      <c r="BB944" s="136"/>
      <c r="BC944" s="136"/>
      <c r="BD944" s="136"/>
      <c r="BE944" s="136"/>
      <c r="BF944" s="136"/>
      <c r="BG944" s="136"/>
      <c r="BH944" s="136"/>
      <c r="BI944" s="136"/>
      <c r="BJ944" s="136"/>
      <c r="BK944" s="136"/>
      <c r="BL944" s="136"/>
      <c r="BM944" s="136"/>
      <c r="BN944" s="136"/>
      <c r="BO944" s="136"/>
      <c r="BP944" s="136"/>
      <c r="BQ944" s="136"/>
      <c r="BR944" s="136"/>
      <c r="BS944" s="136"/>
      <c r="BT944" s="136"/>
      <c r="BU944" s="136"/>
      <c r="BV944" s="136"/>
      <c r="BW944" s="136"/>
      <c r="BX944" s="136"/>
      <c r="BY944" s="136"/>
      <c r="BZ944" s="136"/>
      <c r="CA944" s="136"/>
      <c r="CB944" s="136"/>
      <c r="CC944" s="136"/>
      <c r="CD944" s="136"/>
      <c r="CE944" s="136"/>
      <c r="CF944" s="211"/>
      <c r="CG944" s="136"/>
      <c r="CH944" s="136"/>
      <c r="CI944" s="136"/>
      <c r="CJ944" s="136"/>
      <c r="CK944" s="136"/>
      <c r="CL944" s="136"/>
      <c r="CM944" s="136"/>
      <c r="CN944" s="136"/>
      <c r="CO944" s="136"/>
      <c r="CP944" s="136"/>
      <c r="CQ944" s="136"/>
      <c r="CR944" s="136"/>
      <c r="CS944" s="136"/>
      <c r="CT944" s="136"/>
      <c r="CU944" s="136"/>
      <c r="CV944" s="136"/>
      <c r="CW944" s="136"/>
      <c r="CX944" s="136"/>
      <c r="CY944" s="136"/>
      <c r="CZ944" s="136"/>
      <c r="DA944" s="136"/>
      <c r="DB944" s="136"/>
      <c r="DC944" s="211"/>
      <c r="DD944" s="136"/>
      <c r="DE944" s="136"/>
      <c r="DF944" s="136"/>
      <c r="DG944" s="136"/>
      <c r="DH944" s="136"/>
      <c r="DI944" s="136"/>
      <c r="DJ944" s="136"/>
      <c r="DK944" s="136"/>
      <c r="DL944" s="136"/>
      <c r="DM944" s="136"/>
      <c r="DN944" s="136"/>
      <c r="DO944" s="136"/>
      <c r="DP944" s="136"/>
      <c r="DQ944" s="136"/>
      <c r="DR944" s="136"/>
      <c r="DS944" s="136"/>
      <c r="DT944" s="136"/>
      <c r="DU944" s="136"/>
      <c r="DV944" s="136"/>
      <c r="DW944" s="136"/>
      <c r="DX944" s="136"/>
    </row>
    <row r="945" spans="1:128" ht="12.75" customHeight="1">
      <c r="A945" s="136"/>
      <c r="B945" s="136"/>
      <c r="C945" s="136"/>
      <c r="D945" s="136"/>
      <c r="E945" s="136"/>
      <c r="F945" s="136"/>
      <c r="G945" s="136"/>
      <c r="H945" s="136"/>
      <c r="I945" s="136"/>
      <c r="J945" s="136"/>
      <c r="K945" s="136"/>
      <c r="L945" s="136"/>
      <c r="M945" s="136"/>
      <c r="N945" s="136"/>
      <c r="O945" s="136"/>
      <c r="P945" s="136"/>
      <c r="Q945" s="136"/>
      <c r="R945" s="136"/>
      <c r="S945" s="136"/>
      <c r="T945" s="136"/>
      <c r="U945" s="136"/>
      <c r="V945" s="136"/>
      <c r="W945" s="136"/>
      <c r="X945" s="136"/>
      <c r="Y945" s="136"/>
      <c r="Z945" s="136"/>
      <c r="AA945" s="136"/>
      <c r="AB945" s="136"/>
      <c r="AC945" s="136"/>
      <c r="AD945" s="136"/>
      <c r="AE945" s="136"/>
      <c r="AF945" s="136"/>
      <c r="AG945" s="136"/>
      <c r="AH945" s="136"/>
      <c r="AI945" s="136"/>
      <c r="AJ945" s="136"/>
      <c r="AK945" s="136"/>
      <c r="AL945" s="136"/>
      <c r="AM945" s="136"/>
      <c r="AN945" s="136"/>
      <c r="AO945" s="136"/>
      <c r="AP945" s="136"/>
      <c r="AQ945" s="136"/>
      <c r="AR945" s="211"/>
      <c r="AS945" s="136"/>
      <c r="AT945" s="136"/>
      <c r="AU945" s="136"/>
      <c r="AV945" s="136"/>
      <c r="AW945" s="136"/>
      <c r="AX945" s="136"/>
      <c r="AY945" s="136"/>
      <c r="AZ945" s="136"/>
      <c r="BA945" s="136"/>
      <c r="BB945" s="136"/>
      <c r="BC945" s="136"/>
      <c r="BD945" s="136"/>
      <c r="BE945" s="136"/>
      <c r="BF945" s="136"/>
      <c r="BG945" s="136"/>
      <c r="BH945" s="136"/>
      <c r="BI945" s="136"/>
      <c r="BJ945" s="136"/>
      <c r="BK945" s="136"/>
      <c r="BL945" s="136"/>
      <c r="BM945" s="136"/>
      <c r="BN945" s="136"/>
      <c r="BO945" s="136"/>
      <c r="BP945" s="136"/>
      <c r="BQ945" s="136"/>
      <c r="BR945" s="136"/>
      <c r="BS945" s="136"/>
      <c r="BT945" s="136"/>
      <c r="BU945" s="136"/>
      <c r="BV945" s="136"/>
      <c r="BW945" s="136"/>
      <c r="BX945" s="136"/>
      <c r="BY945" s="136"/>
      <c r="BZ945" s="136"/>
      <c r="CA945" s="136"/>
      <c r="CB945" s="136"/>
      <c r="CC945" s="136"/>
      <c r="CD945" s="136"/>
      <c r="CE945" s="136"/>
      <c r="CF945" s="211"/>
      <c r="CG945" s="136"/>
      <c r="CH945" s="136"/>
      <c r="CI945" s="136"/>
      <c r="CJ945" s="136"/>
      <c r="CK945" s="136"/>
      <c r="CL945" s="136"/>
      <c r="CM945" s="136"/>
      <c r="CN945" s="136"/>
      <c r="CO945" s="136"/>
      <c r="CP945" s="136"/>
      <c r="CQ945" s="136"/>
      <c r="CR945" s="136"/>
      <c r="CS945" s="136"/>
      <c r="CT945" s="136"/>
      <c r="CU945" s="136"/>
      <c r="CV945" s="136"/>
      <c r="CW945" s="136"/>
      <c r="CX945" s="136"/>
      <c r="CY945" s="136"/>
      <c r="CZ945" s="136"/>
      <c r="DA945" s="136"/>
      <c r="DB945" s="136"/>
      <c r="DC945" s="211"/>
      <c r="DD945" s="136"/>
      <c r="DE945" s="136"/>
      <c r="DF945" s="136"/>
      <c r="DG945" s="136"/>
      <c r="DH945" s="136"/>
      <c r="DI945" s="136"/>
      <c r="DJ945" s="136"/>
      <c r="DK945" s="136"/>
      <c r="DL945" s="136"/>
      <c r="DM945" s="136"/>
      <c r="DN945" s="136"/>
      <c r="DO945" s="136"/>
      <c r="DP945" s="136"/>
      <c r="DQ945" s="136"/>
      <c r="DR945" s="136"/>
      <c r="DS945" s="136"/>
      <c r="DT945" s="136"/>
      <c r="DU945" s="136"/>
      <c r="DV945" s="136"/>
      <c r="DW945" s="136"/>
      <c r="DX945" s="136"/>
    </row>
    <row r="946" spans="1:128" ht="12.75" customHeight="1">
      <c r="A946" s="136"/>
      <c r="B946" s="136"/>
      <c r="C946" s="136"/>
      <c r="D946" s="136"/>
      <c r="E946" s="136"/>
      <c r="F946" s="136"/>
      <c r="G946" s="136"/>
      <c r="H946" s="136"/>
      <c r="I946" s="136"/>
      <c r="J946" s="136"/>
      <c r="K946" s="136"/>
      <c r="L946" s="136"/>
      <c r="M946" s="136"/>
      <c r="N946" s="136"/>
      <c r="O946" s="136"/>
      <c r="P946" s="136"/>
      <c r="Q946" s="136"/>
      <c r="R946" s="136"/>
      <c r="S946" s="136"/>
      <c r="T946" s="136"/>
      <c r="U946" s="136"/>
      <c r="V946" s="136"/>
      <c r="W946" s="136"/>
      <c r="X946" s="136"/>
      <c r="Y946" s="136"/>
      <c r="Z946" s="136"/>
      <c r="AA946" s="136"/>
      <c r="AB946" s="136"/>
      <c r="AC946" s="136"/>
      <c r="AD946" s="136"/>
      <c r="AE946" s="136"/>
      <c r="AF946" s="136"/>
      <c r="AG946" s="136"/>
      <c r="AH946" s="136"/>
      <c r="AI946" s="136"/>
      <c r="AJ946" s="136"/>
      <c r="AK946" s="136"/>
      <c r="AL946" s="136"/>
      <c r="AM946" s="136"/>
      <c r="AN946" s="136"/>
      <c r="AO946" s="136"/>
      <c r="AP946" s="136"/>
      <c r="AQ946" s="136"/>
      <c r="AR946" s="211"/>
      <c r="AS946" s="136"/>
      <c r="AT946" s="136"/>
      <c r="AU946" s="136"/>
      <c r="AV946" s="136"/>
      <c r="AW946" s="136"/>
      <c r="AX946" s="136"/>
      <c r="AY946" s="136"/>
      <c r="AZ946" s="136"/>
      <c r="BA946" s="136"/>
      <c r="BB946" s="136"/>
      <c r="BC946" s="136"/>
      <c r="BD946" s="136"/>
      <c r="BE946" s="136"/>
      <c r="BF946" s="136"/>
      <c r="BG946" s="136"/>
      <c r="BH946" s="136"/>
      <c r="BI946" s="136"/>
      <c r="BJ946" s="136"/>
      <c r="BK946" s="136"/>
      <c r="BL946" s="136"/>
      <c r="BM946" s="136"/>
      <c r="BN946" s="136"/>
      <c r="BO946" s="136"/>
      <c r="BP946" s="136"/>
      <c r="BQ946" s="136"/>
      <c r="BR946" s="136"/>
      <c r="BS946" s="136"/>
      <c r="BT946" s="136"/>
      <c r="BU946" s="136"/>
      <c r="BV946" s="136"/>
      <c r="BW946" s="136"/>
      <c r="BX946" s="136"/>
      <c r="BY946" s="136"/>
      <c r="BZ946" s="136"/>
      <c r="CA946" s="136"/>
      <c r="CB946" s="136"/>
      <c r="CC946" s="136"/>
      <c r="CD946" s="136"/>
      <c r="CE946" s="136"/>
      <c r="CF946" s="211"/>
      <c r="CG946" s="136"/>
      <c r="CH946" s="136"/>
      <c r="CI946" s="136"/>
      <c r="CJ946" s="136"/>
      <c r="CK946" s="136"/>
      <c r="CL946" s="136"/>
      <c r="CM946" s="136"/>
      <c r="CN946" s="136"/>
      <c r="CO946" s="136"/>
      <c r="CP946" s="136"/>
      <c r="CQ946" s="136"/>
      <c r="CR946" s="136"/>
      <c r="CS946" s="136"/>
      <c r="CT946" s="136"/>
      <c r="CU946" s="136"/>
      <c r="CV946" s="136"/>
      <c r="CW946" s="136"/>
      <c r="CX946" s="136"/>
      <c r="CY946" s="136"/>
      <c r="CZ946" s="136"/>
      <c r="DA946" s="136"/>
      <c r="DB946" s="136"/>
      <c r="DC946" s="211"/>
      <c r="DD946" s="136"/>
      <c r="DE946" s="136"/>
      <c r="DF946" s="136"/>
      <c r="DG946" s="136"/>
      <c r="DH946" s="136"/>
      <c r="DI946" s="136"/>
      <c r="DJ946" s="136"/>
      <c r="DK946" s="136"/>
      <c r="DL946" s="136"/>
      <c r="DM946" s="136"/>
      <c r="DN946" s="136"/>
      <c r="DO946" s="136"/>
      <c r="DP946" s="136"/>
      <c r="DQ946" s="136"/>
      <c r="DR946" s="136"/>
      <c r="DS946" s="136"/>
      <c r="DT946" s="136"/>
      <c r="DU946" s="136"/>
      <c r="DV946" s="136"/>
      <c r="DW946" s="136"/>
      <c r="DX946" s="136"/>
    </row>
    <row r="947" spans="1:128" ht="12.75" customHeight="1">
      <c r="A947" s="136"/>
      <c r="B947" s="136"/>
      <c r="C947" s="136"/>
      <c r="D947" s="136"/>
      <c r="E947" s="136"/>
      <c r="F947" s="136"/>
      <c r="G947" s="136"/>
      <c r="H947" s="136"/>
      <c r="I947" s="136"/>
      <c r="J947" s="136"/>
      <c r="K947" s="136"/>
      <c r="L947" s="136"/>
      <c r="M947" s="136"/>
      <c r="N947" s="136"/>
      <c r="O947" s="136"/>
      <c r="P947" s="136"/>
      <c r="Q947" s="136"/>
      <c r="R947" s="136"/>
      <c r="S947" s="136"/>
      <c r="T947" s="136"/>
      <c r="U947" s="136"/>
      <c r="V947" s="136"/>
      <c r="W947" s="136"/>
      <c r="X947" s="136"/>
      <c r="Y947" s="136"/>
      <c r="Z947" s="136"/>
      <c r="AA947" s="136"/>
      <c r="AB947" s="136"/>
      <c r="AC947" s="136"/>
      <c r="AD947" s="136"/>
      <c r="AE947" s="136"/>
      <c r="AF947" s="136"/>
      <c r="AG947" s="136"/>
      <c r="AH947" s="136"/>
      <c r="AI947" s="136"/>
      <c r="AJ947" s="136"/>
      <c r="AK947" s="136"/>
      <c r="AL947" s="136"/>
      <c r="AM947" s="136"/>
      <c r="AN947" s="136"/>
      <c r="AO947" s="136"/>
      <c r="AP947" s="136"/>
      <c r="AQ947" s="136"/>
      <c r="AR947" s="211"/>
      <c r="AS947" s="136"/>
      <c r="AT947" s="136"/>
      <c r="AU947" s="136"/>
      <c r="AV947" s="136"/>
      <c r="AW947" s="136"/>
      <c r="AX947" s="136"/>
      <c r="AY947" s="136"/>
      <c r="AZ947" s="136"/>
      <c r="BA947" s="136"/>
      <c r="BB947" s="136"/>
      <c r="BC947" s="136"/>
      <c r="BD947" s="136"/>
      <c r="BE947" s="136"/>
      <c r="BF947" s="136"/>
      <c r="BG947" s="136"/>
      <c r="BH947" s="136"/>
      <c r="BI947" s="136"/>
      <c r="BJ947" s="136"/>
      <c r="BK947" s="136"/>
      <c r="BL947" s="136"/>
      <c r="BM947" s="136"/>
      <c r="BN947" s="136"/>
      <c r="BO947" s="136"/>
      <c r="BP947" s="136"/>
      <c r="BQ947" s="136"/>
      <c r="BR947" s="136"/>
      <c r="BS947" s="136"/>
      <c r="BT947" s="136"/>
      <c r="BU947" s="136"/>
      <c r="BV947" s="136"/>
      <c r="BW947" s="136"/>
      <c r="BX947" s="136"/>
      <c r="BY947" s="136"/>
      <c r="BZ947" s="136"/>
      <c r="CA947" s="136"/>
      <c r="CB947" s="136"/>
      <c r="CC947" s="136"/>
      <c r="CD947" s="136"/>
      <c r="CE947" s="136"/>
      <c r="CF947" s="211"/>
      <c r="CG947" s="136"/>
      <c r="CH947" s="136"/>
      <c r="CI947" s="136"/>
      <c r="CJ947" s="136"/>
      <c r="CK947" s="136"/>
      <c r="CL947" s="136"/>
      <c r="CM947" s="136"/>
      <c r="CN947" s="136"/>
      <c r="CO947" s="136"/>
      <c r="CP947" s="136"/>
      <c r="CQ947" s="136"/>
      <c r="CR947" s="136"/>
      <c r="CS947" s="136"/>
      <c r="CT947" s="136"/>
      <c r="CU947" s="136"/>
      <c r="CV947" s="136"/>
      <c r="CW947" s="136"/>
      <c r="CX947" s="136"/>
      <c r="CY947" s="136"/>
      <c r="CZ947" s="136"/>
      <c r="DA947" s="136"/>
      <c r="DB947" s="136"/>
      <c r="DC947" s="211"/>
      <c r="DD947" s="136"/>
      <c r="DE947" s="136"/>
      <c r="DF947" s="136"/>
      <c r="DG947" s="136"/>
      <c r="DH947" s="136"/>
      <c r="DI947" s="136"/>
      <c r="DJ947" s="136"/>
      <c r="DK947" s="136"/>
      <c r="DL947" s="136"/>
      <c r="DM947" s="136"/>
      <c r="DN947" s="136"/>
      <c r="DO947" s="136"/>
      <c r="DP947" s="136"/>
      <c r="DQ947" s="136"/>
      <c r="DR947" s="136"/>
      <c r="DS947" s="136"/>
      <c r="DT947" s="136"/>
      <c r="DU947" s="136"/>
      <c r="DV947" s="136"/>
      <c r="DW947" s="136"/>
      <c r="DX947" s="136"/>
    </row>
    <row r="948" spans="1:128" ht="12.75" customHeight="1">
      <c r="A948" s="136"/>
      <c r="B948" s="136"/>
      <c r="C948" s="136"/>
      <c r="D948" s="136"/>
      <c r="E948" s="136"/>
      <c r="F948" s="136"/>
      <c r="G948" s="136"/>
      <c r="H948" s="136"/>
      <c r="I948" s="136"/>
      <c r="J948" s="136"/>
      <c r="K948" s="136"/>
      <c r="L948" s="136"/>
      <c r="M948" s="136"/>
      <c r="N948" s="136"/>
      <c r="O948" s="136"/>
      <c r="P948" s="136"/>
      <c r="Q948" s="136"/>
      <c r="R948" s="136"/>
      <c r="S948" s="136"/>
      <c r="T948" s="136"/>
      <c r="U948" s="136"/>
      <c r="V948" s="136"/>
      <c r="W948" s="136"/>
      <c r="X948" s="136"/>
      <c r="Y948" s="136"/>
      <c r="Z948" s="136"/>
      <c r="AA948" s="136"/>
      <c r="AB948" s="136"/>
      <c r="AC948" s="136"/>
      <c r="AD948" s="136"/>
      <c r="AE948" s="136"/>
      <c r="AF948" s="136"/>
      <c r="AG948" s="136"/>
      <c r="AH948" s="136"/>
      <c r="AI948" s="136"/>
      <c r="AJ948" s="136"/>
      <c r="AK948" s="136"/>
      <c r="AL948" s="136"/>
      <c r="AM948" s="136"/>
      <c r="AN948" s="136"/>
      <c r="AO948" s="136"/>
      <c r="AP948" s="136"/>
      <c r="AQ948" s="136"/>
      <c r="AR948" s="211"/>
      <c r="AS948" s="136"/>
      <c r="AT948" s="136"/>
      <c r="AU948" s="136"/>
      <c r="AV948" s="136"/>
      <c r="AW948" s="136"/>
      <c r="AX948" s="136"/>
      <c r="AY948" s="136"/>
      <c r="AZ948" s="136"/>
      <c r="BA948" s="136"/>
      <c r="BB948" s="136"/>
      <c r="BC948" s="136"/>
      <c r="BD948" s="136"/>
      <c r="BE948" s="136"/>
      <c r="BF948" s="136"/>
      <c r="BG948" s="136"/>
      <c r="BH948" s="136"/>
      <c r="BI948" s="136"/>
      <c r="BJ948" s="136"/>
      <c r="BK948" s="136"/>
      <c r="BL948" s="136"/>
      <c r="BM948" s="136"/>
      <c r="BN948" s="136"/>
      <c r="BO948" s="136"/>
      <c r="BP948" s="136"/>
      <c r="BQ948" s="136"/>
      <c r="BR948" s="136"/>
      <c r="BS948" s="136"/>
      <c r="BT948" s="136"/>
      <c r="BU948" s="136"/>
      <c r="BV948" s="136"/>
      <c r="BW948" s="136"/>
      <c r="BX948" s="136"/>
      <c r="BY948" s="136"/>
      <c r="BZ948" s="136"/>
      <c r="CA948" s="136"/>
      <c r="CB948" s="136"/>
      <c r="CC948" s="136"/>
      <c r="CD948" s="136"/>
      <c r="CE948" s="136"/>
      <c r="CF948" s="211"/>
      <c r="CG948" s="136"/>
      <c r="CH948" s="136"/>
      <c r="CI948" s="136"/>
      <c r="CJ948" s="136"/>
      <c r="CK948" s="136"/>
      <c r="CL948" s="136"/>
      <c r="CM948" s="136"/>
      <c r="CN948" s="136"/>
      <c r="CO948" s="136"/>
      <c r="CP948" s="136"/>
      <c r="CQ948" s="136"/>
      <c r="CR948" s="136"/>
      <c r="CS948" s="136"/>
      <c r="CT948" s="136"/>
      <c r="CU948" s="136"/>
      <c r="CV948" s="136"/>
      <c r="CW948" s="136"/>
      <c r="CX948" s="136"/>
      <c r="CY948" s="136"/>
      <c r="CZ948" s="136"/>
      <c r="DA948" s="136"/>
      <c r="DB948" s="136"/>
      <c r="DC948" s="211"/>
      <c r="DD948" s="136"/>
      <c r="DE948" s="136"/>
      <c r="DF948" s="136"/>
      <c r="DG948" s="136"/>
      <c r="DH948" s="136"/>
      <c r="DI948" s="136"/>
      <c r="DJ948" s="136"/>
      <c r="DK948" s="136"/>
      <c r="DL948" s="136"/>
      <c r="DM948" s="136"/>
      <c r="DN948" s="136"/>
      <c r="DO948" s="136"/>
      <c r="DP948" s="136"/>
      <c r="DQ948" s="136"/>
      <c r="DR948" s="136"/>
      <c r="DS948" s="136"/>
      <c r="DT948" s="136"/>
      <c r="DU948" s="136"/>
      <c r="DV948" s="136"/>
      <c r="DW948" s="136"/>
      <c r="DX948" s="136"/>
    </row>
    <row r="949" spans="1:128" ht="12.75" customHeight="1">
      <c r="A949" s="136"/>
      <c r="B949" s="136"/>
      <c r="C949" s="136"/>
      <c r="D949" s="136"/>
      <c r="E949" s="136"/>
      <c r="F949" s="136"/>
      <c r="G949" s="136"/>
      <c r="H949" s="136"/>
      <c r="I949" s="136"/>
      <c r="J949" s="136"/>
      <c r="K949" s="136"/>
      <c r="L949" s="136"/>
      <c r="M949" s="136"/>
      <c r="N949" s="136"/>
      <c r="O949" s="136"/>
      <c r="P949" s="136"/>
      <c r="Q949" s="136"/>
      <c r="R949" s="136"/>
      <c r="S949" s="136"/>
      <c r="T949" s="136"/>
      <c r="U949" s="136"/>
      <c r="V949" s="136"/>
      <c r="W949" s="136"/>
      <c r="X949" s="136"/>
      <c r="Y949" s="136"/>
      <c r="Z949" s="136"/>
      <c r="AA949" s="136"/>
      <c r="AB949" s="136"/>
      <c r="AC949" s="136"/>
      <c r="AD949" s="136"/>
      <c r="AE949" s="136"/>
      <c r="AF949" s="136"/>
      <c r="AG949" s="136"/>
      <c r="AH949" s="136"/>
      <c r="AI949" s="136"/>
      <c r="AJ949" s="136"/>
      <c r="AK949" s="136"/>
      <c r="AL949" s="136"/>
      <c r="AM949" s="136"/>
      <c r="AN949" s="136"/>
      <c r="AO949" s="136"/>
      <c r="AP949" s="136"/>
      <c r="AQ949" s="136"/>
      <c r="AR949" s="211"/>
      <c r="AS949" s="136"/>
      <c r="AT949" s="136"/>
      <c r="AU949" s="136"/>
      <c r="AV949" s="136"/>
      <c r="AW949" s="136"/>
      <c r="AX949" s="136"/>
      <c r="AY949" s="136"/>
      <c r="AZ949" s="136"/>
      <c r="BA949" s="136"/>
      <c r="BB949" s="136"/>
      <c r="BC949" s="136"/>
      <c r="BD949" s="136"/>
      <c r="BE949" s="136"/>
      <c r="BF949" s="136"/>
      <c r="BG949" s="136"/>
      <c r="BH949" s="136"/>
      <c r="BI949" s="136"/>
      <c r="BJ949" s="136"/>
      <c r="BK949" s="136"/>
      <c r="BL949" s="136"/>
      <c r="BM949" s="136"/>
      <c r="BN949" s="136"/>
      <c r="BO949" s="136"/>
      <c r="BP949" s="136"/>
      <c r="BQ949" s="136"/>
      <c r="BR949" s="136"/>
      <c r="BS949" s="136"/>
      <c r="BT949" s="136"/>
      <c r="BU949" s="136"/>
      <c r="BV949" s="136"/>
      <c r="BW949" s="136"/>
      <c r="BX949" s="136"/>
      <c r="BY949" s="136"/>
      <c r="BZ949" s="136"/>
      <c r="CA949" s="136"/>
      <c r="CB949" s="136"/>
      <c r="CC949" s="136"/>
      <c r="CD949" s="136"/>
      <c r="CE949" s="136"/>
      <c r="CF949" s="211"/>
      <c r="CG949" s="136"/>
      <c r="CH949" s="136"/>
      <c r="CI949" s="136"/>
      <c r="CJ949" s="136"/>
      <c r="CK949" s="136"/>
      <c r="CL949" s="136"/>
      <c r="CM949" s="136"/>
      <c r="CN949" s="136"/>
      <c r="CO949" s="136"/>
      <c r="CP949" s="136"/>
      <c r="CQ949" s="136"/>
      <c r="CR949" s="136"/>
      <c r="CS949" s="136"/>
      <c r="CT949" s="136"/>
      <c r="CU949" s="136"/>
      <c r="CV949" s="136"/>
      <c r="CW949" s="136"/>
      <c r="CX949" s="136"/>
      <c r="CY949" s="136"/>
      <c r="CZ949" s="136"/>
      <c r="DA949" s="136"/>
      <c r="DB949" s="136"/>
      <c r="DC949" s="211"/>
      <c r="DD949" s="136"/>
      <c r="DE949" s="136"/>
      <c r="DF949" s="136"/>
      <c r="DG949" s="136"/>
      <c r="DH949" s="136"/>
      <c r="DI949" s="136"/>
      <c r="DJ949" s="136"/>
      <c r="DK949" s="136"/>
      <c r="DL949" s="136"/>
      <c r="DM949" s="136"/>
      <c r="DN949" s="136"/>
      <c r="DO949" s="136"/>
      <c r="DP949" s="136"/>
      <c r="DQ949" s="136"/>
      <c r="DR949" s="136"/>
      <c r="DS949" s="136"/>
      <c r="DT949" s="136"/>
      <c r="DU949" s="136"/>
      <c r="DV949" s="136"/>
      <c r="DW949" s="136"/>
      <c r="DX949" s="136"/>
    </row>
    <row r="950" spans="1:128" ht="12.75" customHeight="1">
      <c r="A950" s="136"/>
      <c r="B950" s="136"/>
      <c r="C950" s="136"/>
      <c r="D950" s="136"/>
      <c r="E950" s="136"/>
      <c r="F950" s="136"/>
      <c r="G950" s="136"/>
      <c r="H950" s="136"/>
      <c r="I950" s="136"/>
      <c r="J950" s="136"/>
      <c r="K950" s="136"/>
      <c r="L950" s="136"/>
      <c r="M950" s="136"/>
      <c r="N950" s="136"/>
      <c r="O950" s="136"/>
      <c r="P950" s="136"/>
      <c r="Q950" s="136"/>
      <c r="R950" s="136"/>
      <c r="S950" s="136"/>
      <c r="T950" s="136"/>
      <c r="U950" s="136"/>
      <c r="V950" s="136"/>
      <c r="W950" s="136"/>
      <c r="X950" s="136"/>
      <c r="Y950" s="136"/>
      <c r="Z950" s="136"/>
      <c r="AA950" s="136"/>
      <c r="AB950" s="136"/>
      <c r="AC950" s="136"/>
      <c r="AD950" s="136"/>
      <c r="AE950" s="136"/>
      <c r="AF950" s="136"/>
      <c r="AG950" s="136"/>
      <c r="AH950" s="136"/>
      <c r="AI950" s="136"/>
      <c r="AJ950" s="136"/>
      <c r="AK950" s="136"/>
      <c r="AL950" s="136"/>
      <c r="AM950" s="136"/>
      <c r="AN950" s="136"/>
      <c r="AO950" s="136"/>
      <c r="AP950" s="136"/>
      <c r="AQ950" s="136"/>
      <c r="AR950" s="211"/>
      <c r="AS950" s="136"/>
      <c r="AT950" s="136"/>
      <c r="AU950" s="136"/>
      <c r="AV950" s="136"/>
      <c r="AW950" s="136"/>
      <c r="AX950" s="136"/>
      <c r="AY950" s="136"/>
      <c r="AZ950" s="136"/>
      <c r="BA950" s="136"/>
      <c r="BB950" s="136"/>
      <c r="BC950" s="136"/>
      <c r="BD950" s="136"/>
      <c r="BE950" s="136"/>
      <c r="BF950" s="136"/>
      <c r="BG950" s="136"/>
      <c r="BH950" s="136"/>
      <c r="BI950" s="136"/>
      <c r="BJ950" s="136"/>
      <c r="BK950" s="136"/>
      <c r="BL950" s="136"/>
      <c r="BM950" s="136"/>
      <c r="BN950" s="136"/>
      <c r="BO950" s="136"/>
      <c r="BP950" s="136"/>
      <c r="BQ950" s="136"/>
      <c r="BR950" s="136"/>
      <c r="BS950" s="136"/>
      <c r="BT950" s="136"/>
      <c r="BU950" s="136"/>
      <c r="BV950" s="136"/>
      <c r="BW950" s="136"/>
      <c r="BX950" s="136"/>
      <c r="BY950" s="136"/>
      <c r="BZ950" s="136"/>
      <c r="CA950" s="136"/>
      <c r="CB950" s="136"/>
      <c r="CC950" s="136"/>
      <c r="CD950" s="136"/>
      <c r="CE950" s="136"/>
      <c r="CF950" s="211"/>
      <c r="CG950" s="136"/>
      <c r="CH950" s="136"/>
      <c r="CI950" s="136"/>
      <c r="CJ950" s="136"/>
      <c r="CK950" s="136"/>
      <c r="CL950" s="136"/>
      <c r="CM950" s="136"/>
      <c r="CN950" s="136"/>
      <c r="CO950" s="136"/>
      <c r="CP950" s="136"/>
      <c r="CQ950" s="136"/>
      <c r="CR950" s="136"/>
      <c r="CS950" s="136"/>
      <c r="CT950" s="136"/>
      <c r="CU950" s="136"/>
      <c r="CV950" s="136"/>
      <c r="CW950" s="136"/>
      <c r="CX950" s="136"/>
      <c r="CY950" s="136"/>
      <c r="CZ950" s="136"/>
      <c r="DA950" s="136"/>
      <c r="DB950" s="136"/>
      <c r="DC950" s="211"/>
      <c r="DD950" s="136"/>
      <c r="DE950" s="136"/>
      <c r="DF950" s="136"/>
      <c r="DG950" s="136"/>
      <c r="DH950" s="136"/>
      <c r="DI950" s="136"/>
      <c r="DJ950" s="136"/>
      <c r="DK950" s="136"/>
      <c r="DL950" s="136"/>
      <c r="DM950" s="136"/>
      <c r="DN950" s="136"/>
      <c r="DO950" s="136"/>
      <c r="DP950" s="136"/>
      <c r="DQ950" s="136"/>
      <c r="DR950" s="136"/>
      <c r="DS950" s="136"/>
      <c r="DT950" s="136"/>
      <c r="DU950" s="136"/>
      <c r="DV950" s="136"/>
      <c r="DW950" s="136"/>
      <c r="DX950" s="136"/>
    </row>
    <row r="951" spans="1:128" ht="12.75" customHeight="1">
      <c r="A951" s="136"/>
      <c r="B951" s="136"/>
      <c r="C951" s="136"/>
      <c r="D951" s="136"/>
      <c r="E951" s="136"/>
      <c r="F951" s="136"/>
      <c r="G951" s="136"/>
      <c r="H951" s="136"/>
      <c r="I951" s="136"/>
      <c r="J951" s="136"/>
      <c r="K951" s="136"/>
      <c r="L951" s="136"/>
      <c r="M951" s="136"/>
      <c r="N951" s="136"/>
      <c r="O951" s="136"/>
      <c r="P951" s="136"/>
      <c r="Q951" s="136"/>
      <c r="R951" s="136"/>
      <c r="S951" s="136"/>
      <c r="T951" s="136"/>
      <c r="U951" s="136"/>
      <c r="V951" s="136"/>
      <c r="W951" s="136"/>
      <c r="X951" s="136"/>
      <c r="Y951" s="136"/>
      <c r="Z951" s="136"/>
      <c r="AA951" s="136"/>
      <c r="AB951" s="136"/>
      <c r="AC951" s="136"/>
      <c r="AD951" s="136"/>
      <c r="AE951" s="136"/>
      <c r="AF951" s="136"/>
      <c r="AG951" s="136"/>
      <c r="AH951" s="136"/>
      <c r="AI951" s="136"/>
      <c r="AJ951" s="136"/>
      <c r="AK951" s="136"/>
      <c r="AL951" s="136"/>
      <c r="AM951" s="136"/>
      <c r="AN951" s="136"/>
      <c r="AO951" s="136"/>
      <c r="AP951" s="136"/>
      <c r="AQ951" s="136"/>
      <c r="AR951" s="211"/>
      <c r="AS951" s="136"/>
      <c r="AT951" s="136"/>
      <c r="AU951" s="136"/>
      <c r="AV951" s="136"/>
      <c r="AW951" s="136"/>
      <c r="AX951" s="136"/>
      <c r="AY951" s="136"/>
      <c r="AZ951" s="136"/>
      <c r="BA951" s="136"/>
      <c r="BB951" s="136"/>
      <c r="BC951" s="136"/>
      <c r="BD951" s="136"/>
      <c r="BE951" s="136"/>
      <c r="BF951" s="136"/>
      <c r="BG951" s="136"/>
      <c r="BH951" s="136"/>
      <c r="BI951" s="136"/>
      <c r="BJ951" s="136"/>
      <c r="BK951" s="136"/>
      <c r="BL951" s="136"/>
      <c r="BM951" s="136"/>
      <c r="BN951" s="136"/>
      <c r="BO951" s="136"/>
      <c r="BP951" s="136"/>
      <c r="BQ951" s="136"/>
      <c r="BR951" s="136"/>
      <c r="BS951" s="136"/>
      <c r="BT951" s="136"/>
      <c r="BU951" s="136"/>
      <c r="BV951" s="136"/>
      <c r="BW951" s="136"/>
      <c r="BX951" s="136"/>
      <c r="BY951" s="136"/>
      <c r="BZ951" s="136"/>
      <c r="CA951" s="136"/>
      <c r="CB951" s="136"/>
      <c r="CC951" s="136"/>
      <c r="CD951" s="136"/>
      <c r="CE951" s="136"/>
      <c r="CF951" s="211"/>
      <c r="CG951" s="136"/>
      <c r="CH951" s="136"/>
      <c r="CI951" s="136"/>
      <c r="CJ951" s="136"/>
      <c r="CK951" s="136"/>
      <c r="CL951" s="136"/>
      <c r="CM951" s="136"/>
      <c r="CN951" s="136"/>
      <c r="CO951" s="136"/>
      <c r="CP951" s="136"/>
      <c r="CQ951" s="136"/>
      <c r="CR951" s="136"/>
      <c r="CS951" s="136"/>
      <c r="CT951" s="136"/>
      <c r="CU951" s="136"/>
      <c r="CV951" s="136"/>
      <c r="CW951" s="136"/>
      <c r="CX951" s="136"/>
      <c r="CY951" s="136"/>
      <c r="CZ951" s="136"/>
      <c r="DA951" s="136"/>
      <c r="DB951" s="136"/>
      <c r="DC951" s="211"/>
      <c r="DD951" s="136"/>
      <c r="DE951" s="136"/>
      <c r="DF951" s="136"/>
      <c r="DG951" s="136"/>
      <c r="DH951" s="136"/>
      <c r="DI951" s="136"/>
      <c r="DJ951" s="136"/>
      <c r="DK951" s="136"/>
      <c r="DL951" s="136"/>
      <c r="DM951" s="136"/>
      <c r="DN951" s="136"/>
      <c r="DO951" s="136"/>
      <c r="DP951" s="136"/>
      <c r="DQ951" s="136"/>
      <c r="DR951" s="136"/>
      <c r="DS951" s="136"/>
      <c r="DT951" s="136"/>
      <c r="DU951" s="136"/>
      <c r="DV951" s="136"/>
      <c r="DW951" s="136"/>
      <c r="DX951" s="136"/>
    </row>
    <row r="952" spans="1:128" ht="12.75" customHeight="1">
      <c r="A952" s="136"/>
      <c r="B952" s="136"/>
      <c r="C952" s="136"/>
      <c r="D952" s="136"/>
      <c r="E952" s="136"/>
      <c r="F952" s="136"/>
      <c r="G952" s="136"/>
      <c r="H952" s="136"/>
      <c r="I952" s="136"/>
      <c r="J952" s="136"/>
      <c r="K952" s="136"/>
      <c r="L952" s="136"/>
      <c r="M952" s="136"/>
      <c r="N952" s="136"/>
      <c r="O952" s="136"/>
      <c r="P952" s="136"/>
      <c r="Q952" s="136"/>
      <c r="R952" s="136"/>
      <c r="S952" s="136"/>
      <c r="T952" s="136"/>
      <c r="U952" s="136"/>
      <c r="V952" s="136"/>
      <c r="W952" s="136"/>
      <c r="X952" s="136"/>
      <c r="Y952" s="136"/>
      <c r="Z952" s="136"/>
      <c r="AA952" s="136"/>
      <c r="AB952" s="136"/>
      <c r="AC952" s="136"/>
      <c r="AD952" s="136"/>
      <c r="AE952" s="136"/>
      <c r="AF952" s="136"/>
      <c r="AG952" s="136"/>
      <c r="AH952" s="136"/>
      <c r="AI952" s="136"/>
      <c r="AJ952" s="136"/>
      <c r="AK952" s="136"/>
      <c r="AL952" s="136"/>
      <c r="AM952" s="136"/>
      <c r="AN952" s="136"/>
      <c r="AO952" s="136"/>
      <c r="AP952" s="136"/>
      <c r="AQ952" s="136"/>
      <c r="AR952" s="211"/>
      <c r="AS952" s="136"/>
      <c r="AT952" s="136"/>
      <c r="AU952" s="136"/>
      <c r="AV952" s="136"/>
      <c r="AW952" s="136"/>
      <c r="AX952" s="136"/>
      <c r="AY952" s="136"/>
      <c r="AZ952" s="136"/>
      <c r="BA952" s="136"/>
      <c r="BB952" s="136"/>
      <c r="BC952" s="136"/>
      <c r="BD952" s="136"/>
      <c r="BE952" s="136"/>
      <c r="BF952" s="136"/>
      <c r="BG952" s="136"/>
      <c r="BH952" s="136"/>
      <c r="BI952" s="136"/>
      <c r="BJ952" s="136"/>
      <c r="BK952" s="136"/>
      <c r="BL952" s="136"/>
      <c r="BM952" s="136"/>
      <c r="BN952" s="136"/>
      <c r="BO952" s="136"/>
      <c r="BP952" s="136"/>
      <c r="BQ952" s="136"/>
      <c r="BR952" s="136"/>
      <c r="BS952" s="136"/>
      <c r="BT952" s="136"/>
      <c r="BU952" s="136"/>
      <c r="BV952" s="136"/>
      <c r="BW952" s="136"/>
      <c r="BX952" s="136"/>
      <c r="BY952" s="136"/>
      <c r="BZ952" s="136"/>
      <c r="CA952" s="136"/>
      <c r="CB952" s="136"/>
      <c r="CC952" s="136"/>
      <c r="CD952" s="136"/>
      <c r="CE952" s="136"/>
      <c r="CF952" s="211"/>
      <c r="CG952" s="136"/>
      <c r="CH952" s="136"/>
      <c r="CI952" s="136"/>
      <c r="CJ952" s="136"/>
      <c r="CK952" s="136"/>
      <c r="CL952" s="136"/>
      <c r="CM952" s="136"/>
      <c r="CN952" s="136"/>
      <c r="CO952" s="136"/>
      <c r="CP952" s="136"/>
      <c r="CQ952" s="136"/>
      <c r="CR952" s="136"/>
      <c r="CS952" s="136"/>
      <c r="CT952" s="136"/>
      <c r="CU952" s="136"/>
      <c r="CV952" s="136"/>
      <c r="CW952" s="136"/>
      <c r="CX952" s="136"/>
      <c r="CY952" s="136"/>
      <c r="CZ952" s="136"/>
      <c r="DA952" s="136"/>
      <c r="DB952" s="136"/>
      <c r="DC952" s="211"/>
      <c r="DD952" s="136"/>
      <c r="DE952" s="136"/>
      <c r="DF952" s="136"/>
      <c r="DG952" s="136"/>
      <c r="DH952" s="136"/>
      <c r="DI952" s="136"/>
      <c r="DJ952" s="136"/>
      <c r="DK952" s="136"/>
      <c r="DL952" s="136"/>
      <c r="DM952" s="136"/>
      <c r="DN952" s="136"/>
      <c r="DO952" s="136"/>
      <c r="DP952" s="136"/>
      <c r="DQ952" s="136"/>
      <c r="DR952" s="136"/>
      <c r="DS952" s="136"/>
      <c r="DT952" s="136"/>
      <c r="DU952" s="136"/>
      <c r="DV952" s="136"/>
      <c r="DW952" s="136"/>
      <c r="DX952" s="136"/>
    </row>
    <row r="953" spans="1:128" ht="12.75" customHeight="1">
      <c r="A953" s="136"/>
      <c r="B953" s="136"/>
      <c r="C953" s="136"/>
      <c r="D953" s="136"/>
      <c r="E953" s="136"/>
      <c r="F953" s="136"/>
      <c r="G953" s="136"/>
      <c r="H953" s="136"/>
      <c r="I953" s="136"/>
      <c r="J953" s="136"/>
      <c r="K953" s="136"/>
      <c r="L953" s="136"/>
      <c r="M953" s="136"/>
      <c r="N953" s="136"/>
      <c r="O953" s="136"/>
      <c r="P953" s="136"/>
      <c r="Q953" s="136"/>
      <c r="R953" s="136"/>
      <c r="S953" s="136"/>
      <c r="T953" s="136"/>
      <c r="U953" s="136"/>
      <c r="V953" s="136"/>
      <c r="W953" s="136"/>
      <c r="X953" s="136"/>
      <c r="Y953" s="136"/>
      <c r="Z953" s="136"/>
      <c r="AA953" s="136"/>
      <c r="AB953" s="136"/>
      <c r="AC953" s="136"/>
      <c r="AD953" s="136"/>
      <c r="AE953" s="136"/>
      <c r="AF953" s="136"/>
      <c r="AG953" s="136"/>
      <c r="AH953" s="136"/>
      <c r="AI953" s="136"/>
      <c r="AJ953" s="136"/>
      <c r="AK953" s="136"/>
      <c r="AL953" s="136"/>
      <c r="AM953" s="136"/>
      <c r="AN953" s="136"/>
      <c r="AO953" s="136"/>
      <c r="AP953" s="136"/>
      <c r="AQ953" s="136"/>
      <c r="AR953" s="211"/>
      <c r="AS953" s="136"/>
      <c r="AT953" s="136"/>
      <c r="AU953" s="136"/>
      <c r="AV953" s="136"/>
      <c r="AW953" s="136"/>
      <c r="AX953" s="136"/>
      <c r="AY953" s="136"/>
      <c r="AZ953" s="136"/>
      <c r="BA953" s="136"/>
      <c r="BB953" s="136"/>
      <c r="BC953" s="136"/>
      <c r="BD953" s="136"/>
      <c r="BE953" s="136"/>
      <c r="BF953" s="136"/>
      <c r="BG953" s="136"/>
      <c r="BH953" s="136"/>
      <c r="BI953" s="136"/>
      <c r="BJ953" s="136"/>
      <c r="BK953" s="136"/>
      <c r="BL953" s="136"/>
      <c r="BM953" s="136"/>
      <c r="BN953" s="136"/>
      <c r="BO953" s="136"/>
      <c r="BP953" s="136"/>
      <c r="BQ953" s="136"/>
      <c r="BR953" s="136"/>
      <c r="BS953" s="136"/>
      <c r="BT953" s="136"/>
      <c r="BU953" s="136"/>
      <c r="BV953" s="136"/>
      <c r="BW953" s="136"/>
      <c r="BX953" s="136"/>
      <c r="BY953" s="136"/>
      <c r="BZ953" s="136"/>
      <c r="CA953" s="136"/>
      <c r="CB953" s="136"/>
      <c r="CC953" s="136"/>
      <c r="CD953" s="136"/>
      <c r="CE953" s="136"/>
      <c r="CF953" s="211"/>
      <c r="CG953" s="136"/>
      <c r="CH953" s="136"/>
      <c r="CI953" s="136"/>
      <c r="CJ953" s="136"/>
      <c r="CK953" s="136"/>
      <c r="CL953" s="136"/>
      <c r="CM953" s="136"/>
      <c r="CN953" s="136"/>
      <c r="CO953" s="136"/>
      <c r="CP953" s="136"/>
      <c r="CQ953" s="136"/>
      <c r="CR953" s="136"/>
      <c r="CS953" s="136"/>
      <c r="CT953" s="136"/>
      <c r="CU953" s="136"/>
      <c r="CV953" s="136"/>
      <c r="CW953" s="136"/>
      <c r="CX953" s="136"/>
      <c r="CY953" s="136"/>
      <c r="CZ953" s="136"/>
      <c r="DA953" s="136"/>
      <c r="DB953" s="136"/>
      <c r="DC953" s="211"/>
      <c r="DD953" s="136"/>
      <c r="DE953" s="136"/>
      <c r="DF953" s="136"/>
      <c r="DG953" s="136"/>
      <c r="DH953" s="136"/>
      <c r="DI953" s="136"/>
      <c r="DJ953" s="136"/>
      <c r="DK953" s="136"/>
      <c r="DL953" s="136"/>
      <c r="DM953" s="136"/>
      <c r="DN953" s="136"/>
      <c r="DO953" s="136"/>
      <c r="DP953" s="136"/>
      <c r="DQ953" s="136"/>
      <c r="DR953" s="136"/>
      <c r="DS953" s="136"/>
      <c r="DT953" s="136"/>
      <c r="DU953" s="136"/>
      <c r="DV953" s="136"/>
      <c r="DW953" s="136"/>
      <c r="DX953" s="136"/>
    </row>
    <row r="954" spans="1:128" ht="12.75" customHeight="1">
      <c r="A954" s="136"/>
      <c r="B954" s="136"/>
      <c r="C954" s="136"/>
      <c r="D954" s="136"/>
      <c r="E954" s="136"/>
      <c r="F954" s="136"/>
      <c r="G954" s="136"/>
      <c r="H954" s="136"/>
      <c r="I954" s="136"/>
      <c r="J954" s="136"/>
      <c r="K954" s="136"/>
      <c r="L954" s="136"/>
      <c r="M954" s="136"/>
      <c r="N954" s="136"/>
      <c r="O954" s="136"/>
      <c r="P954" s="136"/>
      <c r="Q954" s="136"/>
      <c r="R954" s="136"/>
      <c r="S954" s="136"/>
      <c r="T954" s="136"/>
      <c r="U954" s="136"/>
      <c r="V954" s="136"/>
      <c r="W954" s="136"/>
      <c r="X954" s="136"/>
      <c r="Y954" s="136"/>
      <c r="Z954" s="136"/>
      <c r="AA954" s="136"/>
      <c r="AB954" s="136"/>
      <c r="AC954" s="136"/>
      <c r="AD954" s="136"/>
      <c r="AE954" s="136"/>
      <c r="AF954" s="136"/>
      <c r="AG954" s="136"/>
      <c r="AH954" s="136"/>
      <c r="AI954" s="136"/>
      <c r="AJ954" s="136"/>
      <c r="AK954" s="136"/>
      <c r="AL954" s="136"/>
      <c r="AM954" s="136"/>
      <c r="AN954" s="136"/>
      <c r="AO954" s="136"/>
      <c r="AP954" s="136"/>
      <c r="AQ954" s="136"/>
      <c r="AR954" s="211"/>
      <c r="AS954" s="136"/>
      <c r="AT954" s="136"/>
      <c r="AU954" s="136"/>
      <c r="AV954" s="136"/>
      <c r="AW954" s="136"/>
      <c r="AX954" s="136"/>
      <c r="AY954" s="136"/>
      <c r="AZ954" s="136"/>
      <c r="BA954" s="136"/>
      <c r="BB954" s="136"/>
      <c r="BC954" s="136"/>
      <c r="BD954" s="136"/>
      <c r="BE954" s="136"/>
      <c r="BF954" s="136"/>
      <c r="BG954" s="136"/>
      <c r="BH954" s="136"/>
      <c r="BI954" s="136"/>
      <c r="BJ954" s="136"/>
      <c r="BK954" s="136"/>
      <c r="BL954" s="136"/>
      <c r="BM954" s="136"/>
      <c r="BN954" s="136"/>
      <c r="BO954" s="136"/>
      <c r="BP954" s="136"/>
      <c r="BQ954" s="136"/>
      <c r="BR954" s="136"/>
      <c r="BS954" s="136"/>
      <c r="BT954" s="136"/>
      <c r="BU954" s="136"/>
      <c r="BV954" s="136"/>
      <c r="BW954" s="136"/>
      <c r="BX954" s="136"/>
      <c r="BY954" s="136"/>
      <c r="BZ954" s="136"/>
      <c r="CA954" s="136"/>
      <c r="CB954" s="136"/>
      <c r="CC954" s="136"/>
      <c r="CD954" s="136"/>
      <c r="CE954" s="136"/>
      <c r="CF954" s="211"/>
      <c r="CG954" s="136"/>
      <c r="CH954" s="136"/>
      <c r="CI954" s="136"/>
      <c r="CJ954" s="136"/>
      <c r="CK954" s="136"/>
      <c r="CL954" s="136"/>
      <c r="CM954" s="136"/>
      <c r="CN954" s="136"/>
      <c r="CO954" s="136"/>
      <c r="CP954" s="136"/>
      <c r="CQ954" s="136"/>
      <c r="CR954" s="136"/>
      <c r="CS954" s="136"/>
      <c r="CT954" s="136"/>
      <c r="CU954" s="136"/>
      <c r="CV954" s="136"/>
      <c r="CW954" s="136"/>
      <c r="CX954" s="136"/>
      <c r="CY954" s="136"/>
      <c r="CZ954" s="136"/>
      <c r="DA954" s="136"/>
      <c r="DB954" s="136"/>
      <c r="DC954" s="211"/>
      <c r="DD954" s="136"/>
      <c r="DE954" s="136"/>
      <c r="DF954" s="136"/>
      <c r="DG954" s="136"/>
      <c r="DH954" s="136"/>
      <c r="DI954" s="136"/>
      <c r="DJ954" s="136"/>
      <c r="DK954" s="136"/>
      <c r="DL954" s="136"/>
      <c r="DM954" s="136"/>
      <c r="DN954" s="136"/>
      <c r="DO954" s="136"/>
      <c r="DP954" s="136"/>
      <c r="DQ954" s="136"/>
      <c r="DR954" s="136"/>
      <c r="DS954" s="136"/>
      <c r="DT954" s="136"/>
      <c r="DU954" s="136"/>
      <c r="DV954" s="136"/>
      <c r="DW954" s="136"/>
      <c r="DX954" s="136"/>
    </row>
    <row r="955" spans="1:128" ht="12.75" customHeight="1">
      <c r="A955" s="136"/>
      <c r="B955" s="136"/>
      <c r="C955" s="136"/>
      <c r="D955" s="136"/>
      <c r="E955" s="136"/>
      <c r="F955" s="136"/>
      <c r="G955" s="136"/>
      <c r="H955" s="136"/>
      <c r="I955" s="136"/>
      <c r="J955" s="136"/>
      <c r="K955" s="136"/>
      <c r="L955" s="136"/>
      <c r="M955" s="136"/>
      <c r="N955" s="136"/>
      <c r="O955" s="136"/>
      <c r="P955" s="136"/>
      <c r="Q955" s="136"/>
      <c r="R955" s="136"/>
      <c r="S955" s="136"/>
      <c r="T955" s="136"/>
      <c r="U955" s="136"/>
      <c r="V955" s="136"/>
      <c r="W955" s="136"/>
      <c r="X955" s="136"/>
      <c r="Y955" s="136"/>
      <c r="Z955" s="136"/>
      <c r="AA955" s="136"/>
      <c r="AB955" s="136"/>
      <c r="AC955" s="136"/>
      <c r="AD955" s="136"/>
      <c r="AE955" s="136"/>
      <c r="AF955" s="136"/>
      <c r="AG955" s="136"/>
      <c r="AH955" s="136"/>
      <c r="AI955" s="136"/>
      <c r="AJ955" s="136"/>
      <c r="AK955" s="136"/>
      <c r="AL955" s="136"/>
      <c r="AM955" s="136"/>
      <c r="AN955" s="136"/>
      <c r="AO955" s="136"/>
      <c r="AP955" s="136"/>
      <c r="AQ955" s="136"/>
      <c r="AR955" s="211"/>
      <c r="AS955" s="136"/>
      <c r="AT955" s="136"/>
      <c r="AU955" s="136"/>
      <c r="AV955" s="136"/>
      <c r="AW955" s="136"/>
      <c r="AX955" s="136"/>
      <c r="AY955" s="136"/>
      <c r="AZ955" s="136"/>
      <c r="BA955" s="136"/>
      <c r="BB955" s="136"/>
      <c r="BC955" s="136"/>
      <c r="BD955" s="136"/>
      <c r="BE955" s="136"/>
      <c r="BF955" s="136"/>
      <c r="BG955" s="136"/>
      <c r="BH955" s="136"/>
      <c r="BI955" s="136"/>
      <c r="BJ955" s="136"/>
      <c r="BK955" s="136"/>
      <c r="BL955" s="136"/>
      <c r="BM955" s="136"/>
      <c r="BN955" s="136"/>
      <c r="BO955" s="136"/>
      <c r="BP955" s="136"/>
      <c r="BQ955" s="136"/>
      <c r="BR955" s="136"/>
      <c r="BS955" s="136"/>
      <c r="BT955" s="136"/>
      <c r="BU955" s="136"/>
      <c r="BV955" s="136"/>
      <c r="BW955" s="136"/>
      <c r="BX955" s="136"/>
      <c r="BY955" s="136"/>
      <c r="BZ955" s="136"/>
      <c r="CA955" s="136"/>
      <c r="CB955" s="136"/>
      <c r="CC955" s="136"/>
      <c r="CD955" s="136"/>
      <c r="CE955" s="136"/>
      <c r="CF955" s="211"/>
      <c r="CG955" s="136"/>
      <c r="CH955" s="136"/>
      <c r="CI955" s="136"/>
      <c r="CJ955" s="136"/>
      <c r="CK955" s="136"/>
      <c r="CL955" s="136"/>
      <c r="CM955" s="136"/>
      <c r="CN955" s="136"/>
      <c r="CO955" s="136"/>
      <c r="CP955" s="136"/>
      <c r="CQ955" s="136"/>
      <c r="CR955" s="136"/>
      <c r="CS955" s="136"/>
      <c r="CT955" s="136"/>
      <c r="CU955" s="136"/>
      <c r="CV955" s="136"/>
      <c r="CW955" s="136"/>
      <c r="CX955" s="136"/>
      <c r="CY955" s="136"/>
      <c r="CZ955" s="136"/>
      <c r="DA955" s="136"/>
      <c r="DB955" s="136"/>
      <c r="DC955" s="211"/>
      <c r="DD955" s="136"/>
      <c r="DE955" s="136"/>
      <c r="DF955" s="136"/>
      <c r="DG955" s="136"/>
      <c r="DH955" s="136"/>
      <c r="DI955" s="136"/>
      <c r="DJ955" s="136"/>
      <c r="DK955" s="136"/>
      <c r="DL955" s="136"/>
      <c r="DM955" s="136"/>
      <c r="DN955" s="136"/>
      <c r="DO955" s="136"/>
      <c r="DP955" s="136"/>
      <c r="DQ955" s="136"/>
      <c r="DR955" s="136"/>
      <c r="DS955" s="136"/>
      <c r="DT955" s="136"/>
      <c r="DU955" s="136"/>
      <c r="DV955" s="136"/>
      <c r="DW955" s="136"/>
      <c r="DX955" s="136"/>
    </row>
    <row r="956" spans="1:128" ht="12.75" customHeight="1">
      <c r="A956" s="136"/>
      <c r="B956" s="136"/>
      <c r="C956" s="136"/>
      <c r="D956" s="136"/>
      <c r="E956" s="136"/>
      <c r="F956" s="136"/>
      <c r="G956" s="136"/>
      <c r="H956" s="136"/>
      <c r="I956" s="136"/>
      <c r="J956" s="136"/>
      <c r="K956" s="136"/>
      <c r="L956" s="136"/>
      <c r="M956" s="136"/>
      <c r="N956" s="136"/>
      <c r="O956" s="136"/>
      <c r="P956" s="136"/>
      <c r="Q956" s="136"/>
      <c r="R956" s="136"/>
      <c r="S956" s="136"/>
      <c r="T956" s="136"/>
      <c r="U956" s="136"/>
      <c r="V956" s="136"/>
      <c r="W956" s="136"/>
      <c r="X956" s="136"/>
      <c r="Y956" s="136"/>
      <c r="Z956" s="136"/>
      <c r="AA956" s="136"/>
      <c r="AB956" s="136"/>
      <c r="AC956" s="136"/>
      <c r="AD956" s="136"/>
      <c r="AE956" s="136"/>
      <c r="AF956" s="136"/>
      <c r="AG956" s="136"/>
      <c r="AH956" s="136"/>
      <c r="AI956" s="136"/>
      <c r="AJ956" s="136"/>
      <c r="AK956" s="136"/>
      <c r="AL956" s="136"/>
      <c r="AM956" s="136"/>
      <c r="AN956" s="136"/>
      <c r="AO956" s="136"/>
      <c r="AP956" s="136"/>
      <c r="AQ956" s="136"/>
      <c r="AR956" s="211"/>
      <c r="AS956" s="136"/>
      <c r="AT956" s="136"/>
      <c r="AU956" s="136"/>
      <c r="AV956" s="136"/>
      <c r="AW956" s="136"/>
      <c r="AX956" s="136"/>
      <c r="AY956" s="136"/>
      <c r="AZ956" s="136"/>
      <c r="BA956" s="136"/>
      <c r="BB956" s="136"/>
      <c r="BC956" s="136"/>
      <c r="BD956" s="136"/>
      <c r="BE956" s="136"/>
      <c r="BF956" s="136"/>
      <c r="BG956" s="136"/>
      <c r="BH956" s="136"/>
      <c r="BI956" s="136"/>
      <c r="BJ956" s="136"/>
      <c r="BK956" s="136"/>
      <c r="BL956" s="136"/>
      <c r="BM956" s="136"/>
      <c r="BN956" s="136"/>
      <c r="BO956" s="136"/>
      <c r="BP956" s="136"/>
      <c r="BQ956" s="136"/>
      <c r="BR956" s="136"/>
      <c r="BS956" s="136"/>
      <c r="BT956" s="136"/>
      <c r="BU956" s="136"/>
      <c r="BV956" s="136"/>
      <c r="BW956" s="136"/>
      <c r="BX956" s="136"/>
      <c r="BY956" s="136"/>
      <c r="BZ956" s="136"/>
      <c r="CA956" s="136"/>
      <c r="CB956" s="136"/>
      <c r="CC956" s="136"/>
      <c r="CD956" s="136"/>
      <c r="CE956" s="136"/>
      <c r="CF956" s="211"/>
      <c r="CG956" s="136"/>
      <c r="CH956" s="136"/>
      <c r="CI956" s="136"/>
      <c r="CJ956" s="136"/>
      <c r="CK956" s="136"/>
      <c r="CL956" s="136"/>
      <c r="CM956" s="136"/>
      <c r="CN956" s="136"/>
      <c r="CO956" s="136"/>
      <c r="CP956" s="136"/>
      <c r="CQ956" s="136"/>
      <c r="CR956" s="136"/>
      <c r="CS956" s="136"/>
      <c r="CT956" s="136"/>
      <c r="CU956" s="136"/>
      <c r="CV956" s="136"/>
      <c r="CW956" s="136"/>
      <c r="CX956" s="136"/>
      <c r="CY956" s="136"/>
      <c r="CZ956" s="136"/>
      <c r="DA956" s="136"/>
      <c r="DB956" s="136"/>
      <c r="DC956" s="211"/>
      <c r="DD956" s="136"/>
      <c r="DE956" s="136"/>
      <c r="DF956" s="136"/>
      <c r="DG956" s="136"/>
      <c r="DH956" s="136"/>
      <c r="DI956" s="136"/>
      <c r="DJ956" s="136"/>
      <c r="DK956" s="136"/>
      <c r="DL956" s="136"/>
      <c r="DM956" s="136"/>
      <c r="DN956" s="136"/>
      <c r="DO956" s="136"/>
      <c r="DP956" s="136"/>
      <c r="DQ956" s="136"/>
      <c r="DR956" s="136"/>
      <c r="DS956" s="136"/>
      <c r="DT956" s="136"/>
      <c r="DU956" s="136"/>
      <c r="DV956" s="136"/>
      <c r="DW956" s="136"/>
      <c r="DX956" s="136"/>
    </row>
    <row r="957" spans="1:128" ht="12.75" customHeight="1">
      <c r="A957" s="136"/>
      <c r="B957" s="136"/>
      <c r="C957" s="136"/>
      <c r="D957" s="136"/>
      <c r="E957" s="136"/>
      <c r="F957" s="136"/>
      <c r="G957" s="136"/>
      <c r="H957" s="136"/>
      <c r="I957" s="136"/>
      <c r="J957" s="136"/>
      <c r="K957" s="136"/>
      <c r="L957" s="136"/>
      <c r="M957" s="136"/>
      <c r="N957" s="136"/>
      <c r="O957" s="136"/>
      <c r="P957" s="136"/>
      <c r="Q957" s="136"/>
      <c r="R957" s="136"/>
      <c r="S957" s="136"/>
      <c r="T957" s="136"/>
      <c r="U957" s="136"/>
      <c r="V957" s="136"/>
      <c r="W957" s="136"/>
      <c r="X957" s="136"/>
      <c r="Y957" s="136"/>
      <c r="Z957" s="136"/>
      <c r="AA957" s="136"/>
      <c r="AB957" s="136"/>
      <c r="AC957" s="136"/>
      <c r="AD957" s="136"/>
      <c r="AE957" s="136"/>
      <c r="AF957" s="136"/>
      <c r="AG957" s="136"/>
      <c r="AH957" s="136"/>
      <c r="AI957" s="136"/>
      <c r="AJ957" s="136"/>
      <c r="AK957" s="136"/>
      <c r="AL957" s="136"/>
      <c r="AM957" s="136"/>
      <c r="AN957" s="136"/>
      <c r="AO957" s="136"/>
      <c r="AP957" s="136"/>
      <c r="AQ957" s="136"/>
      <c r="AR957" s="211"/>
      <c r="AS957" s="136"/>
      <c r="AT957" s="136"/>
      <c r="AU957" s="136"/>
      <c r="AV957" s="136"/>
      <c r="AW957" s="136"/>
      <c r="AX957" s="136"/>
      <c r="AY957" s="136"/>
      <c r="AZ957" s="136"/>
      <c r="BA957" s="136"/>
      <c r="BB957" s="136"/>
      <c r="BC957" s="136"/>
      <c r="BD957" s="136"/>
      <c r="BE957" s="136"/>
      <c r="BF957" s="136"/>
      <c r="BG957" s="136"/>
      <c r="BH957" s="136"/>
      <c r="BI957" s="136"/>
      <c r="BJ957" s="136"/>
      <c r="BK957" s="136"/>
      <c r="BL957" s="136"/>
      <c r="BM957" s="136"/>
      <c r="BN957" s="136"/>
      <c r="BO957" s="136"/>
      <c r="BP957" s="136"/>
      <c r="BQ957" s="136"/>
      <c r="BR957" s="136"/>
      <c r="BS957" s="136"/>
      <c r="BT957" s="136"/>
      <c r="BU957" s="136"/>
      <c r="BV957" s="136"/>
      <c r="BW957" s="136"/>
      <c r="BX957" s="136"/>
      <c r="BY957" s="136"/>
      <c r="BZ957" s="136"/>
      <c r="CA957" s="136"/>
      <c r="CB957" s="136"/>
      <c r="CC957" s="136"/>
      <c r="CD957" s="136"/>
      <c r="CE957" s="136"/>
      <c r="CF957" s="211"/>
      <c r="CG957" s="136"/>
      <c r="CH957" s="136"/>
      <c r="CI957" s="136"/>
      <c r="CJ957" s="136"/>
      <c r="CK957" s="136"/>
      <c r="CL957" s="136"/>
      <c r="CM957" s="136"/>
      <c r="CN957" s="136"/>
      <c r="CO957" s="136"/>
      <c r="CP957" s="136"/>
      <c r="CQ957" s="136"/>
      <c r="CR957" s="136"/>
      <c r="CS957" s="136"/>
      <c r="CT957" s="136"/>
      <c r="CU957" s="136"/>
      <c r="CV957" s="136"/>
      <c r="CW957" s="136"/>
      <c r="CX957" s="136"/>
      <c r="CY957" s="136"/>
      <c r="CZ957" s="136"/>
      <c r="DA957" s="136"/>
      <c r="DB957" s="136"/>
      <c r="DC957" s="211"/>
      <c r="DD957" s="136"/>
      <c r="DE957" s="136"/>
      <c r="DF957" s="136"/>
      <c r="DG957" s="136"/>
      <c r="DH957" s="136"/>
      <c r="DI957" s="136"/>
      <c r="DJ957" s="136"/>
      <c r="DK957" s="136"/>
      <c r="DL957" s="136"/>
      <c r="DM957" s="136"/>
      <c r="DN957" s="136"/>
      <c r="DO957" s="136"/>
      <c r="DP957" s="136"/>
      <c r="DQ957" s="136"/>
      <c r="DR957" s="136"/>
      <c r="DS957" s="136"/>
      <c r="DT957" s="136"/>
      <c r="DU957" s="136"/>
      <c r="DV957" s="136"/>
      <c r="DW957" s="136"/>
      <c r="DX957" s="136"/>
    </row>
    <row r="958" spans="1:128" ht="12.75" customHeight="1">
      <c r="A958" s="136"/>
      <c r="B958" s="136"/>
      <c r="C958" s="136"/>
      <c r="D958" s="136"/>
      <c r="E958" s="136"/>
      <c r="F958" s="136"/>
      <c r="G958" s="136"/>
      <c r="H958" s="136"/>
      <c r="I958" s="136"/>
      <c r="J958" s="136"/>
      <c r="K958" s="136"/>
      <c r="L958" s="136"/>
      <c r="M958" s="136"/>
      <c r="N958" s="136"/>
      <c r="O958" s="136"/>
      <c r="P958" s="136"/>
      <c r="Q958" s="136"/>
      <c r="R958" s="136"/>
      <c r="S958" s="136"/>
      <c r="T958" s="136"/>
      <c r="U958" s="136"/>
      <c r="V958" s="136"/>
      <c r="W958" s="136"/>
      <c r="X958" s="136"/>
      <c r="Y958" s="136"/>
      <c r="Z958" s="136"/>
      <c r="AA958" s="136"/>
      <c r="AB958" s="136"/>
      <c r="AC958" s="136"/>
      <c r="AD958" s="136"/>
      <c r="AE958" s="136"/>
      <c r="AF958" s="136"/>
      <c r="AG958" s="136"/>
      <c r="AH958" s="136"/>
      <c r="AI958" s="136"/>
      <c r="AJ958" s="136"/>
      <c r="AK958" s="136"/>
      <c r="AL958" s="136"/>
      <c r="AM958" s="136"/>
      <c r="AN958" s="136"/>
      <c r="AO958" s="136"/>
      <c r="AP958" s="136"/>
      <c r="AQ958" s="136"/>
      <c r="AR958" s="211"/>
      <c r="AS958" s="136"/>
      <c r="AT958" s="136"/>
      <c r="AU958" s="136"/>
      <c r="AV958" s="136"/>
      <c r="AW958" s="136"/>
      <c r="AX958" s="136"/>
      <c r="AY958" s="136"/>
      <c r="AZ958" s="136"/>
      <c r="BA958" s="136"/>
      <c r="BB958" s="136"/>
      <c r="BC958" s="136"/>
      <c r="BD958" s="136"/>
      <c r="BE958" s="136"/>
      <c r="BF958" s="136"/>
      <c r="BG958" s="136"/>
      <c r="BH958" s="136"/>
      <c r="BI958" s="136"/>
      <c r="BJ958" s="136"/>
      <c r="BK958" s="136"/>
      <c r="BL958" s="136"/>
      <c r="BM958" s="136"/>
      <c r="BN958" s="136"/>
      <c r="BO958" s="136"/>
      <c r="BP958" s="136"/>
      <c r="BQ958" s="136"/>
      <c r="BR958" s="136"/>
      <c r="BS958" s="136"/>
      <c r="BT958" s="136"/>
      <c r="BU958" s="136"/>
      <c r="BV958" s="136"/>
      <c r="BW958" s="136"/>
      <c r="BX958" s="136"/>
      <c r="BY958" s="136"/>
      <c r="BZ958" s="136"/>
      <c r="CA958" s="136"/>
      <c r="CB958" s="136"/>
      <c r="CC958" s="136"/>
      <c r="CD958" s="136"/>
      <c r="CE958" s="136"/>
      <c r="CF958" s="211"/>
      <c r="CG958" s="136"/>
      <c r="CH958" s="136"/>
      <c r="CI958" s="136"/>
      <c r="CJ958" s="136"/>
      <c r="CK958" s="136"/>
      <c r="CL958" s="136"/>
      <c r="CM958" s="136"/>
      <c r="CN958" s="136"/>
      <c r="CO958" s="136"/>
      <c r="CP958" s="136"/>
      <c r="CQ958" s="136"/>
      <c r="CR958" s="136"/>
      <c r="CS958" s="136"/>
      <c r="CT958" s="136"/>
      <c r="CU958" s="136"/>
      <c r="CV958" s="136"/>
      <c r="CW958" s="136"/>
      <c r="CX958" s="136"/>
      <c r="CY958" s="136"/>
      <c r="CZ958" s="136"/>
      <c r="DA958" s="136"/>
      <c r="DB958" s="136"/>
      <c r="DC958" s="211"/>
      <c r="DD958" s="136"/>
      <c r="DE958" s="136"/>
      <c r="DF958" s="136"/>
      <c r="DG958" s="136"/>
      <c r="DH958" s="136"/>
      <c r="DI958" s="136"/>
      <c r="DJ958" s="136"/>
      <c r="DK958" s="136"/>
      <c r="DL958" s="136"/>
      <c r="DM958" s="136"/>
      <c r="DN958" s="136"/>
      <c r="DO958" s="136"/>
      <c r="DP958" s="136"/>
      <c r="DQ958" s="136"/>
      <c r="DR958" s="136"/>
      <c r="DS958" s="136"/>
      <c r="DT958" s="136"/>
      <c r="DU958" s="136"/>
      <c r="DV958" s="136"/>
      <c r="DW958" s="136"/>
      <c r="DX958" s="136"/>
    </row>
    <row r="959" spans="1:128" ht="12.75" customHeight="1">
      <c r="A959" s="136"/>
      <c r="B959" s="136"/>
      <c r="C959" s="136"/>
      <c r="D959" s="136"/>
      <c r="E959" s="136"/>
      <c r="F959" s="136"/>
      <c r="G959" s="136"/>
      <c r="H959" s="136"/>
      <c r="I959" s="136"/>
      <c r="J959" s="136"/>
      <c r="K959" s="136"/>
      <c r="L959" s="136"/>
      <c r="M959" s="136"/>
      <c r="N959" s="136"/>
      <c r="O959" s="136"/>
      <c r="P959" s="136"/>
      <c r="Q959" s="136"/>
      <c r="R959" s="136"/>
      <c r="S959" s="136"/>
      <c r="T959" s="136"/>
      <c r="U959" s="136"/>
      <c r="V959" s="136"/>
      <c r="W959" s="136"/>
      <c r="X959" s="136"/>
      <c r="Y959" s="136"/>
      <c r="Z959" s="136"/>
      <c r="AA959" s="136"/>
      <c r="AB959" s="136"/>
      <c r="AC959" s="136"/>
      <c r="AD959" s="136"/>
      <c r="AE959" s="136"/>
      <c r="AF959" s="136"/>
      <c r="AG959" s="136"/>
      <c r="AH959" s="136"/>
      <c r="AI959" s="136"/>
      <c r="AJ959" s="136"/>
      <c r="AK959" s="136"/>
      <c r="AL959" s="136"/>
      <c r="AM959" s="136"/>
      <c r="AN959" s="136"/>
      <c r="AO959" s="136"/>
      <c r="AP959" s="136"/>
      <c r="AQ959" s="136"/>
      <c r="AR959" s="211"/>
      <c r="AS959" s="136"/>
      <c r="AT959" s="136"/>
      <c r="AU959" s="136"/>
      <c r="AV959" s="136"/>
      <c r="AW959" s="136"/>
      <c r="AX959" s="136"/>
      <c r="AY959" s="136"/>
      <c r="AZ959" s="136"/>
      <c r="BA959" s="136"/>
      <c r="BB959" s="136"/>
      <c r="BC959" s="136"/>
      <c r="BD959" s="136"/>
      <c r="BE959" s="136"/>
      <c r="BF959" s="136"/>
      <c r="BG959" s="136"/>
      <c r="BH959" s="136"/>
      <c r="BI959" s="136"/>
      <c r="BJ959" s="136"/>
      <c r="BK959" s="136"/>
      <c r="BL959" s="136"/>
      <c r="BM959" s="136"/>
      <c r="BN959" s="136"/>
      <c r="BO959" s="136"/>
      <c r="BP959" s="136"/>
      <c r="BQ959" s="136"/>
      <c r="BR959" s="136"/>
      <c r="BS959" s="136"/>
      <c r="BT959" s="136"/>
      <c r="BU959" s="136"/>
      <c r="BV959" s="136"/>
      <c r="BW959" s="136"/>
      <c r="BX959" s="136"/>
      <c r="BY959" s="136"/>
      <c r="BZ959" s="136"/>
      <c r="CA959" s="136"/>
      <c r="CB959" s="136"/>
      <c r="CC959" s="136"/>
      <c r="CD959" s="136"/>
      <c r="CE959" s="136"/>
      <c r="CF959" s="211"/>
      <c r="CG959" s="136"/>
      <c r="CH959" s="136"/>
      <c r="CI959" s="136"/>
      <c r="CJ959" s="136"/>
      <c r="CK959" s="136"/>
      <c r="CL959" s="136"/>
      <c r="CM959" s="136"/>
      <c r="CN959" s="136"/>
      <c r="CO959" s="136"/>
      <c r="CP959" s="136"/>
      <c r="CQ959" s="136"/>
      <c r="CR959" s="136"/>
      <c r="CS959" s="136"/>
      <c r="CT959" s="136"/>
      <c r="CU959" s="136"/>
      <c r="CV959" s="136"/>
      <c r="CW959" s="136"/>
      <c r="CX959" s="136"/>
      <c r="CY959" s="136"/>
      <c r="CZ959" s="136"/>
      <c r="DA959" s="136"/>
      <c r="DB959" s="136"/>
      <c r="DC959" s="211"/>
      <c r="DD959" s="136"/>
      <c r="DE959" s="136"/>
      <c r="DF959" s="136"/>
      <c r="DG959" s="136"/>
      <c r="DH959" s="136"/>
      <c r="DI959" s="136"/>
      <c r="DJ959" s="136"/>
      <c r="DK959" s="136"/>
      <c r="DL959" s="136"/>
      <c r="DM959" s="136"/>
      <c r="DN959" s="136"/>
      <c r="DO959" s="136"/>
      <c r="DP959" s="136"/>
      <c r="DQ959" s="136"/>
      <c r="DR959" s="136"/>
      <c r="DS959" s="136"/>
      <c r="DT959" s="136"/>
      <c r="DU959" s="136"/>
      <c r="DV959" s="136"/>
      <c r="DW959" s="136"/>
      <c r="DX959" s="136"/>
    </row>
    <row r="960" spans="1:128" ht="12.75" customHeight="1">
      <c r="A960" s="136"/>
      <c r="B960" s="136"/>
      <c r="C960" s="136"/>
      <c r="D960" s="136"/>
      <c r="E960" s="136"/>
      <c r="F960" s="136"/>
      <c r="G960" s="136"/>
      <c r="H960" s="136"/>
      <c r="I960" s="136"/>
      <c r="J960" s="136"/>
      <c r="K960" s="136"/>
      <c r="L960" s="136"/>
      <c r="M960" s="136"/>
      <c r="N960" s="136"/>
      <c r="O960" s="136"/>
      <c r="P960" s="136"/>
      <c r="Q960" s="136"/>
      <c r="R960" s="136"/>
      <c r="S960" s="136"/>
      <c r="T960" s="136"/>
      <c r="U960" s="136"/>
      <c r="V960" s="136"/>
      <c r="W960" s="136"/>
      <c r="X960" s="136"/>
      <c r="Y960" s="136"/>
      <c r="Z960" s="136"/>
      <c r="AA960" s="136"/>
      <c r="AB960" s="136"/>
      <c r="AC960" s="136"/>
      <c r="AD960" s="136"/>
      <c r="AE960" s="136"/>
      <c r="AF960" s="136"/>
      <c r="AG960" s="136"/>
      <c r="AH960" s="136"/>
      <c r="AI960" s="136"/>
      <c r="AJ960" s="136"/>
      <c r="AK960" s="136"/>
      <c r="AL960" s="136"/>
      <c r="AM960" s="136"/>
      <c r="AN960" s="136"/>
      <c r="AO960" s="136"/>
      <c r="AP960" s="136"/>
      <c r="AQ960" s="136"/>
      <c r="AR960" s="211"/>
      <c r="AS960" s="136"/>
      <c r="AT960" s="136"/>
      <c r="AU960" s="136"/>
      <c r="AV960" s="136"/>
      <c r="AW960" s="136"/>
      <c r="AX960" s="136"/>
      <c r="AY960" s="136"/>
      <c r="AZ960" s="136"/>
      <c r="BA960" s="136"/>
      <c r="BB960" s="136"/>
      <c r="BC960" s="136"/>
      <c r="BD960" s="136"/>
      <c r="BE960" s="136"/>
      <c r="BF960" s="136"/>
      <c r="BG960" s="136"/>
      <c r="BH960" s="136"/>
      <c r="BI960" s="136"/>
      <c r="BJ960" s="136"/>
      <c r="BK960" s="136"/>
      <c r="BL960" s="136"/>
      <c r="BM960" s="136"/>
      <c r="BN960" s="136"/>
      <c r="BO960" s="136"/>
      <c r="BP960" s="136"/>
      <c r="BQ960" s="136"/>
      <c r="BR960" s="136"/>
      <c r="BS960" s="136"/>
      <c r="BT960" s="136"/>
      <c r="BU960" s="136"/>
      <c r="BV960" s="136"/>
      <c r="BW960" s="136"/>
      <c r="BX960" s="136"/>
      <c r="BY960" s="136"/>
      <c r="BZ960" s="136"/>
      <c r="CA960" s="136"/>
      <c r="CB960" s="136"/>
      <c r="CC960" s="136"/>
      <c r="CD960" s="136"/>
      <c r="CE960" s="136"/>
      <c r="CF960" s="211"/>
      <c r="CG960" s="136"/>
      <c r="CH960" s="136"/>
      <c r="CI960" s="136"/>
      <c r="CJ960" s="136"/>
      <c r="CK960" s="136"/>
      <c r="CL960" s="136"/>
      <c r="CM960" s="136"/>
      <c r="CN960" s="136"/>
      <c r="CO960" s="136"/>
      <c r="CP960" s="136"/>
      <c r="CQ960" s="136"/>
      <c r="CR960" s="136"/>
      <c r="CS960" s="136"/>
      <c r="CT960" s="136"/>
      <c r="CU960" s="136"/>
      <c r="CV960" s="136"/>
      <c r="CW960" s="136"/>
      <c r="CX960" s="136"/>
      <c r="CY960" s="136"/>
      <c r="CZ960" s="136"/>
      <c r="DA960" s="136"/>
      <c r="DB960" s="136"/>
      <c r="DC960" s="211"/>
      <c r="DD960" s="136"/>
      <c r="DE960" s="136"/>
      <c r="DF960" s="136"/>
      <c r="DG960" s="136"/>
      <c r="DH960" s="136"/>
      <c r="DI960" s="136"/>
      <c r="DJ960" s="136"/>
      <c r="DK960" s="136"/>
      <c r="DL960" s="136"/>
      <c r="DM960" s="136"/>
      <c r="DN960" s="136"/>
      <c r="DO960" s="136"/>
      <c r="DP960" s="136"/>
      <c r="DQ960" s="136"/>
      <c r="DR960" s="136"/>
      <c r="DS960" s="136"/>
      <c r="DT960" s="136"/>
      <c r="DU960" s="136"/>
      <c r="DV960" s="136"/>
      <c r="DW960" s="136"/>
      <c r="DX960" s="136"/>
    </row>
    <row r="961" spans="1:128" ht="12.75" customHeight="1">
      <c r="A961" s="136"/>
      <c r="B961" s="136"/>
      <c r="C961" s="136"/>
      <c r="D961" s="136"/>
      <c r="E961" s="136"/>
      <c r="F961" s="136"/>
      <c r="G961" s="136"/>
      <c r="H961" s="136"/>
      <c r="I961" s="136"/>
      <c r="J961" s="136"/>
      <c r="K961" s="136"/>
      <c r="L961" s="136"/>
      <c r="M961" s="136"/>
      <c r="N961" s="136"/>
      <c r="O961" s="136"/>
      <c r="P961" s="136"/>
      <c r="Q961" s="136"/>
      <c r="R961" s="136"/>
      <c r="S961" s="136"/>
      <c r="T961" s="136"/>
      <c r="U961" s="136"/>
      <c r="V961" s="136"/>
      <c r="W961" s="136"/>
      <c r="X961" s="136"/>
      <c r="Y961" s="136"/>
      <c r="Z961" s="136"/>
      <c r="AA961" s="136"/>
      <c r="AB961" s="136"/>
      <c r="AC961" s="136"/>
      <c r="AD961" s="136"/>
      <c r="AE961" s="136"/>
      <c r="AF961" s="136"/>
      <c r="AG961" s="136"/>
      <c r="AH961" s="136"/>
      <c r="AI961" s="136"/>
      <c r="AJ961" s="136"/>
      <c r="AK961" s="136"/>
      <c r="AL961" s="136"/>
      <c r="AM961" s="136"/>
      <c r="AN961" s="136"/>
      <c r="AO961" s="136"/>
      <c r="AP961" s="136"/>
      <c r="AQ961" s="136"/>
      <c r="AR961" s="211"/>
      <c r="AS961" s="136"/>
      <c r="AT961" s="136"/>
      <c r="AU961" s="136"/>
      <c r="AV961" s="136"/>
      <c r="AW961" s="136"/>
      <c r="AX961" s="136"/>
      <c r="AY961" s="136"/>
      <c r="AZ961" s="136"/>
      <c r="BA961" s="136"/>
      <c r="BB961" s="136"/>
      <c r="BC961" s="136"/>
      <c r="BD961" s="136"/>
      <c r="BE961" s="136"/>
      <c r="BF961" s="136"/>
      <c r="BG961" s="136"/>
      <c r="BH961" s="136"/>
      <c r="BI961" s="136"/>
      <c r="BJ961" s="136"/>
      <c r="BK961" s="136"/>
      <c r="BL961" s="136"/>
      <c r="BM961" s="136"/>
      <c r="BN961" s="136"/>
      <c r="BO961" s="136"/>
      <c r="BP961" s="136"/>
      <c r="BQ961" s="136"/>
      <c r="BR961" s="136"/>
      <c r="BS961" s="136"/>
      <c r="BT961" s="136"/>
      <c r="BU961" s="136"/>
      <c r="BV961" s="136"/>
      <c r="BW961" s="136"/>
      <c r="BX961" s="136"/>
      <c r="BY961" s="136"/>
      <c r="BZ961" s="136"/>
      <c r="CA961" s="136"/>
      <c r="CB961" s="136"/>
      <c r="CC961" s="136"/>
      <c r="CD961" s="136"/>
      <c r="CE961" s="136"/>
      <c r="CF961" s="211"/>
      <c r="CG961" s="136"/>
      <c r="CH961" s="136"/>
      <c r="CI961" s="136"/>
      <c r="CJ961" s="136"/>
      <c r="CK961" s="136"/>
      <c r="CL961" s="136"/>
      <c r="CM961" s="136"/>
      <c r="CN961" s="136"/>
      <c r="CO961" s="136"/>
      <c r="CP961" s="136"/>
      <c r="CQ961" s="136"/>
      <c r="CR961" s="136"/>
      <c r="CS961" s="136"/>
      <c r="CT961" s="136"/>
      <c r="CU961" s="136"/>
      <c r="CV961" s="136"/>
      <c r="CW961" s="136"/>
      <c r="CX961" s="136"/>
      <c r="CY961" s="136"/>
      <c r="CZ961" s="136"/>
      <c r="DA961" s="136"/>
      <c r="DB961" s="136"/>
      <c r="DC961" s="211"/>
      <c r="DD961" s="136"/>
      <c r="DE961" s="136"/>
      <c r="DF961" s="136"/>
      <c r="DG961" s="136"/>
      <c r="DH961" s="136"/>
      <c r="DI961" s="136"/>
      <c r="DJ961" s="136"/>
      <c r="DK961" s="136"/>
      <c r="DL961" s="136"/>
      <c r="DM961" s="136"/>
      <c r="DN961" s="136"/>
      <c r="DO961" s="136"/>
      <c r="DP961" s="136"/>
      <c r="DQ961" s="136"/>
      <c r="DR961" s="136"/>
      <c r="DS961" s="136"/>
      <c r="DT961" s="136"/>
      <c r="DU961" s="136"/>
      <c r="DV961" s="136"/>
      <c r="DW961" s="136"/>
      <c r="DX961" s="136"/>
    </row>
    <row r="962" spans="1:128" ht="12.75" customHeight="1">
      <c r="A962" s="136"/>
      <c r="B962" s="136"/>
      <c r="C962" s="136"/>
      <c r="D962" s="136"/>
      <c r="E962" s="136"/>
      <c r="F962" s="136"/>
      <c r="G962" s="136"/>
      <c r="H962" s="136"/>
      <c r="I962" s="136"/>
      <c r="J962" s="136"/>
      <c r="K962" s="136"/>
      <c r="L962" s="136"/>
      <c r="M962" s="136"/>
      <c r="N962" s="136"/>
      <c r="O962" s="136"/>
      <c r="P962" s="136"/>
      <c r="Q962" s="136"/>
      <c r="R962" s="136"/>
      <c r="S962" s="136"/>
      <c r="T962" s="136"/>
      <c r="U962" s="136"/>
      <c r="V962" s="136"/>
      <c r="W962" s="136"/>
      <c r="X962" s="136"/>
      <c r="Y962" s="136"/>
      <c r="Z962" s="136"/>
      <c r="AA962" s="136"/>
      <c r="AB962" s="136"/>
      <c r="AC962" s="136"/>
      <c r="AD962" s="136"/>
      <c r="AE962" s="136"/>
      <c r="AF962" s="136"/>
      <c r="AG962" s="136"/>
      <c r="AH962" s="136"/>
      <c r="AI962" s="136"/>
      <c r="AJ962" s="136"/>
      <c r="AK962" s="136"/>
      <c r="AL962" s="136"/>
      <c r="AM962" s="136"/>
      <c r="AN962" s="136"/>
      <c r="AO962" s="136"/>
      <c r="AP962" s="136"/>
      <c r="AQ962" s="136"/>
      <c r="AR962" s="211"/>
      <c r="AS962" s="136"/>
      <c r="AT962" s="136"/>
      <c r="AU962" s="136"/>
      <c r="AV962" s="136"/>
      <c r="AW962" s="136"/>
      <c r="AX962" s="136"/>
      <c r="AY962" s="136"/>
      <c r="AZ962" s="136"/>
      <c r="BA962" s="136"/>
      <c r="BB962" s="136"/>
      <c r="BC962" s="136"/>
      <c r="BD962" s="136"/>
      <c r="BE962" s="136"/>
      <c r="BF962" s="136"/>
      <c r="BG962" s="136"/>
      <c r="BH962" s="136"/>
      <c r="BI962" s="136"/>
      <c r="BJ962" s="136"/>
      <c r="BK962" s="136"/>
      <c r="BL962" s="136"/>
      <c r="BM962" s="136"/>
      <c r="BN962" s="136"/>
      <c r="BO962" s="136"/>
      <c r="BP962" s="136"/>
      <c r="BQ962" s="136"/>
      <c r="BR962" s="136"/>
      <c r="BS962" s="136"/>
      <c r="BT962" s="136"/>
      <c r="BU962" s="136"/>
      <c r="BV962" s="136"/>
      <c r="BW962" s="136"/>
      <c r="BX962" s="136"/>
      <c r="BY962" s="136"/>
      <c r="BZ962" s="136"/>
      <c r="CA962" s="136"/>
      <c r="CB962" s="136"/>
      <c r="CC962" s="136"/>
      <c r="CD962" s="136"/>
      <c r="CE962" s="136"/>
      <c r="CF962" s="211"/>
      <c r="CG962" s="136"/>
      <c r="CH962" s="136"/>
      <c r="CI962" s="136"/>
      <c r="CJ962" s="136"/>
      <c r="CK962" s="136"/>
      <c r="CL962" s="136"/>
      <c r="CM962" s="136"/>
      <c r="CN962" s="136"/>
      <c r="CO962" s="136"/>
      <c r="CP962" s="136"/>
      <c r="CQ962" s="136"/>
      <c r="CR962" s="136"/>
      <c r="CS962" s="136"/>
      <c r="CT962" s="136"/>
      <c r="CU962" s="136"/>
      <c r="CV962" s="136"/>
      <c r="CW962" s="136"/>
      <c r="CX962" s="136"/>
      <c r="CY962" s="136"/>
      <c r="CZ962" s="136"/>
      <c r="DA962" s="136"/>
      <c r="DB962" s="136"/>
      <c r="DC962" s="211"/>
      <c r="DD962" s="136"/>
      <c r="DE962" s="136"/>
      <c r="DF962" s="136"/>
      <c r="DG962" s="136"/>
      <c r="DH962" s="136"/>
      <c r="DI962" s="136"/>
      <c r="DJ962" s="136"/>
      <c r="DK962" s="136"/>
      <c r="DL962" s="136"/>
      <c r="DM962" s="136"/>
      <c r="DN962" s="136"/>
      <c r="DO962" s="136"/>
      <c r="DP962" s="136"/>
      <c r="DQ962" s="136"/>
      <c r="DR962" s="136"/>
      <c r="DS962" s="136"/>
      <c r="DT962" s="136"/>
      <c r="DU962" s="136"/>
      <c r="DV962" s="136"/>
      <c r="DW962" s="136"/>
      <c r="DX962" s="136"/>
    </row>
    <row r="963" spans="1:128" ht="12.75" customHeight="1">
      <c r="A963" s="136"/>
      <c r="B963" s="136"/>
      <c r="C963" s="136"/>
      <c r="D963" s="136"/>
      <c r="E963" s="136"/>
      <c r="F963" s="136"/>
      <c r="G963" s="136"/>
      <c r="H963" s="136"/>
      <c r="I963" s="136"/>
      <c r="J963" s="136"/>
      <c r="K963" s="136"/>
      <c r="L963" s="136"/>
      <c r="M963" s="136"/>
      <c r="N963" s="136"/>
      <c r="O963" s="136"/>
      <c r="P963" s="136"/>
      <c r="Q963" s="136"/>
      <c r="R963" s="136"/>
      <c r="S963" s="136"/>
      <c r="T963" s="136"/>
      <c r="U963" s="136"/>
      <c r="V963" s="136"/>
      <c r="W963" s="136"/>
      <c r="X963" s="136"/>
      <c r="Y963" s="136"/>
      <c r="Z963" s="136"/>
      <c r="AA963" s="136"/>
      <c r="AB963" s="136"/>
      <c r="AC963" s="136"/>
      <c r="AD963" s="136"/>
      <c r="AE963" s="136"/>
      <c r="AF963" s="136"/>
      <c r="AG963" s="136"/>
      <c r="AH963" s="136"/>
      <c r="AI963" s="136"/>
      <c r="AJ963" s="136"/>
      <c r="AK963" s="136"/>
      <c r="AL963" s="136"/>
      <c r="AM963" s="136"/>
      <c r="AN963" s="136"/>
      <c r="AO963" s="136"/>
      <c r="AP963" s="136"/>
      <c r="AQ963" s="136"/>
      <c r="AR963" s="211"/>
      <c r="AS963" s="136"/>
      <c r="AT963" s="136"/>
      <c r="AU963" s="136"/>
      <c r="AV963" s="136"/>
      <c r="AW963" s="136"/>
      <c r="AX963" s="136"/>
      <c r="AY963" s="136"/>
      <c r="AZ963" s="136"/>
      <c r="BA963" s="136"/>
      <c r="BB963" s="136"/>
      <c r="BC963" s="136"/>
      <c r="BD963" s="136"/>
      <c r="BE963" s="136"/>
      <c r="BF963" s="136"/>
      <c r="BG963" s="136"/>
      <c r="BH963" s="136"/>
      <c r="BI963" s="136"/>
      <c r="BJ963" s="136"/>
      <c r="BK963" s="136"/>
      <c r="BL963" s="136"/>
      <c r="BM963" s="136"/>
      <c r="BN963" s="136"/>
      <c r="BO963" s="136"/>
      <c r="BP963" s="136"/>
      <c r="BQ963" s="136"/>
      <c r="BR963" s="136"/>
      <c r="BS963" s="136"/>
      <c r="BT963" s="136"/>
      <c r="BU963" s="136"/>
      <c r="BV963" s="136"/>
      <c r="BW963" s="136"/>
      <c r="BX963" s="136"/>
      <c r="BY963" s="136"/>
      <c r="BZ963" s="136"/>
      <c r="CA963" s="136"/>
      <c r="CB963" s="136"/>
      <c r="CC963" s="136"/>
      <c r="CD963" s="136"/>
      <c r="CE963" s="136"/>
      <c r="CF963" s="211"/>
      <c r="CG963" s="136"/>
      <c r="CH963" s="136"/>
      <c r="CI963" s="136"/>
      <c r="CJ963" s="136"/>
      <c r="CK963" s="136"/>
      <c r="CL963" s="136"/>
      <c r="CM963" s="136"/>
      <c r="CN963" s="136"/>
      <c r="CO963" s="136"/>
      <c r="CP963" s="136"/>
      <c r="CQ963" s="136"/>
      <c r="CR963" s="136"/>
      <c r="CS963" s="136"/>
      <c r="CT963" s="136"/>
      <c r="CU963" s="136"/>
      <c r="CV963" s="136"/>
      <c r="CW963" s="136"/>
      <c r="CX963" s="136"/>
      <c r="CY963" s="136"/>
      <c r="CZ963" s="136"/>
      <c r="DA963" s="136"/>
      <c r="DB963" s="136"/>
      <c r="DC963" s="211"/>
      <c r="DD963" s="136"/>
      <c r="DE963" s="136"/>
      <c r="DF963" s="136"/>
      <c r="DG963" s="136"/>
      <c r="DH963" s="136"/>
      <c r="DI963" s="136"/>
      <c r="DJ963" s="136"/>
      <c r="DK963" s="136"/>
      <c r="DL963" s="136"/>
      <c r="DM963" s="136"/>
      <c r="DN963" s="136"/>
      <c r="DO963" s="136"/>
      <c r="DP963" s="136"/>
      <c r="DQ963" s="136"/>
      <c r="DR963" s="136"/>
      <c r="DS963" s="136"/>
      <c r="DT963" s="136"/>
      <c r="DU963" s="136"/>
      <c r="DV963" s="136"/>
      <c r="DW963" s="136"/>
      <c r="DX963" s="136"/>
    </row>
    <row r="964" spans="1:128" ht="12.75" customHeight="1">
      <c r="A964" s="136"/>
      <c r="B964" s="136"/>
      <c r="C964" s="136"/>
      <c r="D964" s="136"/>
      <c r="E964" s="136"/>
      <c r="F964" s="136"/>
      <c r="G964" s="136"/>
      <c r="H964" s="136"/>
      <c r="I964" s="136"/>
      <c r="J964" s="136"/>
      <c r="K964" s="136"/>
      <c r="L964" s="136"/>
      <c r="M964" s="136"/>
      <c r="N964" s="136"/>
      <c r="O964" s="136"/>
      <c r="P964" s="136"/>
      <c r="Q964" s="136"/>
      <c r="R964" s="136"/>
      <c r="S964" s="136"/>
      <c r="T964" s="136"/>
      <c r="U964" s="136"/>
      <c r="V964" s="136"/>
      <c r="W964" s="136"/>
      <c r="X964" s="136"/>
      <c r="Y964" s="136"/>
      <c r="Z964" s="136"/>
      <c r="AA964" s="136"/>
      <c r="AB964" s="136"/>
      <c r="AC964" s="136"/>
      <c r="AD964" s="136"/>
      <c r="AE964" s="136"/>
      <c r="AF964" s="136"/>
      <c r="AG964" s="136"/>
      <c r="AH964" s="136"/>
      <c r="AI964" s="136"/>
      <c r="AJ964" s="136"/>
      <c r="AK964" s="136"/>
      <c r="AL964" s="136"/>
      <c r="AM964" s="136"/>
      <c r="AN964" s="136"/>
      <c r="AO964" s="136"/>
      <c r="AP964" s="136"/>
      <c r="AQ964" s="136"/>
      <c r="AR964" s="211"/>
      <c r="AS964" s="136"/>
      <c r="AT964" s="136"/>
      <c r="AU964" s="136"/>
      <c r="AV964" s="136"/>
      <c r="AW964" s="136"/>
      <c r="AX964" s="136"/>
      <c r="AY964" s="136"/>
      <c r="AZ964" s="136"/>
      <c r="BA964" s="136"/>
      <c r="BB964" s="136"/>
      <c r="BC964" s="136"/>
      <c r="BD964" s="136"/>
      <c r="BE964" s="136"/>
      <c r="BF964" s="136"/>
      <c r="BG964" s="136"/>
      <c r="BH964" s="136"/>
      <c r="BI964" s="136"/>
      <c r="BJ964" s="136"/>
      <c r="BK964" s="136"/>
      <c r="BL964" s="136"/>
      <c r="BM964" s="136"/>
      <c r="BN964" s="136"/>
      <c r="BO964" s="136"/>
      <c r="BP964" s="136"/>
      <c r="BQ964" s="136"/>
      <c r="BR964" s="136"/>
      <c r="BS964" s="136"/>
      <c r="BT964" s="136"/>
      <c r="BU964" s="136"/>
      <c r="BV964" s="136"/>
      <c r="BW964" s="136"/>
      <c r="BX964" s="136"/>
      <c r="BY964" s="136"/>
      <c r="BZ964" s="136"/>
      <c r="CA964" s="136"/>
      <c r="CB964" s="136"/>
      <c r="CC964" s="136"/>
      <c r="CD964" s="136"/>
      <c r="CE964" s="136"/>
      <c r="CF964" s="211"/>
      <c r="CG964" s="136"/>
      <c r="CH964" s="136"/>
      <c r="CI964" s="136"/>
      <c r="CJ964" s="136"/>
      <c r="CK964" s="136"/>
      <c r="CL964" s="136"/>
      <c r="CM964" s="136"/>
      <c r="CN964" s="136"/>
      <c r="CO964" s="136"/>
      <c r="CP964" s="136"/>
      <c r="CQ964" s="136"/>
      <c r="CR964" s="136"/>
      <c r="CS964" s="136"/>
      <c r="CT964" s="136"/>
      <c r="CU964" s="136"/>
      <c r="CV964" s="136"/>
      <c r="CW964" s="136"/>
      <c r="CX964" s="136"/>
      <c r="CY964" s="136"/>
      <c r="CZ964" s="136"/>
      <c r="DA964" s="136"/>
      <c r="DB964" s="136"/>
      <c r="DC964" s="211"/>
      <c r="DD964" s="136"/>
      <c r="DE964" s="136"/>
      <c r="DF964" s="136"/>
      <c r="DG964" s="136"/>
      <c r="DH964" s="136"/>
      <c r="DI964" s="136"/>
      <c r="DJ964" s="136"/>
      <c r="DK964" s="136"/>
      <c r="DL964" s="136"/>
      <c r="DM964" s="136"/>
      <c r="DN964" s="136"/>
      <c r="DO964" s="136"/>
      <c r="DP964" s="136"/>
      <c r="DQ964" s="136"/>
      <c r="DR964" s="136"/>
      <c r="DS964" s="136"/>
      <c r="DT964" s="136"/>
      <c r="DU964" s="136"/>
      <c r="DV964" s="136"/>
      <c r="DW964" s="136"/>
      <c r="DX964" s="136"/>
    </row>
    <row r="965" spans="1:128" ht="12.75" customHeight="1">
      <c r="A965" s="136"/>
      <c r="B965" s="136"/>
      <c r="C965" s="136"/>
      <c r="D965" s="136"/>
      <c r="E965" s="136"/>
      <c r="F965" s="136"/>
      <c r="G965" s="136"/>
      <c r="H965" s="136"/>
      <c r="I965" s="136"/>
      <c r="J965" s="136"/>
      <c r="K965" s="136"/>
      <c r="L965" s="136"/>
      <c r="M965" s="136"/>
      <c r="N965" s="136"/>
      <c r="O965" s="136"/>
      <c r="P965" s="136"/>
      <c r="Q965" s="136"/>
      <c r="R965" s="136"/>
      <c r="S965" s="136"/>
      <c r="T965" s="136"/>
      <c r="U965" s="136"/>
      <c r="V965" s="136"/>
      <c r="W965" s="136"/>
      <c r="X965" s="136"/>
      <c r="Y965" s="136"/>
      <c r="Z965" s="136"/>
      <c r="AA965" s="136"/>
      <c r="AB965" s="136"/>
      <c r="AC965" s="136"/>
      <c r="AD965" s="136"/>
      <c r="AE965" s="136"/>
      <c r="AF965" s="136"/>
      <c r="AG965" s="136"/>
      <c r="AH965" s="136"/>
      <c r="AI965" s="136"/>
      <c r="AJ965" s="136"/>
      <c r="AK965" s="136"/>
      <c r="AL965" s="136"/>
      <c r="AM965" s="136"/>
      <c r="AN965" s="136"/>
      <c r="AO965" s="136"/>
      <c r="AP965" s="136"/>
      <c r="AQ965" s="136"/>
      <c r="AR965" s="211"/>
      <c r="AS965" s="136"/>
      <c r="AT965" s="136"/>
      <c r="AU965" s="136"/>
      <c r="AV965" s="136"/>
      <c r="AW965" s="136"/>
      <c r="AX965" s="136"/>
      <c r="AY965" s="136"/>
      <c r="AZ965" s="136"/>
      <c r="BA965" s="136"/>
      <c r="BB965" s="136"/>
      <c r="BC965" s="136"/>
      <c r="BD965" s="136"/>
      <c r="BE965" s="136"/>
      <c r="BF965" s="136"/>
      <c r="BG965" s="136"/>
      <c r="BH965" s="136"/>
      <c r="BI965" s="136"/>
      <c r="BJ965" s="136"/>
      <c r="BK965" s="136"/>
      <c r="BL965" s="136"/>
      <c r="BM965" s="136"/>
      <c r="BN965" s="136"/>
      <c r="BO965" s="136"/>
      <c r="BP965" s="136"/>
      <c r="BQ965" s="136"/>
      <c r="BR965" s="136"/>
      <c r="BS965" s="136"/>
      <c r="BT965" s="136"/>
      <c r="BU965" s="136"/>
      <c r="BV965" s="136"/>
      <c r="BW965" s="136"/>
      <c r="BX965" s="136"/>
      <c r="BY965" s="136"/>
      <c r="BZ965" s="136"/>
      <c r="CA965" s="136"/>
      <c r="CB965" s="136"/>
      <c r="CC965" s="136"/>
      <c r="CD965" s="136"/>
      <c r="CE965" s="136"/>
      <c r="CF965" s="211"/>
      <c r="CG965" s="136"/>
      <c r="CH965" s="136"/>
      <c r="CI965" s="136"/>
      <c r="CJ965" s="136"/>
      <c r="CK965" s="136"/>
      <c r="CL965" s="136"/>
      <c r="CM965" s="136"/>
      <c r="CN965" s="136"/>
      <c r="CO965" s="136"/>
      <c r="CP965" s="136"/>
      <c r="CQ965" s="136"/>
      <c r="CR965" s="136"/>
      <c r="CS965" s="136"/>
      <c r="CT965" s="136"/>
      <c r="CU965" s="136"/>
      <c r="CV965" s="136"/>
      <c r="CW965" s="136"/>
      <c r="CX965" s="136"/>
      <c r="CY965" s="136"/>
      <c r="CZ965" s="136"/>
      <c r="DA965" s="136"/>
      <c r="DB965" s="136"/>
      <c r="DC965" s="211"/>
      <c r="DD965" s="136"/>
      <c r="DE965" s="136"/>
      <c r="DF965" s="136"/>
      <c r="DG965" s="136"/>
      <c r="DH965" s="136"/>
      <c r="DI965" s="136"/>
      <c r="DJ965" s="136"/>
      <c r="DK965" s="136"/>
      <c r="DL965" s="136"/>
      <c r="DM965" s="136"/>
      <c r="DN965" s="136"/>
      <c r="DO965" s="136"/>
      <c r="DP965" s="136"/>
      <c r="DQ965" s="136"/>
      <c r="DR965" s="136"/>
      <c r="DS965" s="136"/>
      <c r="DT965" s="136"/>
      <c r="DU965" s="136"/>
      <c r="DV965" s="136"/>
      <c r="DW965" s="136"/>
      <c r="DX965" s="136"/>
    </row>
    <row r="966" spans="1:128" ht="12.75" customHeight="1">
      <c r="A966" s="136"/>
      <c r="B966" s="136"/>
      <c r="C966" s="136"/>
      <c r="D966" s="136"/>
      <c r="E966" s="136"/>
      <c r="F966" s="136"/>
      <c r="G966" s="136"/>
      <c r="H966" s="136"/>
      <c r="I966" s="136"/>
      <c r="J966" s="136"/>
      <c r="K966" s="136"/>
      <c r="L966" s="136"/>
      <c r="M966" s="136"/>
      <c r="N966" s="136"/>
      <c r="O966" s="136"/>
      <c r="P966" s="136"/>
      <c r="Q966" s="136"/>
      <c r="R966" s="136"/>
      <c r="S966" s="136"/>
      <c r="T966" s="136"/>
      <c r="U966" s="136"/>
      <c r="V966" s="136"/>
      <c r="W966" s="136"/>
      <c r="X966" s="136"/>
      <c r="Y966" s="136"/>
      <c r="Z966" s="136"/>
      <c r="AA966" s="136"/>
      <c r="AB966" s="136"/>
      <c r="AC966" s="136"/>
      <c r="AD966" s="136"/>
      <c r="AE966" s="136"/>
      <c r="AF966" s="136"/>
      <c r="AG966" s="136"/>
      <c r="AH966" s="136"/>
      <c r="AI966" s="136"/>
      <c r="AJ966" s="136"/>
      <c r="AK966" s="136"/>
      <c r="AL966" s="136"/>
      <c r="AM966" s="136"/>
      <c r="AN966" s="136"/>
      <c r="AO966" s="136"/>
      <c r="AP966" s="136"/>
      <c r="AQ966" s="136"/>
      <c r="AR966" s="211"/>
      <c r="AS966" s="136"/>
      <c r="AT966" s="136"/>
      <c r="AU966" s="136"/>
      <c r="AV966" s="136"/>
      <c r="AW966" s="136"/>
      <c r="AX966" s="136"/>
      <c r="AY966" s="136"/>
      <c r="AZ966" s="136"/>
      <c r="BA966" s="136"/>
      <c r="BB966" s="136"/>
      <c r="BC966" s="136"/>
      <c r="BD966" s="136"/>
      <c r="BE966" s="136"/>
      <c r="BF966" s="136"/>
      <c r="BG966" s="136"/>
      <c r="BH966" s="136"/>
      <c r="BI966" s="136"/>
      <c r="BJ966" s="136"/>
      <c r="BK966" s="136"/>
      <c r="BL966" s="136"/>
      <c r="BM966" s="136"/>
      <c r="BN966" s="136"/>
      <c r="BO966" s="136"/>
      <c r="BP966" s="136"/>
      <c r="BQ966" s="136"/>
      <c r="BR966" s="136"/>
      <c r="BS966" s="136"/>
      <c r="BT966" s="136"/>
      <c r="BU966" s="136"/>
      <c r="BV966" s="136"/>
      <c r="BW966" s="136"/>
      <c r="BX966" s="136"/>
      <c r="BY966" s="136"/>
      <c r="BZ966" s="136"/>
      <c r="CA966" s="136"/>
      <c r="CB966" s="136"/>
      <c r="CC966" s="136"/>
      <c r="CD966" s="136"/>
      <c r="CE966" s="136"/>
      <c r="CF966" s="211"/>
      <c r="CG966" s="136"/>
      <c r="CH966" s="136"/>
      <c r="CI966" s="136"/>
      <c r="CJ966" s="136"/>
      <c r="CK966" s="136"/>
      <c r="CL966" s="136"/>
      <c r="CM966" s="136"/>
      <c r="CN966" s="136"/>
      <c r="CO966" s="136"/>
      <c r="CP966" s="136"/>
      <c r="CQ966" s="136"/>
      <c r="CR966" s="136"/>
      <c r="CS966" s="136"/>
      <c r="CT966" s="136"/>
      <c r="CU966" s="136"/>
      <c r="CV966" s="136"/>
      <c r="CW966" s="136"/>
      <c r="CX966" s="136"/>
      <c r="CY966" s="136"/>
      <c r="CZ966" s="136"/>
      <c r="DA966" s="136"/>
      <c r="DB966" s="136"/>
      <c r="DC966" s="211"/>
      <c r="DD966" s="136"/>
      <c r="DE966" s="136"/>
      <c r="DF966" s="136"/>
      <c r="DG966" s="136"/>
      <c r="DH966" s="136"/>
      <c r="DI966" s="136"/>
      <c r="DJ966" s="136"/>
      <c r="DK966" s="136"/>
      <c r="DL966" s="136"/>
      <c r="DM966" s="136"/>
      <c r="DN966" s="136"/>
      <c r="DO966" s="136"/>
      <c r="DP966" s="136"/>
      <c r="DQ966" s="136"/>
      <c r="DR966" s="136"/>
      <c r="DS966" s="136"/>
      <c r="DT966" s="136"/>
      <c r="DU966" s="136"/>
      <c r="DV966" s="136"/>
      <c r="DW966" s="136"/>
      <c r="DX966" s="136"/>
    </row>
    <row r="967" spans="1:128" ht="12.75" customHeight="1">
      <c r="A967" s="136"/>
      <c r="B967" s="136"/>
      <c r="C967" s="136"/>
      <c r="D967" s="136"/>
      <c r="E967" s="136"/>
      <c r="F967" s="136"/>
      <c r="G967" s="136"/>
      <c r="H967" s="136"/>
      <c r="I967" s="136"/>
      <c r="J967" s="136"/>
      <c r="K967" s="136"/>
      <c r="L967" s="136"/>
      <c r="M967" s="136"/>
      <c r="N967" s="136"/>
      <c r="O967" s="136"/>
      <c r="P967" s="136"/>
      <c r="Q967" s="136"/>
      <c r="R967" s="136"/>
      <c r="S967" s="136"/>
      <c r="T967" s="136"/>
      <c r="U967" s="136"/>
      <c r="V967" s="136"/>
      <c r="W967" s="136"/>
      <c r="X967" s="136"/>
      <c r="Y967" s="136"/>
      <c r="Z967" s="136"/>
      <c r="AA967" s="136"/>
      <c r="AB967" s="136"/>
      <c r="AC967" s="136"/>
      <c r="AD967" s="136"/>
      <c r="AE967" s="136"/>
      <c r="AF967" s="136"/>
      <c r="AG967" s="136"/>
      <c r="AH967" s="136"/>
      <c r="AI967" s="136"/>
      <c r="AJ967" s="136"/>
      <c r="AK967" s="136"/>
      <c r="AL967" s="136"/>
      <c r="AM967" s="136"/>
      <c r="AN967" s="136"/>
      <c r="AO967" s="136"/>
      <c r="AP967" s="136"/>
      <c r="AQ967" s="136"/>
      <c r="AR967" s="211"/>
      <c r="AS967" s="136"/>
      <c r="AT967" s="136"/>
      <c r="AU967" s="136"/>
      <c r="AV967" s="136"/>
      <c r="AW967" s="136"/>
      <c r="AX967" s="136"/>
      <c r="AY967" s="136"/>
      <c r="AZ967" s="136"/>
      <c r="BA967" s="136"/>
      <c r="BB967" s="136"/>
      <c r="BC967" s="136"/>
      <c r="BD967" s="136"/>
      <c r="BE967" s="136"/>
      <c r="BF967" s="136"/>
      <c r="BG967" s="136"/>
      <c r="BH967" s="136"/>
      <c r="BI967" s="136"/>
      <c r="BJ967" s="136"/>
      <c r="BK967" s="136"/>
      <c r="BL967" s="136"/>
      <c r="BM967" s="136"/>
      <c r="BN967" s="136"/>
      <c r="BO967" s="136"/>
      <c r="BP967" s="136"/>
      <c r="BQ967" s="136"/>
      <c r="BR967" s="136"/>
      <c r="BS967" s="136"/>
      <c r="BT967" s="136"/>
      <c r="BU967" s="136"/>
      <c r="BV967" s="136"/>
      <c r="BW967" s="136"/>
      <c r="BX967" s="136"/>
      <c r="BY967" s="136"/>
      <c r="BZ967" s="136"/>
      <c r="CA967" s="136"/>
      <c r="CB967" s="136"/>
      <c r="CC967" s="136"/>
      <c r="CD967" s="136"/>
      <c r="CE967" s="136"/>
      <c r="CF967" s="211"/>
      <c r="CG967" s="136"/>
      <c r="CH967" s="136"/>
      <c r="CI967" s="136"/>
      <c r="CJ967" s="136"/>
      <c r="CK967" s="136"/>
      <c r="CL967" s="136"/>
      <c r="CM967" s="136"/>
      <c r="CN967" s="136"/>
      <c r="CO967" s="136"/>
      <c r="CP967" s="136"/>
      <c r="CQ967" s="136"/>
      <c r="CR967" s="136"/>
      <c r="CS967" s="136"/>
      <c r="CT967" s="136"/>
      <c r="CU967" s="136"/>
      <c r="CV967" s="136"/>
      <c r="CW967" s="136"/>
      <c r="CX967" s="136"/>
      <c r="CY967" s="136"/>
      <c r="CZ967" s="136"/>
      <c r="DA967" s="136"/>
      <c r="DB967" s="136"/>
      <c r="DC967" s="211"/>
      <c r="DD967" s="136"/>
      <c r="DE967" s="136"/>
      <c r="DF967" s="136"/>
      <c r="DG967" s="136"/>
      <c r="DH967" s="136"/>
      <c r="DI967" s="136"/>
      <c r="DJ967" s="136"/>
      <c r="DK967" s="136"/>
      <c r="DL967" s="136"/>
      <c r="DM967" s="136"/>
      <c r="DN967" s="136"/>
      <c r="DO967" s="136"/>
      <c r="DP967" s="136"/>
      <c r="DQ967" s="136"/>
      <c r="DR967" s="136"/>
      <c r="DS967" s="136"/>
      <c r="DT967" s="136"/>
      <c r="DU967" s="136"/>
      <c r="DV967" s="136"/>
      <c r="DW967" s="136"/>
      <c r="DX967" s="136"/>
    </row>
    <row r="968" spans="1:128" ht="12.75" customHeight="1">
      <c r="A968" s="136"/>
      <c r="B968" s="136"/>
      <c r="C968" s="136"/>
      <c r="D968" s="136"/>
      <c r="E968" s="136"/>
      <c r="F968" s="136"/>
      <c r="G968" s="136"/>
      <c r="H968" s="136"/>
      <c r="I968" s="136"/>
      <c r="J968" s="136"/>
      <c r="K968" s="136"/>
      <c r="L968" s="136"/>
      <c r="M968" s="136"/>
      <c r="N968" s="136"/>
      <c r="O968" s="136"/>
      <c r="P968" s="136"/>
      <c r="Q968" s="136"/>
      <c r="R968" s="136"/>
      <c r="S968" s="136"/>
      <c r="T968" s="136"/>
      <c r="U968" s="136"/>
      <c r="V968" s="136"/>
      <c r="W968" s="136"/>
      <c r="X968" s="136"/>
      <c r="Y968" s="136"/>
      <c r="Z968" s="136"/>
      <c r="AA968" s="136"/>
      <c r="AB968" s="136"/>
      <c r="AC968" s="136"/>
      <c r="AD968" s="136"/>
      <c r="AE968" s="136"/>
      <c r="AF968" s="136"/>
      <c r="AG968" s="136"/>
      <c r="AH968" s="136"/>
      <c r="AI968" s="136"/>
      <c r="AJ968" s="136"/>
      <c r="AK968" s="136"/>
      <c r="AL968" s="136"/>
      <c r="AM968" s="136"/>
      <c r="AN968" s="136"/>
      <c r="AO968" s="136"/>
      <c r="AP968" s="136"/>
      <c r="AQ968" s="136"/>
      <c r="AR968" s="211"/>
      <c r="AS968" s="136"/>
      <c r="AT968" s="136"/>
      <c r="AU968" s="136"/>
      <c r="AV968" s="136"/>
      <c r="AW968" s="136"/>
      <c r="AX968" s="136"/>
      <c r="AY968" s="136"/>
      <c r="AZ968" s="136"/>
      <c r="BA968" s="136"/>
      <c r="BB968" s="136"/>
      <c r="BC968" s="136"/>
      <c r="BD968" s="136"/>
      <c r="BE968" s="136"/>
      <c r="BF968" s="136"/>
      <c r="BG968" s="136"/>
      <c r="BH968" s="136"/>
      <c r="BI968" s="136"/>
      <c r="BJ968" s="136"/>
      <c r="BK968" s="136"/>
      <c r="BL968" s="136"/>
      <c r="BM968" s="136"/>
      <c r="BN968" s="136"/>
      <c r="BO968" s="136"/>
      <c r="BP968" s="136"/>
      <c r="BQ968" s="136"/>
      <c r="BR968" s="136"/>
      <c r="BS968" s="136"/>
      <c r="BT968" s="136"/>
      <c r="BU968" s="136"/>
      <c r="BV968" s="136"/>
      <c r="BW968" s="136"/>
      <c r="BX968" s="136"/>
      <c r="BY968" s="136"/>
      <c r="BZ968" s="136"/>
      <c r="CA968" s="136"/>
      <c r="CB968" s="136"/>
      <c r="CC968" s="136"/>
      <c r="CD968" s="136"/>
      <c r="CE968" s="136"/>
      <c r="CF968" s="211"/>
      <c r="CG968" s="136"/>
      <c r="CH968" s="136"/>
      <c r="CI968" s="136"/>
      <c r="CJ968" s="136"/>
      <c r="CK968" s="136"/>
      <c r="CL968" s="136"/>
      <c r="CM968" s="136"/>
      <c r="CN968" s="136"/>
      <c r="CO968" s="136"/>
      <c r="CP968" s="136"/>
      <c r="CQ968" s="136"/>
      <c r="CR968" s="136"/>
      <c r="CS968" s="136"/>
      <c r="CT968" s="136"/>
      <c r="CU968" s="136"/>
      <c r="CV968" s="136"/>
      <c r="CW968" s="136"/>
      <c r="CX968" s="136"/>
      <c r="CY968" s="136"/>
      <c r="CZ968" s="136"/>
      <c r="DA968" s="136"/>
      <c r="DB968" s="136"/>
      <c r="DC968" s="211"/>
      <c r="DD968" s="136"/>
      <c r="DE968" s="136"/>
      <c r="DF968" s="136"/>
      <c r="DG968" s="136"/>
      <c r="DH968" s="136"/>
      <c r="DI968" s="136"/>
      <c r="DJ968" s="136"/>
      <c r="DK968" s="136"/>
      <c r="DL968" s="136"/>
      <c r="DM968" s="136"/>
      <c r="DN968" s="136"/>
      <c r="DO968" s="136"/>
      <c r="DP968" s="136"/>
      <c r="DQ968" s="136"/>
      <c r="DR968" s="136"/>
      <c r="DS968" s="136"/>
      <c r="DT968" s="136"/>
      <c r="DU968" s="136"/>
      <c r="DV968" s="136"/>
      <c r="DW968" s="136"/>
      <c r="DX968" s="136"/>
    </row>
    <row r="969" spans="1:128" ht="12.75" customHeight="1">
      <c r="A969" s="136"/>
      <c r="B969" s="136"/>
      <c r="C969" s="136"/>
      <c r="D969" s="136"/>
      <c r="E969" s="136"/>
      <c r="F969" s="136"/>
      <c r="G969" s="136"/>
      <c r="H969" s="136"/>
      <c r="I969" s="136"/>
      <c r="J969" s="136"/>
      <c r="K969" s="136"/>
      <c r="L969" s="136"/>
      <c r="M969" s="136"/>
      <c r="N969" s="136"/>
      <c r="O969" s="136"/>
      <c r="P969" s="136"/>
      <c r="Q969" s="136"/>
      <c r="R969" s="136"/>
      <c r="S969" s="136"/>
      <c r="T969" s="136"/>
      <c r="U969" s="136"/>
      <c r="V969" s="136"/>
      <c r="W969" s="136"/>
      <c r="X969" s="136"/>
      <c r="Y969" s="136"/>
      <c r="Z969" s="136"/>
      <c r="AA969" s="136"/>
      <c r="AB969" s="136"/>
      <c r="AC969" s="136"/>
      <c r="AD969" s="136"/>
      <c r="AE969" s="136"/>
      <c r="AF969" s="136"/>
      <c r="AG969" s="136"/>
      <c r="AH969" s="136"/>
      <c r="AI969" s="136"/>
      <c r="AJ969" s="136"/>
      <c r="AK969" s="136"/>
      <c r="AL969" s="136"/>
      <c r="AM969" s="136"/>
      <c r="AN969" s="136"/>
      <c r="AO969" s="136"/>
      <c r="AP969" s="136"/>
      <c r="AQ969" s="136"/>
      <c r="AR969" s="211"/>
      <c r="AS969" s="136"/>
      <c r="AT969" s="136"/>
      <c r="AU969" s="136"/>
      <c r="AV969" s="136"/>
      <c r="AW969" s="136"/>
      <c r="AX969" s="136"/>
      <c r="AY969" s="136"/>
      <c r="AZ969" s="136"/>
      <c r="BA969" s="136"/>
      <c r="BB969" s="136"/>
      <c r="BC969" s="136"/>
      <c r="BD969" s="136"/>
      <c r="BE969" s="136"/>
      <c r="BF969" s="136"/>
      <c r="BG969" s="136"/>
      <c r="BH969" s="136"/>
      <c r="BI969" s="136"/>
      <c r="BJ969" s="136"/>
      <c r="BK969" s="136"/>
      <c r="BL969" s="136"/>
      <c r="BM969" s="136"/>
      <c r="BN969" s="136"/>
      <c r="BO969" s="136"/>
      <c r="BP969" s="136"/>
      <c r="BQ969" s="136"/>
      <c r="BR969" s="136"/>
      <c r="BS969" s="136"/>
      <c r="BT969" s="136"/>
      <c r="BU969" s="136"/>
      <c r="BV969" s="136"/>
      <c r="BW969" s="136"/>
      <c r="BX969" s="136"/>
      <c r="BY969" s="136"/>
      <c r="BZ969" s="136"/>
      <c r="CA969" s="136"/>
      <c r="CB969" s="136"/>
      <c r="CC969" s="136"/>
      <c r="CD969" s="136"/>
      <c r="CE969" s="136"/>
      <c r="CF969" s="211"/>
      <c r="CG969" s="136"/>
      <c r="CH969" s="136"/>
      <c r="CI969" s="136"/>
      <c r="CJ969" s="136"/>
      <c r="CK969" s="136"/>
      <c r="CL969" s="136"/>
      <c r="CM969" s="136"/>
      <c r="CN969" s="136"/>
      <c r="CO969" s="136"/>
      <c r="CP969" s="136"/>
      <c r="CQ969" s="136"/>
      <c r="CR969" s="136"/>
      <c r="CS969" s="136"/>
      <c r="CT969" s="136"/>
      <c r="CU969" s="136"/>
      <c r="CV969" s="136"/>
      <c r="CW969" s="136"/>
      <c r="CX969" s="136"/>
      <c r="CY969" s="136"/>
      <c r="CZ969" s="136"/>
      <c r="DA969" s="136"/>
      <c r="DB969" s="136"/>
      <c r="DC969" s="211"/>
      <c r="DD969" s="136"/>
      <c r="DE969" s="136"/>
      <c r="DF969" s="136"/>
      <c r="DG969" s="136"/>
      <c r="DH969" s="136"/>
      <c r="DI969" s="136"/>
      <c r="DJ969" s="136"/>
      <c r="DK969" s="136"/>
      <c r="DL969" s="136"/>
      <c r="DM969" s="136"/>
      <c r="DN969" s="136"/>
      <c r="DO969" s="136"/>
      <c r="DP969" s="136"/>
      <c r="DQ969" s="136"/>
      <c r="DR969" s="136"/>
      <c r="DS969" s="136"/>
      <c r="DT969" s="136"/>
      <c r="DU969" s="136"/>
      <c r="DV969" s="136"/>
      <c r="DW969" s="136"/>
      <c r="DX969" s="136"/>
    </row>
    <row r="970" spans="1:128" ht="12.75" customHeight="1">
      <c r="A970" s="136"/>
      <c r="B970" s="136"/>
      <c r="C970" s="136"/>
      <c r="D970" s="136"/>
      <c r="E970" s="136"/>
      <c r="F970" s="136"/>
      <c r="G970" s="136"/>
      <c r="H970" s="136"/>
      <c r="I970" s="136"/>
      <c r="J970" s="136"/>
      <c r="K970" s="136"/>
      <c r="L970" s="136"/>
      <c r="M970" s="136"/>
      <c r="N970" s="136"/>
      <c r="O970" s="136"/>
      <c r="P970" s="136"/>
      <c r="Q970" s="136"/>
      <c r="R970" s="136"/>
      <c r="S970" s="136"/>
      <c r="T970" s="136"/>
      <c r="U970" s="136"/>
      <c r="V970" s="136"/>
      <c r="W970" s="136"/>
      <c r="X970" s="136"/>
      <c r="Y970" s="136"/>
      <c r="Z970" s="136"/>
      <c r="AA970" s="136"/>
      <c r="AB970" s="136"/>
      <c r="AC970" s="136"/>
      <c r="AD970" s="136"/>
      <c r="AE970" s="136"/>
      <c r="AF970" s="136"/>
      <c r="AG970" s="136"/>
      <c r="AH970" s="136"/>
      <c r="AI970" s="136"/>
      <c r="AJ970" s="136"/>
      <c r="AK970" s="136"/>
      <c r="AL970" s="136"/>
      <c r="AM970" s="136"/>
      <c r="AN970" s="136"/>
      <c r="AO970" s="136"/>
      <c r="AP970" s="136"/>
      <c r="AQ970" s="136"/>
      <c r="AR970" s="211"/>
      <c r="AS970" s="136"/>
      <c r="AT970" s="136"/>
      <c r="AU970" s="136"/>
      <c r="AV970" s="136"/>
      <c r="AW970" s="136"/>
      <c r="AX970" s="136"/>
      <c r="AY970" s="136"/>
      <c r="AZ970" s="136"/>
      <c r="BA970" s="136"/>
      <c r="BB970" s="136"/>
      <c r="BC970" s="136"/>
      <c r="BD970" s="136"/>
      <c r="BE970" s="136"/>
      <c r="BF970" s="136"/>
      <c r="BG970" s="136"/>
      <c r="BH970" s="136"/>
      <c r="BI970" s="136"/>
      <c r="BJ970" s="136"/>
      <c r="BK970" s="136"/>
      <c r="BL970" s="136"/>
      <c r="BM970" s="136"/>
      <c r="BN970" s="136"/>
      <c r="BO970" s="136"/>
      <c r="BP970" s="136"/>
      <c r="BQ970" s="136"/>
      <c r="BR970" s="136"/>
      <c r="BS970" s="136"/>
      <c r="BT970" s="136"/>
      <c r="BU970" s="136"/>
      <c r="BV970" s="136"/>
      <c r="BW970" s="136"/>
      <c r="BX970" s="136"/>
      <c r="BY970" s="136"/>
      <c r="BZ970" s="136"/>
      <c r="CA970" s="136"/>
      <c r="CB970" s="136"/>
      <c r="CC970" s="136"/>
      <c r="CD970" s="136"/>
      <c r="CE970" s="136"/>
      <c r="CF970" s="211"/>
      <c r="CG970" s="136"/>
      <c r="CH970" s="136"/>
      <c r="CI970" s="136"/>
      <c r="CJ970" s="136"/>
      <c r="CK970" s="136"/>
      <c r="CL970" s="136"/>
      <c r="CM970" s="136"/>
      <c r="CN970" s="136"/>
      <c r="CO970" s="136"/>
      <c r="CP970" s="136"/>
      <c r="CQ970" s="136"/>
      <c r="CR970" s="136"/>
      <c r="CS970" s="136"/>
      <c r="CT970" s="136"/>
      <c r="CU970" s="136"/>
      <c r="CV970" s="136"/>
      <c r="CW970" s="136"/>
      <c r="CX970" s="136"/>
      <c r="CY970" s="136"/>
      <c r="CZ970" s="136"/>
      <c r="DA970" s="136"/>
      <c r="DB970" s="136"/>
      <c r="DC970" s="211"/>
      <c r="DD970" s="136"/>
      <c r="DE970" s="136"/>
      <c r="DF970" s="136"/>
      <c r="DG970" s="136"/>
      <c r="DH970" s="136"/>
      <c r="DI970" s="136"/>
      <c r="DJ970" s="136"/>
      <c r="DK970" s="136"/>
      <c r="DL970" s="136"/>
      <c r="DM970" s="136"/>
      <c r="DN970" s="136"/>
      <c r="DO970" s="136"/>
      <c r="DP970" s="136"/>
      <c r="DQ970" s="136"/>
      <c r="DR970" s="136"/>
      <c r="DS970" s="136"/>
      <c r="DT970" s="136"/>
      <c r="DU970" s="136"/>
      <c r="DV970" s="136"/>
      <c r="DW970" s="136"/>
      <c r="DX970" s="136"/>
    </row>
    <row r="971" spans="1:128" ht="12.75" customHeight="1">
      <c r="A971" s="136"/>
      <c r="B971" s="136"/>
      <c r="C971" s="136"/>
      <c r="D971" s="136"/>
      <c r="E971" s="136"/>
      <c r="F971" s="136"/>
      <c r="G971" s="136"/>
      <c r="H971" s="136"/>
      <c r="I971" s="136"/>
      <c r="J971" s="136"/>
      <c r="K971" s="136"/>
      <c r="L971" s="136"/>
      <c r="M971" s="136"/>
      <c r="N971" s="136"/>
      <c r="O971" s="136"/>
      <c r="P971" s="136"/>
      <c r="Q971" s="136"/>
      <c r="R971" s="136"/>
      <c r="S971" s="136"/>
      <c r="T971" s="136"/>
      <c r="U971" s="136"/>
      <c r="V971" s="136"/>
      <c r="W971" s="136"/>
      <c r="X971" s="136"/>
      <c r="Y971" s="136"/>
      <c r="Z971" s="136"/>
      <c r="AA971" s="136"/>
      <c r="AB971" s="136"/>
      <c r="AC971" s="136"/>
      <c r="AD971" s="136"/>
      <c r="AE971" s="136"/>
      <c r="AF971" s="136"/>
      <c r="AG971" s="136"/>
      <c r="AH971" s="136"/>
      <c r="AI971" s="136"/>
      <c r="AJ971" s="136"/>
      <c r="AK971" s="136"/>
      <c r="AL971" s="136"/>
      <c r="AM971" s="136"/>
      <c r="AN971" s="136"/>
      <c r="AO971" s="136"/>
      <c r="AP971" s="136"/>
      <c r="AQ971" s="136"/>
      <c r="AR971" s="211"/>
      <c r="AS971" s="136"/>
      <c r="AT971" s="136"/>
      <c r="AU971" s="136"/>
      <c r="AV971" s="136"/>
      <c r="AW971" s="136"/>
      <c r="AX971" s="136"/>
      <c r="AY971" s="136"/>
      <c r="AZ971" s="136"/>
      <c r="BA971" s="136"/>
      <c r="BB971" s="136"/>
      <c r="BC971" s="136"/>
      <c r="BD971" s="136"/>
      <c r="BE971" s="136"/>
      <c r="BF971" s="136"/>
      <c r="BG971" s="136"/>
      <c r="BH971" s="136"/>
      <c r="BI971" s="136"/>
      <c r="BJ971" s="136"/>
      <c r="BK971" s="136"/>
      <c r="BL971" s="136"/>
      <c r="BM971" s="136"/>
      <c r="BN971" s="136"/>
      <c r="BO971" s="136"/>
      <c r="BP971" s="136"/>
      <c r="BQ971" s="136"/>
      <c r="BR971" s="136"/>
      <c r="BS971" s="136"/>
      <c r="BT971" s="136"/>
      <c r="BU971" s="136"/>
      <c r="BV971" s="136"/>
      <c r="BW971" s="136"/>
      <c r="BX971" s="136"/>
      <c r="BY971" s="136"/>
      <c r="BZ971" s="136"/>
      <c r="CA971" s="136"/>
      <c r="CB971" s="136"/>
      <c r="CC971" s="136"/>
      <c r="CD971" s="136"/>
      <c r="CE971" s="136"/>
      <c r="CF971" s="211"/>
      <c r="CG971" s="136"/>
      <c r="CH971" s="136"/>
      <c r="CI971" s="136"/>
      <c r="CJ971" s="136"/>
      <c r="CK971" s="136"/>
      <c r="CL971" s="136"/>
      <c r="CM971" s="136"/>
      <c r="CN971" s="136"/>
      <c r="CO971" s="136"/>
      <c r="CP971" s="136"/>
      <c r="CQ971" s="136"/>
      <c r="CR971" s="136"/>
      <c r="CS971" s="136"/>
      <c r="CT971" s="136"/>
      <c r="CU971" s="136"/>
      <c r="CV971" s="136"/>
      <c r="CW971" s="136"/>
      <c r="CX971" s="136"/>
      <c r="CY971" s="136"/>
      <c r="CZ971" s="136"/>
      <c r="DA971" s="136"/>
      <c r="DB971" s="136"/>
      <c r="DC971" s="211"/>
      <c r="DD971" s="136"/>
      <c r="DE971" s="136"/>
      <c r="DF971" s="136"/>
      <c r="DG971" s="136"/>
      <c r="DH971" s="136"/>
      <c r="DI971" s="136"/>
      <c r="DJ971" s="136"/>
      <c r="DK971" s="136"/>
      <c r="DL971" s="136"/>
      <c r="DM971" s="136"/>
      <c r="DN971" s="136"/>
      <c r="DO971" s="136"/>
      <c r="DP971" s="136"/>
      <c r="DQ971" s="136"/>
      <c r="DR971" s="136"/>
      <c r="DS971" s="136"/>
      <c r="DT971" s="136"/>
      <c r="DU971" s="136"/>
      <c r="DV971" s="136"/>
      <c r="DW971" s="136"/>
      <c r="DX971" s="136"/>
    </row>
    <row r="972" spans="1:128" ht="12.75" customHeight="1">
      <c r="A972" s="136"/>
      <c r="B972" s="136"/>
      <c r="C972" s="136"/>
      <c r="D972" s="136"/>
      <c r="E972" s="136"/>
      <c r="F972" s="136"/>
      <c r="G972" s="136"/>
      <c r="H972" s="136"/>
      <c r="I972" s="136"/>
      <c r="J972" s="136"/>
      <c r="K972" s="136"/>
      <c r="L972" s="136"/>
      <c r="M972" s="136"/>
      <c r="N972" s="136"/>
      <c r="O972" s="136"/>
      <c r="P972" s="136"/>
      <c r="Q972" s="136"/>
      <c r="R972" s="136"/>
      <c r="S972" s="136"/>
      <c r="T972" s="136"/>
      <c r="U972" s="136"/>
      <c r="V972" s="136"/>
      <c r="W972" s="136"/>
      <c r="X972" s="136"/>
      <c r="Y972" s="136"/>
      <c r="Z972" s="136"/>
      <c r="AA972" s="136"/>
      <c r="AB972" s="136"/>
      <c r="AC972" s="136"/>
      <c r="AD972" s="136"/>
      <c r="AE972" s="136"/>
      <c r="AF972" s="136"/>
      <c r="AG972" s="136"/>
      <c r="AH972" s="136"/>
      <c r="AI972" s="136"/>
      <c r="AJ972" s="136"/>
      <c r="AK972" s="136"/>
      <c r="AL972" s="136"/>
      <c r="AM972" s="136"/>
      <c r="AN972" s="136"/>
      <c r="AO972" s="136"/>
      <c r="AP972" s="136"/>
      <c r="AQ972" s="136"/>
      <c r="AR972" s="211"/>
      <c r="AS972" s="136"/>
      <c r="AT972" s="136"/>
      <c r="AU972" s="136"/>
      <c r="AV972" s="136"/>
      <c r="AW972" s="136"/>
      <c r="AX972" s="136"/>
      <c r="AY972" s="136"/>
      <c r="AZ972" s="136"/>
      <c r="BA972" s="136"/>
      <c r="BB972" s="136"/>
      <c r="BC972" s="136"/>
      <c r="BD972" s="136"/>
      <c r="BE972" s="136"/>
      <c r="BF972" s="136"/>
      <c r="BG972" s="136"/>
      <c r="BH972" s="136"/>
      <c r="BI972" s="136"/>
      <c r="BJ972" s="136"/>
      <c r="BK972" s="136"/>
      <c r="BL972" s="136"/>
      <c r="BM972" s="136"/>
      <c r="BN972" s="136"/>
      <c r="BO972" s="136"/>
      <c r="BP972" s="136"/>
      <c r="BQ972" s="136"/>
      <c r="BR972" s="136"/>
      <c r="BS972" s="136"/>
      <c r="BT972" s="136"/>
      <c r="BU972" s="136"/>
      <c r="BV972" s="136"/>
      <c r="BW972" s="136"/>
      <c r="BX972" s="136"/>
      <c r="BY972" s="136"/>
      <c r="BZ972" s="136"/>
      <c r="CA972" s="136"/>
      <c r="CB972" s="136"/>
      <c r="CC972" s="136"/>
      <c r="CD972" s="136"/>
      <c r="CE972" s="136"/>
      <c r="CF972" s="211"/>
      <c r="CG972" s="136"/>
      <c r="CH972" s="136"/>
      <c r="CI972" s="136"/>
      <c r="CJ972" s="136"/>
      <c r="CK972" s="136"/>
      <c r="CL972" s="136"/>
      <c r="CM972" s="136"/>
      <c r="CN972" s="136"/>
      <c r="CO972" s="136"/>
      <c r="CP972" s="136"/>
      <c r="CQ972" s="136"/>
      <c r="CR972" s="136"/>
      <c r="CS972" s="136"/>
      <c r="CT972" s="136"/>
      <c r="CU972" s="136"/>
      <c r="CV972" s="136"/>
      <c r="CW972" s="136"/>
      <c r="CX972" s="136"/>
      <c r="CY972" s="136"/>
      <c r="CZ972" s="136"/>
      <c r="DA972" s="136"/>
      <c r="DB972" s="136"/>
      <c r="DC972" s="211"/>
      <c r="DD972" s="136"/>
      <c r="DE972" s="136"/>
      <c r="DF972" s="136"/>
      <c r="DG972" s="136"/>
      <c r="DH972" s="136"/>
      <c r="DI972" s="136"/>
      <c r="DJ972" s="136"/>
      <c r="DK972" s="136"/>
      <c r="DL972" s="136"/>
      <c r="DM972" s="136"/>
      <c r="DN972" s="136"/>
      <c r="DO972" s="136"/>
      <c r="DP972" s="136"/>
      <c r="DQ972" s="136"/>
      <c r="DR972" s="136"/>
      <c r="DS972" s="136"/>
      <c r="DT972" s="136"/>
      <c r="DU972" s="136"/>
      <c r="DV972" s="136"/>
      <c r="DW972" s="136"/>
      <c r="DX972" s="136"/>
    </row>
    <row r="973" spans="1:128" ht="12.75" customHeight="1">
      <c r="A973" s="136"/>
      <c r="B973" s="136"/>
      <c r="C973" s="136"/>
      <c r="D973" s="136"/>
      <c r="E973" s="136"/>
      <c r="F973" s="136"/>
      <c r="G973" s="136"/>
      <c r="H973" s="136"/>
      <c r="I973" s="136"/>
      <c r="J973" s="136"/>
      <c r="K973" s="136"/>
      <c r="L973" s="136"/>
      <c r="M973" s="136"/>
      <c r="N973" s="136"/>
      <c r="O973" s="136"/>
      <c r="P973" s="136"/>
      <c r="Q973" s="136"/>
      <c r="R973" s="136"/>
      <c r="S973" s="136"/>
      <c r="T973" s="136"/>
      <c r="U973" s="136"/>
      <c r="V973" s="136"/>
      <c r="W973" s="136"/>
      <c r="X973" s="136"/>
      <c r="Y973" s="136"/>
      <c r="Z973" s="136"/>
      <c r="AA973" s="136"/>
      <c r="AB973" s="136"/>
      <c r="AC973" s="136"/>
      <c r="AD973" s="136"/>
      <c r="AE973" s="136"/>
      <c r="AF973" s="136"/>
      <c r="AG973" s="136"/>
      <c r="AH973" s="136"/>
      <c r="AI973" s="136"/>
      <c r="AJ973" s="136"/>
      <c r="AK973" s="136"/>
      <c r="AL973" s="136"/>
      <c r="AM973" s="136"/>
      <c r="AN973" s="136"/>
      <c r="AO973" s="136"/>
      <c r="AP973" s="136"/>
      <c r="AQ973" s="136"/>
      <c r="AR973" s="211"/>
      <c r="AS973" s="136"/>
      <c r="AT973" s="136"/>
      <c r="AU973" s="136"/>
      <c r="AV973" s="136"/>
      <c r="AW973" s="136"/>
      <c r="AX973" s="136"/>
      <c r="AY973" s="136"/>
      <c r="AZ973" s="136"/>
      <c r="BA973" s="136"/>
      <c r="BB973" s="136"/>
      <c r="BC973" s="136"/>
      <c r="BD973" s="136"/>
      <c r="BE973" s="136"/>
      <c r="BF973" s="136"/>
      <c r="BG973" s="136"/>
      <c r="BH973" s="136"/>
      <c r="BI973" s="136"/>
      <c r="BJ973" s="136"/>
      <c r="BK973" s="136"/>
      <c r="BL973" s="136"/>
      <c r="BM973" s="136"/>
      <c r="BN973" s="136"/>
      <c r="BO973" s="136"/>
      <c r="BP973" s="136"/>
      <c r="BQ973" s="136"/>
      <c r="BR973" s="136"/>
      <c r="BS973" s="136"/>
      <c r="BT973" s="136"/>
      <c r="BU973" s="136"/>
      <c r="BV973" s="136"/>
      <c r="BW973" s="136"/>
      <c r="BX973" s="136"/>
      <c r="BY973" s="136"/>
      <c r="BZ973" s="136"/>
      <c r="CA973" s="136"/>
      <c r="CB973" s="136"/>
      <c r="CC973" s="136"/>
      <c r="CD973" s="136"/>
      <c r="CE973" s="136"/>
      <c r="CF973" s="211"/>
      <c r="CG973" s="136"/>
      <c r="CH973" s="136"/>
      <c r="CI973" s="136"/>
      <c r="CJ973" s="136"/>
      <c r="CK973" s="136"/>
      <c r="CL973" s="136"/>
      <c r="CM973" s="136"/>
      <c r="CN973" s="136"/>
      <c r="CO973" s="136"/>
      <c r="CP973" s="136"/>
      <c r="CQ973" s="136"/>
      <c r="CR973" s="136"/>
      <c r="CS973" s="136"/>
      <c r="CT973" s="136"/>
      <c r="CU973" s="136"/>
      <c r="CV973" s="136"/>
      <c r="CW973" s="136"/>
      <c r="CX973" s="136"/>
      <c r="CY973" s="136"/>
      <c r="CZ973" s="136"/>
      <c r="DA973" s="136"/>
      <c r="DB973" s="136"/>
      <c r="DC973" s="211"/>
      <c r="DD973" s="136"/>
      <c r="DE973" s="136"/>
      <c r="DF973" s="136"/>
      <c r="DG973" s="136"/>
      <c r="DH973" s="136"/>
      <c r="DI973" s="136"/>
      <c r="DJ973" s="136"/>
      <c r="DK973" s="136"/>
      <c r="DL973" s="136"/>
      <c r="DM973" s="136"/>
      <c r="DN973" s="136"/>
      <c r="DO973" s="136"/>
      <c r="DP973" s="136"/>
      <c r="DQ973" s="136"/>
      <c r="DR973" s="136"/>
      <c r="DS973" s="136"/>
      <c r="DT973" s="136"/>
      <c r="DU973" s="136"/>
      <c r="DV973" s="136"/>
      <c r="DW973" s="136"/>
      <c r="DX973" s="136"/>
    </row>
    <row r="974" spans="1:128" ht="12.75" customHeight="1">
      <c r="A974" s="136"/>
      <c r="B974" s="136"/>
      <c r="C974" s="136"/>
      <c r="D974" s="136"/>
      <c r="E974" s="136"/>
      <c r="F974" s="136"/>
      <c r="G974" s="136"/>
      <c r="H974" s="136"/>
      <c r="I974" s="136"/>
      <c r="J974" s="136"/>
      <c r="K974" s="136"/>
      <c r="L974" s="136"/>
      <c r="M974" s="136"/>
      <c r="N974" s="136"/>
      <c r="O974" s="136"/>
      <c r="P974" s="136"/>
      <c r="Q974" s="136"/>
      <c r="R974" s="136"/>
      <c r="S974" s="136"/>
      <c r="T974" s="136"/>
      <c r="U974" s="136"/>
      <c r="V974" s="136"/>
      <c r="W974" s="136"/>
      <c r="X974" s="136"/>
      <c r="Y974" s="136"/>
      <c r="Z974" s="136"/>
      <c r="AA974" s="136"/>
      <c r="AB974" s="136"/>
      <c r="AC974" s="136"/>
      <c r="AD974" s="136"/>
      <c r="AE974" s="136"/>
      <c r="AF974" s="136"/>
      <c r="AG974" s="136"/>
      <c r="AH974" s="136"/>
      <c r="AI974" s="136"/>
      <c r="AJ974" s="136"/>
      <c r="AK974" s="136"/>
      <c r="AL974" s="136"/>
      <c r="AM974" s="136"/>
      <c r="AN974" s="136"/>
      <c r="AO974" s="136"/>
      <c r="AP974" s="136"/>
      <c r="AQ974" s="136"/>
      <c r="AR974" s="211"/>
      <c r="AS974" s="136"/>
      <c r="AT974" s="136"/>
      <c r="AU974" s="136"/>
      <c r="AV974" s="136"/>
      <c r="AW974" s="136"/>
      <c r="AX974" s="136"/>
      <c r="AY974" s="136"/>
      <c r="AZ974" s="136"/>
      <c r="BA974" s="136"/>
      <c r="BB974" s="136"/>
      <c r="BC974" s="136"/>
      <c r="BD974" s="136"/>
      <c r="BE974" s="136"/>
      <c r="BF974" s="136"/>
      <c r="BG974" s="136"/>
      <c r="BH974" s="136"/>
      <c r="BI974" s="136"/>
      <c r="BJ974" s="136"/>
      <c r="BK974" s="136"/>
      <c r="BL974" s="136"/>
      <c r="BM974" s="136"/>
      <c r="BN974" s="136"/>
      <c r="BO974" s="136"/>
      <c r="BP974" s="136"/>
      <c r="BQ974" s="136"/>
      <c r="BR974" s="136"/>
      <c r="BS974" s="136"/>
      <c r="BT974" s="136"/>
      <c r="BU974" s="136"/>
      <c r="BV974" s="136"/>
      <c r="BW974" s="136"/>
      <c r="BX974" s="136"/>
      <c r="BY974" s="136"/>
      <c r="BZ974" s="136"/>
      <c r="CA974" s="136"/>
      <c r="CB974" s="136"/>
      <c r="CC974" s="136"/>
      <c r="CD974" s="136"/>
      <c r="CE974" s="136"/>
      <c r="CF974" s="211"/>
      <c r="CG974" s="136"/>
      <c r="CH974" s="136"/>
      <c r="CI974" s="136"/>
      <c r="CJ974" s="136"/>
      <c r="CK974" s="136"/>
      <c r="CL974" s="136"/>
      <c r="CM974" s="136"/>
      <c r="CN974" s="136"/>
      <c r="CO974" s="136"/>
      <c r="CP974" s="136"/>
      <c r="CQ974" s="136"/>
      <c r="CR974" s="136"/>
      <c r="CS974" s="136"/>
      <c r="CT974" s="136"/>
      <c r="CU974" s="136"/>
      <c r="CV974" s="136"/>
      <c r="CW974" s="136"/>
      <c r="CX974" s="136"/>
      <c r="CY974" s="136"/>
      <c r="CZ974" s="136"/>
      <c r="DA974" s="136"/>
      <c r="DB974" s="136"/>
      <c r="DC974" s="211"/>
      <c r="DD974" s="136"/>
      <c r="DE974" s="136"/>
      <c r="DF974" s="136"/>
      <c r="DG974" s="136"/>
      <c r="DH974" s="136"/>
      <c r="DI974" s="136"/>
      <c r="DJ974" s="136"/>
      <c r="DK974" s="136"/>
      <c r="DL974" s="136"/>
      <c r="DM974" s="136"/>
      <c r="DN974" s="136"/>
      <c r="DO974" s="136"/>
      <c r="DP974" s="136"/>
      <c r="DQ974" s="136"/>
      <c r="DR974" s="136"/>
      <c r="DS974" s="136"/>
      <c r="DT974" s="136"/>
      <c r="DU974" s="136"/>
      <c r="DV974" s="136"/>
      <c r="DW974" s="136"/>
      <c r="DX974" s="136"/>
    </row>
    <row r="975" spans="1:128" ht="12.75" customHeight="1">
      <c r="A975" s="136"/>
      <c r="B975" s="136"/>
      <c r="C975" s="136"/>
      <c r="D975" s="136"/>
      <c r="E975" s="136"/>
      <c r="F975" s="136"/>
      <c r="G975" s="136"/>
      <c r="H975" s="136"/>
      <c r="I975" s="136"/>
      <c r="J975" s="136"/>
      <c r="K975" s="136"/>
      <c r="L975" s="136"/>
      <c r="M975" s="136"/>
      <c r="N975" s="136"/>
      <c r="O975" s="136"/>
      <c r="P975" s="136"/>
      <c r="Q975" s="136"/>
      <c r="R975" s="136"/>
      <c r="S975" s="136"/>
      <c r="T975" s="136"/>
      <c r="U975" s="136"/>
      <c r="V975" s="136"/>
      <c r="W975" s="136"/>
      <c r="X975" s="136"/>
      <c r="Y975" s="136"/>
      <c r="Z975" s="136"/>
      <c r="AA975" s="136"/>
      <c r="AB975" s="136"/>
      <c r="AC975" s="136"/>
      <c r="AD975" s="136"/>
      <c r="AE975" s="136"/>
      <c r="AF975" s="136"/>
      <c r="AG975" s="136"/>
      <c r="AH975" s="136"/>
      <c r="AI975" s="136"/>
      <c r="AJ975" s="136"/>
      <c r="AK975" s="136"/>
      <c r="AL975" s="136"/>
      <c r="AM975" s="136"/>
      <c r="AN975" s="136"/>
      <c r="AO975" s="136"/>
      <c r="AP975" s="136"/>
      <c r="AQ975" s="136"/>
      <c r="AR975" s="211"/>
      <c r="AS975" s="136"/>
      <c r="AT975" s="136"/>
      <c r="AU975" s="136"/>
      <c r="AV975" s="136"/>
      <c r="AW975" s="136"/>
      <c r="AX975" s="136"/>
      <c r="AY975" s="136"/>
      <c r="AZ975" s="136"/>
      <c r="BA975" s="136"/>
      <c r="BB975" s="136"/>
      <c r="BC975" s="136"/>
      <c r="BD975" s="136"/>
      <c r="BE975" s="136"/>
      <c r="BF975" s="136"/>
      <c r="BG975" s="136"/>
      <c r="BH975" s="136"/>
      <c r="BI975" s="136"/>
      <c r="BJ975" s="136"/>
      <c r="BK975" s="136"/>
      <c r="BL975" s="136"/>
      <c r="BM975" s="136"/>
      <c r="BN975" s="136"/>
      <c r="BO975" s="136"/>
      <c r="BP975" s="136"/>
      <c r="BQ975" s="136"/>
      <c r="BR975" s="136"/>
      <c r="BS975" s="136"/>
      <c r="BT975" s="136"/>
      <c r="BU975" s="136"/>
      <c r="BV975" s="136"/>
      <c r="BW975" s="136"/>
      <c r="BX975" s="136"/>
      <c r="BY975" s="136"/>
      <c r="BZ975" s="136"/>
      <c r="CA975" s="136"/>
      <c r="CB975" s="136"/>
      <c r="CC975" s="136"/>
      <c r="CD975" s="136"/>
      <c r="CE975" s="136"/>
      <c r="CF975" s="211"/>
      <c r="CG975" s="136"/>
      <c r="CH975" s="136"/>
      <c r="CI975" s="136"/>
      <c r="CJ975" s="136"/>
      <c r="CK975" s="136"/>
      <c r="CL975" s="136"/>
      <c r="CM975" s="136"/>
      <c r="CN975" s="136"/>
      <c r="CO975" s="136"/>
      <c r="CP975" s="136"/>
      <c r="CQ975" s="136"/>
      <c r="CR975" s="136"/>
      <c r="CS975" s="136"/>
      <c r="CT975" s="136"/>
      <c r="CU975" s="136"/>
      <c r="CV975" s="136"/>
      <c r="CW975" s="136"/>
      <c r="CX975" s="136"/>
      <c r="CY975" s="136"/>
      <c r="CZ975" s="136"/>
      <c r="DA975" s="136"/>
      <c r="DB975" s="136"/>
      <c r="DC975" s="211"/>
      <c r="DD975" s="136"/>
      <c r="DE975" s="136"/>
      <c r="DF975" s="136"/>
      <c r="DG975" s="136"/>
      <c r="DH975" s="136"/>
      <c r="DI975" s="136"/>
      <c r="DJ975" s="136"/>
      <c r="DK975" s="136"/>
      <c r="DL975" s="136"/>
      <c r="DM975" s="136"/>
      <c r="DN975" s="136"/>
      <c r="DO975" s="136"/>
      <c r="DP975" s="136"/>
      <c r="DQ975" s="136"/>
      <c r="DR975" s="136"/>
      <c r="DS975" s="136"/>
      <c r="DT975" s="136"/>
      <c r="DU975" s="136"/>
      <c r="DV975" s="136"/>
      <c r="DW975" s="136"/>
      <c r="DX975" s="136"/>
    </row>
    <row r="976" spans="1:128" ht="12.75" customHeight="1">
      <c r="A976" s="136"/>
      <c r="B976" s="136"/>
      <c r="C976" s="136"/>
      <c r="D976" s="136"/>
      <c r="E976" s="136"/>
      <c r="F976" s="136"/>
      <c r="G976" s="136"/>
      <c r="H976" s="136"/>
      <c r="I976" s="136"/>
      <c r="J976" s="136"/>
      <c r="K976" s="136"/>
      <c r="L976" s="136"/>
      <c r="M976" s="136"/>
      <c r="N976" s="136"/>
      <c r="O976" s="136"/>
      <c r="P976" s="136"/>
      <c r="Q976" s="136"/>
      <c r="R976" s="136"/>
      <c r="S976" s="136"/>
      <c r="T976" s="136"/>
      <c r="U976" s="136"/>
      <c r="V976" s="136"/>
      <c r="W976" s="136"/>
      <c r="X976" s="136"/>
      <c r="Y976" s="136"/>
      <c r="Z976" s="136"/>
      <c r="AA976" s="136"/>
      <c r="AB976" s="136"/>
      <c r="AC976" s="136"/>
      <c r="AD976" s="136"/>
      <c r="AE976" s="136"/>
      <c r="AF976" s="136"/>
      <c r="AG976" s="136"/>
      <c r="AH976" s="136"/>
      <c r="AI976" s="136"/>
      <c r="AJ976" s="136"/>
      <c r="AK976" s="136"/>
      <c r="AL976" s="136"/>
      <c r="AM976" s="136"/>
      <c r="AN976" s="136"/>
      <c r="AO976" s="136"/>
      <c r="AP976" s="136"/>
      <c r="AQ976" s="136"/>
      <c r="AR976" s="211"/>
      <c r="AS976" s="136"/>
      <c r="AT976" s="136"/>
      <c r="AU976" s="136"/>
      <c r="AV976" s="136"/>
      <c r="AW976" s="136"/>
      <c r="AX976" s="136"/>
      <c r="AY976" s="136"/>
      <c r="AZ976" s="136"/>
      <c r="BA976" s="136"/>
      <c r="BB976" s="136"/>
      <c r="BC976" s="136"/>
      <c r="BD976" s="136"/>
      <c r="BE976" s="136"/>
      <c r="BF976" s="136"/>
      <c r="BG976" s="136"/>
      <c r="BH976" s="136"/>
      <c r="BI976" s="136"/>
      <c r="BJ976" s="136"/>
      <c r="BK976" s="136"/>
      <c r="BL976" s="136"/>
      <c r="BM976" s="136"/>
      <c r="BN976" s="136"/>
      <c r="BO976" s="136"/>
      <c r="BP976" s="136"/>
      <c r="BQ976" s="136"/>
      <c r="BR976" s="136"/>
      <c r="BS976" s="136"/>
      <c r="BT976" s="136"/>
      <c r="BU976" s="136"/>
      <c r="BV976" s="136"/>
      <c r="BW976" s="136"/>
      <c r="BX976" s="136"/>
      <c r="BY976" s="136"/>
      <c r="BZ976" s="136"/>
      <c r="CA976" s="136"/>
      <c r="CB976" s="136"/>
      <c r="CC976" s="136"/>
      <c r="CD976" s="136"/>
      <c r="CE976" s="136"/>
      <c r="CF976" s="211"/>
      <c r="CG976" s="136"/>
      <c r="CH976" s="136"/>
      <c r="CI976" s="136"/>
      <c r="CJ976" s="136"/>
      <c r="CK976" s="136"/>
      <c r="CL976" s="136"/>
      <c r="CM976" s="136"/>
      <c r="CN976" s="136"/>
      <c r="CO976" s="136"/>
      <c r="CP976" s="136"/>
      <c r="CQ976" s="136"/>
      <c r="CR976" s="136"/>
      <c r="CS976" s="136"/>
      <c r="CT976" s="136"/>
      <c r="CU976" s="136"/>
      <c r="CV976" s="136"/>
      <c r="CW976" s="136"/>
      <c r="CX976" s="136"/>
      <c r="CY976" s="136"/>
      <c r="CZ976" s="136"/>
      <c r="DA976" s="136"/>
      <c r="DB976" s="136"/>
      <c r="DC976" s="211"/>
      <c r="DD976" s="136"/>
      <c r="DE976" s="136"/>
      <c r="DF976" s="136"/>
      <c r="DG976" s="136"/>
      <c r="DH976" s="136"/>
      <c r="DI976" s="136"/>
      <c r="DJ976" s="136"/>
      <c r="DK976" s="136"/>
      <c r="DL976" s="136"/>
      <c r="DM976" s="136"/>
      <c r="DN976" s="136"/>
      <c r="DO976" s="136"/>
      <c r="DP976" s="136"/>
      <c r="DQ976" s="136"/>
      <c r="DR976" s="136"/>
      <c r="DS976" s="136"/>
      <c r="DT976" s="136"/>
      <c r="DU976" s="136"/>
      <c r="DV976" s="136"/>
      <c r="DW976" s="136"/>
      <c r="DX976" s="136"/>
    </row>
    <row r="977" spans="1:128" ht="12.75" customHeight="1">
      <c r="A977" s="136"/>
      <c r="B977" s="136"/>
      <c r="C977" s="136"/>
      <c r="D977" s="136"/>
      <c r="E977" s="136"/>
      <c r="F977" s="136"/>
      <c r="G977" s="136"/>
      <c r="H977" s="136"/>
      <c r="I977" s="136"/>
      <c r="J977" s="136"/>
      <c r="K977" s="136"/>
      <c r="L977" s="136"/>
      <c r="M977" s="136"/>
      <c r="N977" s="136"/>
      <c r="O977" s="136"/>
      <c r="P977" s="136"/>
      <c r="Q977" s="136"/>
      <c r="R977" s="136"/>
      <c r="S977" s="136"/>
      <c r="T977" s="136"/>
      <c r="U977" s="136"/>
      <c r="V977" s="136"/>
      <c r="W977" s="136"/>
      <c r="X977" s="136"/>
      <c r="Y977" s="136"/>
      <c r="Z977" s="136"/>
      <c r="AA977" s="136"/>
      <c r="AB977" s="136"/>
      <c r="AC977" s="136"/>
      <c r="AD977" s="136"/>
      <c r="AE977" s="136"/>
      <c r="AF977" s="136"/>
      <c r="AG977" s="136"/>
      <c r="AH977" s="136"/>
      <c r="AI977" s="136"/>
      <c r="AJ977" s="136"/>
      <c r="AK977" s="136"/>
      <c r="AL977" s="136"/>
      <c r="AM977" s="136"/>
      <c r="AN977" s="136"/>
      <c r="AO977" s="136"/>
      <c r="AP977" s="136"/>
      <c r="AQ977" s="136"/>
      <c r="AR977" s="211"/>
      <c r="AS977" s="136"/>
      <c r="AT977" s="136"/>
      <c r="AU977" s="136"/>
      <c r="AV977" s="136"/>
      <c r="AW977" s="136"/>
      <c r="AX977" s="136"/>
      <c r="AY977" s="136"/>
      <c r="AZ977" s="136"/>
      <c r="BA977" s="136"/>
      <c r="BB977" s="136"/>
      <c r="BC977" s="136"/>
      <c r="BD977" s="136"/>
      <c r="BE977" s="136"/>
      <c r="BF977" s="136"/>
      <c r="BG977" s="136"/>
      <c r="BH977" s="136"/>
      <c r="BI977" s="136"/>
      <c r="BJ977" s="136"/>
      <c r="BK977" s="136"/>
      <c r="BL977" s="136"/>
      <c r="BM977" s="136"/>
      <c r="BN977" s="136"/>
      <c r="BO977" s="136"/>
      <c r="BP977" s="136"/>
      <c r="BQ977" s="136"/>
      <c r="BR977" s="136"/>
      <c r="BS977" s="136"/>
      <c r="BT977" s="136"/>
      <c r="BU977" s="136"/>
      <c r="BV977" s="136"/>
      <c r="BW977" s="136"/>
      <c r="BX977" s="136"/>
      <c r="BY977" s="136"/>
      <c r="BZ977" s="136"/>
      <c r="CA977" s="136"/>
      <c r="CB977" s="136"/>
      <c r="CC977" s="136"/>
      <c r="CD977" s="136"/>
      <c r="CE977" s="136"/>
      <c r="CF977" s="211"/>
      <c r="CG977" s="136"/>
      <c r="CH977" s="136"/>
      <c r="CI977" s="136"/>
      <c r="CJ977" s="136"/>
      <c r="CK977" s="136"/>
      <c r="CL977" s="136"/>
      <c r="CM977" s="136"/>
      <c r="CN977" s="136"/>
      <c r="CO977" s="136"/>
      <c r="CP977" s="136"/>
      <c r="CQ977" s="136"/>
      <c r="CR977" s="136"/>
      <c r="CS977" s="136"/>
      <c r="CT977" s="136"/>
      <c r="CU977" s="136"/>
      <c r="CV977" s="136"/>
      <c r="CW977" s="136"/>
      <c r="CX977" s="136"/>
      <c r="CY977" s="136"/>
      <c r="CZ977" s="136"/>
      <c r="DA977" s="136"/>
      <c r="DB977" s="136"/>
      <c r="DC977" s="211"/>
      <c r="DD977" s="136"/>
      <c r="DE977" s="136"/>
      <c r="DF977" s="136"/>
      <c r="DG977" s="136"/>
      <c r="DH977" s="136"/>
      <c r="DI977" s="136"/>
      <c r="DJ977" s="136"/>
      <c r="DK977" s="136"/>
      <c r="DL977" s="136"/>
      <c r="DM977" s="136"/>
      <c r="DN977" s="136"/>
      <c r="DO977" s="136"/>
      <c r="DP977" s="136"/>
      <c r="DQ977" s="136"/>
      <c r="DR977" s="136"/>
      <c r="DS977" s="136"/>
      <c r="DT977" s="136"/>
      <c r="DU977" s="136"/>
      <c r="DV977" s="136"/>
      <c r="DW977" s="136"/>
      <c r="DX977" s="136"/>
    </row>
    <row r="978" spans="1:128" ht="12.75" customHeight="1">
      <c r="A978" s="136"/>
      <c r="B978" s="136"/>
      <c r="C978" s="136"/>
      <c r="D978" s="136"/>
      <c r="E978" s="136"/>
      <c r="F978" s="136"/>
      <c r="G978" s="136"/>
      <c r="H978" s="136"/>
      <c r="I978" s="136"/>
      <c r="J978" s="136"/>
      <c r="K978" s="136"/>
      <c r="L978" s="136"/>
      <c r="M978" s="136"/>
      <c r="N978" s="136"/>
      <c r="O978" s="136"/>
      <c r="P978" s="136"/>
      <c r="Q978" s="136"/>
      <c r="R978" s="136"/>
      <c r="S978" s="136"/>
      <c r="T978" s="136"/>
      <c r="U978" s="136"/>
      <c r="V978" s="136"/>
      <c r="W978" s="136"/>
      <c r="X978" s="136"/>
      <c r="Y978" s="136"/>
      <c r="Z978" s="136"/>
      <c r="AA978" s="136"/>
      <c r="AB978" s="136"/>
      <c r="AC978" s="136"/>
      <c r="AD978" s="136"/>
      <c r="AE978" s="136"/>
      <c r="AF978" s="136"/>
      <c r="AG978" s="136"/>
      <c r="AH978" s="136"/>
      <c r="AI978" s="136"/>
      <c r="AJ978" s="136"/>
      <c r="AK978" s="136"/>
      <c r="AL978" s="136"/>
      <c r="AM978" s="136"/>
      <c r="AN978" s="136"/>
      <c r="AO978" s="136"/>
      <c r="AP978" s="136"/>
      <c r="AQ978" s="136"/>
      <c r="AR978" s="211"/>
      <c r="AS978" s="136"/>
      <c r="AT978" s="136"/>
      <c r="AU978" s="136"/>
      <c r="AV978" s="136"/>
      <c r="AW978" s="136"/>
      <c r="AX978" s="136"/>
      <c r="AY978" s="136"/>
      <c r="AZ978" s="136"/>
      <c r="BA978" s="136"/>
      <c r="BB978" s="136"/>
      <c r="BC978" s="136"/>
      <c r="BD978" s="136"/>
      <c r="BE978" s="136"/>
      <c r="BF978" s="136"/>
      <c r="BG978" s="136"/>
      <c r="BH978" s="136"/>
      <c r="BI978" s="136"/>
      <c r="BJ978" s="136"/>
      <c r="BK978" s="136"/>
      <c r="BL978" s="136"/>
      <c r="BM978" s="136"/>
      <c r="BN978" s="136"/>
      <c r="BO978" s="136"/>
      <c r="BP978" s="136"/>
      <c r="BQ978" s="136"/>
      <c r="BR978" s="136"/>
      <c r="BS978" s="136"/>
      <c r="BT978" s="136"/>
      <c r="BU978" s="136"/>
      <c r="BV978" s="136"/>
      <c r="BW978" s="136"/>
      <c r="BX978" s="136"/>
      <c r="BY978" s="136"/>
      <c r="BZ978" s="136"/>
      <c r="CA978" s="136"/>
      <c r="CB978" s="136"/>
      <c r="CC978" s="136"/>
      <c r="CD978" s="136"/>
      <c r="CE978" s="136"/>
      <c r="CF978" s="211"/>
      <c r="CG978" s="136"/>
      <c r="CH978" s="136"/>
      <c r="CI978" s="136"/>
      <c r="CJ978" s="136"/>
      <c r="CK978" s="136"/>
      <c r="CL978" s="136"/>
      <c r="CM978" s="136"/>
      <c r="CN978" s="136"/>
      <c r="CO978" s="136"/>
      <c r="CP978" s="136"/>
      <c r="CQ978" s="136"/>
      <c r="CR978" s="136"/>
      <c r="CS978" s="136"/>
      <c r="CT978" s="136"/>
      <c r="CU978" s="136"/>
      <c r="CV978" s="136"/>
      <c r="CW978" s="136"/>
      <c r="CX978" s="136"/>
      <c r="CY978" s="136"/>
      <c r="CZ978" s="136"/>
      <c r="DA978" s="136"/>
      <c r="DB978" s="136"/>
      <c r="DC978" s="211"/>
      <c r="DD978" s="136"/>
      <c r="DE978" s="136"/>
      <c r="DF978" s="136"/>
      <c r="DG978" s="136"/>
      <c r="DH978" s="136"/>
      <c r="DI978" s="136"/>
      <c r="DJ978" s="136"/>
      <c r="DK978" s="136"/>
      <c r="DL978" s="136"/>
      <c r="DM978" s="136"/>
      <c r="DN978" s="136"/>
      <c r="DO978" s="136"/>
      <c r="DP978" s="136"/>
      <c r="DQ978" s="136"/>
      <c r="DR978" s="136"/>
      <c r="DS978" s="136"/>
      <c r="DT978" s="136"/>
      <c r="DU978" s="136"/>
      <c r="DV978" s="136"/>
      <c r="DW978" s="136"/>
      <c r="DX978" s="136"/>
    </row>
    <row r="979" spans="1:128" ht="12.75" customHeight="1">
      <c r="A979" s="136"/>
      <c r="B979" s="136"/>
      <c r="C979" s="136"/>
      <c r="D979" s="136"/>
      <c r="E979" s="136"/>
      <c r="F979" s="136"/>
      <c r="G979" s="136"/>
      <c r="H979" s="136"/>
      <c r="I979" s="136"/>
      <c r="J979" s="136"/>
      <c r="K979" s="136"/>
      <c r="L979" s="136"/>
      <c r="M979" s="136"/>
      <c r="N979" s="136"/>
      <c r="O979" s="136"/>
      <c r="P979" s="136"/>
      <c r="Q979" s="136"/>
      <c r="R979" s="136"/>
      <c r="S979" s="136"/>
      <c r="T979" s="136"/>
      <c r="U979" s="136"/>
      <c r="V979" s="136"/>
      <c r="W979" s="136"/>
      <c r="X979" s="136"/>
      <c r="Y979" s="136"/>
      <c r="Z979" s="136"/>
      <c r="AA979" s="136"/>
      <c r="AB979" s="136"/>
      <c r="AC979" s="136"/>
      <c r="AD979" s="136"/>
      <c r="AE979" s="136"/>
      <c r="AF979" s="136"/>
      <c r="AG979" s="136"/>
      <c r="AH979" s="136"/>
      <c r="AI979" s="136"/>
      <c r="AJ979" s="136"/>
      <c r="AK979" s="136"/>
      <c r="AL979" s="136"/>
      <c r="AM979" s="136"/>
      <c r="AN979" s="136"/>
      <c r="AO979" s="136"/>
      <c r="AP979" s="136"/>
      <c r="AQ979" s="136"/>
      <c r="AR979" s="211"/>
      <c r="AS979" s="136"/>
      <c r="AT979" s="136"/>
      <c r="AU979" s="136"/>
      <c r="AV979" s="136"/>
      <c r="AW979" s="136"/>
      <c r="AX979" s="136"/>
      <c r="AY979" s="136"/>
      <c r="AZ979" s="136"/>
      <c r="BA979" s="136"/>
      <c r="BB979" s="136"/>
      <c r="BC979" s="136"/>
      <c r="BD979" s="136"/>
      <c r="BE979" s="136"/>
      <c r="BF979" s="136"/>
      <c r="BG979" s="136"/>
      <c r="BH979" s="136"/>
      <c r="BI979" s="136"/>
      <c r="BJ979" s="136"/>
      <c r="BK979" s="136"/>
      <c r="BL979" s="136"/>
      <c r="BM979" s="136"/>
      <c r="BN979" s="136"/>
      <c r="BO979" s="136"/>
      <c r="BP979" s="136"/>
      <c r="BQ979" s="136"/>
      <c r="BR979" s="136"/>
      <c r="BS979" s="136"/>
      <c r="BT979" s="136"/>
      <c r="BU979" s="136"/>
      <c r="BV979" s="136"/>
      <c r="BW979" s="136"/>
      <c r="BX979" s="136"/>
      <c r="BY979" s="136"/>
      <c r="BZ979" s="136"/>
      <c r="CA979" s="136"/>
      <c r="CB979" s="136"/>
      <c r="CC979" s="136"/>
      <c r="CD979" s="136"/>
      <c r="CE979" s="136"/>
      <c r="CF979" s="211"/>
      <c r="CG979" s="136"/>
      <c r="CH979" s="136"/>
      <c r="CI979" s="136"/>
      <c r="CJ979" s="136"/>
      <c r="CK979" s="136"/>
      <c r="CL979" s="136"/>
      <c r="CM979" s="136"/>
      <c r="CN979" s="136"/>
      <c r="CO979" s="136"/>
      <c r="CP979" s="136"/>
      <c r="CQ979" s="136"/>
      <c r="CR979" s="136"/>
      <c r="CS979" s="136"/>
      <c r="CT979" s="136"/>
      <c r="CU979" s="136"/>
      <c r="CV979" s="136"/>
      <c r="CW979" s="136"/>
      <c r="CX979" s="136"/>
      <c r="CY979" s="136"/>
      <c r="CZ979" s="136"/>
      <c r="DA979" s="136"/>
      <c r="DB979" s="136"/>
      <c r="DC979" s="211"/>
      <c r="DD979" s="136"/>
      <c r="DE979" s="136"/>
      <c r="DF979" s="136"/>
      <c r="DG979" s="136"/>
      <c r="DH979" s="136"/>
      <c r="DI979" s="136"/>
      <c r="DJ979" s="136"/>
      <c r="DK979" s="136"/>
      <c r="DL979" s="136"/>
      <c r="DM979" s="136"/>
      <c r="DN979" s="136"/>
      <c r="DO979" s="136"/>
      <c r="DP979" s="136"/>
      <c r="DQ979" s="136"/>
      <c r="DR979" s="136"/>
      <c r="DS979" s="136"/>
      <c r="DT979" s="136"/>
      <c r="DU979" s="136"/>
      <c r="DV979" s="136"/>
      <c r="DW979" s="136"/>
      <c r="DX979" s="136"/>
    </row>
    <row r="980" spans="1:128" ht="12.75" customHeight="1">
      <c r="A980" s="136"/>
      <c r="B980" s="136"/>
      <c r="C980" s="136"/>
      <c r="D980" s="136"/>
      <c r="E980" s="136"/>
      <c r="F980" s="136"/>
      <c r="G980" s="136"/>
      <c r="H980" s="136"/>
      <c r="I980" s="136"/>
      <c r="J980" s="136"/>
      <c r="K980" s="136"/>
      <c r="L980" s="136"/>
      <c r="M980" s="136"/>
      <c r="N980" s="136"/>
      <c r="O980" s="136"/>
      <c r="P980" s="136"/>
      <c r="Q980" s="136"/>
      <c r="R980" s="136"/>
      <c r="S980" s="136"/>
      <c r="T980" s="136"/>
      <c r="U980" s="136"/>
      <c r="V980" s="136"/>
      <c r="W980" s="136"/>
      <c r="X980" s="136"/>
      <c r="Y980" s="136"/>
      <c r="Z980" s="136"/>
      <c r="AA980" s="136"/>
      <c r="AB980" s="136"/>
      <c r="AC980" s="136"/>
      <c r="AD980" s="136"/>
      <c r="AE980" s="136"/>
      <c r="AF980" s="136"/>
      <c r="AG980" s="136"/>
      <c r="AH980" s="136"/>
      <c r="AI980" s="136"/>
      <c r="AJ980" s="136"/>
      <c r="AK980" s="136"/>
      <c r="AL980" s="136"/>
      <c r="AM980" s="136"/>
      <c r="AN980" s="136"/>
      <c r="AO980" s="136"/>
      <c r="AP980" s="136"/>
      <c r="AQ980" s="136"/>
      <c r="AR980" s="211"/>
      <c r="AS980" s="136"/>
      <c r="AT980" s="136"/>
      <c r="AU980" s="136"/>
      <c r="AV980" s="136"/>
      <c r="AW980" s="136"/>
      <c r="AX980" s="136"/>
      <c r="AY980" s="136"/>
      <c r="AZ980" s="136"/>
      <c r="BA980" s="136"/>
      <c r="BB980" s="136"/>
      <c r="BC980" s="136"/>
      <c r="BD980" s="136"/>
      <c r="BE980" s="136"/>
      <c r="BF980" s="136"/>
      <c r="BG980" s="136"/>
      <c r="BH980" s="136"/>
      <c r="BI980" s="136"/>
      <c r="BJ980" s="136"/>
      <c r="BK980" s="136"/>
      <c r="BL980" s="136"/>
      <c r="BM980" s="136"/>
      <c r="BN980" s="136"/>
      <c r="BO980" s="136"/>
      <c r="BP980" s="136"/>
      <c r="BQ980" s="136"/>
      <c r="BR980" s="136"/>
      <c r="BS980" s="136"/>
      <c r="BT980" s="136"/>
      <c r="BU980" s="136"/>
      <c r="BV980" s="136"/>
      <c r="BW980" s="136"/>
      <c r="BX980" s="136"/>
      <c r="BY980" s="136"/>
      <c r="BZ980" s="136"/>
      <c r="CA980" s="136"/>
      <c r="CB980" s="136"/>
      <c r="CC980" s="136"/>
      <c r="CD980" s="136"/>
      <c r="CE980" s="136"/>
      <c r="CF980" s="211"/>
      <c r="CG980" s="136"/>
      <c r="CH980" s="136"/>
      <c r="CI980" s="136"/>
      <c r="CJ980" s="136"/>
      <c r="CK980" s="136"/>
      <c r="CL980" s="136"/>
      <c r="CM980" s="136"/>
      <c r="CN980" s="136"/>
      <c r="CO980" s="136"/>
      <c r="CP980" s="136"/>
      <c r="CQ980" s="136"/>
      <c r="CR980" s="136"/>
      <c r="CS980" s="136"/>
      <c r="CT980" s="136"/>
      <c r="CU980" s="136"/>
      <c r="CV980" s="136"/>
      <c r="CW980" s="136"/>
      <c r="CX980" s="136"/>
      <c r="CY980" s="136"/>
      <c r="CZ980" s="136"/>
      <c r="DA980" s="136"/>
      <c r="DB980" s="136"/>
      <c r="DC980" s="211"/>
      <c r="DD980" s="136"/>
      <c r="DE980" s="136"/>
      <c r="DF980" s="136"/>
      <c r="DG980" s="136"/>
      <c r="DH980" s="136"/>
      <c r="DI980" s="136"/>
      <c r="DJ980" s="136"/>
      <c r="DK980" s="136"/>
      <c r="DL980" s="136"/>
      <c r="DM980" s="136"/>
      <c r="DN980" s="136"/>
      <c r="DO980" s="136"/>
      <c r="DP980" s="136"/>
      <c r="DQ980" s="136"/>
      <c r="DR980" s="136"/>
      <c r="DS980" s="136"/>
      <c r="DT980" s="136"/>
      <c r="DU980" s="136"/>
      <c r="DV980" s="136"/>
      <c r="DW980" s="136"/>
      <c r="DX980" s="136"/>
    </row>
    <row r="981" spans="1:128" ht="12.75" customHeight="1">
      <c r="A981" s="136"/>
      <c r="B981" s="136"/>
      <c r="C981" s="136"/>
      <c r="D981" s="136"/>
      <c r="E981" s="136"/>
      <c r="F981" s="136"/>
      <c r="G981" s="136"/>
      <c r="H981" s="136"/>
      <c r="I981" s="136"/>
      <c r="J981" s="136"/>
      <c r="K981" s="136"/>
      <c r="L981" s="136"/>
      <c r="M981" s="136"/>
      <c r="N981" s="136"/>
      <c r="O981" s="136"/>
      <c r="P981" s="136"/>
      <c r="Q981" s="136"/>
      <c r="R981" s="136"/>
      <c r="S981" s="136"/>
      <c r="T981" s="136"/>
      <c r="U981" s="136"/>
      <c r="V981" s="136"/>
      <c r="W981" s="136"/>
      <c r="X981" s="136"/>
      <c r="Y981" s="136"/>
      <c r="Z981" s="136"/>
      <c r="AA981" s="136"/>
      <c r="AB981" s="136"/>
      <c r="AC981" s="136"/>
      <c r="AD981" s="136"/>
      <c r="AE981" s="136"/>
      <c r="AF981" s="136"/>
      <c r="AG981" s="136"/>
      <c r="AH981" s="136"/>
      <c r="AI981" s="136"/>
      <c r="AJ981" s="136"/>
      <c r="AK981" s="136"/>
      <c r="AL981" s="136"/>
      <c r="AM981" s="136"/>
      <c r="AN981" s="136"/>
      <c r="AO981" s="136"/>
      <c r="AP981" s="136"/>
      <c r="AQ981" s="136"/>
      <c r="AR981" s="211"/>
      <c r="AS981" s="136"/>
      <c r="AT981" s="136"/>
      <c r="AU981" s="136"/>
      <c r="AV981" s="136"/>
      <c r="AW981" s="136"/>
      <c r="AX981" s="136"/>
      <c r="AY981" s="136"/>
      <c r="AZ981" s="136"/>
      <c r="BA981" s="136"/>
      <c r="BB981" s="136"/>
      <c r="BC981" s="136"/>
      <c r="BD981" s="136"/>
      <c r="BE981" s="136"/>
      <c r="BF981" s="136"/>
      <c r="BG981" s="136"/>
      <c r="BH981" s="136"/>
      <c r="BI981" s="136"/>
      <c r="BJ981" s="136"/>
      <c r="BK981" s="136"/>
      <c r="BL981" s="136"/>
      <c r="BM981" s="136"/>
      <c r="BN981" s="136"/>
      <c r="BO981" s="136"/>
      <c r="BP981" s="136"/>
      <c r="BQ981" s="136"/>
      <c r="BR981" s="136"/>
      <c r="BS981" s="136"/>
      <c r="BT981" s="136"/>
      <c r="BU981" s="136"/>
      <c r="BV981" s="136"/>
      <c r="BW981" s="136"/>
      <c r="BX981" s="136"/>
      <c r="BY981" s="136"/>
      <c r="BZ981" s="136"/>
      <c r="CA981" s="136"/>
      <c r="CB981" s="136"/>
      <c r="CC981" s="136"/>
      <c r="CD981" s="136"/>
      <c r="CE981" s="136"/>
      <c r="CF981" s="211"/>
      <c r="CG981" s="136"/>
      <c r="CH981" s="136"/>
      <c r="CI981" s="136"/>
      <c r="CJ981" s="136"/>
      <c r="CK981" s="136"/>
      <c r="CL981" s="136"/>
      <c r="CM981" s="136"/>
      <c r="CN981" s="136"/>
      <c r="CO981" s="136"/>
      <c r="CP981" s="136"/>
      <c r="CQ981" s="136"/>
      <c r="CR981" s="136"/>
      <c r="CS981" s="136"/>
      <c r="CT981" s="136"/>
      <c r="CU981" s="136"/>
      <c r="CV981" s="136"/>
      <c r="CW981" s="136"/>
      <c r="CX981" s="136"/>
      <c r="CY981" s="136"/>
      <c r="CZ981" s="136"/>
      <c r="DA981" s="136"/>
      <c r="DB981" s="136"/>
      <c r="DC981" s="211"/>
      <c r="DD981" s="136"/>
      <c r="DE981" s="136"/>
      <c r="DF981" s="136"/>
      <c r="DG981" s="136"/>
      <c r="DH981" s="136"/>
      <c r="DI981" s="136"/>
      <c r="DJ981" s="136"/>
      <c r="DK981" s="136"/>
      <c r="DL981" s="136"/>
      <c r="DM981" s="136"/>
      <c r="DN981" s="136"/>
      <c r="DO981" s="136"/>
      <c r="DP981" s="136"/>
      <c r="DQ981" s="136"/>
      <c r="DR981" s="136"/>
      <c r="DS981" s="136"/>
      <c r="DT981" s="136"/>
      <c r="DU981" s="136"/>
      <c r="DV981" s="136"/>
      <c r="DW981" s="136"/>
      <c r="DX981" s="136"/>
    </row>
    <row r="982" spans="1:128" ht="12.75" customHeight="1">
      <c r="A982" s="136"/>
      <c r="B982" s="136"/>
      <c r="C982" s="136"/>
      <c r="D982" s="136"/>
      <c r="E982" s="136"/>
      <c r="F982" s="136"/>
      <c r="G982" s="136"/>
      <c r="H982" s="136"/>
      <c r="I982" s="136"/>
      <c r="J982" s="136"/>
      <c r="K982" s="136"/>
      <c r="L982" s="136"/>
      <c r="M982" s="136"/>
      <c r="N982" s="136"/>
      <c r="O982" s="136"/>
      <c r="P982" s="136"/>
      <c r="Q982" s="136"/>
      <c r="R982" s="136"/>
      <c r="S982" s="136"/>
      <c r="T982" s="136"/>
      <c r="U982" s="136"/>
      <c r="V982" s="136"/>
      <c r="W982" s="136"/>
      <c r="X982" s="136"/>
      <c r="Y982" s="136"/>
      <c r="Z982" s="136"/>
      <c r="AA982" s="136"/>
      <c r="AB982" s="136"/>
      <c r="AC982" s="136"/>
      <c r="AD982" s="136"/>
      <c r="AE982" s="136"/>
      <c r="AF982" s="136"/>
      <c r="AG982" s="136"/>
      <c r="AH982" s="136"/>
      <c r="AI982" s="136"/>
      <c r="AJ982" s="136"/>
      <c r="AK982" s="136"/>
      <c r="AL982" s="136"/>
      <c r="AM982" s="136"/>
      <c r="AN982" s="136"/>
      <c r="AO982" s="136"/>
      <c r="AP982" s="136"/>
      <c r="AQ982" s="136"/>
      <c r="AR982" s="211"/>
      <c r="AS982" s="136"/>
      <c r="AT982" s="136"/>
      <c r="AU982" s="136"/>
      <c r="AV982" s="136"/>
      <c r="AW982" s="136"/>
      <c r="AX982" s="136"/>
      <c r="AY982" s="136"/>
      <c r="AZ982" s="136"/>
      <c r="BA982" s="136"/>
      <c r="BB982" s="136"/>
      <c r="BC982" s="136"/>
      <c r="BD982" s="136"/>
      <c r="BE982" s="136"/>
      <c r="BF982" s="136"/>
      <c r="BG982" s="136"/>
      <c r="BH982" s="136"/>
      <c r="BI982" s="136"/>
      <c r="BJ982" s="136"/>
      <c r="BK982" s="136"/>
      <c r="BL982" s="136"/>
      <c r="BM982" s="136"/>
      <c r="BN982" s="136"/>
      <c r="BO982" s="136"/>
      <c r="BP982" s="136"/>
      <c r="BQ982" s="136"/>
      <c r="BR982" s="136"/>
      <c r="BS982" s="136"/>
      <c r="BT982" s="136"/>
      <c r="BU982" s="136"/>
      <c r="BV982" s="136"/>
      <c r="BW982" s="136"/>
      <c r="BX982" s="136"/>
      <c r="BY982" s="136"/>
      <c r="BZ982" s="136"/>
      <c r="CA982" s="136"/>
      <c r="CB982" s="136"/>
      <c r="CC982" s="136"/>
      <c r="CD982" s="136"/>
      <c r="CE982" s="136"/>
      <c r="CF982" s="211"/>
      <c r="CG982" s="136"/>
      <c r="CH982" s="136"/>
      <c r="CI982" s="136"/>
      <c r="CJ982" s="136"/>
      <c r="CK982" s="136"/>
      <c r="CL982" s="136"/>
      <c r="CM982" s="136"/>
      <c r="CN982" s="136"/>
      <c r="CO982" s="136"/>
      <c r="CP982" s="136"/>
      <c r="CQ982" s="136"/>
      <c r="CR982" s="136"/>
      <c r="CS982" s="136"/>
      <c r="CT982" s="136"/>
      <c r="CU982" s="136"/>
      <c r="CV982" s="136"/>
      <c r="CW982" s="136"/>
      <c r="CX982" s="136"/>
      <c r="CY982" s="136"/>
      <c r="CZ982" s="136"/>
      <c r="DA982" s="136"/>
      <c r="DB982" s="136"/>
      <c r="DC982" s="211"/>
      <c r="DD982" s="136"/>
      <c r="DE982" s="136"/>
      <c r="DF982" s="136"/>
      <c r="DG982" s="136"/>
      <c r="DH982" s="136"/>
      <c r="DI982" s="136"/>
      <c r="DJ982" s="136"/>
      <c r="DK982" s="136"/>
      <c r="DL982" s="136"/>
      <c r="DM982" s="136"/>
      <c r="DN982" s="136"/>
      <c r="DO982" s="136"/>
      <c r="DP982" s="136"/>
      <c r="DQ982" s="136"/>
      <c r="DR982" s="136"/>
      <c r="DS982" s="136"/>
      <c r="DT982" s="136"/>
      <c r="DU982" s="136"/>
      <c r="DV982" s="136"/>
      <c r="DW982" s="136"/>
      <c r="DX982" s="136"/>
    </row>
    <row r="983" spans="1:128" ht="12.75" customHeight="1">
      <c r="A983" s="136"/>
      <c r="B983" s="136"/>
      <c r="C983" s="136"/>
      <c r="D983" s="136"/>
      <c r="E983" s="136"/>
      <c r="F983" s="136"/>
      <c r="G983" s="136"/>
      <c r="H983" s="136"/>
      <c r="I983" s="136"/>
      <c r="J983" s="136"/>
      <c r="K983" s="136"/>
      <c r="L983" s="136"/>
      <c r="M983" s="136"/>
      <c r="N983" s="136"/>
      <c r="O983" s="136"/>
      <c r="P983" s="136"/>
      <c r="Q983" s="136"/>
      <c r="R983" s="136"/>
      <c r="S983" s="136"/>
      <c r="T983" s="136"/>
      <c r="U983" s="136"/>
      <c r="V983" s="136"/>
      <c r="W983" s="136"/>
      <c r="X983" s="136"/>
      <c r="Y983" s="136"/>
      <c r="Z983" s="136"/>
      <c r="AA983" s="136"/>
      <c r="AB983" s="136"/>
      <c r="AC983" s="136"/>
      <c r="AD983" s="136"/>
      <c r="AE983" s="136"/>
      <c r="AF983" s="136"/>
      <c r="AG983" s="136"/>
      <c r="AH983" s="136"/>
      <c r="AI983" s="136"/>
      <c r="AJ983" s="136"/>
      <c r="AK983" s="136"/>
      <c r="AL983" s="136"/>
      <c r="AM983" s="136"/>
      <c r="AN983" s="136"/>
      <c r="AO983" s="136"/>
      <c r="AP983" s="136"/>
      <c r="AQ983" s="136"/>
      <c r="AR983" s="211"/>
      <c r="AS983" s="136"/>
      <c r="AT983" s="136"/>
      <c r="AU983" s="136"/>
      <c r="AV983" s="136"/>
      <c r="AW983" s="136"/>
      <c r="AX983" s="136"/>
      <c r="AY983" s="136"/>
      <c r="AZ983" s="136"/>
      <c r="BA983" s="136"/>
      <c r="BB983" s="136"/>
      <c r="BC983" s="136"/>
      <c r="BD983" s="136"/>
      <c r="BE983" s="136"/>
      <c r="BF983" s="136"/>
      <c r="BG983" s="136"/>
      <c r="BH983" s="136"/>
      <c r="BI983" s="136"/>
      <c r="BJ983" s="136"/>
      <c r="BK983" s="136"/>
      <c r="BL983" s="136"/>
      <c r="BM983" s="136"/>
      <c r="BN983" s="136"/>
      <c r="BO983" s="136"/>
      <c r="BP983" s="136"/>
      <c r="BQ983" s="136"/>
      <c r="BR983" s="136"/>
      <c r="BS983" s="136"/>
      <c r="BT983" s="136"/>
      <c r="BU983" s="136"/>
      <c r="BV983" s="136"/>
      <c r="BW983" s="136"/>
      <c r="BX983" s="136"/>
      <c r="BY983" s="136"/>
      <c r="BZ983" s="136"/>
      <c r="CA983" s="136"/>
      <c r="CB983" s="136"/>
      <c r="CC983" s="136"/>
      <c r="CD983" s="136"/>
      <c r="CE983" s="136"/>
      <c r="CF983" s="211"/>
      <c r="CG983" s="136"/>
      <c r="CH983" s="136"/>
      <c r="CI983" s="136"/>
      <c r="CJ983" s="136"/>
      <c r="CK983" s="136"/>
      <c r="CL983" s="136"/>
      <c r="CM983" s="136"/>
      <c r="CN983" s="136"/>
      <c r="CO983" s="136"/>
      <c r="CP983" s="136"/>
      <c r="CQ983" s="136"/>
      <c r="CR983" s="136"/>
      <c r="CS983" s="136"/>
      <c r="CT983" s="136"/>
      <c r="CU983" s="136"/>
      <c r="CV983" s="136"/>
      <c r="CW983" s="136"/>
      <c r="CX983" s="136"/>
      <c r="CY983" s="136"/>
      <c r="CZ983" s="136"/>
      <c r="DA983" s="136"/>
      <c r="DB983" s="136"/>
      <c r="DC983" s="211"/>
      <c r="DD983" s="136"/>
      <c r="DE983" s="136"/>
      <c r="DF983" s="136"/>
      <c r="DG983" s="136"/>
      <c r="DH983" s="136"/>
      <c r="DI983" s="136"/>
      <c r="DJ983" s="136"/>
      <c r="DK983" s="136"/>
      <c r="DL983" s="136"/>
      <c r="DM983" s="136"/>
      <c r="DN983" s="136"/>
      <c r="DO983" s="136"/>
      <c r="DP983" s="136"/>
      <c r="DQ983" s="136"/>
      <c r="DR983" s="136"/>
      <c r="DS983" s="136"/>
      <c r="DT983" s="136"/>
      <c r="DU983" s="136"/>
      <c r="DV983" s="136"/>
      <c r="DW983" s="136"/>
      <c r="DX983" s="136"/>
    </row>
    <row r="984" spans="1:128" ht="12.75" customHeight="1">
      <c r="A984" s="136"/>
      <c r="B984" s="136"/>
      <c r="C984" s="136"/>
      <c r="D984" s="136"/>
      <c r="E984" s="136"/>
      <c r="F984" s="136"/>
      <c r="G984" s="136"/>
      <c r="H984" s="136"/>
      <c r="I984" s="136"/>
      <c r="J984" s="136"/>
      <c r="K984" s="136"/>
      <c r="L984" s="136"/>
      <c r="M984" s="136"/>
      <c r="N984" s="136"/>
      <c r="O984" s="136"/>
      <c r="P984" s="136"/>
      <c r="Q984" s="136"/>
      <c r="R984" s="136"/>
      <c r="S984" s="136"/>
      <c r="T984" s="136"/>
      <c r="U984" s="136"/>
      <c r="V984" s="136"/>
      <c r="W984" s="136"/>
      <c r="X984" s="136"/>
      <c r="Y984" s="136"/>
      <c r="Z984" s="136"/>
      <c r="AA984" s="136"/>
      <c r="AB984" s="136"/>
      <c r="AC984" s="136"/>
      <c r="AD984" s="136"/>
      <c r="AE984" s="136"/>
      <c r="AF984" s="136"/>
      <c r="AG984" s="136"/>
      <c r="AH984" s="136"/>
      <c r="AI984" s="136"/>
      <c r="AJ984" s="136"/>
      <c r="AK984" s="136"/>
      <c r="AL984" s="136"/>
      <c r="AM984" s="136"/>
      <c r="AN984" s="136"/>
      <c r="AO984" s="136"/>
      <c r="AP984" s="136"/>
      <c r="AQ984" s="136"/>
      <c r="AR984" s="211"/>
      <c r="AS984" s="136"/>
      <c r="AT984" s="136"/>
      <c r="AU984" s="136"/>
      <c r="AV984" s="136"/>
      <c r="AW984" s="136"/>
      <c r="AX984" s="136"/>
      <c r="AY984" s="136"/>
      <c r="AZ984" s="136"/>
      <c r="BA984" s="136"/>
      <c r="BB984" s="136"/>
      <c r="BC984" s="136"/>
      <c r="BD984" s="136"/>
      <c r="BE984" s="136"/>
      <c r="BF984" s="136"/>
      <c r="BG984" s="136"/>
      <c r="BH984" s="136"/>
      <c r="BI984" s="136"/>
      <c r="BJ984" s="136"/>
      <c r="BK984" s="136"/>
      <c r="BL984" s="136"/>
      <c r="BM984" s="136"/>
      <c r="BN984" s="136"/>
      <c r="BO984" s="136"/>
      <c r="BP984" s="136"/>
      <c r="BQ984" s="136"/>
      <c r="BR984" s="136"/>
      <c r="BS984" s="136"/>
      <c r="BT984" s="136"/>
      <c r="BU984" s="136"/>
      <c r="BV984" s="136"/>
      <c r="BW984" s="136"/>
      <c r="BX984" s="136"/>
      <c r="BY984" s="136"/>
      <c r="BZ984" s="136"/>
      <c r="CA984" s="136"/>
      <c r="CB984" s="136"/>
      <c r="CC984" s="136"/>
      <c r="CD984" s="136"/>
      <c r="CE984" s="136"/>
      <c r="CF984" s="211"/>
      <c r="CG984" s="136"/>
      <c r="CH984" s="136"/>
      <c r="CI984" s="136"/>
      <c r="CJ984" s="136"/>
      <c r="CK984" s="136"/>
      <c r="CL984" s="136"/>
      <c r="CM984" s="136"/>
      <c r="CN984" s="136"/>
      <c r="CO984" s="136"/>
      <c r="CP984" s="136"/>
      <c r="CQ984" s="136"/>
      <c r="CR984" s="136"/>
      <c r="CS984" s="136"/>
      <c r="CT984" s="136"/>
      <c r="CU984" s="136"/>
      <c r="CV984" s="136"/>
      <c r="CW984" s="136"/>
      <c r="CX984" s="136"/>
      <c r="CY984" s="136"/>
      <c r="CZ984" s="136"/>
      <c r="DA984" s="136"/>
      <c r="DB984" s="136"/>
      <c r="DC984" s="211"/>
      <c r="DD984" s="136"/>
      <c r="DE984" s="136"/>
      <c r="DF984" s="136"/>
      <c r="DG984" s="136"/>
      <c r="DH984" s="136"/>
      <c r="DI984" s="136"/>
      <c r="DJ984" s="136"/>
      <c r="DK984" s="136"/>
      <c r="DL984" s="136"/>
      <c r="DM984" s="136"/>
      <c r="DN984" s="136"/>
      <c r="DO984" s="136"/>
      <c r="DP984" s="136"/>
      <c r="DQ984" s="136"/>
      <c r="DR984" s="136"/>
      <c r="DS984" s="136"/>
      <c r="DT984" s="136"/>
      <c r="DU984" s="136"/>
      <c r="DV984" s="136"/>
      <c r="DW984" s="136"/>
      <c r="DX984" s="136"/>
    </row>
    <row r="985" spans="1:128" ht="12.75" customHeight="1">
      <c r="A985" s="136"/>
      <c r="B985" s="136"/>
      <c r="C985" s="136"/>
      <c r="D985" s="136"/>
      <c r="E985" s="136"/>
      <c r="F985" s="136"/>
      <c r="G985" s="136"/>
      <c r="H985" s="136"/>
      <c r="I985" s="136"/>
      <c r="J985" s="136"/>
      <c r="K985" s="136"/>
      <c r="L985" s="136"/>
      <c r="M985" s="136"/>
      <c r="N985" s="136"/>
      <c r="O985" s="136"/>
      <c r="P985" s="136"/>
      <c r="Q985" s="136"/>
      <c r="R985" s="136"/>
      <c r="S985" s="136"/>
      <c r="T985" s="136"/>
      <c r="U985" s="136"/>
      <c r="V985" s="136"/>
      <c r="W985" s="136"/>
      <c r="X985" s="136"/>
      <c r="Y985" s="136"/>
      <c r="Z985" s="136"/>
      <c r="AA985" s="136"/>
      <c r="AB985" s="136"/>
      <c r="AC985" s="136"/>
      <c r="AD985" s="136"/>
      <c r="AE985" s="136"/>
      <c r="AF985" s="136"/>
      <c r="AG985" s="136"/>
      <c r="AH985" s="136"/>
      <c r="AI985" s="136"/>
      <c r="AJ985" s="136"/>
      <c r="AK985" s="136"/>
      <c r="AL985" s="136"/>
      <c r="AM985" s="136"/>
      <c r="AN985" s="136"/>
      <c r="AO985" s="136"/>
      <c r="AP985" s="136"/>
      <c r="AQ985" s="136"/>
      <c r="AR985" s="211"/>
      <c r="AS985" s="136"/>
      <c r="AT985" s="136"/>
      <c r="AU985" s="136"/>
      <c r="AV985" s="136"/>
      <c r="AW985" s="136"/>
      <c r="AX985" s="136"/>
      <c r="AY985" s="136"/>
      <c r="AZ985" s="136"/>
      <c r="BA985" s="136"/>
      <c r="BB985" s="136"/>
      <c r="BC985" s="136"/>
      <c r="BD985" s="136"/>
      <c r="BE985" s="136"/>
      <c r="BF985" s="136"/>
      <c r="BG985" s="136"/>
      <c r="BH985" s="136"/>
      <c r="BI985" s="136"/>
      <c r="BJ985" s="136"/>
      <c r="BK985" s="136"/>
      <c r="BL985" s="136"/>
      <c r="BM985" s="136"/>
      <c r="BN985" s="136"/>
      <c r="BO985" s="136"/>
      <c r="BP985" s="136"/>
      <c r="BQ985" s="136"/>
      <c r="BR985" s="136"/>
      <c r="BS985" s="136"/>
      <c r="BT985" s="136"/>
      <c r="BU985" s="136"/>
      <c r="BV985" s="136"/>
      <c r="BW985" s="136"/>
      <c r="BX985" s="136"/>
      <c r="BY985" s="136"/>
      <c r="BZ985" s="136"/>
      <c r="CA985" s="136"/>
      <c r="CB985" s="136"/>
      <c r="CC985" s="136"/>
      <c r="CD985" s="136"/>
      <c r="CE985" s="136"/>
      <c r="CF985" s="211"/>
      <c r="CG985" s="136"/>
      <c r="CH985" s="136"/>
      <c r="CI985" s="136"/>
      <c r="CJ985" s="136"/>
      <c r="CK985" s="136"/>
      <c r="CL985" s="136"/>
      <c r="CM985" s="136"/>
      <c r="CN985" s="136"/>
      <c r="CO985" s="136"/>
      <c r="CP985" s="136"/>
      <c r="CQ985" s="136"/>
      <c r="CR985" s="136"/>
      <c r="CS985" s="136"/>
      <c r="CT985" s="136"/>
      <c r="CU985" s="136"/>
      <c r="CV985" s="136"/>
      <c r="CW985" s="136"/>
      <c r="CX985" s="136"/>
      <c r="CY985" s="136"/>
      <c r="CZ985" s="136"/>
      <c r="DA985" s="136"/>
      <c r="DB985" s="136"/>
      <c r="DC985" s="211"/>
      <c r="DD985" s="136"/>
      <c r="DE985" s="136"/>
      <c r="DF985" s="136"/>
      <c r="DG985" s="136"/>
      <c r="DH985" s="136"/>
      <c r="DI985" s="136"/>
      <c r="DJ985" s="136"/>
      <c r="DK985" s="136"/>
      <c r="DL985" s="136"/>
      <c r="DM985" s="136"/>
      <c r="DN985" s="136"/>
      <c r="DO985" s="136"/>
      <c r="DP985" s="136"/>
      <c r="DQ985" s="136"/>
      <c r="DR985" s="136"/>
      <c r="DS985" s="136"/>
      <c r="DT985" s="136"/>
      <c r="DU985" s="136"/>
      <c r="DV985" s="136"/>
      <c r="DW985" s="136"/>
      <c r="DX985" s="136"/>
    </row>
    <row r="986" spans="1:128" ht="12.75" customHeight="1">
      <c r="A986" s="136"/>
      <c r="B986" s="136"/>
      <c r="C986" s="136"/>
      <c r="D986" s="136"/>
      <c r="E986" s="136"/>
      <c r="F986" s="136"/>
      <c r="G986" s="136"/>
      <c r="H986" s="136"/>
      <c r="I986" s="136"/>
      <c r="J986" s="136"/>
      <c r="K986" s="136"/>
      <c r="L986" s="136"/>
      <c r="M986" s="136"/>
      <c r="N986" s="136"/>
      <c r="O986" s="136"/>
      <c r="P986" s="136"/>
      <c r="Q986" s="136"/>
      <c r="R986" s="136"/>
      <c r="S986" s="136"/>
      <c r="T986" s="136"/>
      <c r="U986" s="136"/>
      <c r="V986" s="136"/>
      <c r="W986" s="136"/>
      <c r="X986" s="136"/>
      <c r="Y986" s="136"/>
      <c r="Z986" s="136"/>
      <c r="AA986" s="136"/>
      <c r="AB986" s="136"/>
      <c r="AC986" s="136"/>
      <c r="AD986" s="136"/>
      <c r="AE986" s="136"/>
      <c r="AF986" s="136"/>
      <c r="AG986" s="136"/>
      <c r="AH986" s="136"/>
      <c r="AI986" s="136"/>
      <c r="AJ986" s="136"/>
      <c r="AK986" s="136"/>
      <c r="AL986" s="136"/>
      <c r="AM986" s="136"/>
      <c r="AN986" s="136"/>
      <c r="AO986" s="136"/>
      <c r="AP986" s="136"/>
      <c r="AQ986" s="136"/>
      <c r="AR986" s="211"/>
      <c r="AS986" s="136"/>
      <c r="AT986" s="136"/>
      <c r="AU986" s="136"/>
      <c r="AV986" s="136"/>
      <c r="AW986" s="136"/>
      <c r="AX986" s="136"/>
      <c r="AY986" s="136"/>
      <c r="AZ986" s="136"/>
      <c r="BA986" s="136"/>
      <c r="BB986" s="136"/>
      <c r="BC986" s="136"/>
      <c r="BD986" s="136"/>
      <c r="BE986" s="136"/>
      <c r="BF986" s="136"/>
      <c r="BG986" s="136"/>
      <c r="BH986" s="136"/>
      <c r="BI986" s="136"/>
      <c r="BJ986" s="136"/>
      <c r="BK986" s="136"/>
      <c r="BL986" s="136"/>
      <c r="BM986" s="136"/>
      <c r="BN986" s="136"/>
      <c r="BO986" s="136"/>
      <c r="BP986" s="136"/>
      <c r="BQ986" s="136"/>
      <c r="BR986" s="136"/>
      <c r="BS986" s="136"/>
      <c r="BT986" s="136"/>
      <c r="BU986" s="136"/>
      <c r="BV986" s="136"/>
      <c r="BW986" s="136"/>
      <c r="BX986" s="136"/>
      <c r="BY986" s="136"/>
      <c r="BZ986" s="136"/>
      <c r="CA986" s="136"/>
      <c r="CB986" s="136"/>
      <c r="CC986" s="136"/>
      <c r="CD986" s="136"/>
      <c r="CE986" s="136"/>
      <c r="CF986" s="211"/>
      <c r="CG986" s="136"/>
      <c r="CH986" s="136"/>
      <c r="CI986" s="136"/>
      <c r="CJ986" s="136"/>
      <c r="CK986" s="136"/>
      <c r="CL986" s="136"/>
      <c r="CM986" s="136"/>
      <c r="CN986" s="136"/>
      <c r="CO986" s="136"/>
      <c r="CP986" s="136"/>
      <c r="CQ986" s="136"/>
      <c r="CR986" s="136"/>
      <c r="CS986" s="136"/>
      <c r="CT986" s="136"/>
      <c r="CU986" s="136"/>
      <c r="CV986" s="136"/>
      <c r="CW986" s="136"/>
      <c r="CX986" s="136"/>
      <c r="CY986" s="136"/>
      <c r="CZ986" s="136"/>
      <c r="DA986" s="136"/>
      <c r="DB986" s="136"/>
      <c r="DC986" s="211"/>
      <c r="DD986" s="136"/>
      <c r="DE986" s="136"/>
      <c r="DF986" s="136"/>
      <c r="DG986" s="136"/>
      <c r="DH986" s="136"/>
      <c r="DI986" s="136"/>
      <c r="DJ986" s="136"/>
      <c r="DK986" s="136"/>
      <c r="DL986" s="136"/>
      <c r="DM986" s="136"/>
      <c r="DN986" s="136"/>
      <c r="DO986" s="136"/>
      <c r="DP986" s="136"/>
      <c r="DQ986" s="136"/>
      <c r="DR986" s="136"/>
      <c r="DS986" s="136"/>
      <c r="DT986" s="136"/>
      <c r="DU986" s="136"/>
      <c r="DV986" s="136"/>
      <c r="DW986" s="136"/>
      <c r="DX986" s="136"/>
    </row>
    <row r="987" spans="1:128" ht="12.75" customHeight="1">
      <c r="A987" s="136"/>
      <c r="B987" s="136"/>
      <c r="C987" s="136"/>
      <c r="D987" s="136"/>
      <c r="E987" s="136"/>
      <c r="F987" s="136"/>
      <c r="G987" s="136"/>
      <c r="H987" s="136"/>
      <c r="I987" s="136"/>
      <c r="J987" s="136"/>
      <c r="K987" s="136"/>
      <c r="L987" s="136"/>
      <c r="M987" s="136"/>
      <c r="N987" s="136"/>
      <c r="O987" s="136"/>
      <c r="P987" s="136"/>
      <c r="Q987" s="136"/>
      <c r="R987" s="136"/>
      <c r="S987" s="136"/>
      <c r="T987" s="136"/>
      <c r="U987" s="136"/>
      <c r="V987" s="136"/>
      <c r="W987" s="136"/>
      <c r="X987" s="136"/>
      <c r="Y987" s="136"/>
      <c r="Z987" s="136"/>
      <c r="AA987" s="136"/>
      <c r="AB987" s="136"/>
      <c r="AC987" s="136"/>
      <c r="AD987" s="136"/>
      <c r="AE987" s="136"/>
      <c r="AF987" s="136"/>
      <c r="AG987" s="136"/>
      <c r="AH987" s="136"/>
      <c r="AI987" s="136"/>
      <c r="AJ987" s="136"/>
      <c r="AK987" s="136"/>
      <c r="AL987" s="136"/>
      <c r="AM987" s="136"/>
      <c r="AN987" s="136"/>
      <c r="AO987" s="136"/>
      <c r="AP987" s="136"/>
      <c r="AQ987" s="136"/>
      <c r="AR987" s="211"/>
      <c r="AS987" s="136"/>
      <c r="AT987" s="136"/>
      <c r="AU987" s="136"/>
      <c r="AV987" s="136"/>
      <c r="AW987" s="136"/>
      <c r="AX987" s="136"/>
      <c r="AY987" s="136"/>
      <c r="AZ987" s="136"/>
      <c r="BA987" s="136"/>
      <c r="BB987" s="136"/>
      <c r="BC987" s="136"/>
      <c r="BD987" s="136"/>
      <c r="BE987" s="136"/>
      <c r="BF987" s="136"/>
      <c r="BG987" s="136"/>
      <c r="BH987" s="136"/>
      <c r="BI987" s="136"/>
      <c r="BJ987" s="136"/>
      <c r="BK987" s="136"/>
      <c r="BL987" s="136"/>
      <c r="BM987" s="136"/>
      <c r="BN987" s="136"/>
      <c r="BO987" s="136"/>
      <c r="BP987" s="136"/>
      <c r="BQ987" s="136"/>
      <c r="BR987" s="136"/>
      <c r="BS987" s="136"/>
      <c r="BT987" s="136"/>
      <c r="BU987" s="136"/>
      <c r="BV987" s="136"/>
      <c r="BW987" s="136"/>
      <c r="BX987" s="136"/>
      <c r="BY987" s="136"/>
      <c r="BZ987" s="136"/>
      <c r="CA987" s="136"/>
      <c r="CB987" s="136"/>
      <c r="CC987" s="136"/>
      <c r="CD987" s="136"/>
      <c r="CE987" s="136"/>
      <c r="CF987" s="211"/>
      <c r="CG987" s="136"/>
      <c r="CH987" s="136"/>
      <c r="CI987" s="136"/>
      <c r="CJ987" s="136"/>
      <c r="CK987" s="136"/>
      <c r="CL987" s="136"/>
      <c r="CM987" s="136"/>
      <c r="CN987" s="136"/>
      <c r="CO987" s="136"/>
      <c r="CP987" s="136"/>
      <c r="CQ987" s="136"/>
      <c r="CR987" s="136"/>
      <c r="CS987" s="136"/>
      <c r="CT987" s="136"/>
      <c r="CU987" s="136"/>
      <c r="CV987" s="136"/>
      <c r="CW987" s="136"/>
      <c r="CX987" s="136"/>
      <c r="CY987" s="136"/>
      <c r="CZ987" s="136"/>
      <c r="DA987" s="136"/>
      <c r="DB987" s="136"/>
      <c r="DC987" s="211"/>
      <c r="DD987" s="136"/>
      <c r="DE987" s="136"/>
      <c r="DF987" s="136"/>
      <c r="DG987" s="136"/>
      <c r="DH987" s="136"/>
      <c r="DI987" s="136"/>
      <c r="DJ987" s="136"/>
      <c r="DK987" s="136"/>
      <c r="DL987" s="136"/>
      <c r="DM987" s="136"/>
      <c r="DN987" s="136"/>
      <c r="DO987" s="136"/>
      <c r="DP987" s="136"/>
      <c r="DQ987" s="136"/>
      <c r="DR987" s="136"/>
      <c r="DS987" s="136"/>
      <c r="DT987" s="136"/>
      <c r="DU987" s="136"/>
      <c r="DV987" s="136"/>
      <c r="DW987" s="136"/>
      <c r="DX987" s="136"/>
    </row>
    <row r="988" spans="1:128" ht="12.75" customHeight="1">
      <c r="A988" s="136"/>
      <c r="B988" s="136"/>
      <c r="C988" s="136"/>
      <c r="D988" s="136"/>
      <c r="E988" s="136"/>
      <c r="F988" s="136"/>
      <c r="G988" s="136"/>
      <c r="H988" s="136"/>
      <c r="I988" s="136"/>
      <c r="J988" s="136"/>
      <c r="K988" s="136"/>
      <c r="L988" s="136"/>
      <c r="M988" s="136"/>
      <c r="N988" s="136"/>
      <c r="O988" s="136"/>
      <c r="P988" s="136"/>
      <c r="Q988" s="136"/>
      <c r="R988" s="136"/>
      <c r="S988" s="136"/>
      <c r="T988" s="136"/>
      <c r="U988" s="136"/>
      <c r="V988" s="136"/>
      <c r="W988" s="136"/>
      <c r="X988" s="136"/>
      <c r="Y988" s="136"/>
      <c r="Z988" s="136"/>
      <c r="AA988" s="136"/>
      <c r="AB988" s="136"/>
      <c r="AC988" s="136"/>
      <c r="AD988" s="136"/>
      <c r="AE988" s="136"/>
      <c r="AF988" s="136"/>
      <c r="AG988" s="136"/>
      <c r="AH988" s="136"/>
      <c r="AI988" s="136"/>
      <c r="AJ988" s="136"/>
      <c r="AK988" s="136"/>
      <c r="AL988" s="136"/>
      <c r="AM988" s="136"/>
      <c r="AN988" s="136"/>
      <c r="AO988" s="136"/>
      <c r="AP988" s="136"/>
      <c r="AQ988" s="136"/>
      <c r="AR988" s="211"/>
      <c r="AS988" s="136"/>
      <c r="AT988" s="136"/>
      <c r="AU988" s="136"/>
      <c r="AV988" s="136"/>
      <c r="AW988" s="136"/>
      <c r="AX988" s="136"/>
      <c r="AY988" s="136"/>
      <c r="AZ988" s="136"/>
      <c r="BA988" s="136"/>
      <c r="BB988" s="136"/>
      <c r="BC988" s="136"/>
      <c r="BD988" s="136"/>
      <c r="BE988" s="136"/>
      <c r="BF988" s="136"/>
      <c r="BG988" s="136"/>
      <c r="BH988" s="136"/>
      <c r="BI988" s="136"/>
      <c r="BJ988" s="136"/>
      <c r="BK988" s="136"/>
      <c r="BL988" s="136"/>
      <c r="BM988" s="136"/>
      <c r="BN988" s="136"/>
      <c r="BO988" s="136"/>
      <c r="BP988" s="136"/>
      <c r="BQ988" s="136"/>
      <c r="BR988" s="136"/>
      <c r="BS988" s="136"/>
      <c r="BT988" s="136"/>
      <c r="BU988" s="136"/>
      <c r="BV988" s="136"/>
      <c r="BW988" s="136"/>
      <c r="BX988" s="136"/>
      <c r="BY988" s="136"/>
      <c r="BZ988" s="136"/>
      <c r="CA988" s="136"/>
      <c r="CB988" s="136"/>
      <c r="CC988" s="136"/>
      <c r="CD988" s="136"/>
      <c r="CE988" s="136"/>
      <c r="CF988" s="211"/>
      <c r="CG988" s="136"/>
      <c r="CH988" s="136"/>
      <c r="CI988" s="136"/>
      <c r="CJ988" s="136"/>
      <c r="CK988" s="136"/>
      <c r="CL988" s="136"/>
      <c r="CM988" s="136"/>
      <c r="CN988" s="136"/>
      <c r="CO988" s="136"/>
      <c r="CP988" s="136"/>
      <c r="CQ988" s="136"/>
      <c r="CR988" s="136"/>
      <c r="CS988" s="136"/>
      <c r="CT988" s="136"/>
      <c r="CU988" s="136"/>
      <c r="CV988" s="136"/>
      <c r="CW988" s="136"/>
      <c r="CX988" s="136"/>
      <c r="CY988" s="136"/>
      <c r="CZ988" s="136"/>
      <c r="DA988" s="136"/>
      <c r="DB988" s="136"/>
      <c r="DC988" s="211"/>
      <c r="DD988" s="136"/>
      <c r="DE988" s="136"/>
      <c r="DF988" s="136"/>
      <c r="DG988" s="136"/>
      <c r="DH988" s="136"/>
      <c r="DI988" s="136"/>
      <c r="DJ988" s="136"/>
      <c r="DK988" s="136"/>
      <c r="DL988" s="136"/>
      <c r="DM988" s="136"/>
      <c r="DN988" s="136"/>
      <c r="DO988" s="136"/>
      <c r="DP988" s="136"/>
      <c r="DQ988" s="136"/>
      <c r="DR988" s="136"/>
      <c r="DS988" s="136"/>
      <c r="DT988" s="136"/>
      <c r="DU988" s="136"/>
      <c r="DV988" s="136"/>
      <c r="DW988" s="136"/>
      <c r="DX988" s="136"/>
    </row>
    <row r="989" spans="1:128" ht="12.75" customHeight="1">
      <c r="A989" s="136"/>
      <c r="B989" s="136"/>
      <c r="C989" s="136"/>
      <c r="D989" s="136"/>
      <c r="E989" s="136"/>
      <c r="F989" s="136"/>
      <c r="G989" s="136"/>
      <c r="H989" s="136"/>
      <c r="I989" s="136"/>
      <c r="J989" s="136"/>
      <c r="K989" s="136"/>
      <c r="L989" s="136"/>
      <c r="M989" s="136"/>
      <c r="N989" s="136"/>
      <c r="O989" s="136"/>
      <c r="P989" s="136"/>
      <c r="Q989" s="136"/>
      <c r="R989" s="136"/>
      <c r="S989" s="136"/>
      <c r="T989" s="136"/>
      <c r="U989" s="136"/>
      <c r="V989" s="136"/>
      <c r="W989" s="136"/>
      <c r="X989" s="136"/>
      <c r="Y989" s="136"/>
      <c r="Z989" s="136"/>
      <c r="AA989" s="136"/>
      <c r="AB989" s="136"/>
      <c r="AC989" s="136"/>
      <c r="AD989" s="136"/>
      <c r="AE989" s="136"/>
      <c r="AF989" s="136"/>
      <c r="AG989" s="136"/>
      <c r="AH989" s="136"/>
      <c r="AI989" s="136"/>
      <c r="AJ989" s="136"/>
      <c r="AK989" s="136"/>
      <c r="AL989" s="136"/>
      <c r="AM989" s="136"/>
      <c r="AN989" s="136"/>
      <c r="AO989" s="136"/>
      <c r="AP989" s="136"/>
      <c r="AQ989" s="136"/>
      <c r="AR989" s="211"/>
      <c r="AS989" s="136"/>
      <c r="AT989" s="136"/>
      <c r="AU989" s="136"/>
      <c r="AV989" s="136"/>
      <c r="AW989" s="136"/>
      <c r="AX989" s="136"/>
      <c r="AY989" s="136"/>
      <c r="AZ989" s="136"/>
      <c r="BA989" s="136"/>
      <c r="BB989" s="136"/>
      <c r="BC989" s="136"/>
      <c r="BD989" s="136"/>
      <c r="BE989" s="136"/>
      <c r="BF989" s="136"/>
      <c r="BG989" s="136"/>
      <c r="BH989" s="136"/>
      <c r="BI989" s="136"/>
      <c r="BJ989" s="136"/>
      <c r="BK989" s="136"/>
      <c r="BL989" s="136"/>
      <c r="BM989" s="136"/>
      <c r="BN989" s="136"/>
      <c r="BO989" s="136"/>
      <c r="BP989" s="136"/>
      <c r="BQ989" s="136"/>
      <c r="BR989" s="136"/>
      <c r="BS989" s="136"/>
      <c r="BT989" s="136"/>
      <c r="BU989" s="136"/>
      <c r="BV989" s="136"/>
      <c r="BW989" s="136"/>
      <c r="BX989" s="136"/>
      <c r="BY989" s="136"/>
      <c r="BZ989" s="136"/>
      <c r="CA989" s="136"/>
      <c r="CB989" s="136"/>
      <c r="CC989" s="136"/>
      <c r="CD989" s="136"/>
      <c r="CE989" s="136"/>
      <c r="CF989" s="211"/>
      <c r="CG989" s="136"/>
      <c r="CH989" s="136"/>
      <c r="CI989" s="136"/>
      <c r="CJ989" s="136"/>
      <c r="CK989" s="136"/>
      <c r="CL989" s="136"/>
      <c r="CM989" s="136"/>
      <c r="CN989" s="136"/>
      <c r="CO989" s="136"/>
      <c r="CP989" s="136"/>
      <c r="CQ989" s="136"/>
      <c r="CR989" s="136"/>
      <c r="CS989" s="136"/>
      <c r="CT989" s="136"/>
      <c r="CU989" s="136"/>
      <c r="CV989" s="136"/>
      <c r="CW989" s="136"/>
      <c r="CX989" s="136"/>
      <c r="CY989" s="136"/>
      <c r="CZ989" s="136"/>
      <c r="DA989" s="136"/>
      <c r="DB989" s="136"/>
      <c r="DC989" s="211"/>
      <c r="DD989" s="136"/>
      <c r="DE989" s="136"/>
      <c r="DF989" s="136"/>
      <c r="DG989" s="136"/>
      <c r="DH989" s="136"/>
      <c r="DI989" s="136"/>
      <c r="DJ989" s="136"/>
      <c r="DK989" s="136"/>
      <c r="DL989" s="136"/>
      <c r="DM989" s="136"/>
      <c r="DN989" s="136"/>
      <c r="DO989" s="136"/>
      <c r="DP989" s="136"/>
      <c r="DQ989" s="136"/>
      <c r="DR989" s="136"/>
      <c r="DS989" s="136"/>
      <c r="DT989" s="136"/>
      <c r="DU989" s="136"/>
      <c r="DV989" s="136"/>
      <c r="DW989" s="136"/>
      <c r="DX989" s="136"/>
    </row>
    <row r="990" spans="1:128" ht="12.75" customHeight="1">
      <c r="A990" s="136"/>
      <c r="B990" s="136"/>
      <c r="C990" s="136"/>
      <c r="D990" s="136"/>
      <c r="E990" s="136"/>
      <c r="F990" s="136"/>
      <c r="G990" s="136"/>
      <c r="H990" s="136"/>
      <c r="I990" s="136"/>
      <c r="J990" s="136"/>
      <c r="K990" s="136"/>
      <c r="L990" s="136"/>
      <c r="M990" s="136"/>
      <c r="N990" s="136"/>
      <c r="O990" s="136"/>
      <c r="P990" s="136"/>
      <c r="Q990" s="136"/>
      <c r="R990" s="136"/>
      <c r="S990" s="136"/>
      <c r="T990" s="136"/>
      <c r="U990" s="136"/>
      <c r="V990" s="136"/>
      <c r="W990" s="136"/>
      <c r="X990" s="136"/>
      <c r="Y990" s="136"/>
      <c r="Z990" s="136"/>
      <c r="AA990" s="136"/>
      <c r="AB990" s="136"/>
      <c r="AC990" s="136"/>
      <c r="AD990" s="136"/>
      <c r="AE990" s="136"/>
      <c r="AF990" s="136"/>
      <c r="AG990" s="136"/>
      <c r="AH990" s="136"/>
      <c r="AI990" s="136"/>
      <c r="AJ990" s="136"/>
      <c r="AK990" s="136"/>
      <c r="AL990" s="136"/>
      <c r="AM990" s="136"/>
      <c r="AN990" s="136"/>
      <c r="AO990" s="136"/>
      <c r="AP990" s="136"/>
      <c r="AQ990" s="136"/>
      <c r="AR990" s="211"/>
      <c r="AS990" s="136"/>
      <c r="AT990" s="136"/>
      <c r="AU990" s="136"/>
      <c r="AV990" s="136"/>
      <c r="AW990" s="136"/>
      <c r="AX990" s="136"/>
      <c r="AY990" s="136"/>
      <c r="AZ990" s="136"/>
      <c r="BA990" s="136"/>
      <c r="BB990" s="136"/>
      <c r="BC990" s="136"/>
      <c r="BD990" s="136"/>
      <c r="BE990" s="136"/>
      <c r="BF990" s="136"/>
      <c r="BG990" s="136"/>
      <c r="BH990" s="136"/>
      <c r="BI990" s="136"/>
      <c r="BJ990" s="136"/>
      <c r="BK990" s="136"/>
      <c r="BL990" s="136"/>
      <c r="BM990" s="136"/>
      <c r="BN990" s="136"/>
      <c r="BO990" s="136"/>
      <c r="BP990" s="136"/>
      <c r="BQ990" s="136"/>
      <c r="BR990" s="136"/>
      <c r="BS990" s="136"/>
      <c r="BT990" s="136"/>
      <c r="BU990" s="136"/>
      <c r="BV990" s="136"/>
      <c r="BW990" s="136"/>
      <c r="BX990" s="136"/>
      <c r="BY990" s="136"/>
      <c r="BZ990" s="136"/>
      <c r="CA990" s="136"/>
      <c r="CB990" s="136"/>
      <c r="CC990" s="136"/>
      <c r="CD990" s="136"/>
      <c r="CE990" s="136"/>
      <c r="CF990" s="211"/>
      <c r="CG990" s="136"/>
      <c r="CH990" s="136"/>
      <c r="CI990" s="136"/>
      <c r="CJ990" s="136"/>
      <c r="CK990" s="136"/>
      <c r="CL990" s="136"/>
      <c r="CM990" s="136"/>
      <c r="CN990" s="136"/>
      <c r="CO990" s="136"/>
      <c r="CP990" s="136"/>
      <c r="CQ990" s="136"/>
      <c r="CR990" s="136"/>
      <c r="CS990" s="136"/>
      <c r="CT990" s="136"/>
      <c r="CU990" s="136"/>
      <c r="CV990" s="136"/>
      <c r="CW990" s="136"/>
      <c r="CX990" s="136"/>
      <c r="CY990" s="136"/>
      <c r="CZ990" s="136"/>
      <c r="DA990" s="136"/>
      <c r="DB990" s="136"/>
      <c r="DC990" s="211"/>
      <c r="DD990" s="136"/>
      <c r="DE990" s="136"/>
      <c r="DF990" s="136"/>
      <c r="DG990" s="136"/>
      <c r="DH990" s="136"/>
      <c r="DI990" s="136"/>
      <c r="DJ990" s="136"/>
      <c r="DK990" s="136"/>
      <c r="DL990" s="136"/>
      <c r="DM990" s="136"/>
      <c r="DN990" s="136"/>
      <c r="DO990" s="136"/>
      <c r="DP990" s="136"/>
      <c r="DQ990" s="136"/>
      <c r="DR990" s="136"/>
      <c r="DS990" s="136"/>
      <c r="DT990" s="136"/>
      <c r="DU990" s="136"/>
      <c r="DV990" s="136"/>
      <c r="DW990" s="136"/>
      <c r="DX990" s="136"/>
    </row>
    <row r="991" spans="1:128" ht="12.75" customHeight="1">
      <c r="A991" s="136"/>
      <c r="B991" s="136"/>
      <c r="C991" s="136"/>
      <c r="D991" s="136"/>
      <c r="E991" s="136"/>
      <c r="F991" s="136"/>
      <c r="G991" s="136"/>
      <c r="H991" s="136"/>
      <c r="I991" s="136"/>
      <c r="J991" s="136"/>
      <c r="K991" s="136"/>
      <c r="L991" s="136"/>
      <c r="M991" s="136"/>
      <c r="N991" s="136"/>
      <c r="O991" s="136"/>
      <c r="P991" s="136"/>
      <c r="Q991" s="136"/>
      <c r="R991" s="136"/>
      <c r="S991" s="136"/>
      <c r="T991" s="136"/>
      <c r="U991" s="136"/>
      <c r="V991" s="136"/>
      <c r="W991" s="136"/>
      <c r="X991" s="136"/>
      <c r="Y991" s="136"/>
      <c r="Z991" s="136"/>
      <c r="AA991" s="136"/>
      <c r="AB991" s="136"/>
      <c r="AC991" s="136"/>
      <c r="AD991" s="136"/>
      <c r="AE991" s="136"/>
      <c r="AF991" s="136"/>
      <c r="AG991" s="136"/>
      <c r="AH991" s="136"/>
      <c r="AI991" s="136"/>
      <c r="AJ991" s="136"/>
      <c r="AK991" s="136"/>
      <c r="AL991" s="136"/>
      <c r="AM991" s="136"/>
      <c r="AN991" s="136"/>
      <c r="AO991" s="136"/>
      <c r="AP991" s="136"/>
      <c r="AQ991" s="136"/>
      <c r="AR991" s="211"/>
      <c r="AS991" s="136"/>
      <c r="AT991" s="136"/>
      <c r="AU991" s="136"/>
      <c r="AV991" s="136"/>
      <c r="AW991" s="136"/>
      <c r="AX991" s="136"/>
      <c r="AY991" s="136"/>
      <c r="AZ991" s="136"/>
      <c r="BA991" s="136"/>
      <c r="BB991" s="136"/>
      <c r="BC991" s="136"/>
      <c r="BD991" s="136"/>
      <c r="BE991" s="136"/>
      <c r="BF991" s="136"/>
      <c r="BG991" s="136"/>
      <c r="BH991" s="136"/>
      <c r="BI991" s="136"/>
      <c r="BJ991" s="136"/>
      <c r="BK991" s="136"/>
      <c r="BL991" s="136"/>
      <c r="BM991" s="136"/>
      <c r="BN991" s="136"/>
      <c r="BO991" s="136"/>
      <c r="BP991" s="136"/>
      <c r="BQ991" s="136"/>
      <c r="BR991" s="136"/>
      <c r="BS991" s="136"/>
      <c r="BT991" s="136"/>
      <c r="BU991" s="136"/>
      <c r="BV991" s="136"/>
      <c r="BW991" s="136"/>
      <c r="BX991" s="136"/>
      <c r="BY991" s="136"/>
      <c r="BZ991" s="136"/>
      <c r="CA991" s="136"/>
      <c r="CB991" s="136"/>
      <c r="CC991" s="136"/>
      <c r="CD991" s="136"/>
      <c r="CE991" s="136"/>
      <c r="CF991" s="211"/>
      <c r="CG991" s="136"/>
      <c r="CH991" s="136"/>
      <c r="CI991" s="136"/>
      <c r="CJ991" s="136"/>
      <c r="CK991" s="136"/>
      <c r="CL991" s="136"/>
      <c r="CM991" s="136"/>
      <c r="CN991" s="136"/>
      <c r="CO991" s="136"/>
      <c r="CP991" s="136"/>
      <c r="CQ991" s="136"/>
      <c r="CR991" s="136"/>
      <c r="CS991" s="136"/>
      <c r="CT991" s="136"/>
      <c r="CU991" s="136"/>
      <c r="CV991" s="136"/>
      <c r="CW991" s="136"/>
      <c r="CX991" s="136"/>
      <c r="CY991" s="136"/>
      <c r="CZ991" s="136"/>
      <c r="DA991" s="136"/>
      <c r="DB991" s="136"/>
      <c r="DC991" s="211"/>
      <c r="DD991" s="136"/>
      <c r="DE991" s="136"/>
      <c r="DF991" s="136"/>
      <c r="DG991" s="136"/>
      <c r="DH991" s="136"/>
      <c r="DI991" s="136"/>
      <c r="DJ991" s="136"/>
      <c r="DK991" s="136"/>
      <c r="DL991" s="136"/>
      <c r="DM991" s="136"/>
      <c r="DN991" s="136"/>
      <c r="DO991" s="136"/>
      <c r="DP991" s="136"/>
      <c r="DQ991" s="136"/>
      <c r="DR991" s="136"/>
      <c r="DS991" s="136"/>
      <c r="DT991" s="136"/>
      <c r="DU991" s="136"/>
      <c r="DV991" s="136"/>
      <c r="DW991" s="136"/>
      <c r="DX991" s="136"/>
    </row>
    <row r="992" spans="1:128" ht="12.75" customHeight="1">
      <c r="A992" s="136"/>
      <c r="B992" s="136"/>
      <c r="C992" s="136"/>
      <c r="D992" s="136"/>
      <c r="E992" s="136"/>
      <c r="F992" s="136"/>
      <c r="G992" s="136"/>
      <c r="H992" s="136"/>
      <c r="I992" s="136"/>
      <c r="J992" s="136"/>
      <c r="K992" s="136"/>
      <c r="L992" s="136"/>
      <c r="M992" s="136"/>
      <c r="N992" s="136"/>
      <c r="O992" s="136"/>
      <c r="P992" s="136"/>
      <c r="Q992" s="136"/>
      <c r="R992" s="136"/>
      <c r="S992" s="136"/>
      <c r="T992" s="136"/>
      <c r="U992" s="136"/>
      <c r="V992" s="136"/>
      <c r="W992" s="136"/>
      <c r="X992" s="136"/>
      <c r="Y992" s="136"/>
      <c r="Z992" s="136"/>
      <c r="AA992" s="136"/>
      <c r="AB992" s="136"/>
      <c r="AC992" s="136"/>
      <c r="AD992" s="136"/>
      <c r="AE992" s="136"/>
      <c r="AF992" s="136"/>
      <c r="AG992" s="136"/>
      <c r="AH992" s="136"/>
      <c r="AI992" s="136"/>
      <c r="AJ992" s="136"/>
      <c r="AK992" s="136"/>
      <c r="AL992" s="136"/>
      <c r="AM992" s="136"/>
      <c r="AN992" s="136"/>
      <c r="AO992" s="136"/>
      <c r="AP992" s="136"/>
      <c r="AQ992" s="136"/>
      <c r="AR992" s="211"/>
      <c r="AS992" s="136"/>
      <c r="AT992" s="136"/>
      <c r="AU992" s="136"/>
      <c r="AV992" s="136"/>
      <c r="AW992" s="136"/>
      <c r="AX992" s="136"/>
      <c r="AY992" s="136"/>
      <c r="AZ992" s="136"/>
      <c r="BA992" s="136"/>
      <c r="BB992" s="136"/>
      <c r="BC992" s="136"/>
      <c r="BD992" s="136"/>
      <c r="BE992" s="136"/>
      <c r="BF992" s="136"/>
      <c r="BG992" s="136"/>
      <c r="BH992" s="136"/>
      <c r="BI992" s="136"/>
      <c r="BJ992" s="136"/>
      <c r="BK992" s="136"/>
      <c r="BL992" s="136"/>
      <c r="BM992" s="136"/>
      <c r="BN992" s="136"/>
      <c r="BO992" s="136"/>
      <c r="BP992" s="136"/>
      <c r="BQ992" s="136"/>
      <c r="BR992" s="136"/>
      <c r="BS992" s="136"/>
      <c r="BT992" s="136"/>
      <c r="BU992" s="136"/>
      <c r="BV992" s="136"/>
      <c r="BW992" s="136"/>
      <c r="BX992" s="136"/>
      <c r="BY992" s="136"/>
      <c r="BZ992" s="136"/>
      <c r="CA992" s="136"/>
      <c r="CB992" s="136"/>
      <c r="CC992" s="136"/>
      <c r="CD992" s="136"/>
      <c r="CE992" s="136"/>
      <c r="CF992" s="211"/>
      <c r="CG992" s="136"/>
      <c r="CH992" s="136"/>
      <c r="CI992" s="136"/>
      <c r="CJ992" s="136"/>
      <c r="CK992" s="136"/>
      <c r="CL992" s="136"/>
      <c r="CM992" s="136"/>
      <c r="CN992" s="136"/>
      <c r="CO992" s="136"/>
      <c r="CP992" s="136"/>
      <c r="CQ992" s="136"/>
      <c r="CR992" s="136"/>
      <c r="CS992" s="136"/>
      <c r="CT992" s="136"/>
      <c r="CU992" s="136"/>
      <c r="CV992" s="136"/>
      <c r="CW992" s="136"/>
      <c r="CX992" s="136"/>
      <c r="CY992" s="136"/>
      <c r="CZ992" s="136"/>
      <c r="DA992" s="136"/>
      <c r="DB992" s="136"/>
      <c r="DC992" s="211"/>
      <c r="DD992" s="136"/>
      <c r="DE992" s="136"/>
      <c r="DF992" s="136"/>
      <c r="DG992" s="136"/>
      <c r="DH992" s="136"/>
      <c r="DI992" s="136"/>
      <c r="DJ992" s="136"/>
      <c r="DK992" s="136"/>
      <c r="DL992" s="136"/>
      <c r="DM992" s="136"/>
      <c r="DN992" s="136"/>
      <c r="DO992" s="136"/>
      <c r="DP992" s="136"/>
      <c r="DQ992" s="136"/>
      <c r="DR992" s="136"/>
      <c r="DS992" s="136"/>
      <c r="DT992" s="136"/>
      <c r="DU992" s="136"/>
      <c r="DV992" s="136"/>
      <c r="DW992" s="136"/>
      <c r="DX992" s="136"/>
    </row>
    <row r="993" spans="1:128" ht="12.75" customHeight="1">
      <c r="A993" s="136"/>
      <c r="B993" s="136"/>
      <c r="C993" s="136"/>
      <c r="D993" s="136"/>
      <c r="E993" s="136"/>
      <c r="F993" s="136"/>
      <c r="G993" s="136"/>
      <c r="H993" s="136"/>
      <c r="I993" s="136"/>
      <c r="J993" s="136"/>
      <c r="K993" s="136"/>
      <c r="L993" s="136"/>
      <c r="M993" s="136"/>
      <c r="N993" s="136"/>
      <c r="O993" s="136"/>
      <c r="P993" s="136"/>
      <c r="Q993" s="136"/>
      <c r="R993" s="136"/>
      <c r="S993" s="136"/>
      <c r="T993" s="136"/>
      <c r="U993" s="136"/>
      <c r="V993" s="136"/>
      <c r="W993" s="136"/>
      <c r="X993" s="136"/>
      <c r="Y993" s="136"/>
      <c r="Z993" s="136"/>
      <c r="AA993" s="136"/>
      <c r="AB993" s="136"/>
      <c r="AC993" s="136"/>
      <c r="AD993" s="136"/>
      <c r="AE993" s="136"/>
      <c r="AF993" s="136"/>
      <c r="AG993" s="136"/>
      <c r="AH993" s="136"/>
      <c r="AI993" s="136"/>
      <c r="AJ993" s="136"/>
      <c r="AK993" s="136"/>
      <c r="AL993" s="136"/>
      <c r="AM993" s="136"/>
      <c r="AN993" s="136"/>
      <c r="AO993" s="136"/>
      <c r="AP993" s="136"/>
      <c r="AQ993" s="136"/>
      <c r="AR993" s="211"/>
      <c r="AS993" s="136"/>
      <c r="AT993" s="136"/>
      <c r="AU993" s="136"/>
      <c r="AV993" s="136"/>
      <c r="AW993" s="136"/>
      <c r="AX993" s="136"/>
      <c r="AY993" s="136"/>
      <c r="AZ993" s="136"/>
      <c r="BA993" s="136"/>
      <c r="BB993" s="136"/>
      <c r="BC993" s="136"/>
      <c r="BD993" s="136"/>
      <c r="BE993" s="136"/>
      <c r="BF993" s="136"/>
      <c r="BG993" s="136"/>
      <c r="BH993" s="136"/>
      <c r="BI993" s="136"/>
      <c r="BJ993" s="136"/>
      <c r="BK993" s="136"/>
      <c r="BL993" s="136"/>
      <c r="BM993" s="136"/>
      <c r="BN993" s="136"/>
      <c r="BO993" s="136"/>
      <c r="BP993" s="136"/>
      <c r="BQ993" s="136"/>
      <c r="BR993" s="136"/>
      <c r="BS993" s="136"/>
      <c r="BT993" s="136"/>
      <c r="BU993" s="136"/>
      <c r="BV993" s="136"/>
      <c r="BW993" s="136"/>
      <c r="BX993" s="136"/>
      <c r="BY993" s="136"/>
      <c r="BZ993" s="136"/>
      <c r="CA993" s="136"/>
      <c r="CB993" s="136"/>
      <c r="CC993" s="136"/>
      <c r="CD993" s="136"/>
      <c r="CE993" s="136"/>
      <c r="CF993" s="211"/>
      <c r="CG993" s="136"/>
      <c r="CH993" s="136"/>
      <c r="CI993" s="136"/>
      <c r="CJ993" s="136"/>
      <c r="CK993" s="136"/>
      <c r="CL993" s="136"/>
      <c r="CM993" s="136"/>
      <c r="CN993" s="136"/>
      <c r="CO993" s="136"/>
      <c r="CP993" s="136"/>
      <c r="CQ993" s="136"/>
      <c r="CR993" s="136"/>
      <c r="CS993" s="136"/>
      <c r="CT993" s="136"/>
      <c r="CU993" s="136"/>
      <c r="CV993" s="136"/>
      <c r="CW993" s="136"/>
      <c r="CX993" s="136"/>
      <c r="CY993" s="136"/>
      <c r="CZ993" s="136"/>
      <c r="DA993" s="136"/>
      <c r="DB993" s="136"/>
      <c r="DC993" s="211"/>
      <c r="DD993" s="136"/>
      <c r="DE993" s="136"/>
      <c r="DF993" s="136"/>
      <c r="DG993" s="136"/>
      <c r="DH993" s="136"/>
      <c r="DI993" s="136"/>
      <c r="DJ993" s="136"/>
      <c r="DK993" s="136"/>
      <c r="DL993" s="136"/>
      <c r="DM993" s="136"/>
      <c r="DN993" s="136"/>
      <c r="DO993" s="136"/>
      <c r="DP993" s="136"/>
      <c r="DQ993" s="136"/>
      <c r="DR993" s="136"/>
      <c r="DS993" s="136"/>
      <c r="DT993" s="136"/>
      <c r="DU993" s="136"/>
      <c r="DV993" s="136"/>
      <c r="DW993" s="136"/>
      <c r="DX993" s="136"/>
    </row>
    <row r="994" spans="1:128" ht="12.75" customHeight="1">
      <c r="A994" s="136"/>
      <c r="B994" s="136"/>
      <c r="C994" s="136"/>
      <c r="D994" s="136"/>
      <c r="E994" s="136"/>
      <c r="F994" s="136"/>
      <c r="G994" s="136"/>
      <c r="H994" s="136"/>
      <c r="I994" s="136"/>
      <c r="J994" s="136"/>
      <c r="K994" s="136"/>
      <c r="L994" s="136"/>
      <c r="M994" s="136"/>
      <c r="N994" s="136"/>
      <c r="O994" s="136"/>
      <c r="P994" s="136"/>
      <c r="Q994" s="136"/>
      <c r="R994" s="136"/>
      <c r="S994" s="136"/>
      <c r="T994" s="136"/>
      <c r="U994" s="136"/>
      <c r="V994" s="136"/>
      <c r="W994" s="136"/>
      <c r="X994" s="136"/>
      <c r="Y994" s="136"/>
      <c r="Z994" s="136"/>
      <c r="AA994" s="136"/>
      <c r="AB994" s="136"/>
      <c r="AC994" s="136"/>
      <c r="AD994" s="136"/>
      <c r="AE994" s="136"/>
      <c r="AF994" s="136"/>
      <c r="AG994" s="136"/>
      <c r="AH994" s="136"/>
      <c r="AI994" s="136"/>
      <c r="AJ994" s="136"/>
      <c r="AK994" s="136"/>
      <c r="AL994" s="136"/>
      <c r="AM994" s="136"/>
      <c r="AN994" s="136"/>
      <c r="AO994" s="136"/>
      <c r="AP994" s="136"/>
      <c r="AQ994" s="136"/>
      <c r="AR994" s="211"/>
      <c r="AS994" s="136"/>
      <c r="AT994" s="136"/>
      <c r="AU994" s="136"/>
      <c r="AV994" s="136"/>
      <c r="AW994" s="136"/>
      <c r="AX994" s="136"/>
      <c r="AY994" s="136"/>
      <c r="AZ994" s="136"/>
      <c r="BA994" s="136"/>
      <c r="BB994" s="136"/>
      <c r="BC994" s="136"/>
      <c r="BD994" s="136"/>
      <c r="BE994" s="136"/>
      <c r="BF994" s="136"/>
      <c r="BG994" s="136"/>
      <c r="BH994" s="136"/>
      <c r="BI994" s="136"/>
      <c r="BJ994" s="136"/>
      <c r="BK994" s="136"/>
      <c r="BL994" s="136"/>
      <c r="BM994" s="136"/>
      <c r="BN994" s="136"/>
      <c r="BO994" s="136"/>
      <c r="BP994" s="136"/>
      <c r="BQ994" s="136"/>
      <c r="BR994" s="136"/>
      <c r="BS994" s="136"/>
      <c r="BT994" s="136"/>
      <c r="BU994" s="136"/>
      <c r="BV994" s="136"/>
      <c r="BW994" s="136"/>
      <c r="BX994" s="136"/>
      <c r="BY994" s="136"/>
      <c r="BZ994" s="136"/>
      <c r="CA994" s="136"/>
      <c r="CB994" s="136"/>
      <c r="CC994" s="136"/>
      <c r="CD994" s="136"/>
      <c r="CE994" s="136"/>
      <c r="CF994" s="211"/>
      <c r="CG994" s="136"/>
      <c r="CH994" s="136"/>
      <c r="CI994" s="136"/>
      <c r="CJ994" s="136"/>
      <c r="CK994" s="136"/>
      <c r="CL994" s="136"/>
      <c r="CM994" s="136"/>
      <c r="CN994" s="136"/>
      <c r="CO994" s="136"/>
      <c r="CP994" s="136"/>
      <c r="CQ994" s="136"/>
      <c r="CR994" s="136"/>
      <c r="CS994" s="136"/>
      <c r="CT994" s="136"/>
      <c r="CU994" s="136"/>
      <c r="CV994" s="136"/>
      <c r="CW994" s="136"/>
      <c r="CX994" s="136"/>
      <c r="CY994" s="136"/>
      <c r="CZ994" s="136"/>
      <c r="DA994" s="136"/>
      <c r="DB994" s="136"/>
      <c r="DC994" s="211"/>
      <c r="DD994" s="136"/>
      <c r="DE994" s="136"/>
      <c r="DF994" s="136"/>
      <c r="DG994" s="136"/>
      <c r="DH994" s="136"/>
      <c r="DI994" s="136"/>
      <c r="DJ994" s="136"/>
      <c r="DK994" s="136"/>
      <c r="DL994" s="136"/>
      <c r="DM994" s="136"/>
      <c r="DN994" s="136"/>
      <c r="DO994" s="136"/>
      <c r="DP994" s="136"/>
      <c r="DQ994" s="136"/>
      <c r="DR994" s="136"/>
      <c r="DS994" s="136"/>
      <c r="DT994" s="136"/>
      <c r="DU994" s="136"/>
      <c r="DV994" s="136"/>
      <c r="DW994" s="136"/>
      <c r="DX994" s="136"/>
    </row>
    <row r="995" spans="1:128" ht="12.75" customHeight="1">
      <c r="A995" s="136"/>
      <c r="B995" s="136"/>
      <c r="C995" s="136"/>
      <c r="D995" s="136"/>
      <c r="E995" s="136"/>
      <c r="F995" s="136"/>
      <c r="G995" s="136"/>
      <c r="H995" s="136"/>
      <c r="I995" s="136"/>
      <c r="J995" s="136"/>
      <c r="K995" s="136"/>
      <c r="L995" s="136"/>
      <c r="M995" s="136"/>
      <c r="N995" s="136"/>
      <c r="O995" s="136"/>
      <c r="P995" s="136"/>
      <c r="Q995" s="136"/>
      <c r="R995" s="136"/>
      <c r="S995" s="136"/>
      <c r="T995" s="136"/>
      <c r="U995" s="136"/>
      <c r="V995" s="136"/>
      <c r="W995" s="136"/>
      <c r="X995" s="136"/>
      <c r="Y995" s="136"/>
      <c r="Z995" s="136"/>
      <c r="AA995" s="136"/>
      <c r="AB995" s="136"/>
      <c r="AC995" s="136"/>
      <c r="AD995" s="136"/>
      <c r="AE995" s="136"/>
      <c r="AF995" s="136"/>
      <c r="AG995" s="136"/>
      <c r="AH995" s="136"/>
      <c r="AI995" s="136"/>
      <c r="AJ995" s="136"/>
      <c r="AK995" s="136"/>
      <c r="AL995" s="136"/>
      <c r="AM995" s="136"/>
      <c r="AN995" s="136"/>
      <c r="AO995" s="136"/>
      <c r="AP995" s="136"/>
      <c r="AQ995" s="136"/>
      <c r="AR995" s="211"/>
      <c r="AS995" s="136"/>
      <c r="AT995" s="136"/>
      <c r="AU995" s="136"/>
      <c r="AV995" s="136"/>
      <c r="AW995" s="136"/>
      <c r="AX995" s="136"/>
      <c r="AY995" s="136"/>
      <c r="AZ995" s="136"/>
      <c r="BA995" s="136"/>
      <c r="BB995" s="136"/>
      <c r="BC995" s="136"/>
      <c r="BD995" s="136"/>
      <c r="BE995" s="136"/>
      <c r="BF995" s="136"/>
      <c r="BG995" s="136"/>
      <c r="BH995" s="136"/>
      <c r="BI995" s="136"/>
      <c r="BJ995" s="136"/>
      <c r="BK995" s="136"/>
      <c r="BL995" s="136"/>
      <c r="BM995" s="136"/>
      <c r="BN995" s="136"/>
      <c r="BO995" s="136"/>
      <c r="BP995" s="136"/>
      <c r="BQ995" s="136"/>
      <c r="BR995" s="136"/>
      <c r="BS995" s="136"/>
      <c r="BT995" s="136"/>
      <c r="BU995" s="136"/>
      <c r="BV995" s="136"/>
      <c r="BW995" s="136"/>
      <c r="BX995" s="136"/>
      <c r="BY995" s="136"/>
      <c r="BZ995" s="136"/>
      <c r="CA995" s="136"/>
      <c r="CB995" s="136"/>
      <c r="CC995" s="136"/>
      <c r="CD995" s="136"/>
      <c r="CE995" s="136"/>
      <c r="CF995" s="211"/>
      <c r="CG995" s="136"/>
      <c r="CH995" s="136"/>
      <c r="CI995" s="136"/>
      <c r="CJ995" s="136"/>
      <c r="CK995" s="136"/>
      <c r="CL995" s="136"/>
      <c r="CM995" s="136"/>
      <c r="CN995" s="136"/>
      <c r="CO995" s="136"/>
      <c r="CP995" s="136"/>
      <c r="CQ995" s="136"/>
      <c r="CR995" s="136"/>
      <c r="CS995" s="136"/>
      <c r="CT995" s="136"/>
      <c r="CU995" s="136"/>
      <c r="CV995" s="136"/>
      <c r="CW995" s="136"/>
      <c r="CX995" s="136"/>
      <c r="CY995" s="136"/>
      <c r="CZ995" s="136"/>
      <c r="DA995" s="136"/>
      <c r="DB995" s="136"/>
      <c r="DC995" s="211"/>
      <c r="DD995" s="136"/>
      <c r="DE995" s="136"/>
      <c r="DF995" s="136"/>
      <c r="DG995" s="136"/>
      <c r="DH995" s="136"/>
      <c r="DI995" s="136"/>
      <c r="DJ995" s="136"/>
      <c r="DK995" s="136"/>
      <c r="DL995" s="136"/>
      <c r="DM995" s="136"/>
      <c r="DN995" s="136"/>
      <c r="DO995" s="136"/>
      <c r="DP995" s="136"/>
      <c r="DQ995" s="136"/>
      <c r="DR995" s="136"/>
      <c r="DS995" s="136"/>
      <c r="DT995" s="136"/>
      <c r="DU995" s="136"/>
      <c r="DV995" s="136"/>
      <c r="DW995" s="136"/>
      <c r="DX995" s="136"/>
    </row>
    <row r="996" spans="1:128" ht="12.75" customHeight="1">
      <c r="A996" s="136"/>
      <c r="B996" s="136"/>
      <c r="C996" s="136"/>
      <c r="D996" s="136"/>
      <c r="E996" s="136"/>
      <c r="F996" s="136"/>
      <c r="G996" s="136"/>
      <c r="H996" s="136"/>
      <c r="I996" s="136"/>
      <c r="J996" s="136"/>
      <c r="K996" s="136"/>
      <c r="L996" s="136"/>
      <c r="M996" s="136"/>
      <c r="N996" s="136"/>
      <c r="O996" s="136"/>
      <c r="P996" s="136"/>
      <c r="Q996" s="136"/>
      <c r="R996" s="136"/>
      <c r="S996" s="136"/>
      <c r="T996" s="136"/>
      <c r="U996" s="136"/>
      <c r="V996" s="136"/>
      <c r="W996" s="136"/>
      <c r="X996" s="136"/>
      <c r="Y996" s="136"/>
      <c r="Z996" s="136"/>
      <c r="AA996" s="136"/>
      <c r="AB996" s="136"/>
      <c r="AC996" s="136"/>
      <c r="AD996" s="136"/>
      <c r="AE996" s="136"/>
      <c r="AF996" s="136"/>
      <c r="AG996" s="136"/>
      <c r="AH996" s="136"/>
      <c r="AI996" s="136"/>
      <c r="AJ996" s="136"/>
      <c r="AK996" s="136"/>
      <c r="AL996" s="136"/>
      <c r="AM996" s="136"/>
      <c r="AN996" s="136"/>
      <c r="AO996" s="136"/>
      <c r="AP996" s="136"/>
      <c r="AQ996" s="136"/>
      <c r="AR996" s="211"/>
      <c r="AS996" s="136"/>
      <c r="AT996" s="136"/>
      <c r="AU996" s="136"/>
      <c r="AV996" s="136"/>
      <c r="AW996" s="136"/>
      <c r="AX996" s="136"/>
      <c r="AY996" s="136"/>
      <c r="AZ996" s="136"/>
      <c r="BA996" s="136"/>
      <c r="BB996" s="136"/>
      <c r="BC996" s="136"/>
      <c r="BD996" s="136"/>
      <c r="BE996" s="136"/>
      <c r="BF996" s="136"/>
      <c r="BG996" s="136"/>
      <c r="BH996" s="136"/>
      <c r="BI996" s="136"/>
      <c r="BJ996" s="136"/>
      <c r="BK996" s="136"/>
      <c r="BL996" s="136"/>
      <c r="BM996" s="136"/>
      <c r="BN996" s="136"/>
      <c r="BO996" s="136"/>
      <c r="BP996" s="136"/>
      <c r="BQ996" s="136"/>
      <c r="BR996" s="136"/>
      <c r="BS996" s="136"/>
      <c r="BT996" s="136"/>
      <c r="BU996" s="136"/>
      <c r="BV996" s="136"/>
      <c r="BW996" s="136"/>
      <c r="BX996" s="136"/>
      <c r="BY996" s="136"/>
      <c r="BZ996" s="136"/>
      <c r="CA996" s="136"/>
      <c r="CB996" s="136"/>
      <c r="CC996" s="136"/>
      <c r="CD996" s="136"/>
      <c r="CE996" s="136"/>
      <c r="CF996" s="211"/>
      <c r="CG996" s="136"/>
      <c r="CH996" s="136"/>
      <c r="CI996" s="136"/>
      <c r="CJ996" s="136"/>
      <c r="CK996" s="136"/>
      <c r="CL996" s="136"/>
      <c r="CM996" s="136"/>
      <c r="CN996" s="136"/>
      <c r="CO996" s="136"/>
      <c r="CP996" s="136"/>
      <c r="CQ996" s="136"/>
      <c r="CR996" s="136"/>
      <c r="CS996" s="136"/>
      <c r="CT996" s="136"/>
      <c r="CU996" s="136"/>
      <c r="CV996" s="136"/>
      <c r="CW996" s="136"/>
      <c r="CX996" s="136"/>
      <c r="CY996" s="136"/>
      <c r="CZ996" s="136"/>
      <c r="DA996" s="136"/>
      <c r="DB996" s="136"/>
      <c r="DC996" s="211"/>
      <c r="DD996" s="136"/>
      <c r="DE996" s="136"/>
      <c r="DF996" s="136"/>
      <c r="DG996" s="136"/>
      <c r="DH996" s="136"/>
      <c r="DI996" s="136"/>
      <c r="DJ996" s="136"/>
      <c r="DK996" s="136"/>
      <c r="DL996" s="136"/>
      <c r="DM996" s="136"/>
      <c r="DN996" s="136"/>
      <c r="DO996" s="136"/>
      <c r="DP996" s="136"/>
      <c r="DQ996" s="136"/>
      <c r="DR996" s="136"/>
      <c r="DS996" s="136"/>
      <c r="DT996" s="136"/>
      <c r="DU996" s="136"/>
      <c r="DV996" s="136"/>
      <c r="DW996" s="136"/>
      <c r="DX996" s="136"/>
    </row>
    <row r="997" spans="1:128" ht="12.75" customHeight="1">
      <c r="A997" s="136"/>
      <c r="B997" s="136"/>
      <c r="C997" s="136"/>
      <c r="D997" s="136"/>
      <c r="E997" s="136"/>
      <c r="F997" s="136"/>
      <c r="G997" s="136"/>
      <c r="H997" s="136"/>
      <c r="I997" s="136"/>
      <c r="J997" s="136"/>
      <c r="K997" s="136"/>
      <c r="L997" s="136"/>
      <c r="M997" s="136"/>
      <c r="N997" s="136"/>
      <c r="O997" s="136"/>
      <c r="P997" s="136"/>
      <c r="Q997" s="136"/>
      <c r="R997" s="136"/>
      <c r="S997" s="136"/>
      <c r="T997" s="136"/>
      <c r="U997" s="136"/>
      <c r="V997" s="136"/>
      <c r="W997" s="136"/>
      <c r="X997" s="136"/>
      <c r="Y997" s="136"/>
      <c r="Z997" s="136"/>
      <c r="AA997" s="136"/>
      <c r="AB997" s="136"/>
      <c r="AC997" s="136"/>
      <c r="AD997" s="136"/>
      <c r="AE997" s="136"/>
      <c r="AF997" s="136"/>
      <c r="AG997" s="136"/>
      <c r="AH997" s="136"/>
      <c r="AI997" s="136"/>
      <c r="AJ997" s="136"/>
      <c r="AK997" s="136"/>
      <c r="AL997" s="136"/>
      <c r="AM997" s="136"/>
      <c r="AN997" s="136"/>
      <c r="AO997" s="136"/>
      <c r="AP997" s="136"/>
      <c r="AQ997" s="136"/>
      <c r="AR997" s="211"/>
      <c r="AS997" s="136"/>
      <c r="AT997" s="136"/>
      <c r="AU997" s="136"/>
      <c r="AV997" s="136"/>
      <c r="AW997" s="136"/>
      <c r="AX997" s="136"/>
      <c r="AY997" s="136"/>
      <c r="AZ997" s="136"/>
      <c r="BA997" s="136"/>
      <c r="BB997" s="136"/>
      <c r="BC997" s="136"/>
      <c r="BD997" s="136"/>
      <c r="BE997" s="136"/>
      <c r="BF997" s="136"/>
      <c r="BG997" s="136"/>
      <c r="BH997" s="136"/>
      <c r="BI997" s="136"/>
      <c r="BJ997" s="136"/>
      <c r="BK997" s="136"/>
      <c r="BL997" s="136"/>
      <c r="BM997" s="136"/>
      <c r="BN997" s="136"/>
      <c r="BO997" s="136"/>
      <c r="BP997" s="136"/>
      <c r="BQ997" s="136"/>
      <c r="BR997" s="136"/>
      <c r="BS997" s="136"/>
      <c r="BT997" s="136"/>
      <c r="BU997" s="136"/>
      <c r="BV997" s="136"/>
      <c r="BW997" s="136"/>
      <c r="BX997" s="136"/>
      <c r="BY997" s="136"/>
      <c r="BZ997" s="136"/>
      <c r="CA997" s="136"/>
      <c r="CB997" s="136"/>
      <c r="CC997" s="136"/>
      <c r="CD997" s="136"/>
      <c r="CE997" s="136"/>
      <c r="CF997" s="211"/>
      <c r="CG997" s="136"/>
      <c r="CH997" s="136"/>
      <c r="CI997" s="136"/>
      <c r="CJ997" s="136"/>
      <c r="CK997" s="136"/>
      <c r="CL997" s="136"/>
      <c r="CM997" s="136"/>
      <c r="CN997" s="136"/>
      <c r="CO997" s="136"/>
      <c r="CP997" s="136"/>
      <c r="CQ997" s="136"/>
      <c r="CR997" s="136"/>
      <c r="CS997" s="136"/>
      <c r="CT997" s="136"/>
      <c r="CU997" s="136"/>
      <c r="CV997" s="136"/>
      <c r="CW997" s="136"/>
      <c r="CX997" s="136"/>
      <c r="CY997" s="136"/>
      <c r="CZ997" s="136"/>
      <c r="DA997" s="136"/>
      <c r="DB997" s="136"/>
      <c r="DC997" s="211"/>
      <c r="DD997" s="136"/>
      <c r="DE997" s="136"/>
      <c r="DF997" s="136"/>
      <c r="DG997" s="136"/>
      <c r="DH997" s="136"/>
      <c r="DI997" s="136"/>
      <c r="DJ997" s="136"/>
      <c r="DK997" s="136"/>
      <c r="DL997" s="136"/>
      <c r="DM997" s="136"/>
      <c r="DN997" s="136"/>
      <c r="DO997" s="136"/>
      <c r="DP997" s="136"/>
      <c r="DQ997" s="136"/>
      <c r="DR997" s="136"/>
      <c r="DS997" s="136"/>
      <c r="DT997" s="136"/>
      <c r="DU997" s="136"/>
      <c r="DV997" s="136"/>
      <c r="DW997" s="136"/>
      <c r="DX997" s="136"/>
    </row>
    <row r="998" spans="1:128" ht="12.75" customHeight="1">
      <c r="A998" s="136"/>
      <c r="B998" s="136"/>
      <c r="C998" s="136"/>
      <c r="D998" s="136"/>
      <c r="E998" s="136"/>
      <c r="F998" s="136"/>
      <c r="G998" s="136"/>
      <c r="H998" s="136"/>
      <c r="I998" s="136"/>
      <c r="J998" s="136"/>
      <c r="K998" s="136"/>
      <c r="L998" s="136"/>
      <c r="M998" s="136"/>
      <c r="N998" s="136"/>
      <c r="O998" s="136"/>
      <c r="P998" s="136"/>
      <c r="Q998" s="136"/>
      <c r="R998" s="136"/>
      <c r="S998" s="136"/>
      <c r="T998" s="136"/>
      <c r="U998" s="136"/>
      <c r="V998" s="136"/>
      <c r="W998" s="136"/>
      <c r="X998" s="136"/>
      <c r="Y998" s="136"/>
      <c r="Z998" s="136"/>
      <c r="AA998" s="136"/>
      <c r="AB998" s="136"/>
      <c r="AC998" s="136"/>
      <c r="AD998" s="136"/>
      <c r="AE998" s="136"/>
      <c r="AF998" s="136"/>
      <c r="AG998" s="136"/>
      <c r="AH998" s="136"/>
      <c r="AI998" s="136"/>
      <c r="AJ998" s="136"/>
      <c r="AK998" s="136"/>
      <c r="AL998" s="136"/>
      <c r="AM998" s="136"/>
      <c r="AN998" s="136"/>
      <c r="AO998" s="136"/>
      <c r="AP998" s="136"/>
      <c r="AQ998" s="136"/>
      <c r="AR998" s="211"/>
      <c r="AS998" s="136"/>
      <c r="AT998" s="136"/>
      <c r="AU998" s="136"/>
      <c r="AV998" s="136"/>
      <c r="AW998" s="136"/>
      <c r="AX998" s="136"/>
      <c r="AY998" s="136"/>
      <c r="AZ998" s="136"/>
      <c r="BA998" s="136"/>
      <c r="BB998" s="136"/>
      <c r="BC998" s="136"/>
      <c r="BD998" s="136"/>
      <c r="BE998" s="136"/>
      <c r="BF998" s="136"/>
      <c r="BG998" s="136"/>
      <c r="BH998" s="136"/>
      <c r="BI998" s="136"/>
      <c r="BJ998" s="136"/>
      <c r="BK998" s="136"/>
      <c r="BL998" s="136"/>
      <c r="BM998" s="136"/>
      <c r="BN998" s="136"/>
      <c r="BO998" s="136"/>
      <c r="BP998" s="136"/>
      <c r="BQ998" s="136"/>
      <c r="BR998" s="136"/>
      <c r="BS998" s="136"/>
      <c r="BT998" s="136"/>
      <c r="BU998" s="136"/>
      <c r="BV998" s="136"/>
      <c r="BW998" s="136"/>
      <c r="BX998" s="136"/>
      <c r="BY998" s="136"/>
      <c r="BZ998" s="136"/>
      <c r="CA998" s="136"/>
      <c r="CB998" s="136"/>
      <c r="CC998" s="136"/>
      <c r="CD998" s="136"/>
      <c r="CE998" s="136"/>
      <c r="CF998" s="211"/>
      <c r="CG998" s="136"/>
      <c r="CH998" s="136"/>
      <c r="CI998" s="136"/>
      <c r="CJ998" s="136"/>
      <c r="CK998" s="136"/>
      <c r="CL998" s="136"/>
      <c r="CM998" s="136"/>
      <c r="CN998" s="136"/>
      <c r="CO998" s="136"/>
      <c r="CP998" s="136"/>
      <c r="CQ998" s="136"/>
      <c r="CR998" s="136"/>
      <c r="CS998" s="136"/>
      <c r="CT998" s="136"/>
      <c r="CU998" s="136"/>
      <c r="CV998" s="136"/>
      <c r="CW998" s="136"/>
      <c r="CX998" s="136"/>
      <c r="CY998" s="136"/>
      <c r="CZ998" s="136"/>
      <c r="DA998" s="136"/>
      <c r="DB998" s="136"/>
      <c r="DC998" s="211"/>
      <c r="DD998" s="136"/>
      <c r="DE998" s="136"/>
      <c r="DF998" s="136"/>
      <c r="DG998" s="136"/>
      <c r="DH998" s="136"/>
      <c r="DI998" s="136"/>
      <c r="DJ998" s="136"/>
      <c r="DK998" s="136"/>
      <c r="DL998" s="136"/>
      <c r="DM998" s="136"/>
      <c r="DN998" s="136"/>
      <c r="DO998" s="136"/>
      <c r="DP998" s="136"/>
      <c r="DQ998" s="136"/>
      <c r="DR998" s="136"/>
      <c r="DS998" s="136"/>
      <c r="DT998" s="136"/>
      <c r="DU998" s="136"/>
      <c r="DV998" s="136"/>
      <c r="DW998" s="136"/>
      <c r="DX998" s="136"/>
    </row>
    <row r="999" spans="1:128" ht="12.75" customHeight="1">
      <c r="A999" s="136"/>
      <c r="B999" s="136"/>
      <c r="C999" s="136"/>
      <c r="D999" s="136"/>
      <c r="E999" s="136"/>
      <c r="F999" s="136"/>
      <c r="G999" s="136"/>
      <c r="H999" s="136"/>
      <c r="I999" s="136"/>
      <c r="J999" s="136"/>
      <c r="K999" s="136"/>
      <c r="L999" s="136"/>
      <c r="M999" s="136"/>
      <c r="N999" s="136"/>
      <c r="O999" s="136"/>
      <c r="P999" s="136"/>
      <c r="Q999" s="136"/>
      <c r="R999" s="136"/>
      <c r="S999" s="136"/>
      <c r="T999" s="136"/>
      <c r="U999" s="136"/>
      <c r="V999" s="136"/>
      <c r="W999" s="136"/>
      <c r="X999" s="136"/>
      <c r="Y999" s="136"/>
      <c r="Z999" s="136"/>
      <c r="AA999" s="136"/>
      <c r="AB999" s="136"/>
      <c r="AC999" s="136"/>
      <c r="AD999" s="136"/>
      <c r="AE999" s="136"/>
      <c r="AF999" s="136"/>
      <c r="AG999" s="136"/>
      <c r="AH999" s="136"/>
      <c r="AI999" s="136"/>
      <c r="AJ999" s="136"/>
      <c r="AK999" s="136"/>
      <c r="AL999" s="136"/>
      <c r="AM999" s="136"/>
      <c r="AN999" s="136"/>
      <c r="AO999" s="136"/>
      <c r="AP999" s="136"/>
      <c r="AQ999" s="136"/>
      <c r="AR999" s="211"/>
      <c r="AS999" s="136"/>
      <c r="AT999" s="136"/>
      <c r="AU999" s="136"/>
      <c r="AV999" s="136"/>
      <c r="AW999" s="136"/>
      <c r="AX999" s="136"/>
      <c r="AY999" s="136"/>
      <c r="AZ999" s="136"/>
      <c r="BA999" s="136"/>
      <c r="BB999" s="136"/>
      <c r="BC999" s="136"/>
      <c r="BD999" s="136"/>
      <c r="BE999" s="136"/>
      <c r="BF999" s="136"/>
      <c r="BG999" s="136"/>
      <c r="BH999" s="136"/>
      <c r="BI999" s="136"/>
      <c r="BJ999" s="136"/>
      <c r="BK999" s="136"/>
      <c r="BL999" s="136"/>
      <c r="BM999" s="136"/>
      <c r="BN999" s="136"/>
      <c r="BO999" s="136"/>
      <c r="BP999" s="136"/>
      <c r="BQ999" s="136"/>
      <c r="BR999" s="136"/>
      <c r="BS999" s="136"/>
      <c r="BT999" s="136"/>
      <c r="BU999" s="136"/>
      <c r="BV999" s="136"/>
      <c r="BW999" s="136"/>
      <c r="BX999" s="136"/>
      <c r="BY999" s="136"/>
      <c r="BZ999" s="136"/>
      <c r="CA999" s="136"/>
      <c r="CB999" s="136"/>
      <c r="CC999" s="136"/>
      <c r="CD999" s="136"/>
      <c r="CE999" s="136"/>
      <c r="CF999" s="211"/>
      <c r="CG999" s="136"/>
      <c r="CH999" s="136"/>
      <c r="CI999" s="136"/>
      <c r="CJ999" s="136"/>
      <c r="CK999" s="136"/>
      <c r="CL999" s="136"/>
      <c r="CM999" s="136"/>
      <c r="CN999" s="136"/>
      <c r="CO999" s="136"/>
      <c r="CP999" s="136"/>
      <c r="CQ999" s="136"/>
      <c r="CR999" s="136"/>
      <c r="CS999" s="136"/>
      <c r="CT999" s="136"/>
      <c r="CU999" s="136"/>
      <c r="CV999" s="136"/>
      <c r="CW999" s="136"/>
      <c r="CX999" s="136"/>
      <c r="CY999" s="136"/>
      <c r="CZ999" s="136"/>
      <c r="DA999" s="136"/>
      <c r="DB999" s="136"/>
      <c r="DC999" s="211"/>
      <c r="DD999" s="136"/>
      <c r="DE999" s="136"/>
      <c r="DF999" s="136"/>
      <c r="DG999" s="136"/>
      <c r="DH999" s="136"/>
      <c r="DI999" s="136"/>
      <c r="DJ999" s="136"/>
      <c r="DK999" s="136"/>
      <c r="DL999" s="136"/>
      <c r="DM999" s="136"/>
      <c r="DN999" s="136"/>
      <c r="DO999" s="136"/>
      <c r="DP999" s="136"/>
      <c r="DQ999" s="136"/>
      <c r="DR999" s="136"/>
      <c r="DS999" s="136"/>
      <c r="DT999" s="136"/>
      <c r="DU999" s="136"/>
      <c r="DV999" s="136"/>
      <c r="DW999" s="136"/>
      <c r="DX999" s="136"/>
    </row>
    <row r="1000" spans="1:128" ht="12.75" customHeight="1">
      <c r="A1000" s="136"/>
      <c r="B1000" s="136"/>
      <c r="C1000" s="136"/>
      <c r="D1000" s="136"/>
      <c r="E1000" s="136"/>
      <c r="F1000" s="136"/>
      <c r="G1000" s="136"/>
      <c r="H1000" s="136"/>
      <c r="I1000" s="136"/>
      <c r="J1000" s="136"/>
      <c r="K1000" s="136"/>
      <c r="L1000" s="136"/>
      <c r="M1000" s="136"/>
      <c r="N1000" s="136"/>
      <c r="O1000" s="136"/>
      <c r="P1000" s="136"/>
      <c r="Q1000" s="136"/>
      <c r="R1000" s="136"/>
      <c r="S1000" s="136"/>
      <c r="T1000" s="136"/>
      <c r="U1000" s="136"/>
      <c r="V1000" s="136"/>
      <c r="W1000" s="136"/>
      <c r="X1000" s="136"/>
      <c r="Y1000" s="136"/>
      <c r="Z1000" s="136"/>
      <c r="AA1000" s="136"/>
      <c r="AB1000" s="136"/>
      <c r="AC1000" s="136"/>
      <c r="AD1000" s="136"/>
      <c r="AE1000" s="136"/>
      <c r="AF1000" s="136"/>
      <c r="AG1000" s="136"/>
      <c r="AH1000" s="136"/>
      <c r="AI1000" s="136"/>
      <c r="AJ1000" s="136"/>
      <c r="AK1000" s="136"/>
      <c r="AL1000" s="136"/>
      <c r="AM1000" s="136"/>
      <c r="AN1000" s="136"/>
      <c r="AO1000" s="136"/>
      <c r="AP1000" s="136"/>
      <c r="AQ1000" s="136"/>
      <c r="AR1000" s="211"/>
      <c r="AS1000" s="136"/>
      <c r="AT1000" s="136"/>
      <c r="AU1000" s="136"/>
      <c r="AV1000" s="136"/>
      <c r="AW1000" s="136"/>
      <c r="AX1000" s="136"/>
      <c r="AY1000" s="136"/>
      <c r="AZ1000" s="136"/>
      <c r="BA1000" s="136"/>
      <c r="BB1000" s="136"/>
      <c r="BC1000" s="136"/>
      <c r="BD1000" s="136"/>
      <c r="BE1000" s="136"/>
      <c r="BF1000" s="136"/>
      <c r="BG1000" s="136"/>
      <c r="BH1000" s="136"/>
      <c r="BI1000" s="136"/>
      <c r="BJ1000" s="136"/>
      <c r="BK1000" s="136"/>
      <c r="BL1000" s="136"/>
      <c r="BM1000" s="136"/>
      <c r="BN1000" s="136"/>
      <c r="BO1000" s="136"/>
      <c r="BP1000" s="136"/>
      <c r="BQ1000" s="136"/>
      <c r="BR1000" s="136"/>
      <c r="BS1000" s="136"/>
      <c r="BT1000" s="136"/>
      <c r="BU1000" s="136"/>
      <c r="BV1000" s="136"/>
      <c r="BW1000" s="136"/>
      <c r="BX1000" s="136"/>
      <c r="BY1000" s="136"/>
      <c r="BZ1000" s="136"/>
      <c r="CA1000" s="136"/>
      <c r="CB1000" s="136"/>
      <c r="CC1000" s="136"/>
      <c r="CD1000" s="136"/>
      <c r="CE1000" s="136"/>
      <c r="CF1000" s="211"/>
      <c r="CG1000" s="136"/>
      <c r="CH1000" s="136"/>
      <c r="CI1000" s="136"/>
      <c r="CJ1000" s="136"/>
      <c r="CK1000" s="136"/>
      <c r="CL1000" s="136"/>
      <c r="CM1000" s="136"/>
      <c r="CN1000" s="136"/>
      <c r="CO1000" s="136"/>
      <c r="CP1000" s="136"/>
      <c r="CQ1000" s="136"/>
      <c r="CR1000" s="136"/>
      <c r="CS1000" s="136"/>
      <c r="CT1000" s="136"/>
      <c r="CU1000" s="136"/>
      <c r="CV1000" s="136"/>
      <c r="CW1000" s="136"/>
      <c r="CX1000" s="136"/>
      <c r="CY1000" s="136"/>
      <c r="CZ1000" s="136"/>
      <c r="DA1000" s="136"/>
      <c r="DB1000" s="136"/>
      <c r="DC1000" s="211"/>
      <c r="DD1000" s="136"/>
      <c r="DE1000" s="136"/>
      <c r="DF1000" s="136"/>
      <c r="DG1000" s="136"/>
      <c r="DH1000" s="136"/>
      <c r="DI1000" s="136"/>
      <c r="DJ1000" s="136"/>
      <c r="DK1000" s="136"/>
      <c r="DL1000" s="136"/>
      <c r="DM1000" s="136"/>
      <c r="DN1000" s="136"/>
      <c r="DO1000" s="136"/>
      <c r="DP1000" s="136"/>
      <c r="DQ1000" s="136"/>
      <c r="DR1000" s="136"/>
      <c r="DS1000" s="136"/>
      <c r="DT1000" s="136"/>
      <c r="DU1000" s="136"/>
      <c r="DV1000" s="136"/>
      <c r="DW1000" s="136"/>
      <c r="DX1000" s="136"/>
    </row>
  </sheetData>
  <mergeCells count="16">
    <mergeCell ref="A13:A18"/>
    <mergeCell ref="B5:AQ5"/>
    <mergeCell ref="AR5:CE5"/>
    <mergeCell ref="CF5:DB5"/>
    <mergeCell ref="DC5:DP5"/>
    <mergeCell ref="A7:A12"/>
    <mergeCell ref="A55:A60"/>
    <mergeCell ref="A61:A66"/>
    <mergeCell ref="A67:A72"/>
    <mergeCell ref="A73:A78"/>
    <mergeCell ref="A19:A24"/>
    <mergeCell ref="A25:A30"/>
    <mergeCell ref="A31:A36"/>
    <mergeCell ref="A37:A42"/>
    <mergeCell ref="A43:A48"/>
    <mergeCell ref="A49:A54"/>
  </mergeCells>
  <conditionalFormatting sqref="B7:DP78">
    <cfRule type="cellIs" dxfId="31" priority="1" operator="equal">
      <formula>"2К"</formula>
    </cfRule>
    <cfRule type="cellIs" dxfId="30" priority="2" operator="equal">
      <formula>"1К"</formula>
    </cfRule>
    <cfRule type="cellIs" dxfId="29" priority="3" operator="equal">
      <formula>"Ст"</formula>
    </cfRule>
    <cfRule type="cellIs" dxfId="28" priority="4" operator="equal">
      <formula>"Резерв"</formula>
    </cfRule>
    <cfRule type="cellIs" dxfId="27" priority="5" operator="equal">
      <formula>"Свободно"</formula>
    </cfRule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2:AH1656"/>
  <sheetViews>
    <sheetView showGridLines="0" view="pageBreakPreview" zoomScale="90" zoomScaleNormal="90" zoomScaleSheetLayoutView="90" workbookViewId="0">
      <pane xSplit="4" ySplit="3" topLeftCell="E4" activePane="bottomRight" state="frozen"/>
      <selection pane="topRight" activeCell="E1" sqref="E1"/>
      <selection pane="bottomLeft" activeCell="A10" sqref="A10"/>
      <selection pane="bottomRight" activeCell="H28" sqref="H28"/>
    </sheetView>
  </sheetViews>
  <sheetFormatPr defaultColWidth="9.109375" defaultRowHeight="12"/>
  <cols>
    <col min="1" max="1" width="2.6640625" style="22" customWidth="1"/>
    <col min="2" max="2" width="9.44140625" style="22" customWidth="1"/>
    <col min="3" max="3" width="18.44140625" style="22" customWidth="1"/>
    <col min="4" max="4" width="15.6640625" style="24" customWidth="1"/>
    <col min="5" max="5" width="18.44140625" style="22" customWidth="1"/>
    <col min="6" max="6" width="15" style="22" customWidth="1"/>
    <col min="7" max="7" width="14.44140625" style="22" customWidth="1"/>
    <col min="8" max="8" width="19.33203125" style="15" customWidth="1"/>
    <col min="9" max="9" width="20.44140625" style="22" customWidth="1"/>
    <col min="10" max="10" width="18.44140625" style="22" customWidth="1"/>
    <col min="11" max="11" width="15" style="22" customWidth="1"/>
    <col min="12" max="12" width="18.44140625" style="22" customWidth="1"/>
    <col min="13" max="13" width="19.44140625" style="22" customWidth="1"/>
    <col min="14" max="14" width="21.6640625" style="22" customWidth="1"/>
    <col min="15" max="15" width="19.44140625" style="22" customWidth="1"/>
    <col min="16" max="16" width="18.44140625" style="24" customWidth="1"/>
    <col min="17" max="17" width="20.109375" style="22" customWidth="1"/>
    <col min="18" max="18" width="21.33203125" style="22" customWidth="1"/>
    <col min="19" max="23" width="14.33203125" style="22" customWidth="1"/>
    <col min="24" max="24" width="14.44140625" style="22" customWidth="1"/>
    <col min="25" max="29" width="14.33203125" style="22" customWidth="1"/>
    <col min="30" max="30" width="14.44140625" style="22" customWidth="1"/>
    <col min="31" max="33" width="14.33203125" style="22" customWidth="1"/>
    <col min="34" max="16384" width="9.109375" style="22"/>
  </cols>
  <sheetData>
    <row r="2" spans="2:34" s="15" customFormat="1" ht="21">
      <c r="B2" s="16" t="s">
        <v>1104</v>
      </c>
      <c r="C2" s="17"/>
      <c r="D2" s="18"/>
      <c r="E2" s="17"/>
      <c r="F2" s="17"/>
      <c r="G2" s="17"/>
      <c r="H2" s="19"/>
      <c r="I2" s="17"/>
      <c r="J2" s="17"/>
      <c r="K2" s="17"/>
      <c r="L2" s="17"/>
      <c r="M2" s="17"/>
      <c r="N2" s="17"/>
      <c r="O2" s="17"/>
      <c r="P2" s="18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</row>
    <row r="3" spans="2:34" s="15" customFormat="1">
      <c r="B3" s="20"/>
      <c r="C3" s="20"/>
      <c r="D3" s="21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1"/>
      <c r="Q3" s="20"/>
      <c r="R3" s="20"/>
      <c r="S3" s="20"/>
      <c r="T3" s="20"/>
      <c r="U3" s="20"/>
      <c r="V3" s="20"/>
      <c r="W3" s="20"/>
      <c r="X3" s="20"/>
      <c r="Y3" s="20"/>
      <c r="Z3" s="20"/>
      <c r="AB3" s="20"/>
      <c r="AC3" s="20"/>
      <c r="AD3" s="20"/>
      <c r="AE3" s="20"/>
      <c r="AF3" s="20"/>
    </row>
    <row r="6" spans="2:34" ht="18">
      <c r="B6" s="23" t="s">
        <v>1105</v>
      </c>
    </row>
    <row r="7" spans="2:34" s="15" customFormat="1" ht="48">
      <c r="B7" s="25" t="s">
        <v>23</v>
      </c>
      <c r="C7" s="25" t="s">
        <v>1106</v>
      </c>
      <c r="D7" s="26" t="s">
        <v>1107</v>
      </c>
      <c r="E7" s="25" t="s">
        <v>25</v>
      </c>
      <c r="F7" s="25" t="s">
        <v>1108</v>
      </c>
      <c r="G7" s="25" t="s">
        <v>26</v>
      </c>
      <c r="H7" s="55" t="s">
        <v>1109</v>
      </c>
      <c r="I7" s="25" t="s">
        <v>1110</v>
      </c>
      <c r="J7" s="25" t="s">
        <v>1111</v>
      </c>
      <c r="K7" s="25" t="s">
        <v>1112</v>
      </c>
      <c r="L7" s="55" t="s">
        <v>1113</v>
      </c>
      <c r="M7" s="25" t="s">
        <v>1114</v>
      </c>
      <c r="N7" s="25" t="s">
        <v>1115</v>
      </c>
      <c r="O7" s="25" t="s">
        <v>1116</v>
      </c>
      <c r="P7" s="26" t="s">
        <v>1117</v>
      </c>
      <c r="Q7" s="25" t="s">
        <v>1118</v>
      </c>
      <c r="R7" s="25" t="s">
        <v>1119</v>
      </c>
      <c r="S7" s="25" t="s">
        <v>1120</v>
      </c>
      <c r="T7" s="25" t="s">
        <v>1121</v>
      </c>
      <c r="U7" s="25" t="s">
        <v>1122</v>
      </c>
      <c r="V7" s="27" t="s">
        <v>1123</v>
      </c>
      <c r="W7" s="28" t="s">
        <v>1124</v>
      </c>
      <c r="X7" s="28" t="s">
        <v>1125</v>
      </c>
      <c r="Y7" s="29" t="s">
        <v>1126</v>
      </c>
      <c r="Z7" s="22"/>
      <c r="AA7" s="22"/>
      <c r="AB7" s="22"/>
      <c r="AC7" s="22"/>
      <c r="AD7" s="22"/>
      <c r="AE7" s="22"/>
      <c r="AF7" s="22"/>
      <c r="AG7" s="22"/>
      <c r="AH7" s="22"/>
    </row>
    <row r="8" spans="2:34">
      <c r="B8" s="30">
        <v>1</v>
      </c>
      <c r="C8" s="31">
        <v>1</v>
      </c>
      <c r="D8" s="32" t="s">
        <v>1127</v>
      </c>
      <c r="E8" s="131">
        <v>1</v>
      </c>
      <c r="F8" s="31">
        <v>1</v>
      </c>
      <c r="G8" s="31" t="s">
        <v>1128</v>
      </c>
      <c r="H8" s="33" t="s">
        <v>21</v>
      </c>
      <c r="I8" s="34" t="s">
        <v>1129</v>
      </c>
      <c r="J8" s="31">
        <v>24.74</v>
      </c>
      <c r="K8" s="31">
        <v>8.27</v>
      </c>
      <c r="L8" s="130">
        <f>(Таблица1[[#This Row],[Общая площадь летних помещений, кв. м]]*1)+Таблица1[[#This Row],[Общая площадь без летних помещений, кв.м]]</f>
        <v>33.01</v>
      </c>
      <c r="M8" s="35" t="s">
        <v>1130</v>
      </c>
      <c r="N8" s="35" t="s">
        <v>1131</v>
      </c>
      <c r="O8" s="35" t="s">
        <v>1130</v>
      </c>
      <c r="P8" s="32">
        <v>285000</v>
      </c>
      <c r="Q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9407850</v>
      </c>
      <c r="R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" s="36"/>
      <c r="T8" s="38" t="e">
        <f>#REF!/R8-1</f>
        <v>#REF!</v>
      </c>
      <c r="U8" s="35"/>
      <c r="V8" s="39" t="s">
        <v>1132</v>
      </c>
      <c r="W8" s="40"/>
      <c r="X8" s="41" t="str">
        <f t="shared" ref="X8:X71" si="0">CONCATENATE(D8,H8)</f>
        <v>апартаментст</v>
      </c>
      <c r="Y8" s="15"/>
    </row>
    <row r="9" spans="2:34">
      <c r="B9" s="30">
        <f>B8+1</f>
        <v>2</v>
      </c>
      <c r="C9" s="31">
        <v>2</v>
      </c>
      <c r="D9" s="32" t="s">
        <v>1127</v>
      </c>
      <c r="E9" s="131">
        <v>1</v>
      </c>
      <c r="F9" s="31">
        <v>1</v>
      </c>
      <c r="G9" s="31" t="s">
        <v>1128</v>
      </c>
      <c r="H9" s="33" t="s">
        <v>21</v>
      </c>
      <c r="I9" s="34" t="s">
        <v>1129</v>
      </c>
      <c r="J9" s="31">
        <v>24.74</v>
      </c>
      <c r="K9" s="31">
        <v>6.97</v>
      </c>
      <c r="L9" s="130">
        <f>(Таблица1[[#This Row],[Общая площадь летних помещений, кв. м]]*1)+Таблица1[[#This Row],[Общая площадь без летних помещений, кв.м]]</f>
        <v>31.709999999999997</v>
      </c>
      <c r="M9" s="35" t="s">
        <v>1130</v>
      </c>
      <c r="N9" s="35" t="s">
        <v>1131</v>
      </c>
      <c r="O9" s="35" t="s">
        <v>1130</v>
      </c>
      <c r="P9" s="32">
        <v>290000</v>
      </c>
      <c r="Q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9195900</v>
      </c>
      <c r="R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" s="36"/>
      <c r="T9" s="38" t="e">
        <f>#REF!/R9-1</f>
        <v>#REF!</v>
      </c>
      <c r="U9" s="35"/>
      <c r="V9" s="39" t="s">
        <v>1132</v>
      </c>
      <c r="W9" s="40"/>
      <c r="X9" s="41" t="str">
        <f>CONCATENATE(D9,H9)</f>
        <v>апартаментст</v>
      </c>
      <c r="Y9" s="15"/>
    </row>
    <row r="10" spans="2:34">
      <c r="B10" s="30">
        <f t="shared" ref="B10:B73" si="1">B9+1</f>
        <v>3</v>
      </c>
      <c r="C10" s="31">
        <v>3</v>
      </c>
      <c r="D10" s="32" t="s">
        <v>1127</v>
      </c>
      <c r="E10" s="131">
        <v>1</v>
      </c>
      <c r="F10" s="31">
        <v>1</v>
      </c>
      <c r="G10" s="31" t="s">
        <v>1128</v>
      </c>
      <c r="H10" s="42" t="s">
        <v>19</v>
      </c>
      <c r="I10" s="34" t="s">
        <v>1129</v>
      </c>
      <c r="J10" s="31">
        <v>41.67</v>
      </c>
      <c r="K10" s="31">
        <v>11.7</v>
      </c>
      <c r="L10" s="130">
        <f>(Таблица1[[#This Row],[Общая площадь летних помещений, кв. м]]*1)+Таблица1[[#This Row],[Общая площадь без летних помещений, кв.м]]</f>
        <v>53.370000000000005</v>
      </c>
      <c r="M10" s="35" t="s">
        <v>1130</v>
      </c>
      <c r="N10" s="35" t="s">
        <v>1131</v>
      </c>
      <c r="O10" s="35" t="s">
        <v>1130</v>
      </c>
      <c r="P10" s="32">
        <v>290000</v>
      </c>
      <c r="Q1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15477300.000000002</v>
      </c>
      <c r="R1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" s="36"/>
      <c r="T10" s="38" t="e">
        <f>#REF!/R10-1</f>
        <v>#REF!</v>
      </c>
      <c r="U10" s="35"/>
      <c r="V10" s="39" t="s">
        <v>1132</v>
      </c>
      <c r="W10" s="40"/>
      <c r="X10" s="41" t="str">
        <f t="shared" si="0"/>
        <v>апартамент1АЕ</v>
      </c>
      <c r="Y10" s="15"/>
    </row>
    <row r="11" spans="2:34">
      <c r="B11" s="30">
        <f t="shared" si="1"/>
        <v>4</v>
      </c>
      <c r="C11" s="31">
        <v>4</v>
      </c>
      <c r="D11" s="32" t="s">
        <v>1127</v>
      </c>
      <c r="E11" s="131">
        <v>1</v>
      </c>
      <c r="F11" s="31">
        <v>1</v>
      </c>
      <c r="G11" s="31" t="s">
        <v>1128</v>
      </c>
      <c r="H11" s="33" t="s">
        <v>21</v>
      </c>
      <c r="I11" s="34" t="s">
        <v>1129</v>
      </c>
      <c r="J11" s="31">
        <v>39.049999999999997</v>
      </c>
      <c r="K11" s="31">
        <v>11.28</v>
      </c>
      <c r="L11" s="130">
        <f>(Таблица1[[#This Row],[Общая площадь летних помещений, кв. м]]*1)+Таблица1[[#This Row],[Общая площадь без летних помещений, кв.м]]</f>
        <v>50.33</v>
      </c>
      <c r="M11" s="35" t="s">
        <v>1130</v>
      </c>
      <c r="N11" s="35" t="s">
        <v>1131</v>
      </c>
      <c r="O11" s="35" t="s">
        <v>1130</v>
      </c>
      <c r="P11" s="32">
        <v>290000</v>
      </c>
      <c r="Q1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14595700</v>
      </c>
      <c r="R1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" s="36"/>
      <c r="T11" s="38" t="e">
        <f>#REF!/R11-1</f>
        <v>#REF!</v>
      </c>
      <c r="U11" s="35"/>
      <c r="V11" s="39" t="s">
        <v>1132</v>
      </c>
      <c r="W11" s="40"/>
      <c r="X11" s="41" t="str">
        <f t="shared" si="0"/>
        <v>апартаментст</v>
      </c>
      <c r="Y11" s="15"/>
    </row>
    <row r="12" spans="2:34">
      <c r="B12" s="30">
        <f t="shared" si="1"/>
        <v>5</v>
      </c>
      <c r="C12" s="31">
        <v>5</v>
      </c>
      <c r="D12" s="32" t="s">
        <v>1127</v>
      </c>
      <c r="E12" s="131">
        <v>1</v>
      </c>
      <c r="F12" s="31">
        <v>1</v>
      </c>
      <c r="G12" s="31" t="s">
        <v>1128</v>
      </c>
      <c r="H12" s="33" t="s">
        <v>21</v>
      </c>
      <c r="I12" s="34" t="s">
        <v>1129</v>
      </c>
      <c r="J12" s="31">
        <v>24.99</v>
      </c>
      <c r="K12" s="31">
        <v>7.08</v>
      </c>
      <c r="L12" s="130">
        <f>(Таблица1[[#This Row],[Общая площадь летних помещений, кв. м]]*1)+Таблица1[[#This Row],[Общая площадь без летних помещений, кв.м]]</f>
        <v>32.07</v>
      </c>
      <c r="M12" s="35" t="s">
        <v>1130</v>
      </c>
      <c r="N12" s="35" t="s">
        <v>1131</v>
      </c>
      <c r="O12" s="35" t="s">
        <v>1130</v>
      </c>
      <c r="P12" s="32">
        <v>290000</v>
      </c>
      <c r="Q1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9300300</v>
      </c>
      <c r="R1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" s="36"/>
      <c r="T12" s="38" t="e">
        <f>#REF!/R12-1</f>
        <v>#REF!</v>
      </c>
      <c r="U12" s="35"/>
      <c r="V12" s="39" t="s">
        <v>1132</v>
      </c>
      <c r="W12" s="40"/>
      <c r="X12" s="41" t="str">
        <f t="shared" si="0"/>
        <v>апартаментст</v>
      </c>
      <c r="Y12" s="15"/>
    </row>
    <row r="13" spans="2:34">
      <c r="B13" s="30">
        <f t="shared" si="1"/>
        <v>6</v>
      </c>
      <c r="C13" s="31">
        <v>6</v>
      </c>
      <c r="D13" s="32" t="s">
        <v>1127</v>
      </c>
      <c r="E13" s="131">
        <v>1</v>
      </c>
      <c r="F13" s="31">
        <v>1</v>
      </c>
      <c r="G13" s="31" t="s">
        <v>1128</v>
      </c>
      <c r="H13" s="33" t="s">
        <v>21</v>
      </c>
      <c r="I13" s="34" t="s">
        <v>1129</v>
      </c>
      <c r="J13" s="31">
        <v>24.35</v>
      </c>
      <c r="K13" s="31">
        <v>7.08</v>
      </c>
      <c r="L13" s="130">
        <f>(Таблица1[[#This Row],[Общая площадь летних помещений, кв. м]]*1)+Таблица1[[#This Row],[Общая площадь без летних помещений, кв.м]]</f>
        <v>31.43</v>
      </c>
      <c r="M13" s="35" t="s">
        <v>1130</v>
      </c>
      <c r="N13" s="35" t="s">
        <v>1131</v>
      </c>
      <c r="O13" s="35" t="s">
        <v>1130</v>
      </c>
      <c r="P13" s="32">
        <v>290000</v>
      </c>
      <c r="Q1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9114700</v>
      </c>
      <c r="R1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" s="36"/>
      <c r="T13" s="38" t="e">
        <f>#REF!/R13-1</f>
        <v>#REF!</v>
      </c>
      <c r="U13" s="35"/>
      <c r="V13" s="39" t="s">
        <v>1132</v>
      </c>
      <c r="W13" s="40"/>
      <c r="X13" s="41" t="str">
        <f t="shared" si="0"/>
        <v>апартаментст</v>
      </c>
      <c r="Y13" s="15"/>
    </row>
    <row r="14" spans="2:34">
      <c r="B14" s="30">
        <f t="shared" si="1"/>
        <v>7</v>
      </c>
      <c r="C14" s="31">
        <v>7</v>
      </c>
      <c r="D14" s="32" t="s">
        <v>1127</v>
      </c>
      <c r="E14" s="131">
        <v>1</v>
      </c>
      <c r="F14" s="31">
        <v>1</v>
      </c>
      <c r="G14" s="31" t="s">
        <v>1128</v>
      </c>
      <c r="H14" s="33" t="s">
        <v>21</v>
      </c>
      <c r="I14" s="34" t="s">
        <v>1129</v>
      </c>
      <c r="J14" s="31">
        <v>35.729999999999997</v>
      </c>
      <c r="K14" s="31">
        <v>9.16</v>
      </c>
      <c r="L14" s="130">
        <f>(Таблица1[[#This Row],[Общая площадь летних помещений, кв. м]]*1)+Таблица1[[#This Row],[Общая площадь без летних помещений, кв.м]]</f>
        <v>44.89</v>
      </c>
      <c r="M14" s="35" t="s">
        <v>1130</v>
      </c>
      <c r="N14" s="35" t="s">
        <v>1131</v>
      </c>
      <c r="O14" s="35" t="s">
        <v>1130</v>
      </c>
      <c r="P14" s="32">
        <v>295000</v>
      </c>
      <c r="Q1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13242550</v>
      </c>
      <c r="R1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" s="36"/>
      <c r="T14" s="38" t="e">
        <f>#REF!/R14-1</f>
        <v>#REF!</v>
      </c>
      <c r="U14" s="35"/>
      <c r="V14" s="39" t="s">
        <v>1132</v>
      </c>
      <c r="W14" s="40"/>
      <c r="X14" s="41" t="str">
        <f t="shared" si="0"/>
        <v>апартаментст</v>
      </c>
      <c r="Y14" s="15"/>
    </row>
    <row r="15" spans="2:34">
      <c r="B15" s="30">
        <f t="shared" si="1"/>
        <v>8</v>
      </c>
      <c r="C15" s="31">
        <v>8</v>
      </c>
      <c r="D15" s="32" t="s">
        <v>1127</v>
      </c>
      <c r="E15" s="131">
        <v>1</v>
      </c>
      <c r="F15" s="31">
        <v>1</v>
      </c>
      <c r="G15" s="31" t="s">
        <v>1128</v>
      </c>
      <c r="H15" s="33" t="s">
        <v>21</v>
      </c>
      <c r="I15" s="34" t="s">
        <v>1129</v>
      </c>
      <c r="J15" s="31">
        <v>35.71</v>
      </c>
      <c r="K15" s="31">
        <v>8.8000000000000007</v>
      </c>
      <c r="L15" s="130">
        <f>(Таблица1[[#This Row],[Общая площадь летних помещений, кв. м]]*1)+Таблица1[[#This Row],[Общая площадь без летних помещений, кв.м]]</f>
        <v>44.510000000000005</v>
      </c>
      <c r="M15" s="35" t="s">
        <v>1130</v>
      </c>
      <c r="N15" s="35" t="s">
        <v>1131</v>
      </c>
      <c r="O15" s="35" t="s">
        <v>1130</v>
      </c>
      <c r="P15" s="32">
        <v>295000</v>
      </c>
      <c r="Q1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13130450.000000002</v>
      </c>
      <c r="R1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" s="36"/>
      <c r="T15" s="38" t="e">
        <f>#REF!/R15-1</f>
        <v>#REF!</v>
      </c>
      <c r="U15" s="35"/>
      <c r="V15" s="39" t="s">
        <v>1132</v>
      </c>
      <c r="W15" s="40"/>
      <c r="X15" s="41" t="str">
        <f t="shared" si="0"/>
        <v>апартаментст</v>
      </c>
      <c r="Y15" s="15"/>
    </row>
    <row r="16" spans="2:34">
      <c r="B16" s="30">
        <f t="shared" si="1"/>
        <v>9</v>
      </c>
      <c r="C16" s="31">
        <v>9</v>
      </c>
      <c r="D16" s="32" t="s">
        <v>1127</v>
      </c>
      <c r="E16" s="131">
        <v>1</v>
      </c>
      <c r="F16" s="31">
        <v>1</v>
      </c>
      <c r="G16" s="31" t="s">
        <v>1128</v>
      </c>
      <c r="H16" s="33" t="s">
        <v>21</v>
      </c>
      <c r="I16" s="34" t="s">
        <v>1129</v>
      </c>
      <c r="J16" s="31">
        <v>24.35</v>
      </c>
      <c r="K16" s="31">
        <v>7.06</v>
      </c>
      <c r="L16" s="130">
        <f>(Таблица1[[#This Row],[Общая площадь летних помещений, кв. м]]*1)+Таблица1[[#This Row],[Общая площадь без летних помещений, кв.м]]</f>
        <v>31.41</v>
      </c>
      <c r="M16" s="35" t="s">
        <v>1130</v>
      </c>
      <c r="N16" s="35" t="s">
        <v>1131</v>
      </c>
      <c r="O16" s="35" t="s">
        <v>1130</v>
      </c>
      <c r="P16" s="43">
        <v>290000</v>
      </c>
      <c r="Q1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9108900</v>
      </c>
      <c r="R1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" s="36"/>
      <c r="T16" s="38" t="e">
        <f>#REF!/R16-1</f>
        <v>#REF!</v>
      </c>
      <c r="U16" s="35"/>
      <c r="V16" s="39" t="s">
        <v>1132</v>
      </c>
      <c r="W16" s="40"/>
      <c r="X16" s="41" t="str">
        <f t="shared" si="0"/>
        <v>апартаментст</v>
      </c>
      <c r="Y16" s="15"/>
    </row>
    <row r="17" spans="2:25">
      <c r="B17" s="30">
        <f t="shared" si="1"/>
        <v>10</v>
      </c>
      <c r="C17" s="31">
        <v>10</v>
      </c>
      <c r="D17" s="32" t="s">
        <v>1127</v>
      </c>
      <c r="E17" s="131">
        <v>1</v>
      </c>
      <c r="F17" s="31">
        <v>1</v>
      </c>
      <c r="G17" s="31" t="s">
        <v>1128</v>
      </c>
      <c r="H17" s="33" t="s">
        <v>21</v>
      </c>
      <c r="I17" s="34" t="s">
        <v>1129</v>
      </c>
      <c r="J17" s="31">
        <v>24.99</v>
      </c>
      <c r="K17" s="31">
        <v>7.06</v>
      </c>
      <c r="L17" s="130">
        <f>(Таблица1[[#This Row],[Общая площадь летних помещений, кв. м]]*1)+Таблица1[[#This Row],[Общая площадь без летних помещений, кв.м]]</f>
        <v>32.049999999999997</v>
      </c>
      <c r="M17" s="35" t="s">
        <v>1130</v>
      </c>
      <c r="N17" s="35" t="s">
        <v>1131</v>
      </c>
      <c r="O17" s="35" t="s">
        <v>1130</v>
      </c>
      <c r="P17" s="43">
        <v>290000</v>
      </c>
      <c r="Q1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9294500</v>
      </c>
      <c r="R1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7" s="36"/>
      <c r="T17" s="38" t="e">
        <f>#REF!/R17-1</f>
        <v>#REF!</v>
      </c>
      <c r="U17" s="35"/>
      <c r="V17" s="39" t="s">
        <v>1132</v>
      </c>
      <c r="W17" s="40"/>
      <c r="X17" s="41" t="str">
        <f t="shared" si="0"/>
        <v>апартаментст</v>
      </c>
      <c r="Y17" s="15"/>
    </row>
    <row r="18" spans="2:25">
      <c r="B18" s="30">
        <f t="shared" si="1"/>
        <v>11</v>
      </c>
      <c r="C18" s="31">
        <v>11</v>
      </c>
      <c r="D18" s="32" t="s">
        <v>1127</v>
      </c>
      <c r="E18" s="131">
        <v>1</v>
      </c>
      <c r="F18" s="31">
        <v>1</v>
      </c>
      <c r="G18" s="31" t="s">
        <v>1128</v>
      </c>
      <c r="H18" s="33" t="s">
        <v>21</v>
      </c>
      <c r="I18" s="34" t="s">
        <v>1129</v>
      </c>
      <c r="J18" s="31">
        <v>38.9</v>
      </c>
      <c r="K18" s="31">
        <v>10.92</v>
      </c>
      <c r="L18" s="130">
        <f>(Таблица1[[#This Row],[Общая площадь летних помещений, кв. м]]*1)+Таблица1[[#This Row],[Общая площадь без летних помещений, кв.м]]</f>
        <v>49.82</v>
      </c>
      <c r="M18" s="35" t="s">
        <v>1130</v>
      </c>
      <c r="N18" s="35" t="s">
        <v>1131</v>
      </c>
      <c r="O18" s="35" t="s">
        <v>1130</v>
      </c>
      <c r="P18" s="43">
        <v>290000</v>
      </c>
      <c r="Q1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14447800</v>
      </c>
      <c r="R1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8" s="36"/>
      <c r="T18" s="38" t="e">
        <f>#REF!/R18-1</f>
        <v>#REF!</v>
      </c>
      <c r="U18" s="35"/>
      <c r="V18" s="39" t="s">
        <v>1132</v>
      </c>
      <c r="W18" s="40"/>
      <c r="X18" s="41" t="str">
        <f t="shared" si="0"/>
        <v>апартаментст</v>
      </c>
      <c r="Y18" s="15"/>
    </row>
    <row r="19" spans="2:25">
      <c r="B19" s="30">
        <f t="shared" si="1"/>
        <v>12</v>
      </c>
      <c r="C19" s="31">
        <v>12</v>
      </c>
      <c r="D19" s="32" t="s">
        <v>1127</v>
      </c>
      <c r="E19" s="131">
        <v>1</v>
      </c>
      <c r="F19" s="31">
        <v>1</v>
      </c>
      <c r="G19" s="31" t="s">
        <v>1128</v>
      </c>
      <c r="H19" s="42" t="s">
        <v>19</v>
      </c>
      <c r="I19" s="34" t="s">
        <v>1129</v>
      </c>
      <c r="J19" s="31">
        <v>41.66</v>
      </c>
      <c r="K19" s="31">
        <v>11.7</v>
      </c>
      <c r="L19" s="130">
        <f>(Таблица1[[#This Row],[Общая площадь летних помещений, кв. м]]*1)+Таблица1[[#This Row],[Общая площадь без летних помещений, кв.м]]</f>
        <v>53.36</v>
      </c>
      <c r="M19" s="35" t="s">
        <v>1130</v>
      </c>
      <c r="N19" s="35" t="s">
        <v>1131</v>
      </c>
      <c r="O19" s="35" t="s">
        <v>1130</v>
      </c>
      <c r="P19" s="43">
        <v>290000</v>
      </c>
      <c r="Q1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15474400</v>
      </c>
      <c r="R1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9" s="36"/>
      <c r="T19" s="38" t="e">
        <f>#REF!/R19-1</f>
        <v>#REF!</v>
      </c>
      <c r="U19" s="35"/>
      <c r="V19" s="39" t="s">
        <v>1132</v>
      </c>
      <c r="W19" s="40"/>
      <c r="X19" s="41" t="str">
        <f t="shared" si="0"/>
        <v>апартамент1АЕ</v>
      </c>
      <c r="Y19" s="15"/>
    </row>
    <row r="20" spans="2:25">
      <c r="B20" s="30">
        <f t="shared" si="1"/>
        <v>13</v>
      </c>
      <c r="C20" s="31">
        <v>13</v>
      </c>
      <c r="D20" s="32" t="s">
        <v>1127</v>
      </c>
      <c r="E20" s="131">
        <v>1</v>
      </c>
      <c r="F20" s="31">
        <v>1</v>
      </c>
      <c r="G20" s="31" t="s">
        <v>1128</v>
      </c>
      <c r="H20" s="33" t="s">
        <v>21</v>
      </c>
      <c r="I20" s="34" t="s">
        <v>1129</v>
      </c>
      <c r="J20" s="31">
        <v>24.74</v>
      </c>
      <c r="K20" s="31">
        <v>7.01</v>
      </c>
      <c r="L20" s="130">
        <f>(Таблица1[[#This Row],[Общая площадь летних помещений, кв. м]]*1)+Таблица1[[#This Row],[Общая площадь без летних помещений, кв.м]]</f>
        <v>31.75</v>
      </c>
      <c r="M20" s="35" t="s">
        <v>1130</v>
      </c>
      <c r="N20" s="35" t="s">
        <v>1131</v>
      </c>
      <c r="O20" s="35" t="s">
        <v>1130</v>
      </c>
      <c r="P20" s="32">
        <v>285000</v>
      </c>
      <c r="Q2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9048750</v>
      </c>
      <c r="R2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0" s="36"/>
      <c r="T20" s="38" t="e">
        <f>#REF!/R20-1</f>
        <v>#REF!</v>
      </c>
      <c r="U20" s="35"/>
      <c r="V20" s="39" t="s">
        <v>1132</v>
      </c>
      <c r="W20" s="40"/>
      <c r="X20" s="41" t="str">
        <f t="shared" si="0"/>
        <v>апартаментст</v>
      </c>
      <c r="Y20" s="15"/>
    </row>
    <row r="21" spans="2:25">
      <c r="B21" s="30">
        <f t="shared" si="1"/>
        <v>14</v>
      </c>
      <c r="C21" s="31">
        <v>14</v>
      </c>
      <c r="D21" s="32" t="s">
        <v>1127</v>
      </c>
      <c r="E21" s="131">
        <v>1</v>
      </c>
      <c r="F21" s="31">
        <v>1</v>
      </c>
      <c r="G21" s="31" t="s">
        <v>1133</v>
      </c>
      <c r="H21" s="33" t="s">
        <v>21</v>
      </c>
      <c r="I21" s="34" t="s">
        <v>1134</v>
      </c>
      <c r="J21" s="31">
        <v>24.9</v>
      </c>
      <c r="K21" s="31">
        <v>5.24</v>
      </c>
      <c r="L21" s="130">
        <f>(Таблица1[[#This Row],[Общая площадь летних помещений, кв. м]]*1)+Таблица1[[#This Row],[Общая площадь без летних помещений, кв.м]]</f>
        <v>30.14</v>
      </c>
      <c r="M21" s="35" t="s">
        <v>1130</v>
      </c>
      <c r="N21" s="35" t="s">
        <v>1131</v>
      </c>
      <c r="O21" s="35" t="s">
        <v>1130</v>
      </c>
      <c r="P21" s="32">
        <v>290000</v>
      </c>
      <c r="Q2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8740600</v>
      </c>
      <c r="R2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1" s="36"/>
      <c r="T21" s="38" t="e">
        <f>#REF!/R21-1</f>
        <v>#REF!</v>
      </c>
      <c r="U21" s="35"/>
      <c r="V21" s="39" t="s">
        <v>1132</v>
      </c>
      <c r="W21" s="40"/>
      <c r="X21" s="41" t="str">
        <f t="shared" si="0"/>
        <v>апартаментст</v>
      </c>
      <c r="Y21" s="15"/>
    </row>
    <row r="22" spans="2:25">
      <c r="B22" s="30">
        <f t="shared" si="1"/>
        <v>15</v>
      </c>
      <c r="C22" s="31">
        <v>15</v>
      </c>
      <c r="D22" s="32" t="s">
        <v>1127</v>
      </c>
      <c r="E22" s="131">
        <v>1</v>
      </c>
      <c r="F22" s="31">
        <v>1</v>
      </c>
      <c r="G22" s="31" t="s">
        <v>1133</v>
      </c>
      <c r="H22" s="33" t="s">
        <v>21</v>
      </c>
      <c r="I22" s="34" t="s">
        <v>1134</v>
      </c>
      <c r="J22" s="31">
        <v>24.9</v>
      </c>
      <c r="K22" s="31">
        <v>5.97</v>
      </c>
      <c r="L22" s="130">
        <f>(Таблица1[[#This Row],[Общая площадь летних помещений, кв. м]]*1)+Таблица1[[#This Row],[Общая площадь без летних помещений, кв.м]]</f>
        <v>30.869999999999997</v>
      </c>
      <c r="M22" s="35" t="s">
        <v>1130</v>
      </c>
      <c r="N22" s="35" t="s">
        <v>1131</v>
      </c>
      <c r="O22" s="35" t="s">
        <v>1130</v>
      </c>
      <c r="P22" s="32">
        <v>295000</v>
      </c>
      <c r="Q2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9106650</v>
      </c>
      <c r="R2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2" s="36"/>
      <c r="T22" s="38" t="e">
        <f>#REF!/R22-1</f>
        <v>#REF!</v>
      </c>
      <c r="U22" s="35"/>
      <c r="V22" s="39" t="s">
        <v>1132</v>
      </c>
      <c r="W22" s="40"/>
      <c r="X22" s="41" t="str">
        <f t="shared" si="0"/>
        <v>апартаментст</v>
      </c>
      <c r="Y22" s="15"/>
    </row>
    <row r="23" spans="2:25">
      <c r="B23" s="30">
        <f t="shared" si="1"/>
        <v>16</v>
      </c>
      <c r="C23" s="31">
        <v>16</v>
      </c>
      <c r="D23" s="32" t="s">
        <v>1127</v>
      </c>
      <c r="E23" s="131">
        <v>1</v>
      </c>
      <c r="F23" s="31">
        <v>1</v>
      </c>
      <c r="G23" s="31" t="s">
        <v>1133</v>
      </c>
      <c r="H23" s="42" t="s">
        <v>19</v>
      </c>
      <c r="I23" s="34" t="s">
        <v>1134</v>
      </c>
      <c r="J23" s="31">
        <v>51.99</v>
      </c>
      <c r="K23" s="31">
        <v>5.31</v>
      </c>
      <c r="L23" s="130">
        <f>(Таблица1[[#This Row],[Общая площадь летних помещений, кв. м]]*1)+Таблица1[[#This Row],[Общая площадь без летних помещений, кв.м]]</f>
        <v>57.300000000000004</v>
      </c>
      <c r="M23" s="35" t="s">
        <v>1130</v>
      </c>
      <c r="N23" s="35" t="s">
        <v>1131</v>
      </c>
      <c r="O23" s="35" t="s">
        <v>1130</v>
      </c>
      <c r="P23" s="32">
        <v>295000</v>
      </c>
      <c r="Q2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16903500</v>
      </c>
      <c r="R2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3" s="36"/>
      <c r="T23" s="38" t="e">
        <f>#REF!/R23-1</f>
        <v>#REF!</v>
      </c>
      <c r="U23" s="35"/>
      <c r="V23" s="39" t="s">
        <v>1132</v>
      </c>
      <c r="W23" s="40"/>
      <c r="X23" s="41" t="str">
        <f t="shared" si="0"/>
        <v>апартамент1АЕ</v>
      </c>
      <c r="Y23" s="15"/>
    </row>
    <row r="24" spans="2:25">
      <c r="B24" s="30">
        <f t="shared" si="1"/>
        <v>17</v>
      </c>
      <c r="C24" s="31">
        <v>17</v>
      </c>
      <c r="D24" s="32" t="s">
        <v>1127</v>
      </c>
      <c r="E24" s="131">
        <v>1</v>
      </c>
      <c r="F24" s="31">
        <v>1</v>
      </c>
      <c r="G24" s="31" t="s">
        <v>1133</v>
      </c>
      <c r="H24" s="33" t="s">
        <v>21</v>
      </c>
      <c r="I24" s="34" t="s">
        <v>1134</v>
      </c>
      <c r="J24" s="31">
        <v>24.99</v>
      </c>
      <c r="K24" s="31">
        <v>4.3499999999999996</v>
      </c>
      <c r="L24" s="130">
        <f>(Таблица1[[#This Row],[Общая площадь летних помещений, кв. м]]*1)+Таблица1[[#This Row],[Общая площадь без летних помещений, кв.м]]</f>
        <v>29.339999999999996</v>
      </c>
      <c r="M24" s="35" t="s">
        <v>1130</v>
      </c>
      <c r="N24" s="35" t="s">
        <v>1131</v>
      </c>
      <c r="O24" s="35" t="s">
        <v>1130</v>
      </c>
      <c r="P24" s="32">
        <v>295000</v>
      </c>
      <c r="Q2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8655299.9999999981</v>
      </c>
      <c r="R2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4" s="36"/>
      <c r="T24" s="38" t="e">
        <f>#REF!/R24-1</f>
        <v>#REF!</v>
      </c>
      <c r="U24" s="35"/>
      <c r="V24" s="39" t="s">
        <v>1132</v>
      </c>
      <c r="W24" s="40"/>
      <c r="X24" s="41" t="str">
        <f t="shared" si="0"/>
        <v>апартаментст</v>
      </c>
      <c r="Y24" s="15"/>
    </row>
    <row r="25" spans="2:25">
      <c r="B25" s="30">
        <f t="shared" si="1"/>
        <v>18</v>
      </c>
      <c r="C25" s="31">
        <v>18</v>
      </c>
      <c r="D25" s="32" t="s">
        <v>1127</v>
      </c>
      <c r="E25" s="131">
        <v>1</v>
      </c>
      <c r="F25" s="31">
        <v>1</v>
      </c>
      <c r="G25" s="31" t="s">
        <v>1133</v>
      </c>
      <c r="H25" s="33" t="s">
        <v>21</v>
      </c>
      <c r="I25" s="34" t="s">
        <v>1134</v>
      </c>
      <c r="J25" s="31">
        <v>24.99</v>
      </c>
      <c r="K25" s="31">
        <v>4.3499999999999996</v>
      </c>
      <c r="L25" s="130">
        <f>(Таблица1[[#This Row],[Общая площадь летних помещений, кв. м]]*1)+Таблица1[[#This Row],[Общая площадь без летних помещений, кв.м]]</f>
        <v>29.339999999999996</v>
      </c>
      <c r="M25" s="35" t="s">
        <v>1130</v>
      </c>
      <c r="N25" s="35" t="s">
        <v>1131</v>
      </c>
      <c r="O25" s="35" t="s">
        <v>1130</v>
      </c>
      <c r="P25" s="32">
        <v>295000</v>
      </c>
      <c r="Q2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8655299.9999999981</v>
      </c>
      <c r="R2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5" s="36"/>
      <c r="T25" s="38" t="e">
        <f>#REF!/R25-1</f>
        <v>#REF!</v>
      </c>
      <c r="U25" s="35"/>
      <c r="V25" s="39" t="s">
        <v>1132</v>
      </c>
      <c r="W25" s="40"/>
      <c r="X25" s="41" t="str">
        <f t="shared" si="0"/>
        <v>апартаментст</v>
      </c>
      <c r="Y25" s="15"/>
    </row>
    <row r="26" spans="2:25">
      <c r="B26" s="30">
        <f t="shared" si="1"/>
        <v>19</v>
      </c>
      <c r="C26" s="31">
        <v>19</v>
      </c>
      <c r="D26" s="32" t="s">
        <v>1127</v>
      </c>
      <c r="E26" s="131">
        <v>1</v>
      </c>
      <c r="F26" s="31">
        <v>1</v>
      </c>
      <c r="G26" s="31" t="s">
        <v>1133</v>
      </c>
      <c r="H26" s="33" t="s">
        <v>21</v>
      </c>
      <c r="I26" s="34" t="s">
        <v>1134</v>
      </c>
      <c r="J26" s="31">
        <v>26.89</v>
      </c>
      <c r="K26" s="31">
        <v>4.3499999999999996</v>
      </c>
      <c r="L26" s="130">
        <f>(Таблица1[[#This Row],[Общая площадь летних помещений, кв. м]]*1)+Таблица1[[#This Row],[Общая площадь без летних помещений, кв.м]]</f>
        <v>31.240000000000002</v>
      </c>
      <c r="M26" s="35" t="s">
        <v>1130</v>
      </c>
      <c r="N26" s="35" t="s">
        <v>1131</v>
      </c>
      <c r="O26" s="35" t="s">
        <v>1130</v>
      </c>
      <c r="P26" s="32">
        <v>295000</v>
      </c>
      <c r="Q2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9215800</v>
      </c>
      <c r="R2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6" s="36"/>
      <c r="T26" s="38" t="e">
        <f>#REF!/R26-1</f>
        <v>#REF!</v>
      </c>
      <c r="U26" s="35"/>
      <c r="V26" s="39" t="s">
        <v>1132</v>
      </c>
      <c r="W26" s="40"/>
      <c r="X26" s="41" t="str">
        <f t="shared" si="0"/>
        <v>апартаментст</v>
      </c>
      <c r="Y26" s="15"/>
    </row>
    <row r="27" spans="2:25">
      <c r="B27" s="30">
        <f t="shared" si="1"/>
        <v>20</v>
      </c>
      <c r="C27" s="31">
        <v>20</v>
      </c>
      <c r="D27" s="32" t="s">
        <v>1127</v>
      </c>
      <c r="E27" s="131">
        <v>1</v>
      </c>
      <c r="F27" s="31">
        <v>1</v>
      </c>
      <c r="G27" s="31" t="s">
        <v>1133</v>
      </c>
      <c r="H27" s="33" t="s">
        <v>21</v>
      </c>
      <c r="I27" s="34" t="s">
        <v>1134</v>
      </c>
      <c r="J27" s="31">
        <v>24.35</v>
      </c>
      <c r="K27" s="31">
        <v>4.3499999999999996</v>
      </c>
      <c r="L27" s="130">
        <f>(Таблица1[[#This Row],[Общая площадь летних помещений, кв. м]]*1)+Таблица1[[#This Row],[Общая площадь без летних помещений, кв.м]]</f>
        <v>28.700000000000003</v>
      </c>
      <c r="M27" s="35" t="s">
        <v>1130</v>
      </c>
      <c r="N27" s="35" t="s">
        <v>1131</v>
      </c>
      <c r="O27" s="35" t="s">
        <v>1130</v>
      </c>
      <c r="P27" s="32">
        <v>295000</v>
      </c>
      <c r="Q2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8466500</v>
      </c>
      <c r="R2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7" s="36"/>
      <c r="T27" s="38" t="e">
        <f>#REF!/R27-1</f>
        <v>#REF!</v>
      </c>
      <c r="U27" s="35"/>
      <c r="V27" s="39" t="s">
        <v>1132</v>
      </c>
      <c r="W27" s="40"/>
      <c r="X27" s="41" t="str">
        <f t="shared" si="0"/>
        <v>апартаментст</v>
      </c>
      <c r="Y27" s="15"/>
    </row>
    <row r="28" spans="2:25">
      <c r="B28" s="30">
        <f t="shared" si="1"/>
        <v>21</v>
      </c>
      <c r="C28" s="31">
        <v>21</v>
      </c>
      <c r="D28" s="32" t="s">
        <v>1127</v>
      </c>
      <c r="E28" s="131">
        <v>1</v>
      </c>
      <c r="F28" s="31">
        <v>1</v>
      </c>
      <c r="G28" s="31" t="s">
        <v>1133</v>
      </c>
      <c r="H28" s="33" t="s">
        <v>21</v>
      </c>
      <c r="I28" s="34" t="s">
        <v>1134</v>
      </c>
      <c r="J28" s="31">
        <v>35.729999999999997</v>
      </c>
      <c r="K28" s="31">
        <v>14.15</v>
      </c>
      <c r="L28" s="130">
        <f>(Таблица1[[#This Row],[Общая площадь летних помещений, кв. м]]*1)+Таблица1[[#This Row],[Общая площадь без летних помещений, кв.м]]</f>
        <v>49.879999999999995</v>
      </c>
      <c r="M28" s="35" t="s">
        <v>1130</v>
      </c>
      <c r="N28" s="35" t="s">
        <v>1131</v>
      </c>
      <c r="O28" s="35" t="s">
        <v>1130</v>
      </c>
      <c r="P28" s="32">
        <v>300000</v>
      </c>
      <c r="Q2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14963999.999999998</v>
      </c>
      <c r="R2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8" s="36"/>
      <c r="T28" s="38" t="e">
        <f>#REF!/R28-1</f>
        <v>#REF!</v>
      </c>
      <c r="U28" s="35"/>
      <c r="V28" s="39" t="s">
        <v>1132</v>
      </c>
      <c r="W28" s="40"/>
      <c r="X28" s="41" t="str">
        <f t="shared" si="0"/>
        <v>апартаментст</v>
      </c>
      <c r="Y28" s="15"/>
    </row>
    <row r="29" spans="2:25">
      <c r="B29" s="30">
        <f t="shared" si="1"/>
        <v>22</v>
      </c>
      <c r="C29" s="31">
        <v>22</v>
      </c>
      <c r="D29" s="32" t="s">
        <v>1127</v>
      </c>
      <c r="E29" s="131">
        <v>1</v>
      </c>
      <c r="F29" s="31">
        <v>1</v>
      </c>
      <c r="G29" s="31" t="s">
        <v>1133</v>
      </c>
      <c r="H29" s="33" t="s">
        <v>21</v>
      </c>
      <c r="I29" s="34" t="s">
        <v>1134</v>
      </c>
      <c r="J29" s="31">
        <v>35.71</v>
      </c>
      <c r="K29" s="31">
        <v>14.15</v>
      </c>
      <c r="L29" s="130">
        <f>(Таблица1[[#This Row],[Общая площадь летних помещений, кв. м]]*1)+Таблица1[[#This Row],[Общая площадь без летних помещений, кв.м]]</f>
        <v>49.86</v>
      </c>
      <c r="M29" s="35" t="s">
        <v>1130</v>
      </c>
      <c r="N29" s="35" t="s">
        <v>1135</v>
      </c>
      <c r="O29" s="35" t="s">
        <v>1130</v>
      </c>
      <c r="P29" s="32">
        <v>340000</v>
      </c>
      <c r="Q2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16952400</v>
      </c>
      <c r="R2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9" s="36"/>
      <c r="T29" s="38" t="e">
        <f>#REF!/R29-1</f>
        <v>#REF!</v>
      </c>
      <c r="U29" s="35"/>
      <c r="V29" s="39" t="s">
        <v>1132</v>
      </c>
      <c r="W29" s="40"/>
      <c r="X29" s="41" t="str">
        <f t="shared" si="0"/>
        <v>апартаментст</v>
      </c>
      <c r="Y29" s="15"/>
    </row>
    <row r="30" spans="2:25">
      <c r="B30" s="30">
        <f t="shared" si="1"/>
        <v>23</v>
      </c>
      <c r="C30" s="31">
        <v>23</v>
      </c>
      <c r="D30" s="32" t="s">
        <v>1127</v>
      </c>
      <c r="E30" s="131">
        <v>1</v>
      </c>
      <c r="F30" s="31">
        <v>1</v>
      </c>
      <c r="G30" s="31" t="s">
        <v>1133</v>
      </c>
      <c r="H30" s="33" t="s">
        <v>21</v>
      </c>
      <c r="I30" s="34" t="s">
        <v>1134</v>
      </c>
      <c r="J30" s="31">
        <v>24.35</v>
      </c>
      <c r="K30" s="31">
        <v>4.3499999999999996</v>
      </c>
      <c r="L30" s="130">
        <f>(Таблица1[[#This Row],[Общая площадь летних помещений, кв. м]]*1)+Таблица1[[#This Row],[Общая площадь без летних помещений, кв.м]]</f>
        <v>28.700000000000003</v>
      </c>
      <c r="M30" s="35" t="s">
        <v>1130</v>
      </c>
      <c r="N30" s="35" t="s">
        <v>1135</v>
      </c>
      <c r="O30" s="35" t="s">
        <v>1130</v>
      </c>
      <c r="P30" s="32">
        <v>345000</v>
      </c>
      <c r="Q3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9901500.0000000019</v>
      </c>
      <c r="R3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0" s="36"/>
      <c r="T30" s="38" t="e">
        <f>#REF!/R30-1</f>
        <v>#REF!</v>
      </c>
      <c r="U30" s="35"/>
      <c r="V30" s="39" t="s">
        <v>1132</v>
      </c>
      <c r="W30" s="40"/>
      <c r="X30" s="41" t="str">
        <f t="shared" si="0"/>
        <v>апартаментст</v>
      </c>
      <c r="Y30" s="15"/>
    </row>
    <row r="31" spans="2:25">
      <c r="B31" s="30">
        <f t="shared" si="1"/>
        <v>24</v>
      </c>
      <c r="C31" s="31">
        <v>24</v>
      </c>
      <c r="D31" s="32" t="s">
        <v>1127</v>
      </c>
      <c r="E31" s="131">
        <v>1</v>
      </c>
      <c r="F31" s="31">
        <v>1</v>
      </c>
      <c r="G31" s="31" t="s">
        <v>1133</v>
      </c>
      <c r="H31" s="33" t="s">
        <v>21</v>
      </c>
      <c r="I31" s="34" t="s">
        <v>1134</v>
      </c>
      <c r="J31" s="31">
        <v>24.99</v>
      </c>
      <c r="K31" s="31">
        <v>4.3499999999999996</v>
      </c>
      <c r="L31" s="130">
        <f>(Таблица1[[#This Row],[Общая площадь летних помещений, кв. м]]*1)+Таблица1[[#This Row],[Общая площадь без летних помещений, кв.м]]</f>
        <v>29.339999999999996</v>
      </c>
      <c r="M31" s="35" t="s">
        <v>1130</v>
      </c>
      <c r="N31" s="35" t="s">
        <v>1135</v>
      </c>
      <c r="O31" s="35" t="s">
        <v>1130</v>
      </c>
      <c r="P31" s="32">
        <v>345000</v>
      </c>
      <c r="Q3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10122299.999999998</v>
      </c>
      <c r="R3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1" s="36"/>
      <c r="T31" s="38" t="e">
        <f>#REF!/R31-1</f>
        <v>#REF!</v>
      </c>
      <c r="U31" s="35"/>
      <c r="V31" s="39" t="s">
        <v>1132</v>
      </c>
      <c r="W31" s="40"/>
      <c r="X31" s="41" t="str">
        <f t="shared" si="0"/>
        <v>апартаментст</v>
      </c>
      <c r="Y31" s="15"/>
    </row>
    <row r="32" spans="2:25">
      <c r="B32" s="30">
        <f t="shared" si="1"/>
        <v>25</v>
      </c>
      <c r="C32" s="31">
        <v>25</v>
      </c>
      <c r="D32" s="32" t="s">
        <v>1127</v>
      </c>
      <c r="E32" s="131">
        <v>1</v>
      </c>
      <c r="F32" s="31">
        <v>1</v>
      </c>
      <c r="G32" s="31" t="s">
        <v>1133</v>
      </c>
      <c r="H32" s="33" t="s">
        <v>21</v>
      </c>
      <c r="I32" s="34" t="s">
        <v>1134</v>
      </c>
      <c r="J32" s="31">
        <v>24.99</v>
      </c>
      <c r="K32" s="31">
        <v>4.3499999999999996</v>
      </c>
      <c r="L32" s="130">
        <f>(Таблица1[[#This Row],[Общая площадь летних помещений, кв. м]]*1)+Таблица1[[#This Row],[Общая площадь без летних помещений, кв.м]]</f>
        <v>29.339999999999996</v>
      </c>
      <c r="M32" s="35" t="s">
        <v>1130</v>
      </c>
      <c r="N32" s="35" t="s">
        <v>1135</v>
      </c>
      <c r="O32" s="35" t="s">
        <v>1130</v>
      </c>
      <c r="P32" s="32">
        <v>345000</v>
      </c>
      <c r="Q3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10122299.999999998</v>
      </c>
      <c r="R3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2" s="36"/>
      <c r="T32" s="38" t="e">
        <f>#REF!/R32-1</f>
        <v>#REF!</v>
      </c>
      <c r="U32" s="35"/>
      <c r="V32" s="39" t="s">
        <v>1132</v>
      </c>
      <c r="W32" s="40"/>
      <c r="X32" s="41" t="str">
        <f t="shared" si="0"/>
        <v>апартаментст</v>
      </c>
      <c r="Y32" s="15"/>
    </row>
    <row r="33" spans="2:25">
      <c r="B33" s="30">
        <f t="shared" si="1"/>
        <v>26</v>
      </c>
      <c r="C33" s="31">
        <v>26</v>
      </c>
      <c r="D33" s="44" t="s">
        <v>1127</v>
      </c>
      <c r="E33" s="131">
        <v>1</v>
      </c>
      <c r="F33" s="31">
        <v>1</v>
      </c>
      <c r="G33" s="31" t="s">
        <v>1133</v>
      </c>
      <c r="H33" s="33" t="s">
        <v>21</v>
      </c>
      <c r="I33" s="34" t="s">
        <v>1134</v>
      </c>
      <c r="J33" s="31">
        <v>24.99</v>
      </c>
      <c r="K33" s="31">
        <v>4.3499999999999996</v>
      </c>
      <c r="L33" s="130">
        <f>(Таблица1[[#This Row],[Общая площадь летних помещений, кв. м]]*1)+Таблица1[[#This Row],[Общая площадь без летних помещений, кв.м]]</f>
        <v>29.339999999999996</v>
      </c>
      <c r="M33" s="35" t="s">
        <v>1130</v>
      </c>
      <c r="N33" s="35" t="s">
        <v>1135</v>
      </c>
      <c r="O33" s="35" t="s">
        <v>1130</v>
      </c>
      <c r="P33" s="32">
        <v>345000</v>
      </c>
      <c r="Q3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10122299.999999998</v>
      </c>
      <c r="R3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3" s="36"/>
      <c r="T33" s="38" t="e">
        <f>#REF!/R33-1</f>
        <v>#REF!</v>
      </c>
      <c r="U33" s="35"/>
      <c r="V33" s="39" t="s">
        <v>1132</v>
      </c>
      <c r="W33" s="40"/>
      <c r="X33" s="41" t="str">
        <f t="shared" si="0"/>
        <v>апартаментст</v>
      </c>
      <c r="Y33" s="15"/>
    </row>
    <row r="34" spans="2:25">
      <c r="B34" s="30">
        <f t="shared" si="1"/>
        <v>27</v>
      </c>
      <c r="C34" s="31">
        <v>27</v>
      </c>
      <c r="D34" s="44" t="s">
        <v>1127</v>
      </c>
      <c r="E34" s="131">
        <v>1</v>
      </c>
      <c r="F34" s="31">
        <v>1</v>
      </c>
      <c r="G34" s="31" t="s">
        <v>1133</v>
      </c>
      <c r="H34" s="33" t="s">
        <v>21</v>
      </c>
      <c r="I34" s="34" t="s">
        <v>1134</v>
      </c>
      <c r="J34" s="31">
        <v>24.99</v>
      </c>
      <c r="K34" s="31">
        <v>4.3499999999999996</v>
      </c>
      <c r="L34" s="130">
        <f>(Таблица1[[#This Row],[Общая площадь летних помещений, кв. м]]*1)+Таблица1[[#This Row],[Общая площадь без летних помещений, кв.м]]</f>
        <v>29.339999999999996</v>
      </c>
      <c r="M34" s="35" t="s">
        <v>1130</v>
      </c>
      <c r="N34" s="35" t="s">
        <v>1135</v>
      </c>
      <c r="O34" s="35" t="s">
        <v>1130</v>
      </c>
      <c r="P34" s="32">
        <v>345000</v>
      </c>
      <c r="Q3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10122299.999999998</v>
      </c>
      <c r="R3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4" s="36"/>
      <c r="T34" s="38" t="e">
        <f>#REF!/R34-1</f>
        <v>#REF!</v>
      </c>
      <c r="U34" s="35"/>
      <c r="V34" s="39" t="s">
        <v>1132</v>
      </c>
      <c r="W34" s="40"/>
      <c r="X34" s="41" t="str">
        <f t="shared" si="0"/>
        <v>апартаментст</v>
      </c>
      <c r="Y34" s="15"/>
    </row>
    <row r="35" spans="2:25">
      <c r="B35" s="30">
        <f t="shared" si="1"/>
        <v>28</v>
      </c>
      <c r="C35" s="31">
        <v>28</v>
      </c>
      <c r="D35" s="44" t="s">
        <v>1127</v>
      </c>
      <c r="E35" s="131">
        <v>1</v>
      </c>
      <c r="F35" s="31">
        <v>1</v>
      </c>
      <c r="G35" s="31" t="s">
        <v>1133</v>
      </c>
      <c r="H35" s="42" t="s">
        <v>19</v>
      </c>
      <c r="I35" s="34" t="s">
        <v>1134</v>
      </c>
      <c r="J35" s="31">
        <v>49.56</v>
      </c>
      <c r="K35" s="31">
        <v>4.8600000000000003</v>
      </c>
      <c r="L35" s="130">
        <f>(Таблица1[[#This Row],[Общая площадь летних помещений, кв. м]]*1)+Таблица1[[#This Row],[Общая площадь без летних помещений, кв.м]]</f>
        <v>54.42</v>
      </c>
      <c r="M35" s="35" t="s">
        <v>1130</v>
      </c>
      <c r="N35" s="35" t="s">
        <v>1135</v>
      </c>
      <c r="O35" s="35" t="s">
        <v>1130</v>
      </c>
      <c r="P35" s="32">
        <v>345000</v>
      </c>
      <c r="Q3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18774900</v>
      </c>
      <c r="R3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5" s="36"/>
      <c r="T35" s="38" t="e">
        <f>#REF!/R35-1</f>
        <v>#REF!</v>
      </c>
      <c r="U35" s="35"/>
      <c r="V35" s="39" t="s">
        <v>1132</v>
      </c>
      <c r="W35" s="40"/>
      <c r="X35" s="41" t="str">
        <f t="shared" si="0"/>
        <v>апартамент1АЕ</v>
      </c>
      <c r="Y35" s="15"/>
    </row>
    <row r="36" spans="2:25">
      <c r="B36" s="30">
        <f t="shared" si="1"/>
        <v>29</v>
      </c>
      <c r="C36" s="31">
        <v>29</v>
      </c>
      <c r="D36" s="44" t="s">
        <v>1127</v>
      </c>
      <c r="E36" s="131">
        <v>1</v>
      </c>
      <c r="F36" s="31">
        <v>1</v>
      </c>
      <c r="G36" s="31" t="s">
        <v>1133</v>
      </c>
      <c r="H36" s="33" t="s">
        <v>21</v>
      </c>
      <c r="I36" s="34" t="s">
        <v>1134</v>
      </c>
      <c r="J36" s="31">
        <v>24.74</v>
      </c>
      <c r="K36" s="31">
        <v>5.87</v>
      </c>
      <c r="L36" s="130">
        <f>(Таблица1[[#This Row],[Общая площадь летних помещений, кв. м]]*1)+Таблица1[[#This Row],[Общая площадь без летних помещений, кв.м]]</f>
        <v>30.61</v>
      </c>
      <c r="M36" s="35" t="s">
        <v>1130</v>
      </c>
      <c r="N36" s="35" t="s">
        <v>1135</v>
      </c>
      <c r="O36" s="35" t="s">
        <v>1130</v>
      </c>
      <c r="P36" s="32">
        <v>345000</v>
      </c>
      <c r="Q3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10560450</v>
      </c>
      <c r="R3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6" s="36"/>
      <c r="T36" s="38" t="e">
        <f>#REF!/R36-1</f>
        <v>#REF!</v>
      </c>
      <c r="U36" s="35"/>
      <c r="V36" s="39" t="s">
        <v>1132</v>
      </c>
      <c r="W36" s="40"/>
      <c r="X36" s="41" t="str">
        <f t="shared" si="0"/>
        <v>апартаментст</v>
      </c>
      <c r="Y36" s="15"/>
    </row>
    <row r="37" spans="2:25">
      <c r="B37" s="30">
        <f t="shared" si="1"/>
        <v>30</v>
      </c>
      <c r="C37" s="31">
        <v>30</v>
      </c>
      <c r="D37" s="44" t="s">
        <v>1127</v>
      </c>
      <c r="E37" s="131">
        <v>1</v>
      </c>
      <c r="F37" s="31">
        <v>1</v>
      </c>
      <c r="G37" s="31" t="s">
        <v>1133</v>
      </c>
      <c r="H37" s="33" t="s">
        <v>21</v>
      </c>
      <c r="I37" s="34" t="s">
        <v>1134</v>
      </c>
      <c r="J37" s="31">
        <v>24.9</v>
      </c>
      <c r="K37" s="31">
        <v>5.19</v>
      </c>
      <c r="L37" s="130">
        <f>(Таблица1[[#This Row],[Общая площадь летних помещений, кв. м]]*1)+Таблица1[[#This Row],[Общая площадь без летних помещений, кв.м]]</f>
        <v>30.09</v>
      </c>
      <c r="M37" s="35" t="s">
        <v>1130</v>
      </c>
      <c r="N37" s="35" t="s">
        <v>1135</v>
      </c>
      <c r="O37" s="35" t="s">
        <v>1130</v>
      </c>
      <c r="P37" s="32">
        <v>345000</v>
      </c>
      <c r="Q3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10381050</v>
      </c>
      <c r="R3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7" s="36"/>
      <c r="T37" s="38" t="e">
        <f>#REF!/R37-1</f>
        <v>#REF!</v>
      </c>
      <c r="U37" s="35"/>
      <c r="V37" s="39" t="s">
        <v>1132</v>
      </c>
      <c r="W37" s="40"/>
      <c r="X37" s="41" t="str">
        <f t="shared" si="0"/>
        <v>апартаментст</v>
      </c>
      <c r="Y37" s="15"/>
    </row>
    <row r="38" spans="2:25">
      <c r="B38" s="30">
        <f t="shared" si="1"/>
        <v>31</v>
      </c>
      <c r="C38" s="31">
        <v>31</v>
      </c>
      <c r="D38" s="44" t="s">
        <v>1127</v>
      </c>
      <c r="E38" s="131">
        <v>1</v>
      </c>
      <c r="F38" s="31">
        <v>1</v>
      </c>
      <c r="G38" s="31" t="s">
        <v>1133</v>
      </c>
      <c r="H38" s="33" t="s">
        <v>21</v>
      </c>
      <c r="I38" s="34" t="s">
        <v>1134</v>
      </c>
      <c r="J38" s="31">
        <v>36.22</v>
      </c>
      <c r="K38" s="31">
        <v>7.83</v>
      </c>
      <c r="L38" s="130">
        <f>(Таблица1[[#This Row],[Общая площадь летних помещений, кв. м]]*1)+Таблица1[[#This Row],[Общая площадь без летних помещений, кв.м]]</f>
        <v>44.05</v>
      </c>
      <c r="M38" s="35" t="s">
        <v>1130</v>
      </c>
      <c r="N38" s="35" t="s">
        <v>1135</v>
      </c>
      <c r="O38" s="35" t="s">
        <v>1130</v>
      </c>
      <c r="P38" s="32">
        <v>345000</v>
      </c>
      <c r="Q3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15197249.999999998</v>
      </c>
      <c r="R3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8" s="36"/>
      <c r="T38" s="38" t="e">
        <f>#REF!/R38-1</f>
        <v>#REF!</v>
      </c>
      <c r="U38" s="35"/>
      <c r="V38" s="39" t="s">
        <v>1132</v>
      </c>
      <c r="W38" s="40"/>
      <c r="X38" s="41" t="str">
        <f t="shared" si="0"/>
        <v>апартаментст</v>
      </c>
      <c r="Y38" s="15"/>
    </row>
    <row r="39" spans="2:25">
      <c r="B39" s="30">
        <f t="shared" si="1"/>
        <v>32</v>
      </c>
      <c r="C39" s="31">
        <v>32</v>
      </c>
      <c r="D39" s="44" t="s">
        <v>1127</v>
      </c>
      <c r="E39" s="131">
        <v>1</v>
      </c>
      <c r="F39" s="31">
        <v>1</v>
      </c>
      <c r="G39" s="31" t="s">
        <v>1133</v>
      </c>
      <c r="H39" s="42" t="s">
        <v>19</v>
      </c>
      <c r="I39" s="34" t="s">
        <v>1134</v>
      </c>
      <c r="J39" s="31">
        <v>39.159999999999997</v>
      </c>
      <c r="K39" s="31">
        <v>10.52</v>
      </c>
      <c r="L39" s="130">
        <f>(Таблица1[[#This Row],[Общая площадь летних помещений, кв. м]]*1)+Таблица1[[#This Row],[Общая площадь без летних помещений, кв.м]]</f>
        <v>49.679999999999993</v>
      </c>
      <c r="M39" s="35" t="s">
        <v>1136</v>
      </c>
      <c r="N39" s="35" t="s">
        <v>1137</v>
      </c>
      <c r="O39" s="35" t="s">
        <v>1130</v>
      </c>
      <c r="P39" s="32">
        <v>360000</v>
      </c>
      <c r="Q3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17884799.999999996</v>
      </c>
      <c r="R3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9" s="36"/>
      <c r="T39" s="38" t="e">
        <f>#REF!/R39-1</f>
        <v>#REF!</v>
      </c>
      <c r="U39" s="35"/>
      <c r="V39" s="39" t="s">
        <v>1132</v>
      </c>
      <c r="W39" s="40"/>
      <c r="X39" s="41" t="str">
        <f t="shared" si="0"/>
        <v>апартамент1АЕ</v>
      </c>
      <c r="Y39" s="15"/>
    </row>
    <row r="40" spans="2:25">
      <c r="B40" s="30">
        <f t="shared" si="1"/>
        <v>33</v>
      </c>
      <c r="C40" s="31">
        <v>33</v>
      </c>
      <c r="D40" s="44" t="s">
        <v>1127</v>
      </c>
      <c r="E40" s="131">
        <v>1</v>
      </c>
      <c r="F40" s="31">
        <v>1</v>
      </c>
      <c r="G40" s="31" t="s">
        <v>1133</v>
      </c>
      <c r="H40" s="33" t="s">
        <v>21</v>
      </c>
      <c r="I40" s="34" t="s">
        <v>1134</v>
      </c>
      <c r="J40" s="31">
        <v>24.99</v>
      </c>
      <c r="K40" s="31">
        <v>2.36</v>
      </c>
      <c r="L40" s="130">
        <f>(Таблица1[[#This Row],[Общая площадь летних помещений, кв. м]]*1)+Таблица1[[#This Row],[Общая площадь без летних помещений, кв.м]]</f>
        <v>27.349999999999998</v>
      </c>
      <c r="M40" s="35" t="s">
        <v>1136</v>
      </c>
      <c r="N40" s="35" t="s">
        <v>1137</v>
      </c>
      <c r="O40" s="35" t="s">
        <v>1130</v>
      </c>
      <c r="P40" s="32">
        <v>360000</v>
      </c>
      <c r="Q4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9846000</v>
      </c>
      <c r="R4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0" s="36"/>
      <c r="T40" s="38" t="e">
        <f>#REF!/R40-1</f>
        <v>#REF!</v>
      </c>
      <c r="U40" s="35"/>
      <c r="V40" s="39" t="s">
        <v>1132</v>
      </c>
      <c r="W40" s="40"/>
      <c r="X40" s="41" t="str">
        <f t="shared" si="0"/>
        <v>апартаментст</v>
      </c>
      <c r="Y40" s="15"/>
    </row>
    <row r="41" spans="2:25">
      <c r="B41" s="30">
        <f t="shared" si="1"/>
        <v>34</v>
      </c>
      <c r="C41" s="31">
        <v>34</v>
      </c>
      <c r="D41" s="44" t="s">
        <v>1127</v>
      </c>
      <c r="E41" s="131">
        <v>1</v>
      </c>
      <c r="F41" s="31">
        <v>1</v>
      </c>
      <c r="G41" s="31" t="s">
        <v>1133</v>
      </c>
      <c r="H41" s="33" t="s">
        <v>21</v>
      </c>
      <c r="I41" s="34" t="s">
        <v>1134</v>
      </c>
      <c r="J41" s="31">
        <v>24.99</v>
      </c>
      <c r="K41" s="31">
        <v>3.43</v>
      </c>
      <c r="L41" s="130">
        <f>(Таблица1[[#This Row],[Общая площадь летних помещений, кв. м]]*1)+Таблица1[[#This Row],[Общая площадь без летних помещений, кв.м]]</f>
        <v>28.419999999999998</v>
      </c>
      <c r="M41" s="35" t="s">
        <v>1136</v>
      </c>
      <c r="N41" s="35" t="s">
        <v>1137</v>
      </c>
      <c r="O41" s="35" t="s">
        <v>1130</v>
      </c>
      <c r="P41" s="32">
        <v>360000</v>
      </c>
      <c r="Q4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10231200</v>
      </c>
      <c r="R4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1" s="36"/>
      <c r="T41" s="38" t="e">
        <f>#REF!/R41-1</f>
        <v>#REF!</v>
      </c>
      <c r="U41" s="35"/>
      <c r="V41" s="39" t="s">
        <v>1132</v>
      </c>
      <c r="W41" s="40"/>
      <c r="X41" s="41" t="str">
        <f t="shared" si="0"/>
        <v>апартаментст</v>
      </c>
      <c r="Y41" s="15"/>
    </row>
    <row r="42" spans="2:25">
      <c r="B42" s="30">
        <f t="shared" si="1"/>
        <v>35</v>
      </c>
      <c r="C42" s="31">
        <v>35</v>
      </c>
      <c r="D42" s="44" t="s">
        <v>1127</v>
      </c>
      <c r="E42" s="131">
        <v>1</v>
      </c>
      <c r="F42" s="31">
        <v>1</v>
      </c>
      <c r="G42" s="31" t="s">
        <v>1133</v>
      </c>
      <c r="H42" s="33" t="s">
        <v>21</v>
      </c>
      <c r="I42" s="34" t="s">
        <v>1134</v>
      </c>
      <c r="J42" s="31">
        <v>24.99</v>
      </c>
      <c r="K42" s="31">
        <v>4.3099999999999996</v>
      </c>
      <c r="L42" s="130">
        <f>(Таблица1[[#This Row],[Общая площадь летних помещений, кв. м]]*1)+Таблица1[[#This Row],[Общая площадь без летних помещений, кв.м]]</f>
        <v>29.299999999999997</v>
      </c>
      <c r="M42" s="35" t="s">
        <v>1136</v>
      </c>
      <c r="N42" s="35" t="s">
        <v>1137</v>
      </c>
      <c r="O42" s="35" t="s">
        <v>1130</v>
      </c>
      <c r="P42" s="32">
        <v>360000</v>
      </c>
      <c r="Q4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10547999.999999998</v>
      </c>
      <c r="R4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2" s="36"/>
      <c r="T42" s="38" t="e">
        <f>#REF!/R42-1</f>
        <v>#REF!</v>
      </c>
      <c r="U42" s="35"/>
      <c r="V42" s="39" t="s">
        <v>1132</v>
      </c>
      <c r="W42" s="40"/>
      <c r="X42" s="41" t="str">
        <f t="shared" si="0"/>
        <v>апартаментст</v>
      </c>
      <c r="Y42" s="15"/>
    </row>
    <row r="43" spans="2:25">
      <c r="B43" s="30">
        <f t="shared" si="1"/>
        <v>36</v>
      </c>
      <c r="C43" s="31">
        <v>36</v>
      </c>
      <c r="D43" s="44" t="s">
        <v>1127</v>
      </c>
      <c r="E43" s="131">
        <v>1</v>
      </c>
      <c r="F43" s="31">
        <v>1</v>
      </c>
      <c r="G43" s="31" t="s">
        <v>1133</v>
      </c>
      <c r="H43" s="33" t="s">
        <v>21</v>
      </c>
      <c r="I43" s="34" t="s">
        <v>1134</v>
      </c>
      <c r="J43" s="31">
        <v>24.99</v>
      </c>
      <c r="K43" s="31">
        <v>5.19</v>
      </c>
      <c r="L43" s="130">
        <f>(Таблица1[[#This Row],[Общая площадь летних помещений, кв. м]]*1)+Таблица1[[#This Row],[Общая площадь без летних помещений, кв.м]]</f>
        <v>30.18</v>
      </c>
      <c r="M43" s="35" t="s">
        <v>1136</v>
      </c>
      <c r="N43" s="35" t="s">
        <v>1137</v>
      </c>
      <c r="O43" s="35" t="s">
        <v>1130</v>
      </c>
      <c r="P43" s="32">
        <v>360000</v>
      </c>
      <c r="Q4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10864800</v>
      </c>
      <c r="R4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3" s="36"/>
      <c r="T43" s="38" t="e">
        <f>#REF!/R43-1</f>
        <v>#REF!</v>
      </c>
      <c r="U43" s="35"/>
      <c r="V43" s="39" t="s">
        <v>1132</v>
      </c>
      <c r="W43" s="40"/>
      <c r="X43" s="41" t="str">
        <f t="shared" si="0"/>
        <v>апартаментст</v>
      </c>
      <c r="Y43" s="15"/>
    </row>
    <row r="44" spans="2:25">
      <c r="B44" s="30">
        <f t="shared" si="1"/>
        <v>37</v>
      </c>
      <c r="C44" s="31">
        <v>37</v>
      </c>
      <c r="D44" s="44" t="s">
        <v>1127</v>
      </c>
      <c r="E44" s="131">
        <v>1</v>
      </c>
      <c r="F44" s="31">
        <v>1</v>
      </c>
      <c r="G44" s="31" t="s">
        <v>1133</v>
      </c>
      <c r="H44" s="33" t="s">
        <v>21</v>
      </c>
      <c r="I44" s="34" t="s">
        <v>1134</v>
      </c>
      <c r="J44" s="31">
        <v>24.9</v>
      </c>
      <c r="K44" s="31">
        <v>6.07</v>
      </c>
      <c r="L44" s="130">
        <f>(Таблица1[[#This Row],[Общая площадь летних помещений, кв. м]]*1)+Таблица1[[#This Row],[Общая площадь без летних помещений, кв.м]]</f>
        <v>30.97</v>
      </c>
      <c r="M44" s="35" t="s">
        <v>1136</v>
      </c>
      <c r="N44" s="35" t="s">
        <v>1137</v>
      </c>
      <c r="O44" s="35" t="s">
        <v>1130</v>
      </c>
      <c r="P44" s="32">
        <v>360000</v>
      </c>
      <c r="Q4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11149200</v>
      </c>
      <c r="R4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4" s="36"/>
      <c r="T44" s="38" t="e">
        <f>#REF!/R44-1</f>
        <v>#REF!</v>
      </c>
      <c r="U44" s="35"/>
      <c r="V44" s="39" t="s">
        <v>1132</v>
      </c>
      <c r="W44" s="40"/>
      <c r="X44" s="41" t="str">
        <f t="shared" si="0"/>
        <v>апартаментст</v>
      </c>
      <c r="Y44" s="15"/>
    </row>
    <row r="45" spans="2:25">
      <c r="B45" s="30">
        <f t="shared" si="1"/>
        <v>38</v>
      </c>
      <c r="C45" s="31">
        <v>38</v>
      </c>
      <c r="D45" s="44" t="s">
        <v>1127</v>
      </c>
      <c r="E45" s="131">
        <v>1</v>
      </c>
      <c r="F45" s="31">
        <v>1</v>
      </c>
      <c r="G45" s="31" t="s">
        <v>1133</v>
      </c>
      <c r="H45" s="33" t="s">
        <v>21</v>
      </c>
      <c r="I45" s="34" t="s">
        <v>1134</v>
      </c>
      <c r="J45" s="31">
        <v>24.9</v>
      </c>
      <c r="K45" s="31">
        <v>6.74</v>
      </c>
      <c r="L45" s="130">
        <f>(Таблица1[[#This Row],[Общая площадь летних помещений, кв. м]]*1)+Таблица1[[#This Row],[Общая площадь без летних помещений, кв.м]]</f>
        <v>31.64</v>
      </c>
      <c r="M45" s="35" t="s">
        <v>1136</v>
      </c>
      <c r="N45" s="35" t="s">
        <v>1137</v>
      </c>
      <c r="O45" s="35" t="s">
        <v>1130</v>
      </c>
      <c r="P45" s="32">
        <v>360000</v>
      </c>
      <c r="Q4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11390400</v>
      </c>
      <c r="R4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5" s="36"/>
      <c r="T45" s="38" t="e">
        <f>#REF!/R45-1</f>
        <v>#REF!</v>
      </c>
      <c r="U45" s="35"/>
      <c r="V45" s="39" t="s">
        <v>1132</v>
      </c>
      <c r="W45" s="40"/>
      <c r="X45" s="41" t="str">
        <f t="shared" si="0"/>
        <v>апартаментст</v>
      </c>
      <c r="Y45" s="15"/>
    </row>
    <row r="46" spans="2:25">
      <c r="B46" s="30">
        <f t="shared" si="1"/>
        <v>39</v>
      </c>
      <c r="C46" s="31">
        <v>39</v>
      </c>
      <c r="D46" s="44" t="s">
        <v>1127</v>
      </c>
      <c r="E46" s="131">
        <v>1</v>
      </c>
      <c r="F46" s="31">
        <v>1</v>
      </c>
      <c r="G46" s="31" t="s">
        <v>1133</v>
      </c>
      <c r="H46" s="42" t="s">
        <v>19</v>
      </c>
      <c r="I46" s="34" t="s">
        <v>1134</v>
      </c>
      <c r="J46" s="31">
        <v>49.56</v>
      </c>
      <c r="K46" s="31">
        <v>4.8600000000000003</v>
      </c>
      <c r="L46" s="130">
        <f>(Таблица1[[#This Row],[Общая площадь летних помещений, кв. м]]*1)+Таблица1[[#This Row],[Общая площадь без летних помещений, кв.м]]</f>
        <v>54.42</v>
      </c>
      <c r="M46" s="35" t="s">
        <v>1136</v>
      </c>
      <c r="N46" s="35" t="s">
        <v>1137</v>
      </c>
      <c r="O46" s="35" t="s">
        <v>1130</v>
      </c>
      <c r="P46" s="32">
        <v>360000</v>
      </c>
      <c r="Q4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19591200</v>
      </c>
      <c r="R4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6" s="36"/>
      <c r="T46" s="38" t="e">
        <f>#REF!/R46-1</f>
        <v>#REF!</v>
      </c>
      <c r="U46" s="35"/>
      <c r="V46" s="39" t="s">
        <v>1132</v>
      </c>
      <c r="W46" s="40"/>
      <c r="X46" s="41" t="str">
        <f t="shared" si="0"/>
        <v>апартамент1АЕ</v>
      </c>
      <c r="Y46" s="15"/>
    </row>
    <row r="47" spans="2:25">
      <c r="B47" s="30">
        <f t="shared" si="1"/>
        <v>40</v>
      </c>
      <c r="C47" s="31">
        <v>40</v>
      </c>
      <c r="D47" s="44" t="s">
        <v>1127</v>
      </c>
      <c r="E47" s="131">
        <v>1</v>
      </c>
      <c r="F47" s="31">
        <v>1</v>
      </c>
      <c r="G47" s="31" t="s">
        <v>1133</v>
      </c>
      <c r="H47" s="33" t="s">
        <v>21</v>
      </c>
      <c r="I47" s="34" t="s">
        <v>1134</v>
      </c>
      <c r="J47" s="31">
        <v>24.99</v>
      </c>
      <c r="K47" s="31">
        <v>4.3499999999999996</v>
      </c>
      <c r="L47" s="130">
        <f>(Таблица1[[#This Row],[Общая площадь летних помещений, кв. м]]*1)+Таблица1[[#This Row],[Общая площадь без летних помещений, кв.м]]</f>
        <v>29.339999999999996</v>
      </c>
      <c r="M47" s="35" t="s">
        <v>1136</v>
      </c>
      <c r="N47" s="35" t="s">
        <v>1137</v>
      </c>
      <c r="O47" s="35" t="s">
        <v>1130</v>
      </c>
      <c r="P47" s="32">
        <v>360000</v>
      </c>
      <c r="Q4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10562399.999999998</v>
      </c>
      <c r="R4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7" s="36"/>
      <c r="T47" s="38" t="e">
        <f>#REF!/R47-1</f>
        <v>#REF!</v>
      </c>
      <c r="U47" s="35"/>
      <c r="V47" s="39" t="s">
        <v>1132</v>
      </c>
      <c r="W47" s="40"/>
      <c r="X47" s="41" t="str">
        <f t="shared" si="0"/>
        <v>апартаментст</v>
      </c>
      <c r="Y47" s="15"/>
    </row>
    <row r="48" spans="2:25">
      <c r="B48" s="30">
        <f t="shared" si="1"/>
        <v>41</v>
      </c>
      <c r="C48" s="31">
        <v>41</v>
      </c>
      <c r="D48" s="44" t="s">
        <v>1127</v>
      </c>
      <c r="E48" s="131">
        <v>1</v>
      </c>
      <c r="F48" s="31">
        <v>1</v>
      </c>
      <c r="G48" s="31" t="s">
        <v>1133</v>
      </c>
      <c r="H48" s="33" t="s">
        <v>21</v>
      </c>
      <c r="I48" s="34" t="s">
        <v>1134</v>
      </c>
      <c r="J48" s="31">
        <v>24.99</v>
      </c>
      <c r="K48" s="31">
        <v>4.3499999999999996</v>
      </c>
      <c r="L48" s="130">
        <f>(Таблица1[[#This Row],[Общая площадь летних помещений, кв. м]]*1)+Таблица1[[#This Row],[Общая площадь без летних помещений, кв.м]]</f>
        <v>29.339999999999996</v>
      </c>
      <c r="M48" s="35" t="s">
        <v>1136</v>
      </c>
      <c r="N48" s="35" t="s">
        <v>1137</v>
      </c>
      <c r="O48" s="35" t="s">
        <v>1130</v>
      </c>
      <c r="P48" s="32">
        <v>360000</v>
      </c>
      <c r="Q4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10562399.999999998</v>
      </c>
      <c r="R4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8" s="36"/>
      <c r="T48" s="38" t="e">
        <f>#REF!/R48-1</f>
        <v>#REF!</v>
      </c>
      <c r="U48" s="35"/>
      <c r="V48" s="39" t="s">
        <v>1132</v>
      </c>
      <c r="W48" s="40"/>
      <c r="X48" s="41" t="str">
        <f t="shared" si="0"/>
        <v>апартаментст</v>
      </c>
      <c r="Y48" s="15"/>
    </row>
    <row r="49" spans="2:25">
      <c r="B49" s="30">
        <f t="shared" si="1"/>
        <v>42</v>
      </c>
      <c r="C49" s="31">
        <v>42</v>
      </c>
      <c r="D49" s="44" t="s">
        <v>1127</v>
      </c>
      <c r="E49" s="131">
        <v>1</v>
      </c>
      <c r="F49" s="31">
        <v>1</v>
      </c>
      <c r="G49" s="31" t="s">
        <v>1133</v>
      </c>
      <c r="H49" s="33" t="s">
        <v>21</v>
      </c>
      <c r="I49" s="34" t="s">
        <v>1134</v>
      </c>
      <c r="J49" s="31">
        <v>24.99</v>
      </c>
      <c r="K49" s="31">
        <v>4.3499999999999996</v>
      </c>
      <c r="L49" s="130">
        <f>(Таблица1[[#This Row],[Общая площадь летних помещений, кв. м]]*1)+Таблица1[[#This Row],[Общая площадь без летних помещений, кв.м]]</f>
        <v>29.339999999999996</v>
      </c>
      <c r="M49" s="35" t="s">
        <v>1136</v>
      </c>
      <c r="N49" s="35" t="s">
        <v>1137</v>
      </c>
      <c r="O49" s="35" t="s">
        <v>1130</v>
      </c>
      <c r="P49" s="32">
        <v>360000</v>
      </c>
      <c r="Q4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10562399.999999998</v>
      </c>
      <c r="R4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9" s="36"/>
      <c r="T49" s="38" t="e">
        <f>#REF!/R49-1</f>
        <v>#REF!</v>
      </c>
      <c r="U49" s="35"/>
      <c r="V49" s="39" t="s">
        <v>1132</v>
      </c>
      <c r="W49" s="40"/>
      <c r="X49" s="41" t="str">
        <f t="shared" si="0"/>
        <v>апартаментст</v>
      </c>
      <c r="Y49" s="15"/>
    </row>
    <row r="50" spans="2:25">
      <c r="B50" s="30">
        <f t="shared" si="1"/>
        <v>43</v>
      </c>
      <c r="C50" s="31">
        <v>43</v>
      </c>
      <c r="D50" s="44" t="s">
        <v>1127</v>
      </c>
      <c r="E50" s="131">
        <v>1</v>
      </c>
      <c r="F50" s="31">
        <v>1</v>
      </c>
      <c r="G50" s="31" t="s">
        <v>1133</v>
      </c>
      <c r="H50" s="33" t="s">
        <v>21</v>
      </c>
      <c r="I50" s="34" t="s">
        <v>1134</v>
      </c>
      <c r="J50" s="31">
        <v>24.99</v>
      </c>
      <c r="K50" s="31">
        <v>4.3499999999999996</v>
      </c>
      <c r="L50" s="130">
        <f>(Таблица1[[#This Row],[Общая площадь летних помещений, кв. м]]*1)+Таблица1[[#This Row],[Общая площадь без летних помещений, кв.м]]</f>
        <v>29.339999999999996</v>
      </c>
      <c r="M50" s="35" t="s">
        <v>1136</v>
      </c>
      <c r="N50" s="35" t="s">
        <v>1137</v>
      </c>
      <c r="O50" s="35" t="s">
        <v>1130</v>
      </c>
      <c r="P50" s="32">
        <v>360000</v>
      </c>
      <c r="Q5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10562399.999999998</v>
      </c>
      <c r="R5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0" s="36"/>
      <c r="T50" s="38" t="e">
        <f>#REF!/R50-1</f>
        <v>#REF!</v>
      </c>
      <c r="U50" s="35"/>
      <c r="V50" s="39" t="s">
        <v>1132</v>
      </c>
      <c r="W50" s="40"/>
      <c r="X50" s="41" t="str">
        <f t="shared" si="0"/>
        <v>апартаментст</v>
      </c>
      <c r="Y50" s="15"/>
    </row>
    <row r="51" spans="2:25">
      <c r="B51" s="30">
        <f t="shared" si="1"/>
        <v>44</v>
      </c>
      <c r="C51" s="31">
        <v>44</v>
      </c>
      <c r="D51" s="44" t="s">
        <v>1127</v>
      </c>
      <c r="E51" s="131">
        <v>1</v>
      </c>
      <c r="F51" s="31">
        <v>1</v>
      </c>
      <c r="G51" s="31" t="s">
        <v>1133</v>
      </c>
      <c r="H51" s="33" t="s">
        <v>21</v>
      </c>
      <c r="I51" s="34" t="s">
        <v>1134</v>
      </c>
      <c r="J51" s="31">
        <v>24.35</v>
      </c>
      <c r="K51" s="31">
        <v>4.3499999999999996</v>
      </c>
      <c r="L51" s="130">
        <f>(Таблица1[[#This Row],[Общая площадь летних помещений, кв. м]]*1)+Таблица1[[#This Row],[Общая площадь без летних помещений, кв.м]]</f>
        <v>28.700000000000003</v>
      </c>
      <c r="M51" s="35" t="s">
        <v>1136</v>
      </c>
      <c r="N51" s="35" t="s">
        <v>1137</v>
      </c>
      <c r="O51" s="35" t="s">
        <v>1130</v>
      </c>
      <c r="P51" s="32">
        <v>360000</v>
      </c>
      <c r="Q5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10332000.000000002</v>
      </c>
      <c r="R5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1" s="36"/>
      <c r="T51" s="38" t="e">
        <f>#REF!/R51-1</f>
        <v>#REF!</v>
      </c>
      <c r="U51" s="35"/>
      <c r="V51" s="39" t="s">
        <v>1132</v>
      </c>
      <c r="W51" s="40"/>
      <c r="X51" s="41" t="str">
        <f t="shared" si="0"/>
        <v>апартаментст</v>
      </c>
      <c r="Y51" s="15"/>
    </row>
    <row r="52" spans="2:25">
      <c r="B52" s="30">
        <f t="shared" si="1"/>
        <v>45</v>
      </c>
      <c r="C52" s="31">
        <v>45</v>
      </c>
      <c r="D52" s="32" t="s">
        <v>1127</v>
      </c>
      <c r="E52" s="131">
        <v>1</v>
      </c>
      <c r="F52" s="31">
        <v>1</v>
      </c>
      <c r="G52" s="31" t="s">
        <v>1133</v>
      </c>
      <c r="H52" s="33" t="s">
        <v>21</v>
      </c>
      <c r="I52" s="34" t="s">
        <v>1134</v>
      </c>
      <c r="J52" s="31">
        <v>35.71</v>
      </c>
      <c r="K52" s="31">
        <v>14.15</v>
      </c>
      <c r="L52" s="130">
        <f>(Таблица1[[#This Row],[Общая площадь летних помещений, кв. м]]*1)+Таблица1[[#This Row],[Общая площадь без летних помещений, кв.м]]</f>
        <v>49.86</v>
      </c>
      <c r="M52" s="35" t="s">
        <v>1136</v>
      </c>
      <c r="N52" s="35" t="s">
        <v>1137</v>
      </c>
      <c r="O52" s="35" t="s">
        <v>1130</v>
      </c>
      <c r="P52" s="32">
        <v>375000</v>
      </c>
      <c r="Q5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18697500</v>
      </c>
      <c r="R5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2" s="36"/>
      <c r="T52" s="38" t="e">
        <f>#REF!/R52-1</f>
        <v>#REF!</v>
      </c>
      <c r="U52" s="35"/>
      <c r="V52" s="39" t="s">
        <v>1132</v>
      </c>
      <c r="W52" s="40"/>
      <c r="X52" s="41" t="str">
        <f t="shared" si="0"/>
        <v>апартаментст</v>
      </c>
      <c r="Y52" s="15"/>
    </row>
    <row r="53" spans="2:25">
      <c r="B53" s="30">
        <f t="shared" si="1"/>
        <v>46</v>
      </c>
      <c r="C53" s="31">
        <v>46</v>
      </c>
      <c r="D53" s="32" t="s">
        <v>1127</v>
      </c>
      <c r="E53" s="131">
        <v>1</v>
      </c>
      <c r="F53" s="31">
        <v>1</v>
      </c>
      <c r="G53" s="31" t="s">
        <v>1133</v>
      </c>
      <c r="H53" s="33" t="s">
        <v>21</v>
      </c>
      <c r="I53" s="34" t="s">
        <v>1134</v>
      </c>
      <c r="J53" s="31">
        <v>35.74</v>
      </c>
      <c r="K53" s="31">
        <v>14.15</v>
      </c>
      <c r="L53" s="130">
        <f>(Таблица1[[#This Row],[Общая площадь летних помещений, кв. м]]*1)+Таблица1[[#This Row],[Общая площадь без летних помещений, кв.м]]</f>
        <v>49.89</v>
      </c>
      <c r="M53" s="35" t="s">
        <v>1130</v>
      </c>
      <c r="N53" s="35" t="s">
        <v>1131</v>
      </c>
      <c r="O53" s="35" t="s">
        <v>1130</v>
      </c>
      <c r="P53" s="32">
        <v>300000</v>
      </c>
      <c r="Q5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14967000</v>
      </c>
      <c r="R5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3" s="36"/>
      <c r="T53" s="38" t="e">
        <f>#REF!/R53-1</f>
        <v>#REF!</v>
      </c>
      <c r="U53" s="35"/>
      <c r="V53" s="39" t="s">
        <v>1132</v>
      </c>
      <c r="W53" s="40"/>
      <c r="X53" s="41" t="str">
        <f t="shared" si="0"/>
        <v>апартаментст</v>
      </c>
      <c r="Y53" s="15"/>
    </row>
    <row r="54" spans="2:25">
      <c r="B54" s="30">
        <f t="shared" si="1"/>
        <v>47</v>
      </c>
      <c r="C54" s="31">
        <v>47</v>
      </c>
      <c r="D54" s="32" t="s">
        <v>1127</v>
      </c>
      <c r="E54" s="131">
        <v>1</v>
      </c>
      <c r="F54" s="31">
        <v>1</v>
      </c>
      <c r="G54" s="31" t="s">
        <v>1133</v>
      </c>
      <c r="H54" s="33" t="s">
        <v>21</v>
      </c>
      <c r="I54" s="34" t="s">
        <v>1134</v>
      </c>
      <c r="J54" s="31">
        <v>24.35</v>
      </c>
      <c r="K54" s="31">
        <v>4.3499999999999996</v>
      </c>
      <c r="L54" s="130">
        <f>(Таблица1[[#This Row],[Общая площадь летних помещений, кв. м]]*1)+Таблица1[[#This Row],[Общая площадь без летних помещений, кв.м]]</f>
        <v>28.700000000000003</v>
      </c>
      <c r="M54" s="35" t="s">
        <v>1130</v>
      </c>
      <c r="N54" s="35" t="s">
        <v>1131</v>
      </c>
      <c r="O54" s="35" t="s">
        <v>1130</v>
      </c>
      <c r="P54" s="32">
        <v>295000</v>
      </c>
      <c r="Q5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8466500</v>
      </c>
      <c r="R5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4" s="36"/>
      <c r="T54" s="38" t="e">
        <f>#REF!/R54-1</f>
        <v>#REF!</v>
      </c>
      <c r="U54" s="35"/>
      <c r="V54" s="39" t="s">
        <v>1132</v>
      </c>
      <c r="W54" s="40"/>
      <c r="X54" s="41" t="str">
        <f t="shared" si="0"/>
        <v>апартаментст</v>
      </c>
      <c r="Y54" s="15"/>
    </row>
    <row r="55" spans="2:25">
      <c r="B55" s="30">
        <f t="shared" si="1"/>
        <v>48</v>
      </c>
      <c r="C55" s="31">
        <v>48</v>
      </c>
      <c r="D55" s="32" t="s">
        <v>1127</v>
      </c>
      <c r="E55" s="131">
        <v>1</v>
      </c>
      <c r="F55" s="31">
        <v>1</v>
      </c>
      <c r="G55" s="31" t="s">
        <v>1133</v>
      </c>
      <c r="H55" s="33" t="s">
        <v>21</v>
      </c>
      <c r="I55" s="34" t="s">
        <v>1134</v>
      </c>
      <c r="J55" s="31">
        <v>24.99</v>
      </c>
      <c r="K55" s="31">
        <v>4.3499999999999996</v>
      </c>
      <c r="L55" s="130">
        <f>(Таблица1[[#This Row],[Общая площадь летних помещений, кв. м]]*1)+Таблица1[[#This Row],[Общая площадь без летних помещений, кв.м]]</f>
        <v>29.339999999999996</v>
      </c>
      <c r="M55" s="35" t="s">
        <v>1130</v>
      </c>
      <c r="N55" s="35" t="s">
        <v>1131</v>
      </c>
      <c r="O55" s="35" t="s">
        <v>1130</v>
      </c>
      <c r="P55" s="32">
        <v>295000</v>
      </c>
      <c r="Q5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8655299.9999999981</v>
      </c>
      <c r="R5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5" s="36"/>
      <c r="T55" s="38" t="e">
        <f>#REF!/R55-1</f>
        <v>#REF!</v>
      </c>
      <c r="U55" s="35"/>
      <c r="V55" s="39" t="s">
        <v>1132</v>
      </c>
      <c r="W55" s="40"/>
      <c r="X55" s="41" t="str">
        <f t="shared" si="0"/>
        <v>апартаментст</v>
      </c>
      <c r="Y55" s="15"/>
    </row>
    <row r="56" spans="2:25">
      <c r="B56" s="30">
        <f t="shared" si="1"/>
        <v>49</v>
      </c>
      <c r="C56" s="31">
        <v>49</v>
      </c>
      <c r="D56" s="32" t="s">
        <v>1127</v>
      </c>
      <c r="E56" s="131">
        <v>1</v>
      </c>
      <c r="F56" s="31">
        <v>1</v>
      </c>
      <c r="G56" s="31" t="s">
        <v>1133</v>
      </c>
      <c r="H56" s="33" t="s">
        <v>21</v>
      </c>
      <c r="I56" s="34" t="s">
        <v>1134</v>
      </c>
      <c r="J56" s="31">
        <v>24.99</v>
      </c>
      <c r="K56" s="31">
        <v>4.3499999999999996</v>
      </c>
      <c r="L56" s="130">
        <f>(Таблица1[[#This Row],[Общая площадь летних помещений, кв. м]]*1)+Таблица1[[#This Row],[Общая площадь без летних помещений, кв.м]]</f>
        <v>29.339999999999996</v>
      </c>
      <c r="M56" s="35" t="s">
        <v>1130</v>
      </c>
      <c r="N56" s="35" t="s">
        <v>1131</v>
      </c>
      <c r="O56" s="35" t="s">
        <v>1130</v>
      </c>
      <c r="P56" s="32">
        <v>295000</v>
      </c>
      <c r="Q5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8655299.9999999981</v>
      </c>
      <c r="R5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6" s="36"/>
      <c r="T56" s="38" t="e">
        <f>#REF!/R56-1</f>
        <v>#REF!</v>
      </c>
      <c r="U56" s="35"/>
      <c r="V56" s="39" t="s">
        <v>1132</v>
      </c>
      <c r="W56" s="40"/>
      <c r="X56" s="41" t="str">
        <f t="shared" si="0"/>
        <v>апартаментст</v>
      </c>
      <c r="Y56" s="15"/>
    </row>
    <row r="57" spans="2:25">
      <c r="B57" s="30">
        <f t="shared" si="1"/>
        <v>50</v>
      </c>
      <c r="C57" s="31">
        <v>50</v>
      </c>
      <c r="D57" s="32" t="s">
        <v>1127</v>
      </c>
      <c r="E57" s="131">
        <v>1</v>
      </c>
      <c r="F57" s="31">
        <v>1</v>
      </c>
      <c r="G57" s="31" t="s">
        <v>1133</v>
      </c>
      <c r="H57" s="33" t="s">
        <v>21</v>
      </c>
      <c r="I57" s="34" t="s">
        <v>1134</v>
      </c>
      <c r="J57" s="31">
        <v>24.99</v>
      </c>
      <c r="K57" s="31">
        <v>4.3499999999999996</v>
      </c>
      <c r="L57" s="130">
        <f>(Таблица1[[#This Row],[Общая площадь летних помещений, кв. м]]*1)+Таблица1[[#This Row],[Общая площадь без летних помещений, кв.м]]</f>
        <v>29.339999999999996</v>
      </c>
      <c r="M57" s="35" t="s">
        <v>1130</v>
      </c>
      <c r="N57" s="35" t="s">
        <v>1131</v>
      </c>
      <c r="O57" s="35" t="s">
        <v>1130</v>
      </c>
      <c r="P57" s="32">
        <v>295000</v>
      </c>
      <c r="Q5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8655299.9999999981</v>
      </c>
      <c r="R5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7" s="36"/>
      <c r="T57" s="38" t="e">
        <f>#REF!/R57-1</f>
        <v>#REF!</v>
      </c>
      <c r="U57" s="35"/>
      <c r="V57" s="39" t="s">
        <v>1132</v>
      </c>
      <c r="W57" s="40"/>
      <c r="X57" s="41" t="str">
        <f t="shared" si="0"/>
        <v>апартаментст</v>
      </c>
      <c r="Y57" s="15"/>
    </row>
    <row r="58" spans="2:25">
      <c r="B58" s="30">
        <f t="shared" si="1"/>
        <v>51</v>
      </c>
      <c r="C58" s="31">
        <v>51</v>
      </c>
      <c r="D58" s="32" t="s">
        <v>1127</v>
      </c>
      <c r="E58" s="131">
        <v>1</v>
      </c>
      <c r="F58" s="31">
        <v>1</v>
      </c>
      <c r="G58" s="31" t="s">
        <v>1133</v>
      </c>
      <c r="H58" s="42" t="s">
        <v>19</v>
      </c>
      <c r="I58" s="34" t="s">
        <v>1134</v>
      </c>
      <c r="J58" s="31">
        <v>53.89</v>
      </c>
      <c r="K58" s="31">
        <v>5.31</v>
      </c>
      <c r="L58" s="130">
        <f>(Таблица1[[#This Row],[Общая площадь летних помещений, кв. м]]*1)+Таблица1[[#This Row],[Общая площадь без летних помещений, кв.м]]</f>
        <v>59.2</v>
      </c>
      <c r="M58" s="35" t="s">
        <v>1130</v>
      </c>
      <c r="N58" s="35" t="s">
        <v>1131</v>
      </c>
      <c r="O58" s="35" t="s">
        <v>1130</v>
      </c>
      <c r="P58" s="32">
        <v>295000</v>
      </c>
      <c r="Q5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17464000</v>
      </c>
      <c r="R5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8" s="36"/>
      <c r="T58" s="38" t="e">
        <f>#REF!/R58-1</f>
        <v>#REF!</v>
      </c>
      <c r="U58" s="35"/>
      <c r="V58" s="39" t="s">
        <v>1132</v>
      </c>
      <c r="W58" s="40"/>
      <c r="X58" s="41" t="str">
        <f t="shared" si="0"/>
        <v>апартамент1АЕ</v>
      </c>
      <c r="Y58" s="15"/>
    </row>
    <row r="59" spans="2:25">
      <c r="B59" s="30">
        <f t="shared" si="1"/>
        <v>52</v>
      </c>
      <c r="C59" s="31">
        <v>52</v>
      </c>
      <c r="D59" s="32" t="s">
        <v>1127</v>
      </c>
      <c r="E59" s="131">
        <v>1</v>
      </c>
      <c r="F59" s="31">
        <v>1</v>
      </c>
      <c r="G59" s="31" t="s">
        <v>1133</v>
      </c>
      <c r="H59" s="33" t="s">
        <v>21</v>
      </c>
      <c r="I59" s="34" t="s">
        <v>1134</v>
      </c>
      <c r="J59" s="31">
        <v>24.89</v>
      </c>
      <c r="K59" s="31">
        <v>5.97</v>
      </c>
      <c r="L59" s="130">
        <f>(Таблица1[[#This Row],[Общая площадь летних помещений, кв. м]]*1)+Таблица1[[#This Row],[Общая площадь без летних помещений, кв.м]]</f>
        <v>30.86</v>
      </c>
      <c r="M59" s="35" t="s">
        <v>1130</v>
      </c>
      <c r="N59" s="35" t="s">
        <v>1131</v>
      </c>
      <c r="O59" s="35" t="s">
        <v>1130</v>
      </c>
      <c r="P59" s="32">
        <v>295000</v>
      </c>
      <c r="Q5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9103700</v>
      </c>
      <c r="R5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9" s="36"/>
      <c r="T59" s="38" t="e">
        <f>#REF!/R59-1</f>
        <v>#REF!</v>
      </c>
      <c r="U59" s="35"/>
      <c r="V59" s="39" t="s">
        <v>1132</v>
      </c>
      <c r="W59" s="40"/>
      <c r="X59" s="41" t="str">
        <f t="shared" si="0"/>
        <v>апартаментст</v>
      </c>
      <c r="Y59" s="15"/>
    </row>
    <row r="60" spans="2:25">
      <c r="B60" s="30">
        <f t="shared" si="1"/>
        <v>53</v>
      </c>
      <c r="C60" s="31">
        <v>53</v>
      </c>
      <c r="D60" s="32" t="s">
        <v>1127</v>
      </c>
      <c r="E60" s="131">
        <v>1</v>
      </c>
      <c r="F60" s="31">
        <v>1</v>
      </c>
      <c r="G60" s="31" t="s">
        <v>1133</v>
      </c>
      <c r="H60" s="33" t="s">
        <v>21</v>
      </c>
      <c r="I60" s="34" t="s">
        <v>1134</v>
      </c>
      <c r="J60" s="31">
        <v>24.9</v>
      </c>
      <c r="K60" s="31">
        <v>5.97</v>
      </c>
      <c r="L60" s="130">
        <f>(Таблица1[[#This Row],[Общая площадь летних помещений, кв. м]]*1)+Таблица1[[#This Row],[Общая площадь без летних помещений, кв.м]]</f>
        <v>30.869999999999997</v>
      </c>
      <c r="M60" s="35" t="s">
        <v>1130</v>
      </c>
      <c r="N60" s="35" t="s">
        <v>1131</v>
      </c>
      <c r="O60" s="35" t="s">
        <v>1130</v>
      </c>
      <c r="P60" s="32">
        <v>290000</v>
      </c>
      <c r="Q6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8952300</v>
      </c>
      <c r="R6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0" s="36"/>
      <c r="T60" s="38" t="e">
        <f>#REF!/R60-1</f>
        <v>#REF!</v>
      </c>
      <c r="U60" s="35"/>
      <c r="V60" s="39" t="s">
        <v>1132</v>
      </c>
      <c r="W60" s="40"/>
      <c r="X60" s="41" t="str">
        <f t="shared" si="0"/>
        <v>апартаментст</v>
      </c>
      <c r="Y60" s="15"/>
    </row>
    <row r="61" spans="2:25">
      <c r="B61" s="30">
        <f t="shared" si="1"/>
        <v>54</v>
      </c>
      <c r="C61" s="31">
        <v>54</v>
      </c>
      <c r="D61" s="32" t="s">
        <v>1127</v>
      </c>
      <c r="E61" s="131">
        <v>1</v>
      </c>
      <c r="F61" s="31">
        <v>1</v>
      </c>
      <c r="G61" s="31" t="s">
        <v>1138</v>
      </c>
      <c r="H61" s="33" t="s">
        <v>21</v>
      </c>
      <c r="I61" s="34" t="s">
        <v>1134</v>
      </c>
      <c r="J61" s="31">
        <v>24.9</v>
      </c>
      <c r="K61" s="31">
        <v>5.23</v>
      </c>
      <c r="L61" s="130">
        <f>(Таблица1[[#This Row],[Общая площадь летних помещений, кв. м]]*1)+Таблица1[[#This Row],[Общая площадь без летних помещений, кв.м]]</f>
        <v>30.13</v>
      </c>
      <c r="M61" s="35" t="s">
        <v>1130</v>
      </c>
      <c r="N61" s="35" t="s">
        <v>1131</v>
      </c>
      <c r="O61" s="35" t="s">
        <v>1130</v>
      </c>
      <c r="P61" s="32">
        <v>300000</v>
      </c>
      <c r="Q6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9039000</v>
      </c>
      <c r="R6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1" s="36"/>
      <c r="T61" s="38" t="e">
        <f>#REF!/R61-1</f>
        <v>#REF!</v>
      </c>
      <c r="U61" s="35"/>
      <c r="V61" s="39" t="s">
        <v>1132</v>
      </c>
      <c r="W61" s="40"/>
      <c r="X61" s="41" t="str">
        <f t="shared" si="0"/>
        <v>апартаментст</v>
      </c>
      <c r="Y61" s="15"/>
    </row>
    <row r="62" spans="2:25">
      <c r="B62" s="30">
        <f t="shared" si="1"/>
        <v>55</v>
      </c>
      <c r="C62" s="31">
        <v>55</v>
      </c>
      <c r="D62" s="32" t="s">
        <v>1127</v>
      </c>
      <c r="E62" s="131">
        <v>1</v>
      </c>
      <c r="F62" s="31">
        <v>1</v>
      </c>
      <c r="G62" s="31" t="s">
        <v>1138</v>
      </c>
      <c r="H62" s="33" t="s">
        <v>21</v>
      </c>
      <c r="I62" s="34" t="s">
        <v>1134</v>
      </c>
      <c r="J62" s="31">
        <v>24.9</v>
      </c>
      <c r="K62" s="31">
        <v>5.96</v>
      </c>
      <c r="L62" s="130">
        <f>(Таблица1[[#This Row],[Общая площадь летних помещений, кв. м]]*1)+Таблица1[[#This Row],[Общая площадь без летних помещений, кв.м]]</f>
        <v>30.86</v>
      </c>
      <c r="M62" s="35" t="s">
        <v>1130</v>
      </c>
      <c r="N62" s="35" t="s">
        <v>1131</v>
      </c>
      <c r="O62" s="35" t="s">
        <v>1130</v>
      </c>
      <c r="P62" s="32">
        <v>300000</v>
      </c>
      <c r="Q6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9258000</v>
      </c>
      <c r="R6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2" s="36"/>
      <c r="T62" s="38" t="e">
        <f>#REF!/R62-1</f>
        <v>#REF!</v>
      </c>
      <c r="U62" s="35"/>
      <c r="V62" s="39" t="s">
        <v>1132</v>
      </c>
      <c r="W62" s="40"/>
      <c r="X62" s="41" t="str">
        <f t="shared" si="0"/>
        <v>апартаментст</v>
      </c>
      <c r="Y62" s="15"/>
    </row>
    <row r="63" spans="2:25">
      <c r="B63" s="30">
        <f t="shared" si="1"/>
        <v>56</v>
      </c>
      <c r="C63" s="31">
        <v>56</v>
      </c>
      <c r="D63" s="32" t="s">
        <v>1127</v>
      </c>
      <c r="E63" s="131">
        <v>1</v>
      </c>
      <c r="F63" s="31">
        <v>1</v>
      </c>
      <c r="G63" s="31" t="s">
        <v>1138</v>
      </c>
      <c r="H63" s="42" t="s">
        <v>19</v>
      </c>
      <c r="I63" s="34" t="s">
        <v>1134</v>
      </c>
      <c r="J63" s="31">
        <v>53.89</v>
      </c>
      <c r="K63" s="31">
        <v>5.32</v>
      </c>
      <c r="L63" s="130">
        <f>(Таблица1[[#This Row],[Общая площадь летних помещений, кв. м]]*1)+Таблица1[[#This Row],[Общая площадь без летних помещений, кв.м]]</f>
        <v>59.21</v>
      </c>
      <c r="M63" s="35" t="s">
        <v>1130</v>
      </c>
      <c r="N63" s="35" t="s">
        <v>1131</v>
      </c>
      <c r="O63" s="35" t="s">
        <v>1130</v>
      </c>
      <c r="P63" s="32">
        <v>300000</v>
      </c>
      <c r="Q6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17763000</v>
      </c>
      <c r="R6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3" s="36"/>
      <c r="T63" s="38" t="e">
        <f>#REF!/R63-1</f>
        <v>#REF!</v>
      </c>
      <c r="U63" s="35"/>
      <c r="V63" s="39" t="s">
        <v>1132</v>
      </c>
      <c r="W63" s="40"/>
      <c r="X63" s="41" t="str">
        <f t="shared" si="0"/>
        <v>апартамент1АЕ</v>
      </c>
      <c r="Y63" s="15"/>
    </row>
    <row r="64" spans="2:25">
      <c r="B64" s="30">
        <f t="shared" si="1"/>
        <v>57</v>
      </c>
      <c r="C64" s="31">
        <v>57</v>
      </c>
      <c r="D64" s="32" t="s">
        <v>1127</v>
      </c>
      <c r="E64" s="131">
        <v>1</v>
      </c>
      <c r="F64" s="31">
        <v>1</v>
      </c>
      <c r="G64" s="31" t="s">
        <v>1138</v>
      </c>
      <c r="H64" s="33" t="s">
        <v>21</v>
      </c>
      <c r="I64" s="34" t="s">
        <v>1134</v>
      </c>
      <c r="J64" s="31">
        <v>24.99</v>
      </c>
      <c r="K64" s="31">
        <v>4.3899999999999997</v>
      </c>
      <c r="L64" s="130">
        <f>(Таблица1[[#This Row],[Общая площадь летних помещений, кв. м]]*1)+Таблица1[[#This Row],[Общая площадь без летних помещений, кв.м]]</f>
        <v>29.38</v>
      </c>
      <c r="M64" s="35" t="s">
        <v>1130</v>
      </c>
      <c r="N64" s="35" t="s">
        <v>1131</v>
      </c>
      <c r="O64" s="35" t="s">
        <v>1130</v>
      </c>
      <c r="P64" s="32">
        <v>300000</v>
      </c>
      <c r="Q6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8814000</v>
      </c>
      <c r="R6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4" s="36"/>
      <c r="T64" s="38" t="e">
        <f>#REF!/R64-1</f>
        <v>#REF!</v>
      </c>
      <c r="U64" s="35"/>
      <c r="V64" s="39" t="s">
        <v>1132</v>
      </c>
      <c r="W64" s="40"/>
      <c r="X64" s="41" t="str">
        <f t="shared" si="0"/>
        <v>апартаментст</v>
      </c>
      <c r="Y64" s="15"/>
    </row>
    <row r="65" spans="2:25">
      <c r="B65" s="30">
        <f t="shared" si="1"/>
        <v>58</v>
      </c>
      <c r="C65" s="31">
        <v>58</v>
      </c>
      <c r="D65" s="32" t="s">
        <v>1127</v>
      </c>
      <c r="E65" s="131">
        <v>1</v>
      </c>
      <c r="F65" s="31">
        <v>1</v>
      </c>
      <c r="G65" s="31" t="s">
        <v>1138</v>
      </c>
      <c r="H65" s="33" t="s">
        <v>21</v>
      </c>
      <c r="I65" s="34" t="s">
        <v>1134</v>
      </c>
      <c r="J65" s="31">
        <v>24.99</v>
      </c>
      <c r="K65" s="31">
        <v>4.3899999999999997</v>
      </c>
      <c r="L65" s="130">
        <f>(Таблица1[[#This Row],[Общая площадь летних помещений, кв. м]]*1)+Таблица1[[#This Row],[Общая площадь без летних помещений, кв.м]]</f>
        <v>29.38</v>
      </c>
      <c r="M65" s="35" t="s">
        <v>1130</v>
      </c>
      <c r="N65" s="35" t="s">
        <v>1131</v>
      </c>
      <c r="O65" s="35" t="s">
        <v>1130</v>
      </c>
      <c r="P65" s="32">
        <v>300000</v>
      </c>
      <c r="Q6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8814000</v>
      </c>
      <c r="R6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5" s="36"/>
      <c r="T65" s="38" t="e">
        <f>#REF!/R65-1</f>
        <v>#REF!</v>
      </c>
      <c r="U65" s="35"/>
      <c r="V65" s="39" t="s">
        <v>1132</v>
      </c>
      <c r="W65" s="40"/>
      <c r="X65" s="41" t="str">
        <f t="shared" si="0"/>
        <v>апартаментст</v>
      </c>
      <c r="Y65" s="15"/>
    </row>
    <row r="66" spans="2:25">
      <c r="B66" s="30">
        <f t="shared" si="1"/>
        <v>59</v>
      </c>
      <c r="C66" s="31">
        <v>59</v>
      </c>
      <c r="D66" s="32" t="s">
        <v>1127</v>
      </c>
      <c r="E66" s="131">
        <v>1</v>
      </c>
      <c r="F66" s="31">
        <v>1</v>
      </c>
      <c r="G66" s="31" t="s">
        <v>1138</v>
      </c>
      <c r="H66" s="33" t="s">
        <v>21</v>
      </c>
      <c r="I66" s="34" t="s">
        <v>1134</v>
      </c>
      <c r="J66" s="31">
        <v>24.99</v>
      </c>
      <c r="K66" s="31">
        <v>4.3899999999999997</v>
      </c>
      <c r="L66" s="130">
        <f>(Таблица1[[#This Row],[Общая площадь летних помещений, кв. м]]*1)+Таблица1[[#This Row],[Общая площадь без летних помещений, кв.м]]</f>
        <v>29.38</v>
      </c>
      <c r="M66" s="35" t="s">
        <v>1130</v>
      </c>
      <c r="N66" s="35" t="s">
        <v>1131</v>
      </c>
      <c r="O66" s="35" t="s">
        <v>1130</v>
      </c>
      <c r="P66" s="32">
        <v>300000</v>
      </c>
      <c r="Q6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8814000</v>
      </c>
      <c r="R6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6" s="36"/>
      <c r="T66" s="38" t="e">
        <f>#REF!/R66-1</f>
        <v>#REF!</v>
      </c>
      <c r="U66" s="35"/>
      <c r="V66" s="39" t="s">
        <v>1132</v>
      </c>
      <c r="W66" s="40"/>
      <c r="X66" s="41" t="str">
        <f t="shared" si="0"/>
        <v>апартаментст</v>
      </c>
      <c r="Y66" s="15"/>
    </row>
    <row r="67" spans="2:25">
      <c r="B67" s="30">
        <f t="shared" si="1"/>
        <v>60</v>
      </c>
      <c r="C67" s="31">
        <v>60</v>
      </c>
      <c r="D67" s="32" t="s">
        <v>1127</v>
      </c>
      <c r="E67" s="131">
        <v>1</v>
      </c>
      <c r="F67" s="31">
        <v>1</v>
      </c>
      <c r="G67" s="31" t="s">
        <v>1138</v>
      </c>
      <c r="H67" s="33" t="s">
        <v>21</v>
      </c>
      <c r="I67" s="34" t="s">
        <v>1134</v>
      </c>
      <c r="J67" s="31">
        <v>24.35</v>
      </c>
      <c r="K67" s="31">
        <v>4.3899999999999997</v>
      </c>
      <c r="L67" s="130">
        <f>(Таблица1[[#This Row],[Общая площадь летних помещений, кв. м]]*1)+Таблица1[[#This Row],[Общая площадь без летних помещений, кв.м]]</f>
        <v>28.740000000000002</v>
      </c>
      <c r="M67" s="35" t="s">
        <v>1130</v>
      </c>
      <c r="N67" s="35" t="s">
        <v>1131</v>
      </c>
      <c r="O67" s="35" t="s">
        <v>1130</v>
      </c>
      <c r="P67" s="32">
        <v>300000</v>
      </c>
      <c r="Q6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8622000</v>
      </c>
      <c r="R6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7" s="36"/>
      <c r="T67" s="38" t="e">
        <f>#REF!/R67-1</f>
        <v>#REF!</v>
      </c>
      <c r="U67" s="35"/>
      <c r="V67" s="39" t="s">
        <v>1132</v>
      </c>
      <c r="W67" s="40"/>
      <c r="X67" s="41" t="str">
        <f t="shared" si="0"/>
        <v>апартаментст</v>
      </c>
      <c r="Y67" s="15"/>
    </row>
    <row r="68" spans="2:25">
      <c r="B68" s="30">
        <f t="shared" si="1"/>
        <v>61</v>
      </c>
      <c r="C68" s="31">
        <v>61</v>
      </c>
      <c r="D68" s="32" t="s">
        <v>1127</v>
      </c>
      <c r="E68" s="131">
        <v>1</v>
      </c>
      <c r="F68" s="31">
        <v>1</v>
      </c>
      <c r="G68" s="31" t="s">
        <v>1138</v>
      </c>
      <c r="H68" s="33" t="s">
        <v>21</v>
      </c>
      <c r="I68" s="34" t="s">
        <v>1134</v>
      </c>
      <c r="J68" s="31">
        <v>35.729999999999997</v>
      </c>
      <c r="K68" s="31">
        <v>14.18</v>
      </c>
      <c r="L68" s="130">
        <f>(Таблица1[[#This Row],[Общая площадь летних помещений, кв. м]]*1)+Таблица1[[#This Row],[Общая площадь без летних помещений, кв.м]]</f>
        <v>49.91</v>
      </c>
      <c r="M68" s="35" t="s">
        <v>1130</v>
      </c>
      <c r="N68" s="35" t="s">
        <v>1131</v>
      </c>
      <c r="O68" s="35" t="s">
        <v>1130</v>
      </c>
      <c r="P68" s="32">
        <v>305000</v>
      </c>
      <c r="Q6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15222549.999999998</v>
      </c>
      <c r="R6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8" s="36"/>
      <c r="T68" s="38" t="e">
        <f>#REF!/R68-1</f>
        <v>#REF!</v>
      </c>
      <c r="U68" s="35"/>
      <c r="V68" s="39" t="s">
        <v>1132</v>
      </c>
      <c r="W68" s="40"/>
      <c r="X68" s="41" t="str">
        <f t="shared" si="0"/>
        <v>апартаментст</v>
      </c>
      <c r="Y68" s="15"/>
    </row>
    <row r="69" spans="2:25">
      <c r="B69" s="30">
        <f t="shared" si="1"/>
        <v>62</v>
      </c>
      <c r="C69" s="31">
        <v>62</v>
      </c>
      <c r="D69" s="32" t="s">
        <v>1127</v>
      </c>
      <c r="E69" s="131">
        <v>1</v>
      </c>
      <c r="F69" s="31">
        <v>1</v>
      </c>
      <c r="G69" s="31" t="s">
        <v>1138</v>
      </c>
      <c r="H69" s="33" t="s">
        <v>21</v>
      </c>
      <c r="I69" s="34" t="s">
        <v>1134</v>
      </c>
      <c r="J69" s="31">
        <v>35.71</v>
      </c>
      <c r="K69" s="31">
        <v>14.18</v>
      </c>
      <c r="L69" s="130">
        <f>(Таблица1[[#This Row],[Общая площадь летних помещений, кв. м]]*1)+Таблица1[[#This Row],[Общая площадь без летних помещений, кв.м]]</f>
        <v>49.89</v>
      </c>
      <c r="M69" s="35" t="s">
        <v>1130</v>
      </c>
      <c r="N69" s="45" t="s">
        <v>1135</v>
      </c>
      <c r="O69" s="35" t="s">
        <v>1130</v>
      </c>
      <c r="P69" s="32">
        <v>340000</v>
      </c>
      <c r="Q6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16962600</v>
      </c>
      <c r="R6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9" s="36"/>
      <c r="T69" s="38" t="e">
        <f>#REF!/R69-1</f>
        <v>#REF!</v>
      </c>
      <c r="U69" s="35"/>
      <c r="V69" s="39" t="s">
        <v>1132</v>
      </c>
      <c r="W69" s="40"/>
      <c r="X69" s="41" t="str">
        <f t="shared" si="0"/>
        <v>апартаментст</v>
      </c>
      <c r="Y69" s="15"/>
    </row>
    <row r="70" spans="2:25">
      <c r="B70" s="30">
        <f t="shared" si="1"/>
        <v>63</v>
      </c>
      <c r="C70" s="31">
        <v>63</v>
      </c>
      <c r="D70" s="32" t="s">
        <v>1127</v>
      </c>
      <c r="E70" s="131">
        <v>1</v>
      </c>
      <c r="F70" s="31">
        <v>1</v>
      </c>
      <c r="G70" s="31" t="s">
        <v>1138</v>
      </c>
      <c r="H70" s="33" t="s">
        <v>21</v>
      </c>
      <c r="I70" s="34" t="s">
        <v>1134</v>
      </c>
      <c r="J70" s="31">
        <v>24.35</v>
      </c>
      <c r="K70" s="31">
        <v>4.3899999999999997</v>
      </c>
      <c r="L70" s="130">
        <f>(Таблица1[[#This Row],[Общая площадь летних помещений, кв. м]]*1)+Таблица1[[#This Row],[Общая площадь без летних помещений, кв.м]]</f>
        <v>28.740000000000002</v>
      </c>
      <c r="M70" s="35" t="s">
        <v>1130</v>
      </c>
      <c r="N70" s="45" t="s">
        <v>1135</v>
      </c>
      <c r="O70" s="35" t="s">
        <v>1130</v>
      </c>
      <c r="P70" s="32">
        <v>335000</v>
      </c>
      <c r="Q7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9627900</v>
      </c>
      <c r="R7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0" s="36"/>
      <c r="T70" s="38" t="e">
        <f>#REF!/R70-1</f>
        <v>#REF!</v>
      </c>
      <c r="U70" s="35"/>
      <c r="V70" s="39" t="s">
        <v>1132</v>
      </c>
      <c r="W70" s="40"/>
      <c r="X70" s="41" t="str">
        <f t="shared" si="0"/>
        <v>апартаментст</v>
      </c>
      <c r="Y70" s="15"/>
    </row>
    <row r="71" spans="2:25">
      <c r="B71" s="30">
        <f t="shared" si="1"/>
        <v>64</v>
      </c>
      <c r="C71" s="31">
        <v>64</v>
      </c>
      <c r="D71" s="32" t="s">
        <v>1127</v>
      </c>
      <c r="E71" s="131">
        <v>1</v>
      </c>
      <c r="F71" s="31">
        <v>1</v>
      </c>
      <c r="G71" s="31" t="s">
        <v>1138</v>
      </c>
      <c r="H71" s="33" t="s">
        <v>21</v>
      </c>
      <c r="I71" s="34" t="s">
        <v>1134</v>
      </c>
      <c r="J71" s="31">
        <v>24.99</v>
      </c>
      <c r="K71" s="31">
        <v>4.3899999999999997</v>
      </c>
      <c r="L71" s="130">
        <f>(Таблица1[[#This Row],[Общая площадь летних помещений, кв. м]]*1)+Таблица1[[#This Row],[Общая площадь без летних помещений, кв.м]]</f>
        <v>29.38</v>
      </c>
      <c r="M71" s="35" t="s">
        <v>1130</v>
      </c>
      <c r="N71" s="45" t="s">
        <v>1135</v>
      </c>
      <c r="O71" s="35" t="s">
        <v>1130</v>
      </c>
      <c r="P71" s="32">
        <v>335000</v>
      </c>
      <c r="Q7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9842300</v>
      </c>
      <c r="R7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1" s="36"/>
      <c r="T71" s="38" t="e">
        <f>#REF!/R71-1</f>
        <v>#REF!</v>
      </c>
      <c r="U71" s="35"/>
      <c r="V71" s="39" t="s">
        <v>1132</v>
      </c>
      <c r="W71" s="40"/>
      <c r="X71" s="41" t="str">
        <f t="shared" si="0"/>
        <v>апартаментст</v>
      </c>
      <c r="Y71" s="15"/>
    </row>
    <row r="72" spans="2:25">
      <c r="B72" s="30">
        <f t="shared" si="1"/>
        <v>65</v>
      </c>
      <c r="C72" s="31">
        <v>65</v>
      </c>
      <c r="D72" s="32" t="s">
        <v>1127</v>
      </c>
      <c r="E72" s="131">
        <v>1</v>
      </c>
      <c r="F72" s="31">
        <v>1</v>
      </c>
      <c r="G72" s="31" t="s">
        <v>1138</v>
      </c>
      <c r="H72" s="33" t="s">
        <v>21</v>
      </c>
      <c r="I72" s="34" t="s">
        <v>1134</v>
      </c>
      <c r="J72" s="31">
        <v>24.99</v>
      </c>
      <c r="K72" s="31">
        <v>4.3899999999999997</v>
      </c>
      <c r="L72" s="130">
        <f>(Таблица1[[#This Row],[Общая площадь летних помещений, кв. м]]*1)+Таблица1[[#This Row],[Общая площадь без летних помещений, кв.м]]</f>
        <v>29.38</v>
      </c>
      <c r="M72" s="35" t="s">
        <v>1130</v>
      </c>
      <c r="N72" s="45" t="s">
        <v>1135</v>
      </c>
      <c r="O72" s="35" t="s">
        <v>1130</v>
      </c>
      <c r="P72" s="32">
        <v>335000</v>
      </c>
      <c r="Q7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9842300</v>
      </c>
      <c r="R7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2" s="36"/>
      <c r="T72" s="38" t="e">
        <f>#REF!/R72-1</f>
        <v>#REF!</v>
      </c>
      <c r="U72" s="35"/>
      <c r="V72" s="39" t="s">
        <v>1132</v>
      </c>
      <c r="W72" s="40"/>
      <c r="X72" s="41" t="str">
        <f t="shared" ref="X72:X135" si="2">CONCATENATE(D72,H72)</f>
        <v>апартаментст</v>
      </c>
      <c r="Y72" s="15"/>
    </row>
    <row r="73" spans="2:25">
      <c r="B73" s="30">
        <f t="shared" si="1"/>
        <v>66</v>
      </c>
      <c r="C73" s="31">
        <v>66</v>
      </c>
      <c r="D73" s="32" t="s">
        <v>1127</v>
      </c>
      <c r="E73" s="131">
        <v>1</v>
      </c>
      <c r="F73" s="31">
        <v>1</v>
      </c>
      <c r="G73" s="31" t="s">
        <v>1138</v>
      </c>
      <c r="H73" s="33" t="s">
        <v>21</v>
      </c>
      <c r="I73" s="34" t="s">
        <v>1134</v>
      </c>
      <c r="J73" s="31">
        <v>24.99</v>
      </c>
      <c r="K73" s="31">
        <v>4.3899999999999997</v>
      </c>
      <c r="L73" s="130">
        <f>(Таблица1[[#This Row],[Общая площадь летних помещений, кв. м]]*1)+Таблица1[[#This Row],[Общая площадь без летних помещений, кв.м]]</f>
        <v>29.38</v>
      </c>
      <c r="M73" s="35" t="s">
        <v>1130</v>
      </c>
      <c r="N73" s="45" t="s">
        <v>1135</v>
      </c>
      <c r="O73" s="35" t="s">
        <v>1130</v>
      </c>
      <c r="P73" s="32">
        <v>335000</v>
      </c>
      <c r="Q7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9842300</v>
      </c>
      <c r="R7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3" s="36"/>
      <c r="T73" s="38" t="e">
        <f>#REF!/R73-1</f>
        <v>#REF!</v>
      </c>
      <c r="U73" s="35"/>
      <c r="V73" s="39" t="s">
        <v>1132</v>
      </c>
      <c r="W73" s="40"/>
      <c r="X73" s="41" t="str">
        <f t="shared" si="2"/>
        <v>апартаментст</v>
      </c>
      <c r="Y73" s="15"/>
    </row>
    <row r="74" spans="2:25">
      <c r="B74" s="30">
        <f t="shared" ref="B74:B137" si="3">B73+1</f>
        <v>67</v>
      </c>
      <c r="C74" s="31">
        <v>67</v>
      </c>
      <c r="D74" s="32" t="s">
        <v>1127</v>
      </c>
      <c r="E74" s="131">
        <v>1</v>
      </c>
      <c r="F74" s="31">
        <v>1</v>
      </c>
      <c r="G74" s="31" t="s">
        <v>1138</v>
      </c>
      <c r="H74" s="33" t="s">
        <v>21</v>
      </c>
      <c r="I74" s="34" t="s">
        <v>1134</v>
      </c>
      <c r="J74" s="31">
        <v>24.99</v>
      </c>
      <c r="K74" s="31">
        <v>4.3899999999999997</v>
      </c>
      <c r="L74" s="130">
        <f>(Таблица1[[#This Row],[Общая площадь летних помещений, кв. м]]*1)+Таблица1[[#This Row],[Общая площадь без летних помещений, кв.м]]</f>
        <v>29.38</v>
      </c>
      <c r="M74" s="35" t="s">
        <v>1130</v>
      </c>
      <c r="N74" s="45" t="s">
        <v>1135</v>
      </c>
      <c r="O74" s="35" t="s">
        <v>1130</v>
      </c>
      <c r="P74" s="32">
        <v>335000</v>
      </c>
      <c r="Q7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9842300</v>
      </c>
      <c r="R7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4" s="36"/>
      <c r="T74" s="38" t="e">
        <f>#REF!/R74-1</f>
        <v>#REF!</v>
      </c>
      <c r="U74" s="35"/>
      <c r="V74" s="39" t="s">
        <v>1132</v>
      </c>
      <c r="W74" s="40"/>
      <c r="X74" s="41" t="str">
        <f t="shared" si="2"/>
        <v>апартаментст</v>
      </c>
      <c r="Y74" s="15"/>
    </row>
    <row r="75" spans="2:25">
      <c r="B75" s="30">
        <f t="shared" si="3"/>
        <v>68</v>
      </c>
      <c r="C75" s="31">
        <v>68</v>
      </c>
      <c r="D75" s="32" t="s">
        <v>1127</v>
      </c>
      <c r="E75" s="131">
        <v>1</v>
      </c>
      <c r="F75" s="31">
        <v>1</v>
      </c>
      <c r="G75" s="31" t="s">
        <v>1138</v>
      </c>
      <c r="H75" s="42" t="s">
        <v>19</v>
      </c>
      <c r="I75" s="34" t="s">
        <v>1134</v>
      </c>
      <c r="J75" s="31">
        <v>49.64</v>
      </c>
      <c r="K75" s="31">
        <v>4.88</v>
      </c>
      <c r="L75" s="130">
        <f>(Таблица1[[#This Row],[Общая площадь летних помещений, кв. м]]*1)+Таблица1[[#This Row],[Общая площадь без летних помещений, кв.м]]</f>
        <v>54.52</v>
      </c>
      <c r="M75" s="35" t="s">
        <v>1130</v>
      </c>
      <c r="N75" s="45" t="s">
        <v>1135</v>
      </c>
      <c r="O75" s="35" t="s">
        <v>1130</v>
      </c>
      <c r="P75" s="32">
        <v>335000</v>
      </c>
      <c r="Q7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18264200</v>
      </c>
      <c r="R7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5" s="36"/>
      <c r="T75" s="38" t="e">
        <f>#REF!/R75-1</f>
        <v>#REF!</v>
      </c>
      <c r="U75" s="35"/>
      <c r="V75" s="39" t="s">
        <v>1132</v>
      </c>
      <c r="W75" s="40"/>
      <c r="X75" s="41" t="str">
        <f t="shared" si="2"/>
        <v>апартамент1АЕ</v>
      </c>
      <c r="Y75" s="15"/>
    </row>
    <row r="76" spans="2:25">
      <c r="B76" s="30">
        <f t="shared" si="3"/>
        <v>69</v>
      </c>
      <c r="C76" s="31">
        <v>69</v>
      </c>
      <c r="D76" s="32" t="s">
        <v>1127</v>
      </c>
      <c r="E76" s="131">
        <v>1</v>
      </c>
      <c r="F76" s="31">
        <v>1</v>
      </c>
      <c r="G76" s="31" t="s">
        <v>1138</v>
      </c>
      <c r="H76" s="33" t="s">
        <v>21</v>
      </c>
      <c r="I76" s="34" t="s">
        <v>1134</v>
      </c>
      <c r="J76" s="31">
        <v>24.9</v>
      </c>
      <c r="K76" s="31">
        <v>5.96</v>
      </c>
      <c r="L76" s="130">
        <f>(Таблица1[[#This Row],[Общая площадь летних помещений, кв. м]]*1)+Таблица1[[#This Row],[Общая площадь без летних помещений, кв.м]]</f>
        <v>30.86</v>
      </c>
      <c r="M76" s="35" t="s">
        <v>1130</v>
      </c>
      <c r="N76" s="45" t="s">
        <v>1135</v>
      </c>
      <c r="O76" s="35" t="s">
        <v>1130</v>
      </c>
      <c r="P76" s="32">
        <v>335000</v>
      </c>
      <c r="Q7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10338100</v>
      </c>
      <c r="R7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6" s="36"/>
      <c r="T76" s="38" t="e">
        <f>#REF!/R76-1</f>
        <v>#REF!</v>
      </c>
      <c r="U76" s="35"/>
      <c r="V76" s="39" t="s">
        <v>1132</v>
      </c>
      <c r="W76" s="40"/>
      <c r="X76" s="41" t="str">
        <f t="shared" si="2"/>
        <v>апартаментст</v>
      </c>
      <c r="Y76" s="15"/>
    </row>
    <row r="77" spans="2:25">
      <c r="B77" s="30">
        <f t="shared" si="3"/>
        <v>70</v>
      </c>
      <c r="C77" s="31">
        <v>70</v>
      </c>
      <c r="D77" s="32" t="s">
        <v>1127</v>
      </c>
      <c r="E77" s="131">
        <v>1</v>
      </c>
      <c r="F77" s="31">
        <v>1</v>
      </c>
      <c r="G77" s="31" t="s">
        <v>1138</v>
      </c>
      <c r="H77" s="33" t="s">
        <v>21</v>
      </c>
      <c r="I77" s="34" t="s">
        <v>1134</v>
      </c>
      <c r="J77" s="31">
        <v>24.89</v>
      </c>
      <c r="K77" s="31">
        <v>5.5</v>
      </c>
      <c r="L77" s="130">
        <f>(Таблица1[[#This Row],[Общая площадь летних помещений, кв. м]]*1)+Таблица1[[#This Row],[Общая площадь без летних помещений, кв.м]]</f>
        <v>30.39</v>
      </c>
      <c r="M77" s="35" t="s">
        <v>1130</v>
      </c>
      <c r="N77" s="45" t="s">
        <v>1135</v>
      </c>
      <c r="O77" s="35" t="s">
        <v>1130</v>
      </c>
      <c r="P77" s="32">
        <v>335000</v>
      </c>
      <c r="Q7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10180650</v>
      </c>
      <c r="R7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7" s="36"/>
      <c r="T77" s="38" t="e">
        <f>#REF!/R77-1</f>
        <v>#REF!</v>
      </c>
      <c r="U77" s="35"/>
      <c r="V77" s="39" t="s">
        <v>1132</v>
      </c>
      <c r="W77" s="40"/>
      <c r="X77" s="41" t="str">
        <f t="shared" si="2"/>
        <v>апартаментст</v>
      </c>
      <c r="Y77" s="15"/>
    </row>
    <row r="78" spans="2:25">
      <c r="B78" s="30">
        <f t="shared" si="3"/>
        <v>71</v>
      </c>
      <c r="C78" s="31">
        <v>71</v>
      </c>
      <c r="D78" s="32" t="s">
        <v>1127</v>
      </c>
      <c r="E78" s="131">
        <v>1</v>
      </c>
      <c r="F78" s="31">
        <v>1</v>
      </c>
      <c r="G78" s="31" t="s">
        <v>1138</v>
      </c>
      <c r="H78" s="33" t="s">
        <v>21</v>
      </c>
      <c r="I78" s="34" t="s">
        <v>1134</v>
      </c>
      <c r="J78" s="31">
        <v>36.22</v>
      </c>
      <c r="K78" s="31">
        <v>6.88</v>
      </c>
      <c r="L78" s="130">
        <f>(Таблица1[[#This Row],[Общая площадь летних помещений, кв. м]]*1)+Таблица1[[#This Row],[Общая площадь без летних помещений, кв.м]]</f>
        <v>43.1</v>
      </c>
      <c r="M78" s="35" t="s">
        <v>1130</v>
      </c>
      <c r="N78" s="45" t="s">
        <v>1135</v>
      </c>
      <c r="O78" s="35" t="s">
        <v>1130</v>
      </c>
      <c r="P78" s="32">
        <v>335000</v>
      </c>
      <c r="Q7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14438500</v>
      </c>
      <c r="R7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8" s="36"/>
      <c r="T78" s="38" t="e">
        <f>#REF!/R78-1</f>
        <v>#REF!</v>
      </c>
      <c r="U78" s="35"/>
      <c r="V78" s="39" t="s">
        <v>1132</v>
      </c>
      <c r="W78" s="40"/>
      <c r="X78" s="41" t="str">
        <f t="shared" si="2"/>
        <v>апартаментст</v>
      </c>
      <c r="Y78" s="15"/>
    </row>
    <row r="79" spans="2:25">
      <c r="B79" s="30">
        <f t="shared" si="3"/>
        <v>72</v>
      </c>
      <c r="C79" s="31">
        <v>72</v>
      </c>
      <c r="D79" s="32" t="s">
        <v>1127</v>
      </c>
      <c r="E79" s="131">
        <v>1</v>
      </c>
      <c r="F79" s="31">
        <v>1</v>
      </c>
      <c r="G79" s="31" t="s">
        <v>1138</v>
      </c>
      <c r="H79" s="42" t="s">
        <v>19</v>
      </c>
      <c r="I79" s="34" t="s">
        <v>1134</v>
      </c>
      <c r="J79" s="31">
        <v>39.159999999999997</v>
      </c>
      <c r="K79" s="31">
        <v>10.44</v>
      </c>
      <c r="L79" s="130">
        <f>(Таблица1[[#This Row],[Общая площадь летних помещений, кв. м]]*1)+Таблица1[[#This Row],[Общая площадь без летних помещений, кв.м]]</f>
        <v>49.599999999999994</v>
      </c>
      <c r="M79" s="35" t="s">
        <v>1136</v>
      </c>
      <c r="N79" s="35" t="s">
        <v>1137</v>
      </c>
      <c r="O79" s="35" t="s">
        <v>1130</v>
      </c>
      <c r="P79" s="32">
        <v>380000</v>
      </c>
      <c r="Q7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18847999.999999996</v>
      </c>
      <c r="R7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9" s="36"/>
      <c r="T79" s="38" t="e">
        <f>#REF!/R79-1</f>
        <v>#REF!</v>
      </c>
      <c r="U79" s="35"/>
      <c r="V79" s="39" t="s">
        <v>1132</v>
      </c>
      <c r="W79" s="40"/>
      <c r="X79" s="41" t="str">
        <f t="shared" si="2"/>
        <v>апартамент1АЕ</v>
      </c>
      <c r="Y79" s="15"/>
    </row>
    <row r="80" spans="2:25">
      <c r="B80" s="30">
        <f t="shared" si="3"/>
        <v>73</v>
      </c>
      <c r="C80" s="31">
        <v>73</v>
      </c>
      <c r="D80" s="32" t="s">
        <v>1127</v>
      </c>
      <c r="E80" s="131">
        <v>1</v>
      </c>
      <c r="F80" s="31">
        <v>1</v>
      </c>
      <c r="G80" s="31" t="s">
        <v>1138</v>
      </c>
      <c r="H80" s="33" t="s">
        <v>21</v>
      </c>
      <c r="I80" s="34" t="s">
        <v>1134</v>
      </c>
      <c r="J80" s="31">
        <v>24.99</v>
      </c>
      <c r="K80" s="31">
        <v>4.63</v>
      </c>
      <c r="L80" s="130">
        <f>(Таблица1[[#This Row],[Общая площадь летних помещений, кв. м]]*1)+Таблица1[[#This Row],[Общая площадь без летних помещений, кв.м]]</f>
        <v>29.619999999999997</v>
      </c>
      <c r="M80" s="35" t="s">
        <v>1136</v>
      </c>
      <c r="N80" s="35" t="s">
        <v>1137</v>
      </c>
      <c r="O80" s="35" t="s">
        <v>1130</v>
      </c>
      <c r="P80" s="32">
        <v>380000</v>
      </c>
      <c r="Q8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11255599.999999998</v>
      </c>
      <c r="R8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0" s="36"/>
      <c r="T80" s="38" t="e">
        <f>#REF!/R80-1</f>
        <v>#REF!</v>
      </c>
      <c r="U80" s="35"/>
      <c r="V80" s="39" t="s">
        <v>1132</v>
      </c>
      <c r="W80" s="40"/>
      <c r="X80" s="41" t="str">
        <f t="shared" si="2"/>
        <v>апартаментст</v>
      </c>
      <c r="Y80" s="15"/>
    </row>
    <row r="81" spans="2:25">
      <c r="B81" s="30">
        <f t="shared" si="3"/>
        <v>74</v>
      </c>
      <c r="C81" s="31">
        <v>74</v>
      </c>
      <c r="D81" s="32" t="s">
        <v>1127</v>
      </c>
      <c r="E81" s="131">
        <v>1</v>
      </c>
      <c r="F81" s="31">
        <v>1</v>
      </c>
      <c r="G81" s="31" t="s">
        <v>1138</v>
      </c>
      <c r="H81" s="33" t="s">
        <v>21</v>
      </c>
      <c r="I81" s="34" t="s">
        <v>1134</v>
      </c>
      <c r="J81" s="31">
        <v>24.99</v>
      </c>
      <c r="K81" s="31">
        <v>5.29</v>
      </c>
      <c r="L81" s="130">
        <f>(Таблица1[[#This Row],[Общая площадь летних помещений, кв. м]]*1)+Таблица1[[#This Row],[Общая площадь без летних помещений, кв.м]]</f>
        <v>30.279999999999998</v>
      </c>
      <c r="M81" s="35" t="s">
        <v>1136</v>
      </c>
      <c r="N81" s="35" t="s">
        <v>1137</v>
      </c>
      <c r="O81" s="35" t="s">
        <v>1130</v>
      </c>
      <c r="P81" s="32">
        <v>380000</v>
      </c>
      <c r="Q8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11506400</v>
      </c>
      <c r="R8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1" s="36"/>
      <c r="T81" s="38" t="e">
        <f>#REF!/R81-1</f>
        <v>#REF!</v>
      </c>
      <c r="U81" s="35"/>
      <c r="V81" s="39" t="s">
        <v>1132</v>
      </c>
      <c r="W81" s="40"/>
      <c r="X81" s="41" t="str">
        <f t="shared" si="2"/>
        <v>апартаментст</v>
      </c>
      <c r="Y81" s="15"/>
    </row>
    <row r="82" spans="2:25">
      <c r="B82" s="30">
        <f t="shared" si="3"/>
        <v>75</v>
      </c>
      <c r="C82" s="31">
        <v>75</v>
      </c>
      <c r="D82" s="32" t="s">
        <v>1127</v>
      </c>
      <c r="E82" s="131">
        <v>1</v>
      </c>
      <c r="F82" s="31">
        <v>1</v>
      </c>
      <c r="G82" s="31" t="s">
        <v>1138</v>
      </c>
      <c r="H82" s="33" t="s">
        <v>21</v>
      </c>
      <c r="I82" s="34" t="s">
        <v>1134</v>
      </c>
      <c r="J82" s="31">
        <v>24.99</v>
      </c>
      <c r="K82" s="31">
        <v>5.95</v>
      </c>
      <c r="L82" s="130">
        <f>(Таблица1[[#This Row],[Общая площадь летних помещений, кв. м]]*1)+Таблица1[[#This Row],[Общая площадь без летних помещений, кв.м]]</f>
        <v>30.939999999999998</v>
      </c>
      <c r="M82" s="35" t="s">
        <v>1136</v>
      </c>
      <c r="N82" s="35" t="s">
        <v>1137</v>
      </c>
      <c r="O82" s="35" t="s">
        <v>1130</v>
      </c>
      <c r="P82" s="32">
        <v>380000</v>
      </c>
      <c r="Q8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11757200</v>
      </c>
      <c r="R8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2" s="36"/>
      <c r="T82" s="38" t="e">
        <f>#REF!/R82-1</f>
        <v>#REF!</v>
      </c>
      <c r="U82" s="35"/>
      <c r="V82" s="39" t="s">
        <v>1132</v>
      </c>
      <c r="W82" s="40"/>
      <c r="X82" s="41" t="str">
        <f t="shared" si="2"/>
        <v>апартаментст</v>
      </c>
      <c r="Y82" s="15"/>
    </row>
    <row r="83" spans="2:25">
      <c r="B83" s="30">
        <f t="shared" si="3"/>
        <v>76</v>
      </c>
      <c r="C83" s="31">
        <v>76</v>
      </c>
      <c r="D83" s="32" t="s">
        <v>1127</v>
      </c>
      <c r="E83" s="131">
        <v>1</v>
      </c>
      <c r="F83" s="31">
        <v>1</v>
      </c>
      <c r="G83" s="31" t="s">
        <v>1138</v>
      </c>
      <c r="H83" s="33" t="s">
        <v>21</v>
      </c>
      <c r="I83" s="34" t="s">
        <v>1134</v>
      </c>
      <c r="J83" s="31">
        <v>24.99</v>
      </c>
      <c r="K83" s="31">
        <v>6.61</v>
      </c>
      <c r="L83" s="130">
        <f>(Таблица1[[#This Row],[Общая площадь летних помещений, кв. м]]*1)+Таблица1[[#This Row],[Общая площадь без летних помещений, кв.м]]</f>
        <v>31.599999999999998</v>
      </c>
      <c r="M83" s="35" t="s">
        <v>1136</v>
      </c>
      <c r="N83" s="35" t="s">
        <v>1137</v>
      </c>
      <c r="O83" s="35" t="s">
        <v>1130</v>
      </c>
      <c r="P83" s="32">
        <v>380000</v>
      </c>
      <c r="Q8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12008000</v>
      </c>
      <c r="R8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3" s="36"/>
      <c r="T83" s="38" t="e">
        <f>#REF!/R83-1</f>
        <v>#REF!</v>
      </c>
      <c r="U83" s="35"/>
      <c r="V83" s="39" t="s">
        <v>1132</v>
      </c>
      <c r="W83" s="40"/>
      <c r="X83" s="41" t="str">
        <f t="shared" si="2"/>
        <v>апартаментст</v>
      </c>
      <c r="Y83" s="15"/>
    </row>
    <row r="84" spans="2:25">
      <c r="B84" s="30">
        <f t="shared" si="3"/>
        <v>77</v>
      </c>
      <c r="C84" s="31">
        <v>77</v>
      </c>
      <c r="D84" s="32" t="s">
        <v>1127</v>
      </c>
      <c r="E84" s="131">
        <v>1</v>
      </c>
      <c r="F84" s="31">
        <v>1</v>
      </c>
      <c r="G84" s="31" t="s">
        <v>1138</v>
      </c>
      <c r="H84" s="33" t="s">
        <v>21</v>
      </c>
      <c r="I84" s="34" t="s">
        <v>1134</v>
      </c>
      <c r="J84" s="31">
        <v>24.9</v>
      </c>
      <c r="K84" s="31">
        <v>7.27</v>
      </c>
      <c r="L84" s="130">
        <f>(Таблица1[[#This Row],[Общая площадь летних помещений, кв. м]]*1)+Таблица1[[#This Row],[Общая площадь без летних помещений, кв.м]]</f>
        <v>32.17</v>
      </c>
      <c r="M84" s="35" t="s">
        <v>1136</v>
      </c>
      <c r="N84" s="35" t="s">
        <v>1137</v>
      </c>
      <c r="O84" s="35" t="s">
        <v>1130</v>
      </c>
      <c r="P84" s="32">
        <v>380000</v>
      </c>
      <c r="Q8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12224600</v>
      </c>
      <c r="R8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4" s="36"/>
      <c r="T84" s="38" t="e">
        <f>#REF!/R84-1</f>
        <v>#REF!</v>
      </c>
      <c r="U84" s="35"/>
      <c r="V84" s="39" t="s">
        <v>1132</v>
      </c>
      <c r="W84" s="40"/>
      <c r="X84" s="41" t="str">
        <f t="shared" si="2"/>
        <v>апартаментст</v>
      </c>
      <c r="Y84" s="15"/>
    </row>
    <row r="85" spans="2:25">
      <c r="B85" s="30">
        <f t="shared" si="3"/>
        <v>78</v>
      </c>
      <c r="C85" s="31">
        <v>78</v>
      </c>
      <c r="D85" s="32" t="s">
        <v>1127</v>
      </c>
      <c r="E85" s="131">
        <v>1</v>
      </c>
      <c r="F85" s="31">
        <v>1</v>
      </c>
      <c r="G85" s="31" t="s">
        <v>1138</v>
      </c>
      <c r="H85" s="33" t="s">
        <v>21</v>
      </c>
      <c r="I85" s="34" t="s">
        <v>1134</v>
      </c>
      <c r="J85" s="31">
        <v>24.9</v>
      </c>
      <c r="K85" s="31">
        <v>7.71</v>
      </c>
      <c r="L85" s="130">
        <f>(Таблица1[[#This Row],[Общая площадь летних помещений, кв. м]]*1)+Таблица1[[#This Row],[Общая площадь без летних помещений, кв.м]]</f>
        <v>32.61</v>
      </c>
      <c r="M85" s="35" t="s">
        <v>1136</v>
      </c>
      <c r="N85" s="35" t="s">
        <v>1137</v>
      </c>
      <c r="O85" s="35" t="s">
        <v>1130</v>
      </c>
      <c r="P85" s="32">
        <v>380000</v>
      </c>
      <c r="Q8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12391800</v>
      </c>
      <c r="R8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5" s="36"/>
      <c r="T85" s="38" t="e">
        <f>#REF!/R85-1</f>
        <v>#REF!</v>
      </c>
      <c r="U85" s="35"/>
      <c r="V85" s="39" t="s">
        <v>1132</v>
      </c>
      <c r="W85" s="40"/>
      <c r="X85" s="41" t="str">
        <f t="shared" si="2"/>
        <v>апартаментст</v>
      </c>
      <c r="Y85" s="15"/>
    </row>
    <row r="86" spans="2:25">
      <c r="B86" s="30">
        <f t="shared" si="3"/>
        <v>79</v>
      </c>
      <c r="C86" s="31">
        <v>79</v>
      </c>
      <c r="D86" s="32" t="s">
        <v>1127</v>
      </c>
      <c r="E86" s="131">
        <v>1</v>
      </c>
      <c r="F86" s="31">
        <v>1</v>
      </c>
      <c r="G86" s="31" t="s">
        <v>1138</v>
      </c>
      <c r="H86" s="42" t="s">
        <v>19</v>
      </c>
      <c r="I86" s="34" t="s">
        <v>1134</v>
      </c>
      <c r="J86" s="31">
        <v>49.56</v>
      </c>
      <c r="K86" s="31">
        <v>4.88</v>
      </c>
      <c r="L86" s="130">
        <f>(Таблица1[[#This Row],[Общая площадь летних помещений, кв. м]]*1)+Таблица1[[#This Row],[Общая площадь без летних помещений, кв.м]]</f>
        <v>54.440000000000005</v>
      </c>
      <c r="M86" s="35" t="s">
        <v>1136</v>
      </c>
      <c r="N86" s="35" t="s">
        <v>1137</v>
      </c>
      <c r="O86" s="35" t="s">
        <v>1130</v>
      </c>
      <c r="P86" s="32">
        <v>380000</v>
      </c>
      <c r="Q8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20687200</v>
      </c>
      <c r="R8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6" s="36"/>
      <c r="T86" s="38" t="e">
        <f>#REF!/R86-1</f>
        <v>#REF!</v>
      </c>
      <c r="U86" s="35"/>
      <c r="V86" s="39" t="s">
        <v>1132</v>
      </c>
      <c r="W86" s="40"/>
      <c r="X86" s="41" t="str">
        <f t="shared" si="2"/>
        <v>апартамент1АЕ</v>
      </c>
      <c r="Y86" s="15"/>
    </row>
    <row r="87" spans="2:25">
      <c r="B87" s="30">
        <f t="shared" si="3"/>
        <v>80</v>
      </c>
      <c r="C87" s="31">
        <v>80</v>
      </c>
      <c r="D87" s="32" t="s">
        <v>1127</v>
      </c>
      <c r="E87" s="131">
        <v>1</v>
      </c>
      <c r="F87" s="31">
        <v>1</v>
      </c>
      <c r="G87" s="31" t="s">
        <v>1138</v>
      </c>
      <c r="H87" s="33" t="s">
        <v>21</v>
      </c>
      <c r="I87" s="34" t="s">
        <v>1134</v>
      </c>
      <c r="J87" s="31">
        <v>24.99</v>
      </c>
      <c r="K87" s="31">
        <v>4.3899999999999997</v>
      </c>
      <c r="L87" s="130">
        <f>(Таблица1[[#This Row],[Общая площадь летних помещений, кв. м]]*1)+Таблица1[[#This Row],[Общая площадь без летних помещений, кв.м]]</f>
        <v>29.38</v>
      </c>
      <c r="M87" s="35" t="s">
        <v>1136</v>
      </c>
      <c r="N87" s="35" t="s">
        <v>1137</v>
      </c>
      <c r="O87" s="35" t="s">
        <v>1130</v>
      </c>
      <c r="P87" s="32">
        <v>380000</v>
      </c>
      <c r="Q8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11164400</v>
      </c>
      <c r="R8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7" s="36"/>
      <c r="T87" s="38" t="e">
        <f>#REF!/R87-1</f>
        <v>#REF!</v>
      </c>
      <c r="U87" s="35"/>
      <c r="V87" s="39" t="s">
        <v>1132</v>
      </c>
      <c r="W87" s="40"/>
      <c r="X87" s="41" t="str">
        <f t="shared" si="2"/>
        <v>апартаментст</v>
      </c>
      <c r="Y87" s="15"/>
    </row>
    <row r="88" spans="2:25">
      <c r="B88" s="30">
        <f t="shared" si="3"/>
        <v>81</v>
      </c>
      <c r="C88" s="31">
        <v>81</v>
      </c>
      <c r="D88" s="32" t="s">
        <v>1127</v>
      </c>
      <c r="E88" s="131">
        <v>1</v>
      </c>
      <c r="F88" s="31">
        <v>1</v>
      </c>
      <c r="G88" s="31" t="s">
        <v>1138</v>
      </c>
      <c r="H88" s="33" t="s">
        <v>21</v>
      </c>
      <c r="I88" s="34" t="s">
        <v>1134</v>
      </c>
      <c r="J88" s="31">
        <v>24.99</v>
      </c>
      <c r="K88" s="31">
        <v>4.3899999999999997</v>
      </c>
      <c r="L88" s="130">
        <f>(Таблица1[[#This Row],[Общая площадь летних помещений, кв. м]]*1)+Таблица1[[#This Row],[Общая площадь без летних помещений, кв.м]]</f>
        <v>29.38</v>
      </c>
      <c r="M88" s="35" t="s">
        <v>1136</v>
      </c>
      <c r="N88" s="35" t="s">
        <v>1137</v>
      </c>
      <c r="O88" s="35" t="s">
        <v>1130</v>
      </c>
      <c r="P88" s="32">
        <v>380000</v>
      </c>
      <c r="Q8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11164400</v>
      </c>
      <c r="R8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8" s="36"/>
      <c r="T88" s="38" t="e">
        <f>#REF!/R88-1</f>
        <v>#REF!</v>
      </c>
      <c r="U88" s="35"/>
      <c r="V88" s="39" t="s">
        <v>1132</v>
      </c>
      <c r="W88" s="40"/>
      <c r="X88" s="41" t="str">
        <f t="shared" si="2"/>
        <v>апартаментст</v>
      </c>
      <c r="Y88" s="15"/>
    </row>
    <row r="89" spans="2:25">
      <c r="B89" s="30">
        <f t="shared" si="3"/>
        <v>82</v>
      </c>
      <c r="C89" s="31">
        <v>82</v>
      </c>
      <c r="D89" s="32" t="s">
        <v>1127</v>
      </c>
      <c r="E89" s="131">
        <v>1</v>
      </c>
      <c r="F89" s="31">
        <v>1</v>
      </c>
      <c r="G89" s="31" t="s">
        <v>1138</v>
      </c>
      <c r="H89" s="33" t="s">
        <v>21</v>
      </c>
      <c r="I89" s="34" t="s">
        <v>1134</v>
      </c>
      <c r="J89" s="31">
        <v>24.99</v>
      </c>
      <c r="K89" s="31">
        <v>4.3899999999999997</v>
      </c>
      <c r="L89" s="130">
        <f>(Таблица1[[#This Row],[Общая площадь летних помещений, кв. м]]*1)+Таблица1[[#This Row],[Общая площадь без летних помещений, кв.м]]</f>
        <v>29.38</v>
      </c>
      <c r="M89" s="35" t="s">
        <v>1136</v>
      </c>
      <c r="N89" s="35" t="s">
        <v>1137</v>
      </c>
      <c r="O89" s="35" t="s">
        <v>1130</v>
      </c>
      <c r="P89" s="32">
        <v>380000</v>
      </c>
      <c r="Q8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11164400</v>
      </c>
      <c r="R8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9" s="36"/>
      <c r="T89" s="38" t="e">
        <f>#REF!/R89-1</f>
        <v>#REF!</v>
      </c>
      <c r="U89" s="35"/>
      <c r="V89" s="39" t="s">
        <v>1132</v>
      </c>
      <c r="W89" s="40"/>
      <c r="X89" s="41" t="str">
        <f t="shared" si="2"/>
        <v>апартаментст</v>
      </c>
      <c r="Y89" s="15"/>
    </row>
    <row r="90" spans="2:25">
      <c r="B90" s="30">
        <f t="shared" si="3"/>
        <v>83</v>
      </c>
      <c r="C90" s="31">
        <v>83</v>
      </c>
      <c r="D90" s="32" t="s">
        <v>1127</v>
      </c>
      <c r="E90" s="131">
        <v>1</v>
      </c>
      <c r="F90" s="31">
        <v>1</v>
      </c>
      <c r="G90" s="31" t="s">
        <v>1138</v>
      </c>
      <c r="H90" s="33" t="s">
        <v>21</v>
      </c>
      <c r="I90" s="34" t="s">
        <v>1134</v>
      </c>
      <c r="J90" s="31">
        <v>24.99</v>
      </c>
      <c r="K90" s="31">
        <v>4.3899999999999997</v>
      </c>
      <c r="L90" s="130">
        <f>(Таблица1[[#This Row],[Общая площадь летних помещений, кв. м]]*1)+Таблица1[[#This Row],[Общая площадь без летних помещений, кв.м]]</f>
        <v>29.38</v>
      </c>
      <c r="M90" s="35" t="s">
        <v>1136</v>
      </c>
      <c r="N90" s="35" t="s">
        <v>1137</v>
      </c>
      <c r="O90" s="35" t="s">
        <v>1130</v>
      </c>
      <c r="P90" s="32">
        <v>380000</v>
      </c>
      <c r="Q9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11164400</v>
      </c>
      <c r="R9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0" s="36"/>
      <c r="T90" s="38" t="e">
        <f>#REF!/R90-1</f>
        <v>#REF!</v>
      </c>
      <c r="U90" s="35"/>
      <c r="V90" s="39" t="s">
        <v>1132</v>
      </c>
      <c r="W90" s="40"/>
      <c r="X90" s="41" t="str">
        <f t="shared" si="2"/>
        <v>апартаментст</v>
      </c>
      <c r="Y90" s="15"/>
    </row>
    <row r="91" spans="2:25">
      <c r="B91" s="30">
        <f t="shared" si="3"/>
        <v>84</v>
      </c>
      <c r="C91" s="31">
        <v>84</v>
      </c>
      <c r="D91" s="32" t="s">
        <v>1127</v>
      </c>
      <c r="E91" s="131">
        <v>1</v>
      </c>
      <c r="F91" s="31">
        <v>1</v>
      </c>
      <c r="G91" s="31" t="s">
        <v>1138</v>
      </c>
      <c r="H91" s="33" t="s">
        <v>21</v>
      </c>
      <c r="I91" s="34" t="s">
        <v>1134</v>
      </c>
      <c r="J91" s="31">
        <v>24.35</v>
      </c>
      <c r="K91" s="31">
        <v>4.3899999999999997</v>
      </c>
      <c r="L91" s="130">
        <f>(Таблица1[[#This Row],[Общая площадь летних помещений, кв. м]]*1)+Таблица1[[#This Row],[Общая площадь без летних помещений, кв.м]]</f>
        <v>28.740000000000002</v>
      </c>
      <c r="M91" s="35" t="s">
        <v>1136</v>
      </c>
      <c r="N91" s="35" t="s">
        <v>1137</v>
      </c>
      <c r="O91" s="35" t="s">
        <v>1130</v>
      </c>
      <c r="P91" s="32">
        <v>380000</v>
      </c>
      <c r="Q9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10921200</v>
      </c>
      <c r="R9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1" s="36"/>
      <c r="T91" s="38" t="e">
        <f>#REF!/R91-1</f>
        <v>#REF!</v>
      </c>
      <c r="U91" s="35"/>
      <c r="V91" s="39" t="s">
        <v>1132</v>
      </c>
      <c r="W91" s="40"/>
      <c r="X91" s="41" t="str">
        <f t="shared" si="2"/>
        <v>апартаментст</v>
      </c>
      <c r="Y91" s="15"/>
    </row>
    <row r="92" spans="2:25">
      <c r="B92" s="30">
        <f t="shared" si="3"/>
        <v>85</v>
      </c>
      <c r="C92" s="31">
        <v>85</v>
      </c>
      <c r="D92" s="32" t="s">
        <v>1127</v>
      </c>
      <c r="E92" s="131">
        <v>1</v>
      </c>
      <c r="F92" s="31">
        <v>1</v>
      </c>
      <c r="G92" s="31" t="s">
        <v>1138</v>
      </c>
      <c r="H92" s="33" t="s">
        <v>21</v>
      </c>
      <c r="I92" s="34" t="s">
        <v>1134</v>
      </c>
      <c r="J92" s="31">
        <v>35.71</v>
      </c>
      <c r="K92" s="31">
        <v>14.18</v>
      </c>
      <c r="L92" s="130">
        <f>(Таблица1[[#This Row],[Общая площадь летних помещений, кв. м]]*1)+Таблица1[[#This Row],[Общая площадь без летних помещений, кв.м]]</f>
        <v>49.89</v>
      </c>
      <c r="M92" s="35" t="s">
        <v>1136</v>
      </c>
      <c r="N92" s="35" t="s">
        <v>1137</v>
      </c>
      <c r="O92" s="35" t="s">
        <v>1130</v>
      </c>
      <c r="P92" s="32">
        <v>385000</v>
      </c>
      <c r="Q9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19207650</v>
      </c>
      <c r="R9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2" s="36"/>
      <c r="T92" s="38" t="e">
        <f>#REF!/R92-1</f>
        <v>#REF!</v>
      </c>
      <c r="U92" s="35"/>
      <c r="V92" s="39" t="s">
        <v>1132</v>
      </c>
      <c r="W92" s="40"/>
      <c r="X92" s="41" t="str">
        <f t="shared" si="2"/>
        <v>апартаментст</v>
      </c>
      <c r="Y92" s="15"/>
    </row>
    <row r="93" spans="2:25">
      <c r="B93" s="30">
        <f t="shared" si="3"/>
        <v>86</v>
      </c>
      <c r="C93" s="31">
        <v>86</v>
      </c>
      <c r="D93" s="32" t="s">
        <v>1127</v>
      </c>
      <c r="E93" s="131">
        <v>1</v>
      </c>
      <c r="F93" s="31">
        <v>1</v>
      </c>
      <c r="G93" s="31" t="s">
        <v>1138</v>
      </c>
      <c r="H93" s="33" t="s">
        <v>21</v>
      </c>
      <c r="I93" s="34" t="s">
        <v>1134</v>
      </c>
      <c r="J93" s="31">
        <v>35.74</v>
      </c>
      <c r="K93" s="31">
        <v>14.18</v>
      </c>
      <c r="L93" s="130">
        <f>(Таблица1[[#This Row],[Общая площадь летних помещений, кв. м]]*1)+Таблица1[[#This Row],[Общая площадь без летних помещений, кв.м]]</f>
        <v>49.92</v>
      </c>
      <c r="M93" s="35" t="s">
        <v>1130</v>
      </c>
      <c r="N93" s="35" t="s">
        <v>1131</v>
      </c>
      <c r="O93" s="35" t="s">
        <v>1130</v>
      </c>
      <c r="P93" s="32">
        <v>310000</v>
      </c>
      <c r="Q9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15475200</v>
      </c>
      <c r="R9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3" s="36"/>
      <c r="T93" s="38" t="e">
        <f>#REF!/R93-1</f>
        <v>#REF!</v>
      </c>
      <c r="U93" s="35"/>
      <c r="V93" s="39" t="s">
        <v>1132</v>
      </c>
      <c r="W93" s="40"/>
      <c r="X93" s="41" t="str">
        <f t="shared" si="2"/>
        <v>апартаментст</v>
      </c>
      <c r="Y93" s="15"/>
    </row>
    <row r="94" spans="2:25">
      <c r="B94" s="30">
        <f t="shared" si="3"/>
        <v>87</v>
      </c>
      <c r="C94" s="31">
        <v>87</v>
      </c>
      <c r="D94" s="32" t="s">
        <v>1127</v>
      </c>
      <c r="E94" s="131">
        <v>1</v>
      </c>
      <c r="F94" s="31">
        <v>1</v>
      </c>
      <c r="G94" s="31" t="s">
        <v>1138</v>
      </c>
      <c r="H94" s="33" t="s">
        <v>21</v>
      </c>
      <c r="I94" s="34" t="s">
        <v>1134</v>
      </c>
      <c r="J94" s="31">
        <v>24.35</v>
      </c>
      <c r="K94" s="31">
        <v>4.3899999999999997</v>
      </c>
      <c r="L94" s="130">
        <f>(Таблица1[[#This Row],[Общая площадь летних помещений, кв. м]]*1)+Таблица1[[#This Row],[Общая площадь без летних помещений, кв.м]]</f>
        <v>28.740000000000002</v>
      </c>
      <c r="M94" s="35" t="s">
        <v>1130</v>
      </c>
      <c r="N94" s="35" t="s">
        <v>1131</v>
      </c>
      <c r="O94" s="35" t="s">
        <v>1130</v>
      </c>
      <c r="P94" s="32">
        <v>300000</v>
      </c>
      <c r="Q9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8622000</v>
      </c>
      <c r="R9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4" s="36"/>
      <c r="T94" s="38" t="e">
        <f>#REF!/R94-1</f>
        <v>#REF!</v>
      </c>
      <c r="U94" s="35"/>
      <c r="V94" s="39" t="s">
        <v>1132</v>
      </c>
      <c r="W94" s="40"/>
      <c r="X94" s="41" t="str">
        <f t="shared" si="2"/>
        <v>апартаментст</v>
      </c>
      <c r="Y94" s="15"/>
    </row>
    <row r="95" spans="2:25">
      <c r="B95" s="30">
        <f t="shared" si="3"/>
        <v>88</v>
      </c>
      <c r="C95" s="31">
        <v>88</v>
      </c>
      <c r="D95" s="32" t="s">
        <v>1127</v>
      </c>
      <c r="E95" s="131">
        <v>1</v>
      </c>
      <c r="F95" s="31">
        <v>1</v>
      </c>
      <c r="G95" s="31" t="s">
        <v>1138</v>
      </c>
      <c r="H95" s="33" t="s">
        <v>21</v>
      </c>
      <c r="I95" s="34" t="s">
        <v>1134</v>
      </c>
      <c r="J95" s="31">
        <v>24.99</v>
      </c>
      <c r="K95" s="31">
        <v>4.3899999999999997</v>
      </c>
      <c r="L95" s="130">
        <f>(Таблица1[[#This Row],[Общая площадь летних помещений, кв. м]]*1)+Таблица1[[#This Row],[Общая площадь без летних помещений, кв.м]]</f>
        <v>29.38</v>
      </c>
      <c r="M95" s="35" t="s">
        <v>1130</v>
      </c>
      <c r="N95" s="35" t="s">
        <v>1131</v>
      </c>
      <c r="O95" s="35" t="s">
        <v>1130</v>
      </c>
      <c r="P95" s="32">
        <v>300000</v>
      </c>
      <c r="Q9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8814000</v>
      </c>
      <c r="R9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5" s="36"/>
      <c r="T95" s="38" t="e">
        <f>#REF!/R95-1</f>
        <v>#REF!</v>
      </c>
      <c r="U95" s="35"/>
      <c r="V95" s="39" t="s">
        <v>1132</v>
      </c>
      <c r="W95" s="40"/>
      <c r="X95" s="41" t="str">
        <f t="shared" si="2"/>
        <v>апартаментст</v>
      </c>
      <c r="Y95" s="15"/>
    </row>
    <row r="96" spans="2:25">
      <c r="B96" s="30">
        <f t="shared" si="3"/>
        <v>89</v>
      </c>
      <c r="C96" s="31">
        <v>89</v>
      </c>
      <c r="D96" s="32" t="s">
        <v>1127</v>
      </c>
      <c r="E96" s="131">
        <v>1</v>
      </c>
      <c r="F96" s="31">
        <v>1</v>
      </c>
      <c r="G96" s="31" t="s">
        <v>1138</v>
      </c>
      <c r="H96" s="33" t="s">
        <v>21</v>
      </c>
      <c r="I96" s="34" t="s">
        <v>1134</v>
      </c>
      <c r="J96" s="31">
        <v>24.99</v>
      </c>
      <c r="K96" s="31">
        <v>4.3899999999999997</v>
      </c>
      <c r="L96" s="130">
        <f>(Таблица1[[#This Row],[Общая площадь летних помещений, кв. м]]*1)+Таблица1[[#This Row],[Общая площадь без летних помещений, кв.м]]</f>
        <v>29.38</v>
      </c>
      <c r="M96" s="35" t="s">
        <v>1130</v>
      </c>
      <c r="N96" s="35" t="s">
        <v>1131</v>
      </c>
      <c r="O96" s="35" t="s">
        <v>1130</v>
      </c>
      <c r="P96" s="32">
        <v>300000</v>
      </c>
      <c r="Q9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8814000</v>
      </c>
      <c r="R9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6" s="36"/>
      <c r="T96" s="38" t="e">
        <f>#REF!/R96-1</f>
        <v>#REF!</v>
      </c>
      <c r="U96" s="35"/>
      <c r="V96" s="39" t="s">
        <v>1132</v>
      </c>
      <c r="W96" s="40"/>
      <c r="X96" s="41" t="str">
        <f t="shared" si="2"/>
        <v>апартаментст</v>
      </c>
      <c r="Y96" s="15"/>
    </row>
    <row r="97" spans="2:25">
      <c r="B97" s="30">
        <f t="shared" si="3"/>
        <v>90</v>
      </c>
      <c r="C97" s="31">
        <v>90</v>
      </c>
      <c r="D97" s="32" t="s">
        <v>1127</v>
      </c>
      <c r="E97" s="131">
        <v>1</v>
      </c>
      <c r="F97" s="31">
        <v>1</v>
      </c>
      <c r="G97" s="31" t="s">
        <v>1138</v>
      </c>
      <c r="H97" s="33" t="s">
        <v>21</v>
      </c>
      <c r="I97" s="34" t="s">
        <v>1134</v>
      </c>
      <c r="J97" s="31">
        <v>24.99</v>
      </c>
      <c r="K97" s="31">
        <v>4.3899999999999997</v>
      </c>
      <c r="L97" s="130">
        <f>(Таблица1[[#This Row],[Общая площадь летних помещений, кв. м]]*1)+Таблица1[[#This Row],[Общая площадь без летних помещений, кв.м]]</f>
        <v>29.38</v>
      </c>
      <c r="M97" s="35" t="s">
        <v>1130</v>
      </c>
      <c r="N97" s="35" t="s">
        <v>1131</v>
      </c>
      <c r="O97" s="35" t="s">
        <v>1130</v>
      </c>
      <c r="P97" s="32">
        <v>300000</v>
      </c>
      <c r="Q9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8814000</v>
      </c>
      <c r="R9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7" s="36"/>
      <c r="T97" s="38" t="e">
        <f>#REF!/R97-1</f>
        <v>#REF!</v>
      </c>
      <c r="U97" s="35"/>
      <c r="V97" s="39" t="s">
        <v>1132</v>
      </c>
      <c r="W97" s="40"/>
      <c r="X97" s="41" t="str">
        <f t="shared" si="2"/>
        <v>апартаментст</v>
      </c>
      <c r="Y97" s="15"/>
    </row>
    <row r="98" spans="2:25">
      <c r="B98" s="30">
        <f t="shared" si="3"/>
        <v>91</v>
      </c>
      <c r="C98" s="31">
        <v>91</v>
      </c>
      <c r="D98" s="32" t="s">
        <v>1127</v>
      </c>
      <c r="E98" s="131">
        <v>1</v>
      </c>
      <c r="F98" s="31">
        <v>1</v>
      </c>
      <c r="G98" s="31" t="s">
        <v>1138</v>
      </c>
      <c r="H98" s="42" t="s">
        <v>19</v>
      </c>
      <c r="I98" s="34" t="s">
        <v>1134</v>
      </c>
      <c r="J98" s="31">
        <v>53.89</v>
      </c>
      <c r="K98" s="31">
        <v>5.32</v>
      </c>
      <c r="L98" s="130">
        <f>(Таблица1[[#This Row],[Общая площадь летних помещений, кв. м]]*1)+Таблица1[[#This Row],[Общая площадь без летних помещений, кв.м]]</f>
        <v>59.21</v>
      </c>
      <c r="M98" s="35" t="s">
        <v>1130</v>
      </c>
      <c r="N98" s="35" t="s">
        <v>1131</v>
      </c>
      <c r="O98" s="35" t="s">
        <v>1130</v>
      </c>
      <c r="P98" s="32">
        <v>300000</v>
      </c>
      <c r="Q9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17763000</v>
      </c>
      <c r="R9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8" s="36"/>
      <c r="T98" s="38" t="e">
        <f>#REF!/R98-1</f>
        <v>#REF!</v>
      </c>
      <c r="U98" s="35"/>
      <c r="V98" s="39" t="s">
        <v>1132</v>
      </c>
      <c r="W98" s="40"/>
      <c r="X98" s="41" t="str">
        <f t="shared" si="2"/>
        <v>апартамент1АЕ</v>
      </c>
      <c r="Y98" s="15"/>
    </row>
    <row r="99" spans="2:25">
      <c r="B99" s="30">
        <f t="shared" si="3"/>
        <v>92</v>
      </c>
      <c r="C99" s="31">
        <v>92</v>
      </c>
      <c r="D99" s="32" t="s">
        <v>1127</v>
      </c>
      <c r="E99" s="131">
        <v>1</v>
      </c>
      <c r="F99" s="31">
        <v>1</v>
      </c>
      <c r="G99" s="31" t="s">
        <v>1138</v>
      </c>
      <c r="H99" s="33" t="s">
        <v>21</v>
      </c>
      <c r="I99" s="34" t="s">
        <v>1134</v>
      </c>
      <c r="J99" s="31">
        <v>24.89</v>
      </c>
      <c r="K99" s="31">
        <v>5.96</v>
      </c>
      <c r="L99" s="130">
        <f>(Таблица1[[#This Row],[Общая площадь летних помещений, кв. м]]*1)+Таблица1[[#This Row],[Общая площадь без летних помещений, кв.м]]</f>
        <v>30.85</v>
      </c>
      <c r="M99" s="35" t="s">
        <v>1130</v>
      </c>
      <c r="N99" s="35" t="s">
        <v>1131</v>
      </c>
      <c r="O99" s="35" t="s">
        <v>1130</v>
      </c>
      <c r="P99" s="32">
        <v>300000</v>
      </c>
      <c r="Q9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9255000</v>
      </c>
      <c r="R9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9" s="36"/>
      <c r="T99" s="38" t="e">
        <f>#REF!/R99-1</f>
        <v>#REF!</v>
      </c>
      <c r="U99" s="35"/>
      <c r="V99" s="39" t="s">
        <v>1132</v>
      </c>
      <c r="W99" s="40"/>
      <c r="X99" s="41" t="str">
        <f t="shared" si="2"/>
        <v>апартаментст</v>
      </c>
      <c r="Y99" s="15"/>
    </row>
    <row r="100" spans="2:25">
      <c r="B100" s="30">
        <f t="shared" si="3"/>
        <v>93</v>
      </c>
      <c r="C100" s="31">
        <v>93</v>
      </c>
      <c r="D100" s="32" t="s">
        <v>1127</v>
      </c>
      <c r="E100" s="131">
        <v>1</v>
      </c>
      <c r="F100" s="31">
        <v>1</v>
      </c>
      <c r="G100" s="31" t="s">
        <v>1138</v>
      </c>
      <c r="H100" s="33" t="s">
        <v>21</v>
      </c>
      <c r="I100" s="34" t="s">
        <v>1134</v>
      </c>
      <c r="J100" s="31">
        <v>24.9</v>
      </c>
      <c r="K100" s="31">
        <v>6.14</v>
      </c>
      <c r="L100" s="130">
        <f>(Таблица1[[#This Row],[Общая площадь летних помещений, кв. м]]*1)+Таблица1[[#This Row],[Общая площадь без летних помещений, кв.м]]</f>
        <v>31.04</v>
      </c>
      <c r="M100" s="35" t="s">
        <v>1130</v>
      </c>
      <c r="N100" s="35" t="s">
        <v>1131</v>
      </c>
      <c r="O100" s="35" t="s">
        <v>1130</v>
      </c>
      <c r="P100" s="32">
        <v>300000</v>
      </c>
      <c r="Q10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9312000</v>
      </c>
      <c r="R10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0" s="36"/>
      <c r="T100" s="38" t="e">
        <f>#REF!/R100-1</f>
        <v>#REF!</v>
      </c>
      <c r="U100" s="35"/>
      <c r="V100" s="39" t="s">
        <v>1132</v>
      </c>
      <c r="W100" s="40"/>
      <c r="X100" s="41" t="str">
        <f t="shared" si="2"/>
        <v>апартаментст</v>
      </c>
      <c r="Y100" s="15"/>
    </row>
    <row r="101" spans="2:25">
      <c r="B101" s="30">
        <f t="shared" si="3"/>
        <v>94</v>
      </c>
      <c r="C101" s="31">
        <v>94</v>
      </c>
      <c r="D101" s="32" t="s">
        <v>1127</v>
      </c>
      <c r="E101" s="131">
        <v>1</v>
      </c>
      <c r="F101" s="31">
        <v>1</v>
      </c>
      <c r="G101" s="31" t="s">
        <v>1138</v>
      </c>
      <c r="H101" s="33" t="s">
        <v>21</v>
      </c>
      <c r="I101" s="34" t="s">
        <v>1134</v>
      </c>
      <c r="J101" s="31">
        <v>24.89</v>
      </c>
      <c r="K101" s="31">
        <v>6.14</v>
      </c>
      <c r="L101" s="130">
        <f>(Таблица1[[#This Row],[Общая площадь летних помещений, кв. м]]*1)+Таблица1[[#This Row],[Общая площадь без летних помещений, кв.м]]</f>
        <v>31.03</v>
      </c>
      <c r="M101" s="35" t="s">
        <v>1130</v>
      </c>
      <c r="N101" s="35" t="s">
        <v>1131</v>
      </c>
      <c r="O101" s="35" t="s">
        <v>1130</v>
      </c>
      <c r="P101" s="32">
        <v>300000</v>
      </c>
      <c r="Q10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9309000</v>
      </c>
      <c r="R10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1" s="36"/>
      <c r="T101" s="38" t="e">
        <f>#REF!/R101-1</f>
        <v>#REF!</v>
      </c>
      <c r="U101" s="35"/>
      <c r="V101" s="39" t="s">
        <v>1132</v>
      </c>
      <c r="W101" s="40"/>
      <c r="X101" s="41" t="str">
        <f t="shared" si="2"/>
        <v>апартаментст</v>
      </c>
      <c r="Y101" s="15"/>
    </row>
    <row r="102" spans="2:25">
      <c r="B102" s="30">
        <f t="shared" si="3"/>
        <v>95</v>
      </c>
      <c r="C102" s="31">
        <v>95</v>
      </c>
      <c r="D102" s="32" t="s">
        <v>1127</v>
      </c>
      <c r="E102" s="131">
        <v>1</v>
      </c>
      <c r="F102" s="31">
        <v>1</v>
      </c>
      <c r="G102" s="31" t="s">
        <v>1138</v>
      </c>
      <c r="H102" s="33" t="s">
        <v>21</v>
      </c>
      <c r="I102" s="34" t="s">
        <v>1134</v>
      </c>
      <c r="J102" s="31">
        <v>24.99</v>
      </c>
      <c r="K102" s="31">
        <v>5.96</v>
      </c>
      <c r="L102" s="130">
        <f>(Таблица1[[#This Row],[Общая площадь летних помещений, кв. м]]*1)+Таблица1[[#This Row],[Общая площадь без летних помещений, кв.м]]</f>
        <v>30.95</v>
      </c>
      <c r="M102" s="35" t="s">
        <v>1130</v>
      </c>
      <c r="N102" s="35" t="s">
        <v>1131</v>
      </c>
      <c r="O102" s="35" t="s">
        <v>1130</v>
      </c>
      <c r="P102" s="32">
        <v>300000</v>
      </c>
      <c r="Q10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9285000</v>
      </c>
      <c r="R10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2" s="36"/>
      <c r="T102" s="38" t="e">
        <f>#REF!/R102-1</f>
        <v>#REF!</v>
      </c>
      <c r="U102" s="35"/>
      <c r="V102" s="39" t="s">
        <v>1132</v>
      </c>
      <c r="W102" s="40"/>
      <c r="X102" s="41" t="str">
        <f t="shared" si="2"/>
        <v>апартаментст</v>
      </c>
      <c r="Y102" s="15"/>
    </row>
    <row r="103" spans="2:25">
      <c r="B103" s="30">
        <f t="shared" si="3"/>
        <v>96</v>
      </c>
      <c r="C103" s="31">
        <v>96</v>
      </c>
      <c r="D103" s="32" t="s">
        <v>1127</v>
      </c>
      <c r="E103" s="131">
        <v>1</v>
      </c>
      <c r="F103" s="31">
        <v>1</v>
      </c>
      <c r="G103" s="31" t="s">
        <v>1139</v>
      </c>
      <c r="H103" s="33" t="s">
        <v>21</v>
      </c>
      <c r="I103" s="34" t="s">
        <v>1134</v>
      </c>
      <c r="J103" s="31">
        <v>24.9</v>
      </c>
      <c r="K103" s="31">
        <v>5.23</v>
      </c>
      <c r="L103" s="130">
        <f>(Таблица1[[#This Row],[Общая площадь летних помещений, кв. м]]*1)+Таблица1[[#This Row],[Общая площадь без летних помещений, кв.м]]</f>
        <v>30.13</v>
      </c>
      <c r="M103" s="35" t="s">
        <v>1130</v>
      </c>
      <c r="N103" s="35" t="s">
        <v>1131</v>
      </c>
      <c r="O103" s="35" t="s">
        <v>1130</v>
      </c>
      <c r="P103" s="32">
        <v>305000</v>
      </c>
      <c r="Q10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9189650</v>
      </c>
      <c r="R10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3" s="36"/>
      <c r="T103" s="38" t="e">
        <f>#REF!/R103-1</f>
        <v>#REF!</v>
      </c>
      <c r="U103" s="35"/>
      <c r="V103" s="39" t="s">
        <v>1132</v>
      </c>
      <c r="W103" s="40"/>
      <c r="X103" s="41" t="str">
        <f t="shared" si="2"/>
        <v>апартаментст</v>
      </c>
      <c r="Y103" s="15"/>
    </row>
    <row r="104" spans="2:25">
      <c r="B104" s="30">
        <f t="shared" si="3"/>
        <v>97</v>
      </c>
      <c r="C104" s="31">
        <v>97</v>
      </c>
      <c r="D104" s="32" t="s">
        <v>1127</v>
      </c>
      <c r="E104" s="131">
        <v>1</v>
      </c>
      <c r="F104" s="31">
        <v>1</v>
      </c>
      <c r="G104" s="31" t="s">
        <v>1139</v>
      </c>
      <c r="H104" s="33" t="s">
        <v>21</v>
      </c>
      <c r="I104" s="34" t="s">
        <v>1134</v>
      </c>
      <c r="J104" s="31">
        <v>24.9</v>
      </c>
      <c r="K104" s="31">
        <v>5.96</v>
      </c>
      <c r="L104" s="130">
        <f>(Таблица1[[#This Row],[Общая площадь летних помещений, кв. м]]*1)+Таблица1[[#This Row],[Общая площадь без летних помещений, кв.м]]</f>
        <v>30.86</v>
      </c>
      <c r="M104" s="35" t="s">
        <v>1130</v>
      </c>
      <c r="N104" s="35" t="s">
        <v>1131</v>
      </c>
      <c r="O104" s="35" t="s">
        <v>1130</v>
      </c>
      <c r="P104" s="32">
        <v>305000</v>
      </c>
      <c r="Q10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9412300</v>
      </c>
      <c r="R10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4" s="36"/>
      <c r="T104" s="38" t="e">
        <f>#REF!/R104-1</f>
        <v>#REF!</v>
      </c>
      <c r="U104" s="35"/>
      <c r="V104" s="39" t="s">
        <v>1132</v>
      </c>
      <c r="W104" s="40"/>
      <c r="X104" s="41" t="str">
        <f t="shared" si="2"/>
        <v>апартаментст</v>
      </c>
      <c r="Y104" s="15"/>
    </row>
    <row r="105" spans="2:25">
      <c r="B105" s="30">
        <f t="shared" si="3"/>
        <v>98</v>
      </c>
      <c r="C105" s="31">
        <v>98</v>
      </c>
      <c r="D105" s="32" t="s">
        <v>1127</v>
      </c>
      <c r="E105" s="131">
        <v>1</v>
      </c>
      <c r="F105" s="31">
        <v>1</v>
      </c>
      <c r="G105" s="31" t="s">
        <v>1139</v>
      </c>
      <c r="H105" s="42" t="s">
        <v>19</v>
      </c>
      <c r="I105" s="34" t="s">
        <v>1134</v>
      </c>
      <c r="J105" s="31">
        <v>53.89</v>
      </c>
      <c r="K105" s="31">
        <v>5.31</v>
      </c>
      <c r="L105" s="130">
        <f>(Таблица1[[#This Row],[Общая площадь летних помещений, кв. м]]*1)+Таблица1[[#This Row],[Общая площадь без летних помещений, кв.м]]</f>
        <v>59.2</v>
      </c>
      <c r="M105" s="35" t="s">
        <v>1130</v>
      </c>
      <c r="N105" s="35" t="s">
        <v>1131</v>
      </c>
      <c r="O105" s="35" t="s">
        <v>1130</v>
      </c>
      <c r="P105" s="32">
        <v>305000</v>
      </c>
      <c r="Q10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18056000</v>
      </c>
      <c r="R10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5" s="36"/>
      <c r="T105" s="38" t="e">
        <f>#REF!/R105-1</f>
        <v>#REF!</v>
      </c>
      <c r="U105" s="35"/>
      <c r="V105" s="39" t="s">
        <v>1132</v>
      </c>
      <c r="W105" s="40"/>
      <c r="X105" s="41" t="str">
        <f t="shared" si="2"/>
        <v>апартамент1АЕ</v>
      </c>
      <c r="Y105" s="15"/>
    </row>
    <row r="106" spans="2:25">
      <c r="B106" s="30">
        <f t="shared" si="3"/>
        <v>99</v>
      </c>
      <c r="C106" s="31">
        <v>99</v>
      </c>
      <c r="D106" s="32" t="s">
        <v>1127</v>
      </c>
      <c r="E106" s="131">
        <v>1</v>
      </c>
      <c r="F106" s="31">
        <v>1</v>
      </c>
      <c r="G106" s="31" t="s">
        <v>1139</v>
      </c>
      <c r="H106" s="33" t="s">
        <v>21</v>
      </c>
      <c r="I106" s="34" t="s">
        <v>1134</v>
      </c>
      <c r="J106" s="31">
        <v>24.99</v>
      </c>
      <c r="K106" s="31">
        <v>4.3499999999999996</v>
      </c>
      <c r="L106" s="130">
        <f>(Таблица1[[#This Row],[Общая площадь летних помещений, кв. м]]*1)+Таблица1[[#This Row],[Общая площадь без летних помещений, кв.м]]</f>
        <v>29.339999999999996</v>
      </c>
      <c r="M106" s="35" t="s">
        <v>1130</v>
      </c>
      <c r="N106" s="35" t="s">
        <v>1131</v>
      </c>
      <c r="O106" s="35" t="s">
        <v>1130</v>
      </c>
      <c r="P106" s="32">
        <v>305000</v>
      </c>
      <c r="Q10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8948699.9999999981</v>
      </c>
      <c r="R10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6" s="36"/>
      <c r="T106" s="38" t="e">
        <f>#REF!/R106-1</f>
        <v>#REF!</v>
      </c>
      <c r="U106" s="35"/>
      <c r="V106" s="39" t="s">
        <v>1132</v>
      </c>
      <c r="W106" s="40"/>
      <c r="X106" s="41" t="str">
        <f t="shared" si="2"/>
        <v>апартаментст</v>
      </c>
      <c r="Y106" s="15"/>
    </row>
    <row r="107" spans="2:25">
      <c r="B107" s="30">
        <f t="shared" si="3"/>
        <v>100</v>
      </c>
      <c r="C107" s="31">
        <v>100</v>
      </c>
      <c r="D107" s="32" t="s">
        <v>1127</v>
      </c>
      <c r="E107" s="131">
        <v>1</v>
      </c>
      <c r="F107" s="31">
        <v>1</v>
      </c>
      <c r="G107" s="31" t="s">
        <v>1139</v>
      </c>
      <c r="H107" s="33" t="s">
        <v>21</v>
      </c>
      <c r="I107" s="34" t="s">
        <v>1134</v>
      </c>
      <c r="J107" s="31">
        <v>24.99</v>
      </c>
      <c r="K107" s="31">
        <v>4.3499999999999996</v>
      </c>
      <c r="L107" s="130">
        <f>(Таблица1[[#This Row],[Общая площадь летних помещений, кв. м]]*1)+Таблица1[[#This Row],[Общая площадь без летних помещений, кв.м]]</f>
        <v>29.339999999999996</v>
      </c>
      <c r="M107" s="35" t="s">
        <v>1130</v>
      </c>
      <c r="N107" s="35" t="s">
        <v>1131</v>
      </c>
      <c r="O107" s="35" t="s">
        <v>1130</v>
      </c>
      <c r="P107" s="32">
        <v>305000</v>
      </c>
      <c r="Q10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8948699.9999999981</v>
      </c>
      <c r="R10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7" s="36"/>
      <c r="T107" s="38" t="e">
        <f>#REF!/R107-1</f>
        <v>#REF!</v>
      </c>
      <c r="U107" s="35"/>
      <c r="V107" s="39" t="s">
        <v>1132</v>
      </c>
      <c r="W107" s="40"/>
      <c r="X107" s="41" t="str">
        <f t="shared" si="2"/>
        <v>апартаментст</v>
      </c>
      <c r="Y107" s="15"/>
    </row>
    <row r="108" spans="2:25">
      <c r="B108" s="30">
        <f t="shared" si="3"/>
        <v>101</v>
      </c>
      <c r="C108" s="31">
        <v>101</v>
      </c>
      <c r="D108" s="32" t="s">
        <v>1127</v>
      </c>
      <c r="E108" s="131">
        <v>1</v>
      </c>
      <c r="F108" s="31">
        <v>1</v>
      </c>
      <c r="G108" s="31" t="s">
        <v>1139</v>
      </c>
      <c r="H108" s="33" t="s">
        <v>21</v>
      </c>
      <c r="I108" s="34" t="s">
        <v>1134</v>
      </c>
      <c r="J108" s="31">
        <v>24.99</v>
      </c>
      <c r="K108" s="31">
        <v>4.3499999999999996</v>
      </c>
      <c r="L108" s="130">
        <f>(Таблица1[[#This Row],[Общая площадь летних помещений, кв. м]]*1)+Таблица1[[#This Row],[Общая площадь без летних помещений, кв.м]]</f>
        <v>29.339999999999996</v>
      </c>
      <c r="M108" s="35" t="s">
        <v>1130</v>
      </c>
      <c r="N108" s="35" t="s">
        <v>1131</v>
      </c>
      <c r="O108" s="35" t="s">
        <v>1130</v>
      </c>
      <c r="P108" s="32">
        <v>305000</v>
      </c>
      <c r="Q10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8948699.9999999981</v>
      </c>
      <c r="R10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8" s="36"/>
      <c r="T108" s="38" t="e">
        <f>#REF!/R108-1</f>
        <v>#REF!</v>
      </c>
      <c r="U108" s="35"/>
      <c r="V108" s="39" t="s">
        <v>1132</v>
      </c>
      <c r="W108" s="40"/>
      <c r="X108" s="41" t="str">
        <f t="shared" si="2"/>
        <v>апартаментст</v>
      </c>
      <c r="Y108" s="15"/>
    </row>
    <row r="109" spans="2:25">
      <c r="B109" s="30">
        <f t="shared" si="3"/>
        <v>102</v>
      </c>
      <c r="C109" s="31">
        <v>102</v>
      </c>
      <c r="D109" s="32" t="s">
        <v>1127</v>
      </c>
      <c r="E109" s="131">
        <v>1</v>
      </c>
      <c r="F109" s="31">
        <v>1</v>
      </c>
      <c r="G109" s="31" t="s">
        <v>1139</v>
      </c>
      <c r="H109" s="33" t="s">
        <v>21</v>
      </c>
      <c r="I109" s="34" t="s">
        <v>1134</v>
      </c>
      <c r="J109" s="31">
        <v>24.35</v>
      </c>
      <c r="K109" s="31">
        <v>4.3499999999999996</v>
      </c>
      <c r="L109" s="130">
        <f>(Таблица1[[#This Row],[Общая площадь летних помещений, кв. м]]*1)+Таблица1[[#This Row],[Общая площадь без летних помещений, кв.м]]</f>
        <v>28.700000000000003</v>
      </c>
      <c r="M109" s="35" t="s">
        <v>1130</v>
      </c>
      <c r="N109" s="35" t="s">
        <v>1131</v>
      </c>
      <c r="O109" s="35" t="s">
        <v>1130</v>
      </c>
      <c r="P109" s="32">
        <v>305000</v>
      </c>
      <c r="Q10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8753500</v>
      </c>
      <c r="R10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9" s="36"/>
      <c r="T109" s="38" t="e">
        <f>#REF!/R109-1</f>
        <v>#REF!</v>
      </c>
      <c r="U109" s="35"/>
      <c r="V109" s="39" t="s">
        <v>1132</v>
      </c>
      <c r="W109" s="40"/>
      <c r="X109" s="41" t="str">
        <f t="shared" si="2"/>
        <v>апартаментст</v>
      </c>
      <c r="Y109" s="15"/>
    </row>
    <row r="110" spans="2:25">
      <c r="B110" s="30">
        <f t="shared" si="3"/>
        <v>103</v>
      </c>
      <c r="C110" s="31">
        <v>103</v>
      </c>
      <c r="D110" s="32" t="s">
        <v>1127</v>
      </c>
      <c r="E110" s="131">
        <v>1</v>
      </c>
      <c r="F110" s="31">
        <v>1</v>
      </c>
      <c r="G110" s="31" t="s">
        <v>1139</v>
      </c>
      <c r="H110" s="33" t="s">
        <v>21</v>
      </c>
      <c r="I110" s="34" t="s">
        <v>1134</v>
      </c>
      <c r="J110" s="31">
        <v>35.729999999999997</v>
      </c>
      <c r="K110" s="31">
        <v>14.15</v>
      </c>
      <c r="L110" s="130">
        <f>(Таблица1[[#This Row],[Общая площадь летних помещений, кв. м]]*1)+Таблица1[[#This Row],[Общая площадь без летних помещений, кв.м]]</f>
        <v>49.879999999999995</v>
      </c>
      <c r="M110" s="35" t="s">
        <v>1130</v>
      </c>
      <c r="N110" s="35" t="s">
        <v>1131</v>
      </c>
      <c r="O110" s="35" t="s">
        <v>1130</v>
      </c>
      <c r="P110" s="32">
        <v>310000</v>
      </c>
      <c r="Q11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15462799.999999998</v>
      </c>
      <c r="R11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0" s="36"/>
      <c r="T110" s="38" t="e">
        <f>#REF!/R110-1</f>
        <v>#REF!</v>
      </c>
      <c r="U110" s="35"/>
      <c r="V110" s="39" t="s">
        <v>1132</v>
      </c>
      <c r="W110" s="40"/>
      <c r="X110" s="41" t="str">
        <f t="shared" si="2"/>
        <v>апартаментст</v>
      </c>
      <c r="Y110" s="15"/>
    </row>
    <row r="111" spans="2:25">
      <c r="B111" s="30">
        <f t="shared" si="3"/>
        <v>104</v>
      </c>
      <c r="C111" s="31">
        <v>104</v>
      </c>
      <c r="D111" s="32" t="s">
        <v>1127</v>
      </c>
      <c r="E111" s="131">
        <v>1</v>
      </c>
      <c r="F111" s="31">
        <v>1</v>
      </c>
      <c r="G111" s="31" t="s">
        <v>1139</v>
      </c>
      <c r="H111" s="33" t="s">
        <v>21</v>
      </c>
      <c r="I111" s="34" t="s">
        <v>1134</v>
      </c>
      <c r="J111" s="31">
        <v>35.71</v>
      </c>
      <c r="K111" s="31">
        <v>14.15</v>
      </c>
      <c r="L111" s="130">
        <f>(Таблица1[[#This Row],[Общая площадь летних помещений, кв. м]]*1)+Таблица1[[#This Row],[Общая площадь без летних помещений, кв.м]]</f>
        <v>49.86</v>
      </c>
      <c r="M111" s="35" t="s">
        <v>1130</v>
      </c>
      <c r="N111" s="35" t="s">
        <v>1135</v>
      </c>
      <c r="O111" s="35" t="s">
        <v>1130</v>
      </c>
      <c r="P111" s="32">
        <v>335000</v>
      </c>
      <c r="Q11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16703100</v>
      </c>
      <c r="R11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1" s="36"/>
      <c r="T111" s="38" t="e">
        <f>#REF!/R111-1</f>
        <v>#REF!</v>
      </c>
      <c r="U111" s="35"/>
      <c r="V111" s="39" t="s">
        <v>1132</v>
      </c>
      <c r="W111" s="40"/>
      <c r="X111" s="41" t="str">
        <f t="shared" si="2"/>
        <v>апартаментст</v>
      </c>
      <c r="Y111" s="15"/>
    </row>
    <row r="112" spans="2:25">
      <c r="B112" s="30">
        <f t="shared" si="3"/>
        <v>105</v>
      </c>
      <c r="C112" s="31">
        <v>105</v>
      </c>
      <c r="D112" s="32" t="s">
        <v>1127</v>
      </c>
      <c r="E112" s="131">
        <v>1</v>
      </c>
      <c r="F112" s="31">
        <v>1</v>
      </c>
      <c r="G112" s="31" t="s">
        <v>1139</v>
      </c>
      <c r="H112" s="33" t="s">
        <v>21</v>
      </c>
      <c r="I112" s="34" t="s">
        <v>1134</v>
      </c>
      <c r="J112" s="31">
        <v>24.35</v>
      </c>
      <c r="K112" s="31">
        <v>4.3499999999999996</v>
      </c>
      <c r="L112" s="130">
        <f>(Таблица1[[#This Row],[Общая площадь летних помещений, кв. м]]*1)+Таблица1[[#This Row],[Общая площадь без летних помещений, кв.м]]</f>
        <v>28.700000000000003</v>
      </c>
      <c r="M112" s="35" t="s">
        <v>1130</v>
      </c>
      <c r="N112" s="35" t="s">
        <v>1135</v>
      </c>
      <c r="O112" s="35" t="s">
        <v>1130</v>
      </c>
      <c r="P112" s="32">
        <v>340000</v>
      </c>
      <c r="Q11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9758000.0000000019</v>
      </c>
      <c r="R11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2" s="36"/>
      <c r="T112" s="38" t="e">
        <f>#REF!/R112-1</f>
        <v>#REF!</v>
      </c>
      <c r="U112" s="35"/>
      <c r="V112" s="39" t="s">
        <v>1132</v>
      </c>
      <c r="W112" s="40"/>
      <c r="X112" s="41" t="str">
        <f t="shared" si="2"/>
        <v>апартаментст</v>
      </c>
      <c r="Y112" s="15"/>
    </row>
    <row r="113" spans="2:25">
      <c r="B113" s="30">
        <f t="shared" si="3"/>
        <v>106</v>
      </c>
      <c r="C113" s="31">
        <v>106</v>
      </c>
      <c r="D113" s="32" t="s">
        <v>1127</v>
      </c>
      <c r="E113" s="131">
        <v>1</v>
      </c>
      <c r="F113" s="31">
        <v>1</v>
      </c>
      <c r="G113" s="31" t="s">
        <v>1139</v>
      </c>
      <c r="H113" s="33" t="s">
        <v>21</v>
      </c>
      <c r="I113" s="34" t="s">
        <v>1134</v>
      </c>
      <c r="J113" s="31">
        <v>24.99</v>
      </c>
      <c r="K113" s="31">
        <v>4.3499999999999996</v>
      </c>
      <c r="L113" s="130">
        <f>(Таблица1[[#This Row],[Общая площадь летних помещений, кв. м]]*1)+Таблица1[[#This Row],[Общая площадь без летних помещений, кв.м]]</f>
        <v>29.339999999999996</v>
      </c>
      <c r="M113" s="35" t="s">
        <v>1130</v>
      </c>
      <c r="N113" s="35" t="s">
        <v>1135</v>
      </c>
      <c r="O113" s="35" t="s">
        <v>1130</v>
      </c>
      <c r="P113" s="32">
        <v>340000</v>
      </c>
      <c r="Q11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9975599.9999999981</v>
      </c>
      <c r="R11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3" s="36"/>
      <c r="T113" s="38" t="e">
        <f>#REF!/R113-1</f>
        <v>#REF!</v>
      </c>
      <c r="U113" s="35"/>
      <c r="V113" s="39" t="s">
        <v>1132</v>
      </c>
      <c r="W113" s="40"/>
      <c r="X113" s="41" t="str">
        <f t="shared" si="2"/>
        <v>апартаментст</v>
      </c>
      <c r="Y113" s="15"/>
    </row>
    <row r="114" spans="2:25">
      <c r="B114" s="30">
        <f t="shared" si="3"/>
        <v>107</v>
      </c>
      <c r="C114" s="31">
        <v>107</v>
      </c>
      <c r="D114" s="32" t="s">
        <v>1127</v>
      </c>
      <c r="E114" s="131">
        <v>1</v>
      </c>
      <c r="F114" s="31">
        <v>1</v>
      </c>
      <c r="G114" s="31" t="s">
        <v>1139</v>
      </c>
      <c r="H114" s="33" t="s">
        <v>21</v>
      </c>
      <c r="I114" s="34" t="s">
        <v>1134</v>
      </c>
      <c r="J114" s="31">
        <v>24.99</v>
      </c>
      <c r="K114" s="31">
        <v>4.3499999999999996</v>
      </c>
      <c r="L114" s="130">
        <f>(Таблица1[[#This Row],[Общая площадь летних помещений, кв. м]]*1)+Таблица1[[#This Row],[Общая площадь без летних помещений, кв.м]]</f>
        <v>29.339999999999996</v>
      </c>
      <c r="M114" s="35" t="s">
        <v>1130</v>
      </c>
      <c r="N114" s="35" t="s">
        <v>1135</v>
      </c>
      <c r="O114" s="35" t="s">
        <v>1130</v>
      </c>
      <c r="P114" s="32">
        <v>340000</v>
      </c>
      <c r="Q11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9975599.9999999981</v>
      </c>
      <c r="R11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4" s="36"/>
      <c r="T114" s="38" t="e">
        <f>#REF!/R114-1</f>
        <v>#REF!</v>
      </c>
      <c r="U114" s="35"/>
      <c r="V114" s="39" t="s">
        <v>1132</v>
      </c>
      <c r="W114" s="40"/>
      <c r="X114" s="41" t="str">
        <f t="shared" si="2"/>
        <v>апартаментст</v>
      </c>
      <c r="Y114" s="15"/>
    </row>
    <row r="115" spans="2:25">
      <c r="B115" s="30">
        <f t="shared" si="3"/>
        <v>108</v>
      </c>
      <c r="C115" s="31">
        <v>108</v>
      </c>
      <c r="D115" s="32" t="s">
        <v>1127</v>
      </c>
      <c r="E115" s="131">
        <v>1</v>
      </c>
      <c r="F115" s="31">
        <v>1</v>
      </c>
      <c r="G115" s="31" t="s">
        <v>1139</v>
      </c>
      <c r="H115" s="33" t="s">
        <v>21</v>
      </c>
      <c r="I115" s="34" t="s">
        <v>1134</v>
      </c>
      <c r="J115" s="31">
        <v>24.99</v>
      </c>
      <c r="K115" s="31">
        <v>4.3499999999999996</v>
      </c>
      <c r="L115" s="130">
        <f>(Таблица1[[#This Row],[Общая площадь летних помещений, кв. м]]*1)+Таблица1[[#This Row],[Общая площадь без летних помещений, кв.м]]</f>
        <v>29.339999999999996</v>
      </c>
      <c r="M115" s="35" t="s">
        <v>1130</v>
      </c>
      <c r="N115" s="35" t="s">
        <v>1135</v>
      </c>
      <c r="O115" s="35" t="s">
        <v>1130</v>
      </c>
      <c r="P115" s="32">
        <v>340000</v>
      </c>
      <c r="Q11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9975599.9999999981</v>
      </c>
      <c r="R11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5" s="36"/>
      <c r="T115" s="38" t="e">
        <f>#REF!/R115-1</f>
        <v>#REF!</v>
      </c>
      <c r="U115" s="35"/>
      <c r="V115" s="39" t="s">
        <v>1132</v>
      </c>
      <c r="W115" s="40"/>
      <c r="X115" s="41" t="str">
        <f t="shared" si="2"/>
        <v>апартаментст</v>
      </c>
      <c r="Y115" s="15"/>
    </row>
    <row r="116" spans="2:25">
      <c r="B116" s="30">
        <f t="shared" si="3"/>
        <v>109</v>
      </c>
      <c r="C116" s="31">
        <v>109</v>
      </c>
      <c r="D116" s="32" t="s">
        <v>1127</v>
      </c>
      <c r="E116" s="131">
        <v>1</v>
      </c>
      <c r="F116" s="31">
        <v>1</v>
      </c>
      <c r="G116" s="31" t="s">
        <v>1139</v>
      </c>
      <c r="H116" s="33" t="s">
        <v>21</v>
      </c>
      <c r="I116" s="34" t="s">
        <v>1134</v>
      </c>
      <c r="J116" s="31">
        <v>24.99</v>
      </c>
      <c r="K116" s="31">
        <v>4.3499999999999996</v>
      </c>
      <c r="L116" s="130">
        <f>(Таблица1[[#This Row],[Общая площадь летних помещений, кв. м]]*1)+Таблица1[[#This Row],[Общая площадь без летних помещений, кв.м]]</f>
        <v>29.339999999999996</v>
      </c>
      <c r="M116" s="35" t="s">
        <v>1130</v>
      </c>
      <c r="N116" s="35" t="s">
        <v>1135</v>
      </c>
      <c r="O116" s="35" t="s">
        <v>1130</v>
      </c>
      <c r="P116" s="32">
        <v>340000</v>
      </c>
      <c r="Q11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9975599.9999999981</v>
      </c>
      <c r="R11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6" s="36"/>
      <c r="T116" s="38" t="e">
        <f>#REF!/R116-1</f>
        <v>#REF!</v>
      </c>
      <c r="U116" s="35"/>
      <c r="V116" s="39" t="s">
        <v>1132</v>
      </c>
      <c r="W116" s="40"/>
      <c r="X116" s="41" t="str">
        <f t="shared" si="2"/>
        <v>апартаментст</v>
      </c>
      <c r="Y116" s="15"/>
    </row>
    <row r="117" spans="2:25">
      <c r="B117" s="30">
        <f t="shared" si="3"/>
        <v>110</v>
      </c>
      <c r="C117" s="31">
        <v>110</v>
      </c>
      <c r="D117" s="32" t="s">
        <v>1127</v>
      </c>
      <c r="E117" s="131">
        <v>1</v>
      </c>
      <c r="F117" s="31">
        <v>1</v>
      </c>
      <c r="G117" s="31" t="s">
        <v>1139</v>
      </c>
      <c r="H117" s="42" t="s">
        <v>19</v>
      </c>
      <c r="I117" s="34" t="s">
        <v>1134</v>
      </c>
      <c r="J117" s="31">
        <v>49.64</v>
      </c>
      <c r="K117" s="31">
        <v>4.8600000000000003</v>
      </c>
      <c r="L117" s="130">
        <f>(Таблица1[[#This Row],[Общая площадь летних помещений, кв. м]]*1)+Таблица1[[#This Row],[Общая площадь без летних помещений, кв.м]]</f>
        <v>54.5</v>
      </c>
      <c r="M117" s="35" t="s">
        <v>1130</v>
      </c>
      <c r="N117" s="35" t="s">
        <v>1135</v>
      </c>
      <c r="O117" s="35" t="s">
        <v>1130</v>
      </c>
      <c r="P117" s="32">
        <v>340000</v>
      </c>
      <c r="Q11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18530000</v>
      </c>
      <c r="R11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7" s="36"/>
      <c r="T117" s="38" t="e">
        <f>#REF!/R117-1</f>
        <v>#REF!</v>
      </c>
      <c r="U117" s="35"/>
      <c r="V117" s="39" t="s">
        <v>1132</v>
      </c>
      <c r="W117" s="40"/>
      <c r="X117" s="41" t="str">
        <f t="shared" si="2"/>
        <v>апартамент1АЕ</v>
      </c>
      <c r="Y117" s="15"/>
    </row>
    <row r="118" spans="2:25">
      <c r="B118" s="30">
        <f t="shared" si="3"/>
        <v>111</v>
      </c>
      <c r="C118" s="31">
        <v>111</v>
      </c>
      <c r="D118" s="32" t="s">
        <v>1127</v>
      </c>
      <c r="E118" s="131">
        <v>1</v>
      </c>
      <c r="F118" s="31">
        <v>1</v>
      </c>
      <c r="G118" s="31" t="s">
        <v>1139</v>
      </c>
      <c r="H118" s="33" t="s">
        <v>21</v>
      </c>
      <c r="I118" s="34" t="s">
        <v>1134</v>
      </c>
      <c r="J118" s="31">
        <v>24.9</v>
      </c>
      <c r="K118" s="31">
        <v>6.08</v>
      </c>
      <c r="L118" s="130">
        <f>(Таблица1[[#This Row],[Общая площадь летних помещений, кв. м]]*1)+Таблица1[[#This Row],[Общая площадь без летних помещений, кв.м]]</f>
        <v>30.979999999999997</v>
      </c>
      <c r="M118" s="35" t="s">
        <v>1130</v>
      </c>
      <c r="N118" s="35" t="s">
        <v>1135</v>
      </c>
      <c r="O118" s="35" t="s">
        <v>1130</v>
      </c>
      <c r="P118" s="32">
        <v>340000</v>
      </c>
      <c r="Q11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10533199.999999998</v>
      </c>
      <c r="R11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8" s="36"/>
      <c r="T118" s="38" t="e">
        <f>#REF!/R118-1</f>
        <v>#REF!</v>
      </c>
      <c r="U118" s="35"/>
      <c r="V118" s="39" t="s">
        <v>1132</v>
      </c>
      <c r="W118" s="40"/>
      <c r="X118" s="41" t="str">
        <f t="shared" si="2"/>
        <v>апартаментст</v>
      </c>
      <c r="Y118" s="15"/>
    </row>
    <row r="119" spans="2:25">
      <c r="B119" s="30">
        <f t="shared" si="3"/>
        <v>112</v>
      </c>
      <c r="C119" s="31">
        <v>112</v>
      </c>
      <c r="D119" s="32" t="s">
        <v>1127</v>
      </c>
      <c r="E119" s="131">
        <v>1</v>
      </c>
      <c r="F119" s="31">
        <v>1</v>
      </c>
      <c r="G119" s="31" t="s">
        <v>1139</v>
      </c>
      <c r="H119" s="33" t="s">
        <v>21</v>
      </c>
      <c r="I119" s="34" t="s">
        <v>1134</v>
      </c>
      <c r="J119" s="31">
        <v>24.9</v>
      </c>
      <c r="K119" s="31">
        <v>5.83</v>
      </c>
      <c r="L119" s="130">
        <f>(Таблица1[[#This Row],[Общая площадь летних помещений, кв. м]]*1)+Таблица1[[#This Row],[Общая площадь без летних помещений, кв.м]]</f>
        <v>30.729999999999997</v>
      </c>
      <c r="M119" s="35" t="s">
        <v>1130</v>
      </c>
      <c r="N119" s="35" t="s">
        <v>1135</v>
      </c>
      <c r="O119" s="35" t="s">
        <v>1130</v>
      </c>
      <c r="P119" s="32">
        <v>340000</v>
      </c>
      <c r="Q11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10448199.999999998</v>
      </c>
      <c r="R11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9" s="36"/>
      <c r="T119" s="38" t="e">
        <f>#REF!/R119-1</f>
        <v>#REF!</v>
      </c>
      <c r="U119" s="35"/>
      <c r="V119" s="39" t="s">
        <v>1132</v>
      </c>
      <c r="W119" s="40"/>
      <c r="X119" s="41" t="str">
        <f t="shared" si="2"/>
        <v>апартаментст</v>
      </c>
      <c r="Y119" s="15"/>
    </row>
    <row r="120" spans="2:25">
      <c r="B120" s="30">
        <f t="shared" si="3"/>
        <v>113</v>
      </c>
      <c r="C120" s="31">
        <v>113</v>
      </c>
      <c r="D120" s="32" t="s">
        <v>1127</v>
      </c>
      <c r="E120" s="131">
        <v>1</v>
      </c>
      <c r="F120" s="31">
        <v>1</v>
      </c>
      <c r="G120" s="31" t="s">
        <v>1139</v>
      </c>
      <c r="H120" s="33" t="s">
        <v>21</v>
      </c>
      <c r="I120" s="34" t="s">
        <v>1134</v>
      </c>
      <c r="J120" s="31">
        <v>36.22</v>
      </c>
      <c r="K120" s="31">
        <v>7.73</v>
      </c>
      <c r="L120" s="130">
        <f>(Таблица1[[#This Row],[Общая площадь летних помещений, кв. м]]*1)+Таблица1[[#This Row],[Общая площадь без летних помещений, кв.м]]</f>
        <v>43.95</v>
      </c>
      <c r="M120" s="35" t="s">
        <v>1130</v>
      </c>
      <c r="N120" s="35" t="s">
        <v>1135</v>
      </c>
      <c r="O120" s="35" t="s">
        <v>1130</v>
      </c>
      <c r="P120" s="32">
        <v>340000</v>
      </c>
      <c r="Q12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14943000.000000002</v>
      </c>
      <c r="R12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0" s="36"/>
      <c r="T120" s="38" t="e">
        <f>#REF!/R120-1</f>
        <v>#REF!</v>
      </c>
      <c r="U120" s="35"/>
      <c r="V120" s="39" t="s">
        <v>1132</v>
      </c>
      <c r="W120" s="40"/>
      <c r="X120" s="41" t="str">
        <f t="shared" si="2"/>
        <v>апартаментст</v>
      </c>
      <c r="Y120" s="15"/>
    </row>
    <row r="121" spans="2:25">
      <c r="B121" s="30">
        <f t="shared" si="3"/>
        <v>114</v>
      </c>
      <c r="C121" s="31">
        <v>114</v>
      </c>
      <c r="D121" s="32" t="s">
        <v>1127</v>
      </c>
      <c r="E121" s="131">
        <v>1</v>
      </c>
      <c r="F121" s="31">
        <v>1</v>
      </c>
      <c r="G121" s="31" t="s">
        <v>1139</v>
      </c>
      <c r="H121" s="42" t="s">
        <v>19</v>
      </c>
      <c r="I121" s="34" t="s">
        <v>1134</v>
      </c>
      <c r="J121" s="31">
        <v>39.159999999999997</v>
      </c>
      <c r="K121" s="31">
        <v>12.42</v>
      </c>
      <c r="L121" s="130">
        <f>(Таблица1[[#This Row],[Общая площадь летних помещений, кв. м]]*1)+Таблица1[[#This Row],[Общая площадь без летних помещений, кв.м]]</f>
        <v>51.58</v>
      </c>
      <c r="M121" s="35" t="s">
        <v>1136</v>
      </c>
      <c r="N121" s="35" t="s">
        <v>1137</v>
      </c>
      <c r="O121" s="35" t="s">
        <v>1130</v>
      </c>
      <c r="P121" s="32">
        <v>395000</v>
      </c>
      <c r="Q12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20374100</v>
      </c>
      <c r="R12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1" s="36"/>
      <c r="T121" s="38" t="e">
        <f>#REF!/R121-1</f>
        <v>#REF!</v>
      </c>
      <c r="U121" s="35"/>
      <c r="V121" s="39" t="s">
        <v>1132</v>
      </c>
      <c r="W121" s="40"/>
      <c r="X121" s="41" t="str">
        <f t="shared" si="2"/>
        <v>апартамент1АЕ</v>
      </c>
      <c r="Y121" s="15"/>
    </row>
    <row r="122" spans="2:25">
      <c r="B122" s="30">
        <f t="shared" si="3"/>
        <v>115</v>
      </c>
      <c r="C122" s="31">
        <v>115</v>
      </c>
      <c r="D122" s="32" t="s">
        <v>1127</v>
      </c>
      <c r="E122" s="131">
        <v>1</v>
      </c>
      <c r="F122" s="31">
        <v>1</v>
      </c>
      <c r="G122" s="31" t="s">
        <v>1139</v>
      </c>
      <c r="H122" s="33" t="s">
        <v>21</v>
      </c>
      <c r="I122" s="34" t="s">
        <v>1134</v>
      </c>
      <c r="J122" s="31">
        <v>24.99</v>
      </c>
      <c r="K122" s="31">
        <v>4.96</v>
      </c>
      <c r="L122" s="130">
        <f>(Таблица1[[#This Row],[Общая площадь летних помещений, кв. м]]*1)+Таблица1[[#This Row],[Общая площадь без летних помещений, кв.м]]</f>
        <v>29.95</v>
      </c>
      <c r="M122" s="35" t="s">
        <v>1136</v>
      </c>
      <c r="N122" s="35" t="s">
        <v>1137</v>
      </c>
      <c r="O122" s="35" t="s">
        <v>1130</v>
      </c>
      <c r="P122" s="32">
        <v>395000</v>
      </c>
      <c r="Q12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11830250</v>
      </c>
      <c r="R12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2" s="36"/>
      <c r="T122" s="38" t="e">
        <f>#REF!/R122-1</f>
        <v>#REF!</v>
      </c>
      <c r="U122" s="35"/>
      <c r="V122" s="39" t="s">
        <v>1132</v>
      </c>
      <c r="W122" s="40"/>
      <c r="X122" s="41" t="str">
        <f t="shared" si="2"/>
        <v>апартаментст</v>
      </c>
      <c r="Y122" s="15"/>
    </row>
    <row r="123" spans="2:25">
      <c r="B123" s="30">
        <f t="shared" si="3"/>
        <v>116</v>
      </c>
      <c r="C123" s="31">
        <v>116</v>
      </c>
      <c r="D123" s="32" t="s">
        <v>1127</v>
      </c>
      <c r="E123" s="131">
        <v>1</v>
      </c>
      <c r="F123" s="31">
        <v>1</v>
      </c>
      <c r="G123" s="31" t="s">
        <v>1139</v>
      </c>
      <c r="H123" s="33" t="s">
        <v>21</v>
      </c>
      <c r="I123" s="34" t="s">
        <v>1134</v>
      </c>
      <c r="J123" s="31">
        <v>24.99</v>
      </c>
      <c r="K123" s="31">
        <v>5.4</v>
      </c>
      <c r="L123" s="130">
        <f>(Таблица1[[#This Row],[Общая площадь летних помещений, кв. м]]*1)+Таблица1[[#This Row],[Общая площадь без летних помещений, кв.м]]</f>
        <v>30.39</v>
      </c>
      <c r="M123" s="35" t="s">
        <v>1136</v>
      </c>
      <c r="N123" s="35" t="s">
        <v>1137</v>
      </c>
      <c r="O123" s="35" t="s">
        <v>1130</v>
      </c>
      <c r="P123" s="32">
        <v>395000</v>
      </c>
      <c r="Q12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12004050</v>
      </c>
      <c r="R12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3" s="36"/>
      <c r="T123" s="38" t="e">
        <f>#REF!/R123-1</f>
        <v>#REF!</v>
      </c>
      <c r="U123" s="35"/>
      <c r="V123" s="39" t="s">
        <v>1132</v>
      </c>
      <c r="W123" s="40"/>
      <c r="X123" s="41" t="str">
        <f t="shared" si="2"/>
        <v>апартаментст</v>
      </c>
      <c r="Y123" s="15"/>
    </row>
    <row r="124" spans="2:25">
      <c r="B124" s="30">
        <f t="shared" si="3"/>
        <v>117</v>
      </c>
      <c r="C124" s="31">
        <v>117</v>
      </c>
      <c r="D124" s="32" t="s">
        <v>1127</v>
      </c>
      <c r="E124" s="131">
        <v>1</v>
      </c>
      <c r="F124" s="31">
        <v>1</v>
      </c>
      <c r="G124" s="31" t="s">
        <v>1139</v>
      </c>
      <c r="H124" s="33" t="s">
        <v>21</v>
      </c>
      <c r="I124" s="34" t="s">
        <v>1134</v>
      </c>
      <c r="J124" s="31">
        <v>24.99</v>
      </c>
      <c r="K124" s="31">
        <v>5.84</v>
      </c>
      <c r="L124" s="130">
        <f>(Таблица1[[#This Row],[Общая площадь летних помещений, кв. м]]*1)+Таблица1[[#This Row],[Общая площадь без летних помещений, кв.м]]</f>
        <v>30.83</v>
      </c>
      <c r="M124" s="35" t="s">
        <v>1136</v>
      </c>
      <c r="N124" s="35" t="s">
        <v>1137</v>
      </c>
      <c r="O124" s="35" t="s">
        <v>1130</v>
      </c>
      <c r="P124" s="32">
        <v>395000</v>
      </c>
      <c r="Q12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12177850</v>
      </c>
      <c r="R12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4" s="36"/>
      <c r="T124" s="38" t="e">
        <f>#REF!/R124-1</f>
        <v>#REF!</v>
      </c>
      <c r="U124" s="35"/>
      <c r="V124" s="39" t="s">
        <v>1132</v>
      </c>
      <c r="W124" s="40"/>
      <c r="X124" s="41" t="str">
        <f t="shared" si="2"/>
        <v>апартаментст</v>
      </c>
      <c r="Y124" s="15"/>
    </row>
    <row r="125" spans="2:25">
      <c r="B125" s="30">
        <f t="shared" si="3"/>
        <v>118</v>
      </c>
      <c r="C125" s="31">
        <v>118</v>
      </c>
      <c r="D125" s="32" t="s">
        <v>1127</v>
      </c>
      <c r="E125" s="131">
        <v>1</v>
      </c>
      <c r="F125" s="31">
        <v>1</v>
      </c>
      <c r="G125" s="31" t="s">
        <v>1139</v>
      </c>
      <c r="H125" s="33" t="s">
        <v>21</v>
      </c>
      <c r="I125" s="34" t="s">
        <v>1134</v>
      </c>
      <c r="J125" s="31">
        <v>24.99</v>
      </c>
      <c r="K125" s="31">
        <v>6.28</v>
      </c>
      <c r="L125" s="130">
        <f>(Таблица1[[#This Row],[Общая площадь летних помещений, кв. м]]*1)+Таблица1[[#This Row],[Общая площадь без летних помещений, кв.м]]</f>
        <v>31.27</v>
      </c>
      <c r="M125" s="35" t="s">
        <v>1136</v>
      </c>
      <c r="N125" s="35" t="s">
        <v>1137</v>
      </c>
      <c r="O125" s="35" t="s">
        <v>1130</v>
      </c>
      <c r="P125" s="32">
        <v>395000</v>
      </c>
      <c r="Q12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12351650</v>
      </c>
      <c r="R12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5" s="36"/>
      <c r="T125" s="38" t="e">
        <f>#REF!/R125-1</f>
        <v>#REF!</v>
      </c>
      <c r="U125" s="35"/>
      <c r="V125" s="39" t="s">
        <v>1132</v>
      </c>
      <c r="W125" s="40"/>
      <c r="X125" s="41" t="str">
        <f t="shared" si="2"/>
        <v>апартаментст</v>
      </c>
      <c r="Y125" s="15"/>
    </row>
    <row r="126" spans="2:25">
      <c r="B126" s="30">
        <f t="shared" si="3"/>
        <v>119</v>
      </c>
      <c r="C126" s="31">
        <v>119</v>
      </c>
      <c r="D126" s="32" t="s">
        <v>1127</v>
      </c>
      <c r="E126" s="131">
        <v>1</v>
      </c>
      <c r="F126" s="31">
        <v>1</v>
      </c>
      <c r="G126" s="31" t="s">
        <v>1139</v>
      </c>
      <c r="H126" s="33" t="s">
        <v>21</v>
      </c>
      <c r="I126" s="34" t="s">
        <v>1134</v>
      </c>
      <c r="J126" s="31">
        <v>24.9</v>
      </c>
      <c r="K126" s="31">
        <v>6.72</v>
      </c>
      <c r="L126" s="130">
        <f>(Таблица1[[#This Row],[Общая площадь летних помещений, кв. м]]*1)+Таблица1[[#This Row],[Общая площадь без летних помещений, кв.м]]</f>
        <v>31.619999999999997</v>
      </c>
      <c r="M126" s="35" t="s">
        <v>1136</v>
      </c>
      <c r="N126" s="35" t="s">
        <v>1137</v>
      </c>
      <c r="O126" s="35" t="s">
        <v>1130</v>
      </c>
      <c r="P126" s="32">
        <v>395000</v>
      </c>
      <c r="Q12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12489899.999999998</v>
      </c>
      <c r="R12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6" s="36"/>
      <c r="T126" s="38" t="e">
        <f>#REF!/R126-1</f>
        <v>#REF!</v>
      </c>
      <c r="U126" s="35"/>
      <c r="V126" s="39" t="s">
        <v>1132</v>
      </c>
      <c r="W126" s="40"/>
      <c r="X126" s="41" t="str">
        <f t="shared" si="2"/>
        <v>апартаментст</v>
      </c>
      <c r="Y126" s="15"/>
    </row>
    <row r="127" spans="2:25">
      <c r="B127" s="30">
        <f t="shared" si="3"/>
        <v>120</v>
      </c>
      <c r="C127" s="31">
        <v>120</v>
      </c>
      <c r="D127" s="32" t="s">
        <v>1127</v>
      </c>
      <c r="E127" s="131">
        <v>1</v>
      </c>
      <c r="F127" s="31">
        <v>1</v>
      </c>
      <c r="G127" s="31" t="s">
        <v>1139</v>
      </c>
      <c r="H127" s="33" t="s">
        <v>21</v>
      </c>
      <c r="I127" s="34" t="s">
        <v>1134</v>
      </c>
      <c r="J127" s="31">
        <v>24.9</v>
      </c>
      <c r="K127" s="31">
        <v>6.95</v>
      </c>
      <c r="L127" s="130">
        <f>(Таблица1[[#This Row],[Общая площадь летних помещений, кв. м]]*1)+Таблица1[[#This Row],[Общая площадь без летних помещений, кв.м]]</f>
        <v>31.849999999999998</v>
      </c>
      <c r="M127" s="35" t="s">
        <v>1136</v>
      </c>
      <c r="N127" s="35" t="s">
        <v>1137</v>
      </c>
      <c r="O127" s="35" t="s">
        <v>1130</v>
      </c>
      <c r="P127" s="32">
        <v>395000</v>
      </c>
      <c r="Q12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12580750</v>
      </c>
      <c r="R12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7" s="36"/>
      <c r="T127" s="38" t="e">
        <f>#REF!/R127-1</f>
        <v>#REF!</v>
      </c>
      <c r="U127" s="35"/>
      <c r="V127" s="39" t="s">
        <v>1132</v>
      </c>
      <c r="W127" s="40"/>
      <c r="X127" s="41" t="str">
        <f t="shared" si="2"/>
        <v>апартаментст</v>
      </c>
      <c r="Y127" s="15"/>
    </row>
    <row r="128" spans="2:25">
      <c r="B128" s="30">
        <f t="shared" si="3"/>
        <v>121</v>
      </c>
      <c r="C128" s="31">
        <v>121</v>
      </c>
      <c r="D128" s="32" t="s">
        <v>1127</v>
      </c>
      <c r="E128" s="131">
        <v>1</v>
      </c>
      <c r="F128" s="31">
        <v>1</v>
      </c>
      <c r="G128" s="31" t="s">
        <v>1139</v>
      </c>
      <c r="H128" s="42" t="s">
        <v>19</v>
      </c>
      <c r="I128" s="34" t="s">
        <v>1134</v>
      </c>
      <c r="J128" s="31">
        <v>49.56</v>
      </c>
      <c r="K128" s="31">
        <v>4.8600000000000003</v>
      </c>
      <c r="L128" s="130">
        <f>(Таблица1[[#This Row],[Общая площадь летних помещений, кв. м]]*1)+Таблица1[[#This Row],[Общая площадь без летних помещений, кв.м]]</f>
        <v>54.42</v>
      </c>
      <c r="M128" s="35" t="s">
        <v>1136</v>
      </c>
      <c r="N128" s="35" t="s">
        <v>1137</v>
      </c>
      <c r="O128" s="35" t="s">
        <v>1130</v>
      </c>
      <c r="P128" s="32">
        <v>395000</v>
      </c>
      <c r="Q12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21495900</v>
      </c>
      <c r="R12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8" s="36"/>
      <c r="T128" s="38" t="e">
        <f>#REF!/R128-1</f>
        <v>#REF!</v>
      </c>
      <c r="U128" s="35"/>
      <c r="V128" s="39" t="s">
        <v>1132</v>
      </c>
      <c r="W128" s="40"/>
      <c r="X128" s="41" t="str">
        <f t="shared" si="2"/>
        <v>апартамент1АЕ</v>
      </c>
      <c r="Y128" s="15"/>
    </row>
    <row r="129" spans="2:25">
      <c r="B129" s="30">
        <f t="shared" si="3"/>
        <v>122</v>
      </c>
      <c r="C129" s="31">
        <v>122</v>
      </c>
      <c r="D129" s="32" t="s">
        <v>1127</v>
      </c>
      <c r="E129" s="131">
        <v>1</v>
      </c>
      <c r="F129" s="31">
        <v>1</v>
      </c>
      <c r="G129" s="31" t="s">
        <v>1139</v>
      </c>
      <c r="H129" s="33" t="s">
        <v>21</v>
      </c>
      <c r="I129" s="34" t="s">
        <v>1134</v>
      </c>
      <c r="J129" s="31">
        <v>24.99</v>
      </c>
      <c r="K129" s="31">
        <v>4.3499999999999996</v>
      </c>
      <c r="L129" s="130">
        <f>(Таблица1[[#This Row],[Общая площадь летних помещений, кв. м]]*1)+Таблица1[[#This Row],[Общая площадь без летних помещений, кв.м]]</f>
        <v>29.339999999999996</v>
      </c>
      <c r="M129" s="35" t="s">
        <v>1136</v>
      </c>
      <c r="N129" s="35" t="s">
        <v>1137</v>
      </c>
      <c r="O129" s="35" t="s">
        <v>1130</v>
      </c>
      <c r="P129" s="32">
        <v>395000</v>
      </c>
      <c r="Q12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11589299.999999998</v>
      </c>
      <c r="R12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9" s="36"/>
      <c r="T129" s="38" t="e">
        <f>#REF!/R129-1</f>
        <v>#REF!</v>
      </c>
      <c r="U129" s="35"/>
      <c r="V129" s="39" t="s">
        <v>1132</v>
      </c>
      <c r="W129" s="40"/>
      <c r="X129" s="41" t="str">
        <f t="shared" si="2"/>
        <v>апартаментст</v>
      </c>
      <c r="Y129" s="15"/>
    </row>
    <row r="130" spans="2:25">
      <c r="B130" s="30">
        <f t="shared" si="3"/>
        <v>123</v>
      </c>
      <c r="C130" s="31">
        <v>123</v>
      </c>
      <c r="D130" s="32" t="s">
        <v>1127</v>
      </c>
      <c r="E130" s="131">
        <v>1</v>
      </c>
      <c r="F130" s="31">
        <v>1</v>
      </c>
      <c r="G130" s="31" t="s">
        <v>1139</v>
      </c>
      <c r="H130" s="33" t="s">
        <v>21</v>
      </c>
      <c r="I130" s="34" t="s">
        <v>1134</v>
      </c>
      <c r="J130" s="31">
        <v>24.99</v>
      </c>
      <c r="K130" s="31">
        <v>4.3499999999999996</v>
      </c>
      <c r="L130" s="130">
        <f>(Таблица1[[#This Row],[Общая площадь летних помещений, кв. м]]*1)+Таблица1[[#This Row],[Общая площадь без летних помещений, кв.м]]</f>
        <v>29.339999999999996</v>
      </c>
      <c r="M130" s="35" t="s">
        <v>1136</v>
      </c>
      <c r="N130" s="35" t="s">
        <v>1137</v>
      </c>
      <c r="O130" s="35" t="s">
        <v>1130</v>
      </c>
      <c r="P130" s="32">
        <v>395000</v>
      </c>
      <c r="Q13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11589299.999999998</v>
      </c>
      <c r="R13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0" s="36"/>
      <c r="T130" s="38" t="e">
        <f>#REF!/R130-1</f>
        <v>#REF!</v>
      </c>
      <c r="U130" s="35"/>
      <c r="V130" s="39" t="s">
        <v>1132</v>
      </c>
      <c r="W130" s="40"/>
      <c r="X130" s="41" t="str">
        <f t="shared" si="2"/>
        <v>апартаментст</v>
      </c>
      <c r="Y130" s="15"/>
    </row>
    <row r="131" spans="2:25">
      <c r="B131" s="30">
        <f t="shared" si="3"/>
        <v>124</v>
      </c>
      <c r="C131" s="31">
        <v>124</v>
      </c>
      <c r="D131" s="32" t="s">
        <v>1127</v>
      </c>
      <c r="E131" s="131">
        <v>1</v>
      </c>
      <c r="F131" s="31">
        <v>1</v>
      </c>
      <c r="G131" s="31" t="s">
        <v>1139</v>
      </c>
      <c r="H131" s="33" t="s">
        <v>21</v>
      </c>
      <c r="I131" s="34" t="s">
        <v>1134</v>
      </c>
      <c r="J131" s="31">
        <v>24.99</v>
      </c>
      <c r="K131" s="31">
        <v>4.3499999999999996</v>
      </c>
      <c r="L131" s="130">
        <f>(Таблица1[[#This Row],[Общая площадь летних помещений, кв. м]]*1)+Таблица1[[#This Row],[Общая площадь без летних помещений, кв.м]]</f>
        <v>29.339999999999996</v>
      </c>
      <c r="M131" s="35" t="s">
        <v>1136</v>
      </c>
      <c r="N131" s="35" t="s">
        <v>1137</v>
      </c>
      <c r="O131" s="35" t="s">
        <v>1130</v>
      </c>
      <c r="P131" s="32">
        <v>395000</v>
      </c>
      <c r="Q13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11589299.999999998</v>
      </c>
      <c r="R13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1" s="36"/>
      <c r="T131" s="38" t="e">
        <f>#REF!/R131-1</f>
        <v>#REF!</v>
      </c>
      <c r="U131" s="35"/>
      <c r="V131" s="39" t="s">
        <v>1132</v>
      </c>
      <c r="W131" s="40"/>
      <c r="X131" s="41" t="str">
        <f t="shared" si="2"/>
        <v>апартаментст</v>
      </c>
      <c r="Y131" s="15"/>
    </row>
    <row r="132" spans="2:25">
      <c r="B132" s="30">
        <f t="shared" si="3"/>
        <v>125</v>
      </c>
      <c r="C132" s="31">
        <v>125</v>
      </c>
      <c r="D132" s="32" t="s">
        <v>1127</v>
      </c>
      <c r="E132" s="131">
        <v>1</v>
      </c>
      <c r="F132" s="31">
        <v>1</v>
      </c>
      <c r="G132" s="31" t="s">
        <v>1139</v>
      </c>
      <c r="H132" s="33" t="s">
        <v>21</v>
      </c>
      <c r="I132" s="34" t="s">
        <v>1134</v>
      </c>
      <c r="J132" s="31">
        <v>24.99</v>
      </c>
      <c r="K132" s="31">
        <v>4.3499999999999996</v>
      </c>
      <c r="L132" s="130">
        <f>(Таблица1[[#This Row],[Общая площадь летних помещений, кв. м]]*1)+Таблица1[[#This Row],[Общая площадь без летних помещений, кв.м]]</f>
        <v>29.339999999999996</v>
      </c>
      <c r="M132" s="35" t="s">
        <v>1136</v>
      </c>
      <c r="N132" s="35" t="s">
        <v>1137</v>
      </c>
      <c r="O132" s="35" t="s">
        <v>1130</v>
      </c>
      <c r="P132" s="32">
        <v>395000</v>
      </c>
      <c r="Q13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11589299.999999998</v>
      </c>
      <c r="R13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2" s="36"/>
      <c r="T132" s="38" t="e">
        <f>#REF!/R132-1</f>
        <v>#REF!</v>
      </c>
      <c r="U132" s="35"/>
      <c r="V132" s="39" t="s">
        <v>1132</v>
      </c>
      <c r="W132" s="40"/>
      <c r="X132" s="41" t="str">
        <f t="shared" si="2"/>
        <v>апартаментст</v>
      </c>
      <c r="Y132" s="15"/>
    </row>
    <row r="133" spans="2:25">
      <c r="B133" s="30">
        <f t="shared" si="3"/>
        <v>126</v>
      </c>
      <c r="C133" s="31">
        <v>126</v>
      </c>
      <c r="D133" s="32" t="s">
        <v>1127</v>
      </c>
      <c r="E133" s="131">
        <v>1</v>
      </c>
      <c r="F133" s="31">
        <v>1</v>
      </c>
      <c r="G133" s="31" t="s">
        <v>1139</v>
      </c>
      <c r="H133" s="33" t="s">
        <v>21</v>
      </c>
      <c r="I133" s="34" t="s">
        <v>1134</v>
      </c>
      <c r="J133" s="31">
        <v>24.35</v>
      </c>
      <c r="K133" s="31">
        <v>4.3499999999999996</v>
      </c>
      <c r="L133" s="130">
        <f>(Таблица1[[#This Row],[Общая площадь летних помещений, кв. м]]*1)+Таблица1[[#This Row],[Общая площадь без летних помещений, кв.м]]</f>
        <v>28.700000000000003</v>
      </c>
      <c r="M133" s="35" t="s">
        <v>1136</v>
      </c>
      <c r="N133" s="35" t="s">
        <v>1137</v>
      </c>
      <c r="O133" s="35" t="s">
        <v>1130</v>
      </c>
      <c r="P133" s="32">
        <v>395000</v>
      </c>
      <c r="Q13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11336500.000000002</v>
      </c>
      <c r="R13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3" s="36"/>
      <c r="T133" s="38" t="e">
        <f>#REF!/R133-1</f>
        <v>#REF!</v>
      </c>
      <c r="U133" s="35"/>
      <c r="V133" s="39" t="s">
        <v>1132</v>
      </c>
      <c r="W133" s="40"/>
      <c r="X133" s="41" t="str">
        <f t="shared" si="2"/>
        <v>апартаментст</v>
      </c>
      <c r="Y133" s="15"/>
    </row>
    <row r="134" spans="2:25">
      <c r="B134" s="30">
        <f t="shared" si="3"/>
        <v>127</v>
      </c>
      <c r="C134" s="31">
        <v>127</v>
      </c>
      <c r="D134" s="32" t="s">
        <v>1127</v>
      </c>
      <c r="E134" s="131">
        <v>1</v>
      </c>
      <c r="F134" s="31">
        <v>1</v>
      </c>
      <c r="G134" s="31" t="s">
        <v>1139</v>
      </c>
      <c r="H134" s="33" t="s">
        <v>21</v>
      </c>
      <c r="I134" s="34" t="s">
        <v>1134</v>
      </c>
      <c r="J134" s="31">
        <v>35.71</v>
      </c>
      <c r="K134" s="31">
        <v>14.15</v>
      </c>
      <c r="L134" s="130">
        <f>(Таблица1[[#This Row],[Общая площадь летних помещений, кв. м]]*1)+Таблица1[[#This Row],[Общая площадь без летних помещений, кв.м]]</f>
        <v>49.86</v>
      </c>
      <c r="M134" s="35" t="s">
        <v>1136</v>
      </c>
      <c r="N134" s="35" t="s">
        <v>1137</v>
      </c>
      <c r="O134" s="35" t="s">
        <v>1130</v>
      </c>
      <c r="P134" s="32">
        <v>400000</v>
      </c>
      <c r="Q13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19944000</v>
      </c>
      <c r="R13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4" s="36"/>
      <c r="T134" s="38" t="e">
        <f>#REF!/R134-1</f>
        <v>#REF!</v>
      </c>
      <c r="U134" s="35"/>
      <c r="V134" s="39" t="s">
        <v>1132</v>
      </c>
      <c r="W134" s="40"/>
      <c r="X134" s="41" t="str">
        <f t="shared" si="2"/>
        <v>апартаментст</v>
      </c>
      <c r="Y134" s="15"/>
    </row>
    <row r="135" spans="2:25">
      <c r="B135" s="30">
        <f t="shared" si="3"/>
        <v>128</v>
      </c>
      <c r="C135" s="31">
        <v>128</v>
      </c>
      <c r="D135" s="32" t="s">
        <v>1127</v>
      </c>
      <c r="E135" s="131">
        <v>1</v>
      </c>
      <c r="F135" s="31">
        <v>1</v>
      </c>
      <c r="G135" s="31" t="s">
        <v>1139</v>
      </c>
      <c r="H135" s="33" t="s">
        <v>21</v>
      </c>
      <c r="I135" s="34" t="s">
        <v>1134</v>
      </c>
      <c r="J135" s="31">
        <v>35.74</v>
      </c>
      <c r="K135" s="31">
        <v>14.15</v>
      </c>
      <c r="L135" s="130">
        <f>(Таблица1[[#This Row],[Общая площадь летних помещений, кв. м]]*1)+Таблица1[[#This Row],[Общая площадь без летних помещений, кв.м]]</f>
        <v>49.89</v>
      </c>
      <c r="M135" s="35" t="s">
        <v>1130</v>
      </c>
      <c r="N135" s="35" t="s">
        <v>1131</v>
      </c>
      <c r="O135" s="35" t="s">
        <v>1130</v>
      </c>
      <c r="P135" s="32">
        <v>315000</v>
      </c>
      <c r="Q13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15715350</v>
      </c>
      <c r="R13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5" s="36"/>
      <c r="T135" s="38" t="e">
        <f>#REF!/R135-1</f>
        <v>#REF!</v>
      </c>
      <c r="U135" s="35"/>
      <c r="V135" s="39" t="s">
        <v>1132</v>
      </c>
      <c r="W135" s="40"/>
      <c r="X135" s="41" t="str">
        <f t="shared" si="2"/>
        <v>апартаментст</v>
      </c>
      <c r="Y135" s="15"/>
    </row>
    <row r="136" spans="2:25">
      <c r="B136" s="30">
        <f t="shared" si="3"/>
        <v>129</v>
      </c>
      <c r="C136" s="31">
        <v>129</v>
      </c>
      <c r="D136" s="32" t="s">
        <v>1127</v>
      </c>
      <c r="E136" s="131">
        <v>1</v>
      </c>
      <c r="F136" s="31">
        <v>1</v>
      </c>
      <c r="G136" s="31" t="s">
        <v>1139</v>
      </c>
      <c r="H136" s="33" t="s">
        <v>21</v>
      </c>
      <c r="I136" s="34" t="s">
        <v>1134</v>
      </c>
      <c r="J136" s="31">
        <v>24.35</v>
      </c>
      <c r="K136" s="31">
        <v>4.3499999999999996</v>
      </c>
      <c r="L136" s="130">
        <f>(Таблица1[[#This Row],[Общая площадь летних помещений, кв. м]]*1)+Таблица1[[#This Row],[Общая площадь без летних помещений, кв.м]]</f>
        <v>28.700000000000003</v>
      </c>
      <c r="M136" s="35" t="s">
        <v>1130</v>
      </c>
      <c r="N136" s="35" t="s">
        <v>1131</v>
      </c>
      <c r="O136" s="35" t="s">
        <v>1130</v>
      </c>
      <c r="P136" s="32">
        <v>305000</v>
      </c>
      <c r="Q13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8753500</v>
      </c>
      <c r="R13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6" s="36"/>
      <c r="T136" s="38" t="e">
        <f>#REF!/R136-1</f>
        <v>#REF!</v>
      </c>
      <c r="U136" s="35"/>
      <c r="V136" s="39" t="s">
        <v>1132</v>
      </c>
      <c r="W136" s="40"/>
      <c r="X136" s="41" t="str">
        <f t="shared" ref="X136:X199" si="4">CONCATENATE(D136,H136)</f>
        <v>апартаментст</v>
      </c>
      <c r="Y136" s="15"/>
    </row>
    <row r="137" spans="2:25">
      <c r="B137" s="30">
        <f t="shared" si="3"/>
        <v>130</v>
      </c>
      <c r="C137" s="31">
        <v>130</v>
      </c>
      <c r="D137" s="32" t="s">
        <v>1127</v>
      </c>
      <c r="E137" s="131">
        <v>1</v>
      </c>
      <c r="F137" s="31">
        <v>1</v>
      </c>
      <c r="G137" s="31" t="s">
        <v>1139</v>
      </c>
      <c r="H137" s="33" t="s">
        <v>21</v>
      </c>
      <c r="I137" s="34" t="s">
        <v>1134</v>
      </c>
      <c r="J137" s="31">
        <v>24.99</v>
      </c>
      <c r="K137" s="31">
        <v>4.3499999999999996</v>
      </c>
      <c r="L137" s="130">
        <f>(Таблица1[[#This Row],[Общая площадь летних помещений, кв. м]]*1)+Таблица1[[#This Row],[Общая площадь без летних помещений, кв.м]]</f>
        <v>29.339999999999996</v>
      </c>
      <c r="M137" s="35" t="s">
        <v>1130</v>
      </c>
      <c r="N137" s="35" t="s">
        <v>1131</v>
      </c>
      <c r="O137" s="35" t="s">
        <v>1130</v>
      </c>
      <c r="P137" s="32">
        <v>305000</v>
      </c>
      <c r="Q13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8948699.9999999981</v>
      </c>
      <c r="R13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7" s="36"/>
      <c r="T137" s="38" t="e">
        <f>#REF!/R137-1</f>
        <v>#REF!</v>
      </c>
      <c r="U137" s="35"/>
      <c r="V137" s="39" t="s">
        <v>1132</v>
      </c>
      <c r="W137" s="40"/>
      <c r="X137" s="41" t="str">
        <f t="shared" si="4"/>
        <v>апартаментст</v>
      </c>
      <c r="Y137" s="15"/>
    </row>
    <row r="138" spans="2:25">
      <c r="B138" s="30">
        <f t="shared" ref="B138:B201" si="5">B137+1</f>
        <v>131</v>
      </c>
      <c r="C138" s="31">
        <v>131</v>
      </c>
      <c r="D138" s="32" t="s">
        <v>1127</v>
      </c>
      <c r="E138" s="131">
        <v>1</v>
      </c>
      <c r="F138" s="31">
        <v>1</v>
      </c>
      <c r="G138" s="31" t="s">
        <v>1139</v>
      </c>
      <c r="H138" s="33" t="s">
        <v>21</v>
      </c>
      <c r="I138" s="34" t="s">
        <v>1134</v>
      </c>
      <c r="J138" s="31">
        <v>24.99</v>
      </c>
      <c r="K138" s="31">
        <v>4.3499999999999996</v>
      </c>
      <c r="L138" s="130">
        <f>(Таблица1[[#This Row],[Общая площадь летних помещений, кв. м]]*1)+Таблица1[[#This Row],[Общая площадь без летних помещений, кв.м]]</f>
        <v>29.339999999999996</v>
      </c>
      <c r="M138" s="35" t="s">
        <v>1130</v>
      </c>
      <c r="N138" s="35" t="s">
        <v>1131</v>
      </c>
      <c r="O138" s="35" t="s">
        <v>1130</v>
      </c>
      <c r="P138" s="32">
        <v>305000</v>
      </c>
      <c r="Q13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8948699.9999999981</v>
      </c>
      <c r="R13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8" s="36"/>
      <c r="T138" s="38" t="e">
        <f>#REF!/R138-1</f>
        <v>#REF!</v>
      </c>
      <c r="U138" s="35"/>
      <c r="V138" s="39" t="s">
        <v>1132</v>
      </c>
      <c r="W138" s="40"/>
      <c r="X138" s="41" t="str">
        <f t="shared" si="4"/>
        <v>апартаментст</v>
      </c>
      <c r="Y138" s="15"/>
    </row>
    <row r="139" spans="2:25">
      <c r="B139" s="30">
        <f t="shared" si="5"/>
        <v>132</v>
      </c>
      <c r="C139" s="31">
        <v>132</v>
      </c>
      <c r="D139" s="32" t="s">
        <v>1127</v>
      </c>
      <c r="E139" s="131">
        <v>1</v>
      </c>
      <c r="F139" s="31">
        <v>1</v>
      </c>
      <c r="G139" s="31" t="s">
        <v>1139</v>
      </c>
      <c r="H139" s="33" t="s">
        <v>21</v>
      </c>
      <c r="I139" s="34" t="s">
        <v>1134</v>
      </c>
      <c r="J139" s="31">
        <v>24.99</v>
      </c>
      <c r="K139" s="31">
        <v>4.3499999999999996</v>
      </c>
      <c r="L139" s="130">
        <f>(Таблица1[[#This Row],[Общая площадь летних помещений, кв. м]]*1)+Таблица1[[#This Row],[Общая площадь без летних помещений, кв.м]]</f>
        <v>29.339999999999996</v>
      </c>
      <c r="M139" s="35" t="s">
        <v>1130</v>
      </c>
      <c r="N139" s="35" t="s">
        <v>1131</v>
      </c>
      <c r="O139" s="35" t="s">
        <v>1130</v>
      </c>
      <c r="P139" s="32">
        <v>305000</v>
      </c>
      <c r="Q13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8948699.9999999981</v>
      </c>
      <c r="R13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9" s="36"/>
      <c r="T139" s="38" t="e">
        <f>#REF!/R139-1</f>
        <v>#REF!</v>
      </c>
      <c r="U139" s="35"/>
      <c r="V139" s="39" t="s">
        <v>1132</v>
      </c>
      <c r="W139" s="40"/>
      <c r="X139" s="41" t="str">
        <f t="shared" si="4"/>
        <v>апартаментст</v>
      </c>
      <c r="Y139" s="15"/>
    </row>
    <row r="140" spans="2:25">
      <c r="B140" s="30">
        <f t="shared" si="5"/>
        <v>133</v>
      </c>
      <c r="C140" s="31">
        <v>133</v>
      </c>
      <c r="D140" s="32" t="s">
        <v>1127</v>
      </c>
      <c r="E140" s="131">
        <v>1</v>
      </c>
      <c r="F140" s="31">
        <v>1</v>
      </c>
      <c r="G140" s="31" t="s">
        <v>1139</v>
      </c>
      <c r="H140" s="42" t="s">
        <v>19</v>
      </c>
      <c r="I140" s="34" t="s">
        <v>1134</v>
      </c>
      <c r="J140" s="31">
        <v>53.89</v>
      </c>
      <c r="K140" s="31">
        <v>5.31</v>
      </c>
      <c r="L140" s="130">
        <f>(Таблица1[[#This Row],[Общая площадь летних помещений, кв. м]]*1)+Таблица1[[#This Row],[Общая площадь без летних помещений, кв.м]]</f>
        <v>59.2</v>
      </c>
      <c r="M140" s="35" t="s">
        <v>1130</v>
      </c>
      <c r="N140" s="35" t="s">
        <v>1131</v>
      </c>
      <c r="O140" s="35" t="s">
        <v>1130</v>
      </c>
      <c r="P140" s="32">
        <v>305000</v>
      </c>
      <c r="Q14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18056000</v>
      </c>
      <c r="R14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0" s="36"/>
      <c r="T140" s="38" t="e">
        <f>#REF!/R140-1</f>
        <v>#REF!</v>
      </c>
      <c r="U140" s="35"/>
      <c r="V140" s="39" t="s">
        <v>1132</v>
      </c>
      <c r="W140" s="40"/>
      <c r="X140" s="41" t="str">
        <f t="shared" si="4"/>
        <v>апартамент1АЕ</v>
      </c>
      <c r="Y140" s="15"/>
    </row>
    <row r="141" spans="2:25">
      <c r="B141" s="30">
        <f t="shared" si="5"/>
        <v>134</v>
      </c>
      <c r="C141" s="31">
        <v>134</v>
      </c>
      <c r="D141" s="32" t="s">
        <v>1127</v>
      </c>
      <c r="E141" s="131">
        <v>1</v>
      </c>
      <c r="F141" s="31">
        <v>1</v>
      </c>
      <c r="G141" s="31" t="s">
        <v>1139</v>
      </c>
      <c r="H141" s="33" t="s">
        <v>21</v>
      </c>
      <c r="I141" s="34" t="s">
        <v>1134</v>
      </c>
      <c r="J141" s="31">
        <v>24.89</v>
      </c>
      <c r="K141" s="31">
        <v>5.96</v>
      </c>
      <c r="L141" s="130">
        <f>(Таблица1[[#This Row],[Общая площадь летних помещений, кв. м]]*1)+Таблица1[[#This Row],[Общая площадь без летних помещений, кв.м]]</f>
        <v>30.85</v>
      </c>
      <c r="M141" s="35" t="s">
        <v>1130</v>
      </c>
      <c r="N141" s="35" t="s">
        <v>1131</v>
      </c>
      <c r="O141" s="35" t="s">
        <v>1130</v>
      </c>
      <c r="P141" s="32">
        <v>305000</v>
      </c>
      <c r="Q14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9409250</v>
      </c>
      <c r="R14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1" s="36"/>
      <c r="T141" s="38" t="e">
        <f>#REF!/R141-1</f>
        <v>#REF!</v>
      </c>
      <c r="U141" s="35"/>
      <c r="V141" s="39" t="s">
        <v>1132</v>
      </c>
      <c r="W141" s="40"/>
      <c r="X141" s="41" t="str">
        <f t="shared" si="4"/>
        <v>апартаментст</v>
      </c>
      <c r="Y141" s="15"/>
    </row>
    <row r="142" spans="2:25">
      <c r="B142" s="30">
        <f t="shared" si="5"/>
        <v>135</v>
      </c>
      <c r="C142" s="31">
        <v>135</v>
      </c>
      <c r="D142" s="32" t="s">
        <v>1127</v>
      </c>
      <c r="E142" s="131">
        <v>1</v>
      </c>
      <c r="F142" s="31">
        <v>1</v>
      </c>
      <c r="G142" s="31" t="s">
        <v>1139</v>
      </c>
      <c r="H142" s="33" t="s">
        <v>21</v>
      </c>
      <c r="I142" s="34" t="s">
        <v>1134</v>
      </c>
      <c r="J142" s="31">
        <v>24.9</v>
      </c>
      <c r="K142" s="31">
        <v>6.14</v>
      </c>
      <c r="L142" s="130">
        <f>(Таблица1[[#This Row],[Общая площадь летних помещений, кв. м]]*1)+Таблица1[[#This Row],[Общая площадь без летних помещений, кв.м]]</f>
        <v>31.04</v>
      </c>
      <c r="M142" s="35" t="s">
        <v>1130</v>
      </c>
      <c r="N142" s="35" t="s">
        <v>1131</v>
      </c>
      <c r="O142" s="35" t="s">
        <v>1130</v>
      </c>
      <c r="P142" s="32">
        <v>305000</v>
      </c>
      <c r="Q14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9467200</v>
      </c>
      <c r="R14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2" s="36"/>
      <c r="T142" s="38" t="e">
        <f>#REF!/R142-1</f>
        <v>#REF!</v>
      </c>
      <c r="U142" s="35"/>
      <c r="V142" s="39" t="s">
        <v>1132</v>
      </c>
      <c r="W142" s="40"/>
      <c r="X142" s="41" t="str">
        <f t="shared" si="4"/>
        <v>апартаментст</v>
      </c>
      <c r="Y142" s="15"/>
    </row>
    <row r="143" spans="2:25">
      <c r="B143" s="30">
        <f t="shared" si="5"/>
        <v>136</v>
      </c>
      <c r="C143" s="31">
        <v>136</v>
      </c>
      <c r="D143" s="32" t="s">
        <v>1127</v>
      </c>
      <c r="E143" s="131">
        <v>1</v>
      </c>
      <c r="F143" s="31">
        <v>1</v>
      </c>
      <c r="G143" s="31" t="s">
        <v>1139</v>
      </c>
      <c r="H143" s="33" t="s">
        <v>21</v>
      </c>
      <c r="I143" s="34" t="s">
        <v>1134</v>
      </c>
      <c r="J143" s="31">
        <v>24.89</v>
      </c>
      <c r="K143" s="31">
        <v>6.14</v>
      </c>
      <c r="L143" s="130">
        <f>(Таблица1[[#This Row],[Общая площадь летних помещений, кв. м]]*1)+Таблица1[[#This Row],[Общая площадь без летних помещений, кв.м]]</f>
        <v>31.03</v>
      </c>
      <c r="M143" s="35" t="s">
        <v>1130</v>
      </c>
      <c r="N143" s="35" t="s">
        <v>1131</v>
      </c>
      <c r="O143" s="35" t="s">
        <v>1130</v>
      </c>
      <c r="P143" s="32">
        <v>305000</v>
      </c>
      <c r="Q14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9464150</v>
      </c>
      <c r="R14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3" s="36"/>
      <c r="T143" s="38" t="e">
        <f>#REF!/R143-1</f>
        <v>#REF!</v>
      </c>
      <c r="U143" s="35"/>
      <c r="V143" s="39" t="s">
        <v>1132</v>
      </c>
      <c r="W143" s="40"/>
      <c r="X143" s="41" t="str">
        <f t="shared" si="4"/>
        <v>апартаментст</v>
      </c>
      <c r="Y143" s="15"/>
    </row>
    <row r="144" spans="2:25">
      <c r="B144" s="30">
        <f t="shared" si="5"/>
        <v>137</v>
      </c>
      <c r="C144" s="31">
        <v>137</v>
      </c>
      <c r="D144" s="32" t="s">
        <v>1127</v>
      </c>
      <c r="E144" s="131">
        <v>1</v>
      </c>
      <c r="F144" s="31">
        <v>1</v>
      </c>
      <c r="G144" s="31" t="s">
        <v>1139</v>
      </c>
      <c r="H144" s="33" t="s">
        <v>21</v>
      </c>
      <c r="I144" s="34" t="s">
        <v>1134</v>
      </c>
      <c r="J144" s="31">
        <v>24.99</v>
      </c>
      <c r="K144" s="31">
        <v>5.96</v>
      </c>
      <c r="L144" s="130">
        <f>(Таблица1[[#This Row],[Общая площадь летних помещений, кв. м]]*1)+Таблица1[[#This Row],[Общая площадь без летних помещений, кв.м]]</f>
        <v>30.95</v>
      </c>
      <c r="M144" s="35" t="s">
        <v>1130</v>
      </c>
      <c r="N144" s="35" t="s">
        <v>1131</v>
      </c>
      <c r="O144" s="35" t="s">
        <v>1130</v>
      </c>
      <c r="P144" s="32">
        <v>305000</v>
      </c>
      <c r="Q14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9439750</v>
      </c>
      <c r="R14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4" s="36"/>
      <c r="T144" s="38" t="e">
        <f>#REF!/R144-1</f>
        <v>#REF!</v>
      </c>
      <c r="U144" s="35"/>
      <c r="V144" s="39" t="s">
        <v>1132</v>
      </c>
      <c r="W144" s="40"/>
      <c r="X144" s="41" t="str">
        <f t="shared" si="4"/>
        <v>апартаментст</v>
      </c>
      <c r="Y144" s="15"/>
    </row>
    <row r="145" spans="2:25">
      <c r="B145" s="30">
        <f t="shared" si="5"/>
        <v>138</v>
      </c>
      <c r="C145" s="31">
        <v>138</v>
      </c>
      <c r="D145" s="32" t="s">
        <v>1127</v>
      </c>
      <c r="E145" s="131">
        <v>1</v>
      </c>
      <c r="F145" s="31">
        <v>1</v>
      </c>
      <c r="G145" s="31" t="s">
        <v>1140</v>
      </c>
      <c r="H145" s="33" t="s">
        <v>21</v>
      </c>
      <c r="I145" s="34" t="s">
        <v>1134</v>
      </c>
      <c r="J145" s="31">
        <v>24.9</v>
      </c>
      <c r="K145" s="31">
        <v>5.23</v>
      </c>
      <c r="L145" s="130">
        <f>(Таблица1[[#This Row],[Общая площадь летних помещений, кв. м]]*1)+Таблица1[[#This Row],[Общая площадь без летних помещений, кв.м]]</f>
        <v>30.13</v>
      </c>
      <c r="M145" s="35" t="s">
        <v>1130</v>
      </c>
      <c r="N145" s="35" t="s">
        <v>1131</v>
      </c>
      <c r="O145" s="35" t="s">
        <v>1130</v>
      </c>
      <c r="P145" s="32">
        <v>310000</v>
      </c>
      <c r="Q14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9340300</v>
      </c>
      <c r="R14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5" s="36"/>
      <c r="T145" s="38" t="e">
        <f>#REF!/R145-1</f>
        <v>#REF!</v>
      </c>
      <c r="U145" s="35"/>
      <c r="V145" s="39" t="s">
        <v>1132</v>
      </c>
      <c r="W145" s="40"/>
      <c r="X145" s="41" t="str">
        <f t="shared" si="4"/>
        <v>апартаментст</v>
      </c>
      <c r="Y145" s="15"/>
    </row>
    <row r="146" spans="2:25">
      <c r="B146" s="30">
        <f t="shared" si="5"/>
        <v>139</v>
      </c>
      <c r="C146" s="31">
        <v>139</v>
      </c>
      <c r="D146" s="32" t="s">
        <v>1127</v>
      </c>
      <c r="E146" s="131">
        <v>1</v>
      </c>
      <c r="F146" s="31">
        <v>1</v>
      </c>
      <c r="G146" s="31" t="s">
        <v>1140</v>
      </c>
      <c r="H146" s="33" t="s">
        <v>21</v>
      </c>
      <c r="I146" s="34" t="s">
        <v>1134</v>
      </c>
      <c r="J146" s="31">
        <v>24.9</v>
      </c>
      <c r="K146" s="31">
        <v>5.96</v>
      </c>
      <c r="L146" s="130">
        <f>(Таблица1[[#This Row],[Общая площадь летних помещений, кв. м]]*1)+Таблица1[[#This Row],[Общая площадь без летних помещений, кв.м]]</f>
        <v>30.86</v>
      </c>
      <c r="M146" s="35" t="s">
        <v>1130</v>
      </c>
      <c r="N146" s="35" t="s">
        <v>1131</v>
      </c>
      <c r="O146" s="35" t="s">
        <v>1130</v>
      </c>
      <c r="P146" s="32">
        <v>310000</v>
      </c>
      <c r="Q14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9566600</v>
      </c>
      <c r="R14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6" s="36"/>
      <c r="T146" s="38" t="e">
        <f>#REF!/R146-1</f>
        <v>#REF!</v>
      </c>
      <c r="U146" s="35"/>
      <c r="V146" s="39" t="s">
        <v>1132</v>
      </c>
      <c r="W146" s="40"/>
      <c r="X146" s="41" t="str">
        <f t="shared" si="4"/>
        <v>апартаментст</v>
      </c>
      <c r="Y146" s="15"/>
    </row>
    <row r="147" spans="2:25">
      <c r="B147" s="30">
        <f t="shared" si="5"/>
        <v>140</v>
      </c>
      <c r="C147" s="31">
        <v>140</v>
      </c>
      <c r="D147" s="32" t="s">
        <v>1127</v>
      </c>
      <c r="E147" s="131">
        <v>1</v>
      </c>
      <c r="F147" s="31">
        <v>1</v>
      </c>
      <c r="G147" s="31" t="s">
        <v>1140</v>
      </c>
      <c r="H147" s="42" t="s">
        <v>19</v>
      </c>
      <c r="I147" s="34" t="s">
        <v>1134</v>
      </c>
      <c r="J147" s="31">
        <v>53.89</v>
      </c>
      <c r="K147" s="31">
        <v>5.31</v>
      </c>
      <c r="L147" s="130">
        <f>(Таблица1[[#This Row],[Общая площадь летних помещений, кв. м]]*1)+Таблица1[[#This Row],[Общая площадь без летних помещений, кв.м]]</f>
        <v>59.2</v>
      </c>
      <c r="M147" s="35" t="s">
        <v>1130</v>
      </c>
      <c r="N147" s="35" t="s">
        <v>1131</v>
      </c>
      <c r="O147" s="35" t="s">
        <v>1130</v>
      </c>
      <c r="P147" s="32">
        <v>310000</v>
      </c>
      <c r="Q14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18352000</v>
      </c>
      <c r="R14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7" s="36"/>
      <c r="T147" s="38" t="e">
        <f>#REF!/R147-1</f>
        <v>#REF!</v>
      </c>
      <c r="U147" s="35"/>
      <c r="V147" s="39" t="s">
        <v>1132</v>
      </c>
      <c r="W147" s="40"/>
      <c r="X147" s="41" t="str">
        <f t="shared" si="4"/>
        <v>апартамент1АЕ</v>
      </c>
      <c r="Y147" s="15"/>
    </row>
    <row r="148" spans="2:25">
      <c r="B148" s="30">
        <f t="shared" si="5"/>
        <v>141</v>
      </c>
      <c r="C148" s="31">
        <v>141</v>
      </c>
      <c r="D148" s="32" t="s">
        <v>1127</v>
      </c>
      <c r="E148" s="131">
        <v>1</v>
      </c>
      <c r="F148" s="31">
        <v>1</v>
      </c>
      <c r="G148" s="31" t="s">
        <v>1140</v>
      </c>
      <c r="H148" s="33" t="s">
        <v>21</v>
      </c>
      <c r="I148" s="34" t="s">
        <v>1134</v>
      </c>
      <c r="J148" s="31">
        <v>24.99</v>
      </c>
      <c r="K148" s="31">
        <v>4.3499999999999996</v>
      </c>
      <c r="L148" s="130">
        <f>(Таблица1[[#This Row],[Общая площадь летних помещений, кв. м]]*1)+Таблица1[[#This Row],[Общая площадь без летних помещений, кв.м]]</f>
        <v>29.339999999999996</v>
      </c>
      <c r="M148" s="35" t="s">
        <v>1130</v>
      </c>
      <c r="N148" s="35" t="s">
        <v>1131</v>
      </c>
      <c r="O148" s="35" t="s">
        <v>1130</v>
      </c>
      <c r="P148" s="32">
        <v>310000</v>
      </c>
      <c r="Q14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9095399.9999999981</v>
      </c>
      <c r="R14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8" s="36"/>
      <c r="T148" s="38" t="e">
        <f>#REF!/R148-1</f>
        <v>#REF!</v>
      </c>
      <c r="U148" s="35"/>
      <c r="V148" s="39" t="s">
        <v>1132</v>
      </c>
      <c r="W148" s="40"/>
      <c r="X148" s="41" t="str">
        <f t="shared" si="4"/>
        <v>апартаментст</v>
      </c>
      <c r="Y148" s="15"/>
    </row>
    <row r="149" spans="2:25">
      <c r="B149" s="30">
        <f t="shared" si="5"/>
        <v>142</v>
      </c>
      <c r="C149" s="31">
        <v>142</v>
      </c>
      <c r="D149" s="32" t="s">
        <v>1127</v>
      </c>
      <c r="E149" s="131">
        <v>1</v>
      </c>
      <c r="F149" s="31">
        <v>1</v>
      </c>
      <c r="G149" s="31" t="s">
        <v>1140</v>
      </c>
      <c r="H149" s="33" t="s">
        <v>21</v>
      </c>
      <c r="I149" s="34" t="s">
        <v>1134</v>
      </c>
      <c r="J149" s="31">
        <v>24.99</v>
      </c>
      <c r="K149" s="31">
        <v>4.3499999999999996</v>
      </c>
      <c r="L149" s="130">
        <f>(Таблица1[[#This Row],[Общая площадь летних помещений, кв. м]]*1)+Таблица1[[#This Row],[Общая площадь без летних помещений, кв.м]]</f>
        <v>29.339999999999996</v>
      </c>
      <c r="M149" s="35" t="s">
        <v>1130</v>
      </c>
      <c r="N149" s="35" t="s">
        <v>1131</v>
      </c>
      <c r="O149" s="35" t="s">
        <v>1130</v>
      </c>
      <c r="P149" s="32">
        <v>310000</v>
      </c>
      <c r="Q14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9095399.9999999981</v>
      </c>
      <c r="R14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9" s="36"/>
      <c r="T149" s="38" t="e">
        <f>#REF!/R149-1</f>
        <v>#REF!</v>
      </c>
      <c r="U149" s="35"/>
      <c r="V149" s="39" t="s">
        <v>1132</v>
      </c>
      <c r="W149" s="40"/>
      <c r="X149" s="41" t="str">
        <f t="shared" si="4"/>
        <v>апартаментст</v>
      </c>
      <c r="Y149" s="15"/>
    </row>
    <row r="150" spans="2:25">
      <c r="B150" s="30">
        <f t="shared" si="5"/>
        <v>143</v>
      </c>
      <c r="C150" s="31">
        <v>143</v>
      </c>
      <c r="D150" s="32" t="s">
        <v>1127</v>
      </c>
      <c r="E150" s="131">
        <v>1</v>
      </c>
      <c r="F150" s="31">
        <v>1</v>
      </c>
      <c r="G150" s="31" t="s">
        <v>1140</v>
      </c>
      <c r="H150" s="33" t="s">
        <v>21</v>
      </c>
      <c r="I150" s="34" t="s">
        <v>1134</v>
      </c>
      <c r="J150" s="31">
        <v>24.99</v>
      </c>
      <c r="K150" s="31">
        <v>4.3499999999999996</v>
      </c>
      <c r="L150" s="130">
        <f>(Таблица1[[#This Row],[Общая площадь летних помещений, кв. м]]*1)+Таблица1[[#This Row],[Общая площадь без летних помещений, кв.м]]</f>
        <v>29.339999999999996</v>
      </c>
      <c r="M150" s="35" t="s">
        <v>1130</v>
      </c>
      <c r="N150" s="35" t="s">
        <v>1131</v>
      </c>
      <c r="O150" s="35" t="s">
        <v>1130</v>
      </c>
      <c r="P150" s="32">
        <v>310000</v>
      </c>
      <c r="Q15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9095399.9999999981</v>
      </c>
      <c r="R15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0" s="36"/>
      <c r="T150" s="38" t="e">
        <f>#REF!/R150-1</f>
        <v>#REF!</v>
      </c>
      <c r="U150" s="35"/>
      <c r="V150" s="39" t="s">
        <v>1132</v>
      </c>
      <c r="W150" s="40"/>
      <c r="X150" s="41" t="str">
        <f t="shared" si="4"/>
        <v>апартаментст</v>
      </c>
      <c r="Y150" s="15"/>
    </row>
    <row r="151" spans="2:25">
      <c r="B151" s="30">
        <f t="shared" si="5"/>
        <v>144</v>
      </c>
      <c r="C151" s="31">
        <v>144</v>
      </c>
      <c r="D151" s="32" t="s">
        <v>1127</v>
      </c>
      <c r="E151" s="131">
        <v>1</v>
      </c>
      <c r="F151" s="31">
        <v>1</v>
      </c>
      <c r="G151" s="31" t="s">
        <v>1140</v>
      </c>
      <c r="H151" s="33" t="s">
        <v>21</v>
      </c>
      <c r="I151" s="34" t="s">
        <v>1134</v>
      </c>
      <c r="J151" s="31">
        <v>24.35</v>
      </c>
      <c r="K151" s="31">
        <v>4.3499999999999996</v>
      </c>
      <c r="L151" s="130">
        <f>(Таблица1[[#This Row],[Общая площадь летних помещений, кв. м]]*1)+Таблица1[[#This Row],[Общая площадь без летних помещений, кв.м]]</f>
        <v>28.700000000000003</v>
      </c>
      <c r="M151" s="35" t="s">
        <v>1130</v>
      </c>
      <c r="N151" s="35" t="s">
        <v>1131</v>
      </c>
      <c r="O151" s="35" t="s">
        <v>1130</v>
      </c>
      <c r="P151" s="32">
        <v>310000</v>
      </c>
      <c r="Q15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8897000</v>
      </c>
      <c r="R15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1" s="36"/>
      <c r="T151" s="38" t="e">
        <f>#REF!/R151-1</f>
        <v>#REF!</v>
      </c>
      <c r="U151" s="35"/>
      <c r="V151" s="39" t="s">
        <v>1132</v>
      </c>
      <c r="W151" s="40"/>
      <c r="X151" s="41" t="str">
        <f t="shared" si="4"/>
        <v>апартаментст</v>
      </c>
      <c r="Y151" s="15"/>
    </row>
    <row r="152" spans="2:25">
      <c r="B152" s="30">
        <f t="shared" si="5"/>
        <v>145</v>
      </c>
      <c r="C152" s="31">
        <v>145</v>
      </c>
      <c r="D152" s="32" t="s">
        <v>1127</v>
      </c>
      <c r="E152" s="131">
        <v>1</v>
      </c>
      <c r="F152" s="31">
        <v>1</v>
      </c>
      <c r="G152" s="31" t="s">
        <v>1140</v>
      </c>
      <c r="H152" s="33" t="s">
        <v>21</v>
      </c>
      <c r="I152" s="34" t="s">
        <v>1134</v>
      </c>
      <c r="J152" s="31">
        <v>35.729999999999997</v>
      </c>
      <c r="K152" s="31">
        <v>14.15</v>
      </c>
      <c r="L152" s="130">
        <f>(Таблица1[[#This Row],[Общая площадь летних помещений, кв. м]]*1)+Таблица1[[#This Row],[Общая площадь без летних помещений, кв.м]]</f>
        <v>49.879999999999995</v>
      </c>
      <c r="M152" s="35" t="s">
        <v>1130</v>
      </c>
      <c r="N152" s="35" t="s">
        <v>1131</v>
      </c>
      <c r="O152" s="35" t="s">
        <v>1130</v>
      </c>
      <c r="P152" s="32">
        <v>315000</v>
      </c>
      <c r="Q15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15712199.999999998</v>
      </c>
      <c r="R15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2" s="36"/>
      <c r="T152" s="38" t="e">
        <f>#REF!/R152-1</f>
        <v>#REF!</v>
      </c>
      <c r="U152" s="35"/>
      <c r="V152" s="39" t="s">
        <v>1132</v>
      </c>
      <c r="W152" s="40"/>
      <c r="X152" s="41" t="str">
        <f t="shared" si="4"/>
        <v>апартаментст</v>
      </c>
      <c r="Y152" s="15"/>
    </row>
    <row r="153" spans="2:25">
      <c r="B153" s="30">
        <f t="shared" si="5"/>
        <v>146</v>
      </c>
      <c r="C153" s="31">
        <v>146</v>
      </c>
      <c r="D153" s="32" t="s">
        <v>1127</v>
      </c>
      <c r="E153" s="131">
        <v>1</v>
      </c>
      <c r="F153" s="31">
        <v>1</v>
      </c>
      <c r="G153" s="31" t="s">
        <v>1140</v>
      </c>
      <c r="H153" s="33" t="s">
        <v>21</v>
      </c>
      <c r="I153" s="34" t="s">
        <v>1134</v>
      </c>
      <c r="J153" s="31">
        <v>35.71</v>
      </c>
      <c r="K153" s="31">
        <v>14.15</v>
      </c>
      <c r="L153" s="130">
        <f>(Таблица1[[#This Row],[Общая площадь летних помещений, кв. м]]*1)+Таблица1[[#This Row],[Общая площадь без летних помещений, кв.м]]</f>
        <v>49.86</v>
      </c>
      <c r="M153" s="35" t="s">
        <v>1136</v>
      </c>
      <c r="N153" s="35" t="s">
        <v>1137</v>
      </c>
      <c r="O153" s="35" t="s">
        <v>1130</v>
      </c>
      <c r="P153" s="32">
        <v>405000</v>
      </c>
      <c r="Q15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20193300</v>
      </c>
      <c r="R15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3" s="36"/>
      <c r="T153" s="38" t="e">
        <f>#REF!/R153-1</f>
        <v>#REF!</v>
      </c>
      <c r="U153" s="35"/>
      <c r="V153" s="39" t="s">
        <v>1132</v>
      </c>
      <c r="W153" s="40"/>
      <c r="X153" s="41" t="str">
        <f t="shared" si="4"/>
        <v>апартаментст</v>
      </c>
      <c r="Y153" s="15"/>
    </row>
    <row r="154" spans="2:25">
      <c r="B154" s="30">
        <f t="shared" si="5"/>
        <v>147</v>
      </c>
      <c r="C154" s="31">
        <v>147</v>
      </c>
      <c r="D154" s="32" t="s">
        <v>1127</v>
      </c>
      <c r="E154" s="131">
        <v>1</v>
      </c>
      <c r="F154" s="31">
        <v>1</v>
      </c>
      <c r="G154" s="31" t="s">
        <v>1140</v>
      </c>
      <c r="H154" s="33" t="s">
        <v>21</v>
      </c>
      <c r="I154" s="34" t="s">
        <v>1134</v>
      </c>
      <c r="J154" s="31">
        <v>24.35</v>
      </c>
      <c r="K154" s="31">
        <v>4.3499999999999996</v>
      </c>
      <c r="L154" s="130">
        <f>(Таблица1[[#This Row],[Общая площадь летних помещений, кв. м]]*1)+Таблица1[[#This Row],[Общая площадь без летних помещений, кв.м]]</f>
        <v>28.700000000000003</v>
      </c>
      <c r="M154" s="35" t="s">
        <v>1136</v>
      </c>
      <c r="N154" s="35" t="s">
        <v>1137</v>
      </c>
      <c r="O154" s="35" t="s">
        <v>1130</v>
      </c>
      <c r="P154" s="32">
        <v>400000</v>
      </c>
      <c r="Q15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11480000.000000002</v>
      </c>
      <c r="R15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4" s="36"/>
      <c r="T154" s="38" t="e">
        <f>#REF!/R154-1</f>
        <v>#REF!</v>
      </c>
      <c r="U154" s="35"/>
      <c r="V154" s="39" t="s">
        <v>1132</v>
      </c>
      <c r="W154" s="40"/>
      <c r="X154" s="41" t="str">
        <f t="shared" si="4"/>
        <v>апартаментст</v>
      </c>
      <c r="Y154" s="15"/>
    </row>
    <row r="155" spans="2:25">
      <c r="B155" s="30">
        <f t="shared" si="5"/>
        <v>148</v>
      </c>
      <c r="C155" s="31">
        <v>148</v>
      </c>
      <c r="D155" s="32" t="s">
        <v>1127</v>
      </c>
      <c r="E155" s="131">
        <v>1</v>
      </c>
      <c r="F155" s="31">
        <v>1</v>
      </c>
      <c r="G155" s="31" t="s">
        <v>1140</v>
      </c>
      <c r="H155" s="33" t="s">
        <v>21</v>
      </c>
      <c r="I155" s="34" t="s">
        <v>1134</v>
      </c>
      <c r="J155" s="31">
        <v>24.99</v>
      </c>
      <c r="K155" s="31">
        <v>4.3499999999999996</v>
      </c>
      <c r="L155" s="130">
        <f>(Таблица1[[#This Row],[Общая площадь летних помещений, кв. м]]*1)+Таблица1[[#This Row],[Общая площадь без летних помещений, кв.м]]</f>
        <v>29.339999999999996</v>
      </c>
      <c r="M155" s="35" t="s">
        <v>1136</v>
      </c>
      <c r="N155" s="35" t="s">
        <v>1137</v>
      </c>
      <c r="O155" s="35" t="s">
        <v>1130</v>
      </c>
      <c r="P155" s="32">
        <v>400000</v>
      </c>
      <c r="Q15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11735999.999999998</v>
      </c>
      <c r="R15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5" s="36"/>
      <c r="T155" s="38" t="e">
        <f>#REF!/R155-1</f>
        <v>#REF!</v>
      </c>
      <c r="U155" s="35"/>
      <c r="V155" s="39" t="s">
        <v>1132</v>
      </c>
      <c r="W155" s="40"/>
      <c r="X155" s="41" t="str">
        <f t="shared" si="4"/>
        <v>апартаментст</v>
      </c>
      <c r="Y155" s="15"/>
    </row>
    <row r="156" spans="2:25">
      <c r="B156" s="30">
        <f t="shared" si="5"/>
        <v>149</v>
      </c>
      <c r="C156" s="31">
        <v>149</v>
      </c>
      <c r="D156" s="32" t="s">
        <v>1127</v>
      </c>
      <c r="E156" s="131">
        <v>1</v>
      </c>
      <c r="F156" s="31">
        <v>1</v>
      </c>
      <c r="G156" s="31" t="s">
        <v>1140</v>
      </c>
      <c r="H156" s="33" t="s">
        <v>21</v>
      </c>
      <c r="I156" s="34" t="s">
        <v>1134</v>
      </c>
      <c r="J156" s="31">
        <v>24.99</v>
      </c>
      <c r="K156" s="31">
        <v>4.3499999999999996</v>
      </c>
      <c r="L156" s="130">
        <f>(Таблица1[[#This Row],[Общая площадь летних помещений, кв. м]]*1)+Таблица1[[#This Row],[Общая площадь без летних помещений, кв.м]]</f>
        <v>29.339999999999996</v>
      </c>
      <c r="M156" s="35" t="s">
        <v>1136</v>
      </c>
      <c r="N156" s="35" t="s">
        <v>1137</v>
      </c>
      <c r="O156" s="35" t="s">
        <v>1130</v>
      </c>
      <c r="P156" s="32">
        <v>400000</v>
      </c>
      <c r="Q15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11735999.999999998</v>
      </c>
      <c r="R15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6" s="36"/>
      <c r="T156" s="38" t="e">
        <f>#REF!/R156-1</f>
        <v>#REF!</v>
      </c>
      <c r="U156" s="35"/>
      <c r="V156" s="39" t="s">
        <v>1132</v>
      </c>
      <c r="W156" s="40"/>
      <c r="X156" s="41" t="str">
        <f t="shared" si="4"/>
        <v>апартаментст</v>
      </c>
      <c r="Y156" s="15"/>
    </row>
    <row r="157" spans="2:25">
      <c r="B157" s="30">
        <f t="shared" si="5"/>
        <v>150</v>
      </c>
      <c r="C157" s="31">
        <v>150</v>
      </c>
      <c r="D157" s="32" t="s">
        <v>1127</v>
      </c>
      <c r="E157" s="131">
        <v>1</v>
      </c>
      <c r="F157" s="31">
        <v>1</v>
      </c>
      <c r="G157" s="31" t="s">
        <v>1140</v>
      </c>
      <c r="H157" s="33" t="s">
        <v>21</v>
      </c>
      <c r="I157" s="34" t="s">
        <v>1134</v>
      </c>
      <c r="J157" s="31">
        <v>24.99</v>
      </c>
      <c r="K157" s="31">
        <v>4.3499999999999996</v>
      </c>
      <c r="L157" s="130">
        <f>(Таблица1[[#This Row],[Общая площадь летних помещений, кв. м]]*1)+Таблица1[[#This Row],[Общая площадь без летних помещений, кв.м]]</f>
        <v>29.339999999999996</v>
      </c>
      <c r="M157" s="35" t="s">
        <v>1136</v>
      </c>
      <c r="N157" s="35" t="s">
        <v>1137</v>
      </c>
      <c r="O157" s="35" t="s">
        <v>1130</v>
      </c>
      <c r="P157" s="32">
        <v>400000</v>
      </c>
      <c r="Q15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11735999.999999998</v>
      </c>
      <c r="R15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7" s="36"/>
      <c r="T157" s="38" t="e">
        <f>#REF!/R157-1</f>
        <v>#REF!</v>
      </c>
      <c r="U157" s="35"/>
      <c r="V157" s="39" t="s">
        <v>1132</v>
      </c>
      <c r="W157" s="40"/>
      <c r="X157" s="41" t="str">
        <f t="shared" si="4"/>
        <v>апартаментст</v>
      </c>
      <c r="Y157" s="15"/>
    </row>
    <row r="158" spans="2:25">
      <c r="B158" s="30">
        <f t="shared" si="5"/>
        <v>151</v>
      </c>
      <c r="C158" s="31">
        <v>151</v>
      </c>
      <c r="D158" s="32" t="s">
        <v>1127</v>
      </c>
      <c r="E158" s="131">
        <v>1</v>
      </c>
      <c r="F158" s="31">
        <v>1</v>
      </c>
      <c r="G158" s="31" t="s">
        <v>1140</v>
      </c>
      <c r="H158" s="33" t="s">
        <v>21</v>
      </c>
      <c r="I158" s="34" t="s">
        <v>1134</v>
      </c>
      <c r="J158" s="31">
        <v>24.99</v>
      </c>
      <c r="K158" s="31">
        <v>4.3499999999999996</v>
      </c>
      <c r="L158" s="130">
        <f>(Таблица1[[#This Row],[Общая площадь летних помещений, кв. м]]*1)+Таблица1[[#This Row],[Общая площадь без летних помещений, кв.м]]</f>
        <v>29.339999999999996</v>
      </c>
      <c r="M158" s="35" t="s">
        <v>1136</v>
      </c>
      <c r="N158" s="35" t="s">
        <v>1137</v>
      </c>
      <c r="O158" s="35" t="s">
        <v>1130</v>
      </c>
      <c r="P158" s="32">
        <v>400000</v>
      </c>
      <c r="Q15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11735999.999999998</v>
      </c>
      <c r="R15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8" s="36"/>
      <c r="T158" s="38" t="e">
        <f>#REF!/R158-1</f>
        <v>#REF!</v>
      </c>
      <c r="U158" s="35"/>
      <c r="V158" s="39" t="s">
        <v>1132</v>
      </c>
      <c r="W158" s="40"/>
      <c r="X158" s="41" t="str">
        <f t="shared" si="4"/>
        <v>апартаментст</v>
      </c>
      <c r="Y158" s="15"/>
    </row>
    <row r="159" spans="2:25">
      <c r="B159" s="30">
        <f t="shared" si="5"/>
        <v>152</v>
      </c>
      <c r="C159" s="31">
        <v>152</v>
      </c>
      <c r="D159" s="32" t="s">
        <v>1127</v>
      </c>
      <c r="E159" s="131">
        <v>1</v>
      </c>
      <c r="F159" s="31">
        <v>1</v>
      </c>
      <c r="G159" s="31" t="s">
        <v>1140</v>
      </c>
      <c r="H159" s="42" t="s">
        <v>19</v>
      </c>
      <c r="I159" s="34" t="s">
        <v>1134</v>
      </c>
      <c r="J159" s="31">
        <v>49.64</v>
      </c>
      <c r="K159" s="31">
        <v>4.8600000000000003</v>
      </c>
      <c r="L159" s="130">
        <f>(Таблица1[[#This Row],[Общая площадь летних помещений, кв. м]]*1)+Таблица1[[#This Row],[Общая площадь без летних помещений, кв.м]]</f>
        <v>54.5</v>
      </c>
      <c r="M159" s="35" t="s">
        <v>1136</v>
      </c>
      <c r="N159" s="35" t="s">
        <v>1137</v>
      </c>
      <c r="O159" s="35" t="s">
        <v>1130</v>
      </c>
      <c r="P159" s="32">
        <v>400000</v>
      </c>
      <c r="Q15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21800000</v>
      </c>
      <c r="R15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9" s="36"/>
      <c r="T159" s="38" t="e">
        <f>#REF!/R159-1</f>
        <v>#REF!</v>
      </c>
      <c r="U159" s="35"/>
      <c r="V159" s="39" t="s">
        <v>1132</v>
      </c>
      <c r="W159" s="40"/>
      <c r="X159" s="41" t="str">
        <f t="shared" si="4"/>
        <v>апартамент1АЕ</v>
      </c>
      <c r="Y159" s="15"/>
    </row>
    <row r="160" spans="2:25">
      <c r="B160" s="30">
        <f t="shared" si="5"/>
        <v>153</v>
      </c>
      <c r="C160" s="31">
        <v>153</v>
      </c>
      <c r="D160" s="32" t="s">
        <v>1127</v>
      </c>
      <c r="E160" s="131">
        <v>1</v>
      </c>
      <c r="F160" s="31">
        <v>1</v>
      </c>
      <c r="G160" s="31" t="s">
        <v>1140</v>
      </c>
      <c r="H160" s="33" t="s">
        <v>21</v>
      </c>
      <c r="I160" s="34" t="s">
        <v>1134</v>
      </c>
      <c r="J160" s="31">
        <v>24.9</v>
      </c>
      <c r="K160" s="31">
        <v>6.22</v>
      </c>
      <c r="L160" s="130">
        <f>(Таблица1[[#This Row],[Общая площадь летних помещений, кв. м]]*1)+Таблица1[[#This Row],[Общая площадь без летних помещений, кв.м]]</f>
        <v>31.119999999999997</v>
      </c>
      <c r="M160" s="35" t="s">
        <v>1136</v>
      </c>
      <c r="N160" s="35" t="s">
        <v>1137</v>
      </c>
      <c r="O160" s="35" t="s">
        <v>1130</v>
      </c>
      <c r="P160" s="32">
        <v>400000</v>
      </c>
      <c r="Q16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12447999.999999998</v>
      </c>
      <c r="R16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0" s="36"/>
      <c r="T160" s="38" t="e">
        <f>#REF!/R160-1</f>
        <v>#REF!</v>
      </c>
      <c r="U160" s="35"/>
      <c r="V160" s="39" t="s">
        <v>1132</v>
      </c>
      <c r="W160" s="40"/>
      <c r="X160" s="41" t="str">
        <f t="shared" si="4"/>
        <v>апартаментст</v>
      </c>
      <c r="Y160" s="15"/>
    </row>
    <row r="161" spans="2:25">
      <c r="B161" s="30">
        <f t="shared" si="5"/>
        <v>154</v>
      </c>
      <c r="C161" s="31">
        <v>154</v>
      </c>
      <c r="D161" s="32" t="s">
        <v>1127</v>
      </c>
      <c r="E161" s="131">
        <v>1</v>
      </c>
      <c r="F161" s="31">
        <v>1</v>
      </c>
      <c r="G161" s="31" t="s">
        <v>1140</v>
      </c>
      <c r="H161" s="33" t="s">
        <v>21</v>
      </c>
      <c r="I161" s="34" t="s">
        <v>1134</v>
      </c>
      <c r="J161" s="31">
        <v>24.89</v>
      </c>
      <c r="K161" s="31">
        <v>6.19</v>
      </c>
      <c r="L161" s="130">
        <f>(Таблица1[[#This Row],[Общая площадь летних помещений, кв. м]]*1)+Таблица1[[#This Row],[Общая площадь без летних помещений, кв.м]]</f>
        <v>31.080000000000002</v>
      </c>
      <c r="M161" s="35" t="s">
        <v>1136</v>
      </c>
      <c r="N161" s="35" t="s">
        <v>1137</v>
      </c>
      <c r="O161" s="35" t="s">
        <v>1130</v>
      </c>
      <c r="P161" s="32">
        <v>400000</v>
      </c>
      <c r="Q16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12432000</v>
      </c>
      <c r="R16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1" s="36"/>
      <c r="T161" s="38" t="e">
        <f>#REF!/R161-1</f>
        <v>#REF!</v>
      </c>
      <c r="U161" s="35"/>
      <c r="V161" s="39" t="s">
        <v>1132</v>
      </c>
      <c r="W161" s="40"/>
      <c r="X161" s="41" t="str">
        <f t="shared" si="4"/>
        <v>апартаментст</v>
      </c>
      <c r="Y161" s="15"/>
    </row>
    <row r="162" spans="2:25">
      <c r="B162" s="30">
        <f t="shared" si="5"/>
        <v>155</v>
      </c>
      <c r="C162" s="31">
        <v>155</v>
      </c>
      <c r="D162" s="32" t="s">
        <v>1127</v>
      </c>
      <c r="E162" s="131">
        <v>1</v>
      </c>
      <c r="F162" s="31">
        <v>1</v>
      </c>
      <c r="G162" s="31" t="s">
        <v>1140</v>
      </c>
      <c r="H162" s="33" t="s">
        <v>21</v>
      </c>
      <c r="I162" s="34" t="s">
        <v>1134</v>
      </c>
      <c r="J162" s="31">
        <v>36.22</v>
      </c>
      <c r="K162" s="31">
        <v>8.6199999999999992</v>
      </c>
      <c r="L162" s="130">
        <f>(Таблица1[[#This Row],[Общая площадь летних помещений, кв. м]]*1)+Таблица1[[#This Row],[Общая площадь без летних помещений, кв.м]]</f>
        <v>44.839999999999996</v>
      </c>
      <c r="M162" s="35" t="s">
        <v>1136</v>
      </c>
      <c r="N162" s="35" t="s">
        <v>1137</v>
      </c>
      <c r="O162" s="35" t="s">
        <v>1130</v>
      </c>
      <c r="P162" s="32">
        <v>400000</v>
      </c>
      <c r="Q16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17936000</v>
      </c>
      <c r="R16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2" s="36"/>
      <c r="T162" s="38" t="e">
        <f>#REF!/R162-1</f>
        <v>#REF!</v>
      </c>
      <c r="U162" s="35"/>
      <c r="V162" s="39" t="s">
        <v>1132</v>
      </c>
      <c r="W162" s="40"/>
      <c r="X162" s="41" t="str">
        <f t="shared" si="4"/>
        <v>апартаментст</v>
      </c>
      <c r="Y162" s="15"/>
    </row>
    <row r="163" spans="2:25">
      <c r="B163" s="30">
        <f t="shared" si="5"/>
        <v>156</v>
      </c>
      <c r="C163" s="31">
        <v>156</v>
      </c>
      <c r="D163" s="32" t="s">
        <v>1127</v>
      </c>
      <c r="E163" s="131">
        <v>1</v>
      </c>
      <c r="F163" s="31">
        <v>1</v>
      </c>
      <c r="G163" s="31" t="s">
        <v>1140</v>
      </c>
      <c r="H163" s="42" t="s">
        <v>19</v>
      </c>
      <c r="I163" s="34" t="s">
        <v>1134</v>
      </c>
      <c r="J163" s="31">
        <v>39.159999999999997</v>
      </c>
      <c r="K163" s="31">
        <v>14.48</v>
      </c>
      <c r="L163" s="130">
        <f>(Таблица1[[#This Row],[Общая площадь летних помещений, кв. м]]*1)+Таблица1[[#This Row],[Общая площадь без летних помещений, кв.м]]</f>
        <v>53.64</v>
      </c>
      <c r="M163" s="35" t="s">
        <v>1136</v>
      </c>
      <c r="N163" s="35" t="s">
        <v>1137</v>
      </c>
      <c r="O163" s="35" t="s">
        <v>1130</v>
      </c>
      <c r="P163" s="32">
        <v>400000</v>
      </c>
      <c r="Q16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21456000</v>
      </c>
      <c r="R16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3" s="36"/>
      <c r="T163" s="38" t="e">
        <f>#REF!/R163-1</f>
        <v>#REF!</v>
      </c>
      <c r="U163" s="35"/>
      <c r="V163" s="39" t="s">
        <v>1132</v>
      </c>
      <c r="W163" s="40"/>
      <c r="X163" s="41" t="str">
        <f t="shared" si="4"/>
        <v>апартамент1АЕ</v>
      </c>
      <c r="Y163" s="15"/>
    </row>
    <row r="164" spans="2:25">
      <c r="B164" s="30">
        <f t="shared" si="5"/>
        <v>157</v>
      </c>
      <c r="C164" s="31">
        <v>157</v>
      </c>
      <c r="D164" s="32" t="s">
        <v>1127</v>
      </c>
      <c r="E164" s="131">
        <v>1</v>
      </c>
      <c r="F164" s="31">
        <v>1</v>
      </c>
      <c r="G164" s="31" t="s">
        <v>1140</v>
      </c>
      <c r="H164" s="33" t="s">
        <v>21</v>
      </c>
      <c r="I164" s="34" t="s">
        <v>1134</v>
      </c>
      <c r="J164" s="31">
        <v>24.99</v>
      </c>
      <c r="K164" s="31">
        <v>5.29</v>
      </c>
      <c r="L164" s="130">
        <f>(Таблица1[[#This Row],[Общая площадь летних помещений, кв. м]]*1)+Таблица1[[#This Row],[Общая площадь без летних помещений, кв.м]]</f>
        <v>30.279999999999998</v>
      </c>
      <c r="M164" s="35" t="s">
        <v>1136</v>
      </c>
      <c r="N164" s="35" t="s">
        <v>1137</v>
      </c>
      <c r="O164" s="35" t="s">
        <v>1130</v>
      </c>
      <c r="P164" s="32">
        <v>400000</v>
      </c>
      <c r="Q16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12111999.999999998</v>
      </c>
      <c r="R16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4" s="36"/>
      <c r="T164" s="38" t="e">
        <f>#REF!/R164-1</f>
        <v>#REF!</v>
      </c>
      <c r="U164" s="35"/>
      <c r="V164" s="39" t="s">
        <v>1132</v>
      </c>
      <c r="W164" s="40"/>
      <c r="X164" s="41" t="str">
        <f t="shared" si="4"/>
        <v>апартаментст</v>
      </c>
      <c r="Y164" s="15"/>
    </row>
    <row r="165" spans="2:25">
      <c r="B165" s="30">
        <f t="shared" si="5"/>
        <v>158</v>
      </c>
      <c r="C165" s="31">
        <v>158</v>
      </c>
      <c r="D165" s="32" t="s">
        <v>1127</v>
      </c>
      <c r="E165" s="131">
        <v>1</v>
      </c>
      <c r="F165" s="31">
        <v>1</v>
      </c>
      <c r="G165" s="31" t="s">
        <v>1140</v>
      </c>
      <c r="H165" s="33" t="s">
        <v>21</v>
      </c>
      <c r="I165" s="34" t="s">
        <v>1134</v>
      </c>
      <c r="J165" s="31">
        <v>24.99</v>
      </c>
      <c r="K165" s="31">
        <v>5.51</v>
      </c>
      <c r="L165" s="130">
        <f>(Таблица1[[#This Row],[Общая площадь летних помещений, кв. м]]*1)+Таблица1[[#This Row],[Общая площадь без летних помещений, кв.м]]</f>
        <v>30.5</v>
      </c>
      <c r="M165" s="35" t="s">
        <v>1136</v>
      </c>
      <c r="N165" s="35" t="s">
        <v>1137</v>
      </c>
      <c r="O165" s="35" t="s">
        <v>1130</v>
      </c>
      <c r="P165" s="32">
        <v>400000</v>
      </c>
      <c r="Q16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12200000</v>
      </c>
      <c r="R16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5" s="36"/>
      <c r="T165" s="38" t="e">
        <f>#REF!/R165-1</f>
        <v>#REF!</v>
      </c>
      <c r="U165" s="35"/>
      <c r="V165" s="39" t="s">
        <v>1132</v>
      </c>
      <c r="W165" s="40"/>
      <c r="X165" s="41" t="str">
        <f t="shared" si="4"/>
        <v>апартаментст</v>
      </c>
      <c r="Y165" s="15"/>
    </row>
    <row r="166" spans="2:25">
      <c r="B166" s="30">
        <f t="shared" si="5"/>
        <v>159</v>
      </c>
      <c r="C166" s="31">
        <v>159</v>
      </c>
      <c r="D166" s="32" t="s">
        <v>1127</v>
      </c>
      <c r="E166" s="131">
        <v>1</v>
      </c>
      <c r="F166" s="31">
        <v>1</v>
      </c>
      <c r="G166" s="31" t="s">
        <v>1140</v>
      </c>
      <c r="H166" s="33" t="s">
        <v>21</v>
      </c>
      <c r="I166" s="34" t="s">
        <v>1134</v>
      </c>
      <c r="J166" s="31">
        <v>24.99</v>
      </c>
      <c r="K166" s="31">
        <v>5.73</v>
      </c>
      <c r="L166" s="130">
        <f>(Таблица1[[#This Row],[Общая площадь летних помещений, кв. м]]*1)+Таблица1[[#This Row],[Общая площадь без летних помещений, кв.м]]</f>
        <v>30.72</v>
      </c>
      <c r="M166" s="35" t="s">
        <v>1136</v>
      </c>
      <c r="N166" s="35" t="s">
        <v>1137</v>
      </c>
      <c r="O166" s="35" t="s">
        <v>1130</v>
      </c>
      <c r="P166" s="32">
        <v>400000</v>
      </c>
      <c r="Q16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12288000</v>
      </c>
      <c r="R16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6" s="36"/>
      <c r="T166" s="38" t="e">
        <f>#REF!/R166-1</f>
        <v>#REF!</v>
      </c>
      <c r="U166" s="35"/>
      <c r="V166" s="39" t="s">
        <v>1132</v>
      </c>
      <c r="W166" s="40"/>
      <c r="X166" s="41" t="str">
        <f t="shared" si="4"/>
        <v>апартаментст</v>
      </c>
      <c r="Y166" s="15"/>
    </row>
    <row r="167" spans="2:25">
      <c r="B167" s="30">
        <f t="shared" si="5"/>
        <v>160</v>
      </c>
      <c r="C167" s="31">
        <v>160</v>
      </c>
      <c r="D167" s="32" t="s">
        <v>1127</v>
      </c>
      <c r="E167" s="131">
        <v>1</v>
      </c>
      <c r="F167" s="31">
        <v>1</v>
      </c>
      <c r="G167" s="31" t="s">
        <v>1140</v>
      </c>
      <c r="H167" s="33" t="s">
        <v>21</v>
      </c>
      <c r="I167" s="34" t="s">
        <v>1134</v>
      </c>
      <c r="J167" s="31">
        <v>24.99</v>
      </c>
      <c r="K167" s="31">
        <v>5.95</v>
      </c>
      <c r="L167" s="130">
        <f>(Таблица1[[#This Row],[Общая площадь летних помещений, кв. м]]*1)+Таблица1[[#This Row],[Общая площадь без летних помещений, кв.м]]</f>
        <v>30.939999999999998</v>
      </c>
      <c r="M167" s="35" t="s">
        <v>1136</v>
      </c>
      <c r="N167" s="35" t="s">
        <v>1137</v>
      </c>
      <c r="O167" s="35" t="s">
        <v>1130</v>
      </c>
      <c r="P167" s="32">
        <v>400000</v>
      </c>
      <c r="Q16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12376000</v>
      </c>
      <c r="R16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7" s="36"/>
      <c r="T167" s="38" t="e">
        <f>#REF!/R167-1</f>
        <v>#REF!</v>
      </c>
      <c r="U167" s="35"/>
      <c r="V167" s="39" t="s">
        <v>1132</v>
      </c>
      <c r="W167" s="40"/>
      <c r="X167" s="41" t="str">
        <f t="shared" si="4"/>
        <v>апартаментст</v>
      </c>
      <c r="Y167" s="15"/>
    </row>
    <row r="168" spans="2:25">
      <c r="B168" s="30">
        <f t="shared" si="5"/>
        <v>161</v>
      </c>
      <c r="C168" s="31">
        <v>161</v>
      </c>
      <c r="D168" s="32" t="s">
        <v>1127</v>
      </c>
      <c r="E168" s="131">
        <v>1</v>
      </c>
      <c r="F168" s="31">
        <v>1</v>
      </c>
      <c r="G168" s="31" t="s">
        <v>1140</v>
      </c>
      <c r="H168" s="33" t="s">
        <v>21</v>
      </c>
      <c r="I168" s="34" t="s">
        <v>1134</v>
      </c>
      <c r="J168" s="31">
        <v>24.9</v>
      </c>
      <c r="K168" s="31">
        <v>6.17</v>
      </c>
      <c r="L168" s="130">
        <f>(Таблица1[[#This Row],[Общая площадь летних помещений, кв. м]]*1)+Таблица1[[#This Row],[Общая площадь без летних помещений, кв.м]]</f>
        <v>31.07</v>
      </c>
      <c r="M168" s="35" t="s">
        <v>1136</v>
      </c>
      <c r="N168" s="35" t="s">
        <v>1137</v>
      </c>
      <c r="O168" s="35" t="s">
        <v>1130</v>
      </c>
      <c r="P168" s="32">
        <v>400000</v>
      </c>
      <c r="Q16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12428000</v>
      </c>
      <c r="R16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8" s="36"/>
      <c r="T168" s="38" t="e">
        <f>#REF!/R168-1</f>
        <v>#REF!</v>
      </c>
      <c r="U168" s="35"/>
      <c r="V168" s="39" t="s">
        <v>1132</v>
      </c>
      <c r="W168" s="40"/>
      <c r="X168" s="41" t="str">
        <f t="shared" si="4"/>
        <v>апартаментст</v>
      </c>
      <c r="Y168" s="15"/>
    </row>
    <row r="169" spans="2:25">
      <c r="B169" s="30">
        <f t="shared" si="5"/>
        <v>162</v>
      </c>
      <c r="C169" s="31">
        <v>162</v>
      </c>
      <c r="D169" s="32" t="s">
        <v>1127</v>
      </c>
      <c r="E169" s="131">
        <v>1</v>
      </c>
      <c r="F169" s="31">
        <v>1</v>
      </c>
      <c r="G169" s="31" t="s">
        <v>1140</v>
      </c>
      <c r="H169" s="33" t="s">
        <v>21</v>
      </c>
      <c r="I169" s="34" t="s">
        <v>1134</v>
      </c>
      <c r="J169" s="31">
        <v>24.9</v>
      </c>
      <c r="K169" s="31">
        <v>6.2</v>
      </c>
      <c r="L169" s="130">
        <f>(Таблица1[[#This Row],[Общая площадь летних помещений, кв. м]]*1)+Таблица1[[#This Row],[Общая площадь без летних помещений, кв.м]]</f>
        <v>31.099999999999998</v>
      </c>
      <c r="M169" s="35" t="s">
        <v>1136</v>
      </c>
      <c r="N169" s="35" t="s">
        <v>1137</v>
      </c>
      <c r="O169" s="35" t="s">
        <v>1130</v>
      </c>
      <c r="P169" s="32">
        <v>400000</v>
      </c>
      <c r="Q16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12440000</v>
      </c>
      <c r="R16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9" s="36"/>
      <c r="T169" s="38" t="e">
        <f>#REF!/R169-1</f>
        <v>#REF!</v>
      </c>
      <c r="U169" s="35"/>
      <c r="V169" s="39" t="s">
        <v>1132</v>
      </c>
      <c r="W169" s="40"/>
      <c r="X169" s="41" t="str">
        <f t="shared" si="4"/>
        <v>апартаментст</v>
      </c>
      <c r="Y169" s="15"/>
    </row>
    <row r="170" spans="2:25">
      <c r="B170" s="30">
        <f t="shared" si="5"/>
        <v>163</v>
      </c>
      <c r="C170" s="31">
        <v>163</v>
      </c>
      <c r="D170" s="32" t="s">
        <v>1127</v>
      </c>
      <c r="E170" s="131">
        <v>1</v>
      </c>
      <c r="F170" s="31">
        <v>1</v>
      </c>
      <c r="G170" s="31" t="s">
        <v>1140</v>
      </c>
      <c r="H170" s="42" t="s">
        <v>19</v>
      </c>
      <c r="I170" s="34" t="s">
        <v>1134</v>
      </c>
      <c r="J170" s="31">
        <v>49.56</v>
      </c>
      <c r="K170" s="31">
        <v>4.8600000000000003</v>
      </c>
      <c r="L170" s="130">
        <f>(Таблица1[[#This Row],[Общая площадь летних помещений, кв. м]]*1)+Таблица1[[#This Row],[Общая площадь без летних помещений, кв.м]]</f>
        <v>54.42</v>
      </c>
      <c r="M170" s="35" t="s">
        <v>1136</v>
      </c>
      <c r="N170" s="35" t="s">
        <v>1137</v>
      </c>
      <c r="O170" s="35" t="s">
        <v>1130</v>
      </c>
      <c r="P170" s="32">
        <v>400000</v>
      </c>
      <c r="Q17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21768000</v>
      </c>
      <c r="R17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70" s="36"/>
      <c r="T170" s="38" t="e">
        <f>#REF!/R170-1</f>
        <v>#REF!</v>
      </c>
      <c r="U170" s="35"/>
      <c r="V170" s="39" t="s">
        <v>1132</v>
      </c>
      <c r="W170" s="40"/>
      <c r="X170" s="41" t="str">
        <f t="shared" si="4"/>
        <v>апартамент1АЕ</v>
      </c>
      <c r="Y170" s="15"/>
    </row>
    <row r="171" spans="2:25">
      <c r="B171" s="30">
        <f t="shared" si="5"/>
        <v>164</v>
      </c>
      <c r="C171" s="31">
        <v>164</v>
      </c>
      <c r="D171" s="32" t="s">
        <v>1127</v>
      </c>
      <c r="E171" s="131">
        <v>1</v>
      </c>
      <c r="F171" s="31">
        <v>1</v>
      </c>
      <c r="G171" s="31" t="s">
        <v>1140</v>
      </c>
      <c r="H171" s="33" t="s">
        <v>21</v>
      </c>
      <c r="I171" s="34" t="s">
        <v>1134</v>
      </c>
      <c r="J171" s="31">
        <v>24.99</v>
      </c>
      <c r="K171" s="31">
        <v>4.3499999999999996</v>
      </c>
      <c r="L171" s="130">
        <f>(Таблица1[[#This Row],[Общая площадь летних помещений, кв. м]]*1)+Таблица1[[#This Row],[Общая площадь без летних помещений, кв.м]]</f>
        <v>29.339999999999996</v>
      </c>
      <c r="M171" s="35" t="s">
        <v>1136</v>
      </c>
      <c r="N171" s="35" t="s">
        <v>1137</v>
      </c>
      <c r="O171" s="35" t="s">
        <v>1130</v>
      </c>
      <c r="P171" s="32">
        <v>400000</v>
      </c>
      <c r="Q17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11735999.999999998</v>
      </c>
      <c r="R17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71" s="36"/>
      <c r="T171" s="38" t="e">
        <f>#REF!/R171-1</f>
        <v>#REF!</v>
      </c>
      <c r="U171" s="35"/>
      <c r="V171" s="39" t="s">
        <v>1132</v>
      </c>
      <c r="W171" s="40"/>
      <c r="X171" s="41" t="str">
        <f t="shared" si="4"/>
        <v>апартаментст</v>
      </c>
      <c r="Y171" s="15"/>
    </row>
    <row r="172" spans="2:25">
      <c r="B172" s="30">
        <f t="shared" si="5"/>
        <v>165</v>
      </c>
      <c r="C172" s="31">
        <v>165</v>
      </c>
      <c r="D172" s="32" t="s">
        <v>1127</v>
      </c>
      <c r="E172" s="131">
        <v>1</v>
      </c>
      <c r="F172" s="31">
        <v>1</v>
      </c>
      <c r="G172" s="31" t="s">
        <v>1140</v>
      </c>
      <c r="H172" s="33" t="s">
        <v>21</v>
      </c>
      <c r="I172" s="34" t="s">
        <v>1134</v>
      </c>
      <c r="J172" s="31">
        <v>24.99</v>
      </c>
      <c r="K172" s="31">
        <v>4.3499999999999996</v>
      </c>
      <c r="L172" s="130">
        <f>(Таблица1[[#This Row],[Общая площадь летних помещений, кв. м]]*1)+Таблица1[[#This Row],[Общая площадь без летних помещений, кв.м]]</f>
        <v>29.339999999999996</v>
      </c>
      <c r="M172" s="35" t="s">
        <v>1136</v>
      </c>
      <c r="N172" s="35" t="s">
        <v>1137</v>
      </c>
      <c r="O172" s="35" t="s">
        <v>1130</v>
      </c>
      <c r="P172" s="32">
        <v>400000</v>
      </c>
      <c r="Q17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11735999.999999998</v>
      </c>
      <c r="R17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72" s="36"/>
      <c r="T172" s="38" t="e">
        <f>#REF!/R172-1</f>
        <v>#REF!</v>
      </c>
      <c r="U172" s="35"/>
      <c r="V172" s="39" t="s">
        <v>1132</v>
      </c>
      <c r="W172" s="40"/>
      <c r="X172" s="41" t="str">
        <f t="shared" si="4"/>
        <v>апартаментст</v>
      </c>
      <c r="Y172" s="15"/>
    </row>
    <row r="173" spans="2:25">
      <c r="B173" s="30">
        <f t="shared" si="5"/>
        <v>166</v>
      </c>
      <c r="C173" s="31">
        <v>166</v>
      </c>
      <c r="D173" s="32" t="s">
        <v>1127</v>
      </c>
      <c r="E173" s="131">
        <v>1</v>
      </c>
      <c r="F173" s="31">
        <v>1</v>
      </c>
      <c r="G173" s="31" t="s">
        <v>1140</v>
      </c>
      <c r="H173" s="33" t="s">
        <v>21</v>
      </c>
      <c r="I173" s="34" t="s">
        <v>1134</v>
      </c>
      <c r="J173" s="31">
        <v>24.99</v>
      </c>
      <c r="K173" s="31">
        <v>4.3499999999999996</v>
      </c>
      <c r="L173" s="130">
        <f>(Таблица1[[#This Row],[Общая площадь летних помещений, кв. м]]*1)+Таблица1[[#This Row],[Общая площадь без летних помещений, кв.м]]</f>
        <v>29.339999999999996</v>
      </c>
      <c r="M173" s="35" t="s">
        <v>1136</v>
      </c>
      <c r="N173" s="35" t="s">
        <v>1137</v>
      </c>
      <c r="O173" s="35" t="s">
        <v>1130</v>
      </c>
      <c r="P173" s="32">
        <v>400000</v>
      </c>
      <c r="Q17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11735999.999999998</v>
      </c>
      <c r="R17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73" s="36"/>
      <c r="T173" s="38" t="e">
        <f>#REF!/R173-1</f>
        <v>#REF!</v>
      </c>
      <c r="U173" s="35"/>
      <c r="V173" s="39" t="s">
        <v>1132</v>
      </c>
      <c r="W173" s="40"/>
      <c r="X173" s="41" t="str">
        <f t="shared" si="4"/>
        <v>апартаментст</v>
      </c>
      <c r="Y173" s="15"/>
    </row>
    <row r="174" spans="2:25">
      <c r="B174" s="30">
        <f t="shared" si="5"/>
        <v>167</v>
      </c>
      <c r="C174" s="31">
        <v>167</v>
      </c>
      <c r="D174" s="32" t="s">
        <v>1127</v>
      </c>
      <c r="E174" s="131">
        <v>1</v>
      </c>
      <c r="F174" s="31">
        <v>1</v>
      </c>
      <c r="G174" s="31" t="s">
        <v>1140</v>
      </c>
      <c r="H174" s="33" t="s">
        <v>21</v>
      </c>
      <c r="I174" s="34" t="s">
        <v>1134</v>
      </c>
      <c r="J174" s="31">
        <v>24.99</v>
      </c>
      <c r="K174" s="31">
        <v>4.3499999999999996</v>
      </c>
      <c r="L174" s="130">
        <f>(Таблица1[[#This Row],[Общая площадь летних помещений, кв. м]]*1)+Таблица1[[#This Row],[Общая площадь без летних помещений, кв.м]]</f>
        <v>29.339999999999996</v>
      </c>
      <c r="M174" s="35" t="s">
        <v>1136</v>
      </c>
      <c r="N174" s="35" t="s">
        <v>1137</v>
      </c>
      <c r="O174" s="35" t="s">
        <v>1130</v>
      </c>
      <c r="P174" s="32">
        <v>400000</v>
      </c>
      <c r="Q17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11735999.999999998</v>
      </c>
      <c r="R17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74" s="36"/>
      <c r="T174" s="38" t="e">
        <f>#REF!/R174-1</f>
        <v>#REF!</v>
      </c>
      <c r="U174" s="35"/>
      <c r="V174" s="39" t="s">
        <v>1132</v>
      </c>
      <c r="W174" s="40"/>
      <c r="X174" s="41" t="str">
        <f t="shared" si="4"/>
        <v>апартаментст</v>
      </c>
      <c r="Y174" s="15"/>
    </row>
    <row r="175" spans="2:25">
      <c r="B175" s="30">
        <f t="shared" si="5"/>
        <v>168</v>
      </c>
      <c r="C175" s="31">
        <v>168</v>
      </c>
      <c r="D175" s="32" t="s">
        <v>1127</v>
      </c>
      <c r="E175" s="131">
        <v>1</v>
      </c>
      <c r="F175" s="31">
        <v>1</v>
      </c>
      <c r="G175" s="31" t="s">
        <v>1140</v>
      </c>
      <c r="H175" s="33" t="s">
        <v>21</v>
      </c>
      <c r="I175" s="34" t="s">
        <v>1134</v>
      </c>
      <c r="J175" s="31">
        <v>24.35</v>
      </c>
      <c r="K175" s="31">
        <v>4.3499999999999996</v>
      </c>
      <c r="L175" s="130">
        <f>(Таблица1[[#This Row],[Общая площадь летних помещений, кв. м]]*1)+Таблица1[[#This Row],[Общая площадь без летних помещений, кв.м]]</f>
        <v>28.700000000000003</v>
      </c>
      <c r="M175" s="35" t="s">
        <v>1136</v>
      </c>
      <c r="N175" s="35" t="s">
        <v>1137</v>
      </c>
      <c r="O175" s="35" t="s">
        <v>1130</v>
      </c>
      <c r="P175" s="32">
        <v>400000</v>
      </c>
      <c r="Q17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11480000.000000002</v>
      </c>
      <c r="R17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75" s="36"/>
      <c r="T175" s="38" t="e">
        <f>#REF!/R175-1</f>
        <v>#REF!</v>
      </c>
      <c r="U175" s="35"/>
      <c r="V175" s="39" t="s">
        <v>1132</v>
      </c>
      <c r="W175" s="40"/>
      <c r="X175" s="41" t="str">
        <f t="shared" si="4"/>
        <v>апартаментст</v>
      </c>
      <c r="Y175" s="15"/>
    </row>
    <row r="176" spans="2:25">
      <c r="B176" s="30">
        <f t="shared" si="5"/>
        <v>169</v>
      </c>
      <c r="C176" s="31">
        <v>169</v>
      </c>
      <c r="D176" s="32" t="s">
        <v>1127</v>
      </c>
      <c r="E176" s="131">
        <v>1</v>
      </c>
      <c r="F176" s="31">
        <v>1</v>
      </c>
      <c r="G176" s="31" t="s">
        <v>1140</v>
      </c>
      <c r="H176" s="33" t="s">
        <v>21</v>
      </c>
      <c r="I176" s="34" t="s">
        <v>1134</v>
      </c>
      <c r="J176" s="31">
        <v>35.71</v>
      </c>
      <c r="K176" s="31">
        <v>14.15</v>
      </c>
      <c r="L176" s="130">
        <f>(Таблица1[[#This Row],[Общая площадь летних помещений, кв. м]]*1)+Таблица1[[#This Row],[Общая площадь без летних помещений, кв.м]]</f>
        <v>49.86</v>
      </c>
      <c r="M176" s="35" t="s">
        <v>1136</v>
      </c>
      <c r="N176" s="35" t="s">
        <v>1137</v>
      </c>
      <c r="O176" s="35" t="s">
        <v>1130</v>
      </c>
      <c r="P176" s="32">
        <v>405000</v>
      </c>
      <c r="Q17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20193300</v>
      </c>
      <c r="R17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76" s="36"/>
      <c r="T176" s="38" t="e">
        <f>#REF!/R176-1</f>
        <v>#REF!</v>
      </c>
      <c r="U176" s="35"/>
      <c r="V176" s="39" t="s">
        <v>1132</v>
      </c>
      <c r="W176" s="40"/>
      <c r="X176" s="41" t="str">
        <f t="shared" si="4"/>
        <v>апартаментст</v>
      </c>
      <c r="Y176" s="15"/>
    </row>
    <row r="177" spans="2:25">
      <c r="B177" s="30">
        <f t="shared" si="5"/>
        <v>170</v>
      </c>
      <c r="C177" s="31">
        <v>170</v>
      </c>
      <c r="D177" s="32" t="s">
        <v>1127</v>
      </c>
      <c r="E177" s="131">
        <v>1</v>
      </c>
      <c r="F177" s="31">
        <v>1</v>
      </c>
      <c r="G177" s="31" t="s">
        <v>1140</v>
      </c>
      <c r="H177" s="33" t="s">
        <v>21</v>
      </c>
      <c r="I177" s="34" t="s">
        <v>1134</v>
      </c>
      <c r="J177" s="31">
        <v>35.74</v>
      </c>
      <c r="K177" s="31">
        <v>14.15</v>
      </c>
      <c r="L177" s="130">
        <f>(Таблица1[[#This Row],[Общая площадь летних помещений, кв. м]]*1)+Таблица1[[#This Row],[Общая площадь без летних помещений, кв.м]]</f>
        <v>49.89</v>
      </c>
      <c r="M177" s="35" t="s">
        <v>1130</v>
      </c>
      <c r="N177" s="35" t="s">
        <v>1131</v>
      </c>
      <c r="O177" s="35" t="s">
        <v>1130</v>
      </c>
      <c r="P177" s="32">
        <v>320000</v>
      </c>
      <c r="Q17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15964800</v>
      </c>
      <c r="R17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77" s="36"/>
      <c r="T177" s="38" t="e">
        <f>#REF!/R177-1</f>
        <v>#REF!</v>
      </c>
      <c r="U177" s="35"/>
      <c r="V177" s="39" t="s">
        <v>1132</v>
      </c>
      <c r="W177" s="40"/>
      <c r="X177" s="41" t="str">
        <f t="shared" si="4"/>
        <v>апартаментст</v>
      </c>
      <c r="Y177" s="15"/>
    </row>
    <row r="178" spans="2:25">
      <c r="B178" s="30">
        <f t="shared" si="5"/>
        <v>171</v>
      </c>
      <c r="C178" s="31">
        <v>171</v>
      </c>
      <c r="D178" s="32" t="s">
        <v>1127</v>
      </c>
      <c r="E178" s="131">
        <v>1</v>
      </c>
      <c r="F178" s="31">
        <v>1</v>
      </c>
      <c r="G178" s="31" t="s">
        <v>1140</v>
      </c>
      <c r="H178" s="33" t="s">
        <v>21</v>
      </c>
      <c r="I178" s="34" t="s">
        <v>1134</v>
      </c>
      <c r="J178" s="31">
        <v>24.35</v>
      </c>
      <c r="K178" s="31">
        <v>4.3499999999999996</v>
      </c>
      <c r="L178" s="130">
        <f>(Таблица1[[#This Row],[Общая площадь летних помещений, кв. м]]*1)+Таблица1[[#This Row],[Общая площадь без летних помещений, кв.м]]</f>
        <v>28.700000000000003</v>
      </c>
      <c r="M178" s="35" t="s">
        <v>1130</v>
      </c>
      <c r="N178" s="35" t="s">
        <v>1131</v>
      </c>
      <c r="O178" s="35" t="s">
        <v>1130</v>
      </c>
      <c r="P178" s="32">
        <v>310000</v>
      </c>
      <c r="Q17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8897000</v>
      </c>
      <c r="R17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78" s="36"/>
      <c r="T178" s="38" t="e">
        <f>#REF!/R178-1</f>
        <v>#REF!</v>
      </c>
      <c r="U178" s="35"/>
      <c r="V178" s="39" t="s">
        <v>1132</v>
      </c>
      <c r="W178" s="40"/>
      <c r="X178" s="41" t="str">
        <f t="shared" si="4"/>
        <v>апартаментст</v>
      </c>
      <c r="Y178" s="15"/>
    </row>
    <row r="179" spans="2:25">
      <c r="B179" s="30">
        <f t="shared" si="5"/>
        <v>172</v>
      </c>
      <c r="C179" s="31">
        <v>172</v>
      </c>
      <c r="D179" s="32" t="s">
        <v>1127</v>
      </c>
      <c r="E179" s="131">
        <v>1</v>
      </c>
      <c r="F179" s="31">
        <v>1</v>
      </c>
      <c r="G179" s="31" t="s">
        <v>1140</v>
      </c>
      <c r="H179" s="33" t="s">
        <v>21</v>
      </c>
      <c r="I179" s="34" t="s">
        <v>1134</v>
      </c>
      <c r="J179" s="31">
        <v>24.99</v>
      </c>
      <c r="K179" s="31">
        <v>4.3499999999999996</v>
      </c>
      <c r="L179" s="130">
        <f>(Таблица1[[#This Row],[Общая площадь летних помещений, кв. м]]*1)+Таблица1[[#This Row],[Общая площадь без летних помещений, кв.м]]</f>
        <v>29.339999999999996</v>
      </c>
      <c r="M179" s="35" t="s">
        <v>1130</v>
      </c>
      <c r="N179" s="35" t="s">
        <v>1131</v>
      </c>
      <c r="O179" s="35" t="s">
        <v>1130</v>
      </c>
      <c r="P179" s="32">
        <v>310000</v>
      </c>
      <c r="Q17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9095399.9999999981</v>
      </c>
      <c r="R17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79" s="36"/>
      <c r="T179" s="38" t="e">
        <f>#REF!/R179-1</f>
        <v>#REF!</v>
      </c>
      <c r="U179" s="35"/>
      <c r="V179" s="39" t="s">
        <v>1132</v>
      </c>
      <c r="W179" s="40"/>
      <c r="X179" s="41" t="str">
        <f t="shared" si="4"/>
        <v>апартаментст</v>
      </c>
      <c r="Y179" s="15"/>
    </row>
    <row r="180" spans="2:25">
      <c r="B180" s="30">
        <f t="shared" si="5"/>
        <v>173</v>
      </c>
      <c r="C180" s="31">
        <v>173</v>
      </c>
      <c r="D180" s="32" t="s">
        <v>1127</v>
      </c>
      <c r="E180" s="131">
        <v>1</v>
      </c>
      <c r="F180" s="31">
        <v>1</v>
      </c>
      <c r="G180" s="31" t="s">
        <v>1140</v>
      </c>
      <c r="H180" s="33" t="s">
        <v>21</v>
      </c>
      <c r="I180" s="34" t="s">
        <v>1134</v>
      </c>
      <c r="J180" s="31">
        <v>24.99</v>
      </c>
      <c r="K180" s="31">
        <v>4.3499999999999996</v>
      </c>
      <c r="L180" s="130">
        <f>(Таблица1[[#This Row],[Общая площадь летних помещений, кв. м]]*1)+Таблица1[[#This Row],[Общая площадь без летних помещений, кв.м]]</f>
        <v>29.339999999999996</v>
      </c>
      <c r="M180" s="35" t="s">
        <v>1130</v>
      </c>
      <c r="N180" s="35" t="s">
        <v>1131</v>
      </c>
      <c r="O180" s="35" t="s">
        <v>1130</v>
      </c>
      <c r="P180" s="32">
        <v>310000</v>
      </c>
      <c r="Q18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9095399.9999999981</v>
      </c>
      <c r="R18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80" s="36"/>
      <c r="T180" s="38" t="e">
        <f>#REF!/R180-1</f>
        <v>#REF!</v>
      </c>
      <c r="U180" s="35"/>
      <c r="V180" s="39" t="s">
        <v>1132</v>
      </c>
      <c r="W180" s="40"/>
      <c r="X180" s="41" t="str">
        <f t="shared" si="4"/>
        <v>апартаментст</v>
      </c>
      <c r="Y180" s="15"/>
    </row>
    <row r="181" spans="2:25">
      <c r="B181" s="30">
        <f t="shared" si="5"/>
        <v>174</v>
      </c>
      <c r="C181" s="31">
        <v>174</v>
      </c>
      <c r="D181" s="32" t="s">
        <v>1127</v>
      </c>
      <c r="E181" s="131">
        <v>1</v>
      </c>
      <c r="F181" s="31">
        <v>1</v>
      </c>
      <c r="G181" s="31" t="s">
        <v>1140</v>
      </c>
      <c r="H181" s="33" t="s">
        <v>21</v>
      </c>
      <c r="I181" s="34" t="s">
        <v>1134</v>
      </c>
      <c r="J181" s="31">
        <v>24.99</v>
      </c>
      <c r="K181" s="31">
        <v>4.3499999999999996</v>
      </c>
      <c r="L181" s="130">
        <f>(Таблица1[[#This Row],[Общая площадь летних помещений, кв. м]]*1)+Таблица1[[#This Row],[Общая площадь без летних помещений, кв.м]]</f>
        <v>29.339999999999996</v>
      </c>
      <c r="M181" s="35" t="s">
        <v>1130</v>
      </c>
      <c r="N181" s="35" t="s">
        <v>1131</v>
      </c>
      <c r="O181" s="35" t="s">
        <v>1130</v>
      </c>
      <c r="P181" s="32">
        <v>310000</v>
      </c>
      <c r="Q18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9095399.9999999981</v>
      </c>
      <c r="R18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81" s="36"/>
      <c r="T181" s="38" t="e">
        <f>#REF!/R181-1</f>
        <v>#REF!</v>
      </c>
      <c r="U181" s="35"/>
      <c r="V181" s="39" t="s">
        <v>1132</v>
      </c>
      <c r="W181" s="40"/>
      <c r="X181" s="41" t="str">
        <f t="shared" si="4"/>
        <v>апартаментст</v>
      </c>
      <c r="Y181" s="15"/>
    </row>
    <row r="182" spans="2:25">
      <c r="B182" s="30">
        <f t="shared" si="5"/>
        <v>175</v>
      </c>
      <c r="C182" s="31">
        <v>175</v>
      </c>
      <c r="D182" s="32" t="s">
        <v>1127</v>
      </c>
      <c r="E182" s="131">
        <v>1</v>
      </c>
      <c r="F182" s="31">
        <v>1</v>
      </c>
      <c r="G182" s="31" t="s">
        <v>1140</v>
      </c>
      <c r="H182" s="42" t="s">
        <v>19</v>
      </c>
      <c r="I182" s="34" t="s">
        <v>1134</v>
      </c>
      <c r="J182" s="31">
        <v>53.89</v>
      </c>
      <c r="K182" s="31">
        <v>5.31</v>
      </c>
      <c r="L182" s="130">
        <f>(Таблица1[[#This Row],[Общая площадь летних помещений, кв. м]]*1)+Таблица1[[#This Row],[Общая площадь без летних помещений, кв.м]]</f>
        <v>59.2</v>
      </c>
      <c r="M182" s="35" t="s">
        <v>1130</v>
      </c>
      <c r="N182" s="35" t="s">
        <v>1131</v>
      </c>
      <c r="O182" s="35" t="s">
        <v>1130</v>
      </c>
      <c r="P182" s="32">
        <v>310000</v>
      </c>
      <c r="Q18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18352000</v>
      </c>
      <c r="R18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82" s="36"/>
      <c r="T182" s="38" t="e">
        <f>#REF!/R182-1</f>
        <v>#REF!</v>
      </c>
      <c r="U182" s="35"/>
      <c r="V182" s="39" t="s">
        <v>1132</v>
      </c>
      <c r="W182" s="40"/>
      <c r="X182" s="41" t="str">
        <f t="shared" si="4"/>
        <v>апартамент1АЕ</v>
      </c>
      <c r="Y182" s="15"/>
    </row>
    <row r="183" spans="2:25">
      <c r="B183" s="30">
        <f t="shared" si="5"/>
        <v>176</v>
      </c>
      <c r="C183" s="31">
        <v>176</v>
      </c>
      <c r="D183" s="32" t="s">
        <v>1127</v>
      </c>
      <c r="E183" s="131">
        <v>1</v>
      </c>
      <c r="F183" s="31">
        <v>1</v>
      </c>
      <c r="G183" s="31" t="s">
        <v>1140</v>
      </c>
      <c r="H183" s="33" t="s">
        <v>21</v>
      </c>
      <c r="I183" s="34" t="s">
        <v>1134</v>
      </c>
      <c r="J183" s="31">
        <v>24.89</v>
      </c>
      <c r="K183" s="31">
        <v>5.96</v>
      </c>
      <c r="L183" s="130">
        <f>(Таблица1[[#This Row],[Общая площадь летних помещений, кв. м]]*1)+Таблица1[[#This Row],[Общая площадь без летних помещений, кв.м]]</f>
        <v>30.85</v>
      </c>
      <c r="M183" s="35" t="s">
        <v>1130</v>
      </c>
      <c r="N183" s="35" t="s">
        <v>1131</v>
      </c>
      <c r="O183" s="35" t="s">
        <v>1130</v>
      </c>
      <c r="P183" s="32">
        <v>310000</v>
      </c>
      <c r="Q18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9563500</v>
      </c>
      <c r="R18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83" s="36"/>
      <c r="T183" s="38" t="e">
        <f>#REF!/R183-1</f>
        <v>#REF!</v>
      </c>
      <c r="U183" s="35"/>
      <c r="V183" s="39" t="s">
        <v>1132</v>
      </c>
      <c r="W183" s="40"/>
      <c r="X183" s="41" t="str">
        <f t="shared" si="4"/>
        <v>апартаментст</v>
      </c>
      <c r="Y183" s="15"/>
    </row>
    <row r="184" spans="2:25">
      <c r="B184" s="30">
        <f t="shared" si="5"/>
        <v>177</v>
      </c>
      <c r="C184" s="31">
        <v>177</v>
      </c>
      <c r="D184" s="32" t="s">
        <v>1127</v>
      </c>
      <c r="E184" s="131">
        <v>1</v>
      </c>
      <c r="F184" s="31">
        <v>1</v>
      </c>
      <c r="G184" s="31" t="s">
        <v>1140</v>
      </c>
      <c r="H184" s="33" t="s">
        <v>21</v>
      </c>
      <c r="I184" s="34" t="s">
        <v>1134</v>
      </c>
      <c r="J184" s="31">
        <v>24.9</v>
      </c>
      <c r="K184" s="31">
        <v>6.14</v>
      </c>
      <c r="L184" s="130">
        <f>(Таблица1[[#This Row],[Общая площадь летних помещений, кв. м]]*1)+Таблица1[[#This Row],[Общая площадь без летних помещений, кв.м]]</f>
        <v>31.04</v>
      </c>
      <c r="M184" s="35" t="s">
        <v>1130</v>
      </c>
      <c r="N184" s="35" t="s">
        <v>1131</v>
      </c>
      <c r="O184" s="35" t="s">
        <v>1130</v>
      </c>
      <c r="P184" s="32">
        <v>310000</v>
      </c>
      <c r="Q18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9622400</v>
      </c>
      <c r="R18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84" s="36"/>
      <c r="T184" s="38" t="e">
        <f>#REF!/R184-1</f>
        <v>#REF!</v>
      </c>
      <c r="U184" s="35"/>
      <c r="V184" s="39" t="s">
        <v>1132</v>
      </c>
      <c r="W184" s="40"/>
      <c r="X184" s="41" t="str">
        <f t="shared" si="4"/>
        <v>апартаментст</v>
      </c>
      <c r="Y184" s="15"/>
    </row>
    <row r="185" spans="2:25">
      <c r="B185" s="30">
        <f t="shared" si="5"/>
        <v>178</v>
      </c>
      <c r="C185" s="31">
        <v>178</v>
      </c>
      <c r="D185" s="32" t="s">
        <v>1127</v>
      </c>
      <c r="E185" s="131">
        <v>1</v>
      </c>
      <c r="F185" s="31">
        <v>1</v>
      </c>
      <c r="G185" s="31" t="s">
        <v>1140</v>
      </c>
      <c r="H185" s="33" t="s">
        <v>21</v>
      </c>
      <c r="I185" s="34" t="s">
        <v>1134</v>
      </c>
      <c r="J185" s="31">
        <v>24.89</v>
      </c>
      <c r="K185" s="31">
        <v>6.14</v>
      </c>
      <c r="L185" s="130">
        <f>(Таблица1[[#This Row],[Общая площадь летних помещений, кв. м]]*1)+Таблица1[[#This Row],[Общая площадь без летних помещений, кв.м]]</f>
        <v>31.03</v>
      </c>
      <c r="M185" s="35" t="s">
        <v>1130</v>
      </c>
      <c r="N185" s="35" t="s">
        <v>1131</v>
      </c>
      <c r="O185" s="35" t="s">
        <v>1130</v>
      </c>
      <c r="P185" s="32">
        <v>310000</v>
      </c>
      <c r="Q18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9619300</v>
      </c>
      <c r="R18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85" s="36"/>
      <c r="T185" s="38" t="e">
        <f>#REF!/R185-1</f>
        <v>#REF!</v>
      </c>
      <c r="U185" s="35"/>
      <c r="V185" s="39" t="s">
        <v>1132</v>
      </c>
      <c r="W185" s="40"/>
      <c r="X185" s="41" t="str">
        <f t="shared" si="4"/>
        <v>апартаментст</v>
      </c>
      <c r="Y185" s="15"/>
    </row>
    <row r="186" spans="2:25">
      <c r="B186" s="30">
        <f t="shared" si="5"/>
        <v>179</v>
      </c>
      <c r="C186" s="31">
        <v>179</v>
      </c>
      <c r="D186" s="32" t="s">
        <v>1127</v>
      </c>
      <c r="E186" s="131">
        <v>1</v>
      </c>
      <c r="F186" s="31">
        <v>1</v>
      </c>
      <c r="G186" s="31" t="s">
        <v>1140</v>
      </c>
      <c r="H186" s="33" t="s">
        <v>21</v>
      </c>
      <c r="I186" s="34" t="s">
        <v>1134</v>
      </c>
      <c r="J186" s="31">
        <v>24.99</v>
      </c>
      <c r="K186" s="31">
        <v>5.96</v>
      </c>
      <c r="L186" s="130">
        <f>(Таблица1[[#This Row],[Общая площадь летних помещений, кв. м]]*1)+Таблица1[[#This Row],[Общая площадь без летних помещений, кв.м]]</f>
        <v>30.95</v>
      </c>
      <c r="M186" s="35" t="s">
        <v>1130</v>
      </c>
      <c r="N186" s="35" t="s">
        <v>1131</v>
      </c>
      <c r="O186" s="35" t="s">
        <v>1130</v>
      </c>
      <c r="P186" s="32">
        <v>310000</v>
      </c>
      <c r="Q18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9594500</v>
      </c>
      <c r="R18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86" s="36"/>
      <c r="T186" s="38" t="e">
        <f>#REF!/R186-1</f>
        <v>#REF!</v>
      </c>
      <c r="U186" s="35"/>
      <c r="V186" s="39" t="s">
        <v>1132</v>
      </c>
      <c r="W186" s="40"/>
      <c r="X186" s="41" t="str">
        <f t="shared" si="4"/>
        <v>апартаментст</v>
      </c>
      <c r="Y186" s="15"/>
    </row>
    <row r="187" spans="2:25">
      <c r="B187" s="30">
        <f t="shared" si="5"/>
        <v>180</v>
      </c>
      <c r="C187" s="31">
        <v>180</v>
      </c>
      <c r="D187" s="32" t="s">
        <v>1127</v>
      </c>
      <c r="E187" s="131">
        <v>1</v>
      </c>
      <c r="F187" s="31">
        <v>1</v>
      </c>
      <c r="G187" s="31" t="s">
        <v>1141</v>
      </c>
      <c r="H187" s="33" t="s">
        <v>21</v>
      </c>
      <c r="I187" s="34" t="s">
        <v>1134</v>
      </c>
      <c r="J187" s="31">
        <v>24.9</v>
      </c>
      <c r="K187" s="31">
        <v>5.23</v>
      </c>
      <c r="L187" s="130">
        <f>(Таблица1[[#This Row],[Общая площадь летних помещений, кв. м]]*1)+Таблица1[[#This Row],[Общая площадь без летних помещений, кв.м]]</f>
        <v>30.13</v>
      </c>
      <c r="M187" s="35" t="s">
        <v>1130</v>
      </c>
      <c r="N187" s="35" t="s">
        <v>1131</v>
      </c>
      <c r="O187" s="35" t="s">
        <v>1130</v>
      </c>
      <c r="P187" s="32">
        <v>310000</v>
      </c>
      <c r="Q18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9340300</v>
      </c>
      <c r="R18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87" s="36"/>
      <c r="T187" s="38" t="e">
        <f>#REF!/R187-1</f>
        <v>#REF!</v>
      </c>
      <c r="U187" s="35"/>
      <c r="V187" s="39" t="s">
        <v>1132</v>
      </c>
      <c r="W187" s="40"/>
      <c r="X187" s="41" t="str">
        <f t="shared" si="4"/>
        <v>апартаментст</v>
      </c>
      <c r="Y187" s="15"/>
    </row>
    <row r="188" spans="2:25">
      <c r="B188" s="30">
        <f t="shared" si="5"/>
        <v>181</v>
      </c>
      <c r="C188" s="31">
        <v>181</v>
      </c>
      <c r="D188" s="32" t="s">
        <v>1127</v>
      </c>
      <c r="E188" s="131">
        <v>1</v>
      </c>
      <c r="F188" s="31">
        <v>1</v>
      </c>
      <c r="G188" s="31" t="s">
        <v>1141</v>
      </c>
      <c r="H188" s="33" t="s">
        <v>21</v>
      </c>
      <c r="I188" s="34" t="s">
        <v>1134</v>
      </c>
      <c r="J188" s="31">
        <v>24.9</v>
      </c>
      <c r="K188" s="31">
        <v>5.96</v>
      </c>
      <c r="L188" s="130">
        <f>(Таблица1[[#This Row],[Общая площадь летних помещений, кв. м]]*1)+Таблица1[[#This Row],[Общая площадь без летних помещений, кв.м]]</f>
        <v>30.86</v>
      </c>
      <c r="M188" s="35" t="s">
        <v>1130</v>
      </c>
      <c r="N188" s="35" t="s">
        <v>1131</v>
      </c>
      <c r="O188" s="35" t="s">
        <v>1130</v>
      </c>
      <c r="P188" s="32">
        <v>310000</v>
      </c>
      <c r="Q18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9566600</v>
      </c>
      <c r="R18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88" s="36"/>
      <c r="T188" s="38" t="e">
        <f>#REF!/R188-1</f>
        <v>#REF!</v>
      </c>
      <c r="U188" s="35"/>
      <c r="V188" s="39" t="s">
        <v>1132</v>
      </c>
      <c r="W188" s="40"/>
      <c r="X188" s="41" t="str">
        <f t="shared" si="4"/>
        <v>апартаментст</v>
      </c>
      <c r="Y188" s="15"/>
    </row>
    <row r="189" spans="2:25">
      <c r="B189" s="30">
        <f t="shared" si="5"/>
        <v>182</v>
      </c>
      <c r="C189" s="31">
        <v>182</v>
      </c>
      <c r="D189" s="32" t="s">
        <v>1127</v>
      </c>
      <c r="E189" s="131">
        <v>1</v>
      </c>
      <c r="F189" s="31">
        <v>1</v>
      </c>
      <c r="G189" s="31" t="s">
        <v>1141</v>
      </c>
      <c r="H189" s="42" t="s">
        <v>19</v>
      </c>
      <c r="I189" s="34" t="s">
        <v>1134</v>
      </c>
      <c r="J189" s="31">
        <v>53.89</v>
      </c>
      <c r="K189" s="31">
        <v>5.32</v>
      </c>
      <c r="L189" s="130">
        <f>(Таблица1[[#This Row],[Общая площадь летних помещений, кв. м]]*1)+Таблица1[[#This Row],[Общая площадь без летних помещений, кв.м]]</f>
        <v>59.21</v>
      </c>
      <c r="M189" s="35" t="s">
        <v>1130</v>
      </c>
      <c r="N189" s="35" t="s">
        <v>1131</v>
      </c>
      <c r="O189" s="35" t="s">
        <v>1130</v>
      </c>
      <c r="P189" s="32">
        <v>310000</v>
      </c>
      <c r="Q18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18355100</v>
      </c>
      <c r="R18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89" s="36"/>
      <c r="T189" s="38" t="e">
        <f>#REF!/R189-1</f>
        <v>#REF!</v>
      </c>
      <c r="U189" s="35"/>
      <c r="V189" s="39" t="s">
        <v>1132</v>
      </c>
      <c r="W189" s="40"/>
      <c r="X189" s="41" t="str">
        <f t="shared" si="4"/>
        <v>апартамент1АЕ</v>
      </c>
      <c r="Y189" s="15"/>
    </row>
    <row r="190" spans="2:25">
      <c r="B190" s="30">
        <f t="shared" si="5"/>
        <v>183</v>
      </c>
      <c r="C190" s="31">
        <v>183</v>
      </c>
      <c r="D190" s="32" t="s">
        <v>1127</v>
      </c>
      <c r="E190" s="131">
        <v>1</v>
      </c>
      <c r="F190" s="31">
        <v>1</v>
      </c>
      <c r="G190" s="31" t="s">
        <v>1141</v>
      </c>
      <c r="H190" s="33" t="s">
        <v>21</v>
      </c>
      <c r="I190" s="34" t="s">
        <v>1134</v>
      </c>
      <c r="J190" s="31">
        <v>24.99</v>
      </c>
      <c r="K190" s="31">
        <v>4.3899999999999997</v>
      </c>
      <c r="L190" s="130">
        <f>(Таблица1[[#This Row],[Общая площадь летних помещений, кв. м]]*1)+Таблица1[[#This Row],[Общая площадь без летних помещений, кв.м]]</f>
        <v>29.38</v>
      </c>
      <c r="M190" s="35" t="s">
        <v>1130</v>
      </c>
      <c r="N190" s="35" t="s">
        <v>1131</v>
      </c>
      <c r="O190" s="35" t="s">
        <v>1130</v>
      </c>
      <c r="P190" s="32">
        <v>310000</v>
      </c>
      <c r="Q19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9107800</v>
      </c>
      <c r="R19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90" s="36"/>
      <c r="T190" s="38" t="e">
        <f>#REF!/R190-1</f>
        <v>#REF!</v>
      </c>
      <c r="U190" s="35"/>
      <c r="V190" s="39" t="s">
        <v>1132</v>
      </c>
      <c r="W190" s="40"/>
      <c r="X190" s="41" t="str">
        <f t="shared" si="4"/>
        <v>апартаментст</v>
      </c>
      <c r="Y190" s="15"/>
    </row>
    <row r="191" spans="2:25">
      <c r="B191" s="30">
        <f t="shared" si="5"/>
        <v>184</v>
      </c>
      <c r="C191" s="31">
        <v>184</v>
      </c>
      <c r="D191" s="32" t="s">
        <v>1127</v>
      </c>
      <c r="E191" s="131">
        <v>1</v>
      </c>
      <c r="F191" s="31">
        <v>1</v>
      </c>
      <c r="G191" s="31" t="s">
        <v>1141</v>
      </c>
      <c r="H191" s="33" t="s">
        <v>21</v>
      </c>
      <c r="I191" s="34" t="s">
        <v>1134</v>
      </c>
      <c r="J191" s="31">
        <v>24.99</v>
      </c>
      <c r="K191" s="31">
        <v>4.3899999999999997</v>
      </c>
      <c r="L191" s="130">
        <f>(Таблица1[[#This Row],[Общая площадь летних помещений, кв. м]]*1)+Таблица1[[#This Row],[Общая площадь без летних помещений, кв.м]]</f>
        <v>29.38</v>
      </c>
      <c r="M191" s="35" t="s">
        <v>1130</v>
      </c>
      <c r="N191" s="35" t="s">
        <v>1131</v>
      </c>
      <c r="O191" s="35" t="s">
        <v>1130</v>
      </c>
      <c r="P191" s="32">
        <v>310000</v>
      </c>
      <c r="Q19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9107800</v>
      </c>
      <c r="R19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91" s="36"/>
      <c r="T191" s="38" t="e">
        <f>#REF!/R191-1</f>
        <v>#REF!</v>
      </c>
      <c r="U191" s="35"/>
      <c r="V191" s="39" t="s">
        <v>1132</v>
      </c>
      <c r="W191" s="40"/>
      <c r="X191" s="41" t="str">
        <f t="shared" si="4"/>
        <v>апартаментст</v>
      </c>
      <c r="Y191" s="15"/>
    </row>
    <row r="192" spans="2:25">
      <c r="B192" s="30">
        <f t="shared" si="5"/>
        <v>185</v>
      </c>
      <c r="C192" s="31">
        <v>185</v>
      </c>
      <c r="D192" s="32" t="s">
        <v>1127</v>
      </c>
      <c r="E192" s="131">
        <v>1</v>
      </c>
      <c r="F192" s="31">
        <v>1</v>
      </c>
      <c r="G192" s="31" t="s">
        <v>1141</v>
      </c>
      <c r="H192" s="33" t="s">
        <v>21</v>
      </c>
      <c r="I192" s="34" t="s">
        <v>1134</v>
      </c>
      <c r="J192" s="31">
        <v>24.99</v>
      </c>
      <c r="K192" s="31">
        <v>4.3899999999999997</v>
      </c>
      <c r="L192" s="130">
        <f>(Таблица1[[#This Row],[Общая площадь летних помещений, кв. м]]*1)+Таблица1[[#This Row],[Общая площадь без летних помещений, кв.м]]</f>
        <v>29.38</v>
      </c>
      <c r="M192" s="35" t="s">
        <v>1130</v>
      </c>
      <c r="N192" s="35" t="s">
        <v>1131</v>
      </c>
      <c r="O192" s="35" t="s">
        <v>1130</v>
      </c>
      <c r="P192" s="32">
        <v>310000</v>
      </c>
      <c r="Q19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9107800</v>
      </c>
      <c r="R19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92" s="36"/>
      <c r="T192" s="38" t="e">
        <f>#REF!/R192-1</f>
        <v>#REF!</v>
      </c>
      <c r="U192" s="35"/>
      <c r="V192" s="39" t="s">
        <v>1132</v>
      </c>
      <c r="W192" s="40"/>
      <c r="X192" s="41" t="str">
        <f t="shared" si="4"/>
        <v>апартаментст</v>
      </c>
      <c r="Y192" s="15"/>
    </row>
    <row r="193" spans="2:25">
      <c r="B193" s="30">
        <f t="shared" si="5"/>
        <v>186</v>
      </c>
      <c r="C193" s="31">
        <v>186</v>
      </c>
      <c r="D193" s="32" t="s">
        <v>1127</v>
      </c>
      <c r="E193" s="131">
        <v>1</v>
      </c>
      <c r="F193" s="31">
        <v>1</v>
      </c>
      <c r="G193" s="31" t="s">
        <v>1141</v>
      </c>
      <c r="H193" s="33" t="s">
        <v>21</v>
      </c>
      <c r="I193" s="34" t="s">
        <v>1134</v>
      </c>
      <c r="J193" s="31">
        <v>24.35</v>
      </c>
      <c r="K193" s="31">
        <v>4.3899999999999997</v>
      </c>
      <c r="L193" s="130">
        <f>(Таблица1[[#This Row],[Общая площадь летних помещений, кв. м]]*1)+Таблица1[[#This Row],[Общая площадь без летних помещений, кв.м]]</f>
        <v>28.740000000000002</v>
      </c>
      <c r="M193" s="35" t="s">
        <v>1130</v>
      </c>
      <c r="N193" s="35" t="s">
        <v>1131</v>
      </c>
      <c r="O193" s="35" t="s">
        <v>1130</v>
      </c>
      <c r="P193" s="32">
        <v>310000</v>
      </c>
      <c r="Q19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8909400</v>
      </c>
      <c r="R19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93" s="36"/>
      <c r="T193" s="38" t="e">
        <f>#REF!/R193-1</f>
        <v>#REF!</v>
      </c>
      <c r="U193" s="35"/>
      <c r="V193" s="39" t="s">
        <v>1132</v>
      </c>
      <c r="W193" s="40"/>
      <c r="X193" s="41" t="str">
        <f t="shared" si="4"/>
        <v>апартаментст</v>
      </c>
      <c r="Y193" s="15"/>
    </row>
    <row r="194" spans="2:25">
      <c r="B194" s="30">
        <f t="shared" si="5"/>
        <v>187</v>
      </c>
      <c r="C194" s="31">
        <v>187</v>
      </c>
      <c r="D194" s="32" t="s">
        <v>1127</v>
      </c>
      <c r="E194" s="131">
        <v>1</v>
      </c>
      <c r="F194" s="31">
        <v>1</v>
      </c>
      <c r="G194" s="31" t="s">
        <v>1141</v>
      </c>
      <c r="H194" s="33" t="s">
        <v>21</v>
      </c>
      <c r="I194" s="34" t="s">
        <v>1134</v>
      </c>
      <c r="J194" s="31">
        <v>35.729999999999997</v>
      </c>
      <c r="K194" s="31">
        <v>14.18</v>
      </c>
      <c r="L194" s="130">
        <f>(Таблица1[[#This Row],[Общая площадь летних помещений, кв. м]]*1)+Таблица1[[#This Row],[Общая площадь без летних помещений, кв.м]]</f>
        <v>49.91</v>
      </c>
      <c r="M194" s="35" t="s">
        <v>1130</v>
      </c>
      <c r="N194" s="35" t="s">
        <v>1131</v>
      </c>
      <c r="O194" s="35" t="s">
        <v>1130</v>
      </c>
      <c r="P194" s="32">
        <v>315000</v>
      </c>
      <c r="Q19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15721649.999999998</v>
      </c>
      <c r="R19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94" s="36"/>
      <c r="T194" s="38" t="e">
        <f>#REF!/R194-1</f>
        <v>#REF!</v>
      </c>
      <c r="U194" s="35"/>
      <c r="V194" s="39" t="s">
        <v>1132</v>
      </c>
      <c r="W194" s="40"/>
      <c r="X194" s="41" t="str">
        <f t="shared" si="4"/>
        <v>апартаментст</v>
      </c>
      <c r="Y194" s="15"/>
    </row>
    <row r="195" spans="2:25">
      <c r="B195" s="30">
        <f t="shared" si="5"/>
        <v>188</v>
      </c>
      <c r="C195" s="31">
        <v>188</v>
      </c>
      <c r="D195" s="32" t="s">
        <v>1127</v>
      </c>
      <c r="E195" s="131">
        <v>1</v>
      </c>
      <c r="F195" s="31">
        <v>1</v>
      </c>
      <c r="G195" s="31" t="s">
        <v>1141</v>
      </c>
      <c r="H195" s="33" t="s">
        <v>21</v>
      </c>
      <c r="I195" s="34" t="s">
        <v>1134</v>
      </c>
      <c r="J195" s="31">
        <v>35.71</v>
      </c>
      <c r="K195" s="31">
        <v>14.18</v>
      </c>
      <c r="L195" s="130">
        <f>(Таблица1[[#This Row],[Общая площадь летних помещений, кв. м]]*1)+Таблица1[[#This Row],[Общая площадь без летних помещений, кв.м]]</f>
        <v>49.89</v>
      </c>
      <c r="M195" s="35" t="s">
        <v>1136</v>
      </c>
      <c r="N195" s="35" t="s">
        <v>1137</v>
      </c>
      <c r="O195" s="35" t="s">
        <v>1130</v>
      </c>
      <c r="P195" s="32">
        <v>405000</v>
      </c>
      <c r="Q19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20205450</v>
      </c>
      <c r="R19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95" s="36"/>
      <c r="T195" s="38" t="e">
        <f>#REF!/R195-1</f>
        <v>#REF!</v>
      </c>
      <c r="U195" s="35"/>
      <c r="V195" s="39" t="s">
        <v>1132</v>
      </c>
      <c r="W195" s="40"/>
      <c r="X195" s="41" t="str">
        <f t="shared" si="4"/>
        <v>апартаментст</v>
      </c>
      <c r="Y195" s="15"/>
    </row>
    <row r="196" spans="2:25">
      <c r="B196" s="30">
        <f t="shared" si="5"/>
        <v>189</v>
      </c>
      <c r="C196" s="31">
        <v>189</v>
      </c>
      <c r="D196" s="32" t="s">
        <v>1127</v>
      </c>
      <c r="E196" s="131">
        <v>1</v>
      </c>
      <c r="F196" s="31">
        <v>1</v>
      </c>
      <c r="G196" s="31" t="s">
        <v>1141</v>
      </c>
      <c r="H196" s="33" t="s">
        <v>21</v>
      </c>
      <c r="I196" s="34" t="s">
        <v>1134</v>
      </c>
      <c r="J196" s="31">
        <v>24.35</v>
      </c>
      <c r="K196" s="31">
        <v>4.3899999999999997</v>
      </c>
      <c r="L196" s="130">
        <f>(Таблица1[[#This Row],[Общая площадь летних помещений, кв. м]]*1)+Таблица1[[#This Row],[Общая площадь без летних помещений, кв.м]]</f>
        <v>28.740000000000002</v>
      </c>
      <c r="M196" s="35" t="s">
        <v>1136</v>
      </c>
      <c r="N196" s="35" t="s">
        <v>1137</v>
      </c>
      <c r="O196" s="35" t="s">
        <v>1130</v>
      </c>
      <c r="P196" s="32">
        <v>400000</v>
      </c>
      <c r="Q19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11496000</v>
      </c>
      <c r="R19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96" s="36"/>
      <c r="T196" s="38" t="e">
        <f>#REF!/R196-1</f>
        <v>#REF!</v>
      </c>
      <c r="U196" s="35"/>
      <c r="V196" s="39" t="s">
        <v>1132</v>
      </c>
      <c r="W196" s="40"/>
      <c r="X196" s="41" t="str">
        <f t="shared" si="4"/>
        <v>апартаментст</v>
      </c>
      <c r="Y196" s="15"/>
    </row>
    <row r="197" spans="2:25">
      <c r="B197" s="30">
        <f t="shared" si="5"/>
        <v>190</v>
      </c>
      <c r="C197" s="31">
        <v>190</v>
      </c>
      <c r="D197" s="32" t="s">
        <v>1127</v>
      </c>
      <c r="E197" s="131">
        <v>1</v>
      </c>
      <c r="F197" s="31">
        <v>1</v>
      </c>
      <c r="G197" s="31" t="s">
        <v>1141</v>
      </c>
      <c r="H197" s="33" t="s">
        <v>21</v>
      </c>
      <c r="I197" s="34" t="s">
        <v>1134</v>
      </c>
      <c r="J197" s="31">
        <v>24.99</v>
      </c>
      <c r="K197" s="31">
        <v>4.3899999999999997</v>
      </c>
      <c r="L197" s="130">
        <f>(Таблица1[[#This Row],[Общая площадь летних помещений, кв. м]]*1)+Таблица1[[#This Row],[Общая площадь без летних помещений, кв.м]]</f>
        <v>29.38</v>
      </c>
      <c r="M197" s="35" t="s">
        <v>1136</v>
      </c>
      <c r="N197" s="35" t="s">
        <v>1137</v>
      </c>
      <c r="O197" s="35" t="s">
        <v>1130</v>
      </c>
      <c r="P197" s="32">
        <v>400000</v>
      </c>
      <c r="Q19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11752000</v>
      </c>
      <c r="R19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97" s="36"/>
      <c r="T197" s="38" t="e">
        <f>#REF!/R197-1</f>
        <v>#REF!</v>
      </c>
      <c r="U197" s="35"/>
      <c r="V197" s="39" t="s">
        <v>1132</v>
      </c>
      <c r="W197" s="40"/>
      <c r="X197" s="41" t="str">
        <f t="shared" si="4"/>
        <v>апартаментст</v>
      </c>
      <c r="Y197" s="15"/>
    </row>
    <row r="198" spans="2:25">
      <c r="B198" s="30">
        <f t="shared" si="5"/>
        <v>191</v>
      </c>
      <c r="C198" s="31">
        <v>191</v>
      </c>
      <c r="D198" s="32" t="s">
        <v>1127</v>
      </c>
      <c r="E198" s="131">
        <v>1</v>
      </c>
      <c r="F198" s="31">
        <v>1</v>
      </c>
      <c r="G198" s="31" t="s">
        <v>1141</v>
      </c>
      <c r="H198" s="33" t="s">
        <v>21</v>
      </c>
      <c r="I198" s="34" t="s">
        <v>1134</v>
      </c>
      <c r="J198" s="31">
        <v>24.99</v>
      </c>
      <c r="K198" s="31">
        <v>4.3899999999999997</v>
      </c>
      <c r="L198" s="130">
        <f>(Таблица1[[#This Row],[Общая площадь летних помещений, кв. м]]*1)+Таблица1[[#This Row],[Общая площадь без летних помещений, кв.м]]</f>
        <v>29.38</v>
      </c>
      <c r="M198" s="35" t="s">
        <v>1136</v>
      </c>
      <c r="N198" s="35" t="s">
        <v>1137</v>
      </c>
      <c r="O198" s="35" t="s">
        <v>1130</v>
      </c>
      <c r="P198" s="32">
        <v>400000</v>
      </c>
      <c r="Q19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11752000</v>
      </c>
      <c r="R19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98" s="36"/>
      <c r="T198" s="38" t="e">
        <f>#REF!/R198-1</f>
        <v>#REF!</v>
      </c>
      <c r="U198" s="35"/>
      <c r="V198" s="39" t="s">
        <v>1132</v>
      </c>
      <c r="W198" s="40"/>
      <c r="X198" s="41" t="str">
        <f t="shared" si="4"/>
        <v>апартаментст</v>
      </c>
      <c r="Y198" s="15"/>
    </row>
    <row r="199" spans="2:25">
      <c r="B199" s="30">
        <f t="shared" si="5"/>
        <v>192</v>
      </c>
      <c r="C199" s="31">
        <v>192</v>
      </c>
      <c r="D199" s="32" t="s">
        <v>1127</v>
      </c>
      <c r="E199" s="131">
        <v>1</v>
      </c>
      <c r="F199" s="31">
        <v>1</v>
      </c>
      <c r="G199" s="31" t="s">
        <v>1141</v>
      </c>
      <c r="H199" s="33" t="s">
        <v>21</v>
      </c>
      <c r="I199" s="34" t="s">
        <v>1134</v>
      </c>
      <c r="J199" s="31">
        <v>24.99</v>
      </c>
      <c r="K199" s="31">
        <v>4.3899999999999997</v>
      </c>
      <c r="L199" s="130">
        <f>(Таблица1[[#This Row],[Общая площадь летних помещений, кв. м]]*1)+Таблица1[[#This Row],[Общая площадь без летних помещений, кв.м]]</f>
        <v>29.38</v>
      </c>
      <c r="M199" s="35" t="s">
        <v>1136</v>
      </c>
      <c r="N199" s="35" t="s">
        <v>1137</v>
      </c>
      <c r="O199" s="35" t="s">
        <v>1130</v>
      </c>
      <c r="P199" s="32">
        <v>400000</v>
      </c>
      <c r="Q19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11752000</v>
      </c>
      <c r="R19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99" s="36"/>
      <c r="T199" s="38" t="e">
        <f>#REF!/R199-1</f>
        <v>#REF!</v>
      </c>
      <c r="U199" s="35"/>
      <c r="V199" s="39" t="s">
        <v>1132</v>
      </c>
      <c r="W199" s="40"/>
      <c r="X199" s="41" t="str">
        <f t="shared" si="4"/>
        <v>апартаментст</v>
      </c>
      <c r="Y199" s="15"/>
    </row>
    <row r="200" spans="2:25">
      <c r="B200" s="30">
        <f t="shared" si="5"/>
        <v>193</v>
      </c>
      <c r="C200" s="31">
        <v>193</v>
      </c>
      <c r="D200" s="32" t="s">
        <v>1127</v>
      </c>
      <c r="E200" s="131">
        <v>1</v>
      </c>
      <c r="F200" s="31">
        <v>1</v>
      </c>
      <c r="G200" s="31" t="s">
        <v>1141</v>
      </c>
      <c r="H200" s="33" t="s">
        <v>21</v>
      </c>
      <c r="I200" s="34" t="s">
        <v>1134</v>
      </c>
      <c r="J200" s="31">
        <v>24.99</v>
      </c>
      <c r="K200" s="31">
        <v>4.3899999999999997</v>
      </c>
      <c r="L200" s="130">
        <f>(Таблица1[[#This Row],[Общая площадь летних помещений, кв. м]]*1)+Таблица1[[#This Row],[Общая площадь без летних помещений, кв.м]]</f>
        <v>29.38</v>
      </c>
      <c r="M200" s="35" t="s">
        <v>1136</v>
      </c>
      <c r="N200" s="35" t="s">
        <v>1137</v>
      </c>
      <c r="O200" s="35" t="s">
        <v>1130</v>
      </c>
      <c r="P200" s="32">
        <v>400000</v>
      </c>
      <c r="Q20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11752000</v>
      </c>
      <c r="R20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00" s="36"/>
      <c r="T200" s="38" t="e">
        <f>#REF!/R200-1</f>
        <v>#REF!</v>
      </c>
      <c r="U200" s="35"/>
      <c r="V200" s="39" t="s">
        <v>1132</v>
      </c>
      <c r="W200" s="40"/>
      <c r="X200" s="41" t="str">
        <f t="shared" ref="X200:X263" si="6">CONCATENATE(D200,H200)</f>
        <v>апартаментст</v>
      </c>
      <c r="Y200" s="15"/>
    </row>
    <row r="201" spans="2:25">
      <c r="B201" s="30">
        <f t="shared" si="5"/>
        <v>194</v>
      </c>
      <c r="C201" s="31">
        <v>194</v>
      </c>
      <c r="D201" s="32" t="s">
        <v>1127</v>
      </c>
      <c r="E201" s="131">
        <v>1</v>
      </c>
      <c r="F201" s="31">
        <v>1</v>
      </c>
      <c r="G201" s="31" t="s">
        <v>1141</v>
      </c>
      <c r="H201" s="42" t="s">
        <v>19</v>
      </c>
      <c r="I201" s="34" t="s">
        <v>1134</v>
      </c>
      <c r="J201" s="31">
        <v>49.64</v>
      </c>
      <c r="K201" s="31">
        <v>4.88</v>
      </c>
      <c r="L201" s="130">
        <f>(Таблица1[[#This Row],[Общая площадь летних помещений, кв. м]]*1)+Таблица1[[#This Row],[Общая площадь без летних помещений, кв.м]]</f>
        <v>54.52</v>
      </c>
      <c r="M201" s="35" t="s">
        <v>1136</v>
      </c>
      <c r="N201" s="35" t="s">
        <v>1137</v>
      </c>
      <c r="O201" s="35" t="s">
        <v>1130</v>
      </c>
      <c r="P201" s="32">
        <v>400000</v>
      </c>
      <c r="Q20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21808000</v>
      </c>
      <c r="R20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01" s="36"/>
      <c r="T201" s="38" t="e">
        <f>#REF!/R201-1</f>
        <v>#REF!</v>
      </c>
      <c r="U201" s="35"/>
      <c r="V201" s="39" t="s">
        <v>1132</v>
      </c>
      <c r="W201" s="40"/>
      <c r="X201" s="41" t="str">
        <f t="shared" si="6"/>
        <v>апартамент1АЕ</v>
      </c>
      <c r="Y201" s="15"/>
    </row>
    <row r="202" spans="2:25">
      <c r="B202" s="30">
        <f t="shared" ref="B202:B265" si="7">B201+1</f>
        <v>195</v>
      </c>
      <c r="C202" s="31">
        <v>195</v>
      </c>
      <c r="D202" s="32" t="s">
        <v>1127</v>
      </c>
      <c r="E202" s="131">
        <v>1</v>
      </c>
      <c r="F202" s="31">
        <v>1</v>
      </c>
      <c r="G202" s="31" t="s">
        <v>1141</v>
      </c>
      <c r="H202" s="33" t="s">
        <v>21</v>
      </c>
      <c r="I202" s="34" t="s">
        <v>1134</v>
      </c>
      <c r="J202" s="31">
        <v>24.9</v>
      </c>
      <c r="K202" s="31">
        <v>6.33</v>
      </c>
      <c r="L202" s="130">
        <f>(Таблица1[[#This Row],[Общая площадь летних помещений, кв. м]]*1)+Таблица1[[#This Row],[Общая площадь без летних помещений, кв.м]]</f>
        <v>31.229999999999997</v>
      </c>
      <c r="M202" s="35" t="s">
        <v>1136</v>
      </c>
      <c r="N202" s="35" t="s">
        <v>1137</v>
      </c>
      <c r="O202" s="35" t="s">
        <v>1130</v>
      </c>
      <c r="P202" s="32">
        <v>400000</v>
      </c>
      <c r="Q20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12491999.999999998</v>
      </c>
      <c r="R20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02" s="36"/>
      <c r="T202" s="38" t="e">
        <f>#REF!/R202-1</f>
        <v>#REF!</v>
      </c>
      <c r="U202" s="35"/>
      <c r="V202" s="39" t="s">
        <v>1132</v>
      </c>
      <c r="W202" s="40"/>
      <c r="X202" s="41" t="str">
        <f t="shared" si="6"/>
        <v>апартаментст</v>
      </c>
      <c r="Y202" s="15"/>
    </row>
    <row r="203" spans="2:25">
      <c r="B203" s="30">
        <f t="shared" si="7"/>
        <v>196</v>
      </c>
      <c r="C203" s="31">
        <v>196</v>
      </c>
      <c r="D203" s="32" t="s">
        <v>1127</v>
      </c>
      <c r="E203" s="131">
        <v>1</v>
      </c>
      <c r="F203" s="31">
        <v>1</v>
      </c>
      <c r="G203" s="31" t="s">
        <v>1141</v>
      </c>
      <c r="H203" s="33" t="s">
        <v>21</v>
      </c>
      <c r="I203" s="34" t="s">
        <v>1134</v>
      </c>
      <c r="J203" s="31">
        <v>24.9</v>
      </c>
      <c r="K203" s="31">
        <v>6.52</v>
      </c>
      <c r="L203" s="130">
        <f>(Таблица1[[#This Row],[Общая площадь летних помещений, кв. м]]*1)+Таблица1[[#This Row],[Общая площадь без летних помещений, кв.м]]</f>
        <v>31.419999999999998</v>
      </c>
      <c r="M203" s="35" t="s">
        <v>1136</v>
      </c>
      <c r="N203" s="35" t="s">
        <v>1137</v>
      </c>
      <c r="O203" s="35" t="s">
        <v>1130</v>
      </c>
      <c r="P203" s="32">
        <v>400000</v>
      </c>
      <c r="Q20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12568000</v>
      </c>
      <c r="R20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03" s="36"/>
      <c r="T203" s="38" t="e">
        <f>#REF!/R203-1</f>
        <v>#REF!</v>
      </c>
      <c r="U203" s="35"/>
      <c r="V203" s="39" t="s">
        <v>1132</v>
      </c>
      <c r="W203" s="40"/>
      <c r="X203" s="41" t="str">
        <f t="shared" si="6"/>
        <v>апартаментст</v>
      </c>
      <c r="Y203" s="15"/>
    </row>
    <row r="204" spans="2:25">
      <c r="B204" s="30">
        <f t="shared" si="7"/>
        <v>197</v>
      </c>
      <c r="C204" s="31">
        <v>197</v>
      </c>
      <c r="D204" s="32" t="s">
        <v>1127</v>
      </c>
      <c r="E204" s="131">
        <v>1</v>
      </c>
      <c r="F204" s="31">
        <v>1</v>
      </c>
      <c r="G204" s="31" t="s">
        <v>1141</v>
      </c>
      <c r="H204" s="33" t="s">
        <v>21</v>
      </c>
      <c r="I204" s="34" t="s">
        <v>1134</v>
      </c>
      <c r="J204" s="31">
        <v>36.22</v>
      </c>
      <c r="K204" s="31">
        <v>9.4700000000000006</v>
      </c>
      <c r="L204" s="130">
        <f>(Таблица1[[#This Row],[Общая площадь летних помещений, кв. м]]*1)+Таблица1[[#This Row],[Общая площадь без летних помещений, кв.м]]</f>
        <v>45.69</v>
      </c>
      <c r="M204" s="35" t="s">
        <v>1136</v>
      </c>
      <c r="N204" s="35" t="s">
        <v>1137</v>
      </c>
      <c r="O204" s="35" t="s">
        <v>1130</v>
      </c>
      <c r="P204" s="32">
        <v>400000</v>
      </c>
      <c r="Q20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18276000</v>
      </c>
      <c r="R20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04" s="36"/>
      <c r="T204" s="38" t="e">
        <f>#REF!/R204-1</f>
        <v>#REF!</v>
      </c>
      <c r="U204" s="35"/>
      <c r="V204" s="39" t="s">
        <v>1132</v>
      </c>
      <c r="W204" s="40"/>
      <c r="X204" s="41" t="str">
        <f t="shared" si="6"/>
        <v>апартаментст</v>
      </c>
      <c r="Y204" s="15"/>
    </row>
    <row r="205" spans="2:25">
      <c r="B205" s="30">
        <f t="shared" si="7"/>
        <v>198</v>
      </c>
      <c r="C205" s="31">
        <v>198</v>
      </c>
      <c r="D205" s="32" t="s">
        <v>1127</v>
      </c>
      <c r="E205" s="131">
        <v>1</v>
      </c>
      <c r="F205" s="31">
        <v>1</v>
      </c>
      <c r="G205" s="31" t="s">
        <v>1141</v>
      </c>
      <c r="H205" s="42" t="s">
        <v>19</v>
      </c>
      <c r="I205" s="34" t="s">
        <v>1134</v>
      </c>
      <c r="J205" s="31">
        <v>39.159999999999997</v>
      </c>
      <c r="K205" s="31">
        <v>16.559999999999999</v>
      </c>
      <c r="L205" s="130">
        <f>(Таблица1[[#This Row],[Общая площадь летних помещений, кв. м]]*1)+Таблица1[[#This Row],[Общая площадь без летних помещений, кв.м]]</f>
        <v>55.72</v>
      </c>
      <c r="M205" s="35" t="s">
        <v>1136</v>
      </c>
      <c r="N205" s="35" t="s">
        <v>1137</v>
      </c>
      <c r="O205" s="35" t="s">
        <v>1130</v>
      </c>
      <c r="P205" s="32">
        <v>400000</v>
      </c>
      <c r="Q20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22288000</v>
      </c>
      <c r="R20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05" s="36"/>
      <c r="T205" s="38" t="e">
        <f>#REF!/R205-1</f>
        <v>#REF!</v>
      </c>
      <c r="U205" s="35"/>
      <c r="V205" s="39" t="s">
        <v>1132</v>
      </c>
      <c r="W205" s="40"/>
      <c r="X205" s="41" t="str">
        <f t="shared" si="6"/>
        <v>апартамент1АЕ</v>
      </c>
      <c r="Y205" s="15"/>
    </row>
    <row r="206" spans="2:25">
      <c r="B206" s="30">
        <f t="shared" si="7"/>
        <v>199</v>
      </c>
      <c r="C206" s="31">
        <v>199</v>
      </c>
      <c r="D206" s="32" t="s">
        <v>1127</v>
      </c>
      <c r="E206" s="131">
        <v>1</v>
      </c>
      <c r="F206" s="31">
        <v>1</v>
      </c>
      <c r="G206" s="31" t="s">
        <v>1141</v>
      </c>
      <c r="H206" s="33" t="s">
        <v>21</v>
      </c>
      <c r="I206" s="34" t="s">
        <v>1134</v>
      </c>
      <c r="J206" s="31">
        <v>24.99</v>
      </c>
      <c r="K206" s="31">
        <v>5.62</v>
      </c>
      <c r="L206" s="130">
        <f>(Таблица1[[#This Row],[Общая площадь летних помещений, кв. м]]*1)+Таблица1[[#This Row],[Общая площадь без летних помещений, кв.м]]</f>
        <v>30.61</v>
      </c>
      <c r="M206" s="35" t="s">
        <v>1136</v>
      </c>
      <c r="N206" s="35" t="s">
        <v>1137</v>
      </c>
      <c r="O206" s="35" t="s">
        <v>1130</v>
      </c>
      <c r="P206" s="32">
        <v>400000</v>
      </c>
      <c r="Q20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12244000</v>
      </c>
      <c r="R20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06" s="36"/>
      <c r="T206" s="38" t="e">
        <f>#REF!/R206-1</f>
        <v>#REF!</v>
      </c>
      <c r="U206" s="35"/>
      <c r="V206" s="39" t="s">
        <v>1132</v>
      </c>
      <c r="W206" s="40"/>
      <c r="X206" s="41" t="str">
        <f t="shared" si="6"/>
        <v>апартаментст</v>
      </c>
      <c r="Y206" s="15"/>
    </row>
    <row r="207" spans="2:25">
      <c r="B207" s="30">
        <f t="shared" si="7"/>
        <v>200</v>
      </c>
      <c r="C207" s="31">
        <v>200</v>
      </c>
      <c r="D207" s="32" t="s">
        <v>1127</v>
      </c>
      <c r="E207" s="131">
        <v>1</v>
      </c>
      <c r="F207" s="31">
        <v>1</v>
      </c>
      <c r="G207" s="31" t="s">
        <v>1141</v>
      </c>
      <c r="H207" s="33" t="s">
        <v>21</v>
      </c>
      <c r="I207" s="34" t="s">
        <v>1134</v>
      </c>
      <c r="J207" s="31">
        <v>24.99</v>
      </c>
      <c r="K207" s="31">
        <v>5.62</v>
      </c>
      <c r="L207" s="130">
        <f>(Таблица1[[#This Row],[Общая площадь летних помещений, кв. м]]*1)+Таблица1[[#This Row],[Общая площадь без летних помещений, кв.м]]</f>
        <v>30.61</v>
      </c>
      <c r="M207" s="35" t="s">
        <v>1136</v>
      </c>
      <c r="N207" s="35" t="s">
        <v>1137</v>
      </c>
      <c r="O207" s="35" t="s">
        <v>1130</v>
      </c>
      <c r="P207" s="32">
        <v>400000</v>
      </c>
      <c r="Q20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12244000</v>
      </c>
      <c r="R20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07" s="36"/>
      <c r="T207" s="38" t="e">
        <f>#REF!/R207-1</f>
        <v>#REF!</v>
      </c>
      <c r="U207" s="35"/>
      <c r="V207" s="39" t="s">
        <v>1132</v>
      </c>
      <c r="W207" s="40"/>
      <c r="X207" s="41" t="str">
        <f t="shared" si="6"/>
        <v>апартаментст</v>
      </c>
      <c r="Y207" s="15"/>
    </row>
    <row r="208" spans="2:25">
      <c r="B208" s="30">
        <f t="shared" si="7"/>
        <v>201</v>
      </c>
      <c r="C208" s="31">
        <v>201</v>
      </c>
      <c r="D208" s="32" t="s">
        <v>1127</v>
      </c>
      <c r="E208" s="131">
        <v>1</v>
      </c>
      <c r="F208" s="31">
        <v>1</v>
      </c>
      <c r="G208" s="31" t="s">
        <v>1141</v>
      </c>
      <c r="H208" s="33" t="s">
        <v>21</v>
      </c>
      <c r="I208" s="34" t="s">
        <v>1134</v>
      </c>
      <c r="J208" s="31">
        <v>24.99</v>
      </c>
      <c r="K208" s="31">
        <v>5.62</v>
      </c>
      <c r="L208" s="130">
        <f>(Таблица1[[#This Row],[Общая площадь летних помещений, кв. м]]*1)+Таблица1[[#This Row],[Общая площадь без летних помещений, кв.м]]</f>
        <v>30.61</v>
      </c>
      <c r="M208" s="35" t="s">
        <v>1136</v>
      </c>
      <c r="N208" s="35" t="s">
        <v>1137</v>
      </c>
      <c r="O208" s="35" t="s">
        <v>1130</v>
      </c>
      <c r="P208" s="32">
        <v>400000</v>
      </c>
      <c r="Q20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12244000</v>
      </c>
      <c r="R20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08" s="36"/>
      <c r="T208" s="38" t="e">
        <f>#REF!/R208-1</f>
        <v>#REF!</v>
      </c>
      <c r="U208" s="35"/>
      <c r="V208" s="39" t="s">
        <v>1132</v>
      </c>
      <c r="W208" s="40"/>
      <c r="X208" s="41" t="str">
        <f t="shared" si="6"/>
        <v>апартаментст</v>
      </c>
      <c r="Y208" s="15"/>
    </row>
    <row r="209" spans="2:25">
      <c r="B209" s="30">
        <f t="shared" si="7"/>
        <v>202</v>
      </c>
      <c r="C209" s="31">
        <v>202</v>
      </c>
      <c r="D209" s="32" t="s">
        <v>1127</v>
      </c>
      <c r="E209" s="131">
        <v>1</v>
      </c>
      <c r="F209" s="31">
        <v>1</v>
      </c>
      <c r="G209" s="31" t="s">
        <v>1141</v>
      </c>
      <c r="H209" s="33" t="s">
        <v>21</v>
      </c>
      <c r="I209" s="34" t="s">
        <v>1134</v>
      </c>
      <c r="J209" s="31">
        <v>24.99</v>
      </c>
      <c r="K209" s="31">
        <v>5.62</v>
      </c>
      <c r="L209" s="130">
        <f>(Таблица1[[#This Row],[Общая площадь летних помещений, кв. м]]*1)+Таблица1[[#This Row],[Общая площадь без летних помещений, кв.м]]</f>
        <v>30.61</v>
      </c>
      <c r="M209" s="35" t="s">
        <v>1136</v>
      </c>
      <c r="N209" s="35" t="s">
        <v>1137</v>
      </c>
      <c r="O209" s="35" t="s">
        <v>1130</v>
      </c>
      <c r="P209" s="32">
        <v>400000</v>
      </c>
      <c r="Q20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12244000</v>
      </c>
      <c r="R20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09" s="36"/>
      <c r="T209" s="38" t="e">
        <f>#REF!/R209-1</f>
        <v>#REF!</v>
      </c>
      <c r="U209" s="35"/>
      <c r="V209" s="39" t="s">
        <v>1132</v>
      </c>
      <c r="W209" s="40"/>
      <c r="X209" s="41" t="str">
        <f t="shared" si="6"/>
        <v>апартаментст</v>
      </c>
      <c r="Y209" s="15"/>
    </row>
    <row r="210" spans="2:25">
      <c r="B210" s="30">
        <f t="shared" si="7"/>
        <v>203</v>
      </c>
      <c r="C210" s="31">
        <v>203</v>
      </c>
      <c r="D210" s="32" t="s">
        <v>1127</v>
      </c>
      <c r="E210" s="131">
        <v>1</v>
      </c>
      <c r="F210" s="31">
        <v>1</v>
      </c>
      <c r="G210" s="31" t="s">
        <v>1141</v>
      </c>
      <c r="H210" s="33" t="s">
        <v>21</v>
      </c>
      <c r="I210" s="34" t="s">
        <v>1134</v>
      </c>
      <c r="J210" s="31">
        <v>24.9</v>
      </c>
      <c r="K210" s="31">
        <v>5.62</v>
      </c>
      <c r="L210" s="130">
        <f>(Таблица1[[#This Row],[Общая площадь летних помещений, кв. м]]*1)+Таблица1[[#This Row],[Общая площадь без летних помещений, кв.м]]</f>
        <v>30.52</v>
      </c>
      <c r="M210" s="35" t="s">
        <v>1136</v>
      </c>
      <c r="N210" s="35" t="s">
        <v>1137</v>
      </c>
      <c r="O210" s="35" t="s">
        <v>1130</v>
      </c>
      <c r="P210" s="32">
        <v>400000</v>
      </c>
      <c r="Q21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12208000</v>
      </c>
      <c r="R21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10" s="36"/>
      <c r="T210" s="38" t="e">
        <f>#REF!/R210-1</f>
        <v>#REF!</v>
      </c>
      <c r="U210" s="35"/>
      <c r="V210" s="39" t="s">
        <v>1132</v>
      </c>
      <c r="W210" s="40"/>
      <c r="X210" s="41" t="str">
        <f t="shared" si="6"/>
        <v>апартаментст</v>
      </c>
      <c r="Y210" s="15"/>
    </row>
    <row r="211" spans="2:25">
      <c r="B211" s="30">
        <f t="shared" si="7"/>
        <v>204</v>
      </c>
      <c r="C211" s="31">
        <v>204</v>
      </c>
      <c r="D211" s="32" t="s">
        <v>1127</v>
      </c>
      <c r="E211" s="131">
        <v>1</v>
      </c>
      <c r="F211" s="31">
        <v>1</v>
      </c>
      <c r="G211" s="31" t="s">
        <v>1141</v>
      </c>
      <c r="H211" s="33" t="s">
        <v>21</v>
      </c>
      <c r="I211" s="34" t="s">
        <v>1134</v>
      </c>
      <c r="J211" s="31">
        <v>24.9</v>
      </c>
      <c r="K211" s="31">
        <v>5.44</v>
      </c>
      <c r="L211" s="130">
        <f>(Таблица1[[#This Row],[Общая площадь летних помещений, кв. м]]*1)+Таблица1[[#This Row],[Общая площадь без летних помещений, кв.м]]</f>
        <v>30.34</v>
      </c>
      <c r="M211" s="35" t="s">
        <v>1136</v>
      </c>
      <c r="N211" s="35" t="s">
        <v>1137</v>
      </c>
      <c r="O211" s="35" t="s">
        <v>1130</v>
      </c>
      <c r="P211" s="32">
        <v>400000</v>
      </c>
      <c r="Q21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12136000</v>
      </c>
      <c r="R21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11" s="36"/>
      <c r="T211" s="38" t="e">
        <f>#REF!/R211-1</f>
        <v>#REF!</v>
      </c>
      <c r="U211" s="35"/>
      <c r="V211" s="39" t="s">
        <v>1132</v>
      </c>
      <c r="W211" s="40"/>
      <c r="X211" s="41" t="str">
        <f t="shared" si="6"/>
        <v>апартаментст</v>
      </c>
      <c r="Y211" s="15"/>
    </row>
    <row r="212" spans="2:25">
      <c r="B212" s="30">
        <f t="shared" si="7"/>
        <v>205</v>
      </c>
      <c r="C212" s="31">
        <v>205</v>
      </c>
      <c r="D212" s="32" t="s">
        <v>1127</v>
      </c>
      <c r="E212" s="131">
        <v>1</v>
      </c>
      <c r="F212" s="31">
        <v>1</v>
      </c>
      <c r="G212" s="31" t="s">
        <v>1141</v>
      </c>
      <c r="H212" s="42" t="s">
        <v>19</v>
      </c>
      <c r="I212" s="34" t="s">
        <v>1134</v>
      </c>
      <c r="J212" s="31">
        <v>49.56</v>
      </c>
      <c r="K212" s="31">
        <v>4.88</v>
      </c>
      <c r="L212" s="130">
        <f>(Таблица1[[#This Row],[Общая площадь летних помещений, кв. м]]*1)+Таблица1[[#This Row],[Общая площадь без летних помещений, кв.м]]</f>
        <v>54.440000000000005</v>
      </c>
      <c r="M212" s="35" t="s">
        <v>1136</v>
      </c>
      <c r="N212" s="35" t="s">
        <v>1137</v>
      </c>
      <c r="O212" s="35" t="s">
        <v>1130</v>
      </c>
      <c r="P212" s="32">
        <v>400000</v>
      </c>
      <c r="Q21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21776000.000000004</v>
      </c>
      <c r="R21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12" s="36"/>
      <c r="T212" s="38" t="e">
        <f>#REF!/R212-1</f>
        <v>#REF!</v>
      </c>
      <c r="U212" s="35"/>
      <c r="V212" s="39" t="s">
        <v>1132</v>
      </c>
      <c r="W212" s="40"/>
      <c r="X212" s="41" t="str">
        <f t="shared" si="6"/>
        <v>апартамент1АЕ</v>
      </c>
      <c r="Y212" s="15"/>
    </row>
    <row r="213" spans="2:25">
      <c r="B213" s="30">
        <f t="shared" si="7"/>
        <v>206</v>
      </c>
      <c r="C213" s="31">
        <v>206</v>
      </c>
      <c r="D213" s="32" t="s">
        <v>1127</v>
      </c>
      <c r="E213" s="131">
        <v>1</v>
      </c>
      <c r="F213" s="31">
        <v>1</v>
      </c>
      <c r="G213" s="31" t="s">
        <v>1141</v>
      </c>
      <c r="H213" s="33" t="s">
        <v>21</v>
      </c>
      <c r="I213" s="34" t="s">
        <v>1134</v>
      </c>
      <c r="J213" s="31">
        <v>24.99</v>
      </c>
      <c r="K213" s="31">
        <v>4.3899999999999997</v>
      </c>
      <c r="L213" s="130">
        <f>(Таблица1[[#This Row],[Общая площадь летних помещений, кв. м]]*1)+Таблица1[[#This Row],[Общая площадь без летних помещений, кв.м]]</f>
        <v>29.38</v>
      </c>
      <c r="M213" s="35" t="s">
        <v>1136</v>
      </c>
      <c r="N213" s="35" t="s">
        <v>1137</v>
      </c>
      <c r="O213" s="35" t="s">
        <v>1130</v>
      </c>
      <c r="P213" s="32">
        <v>400000</v>
      </c>
      <c r="Q21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11752000</v>
      </c>
      <c r="R21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13" s="36"/>
      <c r="T213" s="38" t="e">
        <f>#REF!/R213-1</f>
        <v>#REF!</v>
      </c>
      <c r="U213" s="35"/>
      <c r="V213" s="39" t="s">
        <v>1132</v>
      </c>
      <c r="W213" s="40"/>
      <c r="X213" s="41" t="str">
        <f t="shared" si="6"/>
        <v>апартаментст</v>
      </c>
      <c r="Y213" s="15"/>
    </row>
    <row r="214" spans="2:25">
      <c r="B214" s="30">
        <f t="shared" si="7"/>
        <v>207</v>
      </c>
      <c r="C214" s="31">
        <v>207</v>
      </c>
      <c r="D214" s="32" t="s">
        <v>1127</v>
      </c>
      <c r="E214" s="131">
        <v>1</v>
      </c>
      <c r="F214" s="31">
        <v>1</v>
      </c>
      <c r="G214" s="31" t="s">
        <v>1141</v>
      </c>
      <c r="H214" s="33" t="s">
        <v>21</v>
      </c>
      <c r="I214" s="34" t="s">
        <v>1134</v>
      </c>
      <c r="J214" s="31">
        <v>24.99</v>
      </c>
      <c r="K214" s="31">
        <v>4.3899999999999997</v>
      </c>
      <c r="L214" s="130">
        <f>(Таблица1[[#This Row],[Общая площадь летних помещений, кв. м]]*1)+Таблица1[[#This Row],[Общая площадь без летних помещений, кв.м]]</f>
        <v>29.38</v>
      </c>
      <c r="M214" s="35" t="s">
        <v>1136</v>
      </c>
      <c r="N214" s="35" t="s">
        <v>1137</v>
      </c>
      <c r="O214" s="35" t="s">
        <v>1130</v>
      </c>
      <c r="P214" s="32">
        <v>400000</v>
      </c>
      <c r="Q21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11752000</v>
      </c>
      <c r="R21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14" s="36"/>
      <c r="T214" s="38" t="e">
        <f>#REF!/R214-1</f>
        <v>#REF!</v>
      </c>
      <c r="U214" s="35"/>
      <c r="V214" s="39" t="s">
        <v>1132</v>
      </c>
      <c r="W214" s="40"/>
      <c r="X214" s="41" t="str">
        <f t="shared" si="6"/>
        <v>апартаментст</v>
      </c>
      <c r="Y214" s="15"/>
    </row>
    <row r="215" spans="2:25">
      <c r="B215" s="30">
        <f t="shared" si="7"/>
        <v>208</v>
      </c>
      <c r="C215" s="31">
        <v>208</v>
      </c>
      <c r="D215" s="32" t="s">
        <v>1127</v>
      </c>
      <c r="E215" s="131">
        <v>1</v>
      </c>
      <c r="F215" s="31">
        <v>1</v>
      </c>
      <c r="G215" s="31" t="s">
        <v>1141</v>
      </c>
      <c r="H215" s="33" t="s">
        <v>21</v>
      </c>
      <c r="I215" s="34" t="s">
        <v>1134</v>
      </c>
      <c r="J215" s="31">
        <v>24.99</v>
      </c>
      <c r="K215" s="31">
        <v>4.3899999999999997</v>
      </c>
      <c r="L215" s="130">
        <f>(Таблица1[[#This Row],[Общая площадь летних помещений, кв. м]]*1)+Таблица1[[#This Row],[Общая площадь без летних помещений, кв.м]]</f>
        <v>29.38</v>
      </c>
      <c r="M215" s="35" t="s">
        <v>1136</v>
      </c>
      <c r="N215" s="35" t="s">
        <v>1137</v>
      </c>
      <c r="O215" s="35" t="s">
        <v>1130</v>
      </c>
      <c r="P215" s="32">
        <v>400000</v>
      </c>
      <c r="Q21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11752000</v>
      </c>
      <c r="R21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15" s="36"/>
      <c r="T215" s="38" t="e">
        <f>#REF!/R215-1</f>
        <v>#REF!</v>
      </c>
      <c r="U215" s="35"/>
      <c r="V215" s="39" t="s">
        <v>1132</v>
      </c>
      <c r="W215" s="40"/>
      <c r="X215" s="41" t="str">
        <f t="shared" si="6"/>
        <v>апартаментст</v>
      </c>
      <c r="Y215" s="15"/>
    </row>
    <row r="216" spans="2:25">
      <c r="B216" s="30">
        <f t="shared" si="7"/>
        <v>209</v>
      </c>
      <c r="C216" s="31">
        <v>209</v>
      </c>
      <c r="D216" s="32" t="s">
        <v>1127</v>
      </c>
      <c r="E216" s="131">
        <v>1</v>
      </c>
      <c r="F216" s="31">
        <v>1</v>
      </c>
      <c r="G216" s="31" t="s">
        <v>1141</v>
      </c>
      <c r="H216" s="33" t="s">
        <v>21</v>
      </c>
      <c r="I216" s="34" t="s">
        <v>1134</v>
      </c>
      <c r="J216" s="31">
        <v>24.99</v>
      </c>
      <c r="K216" s="31">
        <v>4.3899999999999997</v>
      </c>
      <c r="L216" s="130">
        <f>(Таблица1[[#This Row],[Общая площадь летних помещений, кв. м]]*1)+Таблица1[[#This Row],[Общая площадь без летних помещений, кв.м]]</f>
        <v>29.38</v>
      </c>
      <c r="M216" s="35" t="s">
        <v>1136</v>
      </c>
      <c r="N216" s="35" t="s">
        <v>1137</v>
      </c>
      <c r="O216" s="35" t="s">
        <v>1130</v>
      </c>
      <c r="P216" s="32">
        <v>400000</v>
      </c>
      <c r="Q21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11752000</v>
      </c>
      <c r="R21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16" s="36"/>
      <c r="T216" s="38" t="e">
        <f>#REF!/R216-1</f>
        <v>#REF!</v>
      </c>
      <c r="U216" s="35"/>
      <c r="V216" s="39" t="s">
        <v>1132</v>
      </c>
      <c r="W216" s="40"/>
      <c r="X216" s="41" t="str">
        <f t="shared" si="6"/>
        <v>апартаментст</v>
      </c>
      <c r="Y216" s="15"/>
    </row>
    <row r="217" spans="2:25">
      <c r="B217" s="30">
        <f t="shared" si="7"/>
        <v>210</v>
      </c>
      <c r="C217" s="31">
        <v>210</v>
      </c>
      <c r="D217" s="32" t="s">
        <v>1127</v>
      </c>
      <c r="E217" s="131">
        <v>1</v>
      </c>
      <c r="F217" s="31">
        <v>1</v>
      </c>
      <c r="G217" s="31" t="s">
        <v>1141</v>
      </c>
      <c r="H217" s="33" t="s">
        <v>21</v>
      </c>
      <c r="I217" s="34" t="s">
        <v>1134</v>
      </c>
      <c r="J217" s="31">
        <v>24.35</v>
      </c>
      <c r="K217" s="31">
        <v>4.3899999999999997</v>
      </c>
      <c r="L217" s="130">
        <f>(Таблица1[[#This Row],[Общая площадь летних помещений, кв. м]]*1)+Таблица1[[#This Row],[Общая площадь без летних помещений, кв.м]]</f>
        <v>28.740000000000002</v>
      </c>
      <c r="M217" s="35" t="s">
        <v>1136</v>
      </c>
      <c r="N217" s="35" t="s">
        <v>1137</v>
      </c>
      <c r="O217" s="35" t="s">
        <v>1130</v>
      </c>
      <c r="P217" s="32">
        <v>400000</v>
      </c>
      <c r="Q21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11496000</v>
      </c>
      <c r="R21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17" s="36"/>
      <c r="T217" s="38" t="e">
        <f>#REF!/R217-1</f>
        <v>#REF!</v>
      </c>
      <c r="U217" s="35"/>
      <c r="V217" s="39" t="s">
        <v>1132</v>
      </c>
      <c r="W217" s="40"/>
      <c r="X217" s="41" t="str">
        <f t="shared" si="6"/>
        <v>апартаментст</v>
      </c>
      <c r="Y217" s="15"/>
    </row>
    <row r="218" spans="2:25">
      <c r="B218" s="30">
        <f t="shared" si="7"/>
        <v>211</v>
      </c>
      <c r="C218" s="31">
        <v>211</v>
      </c>
      <c r="D218" s="32" t="s">
        <v>1127</v>
      </c>
      <c r="E218" s="131">
        <v>1</v>
      </c>
      <c r="F218" s="31">
        <v>1</v>
      </c>
      <c r="G218" s="31" t="s">
        <v>1141</v>
      </c>
      <c r="H218" s="33" t="s">
        <v>21</v>
      </c>
      <c r="I218" s="34" t="s">
        <v>1134</v>
      </c>
      <c r="J218" s="31">
        <v>35.71</v>
      </c>
      <c r="K218" s="31">
        <v>14.18</v>
      </c>
      <c r="L218" s="130">
        <f>(Таблица1[[#This Row],[Общая площадь летних помещений, кв. м]]*1)+Таблица1[[#This Row],[Общая площадь без летних помещений, кв.м]]</f>
        <v>49.89</v>
      </c>
      <c r="M218" s="35" t="s">
        <v>1136</v>
      </c>
      <c r="N218" s="35" t="s">
        <v>1137</v>
      </c>
      <c r="O218" s="35" t="s">
        <v>1130</v>
      </c>
      <c r="P218" s="32">
        <v>405000</v>
      </c>
      <c r="Q21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20205450</v>
      </c>
      <c r="R21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18" s="36"/>
      <c r="T218" s="38" t="e">
        <f>#REF!/R218-1</f>
        <v>#REF!</v>
      </c>
      <c r="U218" s="35"/>
      <c r="V218" s="39" t="s">
        <v>1132</v>
      </c>
      <c r="W218" s="40"/>
      <c r="X218" s="41" t="str">
        <f t="shared" si="6"/>
        <v>апартаментст</v>
      </c>
      <c r="Y218" s="15"/>
    </row>
    <row r="219" spans="2:25">
      <c r="B219" s="30">
        <f t="shared" si="7"/>
        <v>212</v>
      </c>
      <c r="C219" s="31">
        <v>212</v>
      </c>
      <c r="D219" s="32" t="s">
        <v>1127</v>
      </c>
      <c r="E219" s="131">
        <v>1</v>
      </c>
      <c r="F219" s="31">
        <v>1</v>
      </c>
      <c r="G219" s="31" t="s">
        <v>1141</v>
      </c>
      <c r="H219" s="33" t="s">
        <v>21</v>
      </c>
      <c r="I219" s="34" t="s">
        <v>1134</v>
      </c>
      <c r="J219" s="31">
        <v>35.74</v>
      </c>
      <c r="K219" s="31">
        <v>14.18</v>
      </c>
      <c r="L219" s="130">
        <f>(Таблица1[[#This Row],[Общая площадь летних помещений, кв. м]]*1)+Таблица1[[#This Row],[Общая площадь без летних помещений, кв.м]]</f>
        <v>49.92</v>
      </c>
      <c r="M219" s="35" t="s">
        <v>1130</v>
      </c>
      <c r="N219" s="35" t="s">
        <v>1131</v>
      </c>
      <c r="O219" s="35" t="s">
        <v>1130</v>
      </c>
      <c r="P219" s="32">
        <v>320000</v>
      </c>
      <c r="Q21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15974400</v>
      </c>
      <c r="R21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19" s="36"/>
      <c r="T219" s="38" t="e">
        <f>#REF!/R219-1</f>
        <v>#REF!</v>
      </c>
      <c r="U219" s="35"/>
      <c r="V219" s="39" t="s">
        <v>1132</v>
      </c>
      <c r="W219" s="40"/>
      <c r="X219" s="41" t="str">
        <f t="shared" si="6"/>
        <v>апартаментст</v>
      </c>
      <c r="Y219" s="15"/>
    </row>
    <row r="220" spans="2:25">
      <c r="B220" s="30">
        <f t="shared" si="7"/>
        <v>213</v>
      </c>
      <c r="C220" s="31">
        <v>213</v>
      </c>
      <c r="D220" s="32" t="s">
        <v>1127</v>
      </c>
      <c r="E220" s="131">
        <v>1</v>
      </c>
      <c r="F220" s="31">
        <v>1</v>
      </c>
      <c r="G220" s="31" t="s">
        <v>1141</v>
      </c>
      <c r="H220" s="33" t="s">
        <v>21</v>
      </c>
      <c r="I220" s="34" t="s">
        <v>1134</v>
      </c>
      <c r="J220" s="31">
        <v>24.35</v>
      </c>
      <c r="K220" s="31">
        <v>4.3899999999999997</v>
      </c>
      <c r="L220" s="130">
        <f>(Таблица1[[#This Row],[Общая площадь летних помещений, кв. м]]*1)+Таблица1[[#This Row],[Общая площадь без летних помещений, кв.м]]</f>
        <v>28.740000000000002</v>
      </c>
      <c r="M220" s="35" t="s">
        <v>1130</v>
      </c>
      <c r="N220" s="35" t="s">
        <v>1131</v>
      </c>
      <c r="O220" s="35" t="s">
        <v>1130</v>
      </c>
      <c r="P220" s="32">
        <v>310000</v>
      </c>
      <c r="Q22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8909400</v>
      </c>
      <c r="R22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20" s="36"/>
      <c r="T220" s="38" t="e">
        <f>#REF!/R220-1</f>
        <v>#REF!</v>
      </c>
      <c r="U220" s="35"/>
      <c r="V220" s="39" t="s">
        <v>1132</v>
      </c>
      <c r="W220" s="40"/>
      <c r="X220" s="41" t="str">
        <f t="shared" si="6"/>
        <v>апартаментст</v>
      </c>
      <c r="Y220" s="15"/>
    </row>
    <row r="221" spans="2:25">
      <c r="B221" s="30">
        <f t="shared" si="7"/>
        <v>214</v>
      </c>
      <c r="C221" s="31">
        <v>214</v>
      </c>
      <c r="D221" s="32" t="s">
        <v>1127</v>
      </c>
      <c r="E221" s="131">
        <v>1</v>
      </c>
      <c r="F221" s="31">
        <v>1</v>
      </c>
      <c r="G221" s="31" t="s">
        <v>1141</v>
      </c>
      <c r="H221" s="33" t="s">
        <v>21</v>
      </c>
      <c r="I221" s="34" t="s">
        <v>1134</v>
      </c>
      <c r="J221" s="31">
        <v>24.99</v>
      </c>
      <c r="K221" s="31">
        <v>4.3899999999999997</v>
      </c>
      <c r="L221" s="130">
        <f>(Таблица1[[#This Row],[Общая площадь летних помещений, кв. м]]*1)+Таблица1[[#This Row],[Общая площадь без летних помещений, кв.м]]</f>
        <v>29.38</v>
      </c>
      <c r="M221" s="35" t="s">
        <v>1130</v>
      </c>
      <c r="N221" s="35" t="s">
        <v>1131</v>
      </c>
      <c r="O221" s="35" t="s">
        <v>1130</v>
      </c>
      <c r="P221" s="32">
        <v>310000</v>
      </c>
      <c r="Q22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9107800</v>
      </c>
      <c r="R22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21" s="36"/>
      <c r="T221" s="38" t="e">
        <f>#REF!/R221-1</f>
        <v>#REF!</v>
      </c>
      <c r="U221" s="35"/>
      <c r="V221" s="39" t="s">
        <v>1132</v>
      </c>
      <c r="W221" s="40"/>
      <c r="X221" s="41" t="str">
        <f t="shared" si="6"/>
        <v>апартаментст</v>
      </c>
      <c r="Y221" s="15"/>
    </row>
    <row r="222" spans="2:25">
      <c r="B222" s="30">
        <f t="shared" si="7"/>
        <v>215</v>
      </c>
      <c r="C222" s="31">
        <v>215</v>
      </c>
      <c r="D222" s="32" t="s">
        <v>1127</v>
      </c>
      <c r="E222" s="131">
        <v>1</v>
      </c>
      <c r="F222" s="31">
        <v>1</v>
      </c>
      <c r="G222" s="31" t="s">
        <v>1141</v>
      </c>
      <c r="H222" s="33" t="s">
        <v>21</v>
      </c>
      <c r="I222" s="34" t="s">
        <v>1134</v>
      </c>
      <c r="J222" s="31">
        <v>24.99</v>
      </c>
      <c r="K222" s="31">
        <v>4.3899999999999997</v>
      </c>
      <c r="L222" s="130">
        <f>(Таблица1[[#This Row],[Общая площадь летних помещений, кв. м]]*1)+Таблица1[[#This Row],[Общая площадь без летних помещений, кв.м]]</f>
        <v>29.38</v>
      </c>
      <c r="M222" s="35" t="s">
        <v>1130</v>
      </c>
      <c r="N222" s="35" t="s">
        <v>1131</v>
      </c>
      <c r="O222" s="35" t="s">
        <v>1130</v>
      </c>
      <c r="P222" s="32">
        <v>310000</v>
      </c>
      <c r="Q22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9107800</v>
      </c>
      <c r="R22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22" s="36"/>
      <c r="T222" s="38" t="e">
        <f>#REF!/R222-1</f>
        <v>#REF!</v>
      </c>
      <c r="U222" s="35"/>
      <c r="V222" s="39" t="s">
        <v>1132</v>
      </c>
      <c r="W222" s="40"/>
      <c r="X222" s="41" t="str">
        <f t="shared" si="6"/>
        <v>апартаментст</v>
      </c>
      <c r="Y222" s="15"/>
    </row>
    <row r="223" spans="2:25">
      <c r="B223" s="30">
        <f t="shared" si="7"/>
        <v>216</v>
      </c>
      <c r="C223" s="31">
        <v>216</v>
      </c>
      <c r="D223" s="32" t="s">
        <v>1127</v>
      </c>
      <c r="E223" s="131">
        <v>1</v>
      </c>
      <c r="F223" s="31">
        <v>1</v>
      </c>
      <c r="G223" s="31" t="s">
        <v>1141</v>
      </c>
      <c r="H223" s="33" t="s">
        <v>21</v>
      </c>
      <c r="I223" s="34" t="s">
        <v>1134</v>
      </c>
      <c r="J223" s="31">
        <v>24.99</v>
      </c>
      <c r="K223" s="31">
        <v>4.3899999999999997</v>
      </c>
      <c r="L223" s="130">
        <f>(Таблица1[[#This Row],[Общая площадь летних помещений, кв. м]]*1)+Таблица1[[#This Row],[Общая площадь без летних помещений, кв.м]]</f>
        <v>29.38</v>
      </c>
      <c r="M223" s="35" t="s">
        <v>1130</v>
      </c>
      <c r="N223" s="35" t="s">
        <v>1131</v>
      </c>
      <c r="O223" s="35" t="s">
        <v>1130</v>
      </c>
      <c r="P223" s="32">
        <v>310000</v>
      </c>
      <c r="Q22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9107800</v>
      </c>
      <c r="R22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23" s="36"/>
      <c r="T223" s="38" t="e">
        <f>#REF!/R223-1</f>
        <v>#REF!</v>
      </c>
      <c r="U223" s="35"/>
      <c r="V223" s="39" t="s">
        <v>1132</v>
      </c>
      <c r="W223" s="40"/>
      <c r="X223" s="41" t="str">
        <f t="shared" si="6"/>
        <v>апартаментст</v>
      </c>
      <c r="Y223" s="15"/>
    </row>
    <row r="224" spans="2:25">
      <c r="B224" s="30">
        <f t="shared" si="7"/>
        <v>217</v>
      </c>
      <c r="C224" s="31">
        <v>217</v>
      </c>
      <c r="D224" s="32" t="s">
        <v>1127</v>
      </c>
      <c r="E224" s="131">
        <v>1</v>
      </c>
      <c r="F224" s="31">
        <v>1</v>
      </c>
      <c r="G224" s="31" t="s">
        <v>1141</v>
      </c>
      <c r="H224" s="42" t="s">
        <v>19</v>
      </c>
      <c r="I224" s="34" t="s">
        <v>1134</v>
      </c>
      <c r="J224" s="31">
        <v>53.89</v>
      </c>
      <c r="K224" s="31">
        <v>5.32</v>
      </c>
      <c r="L224" s="130">
        <f>(Таблица1[[#This Row],[Общая площадь летних помещений, кв. м]]*1)+Таблица1[[#This Row],[Общая площадь без летних помещений, кв.м]]</f>
        <v>59.21</v>
      </c>
      <c r="M224" s="35" t="s">
        <v>1130</v>
      </c>
      <c r="N224" s="35" t="s">
        <v>1131</v>
      </c>
      <c r="O224" s="35" t="s">
        <v>1130</v>
      </c>
      <c r="P224" s="32">
        <v>310000</v>
      </c>
      <c r="Q22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18355100</v>
      </c>
      <c r="R22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24" s="36"/>
      <c r="T224" s="38" t="e">
        <f>#REF!/R224-1</f>
        <v>#REF!</v>
      </c>
      <c r="U224" s="35"/>
      <c r="V224" s="39" t="s">
        <v>1132</v>
      </c>
      <c r="W224" s="40"/>
      <c r="X224" s="41" t="str">
        <f t="shared" si="6"/>
        <v>апартамент1АЕ</v>
      </c>
      <c r="Y224" s="15"/>
    </row>
    <row r="225" spans="2:25">
      <c r="B225" s="30">
        <f t="shared" si="7"/>
        <v>218</v>
      </c>
      <c r="C225" s="31">
        <v>218</v>
      </c>
      <c r="D225" s="32" t="s">
        <v>1127</v>
      </c>
      <c r="E225" s="131">
        <v>1</v>
      </c>
      <c r="F225" s="31">
        <v>1</v>
      </c>
      <c r="G225" s="31" t="s">
        <v>1141</v>
      </c>
      <c r="H225" s="33" t="s">
        <v>21</v>
      </c>
      <c r="I225" s="34" t="s">
        <v>1134</v>
      </c>
      <c r="J225" s="31">
        <v>24.89</v>
      </c>
      <c r="K225" s="31">
        <v>5.96</v>
      </c>
      <c r="L225" s="130">
        <f>(Таблица1[[#This Row],[Общая площадь летних помещений, кв. м]]*1)+Таблица1[[#This Row],[Общая площадь без летних помещений, кв.м]]</f>
        <v>30.85</v>
      </c>
      <c r="M225" s="35" t="s">
        <v>1130</v>
      </c>
      <c r="N225" s="35" t="s">
        <v>1131</v>
      </c>
      <c r="O225" s="35" t="s">
        <v>1130</v>
      </c>
      <c r="P225" s="32">
        <v>310000</v>
      </c>
      <c r="Q22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9563500</v>
      </c>
      <c r="R22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25" s="36"/>
      <c r="T225" s="38" t="e">
        <f>#REF!/R225-1</f>
        <v>#REF!</v>
      </c>
      <c r="U225" s="35"/>
      <c r="V225" s="39" t="s">
        <v>1132</v>
      </c>
      <c r="W225" s="40"/>
      <c r="X225" s="41" t="str">
        <f t="shared" si="6"/>
        <v>апартаментст</v>
      </c>
      <c r="Y225" s="15"/>
    </row>
    <row r="226" spans="2:25">
      <c r="B226" s="30">
        <f t="shared" si="7"/>
        <v>219</v>
      </c>
      <c r="C226" s="31">
        <v>219</v>
      </c>
      <c r="D226" s="32" t="s">
        <v>1127</v>
      </c>
      <c r="E226" s="131">
        <v>1</v>
      </c>
      <c r="F226" s="31">
        <v>1</v>
      </c>
      <c r="G226" s="31" t="s">
        <v>1141</v>
      </c>
      <c r="H226" s="33" t="s">
        <v>21</v>
      </c>
      <c r="I226" s="34" t="s">
        <v>1134</v>
      </c>
      <c r="J226" s="31">
        <v>24.9</v>
      </c>
      <c r="K226" s="31">
        <v>6.14</v>
      </c>
      <c r="L226" s="130">
        <f>(Таблица1[[#This Row],[Общая площадь летних помещений, кв. м]]*1)+Таблица1[[#This Row],[Общая площадь без летних помещений, кв.м]]</f>
        <v>31.04</v>
      </c>
      <c r="M226" s="35" t="s">
        <v>1130</v>
      </c>
      <c r="N226" s="35" t="s">
        <v>1131</v>
      </c>
      <c r="O226" s="35" t="s">
        <v>1130</v>
      </c>
      <c r="P226" s="32">
        <v>310000</v>
      </c>
      <c r="Q22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9622400</v>
      </c>
      <c r="R22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26" s="36"/>
      <c r="T226" s="38" t="e">
        <f>#REF!/R226-1</f>
        <v>#REF!</v>
      </c>
      <c r="U226" s="35"/>
      <c r="V226" s="39" t="s">
        <v>1132</v>
      </c>
      <c r="W226" s="40"/>
      <c r="X226" s="41" t="str">
        <f t="shared" si="6"/>
        <v>апартаментст</v>
      </c>
      <c r="Y226" s="15"/>
    </row>
    <row r="227" spans="2:25">
      <c r="B227" s="30">
        <f t="shared" si="7"/>
        <v>220</v>
      </c>
      <c r="C227" s="31">
        <v>220</v>
      </c>
      <c r="D227" s="32" t="s">
        <v>1127</v>
      </c>
      <c r="E227" s="131">
        <v>1</v>
      </c>
      <c r="F227" s="31">
        <v>1</v>
      </c>
      <c r="G227" s="31" t="s">
        <v>1141</v>
      </c>
      <c r="H227" s="33" t="s">
        <v>21</v>
      </c>
      <c r="I227" s="34" t="s">
        <v>1134</v>
      </c>
      <c r="J227" s="31">
        <v>24.89</v>
      </c>
      <c r="K227" s="31">
        <v>6.14</v>
      </c>
      <c r="L227" s="130">
        <f>(Таблица1[[#This Row],[Общая площадь летних помещений, кв. м]]*1)+Таблица1[[#This Row],[Общая площадь без летних помещений, кв.м]]</f>
        <v>31.03</v>
      </c>
      <c r="M227" s="35" t="s">
        <v>1130</v>
      </c>
      <c r="N227" s="35" t="s">
        <v>1131</v>
      </c>
      <c r="O227" s="35" t="s">
        <v>1130</v>
      </c>
      <c r="P227" s="32">
        <v>310000</v>
      </c>
      <c r="Q22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9619300</v>
      </c>
      <c r="R22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27" s="36"/>
      <c r="T227" s="38" t="e">
        <f>#REF!/R227-1</f>
        <v>#REF!</v>
      </c>
      <c r="U227" s="35"/>
      <c r="V227" s="39" t="s">
        <v>1132</v>
      </c>
      <c r="W227" s="40"/>
      <c r="X227" s="41" t="str">
        <f t="shared" si="6"/>
        <v>апартаментст</v>
      </c>
      <c r="Y227" s="15"/>
    </row>
    <row r="228" spans="2:25">
      <c r="B228" s="30">
        <f t="shared" si="7"/>
        <v>221</v>
      </c>
      <c r="C228" s="31">
        <v>221</v>
      </c>
      <c r="D228" s="32" t="s">
        <v>1127</v>
      </c>
      <c r="E228" s="131">
        <v>1</v>
      </c>
      <c r="F228" s="31">
        <v>1</v>
      </c>
      <c r="G228" s="31" t="s">
        <v>1141</v>
      </c>
      <c r="H228" s="33" t="s">
        <v>21</v>
      </c>
      <c r="I228" s="34" t="s">
        <v>1134</v>
      </c>
      <c r="J228" s="31">
        <v>24.99</v>
      </c>
      <c r="K228" s="31">
        <v>5.96</v>
      </c>
      <c r="L228" s="130">
        <f>(Таблица1[[#This Row],[Общая площадь летних помещений, кв. м]]*1)+Таблица1[[#This Row],[Общая площадь без летних помещений, кв.м]]</f>
        <v>30.95</v>
      </c>
      <c r="M228" s="35" t="s">
        <v>1130</v>
      </c>
      <c r="N228" s="35" t="s">
        <v>1131</v>
      </c>
      <c r="O228" s="35" t="s">
        <v>1130</v>
      </c>
      <c r="P228" s="32">
        <v>310000</v>
      </c>
      <c r="Q22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9594500</v>
      </c>
      <c r="R22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28" s="36"/>
      <c r="T228" s="38" t="e">
        <f>#REF!/R228-1</f>
        <v>#REF!</v>
      </c>
      <c r="U228" s="35"/>
      <c r="V228" s="39" t="s">
        <v>1132</v>
      </c>
      <c r="W228" s="40"/>
      <c r="X228" s="41" t="str">
        <f t="shared" si="6"/>
        <v>апартаментст</v>
      </c>
      <c r="Y228" s="15"/>
    </row>
    <row r="229" spans="2:25">
      <c r="B229" s="30">
        <f t="shared" si="7"/>
        <v>222</v>
      </c>
      <c r="C229" s="31">
        <v>222</v>
      </c>
      <c r="D229" s="32" t="s">
        <v>1127</v>
      </c>
      <c r="E229" s="131">
        <v>1</v>
      </c>
      <c r="F229" s="31">
        <v>1</v>
      </c>
      <c r="G229" s="31" t="s">
        <v>1142</v>
      </c>
      <c r="H229" s="33" t="s">
        <v>21</v>
      </c>
      <c r="I229" s="34" t="s">
        <v>1134</v>
      </c>
      <c r="J229" s="31">
        <v>24.9</v>
      </c>
      <c r="K229" s="31">
        <v>5.23</v>
      </c>
      <c r="L229" s="130">
        <f>(Таблица1[[#This Row],[Общая площадь летних помещений, кв. м]]*1)+Таблица1[[#This Row],[Общая площадь без летних помещений, кв.м]]</f>
        <v>30.13</v>
      </c>
      <c r="M229" s="35" t="s">
        <v>1130</v>
      </c>
      <c r="N229" s="35" t="s">
        <v>1131</v>
      </c>
      <c r="O229" s="35" t="s">
        <v>1130</v>
      </c>
      <c r="P229" s="32">
        <v>310000</v>
      </c>
      <c r="Q22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9340300</v>
      </c>
      <c r="R22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29" s="36"/>
      <c r="T229" s="38" t="e">
        <f>#REF!/R229-1</f>
        <v>#REF!</v>
      </c>
      <c r="U229" s="35"/>
      <c r="V229" s="39" t="s">
        <v>1132</v>
      </c>
      <c r="W229" s="40"/>
      <c r="X229" s="41" t="str">
        <f t="shared" si="6"/>
        <v>апартаментст</v>
      </c>
      <c r="Y229" s="15"/>
    </row>
    <row r="230" spans="2:25">
      <c r="B230" s="30">
        <f t="shared" si="7"/>
        <v>223</v>
      </c>
      <c r="C230" s="31">
        <v>223</v>
      </c>
      <c r="D230" s="32" t="s">
        <v>1127</v>
      </c>
      <c r="E230" s="131">
        <v>1</v>
      </c>
      <c r="F230" s="31">
        <v>1</v>
      </c>
      <c r="G230" s="31" t="s">
        <v>1142</v>
      </c>
      <c r="H230" s="33" t="s">
        <v>21</v>
      </c>
      <c r="I230" s="34" t="s">
        <v>1134</v>
      </c>
      <c r="J230" s="31">
        <v>24.9</v>
      </c>
      <c r="K230" s="31">
        <v>5.96</v>
      </c>
      <c r="L230" s="130">
        <f>(Таблица1[[#This Row],[Общая площадь летних помещений, кв. м]]*1)+Таблица1[[#This Row],[Общая площадь без летних помещений, кв.м]]</f>
        <v>30.86</v>
      </c>
      <c r="M230" s="35" t="s">
        <v>1130</v>
      </c>
      <c r="N230" s="35" t="s">
        <v>1131</v>
      </c>
      <c r="O230" s="35" t="s">
        <v>1130</v>
      </c>
      <c r="P230" s="32">
        <v>310000</v>
      </c>
      <c r="Q23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9566600</v>
      </c>
      <c r="R23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30" s="36"/>
      <c r="T230" s="38" t="e">
        <f>#REF!/R230-1</f>
        <v>#REF!</v>
      </c>
      <c r="U230" s="35"/>
      <c r="V230" s="39" t="s">
        <v>1132</v>
      </c>
      <c r="W230" s="40"/>
      <c r="X230" s="41" t="str">
        <f t="shared" si="6"/>
        <v>апартаментст</v>
      </c>
      <c r="Y230" s="15"/>
    </row>
    <row r="231" spans="2:25">
      <c r="B231" s="30">
        <f t="shared" si="7"/>
        <v>224</v>
      </c>
      <c r="C231" s="31">
        <v>224</v>
      </c>
      <c r="D231" s="32" t="s">
        <v>1127</v>
      </c>
      <c r="E231" s="131">
        <v>1</v>
      </c>
      <c r="F231" s="31">
        <v>1</v>
      </c>
      <c r="G231" s="31" t="s">
        <v>1142</v>
      </c>
      <c r="H231" s="42" t="s">
        <v>19</v>
      </c>
      <c r="I231" s="34" t="s">
        <v>1134</v>
      </c>
      <c r="J231" s="31">
        <v>53.89</v>
      </c>
      <c r="K231" s="31">
        <v>5.31</v>
      </c>
      <c r="L231" s="130">
        <f>(Таблица1[[#This Row],[Общая площадь летних помещений, кв. м]]*1)+Таблица1[[#This Row],[Общая площадь без летних помещений, кв.м]]</f>
        <v>59.2</v>
      </c>
      <c r="M231" s="35" t="s">
        <v>1130</v>
      </c>
      <c r="N231" s="35" t="s">
        <v>1131</v>
      </c>
      <c r="O231" s="35" t="s">
        <v>1130</v>
      </c>
      <c r="P231" s="32">
        <v>310000</v>
      </c>
      <c r="Q23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18352000</v>
      </c>
      <c r="R23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31" s="36"/>
      <c r="T231" s="38" t="e">
        <f>#REF!/R231-1</f>
        <v>#REF!</v>
      </c>
      <c r="U231" s="35"/>
      <c r="V231" s="39" t="s">
        <v>1132</v>
      </c>
      <c r="W231" s="40"/>
      <c r="X231" s="41" t="str">
        <f t="shared" si="6"/>
        <v>апартамент1АЕ</v>
      </c>
      <c r="Y231" s="15"/>
    </row>
    <row r="232" spans="2:25">
      <c r="B232" s="30">
        <f t="shared" si="7"/>
        <v>225</v>
      </c>
      <c r="C232" s="31">
        <v>225</v>
      </c>
      <c r="D232" s="32" t="s">
        <v>1127</v>
      </c>
      <c r="E232" s="131">
        <v>1</v>
      </c>
      <c r="F232" s="31">
        <v>1</v>
      </c>
      <c r="G232" s="31" t="s">
        <v>1142</v>
      </c>
      <c r="H232" s="33" t="s">
        <v>21</v>
      </c>
      <c r="I232" s="34" t="s">
        <v>1134</v>
      </c>
      <c r="J232" s="31">
        <v>24.99</v>
      </c>
      <c r="K232" s="31">
        <v>4.3499999999999996</v>
      </c>
      <c r="L232" s="130">
        <f>(Таблица1[[#This Row],[Общая площадь летних помещений, кв. м]]*1)+Таблица1[[#This Row],[Общая площадь без летних помещений, кв.м]]</f>
        <v>29.339999999999996</v>
      </c>
      <c r="M232" s="35" t="s">
        <v>1130</v>
      </c>
      <c r="N232" s="35" t="s">
        <v>1131</v>
      </c>
      <c r="O232" s="35" t="s">
        <v>1130</v>
      </c>
      <c r="P232" s="32">
        <v>310000</v>
      </c>
      <c r="Q23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9095399.9999999981</v>
      </c>
      <c r="R23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32" s="36"/>
      <c r="T232" s="38" t="e">
        <f>#REF!/R232-1</f>
        <v>#REF!</v>
      </c>
      <c r="U232" s="35"/>
      <c r="V232" s="39" t="s">
        <v>1132</v>
      </c>
      <c r="W232" s="40"/>
      <c r="X232" s="41" t="str">
        <f t="shared" si="6"/>
        <v>апартаментст</v>
      </c>
      <c r="Y232" s="15"/>
    </row>
    <row r="233" spans="2:25">
      <c r="B233" s="30">
        <f t="shared" si="7"/>
        <v>226</v>
      </c>
      <c r="C233" s="31">
        <v>226</v>
      </c>
      <c r="D233" s="32" t="s">
        <v>1127</v>
      </c>
      <c r="E233" s="131">
        <v>1</v>
      </c>
      <c r="F233" s="31">
        <v>1</v>
      </c>
      <c r="G233" s="31" t="s">
        <v>1142</v>
      </c>
      <c r="H233" s="33" t="s">
        <v>21</v>
      </c>
      <c r="I233" s="34" t="s">
        <v>1134</v>
      </c>
      <c r="J233" s="31">
        <v>24.99</v>
      </c>
      <c r="K233" s="31">
        <v>4.3499999999999996</v>
      </c>
      <c r="L233" s="130">
        <f>(Таблица1[[#This Row],[Общая площадь летних помещений, кв. м]]*1)+Таблица1[[#This Row],[Общая площадь без летних помещений, кв.м]]</f>
        <v>29.339999999999996</v>
      </c>
      <c r="M233" s="35" t="s">
        <v>1130</v>
      </c>
      <c r="N233" s="35" t="s">
        <v>1131</v>
      </c>
      <c r="O233" s="35" t="s">
        <v>1130</v>
      </c>
      <c r="P233" s="32">
        <v>310000</v>
      </c>
      <c r="Q23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9095399.9999999981</v>
      </c>
      <c r="R23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33" s="36"/>
      <c r="T233" s="38" t="e">
        <f>#REF!/R233-1</f>
        <v>#REF!</v>
      </c>
      <c r="U233" s="35"/>
      <c r="V233" s="39" t="s">
        <v>1132</v>
      </c>
      <c r="W233" s="40"/>
      <c r="X233" s="41" t="str">
        <f t="shared" si="6"/>
        <v>апартаментст</v>
      </c>
      <c r="Y233" s="15"/>
    </row>
    <row r="234" spans="2:25">
      <c r="B234" s="30">
        <f t="shared" si="7"/>
        <v>227</v>
      </c>
      <c r="C234" s="31">
        <v>227</v>
      </c>
      <c r="D234" s="32" t="s">
        <v>1127</v>
      </c>
      <c r="E234" s="131">
        <v>1</v>
      </c>
      <c r="F234" s="31">
        <v>1</v>
      </c>
      <c r="G234" s="31" t="s">
        <v>1142</v>
      </c>
      <c r="H234" s="33" t="s">
        <v>21</v>
      </c>
      <c r="I234" s="34" t="s">
        <v>1134</v>
      </c>
      <c r="J234" s="31">
        <v>24.99</v>
      </c>
      <c r="K234" s="31">
        <v>4.3499999999999996</v>
      </c>
      <c r="L234" s="130">
        <f>(Таблица1[[#This Row],[Общая площадь летних помещений, кв. м]]*1)+Таблица1[[#This Row],[Общая площадь без летних помещений, кв.м]]</f>
        <v>29.339999999999996</v>
      </c>
      <c r="M234" s="35" t="s">
        <v>1130</v>
      </c>
      <c r="N234" s="35" t="s">
        <v>1131</v>
      </c>
      <c r="O234" s="35" t="s">
        <v>1130</v>
      </c>
      <c r="P234" s="32">
        <v>310000</v>
      </c>
      <c r="Q23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9095399.9999999981</v>
      </c>
      <c r="R23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34" s="36"/>
      <c r="T234" s="38" t="e">
        <f>#REF!/R234-1</f>
        <v>#REF!</v>
      </c>
      <c r="U234" s="35"/>
      <c r="V234" s="39" t="s">
        <v>1132</v>
      </c>
      <c r="W234" s="40"/>
      <c r="X234" s="41" t="str">
        <f t="shared" si="6"/>
        <v>апартаментст</v>
      </c>
      <c r="Y234" s="15"/>
    </row>
    <row r="235" spans="2:25">
      <c r="B235" s="30">
        <f t="shared" si="7"/>
        <v>228</v>
      </c>
      <c r="C235" s="31">
        <v>228</v>
      </c>
      <c r="D235" s="32" t="s">
        <v>1127</v>
      </c>
      <c r="E235" s="131">
        <v>1</v>
      </c>
      <c r="F235" s="31">
        <v>1</v>
      </c>
      <c r="G235" s="31" t="s">
        <v>1142</v>
      </c>
      <c r="H235" s="33" t="s">
        <v>21</v>
      </c>
      <c r="I235" s="34" t="s">
        <v>1134</v>
      </c>
      <c r="J235" s="31">
        <v>24.35</v>
      </c>
      <c r="K235" s="31">
        <v>4.3499999999999996</v>
      </c>
      <c r="L235" s="130">
        <f>(Таблица1[[#This Row],[Общая площадь летних помещений, кв. м]]*1)+Таблица1[[#This Row],[Общая площадь без летних помещений, кв.м]]</f>
        <v>28.700000000000003</v>
      </c>
      <c r="M235" s="35" t="s">
        <v>1130</v>
      </c>
      <c r="N235" s="35" t="s">
        <v>1131</v>
      </c>
      <c r="O235" s="35" t="s">
        <v>1130</v>
      </c>
      <c r="P235" s="32">
        <v>310000</v>
      </c>
      <c r="Q23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8897000</v>
      </c>
      <c r="R23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35" s="36"/>
      <c r="T235" s="38" t="e">
        <f>#REF!/R235-1</f>
        <v>#REF!</v>
      </c>
      <c r="U235" s="35"/>
      <c r="V235" s="39" t="s">
        <v>1132</v>
      </c>
      <c r="W235" s="40"/>
      <c r="X235" s="41" t="str">
        <f t="shared" si="6"/>
        <v>апартаментст</v>
      </c>
      <c r="Y235" s="15"/>
    </row>
    <row r="236" spans="2:25">
      <c r="B236" s="30">
        <f t="shared" si="7"/>
        <v>229</v>
      </c>
      <c r="C236" s="31">
        <v>229</v>
      </c>
      <c r="D236" s="32" t="s">
        <v>1127</v>
      </c>
      <c r="E236" s="131">
        <v>1</v>
      </c>
      <c r="F236" s="31">
        <v>1</v>
      </c>
      <c r="G236" s="31" t="s">
        <v>1142</v>
      </c>
      <c r="H236" s="33" t="s">
        <v>21</v>
      </c>
      <c r="I236" s="34" t="s">
        <v>1134</v>
      </c>
      <c r="J236" s="31">
        <v>35.729999999999997</v>
      </c>
      <c r="K236" s="31">
        <v>14.15</v>
      </c>
      <c r="L236" s="130">
        <f>(Таблица1[[#This Row],[Общая площадь летних помещений, кв. м]]*1)+Таблица1[[#This Row],[Общая площадь без летних помещений, кв.м]]</f>
        <v>49.879999999999995</v>
      </c>
      <c r="M236" s="35" t="s">
        <v>1130</v>
      </c>
      <c r="N236" s="35" t="s">
        <v>1131</v>
      </c>
      <c r="O236" s="35" t="s">
        <v>1130</v>
      </c>
      <c r="P236" s="32">
        <v>315000</v>
      </c>
      <c r="Q23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15712199.999999998</v>
      </c>
      <c r="R23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36" s="36"/>
      <c r="T236" s="38" t="e">
        <f>#REF!/R236-1</f>
        <v>#REF!</v>
      </c>
      <c r="U236" s="35"/>
      <c r="V236" s="39" t="s">
        <v>1132</v>
      </c>
      <c r="W236" s="40"/>
      <c r="X236" s="41" t="str">
        <f t="shared" si="6"/>
        <v>апартаментст</v>
      </c>
      <c r="Y236" s="15"/>
    </row>
    <row r="237" spans="2:25">
      <c r="B237" s="30">
        <f t="shared" si="7"/>
        <v>230</v>
      </c>
      <c r="C237" s="31">
        <v>230</v>
      </c>
      <c r="D237" s="32" t="s">
        <v>1127</v>
      </c>
      <c r="E237" s="131">
        <v>1</v>
      </c>
      <c r="F237" s="31">
        <v>1</v>
      </c>
      <c r="G237" s="31" t="s">
        <v>1142</v>
      </c>
      <c r="H237" s="33" t="s">
        <v>21</v>
      </c>
      <c r="I237" s="34" t="s">
        <v>1134</v>
      </c>
      <c r="J237" s="31">
        <v>35.71</v>
      </c>
      <c r="K237" s="31">
        <v>14.15</v>
      </c>
      <c r="L237" s="130">
        <f>(Таблица1[[#This Row],[Общая площадь летних помещений, кв. м]]*1)+Таблица1[[#This Row],[Общая площадь без летних помещений, кв.м]]</f>
        <v>49.86</v>
      </c>
      <c r="M237" s="35" t="s">
        <v>1136</v>
      </c>
      <c r="N237" s="35" t="s">
        <v>1137</v>
      </c>
      <c r="O237" s="35" t="s">
        <v>1130</v>
      </c>
      <c r="P237" s="32">
        <v>405000</v>
      </c>
      <c r="Q23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20193300</v>
      </c>
      <c r="R23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37" s="36"/>
      <c r="T237" s="38" t="e">
        <f>#REF!/R237-1</f>
        <v>#REF!</v>
      </c>
      <c r="U237" s="35"/>
      <c r="V237" s="39" t="s">
        <v>1132</v>
      </c>
      <c r="W237" s="40"/>
      <c r="X237" s="41" t="str">
        <f t="shared" si="6"/>
        <v>апартаментст</v>
      </c>
      <c r="Y237" s="15"/>
    </row>
    <row r="238" spans="2:25">
      <c r="B238" s="30">
        <f t="shared" si="7"/>
        <v>231</v>
      </c>
      <c r="C238" s="31">
        <v>231</v>
      </c>
      <c r="D238" s="32" t="s">
        <v>1127</v>
      </c>
      <c r="E238" s="131">
        <v>1</v>
      </c>
      <c r="F238" s="31">
        <v>1</v>
      </c>
      <c r="G238" s="31" t="s">
        <v>1142</v>
      </c>
      <c r="H238" s="33" t="s">
        <v>21</v>
      </c>
      <c r="I238" s="34" t="s">
        <v>1134</v>
      </c>
      <c r="J238" s="31">
        <v>24.35</v>
      </c>
      <c r="K238" s="31">
        <v>4.3499999999999996</v>
      </c>
      <c r="L238" s="130">
        <f>(Таблица1[[#This Row],[Общая площадь летних помещений, кв. м]]*1)+Таблица1[[#This Row],[Общая площадь без летних помещений, кв.м]]</f>
        <v>28.700000000000003</v>
      </c>
      <c r="M238" s="35" t="s">
        <v>1136</v>
      </c>
      <c r="N238" s="35" t="s">
        <v>1137</v>
      </c>
      <c r="O238" s="35" t="s">
        <v>1130</v>
      </c>
      <c r="P238" s="32">
        <v>400000</v>
      </c>
      <c r="Q23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11480000.000000002</v>
      </c>
      <c r="R23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38" s="36"/>
      <c r="T238" s="38" t="e">
        <f>#REF!/R238-1</f>
        <v>#REF!</v>
      </c>
      <c r="U238" s="35"/>
      <c r="V238" s="39" t="s">
        <v>1132</v>
      </c>
      <c r="W238" s="40"/>
      <c r="X238" s="41" t="str">
        <f t="shared" si="6"/>
        <v>апартаментст</v>
      </c>
      <c r="Y238" s="15"/>
    </row>
    <row r="239" spans="2:25">
      <c r="B239" s="30">
        <f t="shared" si="7"/>
        <v>232</v>
      </c>
      <c r="C239" s="31">
        <v>232</v>
      </c>
      <c r="D239" s="32" t="s">
        <v>1127</v>
      </c>
      <c r="E239" s="131">
        <v>1</v>
      </c>
      <c r="F239" s="31">
        <v>1</v>
      </c>
      <c r="G239" s="31" t="s">
        <v>1142</v>
      </c>
      <c r="H239" s="33" t="s">
        <v>21</v>
      </c>
      <c r="I239" s="34" t="s">
        <v>1134</v>
      </c>
      <c r="J239" s="31">
        <v>24.99</v>
      </c>
      <c r="K239" s="31">
        <v>4.3499999999999996</v>
      </c>
      <c r="L239" s="130">
        <f>(Таблица1[[#This Row],[Общая площадь летних помещений, кв. м]]*1)+Таблица1[[#This Row],[Общая площадь без летних помещений, кв.м]]</f>
        <v>29.339999999999996</v>
      </c>
      <c r="M239" s="35" t="s">
        <v>1136</v>
      </c>
      <c r="N239" s="35" t="s">
        <v>1137</v>
      </c>
      <c r="O239" s="35" t="s">
        <v>1130</v>
      </c>
      <c r="P239" s="32">
        <v>400000</v>
      </c>
      <c r="Q23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11735999.999999998</v>
      </c>
      <c r="R23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39" s="36"/>
      <c r="T239" s="38" t="e">
        <f>#REF!/R239-1</f>
        <v>#REF!</v>
      </c>
      <c r="U239" s="35"/>
      <c r="V239" s="39" t="s">
        <v>1132</v>
      </c>
      <c r="W239" s="40"/>
      <c r="X239" s="41" t="str">
        <f t="shared" si="6"/>
        <v>апартаментст</v>
      </c>
      <c r="Y239" s="15"/>
    </row>
    <row r="240" spans="2:25">
      <c r="B240" s="30">
        <f t="shared" si="7"/>
        <v>233</v>
      </c>
      <c r="C240" s="31">
        <v>233</v>
      </c>
      <c r="D240" s="32" t="s">
        <v>1127</v>
      </c>
      <c r="E240" s="131">
        <v>1</v>
      </c>
      <c r="F240" s="31">
        <v>1</v>
      </c>
      <c r="G240" s="31" t="s">
        <v>1142</v>
      </c>
      <c r="H240" s="33" t="s">
        <v>21</v>
      </c>
      <c r="I240" s="34" t="s">
        <v>1134</v>
      </c>
      <c r="J240" s="31">
        <v>24.99</v>
      </c>
      <c r="K240" s="31">
        <v>4.3499999999999996</v>
      </c>
      <c r="L240" s="130">
        <f>(Таблица1[[#This Row],[Общая площадь летних помещений, кв. м]]*1)+Таблица1[[#This Row],[Общая площадь без летних помещений, кв.м]]</f>
        <v>29.339999999999996</v>
      </c>
      <c r="M240" s="35" t="s">
        <v>1136</v>
      </c>
      <c r="N240" s="35" t="s">
        <v>1137</v>
      </c>
      <c r="O240" s="35" t="s">
        <v>1130</v>
      </c>
      <c r="P240" s="32">
        <v>400000</v>
      </c>
      <c r="Q24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11735999.999999998</v>
      </c>
      <c r="R24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40" s="36"/>
      <c r="T240" s="38" t="e">
        <f>#REF!/R240-1</f>
        <v>#REF!</v>
      </c>
      <c r="U240" s="35"/>
      <c r="V240" s="39" t="s">
        <v>1132</v>
      </c>
      <c r="W240" s="40"/>
      <c r="X240" s="41" t="str">
        <f t="shared" si="6"/>
        <v>апартаментст</v>
      </c>
      <c r="Y240" s="15"/>
    </row>
    <row r="241" spans="2:25">
      <c r="B241" s="30">
        <f t="shared" si="7"/>
        <v>234</v>
      </c>
      <c r="C241" s="31">
        <v>234</v>
      </c>
      <c r="D241" s="32" t="s">
        <v>1127</v>
      </c>
      <c r="E241" s="131">
        <v>1</v>
      </c>
      <c r="F241" s="31">
        <v>1</v>
      </c>
      <c r="G241" s="31" t="s">
        <v>1142</v>
      </c>
      <c r="H241" s="33" t="s">
        <v>21</v>
      </c>
      <c r="I241" s="34" t="s">
        <v>1134</v>
      </c>
      <c r="J241" s="31">
        <v>24.99</v>
      </c>
      <c r="K241" s="31">
        <v>4.3499999999999996</v>
      </c>
      <c r="L241" s="130">
        <f>(Таблица1[[#This Row],[Общая площадь летних помещений, кв. м]]*1)+Таблица1[[#This Row],[Общая площадь без летних помещений, кв.м]]</f>
        <v>29.339999999999996</v>
      </c>
      <c r="M241" s="35" t="s">
        <v>1136</v>
      </c>
      <c r="N241" s="35" t="s">
        <v>1137</v>
      </c>
      <c r="O241" s="35" t="s">
        <v>1130</v>
      </c>
      <c r="P241" s="32">
        <v>400000</v>
      </c>
      <c r="Q24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11735999.999999998</v>
      </c>
      <c r="R24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41" s="36"/>
      <c r="T241" s="38" t="e">
        <f>#REF!/R241-1</f>
        <v>#REF!</v>
      </c>
      <c r="U241" s="35"/>
      <c r="V241" s="39" t="s">
        <v>1132</v>
      </c>
      <c r="W241" s="40"/>
      <c r="X241" s="41" t="str">
        <f t="shared" si="6"/>
        <v>апартаментст</v>
      </c>
      <c r="Y241" s="15"/>
    </row>
    <row r="242" spans="2:25">
      <c r="B242" s="30">
        <f t="shared" si="7"/>
        <v>235</v>
      </c>
      <c r="C242" s="31">
        <v>235</v>
      </c>
      <c r="D242" s="32" t="s">
        <v>1127</v>
      </c>
      <c r="E242" s="131">
        <v>1</v>
      </c>
      <c r="F242" s="31">
        <v>1</v>
      </c>
      <c r="G242" s="31" t="s">
        <v>1142</v>
      </c>
      <c r="H242" s="33" t="s">
        <v>21</v>
      </c>
      <c r="I242" s="34" t="s">
        <v>1134</v>
      </c>
      <c r="J242" s="31">
        <v>24.99</v>
      </c>
      <c r="K242" s="31">
        <v>4.3499999999999996</v>
      </c>
      <c r="L242" s="130">
        <f>(Таблица1[[#This Row],[Общая площадь летних помещений, кв. м]]*1)+Таблица1[[#This Row],[Общая площадь без летних помещений, кв.м]]</f>
        <v>29.339999999999996</v>
      </c>
      <c r="M242" s="35" t="s">
        <v>1136</v>
      </c>
      <c r="N242" s="35" t="s">
        <v>1137</v>
      </c>
      <c r="O242" s="35" t="s">
        <v>1130</v>
      </c>
      <c r="P242" s="32">
        <v>400000</v>
      </c>
      <c r="Q24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11735999.999999998</v>
      </c>
      <c r="R24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42" s="36"/>
      <c r="T242" s="38" t="e">
        <f>#REF!/R242-1</f>
        <v>#REF!</v>
      </c>
      <c r="U242" s="35"/>
      <c r="V242" s="39" t="s">
        <v>1132</v>
      </c>
      <c r="W242" s="40"/>
      <c r="X242" s="41" t="str">
        <f t="shared" si="6"/>
        <v>апартаментст</v>
      </c>
      <c r="Y242" s="15"/>
    </row>
    <row r="243" spans="2:25">
      <c r="B243" s="30">
        <f t="shared" si="7"/>
        <v>236</v>
      </c>
      <c r="C243" s="31">
        <v>236</v>
      </c>
      <c r="D243" s="32" t="s">
        <v>1127</v>
      </c>
      <c r="E243" s="131">
        <v>1</v>
      </c>
      <c r="F243" s="31">
        <v>1</v>
      </c>
      <c r="G243" s="31" t="s">
        <v>1142</v>
      </c>
      <c r="H243" s="42" t="s">
        <v>19</v>
      </c>
      <c r="I243" s="34" t="s">
        <v>1134</v>
      </c>
      <c r="J243" s="31">
        <v>49.64</v>
      </c>
      <c r="K243" s="31">
        <v>4.8600000000000003</v>
      </c>
      <c r="L243" s="130">
        <f>(Таблица1[[#This Row],[Общая площадь летних помещений, кв. м]]*1)+Таблица1[[#This Row],[Общая площадь без летних помещений, кв.м]]</f>
        <v>54.5</v>
      </c>
      <c r="M243" s="35" t="s">
        <v>1136</v>
      </c>
      <c r="N243" s="35" t="s">
        <v>1137</v>
      </c>
      <c r="O243" s="35" t="s">
        <v>1130</v>
      </c>
      <c r="P243" s="32">
        <v>400000</v>
      </c>
      <c r="Q24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21800000</v>
      </c>
      <c r="R24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43" s="36"/>
      <c r="T243" s="38" t="e">
        <f>#REF!/R243-1</f>
        <v>#REF!</v>
      </c>
      <c r="U243" s="35"/>
      <c r="V243" s="39" t="s">
        <v>1132</v>
      </c>
      <c r="W243" s="40"/>
      <c r="X243" s="41" t="str">
        <f t="shared" si="6"/>
        <v>апартамент1АЕ</v>
      </c>
      <c r="Y243" s="15"/>
    </row>
    <row r="244" spans="2:25">
      <c r="B244" s="30">
        <f t="shared" si="7"/>
        <v>237</v>
      </c>
      <c r="C244" s="31">
        <v>237</v>
      </c>
      <c r="D244" s="32" t="s">
        <v>1127</v>
      </c>
      <c r="E244" s="131">
        <v>1</v>
      </c>
      <c r="F244" s="31">
        <v>1</v>
      </c>
      <c r="G244" s="31" t="s">
        <v>1142</v>
      </c>
      <c r="H244" s="33" t="s">
        <v>21</v>
      </c>
      <c r="I244" s="34" t="s">
        <v>1134</v>
      </c>
      <c r="J244" s="31">
        <v>24.9</v>
      </c>
      <c r="K244" s="31">
        <v>6.19</v>
      </c>
      <c r="L244" s="130">
        <f>(Таблица1[[#This Row],[Общая площадь летних помещений, кв. м]]*1)+Таблица1[[#This Row],[Общая площадь без летних помещений, кв.м]]</f>
        <v>31.09</v>
      </c>
      <c r="M244" s="35" t="s">
        <v>1136</v>
      </c>
      <c r="N244" s="35" t="s">
        <v>1137</v>
      </c>
      <c r="O244" s="35" t="s">
        <v>1130</v>
      </c>
      <c r="P244" s="32">
        <v>400000</v>
      </c>
      <c r="Q24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12436000</v>
      </c>
      <c r="R24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44" s="36"/>
      <c r="T244" s="38" t="e">
        <f>#REF!/R244-1</f>
        <v>#REF!</v>
      </c>
      <c r="U244" s="35"/>
      <c r="V244" s="39" t="s">
        <v>1132</v>
      </c>
      <c r="W244" s="40"/>
      <c r="X244" s="41" t="str">
        <f t="shared" si="6"/>
        <v>апартаментст</v>
      </c>
      <c r="Y244" s="15"/>
    </row>
    <row r="245" spans="2:25">
      <c r="B245" s="30">
        <f t="shared" si="7"/>
        <v>238</v>
      </c>
      <c r="C245" s="31">
        <v>238</v>
      </c>
      <c r="D245" s="32" t="s">
        <v>1127</v>
      </c>
      <c r="E245" s="131">
        <v>1</v>
      </c>
      <c r="F245" s="31">
        <v>1</v>
      </c>
      <c r="G245" s="31" t="s">
        <v>1142</v>
      </c>
      <c r="H245" s="33" t="s">
        <v>21</v>
      </c>
      <c r="I245" s="34" t="s">
        <v>1134</v>
      </c>
      <c r="J245" s="31">
        <v>24.9</v>
      </c>
      <c r="K245" s="31">
        <v>6.16</v>
      </c>
      <c r="L245" s="130">
        <f>(Таблица1[[#This Row],[Общая площадь летних помещений, кв. м]]*1)+Таблица1[[#This Row],[Общая площадь без летних помещений, кв.м]]</f>
        <v>31.06</v>
      </c>
      <c r="M245" s="35" t="s">
        <v>1136</v>
      </c>
      <c r="N245" s="35" t="s">
        <v>1137</v>
      </c>
      <c r="O245" s="35" t="s">
        <v>1130</v>
      </c>
      <c r="P245" s="32">
        <v>400000</v>
      </c>
      <c r="Q24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12424000</v>
      </c>
      <c r="R24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45" s="36"/>
      <c r="T245" s="38" t="e">
        <f>#REF!/R245-1</f>
        <v>#REF!</v>
      </c>
      <c r="U245" s="35"/>
      <c r="V245" s="39" t="s">
        <v>1132</v>
      </c>
      <c r="W245" s="40"/>
      <c r="X245" s="41" t="str">
        <f t="shared" si="6"/>
        <v>апартаментст</v>
      </c>
      <c r="Y245" s="15"/>
    </row>
    <row r="246" spans="2:25">
      <c r="B246" s="30">
        <f t="shared" si="7"/>
        <v>239</v>
      </c>
      <c r="C246" s="31">
        <v>239</v>
      </c>
      <c r="D246" s="32" t="s">
        <v>1127</v>
      </c>
      <c r="E246" s="131">
        <v>1</v>
      </c>
      <c r="F246" s="31">
        <v>1</v>
      </c>
      <c r="G246" s="31" t="s">
        <v>1142</v>
      </c>
      <c r="H246" s="33" t="s">
        <v>21</v>
      </c>
      <c r="I246" s="34" t="s">
        <v>1134</v>
      </c>
      <c r="J246" s="31">
        <v>36.22</v>
      </c>
      <c r="K246" s="31">
        <v>8.58</v>
      </c>
      <c r="L246" s="130">
        <f>(Таблица1[[#This Row],[Общая площадь летних помещений, кв. м]]*1)+Таблица1[[#This Row],[Общая площадь без летних помещений, кв.м]]</f>
        <v>44.8</v>
      </c>
      <c r="M246" s="35" t="s">
        <v>1136</v>
      </c>
      <c r="N246" s="35" t="s">
        <v>1137</v>
      </c>
      <c r="O246" s="35" t="s">
        <v>1130</v>
      </c>
      <c r="P246" s="32">
        <v>400000</v>
      </c>
      <c r="Q24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17920000</v>
      </c>
      <c r="R24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46" s="36"/>
      <c r="T246" s="38" t="e">
        <f>#REF!/R246-1</f>
        <v>#REF!</v>
      </c>
      <c r="U246" s="35"/>
      <c r="V246" s="39" t="s">
        <v>1132</v>
      </c>
      <c r="W246" s="40"/>
      <c r="X246" s="41" t="str">
        <f t="shared" si="6"/>
        <v>апартаментст</v>
      </c>
      <c r="Y246" s="15"/>
    </row>
    <row r="247" spans="2:25">
      <c r="B247" s="30">
        <f t="shared" si="7"/>
        <v>240</v>
      </c>
      <c r="C247" s="31">
        <v>240</v>
      </c>
      <c r="D247" s="32" t="s">
        <v>1127</v>
      </c>
      <c r="E247" s="131">
        <v>1</v>
      </c>
      <c r="F247" s="31">
        <v>1</v>
      </c>
      <c r="G247" s="31" t="s">
        <v>1142</v>
      </c>
      <c r="H247" s="42" t="s">
        <v>19</v>
      </c>
      <c r="I247" s="34" t="s">
        <v>1134</v>
      </c>
      <c r="J247" s="31">
        <v>39.159999999999997</v>
      </c>
      <c r="K247" s="31">
        <v>17.41</v>
      </c>
      <c r="L247" s="130">
        <f>(Таблица1[[#This Row],[Общая площадь летних помещений, кв. м]]*1)+Таблица1[[#This Row],[Общая площадь без летних помещений, кв.м]]</f>
        <v>56.569999999999993</v>
      </c>
      <c r="M247" s="35" t="s">
        <v>1136</v>
      </c>
      <c r="N247" s="35" t="s">
        <v>1137</v>
      </c>
      <c r="O247" s="35" t="s">
        <v>1130</v>
      </c>
      <c r="P247" s="32">
        <v>400000</v>
      </c>
      <c r="Q24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22627999.999999996</v>
      </c>
      <c r="R24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47" s="36"/>
      <c r="T247" s="38" t="e">
        <f>#REF!/R247-1</f>
        <v>#REF!</v>
      </c>
      <c r="U247" s="35"/>
      <c r="V247" s="39" t="s">
        <v>1132</v>
      </c>
      <c r="W247" s="40"/>
      <c r="X247" s="41" t="str">
        <f t="shared" si="6"/>
        <v>апартамент1АЕ</v>
      </c>
      <c r="Y247" s="15"/>
    </row>
    <row r="248" spans="2:25">
      <c r="B248" s="30">
        <f t="shared" si="7"/>
        <v>241</v>
      </c>
      <c r="C248" s="31">
        <v>241</v>
      </c>
      <c r="D248" s="32" t="s">
        <v>1127</v>
      </c>
      <c r="E248" s="131">
        <v>1</v>
      </c>
      <c r="F248" s="31">
        <v>1</v>
      </c>
      <c r="G248" s="31" t="s">
        <v>1142</v>
      </c>
      <c r="H248" s="33" t="s">
        <v>21</v>
      </c>
      <c r="I248" s="34" t="s">
        <v>1134</v>
      </c>
      <c r="J248" s="31">
        <v>24.99</v>
      </c>
      <c r="K248" s="31">
        <v>5.95</v>
      </c>
      <c r="L248" s="130">
        <f>(Таблица1[[#This Row],[Общая площадь летних помещений, кв. м]]*1)+Таблица1[[#This Row],[Общая площадь без летних помещений, кв.м]]</f>
        <v>30.939999999999998</v>
      </c>
      <c r="M248" s="35" t="s">
        <v>1136</v>
      </c>
      <c r="N248" s="35" t="s">
        <v>1137</v>
      </c>
      <c r="O248" s="35" t="s">
        <v>1130</v>
      </c>
      <c r="P248" s="32">
        <v>400000</v>
      </c>
      <c r="Q24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12376000</v>
      </c>
      <c r="R24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48" s="36"/>
      <c r="T248" s="38" t="e">
        <f>#REF!/R248-1</f>
        <v>#REF!</v>
      </c>
      <c r="U248" s="35"/>
      <c r="V248" s="39" t="s">
        <v>1132</v>
      </c>
      <c r="W248" s="40"/>
      <c r="X248" s="41" t="str">
        <f t="shared" si="6"/>
        <v>апартаментст</v>
      </c>
      <c r="Y248" s="15"/>
    </row>
    <row r="249" spans="2:25">
      <c r="B249" s="30">
        <f t="shared" si="7"/>
        <v>242</v>
      </c>
      <c r="C249" s="31">
        <v>242</v>
      </c>
      <c r="D249" s="32" t="s">
        <v>1127</v>
      </c>
      <c r="E249" s="131">
        <v>1</v>
      </c>
      <c r="F249" s="31">
        <v>1</v>
      </c>
      <c r="G249" s="31" t="s">
        <v>1142</v>
      </c>
      <c r="H249" s="33" t="s">
        <v>21</v>
      </c>
      <c r="I249" s="34" t="s">
        <v>1134</v>
      </c>
      <c r="J249" s="31">
        <v>24.99</v>
      </c>
      <c r="K249" s="31">
        <v>5.73</v>
      </c>
      <c r="L249" s="130">
        <f>(Таблица1[[#This Row],[Общая площадь летних помещений, кв. м]]*1)+Таблица1[[#This Row],[Общая площадь без летних помещений, кв.м]]</f>
        <v>30.72</v>
      </c>
      <c r="M249" s="35" t="s">
        <v>1136</v>
      </c>
      <c r="N249" s="35" t="s">
        <v>1137</v>
      </c>
      <c r="O249" s="35" t="s">
        <v>1130</v>
      </c>
      <c r="P249" s="32">
        <v>400000</v>
      </c>
      <c r="Q24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12288000</v>
      </c>
      <c r="R24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49" s="36"/>
      <c r="T249" s="38" t="e">
        <f>#REF!/R249-1</f>
        <v>#REF!</v>
      </c>
      <c r="U249" s="35"/>
      <c r="V249" s="39" t="s">
        <v>1132</v>
      </c>
      <c r="W249" s="40"/>
      <c r="X249" s="41" t="str">
        <f t="shared" si="6"/>
        <v>апартаментст</v>
      </c>
      <c r="Y249" s="15"/>
    </row>
    <row r="250" spans="2:25">
      <c r="B250" s="30">
        <f t="shared" si="7"/>
        <v>243</v>
      </c>
      <c r="C250" s="31">
        <v>243</v>
      </c>
      <c r="D250" s="32" t="s">
        <v>1127</v>
      </c>
      <c r="E250" s="131">
        <v>1</v>
      </c>
      <c r="F250" s="31">
        <v>1</v>
      </c>
      <c r="G250" s="31" t="s">
        <v>1142</v>
      </c>
      <c r="H250" s="33" t="s">
        <v>21</v>
      </c>
      <c r="I250" s="34" t="s">
        <v>1134</v>
      </c>
      <c r="J250" s="31">
        <v>24.99</v>
      </c>
      <c r="K250" s="31">
        <v>5.51</v>
      </c>
      <c r="L250" s="130">
        <f>(Таблица1[[#This Row],[Общая площадь летних помещений, кв. м]]*1)+Таблица1[[#This Row],[Общая площадь без летних помещений, кв.м]]</f>
        <v>30.5</v>
      </c>
      <c r="M250" s="35" t="s">
        <v>1136</v>
      </c>
      <c r="N250" s="35" t="s">
        <v>1137</v>
      </c>
      <c r="O250" s="35" t="s">
        <v>1130</v>
      </c>
      <c r="P250" s="32">
        <v>400000</v>
      </c>
      <c r="Q25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12200000</v>
      </c>
      <c r="R25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50" s="36"/>
      <c r="T250" s="38" t="e">
        <f>#REF!/R250-1</f>
        <v>#REF!</v>
      </c>
      <c r="U250" s="35"/>
      <c r="V250" s="39" t="s">
        <v>1132</v>
      </c>
      <c r="W250" s="40"/>
      <c r="X250" s="41" t="str">
        <f t="shared" si="6"/>
        <v>апартаментст</v>
      </c>
      <c r="Y250" s="15"/>
    </row>
    <row r="251" spans="2:25">
      <c r="B251" s="30">
        <f t="shared" si="7"/>
        <v>244</v>
      </c>
      <c r="C251" s="31">
        <v>244</v>
      </c>
      <c r="D251" s="32" t="s">
        <v>1127</v>
      </c>
      <c r="E251" s="131">
        <v>1</v>
      </c>
      <c r="F251" s="31">
        <v>1</v>
      </c>
      <c r="G251" s="31" t="s">
        <v>1142</v>
      </c>
      <c r="H251" s="33" t="s">
        <v>21</v>
      </c>
      <c r="I251" s="34" t="s">
        <v>1134</v>
      </c>
      <c r="J251" s="31">
        <v>24.99</v>
      </c>
      <c r="K251" s="31">
        <v>5.29</v>
      </c>
      <c r="L251" s="130">
        <f>(Таблица1[[#This Row],[Общая площадь летних помещений, кв. м]]*1)+Таблица1[[#This Row],[Общая площадь без летних помещений, кв.м]]</f>
        <v>30.279999999999998</v>
      </c>
      <c r="M251" s="35" t="s">
        <v>1136</v>
      </c>
      <c r="N251" s="35" t="s">
        <v>1137</v>
      </c>
      <c r="O251" s="35" t="s">
        <v>1130</v>
      </c>
      <c r="P251" s="32">
        <v>400000</v>
      </c>
      <c r="Q25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12111999.999999998</v>
      </c>
      <c r="R25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51" s="36"/>
      <c r="T251" s="38" t="e">
        <f>#REF!/R251-1</f>
        <v>#REF!</v>
      </c>
      <c r="U251" s="35"/>
      <c r="V251" s="39" t="s">
        <v>1132</v>
      </c>
      <c r="W251" s="40"/>
      <c r="X251" s="41" t="str">
        <f t="shared" si="6"/>
        <v>апартаментст</v>
      </c>
      <c r="Y251" s="15"/>
    </row>
    <row r="252" spans="2:25">
      <c r="B252" s="30">
        <f t="shared" si="7"/>
        <v>245</v>
      </c>
      <c r="C252" s="31">
        <v>245</v>
      </c>
      <c r="D252" s="32" t="s">
        <v>1127</v>
      </c>
      <c r="E252" s="131">
        <v>1</v>
      </c>
      <c r="F252" s="31">
        <v>1</v>
      </c>
      <c r="G252" s="31" t="s">
        <v>1142</v>
      </c>
      <c r="H252" s="33" t="s">
        <v>21</v>
      </c>
      <c r="I252" s="34" t="s">
        <v>1134</v>
      </c>
      <c r="J252" s="31">
        <v>24.9</v>
      </c>
      <c r="K252" s="31">
        <v>5.07</v>
      </c>
      <c r="L252" s="130">
        <f>(Таблица1[[#This Row],[Общая площадь летних помещений, кв. м]]*1)+Таблица1[[#This Row],[Общая площадь без летних помещений, кв.м]]</f>
        <v>29.97</v>
      </c>
      <c r="M252" s="35" t="s">
        <v>1136</v>
      </c>
      <c r="N252" s="35" t="s">
        <v>1137</v>
      </c>
      <c r="O252" s="35" t="s">
        <v>1130</v>
      </c>
      <c r="P252" s="32">
        <v>400000</v>
      </c>
      <c r="Q25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11988000</v>
      </c>
      <c r="R25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52" s="36"/>
      <c r="T252" s="38" t="e">
        <f>#REF!/R252-1</f>
        <v>#REF!</v>
      </c>
      <c r="U252" s="35"/>
      <c r="V252" s="39" t="s">
        <v>1132</v>
      </c>
      <c r="W252" s="40"/>
      <c r="X252" s="41" t="str">
        <f t="shared" si="6"/>
        <v>апартаментст</v>
      </c>
      <c r="Y252" s="15"/>
    </row>
    <row r="253" spans="2:25">
      <c r="B253" s="30">
        <f t="shared" si="7"/>
        <v>246</v>
      </c>
      <c r="C253" s="31">
        <v>246</v>
      </c>
      <c r="D253" s="32" t="s">
        <v>1127</v>
      </c>
      <c r="E253" s="131">
        <v>1</v>
      </c>
      <c r="F253" s="31">
        <v>1</v>
      </c>
      <c r="G253" s="31" t="s">
        <v>1142</v>
      </c>
      <c r="H253" s="33" t="s">
        <v>21</v>
      </c>
      <c r="I253" s="34" t="s">
        <v>1134</v>
      </c>
      <c r="J253" s="31">
        <v>24.9</v>
      </c>
      <c r="K253" s="31">
        <v>4.6900000000000004</v>
      </c>
      <c r="L253" s="130">
        <f>(Таблица1[[#This Row],[Общая площадь летних помещений, кв. м]]*1)+Таблица1[[#This Row],[Общая площадь без летних помещений, кв.м]]</f>
        <v>29.59</v>
      </c>
      <c r="M253" s="35" t="s">
        <v>1136</v>
      </c>
      <c r="N253" s="35" t="s">
        <v>1137</v>
      </c>
      <c r="O253" s="35" t="s">
        <v>1130</v>
      </c>
      <c r="P253" s="32">
        <v>400000</v>
      </c>
      <c r="Q25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11836000</v>
      </c>
      <c r="R25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53" s="36"/>
      <c r="T253" s="38" t="e">
        <f>#REF!/R253-1</f>
        <v>#REF!</v>
      </c>
      <c r="U253" s="35"/>
      <c r="V253" s="39" t="s">
        <v>1132</v>
      </c>
      <c r="W253" s="40"/>
      <c r="X253" s="41" t="str">
        <f t="shared" si="6"/>
        <v>апартаментст</v>
      </c>
      <c r="Y253" s="15"/>
    </row>
    <row r="254" spans="2:25">
      <c r="B254" s="30">
        <f t="shared" si="7"/>
        <v>247</v>
      </c>
      <c r="C254" s="31">
        <v>247</v>
      </c>
      <c r="D254" s="32" t="s">
        <v>1127</v>
      </c>
      <c r="E254" s="131">
        <v>1</v>
      </c>
      <c r="F254" s="31">
        <v>1</v>
      </c>
      <c r="G254" s="31" t="s">
        <v>1142</v>
      </c>
      <c r="H254" s="42" t="s">
        <v>19</v>
      </c>
      <c r="I254" s="34" t="s">
        <v>1134</v>
      </c>
      <c r="J254" s="31">
        <v>49.56</v>
      </c>
      <c r="K254" s="31">
        <v>4.8600000000000003</v>
      </c>
      <c r="L254" s="130">
        <f>(Таблица1[[#This Row],[Общая площадь летних помещений, кв. м]]*1)+Таблица1[[#This Row],[Общая площадь без летних помещений, кв.м]]</f>
        <v>54.42</v>
      </c>
      <c r="M254" s="35" t="s">
        <v>1136</v>
      </c>
      <c r="N254" s="35" t="s">
        <v>1137</v>
      </c>
      <c r="O254" s="35" t="s">
        <v>1130</v>
      </c>
      <c r="P254" s="32">
        <v>400000</v>
      </c>
      <c r="Q25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21768000</v>
      </c>
      <c r="R25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54" s="36"/>
      <c r="T254" s="38" t="e">
        <f>#REF!/R254-1</f>
        <v>#REF!</v>
      </c>
      <c r="U254" s="35"/>
      <c r="V254" s="39" t="s">
        <v>1132</v>
      </c>
      <c r="W254" s="40"/>
      <c r="X254" s="41" t="str">
        <f t="shared" si="6"/>
        <v>апартамент1АЕ</v>
      </c>
      <c r="Y254" s="15"/>
    </row>
    <row r="255" spans="2:25">
      <c r="B255" s="30">
        <f t="shared" si="7"/>
        <v>248</v>
      </c>
      <c r="C255" s="31">
        <v>248</v>
      </c>
      <c r="D255" s="32" t="s">
        <v>1127</v>
      </c>
      <c r="E255" s="131">
        <v>1</v>
      </c>
      <c r="F255" s="31">
        <v>1</v>
      </c>
      <c r="G255" s="31" t="s">
        <v>1142</v>
      </c>
      <c r="H255" s="33" t="s">
        <v>21</v>
      </c>
      <c r="I255" s="34" t="s">
        <v>1134</v>
      </c>
      <c r="J255" s="31">
        <v>24.99</v>
      </c>
      <c r="K255" s="31">
        <v>4.3499999999999996</v>
      </c>
      <c r="L255" s="130">
        <f>(Таблица1[[#This Row],[Общая площадь летних помещений, кв. м]]*1)+Таблица1[[#This Row],[Общая площадь без летних помещений, кв.м]]</f>
        <v>29.339999999999996</v>
      </c>
      <c r="M255" s="35" t="s">
        <v>1136</v>
      </c>
      <c r="N255" s="35" t="s">
        <v>1137</v>
      </c>
      <c r="O255" s="35" t="s">
        <v>1130</v>
      </c>
      <c r="P255" s="32">
        <v>400000</v>
      </c>
      <c r="Q25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11735999.999999998</v>
      </c>
      <c r="R25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55" s="36"/>
      <c r="T255" s="38" t="e">
        <f>#REF!/R255-1</f>
        <v>#REF!</v>
      </c>
      <c r="U255" s="35"/>
      <c r="V255" s="39" t="s">
        <v>1132</v>
      </c>
      <c r="W255" s="40"/>
      <c r="X255" s="41" t="str">
        <f t="shared" si="6"/>
        <v>апартаментст</v>
      </c>
      <c r="Y255" s="15"/>
    </row>
    <row r="256" spans="2:25">
      <c r="B256" s="30">
        <f t="shared" si="7"/>
        <v>249</v>
      </c>
      <c r="C256" s="31">
        <v>249</v>
      </c>
      <c r="D256" s="32" t="s">
        <v>1127</v>
      </c>
      <c r="E256" s="131">
        <v>1</v>
      </c>
      <c r="F256" s="31">
        <v>1</v>
      </c>
      <c r="G256" s="31" t="s">
        <v>1142</v>
      </c>
      <c r="H256" s="33" t="s">
        <v>21</v>
      </c>
      <c r="I256" s="34" t="s">
        <v>1134</v>
      </c>
      <c r="J256" s="31">
        <v>24.99</v>
      </c>
      <c r="K256" s="31">
        <v>4.3499999999999996</v>
      </c>
      <c r="L256" s="130">
        <f>(Таблица1[[#This Row],[Общая площадь летних помещений, кв. м]]*1)+Таблица1[[#This Row],[Общая площадь без летних помещений, кв.м]]</f>
        <v>29.339999999999996</v>
      </c>
      <c r="M256" s="35" t="s">
        <v>1136</v>
      </c>
      <c r="N256" s="35" t="s">
        <v>1137</v>
      </c>
      <c r="O256" s="35" t="s">
        <v>1130</v>
      </c>
      <c r="P256" s="32">
        <v>400000</v>
      </c>
      <c r="Q25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11735999.999999998</v>
      </c>
      <c r="R25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56" s="36"/>
      <c r="T256" s="38" t="e">
        <f>#REF!/R256-1</f>
        <v>#REF!</v>
      </c>
      <c r="U256" s="35"/>
      <c r="V256" s="39" t="s">
        <v>1132</v>
      </c>
      <c r="W256" s="40"/>
      <c r="X256" s="41" t="str">
        <f t="shared" si="6"/>
        <v>апартаментст</v>
      </c>
      <c r="Y256" s="15"/>
    </row>
    <row r="257" spans="2:25">
      <c r="B257" s="30">
        <f t="shared" si="7"/>
        <v>250</v>
      </c>
      <c r="C257" s="31">
        <v>250</v>
      </c>
      <c r="D257" s="32" t="s">
        <v>1127</v>
      </c>
      <c r="E257" s="131">
        <v>1</v>
      </c>
      <c r="F257" s="31">
        <v>1</v>
      </c>
      <c r="G257" s="31" t="s">
        <v>1142</v>
      </c>
      <c r="H257" s="33" t="s">
        <v>21</v>
      </c>
      <c r="I257" s="34" t="s">
        <v>1134</v>
      </c>
      <c r="J257" s="31">
        <v>24.99</v>
      </c>
      <c r="K257" s="31">
        <v>4.3499999999999996</v>
      </c>
      <c r="L257" s="130">
        <f>(Таблица1[[#This Row],[Общая площадь летних помещений, кв. м]]*1)+Таблица1[[#This Row],[Общая площадь без летних помещений, кв.м]]</f>
        <v>29.339999999999996</v>
      </c>
      <c r="M257" s="35" t="s">
        <v>1136</v>
      </c>
      <c r="N257" s="35" t="s">
        <v>1137</v>
      </c>
      <c r="O257" s="35" t="s">
        <v>1130</v>
      </c>
      <c r="P257" s="32">
        <v>400000</v>
      </c>
      <c r="Q25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11735999.999999998</v>
      </c>
      <c r="R25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57" s="36"/>
      <c r="T257" s="38" t="e">
        <f>#REF!/R257-1</f>
        <v>#REF!</v>
      </c>
      <c r="U257" s="35"/>
      <c r="V257" s="39" t="s">
        <v>1132</v>
      </c>
      <c r="W257" s="40"/>
      <c r="X257" s="41" t="str">
        <f t="shared" si="6"/>
        <v>апартаментст</v>
      </c>
      <c r="Y257" s="15"/>
    </row>
    <row r="258" spans="2:25">
      <c r="B258" s="30">
        <f t="shared" si="7"/>
        <v>251</v>
      </c>
      <c r="C258" s="31">
        <v>251</v>
      </c>
      <c r="D258" s="32" t="s">
        <v>1127</v>
      </c>
      <c r="E258" s="131">
        <v>1</v>
      </c>
      <c r="F258" s="31">
        <v>1</v>
      </c>
      <c r="G258" s="31" t="s">
        <v>1142</v>
      </c>
      <c r="H258" s="33" t="s">
        <v>21</v>
      </c>
      <c r="I258" s="34" t="s">
        <v>1134</v>
      </c>
      <c r="J258" s="31">
        <v>24.99</v>
      </c>
      <c r="K258" s="31">
        <v>4.3499999999999996</v>
      </c>
      <c r="L258" s="130">
        <f>(Таблица1[[#This Row],[Общая площадь летних помещений, кв. м]]*1)+Таблица1[[#This Row],[Общая площадь без летних помещений, кв.м]]</f>
        <v>29.339999999999996</v>
      </c>
      <c r="M258" s="35" t="s">
        <v>1136</v>
      </c>
      <c r="N258" s="35" t="s">
        <v>1137</v>
      </c>
      <c r="O258" s="35" t="s">
        <v>1130</v>
      </c>
      <c r="P258" s="32">
        <v>400000</v>
      </c>
      <c r="Q25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11735999.999999998</v>
      </c>
      <c r="R25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58" s="36"/>
      <c r="T258" s="38" t="e">
        <f>#REF!/R258-1</f>
        <v>#REF!</v>
      </c>
      <c r="U258" s="35"/>
      <c r="V258" s="39" t="s">
        <v>1132</v>
      </c>
      <c r="W258" s="40"/>
      <c r="X258" s="41" t="str">
        <f t="shared" si="6"/>
        <v>апартаментст</v>
      </c>
      <c r="Y258" s="15"/>
    </row>
    <row r="259" spans="2:25">
      <c r="B259" s="30">
        <f t="shared" si="7"/>
        <v>252</v>
      </c>
      <c r="C259" s="31">
        <v>252</v>
      </c>
      <c r="D259" s="32" t="s">
        <v>1127</v>
      </c>
      <c r="E259" s="131">
        <v>1</v>
      </c>
      <c r="F259" s="31">
        <v>1</v>
      </c>
      <c r="G259" s="31" t="s">
        <v>1142</v>
      </c>
      <c r="H259" s="33" t="s">
        <v>21</v>
      </c>
      <c r="I259" s="34" t="s">
        <v>1134</v>
      </c>
      <c r="J259" s="31">
        <v>24.35</v>
      </c>
      <c r="K259" s="31">
        <v>4.3499999999999996</v>
      </c>
      <c r="L259" s="130">
        <f>(Таблица1[[#This Row],[Общая площадь летних помещений, кв. м]]*1)+Таблица1[[#This Row],[Общая площадь без летних помещений, кв.м]]</f>
        <v>28.700000000000003</v>
      </c>
      <c r="M259" s="35" t="s">
        <v>1136</v>
      </c>
      <c r="N259" s="35" t="s">
        <v>1137</v>
      </c>
      <c r="O259" s="35" t="s">
        <v>1130</v>
      </c>
      <c r="P259" s="32">
        <v>400000</v>
      </c>
      <c r="Q25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11480000.000000002</v>
      </c>
      <c r="R25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59" s="36"/>
      <c r="T259" s="38" t="e">
        <f>#REF!/R259-1</f>
        <v>#REF!</v>
      </c>
      <c r="U259" s="35"/>
      <c r="V259" s="39" t="s">
        <v>1132</v>
      </c>
      <c r="W259" s="40"/>
      <c r="X259" s="41" t="str">
        <f t="shared" si="6"/>
        <v>апартаментст</v>
      </c>
      <c r="Y259" s="15"/>
    </row>
    <row r="260" spans="2:25">
      <c r="B260" s="30">
        <f t="shared" si="7"/>
        <v>253</v>
      </c>
      <c r="C260" s="31">
        <v>253</v>
      </c>
      <c r="D260" s="32" t="s">
        <v>1127</v>
      </c>
      <c r="E260" s="131">
        <v>1</v>
      </c>
      <c r="F260" s="31">
        <v>1</v>
      </c>
      <c r="G260" s="31" t="s">
        <v>1142</v>
      </c>
      <c r="H260" s="33" t="s">
        <v>21</v>
      </c>
      <c r="I260" s="34" t="s">
        <v>1134</v>
      </c>
      <c r="J260" s="31">
        <v>35.71</v>
      </c>
      <c r="K260" s="31">
        <v>14.15</v>
      </c>
      <c r="L260" s="130">
        <f>(Таблица1[[#This Row],[Общая площадь летних помещений, кв. м]]*1)+Таблица1[[#This Row],[Общая площадь без летних помещений, кв.м]]</f>
        <v>49.86</v>
      </c>
      <c r="M260" s="35" t="s">
        <v>1136</v>
      </c>
      <c r="N260" s="35" t="s">
        <v>1137</v>
      </c>
      <c r="O260" s="35" t="s">
        <v>1130</v>
      </c>
      <c r="P260" s="32">
        <v>405000</v>
      </c>
      <c r="Q26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20193300</v>
      </c>
      <c r="R26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60" s="36"/>
      <c r="T260" s="38" t="e">
        <f>#REF!/R260-1</f>
        <v>#REF!</v>
      </c>
      <c r="U260" s="35"/>
      <c r="V260" s="39" t="s">
        <v>1132</v>
      </c>
      <c r="W260" s="40"/>
      <c r="X260" s="41" t="str">
        <f t="shared" si="6"/>
        <v>апартаментст</v>
      </c>
      <c r="Y260" s="15"/>
    </row>
    <row r="261" spans="2:25">
      <c r="B261" s="30">
        <f t="shared" si="7"/>
        <v>254</v>
      </c>
      <c r="C261" s="31">
        <v>254</v>
      </c>
      <c r="D261" s="32" t="s">
        <v>1127</v>
      </c>
      <c r="E261" s="131">
        <v>1</v>
      </c>
      <c r="F261" s="31">
        <v>1</v>
      </c>
      <c r="G261" s="31" t="s">
        <v>1142</v>
      </c>
      <c r="H261" s="33" t="s">
        <v>21</v>
      </c>
      <c r="I261" s="34" t="s">
        <v>1134</v>
      </c>
      <c r="J261" s="31">
        <v>35.74</v>
      </c>
      <c r="K261" s="31">
        <v>14.15</v>
      </c>
      <c r="L261" s="130">
        <f>(Таблица1[[#This Row],[Общая площадь летних помещений, кв. м]]*1)+Таблица1[[#This Row],[Общая площадь без летних помещений, кв.м]]</f>
        <v>49.89</v>
      </c>
      <c r="M261" s="35" t="s">
        <v>1130</v>
      </c>
      <c r="N261" s="35" t="s">
        <v>1131</v>
      </c>
      <c r="O261" s="35" t="s">
        <v>1130</v>
      </c>
      <c r="P261" s="32">
        <v>320000</v>
      </c>
      <c r="Q26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15964800</v>
      </c>
      <c r="R26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61" s="36"/>
      <c r="T261" s="38" t="e">
        <f>#REF!/R261-1</f>
        <v>#REF!</v>
      </c>
      <c r="U261" s="35"/>
      <c r="V261" s="39" t="s">
        <v>1132</v>
      </c>
      <c r="W261" s="40"/>
      <c r="X261" s="41" t="str">
        <f t="shared" si="6"/>
        <v>апартаментст</v>
      </c>
      <c r="Y261" s="15"/>
    </row>
    <row r="262" spans="2:25">
      <c r="B262" s="30">
        <f t="shared" si="7"/>
        <v>255</v>
      </c>
      <c r="C262" s="31">
        <v>255</v>
      </c>
      <c r="D262" s="32" t="s">
        <v>1127</v>
      </c>
      <c r="E262" s="131">
        <v>1</v>
      </c>
      <c r="F262" s="31">
        <v>1</v>
      </c>
      <c r="G262" s="31" t="s">
        <v>1142</v>
      </c>
      <c r="H262" s="33" t="s">
        <v>21</v>
      </c>
      <c r="I262" s="34" t="s">
        <v>1134</v>
      </c>
      <c r="J262" s="31">
        <v>24.35</v>
      </c>
      <c r="K262" s="31">
        <v>4.3499999999999996</v>
      </c>
      <c r="L262" s="130">
        <f>(Таблица1[[#This Row],[Общая площадь летних помещений, кв. м]]*1)+Таблица1[[#This Row],[Общая площадь без летних помещений, кв.м]]</f>
        <v>28.700000000000003</v>
      </c>
      <c r="M262" s="35" t="s">
        <v>1130</v>
      </c>
      <c r="N262" s="35" t="s">
        <v>1131</v>
      </c>
      <c r="O262" s="35" t="s">
        <v>1130</v>
      </c>
      <c r="P262" s="32">
        <v>310000</v>
      </c>
      <c r="Q26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8897000</v>
      </c>
      <c r="R26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62" s="36"/>
      <c r="T262" s="38" t="e">
        <f>#REF!/R262-1</f>
        <v>#REF!</v>
      </c>
      <c r="U262" s="35"/>
      <c r="V262" s="39" t="s">
        <v>1132</v>
      </c>
      <c r="W262" s="40"/>
      <c r="X262" s="41" t="str">
        <f t="shared" si="6"/>
        <v>апартаментст</v>
      </c>
      <c r="Y262" s="15"/>
    </row>
    <row r="263" spans="2:25">
      <c r="B263" s="30">
        <f t="shared" si="7"/>
        <v>256</v>
      </c>
      <c r="C263" s="31">
        <v>256</v>
      </c>
      <c r="D263" s="32" t="s">
        <v>1127</v>
      </c>
      <c r="E263" s="131">
        <v>1</v>
      </c>
      <c r="F263" s="31">
        <v>1</v>
      </c>
      <c r="G263" s="31" t="s">
        <v>1142</v>
      </c>
      <c r="H263" s="33" t="s">
        <v>21</v>
      </c>
      <c r="I263" s="34" t="s">
        <v>1134</v>
      </c>
      <c r="J263" s="31">
        <v>24.99</v>
      </c>
      <c r="K263" s="31">
        <v>4.3499999999999996</v>
      </c>
      <c r="L263" s="130">
        <f>(Таблица1[[#This Row],[Общая площадь летних помещений, кв. м]]*1)+Таблица1[[#This Row],[Общая площадь без летних помещений, кв.м]]</f>
        <v>29.339999999999996</v>
      </c>
      <c r="M263" s="35" t="s">
        <v>1130</v>
      </c>
      <c r="N263" s="35" t="s">
        <v>1131</v>
      </c>
      <c r="O263" s="35" t="s">
        <v>1130</v>
      </c>
      <c r="P263" s="32">
        <v>310000</v>
      </c>
      <c r="Q26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9095399.9999999981</v>
      </c>
      <c r="R26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63" s="36"/>
      <c r="T263" s="38" t="e">
        <f>#REF!/R263-1</f>
        <v>#REF!</v>
      </c>
      <c r="U263" s="35"/>
      <c r="V263" s="39" t="s">
        <v>1132</v>
      </c>
      <c r="W263" s="40"/>
      <c r="X263" s="41" t="str">
        <f t="shared" si="6"/>
        <v>апартаментст</v>
      </c>
      <c r="Y263" s="15"/>
    </row>
    <row r="264" spans="2:25">
      <c r="B264" s="30">
        <f t="shared" si="7"/>
        <v>257</v>
      </c>
      <c r="C264" s="31">
        <v>257</v>
      </c>
      <c r="D264" s="32" t="s">
        <v>1127</v>
      </c>
      <c r="E264" s="131">
        <v>1</v>
      </c>
      <c r="F264" s="31">
        <v>1</v>
      </c>
      <c r="G264" s="31" t="s">
        <v>1142</v>
      </c>
      <c r="H264" s="33" t="s">
        <v>21</v>
      </c>
      <c r="I264" s="34" t="s">
        <v>1134</v>
      </c>
      <c r="J264" s="31">
        <v>24.99</v>
      </c>
      <c r="K264" s="31">
        <v>4.3499999999999996</v>
      </c>
      <c r="L264" s="130">
        <f>(Таблица1[[#This Row],[Общая площадь летних помещений, кв. м]]*1)+Таблица1[[#This Row],[Общая площадь без летних помещений, кв.м]]</f>
        <v>29.339999999999996</v>
      </c>
      <c r="M264" s="35" t="s">
        <v>1130</v>
      </c>
      <c r="N264" s="35" t="s">
        <v>1131</v>
      </c>
      <c r="O264" s="35" t="s">
        <v>1130</v>
      </c>
      <c r="P264" s="32">
        <v>310000</v>
      </c>
      <c r="Q26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9095399.9999999981</v>
      </c>
      <c r="R26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64" s="36"/>
      <c r="T264" s="38" t="e">
        <f>#REF!/R264-1</f>
        <v>#REF!</v>
      </c>
      <c r="U264" s="35"/>
      <c r="V264" s="39" t="s">
        <v>1132</v>
      </c>
      <c r="W264" s="40"/>
      <c r="X264" s="41" t="str">
        <f t="shared" ref="X264:X327" si="8">CONCATENATE(D264,H264)</f>
        <v>апартаментст</v>
      </c>
      <c r="Y264" s="15"/>
    </row>
    <row r="265" spans="2:25">
      <c r="B265" s="30">
        <f t="shared" si="7"/>
        <v>258</v>
      </c>
      <c r="C265" s="31">
        <v>258</v>
      </c>
      <c r="D265" s="32" t="s">
        <v>1127</v>
      </c>
      <c r="E265" s="131">
        <v>1</v>
      </c>
      <c r="F265" s="31">
        <v>1</v>
      </c>
      <c r="G265" s="31" t="s">
        <v>1142</v>
      </c>
      <c r="H265" s="33" t="s">
        <v>21</v>
      </c>
      <c r="I265" s="34" t="s">
        <v>1134</v>
      </c>
      <c r="J265" s="31">
        <v>24.99</v>
      </c>
      <c r="K265" s="31">
        <v>4.3499999999999996</v>
      </c>
      <c r="L265" s="130">
        <f>(Таблица1[[#This Row],[Общая площадь летних помещений, кв. м]]*1)+Таблица1[[#This Row],[Общая площадь без летних помещений, кв.м]]</f>
        <v>29.339999999999996</v>
      </c>
      <c r="M265" s="35" t="s">
        <v>1130</v>
      </c>
      <c r="N265" s="35" t="s">
        <v>1131</v>
      </c>
      <c r="O265" s="35" t="s">
        <v>1130</v>
      </c>
      <c r="P265" s="32">
        <v>310000</v>
      </c>
      <c r="Q26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9095399.9999999981</v>
      </c>
      <c r="R26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65" s="36"/>
      <c r="T265" s="38" t="e">
        <f>#REF!/R265-1</f>
        <v>#REF!</v>
      </c>
      <c r="U265" s="35"/>
      <c r="V265" s="39" t="s">
        <v>1132</v>
      </c>
      <c r="W265" s="40"/>
      <c r="X265" s="41" t="str">
        <f t="shared" si="8"/>
        <v>апартаментст</v>
      </c>
      <c r="Y265" s="15"/>
    </row>
    <row r="266" spans="2:25">
      <c r="B266" s="30">
        <f t="shared" ref="B266:B329" si="9">B265+1</f>
        <v>259</v>
      </c>
      <c r="C266" s="31">
        <v>259</v>
      </c>
      <c r="D266" s="32" t="s">
        <v>1127</v>
      </c>
      <c r="E266" s="131">
        <v>1</v>
      </c>
      <c r="F266" s="31">
        <v>1</v>
      </c>
      <c r="G266" s="31" t="s">
        <v>1142</v>
      </c>
      <c r="H266" s="42" t="s">
        <v>19</v>
      </c>
      <c r="I266" s="34" t="s">
        <v>1134</v>
      </c>
      <c r="J266" s="31">
        <v>53.89</v>
      </c>
      <c r="K266" s="31">
        <v>5.31</v>
      </c>
      <c r="L266" s="130">
        <f>(Таблица1[[#This Row],[Общая площадь летних помещений, кв. м]]*1)+Таблица1[[#This Row],[Общая площадь без летних помещений, кв.м]]</f>
        <v>59.2</v>
      </c>
      <c r="M266" s="35" t="s">
        <v>1130</v>
      </c>
      <c r="N266" s="35" t="s">
        <v>1131</v>
      </c>
      <c r="O266" s="35" t="s">
        <v>1130</v>
      </c>
      <c r="P266" s="32">
        <v>310000</v>
      </c>
      <c r="Q26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18352000</v>
      </c>
      <c r="R26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66" s="36"/>
      <c r="T266" s="38" t="e">
        <f>#REF!/R266-1</f>
        <v>#REF!</v>
      </c>
      <c r="U266" s="35"/>
      <c r="V266" s="39" t="s">
        <v>1132</v>
      </c>
      <c r="W266" s="40"/>
      <c r="X266" s="41" t="str">
        <f t="shared" si="8"/>
        <v>апартамент1АЕ</v>
      </c>
      <c r="Y266" s="15"/>
    </row>
    <row r="267" spans="2:25">
      <c r="B267" s="30">
        <f t="shared" si="9"/>
        <v>260</v>
      </c>
      <c r="C267" s="31">
        <v>260</v>
      </c>
      <c r="D267" s="32" t="s">
        <v>1127</v>
      </c>
      <c r="E267" s="131">
        <v>1</v>
      </c>
      <c r="F267" s="31">
        <v>1</v>
      </c>
      <c r="G267" s="31" t="s">
        <v>1142</v>
      </c>
      <c r="H267" s="33" t="s">
        <v>21</v>
      </c>
      <c r="I267" s="34" t="s">
        <v>1134</v>
      </c>
      <c r="J267" s="31">
        <v>24.89</v>
      </c>
      <c r="K267" s="31">
        <v>5.96</v>
      </c>
      <c r="L267" s="130">
        <f>(Таблица1[[#This Row],[Общая площадь летних помещений, кв. м]]*1)+Таблица1[[#This Row],[Общая площадь без летних помещений, кв.м]]</f>
        <v>30.85</v>
      </c>
      <c r="M267" s="35" t="s">
        <v>1130</v>
      </c>
      <c r="N267" s="35" t="s">
        <v>1131</v>
      </c>
      <c r="O267" s="35" t="s">
        <v>1130</v>
      </c>
      <c r="P267" s="32">
        <v>310000</v>
      </c>
      <c r="Q26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9563500</v>
      </c>
      <c r="R26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67" s="36"/>
      <c r="T267" s="38" t="e">
        <f>#REF!/R267-1</f>
        <v>#REF!</v>
      </c>
      <c r="U267" s="35"/>
      <c r="V267" s="39" t="s">
        <v>1132</v>
      </c>
      <c r="W267" s="40"/>
      <c r="X267" s="41" t="str">
        <f t="shared" si="8"/>
        <v>апартаментст</v>
      </c>
      <c r="Y267" s="15"/>
    </row>
    <row r="268" spans="2:25">
      <c r="B268" s="30">
        <f t="shared" si="9"/>
        <v>261</v>
      </c>
      <c r="C268" s="31">
        <v>261</v>
      </c>
      <c r="D268" s="32" t="s">
        <v>1127</v>
      </c>
      <c r="E268" s="131">
        <v>1</v>
      </c>
      <c r="F268" s="31">
        <v>1</v>
      </c>
      <c r="G268" s="31" t="s">
        <v>1142</v>
      </c>
      <c r="H268" s="33" t="s">
        <v>21</v>
      </c>
      <c r="I268" s="34" t="s">
        <v>1134</v>
      </c>
      <c r="J268" s="31">
        <v>24.9</v>
      </c>
      <c r="K268" s="31">
        <v>6.14</v>
      </c>
      <c r="L268" s="130">
        <f>(Таблица1[[#This Row],[Общая площадь летних помещений, кв. м]]*1)+Таблица1[[#This Row],[Общая площадь без летних помещений, кв.м]]</f>
        <v>31.04</v>
      </c>
      <c r="M268" s="35" t="s">
        <v>1130</v>
      </c>
      <c r="N268" s="35" t="s">
        <v>1131</v>
      </c>
      <c r="O268" s="35" t="s">
        <v>1130</v>
      </c>
      <c r="P268" s="32">
        <v>310000</v>
      </c>
      <c r="Q26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9622400</v>
      </c>
      <c r="R26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68" s="36"/>
      <c r="T268" s="38" t="e">
        <f>#REF!/R268-1</f>
        <v>#REF!</v>
      </c>
      <c r="U268" s="35"/>
      <c r="V268" s="39" t="s">
        <v>1132</v>
      </c>
      <c r="W268" s="40"/>
      <c r="X268" s="41" t="str">
        <f t="shared" si="8"/>
        <v>апартаментст</v>
      </c>
      <c r="Y268" s="15"/>
    </row>
    <row r="269" spans="2:25">
      <c r="B269" s="30">
        <f t="shared" si="9"/>
        <v>262</v>
      </c>
      <c r="C269" s="31">
        <v>262</v>
      </c>
      <c r="D269" s="32" t="s">
        <v>1127</v>
      </c>
      <c r="E269" s="131">
        <v>1</v>
      </c>
      <c r="F269" s="31">
        <v>1</v>
      </c>
      <c r="G269" s="31" t="s">
        <v>1142</v>
      </c>
      <c r="H269" s="33" t="s">
        <v>21</v>
      </c>
      <c r="I269" s="34" t="s">
        <v>1134</v>
      </c>
      <c r="J269" s="31">
        <v>24.89</v>
      </c>
      <c r="K269" s="31">
        <v>6.14</v>
      </c>
      <c r="L269" s="130">
        <f>(Таблица1[[#This Row],[Общая площадь летних помещений, кв. м]]*1)+Таблица1[[#This Row],[Общая площадь без летних помещений, кв.м]]</f>
        <v>31.03</v>
      </c>
      <c r="M269" s="35" t="s">
        <v>1130</v>
      </c>
      <c r="N269" s="35" t="s">
        <v>1131</v>
      </c>
      <c r="O269" s="35" t="s">
        <v>1130</v>
      </c>
      <c r="P269" s="32">
        <v>310000</v>
      </c>
      <c r="Q26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9619300</v>
      </c>
      <c r="R26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69" s="36"/>
      <c r="T269" s="38" t="e">
        <f>#REF!/R269-1</f>
        <v>#REF!</v>
      </c>
      <c r="U269" s="35"/>
      <c r="V269" s="39" t="s">
        <v>1132</v>
      </c>
      <c r="W269" s="40"/>
      <c r="X269" s="41" t="str">
        <f t="shared" si="8"/>
        <v>апартаментст</v>
      </c>
      <c r="Y269" s="15"/>
    </row>
    <row r="270" spans="2:25">
      <c r="B270" s="30">
        <f t="shared" si="9"/>
        <v>263</v>
      </c>
      <c r="C270" s="31">
        <v>263</v>
      </c>
      <c r="D270" s="32" t="s">
        <v>1127</v>
      </c>
      <c r="E270" s="131">
        <v>1</v>
      </c>
      <c r="F270" s="31">
        <v>1</v>
      </c>
      <c r="G270" s="31" t="s">
        <v>1143</v>
      </c>
      <c r="H270" s="33" t="s">
        <v>21</v>
      </c>
      <c r="I270" s="34" t="s">
        <v>1134</v>
      </c>
      <c r="J270" s="31">
        <v>24.9</v>
      </c>
      <c r="K270" s="31">
        <v>5.23</v>
      </c>
      <c r="L270" s="130">
        <f>(Таблица1[[#This Row],[Общая площадь летних помещений, кв. м]]*1)+Таблица1[[#This Row],[Общая площадь без летних помещений, кв.м]]</f>
        <v>30.13</v>
      </c>
      <c r="M270" s="35" t="s">
        <v>1130</v>
      </c>
      <c r="N270" s="35" t="s">
        <v>1131</v>
      </c>
      <c r="O270" s="35" t="s">
        <v>1130</v>
      </c>
      <c r="P270" s="32">
        <v>310000</v>
      </c>
      <c r="Q27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9340300</v>
      </c>
      <c r="R27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70" s="36"/>
      <c r="T270" s="38" t="e">
        <f>#REF!/R270-1</f>
        <v>#REF!</v>
      </c>
      <c r="U270" s="35"/>
      <c r="V270" s="39" t="s">
        <v>1132</v>
      </c>
      <c r="W270" s="40"/>
      <c r="X270" s="41" t="str">
        <f t="shared" si="8"/>
        <v>апартаментст</v>
      </c>
      <c r="Y270" s="15"/>
    </row>
    <row r="271" spans="2:25">
      <c r="B271" s="30">
        <f t="shared" si="9"/>
        <v>264</v>
      </c>
      <c r="C271" s="31">
        <v>264</v>
      </c>
      <c r="D271" s="32" t="s">
        <v>1127</v>
      </c>
      <c r="E271" s="131">
        <v>1</v>
      </c>
      <c r="F271" s="31">
        <v>1</v>
      </c>
      <c r="G271" s="31" t="s">
        <v>1143</v>
      </c>
      <c r="H271" s="33" t="s">
        <v>21</v>
      </c>
      <c r="I271" s="34" t="s">
        <v>1134</v>
      </c>
      <c r="J271" s="31">
        <v>31.38</v>
      </c>
      <c r="K271" s="31">
        <v>5.96</v>
      </c>
      <c r="L271" s="130">
        <f>(Таблица1[[#This Row],[Общая площадь летних помещений, кв. м]]*1)+Таблица1[[#This Row],[Общая площадь без летних помещений, кв.м]]</f>
        <v>37.339999999999996</v>
      </c>
      <c r="M271" s="35" t="s">
        <v>1130</v>
      </c>
      <c r="N271" s="35" t="s">
        <v>1131</v>
      </c>
      <c r="O271" s="35" t="s">
        <v>1130</v>
      </c>
      <c r="P271" s="32">
        <v>320000</v>
      </c>
      <c r="Q27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11948799.999999998</v>
      </c>
      <c r="R27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71" s="36"/>
      <c r="T271" s="38" t="e">
        <f>#REF!/R271-1</f>
        <v>#REF!</v>
      </c>
      <c r="U271" s="35"/>
      <c r="V271" s="39" t="s">
        <v>1132</v>
      </c>
      <c r="W271" s="40"/>
      <c r="X271" s="41" t="str">
        <f t="shared" si="8"/>
        <v>апартаментст</v>
      </c>
      <c r="Y271" s="15"/>
    </row>
    <row r="272" spans="2:25">
      <c r="B272" s="30">
        <f t="shared" si="9"/>
        <v>265</v>
      </c>
      <c r="C272" s="31">
        <v>265</v>
      </c>
      <c r="D272" s="32" t="s">
        <v>1127</v>
      </c>
      <c r="E272" s="131">
        <v>1</v>
      </c>
      <c r="F272" s="31">
        <v>1</v>
      </c>
      <c r="G272" s="31" t="s">
        <v>1143</v>
      </c>
      <c r="H272" s="42" t="s">
        <v>19</v>
      </c>
      <c r="I272" s="34" t="s">
        <v>1134</v>
      </c>
      <c r="J272" s="31">
        <v>49.73</v>
      </c>
      <c r="K272" s="31">
        <v>12.03</v>
      </c>
      <c r="L272" s="130">
        <f>(Таблица1[[#This Row],[Общая площадь летних помещений, кв. м]]*1)+Таблица1[[#This Row],[Общая площадь без летних помещений, кв.м]]</f>
        <v>61.76</v>
      </c>
      <c r="M272" s="35" t="s">
        <v>1136</v>
      </c>
      <c r="N272" s="35" t="s">
        <v>1137</v>
      </c>
      <c r="O272" s="35" t="s">
        <v>1130</v>
      </c>
      <c r="P272" s="32">
        <v>405000</v>
      </c>
      <c r="Q27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25012800</v>
      </c>
      <c r="R27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72" s="36"/>
      <c r="T272" s="38" t="e">
        <f>#REF!/R272-1</f>
        <v>#REF!</v>
      </c>
      <c r="U272" s="35"/>
      <c r="V272" s="39" t="s">
        <v>1132</v>
      </c>
      <c r="W272" s="40"/>
      <c r="X272" s="41" t="str">
        <f t="shared" si="8"/>
        <v>апартамент1АЕ</v>
      </c>
      <c r="Y272" s="15"/>
    </row>
    <row r="273" spans="2:25">
      <c r="B273" s="30">
        <f t="shared" si="9"/>
        <v>266</v>
      </c>
      <c r="C273" s="31">
        <v>266</v>
      </c>
      <c r="D273" s="32" t="s">
        <v>1127</v>
      </c>
      <c r="E273" s="131">
        <v>1</v>
      </c>
      <c r="F273" s="31">
        <v>1</v>
      </c>
      <c r="G273" s="31" t="s">
        <v>1143</v>
      </c>
      <c r="H273" s="33" t="s">
        <v>21</v>
      </c>
      <c r="I273" s="34" t="s">
        <v>1134</v>
      </c>
      <c r="J273" s="31">
        <v>36.22</v>
      </c>
      <c r="K273" s="31">
        <v>7.73</v>
      </c>
      <c r="L273" s="130">
        <f>(Таблица1[[#This Row],[Общая площадь летних помещений, кв. м]]*1)+Таблица1[[#This Row],[Общая площадь без летних помещений, кв.м]]</f>
        <v>43.95</v>
      </c>
      <c r="M273" s="35" t="s">
        <v>1136</v>
      </c>
      <c r="N273" s="35" t="s">
        <v>1137</v>
      </c>
      <c r="O273" s="35" t="s">
        <v>1130</v>
      </c>
      <c r="P273" s="32">
        <v>405000</v>
      </c>
      <c r="Q27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17799750</v>
      </c>
      <c r="R27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73" s="36"/>
      <c r="T273" s="38" t="e">
        <f>#REF!/R273-1</f>
        <v>#REF!</v>
      </c>
      <c r="U273" s="35"/>
      <c r="V273" s="39" t="s">
        <v>1132</v>
      </c>
      <c r="W273" s="40"/>
      <c r="X273" s="41" t="str">
        <f t="shared" si="8"/>
        <v>апартаментст</v>
      </c>
      <c r="Y273" s="15"/>
    </row>
    <row r="274" spans="2:25">
      <c r="B274" s="30">
        <f t="shared" si="9"/>
        <v>267</v>
      </c>
      <c r="C274" s="31">
        <v>267</v>
      </c>
      <c r="D274" s="32" t="s">
        <v>1127</v>
      </c>
      <c r="E274" s="131">
        <v>1</v>
      </c>
      <c r="F274" s="31">
        <v>1</v>
      </c>
      <c r="G274" s="31" t="s">
        <v>1143</v>
      </c>
      <c r="H274" s="42" t="s">
        <v>19</v>
      </c>
      <c r="I274" s="34" t="s">
        <v>1134</v>
      </c>
      <c r="J274" s="31">
        <v>39.159999999999997</v>
      </c>
      <c r="K274" s="31">
        <v>17.920000000000002</v>
      </c>
      <c r="L274" s="130">
        <f>(Таблица1[[#This Row],[Общая площадь летних помещений, кв. м]]*1)+Таблица1[[#This Row],[Общая площадь без летних помещений, кв.м]]</f>
        <v>57.08</v>
      </c>
      <c r="M274" s="35" t="s">
        <v>1136</v>
      </c>
      <c r="N274" s="35" t="s">
        <v>1137</v>
      </c>
      <c r="O274" s="35" t="s">
        <v>1130</v>
      </c>
      <c r="P274" s="32">
        <v>405000</v>
      </c>
      <c r="Q27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23117400</v>
      </c>
      <c r="R27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74" s="36"/>
      <c r="T274" s="38" t="e">
        <f>#REF!/R274-1</f>
        <v>#REF!</v>
      </c>
      <c r="U274" s="35"/>
      <c r="V274" s="39" t="s">
        <v>1132</v>
      </c>
      <c r="W274" s="40"/>
      <c r="X274" s="41" t="str">
        <f t="shared" si="8"/>
        <v>апартамент1АЕ</v>
      </c>
      <c r="Y274" s="15"/>
    </row>
    <row r="275" spans="2:25">
      <c r="B275" s="30">
        <f t="shared" si="9"/>
        <v>268</v>
      </c>
      <c r="C275" s="31">
        <v>268</v>
      </c>
      <c r="D275" s="32" t="s">
        <v>1127</v>
      </c>
      <c r="E275" s="131">
        <v>1</v>
      </c>
      <c r="F275" s="31">
        <v>1</v>
      </c>
      <c r="G275" s="31" t="s">
        <v>1143</v>
      </c>
      <c r="H275" s="33" t="s">
        <v>21</v>
      </c>
      <c r="I275" s="34" t="s">
        <v>1134</v>
      </c>
      <c r="J275" s="31">
        <v>24.99</v>
      </c>
      <c r="K275" s="31">
        <v>6.28</v>
      </c>
      <c r="L275" s="130">
        <f>(Таблица1[[#This Row],[Общая площадь летних помещений, кв. м]]*1)+Таблица1[[#This Row],[Общая площадь без летних помещений, кв.м]]</f>
        <v>31.27</v>
      </c>
      <c r="M275" s="35" t="s">
        <v>1136</v>
      </c>
      <c r="N275" s="35" t="s">
        <v>1137</v>
      </c>
      <c r="O275" s="35" t="s">
        <v>1130</v>
      </c>
      <c r="P275" s="32">
        <v>405000</v>
      </c>
      <c r="Q27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12664350</v>
      </c>
      <c r="R27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75" s="36"/>
      <c r="T275" s="38" t="e">
        <f>#REF!/R275-1</f>
        <v>#REF!</v>
      </c>
      <c r="U275" s="35"/>
      <c r="V275" s="39" t="s">
        <v>1132</v>
      </c>
      <c r="W275" s="40"/>
      <c r="X275" s="41" t="str">
        <f t="shared" si="8"/>
        <v>апартаментст</v>
      </c>
      <c r="Y275" s="15"/>
    </row>
    <row r="276" spans="2:25">
      <c r="B276" s="30">
        <f t="shared" si="9"/>
        <v>269</v>
      </c>
      <c r="C276" s="31">
        <v>269</v>
      </c>
      <c r="D276" s="32" t="s">
        <v>1127</v>
      </c>
      <c r="E276" s="131">
        <v>1</v>
      </c>
      <c r="F276" s="31">
        <v>1</v>
      </c>
      <c r="G276" s="31" t="s">
        <v>1143</v>
      </c>
      <c r="H276" s="33" t="s">
        <v>21</v>
      </c>
      <c r="I276" s="34" t="s">
        <v>1134</v>
      </c>
      <c r="J276" s="31">
        <v>24.99</v>
      </c>
      <c r="K276" s="31">
        <v>5.84</v>
      </c>
      <c r="L276" s="130">
        <f>(Таблица1[[#This Row],[Общая площадь летних помещений, кв. м]]*1)+Таблица1[[#This Row],[Общая площадь без летних помещений, кв.м]]</f>
        <v>30.83</v>
      </c>
      <c r="M276" s="35" t="s">
        <v>1136</v>
      </c>
      <c r="N276" s="35" t="s">
        <v>1137</v>
      </c>
      <c r="O276" s="35" t="s">
        <v>1130</v>
      </c>
      <c r="P276" s="32">
        <v>405000</v>
      </c>
      <c r="Q27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12486150</v>
      </c>
      <c r="R27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76" s="36"/>
      <c r="T276" s="38" t="e">
        <f>#REF!/R276-1</f>
        <v>#REF!</v>
      </c>
      <c r="U276" s="35"/>
      <c r="V276" s="39" t="s">
        <v>1132</v>
      </c>
      <c r="W276" s="40"/>
      <c r="X276" s="41" t="str">
        <f t="shared" si="8"/>
        <v>апартаментст</v>
      </c>
      <c r="Y276" s="15"/>
    </row>
    <row r="277" spans="2:25">
      <c r="B277" s="30">
        <f t="shared" si="9"/>
        <v>270</v>
      </c>
      <c r="C277" s="31">
        <v>270</v>
      </c>
      <c r="D277" s="32" t="s">
        <v>1127</v>
      </c>
      <c r="E277" s="131">
        <v>1</v>
      </c>
      <c r="F277" s="31">
        <v>1</v>
      </c>
      <c r="G277" s="31" t="s">
        <v>1143</v>
      </c>
      <c r="H277" s="33" t="s">
        <v>21</v>
      </c>
      <c r="I277" s="34" t="s">
        <v>1134</v>
      </c>
      <c r="J277" s="31">
        <v>24.99</v>
      </c>
      <c r="K277" s="31">
        <v>5.4</v>
      </c>
      <c r="L277" s="130">
        <f>(Таблица1[[#This Row],[Общая площадь летних помещений, кв. м]]*1)+Таблица1[[#This Row],[Общая площадь без летних помещений, кв.м]]</f>
        <v>30.39</v>
      </c>
      <c r="M277" s="35" t="s">
        <v>1136</v>
      </c>
      <c r="N277" s="35" t="s">
        <v>1137</v>
      </c>
      <c r="O277" s="35" t="s">
        <v>1130</v>
      </c>
      <c r="P277" s="32">
        <v>405000</v>
      </c>
      <c r="Q27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12307950</v>
      </c>
      <c r="R27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77" s="36"/>
      <c r="T277" s="38" t="e">
        <f>#REF!/R277-1</f>
        <v>#REF!</v>
      </c>
      <c r="U277" s="35"/>
      <c r="V277" s="39" t="s">
        <v>1132</v>
      </c>
      <c r="W277" s="40"/>
      <c r="X277" s="41" t="str">
        <f t="shared" si="8"/>
        <v>апартаментст</v>
      </c>
      <c r="Y277" s="15"/>
    </row>
    <row r="278" spans="2:25">
      <c r="B278" s="30">
        <f t="shared" si="9"/>
        <v>271</v>
      </c>
      <c r="C278" s="31">
        <v>271</v>
      </c>
      <c r="D278" s="32" t="s">
        <v>1127</v>
      </c>
      <c r="E278" s="131">
        <v>1</v>
      </c>
      <c r="F278" s="31">
        <v>1</v>
      </c>
      <c r="G278" s="31" t="s">
        <v>1143</v>
      </c>
      <c r="H278" s="33" t="s">
        <v>21</v>
      </c>
      <c r="I278" s="34" t="s">
        <v>1134</v>
      </c>
      <c r="J278" s="31">
        <v>24.99</v>
      </c>
      <c r="K278" s="31">
        <v>4.96</v>
      </c>
      <c r="L278" s="130">
        <f>(Таблица1[[#This Row],[Общая площадь летних помещений, кв. м]]*1)+Таблица1[[#This Row],[Общая площадь без летних помещений, кв.м]]</f>
        <v>29.95</v>
      </c>
      <c r="M278" s="35" t="s">
        <v>1136</v>
      </c>
      <c r="N278" s="35" t="s">
        <v>1137</v>
      </c>
      <c r="O278" s="35" t="s">
        <v>1130</v>
      </c>
      <c r="P278" s="32">
        <v>405000</v>
      </c>
      <c r="Q27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12129750</v>
      </c>
      <c r="R27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78" s="36"/>
      <c r="T278" s="38" t="e">
        <f>#REF!/R278-1</f>
        <v>#REF!</v>
      </c>
      <c r="U278" s="35"/>
      <c r="V278" s="39" t="s">
        <v>1132</v>
      </c>
      <c r="W278" s="40"/>
      <c r="X278" s="41" t="str">
        <f t="shared" si="8"/>
        <v>апартаментст</v>
      </c>
      <c r="Y278" s="15"/>
    </row>
    <row r="279" spans="2:25">
      <c r="B279" s="30">
        <f t="shared" si="9"/>
        <v>272</v>
      </c>
      <c r="C279" s="31">
        <v>272</v>
      </c>
      <c r="D279" s="32" t="s">
        <v>1127</v>
      </c>
      <c r="E279" s="131">
        <v>1</v>
      </c>
      <c r="F279" s="31">
        <v>1</v>
      </c>
      <c r="G279" s="31" t="s">
        <v>1143</v>
      </c>
      <c r="H279" s="42" t="s">
        <v>19</v>
      </c>
      <c r="I279" s="34" t="s">
        <v>1134</v>
      </c>
      <c r="J279" s="31">
        <v>49.73</v>
      </c>
      <c r="K279" s="31">
        <v>8.52</v>
      </c>
      <c r="L279" s="130">
        <f>(Таблица1[[#This Row],[Общая площадь летних помещений, кв. м]]*1)+Таблица1[[#This Row],[Общая площадь без летних помещений, кв.м]]</f>
        <v>58.25</v>
      </c>
      <c r="M279" s="35" t="s">
        <v>1136</v>
      </c>
      <c r="N279" s="35" t="s">
        <v>1137</v>
      </c>
      <c r="O279" s="35" t="s">
        <v>1130</v>
      </c>
      <c r="P279" s="32">
        <v>405000</v>
      </c>
      <c r="Q27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23591250</v>
      </c>
      <c r="R27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79" s="36"/>
      <c r="T279" s="38" t="e">
        <f>#REF!/R279-1</f>
        <v>#REF!</v>
      </c>
      <c r="U279" s="35"/>
      <c r="V279" s="39" t="s">
        <v>1132</v>
      </c>
      <c r="W279" s="40"/>
      <c r="X279" s="41" t="str">
        <f t="shared" si="8"/>
        <v>апартамент1АЕ</v>
      </c>
      <c r="Y279" s="15"/>
    </row>
    <row r="280" spans="2:25">
      <c r="B280" s="30">
        <f t="shared" si="9"/>
        <v>273</v>
      </c>
      <c r="C280" s="31">
        <v>273</v>
      </c>
      <c r="D280" s="32" t="s">
        <v>1127</v>
      </c>
      <c r="E280" s="131">
        <v>1</v>
      </c>
      <c r="F280" s="31">
        <v>1</v>
      </c>
      <c r="G280" s="31" t="s">
        <v>1143</v>
      </c>
      <c r="H280" s="33" t="s">
        <v>21</v>
      </c>
      <c r="I280" s="34" t="s">
        <v>1134</v>
      </c>
      <c r="J280" s="31">
        <v>31.15</v>
      </c>
      <c r="K280" s="31">
        <v>5.96</v>
      </c>
      <c r="L280" s="130">
        <f>(Таблица1[[#This Row],[Общая площадь летних помещений, кв. м]]*1)+Таблица1[[#This Row],[Общая площадь без летних помещений, кв.м]]</f>
        <v>37.11</v>
      </c>
      <c r="M280" s="35" t="s">
        <v>1130</v>
      </c>
      <c r="N280" s="35" t="s">
        <v>1131</v>
      </c>
      <c r="O280" s="35" t="s">
        <v>1130</v>
      </c>
      <c r="P280" s="32">
        <v>310000</v>
      </c>
      <c r="Q28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11504100</v>
      </c>
      <c r="R28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80" s="36"/>
      <c r="T280" s="38" t="e">
        <f>#REF!/R280-1</f>
        <v>#REF!</v>
      </c>
      <c r="U280" s="35"/>
      <c r="V280" s="39" t="s">
        <v>1132</v>
      </c>
      <c r="W280" s="40"/>
      <c r="X280" s="41" t="str">
        <f t="shared" si="8"/>
        <v>апартаментст</v>
      </c>
      <c r="Y280" s="15"/>
    </row>
    <row r="281" spans="2:25">
      <c r="B281" s="30">
        <f t="shared" si="9"/>
        <v>274</v>
      </c>
      <c r="C281" s="31">
        <v>274</v>
      </c>
      <c r="D281" s="32" t="s">
        <v>1127</v>
      </c>
      <c r="E281" s="131">
        <v>1</v>
      </c>
      <c r="F281" s="31">
        <v>1</v>
      </c>
      <c r="G281" s="31" t="s">
        <v>1143</v>
      </c>
      <c r="H281" s="33" t="s">
        <v>21</v>
      </c>
      <c r="I281" s="34" t="s">
        <v>1134</v>
      </c>
      <c r="J281" s="31">
        <v>24.9</v>
      </c>
      <c r="K281" s="31">
        <v>6.14</v>
      </c>
      <c r="L281" s="130">
        <f>(Таблица1[[#This Row],[Общая площадь летних помещений, кв. м]]*1)+Таблица1[[#This Row],[Общая площадь без летних помещений, кв.м]]</f>
        <v>31.04</v>
      </c>
      <c r="M281" s="35" t="s">
        <v>1130</v>
      </c>
      <c r="N281" s="35" t="s">
        <v>1131</v>
      </c>
      <c r="O281" s="35" t="s">
        <v>1130</v>
      </c>
      <c r="P281" s="32">
        <v>310000</v>
      </c>
      <c r="Q28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9622400</v>
      </c>
      <c r="R28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81" s="36"/>
      <c r="T281" s="38" t="e">
        <f>#REF!/R281-1</f>
        <v>#REF!</v>
      </c>
      <c r="U281" s="35"/>
      <c r="V281" s="39" t="s">
        <v>1132</v>
      </c>
      <c r="W281" s="40"/>
      <c r="X281" s="41" t="str">
        <f t="shared" si="8"/>
        <v>апартаментст</v>
      </c>
      <c r="Y281" s="15"/>
    </row>
    <row r="282" spans="2:25">
      <c r="B282" s="30">
        <f t="shared" si="9"/>
        <v>275</v>
      </c>
      <c r="C282" s="31">
        <v>275</v>
      </c>
      <c r="D282" s="32" t="s">
        <v>1127</v>
      </c>
      <c r="E282" s="131">
        <v>1</v>
      </c>
      <c r="F282" s="31">
        <v>1</v>
      </c>
      <c r="G282" s="31" t="s">
        <v>1143</v>
      </c>
      <c r="H282" s="33" t="s">
        <v>21</v>
      </c>
      <c r="I282" s="34" t="s">
        <v>1134</v>
      </c>
      <c r="J282" s="31">
        <v>24.89</v>
      </c>
      <c r="K282" s="31">
        <v>6.14</v>
      </c>
      <c r="L282" s="130">
        <f>(Таблица1[[#This Row],[Общая площадь летних помещений, кв. м]]*1)+Таблица1[[#This Row],[Общая площадь без летних помещений, кв.м]]</f>
        <v>31.03</v>
      </c>
      <c r="M282" s="35" t="s">
        <v>1130</v>
      </c>
      <c r="N282" s="35" t="s">
        <v>1131</v>
      </c>
      <c r="O282" s="35" t="s">
        <v>1130</v>
      </c>
      <c r="P282" s="32">
        <v>310000</v>
      </c>
      <c r="Q28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9619300</v>
      </c>
      <c r="R28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82" s="36"/>
      <c r="T282" s="38" t="e">
        <f>#REF!/R282-1</f>
        <v>#REF!</v>
      </c>
      <c r="U282" s="35"/>
      <c r="V282" s="39" t="s">
        <v>1132</v>
      </c>
      <c r="W282" s="40"/>
      <c r="X282" s="41" t="str">
        <f t="shared" si="8"/>
        <v>апартаментст</v>
      </c>
      <c r="Y282" s="15"/>
    </row>
    <row r="283" spans="2:25">
      <c r="B283" s="30">
        <f t="shared" si="9"/>
        <v>276</v>
      </c>
      <c r="C283" s="31">
        <v>276</v>
      </c>
      <c r="D283" s="32" t="s">
        <v>1127</v>
      </c>
      <c r="E283" s="131">
        <v>1</v>
      </c>
      <c r="F283" s="31">
        <v>1</v>
      </c>
      <c r="G283" s="31" t="s">
        <v>1144</v>
      </c>
      <c r="H283" s="33" t="s">
        <v>21</v>
      </c>
      <c r="I283" s="34" t="s">
        <v>1134</v>
      </c>
      <c r="J283" s="31">
        <v>24.91</v>
      </c>
      <c r="K283" s="31">
        <v>5.23</v>
      </c>
      <c r="L283" s="130">
        <f>(Таблица1[[#This Row],[Общая площадь летних помещений, кв. м]]*1)+Таблица1[[#This Row],[Общая площадь без летних помещений, кв.м]]</f>
        <v>30.14</v>
      </c>
      <c r="M283" s="35" t="s">
        <v>1136</v>
      </c>
      <c r="N283" s="35" t="s">
        <v>1131</v>
      </c>
      <c r="O283" s="35" t="s">
        <v>1130</v>
      </c>
      <c r="P283" s="32">
        <v>310000</v>
      </c>
      <c r="Q28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9343400</v>
      </c>
      <c r="R28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83" s="36"/>
      <c r="T283" s="38" t="e">
        <f>#REF!/R283-1</f>
        <v>#REF!</v>
      </c>
      <c r="U283" s="35"/>
      <c r="V283" s="39" t="s">
        <v>1132</v>
      </c>
      <c r="W283" s="40"/>
      <c r="X283" s="41" t="str">
        <f t="shared" si="8"/>
        <v>апартаментст</v>
      </c>
      <c r="Y283" s="15"/>
    </row>
    <row r="284" spans="2:25">
      <c r="B284" s="30">
        <f t="shared" si="9"/>
        <v>277</v>
      </c>
      <c r="C284" s="31">
        <v>277</v>
      </c>
      <c r="D284" s="32" t="s">
        <v>1127</v>
      </c>
      <c r="E284" s="131">
        <v>1</v>
      </c>
      <c r="F284" s="31">
        <v>1</v>
      </c>
      <c r="G284" s="31" t="s">
        <v>1144</v>
      </c>
      <c r="H284" s="33" t="s">
        <v>21</v>
      </c>
      <c r="I284" s="34" t="s">
        <v>1134</v>
      </c>
      <c r="J284" s="31">
        <v>32.07</v>
      </c>
      <c r="K284" s="31">
        <v>6.15</v>
      </c>
      <c r="L284" s="130">
        <f>(Таблица1[[#This Row],[Общая площадь летних помещений, кв. м]]*1)+Таблица1[[#This Row],[Общая площадь без летних помещений, кв.м]]</f>
        <v>38.22</v>
      </c>
      <c r="M284" s="35" t="s">
        <v>1136</v>
      </c>
      <c r="N284" s="35" t="s">
        <v>1145</v>
      </c>
      <c r="O284" s="35" t="s">
        <v>1130</v>
      </c>
      <c r="P284" s="32">
        <v>330000</v>
      </c>
      <c r="Q28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12612600</v>
      </c>
      <c r="R28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84" s="36"/>
      <c r="T284" s="38" t="e">
        <f>#REF!/R284-1</f>
        <v>#REF!</v>
      </c>
      <c r="U284" s="35"/>
      <c r="V284" s="39" t="s">
        <v>1132</v>
      </c>
      <c r="W284" s="40"/>
      <c r="X284" s="41" t="str">
        <f t="shared" si="8"/>
        <v>апартаментст</v>
      </c>
      <c r="Y284" s="15"/>
    </row>
    <row r="285" spans="2:25">
      <c r="B285" s="30">
        <f t="shared" si="9"/>
        <v>278</v>
      </c>
      <c r="C285" s="31">
        <v>278</v>
      </c>
      <c r="D285" s="32" t="s">
        <v>1127</v>
      </c>
      <c r="E285" s="131">
        <v>1</v>
      </c>
      <c r="F285" s="31">
        <v>1</v>
      </c>
      <c r="G285" s="31" t="s">
        <v>1144</v>
      </c>
      <c r="H285" s="42" t="s">
        <v>19</v>
      </c>
      <c r="I285" s="34" t="s">
        <v>1134</v>
      </c>
      <c r="J285" s="31">
        <v>50.21</v>
      </c>
      <c r="K285" s="31">
        <v>11.78</v>
      </c>
      <c r="L285" s="130">
        <f>(Таблица1[[#This Row],[Общая площадь летних помещений, кв. м]]*1)+Таблица1[[#This Row],[Общая площадь без летних помещений, кв.м]]</f>
        <v>61.99</v>
      </c>
      <c r="M285" s="35" t="s">
        <v>1136</v>
      </c>
      <c r="N285" s="35" t="s">
        <v>1145</v>
      </c>
      <c r="O285" s="35" t="s">
        <v>1130</v>
      </c>
      <c r="P285" s="32">
        <v>340000</v>
      </c>
      <c r="Q28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21076600</v>
      </c>
      <c r="R28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85" s="36"/>
      <c r="T285" s="38" t="e">
        <f>#REF!/R285-1</f>
        <v>#REF!</v>
      </c>
      <c r="U285" s="35"/>
      <c r="V285" s="39" t="s">
        <v>1132</v>
      </c>
      <c r="W285" s="40"/>
      <c r="X285" s="41" t="str">
        <f t="shared" si="8"/>
        <v>апартамент1АЕ</v>
      </c>
      <c r="Y285" s="15"/>
    </row>
    <row r="286" spans="2:25">
      <c r="B286" s="30">
        <f t="shared" si="9"/>
        <v>279</v>
      </c>
      <c r="C286" s="31">
        <v>279</v>
      </c>
      <c r="D286" s="32" t="s">
        <v>1127</v>
      </c>
      <c r="E286" s="131">
        <v>1</v>
      </c>
      <c r="F286" s="31">
        <v>1</v>
      </c>
      <c r="G286" s="31" t="s">
        <v>1144</v>
      </c>
      <c r="H286" s="33" t="s">
        <v>21</v>
      </c>
      <c r="I286" s="34" t="s">
        <v>1134</v>
      </c>
      <c r="J286" s="31">
        <v>36.21</v>
      </c>
      <c r="K286" s="31">
        <v>6.88</v>
      </c>
      <c r="L286" s="130">
        <f>(Таблица1[[#This Row],[Общая площадь летних помещений, кв. м]]*1)+Таблица1[[#This Row],[Общая площадь без летних помещений, кв.м]]</f>
        <v>43.09</v>
      </c>
      <c r="M286" s="35" t="s">
        <v>1136</v>
      </c>
      <c r="N286" s="35" t="s">
        <v>1137</v>
      </c>
      <c r="O286" s="35" t="s">
        <v>1130</v>
      </c>
      <c r="P286" s="32">
        <v>405000</v>
      </c>
      <c r="Q28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17451450</v>
      </c>
      <c r="R28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86" s="36"/>
      <c r="T286" s="38" t="e">
        <f>#REF!/R286-1</f>
        <v>#REF!</v>
      </c>
      <c r="U286" s="35"/>
      <c r="V286" s="39" t="s">
        <v>1132</v>
      </c>
      <c r="W286" s="40"/>
      <c r="X286" s="41" t="str">
        <f t="shared" si="8"/>
        <v>апартаментст</v>
      </c>
      <c r="Y286" s="15"/>
    </row>
    <row r="287" spans="2:25">
      <c r="B287" s="30">
        <f t="shared" si="9"/>
        <v>280</v>
      </c>
      <c r="C287" s="31">
        <v>280</v>
      </c>
      <c r="D287" s="32" t="s">
        <v>1127</v>
      </c>
      <c r="E287" s="131">
        <v>1</v>
      </c>
      <c r="F287" s="31">
        <v>1</v>
      </c>
      <c r="G287" s="31" t="s">
        <v>1144</v>
      </c>
      <c r="H287" s="42" t="s">
        <v>19</v>
      </c>
      <c r="I287" s="34" t="s">
        <v>1134</v>
      </c>
      <c r="J287" s="31">
        <v>39.159999999999997</v>
      </c>
      <c r="K287" s="31">
        <v>18.079999999999998</v>
      </c>
      <c r="L287" s="130">
        <f>(Таблица1[[#This Row],[Общая площадь летних помещений, кв. м]]*1)+Таблица1[[#This Row],[Общая площадь без летних помещений, кв.м]]</f>
        <v>57.239999999999995</v>
      </c>
      <c r="M287" s="35" t="s">
        <v>1136</v>
      </c>
      <c r="N287" s="35" t="s">
        <v>1137</v>
      </c>
      <c r="O287" s="35" t="s">
        <v>1130</v>
      </c>
      <c r="P287" s="32">
        <v>405000</v>
      </c>
      <c r="Q28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23182199.999999996</v>
      </c>
      <c r="R28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87" s="36"/>
      <c r="T287" s="38" t="e">
        <f>#REF!/R287-1</f>
        <v>#REF!</v>
      </c>
      <c r="U287" s="35"/>
      <c r="V287" s="39" t="s">
        <v>1132</v>
      </c>
      <c r="W287" s="40"/>
      <c r="X287" s="41" t="str">
        <f t="shared" si="8"/>
        <v>апартамент1АЕ</v>
      </c>
      <c r="Y287" s="15"/>
    </row>
    <row r="288" spans="2:25">
      <c r="B288" s="30">
        <f t="shared" si="9"/>
        <v>281</v>
      </c>
      <c r="C288" s="31">
        <v>281</v>
      </c>
      <c r="D288" s="32" t="s">
        <v>1127</v>
      </c>
      <c r="E288" s="131">
        <v>1</v>
      </c>
      <c r="F288" s="31">
        <v>1</v>
      </c>
      <c r="G288" s="31" t="s">
        <v>1144</v>
      </c>
      <c r="H288" s="33" t="s">
        <v>21</v>
      </c>
      <c r="I288" s="34" t="s">
        <v>1134</v>
      </c>
      <c r="J288" s="31">
        <v>24.99</v>
      </c>
      <c r="K288" s="31">
        <v>6.61</v>
      </c>
      <c r="L288" s="130">
        <f>(Таблица1[[#This Row],[Общая площадь летних помещений, кв. м]]*1)+Таблица1[[#This Row],[Общая площадь без летних помещений, кв.м]]</f>
        <v>31.599999999999998</v>
      </c>
      <c r="M288" s="35" t="s">
        <v>1136</v>
      </c>
      <c r="N288" s="35" t="s">
        <v>1137</v>
      </c>
      <c r="O288" s="35" t="s">
        <v>1130</v>
      </c>
      <c r="P288" s="32">
        <v>405000</v>
      </c>
      <c r="Q28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12798000</v>
      </c>
      <c r="R28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88" s="36"/>
      <c r="T288" s="38" t="e">
        <f>#REF!/R288-1</f>
        <v>#REF!</v>
      </c>
      <c r="U288" s="35"/>
      <c r="V288" s="39" t="s">
        <v>1132</v>
      </c>
      <c r="W288" s="40"/>
      <c r="X288" s="41" t="str">
        <f t="shared" si="8"/>
        <v>апартаментст</v>
      </c>
      <c r="Y288" s="15"/>
    </row>
    <row r="289" spans="2:25">
      <c r="B289" s="30">
        <f t="shared" si="9"/>
        <v>282</v>
      </c>
      <c r="C289" s="31">
        <v>282</v>
      </c>
      <c r="D289" s="32" t="s">
        <v>1127</v>
      </c>
      <c r="E289" s="131">
        <v>1</v>
      </c>
      <c r="F289" s="31">
        <v>1</v>
      </c>
      <c r="G289" s="31" t="s">
        <v>1144</v>
      </c>
      <c r="H289" s="33" t="s">
        <v>21</v>
      </c>
      <c r="I289" s="34" t="s">
        <v>1134</v>
      </c>
      <c r="J289" s="31">
        <v>24.99</v>
      </c>
      <c r="K289" s="31">
        <v>5.95</v>
      </c>
      <c r="L289" s="130">
        <f>(Таблица1[[#This Row],[Общая площадь летних помещений, кв. м]]*1)+Таблица1[[#This Row],[Общая площадь без летних помещений, кв.м]]</f>
        <v>30.939999999999998</v>
      </c>
      <c r="M289" s="35" t="s">
        <v>1136</v>
      </c>
      <c r="N289" s="35" t="s">
        <v>1137</v>
      </c>
      <c r="O289" s="35" t="s">
        <v>1130</v>
      </c>
      <c r="P289" s="32">
        <v>405000</v>
      </c>
      <c r="Q28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12530700</v>
      </c>
      <c r="R28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89" s="36"/>
      <c r="T289" s="38" t="e">
        <f>#REF!/R289-1</f>
        <v>#REF!</v>
      </c>
      <c r="U289" s="35"/>
      <c r="V289" s="39" t="s">
        <v>1132</v>
      </c>
      <c r="W289" s="40"/>
      <c r="X289" s="41" t="str">
        <f t="shared" si="8"/>
        <v>апартаментст</v>
      </c>
      <c r="Y289" s="15"/>
    </row>
    <row r="290" spans="2:25">
      <c r="B290" s="30">
        <f t="shared" si="9"/>
        <v>283</v>
      </c>
      <c r="C290" s="31">
        <v>283</v>
      </c>
      <c r="D290" s="32" t="s">
        <v>1127</v>
      </c>
      <c r="E290" s="131">
        <v>1</v>
      </c>
      <c r="F290" s="31">
        <v>1</v>
      </c>
      <c r="G290" s="31" t="s">
        <v>1144</v>
      </c>
      <c r="H290" s="33" t="s">
        <v>21</v>
      </c>
      <c r="I290" s="34" t="s">
        <v>1134</v>
      </c>
      <c r="J290" s="31">
        <v>24.99</v>
      </c>
      <c r="K290" s="31">
        <v>5.29</v>
      </c>
      <c r="L290" s="130">
        <f>(Таблица1[[#This Row],[Общая площадь летних помещений, кв. м]]*1)+Таблица1[[#This Row],[Общая площадь без летних помещений, кв.м]]</f>
        <v>30.279999999999998</v>
      </c>
      <c r="M290" s="35" t="s">
        <v>1136</v>
      </c>
      <c r="N290" s="35" t="s">
        <v>1137</v>
      </c>
      <c r="O290" s="35" t="s">
        <v>1130</v>
      </c>
      <c r="P290" s="32">
        <v>405000</v>
      </c>
      <c r="Q29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12263399.999999998</v>
      </c>
      <c r="R29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90" s="36"/>
      <c r="T290" s="38" t="e">
        <f>#REF!/R290-1</f>
        <v>#REF!</v>
      </c>
      <c r="U290" s="35"/>
      <c r="V290" s="39" t="s">
        <v>1132</v>
      </c>
      <c r="W290" s="40"/>
      <c r="X290" s="41" t="str">
        <f t="shared" si="8"/>
        <v>апартаментст</v>
      </c>
      <c r="Y290" s="15"/>
    </row>
    <row r="291" spans="2:25">
      <c r="B291" s="30">
        <f t="shared" si="9"/>
        <v>284</v>
      </c>
      <c r="C291" s="31">
        <v>284</v>
      </c>
      <c r="D291" s="32" t="s">
        <v>1127</v>
      </c>
      <c r="E291" s="131">
        <v>1</v>
      </c>
      <c r="F291" s="31">
        <v>1</v>
      </c>
      <c r="G291" s="31" t="s">
        <v>1144</v>
      </c>
      <c r="H291" s="33" t="s">
        <v>21</v>
      </c>
      <c r="I291" s="34" t="s">
        <v>1134</v>
      </c>
      <c r="J291" s="31">
        <v>24.99</v>
      </c>
      <c r="K291" s="31">
        <v>4.63</v>
      </c>
      <c r="L291" s="130">
        <f>(Таблица1[[#This Row],[Общая площадь летних помещений, кв. м]]*1)+Таблица1[[#This Row],[Общая площадь без летних помещений, кв.м]]</f>
        <v>29.619999999999997</v>
      </c>
      <c r="M291" s="35" t="s">
        <v>1136</v>
      </c>
      <c r="N291" s="35" t="s">
        <v>1137</v>
      </c>
      <c r="O291" s="35" t="s">
        <v>1130</v>
      </c>
      <c r="P291" s="32">
        <v>405000</v>
      </c>
      <c r="Q29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11996099.999999998</v>
      </c>
      <c r="R29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91" s="36"/>
      <c r="T291" s="38" t="e">
        <f>#REF!/R291-1</f>
        <v>#REF!</v>
      </c>
      <c r="U291" s="35"/>
      <c r="V291" s="39" t="s">
        <v>1132</v>
      </c>
      <c r="W291" s="40"/>
      <c r="X291" s="41" t="str">
        <f t="shared" si="8"/>
        <v>апартаментст</v>
      </c>
      <c r="Y291" s="15"/>
    </row>
    <row r="292" spans="2:25">
      <c r="B292" s="30">
        <f t="shared" si="9"/>
        <v>285</v>
      </c>
      <c r="C292" s="31">
        <v>285</v>
      </c>
      <c r="D292" s="32" t="s">
        <v>1127</v>
      </c>
      <c r="E292" s="131">
        <v>1</v>
      </c>
      <c r="F292" s="31">
        <v>1</v>
      </c>
      <c r="G292" s="31" t="s">
        <v>1144</v>
      </c>
      <c r="H292" s="42" t="s">
        <v>19</v>
      </c>
      <c r="I292" s="34" t="s">
        <v>1134</v>
      </c>
      <c r="J292" s="31">
        <v>50.95</v>
      </c>
      <c r="K292" s="31">
        <v>7.29</v>
      </c>
      <c r="L292" s="130">
        <f>(Таблица1[[#This Row],[Общая площадь летних помещений, кв. м]]*1)+Таблица1[[#This Row],[Общая площадь без летних помещений, кв.м]]</f>
        <v>58.24</v>
      </c>
      <c r="M292" s="35" t="s">
        <v>1136</v>
      </c>
      <c r="N292" s="35" t="s">
        <v>1137</v>
      </c>
      <c r="O292" s="35" t="s">
        <v>1130</v>
      </c>
      <c r="P292" s="32">
        <v>410000</v>
      </c>
      <c r="Q29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23878400</v>
      </c>
      <c r="R29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92" s="36"/>
      <c r="T292" s="38" t="e">
        <f>#REF!/R292-1</f>
        <v>#REF!</v>
      </c>
      <c r="U292" s="35"/>
      <c r="V292" s="39" t="s">
        <v>1132</v>
      </c>
      <c r="W292" s="40"/>
      <c r="X292" s="41" t="str">
        <f t="shared" si="8"/>
        <v>апартамент1АЕ</v>
      </c>
      <c r="Y292" s="15"/>
    </row>
    <row r="293" spans="2:25">
      <c r="B293" s="30">
        <f t="shared" si="9"/>
        <v>286</v>
      </c>
      <c r="C293" s="31">
        <v>286</v>
      </c>
      <c r="D293" s="32" t="s">
        <v>1127</v>
      </c>
      <c r="E293" s="131">
        <v>1</v>
      </c>
      <c r="F293" s="31">
        <v>1</v>
      </c>
      <c r="G293" s="31" t="s">
        <v>1144</v>
      </c>
      <c r="H293" s="33" t="s">
        <v>21</v>
      </c>
      <c r="I293" s="34" t="s">
        <v>1134</v>
      </c>
      <c r="J293" s="31">
        <v>31.68</v>
      </c>
      <c r="K293" s="31">
        <v>6.15</v>
      </c>
      <c r="L293" s="130">
        <f>(Таблица1[[#This Row],[Общая площадь летних помещений, кв. м]]*1)+Таблица1[[#This Row],[Общая площадь без летних помещений, кв.м]]</f>
        <v>37.83</v>
      </c>
      <c r="M293" s="35" t="s">
        <v>1136</v>
      </c>
      <c r="N293" s="35" t="s">
        <v>1145</v>
      </c>
      <c r="O293" s="35" t="s">
        <v>1130</v>
      </c>
      <c r="P293" s="32">
        <v>340000</v>
      </c>
      <c r="Q29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12862200</v>
      </c>
      <c r="R29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93" s="36"/>
      <c r="T293" s="38" t="e">
        <f>#REF!/R293-1</f>
        <v>#REF!</v>
      </c>
      <c r="U293" s="35"/>
      <c r="V293" s="39" t="s">
        <v>1132</v>
      </c>
      <c r="W293" s="40"/>
      <c r="X293" s="41" t="str">
        <f t="shared" si="8"/>
        <v>апартаментст</v>
      </c>
      <c r="Y293" s="15"/>
    </row>
    <row r="294" spans="2:25">
      <c r="B294" s="30">
        <f t="shared" si="9"/>
        <v>287</v>
      </c>
      <c r="C294" s="31">
        <v>287</v>
      </c>
      <c r="D294" s="32" t="s">
        <v>1127</v>
      </c>
      <c r="E294" s="131">
        <v>1</v>
      </c>
      <c r="F294" s="31">
        <v>1</v>
      </c>
      <c r="G294" s="31" t="s">
        <v>1144</v>
      </c>
      <c r="H294" s="33" t="s">
        <v>21</v>
      </c>
      <c r="I294" s="34" t="s">
        <v>1134</v>
      </c>
      <c r="J294" s="31">
        <v>24.9</v>
      </c>
      <c r="K294" s="31">
        <v>6.14</v>
      </c>
      <c r="L294" s="130">
        <f>(Таблица1[[#This Row],[Общая площадь летних помещений, кв. м]]*1)+Таблица1[[#This Row],[Общая площадь без летних помещений, кв.м]]</f>
        <v>31.04</v>
      </c>
      <c r="M294" s="35" t="s">
        <v>1136</v>
      </c>
      <c r="N294" s="35" t="s">
        <v>1145</v>
      </c>
      <c r="O294" s="35" t="s">
        <v>1130</v>
      </c>
      <c r="P294" s="32">
        <v>330000</v>
      </c>
      <c r="Q29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10243200</v>
      </c>
      <c r="R29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94" s="36"/>
      <c r="T294" s="38" t="e">
        <f>#REF!/R294-1</f>
        <v>#REF!</v>
      </c>
      <c r="U294" s="35"/>
      <c r="V294" s="39" t="s">
        <v>1132</v>
      </c>
      <c r="W294" s="40"/>
      <c r="X294" s="41" t="str">
        <f t="shared" si="8"/>
        <v>апартаментст</v>
      </c>
      <c r="Y294" s="15"/>
    </row>
    <row r="295" spans="2:25">
      <c r="B295" s="30">
        <f t="shared" si="9"/>
        <v>288</v>
      </c>
      <c r="C295" s="31">
        <v>288</v>
      </c>
      <c r="D295" s="32" t="s">
        <v>1127</v>
      </c>
      <c r="E295" s="131">
        <v>1</v>
      </c>
      <c r="F295" s="31">
        <v>1</v>
      </c>
      <c r="G295" s="31" t="s">
        <v>1144</v>
      </c>
      <c r="H295" s="33" t="s">
        <v>21</v>
      </c>
      <c r="I295" s="34" t="s">
        <v>1134</v>
      </c>
      <c r="J295" s="31">
        <v>24.89</v>
      </c>
      <c r="K295" s="31">
        <v>6.14</v>
      </c>
      <c r="L295" s="130">
        <f>(Таблица1[[#This Row],[Общая площадь летних помещений, кв. м]]*1)+Таблица1[[#This Row],[Общая площадь без летних помещений, кв.м]]</f>
        <v>31.03</v>
      </c>
      <c r="M295" s="35" t="s">
        <v>1136</v>
      </c>
      <c r="N295" s="35" t="s">
        <v>1145</v>
      </c>
      <c r="O295" s="35" t="s">
        <v>1130</v>
      </c>
      <c r="P295" s="32">
        <v>330000</v>
      </c>
      <c r="Q29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10239900</v>
      </c>
      <c r="R29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95" s="36"/>
      <c r="T295" s="38" t="e">
        <f>#REF!/R295-1</f>
        <v>#REF!</v>
      </c>
      <c r="U295" s="35"/>
      <c r="V295" s="39" t="s">
        <v>1132</v>
      </c>
      <c r="W295" s="40"/>
      <c r="X295" s="41" t="str">
        <f t="shared" si="8"/>
        <v>апартаментст</v>
      </c>
      <c r="Y295" s="15"/>
    </row>
    <row r="296" spans="2:25">
      <c r="B296" s="30">
        <f t="shared" si="9"/>
        <v>289</v>
      </c>
      <c r="C296" s="31">
        <v>289</v>
      </c>
      <c r="D296" s="32" t="s">
        <v>1127</v>
      </c>
      <c r="E296" s="131">
        <v>1</v>
      </c>
      <c r="F296" s="31">
        <v>1</v>
      </c>
      <c r="G296" s="31" t="s">
        <v>1146</v>
      </c>
      <c r="H296" s="33" t="s">
        <v>21</v>
      </c>
      <c r="I296" s="34" t="s">
        <v>1134</v>
      </c>
      <c r="J296" s="31">
        <v>24.91</v>
      </c>
      <c r="K296" s="31">
        <v>5.23</v>
      </c>
      <c r="L296" s="130">
        <f>(Таблица1[[#This Row],[Общая площадь летних помещений, кв. м]]*1)+Таблица1[[#This Row],[Общая площадь без летних помещений, кв.м]]</f>
        <v>30.14</v>
      </c>
      <c r="M296" s="35" t="s">
        <v>1136</v>
      </c>
      <c r="N296" s="35" t="s">
        <v>1145</v>
      </c>
      <c r="O296" s="35" t="s">
        <v>1130</v>
      </c>
      <c r="P296" s="32">
        <v>330000</v>
      </c>
      <c r="Q29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9946200</v>
      </c>
      <c r="R29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96" s="36"/>
      <c r="T296" s="38" t="e">
        <f>#REF!/R296-1</f>
        <v>#REF!</v>
      </c>
      <c r="U296" s="35"/>
      <c r="V296" s="39" t="s">
        <v>1132</v>
      </c>
      <c r="W296" s="40"/>
      <c r="X296" s="41" t="str">
        <f t="shared" si="8"/>
        <v>апартаментст</v>
      </c>
      <c r="Y296" s="15"/>
    </row>
    <row r="297" spans="2:25">
      <c r="B297" s="30">
        <f t="shared" si="9"/>
        <v>290</v>
      </c>
      <c r="C297" s="31">
        <v>290</v>
      </c>
      <c r="D297" s="32" t="s">
        <v>1127</v>
      </c>
      <c r="E297" s="131">
        <v>1</v>
      </c>
      <c r="F297" s="31">
        <v>1</v>
      </c>
      <c r="G297" s="31" t="s">
        <v>1146</v>
      </c>
      <c r="H297" s="33" t="s">
        <v>21</v>
      </c>
      <c r="I297" s="34" t="s">
        <v>1134</v>
      </c>
      <c r="J297" s="31">
        <v>32.07</v>
      </c>
      <c r="K297" s="31">
        <v>6.15</v>
      </c>
      <c r="L297" s="130">
        <f>(Таблица1[[#This Row],[Общая площадь летних помещений, кв. м]]*1)+Таблица1[[#This Row],[Общая площадь без летних помещений, кв.м]]</f>
        <v>38.22</v>
      </c>
      <c r="M297" s="35" t="s">
        <v>1136</v>
      </c>
      <c r="N297" s="35" t="s">
        <v>1145</v>
      </c>
      <c r="O297" s="35" t="s">
        <v>1130</v>
      </c>
      <c r="P297" s="32">
        <v>330000</v>
      </c>
      <c r="Q29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12612600</v>
      </c>
      <c r="R29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97" s="36"/>
      <c r="T297" s="38" t="e">
        <f>#REF!/R297-1</f>
        <v>#REF!</v>
      </c>
      <c r="U297" s="35"/>
      <c r="V297" s="39" t="s">
        <v>1132</v>
      </c>
      <c r="W297" s="40"/>
      <c r="X297" s="41" t="str">
        <f t="shared" si="8"/>
        <v>апартаментст</v>
      </c>
      <c r="Y297" s="15"/>
    </row>
    <row r="298" spans="2:25">
      <c r="B298" s="30">
        <f t="shared" si="9"/>
        <v>291</v>
      </c>
      <c r="C298" s="31">
        <v>291</v>
      </c>
      <c r="D298" s="32" t="s">
        <v>1127</v>
      </c>
      <c r="E298" s="131">
        <v>1</v>
      </c>
      <c r="F298" s="31">
        <v>1</v>
      </c>
      <c r="G298" s="31" t="s">
        <v>1146</v>
      </c>
      <c r="H298" s="42" t="s">
        <v>19</v>
      </c>
      <c r="I298" s="34" t="s">
        <v>1134</v>
      </c>
      <c r="J298" s="31">
        <v>50.21</v>
      </c>
      <c r="K298" s="31">
        <v>11.32</v>
      </c>
      <c r="L298" s="130">
        <f>(Таблица1[[#This Row],[Общая площадь летних помещений, кв. м]]*1)+Таблица1[[#This Row],[Общая площадь без летних помещений, кв.м]]</f>
        <v>61.53</v>
      </c>
      <c r="M298" s="35" t="s">
        <v>1136</v>
      </c>
      <c r="N298" s="35" t="s">
        <v>1137</v>
      </c>
      <c r="O298" s="35" t="s">
        <v>1130</v>
      </c>
      <c r="P298" s="32">
        <v>410000</v>
      </c>
      <c r="Q29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25227300</v>
      </c>
      <c r="R29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98" s="36"/>
      <c r="T298" s="38" t="e">
        <f>#REF!/R298-1</f>
        <v>#REF!</v>
      </c>
      <c r="U298" s="35"/>
      <c r="V298" s="39" t="s">
        <v>1132</v>
      </c>
      <c r="W298" s="40"/>
      <c r="X298" s="41" t="str">
        <f t="shared" si="8"/>
        <v>апартамент1АЕ</v>
      </c>
      <c r="Y298" s="15"/>
    </row>
    <row r="299" spans="2:25">
      <c r="B299" s="30">
        <f t="shared" si="9"/>
        <v>292</v>
      </c>
      <c r="C299" s="31">
        <v>292</v>
      </c>
      <c r="D299" s="32" t="s">
        <v>1127</v>
      </c>
      <c r="E299" s="131">
        <v>1</v>
      </c>
      <c r="F299" s="31">
        <v>1</v>
      </c>
      <c r="G299" s="31" t="s">
        <v>1146</v>
      </c>
      <c r="H299" s="33" t="s">
        <v>21</v>
      </c>
      <c r="I299" s="34" t="s">
        <v>1134</v>
      </c>
      <c r="J299" s="31">
        <v>36.21</v>
      </c>
      <c r="K299" s="31">
        <v>6.02</v>
      </c>
      <c r="L299" s="130">
        <f>(Таблица1[[#This Row],[Общая площадь летних помещений, кв. м]]*1)+Таблица1[[#This Row],[Общая площадь без летних помещений, кв.м]]</f>
        <v>42.230000000000004</v>
      </c>
      <c r="M299" s="35" t="s">
        <v>1136</v>
      </c>
      <c r="N299" s="35" t="s">
        <v>1137</v>
      </c>
      <c r="O299" s="35" t="s">
        <v>1130</v>
      </c>
      <c r="P299" s="32">
        <v>405000</v>
      </c>
      <c r="Q29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17103150</v>
      </c>
      <c r="R29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299" s="36"/>
      <c r="T299" s="38" t="e">
        <f>#REF!/R299-1</f>
        <v>#REF!</v>
      </c>
      <c r="U299" s="35"/>
      <c r="V299" s="39" t="s">
        <v>1132</v>
      </c>
      <c r="W299" s="40"/>
      <c r="X299" s="41" t="str">
        <f t="shared" si="8"/>
        <v>апартаментст</v>
      </c>
      <c r="Y299" s="15"/>
    </row>
    <row r="300" spans="2:25">
      <c r="B300" s="30">
        <f t="shared" si="9"/>
        <v>293</v>
      </c>
      <c r="C300" s="31">
        <v>293</v>
      </c>
      <c r="D300" s="32" t="s">
        <v>1127</v>
      </c>
      <c r="E300" s="131">
        <v>1</v>
      </c>
      <c r="F300" s="31">
        <v>1</v>
      </c>
      <c r="G300" s="31" t="s">
        <v>1146</v>
      </c>
      <c r="H300" s="42" t="s">
        <v>19</v>
      </c>
      <c r="I300" s="34" t="s">
        <v>1134</v>
      </c>
      <c r="J300" s="31">
        <v>39.159999999999997</v>
      </c>
      <c r="K300" s="31">
        <v>17.88</v>
      </c>
      <c r="L300" s="130">
        <f>(Таблица1[[#This Row],[Общая площадь летних помещений, кв. м]]*1)+Таблица1[[#This Row],[Общая площадь без летних помещений, кв.м]]</f>
        <v>57.039999999999992</v>
      </c>
      <c r="M300" s="35" t="s">
        <v>1136</v>
      </c>
      <c r="N300" s="35" t="s">
        <v>1137</v>
      </c>
      <c r="O300" s="35" t="s">
        <v>1130</v>
      </c>
      <c r="P300" s="32">
        <v>405000</v>
      </c>
      <c r="Q30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23101199.999999996</v>
      </c>
      <c r="R30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00" s="36"/>
      <c r="T300" s="38" t="e">
        <f>#REF!/R300-1</f>
        <v>#REF!</v>
      </c>
      <c r="U300" s="35"/>
      <c r="V300" s="39" t="s">
        <v>1132</v>
      </c>
      <c r="W300" s="40"/>
      <c r="X300" s="41" t="str">
        <f t="shared" si="8"/>
        <v>апартамент1АЕ</v>
      </c>
      <c r="Y300" s="15"/>
    </row>
    <row r="301" spans="2:25">
      <c r="B301" s="30">
        <f t="shared" si="9"/>
        <v>294</v>
      </c>
      <c r="C301" s="31">
        <v>294</v>
      </c>
      <c r="D301" s="32" t="s">
        <v>1127</v>
      </c>
      <c r="E301" s="131">
        <v>1</v>
      </c>
      <c r="F301" s="31">
        <v>1</v>
      </c>
      <c r="G301" s="31" t="s">
        <v>1146</v>
      </c>
      <c r="H301" s="33" t="s">
        <v>21</v>
      </c>
      <c r="I301" s="34" t="s">
        <v>1134</v>
      </c>
      <c r="J301" s="31">
        <v>24.99</v>
      </c>
      <c r="K301" s="31">
        <v>6.94</v>
      </c>
      <c r="L301" s="130">
        <f>(Таблица1[[#This Row],[Общая площадь летних помещений, кв. м]]*1)+Таблица1[[#This Row],[Общая площадь без летних помещений, кв.м]]</f>
        <v>31.93</v>
      </c>
      <c r="M301" s="35" t="s">
        <v>1136</v>
      </c>
      <c r="N301" s="35" t="s">
        <v>1137</v>
      </c>
      <c r="O301" s="35" t="s">
        <v>1130</v>
      </c>
      <c r="P301" s="32">
        <v>405000</v>
      </c>
      <c r="Q30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12931650</v>
      </c>
      <c r="R30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01" s="36"/>
      <c r="T301" s="38" t="e">
        <f>#REF!/R301-1</f>
        <v>#REF!</v>
      </c>
      <c r="U301" s="35"/>
      <c r="V301" s="39" t="s">
        <v>1132</v>
      </c>
      <c r="W301" s="40"/>
      <c r="X301" s="41" t="str">
        <f t="shared" si="8"/>
        <v>апартаментст</v>
      </c>
      <c r="Y301" s="15"/>
    </row>
    <row r="302" spans="2:25">
      <c r="B302" s="30">
        <f t="shared" si="9"/>
        <v>295</v>
      </c>
      <c r="C302" s="31">
        <v>295</v>
      </c>
      <c r="D302" s="32" t="s">
        <v>1127</v>
      </c>
      <c r="E302" s="131">
        <v>1</v>
      </c>
      <c r="F302" s="31">
        <v>1</v>
      </c>
      <c r="G302" s="31" t="s">
        <v>1146</v>
      </c>
      <c r="H302" s="33" t="s">
        <v>21</v>
      </c>
      <c r="I302" s="34" t="s">
        <v>1134</v>
      </c>
      <c r="J302" s="31">
        <v>24.99</v>
      </c>
      <c r="K302" s="31">
        <v>6.06</v>
      </c>
      <c r="L302" s="130">
        <f>(Таблица1[[#This Row],[Общая площадь летних помещений, кв. м]]*1)+Таблица1[[#This Row],[Общая площадь без летних помещений, кв.м]]</f>
        <v>31.049999999999997</v>
      </c>
      <c r="M302" s="35" t="s">
        <v>1136</v>
      </c>
      <c r="N302" s="35" t="s">
        <v>1137</v>
      </c>
      <c r="O302" s="35" t="s">
        <v>1130</v>
      </c>
      <c r="P302" s="32">
        <v>405000</v>
      </c>
      <c r="Q30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12575249.999999998</v>
      </c>
      <c r="R30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02" s="36"/>
      <c r="T302" s="38" t="e">
        <f>#REF!/R302-1</f>
        <v>#REF!</v>
      </c>
      <c r="U302" s="35"/>
      <c r="V302" s="39" t="s">
        <v>1132</v>
      </c>
      <c r="W302" s="40"/>
      <c r="X302" s="41" t="str">
        <f t="shared" si="8"/>
        <v>апартаментст</v>
      </c>
      <c r="Y302" s="15"/>
    </row>
    <row r="303" spans="2:25">
      <c r="B303" s="30">
        <f t="shared" si="9"/>
        <v>296</v>
      </c>
      <c r="C303" s="31">
        <v>296</v>
      </c>
      <c r="D303" s="32" t="s">
        <v>1127</v>
      </c>
      <c r="E303" s="131">
        <v>1</v>
      </c>
      <c r="F303" s="31">
        <v>1</v>
      </c>
      <c r="G303" s="31" t="s">
        <v>1146</v>
      </c>
      <c r="H303" s="33" t="s">
        <v>21</v>
      </c>
      <c r="I303" s="34" t="s">
        <v>1134</v>
      </c>
      <c r="J303" s="31">
        <v>24.99</v>
      </c>
      <c r="K303" s="31">
        <v>5.18</v>
      </c>
      <c r="L303" s="130">
        <f>(Таблица1[[#This Row],[Общая площадь летних помещений, кв. м]]*1)+Таблица1[[#This Row],[Общая площадь без летних помещений, кв.м]]</f>
        <v>30.169999999999998</v>
      </c>
      <c r="M303" s="35" t="s">
        <v>1136</v>
      </c>
      <c r="N303" s="35" t="s">
        <v>1137</v>
      </c>
      <c r="O303" s="35" t="s">
        <v>1130</v>
      </c>
      <c r="P303" s="32">
        <v>405000</v>
      </c>
      <c r="Q30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12218850</v>
      </c>
      <c r="R30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03" s="36"/>
      <c r="T303" s="38" t="e">
        <f>#REF!/R303-1</f>
        <v>#REF!</v>
      </c>
      <c r="U303" s="35"/>
      <c r="V303" s="39" t="s">
        <v>1132</v>
      </c>
      <c r="W303" s="40"/>
      <c r="X303" s="41" t="str">
        <f t="shared" si="8"/>
        <v>апартаментст</v>
      </c>
      <c r="Y303" s="15"/>
    </row>
    <row r="304" spans="2:25">
      <c r="B304" s="30">
        <f t="shared" si="9"/>
        <v>297</v>
      </c>
      <c r="C304" s="31">
        <v>297</v>
      </c>
      <c r="D304" s="32" t="s">
        <v>1127</v>
      </c>
      <c r="E304" s="131">
        <v>1</v>
      </c>
      <c r="F304" s="31">
        <v>1</v>
      </c>
      <c r="G304" s="31" t="s">
        <v>1146</v>
      </c>
      <c r="H304" s="33" t="s">
        <v>21</v>
      </c>
      <c r="I304" s="34" t="s">
        <v>1134</v>
      </c>
      <c r="J304" s="31">
        <v>24.99</v>
      </c>
      <c r="K304" s="31">
        <v>4.3</v>
      </c>
      <c r="L304" s="130">
        <f>(Таблица1[[#This Row],[Общая площадь летних помещений, кв. м]]*1)+Таблица1[[#This Row],[Общая площадь без летних помещений, кв.м]]</f>
        <v>29.29</v>
      </c>
      <c r="M304" s="35" t="s">
        <v>1136</v>
      </c>
      <c r="N304" s="35" t="s">
        <v>1137</v>
      </c>
      <c r="O304" s="35" t="s">
        <v>1130</v>
      </c>
      <c r="P304" s="32">
        <v>405000</v>
      </c>
      <c r="Q30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11862450</v>
      </c>
      <c r="R30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04" s="36"/>
      <c r="T304" s="38" t="e">
        <f>#REF!/R304-1</f>
        <v>#REF!</v>
      </c>
      <c r="U304" s="35"/>
      <c r="V304" s="39" t="s">
        <v>1132</v>
      </c>
      <c r="W304" s="40"/>
      <c r="X304" s="41" t="str">
        <f t="shared" si="8"/>
        <v>апартаментст</v>
      </c>
      <c r="Y304" s="15"/>
    </row>
    <row r="305" spans="2:25">
      <c r="B305" s="30">
        <f t="shared" si="9"/>
        <v>298</v>
      </c>
      <c r="C305" s="31">
        <v>298</v>
      </c>
      <c r="D305" s="32" t="s">
        <v>1127</v>
      </c>
      <c r="E305" s="131">
        <v>1</v>
      </c>
      <c r="F305" s="31">
        <v>1</v>
      </c>
      <c r="G305" s="31" t="s">
        <v>1146</v>
      </c>
      <c r="H305" s="42" t="s">
        <v>19</v>
      </c>
      <c r="I305" s="34" t="s">
        <v>1134</v>
      </c>
      <c r="J305" s="31">
        <v>50.95</v>
      </c>
      <c r="K305" s="31">
        <v>5.94</v>
      </c>
      <c r="L305" s="130">
        <f>(Таблица1[[#This Row],[Общая площадь летних помещений, кв. м]]*1)+Таблица1[[#This Row],[Общая площадь без летних помещений, кв.м]]</f>
        <v>56.89</v>
      </c>
      <c r="M305" s="35" t="s">
        <v>1136</v>
      </c>
      <c r="N305" s="35" t="s">
        <v>1137</v>
      </c>
      <c r="O305" s="35" t="s">
        <v>1130</v>
      </c>
      <c r="P305" s="32">
        <v>410000</v>
      </c>
      <c r="Q30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23324900</v>
      </c>
      <c r="R30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05" s="36"/>
      <c r="T305" s="38" t="e">
        <f>#REF!/R305-1</f>
        <v>#REF!</v>
      </c>
      <c r="U305" s="35"/>
      <c r="V305" s="39" t="s">
        <v>1132</v>
      </c>
      <c r="W305" s="40"/>
      <c r="X305" s="41" t="str">
        <f t="shared" si="8"/>
        <v>апартамент1АЕ</v>
      </c>
      <c r="Y305" s="15"/>
    </row>
    <row r="306" spans="2:25">
      <c r="B306" s="30">
        <f t="shared" si="9"/>
        <v>299</v>
      </c>
      <c r="C306" s="31">
        <v>299</v>
      </c>
      <c r="D306" s="32" t="s">
        <v>1127</v>
      </c>
      <c r="E306" s="131">
        <v>1</v>
      </c>
      <c r="F306" s="31">
        <v>1</v>
      </c>
      <c r="G306" s="31" t="s">
        <v>1146</v>
      </c>
      <c r="H306" s="33" t="s">
        <v>21</v>
      </c>
      <c r="I306" s="34" t="s">
        <v>1134</v>
      </c>
      <c r="J306" s="31">
        <v>31.68</v>
      </c>
      <c r="K306" s="31">
        <v>6.15</v>
      </c>
      <c r="L306" s="130">
        <f>(Таблица1[[#This Row],[Общая площадь летних помещений, кв. м]]*1)+Таблица1[[#This Row],[Общая площадь без летних помещений, кв.м]]</f>
        <v>37.83</v>
      </c>
      <c r="M306" s="35" t="s">
        <v>1136</v>
      </c>
      <c r="N306" s="35" t="s">
        <v>1145</v>
      </c>
      <c r="O306" s="35" t="s">
        <v>1130</v>
      </c>
      <c r="P306" s="32">
        <v>340000</v>
      </c>
      <c r="Q30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12862200</v>
      </c>
      <c r="R30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06" s="36"/>
      <c r="T306" s="38" t="e">
        <f>#REF!/R306-1</f>
        <v>#REF!</v>
      </c>
      <c r="U306" s="35"/>
      <c r="V306" s="39" t="s">
        <v>1132</v>
      </c>
      <c r="W306" s="40"/>
      <c r="X306" s="41" t="str">
        <f t="shared" si="8"/>
        <v>апартаментст</v>
      </c>
      <c r="Y306" s="15"/>
    </row>
    <row r="307" spans="2:25">
      <c r="B307" s="30">
        <f t="shared" si="9"/>
        <v>300</v>
      </c>
      <c r="C307" s="31">
        <v>300</v>
      </c>
      <c r="D307" s="32" t="s">
        <v>1127</v>
      </c>
      <c r="E307" s="131">
        <v>1</v>
      </c>
      <c r="F307" s="31">
        <v>1</v>
      </c>
      <c r="G307" s="31" t="s">
        <v>1146</v>
      </c>
      <c r="H307" s="33" t="s">
        <v>21</v>
      </c>
      <c r="I307" s="34" t="s">
        <v>1134</v>
      </c>
      <c r="J307" s="31">
        <v>24.9</v>
      </c>
      <c r="K307" s="31">
        <v>6.14</v>
      </c>
      <c r="L307" s="130">
        <f>(Таблица1[[#This Row],[Общая площадь летних помещений, кв. м]]*1)+Таблица1[[#This Row],[Общая площадь без летних помещений, кв.м]]</f>
        <v>31.04</v>
      </c>
      <c r="M307" s="35" t="s">
        <v>1136</v>
      </c>
      <c r="N307" s="35" t="s">
        <v>1145</v>
      </c>
      <c r="O307" s="35" t="s">
        <v>1130</v>
      </c>
      <c r="P307" s="32">
        <v>330000</v>
      </c>
      <c r="Q30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10243200</v>
      </c>
      <c r="R30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07" s="36"/>
      <c r="T307" s="38" t="e">
        <f>#REF!/R307-1</f>
        <v>#REF!</v>
      </c>
      <c r="U307" s="35"/>
      <c r="V307" s="39" t="s">
        <v>1132</v>
      </c>
      <c r="W307" s="40"/>
      <c r="X307" s="41" t="str">
        <f t="shared" si="8"/>
        <v>апартаментст</v>
      </c>
      <c r="Y307" s="15"/>
    </row>
    <row r="308" spans="2:25">
      <c r="B308" s="30">
        <f t="shared" si="9"/>
        <v>301</v>
      </c>
      <c r="C308" s="31">
        <v>301</v>
      </c>
      <c r="D308" s="32" t="s">
        <v>1127</v>
      </c>
      <c r="E308" s="131">
        <v>1</v>
      </c>
      <c r="F308" s="31">
        <v>1</v>
      </c>
      <c r="G308" s="31" t="s">
        <v>1146</v>
      </c>
      <c r="H308" s="33" t="s">
        <v>21</v>
      </c>
      <c r="I308" s="34" t="s">
        <v>1134</v>
      </c>
      <c r="J308" s="31">
        <v>24.89</v>
      </c>
      <c r="K308" s="31">
        <v>6.14</v>
      </c>
      <c r="L308" s="130">
        <f>(Таблица1[[#This Row],[Общая площадь летних помещений, кв. м]]*1)+Таблица1[[#This Row],[Общая площадь без летних помещений, кв.м]]</f>
        <v>31.03</v>
      </c>
      <c r="M308" s="35" t="s">
        <v>1136</v>
      </c>
      <c r="N308" s="35" t="s">
        <v>1145</v>
      </c>
      <c r="O308" s="35" t="s">
        <v>1130</v>
      </c>
      <c r="P308" s="32">
        <v>330000</v>
      </c>
      <c r="Q30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10239900</v>
      </c>
      <c r="R30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08" s="36"/>
      <c r="T308" s="38" t="e">
        <f>#REF!/R308-1</f>
        <v>#REF!</v>
      </c>
      <c r="U308" s="35"/>
      <c r="V308" s="39" t="s">
        <v>1132</v>
      </c>
      <c r="W308" s="40"/>
      <c r="X308" s="41" t="str">
        <f t="shared" si="8"/>
        <v>апартаментст</v>
      </c>
      <c r="Y308" s="15"/>
    </row>
    <row r="309" spans="2:25">
      <c r="B309" s="30">
        <f t="shared" si="9"/>
        <v>302</v>
      </c>
      <c r="C309" s="31">
        <v>302</v>
      </c>
      <c r="D309" s="32" t="s">
        <v>1127</v>
      </c>
      <c r="E309" s="131">
        <v>1</v>
      </c>
      <c r="F309" s="31">
        <v>1</v>
      </c>
      <c r="G309" s="31" t="s">
        <v>1147</v>
      </c>
      <c r="H309" s="33" t="s">
        <v>21</v>
      </c>
      <c r="I309" s="34" t="s">
        <v>1134</v>
      </c>
      <c r="J309" s="31">
        <v>24.74</v>
      </c>
      <c r="K309" s="31">
        <v>5.23</v>
      </c>
      <c r="L309" s="130">
        <f>(Таблица1[[#This Row],[Общая площадь летних помещений, кв. м]]*1)+Таблица1[[#This Row],[Общая площадь без летних помещений, кв.м]]</f>
        <v>29.97</v>
      </c>
      <c r="M309" s="35" t="s">
        <v>1136</v>
      </c>
      <c r="N309" s="35" t="s">
        <v>1145</v>
      </c>
      <c r="O309" s="35" t="s">
        <v>1130</v>
      </c>
      <c r="P309" s="32">
        <v>330000</v>
      </c>
      <c r="Q30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9890100</v>
      </c>
      <c r="R30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09" s="36"/>
      <c r="T309" s="38" t="e">
        <f>#REF!/R309-1</f>
        <v>#REF!</v>
      </c>
      <c r="U309" s="35"/>
      <c r="V309" s="39" t="s">
        <v>1132</v>
      </c>
      <c r="W309" s="40"/>
      <c r="X309" s="41" t="str">
        <f t="shared" si="8"/>
        <v>апартаментст</v>
      </c>
      <c r="Y309" s="15"/>
    </row>
    <row r="310" spans="2:25">
      <c r="B310" s="30">
        <f t="shared" si="9"/>
        <v>303</v>
      </c>
      <c r="C310" s="31">
        <v>303</v>
      </c>
      <c r="D310" s="32" t="s">
        <v>1127</v>
      </c>
      <c r="E310" s="131">
        <v>1</v>
      </c>
      <c r="F310" s="31">
        <v>1</v>
      </c>
      <c r="G310" s="31" t="s">
        <v>1147</v>
      </c>
      <c r="H310" s="33" t="s">
        <v>21</v>
      </c>
      <c r="I310" s="34" t="s">
        <v>1134</v>
      </c>
      <c r="J310" s="31">
        <v>32.07</v>
      </c>
      <c r="K310" s="31">
        <v>6.15</v>
      </c>
      <c r="L310" s="130">
        <f>(Таблица1[[#This Row],[Общая площадь летних помещений, кв. м]]*1)+Таблица1[[#This Row],[Общая площадь без летних помещений, кв.м]]</f>
        <v>38.22</v>
      </c>
      <c r="M310" s="35" t="s">
        <v>1136</v>
      </c>
      <c r="N310" s="35" t="s">
        <v>1145</v>
      </c>
      <c r="O310" s="35" t="s">
        <v>1130</v>
      </c>
      <c r="P310" s="32">
        <v>330000</v>
      </c>
      <c r="Q31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12612600</v>
      </c>
      <c r="R31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10" s="36"/>
      <c r="T310" s="38" t="e">
        <f>#REF!/R310-1</f>
        <v>#REF!</v>
      </c>
      <c r="U310" s="35"/>
      <c r="V310" s="39" t="s">
        <v>1132</v>
      </c>
      <c r="W310" s="40"/>
      <c r="X310" s="41" t="str">
        <f t="shared" si="8"/>
        <v>апартаментст</v>
      </c>
      <c r="Y310" s="15"/>
    </row>
    <row r="311" spans="2:25">
      <c r="B311" s="30">
        <f t="shared" si="9"/>
        <v>304</v>
      </c>
      <c r="C311" s="31">
        <v>304</v>
      </c>
      <c r="D311" s="32" t="s">
        <v>1127</v>
      </c>
      <c r="E311" s="131">
        <v>1</v>
      </c>
      <c r="F311" s="31">
        <v>1</v>
      </c>
      <c r="G311" s="31" t="s">
        <v>1147</v>
      </c>
      <c r="H311" s="42" t="s">
        <v>19</v>
      </c>
      <c r="I311" s="34" t="s">
        <v>1134</v>
      </c>
      <c r="J311" s="31">
        <v>50.21</v>
      </c>
      <c r="K311" s="31">
        <v>10.87</v>
      </c>
      <c r="L311" s="130">
        <f>(Таблица1[[#This Row],[Общая площадь летних помещений, кв. м]]*1)+Таблица1[[#This Row],[Общая площадь без летних помещений, кв.м]]</f>
        <v>61.08</v>
      </c>
      <c r="M311" s="35" t="s">
        <v>1136</v>
      </c>
      <c r="N311" s="35" t="s">
        <v>1137</v>
      </c>
      <c r="O311" s="35" t="s">
        <v>1130</v>
      </c>
      <c r="P311" s="32">
        <v>410000</v>
      </c>
      <c r="Q31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25042800</v>
      </c>
      <c r="R31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11" s="36"/>
      <c r="T311" s="38" t="e">
        <f>#REF!/R311-1</f>
        <v>#REF!</v>
      </c>
      <c r="U311" s="35"/>
      <c r="V311" s="39" t="s">
        <v>1132</v>
      </c>
      <c r="W311" s="40"/>
      <c r="X311" s="41" t="str">
        <f t="shared" si="8"/>
        <v>апартамент1АЕ</v>
      </c>
      <c r="Y311" s="15"/>
    </row>
    <row r="312" spans="2:25">
      <c r="B312" s="30">
        <f t="shared" si="9"/>
        <v>305</v>
      </c>
      <c r="C312" s="31">
        <v>305</v>
      </c>
      <c r="D312" s="32" t="s">
        <v>1127</v>
      </c>
      <c r="E312" s="131">
        <v>1</v>
      </c>
      <c r="F312" s="31">
        <v>1</v>
      </c>
      <c r="G312" s="31" t="s">
        <v>1147</v>
      </c>
      <c r="H312" s="33" t="s">
        <v>21</v>
      </c>
      <c r="I312" s="34" t="s">
        <v>1134</v>
      </c>
      <c r="J312" s="31">
        <v>36.21</v>
      </c>
      <c r="K312" s="31">
        <v>5.12</v>
      </c>
      <c r="L312" s="130">
        <f>(Таблица1[[#This Row],[Общая площадь летних помещений, кв. м]]*1)+Таблица1[[#This Row],[Общая площадь без летних помещений, кв.м]]</f>
        <v>41.33</v>
      </c>
      <c r="M312" s="35" t="s">
        <v>1136</v>
      </c>
      <c r="N312" s="35" t="s">
        <v>1137</v>
      </c>
      <c r="O312" s="35" t="s">
        <v>1130</v>
      </c>
      <c r="P312" s="32">
        <v>405000</v>
      </c>
      <c r="Q31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16738650</v>
      </c>
      <c r="R31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12" s="36"/>
      <c r="T312" s="38" t="e">
        <f>#REF!/R312-1</f>
        <v>#REF!</v>
      </c>
      <c r="U312" s="35"/>
      <c r="V312" s="39" t="s">
        <v>1132</v>
      </c>
      <c r="W312" s="40"/>
      <c r="X312" s="41" t="str">
        <f t="shared" si="8"/>
        <v>апартаментст</v>
      </c>
      <c r="Y312" s="15"/>
    </row>
    <row r="313" spans="2:25">
      <c r="B313" s="30">
        <f t="shared" si="9"/>
        <v>306</v>
      </c>
      <c r="C313" s="31">
        <v>306</v>
      </c>
      <c r="D313" s="32" t="s">
        <v>1127</v>
      </c>
      <c r="E313" s="131">
        <v>1</v>
      </c>
      <c r="F313" s="31">
        <v>1</v>
      </c>
      <c r="G313" s="31" t="s">
        <v>1147</v>
      </c>
      <c r="H313" s="42" t="s">
        <v>19</v>
      </c>
      <c r="I313" s="34" t="s">
        <v>1134</v>
      </c>
      <c r="J313" s="31">
        <v>39.159999999999997</v>
      </c>
      <c r="K313" s="31">
        <v>17.2</v>
      </c>
      <c r="L313" s="130">
        <f>(Таблица1[[#This Row],[Общая площадь летних помещений, кв. м]]*1)+Таблица1[[#This Row],[Общая площадь без летних помещений, кв.м]]</f>
        <v>56.36</v>
      </c>
      <c r="M313" s="35" t="s">
        <v>1136</v>
      </c>
      <c r="N313" s="35" t="s">
        <v>1137</v>
      </c>
      <c r="O313" s="35" t="s">
        <v>1130</v>
      </c>
      <c r="P313" s="32">
        <v>405000</v>
      </c>
      <c r="Q31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22825800</v>
      </c>
      <c r="R31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13" s="36"/>
      <c r="T313" s="38" t="e">
        <f>#REF!/R313-1</f>
        <v>#REF!</v>
      </c>
      <c r="U313" s="35"/>
      <c r="V313" s="39" t="s">
        <v>1132</v>
      </c>
      <c r="W313" s="40"/>
      <c r="X313" s="41" t="str">
        <f t="shared" si="8"/>
        <v>апартамент1АЕ</v>
      </c>
      <c r="Y313" s="15"/>
    </row>
    <row r="314" spans="2:25">
      <c r="B314" s="30">
        <f t="shared" si="9"/>
        <v>307</v>
      </c>
      <c r="C314" s="31">
        <v>307</v>
      </c>
      <c r="D314" s="32" t="s">
        <v>1127</v>
      </c>
      <c r="E314" s="131">
        <v>1</v>
      </c>
      <c r="F314" s="31">
        <v>1</v>
      </c>
      <c r="G314" s="31" t="s">
        <v>1147</v>
      </c>
      <c r="H314" s="33" t="s">
        <v>21</v>
      </c>
      <c r="I314" s="34" t="s">
        <v>1134</v>
      </c>
      <c r="J314" s="31">
        <v>24.99</v>
      </c>
      <c r="K314" s="31">
        <v>7.27</v>
      </c>
      <c r="L314" s="130">
        <f>(Таблица1[[#This Row],[Общая площадь летних помещений, кв. м]]*1)+Таблица1[[#This Row],[Общая площадь без летних помещений, кв.м]]</f>
        <v>32.26</v>
      </c>
      <c r="M314" s="35" t="s">
        <v>1136</v>
      </c>
      <c r="N314" s="35" t="s">
        <v>1137</v>
      </c>
      <c r="O314" s="35" t="s">
        <v>1130</v>
      </c>
      <c r="P314" s="32">
        <v>405000</v>
      </c>
      <c r="Q31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13065300</v>
      </c>
      <c r="R31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14" s="36"/>
      <c r="T314" s="38" t="e">
        <f>#REF!/R314-1</f>
        <v>#REF!</v>
      </c>
      <c r="U314" s="35"/>
      <c r="V314" s="39" t="s">
        <v>1132</v>
      </c>
      <c r="W314" s="40"/>
      <c r="X314" s="41" t="str">
        <f t="shared" si="8"/>
        <v>апартаментст</v>
      </c>
      <c r="Y314" s="15"/>
    </row>
    <row r="315" spans="2:25">
      <c r="B315" s="30">
        <f t="shared" si="9"/>
        <v>308</v>
      </c>
      <c r="C315" s="31">
        <v>308</v>
      </c>
      <c r="D315" s="32" t="s">
        <v>1127</v>
      </c>
      <c r="E315" s="131">
        <v>1</v>
      </c>
      <c r="F315" s="31">
        <v>1</v>
      </c>
      <c r="G315" s="31" t="s">
        <v>1147</v>
      </c>
      <c r="H315" s="33" t="s">
        <v>21</v>
      </c>
      <c r="I315" s="34" t="s">
        <v>1134</v>
      </c>
      <c r="J315" s="31">
        <v>24.99</v>
      </c>
      <c r="K315" s="31">
        <v>6.17</v>
      </c>
      <c r="L315" s="130">
        <f>(Таблица1[[#This Row],[Общая площадь летних помещений, кв. м]]*1)+Таблица1[[#This Row],[Общая площадь без летних помещений, кв.м]]</f>
        <v>31.159999999999997</v>
      </c>
      <c r="M315" s="35" t="s">
        <v>1136</v>
      </c>
      <c r="N315" s="35" t="s">
        <v>1137</v>
      </c>
      <c r="O315" s="35" t="s">
        <v>1130</v>
      </c>
      <c r="P315" s="32">
        <v>405000</v>
      </c>
      <c r="Q31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12619799.999999998</v>
      </c>
      <c r="R31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15" s="36"/>
      <c r="T315" s="38" t="e">
        <f>#REF!/R315-1</f>
        <v>#REF!</v>
      </c>
      <c r="U315" s="35"/>
      <c r="V315" s="39" t="s">
        <v>1132</v>
      </c>
      <c r="W315" s="40"/>
      <c r="X315" s="41" t="str">
        <f t="shared" si="8"/>
        <v>апартаментст</v>
      </c>
      <c r="Y315" s="15"/>
    </row>
    <row r="316" spans="2:25">
      <c r="B316" s="30">
        <f t="shared" si="9"/>
        <v>309</v>
      </c>
      <c r="C316" s="31">
        <v>309</v>
      </c>
      <c r="D316" s="32" t="s">
        <v>1127</v>
      </c>
      <c r="E316" s="131">
        <v>1</v>
      </c>
      <c r="F316" s="31">
        <v>1</v>
      </c>
      <c r="G316" s="31" t="s">
        <v>1147</v>
      </c>
      <c r="H316" s="33" t="s">
        <v>21</v>
      </c>
      <c r="I316" s="34" t="s">
        <v>1134</v>
      </c>
      <c r="J316" s="31">
        <v>24.99</v>
      </c>
      <c r="K316" s="31">
        <v>5.07</v>
      </c>
      <c r="L316" s="130">
        <f>(Таблица1[[#This Row],[Общая площадь летних помещений, кв. м]]*1)+Таблица1[[#This Row],[Общая площадь без летних помещений, кв.м]]</f>
        <v>30.06</v>
      </c>
      <c r="M316" s="35" t="s">
        <v>1136</v>
      </c>
      <c r="N316" s="35" t="s">
        <v>1137</v>
      </c>
      <c r="O316" s="35" t="s">
        <v>1130</v>
      </c>
      <c r="P316" s="32">
        <v>405000</v>
      </c>
      <c r="Q31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12174300</v>
      </c>
      <c r="R31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16" s="36"/>
      <c r="T316" s="38" t="e">
        <f>#REF!/R316-1</f>
        <v>#REF!</v>
      </c>
      <c r="U316" s="35"/>
      <c r="V316" s="39" t="s">
        <v>1132</v>
      </c>
      <c r="W316" s="40"/>
      <c r="X316" s="41" t="str">
        <f t="shared" si="8"/>
        <v>апартаментст</v>
      </c>
      <c r="Y316" s="15"/>
    </row>
    <row r="317" spans="2:25">
      <c r="B317" s="30">
        <f t="shared" si="9"/>
        <v>310</v>
      </c>
      <c r="C317" s="31">
        <v>310</v>
      </c>
      <c r="D317" s="32" t="s">
        <v>1127</v>
      </c>
      <c r="E317" s="131">
        <v>1</v>
      </c>
      <c r="F317" s="31">
        <v>1</v>
      </c>
      <c r="G317" s="31" t="s">
        <v>1147</v>
      </c>
      <c r="H317" s="33" t="s">
        <v>21</v>
      </c>
      <c r="I317" s="34" t="s">
        <v>1134</v>
      </c>
      <c r="J317" s="31">
        <v>24.99</v>
      </c>
      <c r="K317" s="31">
        <v>3.97</v>
      </c>
      <c r="L317" s="130">
        <f>(Таблица1[[#This Row],[Общая площадь летних помещений, кв. м]]*1)+Таблица1[[#This Row],[Общая площадь без летних помещений, кв.м]]</f>
        <v>28.959999999999997</v>
      </c>
      <c r="M317" s="35" t="s">
        <v>1136</v>
      </c>
      <c r="N317" s="35" t="s">
        <v>1137</v>
      </c>
      <c r="O317" s="35" t="s">
        <v>1130</v>
      </c>
      <c r="P317" s="32">
        <v>405000</v>
      </c>
      <c r="Q31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11728799.999999998</v>
      </c>
      <c r="R31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17" s="36"/>
      <c r="T317" s="38" t="e">
        <f>#REF!/R317-1</f>
        <v>#REF!</v>
      </c>
      <c r="U317" s="35"/>
      <c r="V317" s="39" t="s">
        <v>1132</v>
      </c>
      <c r="W317" s="40"/>
      <c r="X317" s="41" t="str">
        <f t="shared" si="8"/>
        <v>апартаментст</v>
      </c>
      <c r="Y317" s="15"/>
    </row>
    <row r="318" spans="2:25">
      <c r="B318" s="30">
        <f t="shared" si="9"/>
        <v>311</v>
      </c>
      <c r="C318" s="31">
        <v>311</v>
      </c>
      <c r="D318" s="32" t="s">
        <v>1127</v>
      </c>
      <c r="E318" s="131">
        <v>1</v>
      </c>
      <c r="F318" s="31">
        <v>1</v>
      </c>
      <c r="G318" s="31" t="s">
        <v>1147</v>
      </c>
      <c r="H318" s="42" t="s">
        <v>19</v>
      </c>
      <c r="I318" s="34" t="s">
        <v>1134</v>
      </c>
      <c r="J318" s="31">
        <v>50.95</v>
      </c>
      <c r="K318" s="31">
        <v>4.4000000000000004</v>
      </c>
      <c r="L318" s="130">
        <f>(Таблица1[[#This Row],[Общая площадь летних помещений, кв. м]]*1)+Таблица1[[#This Row],[Общая площадь без летних помещений, кв.м]]</f>
        <v>55.35</v>
      </c>
      <c r="M318" s="35" t="s">
        <v>1136</v>
      </c>
      <c r="N318" s="35" t="s">
        <v>1137</v>
      </c>
      <c r="O318" s="35" t="s">
        <v>1130</v>
      </c>
      <c r="P318" s="32">
        <v>410000</v>
      </c>
      <c r="Q31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22693500</v>
      </c>
      <c r="R31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18" s="36"/>
      <c r="T318" s="38" t="e">
        <f>#REF!/R318-1</f>
        <v>#REF!</v>
      </c>
      <c r="U318" s="35"/>
      <c r="V318" s="39" t="s">
        <v>1132</v>
      </c>
      <c r="W318" s="40"/>
      <c r="X318" s="41" t="str">
        <f t="shared" si="8"/>
        <v>апартамент1АЕ</v>
      </c>
      <c r="Y318" s="15"/>
    </row>
    <row r="319" spans="2:25">
      <c r="B319" s="30">
        <f t="shared" si="9"/>
        <v>312</v>
      </c>
      <c r="C319" s="31">
        <v>312</v>
      </c>
      <c r="D319" s="32" t="s">
        <v>1127</v>
      </c>
      <c r="E319" s="131">
        <v>1</v>
      </c>
      <c r="F319" s="31">
        <v>1</v>
      </c>
      <c r="G319" s="31" t="s">
        <v>1147</v>
      </c>
      <c r="H319" s="33" t="s">
        <v>21</v>
      </c>
      <c r="I319" s="34" t="s">
        <v>1134</v>
      </c>
      <c r="J319" s="31">
        <v>31.65</v>
      </c>
      <c r="K319" s="31">
        <v>6.15</v>
      </c>
      <c r="L319" s="130">
        <f>(Таблица1[[#This Row],[Общая площадь летних помещений, кв. м]]*1)+Таблица1[[#This Row],[Общая площадь без летних помещений, кв.м]]</f>
        <v>37.799999999999997</v>
      </c>
      <c r="M319" s="35" t="s">
        <v>1136</v>
      </c>
      <c r="N319" s="35" t="s">
        <v>1145</v>
      </c>
      <c r="O319" s="35" t="s">
        <v>1130</v>
      </c>
      <c r="P319" s="32">
        <v>340000</v>
      </c>
      <c r="Q31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12851999.999999998</v>
      </c>
      <c r="R31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19" s="36"/>
      <c r="T319" s="38" t="e">
        <f>#REF!/R319-1</f>
        <v>#REF!</v>
      </c>
      <c r="U319" s="35"/>
      <c r="V319" s="39" t="s">
        <v>1132</v>
      </c>
      <c r="W319" s="40"/>
      <c r="X319" s="41" t="str">
        <f t="shared" si="8"/>
        <v>апартаментст</v>
      </c>
      <c r="Y319" s="15"/>
    </row>
    <row r="320" spans="2:25">
      <c r="B320" s="30">
        <f t="shared" si="9"/>
        <v>313</v>
      </c>
      <c r="C320" s="31">
        <v>313</v>
      </c>
      <c r="D320" s="32" t="s">
        <v>1127</v>
      </c>
      <c r="E320" s="131">
        <v>1</v>
      </c>
      <c r="F320" s="31">
        <v>1</v>
      </c>
      <c r="G320" s="31" t="s">
        <v>1147</v>
      </c>
      <c r="H320" s="33" t="s">
        <v>21</v>
      </c>
      <c r="I320" s="34" t="s">
        <v>1134</v>
      </c>
      <c r="J320" s="31">
        <v>24.9</v>
      </c>
      <c r="K320" s="31">
        <v>6.14</v>
      </c>
      <c r="L320" s="130">
        <f>(Таблица1[[#This Row],[Общая площадь летних помещений, кв. м]]*1)+Таблица1[[#This Row],[Общая площадь без летних помещений, кв.м]]</f>
        <v>31.04</v>
      </c>
      <c r="M320" s="35" t="s">
        <v>1136</v>
      </c>
      <c r="N320" s="35" t="s">
        <v>1145</v>
      </c>
      <c r="O320" s="35" t="s">
        <v>1130</v>
      </c>
      <c r="P320" s="32">
        <v>330000</v>
      </c>
      <c r="Q32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10243200</v>
      </c>
      <c r="R32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20" s="36"/>
      <c r="T320" s="38" t="e">
        <f>#REF!/R320-1</f>
        <v>#REF!</v>
      </c>
      <c r="U320" s="35"/>
      <c r="V320" s="39" t="s">
        <v>1132</v>
      </c>
      <c r="W320" s="40"/>
      <c r="X320" s="41" t="str">
        <f t="shared" si="8"/>
        <v>апартаментст</v>
      </c>
      <c r="Y320" s="15"/>
    </row>
    <row r="321" spans="2:25">
      <c r="B321" s="30">
        <f t="shared" si="9"/>
        <v>314</v>
      </c>
      <c r="C321" s="31">
        <v>314</v>
      </c>
      <c r="D321" s="32" t="s">
        <v>1127</v>
      </c>
      <c r="E321" s="131">
        <v>1</v>
      </c>
      <c r="F321" s="31">
        <v>1</v>
      </c>
      <c r="G321" s="31" t="s">
        <v>1147</v>
      </c>
      <c r="H321" s="33" t="s">
        <v>21</v>
      </c>
      <c r="I321" s="34" t="s">
        <v>1134</v>
      </c>
      <c r="J321" s="31">
        <v>24.89</v>
      </c>
      <c r="K321" s="31">
        <v>6.14</v>
      </c>
      <c r="L321" s="130">
        <f>(Таблица1[[#This Row],[Общая площадь летних помещений, кв. м]]*1)+Таблица1[[#This Row],[Общая площадь без летних помещений, кв.м]]</f>
        <v>31.03</v>
      </c>
      <c r="M321" s="35" t="s">
        <v>1136</v>
      </c>
      <c r="N321" s="35" t="s">
        <v>1145</v>
      </c>
      <c r="O321" s="35" t="s">
        <v>1130</v>
      </c>
      <c r="P321" s="32">
        <v>330000</v>
      </c>
      <c r="Q32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10239900</v>
      </c>
      <c r="R32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21" s="36"/>
      <c r="T321" s="38" t="e">
        <f>#REF!/R321-1</f>
        <v>#REF!</v>
      </c>
      <c r="U321" s="35"/>
      <c r="V321" s="39" t="s">
        <v>1132</v>
      </c>
      <c r="W321" s="40"/>
      <c r="X321" s="41" t="str">
        <f t="shared" si="8"/>
        <v>апартаментст</v>
      </c>
      <c r="Y321" s="15"/>
    </row>
    <row r="322" spans="2:25">
      <c r="B322" s="30">
        <f t="shared" si="9"/>
        <v>315</v>
      </c>
      <c r="C322" s="31">
        <v>315</v>
      </c>
      <c r="D322" s="32" t="s">
        <v>1127</v>
      </c>
      <c r="E322" s="131">
        <v>1</v>
      </c>
      <c r="F322" s="31">
        <v>1</v>
      </c>
      <c r="G322" s="31" t="s">
        <v>1148</v>
      </c>
      <c r="H322" s="33" t="s">
        <v>21</v>
      </c>
      <c r="I322" s="34" t="s">
        <v>1134</v>
      </c>
      <c r="J322" s="31">
        <v>24.9</v>
      </c>
      <c r="K322" s="31">
        <v>5.23</v>
      </c>
      <c r="L322" s="130">
        <f>(Таблица1[[#This Row],[Общая площадь летних помещений, кв. м]]*1)+Таблица1[[#This Row],[Общая площадь без летних помещений, кв.м]]</f>
        <v>30.13</v>
      </c>
      <c r="M322" s="35" t="s">
        <v>1136</v>
      </c>
      <c r="N322" s="35" t="s">
        <v>1145</v>
      </c>
      <c r="O322" s="35" t="s">
        <v>1130</v>
      </c>
      <c r="P322" s="32">
        <v>330000</v>
      </c>
      <c r="Q32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9942900</v>
      </c>
      <c r="R32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22" s="36"/>
      <c r="T322" s="38" t="e">
        <f>#REF!/R322-1</f>
        <v>#REF!</v>
      </c>
      <c r="U322" s="35"/>
      <c r="V322" s="39" t="s">
        <v>1132</v>
      </c>
      <c r="W322" s="40"/>
      <c r="X322" s="41" t="str">
        <f t="shared" si="8"/>
        <v>апартаментст</v>
      </c>
      <c r="Y322" s="15"/>
    </row>
    <row r="323" spans="2:25">
      <c r="B323" s="30">
        <f t="shared" si="9"/>
        <v>316</v>
      </c>
      <c r="C323" s="31">
        <v>316</v>
      </c>
      <c r="D323" s="32" t="s">
        <v>1127</v>
      </c>
      <c r="E323" s="131">
        <v>1</v>
      </c>
      <c r="F323" s="31">
        <v>1</v>
      </c>
      <c r="G323" s="31" t="s">
        <v>1148</v>
      </c>
      <c r="H323" s="33" t="s">
        <v>21</v>
      </c>
      <c r="I323" s="34" t="s">
        <v>1134</v>
      </c>
      <c r="J323" s="31">
        <v>31.38</v>
      </c>
      <c r="K323" s="31">
        <v>6.15</v>
      </c>
      <c r="L323" s="130">
        <f>(Таблица1[[#This Row],[Общая площадь летних помещений, кв. м]]*1)+Таблица1[[#This Row],[Общая площадь без летних помещений, кв.м]]</f>
        <v>37.53</v>
      </c>
      <c r="M323" s="35" t="s">
        <v>1136</v>
      </c>
      <c r="N323" s="35" t="s">
        <v>1145</v>
      </c>
      <c r="O323" s="35" t="s">
        <v>1130</v>
      </c>
      <c r="P323" s="32">
        <v>330000</v>
      </c>
      <c r="Q32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12384900</v>
      </c>
      <c r="R32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23" s="36"/>
      <c r="T323" s="38" t="e">
        <f>#REF!/R323-1</f>
        <v>#REF!</v>
      </c>
      <c r="U323" s="35"/>
      <c r="V323" s="39" t="s">
        <v>1132</v>
      </c>
      <c r="W323" s="40"/>
      <c r="X323" s="41" t="str">
        <f t="shared" si="8"/>
        <v>апартаментст</v>
      </c>
      <c r="Y323" s="15"/>
    </row>
    <row r="324" spans="2:25">
      <c r="B324" s="30">
        <f t="shared" si="9"/>
        <v>317</v>
      </c>
      <c r="C324" s="31">
        <v>317</v>
      </c>
      <c r="D324" s="32" t="s">
        <v>1127</v>
      </c>
      <c r="E324" s="131">
        <v>1</v>
      </c>
      <c r="F324" s="31">
        <v>1</v>
      </c>
      <c r="G324" s="31" t="s">
        <v>1148</v>
      </c>
      <c r="H324" s="42" t="s">
        <v>19</v>
      </c>
      <c r="I324" s="34" t="s">
        <v>1134</v>
      </c>
      <c r="J324" s="31">
        <v>50.21</v>
      </c>
      <c r="K324" s="31">
        <v>10.41</v>
      </c>
      <c r="L324" s="130">
        <f>(Таблица1[[#This Row],[Общая площадь летних помещений, кв. м]]*1)+Таблица1[[#This Row],[Общая площадь без летних помещений, кв.м]]</f>
        <v>60.620000000000005</v>
      </c>
      <c r="M324" s="35" t="s">
        <v>1136</v>
      </c>
      <c r="N324" s="35" t="s">
        <v>1137</v>
      </c>
      <c r="O324" s="35" t="s">
        <v>1130</v>
      </c>
      <c r="P324" s="32">
        <v>410000</v>
      </c>
      <c r="Q32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24854200.000000004</v>
      </c>
      <c r="R32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24" s="36"/>
      <c r="T324" s="38" t="e">
        <f>#REF!/R324-1</f>
        <v>#REF!</v>
      </c>
      <c r="U324" s="35"/>
      <c r="V324" s="39" t="s">
        <v>1132</v>
      </c>
      <c r="W324" s="40"/>
      <c r="X324" s="41" t="str">
        <f t="shared" si="8"/>
        <v>апартамент1АЕ</v>
      </c>
      <c r="Y324" s="15"/>
    </row>
    <row r="325" spans="2:25">
      <c r="B325" s="30">
        <f t="shared" si="9"/>
        <v>318</v>
      </c>
      <c r="C325" s="31">
        <v>318</v>
      </c>
      <c r="D325" s="32" t="s">
        <v>1127</v>
      </c>
      <c r="E325" s="131">
        <v>1</v>
      </c>
      <c r="F325" s="31">
        <v>1</v>
      </c>
      <c r="G325" s="31" t="s">
        <v>1148</v>
      </c>
      <c r="H325" s="33" t="s">
        <v>21</v>
      </c>
      <c r="I325" s="34" t="s">
        <v>1134</v>
      </c>
      <c r="J325" s="31">
        <v>36.21</v>
      </c>
      <c r="K325" s="31">
        <v>4.26</v>
      </c>
      <c r="L325" s="130">
        <f>(Таблица1[[#This Row],[Общая площадь летних помещений, кв. м]]*1)+Таблица1[[#This Row],[Общая площадь без летних помещений, кв.м]]</f>
        <v>40.47</v>
      </c>
      <c r="M325" s="35" t="s">
        <v>1136</v>
      </c>
      <c r="N325" s="35" t="s">
        <v>1137</v>
      </c>
      <c r="O325" s="35" t="s">
        <v>1130</v>
      </c>
      <c r="P325" s="32">
        <v>405000</v>
      </c>
      <c r="Q32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16390350</v>
      </c>
      <c r="R32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25" s="36"/>
      <c r="T325" s="38" t="e">
        <f>#REF!/R325-1</f>
        <v>#REF!</v>
      </c>
      <c r="U325" s="35"/>
      <c r="V325" s="39" t="s">
        <v>1132</v>
      </c>
      <c r="W325" s="40"/>
      <c r="X325" s="41" t="str">
        <f t="shared" si="8"/>
        <v>апартаментст</v>
      </c>
      <c r="Y325" s="15"/>
    </row>
    <row r="326" spans="2:25">
      <c r="B326" s="30">
        <f t="shared" si="9"/>
        <v>319</v>
      </c>
      <c r="C326" s="31">
        <v>319</v>
      </c>
      <c r="D326" s="32" t="s">
        <v>1127</v>
      </c>
      <c r="E326" s="131">
        <v>1</v>
      </c>
      <c r="F326" s="31">
        <v>1</v>
      </c>
      <c r="G326" s="31" t="s">
        <v>1148</v>
      </c>
      <c r="H326" s="42" t="s">
        <v>19</v>
      </c>
      <c r="I326" s="34" t="s">
        <v>1134</v>
      </c>
      <c r="J326" s="31">
        <v>39.159999999999997</v>
      </c>
      <c r="K326" s="31">
        <v>16.440000000000001</v>
      </c>
      <c r="L326" s="130">
        <f>(Таблица1[[#This Row],[Общая площадь летних помещений, кв. м]]*1)+Таблица1[[#This Row],[Общая площадь без летних помещений, кв.м]]</f>
        <v>55.599999999999994</v>
      </c>
      <c r="M326" s="35" t="s">
        <v>1136</v>
      </c>
      <c r="N326" s="35" t="s">
        <v>1137</v>
      </c>
      <c r="O326" s="35" t="s">
        <v>1130</v>
      </c>
      <c r="P326" s="32">
        <v>405000</v>
      </c>
      <c r="Q32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22517999.999999996</v>
      </c>
      <c r="R32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26" s="36"/>
      <c r="T326" s="38" t="e">
        <f>#REF!/R326-1</f>
        <v>#REF!</v>
      </c>
      <c r="U326" s="35"/>
      <c r="V326" s="39" t="s">
        <v>1132</v>
      </c>
      <c r="W326" s="40"/>
      <c r="X326" s="41" t="str">
        <f t="shared" si="8"/>
        <v>апартамент1АЕ</v>
      </c>
      <c r="Y326" s="15"/>
    </row>
    <row r="327" spans="2:25">
      <c r="B327" s="30">
        <f t="shared" si="9"/>
        <v>320</v>
      </c>
      <c r="C327" s="31">
        <v>320</v>
      </c>
      <c r="D327" s="32" t="s">
        <v>1127</v>
      </c>
      <c r="E327" s="131">
        <v>1</v>
      </c>
      <c r="F327" s="31">
        <v>1</v>
      </c>
      <c r="G327" s="31" t="s">
        <v>1148</v>
      </c>
      <c r="H327" s="33" t="s">
        <v>21</v>
      </c>
      <c r="I327" s="34" t="s">
        <v>1134</v>
      </c>
      <c r="J327" s="31">
        <v>24.99</v>
      </c>
      <c r="K327" s="31">
        <v>7.61</v>
      </c>
      <c r="L327" s="130">
        <f>(Таблица1[[#This Row],[Общая площадь летних помещений, кв. м]]*1)+Таблица1[[#This Row],[Общая площадь без летних помещений, кв.м]]</f>
        <v>32.6</v>
      </c>
      <c r="M327" s="35" t="s">
        <v>1136</v>
      </c>
      <c r="N327" s="35" t="s">
        <v>1137</v>
      </c>
      <c r="O327" s="35" t="s">
        <v>1130</v>
      </c>
      <c r="P327" s="32">
        <v>405000</v>
      </c>
      <c r="Q32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13203000</v>
      </c>
      <c r="R32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27" s="36"/>
      <c r="T327" s="38" t="e">
        <f>#REF!/R327-1</f>
        <v>#REF!</v>
      </c>
      <c r="U327" s="35"/>
      <c r="V327" s="39" t="s">
        <v>1132</v>
      </c>
      <c r="W327" s="40"/>
      <c r="X327" s="41" t="str">
        <f t="shared" si="8"/>
        <v>апартаментст</v>
      </c>
      <c r="Y327" s="15"/>
    </row>
    <row r="328" spans="2:25">
      <c r="B328" s="30">
        <f t="shared" si="9"/>
        <v>321</v>
      </c>
      <c r="C328" s="31">
        <v>321</v>
      </c>
      <c r="D328" s="32" t="s">
        <v>1127</v>
      </c>
      <c r="E328" s="131">
        <v>1</v>
      </c>
      <c r="F328" s="31">
        <v>1</v>
      </c>
      <c r="G328" s="31" t="s">
        <v>1148</v>
      </c>
      <c r="H328" s="33" t="s">
        <v>21</v>
      </c>
      <c r="I328" s="34" t="s">
        <v>1134</v>
      </c>
      <c r="J328" s="31">
        <v>24.99</v>
      </c>
      <c r="K328" s="31">
        <v>6.28</v>
      </c>
      <c r="L328" s="130">
        <f>(Таблица1[[#This Row],[Общая площадь летних помещений, кв. м]]*1)+Таблица1[[#This Row],[Общая площадь без летних помещений, кв.м]]</f>
        <v>31.27</v>
      </c>
      <c r="M328" s="35" t="s">
        <v>1136</v>
      </c>
      <c r="N328" s="35" t="s">
        <v>1137</v>
      </c>
      <c r="O328" s="35" t="s">
        <v>1130</v>
      </c>
      <c r="P328" s="32">
        <v>405000</v>
      </c>
      <c r="Q32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12664350</v>
      </c>
      <c r="R32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28" s="36"/>
      <c r="T328" s="38" t="e">
        <f>#REF!/R328-1</f>
        <v>#REF!</v>
      </c>
      <c r="U328" s="35"/>
      <c r="V328" s="39" t="s">
        <v>1132</v>
      </c>
      <c r="W328" s="40"/>
      <c r="X328" s="41" t="str">
        <f t="shared" ref="X328:X391" si="10">CONCATENATE(D328,H328)</f>
        <v>апартаментст</v>
      </c>
      <c r="Y328" s="15"/>
    </row>
    <row r="329" spans="2:25">
      <c r="B329" s="30">
        <f t="shared" si="9"/>
        <v>322</v>
      </c>
      <c r="C329" s="31">
        <v>322</v>
      </c>
      <c r="D329" s="32" t="s">
        <v>1127</v>
      </c>
      <c r="E329" s="131">
        <v>1</v>
      </c>
      <c r="F329" s="31">
        <v>1</v>
      </c>
      <c r="G329" s="31" t="s">
        <v>1148</v>
      </c>
      <c r="H329" s="33" t="s">
        <v>21</v>
      </c>
      <c r="I329" s="34" t="s">
        <v>1134</v>
      </c>
      <c r="J329" s="31">
        <v>24.99</v>
      </c>
      <c r="K329" s="31">
        <v>4.96</v>
      </c>
      <c r="L329" s="130">
        <f>(Таблица1[[#This Row],[Общая площадь летних помещений, кв. м]]*1)+Таблица1[[#This Row],[Общая площадь без летних помещений, кв.м]]</f>
        <v>29.95</v>
      </c>
      <c r="M329" s="35" t="s">
        <v>1136</v>
      </c>
      <c r="N329" s="35" t="s">
        <v>1137</v>
      </c>
      <c r="O329" s="35" t="s">
        <v>1130</v>
      </c>
      <c r="P329" s="32">
        <v>405000</v>
      </c>
      <c r="Q32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12129750</v>
      </c>
      <c r="R32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29" s="36"/>
      <c r="T329" s="38" t="e">
        <f>#REF!/R329-1</f>
        <v>#REF!</v>
      </c>
      <c r="U329" s="35"/>
      <c r="V329" s="39" t="s">
        <v>1132</v>
      </c>
      <c r="W329" s="40"/>
      <c r="X329" s="41" t="str">
        <f t="shared" si="10"/>
        <v>апартаментст</v>
      </c>
      <c r="Y329" s="15"/>
    </row>
    <row r="330" spans="2:25">
      <c r="B330" s="30">
        <f t="shared" ref="B330:B393" si="11">B329+1</f>
        <v>323</v>
      </c>
      <c r="C330" s="31">
        <v>323</v>
      </c>
      <c r="D330" s="32" t="s">
        <v>1127</v>
      </c>
      <c r="E330" s="131">
        <v>1</v>
      </c>
      <c r="F330" s="31">
        <v>1</v>
      </c>
      <c r="G330" s="31" t="s">
        <v>1148</v>
      </c>
      <c r="H330" s="42" t="s">
        <v>20</v>
      </c>
      <c r="I330" s="34" t="s">
        <v>1134</v>
      </c>
      <c r="J330" s="31">
        <v>75.92</v>
      </c>
      <c r="K330" s="31">
        <v>7.02</v>
      </c>
      <c r="L330" s="130">
        <f>(Таблица1[[#This Row],[Общая площадь летних помещений, кв. м]]*1)+Таблица1[[#This Row],[Общая площадь без летних помещений, кв.м]]</f>
        <v>82.94</v>
      </c>
      <c r="M330" s="35" t="s">
        <v>1136</v>
      </c>
      <c r="N330" s="35" t="s">
        <v>1137</v>
      </c>
      <c r="O330" s="35" t="s">
        <v>1130</v>
      </c>
      <c r="P330" s="32">
        <v>405000</v>
      </c>
      <c r="Q33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33590700</v>
      </c>
      <c r="R33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30" s="36"/>
      <c r="T330" s="38" t="e">
        <f>#REF!/R330-1</f>
        <v>#REF!</v>
      </c>
      <c r="U330" s="35"/>
      <c r="V330" s="39" t="s">
        <v>1132</v>
      </c>
      <c r="W330" s="40"/>
      <c r="X330" s="41" t="str">
        <f t="shared" si="10"/>
        <v>апартамент2АЕ</v>
      </c>
      <c r="Y330" s="15"/>
    </row>
    <row r="331" spans="2:25">
      <c r="B331" s="30">
        <f t="shared" si="11"/>
        <v>324</v>
      </c>
      <c r="C331" s="31">
        <v>324</v>
      </c>
      <c r="D331" s="32" t="s">
        <v>1127</v>
      </c>
      <c r="E331" s="131">
        <v>1</v>
      </c>
      <c r="F331" s="31">
        <v>1</v>
      </c>
      <c r="G331" s="31" t="s">
        <v>1148</v>
      </c>
      <c r="H331" s="33" t="s">
        <v>21</v>
      </c>
      <c r="I331" s="34" t="s">
        <v>1134</v>
      </c>
      <c r="J331" s="31">
        <v>31.68</v>
      </c>
      <c r="K331" s="31">
        <v>6.15</v>
      </c>
      <c r="L331" s="130">
        <f>(Таблица1[[#This Row],[Общая площадь летних помещений, кв. м]]*1)+Таблица1[[#This Row],[Общая площадь без летних помещений, кв.м]]</f>
        <v>37.83</v>
      </c>
      <c r="M331" s="35" t="s">
        <v>1136</v>
      </c>
      <c r="N331" s="35" t="s">
        <v>1145</v>
      </c>
      <c r="O331" s="35" t="s">
        <v>1130</v>
      </c>
      <c r="P331" s="32">
        <v>340000</v>
      </c>
      <c r="Q33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12862200</v>
      </c>
      <c r="R33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31" s="36"/>
      <c r="T331" s="38" t="e">
        <f>#REF!/R331-1</f>
        <v>#REF!</v>
      </c>
      <c r="U331" s="35"/>
      <c r="V331" s="39" t="s">
        <v>1132</v>
      </c>
      <c r="W331" s="40"/>
      <c r="X331" s="41" t="str">
        <f t="shared" si="10"/>
        <v>апартаментст</v>
      </c>
      <c r="Y331" s="15"/>
    </row>
    <row r="332" spans="2:25">
      <c r="B332" s="30">
        <f t="shared" si="11"/>
        <v>325</v>
      </c>
      <c r="C332" s="31">
        <v>325</v>
      </c>
      <c r="D332" s="32" t="s">
        <v>1127</v>
      </c>
      <c r="E332" s="131">
        <v>1</v>
      </c>
      <c r="F332" s="31">
        <v>1</v>
      </c>
      <c r="G332" s="31" t="s">
        <v>1148</v>
      </c>
      <c r="H332" s="33" t="s">
        <v>21</v>
      </c>
      <c r="I332" s="34" t="s">
        <v>1134</v>
      </c>
      <c r="J332" s="31">
        <v>24.9</v>
      </c>
      <c r="K332" s="31">
        <v>6.14</v>
      </c>
      <c r="L332" s="130">
        <f>(Таблица1[[#This Row],[Общая площадь летних помещений, кв. м]]*1)+Таблица1[[#This Row],[Общая площадь без летних помещений, кв.м]]</f>
        <v>31.04</v>
      </c>
      <c r="M332" s="35" t="s">
        <v>1136</v>
      </c>
      <c r="N332" s="35" t="s">
        <v>1145</v>
      </c>
      <c r="O332" s="35" t="s">
        <v>1130</v>
      </c>
      <c r="P332" s="32">
        <v>340000</v>
      </c>
      <c r="Q33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10553600</v>
      </c>
      <c r="R33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32" s="36"/>
      <c r="T332" s="38" t="e">
        <f>#REF!/R332-1</f>
        <v>#REF!</v>
      </c>
      <c r="U332" s="35"/>
      <c r="V332" s="39" t="s">
        <v>1132</v>
      </c>
      <c r="W332" s="40"/>
      <c r="X332" s="41" t="str">
        <f t="shared" si="10"/>
        <v>апартаментст</v>
      </c>
      <c r="Y332" s="15"/>
    </row>
    <row r="333" spans="2:25">
      <c r="B333" s="30">
        <f t="shared" si="11"/>
        <v>326</v>
      </c>
      <c r="C333" s="31">
        <v>326</v>
      </c>
      <c r="D333" s="32" t="s">
        <v>1127</v>
      </c>
      <c r="E333" s="131">
        <v>1</v>
      </c>
      <c r="F333" s="31">
        <v>1</v>
      </c>
      <c r="G333" s="31" t="s">
        <v>1148</v>
      </c>
      <c r="H333" s="33" t="s">
        <v>21</v>
      </c>
      <c r="I333" s="34" t="s">
        <v>1134</v>
      </c>
      <c r="J333" s="31">
        <v>24.89</v>
      </c>
      <c r="K333" s="31">
        <v>6.14</v>
      </c>
      <c r="L333" s="130">
        <f>(Таблица1[[#This Row],[Общая площадь летних помещений, кв. м]]*1)+Таблица1[[#This Row],[Общая площадь без летних помещений, кв.м]]</f>
        <v>31.03</v>
      </c>
      <c r="M333" s="35" t="s">
        <v>1136</v>
      </c>
      <c r="N333" s="35" t="s">
        <v>1145</v>
      </c>
      <c r="O333" s="35" t="s">
        <v>1130</v>
      </c>
      <c r="P333" s="32">
        <v>330000</v>
      </c>
      <c r="Q33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10239900</v>
      </c>
      <c r="R33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33" s="36"/>
      <c r="T333" s="38" t="e">
        <f>#REF!/R333-1</f>
        <v>#REF!</v>
      </c>
      <c r="U333" s="35"/>
      <c r="V333" s="39" t="s">
        <v>1132</v>
      </c>
      <c r="W333" s="40"/>
      <c r="X333" s="41" t="str">
        <f t="shared" si="10"/>
        <v>апартаментст</v>
      </c>
      <c r="Y333" s="15"/>
    </row>
    <row r="334" spans="2:25">
      <c r="B334" s="30">
        <f t="shared" si="11"/>
        <v>327</v>
      </c>
      <c r="C334" s="31">
        <v>1</v>
      </c>
      <c r="D334" s="32" t="s">
        <v>1127</v>
      </c>
      <c r="E334" s="131">
        <v>2</v>
      </c>
      <c r="F334" s="31">
        <v>1</v>
      </c>
      <c r="G334" s="31" t="s">
        <v>1128</v>
      </c>
      <c r="H334" s="33" t="s">
        <v>21</v>
      </c>
      <c r="I334" s="34" t="s">
        <v>1129</v>
      </c>
      <c r="J334" s="31">
        <v>30.24</v>
      </c>
      <c r="K334" s="31">
        <v>7.28</v>
      </c>
      <c r="L334" s="130">
        <f>(Таблица1[[#This Row],[Общая площадь летних помещений, кв. м]]*1)+Таблица1[[#This Row],[Общая площадь без летних помещений, кв.м]]</f>
        <v>37.519999999999996</v>
      </c>
      <c r="M334" s="35" t="s">
        <v>1136</v>
      </c>
      <c r="N334" s="35" t="s">
        <v>1145</v>
      </c>
      <c r="O334" s="35" t="s">
        <v>1130</v>
      </c>
      <c r="P334" s="32">
        <v>295000</v>
      </c>
      <c r="Q33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11068399.999999998</v>
      </c>
      <c r="R33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34" s="36"/>
      <c r="T334" s="38" t="e">
        <f>#REF!/R334-1</f>
        <v>#REF!</v>
      </c>
      <c r="U334" s="35"/>
      <c r="V334" s="39" t="s">
        <v>1132</v>
      </c>
      <c r="W334" s="40"/>
      <c r="X334" s="41" t="str">
        <f t="shared" si="10"/>
        <v>апартаментст</v>
      </c>
      <c r="Y334" s="15"/>
    </row>
    <row r="335" spans="2:25">
      <c r="B335" s="30">
        <f t="shared" si="11"/>
        <v>328</v>
      </c>
      <c r="C335" s="31">
        <v>2</v>
      </c>
      <c r="D335" s="32" t="s">
        <v>1127</v>
      </c>
      <c r="E335" s="131">
        <v>2</v>
      </c>
      <c r="F335" s="31">
        <v>1</v>
      </c>
      <c r="G335" s="31" t="s">
        <v>1128</v>
      </c>
      <c r="H335" s="33" t="s">
        <v>21</v>
      </c>
      <c r="I335" s="34" t="s">
        <v>1129</v>
      </c>
      <c r="J335" s="31">
        <v>24.74</v>
      </c>
      <c r="K335" s="31">
        <v>4.28</v>
      </c>
      <c r="L335" s="130">
        <f>(Таблица1[[#This Row],[Общая площадь летних помещений, кв. м]]*1)+Таблица1[[#This Row],[Общая площадь без летних помещений, кв.м]]</f>
        <v>29.02</v>
      </c>
      <c r="M335" s="35" t="s">
        <v>1136</v>
      </c>
      <c r="N335" s="35" t="s">
        <v>1145</v>
      </c>
      <c r="O335" s="35" t="s">
        <v>1130</v>
      </c>
      <c r="P335" s="32">
        <v>295000</v>
      </c>
      <c r="Q33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8560900</v>
      </c>
      <c r="R33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35" s="36"/>
      <c r="T335" s="38" t="e">
        <f>#REF!/R335-1</f>
        <v>#REF!</v>
      </c>
      <c r="U335" s="35"/>
      <c r="V335" s="39" t="s">
        <v>1132</v>
      </c>
      <c r="W335" s="40"/>
      <c r="X335" s="41" t="str">
        <f t="shared" si="10"/>
        <v>апартаментст</v>
      </c>
      <c r="Y335" s="15"/>
    </row>
    <row r="336" spans="2:25">
      <c r="B336" s="30">
        <f t="shared" si="11"/>
        <v>329</v>
      </c>
      <c r="C336" s="31">
        <v>3</v>
      </c>
      <c r="D336" s="32" t="s">
        <v>1127</v>
      </c>
      <c r="E336" s="131">
        <v>2</v>
      </c>
      <c r="F336" s="31">
        <v>1</v>
      </c>
      <c r="G336" s="31" t="s">
        <v>1128</v>
      </c>
      <c r="H336" s="33" t="s">
        <v>21</v>
      </c>
      <c r="I336" s="34" t="s">
        <v>1129</v>
      </c>
      <c r="J336" s="31">
        <v>24.27</v>
      </c>
      <c r="K336" s="31">
        <v>4.28</v>
      </c>
      <c r="L336" s="130">
        <f>(Таблица1[[#This Row],[Общая площадь летних помещений, кв. м]]*1)+Таблица1[[#This Row],[Общая площадь без летних помещений, кв.м]]</f>
        <v>28.55</v>
      </c>
      <c r="M336" s="35" t="s">
        <v>1136</v>
      </c>
      <c r="N336" s="35" t="s">
        <v>1145</v>
      </c>
      <c r="O336" s="35" t="s">
        <v>1130</v>
      </c>
      <c r="P336" s="32">
        <v>295000</v>
      </c>
      <c r="Q33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8422250</v>
      </c>
      <c r="R33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36" s="36"/>
      <c r="T336" s="38" t="e">
        <f>#REF!/R336-1</f>
        <v>#REF!</v>
      </c>
      <c r="U336" s="35"/>
      <c r="V336" s="39" t="s">
        <v>1132</v>
      </c>
      <c r="W336" s="40"/>
      <c r="X336" s="41" t="str">
        <f t="shared" si="10"/>
        <v>апартаментст</v>
      </c>
      <c r="Y336" s="15"/>
    </row>
    <row r="337" spans="2:25">
      <c r="B337" s="30">
        <f t="shared" si="11"/>
        <v>330</v>
      </c>
      <c r="C337" s="31">
        <v>4</v>
      </c>
      <c r="D337" s="32" t="s">
        <v>1127</v>
      </c>
      <c r="E337" s="131">
        <v>2</v>
      </c>
      <c r="F337" s="31">
        <v>1</v>
      </c>
      <c r="G337" s="31" t="s">
        <v>1128</v>
      </c>
      <c r="H337" s="33" t="s">
        <v>21</v>
      </c>
      <c r="I337" s="34" t="s">
        <v>1129</v>
      </c>
      <c r="J337" s="31">
        <v>28.04</v>
      </c>
      <c r="K337" s="31">
        <v>4.42</v>
      </c>
      <c r="L337" s="130">
        <f>(Таблица1[[#This Row],[Общая площадь летних помещений, кв. м]]*1)+Таблица1[[#This Row],[Общая площадь без летних помещений, кв.м]]</f>
        <v>32.46</v>
      </c>
      <c r="M337" s="35" t="s">
        <v>1136</v>
      </c>
      <c r="N337" s="35" t="s">
        <v>1145</v>
      </c>
      <c r="O337" s="35" t="s">
        <v>1130</v>
      </c>
      <c r="P337" s="32">
        <v>300000</v>
      </c>
      <c r="Q33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9738000</v>
      </c>
      <c r="R33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37" s="36"/>
      <c r="T337" s="38" t="e">
        <f>#REF!/R337-1</f>
        <v>#REF!</v>
      </c>
      <c r="U337" s="35"/>
      <c r="V337" s="39" t="s">
        <v>1132</v>
      </c>
      <c r="W337" s="40"/>
      <c r="X337" s="41" t="str">
        <f t="shared" si="10"/>
        <v>апартаментст</v>
      </c>
      <c r="Y337" s="15"/>
    </row>
    <row r="338" spans="2:25">
      <c r="B338" s="30">
        <f t="shared" si="11"/>
        <v>331</v>
      </c>
      <c r="C338" s="31">
        <v>5</v>
      </c>
      <c r="D338" s="32" t="s">
        <v>1127</v>
      </c>
      <c r="E338" s="131">
        <v>2</v>
      </c>
      <c r="F338" s="31">
        <v>1</v>
      </c>
      <c r="G338" s="31" t="s">
        <v>1128</v>
      </c>
      <c r="H338" s="33" t="s">
        <v>21</v>
      </c>
      <c r="I338" s="34" t="s">
        <v>1129</v>
      </c>
      <c r="J338" s="31">
        <v>28.04</v>
      </c>
      <c r="K338" s="31">
        <v>7.79</v>
      </c>
      <c r="L338" s="130">
        <f>(Таблица1[[#This Row],[Общая площадь летних помещений, кв. м]]*1)+Таблица1[[#This Row],[Общая площадь без летних помещений, кв.м]]</f>
        <v>35.83</v>
      </c>
      <c r="M338" s="35" t="s">
        <v>1130</v>
      </c>
      <c r="N338" s="35" t="s">
        <v>1131</v>
      </c>
      <c r="O338" s="35" t="s">
        <v>1130</v>
      </c>
      <c r="P338" s="32">
        <v>295000</v>
      </c>
      <c r="Q33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10569850</v>
      </c>
      <c r="R33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38" s="36"/>
      <c r="T338" s="38" t="e">
        <f>#REF!/R338-1</f>
        <v>#REF!</v>
      </c>
      <c r="U338" s="35"/>
      <c r="V338" s="39" t="s">
        <v>1132</v>
      </c>
      <c r="W338" s="40"/>
      <c r="X338" s="41" t="str">
        <f t="shared" si="10"/>
        <v>апартаментст</v>
      </c>
      <c r="Y338" s="15"/>
    </row>
    <row r="339" spans="2:25">
      <c r="B339" s="30">
        <f t="shared" si="11"/>
        <v>332</v>
      </c>
      <c r="C339" s="31">
        <v>6</v>
      </c>
      <c r="D339" s="32" t="s">
        <v>1127</v>
      </c>
      <c r="E339" s="131">
        <v>2</v>
      </c>
      <c r="F339" s="31">
        <v>1</v>
      </c>
      <c r="G339" s="31" t="s">
        <v>1128</v>
      </c>
      <c r="H339" s="33" t="s">
        <v>21</v>
      </c>
      <c r="I339" s="34" t="s">
        <v>1129</v>
      </c>
      <c r="J339" s="31">
        <v>24.27</v>
      </c>
      <c r="K339" s="31">
        <v>7.52</v>
      </c>
      <c r="L339" s="130">
        <f>(Таблица1[[#This Row],[Общая площадь летних помещений, кв. м]]*1)+Таблица1[[#This Row],[Общая площадь без летних помещений, кв.м]]</f>
        <v>31.79</v>
      </c>
      <c r="M339" s="35" t="s">
        <v>1130</v>
      </c>
      <c r="N339" s="35" t="s">
        <v>1131</v>
      </c>
      <c r="O339" s="35" t="s">
        <v>1130</v>
      </c>
      <c r="P339" s="32">
        <v>290000</v>
      </c>
      <c r="Q33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9219100</v>
      </c>
      <c r="R33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39" s="36"/>
      <c r="T339" s="38" t="e">
        <f>#REF!/R339-1</f>
        <v>#REF!</v>
      </c>
      <c r="U339" s="35"/>
      <c r="V339" s="39" t="s">
        <v>1132</v>
      </c>
      <c r="W339" s="40"/>
      <c r="X339" s="41" t="str">
        <f t="shared" si="10"/>
        <v>апартаментст</v>
      </c>
      <c r="Y339" s="15"/>
    </row>
    <row r="340" spans="2:25">
      <c r="B340" s="30">
        <f t="shared" si="11"/>
        <v>333</v>
      </c>
      <c r="C340" s="31">
        <v>7</v>
      </c>
      <c r="D340" s="32" t="s">
        <v>1127</v>
      </c>
      <c r="E340" s="131">
        <v>2</v>
      </c>
      <c r="F340" s="31">
        <v>1</v>
      </c>
      <c r="G340" s="31" t="s">
        <v>1128</v>
      </c>
      <c r="H340" s="33" t="s">
        <v>21</v>
      </c>
      <c r="I340" s="34" t="s">
        <v>1129</v>
      </c>
      <c r="J340" s="31">
        <v>24.74</v>
      </c>
      <c r="K340" s="31">
        <v>7.46</v>
      </c>
      <c r="L340" s="130">
        <f>(Таблица1[[#This Row],[Общая площадь летних помещений, кв. м]]*1)+Таблица1[[#This Row],[Общая площадь без летних помещений, кв.м]]</f>
        <v>32.199999999999996</v>
      </c>
      <c r="M340" s="35" t="s">
        <v>1130</v>
      </c>
      <c r="N340" s="35" t="s">
        <v>1131</v>
      </c>
      <c r="O340" s="35" t="s">
        <v>1130</v>
      </c>
      <c r="P340" s="32">
        <v>290000</v>
      </c>
      <c r="Q34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9337999.9999999981</v>
      </c>
      <c r="R34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40" s="36"/>
      <c r="T340" s="38" t="e">
        <f>#REF!/R340-1</f>
        <v>#REF!</v>
      </c>
      <c r="U340" s="35"/>
      <c r="V340" s="39" t="s">
        <v>1132</v>
      </c>
      <c r="W340" s="40"/>
      <c r="X340" s="41" t="str">
        <f t="shared" si="10"/>
        <v>апартаментст</v>
      </c>
      <c r="Y340" s="15"/>
    </row>
    <row r="341" spans="2:25">
      <c r="B341" s="30">
        <f t="shared" si="11"/>
        <v>334</v>
      </c>
      <c r="C341" s="31">
        <v>8</v>
      </c>
      <c r="D341" s="32" t="s">
        <v>1127</v>
      </c>
      <c r="E341" s="131">
        <v>2</v>
      </c>
      <c r="F341" s="31">
        <v>1</v>
      </c>
      <c r="G341" s="31" t="s">
        <v>1128</v>
      </c>
      <c r="H341" s="33" t="s">
        <v>21</v>
      </c>
      <c r="I341" s="34" t="s">
        <v>1129</v>
      </c>
      <c r="J341" s="31">
        <v>24.74</v>
      </c>
      <c r="K341" s="31">
        <v>6.49</v>
      </c>
      <c r="L341" s="130">
        <f>(Таблица1[[#This Row],[Общая площадь летних помещений, кв. м]]*1)+Таблица1[[#This Row],[Общая площадь без летних помещений, кв.м]]</f>
        <v>31.229999999999997</v>
      </c>
      <c r="M341" s="35" t="s">
        <v>1130</v>
      </c>
      <c r="N341" s="35" t="s">
        <v>1131</v>
      </c>
      <c r="O341" s="35" t="s">
        <v>1130</v>
      </c>
      <c r="P341" s="32">
        <v>285000</v>
      </c>
      <c r="Q34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8900550</v>
      </c>
      <c r="R34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41" s="36"/>
      <c r="T341" s="38" t="e">
        <f>#REF!/R341-1</f>
        <v>#REF!</v>
      </c>
      <c r="U341" s="35"/>
      <c r="V341" s="39" t="s">
        <v>1132</v>
      </c>
      <c r="W341" s="40"/>
      <c r="X341" s="41" t="str">
        <f t="shared" si="10"/>
        <v>апартаментст</v>
      </c>
      <c r="Y341" s="15"/>
    </row>
    <row r="342" spans="2:25">
      <c r="B342" s="30">
        <f t="shared" si="11"/>
        <v>335</v>
      </c>
      <c r="C342" s="31">
        <v>9</v>
      </c>
      <c r="D342" s="32" t="s">
        <v>1127</v>
      </c>
      <c r="E342" s="131">
        <v>2</v>
      </c>
      <c r="F342" s="31">
        <v>1</v>
      </c>
      <c r="G342" s="31" t="s">
        <v>1128</v>
      </c>
      <c r="H342" s="33" t="s">
        <v>21</v>
      </c>
      <c r="I342" s="34" t="s">
        <v>1129</v>
      </c>
      <c r="J342" s="31">
        <v>24.74</v>
      </c>
      <c r="K342" s="31">
        <v>6.16</v>
      </c>
      <c r="L342" s="130">
        <f>(Таблица1[[#This Row],[Общая площадь летних помещений, кв. м]]*1)+Таблица1[[#This Row],[Общая площадь без летних помещений, кв.м]]</f>
        <v>30.9</v>
      </c>
      <c r="M342" s="35" t="s">
        <v>1130</v>
      </c>
      <c r="N342" s="35" t="s">
        <v>1131</v>
      </c>
      <c r="O342" s="35" t="s">
        <v>1130</v>
      </c>
      <c r="P342" s="32">
        <v>285000</v>
      </c>
      <c r="Q34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8806500</v>
      </c>
      <c r="R34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42" s="36"/>
      <c r="T342" s="38" t="e">
        <f>#REF!/R342-1</f>
        <v>#REF!</v>
      </c>
      <c r="U342" s="35"/>
      <c r="V342" s="39" t="s">
        <v>1132</v>
      </c>
      <c r="W342" s="40"/>
      <c r="X342" s="41" t="str">
        <f t="shared" si="10"/>
        <v>апартаментст</v>
      </c>
      <c r="Y342" s="15"/>
    </row>
    <row r="343" spans="2:25">
      <c r="B343" s="30">
        <f t="shared" si="11"/>
        <v>336</v>
      </c>
      <c r="C343" s="31">
        <v>10</v>
      </c>
      <c r="D343" s="32" t="s">
        <v>1127</v>
      </c>
      <c r="E343" s="131">
        <v>2</v>
      </c>
      <c r="F343" s="31">
        <v>1</v>
      </c>
      <c r="G343" s="31" t="s">
        <v>1128</v>
      </c>
      <c r="H343" s="33" t="s">
        <v>21</v>
      </c>
      <c r="I343" s="34" t="s">
        <v>1129</v>
      </c>
      <c r="J343" s="31">
        <v>24.74</v>
      </c>
      <c r="K343" s="31">
        <v>7.57</v>
      </c>
      <c r="L343" s="130">
        <f>(Таблица1[[#This Row],[Общая площадь летних помещений, кв. м]]*1)+Таблица1[[#This Row],[Общая площадь без летних помещений, кв.м]]</f>
        <v>32.31</v>
      </c>
      <c r="M343" s="35" t="s">
        <v>1130</v>
      </c>
      <c r="N343" s="35" t="s">
        <v>1131</v>
      </c>
      <c r="O343" s="35" t="s">
        <v>1130</v>
      </c>
      <c r="P343" s="32">
        <v>290000</v>
      </c>
      <c r="Q34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9369900</v>
      </c>
      <c r="R34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43" s="36"/>
      <c r="T343" s="38" t="e">
        <f>#REF!/R343-1</f>
        <v>#REF!</v>
      </c>
      <c r="U343" s="35"/>
      <c r="V343" s="39" t="s">
        <v>1132</v>
      </c>
      <c r="W343" s="40"/>
      <c r="X343" s="41" t="str">
        <f t="shared" si="10"/>
        <v>апартаментст</v>
      </c>
      <c r="Y343" s="15"/>
    </row>
    <row r="344" spans="2:25">
      <c r="B344" s="30">
        <f t="shared" si="11"/>
        <v>337</v>
      </c>
      <c r="C344" s="31">
        <v>11</v>
      </c>
      <c r="D344" s="32" t="s">
        <v>1127</v>
      </c>
      <c r="E344" s="131">
        <v>2</v>
      </c>
      <c r="F344" s="31">
        <v>1</v>
      </c>
      <c r="G344" s="31" t="s">
        <v>1128</v>
      </c>
      <c r="H344" s="33" t="s">
        <v>21</v>
      </c>
      <c r="I344" s="34" t="s">
        <v>1129</v>
      </c>
      <c r="J344" s="31">
        <v>30.42</v>
      </c>
      <c r="K344" s="31">
        <v>6.18</v>
      </c>
      <c r="L344" s="130">
        <f>(Таблица1[[#This Row],[Общая площадь летних помещений, кв. м]]*1)+Таблица1[[#This Row],[Общая площадь без летних помещений, кв.м]]</f>
        <v>36.6</v>
      </c>
      <c r="M344" s="35" t="s">
        <v>1130</v>
      </c>
      <c r="N344" s="35" t="s">
        <v>1131</v>
      </c>
      <c r="O344" s="35" t="s">
        <v>1130</v>
      </c>
      <c r="P344" s="32">
        <v>290000</v>
      </c>
      <c r="Q34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10614000</v>
      </c>
      <c r="R34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44" s="36"/>
      <c r="T344" s="38" t="e">
        <f>#REF!/R344-1</f>
        <v>#REF!</v>
      </c>
      <c r="U344" s="35"/>
      <c r="V344" s="39" t="s">
        <v>1132</v>
      </c>
      <c r="W344" s="40"/>
      <c r="X344" s="41" t="str">
        <f t="shared" si="10"/>
        <v>апартаментст</v>
      </c>
      <c r="Y344" s="15"/>
    </row>
    <row r="345" spans="2:25">
      <c r="B345" s="30">
        <f t="shared" si="11"/>
        <v>338</v>
      </c>
      <c r="C345" s="31">
        <v>12</v>
      </c>
      <c r="D345" s="32" t="s">
        <v>1127</v>
      </c>
      <c r="E345" s="131">
        <v>2</v>
      </c>
      <c r="F345" s="31">
        <v>1</v>
      </c>
      <c r="G345" s="31" t="s">
        <v>1128</v>
      </c>
      <c r="H345" s="33" t="s">
        <v>21</v>
      </c>
      <c r="I345" s="34" t="s">
        <v>1129</v>
      </c>
      <c r="J345" s="31">
        <v>40.24</v>
      </c>
      <c r="K345" s="31">
        <v>4.1399999999999997</v>
      </c>
      <c r="L345" s="130">
        <f>(Таблица1[[#This Row],[Общая площадь летних помещений, кв. м]]*1)+Таблица1[[#This Row],[Общая площадь без летних помещений, кв.м]]</f>
        <v>44.38</v>
      </c>
      <c r="M345" s="35" t="s">
        <v>1130</v>
      </c>
      <c r="N345" s="35" t="s">
        <v>1131</v>
      </c>
      <c r="O345" s="35" t="s">
        <v>1130</v>
      </c>
      <c r="P345" s="32">
        <v>290000</v>
      </c>
      <c r="Q34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12870200</v>
      </c>
      <c r="R34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45" s="36"/>
      <c r="T345" s="38" t="e">
        <f>#REF!/R345-1</f>
        <v>#REF!</v>
      </c>
      <c r="U345" s="35"/>
      <c r="V345" s="39" t="s">
        <v>1132</v>
      </c>
      <c r="W345" s="40"/>
      <c r="X345" s="41" t="str">
        <f t="shared" si="10"/>
        <v>апартаментст</v>
      </c>
      <c r="Y345" s="15"/>
    </row>
    <row r="346" spans="2:25">
      <c r="B346" s="30">
        <f t="shared" si="11"/>
        <v>339</v>
      </c>
      <c r="C346" s="31">
        <v>13</v>
      </c>
      <c r="D346" s="32" t="s">
        <v>1127</v>
      </c>
      <c r="E346" s="131">
        <v>2</v>
      </c>
      <c r="F346" s="31">
        <v>1</v>
      </c>
      <c r="G346" s="31" t="s">
        <v>1128</v>
      </c>
      <c r="H346" s="33" t="s">
        <v>21</v>
      </c>
      <c r="I346" s="34" t="s">
        <v>1129</v>
      </c>
      <c r="J346" s="31">
        <v>24.98</v>
      </c>
      <c r="K346" s="31">
        <v>7.47</v>
      </c>
      <c r="L346" s="130">
        <f>(Таблица1[[#This Row],[Общая площадь летних помещений, кв. м]]*1)+Таблица1[[#This Row],[Общая площадь без летних помещений, кв.м]]</f>
        <v>32.450000000000003</v>
      </c>
      <c r="M346" s="35" t="s">
        <v>1130</v>
      </c>
      <c r="N346" s="35" t="s">
        <v>1131</v>
      </c>
      <c r="O346" s="35" t="s">
        <v>1130</v>
      </c>
      <c r="P346" s="32">
        <v>290000</v>
      </c>
      <c r="Q34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9410500</v>
      </c>
      <c r="R34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46" s="36"/>
      <c r="T346" s="38" t="e">
        <f>#REF!/R346-1</f>
        <v>#REF!</v>
      </c>
      <c r="U346" s="35"/>
      <c r="V346" s="39" t="s">
        <v>1132</v>
      </c>
      <c r="W346" s="40"/>
      <c r="X346" s="41" t="str">
        <f t="shared" si="10"/>
        <v>апартаментст</v>
      </c>
      <c r="Y346" s="15"/>
    </row>
    <row r="347" spans="2:25">
      <c r="B347" s="30">
        <f t="shared" si="11"/>
        <v>340</v>
      </c>
      <c r="C347" s="31">
        <v>14</v>
      </c>
      <c r="D347" s="32" t="s">
        <v>1127</v>
      </c>
      <c r="E347" s="131">
        <v>2</v>
      </c>
      <c r="F347" s="31">
        <v>1</v>
      </c>
      <c r="G347" s="31" t="s">
        <v>1128</v>
      </c>
      <c r="H347" s="33" t="s">
        <v>21</v>
      </c>
      <c r="I347" s="34" t="s">
        <v>1129</v>
      </c>
      <c r="J347" s="31">
        <v>24.98</v>
      </c>
      <c r="K347" s="31">
        <v>7.53</v>
      </c>
      <c r="L347" s="130">
        <f>(Таблица1[[#This Row],[Общая площадь летних помещений, кв. м]]*1)+Таблица1[[#This Row],[Общая площадь без летних помещений, кв.м]]</f>
        <v>32.51</v>
      </c>
      <c r="M347" s="35" t="s">
        <v>1130</v>
      </c>
      <c r="N347" s="35" t="s">
        <v>1131</v>
      </c>
      <c r="O347" s="35" t="s">
        <v>1130</v>
      </c>
      <c r="P347" s="32">
        <v>290000</v>
      </c>
      <c r="Q34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9427900</v>
      </c>
      <c r="R34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47" s="36"/>
      <c r="T347" s="38" t="e">
        <f>#REF!/R347-1</f>
        <v>#REF!</v>
      </c>
      <c r="U347" s="35"/>
      <c r="V347" s="39" t="s">
        <v>1132</v>
      </c>
      <c r="W347" s="40"/>
      <c r="X347" s="41" t="str">
        <f t="shared" si="10"/>
        <v>апартаментст</v>
      </c>
      <c r="Y347" s="15"/>
    </row>
    <row r="348" spans="2:25">
      <c r="B348" s="30">
        <f t="shared" si="11"/>
        <v>341</v>
      </c>
      <c r="C348" s="31">
        <v>15</v>
      </c>
      <c r="D348" s="32" t="s">
        <v>1127</v>
      </c>
      <c r="E348" s="131">
        <v>2</v>
      </c>
      <c r="F348" s="31">
        <v>1</v>
      </c>
      <c r="G348" s="31" t="s">
        <v>1128</v>
      </c>
      <c r="H348" s="33" t="s">
        <v>21</v>
      </c>
      <c r="I348" s="34" t="s">
        <v>1129</v>
      </c>
      <c r="J348" s="31">
        <v>24.98</v>
      </c>
      <c r="K348" s="31">
        <v>7.47</v>
      </c>
      <c r="L348" s="130">
        <f>(Таблица1[[#This Row],[Общая площадь летних помещений, кв. м]]*1)+Таблица1[[#This Row],[Общая площадь без летних помещений, кв.м]]</f>
        <v>32.450000000000003</v>
      </c>
      <c r="M348" s="35" t="s">
        <v>1130</v>
      </c>
      <c r="N348" s="35" t="s">
        <v>1131</v>
      </c>
      <c r="O348" s="35" t="s">
        <v>1130</v>
      </c>
      <c r="P348" s="32">
        <v>290000</v>
      </c>
      <c r="Q34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9410500</v>
      </c>
      <c r="R34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48" s="36"/>
      <c r="T348" s="38" t="e">
        <f>#REF!/R348-1</f>
        <v>#REF!</v>
      </c>
      <c r="U348" s="35"/>
      <c r="V348" s="39" t="s">
        <v>1132</v>
      </c>
      <c r="W348" s="40"/>
      <c r="X348" s="41" t="str">
        <f t="shared" si="10"/>
        <v>апартаментст</v>
      </c>
      <c r="Y348" s="15"/>
    </row>
    <row r="349" spans="2:25">
      <c r="B349" s="30">
        <f t="shared" si="11"/>
        <v>342</v>
      </c>
      <c r="C349" s="31">
        <v>16</v>
      </c>
      <c r="D349" s="32" t="s">
        <v>1127</v>
      </c>
      <c r="E349" s="131">
        <v>2</v>
      </c>
      <c r="F349" s="31">
        <v>1</v>
      </c>
      <c r="G349" s="31" t="s">
        <v>1128</v>
      </c>
      <c r="H349" s="33" t="s">
        <v>21</v>
      </c>
      <c r="I349" s="34" t="s">
        <v>1129</v>
      </c>
      <c r="J349" s="31">
        <v>24.98</v>
      </c>
      <c r="K349" s="31">
        <v>7.47</v>
      </c>
      <c r="L349" s="130">
        <f>(Таблица1[[#This Row],[Общая площадь летних помещений, кв. м]]*1)+Таблица1[[#This Row],[Общая площадь без летних помещений, кв.м]]</f>
        <v>32.450000000000003</v>
      </c>
      <c r="M349" s="35" t="s">
        <v>1130</v>
      </c>
      <c r="N349" s="35" t="s">
        <v>1131</v>
      </c>
      <c r="O349" s="35" t="s">
        <v>1130</v>
      </c>
      <c r="P349" s="32">
        <v>290000</v>
      </c>
      <c r="Q34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9410500</v>
      </c>
      <c r="R34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49" s="36"/>
      <c r="T349" s="38" t="e">
        <f>#REF!/R349-1</f>
        <v>#REF!</v>
      </c>
      <c r="U349" s="35"/>
      <c r="V349" s="39" t="s">
        <v>1132</v>
      </c>
      <c r="W349" s="40"/>
      <c r="X349" s="41" t="str">
        <f t="shared" si="10"/>
        <v>апартаментст</v>
      </c>
      <c r="Y349" s="15"/>
    </row>
    <row r="350" spans="2:25">
      <c r="B350" s="30">
        <f t="shared" si="11"/>
        <v>343</v>
      </c>
      <c r="C350" s="31">
        <v>17</v>
      </c>
      <c r="D350" s="32" t="s">
        <v>1127</v>
      </c>
      <c r="E350" s="131">
        <v>2</v>
      </c>
      <c r="F350" s="31">
        <v>1</v>
      </c>
      <c r="G350" s="31" t="s">
        <v>1128</v>
      </c>
      <c r="H350" s="33" t="s">
        <v>21</v>
      </c>
      <c r="I350" s="34" t="s">
        <v>1129</v>
      </c>
      <c r="J350" s="31">
        <v>24.98</v>
      </c>
      <c r="K350" s="31">
        <v>7.53</v>
      </c>
      <c r="L350" s="130">
        <f>(Таблица1[[#This Row],[Общая площадь летних помещений, кв. м]]*1)+Таблица1[[#This Row],[Общая площадь без летних помещений, кв.м]]</f>
        <v>32.51</v>
      </c>
      <c r="M350" s="35" t="s">
        <v>1130</v>
      </c>
      <c r="N350" s="35" t="s">
        <v>1131</v>
      </c>
      <c r="O350" s="35" t="s">
        <v>1130</v>
      </c>
      <c r="P350" s="32">
        <v>290000</v>
      </c>
      <c r="Q35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9427900</v>
      </c>
      <c r="R35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50" s="36"/>
      <c r="T350" s="38" t="e">
        <f>#REF!/R350-1</f>
        <v>#REF!</v>
      </c>
      <c r="U350" s="35"/>
      <c r="V350" s="39" t="s">
        <v>1132</v>
      </c>
      <c r="W350" s="40"/>
      <c r="X350" s="41" t="str">
        <f t="shared" si="10"/>
        <v>апартаментст</v>
      </c>
      <c r="Y350" s="15"/>
    </row>
    <row r="351" spans="2:25">
      <c r="B351" s="30">
        <f t="shared" si="11"/>
        <v>344</v>
      </c>
      <c r="C351" s="31">
        <v>18</v>
      </c>
      <c r="D351" s="32" t="s">
        <v>1127</v>
      </c>
      <c r="E351" s="131">
        <v>2</v>
      </c>
      <c r="F351" s="31">
        <v>1</v>
      </c>
      <c r="G351" s="31" t="s">
        <v>1128</v>
      </c>
      <c r="H351" s="33" t="s">
        <v>21</v>
      </c>
      <c r="I351" s="34" t="s">
        <v>1129</v>
      </c>
      <c r="J351" s="31">
        <v>24.98</v>
      </c>
      <c r="K351" s="31">
        <v>7.47</v>
      </c>
      <c r="L351" s="130">
        <f>(Таблица1[[#This Row],[Общая площадь летних помещений, кв. м]]*1)+Таблица1[[#This Row],[Общая площадь без летних помещений, кв.м]]</f>
        <v>32.450000000000003</v>
      </c>
      <c r="M351" s="35" t="s">
        <v>1130</v>
      </c>
      <c r="N351" s="35" t="s">
        <v>1131</v>
      </c>
      <c r="O351" s="35" t="s">
        <v>1130</v>
      </c>
      <c r="P351" s="32">
        <v>290000</v>
      </c>
      <c r="Q35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9410500</v>
      </c>
      <c r="R35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51" s="36"/>
      <c r="T351" s="38" t="e">
        <f>#REF!/R351-1</f>
        <v>#REF!</v>
      </c>
      <c r="U351" s="35"/>
      <c r="V351" s="39" t="s">
        <v>1132</v>
      </c>
      <c r="W351" s="40"/>
      <c r="X351" s="41" t="str">
        <f t="shared" si="10"/>
        <v>апартаментст</v>
      </c>
      <c r="Y351" s="15"/>
    </row>
    <row r="352" spans="2:25">
      <c r="B352" s="30">
        <f t="shared" si="11"/>
        <v>345</v>
      </c>
      <c r="C352" s="31">
        <v>19</v>
      </c>
      <c r="D352" s="32" t="s">
        <v>1127</v>
      </c>
      <c r="E352" s="131">
        <v>2</v>
      </c>
      <c r="F352" s="31">
        <v>1</v>
      </c>
      <c r="G352" s="31" t="s">
        <v>1128</v>
      </c>
      <c r="H352" s="33" t="s">
        <v>21</v>
      </c>
      <c r="I352" s="34" t="s">
        <v>1129</v>
      </c>
      <c r="J352" s="31">
        <v>24.98</v>
      </c>
      <c r="K352" s="31">
        <v>7.47</v>
      </c>
      <c r="L352" s="130">
        <f>(Таблица1[[#This Row],[Общая площадь летних помещений, кв. м]]*1)+Таблица1[[#This Row],[Общая площадь без летних помещений, кв.м]]</f>
        <v>32.450000000000003</v>
      </c>
      <c r="M352" s="35" t="s">
        <v>1130</v>
      </c>
      <c r="N352" s="35" t="s">
        <v>1131</v>
      </c>
      <c r="O352" s="35" t="s">
        <v>1130</v>
      </c>
      <c r="P352" s="32">
        <v>290000</v>
      </c>
      <c r="Q35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9410500</v>
      </c>
      <c r="R35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52" s="36"/>
      <c r="T352" s="38" t="e">
        <f>#REF!/R352-1</f>
        <v>#REF!</v>
      </c>
      <c r="U352" s="35"/>
      <c r="V352" s="39" t="s">
        <v>1132</v>
      </c>
      <c r="W352" s="40"/>
      <c r="X352" s="41" t="str">
        <f t="shared" si="10"/>
        <v>апартаментст</v>
      </c>
      <c r="Y352" s="15"/>
    </row>
    <row r="353" spans="2:25">
      <c r="B353" s="30">
        <f t="shared" si="11"/>
        <v>346</v>
      </c>
      <c r="C353" s="31">
        <v>20</v>
      </c>
      <c r="D353" s="32" t="s">
        <v>1127</v>
      </c>
      <c r="E353" s="131">
        <v>2</v>
      </c>
      <c r="F353" s="31">
        <v>1</v>
      </c>
      <c r="G353" s="31" t="s">
        <v>1128</v>
      </c>
      <c r="H353" s="33" t="s">
        <v>21</v>
      </c>
      <c r="I353" s="34" t="s">
        <v>1129</v>
      </c>
      <c r="J353" s="31">
        <v>24.27</v>
      </c>
      <c r="K353" s="31">
        <v>7.53</v>
      </c>
      <c r="L353" s="130">
        <f>(Таблица1[[#This Row],[Общая площадь летних помещений, кв. м]]*1)+Таблица1[[#This Row],[Общая площадь без летних помещений, кв.м]]</f>
        <v>31.8</v>
      </c>
      <c r="M353" s="35" t="s">
        <v>1130</v>
      </c>
      <c r="N353" s="35" t="s">
        <v>1131</v>
      </c>
      <c r="O353" s="35" t="s">
        <v>1130</v>
      </c>
      <c r="P353" s="32">
        <v>290000</v>
      </c>
      <c r="Q35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9222000</v>
      </c>
      <c r="R35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53" s="36"/>
      <c r="T353" s="38" t="e">
        <f>#REF!/R353-1</f>
        <v>#REF!</v>
      </c>
      <c r="U353" s="35"/>
      <c r="V353" s="39" t="s">
        <v>1132</v>
      </c>
      <c r="W353" s="40"/>
      <c r="X353" s="41" t="str">
        <f t="shared" si="10"/>
        <v>апартаментст</v>
      </c>
      <c r="Y353" s="15"/>
    </row>
    <row r="354" spans="2:25">
      <c r="B354" s="30">
        <f t="shared" si="11"/>
        <v>347</v>
      </c>
      <c r="C354" s="31">
        <v>21</v>
      </c>
      <c r="D354" s="32" t="s">
        <v>1127</v>
      </c>
      <c r="E354" s="131">
        <v>2</v>
      </c>
      <c r="F354" s="31">
        <v>1</v>
      </c>
      <c r="G354" s="31" t="s">
        <v>1128</v>
      </c>
      <c r="H354" s="33" t="s">
        <v>21</v>
      </c>
      <c r="I354" s="34" t="s">
        <v>1129</v>
      </c>
      <c r="J354" s="31">
        <v>35.979999999999997</v>
      </c>
      <c r="K354" s="31">
        <v>19.22</v>
      </c>
      <c r="L354" s="130">
        <f>(Таблица1[[#This Row],[Общая площадь летних помещений, кв. м]]*1)+Таблица1[[#This Row],[Общая площадь без летних помещений, кв.м]]</f>
        <v>55.199999999999996</v>
      </c>
      <c r="M354" s="35" t="s">
        <v>1130</v>
      </c>
      <c r="N354" s="35" t="s">
        <v>1131</v>
      </c>
      <c r="O354" s="35" t="s">
        <v>1130</v>
      </c>
      <c r="P354" s="32">
        <v>295000</v>
      </c>
      <c r="Q35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16283999.999999998</v>
      </c>
      <c r="R35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54" s="36"/>
      <c r="T354" s="38" t="e">
        <f>#REF!/R354-1</f>
        <v>#REF!</v>
      </c>
      <c r="U354" s="35"/>
      <c r="V354" s="39" t="s">
        <v>1132</v>
      </c>
      <c r="W354" s="40"/>
      <c r="X354" s="41" t="str">
        <f t="shared" si="10"/>
        <v>апартаментст</v>
      </c>
      <c r="Y354" s="15"/>
    </row>
    <row r="355" spans="2:25">
      <c r="B355" s="30">
        <f t="shared" si="11"/>
        <v>348</v>
      </c>
      <c r="C355" s="31">
        <v>22</v>
      </c>
      <c r="D355" s="32" t="s">
        <v>1127</v>
      </c>
      <c r="E355" s="131">
        <v>2</v>
      </c>
      <c r="F355" s="31">
        <v>1</v>
      </c>
      <c r="G355" s="31" t="s">
        <v>1128</v>
      </c>
      <c r="H355" s="33" t="s">
        <v>21</v>
      </c>
      <c r="I355" s="34" t="s">
        <v>1129</v>
      </c>
      <c r="J355" s="31">
        <v>35.979999999999997</v>
      </c>
      <c r="K355" s="31">
        <v>14.02</v>
      </c>
      <c r="L355" s="130">
        <f>(Таблица1[[#This Row],[Общая площадь летних помещений, кв. м]]*1)+Таблица1[[#This Row],[Общая площадь без летних помещений, кв.м]]</f>
        <v>50</v>
      </c>
      <c r="M355" s="35" t="s">
        <v>1136</v>
      </c>
      <c r="N355" s="35" t="s">
        <v>1145</v>
      </c>
      <c r="O355" s="35" t="s">
        <v>1130</v>
      </c>
      <c r="P355" s="32">
        <v>300000</v>
      </c>
      <c r="Q35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15000000</v>
      </c>
      <c r="R35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55" s="36"/>
      <c r="T355" s="38" t="e">
        <f>#REF!/R355-1</f>
        <v>#REF!</v>
      </c>
      <c r="U355" s="35"/>
      <c r="V355" s="39" t="s">
        <v>1132</v>
      </c>
      <c r="W355" s="40"/>
      <c r="X355" s="41" t="str">
        <f t="shared" si="10"/>
        <v>апартаментст</v>
      </c>
      <c r="Y355" s="15"/>
    </row>
    <row r="356" spans="2:25">
      <c r="B356" s="30">
        <f t="shared" si="11"/>
        <v>349</v>
      </c>
      <c r="C356" s="31">
        <v>23</v>
      </c>
      <c r="D356" s="32" t="s">
        <v>1127</v>
      </c>
      <c r="E356" s="131">
        <v>2</v>
      </c>
      <c r="F356" s="31">
        <v>1</v>
      </c>
      <c r="G356" s="31" t="s">
        <v>1128</v>
      </c>
      <c r="H356" s="33" t="s">
        <v>21</v>
      </c>
      <c r="I356" s="34" t="s">
        <v>1129</v>
      </c>
      <c r="J356" s="31">
        <v>24.27</v>
      </c>
      <c r="K356" s="31">
        <v>4.28</v>
      </c>
      <c r="L356" s="130">
        <f>(Таблица1[[#This Row],[Общая площадь летних помещений, кв. м]]*1)+Таблица1[[#This Row],[Общая площадь без летних помещений, кв.м]]</f>
        <v>28.55</v>
      </c>
      <c r="M356" s="35" t="s">
        <v>1136</v>
      </c>
      <c r="N356" s="35" t="s">
        <v>1145</v>
      </c>
      <c r="O356" s="35" t="s">
        <v>1130</v>
      </c>
      <c r="P356" s="32">
        <v>295000</v>
      </c>
      <c r="Q35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8422250</v>
      </c>
      <c r="R35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56" s="36"/>
      <c r="T356" s="38" t="e">
        <f>#REF!/R356-1</f>
        <v>#REF!</v>
      </c>
      <c r="U356" s="35"/>
      <c r="V356" s="39" t="s">
        <v>1132</v>
      </c>
      <c r="W356" s="40"/>
      <c r="X356" s="41" t="str">
        <f t="shared" si="10"/>
        <v>апартаментст</v>
      </c>
      <c r="Y356" s="15"/>
    </row>
    <row r="357" spans="2:25">
      <c r="B357" s="30">
        <f t="shared" si="11"/>
        <v>350</v>
      </c>
      <c r="C357" s="31">
        <v>24</v>
      </c>
      <c r="D357" s="32" t="s">
        <v>1127</v>
      </c>
      <c r="E357" s="131">
        <v>2</v>
      </c>
      <c r="F357" s="31">
        <v>1</v>
      </c>
      <c r="G357" s="31" t="s">
        <v>1128</v>
      </c>
      <c r="H357" s="33" t="s">
        <v>21</v>
      </c>
      <c r="I357" s="34" t="s">
        <v>1129</v>
      </c>
      <c r="J357" s="31">
        <v>24.98</v>
      </c>
      <c r="K357" s="31">
        <v>4.28</v>
      </c>
      <c r="L357" s="130">
        <f>(Таблица1[[#This Row],[Общая площадь летних помещений, кв. м]]*1)+Таблица1[[#This Row],[Общая площадь без летних помещений, кв.м]]</f>
        <v>29.26</v>
      </c>
      <c r="M357" s="35" t="s">
        <v>1136</v>
      </c>
      <c r="N357" s="35" t="s">
        <v>1145</v>
      </c>
      <c r="O357" s="35" t="s">
        <v>1130</v>
      </c>
      <c r="P357" s="32">
        <v>295000</v>
      </c>
      <c r="Q35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8631700</v>
      </c>
      <c r="R35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57" s="36"/>
      <c r="T357" s="38" t="e">
        <f>#REF!/R357-1</f>
        <v>#REF!</v>
      </c>
      <c r="U357" s="35"/>
      <c r="V357" s="39" t="s">
        <v>1132</v>
      </c>
      <c r="W357" s="40"/>
      <c r="X357" s="41" t="str">
        <f t="shared" si="10"/>
        <v>апартаментст</v>
      </c>
      <c r="Y357" s="15"/>
    </row>
    <row r="358" spans="2:25">
      <c r="B358" s="30">
        <f t="shared" si="11"/>
        <v>351</v>
      </c>
      <c r="C358" s="31">
        <v>25</v>
      </c>
      <c r="D358" s="32" t="s">
        <v>1127</v>
      </c>
      <c r="E358" s="131">
        <v>2</v>
      </c>
      <c r="F358" s="31">
        <v>1</v>
      </c>
      <c r="G358" s="31" t="s">
        <v>1128</v>
      </c>
      <c r="H358" s="33" t="s">
        <v>21</v>
      </c>
      <c r="I358" s="34" t="s">
        <v>1129</v>
      </c>
      <c r="J358" s="31">
        <v>36.07</v>
      </c>
      <c r="K358" s="31">
        <v>6.41</v>
      </c>
      <c r="L358" s="130">
        <f>(Таблица1[[#This Row],[Общая площадь летних помещений, кв. м]]*1)+Таблица1[[#This Row],[Общая площадь без летних помещений, кв.м]]</f>
        <v>42.480000000000004</v>
      </c>
      <c r="M358" s="35" t="s">
        <v>1136</v>
      </c>
      <c r="N358" s="35" t="s">
        <v>1145</v>
      </c>
      <c r="O358" s="35" t="s">
        <v>1130</v>
      </c>
      <c r="P358" s="32">
        <v>295000</v>
      </c>
      <c r="Q35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12531600.000000002</v>
      </c>
      <c r="R35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58" s="36"/>
      <c r="T358" s="38" t="e">
        <f>#REF!/R358-1</f>
        <v>#REF!</v>
      </c>
      <c r="U358" s="35"/>
      <c r="V358" s="39" t="s">
        <v>1132</v>
      </c>
      <c r="W358" s="40"/>
      <c r="X358" s="41" t="str">
        <f t="shared" si="10"/>
        <v>апартаментст</v>
      </c>
      <c r="Y358" s="15"/>
    </row>
    <row r="359" spans="2:25">
      <c r="B359" s="30">
        <f t="shared" si="11"/>
        <v>352</v>
      </c>
      <c r="C359" s="31">
        <v>26</v>
      </c>
      <c r="D359" s="32" t="s">
        <v>1127</v>
      </c>
      <c r="E359" s="131">
        <v>2</v>
      </c>
      <c r="F359" s="31">
        <v>1</v>
      </c>
      <c r="G359" s="31" t="s">
        <v>1128</v>
      </c>
      <c r="H359" s="33" t="s">
        <v>21</v>
      </c>
      <c r="I359" s="34" t="s">
        <v>1129</v>
      </c>
      <c r="J359" s="31">
        <v>40.25</v>
      </c>
      <c r="K359" s="31">
        <v>7.27</v>
      </c>
      <c r="L359" s="130">
        <f>(Таблица1[[#This Row],[Общая площадь летних помещений, кв. м]]*1)+Таблица1[[#This Row],[Общая площадь без летних помещений, кв.м]]</f>
        <v>47.519999999999996</v>
      </c>
      <c r="M359" s="35" t="s">
        <v>1136</v>
      </c>
      <c r="N359" s="35" t="s">
        <v>1145</v>
      </c>
      <c r="O359" s="35" t="s">
        <v>1130</v>
      </c>
      <c r="P359" s="32">
        <v>295000</v>
      </c>
      <c r="Q35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14018399.999999998</v>
      </c>
      <c r="R35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59" s="36"/>
      <c r="T359" s="38" t="e">
        <f>#REF!/R359-1</f>
        <v>#REF!</v>
      </c>
      <c r="U359" s="35"/>
      <c r="V359" s="39" t="s">
        <v>1132</v>
      </c>
      <c r="W359" s="40"/>
      <c r="X359" s="41" t="str">
        <f t="shared" si="10"/>
        <v>апартаментст</v>
      </c>
      <c r="Y359" s="15"/>
    </row>
    <row r="360" spans="2:25">
      <c r="B360" s="30">
        <f t="shared" si="11"/>
        <v>353</v>
      </c>
      <c r="C360" s="31">
        <v>27</v>
      </c>
      <c r="D360" s="32" t="s">
        <v>1127</v>
      </c>
      <c r="E360" s="131">
        <v>2</v>
      </c>
      <c r="F360" s="31">
        <v>1</v>
      </c>
      <c r="G360" s="31" t="s">
        <v>1128</v>
      </c>
      <c r="H360" s="33" t="s">
        <v>21</v>
      </c>
      <c r="I360" s="34" t="s">
        <v>1129</v>
      </c>
      <c r="J360" s="31">
        <v>24.98</v>
      </c>
      <c r="K360" s="31">
        <v>4.28</v>
      </c>
      <c r="L360" s="130">
        <f>(Таблица1[[#This Row],[Общая площадь летних помещений, кв. м]]*1)+Таблица1[[#This Row],[Общая площадь без летних помещений, кв.м]]</f>
        <v>29.26</v>
      </c>
      <c r="M360" s="35" t="s">
        <v>1136</v>
      </c>
      <c r="N360" s="35" t="s">
        <v>1145</v>
      </c>
      <c r="O360" s="35" t="s">
        <v>1130</v>
      </c>
      <c r="P360" s="32">
        <v>295000</v>
      </c>
      <c r="Q36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8631700</v>
      </c>
      <c r="R36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60" s="36"/>
      <c r="T360" s="38" t="e">
        <f>#REF!/R360-1</f>
        <v>#REF!</v>
      </c>
      <c r="U360" s="35"/>
      <c r="V360" s="39" t="s">
        <v>1132</v>
      </c>
      <c r="W360" s="40"/>
      <c r="X360" s="41" t="str">
        <f t="shared" si="10"/>
        <v>апартаментст</v>
      </c>
      <c r="Y360" s="15"/>
    </row>
    <row r="361" spans="2:25">
      <c r="B361" s="30">
        <f t="shared" si="11"/>
        <v>354</v>
      </c>
      <c r="C361" s="31">
        <v>28</v>
      </c>
      <c r="D361" s="32" t="s">
        <v>1127</v>
      </c>
      <c r="E361" s="131">
        <v>2</v>
      </c>
      <c r="F361" s="31">
        <v>1</v>
      </c>
      <c r="G361" s="31" t="s">
        <v>1128</v>
      </c>
      <c r="H361" s="33" t="s">
        <v>21</v>
      </c>
      <c r="I361" s="34" t="s">
        <v>1129</v>
      </c>
      <c r="J361" s="31">
        <v>24.99</v>
      </c>
      <c r="K361" s="31">
        <v>4.28</v>
      </c>
      <c r="L361" s="130">
        <f>(Таблица1[[#This Row],[Общая площадь летних помещений, кв. м]]*1)+Таблица1[[#This Row],[Общая площадь без летних помещений, кв.м]]</f>
        <v>29.27</v>
      </c>
      <c r="M361" s="35" t="s">
        <v>1136</v>
      </c>
      <c r="N361" s="35" t="s">
        <v>1145</v>
      </c>
      <c r="O361" s="35" t="s">
        <v>1130</v>
      </c>
      <c r="P361" s="32">
        <v>295000</v>
      </c>
      <c r="Q36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8634650</v>
      </c>
      <c r="R36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61" s="36"/>
      <c r="T361" s="38" t="e">
        <f>#REF!/R361-1</f>
        <v>#REF!</v>
      </c>
      <c r="U361" s="35"/>
      <c r="V361" s="39" t="s">
        <v>1132</v>
      </c>
      <c r="W361" s="40"/>
      <c r="X361" s="41" t="str">
        <f t="shared" si="10"/>
        <v>апартаментст</v>
      </c>
      <c r="Y361" s="15"/>
    </row>
    <row r="362" spans="2:25">
      <c r="B362" s="30">
        <f t="shared" si="11"/>
        <v>355</v>
      </c>
      <c r="C362" s="31">
        <v>29</v>
      </c>
      <c r="D362" s="32" t="s">
        <v>1127</v>
      </c>
      <c r="E362" s="131">
        <v>2</v>
      </c>
      <c r="F362" s="31">
        <v>1</v>
      </c>
      <c r="G362" s="31" t="s">
        <v>1128</v>
      </c>
      <c r="H362" s="33" t="s">
        <v>21</v>
      </c>
      <c r="I362" s="34" t="s">
        <v>1129</v>
      </c>
      <c r="J362" s="31">
        <v>24.98</v>
      </c>
      <c r="K362" s="31">
        <v>4.28</v>
      </c>
      <c r="L362" s="130">
        <f>(Таблица1[[#This Row],[Общая площадь летних помещений, кв. м]]*1)+Таблица1[[#This Row],[Общая площадь без летних помещений, кв.м]]</f>
        <v>29.26</v>
      </c>
      <c r="M362" s="35" t="s">
        <v>1136</v>
      </c>
      <c r="N362" s="35" t="s">
        <v>1145</v>
      </c>
      <c r="O362" s="35" t="s">
        <v>1130</v>
      </c>
      <c r="P362" s="32">
        <v>295000</v>
      </c>
      <c r="Q36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8631700</v>
      </c>
      <c r="R36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62" s="36"/>
      <c r="T362" s="38" t="e">
        <f>#REF!/R362-1</f>
        <v>#REF!</v>
      </c>
      <c r="U362" s="35"/>
      <c r="V362" s="39" t="s">
        <v>1132</v>
      </c>
      <c r="W362" s="40"/>
      <c r="X362" s="41" t="str">
        <f t="shared" si="10"/>
        <v>апартаментст</v>
      </c>
      <c r="Y362" s="15"/>
    </row>
    <row r="363" spans="2:25">
      <c r="B363" s="30">
        <f t="shared" si="11"/>
        <v>356</v>
      </c>
      <c r="C363" s="31">
        <v>30</v>
      </c>
      <c r="D363" s="32" t="s">
        <v>1127</v>
      </c>
      <c r="E363" s="131">
        <v>2</v>
      </c>
      <c r="F363" s="31">
        <v>1</v>
      </c>
      <c r="G363" s="31" t="s">
        <v>1128</v>
      </c>
      <c r="H363" s="42" t="s">
        <v>19</v>
      </c>
      <c r="I363" s="34" t="s">
        <v>1149</v>
      </c>
      <c r="J363" s="31">
        <v>51.2</v>
      </c>
      <c r="K363" s="31">
        <v>12.89</v>
      </c>
      <c r="L363" s="130">
        <f>(Таблица1[[#This Row],[Общая площадь летних помещений, кв. м]]*1)+Таблица1[[#This Row],[Общая площадь без летних помещений, кв.м]]</f>
        <v>64.09</v>
      </c>
      <c r="M363" s="35" t="s">
        <v>1136</v>
      </c>
      <c r="N363" s="35" t="s">
        <v>1145</v>
      </c>
      <c r="O363" s="35" t="s">
        <v>1130</v>
      </c>
      <c r="P363" s="32">
        <v>295000</v>
      </c>
      <c r="Q36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18906550</v>
      </c>
      <c r="R36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63" s="36"/>
      <c r="T363" s="38" t="e">
        <f>#REF!/R363-1</f>
        <v>#REF!</v>
      </c>
      <c r="U363" s="35"/>
      <c r="V363" s="39" t="s">
        <v>1132</v>
      </c>
      <c r="W363" s="40"/>
      <c r="X363" s="41" t="str">
        <f t="shared" si="10"/>
        <v>апартамент1АЕ</v>
      </c>
      <c r="Y363" s="15"/>
    </row>
    <row r="364" spans="2:25">
      <c r="B364" s="30">
        <f t="shared" si="11"/>
        <v>357</v>
      </c>
      <c r="C364" s="31">
        <v>31</v>
      </c>
      <c r="D364" s="32" t="s">
        <v>1127</v>
      </c>
      <c r="E364" s="131">
        <v>2</v>
      </c>
      <c r="F364" s="31">
        <v>1</v>
      </c>
      <c r="G364" s="31" t="s">
        <v>1128</v>
      </c>
      <c r="H364" s="33" t="s">
        <v>21</v>
      </c>
      <c r="I364" s="34" t="s">
        <v>1129</v>
      </c>
      <c r="J364" s="31">
        <v>24.74</v>
      </c>
      <c r="K364" s="31">
        <v>4.1399999999999997</v>
      </c>
      <c r="L364" s="130">
        <f>(Таблица1[[#This Row],[Общая площадь летних помещений, кв. м]]*1)+Таблица1[[#This Row],[Общая площадь без летних помещений, кв.м]]</f>
        <v>28.88</v>
      </c>
      <c r="M364" s="35" t="s">
        <v>1136</v>
      </c>
      <c r="N364" s="35" t="s">
        <v>1145</v>
      </c>
      <c r="O364" s="35" t="s">
        <v>1130</v>
      </c>
      <c r="P364" s="32">
        <v>295000</v>
      </c>
      <c r="Q36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8519600</v>
      </c>
      <c r="R36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64" s="36"/>
      <c r="T364" s="38" t="e">
        <f>#REF!/R364-1</f>
        <v>#REF!</v>
      </c>
      <c r="U364" s="35"/>
      <c r="V364" s="39" t="s">
        <v>1132</v>
      </c>
      <c r="W364" s="40"/>
      <c r="X364" s="41" t="str">
        <f t="shared" si="10"/>
        <v>апартаментст</v>
      </c>
      <c r="Y364" s="15"/>
    </row>
    <row r="365" spans="2:25">
      <c r="B365" s="30">
        <f t="shared" si="11"/>
        <v>358</v>
      </c>
      <c r="C365" s="31">
        <v>32</v>
      </c>
      <c r="D365" s="32" t="s">
        <v>1127</v>
      </c>
      <c r="E365" s="131">
        <v>2</v>
      </c>
      <c r="F365" s="31">
        <v>1</v>
      </c>
      <c r="G365" s="31" t="s">
        <v>1128</v>
      </c>
      <c r="H365" s="33" t="s">
        <v>21</v>
      </c>
      <c r="I365" s="34" t="s">
        <v>1129</v>
      </c>
      <c r="J365" s="31">
        <v>24.74</v>
      </c>
      <c r="K365" s="31">
        <v>4.1399999999999997</v>
      </c>
      <c r="L365" s="130">
        <f>(Таблица1[[#This Row],[Общая площадь летних помещений, кв. м]]*1)+Таблица1[[#This Row],[Общая площадь без летних помещений, кв.м]]</f>
        <v>28.88</v>
      </c>
      <c r="M365" s="35" t="s">
        <v>1136</v>
      </c>
      <c r="N365" s="35" t="s">
        <v>1145</v>
      </c>
      <c r="O365" s="35" t="s">
        <v>1130</v>
      </c>
      <c r="P365" s="32">
        <v>295000</v>
      </c>
      <c r="Q36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8519600</v>
      </c>
      <c r="R36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65" s="36"/>
      <c r="T365" s="38" t="e">
        <f>#REF!/R365-1</f>
        <v>#REF!</v>
      </c>
      <c r="U365" s="35"/>
      <c r="V365" s="39" t="s">
        <v>1132</v>
      </c>
      <c r="W365" s="40"/>
      <c r="X365" s="41" t="str">
        <f t="shared" si="10"/>
        <v>апартаментст</v>
      </c>
      <c r="Y365" s="15"/>
    </row>
    <row r="366" spans="2:25">
      <c r="B366" s="30">
        <f t="shared" si="11"/>
        <v>359</v>
      </c>
      <c r="C366" s="31">
        <v>33</v>
      </c>
      <c r="D366" s="32" t="s">
        <v>1127</v>
      </c>
      <c r="E366" s="131">
        <v>2</v>
      </c>
      <c r="F366" s="31">
        <v>1</v>
      </c>
      <c r="G366" s="31" t="s">
        <v>1128</v>
      </c>
      <c r="H366" s="33" t="s">
        <v>21</v>
      </c>
      <c r="I366" s="34" t="s">
        <v>1129</v>
      </c>
      <c r="J366" s="31">
        <v>24.74</v>
      </c>
      <c r="K366" s="31">
        <v>3.72</v>
      </c>
      <c r="L366" s="130">
        <f>(Таблица1[[#This Row],[Общая площадь летних помещений, кв. м]]*1)+Таблица1[[#This Row],[Общая площадь без летних помещений, кв.м]]</f>
        <v>28.459999999999997</v>
      </c>
      <c r="M366" s="35" t="s">
        <v>1136</v>
      </c>
      <c r="N366" s="35" t="s">
        <v>1145</v>
      </c>
      <c r="O366" s="35" t="s">
        <v>1130</v>
      </c>
      <c r="P366" s="32">
        <v>295000</v>
      </c>
      <c r="Q36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8395700</v>
      </c>
      <c r="R36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66" s="36"/>
      <c r="T366" s="38" t="e">
        <f>#REF!/R366-1</f>
        <v>#REF!</v>
      </c>
      <c r="U366" s="35"/>
      <c r="V366" s="39" t="s">
        <v>1132</v>
      </c>
      <c r="W366" s="40"/>
      <c r="X366" s="41" t="str">
        <f t="shared" si="10"/>
        <v>апартаментст</v>
      </c>
      <c r="Y366" s="15"/>
    </row>
    <row r="367" spans="2:25">
      <c r="B367" s="30">
        <f t="shared" si="11"/>
        <v>360</v>
      </c>
      <c r="C367" s="31">
        <v>34</v>
      </c>
      <c r="D367" s="32" t="s">
        <v>1127</v>
      </c>
      <c r="E367" s="131">
        <v>2</v>
      </c>
      <c r="F367" s="31">
        <v>1</v>
      </c>
      <c r="G367" s="31" t="s">
        <v>1128</v>
      </c>
      <c r="H367" s="33" t="s">
        <v>21</v>
      </c>
      <c r="I367" s="34" t="s">
        <v>1129</v>
      </c>
      <c r="J367" s="31">
        <v>24.74</v>
      </c>
      <c r="K367" s="31">
        <v>4.3899999999999997</v>
      </c>
      <c r="L367" s="130">
        <f>(Таблица1[[#This Row],[Общая площадь летних помещений, кв. м]]*1)+Таблица1[[#This Row],[Общая площадь без летних помещений, кв.м]]</f>
        <v>29.13</v>
      </c>
      <c r="M367" s="35" t="s">
        <v>1136</v>
      </c>
      <c r="N367" s="35" t="s">
        <v>1145</v>
      </c>
      <c r="O367" s="35" t="s">
        <v>1130</v>
      </c>
      <c r="P367" s="32">
        <v>295000</v>
      </c>
      <c r="Q36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8593350</v>
      </c>
      <c r="R36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67" s="36"/>
      <c r="T367" s="38" t="e">
        <f>#REF!/R367-1</f>
        <v>#REF!</v>
      </c>
      <c r="U367" s="35"/>
      <c r="V367" s="39" t="s">
        <v>1132</v>
      </c>
      <c r="W367" s="40"/>
      <c r="X367" s="41" t="str">
        <f t="shared" si="10"/>
        <v>апартаментст</v>
      </c>
      <c r="Y367" s="15"/>
    </row>
    <row r="368" spans="2:25">
      <c r="B368" s="30">
        <f t="shared" si="11"/>
        <v>361</v>
      </c>
      <c r="C368" s="31">
        <v>35</v>
      </c>
      <c r="D368" s="32" t="s">
        <v>1150</v>
      </c>
      <c r="E368" s="131">
        <v>2</v>
      </c>
      <c r="F368" s="31">
        <v>1</v>
      </c>
      <c r="G368" s="31" t="s">
        <v>1133</v>
      </c>
      <c r="H368" s="33" t="s">
        <v>21</v>
      </c>
      <c r="I368" s="34" t="s">
        <v>1134</v>
      </c>
      <c r="J368" s="31">
        <v>30.24</v>
      </c>
      <c r="K368" s="31">
        <v>7.28</v>
      </c>
      <c r="L368" s="130">
        <f>(Таблица1[[#This Row],[Общая площадь летних помещений, кв. м]]*1)+Таблица1[[#This Row],[Общая площадь без летних помещений, кв.м]]</f>
        <v>37.519999999999996</v>
      </c>
      <c r="M368" s="35" t="s">
        <v>1136</v>
      </c>
      <c r="N368" s="35" t="s">
        <v>1145</v>
      </c>
      <c r="O368" s="35" t="s">
        <v>1130</v>
      </c>
      <c r="P368" s="32">
        <v>310000</v>
      </c>
      <c r="Q36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11631199.999999998</v>
      </c>
      <c r="R36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68" s="36"/>
      <c r="T368" s="38" t="e">
        <f>#REF!/R368-1</f>
        <v>#REF!</v>
      </c>
      <c r="U368" s="35"/>
      <c r="V368" s="39" t="s">
        <v>1132</v>
      </c>
      <c r="W368" s="40"/>
      <c r="X368" s="41" t="str">
        <f t="shared" si="10"/>
        <v>Апарт-отельст</v>
      </c>
      <c r="Y368" s="15"/>
    </row>
    <row r="369" spans="2:25">
      <c r="B369" s="30">
        <f t="shared" si="11"/>
        <v>362</v>
      </c>
      <c r="C369" s="31">
        <v>36</v>
      </c>
      <c r="D369" s="32" t="s">
        <v>1150</v>
      </c>
      <c r="E369" s="131">
        <v>2</v>
      </c>
      <c r="F369" s="31">
        <v>1</v>
      </c>
      <c r="G369" s="31" t="s">
        <v>1133</v>
      </c>
      <c r="H369" s="33" t="s">
        <v>21</v>
      </c>
      <c r="I369" s="34" t="s">
        <v>1134</v>
      </c>
      <c r="J369" s="31">
        <v>24.74</v>
      </c>
      <c r="K369" s="31">
        <v>4.28</v>
      </c>
      <c r="L369" s="130">
        <f>(Таблица1[[#This Row],[Общая площадь летних помещений, кв. м]]*1)+Таблица1[[#This Row],[Общая площадь без летних помещений, кв.м]]</f>
        <v>29.02</v>
      </c>
      <c r="M369" s="35" t="s">
        <v>1136</v>
      </c>
      <c r="N369" s="35" t="s">
        <v>1145</v>
      </c>
      <c r="O369" s="35" t="s">
        <v>1130</v>
      </c>
      <c r="P369" s="32">
        <v>310000</v>
      </c>
      <c r="Q36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8996200</v>
      </c>
      <c r="R36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69" s="36"/>
      <c r="T369" s="38" t="e">
        <f>#REF!/R369-1</f>
        <v>#REF!</v>
      </c>
      <c r="U369" s="35"/>
      <c r="V369" s="39" t="s">
        <v>1132</v>
      </c>
      <c r="W369" s="40"/>
      <c r="X369" s="41" t="str">
        <f t="shared" si="10"/>
        <v>Апарт-отельст</v>
      </c>
      <c r="Y369" s="15"/>
    </row>
    <row r="370" spans="2:25">
      <c r="B370" s="30">
        <f t="shared" si="11"/>
        <v>363</v>
      </c>
      <c r="C370" s="31">
        <v>37</v>
      </c>
      <c r="D370" s="32" t="s">
        <v>1150</v>
      </c>
      <c r="E370" s="131">
        <v>2</v>
      </c>
      <c r="F370" s="31">
        <v>1</v>
      </c>
      <c r="G370" s="31" t="s">
        <v>1133</v>
      </c>
      <c r="H370" s="33" t="s">
        <v>21</v>
      </c>
      <c r="I370" s="34" t="s">
        <v>1134</v>
      </c>
      <c r="J370" s="31">
        <v>24.27</v>
      </c>
      <c r="K370" s="31">
        <v>4.28</v>
      </c>
      <c r="L370" s="130">
        <f>(Таблица1[[#This Row],[Общая площадь летних помещений, кв. м]]*1)+Таблица1[[#This Row],[Общая площадь без летних помещений, кв.м]]</f>
        <v>28.55</v>
      </c>
      <c r="M370" s="35" t="s">
        <v>1136</v>
      </c>
      <c r="N370" s="35" t="s">
        <v>1145</v>
      </c>
      <c r="O370" s="35" t="s">
        <v>1130</v>
      </c>
      <c r="P370" s="32">
        <v>310000</v>
      </c>
      <c r="Q37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8850500</v>
      </c>
      <c r="R37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70" s="36"/>
      <c r="T370" s="38" t="e">
        <f>#REF!/R370-1</f>
        <v>#REF!</v>
      </c>
      <c r="U370" s="35"/>
      <c r="V370" s="39" t="s">
        <v>1132</v>
      </c>
      <c r="W370" s="40"/>
      <c r="X370" s="41" t="str">
        <f t="shared" si="10"/>
        <v>Апарт-отельст</v>
      </c>
      <c r="Y370" s="15"/>
    </row>
    <row r="371" spans="2:25">
      <c r="B371" s="30">
        <f t="shared" si="11"/>
        <v>364</v>
      </c>
      <c r="C371" s="31">
        <v>38</v>
      </c>
      <c r="D371" s="32" t="s">
        <v>1150</v>
      </c>
      <c r="E371" s="131">
        <v>2</v>
      </c>
      <c r="F371" s="31">
        <v>1</v>
      </c>
      <c r="G371" s="31" t="s">
        <v>1133</v>
      </c>
      <c r="H371" s="33" t="s">
        <v>21</v>
      </c>
      <c r="I371" s="34" t="s">
        <v>1134</v>
      </c>
      <c r="J371" s="31">
        <v>28.06</v>
      </c>
      <c r="K371" s="31">
        <v>4.42</v>
      </c>
      <c r="L371" s="130">
        <f>(Таблица1[[#This Row],[Общая площадь летних помещений, кв. м]]*1)+Таблица1[[#This Row],[Общая площадь без летних помещений, кв.м]]</f>
        <v>32.479999999999997</v>
      </c>
      <c r="M371" s="35" t="s">
        <v>1136</v>
      </c>
      <c r="N371" s="35" t="s">
        <v>1145</v>
      </c>
      <c r="O371" s="35" t="s">
        <v>1130</v>
      </c>
      <c r="P371" s="32">
        <v>315000</v>
      </c>
      <c r="Q37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10231199.999999998</v>
      </c>
      <c r="R37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71" s="36"/>
      <c r="T371" s="38" t="e">
        <f>#REF!/R371-1</f>
        <v>#REF!</v>
      </c>
      <c r="U371" s="35"/>
      <c r="V371" s="39" t="s">
        <v>1132</v>
      </c>
      <c r="W371" s="40"/>
      <c r="X371" s="41" t="str">
        <f t="shared" si="10"/>
        <v>Апарт-отельст</v>
      </c>
      <c r="Y371" s="15"/>
    </row>
    <row r="372" spans="2:25">
      <c r="B372" s="30">
        <f t="shared" si="11"/>
        <v>365</v>
      </c>
      <c r="C372" s="31">
        <v>39</v>
      </c>
      <c r="D372" s="32" t="s">
        <v>1150</v>
      </c>
      <c r="E372" s="131">
        <v>2</v>
      </c>
      <c r="F372" s="31">
        <v>1</v>
      </c>
      <c r="G372" s="31" t="s">
        <v>1133</v>
      </c>
      <c r="H372" s="33" t="s">
        <v>21</v>
      </c>
      <c r="I372" s="34" t="s">
        <v>1134</v>
      </c>
      <c r="J372" s="31">
        <v>28.04</v>
      </c>
      <c r="K372" s="31">
        <v>4.42</v>
      </c>
      <c r="L372" s="130">
        <f>(Таблица1[[#This Row],[Общая площадь летних помещений, кв. м]]*1)+Таблица1[[#This Row],[Общая площадь без летних помещений, кв.м]]</f>
        <v>32.46</v>
      </c>
      <c r="M372" s="35" t="s">
        <v>1130</v>
      </c>
      <c r="N372" s="35" t="s">
        <v>1131</v>
      </c>
      <c r="O372" s="35" t="s">
        <v>1130</v>
      </c>
      <c r="P372" s="32">
        <v>295000</v>
      </c>
      <c r="Q37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9575700</v>
      </c>
      <c r="R37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72" s="36"/>
      <c r="T372" s="38" t="e">
        <f>#REF!/R372-1</f>
        <v>#REF!</v>
      </c>
      <c r="U372" s="35"/>
      <c r="V372" s="39" t="s">
        <v>1132</v>
      </c>
      <c r="W372" s="40"/>
      <c r="X372" s="41" t="str">
        <f t="shared" si="10"/>
        <v>Апарт-отельст</v>
      </c>
      <c r="Y372" s="15"/>
    </row>
    <row r="373" spans="2:25">
      <c r="B373" s="30">
        <f t="shared" si="11"/>
        <v>366</v>
      </c>
      <c r="C373" s="31">
        <v>40</v>
      </c>
      <c r="D373" s="32" t="s">
        <v>1150</v>
      </c>
      <c r="E373" s="131">
        <v>2</v>
      </c>
      <c r="F373" s="31">
        <v>1</v>
      </c>
      <c r="G373" s="31" t="s">
        <v>1133</v>
      </c>
      <c r="H373" s="33" t="s">
        <v>21</v>
      </c>
      <c r="I373" s="34" t="s">
        <v>1134</v>
      </c>
      <c r="J373" s="31">
        <v>24.27</v>
      </c>
      <c r="K373" s="31">
        <v>4.28</v>
      </c>
      <c r="L373" s="130">
        <f>(Таблица1[[#This Row],[Общая площадь летних помещений, кв. м]]*1)+Таблица1[[#This Row],[Общая площадь без летних помещений, кв.м]]</f>
        <v>28.55</v>
      </c>
      <c r="M373" s="35" t="s">
        <v>1130</v>
      </c>
      <c r="N373" s="35" t="s">
        <v>1131</v>
      </c>
      <c r="O373" s="35" t="s">
        <v>1130</v>
      </c>
      <c r="P373" s="32">
        <v>295000</v>
      </c>
      <c r="Q37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8422250</v>
      </c>
      <c r="R37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73" s="36"/>
      <c r="T373" s="38" t="e">
        <f>#REF!/R373-1</f>
        <v>#REF!</v>
      </c>
      <c r="U373" s="35"/>
      <c r="V373" s="39" t="s">
        <v>1132</v>
      </c>
      <c r="W373" s="40"/>
      <c r="X373" s="41" t="str">
        <f t="shared" si="10"/>
        <v>Апарт-отельст</v>
      </c>
      <c r="Y373" s="15"/>
    </row>
    <row r="374" spans="2:25">
      <c r="B374" s="30">
        <f t="shared" si="11"/>
        <v>367</v>
      </c>
      <c r="C374" s="31">
        <v>41</v>
      </c>
      <c r="D374" s="32" t="s">
        <v>1150</v>
      </c>
      <c r="E374" s="131">
        <v>2</v>
      </c>
      <c r="F374" s="31">
        <v>1</v>
      </c>
      <c r="G374" s="31" t="s">
        <v>1133</v>
      </c>
      <c r="H374" s="33" t="s">
        <v>21</v>
      </c>
      <c r="I374" s="34" t="s">
        <v>1134</v>
      </c>
      <c r="J374" s="31">
        <v>24.74</v>
      </c>
      <c r="K374" s="31">
        <v>4.28</v>
      </c>
      <c r="L374" s="130">
        <f>(Таблица1[[#This Row],[Общая площадь летних помещений, кв. м]]*1)+Таблица1[[#This Row],[Общая площадь без летних помещений, кв.м]]</f>
        <v>29.02</v>
      </c>
      <c r="M374" s="35" t="s">
        <v>1130</v>
      </c>
      <c r="N374" s="35" t="s">
        <v>1131</v>
      </c>
      <c r="O374" s="35" t="s">
        <v>1130</v>
      </c>
      <c r="P374" s="32">
        <v>295000</v>
      </c>
      <c r="Q37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8560900</v>
      </c>
      <c r="R37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74" s="36"/>
      <c r="T374" s="38" t="e">
        <f>#REF!/R374-1</f>
        <v>#REF!</v>
      </c>
      <c r="U374" s="35"/>
      <c r="V374" s="39" t="s">
        <v>1132</v>
      </c>
      <c r="W374" s="40"/>
      <c r="X374" s="41" t="str">
        <f t="shared" si="10"/>
        <v>Апарт-отельст</v>
      </c>
      <c r="Y374" s="15"/>
    </row>
    <row r="375" spans="2:25">
      <c r="B375" s="30">
        <f t="shared" si="11"/>
        <v>368</v>
      </c>
      <c r="C375" s="31">
        <v>42</v>
      </c>
      <c r="D375" s="32" t="s">
        <v>1150</v>
      </c>
      <c r="E375" s="131">
        <v>2</v>
      </c>
      <c r="F375" s="31">
        <v>1</v>
      </c>
      <c r="G375" s="31" t="s">
        <v>1133</v>
      </c>
      <c r="H375" s="33" t="s">
        <v>21</v>
      </c>
      <c r="I375" s="34" t="s">
        <v>1134</v>
      </c>
      <c r="J375" s="31">
        <v>24.74</v>
      </c>
      <c r="K375" s="31">
        <v>3.86</v>
      </c>
      <c r="L375" s="130">
        <f>(Таблица1[[#This Row],[Общая площадь летних помещений, кв. м]]*1)+Таблица1[[#This Row],[Общая площадь без летних помещений, кв.м]]</f>
        <v>28.599999999999998</v>
      </c>
      <c r="M375" s="35" t="s">
        <v>1130</v>
      </c>
      <c r="N375" s="35" t="s">
        <v>1131</v>
      </c>
      <c r="O375" s="35" t="s">
        <v>1130</v>
      </c>
      <c r="P375" s="32">
        <v>295000</v>
      </c>
      <c r="Q37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8437000</v>
      </c>
      <c r="R37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75" s="36"/>
      <c r="T375" s="38" t="e">
        <f>#REF!/R375-1</f>
        <v>#REF!</v>
      </c>
      <c r="U375" s="35"/>
      <c r="V375" s="39" t="s">
        <v>1132</v>
      </c>
      <c r="W375" s="40"/>
      <c r="X375" s="41" t="str">
        <f t="shared" si="10"/>
        <v>Апарт-отельст</v>
      </c>
      <c r="Y375" s="15"/>
    </row>
    <row r="376" spans="2:25">
      <c r="B376" s="30">
        <f t="shared" si="11"/>
        <v>369</v>
      </c>
      <c r="C376" s="31">
        <v>43</v>
      </c>
      <c r="D376" s="32" t="s">
        <v>1150</v>
      </c>
      <c r="E376" s="131">
        <v>2</v>
      </c>
      <c r="F376" s="31">
        <v>1</v>
      </c>
      <c r="G376" s="31" t="s">
        <v>1133</v>
      </c>
      <c r="H376" s="33" t="s">
        <v>21</v>
      </c>
      <c r="I376" s="34" t="s">
        <v>1134</v>
      </c>
      <c r="J376" s="31">
        <v>24.74</v>
      </c>
      <c r="K376" s="31">
        <v>4.1500000000000004</v>
      </c>
      <c r="L376" s="130">
        <f>(Таблица1[[#This Row],[Общая площадь летних помещений, кв. м]]*1)+Таблица1[[#This Row],[Общая площадь без летних помещений, кв.м]]</f>
        <v>28.89</v>
      </c>
      <c r="M376" s="35" t="s">
        <v>1130</v>
      </c>
      <c r="N376" s="35" t="s">
        <v>1131</v>
      </c>
      <c r="O376" s="35" t="s">
        <v>1130</v>
      </c>
      <c r="P376" s="32">
        <v>290000</v>
      </c>
      <c r="Q37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8378100</v>
      </c>
      <c r="R37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76" s="36"/>
      <c r="T376" s="38" t="e">
        <f>#REF!/R376-1</f>
        <v>#REF!</v>
      </c>
      <c r="U376" s="35"/>
      <c r="V376" s="39" t="s">
        <v>1132</v>
      </c>
      <c r="W376" s="40"/>
      <c r="X376" s="41" t="str">
        <f t="shared" si="10"/>
        <v>Апарт-отельст</v>
      </c>
      <c r="Y376" s="15"/>
    </row>
    <row r="377" spans="2:25">
      <c r="B377" s="30">
        <f t="shared" si="11"/>
        <v>370</v>
      </c>
      <c r="C377" s="31">
        <v>44</v>
      </c>
      <c r="D377" s="32" t="s">
        <v>1127</v>
      </c>
      <c r="E377" s="131">
        <v>2</v>
      </c>
      <c r="F377" s="31">
        <v>1</v>
      </c>
      <c r="G377" s="31" t="s">
        <v>1133</v>
      </c>
      <c r="H377" s="33" t="s">
        <v>21</v>
      </c>
      <c r="I377" s="34" t="s">
        <v>1134</v>
      </c>
      <c r="J377" s="31">
        <v>24.74</v>
      </c>
      <c r="K377" s="31">
        <v>4.1500000000000004</v>
      </c>
      <c r="L377" s="130">
        <f>(Таблица1[[#This Row],[Общая площадь летних помещений, кв. м]]*1)+Таблица1[[#This Row],[Общая площадь без летних помещений, кв.м]]</f>
        <v>28.89</v>
      </c>
      <c r="M377" s="35" t="s">
        <v>1130</v>
      </c>
      <c r="N377" s="35" t="s">
        <v>1131</v>
      </c>
      <c r="O377" s="35" t="s">
        <v>1130</v>
      </c>
      <c r="P377" s="32">
        <v>290000</v>
      </c>
      <c r="Q37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8378100</v>
      </c>
      <c r="R37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77" s="36"/>
      <c r="T377" s="38" t="e">
        <f>#REF!/R377-1</f>
        <v>#REF!</v>
      </c>
      <c r="U377" s="35"/>
      <c r="V377" s="39" t="s">
        <v>1132</v>
      </c>
      <c r="W377" s="40"/>
      <c r="X377" s="41" t="str">
        <f t="shared" si="10"/>
        <v>апартаментст</v>
      </c>
      <c r="Y377" s="15"/>
    </row>
    <row r="378" spans="2:25">
      <c r="B378" s="30">
        <f t="shared" si="11"/>
        <v>371</v>
      </c>
      <c r="C378" s="31">
        <v>45</v>
      </c>
      <c r="D378" s="32" t="s">
        <v>1127</v>
      </c>
      <c r="E378" s="131">
        <v>2</v>
      </c>
      <c r="F378" s="31">
        <v>1</v>
      </c>
      <c r="G378" s="31" t="s">
        <v>1133</v>
      </c>
      <c r="H378" s="33" t="s">
        <v>21</v>
      </c>
      <c r="I378" s="34" t="s">
        <v>1134</v>
      </c>
      <c r="J378" s="31">
        <v>24.74</v>
      </c>
      <c r="K378" s="31">
        <v>3.72</v>
      </c>
      <c r="L378" s="130">
        <f>(Таблица1[[#This Row],[Общая площадь летних помещений, кв. м]]*1)+Таблица1[[#This Row],[Общая площадь без летних помещений, кв.м]]</f>
        <v>28.459999999999997</v>
      </c>
      <c r="M378" s="35" t="s">
        <v>1130</v>
      </c>
      <c r="N378" s="35" t="s">
        <v>1131</v>
      </c>
      <c r="O378" s="35" t="s">
        <v>1130</v>
      </c>
      <c r="P378" s="32">
        <v>290000</v>
      </c>
      <c r="Q37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8253399.9999999991</v>
      </c>
      <c r="R37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78" s="36"/>
      <c r="T378" s="38" t="e">
        <f>#REF!/R378-1</f>
        <v>#REF!</v>
      </c>
      <c r="U378" s="35"/>
      <c r="V378" s="39" t="s">
        <v>1132</v>
      </c>
      <c r="W378" s="40"/>
      <c r="X378" s="41" t="str">
        <f t="shared" si="10"/>
        <v>апартаментст</v>
      </c>
      <c r="Y378" s="15"/>
    </row>
    <row r="379" spans="2:25">
      <c r="B379" s="30">
        <f t="shared" si="11"/>
        <v>372</v>
      </c>
      <c r="C379" s="31">
        <v>46</v>
      </c>
      <c r="D379" s="32" t="s">
        <v>1127</v>
      </c>
      <c r="E379" s="131">
        <v>2</v>
      </c>
      <c r="F379" s="31">
        <v>1</v>
      </c>
      <c r="G379" s="31" t="s">
        <v>1133</v>
      </c>
      <c r="H379" s="33" t="s">
        <v>21</v>
      </c>
      <c r="I379" s="34" t="s">
        <v>1134</v>
      </c>
      <c r="J379" s="31">
        <v>24.74</v>
      </c>
      <c r="K379" s="31">
        <v>4.3499999999999996</v>
      </c>
      <c r="L379" s="130">
        <f>(Таблица1[[#This Row],[Общая площадь летних помещений, кв. м]]*1)+Таблица1[[#This Row],[Общая площадь без летних помещений, кв.м]]</f>
        <v>29.089999999999996</v>
      </c>
      <c r="M379" s="35" t="s">
        <v>1130</v>
      </c>
      <c r="N379" s="35" t="s">
        <v>1131</v>
      </c>
      <c r="O379" s="35" t="s">
        <v>1130</v>
      </c>
      <c r="P379" s="32">
        <v>290000</v>
      </c>
      <c r="Q37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8436099.9999999981</v>
      </c>
      <c r="R37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79" s="36"/>
      <c r="T379" s="38" t="e">
        <f>#REF!/R379-1</f>
        <v>#REF!</v>
      </c>
      <c r="U379" s="35"/>
      <c r="V379" s="39" t="s">
        <v>1132</v>
      </c>
      <c r="W379" s="40"/>
      <c r="X379" s="41" t="str">
        <f t="shared" si="10"/>
        <v>апартаментст</v>
      </c>
      <c r="Y379" s="15"/>
    </row>
    <row r="380" spans="2:25">
      <c r="B380" s="30">
        <f t="shared" si="11"/>
        <v>373</v>
      </c>
      <c r="C380" s="31">
        <v>47</v>
      </c>
      <c r="D380" s="32" t="s">
        <v>1127</v>
      </c>
      <c r="E380" s="131">
        <v>2</v>
      </c>
      <c r="F380" s="31">
        <v>1</v>
      </c>
      <c r="G380" s="31" t="s">
        <v>1133</v>
      </c>
      <c r="H380" s="33" t="s">
        <v>21</v>
      </c>
      <c r="I380" s="34" t="s">
        <v>1134</v>
      </c>
      <c r="J380" s="31">
        <v>37.96</v>
      </c>
      <c r="K380" s="31">
        <v>3.54</v>
      </c>
      <c r="L380" s="130">
        <f>(Таблица1[[#This Row],[Общая площадь летних помещений, кв. м]]*1)+Таблица1[[#This Row],[Общая площадь без летних помещений, кв.м]]</f>
        <v>41.5</v>
      </c>
      <c r="M380" s="35" t="s">
        <v>1130</v>
      </c>
      <c r="N380" s="35" t="s">
        <v>1131</v>
      </c>
      <c r="O380" s="35" t="s">
        <v>1130</v>
      </c>
      <c r="P380" s="32">
        <v>290000</v>
      </c>
      <c r="Q38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12035000</v>
      </c>
      <c r="R38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80" s="36"/>
      <c r="T380" s="38" t="e">
        <f>#REF!/R380-1</f>
        <v>#REF!</v>
      </c>
      <c r="U380" s="35"/>
      <c r="V380" s="39" t="s">
        <v>1132</v>
      </c>
      <c r="W380" s="40"/>
      <c r="X380" s="41" t="str">
        <f t="shared" si="10"/>
        <v>апартаментст</v>
      </c>
      <c r="Y380" s="15"/>
    </row>
    <row r="381" spans="2:25">
      <c r="B381" s="30">
        <f t="shared" si="11"/>
        <v>374</v>
      </c>
      <c r="C381" s="31">
        <v>48</v>
      </c>
      <c r="D381" s="32" t="s">
        <v>1127</v>
      </c>
      <c r="E381" s="131">
        <v>2</v>
      </c>
      <c r="F381" s="31">
        <v>1</v>
      </c>
      <c r="G381" s="31" t="s">
        <v>1133</v>
      </c>
      <c r="H381" s="33" t="s">
        <v>21</v>
      </c>
      <c r="I381" s="34" t="s">
        <v>1134</v>
      </c>
      <c r="J381" s="31">
        <v>32.659999999999997</v>
      </c>
      <c r="K381" s="31">
        <v>2.94</v>
      </c>
      <c r="L381" s="130">
        <f>(Таблица1[[#This Row],[Общая площадь летних помещений, кв. м]]*1)+Таблица1[[#This Row],[Общая площадь без летних помещений, кв.м]]</f>
        <v>35.599999999999994</v>
      </c>
      <c r="M381" s="35" t="s">
        <v>1130</v>
      </c>
      <c r="N381" s="35" t="s">
        <v>1131</v>
      </c>
      <c r="O381" s="35" t="s">
        <v>1130</v>
      </c>
      <c r="P381" s="32">
        <v>290000</v>
      </c>
      <c r="Q38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10323999.999999998</v>
      </c>
      <c r="R38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81" s="36"/>
      <c r="T381" s="38" t="e">
        <f>#REF!/R381-1</f>
        <v>#REF!</v>
      </c>
      <c r="U381" s="35"/>
      <c r="V381" s="39" t="s">
        <v>1132</v>
      </c>
      <c r="W381" s="40"/>
      <c r="X381" s="41" t="str">
        <f t="shared" si="10"/>
        <v>апартаментст</v>
      </c>
      <c r="Y381" s="15"/>
    </row>
    <row r="382" spans="2:25">
      <c r="B382" s="30">
        <f t="shared" si="11"/>
        <v>375</v>
      </c>
      <c r="C382" s="31">
        <v>49</v>
      </c>
      <c r="D382" s="32" t="s">
        <v>1127</v>
      </c>
      <c r="E382" s="131">
        <v>2</v>
      </c>
      <c r="F382" s="31">
        <v>1</v>
      </c>
      <c r="G382" s="31" t="s">
        <v>1133</v>
      </c>
      <c r="H382" s="33" t="s">
        <v>21</v>
      </c>
      <c r="I382" s="34" t="s">
        <v>1134</v>
      </c>
      <c r="J382" s="31">
        <v>24.98</v>
      </c>
      <c r="K382" s="31">
        <v>4.28</v>
      </c>
      <c r="L382" s="130">
        <f>(Таблица1[[#This Row],[Общая площадь летних помещений, кв. м]]*1)+Таблица1[[#This Row],[Общая площадь без летних помещений, кв.м]]</f>
        <v>29.26</v>
      </c>
      <c r="M382" s="35" t="s">
        <v>1130</v>
      </c>
      <c r="N382" s="35" t="s">
        <v>1131</v>
      </c>
      <c r="O382" s="35" t="s">
        <v>1130</v>
      </c>
      <c r="P382" s="32">
        <v>290000</v>
      </c>
      <c r="Q38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8485400</v>
      </c>
      <c r="R38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82" s="36"/>
      <c r="T382" s="38" t="e">
        <f>#REF!/R382-1</f>
        <v>#REF!</v>
      </c>
      <c r="U382" s="35"/>
      <c r="V382" s="39" t="s">
        <v>1132</v>
      </c>
      <c r="W382" s="40"/>
      <c r="X382" s="41" t="str">
        <f t="shared" si="10"/>
        <v>апартаментст</v>
      </c>
      <c r="Y382" s="15"/>
    </row>
    <row r="383" spans="2:25">
      <c r="B383" s="30">
        <f t="shared" si="11"/>
        <v>376</v>
      </c>
      <c r="C383" s="31">
        <v>50</v>
      </c>
      <c r="D383" s="32" t="s">
        <v>1127</v>
      </c>
      <c r="E383" s="131">
        <v>2</v>
      </c>
      <c r="F383" s="31">
        <v>1</v>
      </c>
      <c r="G383" s="31" t="s">
        <v>1133</v>
      </c>
      <c r="H383" s="33" t="s">
        <v>21</v>
      </c>
      <c r="I383" s="34" t="s">
        <v>1134</v>
      </c>
      <c r="J383" s="31">
        <v>24.98</v>
      </c>
      <c r="K383" s="31">
        <v>4.28</v>
      </c>
      <c r="L383" s="130">
        <f>(Таблица1[[#This Row],[Общая площадь летних помещений, кв. м]]*1)+Таблица1[[#This Row],[Общая площадь без летних помещений, кв.м]]</f>
        <v>29.26</v>
      </c>
      <c r="M383" s="35" t="s">
        <v>1130</v>
      </c>
      <c r="N383" s="35" t="s">
        <v>1131</v>
      </c>
      <c r="O383" s="35" t="s">
        <v>1130</v>
      </c>
      <c r="P383" s="32">
        <v>290000</v>
      </c>
      <c r="Q38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8485400</v>
      </c>
      <c r="R38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83" s="36"/>
      <c r="T383" s="38" t="e">
        <f>#REF!/R383-1</f>
        <v>#REF!</v>
      </c>
      <c r="U383" s="35"/>
      <c r="V383" s="39" t="s">
        <v>1132</v>
      </c>
      <c r="W383" s="40"/>
      <c r="X383" s="41" t="str">
        <f t="shared" si="10"/>
        <v>апартаментст</v>
      </c>
      <c r="Y383" s="15"/>
    </row>
    <row r="384" spans="2:25">
      <c r="B384" s="30">
        <f t="shared" si="11"/>
        <v>377</v>
      </c>
      <c r="C384" s="31">
        <v>51</v>
      </c>
      <c r="D384" s="32" t="s">
        <v>1127</v>
      </c>
      <c r="E384" s="131">
        <v>2</v>
      </c>
      <c r="F384" s="31">
        <v>1</v>
      </c>
      <c r="G384" s="31" t="s">
        <v>1133</v>
      </c>
      <c r="H384" s="33" t="s">
        <v>21</v>
      </c>
      <c r="I384" s="34" t="s">
        <v>1134</v>
      </c>
      <c r="J384" s="31">
        <v>24.98</v>
      </c>
      <c r="K384" s="31">
        <v>4.28</v>
      </c>
      <c r="L384" s="130">
        <f>(Таблица1[[#This Row],[Общая площадь летних помещений, кв. м]]*1)+Таблица1[[#This Row],[Общая площадь без летних помещений, кв.м]]</f>
        <v>29.26</v>
      </c>
      <c r="M384" s="35" t="s">
        <v>1130</v>
      </c>
      <c r="N384" s="35" t="s">
        <v>1131</v>
      </c>
      <c r="O384" s="35" t="s">
        <v>1130</v>
      </c>
      <c r="P384" s="32">
        <v>290000</v>
      </c>
      <c r="Q38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8485400</v>
      </c>
      <c r="R38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84" s="36"/>
      <c r="T384" s="38" t="e">
        <f>#REF!/R384-1</f>
        <v>#REF!</v>
      </c>
      <c r="U384" s="35"/>
      <c r="V384" s="39" t="s">
        <v>1132</v>
      </c>
      <c r="W384" s="40"/>
      <c r="X384" s="41" t="str">
        <f t="shared" si="10"/>
        <v>апартаментст</v>
      </c>
      <c r="Y384" s="15"/>
    </row>
    <row r="385" spans="2:25">
      <c r="B385" s="30">
        <f t="shared" si="11"/>
        <v>378</v>
      </c>
      <c r="C385" s="31">
        <v>52</v>
      </c>
      <c r="D385" s="32" t="s">
        <v>1127</v>
      </c>
      <c r="E385" s="131">
        <v>2</v>
      </c>
      <c r="F385" s="31">
        <v>1</v>
      </c>
      <c r="G385" s="31" t="s">
        <v>1133</v>
      </c>
      <c r="H385" s="33" t="s">
        <v>21</v>
      </c>
      <c r="I385" s="34" t="s">
        <v>1134</v>
      </c>
      <c r="J385" s="31">
        <v>24.98</v>
      </c>
      <c r="K385" s="31">
        <v>4.28</v>
      </c>
      <c r="L385" s="130">
        <f>(Таблица1[[#This Row],[Общая площадь летних помещений, кв. м]]*1)+Таблица1[[#This Row],[Общая площадь без летних помещений, кв.м]]</f>
        <v>29.26</v>
      </c>
      <c r="M385" s="35" t="s">
        <v>1130</v>
      </c>
      <c r="N385" s="35" t="s">
        <v>1131</v>
      </c>
      <c r="O385" s="35" t="s">
        <v>1130</v>
      </c>
      <c r="P385" s="32">
        <v>290000</v>
      </c>
      <c r="Q38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8485400</v>
      </c>
      <c r="R38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85" s="36"/>
      <c r="T385" s="38" t="e">
        <f>#REF!/R385-1</f>
        <v>#REF!</v>
      </c>
      <c r="U385" s="35"/>
      <c r="V385" s="39" t="s">
        <v>1132</v>
      </c>
      <c r="W385" s="40"/>
      <c r="X385" s="41" t="str">
        <f t="shared" si="10"/>
        <v>апартаментст</v>
      </c>
      <c r="Y385" s="15"/>
    </row>
    <row r="386" spans="2:25">
      <c r="B386" s="30">
        <f t="shared" si="11"/>
        <v>379</v>
      </c>
      <c r="C386" s="31">
        <v>53</v>
      </c>
      <c r="D386" s="32" t="s">
        <v>1127</v>
      </c>
      <c r="E386" s="131">
        <v>2</v>
      </c>
      <c r="F386" s="31">
        <v>1</v>
      </c>
      <c r="G386" s="31" t="s">
        <v>1133</v>
      </c>
      <c r="H386" s="33" t="s">
        <v>21</v>
      </c>
      <c r="I386" s="34" t="s">
        <v>1134</v>
      </c>
      <c r="J386" s="31">
        <v>24.98</v>
      </c>
      <c r="K386" s="31">
        <v>4.28</v>
      </c>
      <c r="L386" s="130">
        <f>(Таблица1[[#This Row],[Общая площадь летних помещений, кв. м]]*1)+Таблица1[[#This Row],[Общая площадь без летних помещений, кв.м]]</f>
        <v>29.26</v>
      </c>
      <c r="M386" s="35" t="s">
        <v>1130</v>
      </c>
      <c r="N386" s="35" t="s">
        <v>1131</v>
      </c>
      <c r="O386" s="35" t="s">
        <v>1130</v>
      </c>
      <c r="P386" s="32">
        <v>290000</v>
      </c>
      <c r="Q38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8485400</v>
      </c>
      <c r="R38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86" s="36"/>
      <c r="T386" s="38" t="e">
        <f>#REF!/R386-1</f>
        <v>#REF!</v>
      </c>
      <c r="U386" s="35"/>
      <c r="V386" s="39" t="s">
        <v>1132</v>
      </c>
      <c r="W386" s="40"/>
      <c r="X386" s="41" t="str">
        <f t="shared" si="10"/>
        <v>апартаментст</v>
      </c>
      <c r="Y386" s="15"/>
    </row>
    <row r="387" spans="2:25">
      <c r="B387" s="30">
        <f t="shared" si="11"/>
        <v>380</v>
      </c>
      <c r="C387" s="31">
        <v>54</v>
      </c>
      <c r="D387" s="32" t="s">
        <v>1127</v>
      </c>
      <c r="E387" s="131">
        <v>2</v>
      </c>
      <c r="F387" s="31">
        <v>1</v>
      </c>
      <c r="G387" s="31" t="s">
        <v>1133</v>
      </c>
      <c r="H387" s="33" t="s">
        <v>21</v>
      </c>
      <c r="I387" s="34" t="s">
        <v>1134</v>
      </c>
      <c r="J387" s="31">
        <v>24.98</v>
      </c>
      <c r="K387" s="31">
        <v>4.28</v>
      </c>
      <c r="L387" s="130">
        <f>(Таблица1[[#This Row],[Общая площадь летних помещений, кв. м]]*1)+Таблица1[[#This Row],[Общая площадь без летних помещений, кв.м]]</f>
        <v>29.26</v>
      </c>
      <c r="M387" s="35" t="s">
        <v>1130</v>
      </c>
      <c r="N387" s="35" t="s">
        <v>1131</v>
      </c>
      <c r="O387" s="35" t="s">
        <v>1130</v>
      </c>
      <c r="P387" s="32">
        <v>290000</v>
      </c>
      <c r="Q38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8485400</v>
      </c>
      <c r="R38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87" s="36"/>
      <c r="T387" s="38" t="e">
        <f>#REF!/R387-1</f>
        <v>#REF!</v>
      </c>
      <c r="U387" s="35"/>
      <c r="V387" s="39" t="s">
        <v>1132</v>
      </c>
      <c r="W387" s="40"/>
      <c r="X387" s="41" t="str">
        <f t="shared" si="10"/>
        <v>апартаментст</v>
      </c>
      <c r="Y387" s="15"/>
    </row>
    <row r="388" spans="2:25">
      <c r="B388" s="30">
        <f t="shared" si="11"/>
        <v>381</v>
      </c>
      <c r="C388" s="31">
        <v>55</v>
      </c>
      <c r="D388" s="32" t="s">
        <v>1127</v>
      </c>
      <c r="E388" s="131">
        <v>2</v>
      </c>
      <c r="F388" s="31">
        <v>1</v>
      </c>
      <c r="G388" s="31" t="s">
        <v>1133</v>
      </c>
      <c r="H388" s="33" t="s">
        <v>21</v>
      </c>
      <c r="I388" s="34" t="s">
        <v>1134</v>
      </c>
      <c r="J388" s="31">
        <v>24.98</v>
      </c>
      <c r="K388" s="31">
        <v>4.28</v>
      </c>
      <c r="L388" s="130">
        <f>(Таблица1[[#This Row],[Общая площадь летних помещений, кв. м]]*1)+Таблица1[[#This Row],[Общая площадь без летних помещений, кв.м]]</f>
        <v>29.26</v>
      </c>
      <c r="M388" s="35" t="s">
        <v>1130</v>
      </c>
      <c r="N388" s="35" t="s">
        <v>1131</v>
      </c>
      <c r="O388" s="35" t="s">
        <v>1130</v>
      </c>
      <c r="P388" s="32">
        <v>290000</v>
      </c>
      <c r="Q38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8485400</v>
      </c>
      <c r="R38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88" s="36"/>
      <c r="T388" s="38" t="e">
        <f>#REF!/R388-1</f>
        <v>#REF!</v>
      </c>
      <c r="U388" s="35"/>
      <c r="V388" s="39" t="s">
        <v>1132</v>
      </c>
      <c r="W388" s="40"/>
      <c r="X388" s="41" t="str">
        <f t="shared" si="10"/>
        <v>апартаментст</v>
      </c>
      <c r="Y388" s="15"/>
    </row>
    <row r="389" spans="2:25">
      <c r="B389" s="30">
        <f t="shared" si="11"/>
        <v>382</v>
      </c>
      <c r="C389" s="31">
        <v>56</v>
      </c>
      <c r="D389" s="32" t="s">
        <v>1127</v>
      </c>
      <c r="E389" s="131">
        <v>2</v>
      </c>
      <c r="F389" s="31">
        <v>1</v>
      </c>
      <c r="G389" s="31" t="s">
        <v>1133</v>
      </c>
      <c r="H389" s="33" t="s">
        <v>21</v>
      </c>
      <c r="I389" s="34" t="s">
        <v>1134</v>
      </c>
      <c r="J389" s="31">
        <v>24.27</v>
      </c>
      <c r="K389" s="31">
        <v>4.28</v>
      </c>
      <c r="L389" s="130">
        <f>(Таблица1[[#This Row],[Общая площадь летних помещений, кв. м]]*1)+Таблица1[[#This Row],[Общая площадь без летних помещений, кв.м]]</f>
        <v>28.55</v>
      </c>
      <c r="M389" s="35" t="s">
        <v>1130</v>
      </c>
      <c r="N389" s="35" t="s">
        <v>1131</v>
      </c>
      <c r="O389" s="35" t="s">
        <v>1130</v>
      </c>
      <c r="P389" s="32">
        <v>290000</v>
      </c>
      <c r="Q38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8279500</v>
      </c>
      <c r="R38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89" s="36"/>
      <c r="T389" s="38" t="e">
        <f>#REF!/R389-1</f>
        <v>#REF!</v>
      </c>
      <c r="U389" s="35"/>
      <c r="V389" s="39" t="s">
        <v>1132</v>
      </c>
      <c r="W389" s="40"/>
      <c r="X389" s="41" t="str">
        <f t="shared" si="10"/>
        <v>апартаментст</v>
      </c>
      <c r="Y389" s="15"/>
    </row>
    <row r="390" spans="2:25">
      <c r="B390" s="30">
        <f t="shared" si="11"/>
        <v>383</v>
      </c>
      <c r="C390" s="31">
        <v>57</v>
      </c>
      <c r="D390" s="32" t="s">
        <v>1127</v>
      </c>
      <c r="E390" s="131">
        <v>2</v>
      </c>
      <c r="F390" s="31">
        <v>1</v>
      </c>
      <c r="G390" s="31" t="s">
        <v>1133</v>
      </c>
      <c r="H390" s="33" t="s">
        <v>21</v>
      </c>
      <c r="I390" s="34" t="s">
        <v>1134</v>
      </c>
      <c r="J390" s="31">
        <v>35.979999999999997</v>
      </c>
      <c r="K390" s="31">
        <v>14.02</v>
      </c>
      <c r="L390" s="130">
        <f>(Таблица1[[#This Row],[Общая площадь летних помещений, кв. м]]*1)+Таблица1[[#This Row],[Общая площадь без летних помещений, кв.м]]</f>
        <v>50</v>
      </c>
      <c r="M390" s="35" t="s">
        <v>1130</v>
      </c>
      <c r="N390" s="35" t="s">
        <v>1131</v>
      </c>
      <c r="O390" s="35" t="s">
        <v>1130</v>
      </c>
      <c r="P390" s="32">
        <v>305000</v>
      </c>
      <c r="Q39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15250000</v>
      </c>
      <c r="R39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90" s="36"/>
      <c r="T390" s="38" t="e">
        <f>#REF!/R390-1</f>
        <v>#REF!</v>
      </c>
      <c r="U390" s="35"/>
      <c r="V390" s="39" t="s">
        <v>1132</v>
      </c>
      <c r="W390" s="40"/>
      <c r="X390" s="41" t="str">
        <f t="shared" si="10"/>
        <v>апартаментст</v>
      </c>
      <c r="Y390" s="15"/>
    </row>
    <row r="391" spans="2:25">
      <c r="B391" s="30">
        <f t="shared" si="11"/>
        <v>384</v>
      </c>
      <c r="C391" s="31">
        <v>58</v>
      </c>
      <c r="D391" s="32" t="s">
        <v>1127</v>
      </c>
      <c r="E391" s="131">
        <v>2</v>
      </c>
      <c r="F391" s="31">
        <v>1</v>
      </c>
      <c r="G391" s="31" t="s">
        <v>1133</v>
      </c>
      <c r="H391" s="33" t="s">
        <v>21</v>
      </c>
      <c r="I391" s="34" t="s">
        <v>1134</v>
      </c>
      <c r="J391" s="31">
        <v>35.979999999999997</v>
      </c>
      <c r="K391" s="31">
        <v>14.02</v>
      </c>
      <c r="L391" s="130">
        <f>(Таблица1[[#This Row],[Общая площадь летних помещений, кв. м]]*1)+Таблица1[[#This Row],[Общая площадь без летних помещений, кв.м]]</f>
        <v>50</v>
      </c>
      <c r="M391" s="35" t="s">
        <v>1136</v>
      </c>
      <c r="N391" s="35" t="s">
        <v>1145</v>
      </c>
      <c r="O391" s="35" t="s">
        <v>1130</v>
      </c>
      <c r="P391" s="32">
        <v>315000</v>
      </c>
      <c r="Q39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15750000</v>
      </c>
      <c r="R39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91" s="36"/>
      <c r="T391" s="38" t="e">
        <f>#REF!/R391-1</f>
        <v>#REF!</v>
      </c>
      <c r="U391" s="35"/>
      <c r="V391" s="39" t="s">
        <v>1132</v>
      </c>
      <c r="W391" s="40"/>
      <c r="X391" s="41" t="str">
        <f t="shared" si="10"/>
        <v>апартаментст</v>
      </c>
      <c r="Y391" s="15"/>
    </row>
    <row r="392" spans="2:25">
      <c r="B392" s="30">
        <f t="shared" si="11"/>
        <v>385</v>
      </c>
      <c r="C392" s="31">
        <v>59</v>
      </c>
      <c r="D392" s="32" t="s">
        <v>1127</v>
      </c>
      <c r="E392" s="131">
        <v>2</v>
      </c>
      <c r="F392" s="31">
        <v>1</v>
      </c>
      <c r="G392" s="31" t="s">
        <v>1133</v>
      </c>
      <c r="H392" s="33" t="s">
        <v>21</v>
      </c>
      <c r="I392" s="34" t="s">
        <v>1134</v>
      </c>
      <c r="J392" s="31">
        <v>24.27</v>
      </c>
      <c r="K392" s="31">
        <v>4.28</v>
      </c>
      <c r="L392" s="130">
        <f>(Таблица1[[#This Row],[Общая площадь летних помещений, кв. м]]*1)+Таблица1[[#This Row],[Общая площадь без летних помещений, кв.м]]</f>
        <v>28.55</v>
      </c>
      <c r="M392" s="35" t="s">
        <v>1136</v>
      </c>
      <c r="N392" s="35" t="s">
        <v>1145</v>
      </c>
      <c r="O392" s="35" t="s">
        <v>1130</v>
      </c>
      <c r="P392" s="32">
        <v>310000</v>
      </c>
      <c r="Q39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8850500</v>
      </c>
      <c r="R39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92" s="36"/>
      <c r="T392" s="38" t="e">
        <f>#REF!/R392-1</f>
        <v>#REF!</v>
      </c>
      <c r="U392" s="35"/>
      <c r="V392" s="39" t="s">
        <v>1132</v>
      </c>
      <c r="W392" s="40"/>
      <c r="X392" s="41" t="str">
        <f t="shared" ref="X392:X455" si="12">CONCATENATE(D392,H392)</f>
        <v>апартаментст</v>
      </c>
      <c r="Y392" s="15"/>
    </row>
    <row r="393" spans="2:25">
      <c r="B393" s="30">
        <f t="shared" si="11"/>
        <v>386</v>
      </c>
      <c r="C393" s="31">
        <v>60</v>
      </c>
      <c r="D393" s="32" t="s">
        <v>1127</v>
      </c>
      <c r="E393" s="131">
        <v>2</v>
      </c>
      <c r="F393" s="31">
        <v>1</v>
      </c>
      <c r="G393" s="31" t="s">
        <v>1133</v>
      </c>
      <c r="H393" s="33" t="s">
        <v>21</v>
      </c>
      <c r="I393" s="34" t="s">
        <v>1134</v>
      </c>
      <c r="J393" s="31">
        <v>24.98</v>
      </c>
      <c r="K393" s="31">
        <v>4.28</v>
      </c>
      <c r="L393" s="130">
        <f>(Таблица1[[#This Row],[Общая площадь летних помещений, кв. м]]*1)+Таблица1[[#This Row],[Общая площадь без летних помещений, кв.м]]</f>
        <v>29.26</v>
      </c>
      <c r="M393" s="35" t="s">
        <v>1136</v>
      </c>
      <c r="N393" s="35" t="s">
        <v>1145</v>
      </c>
      <c r="O393" s="35" t="s">
        <v>1130</v>
      </c>
      <c r="P393" s="32">
        <v>310000</v>
      </c>
      <c r="Q39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9070600</v>
      </c>
      <c r="R39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93" s="36"/>
      <c r="T393" s="38" t="e">
        <f>#REF!/R393-1</f>
        <v>#REF!</v>
      </c>
      <c r="U393" s="35"/>
      <c r="V393" s="39" t="s">
        <v>1132</v>
      </c>
      <c r="W393" s="40"/>
      <c r="X393" s="41" t="str">
        <f t="shared" si="12"/>
        <v>апартаментст</v>
      </c>
      <c r="Y393" s="15"/>
    </row>
    <row r="394" spans="2:25">
      <c r="B394" s="30">
        <f t="shared" ref="B394:B457" si="13">B393+1</f>
        <v>387</v>
      </c>
      <c r="C394" s="31">
        <v>61</v>
      </c>
      <c r="D394" s="32" t="s">
        <v>1127</v>
      </c>
      <c r="E394" s="131">
        <v>2</v>
      </c>
      <c r="F394" s="31">
        <v>1</v>
      </c>
      <c r="G394" s="31" t="s">
        <v>1133</v>
      </c>
      <c r="H394" s="33" t="s">
        <v>21</v>
      </c>
      <c r="I394" s="34" t="s">
        <v>1134</v>
      </c>
      <c r="J394" s="31">
        <v>24.98</v>
      </c>
      <c r="K394" s="31">
        <v>4.28</v>
      </c>
      <c r="L394" s="130">
        <f>(Таблица1[[#This Row],[Общая площадь летних помещений, кв. м]]*1)+Таблица1[[#This Row],[Общая площадь без летних помещений, кв.м]]</f>
        <v>29.26</v>
      </c>
      <c r="M394" s="35" t="s">
        <v>1136</v>
      </c>
      <c r="N394" s="35" t="s">
        <v>1145</v>
      </c>
      <c r="O394" s="35" t="s">
        <v>1130</v>
      </c>
      <c r="P394" s="32">
        <v>310000</v>
      </c>
      <c r="Q39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9070600</v>
      </c>
      <c r="R39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94" s="36"/>
      <c r="T394" s="38" t="e">
        <f>#REF!/R394-1</f>
        <v>#REF!</v>
      </c>
      <c r="U394" s="35"/>
      <c r="V394" s="39" t="s">
        <v>1132</v>
      </c>
      <c r="W394" s="40"/>
      <c r="X394" s="41" t="str">
        <f t="shared" si="12"/>
        <v>апартаментст</v>
      </c>
      <c r="Y394" s="15"/>
    </row>
    <row r="395" spans="2:25">
      <c r="B395" s="30">
        <f t="shared" si="13"/>
        <v>388</v>
      </c>
      <c r="C395" s="31">
        <v>62</v>
      </c>
      <c r="D395" s="32" t="s">
        <v>1127</v>
      </c>
      <c r="E395" s="131">
        <v>2</v>
      </c>
      <c r="F395" s="31">
        <v>1</v>
      </c>
      <c r="G395" s="31" t="s">
        <v>1133</v>
      </c>
      <c r="H395" s="33" t="s">
        <v>21</v>
      </c>
      <c r="I395" s="34" t="s">
        <v>1134</v>
      </c>
      <c r="J395" s="31">
        <v>24.98</v>
      </c>
      <c r="K395" s="31">
        <v>4.63</v>
      </c>
      <c r="L395" s="130">
        <f>(Таблица1[[#This Row],[Общая площадь летних помещений, кв. м]]*1)+Таблица1[[#This Row],[Общая площадь без летних помещений, кв.м]]</f>
        <v>29.61</v>
      </c>
      <c r="M395" s="35" t="s">
        <v>1136</v>
      </c>
      <c r="N395" s="35" t="s">
        <v>1145</v>
      </c>
      <c r="O395" s="35" t="s">
        <v>1130</v>
      </c>
      <c r="P395" s="32">
        <v>310000</v>
      </c>
      <c r="Q39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9179100</v>
      </c>
      <c r="R39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95" s="36"/>
      <c r="T395" s="38" t="e">
        <f>#REF!/R395-1</f>
        <v>#REF!</v>
      </c>
      <c r="U395" s="35"/>
      <c r="V395" s="39" t="s">
        <v>1132</v>
      </c>
      <c r="W395" s="40"/>
      <c r="X395" s="41" t="str">
        <f t="shared" si="12"/>
        <v>апартаментст</v>
      </c>
      <c r="Y395" s="15"/>
    </row>
    <row r="396" spans="2:25">
      <c r="B396" s="30">
        <f t="shared" si="13"/>
        <v>389</v>
      </c>
      <c r="C396" s="31">
        <v>63</v>
      </c>
      <c r="D396" s="32" t="s">
        <v>1127</v>
      </c>
      <c r="E396" s="131">
        <v>2</v>
      </c>
      <c r="F396" s="31">
        <v>1</v>
      </c>
      <c r="G396" s="31" t="s">
        <v>1133</v>
      </c>
      <c r="H396" s="33" t="s">
        <v>21</v>
      </c>
      <c r="I396" s="34" t="s">
        <v>1134</v>
      </c>
      <c r="J396" s="31">
        <v>29.71</v>
      </c>
      <c r="K396" s="31">
        <v>5.46</v>
      </c>
      <c r="L396" s="130">
        <f>(Таблица1[[#This Row],[Общая площадь летних помещений, кв. м]]*1)+Таблица1[[#This Row],[Общая площадь без летних помещений, кв.м]]</f>
        <v>35.17</v>
      </c>
      <c r="M396" s="35" t="s">
        <v>1136</v>
      </c>
      <c r="N396" s="35" t="s">
        <v>1145</v>
      </c>
      <c r="O396" s="35" t="s">
        <v>1130</v>
      </c>
      <c r="P396" s="32">
        <v>310000</v>
      </c>
      <c r="Q39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10902700</v>
      </c>
      <c r="R39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96" s="36"/>
      <c r="T396" s="38" t="e">
        <f>#REF!/R396-1</f>
        <v>#REF!</v>
      </c>
      <c r="U396" s="35"/>
      <c r="V396" s="39" t="s">
        <v>1132</v>
      </c>
      <c r="W396" s="40"/>
      <c r="X396" s="41" t="str">
        <f t="shared" si="12"/>
        <v>апартаментст</v>
      </c>
      <c r="Y396" s="15"/>
    </row>
    <row r="397" spans="2:25">
      <c r="B397" s="30">
        <f t="shared" si="13"/>
        <v>390</v>
      </c>
      <c r="C397" s="31">
        <v>64</v>
      </c>
      <c r="D397" s="32" t="s">
        <v>1127</v>
      </c>
      <c r="E397" s="131">
        <v>2</v>
      </c>
      <c r="F397" s="31">
        <v>1</v>
      </c>
      <c r="G397" s="31" t="s">
        <v>1133</v>
      </c>
      <c r="H397" s="33" t="s">
        <v>21</v>
      </c>
      <c r="I397" s="34" t="s">
        <v>1134</v>
      </c>
      <c r="J397" s="31">
        <v>24.98</v>
      </c>
      <c r="K397" s="31">
        <v>4.28</v>
      </c>
      <c r="L397" s="130">
        <f>(Таблица1[[#This Row],[Общая площадь летних помещений, кв. м]]*1)+Таблица1[[#This Row],[Общая площадь без летних помещений, кв.м]]</f>
        <v>29.26</v>
      </c>
      <c r="M397" s="35" t="s">
        <v>1136</v>
      </c>
      <c r="N397" s="35" t="s">
        <v>1145</v>
      </c>
      <c r="O397" s="35" t="s">
        <v>1130</v>
      </c>
      <c r="P397" s="32">
        <v>310000</v>
      </c>
      <c r="Q39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9070600</v>
      </c>
      <c r="R39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97" s="36"/>
      <c r="T397" s="38" t="e">
        <f>#REF!/R397-1</f>
        <v>#REF!</v>
      </c>
      <c r="U397" s="35"/>
      <c r="V397" s="39" t="s">
        <v>1132</v>
      </c>
      <c r="W397" s="40"/>
      <c r="X397" s="41" t="str">
        <f t="shared" si="12"/>
        <v>апартаментст</v>
      </c>
      <c r="Y397" s="15"/>
    </row>
    <row r="398" spans="2:25">
      <c r="B398" s="30">
        <f t="shared" si="13"/>
        <v>391</v>
      </c>
      <c r="C398" s="31">
        <v>65</v>
      </c>
      <c r="D398" s="32" t="s">
        <v>1127</v>
      </c>
      <c r="E398" s="131">
        <v>2</v>
      </c>
      <c r="F398" s="31">
        <v>1</v>
      </c>
      <c r="G398" s="31" t="s">
        <v>1133</v>
      </c>
      <c r="H398" s="33" t="s">
        <v>21</v>
      </c>
      <c r="I398" s="34" t="s">
        <v>1134</v>
      </c>
      <c r="J398" s="31">
        <v>24.98</v>
      </c>
      <c r="K398" s="31">
        <v>4.28</v>
      </c>
      <c r="L398" s="130">
        <f>(Таблица1[[#This Row],[Общая площадь летних помещений, кв. м]]*1)+Таблица1[[#This Row],[Общая площадь без летних помещений, кв.м]]</f>
        <v>29.26</v>
      </c>
      <c r="M398" s="35" t="s">
        <v>1136</v>
      </c>
      <c r="N398" s="35" t="s">
        <v>1145</v>
      </c>
      <c r="O398" s="35" t="s">
        <v>1130</v>
      </c>
      <c r="P398" s="32">
        <v>310000</v>
      </c>
      <c r="Q39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9070600</v>
      </c>
      <c r="R39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98" s="36"/>
      <c r="T398" s="38" t="e">
        <f>#REF!/R398-1</f>
        <v>#REF!</v>
      </c>
      <c r="U398" s="35"/>
      <c r="V398" s="39" t="s">
        <v>1132</v>
      </c>
      <c r="W398" s="40"/>
      <c r="X398" s="41" t="str">
        <f t="shared" si="12"/>
        <v>апартаментст</v>
      </c>
      <c r="Y398" s="15"/>
    </row>
    <row r="399" spans="2:25">
      <c r="B399" s="30">
        <f t="shared" si="13"/>
        <v>392</v>
      </c>
      <c r="C399" s="31">
        <v>66</v>
      </c>
      <c r="D399" s="32" t="s">
        <v>1127</v>
      </c>
      <c r="E399" s="131">
        <v>2</v>
      </c>
      <c r="F399" s="31">
        <v>1</v>
      </c>
      <c r="G399" s="31" t="s">
        <v>1133</v>
      </c>
      <c r="H399" s="33" t="s">
        <v>21</v>
      </c>
      <c r="I399" s="34" t="s">
        <v>1134</v>
      </c>
      <c r="J399" s="31">
        <v>24.98</v>
      </c>
      <c r="K399" s="31">
        <v>4.28</v>
      </c>
      <c r="L399" s="130">
        <f>(Таблица1[[#This Row],[Общая площадь летних помещений, кв. м]]*1)+Таблица1[[#This Row],[Общая площадь без летних помещений, кв.м]]</f>
        <v>29.26</v>
      </c>
      <c r="M399" s="35" t="s">
        <v>1136</v>
      </c>
      <c r="N399" s="35" t="s">
        <v>1145</v>
      </c>
      <c r="O399" s="35" t="s">
        <v>1130</v>
      </c>
      <c r="P399" s="32">
        <v>310000</v>
      </c>
      <c r="Q39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9070600</v>
      </c>
      <c r="R39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399" s="36"/>
      <c r="T399" s="38" t="e">
        <f>#REF!/R399-1</f>
        <v>#REF!</v>
      </c>
      <c r="U399" s="35"/>
      <c r="V399" s="39" t="s">
        <v>1132</v>
      </c>
      <c r="W399" s="40"/>
      <c r="X399" s="41" t="str">
        <f t="shared" si="12"/>
        <v>апартаментст</v>
      </c>
      <c r="Y399" s="15"/>
    </row>
    <row r="400" spans="2:25">
      <c r="B400" s="30">
        <f t="shared" si="13"/>
        <v>393</v>
      </c>
      <c r="C400" s="31">
        <v>67</v>
      </c>
      <c r="D400" s="32" t="s">
        <v>1127</v>
      </c>
      <c r="E400" s="131">
        <v>2</v>
      </c>
      <c r="F400" s="31">
        <v>1</v>
      </c>
      <c r="G400" s="31" t="s">
        <v>1133</v>
      </c>
      <c r="H400" s="33" t="s">
        <v>21</v>
      </c>
      <c r="I400" s="34" t="s">
        <v>1134</v>
      </c>
      <c r="J400" s="31">
        <v>24.98</v>
      </c>
      <c r="K400" s="31">
        <v>4.28</v>
      </c>
      <c r="L400" s="130">
        <f>(Таблица1[[#This Row],[Общая площадь летних помещений, кв. м]]*1)+Таблица1[[#This Row],[Общая площадь без летних помещений, кв.м]]</f>
        <v>29.26</v>
      </c>
      <c r="M400" s="35" t="s">
        <v>1136</v>
      </c>
      <c r="N400" s="35" t="s">
        <v>1145</v>
      </c>
      <c r="O400" s="35" t="s">
        <v>1130</v>
      </c>
      <c r="P400" s="32">
        <v>310000</v>
      </c>
      <c r="Q40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9070600</v>
      </c>
      <c r="R40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00" s="36"/>
      <c r="T400" s="38" t="e">
        <f>#REF!/R400-1</f>
        <v>#REF!</v>
      </c>
      <c r="U400" s="35"/>
      <c r="V400" s="39" t="s">
        <v>1132</v>
      </c>
      <c r="W400" s="40"/>
      <c r="X400" s="41" t="str">
        <f t="shared" si="12"/>
        <v>апартаментст</v>
      </c>
      <c r="Y400" s="15"/>
    </row>
    <row r="401" spans="2:25">
      <c r="B401" s="30">
        <f t="shared" si="13"/>
        <v>394</v>
      </c>
      <c r="C401" s="31">
        <v>68</v>
      </c>
      <c r="D401" s="32" t="s">
        <v>1127</v>
      </c>
      <c r="E401" s="131">
        <v>2</v>
      </c>
      <c r="F401" s="31">
        <v>1</v>
      </c>
      <c r="G401" s="31" t="s">
        <v>1133</v>
      </c>
      <c r="H401" s="42" t="s">
        <v>19</v>
      </c>
      <c r="I401" s="34" t="s">
        <v>1151</v>
      </c>
      <c r="J401" s="31">
        <v>51.2</v>
      </c>
      <c r="K401" s="31">
        <v>12.89</v>
      </c>
      <c r="L401" s="130">
        <f>(Таблица1[[#This Row],[Общая площадь летних помещений, кв. м]]*1)+Таблица1[[#This Row],[Общая площадь без летних помещений, кв.м]]</f>
        <v>64.09</v>
      </c>
      <c r="M401" s="35" t="s">
        <v>1136</v>
      </c>
      <c r="N401" s="35" t="s">
        <v>1145</v>
      </c>
      <c r="O401" s="35" t="s">
        <v>1130</v>
      </c>
      <c r="P401" s="32">
        <v>310000</v>
      </c>
      <c r="Q40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19867900</v>
      </c>
      <c r="R40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01" s="36"/>
      <c r="T401" s="38" t="e">
        <f>#REF!/R401-1</f>
        <v>#REF!</v>
      </c>
      <c r="U401" s="35"/>
      <c r="V401" s="39" t="s">
        <v>1132</v>
      </c>
      <c r="W401" s="40"/>
      <c r="X401" s="41" t="str">
        <f t="shared" si="12"/>
        <v>апартамент1АЕ</v>
      </c>
      <c r="Y401" s="15"/>
    </row>
    <row r="402" spans="2:25">
      <c r="B402" s="30">
        <f t="shared" si="13"/>
        <v>395</v>
      </c>
      <c r="C402" s="31">
        <v>69</v>
      </c>
      <c r="D402" s="32" t="s">
        <v>1127</v>
      </c>
      <c r="E402" s="131">
        <v>2</v>
      </c>
      <c r="F402" s="31">
        <v>1</v>
      </c>
      <c r="G402" s="31" t="s">
        <v>1133</v>
      </c>
      <c r="H402" s="33" t="s">
        <v>21</v>
      </c>
      <c r="I402" s="34" t="s">
        <v>1134</v>
      </c>
      <c r="J402" s="31">
        <v>24.74</v>
      </c>
      <c r="K402" s="31">
        <v>4.3499999999999996</v>
      </c>
      <c r="L402" s="130">
        <f>(Таблица1[[#This Row],[Общая площадь летних помещений, кв. м]]*1)+Таблица1[[#This Row],[Общая площадь без летних помещений, кв.м]]</f>
        <v>29.089999999999996</v>
      </c>
      <c r="M402" s="35" t="s">
        <v>1136</v>
      </c>
      <c r="N402" s="35" t="s">
        <v>1145</v>
      </c>
      <c r="O402" s="35" t="s">
        <v>1130</v>
      </c>
      <c r="P402" s="32">
        <v>310000</v>
      </c>
      <c r="Q40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9017899.9999999981</v>
      </c>
      <c r="R40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02" s="36"/>
      <c r="T402" s="38" t="e">
        <f>#REF!/R402-1</f>
        <v>#REF!</v>
      </c>
      <c r="U402" s="35"/>
      <c r="V402" s="39" t="s">
        <v>1132</v>
      </c>
      <c r="W402" s="40"/>
      <c r="X402" s="41" t="str">
        <f t="shared" si="12"/>
        <v>апартаментст</v>
      </c>
      <c r="Y402" s="15"/>
    </row>
    <row r="403" spans="2:25">
      <c r="B403" s="30">
        <f t="shared" si="13"/>
        <v>396</v>
      </c>
      <c r="C403" s="31">
        <v>70</v>
      </c>
      <c r="D403" s="32" t="s">
        <v>1127</v>
      </c>
      <c r="E403" s="131">
        <v>2</v>
      </c>
      <c r="F403" s="31">
        <v>1</v>
      </c>
      <c r="G403" s="31" t="s">
        <v>1133</v>
      </c>
      <c r="H403" s="33" t="s">
        <v>21</v>
      </c>
      <c r="I403" s="34" t="s">
        <v>1134</v>
      </c>
      <c r="J403" s="31">
        <v>24.74</v>
      </c>
      <c r="K403" s="31">
        <v>4.3499999999999996</v>
      </c>
      <c r="L403" s="130">
        <f>(Таблица1[[#This Row],[Общая площадь летних помещений, кв. м]]*1)+Таблица1[[#This Row],[Общая площадь без летних помещений, кв.м]]</f>
        <v>29.089999999999996</v>
      </c>
      <c r="M403" s="35" t="s">
        <v>1136</v>
      </c>
      <c r="N403" s="35" t="s">
        <v>1145</v>
      </c>
      <c r="O403" s="35" t="s">
        <v>1130</v>
      </c>
      <c r="P403" s="32">
        <v>310000</v>
      </c>
      <c r="Q40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9017899.9999999981</v>
      </c>
      <c r="R40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03" s="36"/>
      <c r="T403" s="38" t="e">
        <f>#REF!/R403-1</f>
        <v>#REF!</v>
      </c>
      <c r="U403" s="35"/>
      <c r="V403" s="39" t="s">
        <v>1132</v>
      </c>
      <c r="W403" s="40"/>
      <c r="X403" s="41" t="str">
        <f t="shared" si="12"/>
        <v>апартаментст</v>
      </c>
      <c r="Y403" s="15"/>
    </row>
    <row r="404" spans="2:25">
      <c r="B404" s="30">
        <f t="shared" si="13"/>
        <v>397</v>
      </c>
      <c r="C404" s="31">
        <v>71</v>
      </c>
      <c r="D404" s="32" t="s">
        <v>1127</v>
      </c>
      <c r="E404" s="131">
        <v>2</v>
      </c>
      <c r="F404" s="31">
        <v>1</v>
      </c>
      <c r="G404" s="31" t="s">
        <v>1133</v>
      </c>
      <c r="H404" s="33" t="s">
        <v>21</v>
      </c>
      <c r="I404" s="34" t="s">
        <v>1134</v>
      </c>
      <c r="J404" s="31">
        <v>24.74</v>
      </c>
      <c r="K404" s="31">
        <v>3.72</v>
      </c>
      <c r="L404" s="130">
        <f>(Таблица1[[#This Row],[Общая площадь летних помещений, кв. м]]*1)+Таблица1[[#This Row],[Общая площадь без летних помещений, кв.м]]</f>
        <v>28.459999999999997</v>
      </c>
      <c r="M404" s="35" t="s">
        <v>1136</v>
      </c>
      <c r="N404" s="35" t="s">
        <v>1145</v>
      </c>
      <c r="O404" s="35" t="s">
        <v>1130</v>
      </c>
      <c r="P404" s="32">
        <v>310000</v>
      </c>
      <c r="Q40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8822600</v>
      </c>
      <c r="R40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04" s="36"/>
      <c r="T404" s="38" t="e">
        <f>#REF!/R404-1</f>
        <v>#REF!</v>
      </c>
      <c r="U404" s="35"/>
      <c r="V404" s="39" t="s">
        <v>1132</v>
      </c>
      <c r="W404" s="40"/>
      <c r="X404" s="41" t="str">
        <f t="shared" si="12"/>
        <v>апартаментст</v>
      </c>
      <c r="Y404" s="15"/>
    </row>
    <row r="405" spans="2:25">
      <c r="B405" s="30">
        <f t="shared" si="13"/>
        <v>398</v>
      </c>
      <c r="C405" s="31">
        <v>72</v>
      </c>
      <c r="D405" s="32" t="s">
        <v>1127</v>
      </c>
      <c r="E405" s="131">
        <v>2</v>
      </c>
      <c r="F405" s="31">
        <v>1</v>
      </c>
      <c r="G405" s="31" t="s">
        <v>1133</v>
      </c>
      <c r="H405" s="33" t="s">
        <v>21</v>
      </c>
      <c r="I405" s="34" t="s">
        <v>1134</v>
      </c>
      <c r="J405" s="31">
        <v>24.74</v>
      </c>
      <c r="K405" s="31">
        <v>4.1500000000000004</v>
      </c>
      <c r="L405" s="130">
        <f>(Таблица1[[#This Row],[Общая площадь летних помещений, кв. м]]*1)+Таблица1[[#This Row],[Общая площадь без летних помещений, кв.м]]</f>
        <v>28.89</v>
      </c>
      <c r="M405" s="35" t="s">
        <v>1136</v>
      </c>
      <c r="N405" s="35" t="s">
        <v>1145</v>
      </c>
      <c r="O405" s="35" t="s">
        <v>1130</v>
      </c>
      <c r="P405" s="32">
        <v>310000</v>
      </c>
      <c r="Q40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8955900</v>
      </c>
      <c r="R40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05" s="36"/>
      <c r="T405" s="38" t="e">
        <f>#REF!/R405-1</f>
        <v>#REF!</v>
      </c>
      <c r="U405" s="35"/>
      <c r="V405" s="39" t="s">
        <v>1132</v>
      </c>
      <c r="W405" s="40"/>
      <c r="X405" s="41" t="str">
        <f t="shared" si="12"/>
        <v>апартаментст</v>
      </c>
      <c r="Y405" s="15"/>
    </row>
    <row r="406" spans="2:25">
      <c r="B406" s="30">
        <f t="shared" si="13"/>
        <v>399</v>
      </c>
      <c r="C406" s="31">
        <v>73</v>
      </c>
      <c r="D406" s="32" t="s">
        <v>1150</v>
      </c>
      <c r="E406" s="131">
        <v>2</v>
      </c>
      <c r="F406" s="31">
        <v>1</v>
      </c>
      <c r="G406" s="31" t="s">
        <v>1138</v>
      </c>
      <c r="H406" s="33" t="s">
        <v>21</v>
      </c>
      <c r="I406" s="34" t="s">
        <v>1134</v>
      </c>
      <c r="J406" s="31">
        <v>30.22</v>
      </c>
      <c r="K406" s="31">
        <v>7.36</v>
      </c>
      <c r="L406" s="130">
        <f>(Таблица1[[#This Row],[Общая площадь летних помещений, кв. м]]*1)+Таблица1[[#This Row],[Общая площадь без летних помещений, кв.м]]</f>
        <v>37.58</v>
      </c>
      <c r="M406" s="35" t="s">
        <v>1136</v>
      </c>
      <c r="N406" s="35" t="s">
        <v>1145</v>
      </c>
      <c r="O406" s="35" t="s">
        <v>1130</v>
      </c>
      <c r="P406" s="32">
        <v>315000</v>
      </c>
      <c r="Q40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11837700</v>
      </c>
      <c r="R40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06" s="36"/>
      <c r="T406" s="38" t="e">
        <f>#REF!/R406-1</f>
        <v>#REF!</v>
      </c>
      <c r="U406" s="35"/>
      <c r="V406" s="39" t="s">
        <v>1132</v>
      </c>
      <c r="W406" s="40"/>
      <c r="X406" s="41" t="str">
        <f t="shared" si="12"/>
        <v>Апарт-отельст</v>
      </c>
      <c r="Y406" s="15"/>
    </row>
    <row r="407" spans="2:25">
      <c r="B407" s="30">
        <f t="shared" si="13"/>
        <v>400</v>
      </c>
      <c r="C407" s="31">
        <v>74</v>
      </c>
      <c r="D407" s="32" t="s">
        <v>1150</v>
      </c>
      <c r="E407" s="131">
        <v>2</v>
      </c>
      <c r="F407" s="31">
        <v>1</v>
      </c>
      <c r="G407" s="31" t="s">
        <v>1138</v>
      </c>
      <c r="H407" s="33" t="s">
        <v>21</v>
      </c>
      <c r="I407" s="34" t="s">
        <v>1134</v>
      </c>
      <c r="J407" s="31">
        <v>24.73</v>
      </c>
      <c r="K407" s="31">
        <v>4.3899999999999997</v>
      </c>
      <c r="L407" s="130">
        <f>(Таблица1[[#This Row],[Общая площадь летних помещений, кв. м]]*1)+Таблица1[[#This Row],[Общая площадь без летних помещений, кв.м]]</f>
        <v>29.12</v>
      </c>
      <c r="M407" s="35" t="s">
        <v>1136</v>
      </c>
      <c r="N407" s="35" t="s">
        <v>1145</v>
      </c>
      <c r="O407" s="35" t="s">
        <v>1130</v>
      </c>
      <c r="P407" s="32">
        <v>315000</v>
      </c>
      <c r="Q40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9172800</v>
      </c>
      <c r="R40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07" s="36"/>
      <c r="T407" s="38" t="e">
        <f>#REF!/R407-1</f>
        <v>#REF!</v>
      </c>
      <c r="U407" s="35"/>
      <c r="V407" s="39" t="s">
        <v>1132</v>
      </c>
      <c r="W407" s="40"/>
      <c r="X407" s="41" t="str">
        <f t="shared" si="12"/>
        <v>Апарт-отельст</v>
      </c>
      <c r="Y407" s="15"/>
    </row>
    <row r="408" spans="2:25">
      <c r="B408" s="30">
        <f t="shared" si="13"/>
        <v>401</v>
      </c>
      <c r="C408" s="31">
        <v>75</v>
      </c>
      <c r="D408" s="32" t="s">
        <v>1150</v>
      </c>
      <c r="E408" s="131">
        <v>2</v>
      </c>
      <c r="F408" s="31">
        <v>1</v>
      </c>
      <c r="G408" s="31" t="s">
        <v>1138</v>
      </c>
      <c r="H408" s="33" t="s">
        <v>21</v>
      </c>
      <c r="I408" s="34" t="s">
        <v>1134</v>
      </c>
      <c r="J408" s="31">
        <v>24.27</v>
      </c>
      <c r="K408" s="31">
        <v>4.3899999999999997</v>
      </c>
      <c r="L408" s="130">
        <f>(Таблица1[[#This Row],[Общая площадь летних помещений, кв. м]]*1)+Таблица1[[#This Row],[Общая площадь без летних помещений, кв.м]]</f>
        <v>28.66</v>
      </c>
      <c r="M408" s="35" t="s">
        <v>1136</v>
      </c>
      <c r="N408" s="35" t="s">
        <v>1145</v>
      </c>
      <c r="O408" s="35" t="s">
        <v>1130</v>
      </c>
      <c r="P408" s="32">
        <v>315000</v>
      </c>
      <c r="Q40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9027900</v>
      </c>
      <c r="R40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08" s="36"/>
      <c r="T408" s="38" t="e">
        <f>#REF!/R408-1</f>
        <v>#REF!</v>
      </c>
      <c r="U408" s="35"/>
      <c r="V408" s="39" t="s">
        <v>1132</v>
      </c>
      <c r="W408" s="40"/>
      <c r="X408" s="41" t="str">
        <f t="shared" si="12"/>
        <v>Апарт-отельст</v>
      </c>
      <c r="Y408" s="15"/>
    </row>
    <row r="409" spans="2:25">
      <c r="B409" s="30">
        <f t="shared" si="13"/>
        <v>402</v>
      </c>
      <c r="C409" s="31">
        <v>76</v>
      </c>
      <c r="D409" s="32" t="s">
        <v>1150</v>
      </c>
      <c r="E409" s="131">
        <v>2</v>
      </c>
      <c r="F409" s="31">
        <v>1</v>
      </c>
      <c r="G409" s="31" t="s">
        <v>1138</v>
      </c>
      <c r="H409" s="33" t="s">
        <v>21</v>
      </c>
      <c r="I409" s="34" t="s">
        <v>1134</v>
      </c>
      <c r="J409" s="31">
        <v>28.06</v>
      </c>
      <c r="K409" s="31">
        <v>4.5</v>
      </c>
      <c r="L409" s="130">
        <f>(Таблица1[[#This Row],[Общая площадь летних помещений, кв. м]]*1)+Таблица1[[#This Row],[Общая площадь без летних помещений, кв.м]]</f>
        <v>32.56</v>
      </c>
      <c r="M409" s="35" t="s">
        <v>1136</v>
      </c>
      <c r="N409" s="35" t="s">
        <v>1145</v>
      </c>
      <c r="O409" s="35" t="s">
        <v>1130</v>
      </c>
      <c r="P409" s="32">
        <v>320000</v>
      </c>
      <c r="Q40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10419200</v>
      </c>
      <c r="R40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09" s="36"/>
      <c r="T409" s="38" t="e">
        <f>#REF!/R409-1</f>
        <v>#REF!</v>
      </c>
      <c r="U409" s="35"/>
      <c r="V409" s="39" t="s">
        <v>1132</v>
      </c>
      <c r="W409" s="40"/>
      <c r="X409" s="41" t="str">
        <f t="shared" si="12"/>
        <v>Апарт-отельст</v>
      </c>
      <c r="Y409" s="15"/>
    </row>
    <row r="410" spans="2:25">
      <c r="B410" s="30">
        <f t="shared" si="13"/>
        <v>403</v>
      </c>
      <c r="C410" s="31">
        <v>77</v>
      </c>
      <c r="D410" s="32" t="s">
        <v>1150</v>
      </c>
      <c r="E410" s="131">
        <v>2</v>
      </c>
      <c r="F410" s="31">
        <v>1</v>
      </c>
      <c r="G410" s="31" t="s">
        <v>1138</v>
      </c>
      <c r="H410" s="33" t="s">
        <v>21</v>
      </c>
      <c r="I410" s="34" t="s">
        <v>1134</v>
      </c>
      <c r="J410" s="31">
        <v>28.04</v>
      </c>
      <c r="K410" s="31">
        <v>4.5</v>
      </c>
      <c r="L410" s="130">
        <f>(Таблица1[[#This Row],[Общая площадь летних помещений, кв. м]]*1)+Таблица1[[#This Row],[Общая площадь без летних помещений, кв.м]]</f>
        <v>32.54</v>
      </c>
      <c r="M410" s="35" t="s">
        <v>1130</v>
      </c>
      <c r="N410" s="35" t="s">
        <v>1131</v>
      </c>
      <c r="O410" s="35" t="s">
        <v>1130</v>
      </c>
      <c r="P410" s="32">
        <v>310000</v>
      </c>
      <c r="Q41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10087400</v>
      </c>
      <c r="R41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10" s="36"/>
      <c r="T410" s="38" t="e">
        <f>#REF!/R410-1</f>
        <v>#REF!</v>
      </c>
      <c r="U410" s="35"/>
      <c r="V410" s="39" t="s">
        <v>1132</v>
      </c>
      <c r="W410" s="40"/>
      <c r="X410" s="41" t="str">
        <f t="shared" si="12"/>
        <v>Апарт-отельст</v>
      </c>
      <c r="Y410" s="15"/>
    </row>
    <row r="411" spans="2:25">
      <c r="B411" s="30">
        <f t="shared" si="13"/>
        <v>404</v>
      </c>
      <c r="C411" s="31">
        <v>78</v>
      </c>
      <c r="D411" s="32" t="s">
        <v>1150</v>
      </c>
      <c r="E411" s="131">
        <v>2</v>
      </c>
      <c r="F411" s="31">
        <v>1</v>
      </c>
      <c r="G411" s="31" t="s">
        <v>1138</v>
      </c>
      <c r="H411" s="33" t="s">
        <v>21</v>
      </c>
      <c r="I411" s="34" t="s">
        <v>1134</v>
      </c>
      <c r="J411" s="31">
        <v>24.27</v>
      </c>
      <c r="K411" s="31">
        <v>4.3899999999999997</v>
      </c>
      <c r="L411" s="130">
        <f>(Таблица1[[#This Row],[Общая площадь летних помещений, кв. м]]*1)+Таблица1[[#This Row],[Общая площадь без летних помещений, кв.м]]</f>
        <v>28.66</v>
      </c>
      <c r="M411" s="35" t="s">
        <v>1130</v>
      </c>
      <c r="N411" s="35" t="s">
        <v>1131</v>
      </c>
      <c r="O411" s="35" t="s">
        <v>1130</v>
      </c>
      <c r="P411" s="32">
        <v>300000</v>
      </c>
      <c r="Q41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8598000</v>
      </c>
      <c r="R41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11" s="36"/>
      <c r="T411" s="38" t="e">
        <f>#REF!/R411-1</f>
        <v>#REF!</v>
      </c>
      <c r="U411" s="35"/>
      <c r="V411" s="39" t="s">
        <v>1132</v>
      </c>
      <c r="W411" s="40"/>
      <c r="X411" s="41" t="str">
        <f t="shared" si="12"/>
        <v>Апарт-отельст</v>
      </c>
      <c r="Y411" s="15"/>
    </row>
    <row r="412" spans="2:25">
      <c r="B412" s="30">
        <f t="shared" si="13"/>
        <v>405</v>
      </c>
      <c r="C412" s="31">
        <v>79</v>
      </c>
      <c r="D412" s="32" t="s">
        <v>1150</v>
      </c>
      <c r="E412" s="131">
        <v>2</v>
      </c>
      <c r="F412" s="31">
        <v>1</v>
      </c>
      <c r="G412" s="31" t="s">
        <v>1138</v>
      </c>
      <c r="H412" s="33" t="s">
        <v>21</v>
      </c>
      <c r="I412" s="34" t="s">
        <v>1134</v>
      </c>
      <c r="J412" s="31">
        <v>24.74</v>
      </c>
      <c r="K412" s="31">
        <v>4.3899999999999997</v>
      </c>
      <c r="L412" s="130">
        <f>(Таблица1[[#This Row],[Общая площадь летних помещений, кв. м]]*1)+Таблица1[[#This Row],[Общая площадь без летних помещений, кв.м]]</f>
        <v>29.13</v>
      </c>
      <c r="M412" s="35" t="s">
        <v>1130</v>
      </c>
      <c r="N412" s="35" t="s">
        <v>1131</v>
      </c>
      <c r="O412" s="35" t="s">
        <v>1130</v>
      </c>
      <c r="P412" s="32">
        <v>300000</v>
      </c>
      <c r="Q41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8739000</v>
      </c>
      <c r="R41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12" s="36"/>
      <c r="T412" s="38" t="e">
        <f>#REF!/R412-1</f>
        <v>#REF!</v>
      </c>
      <c r="U412" s="35"/>
      <c r="V412" s="39" t="s">
        <v>1132</v>
      </c>
      <c r="W412" s="40"/>
      <c r="X412" s="41" t="str">
        <f t="shared" si="12"/>
        <v>Апарт-отельст</v>
      </c>
      <c r="Y412" s="15"/>
    </row>
    <row r="413" spans="2:25">
      <c r="B413" s="30">
        <f t="shared" si="13"/>
        <v>406</v>
      </c>
      <c r="C413" s="31">
        <v>80</v>
      </c>
      <c r="D413" s="32" t="s">
        <v>1150</v>
      </c>
      <c r="E413" s="131">
        <v>2</v>
      </c>
      <c r="F413" s="31">
        <v>1</v>
      </c>
      <c r="G413" s="31" t="s">
        <v>1138</v>
      </c>
      <c r="H413" s="33" t="s">
        <v>21</v>
      </c>
      <c r="I413" s="34" t="s">
        <v>1134</v>
      </c>
      <c r="J413" s="31">
        <v>24.74</v>
      </c>
      <c r="K413" s="31">
        <v>4.0199999999999996</v>
      </c>
      <c r="L413" s="130">
        <f>(Таблица1[[#This Row],[Общая площадь летних помещений, кв. м]]*1)+Таблица1[[#This Row],[Общая площадь без летних помещений, кв.м]]</f>
        <v>28.759999999999998</v>
      </c>
      <c r="M413" s="35" t="s">
        <v>1130</v>
      </c>
      <c r="N413" s="35" t="s">
        <v>1131</v>
      </c>
      <c r="O413" s="35" t="s">
        <v>1130</v>
      </c>
      <c r="P413" s="32">
        <v>300000</v>
      </c>
      <c r="Q41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8628000</v>
      </c>
      <c r="R41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13" s="36"/>
      <c r="T413" s="38" t="e">
        <f>#REF!/R413-1</f>
        <v>#REF!</v>
      </c>
      <c r="U413" s="35"/>
      <c r="V413" s="39" t="s">
        <v>1132</v>
      </c>
      <c r="W413" s="40"/>
      <c r="X413" s="41" t="str">
        <f t="shared" si="12"/>
        <v>Апарт-отельст</v>
      </c>
      <c r="Y413" s="15"/>
    </row>
    <row r="414" spans="2:25">
      <c r="B414" s="30">
        <f t="shared" si="13"/>
        <v>407</v>
      </c>
      <c r="C414" s="31">
        <v>81</v>
      </c>
      <c r="D414" s="32" t="s">
        <v>1150</v>
      </c>
      <c r="E414" s="131">
        <v>2</v>
      </c>
      <c r="F414" s="31">
        <v>1</v>
      </c>
      <c r="G414" s="31" t="s">
        <v>1138</v>
      </c>
      <c r="H414" s="33" t="s">
        <v>21</v>
      </c>
      <c r="I414" s="34" t="s">
        <v>1134</v>
      </c>
      <c r="J414" s="31">
        <v>24.74</v>
      </c>
      <c r="K414" s="31">
        <v>4.3899999999999997</v>
      </c>
      <c r="L414" s="130">
        <f>(Таблица1[[#This Row],[Общая площадь летних помещений, кв. м]]*1)+Таблица1[[#This Row],[Общая площадь без летних помещений, кв.м]]</f>
        <v>29.13</v>
      </c>
      <c r="M414" s="35" t="s">
        <v>1130</v>
      </c>
      <c r="N414" s="35" t="s">
        <v>1131</v>
      </c>
      <c r="O414" s="35" t="s">
        <v>1130</v>
      </c>
      <c r="P414" s="32">
        <v>300000</v>
      </c>
      <c r="Q41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8739000</v>
      </c>
      <c r="R41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14" s="36"/>
      <c r="T414" s="38" t="e">
        <f>#REF!/R414-1</f>
        <v>#REF!</v>
      </c>
      <c r="U414" s="35"/>
      <c r="V414" s="39" t="s">
        <v>1132</v>
      </c>
      <c r="W414" s="40"/>
      <c r="X414" s="41" t="str">
        <f t="shared" si="12"/>
        <v>Апарт-отельст</v>
      </c>
      <c r="Y414" s="15"/>
    </row>
    <row r="415" spans="2:25">
      <c r="B415" s="30">
        <f t="shared" si="13"/>
        <v>408</v>
      </c>
      <c r="C415" s="31">
        <v>82</v>
      </c>
      <c r="D415" s="32" t="s">
        <v>1127</v>
      </c>
      <c r="E415" s="131">
        <v>2</v>
      </c>
      <c r="F415" s="31">
        <v>1</v>
      </c>
      <c r="G415" s="31" t="s">
        <v>1138</v>
      </c>
      <c r="H415" s="33" t="s">
        <v>21</v>
      </c>
      <c r="I415" s="34" t="s">
        <v>1134</v>
      </c>
      <c r="J415" s="31">
        <v>24.74</v>
      </c>
      <c r="K415" s="31">
        <v>4.3899999999999997</v>
      </c>
      <c r="L415" s="130">
        <f>(Таблица1[[#This Row],[Общая площадь летних помещений, кв. м]]*1)+Таблица1[[#This Row],[Общая площадь без летних помещений, кв.м]]</f>
        <v>29.13</v>
      </c>
      <c r="M415" s="35" t="s">
        <v>1130</v>
      </c>
      <c r="N415" s="35" t="s">
        <v>1131</v>
      </c>
      <c r="O415" s="35" t="s">
        <v>1130</v>
      </c>
      <c r="P415" s="32">
        <v>300000</v>
      </c>
      <c r="Q41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8739000</v>
      </c>
      <c r="R41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15" s="36"/>
      <c r="T415" s="38" t="e">
        <f>#REF!/R415-1</f>
        <v>#REF!</v>
      </c>
      <c r="U415" s="35"/>
      <c r="V415" s="39" t="s">
        <v>1132</v>
      </c>
      <c r="W415" s="40"/>
      <c r="X415" s="41" t="str">
        <f t="shared" si="12"/>
        <v>апартаментст</v>
      </c>
      <c r="Y415" s="15"/>
    </row>
    <row r="416" spans="2:25">
      <c r="B416" s="30">
        <f t="shared" si="13"/>
        <v>409</v>
      </c>
      <c r="C416" s="31">
        <v>83</v>
      </c>
      <c r="D416" s="32" t="s">
        <v>1127</v>
      </c>
      <c r="E416" s="131">
        <v>2</v>
      </c>
      <c r="F416" s="31">
        <v>1</v>
      </c>
      <c r="G416" s="31" t="s">
        <v>1138</v>
      </c>
      <c r="H416" s="33" t="s">
        <v>21</v>
      </c>
      <c r="I416" s="34" t="s">
        <v>1134</v>
      </c>
      <c r="J416" s="31">
        <v>24.74</v>
      </c>
      <c r="K416" s="31">
        <v>4.3899999999999997</v>
      </c>
      <c r="L416" s="130">
        <f>(Таблица1[[#This Row],[Общая площадь летних помещений, кв. м]]*1)+Таблица1[[#This Row],[Общая площадь без летних помещений, кв.м]]</f>
        <v>29.13</v>
      </c>
      <c r="M416" s="35" t="s">
        <v>1130</v>
      </c>
      <c r="N416" s="35" t="s">
        <v>1131</v>
      </c>
      <c r="O416" s="35" t="s">
        <v>1130</v>
      </c>
      <c r="P416" s="32">
        <v>300000</v>
      </c>
      <c r="Q41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8739000</v>
      </c>
      <c r="R41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16" s="36"/>
      <c r="T416" s="38" t="e">
        <f>#REF!/R416-1</f>
        <v>#REF!</v>
      </c>
      <c r="U416" s="35"/>
      <c r="V416" s="39" t="s">
        <v>1132</v>
      </c>
      <c r="W416" s="40"/>
      <c r="X416" s="41" t="str">
        <f t="shared" si="12"/>
        <v>апартаментст</v>
      </c>
      <c r="Y416" s="15"/>
    </row>
    <row r="417" spans="2:25">
      <c r="B417" s="30">
        <f t="shared" si="13"/>
        <v>410</v>
      </c>
      <c r="C417" s="31">
        <v>84</v>
      </c>
      <c r="D417" s="32" t="s">
        <v>1127</v>
      </c>
      <c r="E417" s="131">
        <v>2</v>
      </c>
      <c r="F417" s="31">
        <v>1</v>
      </c>
      <c r="G417" s="31" t="s">
        <v>1138</v>
      </c>
      <c r="H417" s="33" t="s">
        <v>21</v>
      </c>
      <c r="I417" s="34" t="s">
        <v>1134</v>
      </c>
      <c r="J417" s="31">
        <v>24.74</v>
      </c>
      <c r="K417" s="31">
        <v>4.3899999999999997</v>
      </c>
      <c r="L417" s="130">
        <f>(Таблица1[[#This Row],[Общая площадь летних помещений, кв. м]]*1)+Таблица1[[#This Row],[Общая площадь без летних помещений, кв.м]]</f>
        <v>29.13</v>
      </c>
      <c r="M417" s="35" t="s">
        <v>1130</v>
      </c>
      <c r="N417" s="35" t="s">
        <v>1131</v>
      </c>
      <c r="O417" s="35" t="s">
        <v>1130</v>
      </c>
      <c r="P417" s="32">
        <v>300000</v>
      </c>
      <c r="Q41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8739000</v>
      </c>
      <c r="R41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17" s="36"/>
      <c r="T417" s="38" t="e">
        <f>#REF!/R417-1</f>
        <v>#REF!</v>
      </c>
      <c r="U417" s="35"/>
      <c r="V417" s="39" t="s">
        <v>1132</v>
      </c>
      <c r="W417" s="40"/>
      <c r="X417" s="41" t="str">
        <f t="shared" si="12"/>
        <v>апартаментст</v>
      </c>
      <c r="Y417" s="15"/>
    </row>
    <row r="418" spans="2:25">
      <c r="B418" s="30">
        <f t="shared" si="13"/>
        <v>411</v>
      </c>
      <c r="C418" s="31">
        <v>85</v>
      </c>
      <c r="D418" s="32" t="s">
        <v>1127</v>
      </c>
      <c r="E418" s="131">
        <v>2</v>
      </c>
      <c r="F418" s="31">
        <v>1</v>
      </c>
      <c r="G418" s="31" t="s">
        <v>1138</v>
      </c>
      <c r="H418" s="33" t="s">
        <v>21</v>
      </c>
      <c r="I418" s="34" t="s">
        <v>1134</v>
      </c>
      <c r="J418" s="31">
        <v>24.74</v>
      </c>
      <c r="K418" s="31">
        <v>3.8</v>
      </c>
      <c r="L418" s="130">
        <f>(Таблица1[[#This Row],[Общая площадь летних помещений, кв. м]]*1)+Таблица1[[#This Row],[Общая площадь без летних помещений, кв.м]]</f>
        <v>28.54</v>
      </c>
      <c r="M418" s="35" t="s">
        <v>1130</v>
      </c>
      <c r="N418" s="35" t="s">
        <v>1131</v>
      </c>
      <c r="O418" s="35" t="s">
        <v>1130</v>
      </c>
      <c r="P418" s="32">
        <v>300000</v>
      </c>
      <c r="Q41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8562000</v>
      </c>
      <c r="R41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18" s="36"/>
      <c r="T418" s="38" t="e">
        <f>#REF!/R418-1</f>
        <v>#REF!</v>
      </c>
      <c r="U418" s="35"/>
      <c r="V418" s="39" t="s">
        <v>1132</v>
      </c>
      <c r="W418" s="40"/>
      <c r="X418" s="41" t="str">
        <f t="shared" si="12"/>
        <v>апартаментст</v>
      </c>
      <c r="Y418" s="15"/>
    </row>
    <row r="419" spans="2:25">
      <c r="B419" s="30">
        <f t="shared" si="13"/>
        <v>412</v>
      </c>
      <c r="C419" s="31">
        <v>86</v>
      </c>
      <c r="D419" s="32" t="s">
        <v>1127</v>
      </c>
      <c r="E419" s="131">
        <v>2</v>
      </c>
      <c r="F419" s="31">
        <v>1</v>
      </c>
      <c r="G419" s="31" t="s">
        <v>1138</v>
      </c>
      <c r="H419" s="33" t="s">
        <v>21</v>
      </c>
      <c r="I419" s="34" t="s">
        <v>1134</v>
      </c>
      <c r="J419" s="31">
        <v>24.74</v>
      </c>
      <c r="K419" s="31">
        <v>4.3499999999999996</v>
      </c>
      <c r="L419" s="130">
        <f>(Таблица1[[#This Row],[Общая площадь летних помещений, кв. м]]*1)+Таблица1[[#This Row],[Общая площадь без летних помещений, кв.м]]</f>
        <v>29.089999999999996</v>
      </c>
      <c r="M419" s="35" t="s">
        <v>1130</v>
      </c>
      <c r="N419" s="35" t="s">
        <v>1131</v>
      </c>
      <c r="O419" s="35" t="s">
        <v>1130</v>
      </c>
      <c r="P419" s="32">
        <v>300000</v>
      </c>
      <c r="Q41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8726999.9999999981</v>
      </c>
      <c r="R41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19" s="36"/>
      <c r="T419" s="38" t="e">
        <f>#REF!/R419-1</f>
        <v>#REF!</v>
      </c>
      <c r="U419" s="35"/>
      <c r="V419" s="39" t="s">
        <v>1132</v>
      </c>
      <c r="W419" s="40"/>
      <c r="X419" s="41" t="str">
        <f t="shared" si="12"/>
        <v>апартаментст</v>
      </c>
      <c r="Y419" s="15"/>
    </row>
    <row r="420" spans="2:25">
      <c r="B420" s="30">
        <f t="shared" si="13"/>
        <v>413</v>
      </c>
      <c r="C420" s="31">
        <v>87</v>
      </c>
      <c r="D420" s="32" t="s">
        <v>1127</v>
      </c>
      <c r="E420" s="131">
        <v>2</v>
      </c>
      <c r="F420" s="31">
        <v>1</v>
      </c>
      <c r="G420" s="31" t="s">
        <v>1138</v>
      </c>
      <c r="H420" s="33" t="s">
        <v>21</v>
      </c>
      <c r="I420" s="34" t="s">
        <v>1134</v>
      </c>
      <c r="J420" s="31">
        <v>30.42</v>
      </c>
      <c r="K420" s="31">
        <v>3.54</v>
      </c>
      <c r="L420" s="130">
        <f>(Таблица1[[#This Row],[Общая площадь летних помещений, кв. м]]*1)+Таблица1[[#This Row],[Общая площадь без летних помещений, кв.м]]</f>
        <v>33.96</v>
      </c>
      <c r="M420" s="35" t="s">
        <v>1130</v>
      </c>
      <c r="N420" s="35" t="s">
        <v>1131</v>
      </c>
      <c r="O420" s="35" t="s">
        <v>1130</v>
      </c>
      <c r="P420" s="32">
        <v>300000</v>
      </c>
      <c r="Q42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10188000</v>
      </c>
      <c r="R42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20" s="36"/>
      <c r="T420" s="38" t="e">
        <f>#REF!/R420-1</f>
        <v>#REF!</v>
      </c>
      <c r="U420" s="35"/>
      <c r="V420" s="39" t="s">
        <v>1132</v>
      </c>
      <c r="W420" s="40"/>
      <c r="X420" s="41" t="str">
        <f t="shared" si="12"/>
        <v>апартаментст</v>
      </c>
      <c r="Y420" s="15"/>
    </row>
    <row r="421" spans="2:25">
      <c r="B421" s="30">
        <f t="shared" si="13"/>
        <v>414</v>
      </c>
      <c r="C421" s="31">
        <v>88</v>
      </c>
      <c r="D421" s="32" t="s">
        <v>1127</v>
      </c>
      <c r="E421" s="131">
        <v>2</v>
      </c>
      <c r="F421" s="31">
        <v>1</v>
      </c>
      <c r="G421" s="31" t="s">
        <v>1138</v>
      </c>
      <c r="H421" s="33" t="s">
        <v>21</v>
      </c>
      <c r="I421" s="34" t="s">
        <v>1134</v>
      </c>
      <c r="J421" s="31">
        <v>40.200000000000003</v>
      </c>
      <c r="K421" s="31">
        <v>3.02</v>
      </c>
      <c r="L421" s="130">
        <f>(Таблица1[[#This Row],[Общая площадь летних помещений, кв. м]]*1)+Таблица1[[#This Row],[Общая площадь без летних помещений, кв.м]]</f>
        <v>43.220000000000006</v>
      </c>
      <c r="M421" s="35" t="s">
        <v>1130</v>
      </c>
      <c r="N421" s="35" t="s">
        <v>1131</v>
      </c>
      <c r="O421" s="35" t="s">
        <v>1130</v>
      </c>
      <c r="P421" s="32">
        <v>300000</v>
      </c>
      <c r="Q42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12966000.000000002</v>
      </c>
      <c r="R42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21" s="36"/>
      <c r="T421" s="38" t="e">
        <f>#REF!/R421-1</f>
        <v>#REF!</v>
      </c>
      <c r="U421" s="35"/>
      <c r="V421" s="39" t="s">
        <v>1132</v>
      </c>
      <c r="W421" s="40"/>
      <c r="X421" s="41" t="str">
        <f t="shared" si="12"/>
        <v>апартаментст</v>
      </c>
      <c r="Y421" s="15"/>
    </row>
    <row r="422" spans="2:25">
      <c r="B422" s="30">
        <f t="shared" si="13"/>
        <v>415</v>
      </c>
      <c r="C422" s="31">
        <v>89</v>
      </c>
      <c r="D422" s="32" t="s">
        <v>1127</v>
      </c>
      <c r="E422" s="131">
        <v>2</v>
      </c>
      <c r="F422" s="31">
        <v>1</v>
      </c>
      <c r="G422" s="31" t="s">
        <v>1138</v>
      </c>
      <c r="H422" s="33" t="s">
        <v>21</v>
      </c>
      <c r="I422" s="34" t="s">
        <v>1134</v>
      </c>
      <c r="J422" s="31">
        <v>24.98</v>
      </c>
      <c r="K422" s="31">
        <v>4.3899999999999997</v>
      </c>
      <c r="L422" s="130">
        <f>(Таблица1[[#This Row],[Общая площадь летних помещений, кв. м]]*1)+Таблица1[[#This Row],[Общая площадь без летних помещений, кв.м]]</f>
        <v>29.37</v>
      </c>
      <c r="M422" s="35" t="s">
        <v>1130</v>
      </c>
      <c r="N422" s="35" t="s">
        <v>1131</v>
      </c>
      <c r="O422" s="35" t="s">
        <v>1130</v>
      </c>
      <c r="P422" s="32">
        <v>300000</v>
      </c>
      <c r="Q42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8811000</v>
      </c>
      <c r="R42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22" s="36"/>
      <c r="T422" s="38" t="e">
        <f>#REF!/R422-1</f>
        <v>#REF!</v>
      </c>
      <c r="U422" s="35"/>
      <c r="V422" s="39" t="s">
        <v>1132</v>
      </c>
      <c r="W422" s="40"/>
      <c r="X422" s="41" t="str">
        <f t="shared" si="12"/>
        <v>апартаментст</v>
      </c>
      <c r="Y422" s="15"/>
    </row>
    <row r="423" spans="2:25">
      <c r="B423" s="30">
        <f t="shared" si="13"/>
        <v>416</v>
      </c>
      <c r="C423" s="31">
        <v>90</v>
      </c>
      <c r="D423" s="32" t="s">
        <v>1127</v>
      </c>
      <c r="E423" s="131">
        <v>2</v>
      </c>
      <c r="F423" s="31">
        <v>1</v>
      </c>
      <c r="G423" s="31" t="s">
        <v>1138</v>
      </c>
      <c r="H423" s="33" t="s">
        <v>21</v>
      </c>
      <c r="I423" s="34" t="s">
        <v>1134</v>
      </c>
      <c r="J423" s="31">
        <v>24.98</v>
      </c>
      <c r="K423" s="31">
        <v>4.3899999999999997</v>
      </c>
      <c r="L423" s="130">
        <f>(Таблица1[[#This Row],[Общая площадь летних помещений, кв. м]]*1)+Таблица1[[#This Row],[Общая площадь без летних помещений, кв.м]]</f>
        <v>29.37</v>
      </c>
      <c r="M423" s="35" t="s">
        <v>1130</v>
      </c>
      <c r="N423" s="35" t="s">
        <v>1131</v>
      </c>
      <c r="O423" s="35" t="s">
        <v>1130</v>
      </c>
      <c r="P423" s="32">
        <v>300000</v>
      </c>
      <c r="Q42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8811000</v>
      </c>
      <c r="R42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23" s="36"/>
      <c r="T423" s="38" t="e">
        <f>#REF!/R423-1</f>
        <v>#REF!</v>
      </c>
      <c r="U423" s="35"/>
      <c r="V423" s="39" t="s">
        <v>1132</v>
      </c>
      <c r="W423" s="40"/>
      <c r="X423" s="41" t="str">
        <f t="shared" si="12"/>
        <v>апартаментст</v>
      </c>
      <c r="Y423" s="15"/>
    </row>
    <row r="424" spans="2:25">
      <c r="B424" s="30">
        <f t="shared" si="13"/>
        <v>417</v>
      </c>
      <c r="C424" s="31">
        <v>91</v>
      </c>
      <c r="D424" s="32" t="s">
        <v>1127</v>
      </c>
      <c r="E424" s="131">
        <v>2</v>
      </c>
      <c r="F424" s="31">
        <v>1</v>
      </c>
      <c r="G424" s="31" t="s">
        <v>1138</v>
      </c>
      <c r="H424" s="33" t="s">
        <v>21</v>
      </c>
      <c r="I424" s="34" t="s">
        <v>1134</v>
      </c>
      <c r="J424" s="31">
        <v>24.98</v>
      </c>
      <c r="K424" s="31">
        <v>4.3899999999999997</v>
      </c>
      <c r="L424" s="130">
        <f>(Таблица1[[#This Row],[Общая площадь летних помещений, кв. м]]*1)+Таблица1[[#This Row],[Общая площадь без летних помещений, кв.м]]</f>
        <v>29.37</v>
      </c>
      <c r="M424" s="35" t="s">
        <v>1130</v>
      </c>
      <c r="N424" s="35" t="s">
        <v>1131</v>
      </c>
      <c r="O424" s="35" t="s">
        <v>1130</v>
      </c>
      <c r="P424" s="32">
        <v>300000</v>
      </c>
      <c r="Q42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8811000</v>
      </c>
      <c r="R42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24" s="36"/>
      <c r="T424" s="38" t="e">
        <f>#REF!/R424-1</f>
        <v>#REF!</v>
      </c>
      <c r="U424" s="35"/>
      <c r="V424" s="39" t="s">
        <v>1132</v>
      </c>
      <c r="W424" s="40"/>
      <c r="X424" s="41" t="str">
        <f t="shared" si="12"/>
        <v>апартаментст</v>
      </c>
      <c r="Y424" s="15"/>
    </row>
    <row r="425" spans="2:25">
      <c r="B425" s="30">
        <f t="shared" si="13"/>
        <v>418</v>
      </c>
      <c r="C425" s="31">
        <v>92</v>
      </c>
      <c r="D425" s="32" t="s">
        <v>1127</v>
      </c>
      <c r="E425" s="131">
        <v>2</v>
      </c>
      <c r="F425" s="31">
        <v>1</v>
      </c>
      <c r="G425" s="31" t="s">
        <v>1138</v>
      </c>
      <c r="H425" s="33" t="s">
        <v>21</v>
      </c>
      <c r="I425" s="34" t="s">
        <v>1134</v>
      </c>
      <c r="J425" s="31">
        <v>24.98</v>
      </c>
      <c r="K425" s="31">
        <v>4.3899999999999997</v>
      </c>
      <c r="L425" s="130">
        <f>(Таблица1[[#This Row],[Общая площадь летних помещений, кв. м]]*1)+Таблица1[[#This Row],[Общая площадь без летних помещений, кв.м]]</f>
        <v>29.37</v>
      </c>
      <c r="M425" s="35" t="s">
        <v>1130</v>
      </c>
      <c r="N425" s="35" t="s">
        <v>1131</v>
      </c>
      <c r="O425" s="35" t="s">
        <v>1130</v>
      </c>
      <c r="P425" s="32">
        <v>300000</v>
      </c>
      <c r="Q42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8811000</v>
      </c>
      <c r="R42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25" s="36"/>
      <c r="T425" s="38" t="e">
        <f>#REF!/R425-1</f>
        <v>#REF!</v>
      </c>
      <c r="U425" s="35"/>
      <c r="V425" s="39" t="s">
        <v>1132</v>
      </c>
      <c r="W425" s="40"/>
      <c r="X425" s="41" t="str">
        <f t="shared" si="12"/>
        <v>апартаментст</v>
      </c>
      <c r="Y425" s="15"/>
    </row>
    <row r="426" spans="2:25">
      <c r="B426" s="30">
        <f t="shared" si="13"/>
        <v>419</v>
      </c>
      <c r="C426" s="31">
        <v>93</v>
      </c>
      <c r="D426" s="32" t="s">
        <v>1127</v>
      </c>
      <c r="E426" s="131">
        <v>2</v>
      </c>
      <c r="F426" s="31">
        <v>1</v>
      </c>
      <c r="G426" s="31" t="s">
        <v>1138</v>
      </c>
      <c r="H426" s="33" t="s">
        <v>21</v>
      </c>
      <c r="I426" s="34" t="s">
        <v>1134</v>
      </c>
      <c r="J426" s="31">
        <v>24.98</v>
      </c>
      <c r="K426" s="31">
        <v>4.3899999999999997</v>
      </c>
      <c r="L426" s="130">
        <f>(Таблица1[[#This Row],[Общая площадь летних помещений, кв. м]]*1)+Таблица1[[#This Row],[Общая площадь без летних помещений, кв.м]]</f>
        <v>29.37</v>
      </c>
      <c r="M426" s="35" t="s">
        <v>1130</v>
      </c>
      <c r="N426" s="35" t="s">
        <v>1131</v>
      </c>
      <c r="O426" s="35" t="s">
        <v>1130</v>
      </c>
      <c r="P426" s="32">
        <v>300000</v>
      </c>
      <c r="Q42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8811000</v>
      </c>
      <c r="R42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26" s="36"/>
      <c r="T426" s="38" t="e">
        <f>#REF!/R426-1</f>
        <v>#REF!</v>
      </c>
      <c r="U426" s="35"/>
      <c r="V426" s="39" t="s">
        <v>1132</v>
      </c>
      <c r="W426" s="40"/>
      <c r="X426" s="41" t="str">
        <f t="shared" si="12"/>
        <v>апартаментст</v>
      </c>
      <c r="Y426" s="15"/>
    </row>
    <row r="427" spans="2:25">
      <c r="B427" s="30">
        <f t="shared" si="13"/>
        <v>420</v>
      </c>
      <c r="C427" s="31">
        <v>94</v>
      </c>
      <c r="D427" s="32" t="s">
        <v>1127</v>
      </c>
      <c r="E427" s="131">
        <v>2</v>
      </c>
      <c r="F427" s="31">
        <v>1</v>
      </c>
      <c r="G427" s="31" t="s">
        <v>1138</v>
      </c>
      <c r="H427" s="33" t="s">
        <v>21</v>
      </c>
      <c r="I427" s="34" t="s">
        <v>1134</v>
      </c>
      <c r="J427" s="31">
        <v>24.98</v>
      </c>
      <c r="K427" s="31">
        <v>4.3899999999999997</v>
      </c>
      <c r="L427" s="130">
        <f>(Таблица1[[#This Row],[Общая площадь летних помещений, кв. м]]*1)+Таблица1[[#This Row],[Общая площадь без летних помещений, кв.м]]</f>
        <v>29.37</v>
      </c>
      <c r="M427" s="35" t="s">
        <v>1130</v>
      </c>
      <c r="N427" s="35" t="s">
        <v>1131</v>
      </c>
      <c r="O427" s="35" t="s">
        <v>1130</v>
      </c>
      <c r="P427" s="32">
        <v>300000</v>
      </c>
      <c r="Q42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8811000</v>
      </c>
      <c r="R42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27" s="36"/>
      <c r="T427" s="38" t="e">
        <f>#REF!/R427-1</f>
        <v>#REF!</v>
      </c>
      <c r="U427" s="35"/>
      <c r="V427" s="39" t="s">
        <v>1132</v>
      </c>
      <c r="W427" s="40"/>
      <c r="X427" s="41" t="str">
        <f t="shared" si="12"/>
        <v>апартаментст</v>
      </c>
      <c r="Y427" s="15"/>
    </row>
    <row r="428" spans="2:25">
      <c r="B428" s="30">
        <f t="shared" si="13"/>
        <v>421</v>
      </c>
      <c r="C428" s="31">
        <v>95</v>
      </c>
      <c r="D428" s="32" t="s">
        <v>1127</v>
      </c>
      <c r="E428" s="131">
        <v>2</v>
      </c>
      <c r="F428" s="31">
        <v>1</v>
      </c>
      <c r="G428" s="31" t="s">
        <v>1138</v>
      </c>
      <c r="H428" s="33" t="s">
        <v>21</v>
      </c>
      <c r="I428" s="34" t="s">
        <v>1134</v>
      </c>
      <c r="J428" s="31">
        <v>24.98</v>
      </c>
      <c r="K428" s="31">
        <v>4.3899999999999997</v>
      </c>
      <c r="L428" s="130">
        <f>(Таблица1[[#This Row],[Общая площадь летних помещений, кв. м]]*1)+Таблица1[[#This Row],[Общая площадь без летних помещений, кв.м]]</f>
        <v>29.37</v>
      </c>
      <c r="M428" s="35" t="s">
        <v>1130</v>
      </c>
      <c r="N428" s="35" t="s">
        <v>1131</v>
      </c>
      <c r="O428" s="35" t="s">
        <v>1130</v>
      </c>
      <c r="P428" s="32">
        <v>300000</v>
      </c>
      <c r="Q42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8811000</v>
      </c>
      <c r="R42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28" s="36"/>
      <c r="T428" s="38" t="e">
        <f>#REF!/R428-1</f>
        <v>#REF!</v>
      </c>
      <c r="U428" s="35"/>
      <c r="V428" s="39" t="s">
        <v>1132</v>
      </c>
      <c r="W428" s="40"/>
      <c r="X428" s="41" t="str">
        <f t="shared" si="12"/>
        <v>апартаментст</v>
      </c>
      <c r="Y428" s="15"/>
    </row>
    <row r="429" spans="2:25">
      <c r="B429" s="30">
        <f t="shared" si="13"/>
        <v>422</v>
      </c>
      <c r="C429" s="31">
        <v>96</v>
      </c>
      <c r="D429" s="32" t="s">
        <v>1127</v>
      </c>
      <c r="E429" s="131">
        <v>2</v>
      </c>
      <c r="F429" s="31">
        <v>1</v>
      </c>
      <c r="G429" s="31" t="s">
        <v>1138</v>
      </c>
      <c r="H429" s="33" t="s">
        <v>21</v>
      </c>
      <c r="I429" s="34" t="s">
        <v>1134</v>
      </c>
      <c r="J429" s="31">
        <v>24.27</v>
      </c>
      <c r="K429" s="31">
        <v>4.3899999999999997</v>
      </c>
      <c r="L429" s="130">
        <f>(Таблица1[[#This Row],[Общая площадь летних помещений, кв. м]]*1)+Таблица1[[#This Row],[Общая площадь без летних помещений, кв.м]]</f>
        <v>28.66</v>
      </c>
      <c r="M429" s="35" t="s">
        <v>1130</v>
      </c>
      <c r="N429" s="35" t="s">
        <v>1131</v>
      </c>
      <c r="O429" s="35" t="s">
        <v>1130</v>
      </c>
      <c r="P429" s="32">
        <v>300000</v>
      </c>
      <c r="Q42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8598000</v>
      </c>
      <c r="R42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29" s="36"/>
      <c r="T429" s="38" t="e">
        <f>#REF!/R429-1</f>
        <v>#REF!</v>
      </c>
      <c r="U429" s="35"/>
      <c r="V429" s="39" t="s">
        <v>1132</v>
      </c>
      <c r="W429" s="40"/>
      <c r="X429" s="41" t="str">
        <f t="shared" si="12"/>
        <v>апартаментст</v>
      </c>
      <c r="Y429" s="15"/>
    </row>
    <row r="430" spans="2:25">
      <c r="B430" s="30">
        <f t="shared" si="13"/>
        <v>423</v>
      </c>
      <c r="C430" s="31">
        <v>97</v>
      </c>
      <c r="D430" s="32" t="s">
        <v>1127</v>
      </c>
      <c r="E430" s="131">
        <v>2</v>
      </c>
      <c r="F430" s="31">
        <v>1</v>
      </c>
      <c r="G430" s="31" t="s">
        <v>1138</v>
      </c>
      <c r="H430" s="33" t="s">
        <v>21</v>
      </c>
      <c r="I430" s="34" t="s">
        <v>1134</v>
      </c>
      <c r="J430" s="31">
        <v>35.979999999999997</v>
      </c>
      <c r="K430" s="31">
        <v>14.1</v>
      </c>
      <c r="L430" s="130">
        <f>(Таблица1[[#This Row],[Общая площадь летних помещений, кв. м]]*1)+Таблица1[[#This Row],[Общая площадь без летних помещений, кв.м]]</f>
        <v>50.08</v>
      </c>
      <c r="M430" s="35" t="s">
        <v>1136</v>
      </c>
      <c r="N430" s="35" t="s">
        <v>1137</v>
      </c>
      <c r="O430" s="35" t="s">
        <v>1130</v>
      </c>
      <c r="P430" s="32">
        <v>385000</v>
      </c>
      <c r="Q43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19280800</v>
      </c>
      <c r="R43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30" s="36"/>
      <c r="T430" s="38" t="e">
        <f>#REF!/R430-1</f>
        <v>#REF!</v>
      </c>
      <c r="U430" s="35"/>
      <c r="V430" s="39" t="s">
        <v>1132</v>
      </c>
      <c r="W430" s="40"/>
      <c r="X430" s="41" t="str">
        <f t="shared" si="12"/>
        <v>апартаментст</v>
      </c>
      <c r="Y430" s="15"/>
    </row>
    <row r="431" spans="2:25">
      <c r="B431" s="30">
        <f t="shared" si="13"/>
        <v>424</v>
      </c>
      <c r="C431" s="31">
        <v>98</v>
      </c>
      <c r="D431" s="32" t="s">
        <v>1127</v>
      </c>
      <c r="E431" s="131">
        <v>2</v>
      </c>
      <c r="F431" s="31">
        <v>1</v>
      </c>
      <c r="G431" s="31" t="s">
        <v>1138</v>
      </c>
      <c r="H431" s="33" t="s">
        <v>21</v>
      </c>
      <c r="I431" s="34" t="s">
        <v>1134</v>
      </c>
      <c r="J431" s="31">
        <v>35.979999999999997</v>
      </c>
      <c r="K431" s="31">
        <v>14.1</v>
      </c>
      <c r="L431" s="130">
        <f>(Таблица1[[#This Row],[Общая площадь летних помещений, кв. м]]*1)+Таблица1[[#This Row],[Общая площадь без летних помещений, кв.м]]</f>
        <v>50.08</v>
      </c>
      <c r="M431" s="35" t="s">
        <v>1136</v>
      </c>
      <c r="N431" s="35" t="s">
        <v>1137</v>
      </c>
      <c r="O431" s="35" t="s">
        <v>1130</v>
      </c>
      <c r="P431" s="32">
        <v>385000</v>
      </c>
      <c r="Q43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19280800</v>
      </c>
      <c r="R43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31" s="36"/>
      <c r="T431" s="38" t="e">
        <f>#REF!/R431-1</f>
        <v>#REF!</v>
      </c>
      <c r="U431" s="35"/>
      <c r="V431" s="39" t="s">
        <v>1132</v>
      </c>
      <c r="W431" s="40"/>
      <c r="X431" s="41" t="str">
        <f t="shared" si="12"/>
        <v>апартаментст</v>
      </c>
      <c r="Y431" s="15"/>
    </row>
    <row r="432" spans="2:25">
      <c r="B432" s="30">
        <f t="shared" si="13"/>
        <v>425</v>
      </c>
      <c r="C432" s="31">
        <v>99</v>
      </c>
      <c r="D432" s="32" t="s">
        <v>1127</v>
      </c>
      <c r="E432" s="131">
        <v>2</v>
      </c>
      <c r="F432" s="31">
        <v>1</v>
      </c>
      <c r="G432" s="31" t="s">
        <v>1138</v>
      </c>
      <c r="H432" s="33" t="s">
        <v>21</v>
      </c>
      <c r="I432" s="34" t="s">
        <v>1134</v>
      </c>
      <c r="J432" s="31">
        <v>24.27</v>
      </c>
      <c r="K432" s="31">
        <v>4.3899999999999997</v>
      </c>
      <c r="L432" s="130">
        <f>(Таблица1[[#This Row],[Общая площадь летних помещений, кв. м]]*1)+Таблица1[[#This Row],[Общая площадь без летних помещений, кв.м]]</f>
        <v>28.66</v>
      </c>
      <c r="M432" s="35" t="s">
        <v>1136</v>
      </c>
      <c r="N432" s="35" t="s">
        <v>1145</v>
      </c>
      <c r="O432" s="35" t="s">
        <v>1130</v>
      </c>
      <c r="P432" s="32">
        <v>315000</v>
      </c>
      <c r="Q43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9027900</v>
      </c>
      <c r="R43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32" s="36"/>
      <c r="T432" s="38" t="e">
        <f>#REF!/R432-1</f>
        <v>#REF!</v>
      </c>
      <c r="U432" s="35"/>
      <c r="V432" s="39" t="s">
        <v>1132</v>
      </c>
      <c r="W432" s="40"/>
      <c r="X432" s="41" t="str">
        <f t="shared" si="12"/>
        <v>апартаментст</v>
      </c>
      <c r="Y432" s="15"/>
    </row>
    <row r="433" spans="2:25">
      <c r="B433" s="30">
        <f t="shared" si="13"/>
        <v>426</v>
      </c>
      <c r="C433" s="31">
        <v>100</v>
      </c>
      <c r="D433" s="32" t="s">
        <v>1127</v>
      </c>
      <c r="E433" s="131">
        <v>2</v>
      </c>
      <c r="F433" s="31">
        <v>1</v>
      </c>
      <c r="G433" s="31" t="s">
        <v>1138</v>
      </c>
      <c r="H433" s="33" t="s">
        <v>21</v>
      </c>
      <c r="I433" s="34" t="s">
        <v>1134</v>
      </c>
      <c r="J433" s="31">
        <v>24.98</v>
      </c>
      <c r="K433" s="31">
        <v>4.3899999999999997</v>
      </c>
      <c r="L433" s="130">
        <f>(Таблица1[[#This Row],[Общая площадь летних помещений, кв. м]]*1)+Таблица1[[#This Row],[Общая площадь без летних помещений, кв.м]]</f>
        <v>29.37</v>
      </c>
      <c r="M433" s="35" t="s">
        <v>1136</v>
      </c>
      <c r="N433" s="35" t="s">
        <v>1145</v>
      </c>
      <c r="O433" s="35" t="s">
        <v>1130</v>
      </c>
      <c r="P433" s="32">
        <v>315000</v>
      </c>
      <c r="Q43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9251550</v>
      </c>
      <c r="R43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33" s="36"/>
      <c r="T433" s="38" t="e">
        <f>#REF!/R433-1</f>
        <v>#REF!</v>
      </c>
      <c r="U433" s="35"/>
      <c r="V433" s="39" t="s">
        <v>1132</v>
      </c>
      <c r="W433" s="40"/>
      <c r="X433" s="41" t="str">
        <f t="shared" si="12"/>
        <v>апартаментст</v>
      </c>
      <c r="Y433" s="15"/>
    </row>
    <row r="434" spans="2:25">
      <c r="B434" s="30">
        <f t="shared" si="13"/>
        <v>427</v>
      </c>
      <c r="C434" s="31">
        <v>101</v>
      </c>
      <c r="D434" s="32" t="s">
        <v>1127</v>
      </c>
      <c r="E434" s="131">
        <v>2</v>
      </c>
      <c r="F434" s="31">
        <v>1</v>
      </c>
      <c r="G434" s="31" t="s">
        <v>1138</v>
      </c>
      <c r="H434" s="33" t="s">
        <v>21</v>
      </c>
      <c r="I434" s="34" t="s">
        <v>1134</v>
      </c>
      <c r="J434" s="31">
        <v>24.98</v>
      </c>
      <c r="K434" s="31">
        <v>4.3899999999999997</v>
      </c>
      <c r="L434" s="130">
        <f>(Таблица1[[#This Row],[Общая площадь летних помещений, кв. м]]*1)+Таблица1[[#This Row],[Общая площадь без летних помещений, кв.м]]</f>
        <v>29.37</v>
      </c>
      <c r="M434" s="35" t="s">
        <v>1136</v>
      </c>
      <c r="N434" s="35" t="s">
        <v>1145</v>
      </c>
      <c r="O434" s="35" t="s">
        <v>1130</v>
      </c>
      <c r="P434" s="32">
        <v>315000</v>
      </c>
      <c r="Q43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9251550</v>
      </c>
      <c r="R43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34" s="36"/>
      <c r="T434" s="38" t="e">
        <f>#REF!/R434-1</f>
        <v>#REF!</v>
      </c>
      <c r="U434" s="35"/>
      <c r="V434" s="39" t="s">
        <v>1132</v>
      </c>
      <c r="W434" s="40"/>
      <c r="X434" s="41" t="str">
        <f t="shared" si="12"/>
        <v>апартаментст</v>
      </c>
      <c r="Y434" s="15"/>
    </row>
    <row r="435" spans="2:25">
      <c r="B435" s="30">
        <f t="shared" si="13"/>
        <v>428</v>
      </c>
      <c r="C435" s="31">
        <v>102</v>
      </c>
      <c r="D435" s="32" t="s">
        <v>1127</v>
      </c>
      <c r="E435" s="131">
        <v>2</v>
      </c>
      <c r="F435" s="31">
        <v>1</v>
      </c>
      <c r="G435" s="31" t="s">
        <v>1138</v>
      </c>
      <c r="H435" s="33" t="s">
        <v>21</v>
      </c>
      <c r="I435" s="34" t="s">
        <v>1134</v>
      </c>
      <c r="J435" s="31">
        <v>24.98</v>
      </c>
      <c r="K435" s="31">
        <v>4.66</v>
      </c>
      <c r="L435" s="130">
        <f>(Таблица1[[#This Row],[Общая площадь летних помещений, кв. м]]*1)+Таблица1[[#This Row],[Общая площадь без летних помещений, кв.м]]</f>
        <v>29.64</v>
      </c>
      <c r="M435" s="35" t="s">
        <v>1136</v>
      </c>
      <c r="N435" s="35" t="s">
        <v>1145</v>
      </c>
      <c r="O435" s="35" t="s">
        <v>1130</v>
      </c>
      <c r="P435" s="32">
        <v>315000</v>
      </c>
      <c r="Q43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9336600</v>
      </c>
      <c r="R43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35" s="36"/>
      <c r="T435" s="38" t="e">
        <f>#REF!/R435-1</f>
        <v>#REF!</v>
      </c>
      <c r="U435" s="35"/>
      <c r="V435" s="39" t="s">
        <v>1132</v>
      </c>
      <c r="W435" s="40"/>
      <c r="X435" s="41" t="str">
        <f t="shared" si="12"/>
        <v>апартаментст</v>
      </c>
      <c r="Y435" s="15"/>
    </row>
    <row r="436" spans="2:25">
      <c r="B436" s="30">
        <f t="shared" si="13"/>
        <v>429</v>
      </c>
      <c r="C436" s="31">
        <v>103</v>
      </c>
      <c r="D436" s="32" t="s">
        <v>1127</v>
      </c>
      <c r="E436" s="131">
        <v>2</v>
      </c>
      <c r="F436" s="31">
        <v>1</v>
      </c>
      <c r="G436" s="31" t="s">
        <v>1138</v>
      </c>
      <c r="H436" s="33" t="s">
        <v>21</v>
      </c>
      <c r="I436" s="34" t="s">
        <v>1134</v>
      </c>
      <c r="J436" s="31">
        <v>29.71</v>
      </c>
      <c r="K436" s="31">
        <v>5.49</v>
      </c>
      <c r="L436" s="130">
        <f>(Таблица1[[#This Row],[Общая площадь летних помещений, кв. м]]*1)+Таблица1[[#This Row],[Общая площадь без летних помещений, кв.м]]</f>
        <v>35.200000000000003</v>
      </c>
      <c r="M436" s="35" t="s">
        <v>1136</v>
      </c>
      <c r="N436" s="35" t="s">
        <v>1145</v>
      </c>
      <c r="O436" s="35" t="s">
        <v>1130</v>
      </c>
      <c r="P436" s="32">
        <v>315000</v>
      </c>
      <c r="Q43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11088000</v>
      </c>
      <c r="R43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36" s="36"/>
      <c r="T436" s="38" t="e">
        <f>#REF!/R436-1</f>
        <v>#REF!</v>
      </c>
      <c r="U436" s="35"/>
      <c r="V436" s="39" t="s">
        <v>1132</v>
      </c>
      <c r="W436" s="40"/>
      <c r="X436" s="41" t="str">
        <f t="shared" si="12"/>
        <v>апартаментст</v>
      </c>
      <c r="Y436" s="15"/>
    </row>
    <row r="437" spans="2:25">
      <c r="B437" s="30">
        <f t="shared" si="13"/>
        <v>430</v>
      </c>
      <c r="C437" s="31">
        <v>104</v>
      </c>
      <c r="D437" s="32" t="s">
        <v>1127</v>
      </c>
      <c r="E437" s="131">
        <v>2</v>
      </c>
      <c r="F437" s="31">
        <v>1</v>
      </c>
      <c r="G437" s="31" t="s">
        <v>1138</v>
      </c>
      <c r="H437" s="33" t="s">
        <v>21</v>
      </c>
      <c r="I437" s="34" t="s">
        <v>1134</v>
      </c>
      <c r="J437" s="31">
        <v>24.98</v>
      </c>
      <c r="K437" s="31">
        <v>4.3899999999999997</v>
      </c>
      <c r="L437" s="130">
        <f>(Таблица1[[#This Row],[Общая площадь летних помещений, кв. м]]*1)+Таблица1[[#This Row],[Общая площадь без летних помещений, кв.м]]</f>
        <v>29.37</v>
      </c>
      <c r="M437" s="35" t="s">
        <v>1136</v>
      </c>
      <c r="N437" s="35" t="s">
        <v>1145</v>
      </c>
      <c r="O437" s="35" t="s">
        <v>1130</v>
      </c>
      <c r="P437" s="32">
        <v>315000</v>
      </c>
      <c r="Q43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9251550</v>
      </c>
      <c r="R43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37" s="36"/>
      <c r="T437" s="38" t="e">
        <f>#REF!/R437-1</f>
        <v>#REF!</v>
      </c>
      <c r="U437" s="35"/>
      <c r="V437" s="39" t="s">
        <v>1132</v>
      </c>
      <c r="W437" s="40"/>
      <c r="X437" s="41" t="str">
        <f t="shared" si="12"/>
        <v>апартаментст</v>
      </c>
      <c r="Y437" s="15"/>
    </row>
    <row r="438" spans="2:25">
      <c r="B438" s="30">
        <f t="shared" si="13"/>
        <v>431</v>
      </c>
      <c r="C438" s="31">
        <v>105</v>
      </c>
      <c r="D438" s="32" t="s">
        <v>1127</v>
      </c>
      <c r="E438" s="131">
        <v>2</v>
      </c>
      <c r="F438" s="31">
        <v>1</v>
      </c>
      <c r="G438" s="31" t="s">
        <v>1138</v>
      </c>
      <c r="H438" s="33" t="s">
        <v>21</v>
      </c>
      <c r="I438" s="34" t="s">
        <v>1134</v>
      </c>
      <c r="J438" s="31">
        <v>24.98</v>
      </c>
      <c r="K438" s="31">
        <v>4.3899999999999997</v>
      </c>
      <c r="L438" s="130">
        <f>(Таблица1[[#This Row],[Общая площадь летних помещений, кв. м]]*1)+Таблица1[[#This Row],[Общая площадь без летних помещений, кв.м]]</f>
        <v>29.37</v>
      </c>
      <c r="M438" s="35" t="s">
        <v>1136</v>
      </c>
      <c r="N438" s="35" t="s">
        <v>1145</v>
      </c>
      <c r="O438" s="35" t="s">
        <v>1130</v>
      </c>
      <c r="P438" s="32">
        <v>315000</v>
      </c>
      <c r="Q43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9251550</v>
      </c>
      <c r="R43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38" s="36"/>
      <c r="T438" s="38" t="e">
        <f>#REF!/R438-1</f>
        <v>#REF!</v>
      </c>
      <c r="U438" s="35"/>
      <c r="V438" s="39" t="s">
        <v>1132</v>
      </c>
      <c r="W438" s="40"/>
      <c r="X438" s="41" t="str">
        <f t="shared" si="12"/>
        <v>апартаментст</v>
      </c>
      <c r="Y438" s="15"/>
    </row>
    <row r="439" spans="2:25">
      <c r="B439" s="30">
        <f t="shared" si="13"/>
        <v>432</v>
      </c>
      <c r="C439" s="31">
        <v>106</v>
      </c>
      <c r="D439" s="32" t="s">
        <v>1127</v>
      </c>
      <c r="E439" s="131">
        <v>2</v>
      </c>
      <c r="F439" s="31">
        <v>1</v>
      </c>
      <c r="G439" s="31" t="s">
        <v>1138</v>
      </c>
      <c r="H439" s="33" t="s">
        <v>21</v>
      </c>
      <c r="I439" s="34" t="s">
        <v>1134</v>
      </c>
      <c r="J439" s="31">
        <v>24.98</v>
      </c>
      <c r="K439" s="31">
        <v>4.3899999999999997</v>
      </c>
      <c r="L439" s="130">
        <f>(Таблица1[[#This Row],[Общая площадь летних помещений, кв. м]]*1)+Таблица1[[#This Row],[Общая площадь без летних помещений, кв.м]]</f>
        <v>29.37</v>
      </c>
      <c r="M439" s="35" t="s">
        <v>1136</v>
      </c>
      <c r="N439" s="35" t="s">
        <v>1145</v>
      </c>
      <c r="O439" s="35" t="s">
        <v>1130</v>
      </c>
      <c r="P439" s="32">
        <v>315000</v>
      </c>
      <c r="Q43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9251550</v>
      </c>
      <c r="R43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39" s="36"/>
      <c r="T439" s="38" t="e">
        <f>#REF!/R439-1</f>
        <v>#REF!</v>
      </c>
      <c r="U439" s="35"/>
      <c r="V439" s="39" t="s">
        <v>1132</v>
      </c>
      <c r="W439" s="40"/>
      <c r="X439" s="41" t="str">
        <f t="shared" si="12"/>
        <v>апартаментст</v>
      </c>
      <c r="Y439" s="15"/>
    </row>
    <row r="440" spans="2:25">
      <c r="B440" s="30">
        <f t="shared" si="13"/>
        <v>433</v>
      </c>
      <c r="C440" s="31">
        <v>107</v>
      </c>
      <c r="D440" s="32" t="s">
        <v>1127</v>
      </c>
      <c r="E440" s="131">
        <v>2</v>
      </c>
      <c r="F440" s="31">
        <v>1</v>
      </c>
      <c r="G440" s="31" t="s">
        <v>1138</v>
      </c>
      <c r="H440" s="33" t="s">
        <v>21</v>
      </c>
      <c r="I440" s="34" t="s">
        <v>1134</v>
      </c>
      <c r="J440" s="31">
        <v>24.98</v>
      </c>
      <c r="K440" s="31">
        <v>4.3899999999999997</v>
      </c>
      <c r="L440" s="130">
        <f>(Таблица1[[#This Row],[Общая площадь летних помещений, кв. м]]*1)+Таблица1[[#This Row],[Общая площадь без летних помещений, кв.м]]</f>
        <v>29.37</v>
      </c>
      <c r="M440" s="35" t="s">
        <v>1136</v>
      </c>
      <c r="N440" s="35" t="s">
        <v>1145</v>
      </c>
      <c r="O440" s="35" t="s">
        <v>1130</v>
      </c>
      <c r="P440" s="32">
        <v>315000</v>
      </c>
      <c r="Q44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9251550</v>
      </c>
      <c r="R44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40" s="36"/>
      <c r="T440" s="38" t="e">
        <f>#REF!/R440-1</f>
        <v>#REF!</v>
      </c>
      <c r="U440" s="35"/>
      <c r="V440" s="39" t="s">
        <v>1132</v>
      </c>
      <c r="W440" s="40"/>
      <c r="X440" s="41" t="str">
        <f t="shared" si="12"/>
        <v>апартаментст</v>
      </c>
      <c r="Y440" s="15"/>
    </row>
    <row r="441" spans="2:25">
      <c r="B441" s="30">
        <f t="shared" si="13"/>
        <v>434</v>
      </c>
      <c r="C441" s="31">
        <v>108</v>
      </c>
      <c r="D441" s="32" t="s">
        <v>1127</v>
      </c>
      <c r="E441" s="131">
        <v>2</v>
      </c>
      <c r="F441" s="31">
        <v>1</v>
      </c>
      <c r="G441" s="31" t="s">
        <v>1138</v>
      </c>
      <c r="H441" s="42" t="s">
        <v>19</v>
      </c>
      <c r="I441" s="34" t="s">
        <v>1151</v>
      </c>
      <c r="J441" s="31">
        <v>51.2</v>
      </c>
      <c r="K441" s="31">
        <v>13.06</v>
      </c>
      <c r="L441" s="130">
        <f>(Таблица1[[#This Row],[Общая площадь летних помещений, кв. м]]*1)+Таблица1[[#This Row],[Общая площадь без летних помещений, кв.м]]</f>
        <v>64.260000000000005</v>
      </c>
      <c r="M441" s="35" t="s">
        <v>1136</v>
      </c>
      <c r="N441" s="35" t="s">
        <v>1145</v>
      </c>
      <c r="O441" s="35" t="s">
        <v>1130</v>
      </c>
      <c r="P441" s="32">
        <v>315000</v>
      </c>
      <c r="Q44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20241900</v>
      </c>
      <c r="R44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41" s="36"/>
      <c r="T441" s="38" t="e">
        <f>#REF!/R441-1</f>
        <v>#REF!</v>
      </c>
      <c r="U441" s="35"/>
      <c r="V441" s="39" t="s">
        <v>1132</v>
      </c>
      <c r="W441" s="40"/>
      <c r="X441" s="41" t="str">
        <f t="shared" si="12"/>
        <v>апартамент1АЕ</v>
      </c>
      <c r="Y441" s="15"/>
    </row>
    <row r="442" spans="2:25">
      <c r="B442" s="30">
        <f t="shared" si="13"/>
        <v>435</v>
      </c>
      <c r="C442" s="31">
        <v>109</v>
      </c>
      <c r="D442" s="32" t="s">
        <v>1127</v>
      </c>
      <c r="E442" s="131">
        <v>2</v>
      </c>
      <c r="F442" s="31">
        <v>1</v>
      </c>
      <c r="G442" s="31" t="s">
        <v>1138</v>
      </c>
      <c r="H442" s="33" t="s">
        <v>21</v>
      </c>
      <c r="I442" s="34" t="s">
        <v>1134</v>
      </c>
      <c r="J442" s="31">
        <v>24.74</v>
      </c>
      <c r="K442" s="31">
        <v>4.3499999999999996</v>
      </c>
      <c r="L442" s="130">
        <f>(Таблица1[[#This Row],[Общая площадь летних помещений, кв. м]]*1)+Таблица1[[#This Row],[Общая площадь без летних помещений, кв.м]]</f>
        <v>29.089999999999996</v>
      </c>
      <c r="M442" s="35" t="s">
        <v>1136</v>
      </c>
      <c r="N442" s="35" t="s">
        <v>1145</v>
      </c>
      <c r="O442" s="35" t="s">
        <v>1130</v>
      </c>
      <c r="P442" s="32">
        <v>315000</v>
      </c>
      <c r="Q44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9163349.9999999981</v>
      </c>
      <c r="R44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42" s="36"/>
      <c r="T442" s="38" t="e">
        <f>#REF!/R442-1</f>
        <v>#REF!</v>
      </c>
      <c r="U442" s="35"/>
      <c r="V442" s="39" t="s">
        <v>1132</v>
      </c>
      <c r="W442" s="40"/>
      <c r="X442" s="41" t="str">
        <f t="shared" si="12"/>
        <v>апартаментст</v>
      </c>
      <c r="Y442" s="15"/>
    </row>
    <row r="443" spans="2:25">
      <c r="B443" s="30">
        <f t="shared" si="13"/>
        <v>436</v>
      </c>
      <c r="C443" s="31">
        <v>110</v>
      </c>
      <c r="D443" s="32" t="s">
        <v>1127</v>
      </c>
      <c r="E443" s="131">
        <v>2</v>
      </c>
      <c r="F443" s="31">
        <v>1</v>
      </c>
      <c r="G443" s="31" t="s">
        <v>1138</v>
      </c>
      <c r="H443" s="33" t="s">
        <v>21</v>
      </c>
      <c r="I443" s="34" t="s">
        <v>1134</v>
      </c>
      <c r="J443" s="31">
        <v>24.74</v>
      </c>
      <c r="K443" s="31">
        <v>4.3499999999999996</v>
      </c>
      <c r="L443" s="130">
        <f>(Таблица1[[#This Row],[Общая площадь летних помещений, кв. м]]*1)+Таблица1[[#This Row],[Общая площадь без летних помещений, кв.м]]</f>
        <v>29.089999999999996</v>
      </c>
      <c r="M443" s="35" t="s">
        <v>1136</v>
      </c>
      <c r="N443" s="35" t="s">
        <v>1145</v>
      </c>
      <c r="O443" s="35" t="s">
        <v>1130</v>
      </c>
      <c r="P443" s="32">
        <v>315000</v>
      </c>
      <c r="Q44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9163349.9999999981</v>
      </c>
      <c r="R44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43" s="36"/>
      <c r="T443" s="38" t="e">
        <f>#REF!/R443-1</f>
        <v>#REF!</v>
      </c>
      <c r="U443" s="35"/>
      <c r="V443" s="39" t="s">
        <v>1132</v>
      </c>
      <c r="W443" s="40"/>
      <c r="X443" s="41" t="str">
        <f t="shared" si="12"/>
        <v>апартаментст</v>
      </c>
      <c r="Y443" s="15"/>
    </row>
    <row r="444" spans="2:25">
      <c r="B444" s="30">
        <f t="shared" si="13"/>
        <v>437</v>
      </c>
      <c r="C444" s="31">
        <v>111</v>
      </c>
      <c r="D444" s="32" t="s">
        <v>1127</v>
      </c>
      <c r="E444" s="131">
        <v>2</v>
      </c>
      <c r="F444" s="31">
        <v>1</v>
      </c>
      <c r="G444" s="31" t="s">
        <v>1138</v>
      </c>
      <c r="H444" s="33" t="s">
        <v>21</v>
      </c>
      <c r="I444" s="34" t="s">
        <v>1134</v>
      </c>
      <c r="J444" s="31">
        <v>24.73</v>
      </c>
      <c r="K444" s="31">
        <v>3.8</v>
      </c>
      <c r="L444" s="130">
        <f>(Таблица1[[#This Row],[Общая площадь летних помещений, кв. м]]*1)+Таблица1[[#This Row],[Общая площадь без летних помещений, кв.м]]</f>
        <v>28.53</v>
      </c>
      <c r="M444" s="35" t="s">
        <v>1136</v>
      </c>
      <c r="N444" s="35" t="s">
        <v>1145</v>
      </c>
      <c r="O444" s="35" t="s">
        <v>1130</v>
      </c>
      <c r="P444" s="32">
        <v>315000</v>
      </c>
      <c r="Q44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8986950</v>
      </c>
      <c r="R44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44" s="36"/>
      <c r="T444" s="38" t="e">
        <f>#REF!/R444-1</f>
        <v>#REF!</v>
      </c>
      <c r="U444" s="35"/>
      <c r="V444" s="39" t="s">
        <v>1132</v>
      </c>
      <c r="W444" s="40"/>
      <c r="X444" s="41" t="str">
        <f t="shared" si="12"/>
        <v>апартаментст</v>
      </c>
      <c r="Y444" s="15"/>
    </row>
    <row r="445" spans="2:25">
      <c r="B445" s="30">
        <f t="shared" si="13"/>
        <v>438</v>
      </c>
      <c r="C445" s="31">
        <v>112</v>
      </c>
      <c r="D445" s="32" t="s">
        <v>1127</v>
      </c>
      <c r="E445" s="131">
        <v>2</v>
      </c>
      <c r="F445" s="31">
        <v>1</v>
      </c>
      <c r="G445" s="31" t="s">
        <v>1138</v>
      </c>
      <c r="H445" s="33" t="s">
        <v>21</v>
      </c>
      <c r="I445" s="34" t="s">
        <v>1134</v>
      </c>
      <c r="J445" s="31">
        <v>24.74</v>
      </c>
      <c r="K445" s="31">
        <v>4.2300000000000004</v>
      </c>
      <c r="L445" s="130">
        <f>(Таблица1[[#This Row],[Общая площадь летних помещений, кв. м]]*1)+Таблица1[[#This Row],[Общая площадь без летних помещений, кв.м]]</f>
        <v>28.97</v>
      </c>
      <c r="M445" s="35" t="s">
        <v>1136</v>
      </c>
      <c r="N445" s="35" t="s">
        <v>1145</v>
      </c>
      <c r="O445" s="35" t="s">
        <v>1130</v>
      </c>
      <c r="P445" s="32">
        <v>315000</v>
      </c>
      <c r="Q44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9125550</v>
      </c>
      <c r="R44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45" s="36"/>
      <c r="T445" s="38" t="e">
        <f>#REF!/R445-1</f>
        <v>#REF!</v>
      </c>
      <c r="U445" s="35"/>
      <c r="V445" s="39" t="s">
        <v>1132</v>
      </c>
      <c r="W445" s="40"/>
      <c r="X445" s="41" t="str">
        <f t="shared" si="12"/>
        <v>апартаментст</v>
      </c>
      <c r="Y445" s="15"/>
    </row>
    <row r="446" spans="2:25">
      <c r="B446" s="30">
        <f t="shared" si="13"/>
        <v>439</v>
      </c>
      <c r="C446" s="31">
        <v>113</v>
      </c>
      <c r="D446" s="32" t="s">
        <v>1150</v>
      </c>
      <c r="E446" s="131">
        <v>2</v>
      </c>
      <c r="F446" s="31">
        <v>1</v>
      </c>
      <c r="G446" s="31" t="s">
        <v>1139</v>
      </c>
      <c r="H446" s="33" t="s">
        <v>21</v>
      </c>
      <c r="I446" s="34" t="s">
        <v>1134</v>
      </c>
      <c r="J446" s="31">
        <v>30.22</v>
      </c>
      <c r="K446" s="31">
        <v>7.28</v>
      </c>
      <c r="L446" s="130">
        <f>(Таблица1[[#This Row],[Общая площадь летних помещений, кв. м]]*1)+Таблица1[[#This Row],[Общая площадь без летних помещений, кв.м]]</f>
        <v>37.5</v>
      </c>
      <c r="M446" s="35" t="s">
        <v>1136</v>
      </c>
      <c r="N446" s="35" t="s">
        <v>1145</v>
      </c>
      <c r="O446" s="35" t="s">
        <v>1130</v>
      </c>
      <c r="P446" s="32">
        <v>320000</v>
      </c>
      <c r="Q44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12000000</v>
      </c>
      <c r="R44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46" s="36"/>
      <c r="T446" s="38" t="e">
        <f>#REF!/R446-1</f>
        <v>#REF!</v>
      </c>
      <c r="U446" s="35"/>
      <c r="V446" s="39" t="s">
        <v>1132</v>
      </c>
      <c r="W446" s="40"/>
      <c r="X446" s="41" t="str">
        <f t="shared" si="12"/>
        <v>Апарт-отельст</v>
      </c>
      <c r="Y446" s="15"/>
    </row>
    <row r="447" spans="2:25">
      <c r="B447" s="30">
        <f t="shared" si="13"/>
        <v>440</v>
      </c>
      <c r="C447" s="31">
        <v>114</v>
      </c>
      <c r="D447" s="32" t="s">
        <v>1150</v>
      </c>
      <c r="E447" s="131">
        <v>2</v>
      </c>
      <c r="F447" s="31">
        <v>1</v>
      </c>
      <c r="G447" s="31" t="s">
        <v>1139</v>
      </c>
      <c r="H447" s="33" t="s">
        <v>21</v>
      </c>
      <c r="I447" s="34" t="s">
        <v>1134</v>
      </c>
      <c r="J447" s="31">
        <v>24.73</v>
      </c>
      <c r="K447" s="31">
        <v>4.28</v>
      </c>
      <c r="L447" s="130">
        <f>(Таблица1[[#This Row],[Общая площадь летних помещений, кв. м]]*1)+Таблица1[[#This Row],[Общая площадь без летних помещений, кв.м]]</f>
        <v>29.01</v>
      </c>
      <c r="M447" s="35" t="s">
        <v>1136</v>
      </c>
      <c r="N447" s="35" t="s">
        <v>1145</v>
      </c>
      <c r="O447" s="35" t="s">
        <v>1130</v>
      </c>
      <c r="P447" s="32">
        <v>320000</v>
      </c>
      <c r="Q44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9283200</v>
      </c>
      <c r="R44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47" s="36"/>
      <c r="T447" s="38" t="e">
        <f>#REF!/R447-1</f>
        <v>#REF!</v>
      </c>
      <c r="U447" s="35"/>
      <c r="V447" s="39" t="s">
        <v>1132</v>
      </c>
      <c r="W447" s="40"/>
      <c r="X447" s="41" t="str">
        <f t="shared" si="12"/>
        <v>Апарт-отельст</v>
      </c>
      <c r="Y447" s="15"/>
    </row>
    <row r="448" spans="2:25">
      <c r="B448" s="30">
        <f t="shared" si="13"/>
        <v>441</v>
      </c>
      <c r="C448" s="31">
        <v>115</v>
      </c>
      <c r="D448" s="32" t="s">
        <v>1150</v>
      </c>
      <c r="E448" s="131">
        <v>2</v>
      </c>
      <c r="F448" s="31">
        <v>1</v>
      </c>
      <c r="G448" s="31" t="s">
        <v>1139</v>
      </c>
      <c r="H448" s="33" t="s">
        <v>21</v>
      </c>
      <c r="I448" s="34" t="s">
        <v>1134</v>
      </c>
      <c r="J448" s="31">
        <v>24.27</v>
      </c>
      <c r="K448" s="31">
        <v>4.28</v>
      </c>
      <c r="L448" s="130">
        <f>(Таблица1[[#This Row],[Общая площадь летних помещений, кв. м]]*1)+Таблица1[[#This Row],[Общая площадь без летних помещений, кв.м]]</f>
        <v>28.55</v>
      </c>
      <c r="M448" s="35" t="s">
        <v>1136</v>
      </c>
      <c r="N448" s="35" t="s">
        <v>1145</v>
      </c>
      <c r="O448" s="35" t="s">
        <v>1130</v>
      </c>
      <c r="P448" s="32">
        <v>320000</v>
      </c>
      <c r="Q44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9136000</v>
      </c>
      <c r="R44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48" s="36"/>
      <c r="T448" s="38" t="e">
        <f>#REF!/R448-1</f>
        <v>#REF!</v>
      </c>
      <c r="U448" s="35"/>
      <c r="V448" s="39" t="s">
        <v>1132</v>
      </c>
      <c r="W448" s="40"/>
      <c r="X448" s="41" t="str">
        <f t="shared" si="12"/>
        <v>Апарт-отельст</v>
      </c>
      <c r="Y448" s="15"/>
    </row>
    <row r="449" spans="2:25">
      <c r="B449" s="30">
        <f t="shared" si="13"/>
        <v>442</v>
      </c>
      <c r="C449" s="31">
        <v>116</v>
      </c>
      <c r="D449" s="32" t="s">
        <v>1150</v>
      </c>
      <c r="E449" s="131">
        <v>2</v>
      </c>
      <c r="F449" s="31">
        <v>1</v>
      </c>
      <c r="G449" s="31" t="s">
        <v>1139</v>
      </c>
      <c r="H449" s="33" t="s">
        <v>21</v>
      </c>
      <c r="I449" s="34" t="s">
        <v>1134</v>
      </c>
      <c r="J449" s="31">
        <v>28.06</v>
      </c>
      <c r="K449" s="31">
        <v>4.42</v>
      </c>
      <c r="L449" s="130">
        <f>(Таблица1[[#This Row],[Общая площадь летних помещений, кв. м]]*1)+Таблица1[[#This Row],[Общая площадь без летних помещений, кв.м]]</f>
        <v>32.479999999999997</v>
      </c>
      <c r="M449" s="35" t="s">
        <v>1136</v>
      </c>
      <c r="N449" s="35" t="s">
        <v>1145</v>
      </c>
      <c r="O449" s="35" t="s">
        <v>1130</v>
      </c>
      <c r="P449" s="32">
        <v>325000</v>
      </c>
      <c r="Q44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10555999.999999998</v>
      </c>
      <c r="R44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49" s="36"/>
      <c r="T449" s="38" t="e">
        <f>#REF!/R449-1</f>
        <v>#REF!</v>
      </c>
      <c r="U449" s="35"/>
      <c r="V449" s="39" t="s">
        <v>1132</v>
      </c>
      <c r="W449" s="40"/>
      <c r="X449" s="41" t="str">
        <f t="shared" si="12"/>
        <v>Апарт-отельст</v>
      </c>
      <c r="Y449" s="15"/>
    </row>
    <row r="450" spans="2:25">
      <c r="B450" s="30">
        <f t="shared" si="13"/>
        <v>443</v>
      </c>
      <c r="C450" s="31">
        <v>117</v>
      </c>
      <c r="D450" s="32" t="s">
        <v>1150</v>
      </c>
      <c r="E450" s="131">
        <v>2</v>
      </c>
      <c r="F450" s="31">
        <v>1</v>
      </c>
      <c r="G450" s="31" t="s">
        <v>1139</v>
      </c>
      <c r="H450" s="33" t="s">
        <v>21</v>
      </c>
      <c r="I450" s="34" t="s">
        <v>1134</v>
      </c>
      <c r="J450" s="31">
        <v>28.04</v>
      </c>
      <c r="K450" s="31">
        <v>4.42</v>
      </c>
      <c r="L450" s="130">
        <f>(Таблица1[[#This Row],[Общая площадь летних помещений, кв. м]]*1)+Таблица1[[#This Row],[Общая площадь без летних помещений, кв.м]]</f>
        <v>32.46</v>
      </c>
      <c r="M450" s="35" t="s">
        <v>1130</v>
      </c>
      <c r="N450" s="35" t="s">
        <v>1131</v>
      </c>
      <c r="O450" s="35" t="s">
        <v>1130</v>
      </c>
      <c r="P450" s="32">
        <v>315000</v>
      </c>
      <c r="Q45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10224900</v>
      </c>
      <c r="R45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50" s="36"/>
      <c r="T450" s="38" t="e">
        <f>#REF!/R450-1</f>
        <v>#REF!</v>
      </c>
      <c r="U450" s="35"/>
      <c r="V450" s="39" t="s">
        <v>1132</v>
      </c>
      <c r="W450" s="40"/>
      <c r="X450" s="41" t="str">
        <f t="shared" si="12"/>
        <v>Апарт-отельст</v>
      </c>
      <c r="Y450" s="15"/>
    </row>
    <row r="451" spans="2:25">
      <c r="B451" s="30">
        <f t="shared" si="13"/>
        <v>444</v>
      </c>
      <c r="C451" s="31">
        <v>118</v>
      </c>
      <c r="D451" s="32" t="s">
        <v>1150</v>
      </c>
      <c r="E451" s="131">
        <v>2</v>
      </c>
      <c r="F451" s="31">
        <v>1</v>
      </c>
      <c r="G451" s="31" t="s">
        <v>1139</v>
      </c>
      <c r="H451" s="33" t="s">
        <v>21</v>
      </c>
      <c r="I451" s="34" t="s">
        <v>1134</v>
      </c>
      <c r="J451" s="31">
        <v>24.27</v>
      </c>
      <c r="K451" s="31">
        <v>4.28</v>
      </c>
      <c r="L451" s="130">
        <f>(Таблица1[[#This Row],[Общая площадь летних помещений, кв. м]]*1)+Таблица1[[#This Row],[Общая площадь без летних помещений, кв.м]]</f>
        <v>28.55</v>
      </c>
      <c r="M451" s="35" t="s">
        <v>1130</v>
      </c>
      <c r="N451" s="35" t="s">
        <v>1131</v>
      </c>
      <c r="O451" s="46" t="s">
        <v>1130</v>
      </c>
      <c r="P451" s="32">
        <v>305000</v>
      </c>
      <c r="Q45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8707750</v>
      </c>
      <c r="R45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51" s="36"/>
      <c r="T451" s="38" t="e">
        <f>#REF!/R451-1</f>
        <v>#REF!</v>
      </c>
      <c r="U451" s="35"/>
      <c r="V451" s="39" t="s">
        <v>1132</v>
      </c>
      <c r="W451" s="40"/>
      <c r="X451" s="41" t="str">
        <f t="shared" si="12"/>
        <v>Апарт-отельст</v>
      </c>
      <c r="Y451" s="15"/>
    </row>
    <row r="452" spans="2:25">
      <c r="B452" s="30">
        <f t="shared" si="13"/>
        <v>445</v>
      </c>
      <c r="C452" s="31">
        <v>119</v>
      </c>
      <c r="D452" s="32" t="s">
        <v>1150</v>
      </c>
      <c r="E452" s="131">
        <v>2</v>
      </c>
      <c r="F452" s="31">
        <v>1</v>
      </c>
      <c r="G452" s="31" t="s">
        <v>1139</v>
      </c>
      <c r="H452" s="33" t="s">
        <v>21</v>
      </c>
      <c r="I452" s="34" t="s">
        <v>1134</v>
      </c>
      <c r="J452" s="31">
        <v>24.74</v>
      </c>
      <c r="K452" s="31">
        <v>4.28</v>
      </c>
      <c r="L452" s="130">
        <f>(Таблица1[[#This Row],[Общая площадь летних помещений, кв. м]]*1)+Таблица1[[#This Row],[Общая площадь без летних помещений, кв.м]]</f>
        <v>29.02</v>
      </c>
      <c r="M452" s="35" t="s">
        <v>1130</v>
      </c>
      <c r="N452" s="35" t="s">
        <v>1131</v>
      </c>
      <c r="O452" s="46" t="s">
        <v>1130</v>
      </c>
      <c r="P452" s="32">
        <v>305000</v>
      </c>
      <c r="Q45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8851100</v>
      </c>
      <c r="R45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52" s="36"/>
      <c r="T452" s="38" t="e">
        <f>#REF!/R452-1</f>
        <v>#REF!</v>
      </c>
      <c r="U452" s="35"/>
      <c r="V452" s="39" t="s">
        <v>1132</v>
      </c>
      <c r="W452" s="40"/>
      <c r="X452" s="41" t="str">
        <f t="shared" si="12"/>
        <v>Апарт-отельст</v>
      </c>
      <c r="Y452" s="15"/>
    </row>
    <row r="453" spans="2:25">
      <c r="B453" s="30">
        <f t="shared" si="13"/>
        <v>446</v>
      </c>
      <c r="C453" s="31">
        <v>120</v>
      </c>
      <c r="D453" s="32" t="s">
        <v>1150</v>
      </c>
      <c r="E453" s="131">
        <v>2</v>
      </c>
      <c r="F453" s="31">
        <v>1</v>
      </c>
      <c r="G453" s="31" t="s">
        <v>1139</v>
      </c>
      <c r="H453" s="33" t="s">
        <v>21</v>
      </c>
      <c r="I453" s="34" t="s">
        <v>1134</v>
      </c>
      <c r="J453" s="31">
        <v>24.74</v>
      </c>
      <c r="K453" s="31">
        <v>3.86</v>
      </c>
      <c r="L453" s="130">
        <f>(Таблица1[[#This Row],[Общая площадь летних помещений, кв. м]]*1)+Таблица1[[#This Row],[Общая площадь без летних помещений, кв.м]]</f>
        <v>28.599999999999998</v>
      </c>
      <c r="M453" s="35" t="s">
        <v>1130</v>
      </c>
      <c r="N453" s="35" t="s">
        <v>1131</v>
      </c>
      <c r="O453" s="46" t="s">
        <v>1130</v>
      </c>
      <c r="P453" s="32">
        <v>305000</v>
      </c>
      <c r="Q45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8723000</v>
      </c>
      <c r="R45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53" s="36"/>
      <c r="T453" s="38" t="e">
        <f>#REF!/R453-1</f>
        <v>#REF!</v>
      </c>
      <c r="U453" s="35"/>
      <c r="V453" s="39" t="s">
        <v>1132</v>
      </c>
      <c r="W453" s="40"/>
      <c r="X453" s="41" t="str">
        <f t="shared" si="12"/>
        <v>Апарт-отельст</v>
      </c>
      <c r="Y453" s="15"/>
    </row>
    <row r="454" spans="2:25">
      <c r="B454" s="30">
        <f t="shared" si="13"/>
        <v>447</v>
      </c>
      <c r="C454" s="31">
        <v>121</v>
      </c>
      <c r="D454" s="32" t="s">
        <v>1150</v>
      </c>
      <c r="E454" s="131">
        <v>2</v>
      </c>
      <c r="F454" s="31">
        <v>1</v>
      </c>
      <c r="G454" s="31" t="s">
        <v>1139</v>
      </c>
      <c r="H454" s="33" t="s">
        <v>21</v>
      </c>
      <c r="I454" s="34" t="s">
        <v>1134</v>
      </c>
      <c r="J454" s="31">
        <v>24.74</v>
      </c>
      <c r="K454" s="31">
        <v>4.28</v>
      </c>
      <c r="L454" s="130">
        <f>(Таблица1[[#This Row],[Общая площадь летних помещений, кв. м]]*1)+Таблица1[[#This Row],[Общая площадь без летних помещений, кв.м]]</f>
        <v>29.02</v>
      </c>
      <c r="M454" s="35" t="s">
        <v>1130</v>
      </c>
      <c r="N454" s="35" t="s">
        <v>1131</v>
      </c>
      <c r="O454" s="46" t="s">
        <v>1130</v>
      </c>
      <c r="P454" s="32">
        <v>305000</v>
      </c>
      <c r="Q45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8851100</v>
      </c>
      <c r="R45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54" s="36"/>
      <c r="T454" s="38" t="e">
        <f>#REF!/R454-1</f>
        <v>#REF!</v>
      </c>
      <c r="U454" s="35"/>
      <c r="V454" s="39" t="s">
        <v>1132</v>
      </c>
      <c r="W454" s="40"/>
      <c r="X454" s="41" t="str">
        <f t="shared" si="12"/>
        <v>Апарт-отельст</v>
      </c>
      <c r="Y454" s="15"/>
    </row>
    <row r="455" spans="2:25">
      <c r="B455" s="30">
        <f t="shared" si="13"/>
        <v>448</v>
      </c>
      <c r="C455" s="31">
        <v>122</v>
      </c>
      <c r="D455" s="32" t="s">
        <v>1127</v>
      </c>
      <c r="E455" s="131">
        <v>2</v>
      </c>
      <c r="F455" s="31">
        <v>1</v>
      </c>
      <c r="G455" s="31" t="s">
        <v>1139</v>
      </c>
      <c r="H455" s="33" t="s">
        <v>21</v>
      </c>
      <c r="I455" s="34" t="s">
        <v>1134</v>
      </c>
      <c r="J455" s="31">
        <v>24.74</v>
      </c>
      <c r="K455" s="31">
        <v>4.28</v>
      </c>
      <c r="L455" s="130">
        <f>(Таблица1[[#This Row],[Общая площадь летних помещений, кв. м]]*1)+Таблица1[[#This Row],[Общая площадь без летних помещений, кв.м]]</f>
        <v>29.02</v>
      </c>
      <c r="M455" s="35" t="s">
        <v>1130</v>
      </c>
      <c r="N455" s="35" t="s">
        <v>1131</v>
      </c>
      <c r="O455" s="46" t="s">
        <v>1130</v>
      </c>
      <c r="P455" s="32">
        <v>305000</v>
      </c>
      <c r="Q45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8851100</v>
      </c>
      <c r="R45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55" s="36"/>
      <c r="T455" s="38" t="e">
        <f>#REF!/R455-1</f>
        <v>#REF!</v>
      </c>
      <c r="U455" s="35"/>
      <c r="V455" s="39" t="s">
        <v>1132</v>
      </c>
      <c r="W455" s="40"/>
      <c r="X455" s="41" t="str">
        <f t="shared" si="12"/>
        <v>апартаментст</v>
      </c>
      <c r="Y455" s="15"/>
    </row>
    <row r="456" spans="2:25">
      <c r="B456" s="30">
        <f t="shared" si="13"/>
        <v>449</v>
      </c>
      <c r="C456" s="31">
        <v>123</v>
      </c>
      <c r="D456" s="32" t="s">
        <v>1127</v>
      </c>
      <c r="E456" s="131">
        <v>2</v>
      </c>
      <c r="F456" s="31">
        <v>1</v>
      </c>
      <c r="G456" s="31" t="s">
        <v>1139</v>
      </c>
      <c r="H456" s="33" t="s">
        <v>21</v>
      </c>
      <c r="I456" s="34" t="s">
        <v>1134</v>
      </c>
      <c r="J456" s="31">
        <v>24.74</v>
      </c>
      <c r="K456" s="31">
        <v>4.28</v>
      </c>
      <c r="L456" s="130">
        <f>(Таблица1[[#This Row],[Общая площадь летних помещений, кв. м]]*1)+Таблица1[[#This Row],[Общая площадь без летних помещений, кв.м]]</f>
        <v>29.02</v>
      </c>
      <c r="M456" s="35" t="s">
        <v>1130</v>
      </c>
      <c r="N456" s="35" t="s">
        <v>1131</v>
      </c>
      <c r="O456" s="46" t="s">
        <v>1130</v>
      </c>
      <c r="P456" s="32">
        <v>305000</v>
      </c>
      <c r="Q45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8851100</v>
      </c>
      <c r="R45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56" s="36"/>
      <c r="T456" s="38" t="e">
        <f>#REF!/R456-1</f>
        <v>#REF!</v>
      </c>
      <c r="U456" s="35"/>
      <c r="V456" s="39" t="s">
        <v>1132</v>
      </c>
      <c r="W456" s="40"/>
      <c r="X456" s="41" t="str">
        <f t="shared" ref="X456:X519" si="14">CONCATENATE(D456,H456)</f>
        <v>апартаментст</v>
      </c>
      <c r="Y456" s="15"/>
    </row>
    <row r="457" spans="2:25">
      <c r="B457" s="30">
        <f t="shared" si="13"/>
        <v>450</v>
      </c>
      <c r="C457" s="31">
        <v>124</v>
      </c>
      <c r="D457" s="32" t="s">
        <v>1127</v>
      </c>
      <c r="E457" s="131">
        <v>2</v>
      </c>
      <c r="F457" s="31">
        <v>1</v>
      </c>
      <c r="G457" s="31" t="s">
        <v>1139</v>
      </c>
      <c r="H457" s="33" t="s">
        <v>21</v>
      </c>
      <c r="I457" s="34" t="s">
        <v>1134</v>
      </c>
      <c r="J457" s="31">
        <v>24.74</v>
      </c>
      <c r="K457" s="31">
        <v>4.28</v>
      </c>
      <c r="L457" s="130">
        <f>(Таблица1[[#This Row],[Общая площадь летних помещений, кв. м]]*1)+Таблица1[[#This Row],[Общая площадь без летних помещений, кв.м]]</f>
        <v>29.02</v>
      </c>
      <c r="M457" s="35" t="s">
        <v>1130</v>
      </c>
      <c r="N457" s="35" t="s">
        <v>1131</v>
      </c>
      <c r="O457" s="35" t="s">
        <v>1130</v>
      </c>
      <c r="P457" s="32">
        <v>305000</v>
      </c>
      <c r="Q45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8851100</v>
      </c>
      <c r="R45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57" s="36"/>
      <c r="T457" s="38" t="e">
        <f>#REF!/R457-1</f>
        <v>#REF!</v>
      </c>
      <c r="U457" s="35"/>
      <c r="V457" s="39" t="s">
        <v>1132</v>
      </c>
      <c r="W457" s="40"/>
      <c r="X457" s="41" t="str">
        <f t="shared" si="14"/>
        <v>апартаментст</v>
      </c>
      <c r="Y457" s="15"/>
    </row>
    <row r="458" spans="2:25">
      <c r="B458" s="30">
        <f t="shared" ref="B458:B521" si="15">B457+1</f>
        <v>451</v>
      </c>
      <c r="C458" s="31">
        <v>125</v>
      </c>
      <c r="D458" s="32" t="s">
        <v>1127</v>
      </c>
      <c r="E458" s="131">
        <v>2</v>
      </c>
      <c r="F458" s="31">
        <v>1</v>
      </c>
      <c r="G458" s="31" t="s">
        <v>1139</v>
      </c>
      <c r="H458" s="33" t="s">
        <v>21</v>
      </c>
      <c r="I458" s="34" t="s">
        <v>1134</v>
      </c>
      <c r="J458" s="31">
        <v>24.74</v>
      </c>
      <c r="K458" s="31">
        <v>3.72</v>
      </c>
      <c r="L458" s="130">
        <f>(Таблица1[[#This Row],[Общая площадь летних помещений, кв. м]]*1)+Таблица1[[#This Row],[Общая площадь без летних помещений, кв.м]]</f>
        <v>28.459999999999997</v>
      </c>
      <c r="M458" s="35" t="s">
        <v>1130</v>
      </c>
      <c r="N458" s="35" t="s">
        <v>1131</v>
      </c>
      <c r="O458" s="35" t="s">
        <v>1130</v>
      </c>
      <c r="P458" s="32">
        <v>305000</v>
      </c>
      <c r="Q45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8680300</v>
      </c>
      <c r="R45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58" s="36"/>
      <c r="T458" s="38" t="e">
        <f>#REF!/R458-1</f>
        <v>#REF!</v>
      </c>
      <c r="U458" s="35"/>
      <c r="V458" s="39" t="s">
        <v>1132</v>
      </c>
      <c r="W458" s="40"/>
      <c r="X458" s="41" t="str">
        <f t="shared" si="14"/>
        <v>апартаментст</v>
      </c>
      <c r="Y458" s="15"/>
    </row>
    <row r="459" spans="2:25">
      <c r="B459" s="30">
        <f t="shared" si="15"/>
        <v>452</v>
      </c>
      <c r="C459" s="31">
        <v>126</v>
      </c>
      <c r="D459" s="32" t="s">
        <v>1127</v>
      </c>
      <c r="E459" s="131">
        <v>2</v>
      </c>
      <c r="F459" s="31">
        <v>1</v>
      </c>
      <c r="G459" s="31" t="s">
        <v>1139</v>
      </c>
      <c r="H459" s="33" t="s">
        <v>21</v>
      </c>
      <c r="I459" s="34" t="s">
        <v>1134</v>
      </c>
      <c r="J459" s="31">
        <v>24.74</v>
      </c>
      <c r="K459" s="31">
        <v>4.3499999999999996</v>
      </c>
      <c r="L459" s="130">
        <f>(Таблица1[[#This Row],[Общая площадь летних помещений, кв. м]]*1)+Таблица1[[#This Row],[Общая площадь без летних помещений, кв.м]]</f>
        <v>29.089999999999996</v>
      </c>
      <c r="M459" s="35" t="s">
        <v>1130</v>
      </c>
      <c r="N459" s="35" t="s">
        <v>1131</v>
      </c>
      <c r="O459" s="35" t="s">
        <v>1130</v>
      </c>
      <c r="P459" s="32">
        <v>305000</v>
      </c>
      <c r="Q45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8872449.9999999981</v>
      </c>
      <c r="R45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59" s="36"/>
      <c r="T459" s="38" t="e">
        <f>#REF!/R459-1</f>
        <v>#REF!</v>
      </c>
      <c r="U459" s="35"/>
      <c r="V459" s="39" t="s">
        <v>1132</v>
      </c>
      <c r="W459" s="40"/>
      <c r="X459" s="41" t="str">
        <f t="shared" si="14"/>
        <v>апартаментст</v>
      </c>
      <c r="Y459" s="15"/>
    </row>
    <row r="460" spans="2:25">
      <c r="B460" s="30">
        <f t="shared" si="15"/>
        <v>453</v>
      </c>
      <c r="C460" s="31">
        <v>127</v>
      </c>
      <c r="D460" s="32" t="s">
        <v>1127</v>
      </c>
      <c r="E460" s="131">
        <v>2</v>
      </c>
      <c r="F460" s="31">
        <v>1</v>
      </c>
      <c r="G460" s="31" t="s">
        <v>1139</v>
      </c>
      <c r="H460" s="33" t="s">
        <v>21</v>
      </c>
      <c r="I460" s="34" t="s">
        <v>1134</v>
      </c>
      <c r="J460" s="31">
        <v>30.43</v>
      </c>
      <c r="K460" s="31">
        <v>3.54</v>
      </c>
      <c r="L460" s="130">
        <f>(Таблица1[[#This Row],[Общая площадь летних помещений, кв. м]]*1)+Таблица1[[#This Row],[Общая площадь без летних помещений, кв.м]]</f>
        <v>33.97</v>
      </c>
      <c r="M460" s="35" t="s">
        <v>1130</v>
      </c>
      <c r="N460" s="35" t="s">
        <v>1131</v>
      </c>
      <c r="O460" s="35" t="s">
        <v>1130</v>
      </c>
      <c r="P460" s="32">
        <v>305000</v>
      </c>
      <c r="Q46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10360850</v>
      </c>
      <c r="R46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60" s="36"/>
      <c r="T460" s="38" t="e">
        <f>#REF!/R460-1</f>
        <v>#REF!</v>
      </c>
      <c r="U460" s="35"/>
      <c r="V460" s="39" t="s">
        <v>1132</v>
      </c>
      <c r="W460" s="40"/>
      <c r="X460" s="41" t="str">
        <f t="shared" si="14"/>
        <v>апартаментст</v>
      </c>
      <c r="Y460" s="15"/>
    </row>
    <row r="461" spans="2:25">
      <c r="B461" s="30">
        <f t="shared" si="15"/>
        <v>454</v>
      </c>
      <c r="C461" s="31">
        <v>128</v>
      </c>
      <c r="D461" s="32" t="s">
        <v>1127</v>
      </c>
      <c r="E461" s="131">
        <v>2</v>
      </c>
      <c r="F461" s="31">
        <v>1</v>
      </c>
      <c r="G461" s="31" t="s">
        <v>1139</v>
      </c>
      <c r="H461" s="33" t="s">
        <v>21</v>
      </c>
      <c r="I461" s="34" t="s">
        <v>1134</v>
      </c>
      <c r="J461" s="31">
        <v>40.200000000000003</v>
      </c>
      <c r="K461" s="31">
        <v>2.94</v>
      </c>
      <c r="L461" s="130">
        <f>(Таблица1[[#This Row],[Общая площадь летних помещений, кв. м]]*1)+Таблица1[[#This Row],[Общая площадь без летних помещений, кв.м]]</f>
        <v>43.14</v>
      </c>
      <c r="M461" s="35" t="s">
        <v>1130</v>
      </c>
      <c r="N461" s="35" t="s">
        <v>1131</v>
      </c>
      <c r="O461" s="35" t="s">
        <v>1130</v>
      </c>
      <c r="P461" s="32">
        <v>305000</v>
      </c>
      <c r="Q46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13157700</v>
      </c>
      <c r="R46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61" s="36"/>
      <c r="T461" s="38" t="e">
        <f>#REF!/R461-1</f>
        <v>#REF!</v>
      </c>
      <c r="U461" s="35"/>
      <c r="V461" s="39" t="s">
        <v>1132</v>
      </c>
      <c r="W461" s="40"/>
      <c r="X461" s="41" t="str">
        <f t="shared" si="14"/>
        <v>апартаментст</v>
      </c>
      <c r="Y461" s="15"/>
    </row>
    <row r="462" spans="2:25">
      <c r="B462" s="30">
        <f t="shared" si="15"/>
        <v>455</v>
      </c>
      <c r="C462" s="31">
        <v>129</v>
      </c>
      <c r="D462" s="32" t="s">
        <v>1127</v>
      </c>
      <c r="E462" s="131">
        <v>2</v>
      </c>
      <c r="F462" s="31">
        <v>1</v>
      </c>
      <c r="G462" s="31" t="s">
        <v>1139</v>
      </c>
      <c r="H462" s="33" t="s">
        <v>21</v>
      </c>
      <c r="I462" s="34" t="s">
        <v>1134</v>
      </c>
      <c r="J462" s="31">
        <v>24.98</v>
      </c>
      <c r="K462" s="31">
        <v>4.28</v>
      </c>
      <c r="L462" s="130">
        <f>(Таблица1[[#This Row],[Общая площадь летних помещений, кв. м]]*1)+Таблица1[[#This Row],[Общая площадь без летних помещений, кв.м]]</f>
        <v>29.26</v>
      </c>
      <c r="M462" s="35" t="s">
        <v>1130</v>
      </c>
      <c r="N462" s="35" t="s">
        <v>1131</v>
      </c>
      <c r="O462" s="35" t="s">
        <v>1130</v>
      </c>
      <c r="P462" s="32">
        <v>305000</v>
      </c>
      <c r="Q46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8924300</v>
      </c>
      <c r="R46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62" s="36"/>
      <c r="T462" s="38" t="e">
        <f>#REF!/R462-1</f>
        <v>#REF!</v>
      </c>
      <c r="U462" s="35"/>
      <c r="V462" s="39" t="s">
        <v>1132</v>
      </c>
      <c r="W462" s="40"/>
      <c r="X462" s="41" t="str">
        <f t="shared" si="14"/>
        <v>апартаментст</v>
      </c>
      <c r="Y462" s="15"/>
    </row>
    <row r="463" spans="2:25">
      <c r="B463" s="30">
        <f t="shared" si="15"/>
        <v>456</v>
      </c>
      <c r="C463" s="31">
        <v>130</v>
      </c>
      <c r="D463" s="32" t="s">
        <v>1127</v>
      </c>
      <c r="E463" s="131">
        <v>2</v>
      </c>
      <c r="F463" s="31">
        <v>1</v>
      </c>
      <c r="G463" s="31" t="s">
        <v>1139</v>
      </c>
      <c r="H463" s="33" t="s">
        <v>21</v>
      </c>
      <c r="I463" s="34" t="s">
        <v>1134</v>
      </c>
      <c r="J463" s="31">
        <v>24.98</v>
      </c>
      <c r="K463" s="31">
        <v>4.28</v>
      </c>
      <c r="L463" s="130">
        <f>(Таблица1[[#This Row],[Общая площадь летних помещений, кв. м]]*1)+Таблица1[[#This Row],[Общая площадь без летних помещений, кв.м]]</f>
        <v>29.26</v>
      </c>
      <c r="M463" s="35" t="s">
        <v>1130</v>
      </c>
      <c r="N463" s="35" t="s">
        <v>1131</v>
      </c>
      <c r="O463" s="35" t="s">
        <v>1130</v>
      </c>
      <c r="P463" s="32">
        <v>305000</v>
      </c>
      <c r="Q46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8924300</v>
      </c>
      <c r="R46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63" s="36"/>
      <c r="T463" s="38" t="e">
        <f>#REF!/R463-1</f>
        <v>#REF!</v>
      </c>
      <c r="U463" s="35"/>
      <c r="V463" s="39" t="s">
        <v>1132</v>
      </c>
      <c r="W463" s="40"/>
      <c r="X463" s="41" t="str">
        <f t="shared" si="14"/>
        <v>апартаментст</v>
      </c>
      <c r="Y463" s="15"/>
    </row>
    <row r="464" spans="2:25">
      <c r="B464" s="30">
        <f t="shared" si="15"/>
        <v>457</v>
      </c>
      <c r="C464" s="31">
        <v>131</v>
      </c>
      <c r="D464" s="32" t="s">
        <v>1127</v>
      </c>
      <c r="E464" s="131">
        <v>2</v>
      </c>
      <c r="F464" s="31">
        <v>1</v>
      </c>
      <c r="G464" s="31" t="s">
        <v>1139</v>
      </c>
      <c r="H464" s="33" t="s">
        <v>21</v>
      </c>
      <c r="I464" s="34" t="s">
        <v>1134</v>
      </c>
      <c r="J464" s="31">
        <v>24.98</v>
      </c>
      <c r="K464" s="31">
        <v>4.28</v>
      </c>
      <c r="L464" s="130">
        <f>(Таблица1[[#This Row],[Общая площадь летних помещений, кв. м]]*1)+Таблица1[[#This Row],[Общая площадь без летних помещений, кв.м]]</f>
        <v>29.26</v>
      </c>
      <c r="M464" s="35" t="s">
        <v>1130</v>
      </c>
      <c r="N464" s="35" t="s">
        <v>1131</v>
      </c>
      <c r="O464" s="35" t="s">
        <v>1130</v>
      </c>
      <c r="P464" s="32">
        <v>305000</v>
      </c>
      <c r="Q46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8924300</v>
      </c>
      <c r="R46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64" s="36"/>
      <c r="T464" s="38" t="e">
        <f>#REF!/R464-1</f>
        <v>#REF!</v>
      </c>
      <c r="U464" s="35"/>
      <c r="V464" s="39" t="s">
        <v>1132</v>
      </c>
      <c r="W464" s="40"/>
      <c r="X464" s="41" t="str">
        <f t="shared" si="14"/>
        <v>апартаментст</v>
      </c>
      <c r="Y464" s="15"/>
    </row>
    <row r="465" spans="2:25">
      <c r="B465" s="30">
        <f t="shared" si="15"/>
        <v>458</v>
      </c>
      <c r="C465" s="31">
        <v>132</v>
      </c>
      <c r="D465" s="32" t="s">
        <v>1127</v>
      </c>
      <c r="E465" s="131">
        <v>2</v>
      </c>
      <c r="F465" s="31">
        <v>1</v>
      </c>
      <c r="G465" s="31" t="s">
        <v>1139</v>
      </c>
      <c r="H465" s="33" t="s">
        <v>21</v>
      </c>
      <c r="I465" s="34" t="s">
        <v>1134</v>
      </c>
      <c r="J465" s="31">
        <v>24.98</v>
      </c>
      <c r="K465" s="31">
        <v>4.28</v>
      </c>
      <c r="L465" s="130">
        <f>(Таблица1[[#This Row],[Общая площадь летних помещений, кв. м]]*1)+Таблица1[[#This Row],[Общая площадь без летних помещений, кв.м]]</f>
        <v>29.26</v>
      </c>
      <c r="M465" s="35" t="s">
        <v>1130</v>
      </c>
      <c r="N465" s="35" t="s">
        <v>1131</v>
      </c>
      <c r="O465" s="35" t="s">
        <v>1130</v>
      </c>
      <c r="P465" s="32">
        <v>305000</v>
      </c>
      <c r="Q46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8924300</v>
      </c>
      <c r="R46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65" s="36"/>
      <c r="T465" s="38" t="e">
        <f>#REF!/R465-1</f>
        <v>#REF!</v>
      </c>
      <c r="U465" s="35"/>
      <c r="V465" s="39" t="s">
        <v>1132</v>
      </c>
      <c r="W465" s="40"/>
      <c r="X465" s="41" t="str">
        <f t="shared" si="14"/>
        <v>апартаментст</v>
      </c>
      <c r="Y465" s="15"/>
    </row>
    <row r="466" spans="2:25">
      <c r="B466" s="30">
        <f t="shared" si="15"/>
        <v>459</v>
      </c>
      <c r="C466" s="31">
        <v>133</v>
      </c>
      <c r="D466" s="32" t="s">
        <v>1127</v>
      </c>
      <c r="E466" s="131">
        <v>2</v>
      </c>
      <c r="F466" s="31">
        <v>1</v>
      </c>
      <c r="G466" s="31" t="s">
        <v>1139</v>
      </c>
      <c r="H466" s="33" t="s">
        <v>21</v>
      </c>
      <c r="I466" s="34" t="s">
        <v>1134</v>
      </c>
      <c r="J466" s="31">
        <v>24.98</v>
      </c>
      <c r="K466" s="31">
        <v>4.28</v>
      </c>
      <c r="L466" s="130">
        <f>(Таблица1[[#This Row],[Общая площадь летних помещений, кв. м]]*1)+Таблица1[[#This Row],[Общая площадь без летних помещений, кв.м]]</f>
        <v>29.26</v>
      </c>
      <c r="M466" s="35" t="s">
        <v>1130</v>
      </c>
      <c r="N466" s="35" t="s">
        <v>1131</v>
      </c>
      <c r="O466" s="35" t="s">
        <v>1130</v>
      </c>
      <c r="P466" s="32">
        <v>305000</v>
      </c>
      <c r="Q46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8924300</v>
      </c>
      <c r="R46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66" s="36"/>
      <c r="T466" s="38" t="e">
        <f>#REF!/R466-1</f>
        <v>#REF!</v>
      </c>
      <c r="U466" s="35"/>
      <c r="V466" s="39" t="s">
        <v>1132</v>
      </c>
      <c r="W466" s="40"/>
      <c r="X466" s="41" t="str">
        <f t="shared" si="14"/>
        <v>апартаментст</v>
      </c>
      <c r="Y466" s="15"/>
    </row>
    <row r="467" spans="2:25">
      <c r="B467" s="30">
        <f t="shared" si="15"/>
        <v>460</v>
      </c>
      <c r="C467" s="31">
        <v>134</v>
      </c>
      <c r="D467" s="32" t="s">
        <v>1127</v>
      </c>
      <c r="E467" s="131">
        <v>2</v>
      </c>
      <c r="F467" s="31">
        <v>1</v>
      </c>
      <c r="G467" s="31" t="s">
        <v>1139</v>
      </c>
      <c r="H467" s="33" t="s">
        <v>21</v>
      </c>
      <c r="I467" s="34" t="s">
        <v>1134</v>
      </c>
      <c r="J467" s="31">
        <v>24.98</v>
      </c>
      <c r="K467" s="31">
        <v>4.28</v>
      </c>
      <c r="L467" s="130">
        <f>(Таблица1[[#This Row],[Общая площадь летних помещений, кв. м]]*1)+Таблица1[[#This Row],[Общая площадь без летних помещений, кв.м]]</f>
        <v>29.26</v>
      </c>
      <c r="M467" s="35" t="s">
        <v>1130</v>
      </c>
      <c r="N467" s="35" t="s">
        <v>1131</v>
      </c>
      <c r="O467" s="35" t="s">
        <v>1130</v>
      </c>
      <c r="P467" s="32">
        <v>305000</v>
      </c>
      <c r="Q46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8924300</v>
      </c>
      <c r="R46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67" s="36"/>
      <c r="T467" s="38" t="e">
        <f>#REF!/R467-1</f>
        <v>#REF!</v>
      </c>
      <c r="U467" s="35"/>
      <c r="V467" s="39" t="s">
        <v>1132</v>
      </c>
      <c r="W467" s="40"/>
      <c r="X467" s="41" t="str">
        <f t="shared" si="14"/>
        <v>апартаментст</v>
      </c>
      <c r="Y467" s="15"/>
    </row>
    <row r="468" spans="2:25">
      <c r="B468" s="30">
        <f t="shared" si="15"/>
        <v>461</v>
      </c>
      <c r="C468" s="31">
        <v>135</v>
      </c>
      <c r="D468" s="32" t="s">
        <v>1127</v>
      </c>
      <c r="E468" s="131">
        <v>2</v>
      </c>
      <c r="F468" s="31">
        <v>1</v>
      </c>
      <c r="G468" s="31" t="s">
        <v>1139</v>
      </c>
      <c r="H468" s="33" t="s">
        <v>21</v>
      </c>
      <c r="I468" s="34" t="s">
        <v>1134</v>
      </c>
      <c r="J468" s="31">
        <v>24.98</v>
      </c>
      <c r="K468" s="31">
        <v>4.28</v>
      </c>
      <c r="L468" s="130">
        <f>(Таблица1[[#This Row],[Общая площадь летних помещений, кв. м]]*1)+Таблица1[[#This Row],[Общая площадь без летних помещений, кв.м]]</f>
        <v>29.26</v>
      </c>
      <c r="M468" s="35" t="s">
        <v>1130</v>
      </c>
      <c r="N468" s="35" t="s">
        <v>1131</v>
      </c>
      <c r="O468" s="35" t="s">
        <v>1130</v>
      </c>
      <c r="P468" s="32">
        <v>305000</v>
      </c>
      <c r="Q46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8924300</v>
      </c>
      <c r="R46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68" s="36"/>
      <c r="T468" s="38" t="e">
        <f>#REF!/R468-1</f>
        <v>#REF!</v>
      </c>
      <c r="U468" s="35"/>
      <c r="V468" s="39" t="s">
        <v>1132</v>
      </c>
      <c r="W468" s="40"/>
      <c r="X468" s="41" t="str">
        <f t="shared" si="14"/>
        <v>апартаментст</v>
      </c>
      <c r="Y468" s="15"/>
    </row>
    <row r="469" spans="2:25">
      <c r="B469" s="30">
        <f t="shared" si="15"/>
        <v>462</v>
      </c>
      <c r="C469" s="31">
        <v>136</v>
      </c>
      <c r="D469" s="32" t="s">
        <v>1127</v>
      </c>
      <c r="E469" s="131">
        <v>2</v>
      </c>
      <c r="F469" s="31">
        <v>1</v>
      </c>
      <c r="G469" s="31" t="s">
        <v>1139</v>
      </c>
      <c r="H469" s="33" t="s">
        <v>21</v>
      </c>
      <c r="I469" s="34" t="s">
        <v>1134</v>
      </c>
      <c r="J469" s="31">
        <v>24.27</v>
      </c>
      <c r="K469" s="31">
        <v>4.28</v>
      </c>
      <c r="L469" s="130">
        <f>(Таблица1[[#This Row],[Общая площадь летних помещений, кв. м]]*1)+Таблица1[[#This Row],[Общая площадь без летних помещений, кв.м]]</f>
        <v>28.55</v>
      </c>
      <c r="M469" s="35" t="s">
        <v>1130</v>
      </c>
      <c r="N469" s="35" t="s">
        <v>1131</v>
      </c>
      <c r="O469" s="35" t="s">
        <v>1130</v>
      </c>
      <c r="P469" s="32">
        <v>305000</v>
      </c>
      <c r="Q46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8707750</v>
      </c>
      <c r="R46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69" s="36"/>
      <c r="T469" s="38" t="e">
        <f>#REF!/R469-1</f>
        <v>#REF!</v>
      </c>
      <c r="U469" s="35"/>
      <c r="V469" s="39" t="s">
        <v>1132</v>
      </c>
      <c r="W469" s="40"/>
      <c r="X469" s="41" t="str">
        <f t="shared" si="14"/>
        <v>апартаментст</v>
      </c>
      <c r="Y469" s="15"/>
    </row>
    <row r="470" spans="2:25">
      <c r="B470" s="30">
        <f t="shared" si="15"/>
        <v>463</v>
      </c>
      <c r="C470" s="31">
        <v>137</v>
      </c>
      <c r="D470" s="32" t="s">
        <v>1127</v>
      </c>
      <c r="E470" s="131">
        <v>2</v>
      </c>
      <c r="F470" s="31">
        <v>1</v>
      </c>
      <c r="G470" s="31" t="s">
        <v>1139</v>
      </c>
      <c r="H470" s="33" t="s">
        <v>21</v>
      </c>
      <c r="I470" s="34" t="s">
        <v>1134</v>
      </c>
      <c r="J470" s="31">
        <v>35.979999999999997</v>
      </c>
      <c r="K470" s="31">
        <v>14.02</v>
      </c>
      <c r="L470" s="130">
        <f>(Таблица1[[#This Row],[Общая площадь летних помещений, кв. м]]*1)+Таблица1[[#This Row],[Общая площадь без летних помещений, кв.м]]</f>
        <v>50</v>
      </c>
      <c r="M470" s="35" t="s">
        <v>1136</v>
      </c>
      <c r="N470" s="35" t="s">
        <v>1137</v>
      </c>
      <c r="O470" s="35" t="s">
        <v>1130</v>
      </c>
      <c r="P470" s="32">
        <v>400000</v>
      </c>
      <c r="Q47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20000000</v>
      </c>
      <c r="R47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70" s="36"/>
      <c r="T470" s="38" t="e">
        <f>#REF!/R470-1</f>
        <v>#REF!</v>
      </c>
      <c r="U470" s="35"/>
      <c r="V470" s="39" t="s">
        <v>1132</v>
      </c>
      <c r="W470" s="40"/>
      <c r="X470" s="41" t="str">
        <f t="shared" si="14"/>
        <v>апартаментст</v>
      </c>
      <c r="Y470" s="15"/>
    </row>
    <row r="471" spans="2:25">
      <c r="B471" s="30">
        <f t="shared" si="15"/>
        <v>464</v>
      </c>
      <c r="C471" s="31">
        <v>138</v>
      </c>
      <c r="D471" s="32" t="s">
        <v>1127</v>
      </c>
      <c r="E471" s="131">
        <v>2</v>
      </c>
      <c r="F471" s="31">
        <v>1</v>
      </c>
      <c r="G471" s="31" t="s">
        <v>1139</v>
      </c>
      <c r="H471" s="33" t="s">
        <v>21</v>
      </c>
      <c r="I471" s="34" t="s">
        <v>1134</v>
      </c>
      <c r="J471" s="31">
        <v>35.979999999999997</v>
      </c>
      <c r="K471" s="31">
        <v>14.02</v>
      </c>
      <c r="L471" s="130">
        <f>(Таблица1[[#This Row],[Общая площадь летних помещений, кв. м]]*1)+Таблица1[[#This Row],[Общая площадь без летних помещений, кв.м]]</f>
        <v>50</v>
      </c>
      <c r="M471" s="35" t="s">
        <v>1136</v>
      </c>
      <c r="N471" s="35" t="s">
        <v>1137</v>
      </c>
      <c r="O471" s="35" t="s">
        <v>1130</v>
      </c>
      <c r="P471" s="32">
        <v>400000</v>
      </c>
      <c r="Q47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20000000</v>
      </c>
      <c r="R47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71" s="36"/>
      <c r="T471" s="38" t="e">
        <f>#REF!/R471-1</f>
        <v>#REF!</v>
      </c>
      <c r="U471" s="35"/>
      <c r="V471" s="39" t="s">
        <v>1132</v>
      </c>
      <c r="W471" s="40"/>
      <c r="X471" s="41" t="str">
        <f t="shared" si="14"/>
        <v>апартаментст</v>
      </c>
      <c r="Y471" s="15"/>
    </row>
    <row r="472" spans="2:25">
      <c r="B472" s="30">
        <f t="shared" si="15"/>
        <v>465</v>
      </c>
      <c r="C472" s="31">
        <v>139</v>
      </c>
      <c r="D472" s="32" t="s">
        <v>1127</v>
      </c>
      <c r="E472" s="131">
        <v>2</v>
      </c>
      <c r="F472" s="31">
        <v>1</v>
      </c>
      <c r="G472" s="31" t="s">
        <v>1139</v>
      </c>
      <c r="H472" s="33" t="s">
        <v>21</v>
      </c>
      <c r="I472" s="34" t="s">
        <v>1134</v>
      </c>
      <c r="J472" s="31">
        <v>24.27</v>
      </c>
      <c r="K472" s="31">
        <v>4.28</v>
      </c>
      <c r="L472" s="130">
        <f>(Таблица1[[#This Row],[Общая площадь летних помещений, кв. м]]*1)+Таблица1[[#This Row],[Общая площадь без летних помещений, кв.м]]</f>
        <v>28.55</v>
      </c>
      <c r="M472" s="35" t="s">
        <v>1136</v>
      </c>
      <c r="N472" s="35" t="s">
        <v>1145</v>
      </c>
      <c r="O472" s="35" t="s">
        <v>1130</v>
      </c>
      <c r="P472" s="32">
        <v>320000</v>
      </c>
      <c r="Q47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9136000</v>
      </c>
      <c r="R47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72" s="36"/>
      <c r="T472" s="38" t="e">
        <f>#REF!/R472-1</f>
        <v>#REF!</v>
      </c>
      <c r="U472" s="35"/>
      <c r="V472" s="39" t="s">
        <v>1132</v>
      </c>
      <c r="W472" s="40"/>
      <c r="X472" s="41" t="str">
        <f t="shared" si="14"/>
        <v>апартаментст</v>
      </c>
      <c r="Y472" s="15"/>
    </row>
    <row r="473" spans="2:25">
      <c r="B473" s="30">
        <f t="shared" si="15"/>
        <v>466</v>
      </c>
      <c r="C473" s="31">
        <v>140</v>
      </c>
      <c r="D473" s="32" t="s">
        <v>1127</v>
      </c>
      <c r="E473" s="131">
        <v>2</v>
      </c>
      <c r="F473" s="31">
        <v>1</v>
      </c>
      <c r="G473" s="31" t="s">
        <v>1139</v>
      </c>
      <c r="H473" s="33" t="s">
        <v>21</v>
      </c>
      <c r="I473" s="34" t="s">
        <v>1134</v>
      </c>
      <c r="J473" s="31">
        <v>24.98</v>
      </c>
      <c r="K473" s="31">
        <v>4.28</v>
      </c>
      <c r="L473" s="130">
        <f>(Таблица1[[#This Row],[Общая площадь летних помещений, кв. м]]*1)+Таблица1[[#This Row],[Общая площадь без летних помещений, кв.м]]</f>
        <v>29.26</v>
      </c>
      <c r="M473" s="35" t="s">
        <v>1136</v>
      </c>
      <c r="N473" s="35" t="s">
        <v>1145</v>
      </c>
      <c r="O473" s="35" t="s">
        <v>1130</v>
      </c>
      <c r="P473" s="32">
        <v>320000</v>
      </c>
      <c r="Q47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9363200</v>
      </c>
      <c r="R47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73" s="36"/>
      <c r="T473" s="38" t="e">
        <f>#REF!/R473-1</f>
        <v>#REF!</v>
      </c>
      <c r="U473" s="35"/>
      <c r="V473" s="39" t="s">
        <v>1132</v>
      </c>
      <c r="W473" s="40"/>
      <c r="X473" s="41" t="str">
        <f t="shared" si="14"/>
        <v>апартаментст</v>
      </c>
      <c r="Y473" s="15"/>
    </row>
    <row r="474" spans="2:25">
      <c r="B474" s="30">
        <f t="shared" si="15"/>
        <v>467</v>
      </c>
      <c r="C474" s="31">
        <v>141</v>
      </c>
      <c r="D474" s="32" t="s">
        <v>1127</v>
      </c>
      <c r="E474" s="131">
        <v>2</v>
      </c>
      <c r="F474" s="31">
        <v>1</v>
      </c>
      <c r="G474" s="31" t="s">
        <v>1139</v>
      </c>
      <c r="H474" s="33" t="s">
        <v>21</v>
      </c>
      <c r="I474" s="34" t="s">
        <v>1134</v>
      </c>
      <c r="J474" s="31">
        <v>24.98</v>
      </c>
      <c r="K474" s="31">
        <v>4.28</v>
      </c>
      <c r="L474" s="130">
        <f>(Таблица1[[#This Row],[Общая площадь летних помещений, кв. м]]*1)+Таблица1[[#This Row],[Общая площадь без летних помещений, кв.м]]</f>
        <v>29.26</v>
      </c>
      <c r="M474" s="35" t="s">
        <v>1136</v>
      </c>
      <c r="N474" s="35" t="s">
        <v>1145</v>
      </c>
      <c r="O474" s="35" t="s">
        <v>1130</v>
      </c>
      <c r="P474" s="32">
        <v>320000</v>
      </c>
      <c r="Q47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9363200</v>
      </c>
      <c r="R47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74" s="36"/>
      <c r="T474" s="38" t="e">
        <f>#REF!/R474-1</f>
        <v>#REF!</v>
      </c>
      <c r="U474" s="35"/>
      <c r="V474" s="39" t="s">
        <v>1132</v>
      </c>
      <c r="W474" s="40"/>
      <c r="X474" s="41" t="str">
        <f t="shared" si="14"/>
        <v>апартаментст</v>
      </c>
      <c r="Y474" s="15"/>
    </row>
    <row r="475" spans="2:25">
      <c r="B475" s="30">
        <f t="shared" si="15"/>
        <v>468</v>
      </c>
      <c r="C475" s="31">
        <v>142</v>
      </c>
      <c r="D475" s="32" t="s">
        <v>1127</v>
      </c>
      <c r="E475" s="131">
        <v>2</v>
      </c>
      <c r="F475" s="31">
        <v>1</v>
      </c>
      <c r="G475" s="31" t="s">
        <v>1139</v>
      </c>
      <c r="H475" s="33" t="s">
        <v>21</v>
      </c>
      <c r="I475" s="34" t="s">
        <v>1134</v>
      </c>
      <c r="J475" s="31">
        <v>24.98</v>
      </c>
      <c r="K475" s="31">
        <v>4.63</v>
      </c>
      <c r="L475" s="130">
        <f>(Таблица1[[#This Row],[Общая площадь летних помещений, кв. м]]*1)+Таблица1[[#This Row],[Общая площадь без летних помещений, кв.м]]</f>
        <v>29.61</v>
      </c>
      <c r="M475" s="35" t="s">
        <v>1136</v>
      </c>
      <c r="N475" s="35" t="s">
        <v>1145</v>
      </c>
      <c r="O475" s="35" t="s">
        <v>1130</v>
      </c>
      <c r="P475" s="32">
        <v>320000</v>
      </c>
      <c r="Q47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9475200</v>
      </c>
      <c r="R47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75" s="36"/>
      <c r="T475" s="38" t="e">
        <f>#REF!/R475-1</f>
        <v>#REF!</v>
      </c>
      <c r="U475" s="35"/>
      <c r="V475" s="39" t="s">
        <v>1132</v>
      </c>
      <c r="W475" s="40"/>
      <c r="X475" s="41" t="str">
        <f t="shared" si="14"/>
        <v>апартаментст</v>
      </c>
      <c r="Y475" s="15"/>
    </row>
    <row r="476" spans="2:25">
      <c r="B476" s="30">
        <f t="shared" si="15"/>
        <v>469</v>
      </c>
      <c r="C476" s="31">
        <v>143</v>
      </c>
      <c r="D476" s="32" t="s">
        <v>1127</v>
      </c>
      <c r="E476" s="131">
        <v>2</v>
      </c>
      <c r="F476" s="31">
        <v>1</v>
      </c>
      <c r="G476" s="31" t="s">
        <v>1139</v>
      </c>
      <c r="H476" s="33" t="s">
        <v>21</v>
      </c>
      <c r="I476" s="34" t="s">
        <v>1134</v>
      </c>
      <c r="J476" s="31">
        <v>29.71</v>
      </c>
      <c r="K476" s="31">
        <v>5.46</v>
      </c>
      <c r="L476" s="130">
        <f>(Таблица1[[#This Row],[Общая площадь летних помещений, кв. м]]*1)+Таблица1[[#This Row],[Общая площадь без летних помещений, кв.м]]</f>
        <v>35.17</v>
      </c>
      <c r="M476" s="35" t="s">
        <v>1136</v>
      </c>
      <c r="N476" s="35" t="s">
        <v>1145</v>
      </c>
      <c r="O476" s="35" t="s">
        <v>1130</v>
      </c>
      <c r="P476" s="32">
        <v>320000</v>
      </c>
      <c r="Q47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11254400</v>
      </c>
      <c r="R47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76" s="36"/>
      <c r="T476" s="38" t="e">
        <f>#REF!/R476-1</f>
        <v>#REF!</v>
      </c>
      <c r="U476" s="35"/>
      <c r="V476" s="39" t="s">
        <v>1132</v>
      </c>
      <c r="W476" s="40"/>
      <c r="X476" s="41" t="str">
        <f t="shared" si="14"/>
        <v>апартаментст</v>
      </c>
      <c r="Y476" s="15"/>
    </row>
    <row r="477" spans="2:25">
      <c r="B477" s="30">
        <f t="shared" si="15"/>
        <v>470</v>
      </c>
      <c r="C477" s="31">
        <v>144</v>
      </c>
      <c r="D477" s="32" t="s">
        <v>1127</v>
      </c>
      <c r="E477" s="131">
        <v>2</v>
      </c>
      <c r="F477" s="31">
        <v>1</v>
      </c>
      <c r="G477" s="31" t="s">
        <v>1139</v>
      </c>
      <c r="H477" s="33" t="s">
        <v>21</v>
      </c>
      <c r="I477" s="34" t="s">
        <v>1134</v>
      </c>
      <c r="J477" s="31">
        <v>24.98</v>
      </c>
      <c r="K477" s="31">
        <v>4.28</v>
      </c>
      <c r="L477" s="130">
        <f>(Таблица1[[#This Row],[Общая площадь летних помещений, кв. м]]*1)+Таблица1[[#This Row],[Общая площадь без летних помещений, кв.м]]</f>
        <v>29.26</v>
      </c>
      <c r="M477" s="35" t="s">
        <v>1136</v>
      </c>
      <c r="N477" s="35" t="s">
        <v>1145</v>
      </c>
      <c r="O477" s="35" t="s">
        <v>1130</v>
      </c>
      <c r="P477" s="32">
        <v>320000</v>
      </c>
      <c r="Q47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9363200</v>
      </c>
      <c r="R47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77" s="36"/>
      <c r="T477" s="38" t="e">
        <f>#REF!/R477-1</f>
        <v>#REF!</v>
      </c>
      <c r="U477" s="35"/>
      <c r="V477" s="39" t="s">
        <v>1132</v>
      </c>
      <c r="W477" s="40"/>
      <c r="X477" s="41" t="str">
        <f t="shared" si="14"/>
        <v>апартаментст</v>
      </c>
      <c r="Y477" s="15"/>
    </row>
    <row r="478" spans="2:25">
      <c r="B478" s="30">
        <f t="shared" si="15"/>
        <v>471</v>
      </c>
      <c r="C478" s="31">
        <v>145</v>
      </c>
      <c r="D478" s="32" t="s">
        <v>1127</v>
      </c>
      <c r="E478" s="131">
        <v>2</v>
      </c>
      <c r="F478" s="31">
        <v>1</v>
      </c>
      <c r="G478" s="31" t="s">
        <v>1139</v>
      </c>
      <c r="H478" s="33" t="s">
        <v>21</v>
      </c>
      <c r="I478" s="34" t="s">
        <v>1134</v>
      </c>
      <c r="J478" s="31">
        <v>24.98</v>
      </c>
      <c r="K478" s="31">
        <v>4.28</v>
      </c>
      <c r="L478" s="130">
        <f>(Таблица1[[#This Row],[Общая площадь летних помещений, кв. м]]*1)+Таблица1[[#This Row],[Общая площадь без летних помещений, кв.м]]</f>
        <v>29.26</v>
      </c>
      <c r="M478" s="35" t="s">
        <v>1136</v>
      </c>
      <c r="N478" s="35" t="s">
        <v>1145</v>
      </c>
      <c r="O478" s="35" t="s">
        <v>1130</v>
      </c>
      <c r="P478" s="32">
        <v>320000</v>
      </c>
      <c r="Q47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9363200</v>
      </c>
      <c r="R47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78" s="36"/>
      <c r="T478" s="38" t="e">
        <f>#REF!/R478-1</f>
        <v>#REF!</v>
      </c>
      <c r="U478" s="35"/>
      <c r="V478" s="39" t="s">
        <v>1132</v>
      </c>
      <c r="W478" s="40"/>
      <c r="X478" s="41" t="str">
        <f t="shared" si="14"/>
        <v>апартаментст</v>
      </c>
      <c r="Y478" s="15"/>
    </row>
    <row r="479" spans="2:25">
      <c r="B479" s="30">
        <f t="shared" si="15"/>
        <v>472</v>
      </c>
      <c r="C479" s="31">
        <v>146</v>
      </c>
      <c r="D479" s="32" t="s">
        <v>1127</v>
      </c>
      <c r="E479" s="131">
        <v>2</v>
      </c>
      <c r="F479" s="31">
        <v>1</v>
      </c>
      <c r="G479" s="31" t="s">
        <v>1139</v>
      </c>
      <c r="H479" s="33" t="s">
        <v>21</v>
      </c>
      <c r="I479" s="34" t="s">
        <v>1134</v>
      </c>
      <c r="J479" s="31">
        <v>24.98</v>
      </c>
      <c r="K479" s="31">
        <v>4.28</v>
      </c>
      <c r="L479" s="130">
        <f>(Таблица1[[#This Row],[Общая площадь летних помещений, кв. м]]*1)+Таблица1[[#This Row],[Общая площадь без летних помещений, кв.м]]</f>
        <v>29.26</v>
      </c>
      <c r="M479" s="35" t="s">
        <v>1136</v>
      </c>
      <c r="N479" s="35" t="s">
        <v>1145</v>
      </c>
      <c r="O479" s="35" t="s">
        <v>1130</v>
      </c>
      <c r="P479" s="32">
        <v>320000</v>
      </c>
      <c r="Q47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9363200</v>
      </c>
      <c r="R47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79" s="36"/>
      <c r="T479" s="38" t="e">
        <f>#REF!/R479-1</f>
        <v>#REF!</v>
      </c>
      <c r="U479" s="35"/>
      <c r="V479" s="39" t="s">
        <v>1132</v>
      </c>
      <c r="W479" s="40"/>
      <c r="X479" s="41" t="str">
        <f t="shared" si="14"/>
        <v>апартаментст</v>
      </c>
      <c r="Y479" s="15"/>
    </row>
    <row r="480" spans="2:25">
      <c r="B480" s="30">
        <f t="shared" si="15"/>
        <v>473</v>
      </c>
      <c r="C480" s="31">
        <v>147</v>
      </c>
      <c r="D480" s="32" t="s">
        <v>1127</v>
      </c>
      <c r="E480" s="131">
        <v>2</v>
      </c>
      <c r="F480" s="31">
        <v>1</v>
      </c>
      <c r="G480" s="31" t="s">
        <v>1139</v>
      </c>
      <c r="H480" s="33" t="s">
        <v>21</v>
      </c>
      <c r="I480" s="34" t="s">
        <v>1134</v>
      </c>
      <c r="J480" s="31">
        <v>24.98</v>
      </c>
      <c r="K480" s="31">
        <v>4.28</v>
      </c>
      <c r="L480" s="130">
        <f>(Таблица1[[#This Row],[Общая площадь летних помещений, кв. м]]*1)+Таблица1[[#This Row],[Общая площадь без летних помещений, кв.м]]</f>
        <v>29.26</v>
      </c>
      <c r="M480" s="35" t="s">
        <v>1136</v>
      </c>
      <c r="N480" s="35" t="s">
        <v>1145</v>
      </c>
      <c r="O480" s="35" t="s">
        <v>1130</v>
      </c>
      <c r="P480" s="32">
        <v>320000</v>
      </c>
      <c r="Q48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9363200</v>
      </c>
      <c r="R48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80" s="36"/>
      <c r="T480" s="38" t="e">
        <f>#REF!/R480-1</f>
        <v>#REF!</v>
      </c>
      <c r="U480" s="35"/>
      <c r="V480" s="39" t="s">
        <v>1132</v>
      </c>
      <c r="W480" s="40"/>
      <c r="X480" s="41" t="str">
        <f t="shared" si="14"/>
        <v>апартаментст</v>
      </c>
      <c r="Y480" s="15"/>
    </row>
    <row r="481" spans="2:25">
      <c r="B481" s="30">
        <f t="shared" si="15"/>
        <v>474</v>
      </c>
      <c r="C481" s="31">
        <v>148</v>
      </c>
      <c r="D481" s="32" t="s">
        <v>1127</v>
      </c>
      <c r="E481" s="131">
        <v>2</v>
      </c>
      <c r="F481" s="31">
        <v>1</v>
      </c>
      <c r="G481" s="31" t="s">
        <v>1139</v>
      </c>
      <c r="H481" s="42" t="s">
        <v>19</v>
      </c>
      <c r="I481" s="34" t="s">
        <v>1151</v>
      </c>
      <c r="J481" s="31">
        <v>51.2</v>
      </c>
      <c r="K481" s="31">
        <v>12.89</v>
      </c>
      <c r="L481" s="130">
        <f>(Таблица1[[#This Row],[Общая площадь летних помещений, кв. м]]*1)+Таблица1[[#This Row],[Общая площадь без летних помещений, кв.м]]</f>
        <v>64.09</v>
      </c>
      <c r="M481" s="35" t="s">
        <v>1136</v>
      </c>
      <c r="N481" s="35" t="s">
        <v>1145</v>
      </c>
      <c r="O481" s="35" t="s">
        <v>1130</v>
      </c>
      <c r="P481" s="32">
        <v>320000</v>
      </c>
      <c r="Q48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20508800</v>
      </c>
      <c r="R48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81" s="36"/>
      <c r="T481" s="38" t="e">
        <f>#REF!/R481-1</f>
        <v>#REF!</v>
      </c>
      <c r="U481" s="35"/>
      <c r="V481" s="39" t="s">
        <v>1132</v>
      </c>
      <c r="W481" s="40"/>
      <c r="X481" s="41" t="str">
        <f t="shared" si="14"/>
        <v>апартамент1АЕ</v>
      </c>
      <c r="Y481" s="15"/>
    </row>
    <row r="482" spans="2:25">
      <c r="B482" s="30">
        <f t="shared" si="15"/>
        <v>475</v>
      </c>
      <c r="C482" s="31">
        <v>149</v>
      </c>
      <c r="D482" s="32" t="s">
        <v>1127</v>
      </c>
      <c r="E482" s="131">
        <v>2</v>
      </c>
      <c r="F482" s="31">
        <v>1</v>
      </c>
      <c r="G482" s="31" t="s">
        <v>1139</v>
      </c>
      <c r="H482" s="33" t="s">
        <v>21</v>
      </c>
      <c r="I482" s="34" t="s">
        <v>1134</v>
      </c>
      <c r="J482" s="31">
        <v>24.74</v>
      </c>
      <c r="K482" s="31">
        <v>4.3499999999999996</v>
      </c>
      <c r="L482" s="130">
        <f>(Таблица1[[#This Row],[Общая площадь летних помещений, кв. м]]*1)+Таблица1[[#This Row],[Общая площадь без летних помещений, кв.м]]</f>
        <v>29.089999999999996</v>
      </c>
      <c r="M482" s="35" t="s">
        <v>1136</v>
      </c>
      <c r="N482" s="35" t="s">
        <v>1145</v>
      </c>
      <c r="O482" s="35" t="s">
        <v>1130</v>
      </c>
      <c r="P482" s="32">
        <v>320000</v>
      </c>
      <c r="Q48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9308799.9999999981</v>
      </c>
      <c r="R48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82" s="36"/>
      <c r="T482" s="38" t="e">
        <f>#REF!/R482-1</f>
        <v>#REF!</v>
      </c>
      <c r="U482" s="35"/>
      <c r="V482" s="39" t="s">
        <v>1132</v>
      </c>
      <c r="W482" s="40"/>
      <c r="X482" s="41" t="str">
        <f t="shared" si="14"/>
        <v>апартаментст</v>
      </c>
      <c r="Y482" s="15"/>
    </row>
    <row r="483" spans="2:25">
      <c r="B483" s="30">
        <f t="shared" si="15"/>
        <v>476</v>
      </c>
      <c r="C483" s="31">
        <v>150</v>
      </c>
      <c r="D483" s="32" t="s">
        <v>1127</v>
      </c>
      <c r="E483" s="131">
        <v>2</v>
      </c>
      <c r="F483" s="31">
        <v>1</v>
      </c>
      <c r="G483" s="31" t="s">
        <v>1139</v>
      </c>
      <c r="H483" s="33" t="s">
        <v>21</v>
      </c>
      <c r="I483" s="34" t="s">
        <v>1134</v>
      </c>
      <c r="J483" s="31">
        <v>24.74</v>
      </c>
      <c r="K483" s="31">
        <v>4.3499999999999996</v>
      </c>
      <c r="L483" s="130">
        <f>(Таблица1[[#This Row],[Общая площадь летних помещений, кв. м]]*1)+Таблица1[[#This Row],[Общая площадь без летних помещений, кв.м]]</f>
        <v>29.089999999999996</v>
      </c>
      <c r="M483" s="35" t="s">
        <v>1136</v>
      </c>
      <c r="N483" s="35" t="s">
        <v>1145</v>
      </c>
      <c r="O483" s="35" t="s">
        <v>1130</v>
      </c>
      <c r="P483" s="32">
        <v>320000</v>
      </c>
      <c r="Q48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9308799.9999999981</v>
      </c>
      <c r="R48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83" s="36"/>
      <c r="T483" s="38" t="e">
        <f>#REF!/R483-1</f>
        <v>#REF!</v>
      </c>
      <c r="U483" s="35"/>
      <c r="V483" s="39" t="s">
        <v>1132</v>
      </c>
      <c r="W483" s="40"/>
      <c r="X483" s="41" t="str">
        <f t="shared" si="14"/>
        <v>апартаментст</v>
      </c>
      <c r="Y483" s="15"/>
    </row>
    <row r="484" spans="2:25">
      <c r="B484" s="30">
        <f t="shared" si="15"/>
        <v>477</v>
      </c>
      <c r="C484" s="31">
        <v>151</v>
      </c>
      <c r="D484" s="32" t="s">
        <v>1127</v>
      </c>
      <c r="E484" s="131">
        <v>2</v>
      </c>
      <c r="F484" s="31">
        <v>1</v>
      </c>
      <c r="G484" s="31" t="s">
        <v>1139</v>
      </c>
      <c r="H484" s="33" t="s">
        <v>21</v>
      </c>
      <c r="I484" s="34" t="s">
        <v>1134</v>
      </c>
      <c r="J484" s="31">
        <v>24.73</v>
      </c>
      <c r="K484" s="31">
        <v>3.72</v>
      </c>
      <c r="L484" s="130">
        <f>(Таблица1[[#This Row],[Общая площадь летних помещений, кв. м]]*1)+Таблица1[[#This Row],[Общая площадь без летних помещений, кв.м]]</f>
        <v>28.45</v>
      </c>
      <c r="M484" s="35" t="s">
        <v>1136</v>
      </c>
      <c r="N484" s="35" t="s">
        <v>1145</v>
      </c>
      <c r="O484" s="35" t="s">
        <v>1130</v>
      </c>
      <c r="P484" s="32">
        <v>320000</v>
      </c>
      <c r="Q48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9104000</v>
      </c>
      <c r="R48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84" s="36"/>
      <c r="T484" s="38" t="e">
        <f>#REF!/R484-1</f>
        <v>#REF!</v>
      </c>
      <c r="U484" s="35"/>
      <c r="V484" s="39" t="s">
        <v>1132</v>
      </c>
      <c r="W484" s="40"/>
      <c r="X484" s="41" t="str">
        <f t="shared" si="14"/>
        <v>апартаментст</v>
      </c>
      <c r="Y484" s="15"/>
    </row>
    <row r="485" spans="2:25">
      <c r="B485" s="30">
        <f t="shared" si="15"/>
        <v>478</v>
      </c>
      <c r="C485" s="31">
        <v>152</v>
      </c>
      <c r="D485" s="32" t="s">
        <v>1127</v>
      </c>
      <c r="E485" s="131">
        <v>2</v>
      </c>
      <c r="F485" s="31">
        <v>1</v>
      </c>
      <c r="G485" s="31" t="s">
        <v>1139</v>
      </c>
      <c r="H485" s="33" t="s">
        <v>21</v>
      </c>
      <c r="I485" s="34" t="s">
        <v>1134</v>
      </c>
      <c r="J485" s="31">
        <v>24.74</v>
      </c>
      <c r="K485" s="31">
        <v>4.1500000000000004</v>
      </c>
      <c r="L485" s="130">
        <f>(Таблица1[[#This Row],[Общая площадь летних помещений, кв. м]]*1)+Таблица1[[#This Row],[Общая площадь без летних помещений, кв.м]]</f>
        <v>28.89</v>
      </c>
      <c r="M485" s="35" t="s">
        <v>1136</v>
      </c>
      <c r="N485" s="35" t="s">
        <v>1145</v>
      </c>
      <c r="O485" s="35" t="s">
        <v>1130</v>
      </c>
      <c r="P485" s="32">
        <v>320000</v>
      </c>
      <c r="Q48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9244800</v>
      </c>
      <c r="R48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85" s="36"/>
      <c r="T485" s="38" t="e">
        <f>#REF!/R485-1</f>
        <v>#REF!</v>
      </c>
      <c r="U485" s="35"/>
      <c r="V485" s="39" t="s">
        <v>1132</v>
      </c>
      <c r="W485" s="40"/>
      <c r="X485" s="41" t="str">
        <f t="shared" si="14"/>
        <v>апартаментст</v>
      </c>
      <c r="Y485" s="15"/>
    </row>
    <row r="486" spans="2:25">
      <c r="B486" s="30">
        <f t="shared" si="15"/>
        <v>479</v>
      </c>
      <c r="C486" s="31">
        <v>153</v>
      </c>
      <c r="D486" s="32" t="s">
        <v>1150</v>
      </c>
      <c r="E486" s="131">
        <v>2</v>
      </c>
      <c r="F486" s="31">
        <v>1</v>
      </c>
      <c r="G486" s="31" t="s">
        <v>1140</v>
      </c>
      <c r="H486" s="33" t="s">
        <v>21</v>
      </c>
      <c r="I486" s="34" t="s">
        <v>1134</v>
      </c>
      <c r="J486" s="31">
        <v>30.22</v>
      </c>
      <c r="K486" s="31">
        <v>7.28</v>
      </c>
      <c r="L486" s="130">
        <f>(Таблица1[[#This Row],[Общая площадь летних помещений, кв. м]]*1)+Таблица1[[#This Row],[Общая площадь без летних помещений, кв.м]]</f>
        <v>37.5</v>
      </c>
      <c r="M486" s="35" t="s">
        <v>1136</v>
      </c>
      <c r="N486" s="35" t="s">
        <v>1145</v>
      </c>
      <c r="O486" s="35" t="s">
        <v>1130</v>
      </c>
      <c r="P486" s="32">
        <v>325000</v>
      </c>
      <c r="Q48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12187500</v>
      </c>
      <c r="R48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86" s="36"/>
      <c r="T486" s="38" t="e">
        <f>#REF!/R486-1</f>
        <v>#REF!</v>
      </c>
      <c r="U486" s="35"/>
      <c r="V486" s="39" t="s">
        <v>1132</v>
      </c>
      <c r="W486" s="40"/>
      <c r="X486" s="41" t="str">
        <f t="shared" si="14"/>
        <v>Апарт-отельст</v>
      </c>
      <c r="Y486" s="15"/>
    </row>
    <row r="487" spans="2:25">
      <c r="B487" s="30">
        <f t="shared" si="15"/>
        <v>480</v>
      </c>
      <c r="C487" s="31">
        <v>154</v>
      </c>
      <c r="D487" s="32" t="s">
        <v>1150</v>
      </c>
      <c r="E487" s="131">
        <v>2</v>
      </c>
      <c r="F487" s="31">
        <v>1</v>
      </c>
      <c r="G487" s="31" t="s">
        <v>1140</v>
      </c>
      <c r="H487" s="33" t="s">
        <v>21</v>
      </c>
      <c r="I487" s="34" t="s">
        <v>1134</v>
      </c>
      <c r="J487" s="31">
        <v>24.73</v>
      </c>
      <c r="K487" s="31">
        <v>4.28</v>
      </c>
      <c r="L487" s="130">
        <f>(Таблица1[[#This Row],[Общая площадь летних помещений, кв. м]]*1)+Таблица1[[#This Row],[Общая площадь без летних помещений, кв.м]]</f>
        <v>29.01</v>
      </c>
      <c r="M487" s="35" t="s">
        <v>1136</v>
      </c>
      <c r="N487" s="35" t="s">
        <v>1145</v>
      </c>
      <c r="O487" s="35" t="s">
        <v>1130</v>
      </c>
      <c r="P487" s="32">
        <v>325000</v>
      </c>
      <c r="Q48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9428250</v>
      </c>
      <c r="R48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87" s="36"/>
      <c r="T487" s="38" t="e">
        <f>#REF!/R487-1</f>
        <v>#REF!</v>
      </c>
      <c r="U487" s="35"/>
      <c r="V487" s="39" t="s">
        <v>1132</v>
      </c>
      <c r="W487" s="40"/>
      <c r="X487" s="41" t="str">
        <f t="shared" si="14"/>
        <v>Апарт-отельст</v>
      </c>
      <c r="Y487" s="15"/>
    </row>
    <row r="488" spans="2:25">
      <c r="B488" s="30">
        <f t="shared" si="15"/>
        <v>481</v>
      </c>
      <c r="C488" s="31">
        <v>155</v>
      </c>
      <c r="D488" s="32" t="s">
        <v>1150</v>
      </c>
      <c r="E488" s="131">
        <v>2</v>
      </c>
      <c r="F488" s="31">
        <v>1</v>
      </c>
      <c r="G488" s="31" t="s">
        <v>1140</v>
      </c>
      <c r="H488" s="33" t="s">
        <v>21</v>
      </c>
      <c r="I488" s="34" t="s">
        <v>1134</v>
      </c>
      <c r="J488" s="31">
        <v>24.27</v>
      </c>
      <c r="K488" s="31">
        <v>4.28</v>
      </c>
      <c r="L488" s="130">
        <f>(Таблица1[[#This Row],[Общая площадь летних помещений, кв. м]]*1)+Таблица1[[#This Row],[Общая площадь без летних помещений, кв.м]]</f>
        <v>28.55</v>
      </c>
      <c r="M488" s="35" t="s">
        <v>1136</v>
      </c>
      <c r="N488" s="35" t="s">
        <v>1145</v>
      </c>
      <c r="O488" s="35" t="s">
        <v>1130</v>
      </c>
      <c r="P488" s="32">
        <v>325000</v>
      </c>
      <c r="Q48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9278750</v>
      </c>
      <c r="R48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88" s="36"/>
      <c r="T488" s="38" t="e">
        <f>#REF!/R488-1</f>
        <v>#REF!</v>
      </c>
      <c r="U488" s="35"/>
      <c r="V488" s="39" t="s">
        <v>1132</v>
      </c>
      <c r="W488" s="40"/>
      <c r="X488" s="41" t="str">
        <f t="shared" si="14"/>
        <v>Апарт-отельст</v>
      </c>
      <c r="Y488" s="15"/>
    </row>
    <row r="489" spans="2:25">
      <c r="B489" s="30">
        <f t="shared" si="15"/>
        <v>482</v>
      </c>
      <c r="C489" s="31">
        <v>156</v>
      </c>
      <c r="D489" s="32" t="s">
        <v>1150</v>
      </c>
      <c r="E489" s="131">
        <v>2</v>
      </c>
      <c r="F489" s="31">
        <v>1</v>
      </c>
      <c r="G489" s="31" t="s">
        <v>1140</v>
      </c>
      <c r="H489" s="33" t="s">
        <v>21</v>
      </c>
      <c r="I489" s="34" t="s">
        <v>1134</v>
      </c>
      <c r="J489" s="31">
        <v>28.06</v>
      </c>
      <c r="K489" s="31">
        <v>4.42</v>
      </c>
      <c r="L489" s="130">
        <f>(Таблица1[[#This Row],[Общая площадь летних помещений, кв. м]]*1)+Таблица1[[#This Row],[Общая площадь без летних помещений, кв.м]]</f>
        <v>32.479999999999997</v>
      </c>
      <c r="M489" s="35" t="s">
        <v>1136</v>
      </c>
      <c r="N489" s="35" t="s">
        <v>1145</v>
      </c>
      <c r="O489" s="35" t="s">
        <v>1130</v>
      </c>
      <c r="P489" s="32">
        <v>330000</v>
      </c>
      <c r="Q48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10718399.999999998</v>
      </c>
      <c r="R48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89" s="36"/>
      <c r="T489" s="38" t="e">
        <f>#REF!/R489-1</f>
        <v>#REF!</v>
      </c>
      <c r="U489" s="35"/>
      <c r="V489" s="39" t="s">
        <v>1132</v>
      </c>
      <c r="W489" s="40"/>
      <c r="X489" s="41" t="str">
        <f t="shared" si="14"/>
        <v>Апарт-отельст</v>
      </c>
      <c r="Y489" s="15"/>
    </row>
    <row r="490" spans="2:25">
      <c r="B490" s="30">
        <f t="shared" si="15"/>
        <v>483</v>
      </c>
      <c r="C490" s="31">
        <v>157</v>
      </c>
      <c r="D490" s="32" t="s">
        <v>1150</v>
      </c>
      <c r="E490" s="131">
        <v>2</v>
      </c>
      <c r="F490" s="31">
        <v>1</v>
      </c>
      <c r="G490" s="31" t="s">
        <v>1140</v>
      </c>
      <c r="H490" s="33" t="s">
        <v>21</v>
      </c>
      <c r="I490" s="34" t="s">
        <v>1134</v>
      </c>
      <c r="J490" s="31">
        <v>28.04</v>
      </c>
      <c r="K490" s="31">
        <v>4.42</v>
      </c>
      <c r="L490" s="130">
        <f>(Таблица1[[#This Row],[Общая площадь летних помещений, кв. м]]*1)+Таблица1[[#This Row],[Общая площадь без летних помещений, кв.м]]</f>
        <v>32.46</v>
      </c>
      <c r="M490" s="35" t="s">
        <v>1130</v>
      </c>
      <c r="N490" s="35" t="s">
        <v>1131</v>
      </c>
      <c r="O490" s="35" t="s">
        <v>1130</v>
      </c>
      <c r="P490" s="32">
        <v>320000</v>
      </c>
      <c r="Q49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10387200</v>
      </c>
      <c r="R49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90" s="36"/>
      <c r="T490" s="38" t="e">
        <f>#REF!/R490-1</f>
        <v>#REF!</v>
      </c>
      <c r="U490" s="35"/>
      <c r="V490" s="39" t="s">
        <v>1132</v>
      </c>
      <c r="W490" s="40"/>
      <c r="X490" s="41" t="str">
        <f t="shared" si="14"/>
        <v>Апарт-отельст</v>
      </c>
      <c r="Y490" s="15"/>
    </row>
    <row r="491" spans="2:25">
      <c r="B491" s="30">
        <f t="shared" si="15"/>
        <v>484</v>
      </c>
      <c r="C491" s="31">
        <v>158</v>
      </c>
      <c r="D491" s="32" t="s">
        <v>1150</v>
      </c>
      <c r="E491" s="131">
        <v>2</v>
      </c>
      <c r="F491" s="31">
        <v>1</v>
      </c>
      <c r="G491" s="31" t="s">
        <v>1140</v>
      </c>
      <c r="H491" s="33" t="s">
        <v>21</v>
      </c>
      <c r="I491" s="34" t="s">
        <v>1134</v>
      </c>
      <c r="J491" s="31">
        <v>24.27</v>
      </c>
      <c r="K491" s="31">
        <v>4.28</v>
      </c>
      <c r="L491" s="130">
        <f>(Таблица1[[#This Row],[Общая площадь летних помещений, кв. м]]*1)+Таблица1[[#This Row],[Общая площадь без летних помещений, кв.м]]</f>
        <v>28.55</v>
      </c>
      <c r="M491" s="35" t="s">
        <v>1130</v>
      </c>
      <c r="N491" s="35" t="s">
        <v>1131</v>
      </c>
      <c r="O491" s="35" t="s">
        <v>1130</v>
      </c>
      <c r="P491" s="32">
        <v>310000</v>
      </c>
      <c r="Q49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8850500</v>
      </c>
      <c r="R49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91" s="36"/>
      <c r="T491" s="38" t="e">
        <f>#REF!/R491-1</f>
        <v>#REF!</v>
      </c>
      <c r="U491" s="35"/>
      <c r="V491" s="39" t="s">
        <v>1132</v>
      </c>
      <c r="W491" s="40"/>
      <c r="X491" s="41" t="str">
        <f t="shared" si="14"/>
        <v>Апарт-отельст</v>
      </c>
      <c r="Y491" s="15"/>
    </row>
    <row r="492" spans="2:25">
      <c r="B492" s="30">
        <f t="shared" si="15"/>
        <v>485</v>
      </c>
      <c r="C492" s="31">
        <v>159</v>
      </c>
      <c r="D492" s="32" t="s">
        <v>1150</v>
      </c>
      <c r="E492" s="131">
        <v>2</v>
      </c>
      <c r="F492" s="31">
        <v>1</v>
      </c>
      <c r="G492" s="31" t="s">
        <v>1140</v>
      </c>
      <c r="H492" s="33" t="s">
        <v>21</v>
      </c>
      <c r="I492" s="34" t="s">
        <v>1134</v>
      </c>
      <c r="J492" s="31">
        <v>24.74</v>
      </c>
      <c r="K492" s="31">
        <v>4.28</v>
      </c>
      <c r="L492" s="130">
        <f>(Таблица1[[#This Row],[Общая площадь летних помещений, кв. м]]*1)+Таблица1[[#This Row],[Общая площадь без летних помещений, кв.м]]</f>
        <v>29.02</v>
      </c>
      <c r="M492" s="35" t="s">
        <v>1130</v>
      </c>
      <c r="N492" s="35" t="s">
        <v>1131</v>
      </c>
      <c r="O492" s="35" t="s">
        <v>1130</v>
      </c>
      <c r="P492" s="32">
        <v>310000</v>
      </c>
      <c r="Q49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8996200</v>
      </c>
      <c r="R49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92" s="36"/>
      <c r="T492" s="38" t="e">
        <f>#REF!/R492-1</f>
        <v>#REF!</v>
      </c>
      <c r="U492" s="35"/>
      <c r="V492" s="39" t="s">
        <v>1132</v>
      </c>
      <c r="W492" s="40"/>
      <c r="X492" s="41" t="str">
        <f t="shared" si="14"/>
        <v>Апарт-отельст</v>
      </c>
      <c r="Y492" s="15"/>
    </row>
    <row r="493" spans="2:25">
      <c r="B493" s="30">
        <f t="shared" si="15"/>
        <v>486</v>
      </c>
      <c r="C493" s="31">
        <v>160</v>
      </c>
      <c r="D493" s="32" t="s">
        <v>1150</v>
      </c>
      <c r="E493" s="131">
        <v>2</v>
      </c>
      <c r="F493" s="31">
        <v>1</v>
      </c>
      <c r="G493" s="31" t="s">
        <v>1140</v>
      </c>
      <c r="H493" s="33" t="s">
        <v>21</v>
      </c>
      <c r="I493" s="34" t="s">
        <v>1134</v>
      </c>
      <c r="J493" s="31">
        <v>24.74</v>
      </c>
      <c r="K493" s="31">
        <v>3.86</v>
      </c>
      <c r="L493" s="130">
        <f>(Таблица1[[#This Row],[Общая площадь летних помещений, кв. м]]*1)+Таблица1[[#This Row],[Общая площадь без летних помещений, кв.м]]</f>
        <v>28.599999999999998</v>
      </c>
      <c r="M493" s="35" t="s">
        <v>1130</v>
      </c>
      <c r="N493" s="35" t="s">
        <v>1131</v>
      </c>
      <c r="O493" s="35" t="s">
        <v>1130</v>
      </c>
      <c r="P493" s="32">
        <v>310000</v>
      </c>
      <c r="Q49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8866000</v>
      </c>
      <c r="R49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93" s="36"/>
      <c r="T493" s="38" t="e">
        <f>#REF!/R493-1</f>
        <v>#REF!</v>
      </c>
      <c r="U493" s="35"/>
      <c r="V493" s="39" t="s">
        <v>1132</v>
      </c>
      <c r="W493" s="40"/>
      <c r="X493" s="41" t="str">
        <f t="shared" si="14"/>
        <v>Апарт-отельст</v>
      </c>
      <c r="Y493" s="15"/>
    </row>
    <row r="494" spans="2:25">
      <c r="B494" s="30">
        <f t="shared" si="15"/>
        <v>487</v>
      </c>
      <c r="C494" s="31">
        <v>161</v>
      </c>
      <c r="D494" s="32" t="s">
        <v>1150</v>
      </c>
      <c r="E494" s="131">
        <v>2</v>
      </c>
      <c r="F494" s="31">
        <v>1</v>
      </c>
      <c r="G494" s="31" t="s">
        <v>1140</v>
      </c>
      <c r="H494" s="33" t="s">
        <v>21</v>
      </c>
      <c r="I494" s="34" t="s">
        <v>1134</v>
      </c>
      <c r="J494" s="31">
        <v>24.74</v>
      </c>
      <c r="K494" s="31">
        <v>4.28</v>
      </c>
      <c r="L494" s="130">
        <f>(Таблица1[[#This Row],[Общая площадь летних помещений, кв. м]]*1)+Таблица1[[#This Row],[Общая площадь без летних помещений, кв.м]]</f>
        <v>29.02</v>
      </c>
      <c r="M494" s="35" t="s">
        <v>1130</v>
      </c>
      <c r="N494" s="35" t="s">
        <v>1131</v>
      </c>
      <c r="O494" s="35" t="s">
        <v>1130</v>
      </c>
      <c r="P494" s="32">
        <v>310000</v>
      </c>
      <c r="Q49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8996200</v>
      </c>
      <c r="R49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94" s="36"/>
      <c r="T494" s="38" t="e">
        <f>#REF!/R494-1</f>
        <v>#REF!</v>
      </c>
      <c r="U494" s="35"/>
      <c r="V494" s="39" t="s">
        <v>1132</v>
      </c>
      <c r="W494" s="40"/>
      <c r="X494" s="41" t="str">
        <f t="shared" si="14"/>
        <v>Апарт-отельст</v>
      </c>
      <c r="Y494" s="15"/>
    </row>
    <row r="495" spans="2:25">
      <c r="B495" s="30">
        <f t="shared" si="15"/>
        <v>488</v>
      </c>
      <c r="C495" s="31">
        <v>162</v>
      </c>
      <c r="D495" s="32" t="s">
        <v>1127</v>
      </c>
      <c r="E495" s="131">
        <v>2</v>
      </c>
      <c r="F495" s="31">
        <v>1</v>
      </c>
      <c r="G495" s="31" t="s">
        <v>1140</v>
      </c>
      <c r="H495" s="33" t="s">
        <v>21</v>
      </c>
      <c r="I495" s="34" t="s">
        <v>1134</v>
      </c>
      <c r="J495" s="31">
        <v>24.74</v>
      </c>
      <c r="K495" s="31">
        <v>4.28</v>
      </c>
      <c r="L495" s="130">
        <f>(Таблица1[[#This Row],[Общая площадь летних помещений, кв. м]]*1)+Таблица1[[#This Row],[Общая площадь без летних помещений, кв.м]]</f>
        <v>29.02</v>
      </c>
      <c r="M495" s="35" t="s">
        <v>1130</v>
      </c>
      <c r="N495" s="35" t="s">
        <v>1131</v>
      </c>
      <c r="O495" s="35" t="s">
        <v>1130</v>
      </c>
      <c r="P495" s="32">
        <v>310000</v>
      </c>
      <c r="Q49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8996200</v>
      </c>
      <c r="R49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95" s="36"/>
      <c r="T495" s="38" t="e">
        <f>#REF!/R495-1</f>
        <v>#REF!</v>
      </c>
      <c r="U495" s="35"/>
      <c r="V495" s="39" t="s">
        <v>1132</v>
      </c>
      <c r="W495" s="40"/>
      <c r="X495" s="41" t="str">
        <f t="shared" si="14"/>
        <v>апартаментст</v>
      </c>
      <c r="Y495" s="15"/>
    </row>
    <row r="496" spans="2:25">
      <c r="B496" s="30">
        <f t="shared" si="15"/>
        <v>489</v>
      </c>
      <c r="C496" s="31">
        <v>163</v>
      </c>
      <c r="D496" s="32" t="s">
        <v>1127</v>
      </c>
      <c r="E496" s="131">
        <v>2</v>
      </c>
      <c r="F496" s="31">
        <v>1</v>
      </c>
      <c r="G496" s="31" t="s">
        <v>1140</v>
      </c>
      <c r="H496" s="33" t="s">
        <v>21</v>
      </c>
      <c r="I496" s="34" t="s">
        <v>1134</v>
      </c>
      <c r="J496" s="31">
        <v>24.74</v>
      </c>
      <c r="K496" s="31">
        <v>4.28</v>
      </c>
      <c r="L496" s="130">
        <f>(Таблица1[[#This Row],[Общая площадь летних помещений, кв. м]]*1)+Таблица1[[#This Row],[Общая площадь без летних помещений, кв.м]]</f>
        <v>29.02</v>
      </c>
      <c r="M496" s="35" t="s">
        <v>1130</v>
      </c>
      <c r="N496" s="35" t="s">
        <v>1131</v>
      </c>
      <c r="O496" s="35" t="s">
        <v>1130</v>
      </c>
      <c r="P496" s="32">
        <v>310000</v>
      </c>
      <c r="Q49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8996200</v>
      </c>
      <c r="R49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96" s="36"/>
      <c r="T496" s="38" t="e">
        <f>#REF!/R496-1</f>
        <v>#REF!</v>
      </c>
      <c r="U496" s="35"/>
      <c r="V496" s="39" t="s">
        <v>1132</v>
      </c>
      <c r="W496" s="40"/>
      <c r="X496" s="41" t="str">
        <f t="shared" si="14"/>
        <v>апартаментст</v>
      </c>
      <c r="Y496" s="15"/>
    </row>
    <row r="497" spans="2:25">
      <c r="B497" s="30">
        <f t="shared" si="15"/>
        <v>490</v>
      </c>
      <c r="C497" s="31">
        <v>164</v>
      </c>
      <c r="D497" s="32" t="s">
        <v>1127</v>
      </c>
      <c r="E497" s="131">
        <v>2</v>
      </c>
      <c r="F497" s="31">
        <v>1</v>
      </c>
      <c r="G497" s="31" t="s">
        <v>1140</v>
      </c>
      <c r="H497" s="33" t="s">
        <v>21</v>
      </c>
      <c r="I497" s="34" t="s">
        <v>1134</v>
      </c>
      <c r="J497" s="31">
        <v>24.74</v>
      </c>
      <c r="K497" s="31">
        <v>4.28</v>
      </c>
      <c r="L497" s="130">
        <f>(Таблица1[[#This Row],[Общая площадь летних помещений, кв. м]]*1)+Таблица1[[#This Row],[Общая площадь без летних помещений, кв.м]]</f>
        <v>29.02</v>
      </c>
      <c r="M497" s="35" t="s">
        <v>1130</v>
      </c>
      <c r="N497" s="35" t="s">
        <v>1131</v>
      </c>
      <c r="O497" s="35" t="s">
        <v>1130</v>
      </c>
      <c r="P497" s="32">
        <v>310000</v>
      </c>
      <c r="Q49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8996200</v>
      </c>
      <c r="R49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97" s="36"/>
      <c r="T497" s="38" t="e">
        <f>#REF!/R497-1</f>
        <v>#REF!</v>
      </c>
      <c r="U497" s="35"/>
      <c r="V497" s="39" t="s">
        <v>1132</v>
      </c>
      <c r="W497" s="40"/>
      <c r="X497" s="41" t="str">
        <f t="shared" si="14"/>
        <v>апартаментст</v>
      </c>
      <c r="Y497" s="15"/>
    </row>
    <row r="498" spans="2:25">
      <c r="B498" s="30">
        <f t="shared" si="15"/>
        <v>491</v>
      </c>
      <c r="C498" s="31">
        <v>165</v>
      </c>
      <c r="D498" s="32" t="s">
        <v>1127</v>
      </c>
      <c r="E498" s="131">
        <v>2</v>
      </c>
      <c r="F498" s="31">
        <v>1</v>
      </c>
      <c r="G498" s="31" t="s">
        <v>1140</v>
      </c>
      <c r="H498" s="33" t="s">
        <v>21</v>
      </c>
      <c r="I498" s="34" t="s">
        <v>1134</v>
      </c>
      <c r="J498" s="31">
        <v>24.74</v>
      </c>
      <c r="K498" s="31">
        <v>3.72</v>
      </c>
      <c r="L498" s="130">
        <f>(Таблица1[[#This Row],[Общая площадь летних помещений, кв. м]]*1)+Таблица1[[#This Row],[Общая площадь без летних помещений, кв.м]]</f>
        <v>28.459999999999997</v>
      </c>
      <c r="M498" s="35" t="s">
        <v>1130</v>
      </c>
      <c r="N498" s="35" t="s">
        <v>1131</v>
      </c>
      <c r="O498" s="35" t="s">
        <v>1130</v>
      </c>
      <c r="P498" s="32">
        <v>310000</v>
      </c>
      <c r="Q49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8822600</v>
      </c>
      <c r="R49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98" s="36"/>
      <c r="T498" s="38" t="e">
        <f>#REF!/R498-1</f>
        <v>#REF!</v>
      </c>
      <c r="U498" s="35"/>
      <c r="V498" s="39" t="s">
        <v>1132</v>
      </c>
      <c r="W498" s="40"/>
      <c r="X498" s="41" t="str">
        <f t="shared" si="14"/>
        <v>апартаментст</v>
      </c>
      <c r="Y498" s="15"/>
    </row>
    <row r="499" spans="2:25">
      <c r="B499" s="30">
        <f t="shared" si="15"/>
        <v>492</v>
      </c>
      <c r="C499" s="31">
        <v>166</v>
      </c>
      <c r="D499" s="32" t="s">
        <v>1127</v>
      </c>
      <c r="E499" s="131">
        <v>2</v>
      </c>
      <c r="F499" s="31">
        <v>1</v>
      </c>
      <c r="G499" s="31" t="s">
        <v>1140</v>
      </c>
      <c r="H499" s="33" t="s">
        <v>21</v>
      </c>
      <c r="I499" s="34" t="s">
        <v>1134</v>
      </c>
      <c r="J499" s="31">
        <v>24.74</v>
      </c>
      <c r="K499" s="31">
        <v>4.3499999999999996</v>
      </c>
      <c r="L499" s="130">
        <f>(Таблица1[[#This Row],[Общая площадь летних помещений, кв. м]]*1)+Таблица1[[#This Row],[Общая площадь без летних помещений, кв.м]]</f>
        <v>29.089999999999996</v>
      </c>
      <c r="M499" s="35" t="s">
        <v>1130</v>
      </c>
      <c r="N499" s="35" t="s">
        <v>1131</v>
      </c>
      <c r="O499" s="35" t="s">
        <v>1130</v>
      </c>
      <c r="P499" s="32">
        <v>310000</v>
      </c>
      <c r="Q49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9017899.9999999981</v>
      </c>
      <c r="R49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499" s="36"/>
      <c r="T499" s="38" t="e">
        <f>#REF!/R499-1</f>
        <v>#REF!</v>
      </c>
      <c r="U499" s="35"/>
      <c r="V499" s="39" t="s">
        <v>1132</v>
      </c>
      <c r="W499" s="40"/>
      <c r="X499" s="41" t="str">
        <f t="shared" si="14"/>
        <v>апартаментст</v>
      </c>
      <c r="Y499" s="15"/>
    </row>
    <row r="500" spans="2:25">
      <c r="B500" s="30">
        <f t="shared" si="15"/>
        <v>493</v>
      </c>
      <c r="C500" s="31">
        <v>167</v>
      </c>
      <c r="D500" s="32" t="s">
        <v>1127</v>
      </c>
      <c r="E500" s="131">
        <v>2</v>
      </c>
      <c r="F500" s="31">
        <v>1</v>
      </c>
      <c r="G500" s="31" t="s">
        <v>1140</v>
      </c>
      <c r="H500" s="33" t="s">
        <v>21</v>
      </c>
      <c r="I500" s="34" t="s">
        <v>1134</v>
      </c>
      <c r="J500" s="31">
        <v>30.43</v>
      </c>
      <c r="K500" s="31">
        <v>3.54</v>
      </c>
      <c r="L500" s="130">
        <f>(Таблица1[[#This Row],[Общая площадь летних помещений, кв. м]]*1)+Таблица1[[#This Row],[Общая площадь без летних помещений, кв.м]]</f>
        <v>33.97</v>
      </c>
      <c r="M500" s="35" t="s">
        <v>1130</v>
      </c>
      <c r="N500" s="35" t="s">
        <v>1131</v>
      </c>
      <c r="O500" s="35" t="s">
        <v>1130</v>
      </c>
      <c r="P500" s="32">
        <v>310000</v>
      </c>
      <c r="Q50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10530700</v>
      </c>
      <c r="R50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00" s="36"/>
      <c r="T500" s="38" t="e">
        <f>#REF!/R500-1</f>
        <v>#REF!</v>
      </c>
      <c r="U500" s="35"/>
      <c r="V500" s="39" t="s">
        <v>1132</v>
      </c>
      <c r="W500" s="40"/>
      <c r="X500" s="41" t="str">
        <f t="shared" si="14"/>
        <v>апартаментст</v>
      </c>
      <c r="Y500" s="15"/>
    </row>
    <row r="501" spans="2:25">
      <c r="B501" s="30">
        <f t="shared" si="15"/>
        <v>494</v>
      </c>
      <c r="C501" s="31">
        <v>168</v>
      </c>
      <c r="D501" s="32" t="s">
        <v>1127</v>
      </c>
      <c r="E501" s="131">
        <v>2</v>
      </c>
      <c r="F501" s="31">
        <v>1</v>
      </c>
      <c r="G501" s="31" t="s">
        <v>1140</v>
      </c>
      <c r="H501" s="33" t="s">
        <v>21</v>
      </c>
      <c r="I501" s="34" t="s">
        <v>1134</v>
      </c>
      <c r="J501" s="31">
        <v>40.200000000000003</v>
      </c>
      <c r="K501" s="31">
        <v>2.94</v>
      </c>
      <c r="L501" s="130">
        <f>(Таблица1[[#This Row],[Общая площадь летних помещений, кв. м]]*1)+Таблица1[[#This Row],[Общая площадь без летних помещений, кв.м]]</f>
        <v>43.14</v>
      </c>
      <c r="M501" s="35" t="s">
        <v>1130</v>
      </c>
      <c r="N501" s="35" t="s">
        <v>1131</v>
      </c>
      <c r="O501" s="35" t="s">
        <v>1130</v>
      </c>
      <c r="P501" s="32">
        <v>310000</v>
      </c>
      <c r="Q50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13373400</v>
      </c>
      <c r="R50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01" s="36"/>
      <c r="T501" s="38" t="e">
        <f>#REF!/R501-1</f>
        <v>#REF!</v>
      </c>
      <c r="U501" s="35"/>
      <c r="V501" s="39" t="s">
        <v>1132</v>
      </c>
      <c r="W501" s="40"/>
      <c r="X501" s="41" t="str">
        <f t="shared" si="14"/>
        <v>апартаментст</v>
      </c>
      <c r="Y501" s="15"/>
    </row>
    <row r="502" spans="2:25">
      <c r="B502" s="30">
        <f t="shared" si="15"/>
        <v>495</v>
      </c>
      <c r="C502" s="31">
        <v>169</v>
      </c>
      <c r="D502" s="32" t="s">
        <v>1127</v>
      </c>
      <c r="E502" s="131">
        <v>2</v>
      </c>
      <c r="F502" s="31">
        <v>1</v>
      </c>
      <c r="G502" s="31" t="s">
        <v>1140</v>
      </c>
      <c r="H502" s="33" t="s">
        <v>21</v>
      </c>
      <c r="I502" s="34" t="s">
        <v>1134</v>
      </c>
      <c r="J502" s="31">
        <v>24.98</v>
      </c>
      <c r="K502" s="31">
        <v>4.28</v>
      </c>
      <c r="L502" s="130">
        <f>(Таблица1[[#This Row],[Общая площадь летних помещений, кв. м]]*1)+Таблица1[[#This Row],[Общая площадь без летних помещений, кв.м]]</f>
        <v>29.26</v>
      </c>
      <c r="M502" s="35" t="s">
        <v>1130</v>
      </c>
      <c r="N502" s="35" t="s">
        <v>1131</v>
      </c>
      <c r="O502" s="35" t="s">
        <v>1130</v>
      </c>
      <c r="P502" s="32">
        <v>310000</v>
      </c>
      <c r="Q50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9070600</v>
      </c>
      <c r="R50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02" s="36"/>
      <c r="T502" s="38" t="e">
        <f>#REF!/R502-1</f>
        <v>#REF!</v>
      </c>
      <c r="U502" s="35"/>
      <c r="V502" s="39" t="s">
        <v>1132</v>
      </c>
      <c r="W502" s="40"/>
      <c r="X502" s="41" t="str">
        <f t="shared" si="14"/>
        <v>апартаментст</v>
      </c>
      <c r="Y502" s="15"/>
    </row>
    <row r="503" spans="2:25">
      <c r="B503" s="30">
        <f t="shared" si="15"/>
        <v>496</v>
      </c>
      <c r="C503" s="31">
        <v>170</v>
      </c>
      <c r="D503" s="32" t="s">
        <v>1127</v>
      </c>
      <c r="E503" s="131">
        <v>2</v>
      </c>
      <c r="F503" s="31">
        <v>1</v>
      </c>
      <c r="G503" s="31" t="s">
        <v>1140</v>
      </c>
      <c r="H503" s="33" t="s">
        <v>21</v>
      </c>
      <c r="I503" s="34" t="s">
        <v>1134</v>
      </c>
      <c r="J503" s="31">
        <v>24.98</v>
      </c>
      <c r="K503" s="31">
        <v>4.28</v>
      </c>
      <c r="L503" s="130">
        <f>(Таблица1[[#This Row],[Общая площадь летних помещений, кв. м]]*1)+Таблица1[[#This Row],[Общая площадь без летних помещений, кв.м]]</f>
        <v>29.26</v>
      </c>
      <c r="M503" s="35" t="s">
        <v>1130</v>
      </c>
      <c r="N503" s="35" t="s">
        <v>1131</v>
      </c>
      <c r="O503" s="35" t="s">
        <v>1130</v>
      </c>
      <c r="P503" s="32">
        <v>310000</v>
      </c>
      <c r="Q50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9070600</v>
      </c>
      <c r="R50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03" s="36"/>
      <c r="T503" s="38" t="e">
        <f>#REF!/R503-1</f>
        <v>#REF!</v>
      </c>
      <c r="U503" s="35"/>
      <c r="V503" s="39" t="s">
        <v>1132</v>
      </c>
      <c r="W503" s="40"/>
      <c r="X503" s="41" t="str">
        <f t="shared" si="14"/>
        <v>апартаментст</v>
      </c>
      <c r="Y503" s="15"/>
    </row>
    <row r="504" spans="2:25">
      <c r="B504" s="30">
        <f t="shared" si="15"/>
        <v>497</v>
      </c>
      <c r="C504" s="31">
        <v>171</v>
      </c>
      <c r="D504" s="32" t="s">
        <v>1127</v>
      </c>
      <c r="E504" s="131">
        <v>2</v>
      </c>
      <c r="F504" s="31">
        <v>1</v>
      </c>
      <c r="G504" s="31" t="s">
        <v>1140</v>
      </c>
      <c r="H504" s="33" t="s">
        <v>21</v>
      </c>
      <c r="I504" s="34" t="s">
        <v>1134</v>
      </c>
      <c r="J504" s="31">
        <v>24.98</v>
      </c>
      <c r="K504" s="31">
        <v>4.28</v>
      </c>
      <c r="L504" s="130">
        <f>(Таблица1[[#This Row],[Общая площадь летних помещений, кв. м]]*1)+Таблица1[[#This Row],[Общая площадь без летних помещений, кв.м]]</f>
        <v>29.26</v>
      </c>
      <c r="M504" s="35" t="s">
        <v>1130</v>
      </c>
      <c r="N504" s="35" t="s">
        <v>1131</v>
      </c>
      <c r="O504" s="35" t="s">
        <v>1130</v>
      </c>
      <c r="P504" s="32">
        <v>310000</v>
      </c>
      <c r="Q50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9070600</v>
      </c>
      <c r="R50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04" s="36"/>
      <c r="T504" s="38" t="e">
        <f>#REF!/R504-1</f>
        <v>#REF!</v>
      </c>
      <c r="U504" s="35"/>
      <c r="V504" s="39" t="s">
        <v>1132</v>
      </c>
      <c r="W504" s="40"/>
      <c r="X504" s="41" t="str">
        <f t="shared" si="14"/>
        <v>апартаментст</v>
      </c>
      <c r="Y504" s="15"/>
    </row>
    <row r="505" spans="2:25">
      <c r="B505" s="30">
        <f t="shared" si="15"/>
        <v>498</v>
      </c>
      <c r="C505" s="31">
        <v>172</v>
      </c>
      <c r="D505" s="32" t="s">
        <v>1127</v>
      </c>
      <c r="E505" s="131">
        <v>2</v>
      </c>
      <c r="F505" s="31">
        <v>1</v>
      </c>
      <c r="G505" s="31" t="s">
        <v>1140</v>
      </c>
      <c r="H505" s="33" t="s">
        <v>21</v>
      </c>
      <c r="I505" s="34" t="s">
        <v>1134</v>
      </c>
      <c r="J505" s="31">
        <v>24.98</v>
      </c>
      <c r="K505" s="31">
        <v>4.28</v>
      </c>
      <c r="L505" s="130">
        <f>(Таблица1[[#This Row],[Общая площадь летних помещений, кв. м]]*1)+Таблица1[[#This Row],[Общая площадь без летних помещений, кв.м]]</f>
        <v>29.26</v>
      </c>
      <c r="M505" s="35" t="s">
        <v>1130</v>
      </c>
      <c r="N505" s="35" t="s">
        <v>1131</v>
      </c>
      <c r="O505" s="35" t="s">
        <v>1130</v>
      </c>
      <c r="P505" s="32">
        <v>310000</v>
      </c>
      <c r="Q50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9070600</v>
      </c>
      <c r="R50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05" s="36"/>
      <c r="T505" s="38" t="e">
        <f>#REF!/R505-1</f>
        <v>#REF!</v>
      </c>
      <c r="U505" s="35"/>
      <c r="V505" s="39" t="s">
        <v>1132</v>
      </c>
      <c r="W505" s="40"/>
      <c r="X505" s="41" t="str">
        <f t="shared" si="14"/>
        <v>апартаментст</v>
      </c>
      <c r="Y505" s="15"/>
    </row>
    <row r="506" spans="2:25">
      <c r="B506" s="30">
        <f t="shared" si="15"/>
        <v>499</v>
      </c>
      <c r="C506" s="31">
        <v>173</v>
      </c>
      <c r="D506" s="32" t="s">
        <v>1127</v>
      </c>
      <c r="E506" s="131">
        <v>2</v>
      </c>
      <c r="F506" s="31">
        <v>1</v>
      </c>
      <c r="G506" s="31" t="s">
        <v>1140</v>
      </c>
      <c r="H506" s="33" t="s">
        <v>21</v>
      </c>
      <c r="I506" s="34" t="s">
        <v>1134</v>
      </c>
      <c r="J506" s="31">
        <v>24.98</v>
      </c>
      <c r="K506" s="31">
        <v>4.28</v>
      </c>
      <c r="L506" s="130">
        <f>(Таблица1[[#This Row],[Общая площадь летних помещений, кв. м]]*1)+Таблица1[[#This Row],[Общая площадь без летних помещений, кв.м]]</f>
        <v>29.26</v>
      </c>
      <c r="M506" s="35" t="s">
        <v>1130</v>
      </c>
      <c r="N506" s="35" t="s">
        <v>1131</v>
      </c>
      <c r="O506" s="35" t="s">
        <v>1130</v>
      </c>
      <c r="P506" s="32">
        <v>310000</v>
      </c>
      <c r="Q50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9070600</v>
      </c>
      <c r="R50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06" s="36"/>
      <c r="T506" s="38" t="e">
        <f>#REF!/R506-1</f>
        <v>#REF!</v>
      </c>
      <c r="U506" s="35"/>
      <c r="V506" s="39" t="s">
        <v>1132</v>
      </c>
      <c r="W506" s="40"/>
      <c r="X506" s="41" t="str">
        <f t="shared" si="14"/>
        <v>апартаментст</v>
      </c>
      <c r="Y506" s="15"/>
    </row>
    <row r="507" spans="2:25">
      <c r="B507" s="30">
        <f t="shared" si="15"/>
        <v>500</v>
      </c>
      <c r="C507" s="31">
        <v>174</v>
      </c>
      <c r="D507" s="32" t="s">
        <v>1127</v>
      </c>
      <c r="E507" s="131">
        <v>2</v>
      </c>
      <c r="F507" s="31">
        <v>1</v>
      </c>
      <c r="G507" s="31" t="s">
        <v>1140</v>
      </c>
      <c r="H507" s="33" t="s">
        <v>21</v>
      </c>
      <c r="I507" s="34" t="s">
        <v>1134</v>
      </c>
      <c r="J507" s="31">
        <v>24.98</v>
      </c>
      <c r="K507" s="31">
        <v>4.28</v>
      </c>
      <c r="L507" s="130">
        <f>(Таблица1[[#This Row],[Общая площадь летних помещений, кв. м]]*1)+Таблица1[[#This Row],[Общая площадь без летних помещений, кв.м]]</f>
        <v>29.26</v>
      </c>
      <c r="M507" s="35" t="s">
        <v>1130</v>
      </c>
      <c r="N507" s="35" t="s">
        <v>1131</v>
      </c>
      <c r="O507" s="35" t="s">
        <v>1130</v>
      </c>
      <c r="P507" s="32">
        <v>310000</v>
      </c>
      <c r="Q50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9070600</v>
      </c>
      <c r="R50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07" s="36"/>
      <c r="T507" s="38" t="e">
        <f>#REF!/R507-1</f>
        <v>#REF!</v>
      </c>
      <c r="U507" s="35"/>
      <c r="V507" s="39" t="s">
        <v>1132</v>
      </c>
      <c r="W507" s="40"/>
      <c r="X507" s="41" t="str">
        <f t="shared" si="14"/>
        <v>апартаментст</v>
      </c>
      <c r="Y507" s="15"/>
    </row>
    <row r="508" spans="2:25">
      <c r="B508" s="30">
        <f t="shared" si="15"/>
        <v>501</v>
      </c>
      <c r="C508" s="31">
        <v>175</v>
      </c>
      <c r="D508" s="32" t="s">
        <v>1127</v>
      </c>
      <c r="E508" s="131">
        <v>2</v>
      </c>
      <c r="F508" s="31">
        <v>1</v>
      </c>
      <c r="G508" s="31" t="s">
        <v>1140</v>
      </c>
      <c r="H508" s="33" t="s">
        <v>21</v>
      </c>
      <c r="I508" s="34" t="s">
        <v>1134</v>
      </c>
      <c r="J508" s="31">
        <v>24.98</v>
      </c>
      <c r="K508" s="31">
        <v>4.28</v>
      </c>
      <c r="L508" s="130">
        <f>(Таблица1[[#This Row],[Общая площадь летних помещений, кв. м]]*1)+Таблица1[[#This Row],[Общая площадь без летних помещений, кв.м]]</f>
        <v>29.26</v>
      </c>
      <c r="M508" s="35" t="s">
        <v>1130</v>
      </c>
      <c r="N508" s="35" t="s">
        <v>1131</v>
      </c>
      <c r="O508" s="35" t="s">
        <v>1130</v>
      </c>
      <c r="P508" s="32">
        <v>310000</v>
      </c>
      <c r="Q50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9070600</v>
      </c>
      <c r="R50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08" s="36"/>
      <c r="T508" s="38" t="e">
        <f>#REF!/R508-1</f>
        <v>#REF!</v>
      </c>
      <c r="U508" s="35"/>
      <c r="V508" s="39" t="s">
        <v>1132</v>
      </c>
      <c r="W508" s="40"/>
      <c r="X508" s="41" t="str">
        <f t="shared" si="14"/>
        <v>апартаментст</v>
      </c>
      <c r="Y508" s="15"/>
    </row>
    <row r="509" spans="2:25">
      <c r="B509" s="30">
        <f t="shared" si="15"/>
        <v>502</v>
      </c>
      <c r="C509" s="31">
        <v>176</v>
      </c>
      <c r="D509" s="32" t="s">
        <v>1127</v>
      </c>
      <c r="E509" s="131">
        <v>2</v>
      </c>
      <c r="F509" s="31">
        <v>1</v>
      </c>
      <c r="G509" s="31" t="s">
        <v>1140</v>
      </c>
      <c r="H509" s="33" t="s">
        <v>21</v>
      </c>
      <c r="I509" s="34" t="s">
        <v>1134</v>
      </c>
      <c r="J509" s="31">
        <v>24.27</v>
      </c>
      <c r="K509" s="31">
        <v>4.28</v>
      </c>
      <c r="L509" s="130">
        <f>(Таблица1[[#This Row],[Общая площадь летних помещений, кв. м]]*1)+Таблица1[[#This Row],[Общая площадь без летних помещений, кв.м]]</f>
        <v>28.55</v>
      </c>
      <c r="M509" s="35" t="s">
        <v>1130</v>
      </c>
      <c r="N509" s="35" t="s">
        <v>1131</v>
      </c>
      <c r="O509" s="35" t="s">
        <v>1130</v>
      </c>
      <c r="P509" s="32">
        <v>310000</v>
      </c>
      <c r="Q50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8850500</v>
      </c>
      <c r="R50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09" s="36"/>
      <c r="T509" s="38" t="e">
        <f>#REF!/R509-1</f>
        <v>#REF!</v>
      </c>
      <c r="U509" s="35"/>
      <c r="V509" s="39" t="s">
        <v>1132</v>
      </c>
      <c r="W509" s="40"/>
      <c r="X509" s="41" t="str">
        <f t="shared" si="14"/>
        <v>апартаментст</v>
      </c>
      <c r="Y509" s="15"/>
    </row>
    <row r="510" spans="2:25">
      <c r="B510" s="30">
        <f t="shared" si="15"/>
        <v>503</v>
      </c>
      <c r="C510" s="31">
        <v>177</v>
      </c>
      <c r="D510" s="32" t="s">
        <v>1127</v>
      </c>
      <c r="E510" s="131">
        <v>2</v>
      </c>
      <c r="F510" s="31">
        <v>1</v>
      </c>
      <c r="G510" s="31" t="s">
        <v>1140</v>
      </c>
      <c r="H510" s="33" t="s">
        <v>21</v>
      </c>
      <c r="I510" s="34" t="s">
        <v>1134</v>
      </c>
      <c r="J510" s="31">
        <v>35.979999999999997</v>
      </c>
      <c r="K510" s="31">
        <v>14.02</v>
      </c>
      <c r="L510" s="130">
        <f>(Таблица1[[#This Row],[Общая площадь летних помещений, кв. м]]*1)+Таблица1[[#This Row],[Общая площадь без летних помещений, кв.м]]</f>
        <v>50</v>
      </c>
      <c r="M510" s="35" t="s">
        <v>1136</v>
      </c>
      <c r="N510" s="35" t="s">
        <v>1137</v>
      </c>
      <c r="O510" s="35" t="s">
        <v>1130</v>
      </c>
      <c r="P510" s="32">
        <v>405000</v>
      </c>
      <c r="Q51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20250000</v>
      </c>
      <c r="R51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10" s="36"/>
      <c r="T510" s="38" t="e">
        <f>#REF!/R510-1</f>
        <v>#REF!</v>
      </c>
      <c r="U510" s="35"/>
      <c r="V510" s="39" t="s">
        <v>1132</v>
      </c>
      <c r="W510" s="40"/>
      <c r="X510" s="41" t="str">
        <f t="shared" si="14"/>
        <v>апартаментст</v>
      </c>
      <c r="Y510" s="15"/>
    </row>
    <row r="511" spans="2:25">
      <c r="B511" s="30">
        <f t="shared" si="15"/>
        <v>504</v>
      </c>
      <c r="C511" s="31">
        <v>178</v>
      </c>
      <c r="D511" s="32" t="s">
        <v>1127</v>
      </c>
      <c r="E511" s="131">
        <v>2</v>
      </c>
      <c r="F511" s="31">
        <v>1</v>
      </c>
      <c r="G511" s="31" t="s">
        <v>1140</v>
      </c>
      <c r="H511" s="33" t="s">
        <v>21</v>
      </c>
      <c r="I511" s="34" t="s">
        <v>1134</v>
      </c>
      <c r="J511" s="31">
        <v>35.979999999999997</v>
      </c>
      <c r="K511" s="31">
        <v>14.02</v>
      </c>
      <c r="L511" s="130">
        <f>(Таблица1[[#This Row],[Общая площадь летних помещений, кв. м]]*1)+Таблица1[[#This Row],[Общая площадь без летних помещений, кв.м]]</f>
        <v>50</v>
      </c>
      <c r="M511" s="35" t="s">
        <v>1136</v>
      </c>
      <c r="N511" s="35" t="s">
        <v>1137</v>
      </c>
      <c r="O511" s="35" t="s">
        <v>1130</v>
      </c>
      <c r="P511" s="32">
        <v>405000</v>
      </c>
      <c r="Q51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20250000</v>
      </c>
      <c r="R51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11" s="36"/>
      <c r="T511" s="38" t="e">
        <f>#REF!/R511-1</f>
        <v>#REF!</v>
      </c>
      <c r="U511" s="35"/>
      <c r="V511" s="39" t="s">
        <v>1132</v>
      </c>
      <c r="W511" s="40"/>
      <c r="X511" s="41" t="str">
        <f t="shared" si="14"/>
        <v>апартаментст</v>
      </c>
      <c r="Y511" s="15"/>
    </row>
    <row r="512" spans="2:25">
      <c r="B512" s="30">
        <f t="shared" si="15"/>
        <v>505</v>
      </c>
      <c r="C512" s="31">
        <v>179</v>
      </c>
      <c r="D512" s="32" t="s">
        <v>1127</v>
      </c>
      <c r="E512" s="131">
        <v>2</v>
      </c>
      <c r="F512" s="31">
        <v>1</v>
      </c>
      <c r="G512" s="31" t="s">
        <v>1140</v>
      </c>
      <c r="H512" s="33" t="s">
        <v>21</v>
      </c>
      <c r="I512" s="34" t="s">
        <v>1134</v>
      </c>
      <c r="J512" s="31">
        <v>24.27</v>
      </c>
      <c r="K512" s="31">
        <v>4.28</v>
      </c>
      <c r="L512" s="130">
        <f>(Таблица1[[#This Row],[Общая площадь летних помещений, кв. м]]*1)+Таблица1[[#This Row],[Общая площадь без летних помещений, кв.м]]</f>
        <v>28.55</v>
      </c>
      <c r="M512" s="35" t="s">
        <v>1136</v>
      </c>
      <c r="N512" s="35" t="s">
        <v>1145</v>
      </c>
      <c r="O512" s="35" t="s">
        <v>1130</v>
      </c>
      <c r="P512" s="32">
        <v>325000</v>
      </c>
      <c r="Q51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9278750</v>
      </c>
      <c r="R51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12" s="36"/>
      <c r="T512" s="38" t="e">
        <f>#REF!/R512-1</f>
        <v>#REF!</v>
      </c>
      <c r="U512" s="35"/>
      <c r="V512" s="39" t="s">
        <v>1132</v>
      </c>
      <c r="W512" s="40"/>
      <c r="X512" s="41" t="str">
        <f t="shared" si="14"/>
        <v>апартаментст</v>
      </c>
      <c r="Y512" s="15"/>
    </row>
    <row r="513" spans="2:25">
      <c r="B513" s="30">
        <f t="shared" si="15"/>
        <v>506</v>
      </c>
      <c r="C513" s="31">
        <v>180</v>
      </c>
      <c r="D513" s="32" t="s">
        <v>1127</v>
      </c>
      <c r="E513" s="131">
        <v>2</v>
      </c>
      <c r="F513" s="31">
        <v>1</v>
      </c>
      <c r="G513" s="31" t="s">
        <v>1140</v>
      </c>
      <c r="H513" s="33" t="s">
        <v>21</v>
      </c>
      <c r="I513" s="34" t="s">
        <v>1134</v>
      </c>
      <c r="J513" s="31">
        <v>24.98</v>
      </c>
      <c r="K513" s="31">
        <v>4.28</v>
      </c>
      <c r="L513" s="130">
        <f>(Таблица1[[#This Row],[Общая площадь летних помещений, кв. м]]*1)+Таблица1[[#This Row],[Общая площадь без летних помещений, кв.м]]</f>
        <v>29.26</v>
      </c>
      <c r="M513" s="35" t="s">
        <v>1136</v>
      </c>
      <c r="N513" s="35" t="s">
        <v>1145</v>
      </c>
      <c r="O513" s="35" t="s">
        <v>1130</v>
      </c>
      <c r="P513" s="32">
        <v>325000</v>
      </c>
      <c r="Q51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9509500</v>
      </c>
      <c r="R51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13" s="36"/>
      <c r="T513" s="38" t="e">
        <f>#REF!/R513-1</f>
        <v>#REF!</v>
      </c>
      <c r="U513" s="35"/>
      <c r="V513" s="39" t="s">
        <v>1132</v>
      </c>
      <c r="W513" s="40"/>
      <c r="X513" s="41" t="str">
        <f t="shared" si="14"/>
        <v>апартаментст</v>
      </c>
      <c r="Y513" s="15"/>
    </row>
    <row r="514" spans="2:25">
      <c r="B514" s="30">
        <f t="shared" si="15"/>
        <v>507</v>
      </c>
      <c r="C514" s="31">
        <v>181</v>
      </c>
      <c r="D514" s="32" t="s">
        <v>1127</v>
      </c>
      <c r="E514" s="131">
        <v>2</v>
      </c>
      <c r="F514" s="31">
        <v>1</v>
      </c>
      <c r="G514" s="31" t="s">
        <v>1140</v>
      </c>
      <c r="H514" s="33" t="s">
        <v>21</v>
      </c>
      <c r="I514" s="34" t="s">
        <v>1134</v>
      </c>
      <c r="J514" s="31">
        <v>24.98</v>
      </c>
      <c r="K514" s="31">
        <v>4.28</v>
      </c>
      <c r="L514" s="130">
        <f>(Таблица1[[#This Row],[Общая площадь летних помещений, кв. м]]*1)+Таблица1[[#This Row],[Общая площадь без летних помещений, кв.м]]</f>
        <v>29.26</v>
      </c>
      <c r="M514" s="35" t="s">
        <v>1136</v>
      </c>
      <c r="N514" s="35" t="s">
        <v>1145</v>
      </c>
      <c r="O514" s="35" t="s">
        <v>1130</v>
      </c>
      <c r="P514" s="32">
        <v>325000</v>
      </c>
      <c r="Q51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9509500</v>
      </c>
      <c r="R51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14" s="36"/>
      <c r="T514" s="38" t="e">
        <f>#REF!/R514-1</f>
        <v>#REF!</v>
      </c>
      <c r="U514" s="35"/>
      <c r="V514" s="39" t="s">
        <v>1132</v>
      </c>
      <c r="W514" s="40"/>
      <c r="X514" s="41" t="str">
        <f t="shared" si="14"/>
        <v>апартаментст</v>
      </c>
      <c r="Y514" s="15"/>
    </row>
    <row r="515" spans="2:25">
      <c r="B515" s="30">
        <f t="shared" si="15"/>
        <v>508</v>
      </c>
      <c r="C515" s="31">
        <v>182</v>
      </c>
      <c r="D515" s="32" t="s">
        <v>1127</v>
      </c>
      <c r="E515" s="131">
        <v>2</v>
      </c>
      <c r="F515" s="31">
        <v>1</v>
      </c>
      <c r="G515" s="31" t="s">
        <v>1140</v>
      </c>
      <c r="H515" s="33" t="s">
        <v>21</v>
      </c>
      <c r="I515" s="34" t="s">
        <v>1134</v>
      </c>
      <c r="J515" s="31">
        <v>24.98</v>
      </c>
      <c r="K515" s="31">
        <v>4.63</v>
      </c>
      <c r="L515" s="130">
        <f>(Таблица1[[#This Row],[Общая площадь летних помещений, кв. м]]*1)+Таблица1[[#This Row],[Общая площадь без летних помещений, кв.м]]</f>
        <v>29.61</v>
      </c>
      <c r="M515" s="35" t="s">
        <v>1136</v>
      </c>
      <c r="N515" s="35" t="s">
        <v>1145</v>
      </c>
      <c r="O515" s="35" t="s">
        <v>1130</v>
      </c>
      <c r="P515" s="32">
        <v>325000</v>
      </c>
      <c r="Q51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9623250</v>
      </c>
      <c r="R51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15" s="36"/>
      <c r="T515" s="38" t="e">
        <f>#REF!/R515-1</f>
        <v>#REF!</v>
      </c>
      <c r="U515" s="35"/>
      <c r="V515" s="39" t="s">
        <v>1132</v>
      </c>
      <c r="W515" s="40"/>
      <c r="X515" s="41" t="str">
        <f t="shared" si="14"/>
        <v>апартаментст</v>
      </c>
      <c r="Y515" s="15"/>
    </row>
    <row r="516" spans="2:25">
      <c r="B516" s="30">
        <f t="shared" si="15"/>
        <v>509</v>
      </c>
      <c r="C516" s="31">
        <v>183</v>
      </c>
      <c r="D516" s="32" t="s">
        <v>1127</v>
      </c>
      <c r="E516" s="131">
        <v>2</v>
      </c>
      <c r="F516" s="31">
        <v>1</v>
      </c>
      <c r="G516" s="31" t="s">
        <v>1140</v>
      </c>
      <c r="H516" s="33" t="s">
        <v>21</v>
      </c>
      <c r="I516" s="34" t="s">
        <v>1134</v>
      </c>
      <c r="J516" s="31">
        <v>29.71</v>
      </c>
      <c r="K516" s="31">
        <v>5.46</v>
      </c>
      <c r="L516" s="130">
        <f>(Таблица1[[#This Row],[Общая площадь летних помещений, кв. м]]*1)+Таблица1[[#This Row],[Общая площадь без летних помещений, кв.м]]</f>
        <v>35.17</v>
      </c>
      <c r="M516" s="35" t="s">
        <v>1136</v>
      </c>
      <c r="N516" s="35" t="s">
        <v>1145</v>
      </c>
      <c r="O516" s="35" t="s">
        <v>1130</v>
      </c>
      <c r="P516" s="32">
        <v>325000</v>
      </c>
      <c r="Q51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11430250</v>
      </c>
      <c r="R51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16" s="36"/>
      <c r="T516" s="38" t="e">
        <f>#REF!/R516-1</f>
        <v>#REF!</v>
      </c>
      <c r="U516" s="35"/>
      <c r="V516" s="39" t="s">
        <v>1132</v>
      </c>
      <c r="W516" s="40"/>
      <c r="X516" s="41" t="str">
        <f t="shared" si="14"/>
        <v>апартаментст</v>
      </c>
      <c r="Y516" s="15"/>
    </row>
    <row r="517" spans="2:25">
      <c r="B517" s="30">
        <f t="shared" si="15"/>
        <v>510</v>
      </c>
      <c r="C517" s="31">
        <v>184</v>
      </c>
      <c r="D517" s="32" t="s">
        <v>1127</v>
      </c>
      <c r="E517" s="131">
        <v>2</v>
      </c>
      <c r="F517" s="31">
        <v>1</v>
      </c>
      <c r="G517" s="31" t="s">
        <v>1140</v>
      </c>
      <c r="H517" s="33" t="s">
        <v>21</v>
      </c>
      <c r="I517" s="34" t="s">
        <v>1134</v>
      </c>
      <c r="J517" s="31">
        <v>24.98</v>
      </c>
      <c r="K517" s="31">
        <v>4.28</v>
      </c>
      <c r="L517" s="130">
        <f>(Таблица1[[#This Row],[Общая площадь летних помещений, кв. м]]*1)+Таблица1[[#This Row],[Общая площадь без летних помещений, кв.м]]</f>
        <v>29.26</v>
      </c>
      <c r="M517" s="35" t="s">
        <v>1136</v>
      </c>
      <c r="N517" s="35" t="s">
        <v>1145</v>
      </c>
      <c r="O517" s="35" t="s">
        <v>1130</v>
      </c>
      <c r="P517" s="32">
        <v>325000</v>
      </c>
      <c r="Q51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9509500</v>
      </c>
      <c r="R51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17" s="36"/>
      <c r="T517" s="38" t="e">
        <f>#REF!/R517-1</f>
        <v>#REF!</v>
      </c>
      <c r="U517" s="35"/>
      <c r="V517" s="39" t="s">
        <v>1132</v>
      </c>
      <c r="W517" s="40"/>
      <c r="X517" s="41" t="str">
        <f t="shared" si="14"/>
        <v>апартаментст</v>
      </c>
      <c r="Y517" s="15"/>
    </row>
    <row r="518" spans="2:25">
      <c r="B518" s="30">
        <f t="shared" si="15"/>
        <v>511</v>
      </c>
      <c r="C518" s="31">
        <v>185</v>
      </c>
      <c r="D518" s="32" t="s">
        <v>1127</v>
      </c>
      <c r="E518" s="131">
        <v>2</v>
      </c>
      <c r="F518" s="31">
        <v>1</v>
      </c>
      <c r="G518" s="31" t="s">
        <v>1140</v>
      </c>
      <c r="H518" s="33" t="s">
        <v>21</v>
      </c>
      <c r="I518" s="34" t="s">
        <v>1134</v>
      </c>
      <c r="J518" s="31">
        <v>24.98</v>
      </c>
      <c r="K518" s="31">
        <v>4.28</v>
      </c>
      <c r="L518" s="130">
        <f>(Таблица1[[#This Row],[Общая площадь летних помещений, кв. м]]*1)+Таблица1[[#This Row],[Общая площадь без летних помещений, кв.м]]</f>
        <v>29.26</v>
      </c>
      <c r="M518" s="35" t="s">
        <v>1136</v>
      </c>
      <c r="N518" s="35" t="s">
        <v>1145</v>
      </c>
      <c r="O518" s="35" t="s">
        <v>1130</v>
      </c>
      <c r="P518" s="32">
        <v>325000</v>
      </c>
      <c r="Q51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9509500</v>
      </c>
      <c r="R51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18" s="36"/>
      <c r="T518" s="38" t="e">
        <f>#REF!/R518-1</f>
        <v>#REF!</v>
      </c>
      <c r="U518" s="35"/>
      <c r="V518" s="39" t="s">
        <v>1132</v>
      </c>
      <c r="W518" s="40"/>
      <c r="X518" s="41" t="str">
        <f t="shared" si="14"/>
        <v>апартаментст</v>
      </c>
      <c r="Y518" s="15"/>
    </row>
    <row r="519" spans="2:25">
      <c r="B519" s="30">
        <f t="shared" si="15"/>
        <v>512</v>
      </c>
      <c r="C519" s="31">
        <v>186</v>
      </c>
      <c r="D519" s="32" t="s">
        <v>1127</v>
      </c>
      <c r="E519" s="131">
        <v>2</v>
      </c>
      <c r="F519" s="31">
        <v>1</v>
      </c>
      <c r="G519" s="31" t="s">
        <v>1140</v>
      </c>
      <c r="H519" s="33" t="s">
        <v>21</v>
      </c>
      <c r="I519" s="34" t="s">
        <v>1134</v>
      </c>
      <c r="J519" s="31">
        <v>24.98</v>
      </c>
      <c r="K519" s="31">
        <v>4.28</v>
      </c>
      <c r="L519" s="130">
        <f>(Таблица1[[#This Row],[Общая площадь летних помещений, кв. м]]*1)+Таблица1[[#This Row],[Общая площадь без летних помещений, кв.м]]</f>
        <v>29.26</v>
      </c>
      <c r="M519" s="35" t="s">
        <v>1136</v>
      </c>
      <c r="N519" s="35" t="s">
        <v>1145</v>
      </c>
      <c r="O519" s="35" t="s">
        <v>1130</v>
      </c>
      <c r="P519" s="32">
        <v>325000</v>
      </c>
      <c r="Q51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9509500</v>
      </c>
      <c r="R51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19" s="36"/>
      <c r="T519" s="38" t="e">
        <f>#REF!/R519-1</f>
        <v>#REF!</v>
      </c>
      <c r="U519" s="35"/>
      <c r="V519" s="39" t="s">
        <v>1132</v>
      </c>
      <c r="W519" s="40"/>
      <c r="X519" s="41" t="str">
        <f t="shared" si="14"/>
        <v>апартаментст</v>
      </c>
      <c r="Y519" s="15"/>
    </row>
    <row r="520" spans="2:25">
      <c r="B520" s="30">
        <f t="shared" si="15"/>
        <v>513</v>
      </c>
      <c r="C520" s="31">
        <v>187</v>
      </c>
      <c r="D520" s="32" t="s">
        <v>1127</v>
      </c>
      <c r="E520" s="131">
        <v>2</v>
      </c>
      <c r="F520" s="31">
        <v>1</v>
      </c>
      <c r="G520" s="31" t="s">
        <v>1140</v>
      </c>
      <c r="H520" s="33" t="s">
        <v>21</v>
      </c>
      <c r="I520" s="34" t="s">
        <v>1134</v>
      </c>
      <c r="J520" s="31">
        <v>24.98</v>
      </c>
      <c r="K520" s="31">
        <v>4.28</v>
      </c>
      <c r="L520" s="130">
        <f>(Таблица1[[#This Row],[Общая площадь летних помещений, кв. м]]*1)+Таблица1[[#This Row],[Общая площадь без летних помещений, кв.м]]</f>
        <v>29.26</v>
      </c>
      <c r="M520" s="35" t="s">
        <v>1136</v>
      </c>
      <c r="N520" s="35" t="s">
        <v>1145</v>
      </c>
      <c r="O520" s="35" t="s">
        <v>1130</v>
      </c>
      <c r="P520" s="32">
        <v>325000</v>
      </c>
      <c r="Q52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9509500</v>
      </c>
      <c r="R52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20" s="36"/>
      <c r="T520" s="38" t="e">
        <f>#REF!/R520-1</f>
        <v>#REF!</v>
      </c>
      <c r="U520" s="35"/>
      <c r="V520" s="39" t="s">
        <v>1132</v>
      </c>
      <c r="W520" s="40"/>
      <c r="X520" s="41" t="str">
        <f t="shared" ref="X520:X583" si="16">CONCATENATE(D520,H520)</f>
        <v>апартаментст</v>
      </c>
      <c r="Y520" s="15"/>
    </row>
    <row r="521" spans="2:25">
      <c r="B521" s="30">
        <f t="shared" si="15"/>
        <v>514</v>
      </c>
      <c r="C521" s="31">
        <v>188</v>
      </c>
      <c r="D521" s="32" t="s">
        <v>1127</v>
      </c>
      <c r="E521" s="131">
        <v>2</v>
      </c>
      <c r="F521" s="31">
        <v>1</v>
      </c>
      <c r="G521" s="31" t="s">
        <v>1140</v>
      </c>
      <c r="H521" s="42" t="s">
        <v>19</v>
      </c>
      <c r="I521" s="34" t="s">
        <v>1151</v>
      </c>
      <c r="J521" s="31">
        <v>51.2</v>
      </c>
      <c r="K521" s="31">
        <v>12.89</v>
      </c>
      <c r="L521" s="130">
        <f>(Таблица1[[#This Row],[Общая площадь летних помещений, кв. м]]*1)+Таблица1[[#This Row],[Общая площадь без летних помещений, кв.м]]</f>
        <v>64.09</v>
      </c>
      <c r="M521" s="35" t="s">
        <v>1136</v>
      </c>
      <c r="N521" s="35" t="s">
        <v>1145</v>
      </c>
      <c r="O521" s="35" t="s">
        <v>1130</v>
      </c>
      <c r="P521" s="32">
        <v>325000</v>
      </c>
      <c r="Q52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20829250</v>
      </c>
      <c r="R52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21" s="36"/>
      <c r="T521" s="38" t="e">
        <f>#REF!/R521-1</f>
        <v>#REF!</v>
      </c>
      <c r="U521" s="35"/>
      <c r="V521" s="39" t="s">
        <v>1132</v>
      </c>
      <c r="W521" s="40"/>
      <c r="X521" s="41" t="str">
        <f t="shared" si="16"/>
        <v>апартамент1АЕ</v>
      </c>
      <c r="Y521" s="15"/>
    </row>
    <row r="522" spans="2:25">
      <c r="B522" s="30">
        <f t="shared" ref="B522:B585" si="17">B521+1</f>
        <v>515</v>
      </c>
      <c r="C522" s="31">
        <v>189</v>
      </c>
      <c r="D522" s="32" t="s">
        <v>1127</v>
      </c>
      <c r="E522" s="131">
        <v>2</v>
      </c>
      <c r="F522" s="31">
        <v>1</v>
      </c>
      <c r="G522" s="31" t="s">
        <v>1140</v>
      </c>
      <c r="H522" s="33" t="s">
        <v>21</v>
      </c>
      <c r="I522" s="34" t="s">
        <v>1134</v>
      </c>
      <c r="J522" s="31">
        <v>24.74</v>
      </c>
      <c r="K522" s="31">
        <v>4.3499999999999996</v>
      </c>
      <c r="L522" s="130">
        <f>(Таблица1[[#This Row],[Общая площадь летних помещений, кв. м]]*1)+Таблица1[[#This Row],[Общая площадь без летних помещений, кв.м]]</f>
        <v>29.089999999999996</v>
      </c>
      <c r="M522" s="35" t="s">
        <v>1136</v>
      </c>
      <c r="N522" s="35" t="s">
        <v>1145</v>
      </c>
      <c r="O522" s="35" t="s">
        <v>1130</v>
      </c>
      <c r="P522" s="32">
        <v>325000</v>
      </c>
      <c r="Q52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9454249.9999999981</v>
      </c>
      <c r="R52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22" s="36"/>
      <c r="T522" s="38" t="e">
        <f>#REF!/R522-1</f>
        <v>#REF!</v>
      </c>
      <c r="U522" s="35"/>
      <c r="V522" s="39" t="s">
        <v>1132</v>
      </c>
      <c r="W522" s="40"/>
      <c r="X522" s="41" t="str">
        <f t="shared" si="16"/>
        <v>апартаментст</v>
      </c>
      <c r="Y522" s="15"/>
    </row>
    <row r="523" spans="2:25">
      <c r="B523" s="30">
        <f t="shared" si="17"/>
        <v>516</v>
      </c>
      <c r="C523" s="31">
        <v>190</v>
      </c>
      <c r="D523" s="32" t="s">
        <v>1127</v>
      </c>
      <c r="E523" s="131">
        <v>2</v>
      </c>
      <c r="F523" s="31">
        <v>1</v>
      </c>
      <c r="G523" s="31" t="s">
        <v>1140</v>
      </c>
      <c r="H523" s="33" t="s">
        <v>21</v>
      </c>
      <c r="I523" s="34" t="s">
        <v>1134</v>
      </c>
      <c r="J523" s="31">
        <v>24.74</v>
      </c>
      <c r="K523" s="31">
        <v>4.3499999999999996</v>
      </c>
      <c r="L523" s="130">
        <f>(Таблица1[[#This Row],[Общая площадь летних помещений, кв. м]]*1)+Таблица1[[#This Row],[Общая площадь без летних помещений, кв.м]]</f>
        <v>29.089999999999996</v>
      </c>
      <c r="M523" s="35" t="s">
        <v>1136</v>
      </c>
      <c r="N523" s="35" t="s">
        <v>1145</v>
      </c>
      <c r="O523" s="35" t="s">
        <v>1130</v>
      </c>
      <c r="P523" s="32">
        <v>325000</v>
      </c>
      <c r="Q52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9454249.9999999981</v>
      </c>
      <c r="R52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23" s="36"/>
      <c r="T523" s="38" t="e">
        <f>#REF!/R523-1</f>
        <v>#REF!</v>
      </c>
      <c r="U523" s="35"/>
      <c r="V523" s="39" t="s">
        <v>1132</v>
      </c>
      <c r="W523" s="40"/>
      <c r="X523" s="41" t="str">
        <f t="shared" si="16"/>
        <v>апартаментст</v>
      </c>
      <c r="Y523" s="15"/>
    </row>
    <row r="524" spans="2:25">
      <c r="B524" s="30">
        <f t="shared" si="17"/>
        <v>517</v>
      </c>
      <c r="C524" s="31">
        <v>191</v>
      </c>
      <c r="D524" s="32" t="s">
        <v>1127</v>
      </c>
      <c r="E524" s="131">
        <v>2</v>
      </c>
      <c r="F524" s="31">
        <v>1</v>
      </c>
      <c r="G524" s="31" t="s">
        <v>1140</v>
      </c>
      <c r="H524" s="33" t="s">
        <v>21</v>
      </c>
      <c r="I524" s="34" t="s">
        <v>1134</v>
      </c>
      <c r="J524" s="31">
        <v>24.73</v>
      </c>
      <c r="K524" s="31">
        <v>3.72</v>
      </c>
      <c r="L524" s="130">
        <f>(Таблица1[[#This Row],[Общая площадь летних помещений, кв. м]]*1)+Таблица1[[#This Row],[Общая площадь без летних помещений, кв.м]]</f>
        <v>28.45</v>
      </c>
      <c r="M524" s="35" t="s">
        <v>1136</v>
      </c>
      <c r="N524" s="35" t="s">
        <v>1145</v>
      </c>
      <c r="O524" s="35" t="s">
        <v>1130</v>
      </c>
      <c r="P524" s="32">
        <v>325000</v>
      </c>
      <c r="Q52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9246250</v>
      </c>
      <c r="R52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24" s="36"/>
      <c r="T524" s="38" t="e">
        <f>#REF!/R524-1</f>
        <v>#REF!</v>
      </c>
      <c r="U524" s="35"/>
      <c r="V524" s="39" t="s">
        <v>1132</v>
      </c>
      <c r="W524" s="40"/>
      <c r="X524" s="41" t="str">
        <f t="shared" si="16"/>
        <v>апартаментст</v>
      </c>
      <c r="Y524" s="15"/>
    </row>
    <row r="525" spans="2:25">
      <c r="B525" s="30">
        <f t="shared" si="17"/>
        <v>518</v>
      </c>
      <c r="C525" s="31">
        <v>192</v>
      </c>
      <c r="D525" s="32" t="s">
        <v>1127</v>
      </c>
      <c r="E525" s="131">
        <v>2</v>
      </c>
      <c r="F525" s="31">
        <v>1</v>
      </c>
      <c r="G525" s="31" t="s">
        <v>1140</v>
      </c>
      <c r="H525" s="33" t="s">
        <v>21</v>
      </c>
      <c r="I525" s="34" t="s">
        <v>1134</v>
      </c>
      <c r="J525" s="31">
        <v>24.74</v>
      </c>
      <c r="K525" s="31">
        <v>4.1500000000000004</v>
      </c>
      <c r="L525" s="130">
        <f>(Таблица1[[#This Row],[Общая площадь летних помещений, кв. м]]*1)+Таблица1[[#This Row],[Общая площадь без летних помещений, кв.м]]</f>
        <v>28.89</v>
      </c>
      <c r="M525" s="35" t="s">
        <v>1136</v>
      </c>
      <c r="N525" s="35" t="s">
        <v>1145</v>
      </c>
      <c r="O525" s="35" t="s">
        <v>1130</v>
      </c>
      <c r="P525" s="32">
        <v>325000</v>
      </c>
      <c r="Q52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9389250</v>
      </c>
      <c r="R52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25" s="36"/>
      <c r="T525" s="38" t="e">
        <f>#REF!/R525-1</f>
        <v>#REF!</v>
      </c>
      <c r="U525" s="35"/>
      <c r="V525" s="39" t="s">
        <v>1132</v>
      </c>
      <c r="W525" s="40"/>
      <c r="X525" s="41" t="str">
        <f t="shared" si="16"/>
        <v>апартаментст</v>
      </c>
      <c r="Y525" s="15"/>
    </row>
    <row r="526" spans="2:25">
      <c r="B526" s="30">
        <f t="shared" si="17"/>
        <v>519</v>
      </c>
      <c r="C526" s="31">
        <v>193</v>
      </c>
      <c r="D526" s="32" t="s">
        <v>1150</v>
      </c>
      <c r="E526" s="131">
        <v>2</v>
      </c>
      <c r="F526" s="31">
        <v>1</v>
      </c>
      <c r="G526" s="31" t="s">
        <v>1141</v>
      </c>
      <c r="H526" s="33" t="s">
        <v>21</v>
      </c>
      <c r="I526" s="34" t="s">
        <v>1134</v>
      </c>
      <c r="J526" s="31">
        <v>30.22</v>
      </c>
      <c r="K526" s="31">
        <v>7.36</v>
      </c>
      <c r="L526" s="130">
        <f>(Таблица1[[#This Row],[Общая площадь летних помещений, кв. м]]*1)+Таблица1[[#This Row],[Общая площадь без летних помещений, кв.м]]</f>
        <v>37.58</v>
      </c>
      <c r="M526" s="35" t="s">
        <v>1136</v>
      </c>
      <c r="N526" s="35" t="s">
        <v>1145</v>
      </c>
      <c r="O526" s="35" t="s">
        <v>1130</v>
      </c>
      <c r="P526" s="32">
        <v>325000</v>
      </c>
      <c r="Q52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12213500</v>
      </c>
      <c r="R52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26" s="36"/>
      <c r="T526" s="38" t="e">
        <f>#REF!/R526-1</f>
        <v>#REF!</v>
      </c>
      <c r="U526" s="35"/>
      <c r="V526" s="39" t="s">
        <v>1132</v>
      </c>
      <c r="W526" s="40"/>
      <c r="X526" s="41" t="str">
        <f t="shared" si="16"/>
        <v>Апарт-отельст</v>
      </c>
      <c r="Y526" s="15"/>
    </row>
    <row r="527" spans="2:25">
      <c r="B527" s="30">
        <f t="shared" si="17"/>
        <v>520</v>
      </c>
      <c r="C527" s="31">
        <v>194</v>
      </c>
      <c r="D527" s="32" t="s">
        <v>1150</v>
      </c>
      <c r="E527" s="131">
        <v>2</v>
      </c>
      <c r="F527" s="31">
        <v>1</v>
      </c>
      <c r="G527" s="31" t="s">
        <v>1141</v>
      </c>
      <c r="H527" s="33" t="s">
        <v>21</v>
      </c>
      <c r="I527" s="34" t="s">
        <v>1134</v>
      </c>
      <c r="J527" s="31">
        <v>24.73</v>
      </c>
      <c r="K527" s="31">
        <v>4.3899999999999997</v>
      </c>
      <c r="L527" s="130">
        <f>(Таблица1[[#This Row],[Общая площадь летних помещений, кв. м]]*1)+Таблица1[[#This Row],[Общая площадь без летних помещений, кв.м]]</f>
        <v>29.12</v>
      </c>
      <c r="M527" s="35" t="s">
        <v>1136</v>
      </c>
      <c r="N527" s="35" t="s">
        <v>1145</v>
      </c>
      <c r="O527" s="35" t="s">
        <v>1130</v>
      </c>
      <c r="P527" s="32">
        <v>325000</v>
      </c>
      <c r="Q52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9464000</v>
      </c>
      <c r="R52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27" s="36"/>
      <c r="T527" s="38" t="e">
        <f>#REF!/R527-1</f>
        <v>#REF!</v>
      </c>
      <c r="U527" s="35"/>
      <c r="V527" s="39" t="s">
        <v>1132</v>
      </c>
      <c r="W527" s="40"/>
      <c r="X527" s="41" t="str">
        <f t="shared" si="16"/>
        <v>Апарт-отельст</v>
      </c>
      <c r="Y527" s="15"/>
    </row>
    <row r="528" spans="2:25">
      <c r="B528" s="30">
        <f t="shared" si="17"/>
        <v>521</v>
      </c>
      <c r="C528" s="31">
        <v>195</v>
      </c>
      <c r="D528" s="32" t="s">
        <v>1150</v>
      </c>
      <c r="E528" s="131">
        <v>2</v>
      </c>
      <c r="F528" s="31">
        <v>1</v>
      </c>
      <c r="G528" s="31" t="s">
        <v>1141</v>
      </c>
      <c r="H528" s="33" t="s">
        <v>21</v>
      </c>
      <c r="I528" s="34" t="s">
        <v>1134</v>
      </c>
      <c r="J528" s="31">
        <v>24.27</v>
      </c>
      <c r="K528" s="31">
        <v>4.3899999999999997</v>
      </c>
      <c r="L528" s="130">
        <f>(Таблица1[[#This Row],[Общая площадь летних помещений, кв. м]]*1)+Таблица1[[#This Row],[Общая площадь без летних помещений, кв.м]]</f>
        <v>28.66</v>
      </c>
      <c r="M528" s="35" t="s">
        <v>1136</v>
      </c>
      <c r="N528" s="35" t="s">
        <v>1145</v>
      </c>
      <c r="O528" s="35" t="s">
        <v>1130</v>
      </c>
      <c r="P528" s="32">
        <v>325000</v>
      </c>
      <c r="Q52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9314500</v>
      </c>
      <c r="R52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28" s="36"/>
      <c r="T528" s="38" t="e">
        <f>#REF!/R528-1</f>
        <v>#REF!</v>
      </c>
      <c r="U528" s="35"/>
      <c r="V528" s="39" t="s">
        <v>1132</v>
      </c>
      <c r="W528" s="40"/>
      <c r="X528" s="41" t="str">
        <f t="shared" si="16"/>
        <v>Апарт-отельст</v>
      </c>
      <c r="Y528" s="15"/>
    </row>
    <row r="529" spans="2:25">
      <c r="B529" s="30">
        <f t="shared" si="17"/>
        <v>522</v>
      </c>
      <c r="C529" s="31">
        <v>196</v>
      </c>
      <c r="D529" s="32" t="s">
        <v>1150</v>
      </c>
      <c r="E529" s="131">
        <v>2</v>
      </c>
      <c r="F529" s="31">
        <v>1</v>
      </c>
      <c r="G529" s="31" t="s">
        <v>1141</v>
      </c>
      <c r="H529" s="33" t="s">
        <v>21</v>
      </c>
      <c r="I529" s="34" t="s">
        <v>1134</v>
      </c>
      <c r="J529" s="31">
        <v>28.06</v>
      </c>
      <c r="K529" s="31">
        <v>4.5</v>
      </c>
      <c r="L529" s="130">
        <f>(Таблица1[[#This Row],[Общая площадь летних помещений, кв. м]]*1)+Таблица1[[#This Row],[Общая площадь без летних помещений, кв.м]]</f>
        <v>32.56</v>
      </c>
      <c r="M529" s="35" t="s">
        <v>1136</v>
      </c>
      <c r="N529" s="35" t="s">
        <v>1145</v>
      </c>
      <c r="O529" s="35" t="s">
        <v>1130</v>
      </c>
      <c r="P529" s="32">
        <v>325000</v>
      </c>
      <c r="Q52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10582000</v>
      </c>
      <c r="R52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29" s="36"/>
      <c r="T529" s="38" t="e">
        <f>#REF!/R529-1</f>
        <v>#REF!</v>
      </c>
      <c r="U529" s="35"/>
      <c r="V529" s="39" t="s">
        <v>1132</v>
      </c>
      <c r="W529" s="40"/>
      <c r="X529" s="41" t="str">
        <f t="shared" si="16"/>
        <v>Апарт-отельст</v>
      </c>
      <c r="Y529" s="15"/>
    </row>
    <row r="530" spans="2:25">
      <c r="B530" s="30">
        <f t="shared" si="17"/>
        <v>523</v>
      </c>
      <c r="C530" s="31">
        <v>197</v>
      </c>
      <c r="D530" s="32" t="s">
        <v>1150</v>
      </c>
      <c r="E530" s="131">
        <v>2</v>
      </c>
      <c r="F530" s="31">
        <v>1</v>
      </c>
      <c r="G530" s="31" t="s">
        <v>1141</v>
      </c>
      <c r="H530" s="33" t="s">
        <v>21</v>
      </c>
      <c r="I530" s="34" t="s">
        <v>1134</v>
      </c>
      <c r="J530" s="31">
        <v>28.04</v>
      </c>
      <c r="K530" s="31">
        <v>4.5</v>
      </c>
      <c r="L530" s="130">
        <f>(Таблица1[[#This Row],[Общая площадь летних помещений, кв. м]]*1)+Таблица1[[#This Row],[Общая площадь без летних помещений, кв.м]]</f>
        <v>32.54</v>
      </c>
      <c r="M530" s="35" t="s">
        <v>1130</v>
      </c>
      <c r="N530" s="35" t="s">
        <v>1131</v>
      </c>
      <c r="O530" s="35" t="s">
        <v>1130</v>
      </c>
      <c r="P530" s="32">
        <v>320000</v>
      </c>
      <c r="Q53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10412800</v>
      </c>
      <c r="R53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30" s="36"/>
      <c r="T530" s="38" t="e">
        <f>#REF!/R530-1</f>
        <v>#REF!</v>
      </c>
      <c r="U530" s="35"/>
      <c r="V530" s="39" t="s">
        <v>1132</v>
      </c>
      <c r="W530" s="40"/>
      <c r="X530" s="41" t="str">
        <f t="shared" si="16"/>
        <v>Апарт-отельст</v>
      </c>
      <c r="Y530" s="15"/>
    </row>
    <row r="531" spans="2:25">
      <c r="B531" s="30">
        <f t="shared" si="17"/>
        <v>524</v>
      </c>
      <c r="C531" s="31">
        <v>198</v>
      </c>
      <c r="D531" s="32" t="s">
        <v>1150</v>
      </c>
      <c r="E531" s="131">
        <v>2</v>
      </c>
      <c r="F531" s="31">
        <v>1</v>
      </c>
      <c r="G531" s="31" t="s">
        <v>1141</v>
      </c>
      <c r="H531" s="33" t="s">
        <v>21</v>
      </c>
      <c r="I531" s="34" t="s">
        <v>1134</v>
      </c>
      <c r="J531" s="31">
        <v>24.27</v>
      </c>
      <c r="K531" s="31">
        <v>4.3899999999999997</v>
      </c>
      <c r="L531" s="130">
        <f>(Таблица1[[#This Row],[Общая площадь летних помещений, кв. м]]*1)+Таблица1[[#This Row],[Общая площадь без летних помещений, кв.м]]</f>
        <v>28.66</v>
      </c>
      <c r="M531" s="35" t="s">
        <v>1130</v>
      </c>
      <c r="N531" s="35" t="s">
        <v>1131</v>
      </c>
      <c r="O531" s="35" t="s">
        <v>1130</v>
      </c>
      <c r="P531" s="32">
        <v>310000</v>
      </c>
      <c r="Q53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8884600</v>
      </c>
      <c r="R53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31" s="36"/>
      <c r="T531" s="38" t="e">
        <f>#REF!/R531-1</f>
        <v>#REF!</v>
      </c>
      <c r="U531" s="35"/>
      <c r="V531" s="39" t="s">
        <v>1132</v>
      </c>
      <c r="W531" s="40"/>
      <c r="X531" s="41" t="str">
        <f t="shared" si="16"/>
        <v>Апарт-отельст</v>
      </c>
      <c r="Y531" s="15"/>
    </row>
    <row r="532" spans="2:25">
      <c r="B532" s="30">
        <f t="shared" si="17"/>
        <v>525</v>
      </c>
      <c r="C532" s="31">
        <v>199</v>
      </c>
      <c r="D532" s="32" t="s">
        <v>1150</v>
      </c>
      <c r="E532" s="131">
        <v>2</v>
      </c>
      <c r="F532" s="31">
        <v>1</v>
      </c>
      <c r="G532" s="31" t="s">
        <v>1141</v>
      </c>
      <c r="H532" s="33" t="s">
        <v>21</v>
      </c>
      <c r="I532" s="34" t="s">
        <v>1134</v>
      </c>
      <c r="J532" s="31">
        <v>24.74</v>
      </c>
      <c r="K532" s="31">
        <v>4.3899999999999997</v>
      </c>
      <c r="L532" s="130">
        <f>(Таблица1[[#This Row],[Общая площадь летних помещений, кв. м]]*1)+Таблица1[[#This Row],[Общая площадь без летних помещений, кв.м]]</f>
        <v>29.13</v>
      </c>
      <c r="M532" s="35" t="s">
        <v>1130</v>
      </c>
      <c r="N532" s="35" t="s">
        <v>1131</v>
      </c>
      <c r="O532" s="35" t="s">
        <v>1130</v>
      </c>
      <c r="P532" s="32">
        <v>310000</v>
      </c>
      <c r="Q53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9030300</v>
      </c>
      <c r="R53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32" s="36"/>
      <c r="T532" s="38" t="e">
        <f>#REF!/R532-1</f>
        <v>#REF!</v>
      </c>
      <c r="U532" s="35"/>
      <c r="V532" s="39" t="s">
        <v>1132</v>
      </c>
      <c r="W532" s="40"/>
      <c r="X532" s="41" t="str">
        <f t="shared" si="16"/>
        <v>Апарт-отельст</v>
      </c>
      <c r="Y532" s="15"/>
    </row>
    <row r="533" spans="2:25">
      <c r="B533" s="30">
        <f t="shared" si="17"/>
        <v>526</v>
      </c>
      <c r="C533" s="31">
        <v>200</v>
      </c>
      <c r="D533" s="32" t="s">
        <v>1150</v>
      </c>
      <c r="E533" s="131">
        <v>2</v>
      </c>
      <c r="F533" s="31">
        <v>1</v>
      </c>
      <c r="G533" s="31" t="s">
        <v>1141</v>
      </c>
      <c r="H533" s="33" t="s">
        <v>21</v>
      </c>
      <c r="I533" s="34" t="s">
        <v>1134</v>
      </c>
      <c r="J533" s="31">
        <v>24.74</v>
      </c>
      <c r="K533" s="31">
        <v>4.0199999999999996</v>
      </c>
      <c r="L533" s="130">
        <f>(Таблица1[[#This Row],[Общая площадь летних помещений, кв. м]]*1)+Таблица1[[#This Row],[Общая площадь без летних помещений, кв.м]]</f>
        <v>28.759999999999998</v>
      </c>
      <c r="M533" s="35" t="s">
        <v>1130</v>
      </c>
      <c r="N533" s="35" t="s">
        <v>1131</v>
      </c>
      <c r="O533" s="35" t="s">
        <v>1130</v>
      </c>
      <c r="P533" s="32">
        <v>310000</v>
      </c>
      <c r="Q53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8915600</v>
      </c>
      <c r="R53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33" s="36"/>
      <c r="T533" s="38" t="e">
        <f>#REF!/R533-1</f>
        <v>#REF!</v>
      </c>
      <c r="U533" s="35"/>
      <c r="V533" s="39" t="s">
        <v>1132</v>
      </c>
      <c r="W533" s="40"/>
      <c r="X533" s="41" t="str">
        <f t="shared" si="16"/>
        <v>Апарт-отельст</v>
      </c>
      <c r="Y533" s="15"/>
    </row>
    <row r="534" spans="2:25">
      <c r="B534" s="30">
        <f t="shared" si="17"/>
        <v>527</v>
      </c>
      <c r="C534" s="31">
        <v>201</v>
      </c>
      <c r="D534" s="32" t="s">
        <v>1150</v>
      </c>
      <c r="E534" s="131">
        <v>2</v>
      </c>
      <c r="F534" s="31">
        <v>1</v>
      </c>
      <c r="G534" s="31" t="s">
        <v>1141</v>
      </c>
      <c r="H534" s="33" t="s">
        <v>21</v>
      </c>
      <c r="I534" s="34" t="s">
        <v>1134</v>
      </c>
      <c r="J534" s="31">
        <v>24.74</v>
      </c>
      <c r="K534" s="31">
        <v>4.3899999999999997</v>
      </c>
      <c r="L534" s="130">
        <f>(Таблица1[[#This Row],[Общая площадь летних помещений, кв. м]]*1)+Таблица1[[#This Row],[Общая площадь без летних помещений, кв.м]]</f>
        <v>29.13</v>
      </c>
      <c r="M534" s="35" t="s">
        <v>1130</v>
      </c>
      <c r="N534" s="35" t="s">
        <v>1131</v>
      </c>
      <c r="O534" s="35" t="s">
        <v>1130</v>
      </c>
      <c r="P534" s="32">
        <v>310000</v>
      </c>
      <c r="Q53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9030300</v>
      </c>
      <c r="R53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34" s="36"/>
      <c r="T534" s="38" t="e">
        <f>#REF!/R534-1</f>
        <v>#REF!</v>
      </c>
      <c r="U534" s="35"/>
      <c r="V534" s="39" t="s">
        <v>1132</v>
      </c>
      <c r="W534" s="40"/>
      <c r="X534" s="41" t="str">
        <f t="shared" si="16"/>
        <v>Апарт-отельст</v>
      </c>
      <c r="Y534" s="15"/>
    </row>
    <row r="535" spans="2:25">
      <c r="B535" s="30">
        <f t="shared" si="17"/>
        <v>528</v>
      </c>
      <c r="C535" s="31">
        <v>202</v>
      </c>
      <c r="D535" s="32" t="s">
        <v>1127</v>
      </c>
      <c r="E535" s="131">
        <v>2</v>
      </c>
      <c r="F535" s="31">
        <v>1</v>
      </c>
      <c r="G535" s="31" t="s">
        <v>1141</v>
      </c>
      <c r="H535" s="33" t="s">
        <v>21</v>
      </c>
      <c r="I535" s="34" t="s">
        <v>1134</v>
      </c>
      <c r="J535" s="31">
        <v>24.74</v>
      </c>
      <c r="K535" s="31">
        <v>4.3899999999999997</v>
      </c>
      <c r="L535" s="130">
        <f>(Таблица1[[#This Row],[Общая площадь летних помещений, кв. м]]*1)+Таблица1[[#This Row],[Общая площадь без летних помещений, кв.м]]</f>
        <v>29.13</v>
      </c>
      <c r="M535" s="35" t="s">
        <v>1130</v>
      </c>
      <c r="N535" s="35" t="s">
        <v>1131</v>
      </c>
      <c r="O535" s="35" t="s">
        <v>1130</v>
      </c>
      <c r="P535" s="32">
        <v>310000</v>
      </c>
      <c r="Q53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9030300</v>
      </c>
      <c r="R53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35" s="36"/>
      <c r="T535" s="38" t="e">
        <f>#REF!/R535-1</f>
        <v>#REF!</v>
      </c>
      <c r="U535" s="35"/>
      <c r="V535" s="39" t="s">
        <v>1132</v>
      </c>
      <c r="W535" s="40"/>
      <c r="X535" s="41" t="str">
        <f t="shared" si="16"/>
        <v>апартаментст</v>
      </c>
      <c r="Y535" s="15"/>
    </row>
    <row r="536" spans="2:25">
      <c r="B536" s="30">
        <f t="shared" si="17"/>
        <v>529</v>
      </c>
      <c r="C536" s="31">
        <v>203</v>
      </c>
      <c r="D536" s="32" t="s">
        <v>1127</v>
      </c>
      <c r="E536" s="131">
        <v>2</v>
      </c>
      <c r="F536" s="31">
        <v>1</v>
      </c>
      <c r="G536" s="31" t="s">
        <v>1141</v>
      </c>
      <c r="H536" s="33" t="s">
        <v>21</v>
      </c>
      <c r="I536" s="34" t="s">
        <v>1134</v>
      </c>
      <c r="J536" s="31">
        <v>24.74</v>
      </c>
      <c r="K536" s="31">
        <v>4.3899999999999997</v>
      </c>
      <c r="L536" s="130">
        <f>(Таблица1[[#This Row],[Общая площадь летних помещений, кв. м]]*1)+Таблица1[[#This Row],[Общая площадь без летних помещений, кв.м]]</f>
        <v>29.13</v>
      </c>
      <c r="M536" s="35" t="s">
        <v>1130</v>
      </c>
      <c r="N536" s="35" t="s">
        <v>1131</v>
      </c>
      <c r="O536" s="35" t="s">
        <v>1130</v>
      </c>
      <c r="P536" s="32">
        <v>310000</v>
      </c>
      <c r="Q53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9030300</v>
      </c>
      <c r="R53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36" s="36"/>
      <c r="T536" s="38" t="e">
        <f>#REF!/R536-1</f>
        <v>#REF!</v>
      </c>
      <c r="U536" s="35"/>
      <c r="V536" s="39" t="s">
        <v>1132</v>
      </c>
      <c r="W536" s="40"/>
      <c r="X536" s="41" t="str">
        <f t="shared" si="16"/>
        <v>апартаментст</v>
      </c>
      <c r="Y536" s="15"/>
    </row>
    <row r="537" spans="2:25">
      <c r="B537" s="30">
        <f t="shared" si="17"/>
        <v>530</v>
      </c>
      <c r="C537" s="31">
        <v>204</v>
      </c>
      <c r="D537" s="32" t="s">
        <v>1127</v>
      </c>
      <c r="E537" s="131">
        <v>2</v>
      </c>
      <c r="F537" s="31">
        <v>1</v>
      </c>
      <c r="G537" s="31" t="s">
        <v>1141</v>
      </c>
      <c r="H537" s="33" t="s">
        <v>21</v>
      </c>
      <c r="I537" s="34" t="s">
        <v>1134</v>
      </c>
      <c r="J537" s="31">
        <v>24.74</v>
      </c>
      <c r="K537" s="31">
        <v>4.3899999999999997</v>
      </c>
      <c r="L537" s="130">
        <f>(Таблица1[[#This Row],[Общая площадь летних помещений, кв. м]]*1)+Таблица1[[#This Row],[Общая площадь без летних помещений, кв.м]]</f>
        <v>29.13</v>
      </c>
      <c r="M537" s="35" t="s">
        <v>1130</v>
      </c>
      <c r="N537" s="35" t="s">
        <v>1131</v>
      </c>
      <c r="O537" s="35" t="s">
        <v>1130</v>
      </c>
      <c r="P537" s="32">
        <v>310000</v>
      </c>
      <c r="Q53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9030300</v>
      </c>
      <c r="R53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37" s="36"/>
      <c r="T537" s="38" t="e">
        <f>#REF!/R537-1</f>
        <v>#REF!</v>
      </c>
      <c r="U537" s="35"/>
      <c r="V537" s="39" t="s">
        <v>1132</v>
      </c>
      <c r="W537" s="40"/>
      <c r="X537" s="41" t="str">
        <f t="shared" si="16"/>
        <v>апартаментст</v>
      </c>
      <c r="Y537" s="15"/>
    </row>
    <row r="538" spans="2:25">
      <c r="B538" s="30">
        <f t="shared" si="17"/>
        <v>531</v>
      </c>
      <c r="C538" s="31">
        <v>205</v>
      </c>
      <c r="D538" s="32" t="s">
        <v>1127</v>
      </c>
      <c r="E538" s="131">
        <v>2</v>
      </c>
      <c r="F538" s="31">
        <v>1</v>
      </c>
      <c r="G538" s="31" t="s">
        <v>1141</v>
      </c>
      <c r="H538" s="33" t="s">
        <v>21</v>
      </c>
      <c r="I538" s="34" t="s">
        <v>1134</v>
      </c>
      <c r="J538" s="31">
        <v>24.74</v>
      </c>
      <c r="K538" s="31">
        <v>3.8</v>
      </c>
      <c r="L538" s="130">
        <f>(Таблица1[[#This Row],[Общая площадь летних помещений, кв. м]]*1)+Таблица1[[#This Row],[Общая площадь без летних помещений, кв.м]]</f>
        <v>28.54</v>
      </c>
      <c r="M538" s="35" t="s">
        <v>1130</v>
      </c>
      <c r="N538" s="35" t="s">
        <v>1131</v>
      </c>
      <c r="O538" s="35" t="s">
        <v>1130</v>
      </c>
      <c r="P538" s="32">
        <v>310000</v>
      </c>
      <c r="Q53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8847400</v>
      </c>
      <c r="R53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38" s="36"/>
      <c r="T538" s="38" t="e">
        <f>#REF!/R538-1</f>
        <v>#REF!</v>
      </c>
      <c r="U538" s="35"/>
      <c r="V538" s="39" t="s">
        <v>1132</v>
      </c>
      <c r="W538" s="40"/>
      <c r="X538" s="41" t="str">
        <f t="shared" si="16"/>
        <v>апартаментст</v>
      </c>
      <c r="Y538" s="15"/>
    </row>
    <row r="539" spans="2:25">
      <c r="B539" s="30">
        <f t="shared" si="17"/>
        <v>532</v>
      </c>
      <c r="C539" s="31">
        <v>206</v>
      </c>
      <c r="D539" s="32" t="s">
        <v>1127</v>
      </c>
      <c r="E539" s="131">
        <v>2</v>
      </c>
      <c r="F539" s="31">
        <v>1</v>
      </c>
      <c r="G539" s="31" t="s">
        <v>1141</v>
      </c>
      <c r="H539" s="33" t="s">
        <v>21</v>
      </c>
      <c r="I539" s="34" t="s">
        <v>1134</v>
      </c>
      <c r="J539" s="31">
        <v>24.74</v>
      </c>
      <c r="K539" s="31">
        <v>4.3499999999999996</v>
      </c>
      <c r="L539" s="130">
        <f>(Таблица1[[#This Row],[Общая площадь летних помещений, кв. м]]*1)+Таблица1[[#This Row],[Общая площадь без летних помещений, кв.м]]</f>
        <v>29.089999999999996</v>
      </c>
      <c r="M539" s="35" t="s">
        <v>1130</v>
      </c>
      <c r="N539" s="35" t="s">
        <v>1131</v>
      </c>
      <c r="O539" s="35" t="s">
        <v>1130</v>
      </c>
      <c r="P539" s="32">
        <v>310000</v>
      </c>
      <c r="Q53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9017899.9999999981</v>
      </c>
      <c r="R53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39" s="36"/>
      <c r="T539" s="38" t="e">
        <f>#REF!/R539-1</f>
        <v>#REF!</v>
      </c>
      <c r="U539" s="35"/>
      <c r="V539" s="39" t="s">
        <v>1132</v>
      </c>
      <c r="W539" s="40"/>
      <c r="X539" s="41" t="str">
        <f t="shared" si="16"/>
        <v>апартаментст</v>
      </c>
      <c r="Y539" s="15"/>
    </row>
    <row r="540" spans="2:25">
      <c r="B540" s="30">
        <f t="shared" si="17"/>
        <v>533</v>
      </c>
      <c r="C540" s="31">
        <v>207</v>
      </c>
      <c r="D540" s="32" t="s">
        <v>1127</v>
      </c>
      <c r="E540" s="131">
        <v>2</v>
      </c>
      <c r="F540" s="31">
        <v>1</v>
      </c>
      <c r="G540" s="31" t="s">
        <v>1141</v>
      </c>
      <c r="H540" s="33" t="s">
        <v>21</v>
      </c>
      <c r="I540" s="34" t="s">
        <v>1134</v>
      </c>
      <c r="J540" s="31">
        <v>30.42</v>
      </c>
      <c r="K540" s="31">
        <v>3.54</v>
      </c>
      <c r="L540" s="130">
        <f>(Таблица1[[#This Row],[Общая площадь летних помещений, кв. м]]*1)+Таблица1[[#This Row],[Общая площадь без летних помещений, кв.м]]</f>
        <v>33.96</v>
      </c>
      <c r="M540" s="35" t="s">
        <v>1130</v>
      </c>
      <c r="N540" s="35" t="s">
        <v>1131</v>
      </c>
      <c r="O540" s="35" t="s">
        <v>1130</v>
      </c>
      <c r="P540" s="32">
        <v>310000</v>
      </c>
      <c r="Q54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10527600</v>
      </c>
      <c r="R54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40" s="36"/>
      <c r="T540" s="38" t="e">
        <f>#REF!/R540-1</f>
        <v>#REF!</v>
      </c>
      <c r="U540" s="35"/>
      <c r="V540" s="39" t="s">
        <v>1132</v>
      </c>
      <c r="W540" s="40"/>
      <c r="X540" s="41" t="str">
        <f t="shared" si="16"/>
        <v>апартаментст</v>
      </c>
      <c r="Y540" s="15"/>
    </row>
    <row r="541" spans="2:25">
      <c r="B541" s="30">
        <f t="shared" si="17"/>
        <v>534</v>
      </c>
      <c r="C541" s="31">
        <v>208</v>
      </c>
      <c r="D541" s="32" t="s">
        <v>1127</v>
      </c>
      <c r="E541" s="131">
        <v>2</v>
      </c>
      <c r="F541" s="31">
        <v>1</v>
      </c>
      <c r="G541" s="31" t="s">
        <v>1141</v>
      </c>
      <c r="H541" s="33" t="s">
        <v>21</v>
      </c>
      <c r="I541" s="34" t="s">
        <v>1134</v>
      </c>
      <c r="J541" s="31">
        <v>40.200000000000003</v>
      </c>
      <c r="K541" s="31">
        <v>3.02</v>
      </c>
      <c r="L541" s="130">
        <f>(Таблица1[[#This Row],[Общая площадь летних помещений, кв. м]]*1)+Таблица1[[#This Row],[Общая площадь без летних помещений, кв.м]]</f>
        <v>43.220000000000006</v>
      </c>
      <c r="M541" s="35" t="s">
        <v>1130</v>
      </c>
      <c r="N541" s="35" t="s">
        <v>1131</v>
      </c>
      <c r="O541" s="35" t="s">
        <v>1130</v>
      </c>
      <c r="P541" s="32">
        <v>310000</v>
      </c>
      <c r="Q54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13398200.000000002</v>
      </c>
      <c r="R54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41" s="36"/>
      <c r="T541" s="38" t="e">
        <f>#REF!/R541-1</f>
        <v>#REF!</v>
      </c>
      <c r="U541" s="35"/>
      <c r="V541" s="39" t="s">
        <v>1132</v>
      </c>
      <c r="W541" s="40"/>
      <c r="X541" s="41" t="str">
        <f t="shared" si="16"/>
        <v>апартаментст</v>
      </c>
      <c r="Y541" s="15"/>
    </row>
    <row r="542" spans="2:25">
      <c r="B542" s="30">
        <f t="shared" si="17"/>
        <v>535</v>
      </c>
      <c r="C542" s="31">
        <v>209</v>
      </c>
      <c r="D542" s="32" t="s">
        <v>1127</v>
      </c>
      <c r="E542" s="131">
        <v>2</v>
      </c>
      <c r="F542" s="31">
        <v>1</v>
      </c>
      <c r="G542" s="31" t="s">
        <v>1141</v>
      </c>
      <c r="H542" s="33" t="s">
        <v>21</v>
      </c>
      <c r="I542" s="34" t="s">
        <v>1134</v>
      </c>
      <c r="J542" s="31">
        <v>24.98</v>
      </c>
      <c r="K542" s="31">
        <v>4.3899999999999997</v>
      </c>
      <c r="L542" s="130">
        <f>(Таблица1[[#This Row],[Общая площадь летних помещений, кв. м]]*1)+Таблица1[[#This Row],[Общая площадь без летних помещений, кв.м]]</f>
        <v>29.37</v>
      </c>
      <c r="M542" s="35" t="s">
        <v>1130</v>
      </c>
      <c r="N542" s="35" t="s">
        <v>1131</v>
      </c>
      <c r="O542" s="35" t="s">
        <v>1130</v>
      </c>
      <c r="P542" s="32">
        <v>310000</v>
      </c>
      <c r="Q54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9104700</v>
      </c>
      <c r="R54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42" s="36"/>
      <c r="T542" s="38" t="e">
        <f>#REF!/R542-1</f>
        <v>#REF!</v>
      </c>
      <c r="U542" s="35"/>
      <c r="V542" s="39" t="s">
        <v>1132</v>
      </c>
      <c r="W542" s="40"/>
      <c r="X542" s="41" t="str">
        <f t="shared" si="16"/>
        <v>апартаментст</v>
      </c>
      <c r="Y542" s="15"/>
    </row>
    <row r="543" spans="2:25">
      <c r="B543" s="30">
        <f t="shared" si="17"/>
        <v>536</v>
      </c>
      <c r="C543" s="31">
        <v>210</v>
      </c>
      <c r="D543" s="32" t="s">
        <v>1127</v>
      </c>
      <c r="E543" s="131">
        <v>2</v>
      </c>
      <c r="F543" s="31">
        <v>1</v>
      </c>
      <c r="G543" s="31" t="s">
        <v>1141</v>
      </c>
      <c r="H543" s="33" t="s">
        <v>21</v>
      </c>
      <c r="I543" s="34" t="s">
        <v>1134</v>
      </c>
      <c r="J543" s="31">
        <v>24.98</v>
      </c>
      <c r="K543" s="31">
        <v>4.3899999999999997</v>
      </c>
      <c r="L543" s="130">
        <f>(Таблица1[[#This Row],[Общая площадь летних помещений, кв. м]]*1)+Таблица1[[#This Row],[Общая площадь без летних помещений, кв.м]]</f>
        <v>29.37</v>
      </c>
      <c r="M543" s="35" t="s">
        <v>1130</v>
      </c>
      <c r="N543" s="35" t="s">
        <v>1131</v>
      </c>
      <c r="O543" s="35" t="s">
        <v>1130</v>
      </c>
      <c r="P543" s="32">
        <v>310000</v>
      </c>
      <c r="Q54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9104700</v>
      </c>
      <c r="R54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43" s="36"/>
      <c r="T543" s="38" t="e">
        <f>#REF!/R543-1</f>
        <v>#REF!</v>
      </c>
      <c r="U543" s="35"/>
      <c r="V543" s="39" t="s">
        <v>1132</v>
      </c>
      <c r="W543" s="40"/>
      <c r="X543" s="41" t="str">
        <f t="shared" si="16"/>
        <v>апартаментст</v>
      </c>
      <c r="Y543" s="15"/>
    </row>
    <row r="544" spans="2:25">
      <c r="B544" s="30">
        <f t="shared" si="17"/>
        <v>537</v>
      </c>
      <c r="C544" s="31">
        <v>211</v>
      </c>
      <c r="D544" s="32" t="s">
        <v>1127</v>
      </c>
      <c r="E544" s="131">
        <v>2</v>
      </c>
      <c r="F544" s="31">
        <v>1</v>
      </c>
      <c r="G544" s="31" t="s">
        <v>1141</v>
      </c>
      <c r="H544" s="33" t="s">
        <v>21</v>
      </c>
      <c r="I544" s="34" t="s">
        <v>1134</v>
      </c>
      <c r="J544" s="31">
        <v>24.98</v>
      </c>
      <c r="K544" s="31">
        <v>4.3899999999999997</v>
      </c>
      <c r="L544" s="130">
        <f>(Таблица1[[#This Row],[Общая площадь летних помещений, кв. м]]*1)+Таблица1[[#This Row],[Общая площадь без летних помещений, кв.м]]</f>
        <v>29.37</v>
      </c>
      <c r="M544" s="35" t="s">
        <v>1130</v>
      </c>
      <c r="N544" s="35" t="s">
        <v>1152</v>
      </c>
      <c r="O544" s="35" t="s">
        <v>1130</v>
      </c>
      <c r="P544" s="32">
        <v>335000</v>
      </c>
      <c r="Q54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9838950</v>
      </c>
      <c r="R54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44" s="36"/>
      <c r="T544" s="38" t="e">
        <f>#REF!/R544-1</f>
        <v>#REF!</v>
      </c>
      <c r="U544" s="35"/>
      <c r="V544" s="39" t="s">
        <v>1132</v>
      </c>
      <c r="W544" s="40"/>
      <c r="X544" s="41" t="str">
        <f t="shared" si="16"/>
        <v>апартаментст</v>
      </c>
      <c r="Y544" s="15"/>
    </row>
    <row r="545" spans="2:25">
      <c r="B545" s="30">
        <f t="shared" si="17"/>
        <v>538</v>
      </c>
      <c r="C545" s="31">
        <v>212</v>
      </c>
      <c r="D545" s="32" t="s">
        <v>1127</v>
      </c>
      <c r="E545" s="131">
        <v>2</v>
      </c>
      <c r="F545" s="31">
        <v>1</v>
      </c>
      <c r="G545" s="31" t="s">
        <v>1141</v>
      </c>
      <c r="H545" s="33" t="s">
        <v>21</v>
      </c>
      <c r="I545" s="34" t="s">
        <v>1134</v>
      </c>
      <c r="J545" s="31">
        <v>24.98</v>
      </c>
      <c r="K545" s="31">
        <v>4.3899999999999997</v>
      </c>
      <c r="L545" s="130">
        <f>(Таблица1[[#This Row],[Общая площадь летних помещений, кв. м]]*1)+Таблица1[[#This Row],[Общая площадь без летних помещений, кв.м]]</f>
        <v>29.37</v>
      </c>
      <c r="M545" s="35" t="s">
        <v>1130</v>
      </c>
      <c r="N545" s="35" t="s">
        <v>1152</v>
      </c>
      <c r="O545" s="35" t="s">
        <v>1130</v>
      </c>
      <c r="P545" s="32">
        <v>335000</v>
      </c>
      <c r="Q54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9838950</v>
      </c>
      <c r="R54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45" s="36"/>
      <c r="T545" s="38" t="e">
        <f>#REF!/R545-1</f>
        <v>#REF!</v>
      </c>
      <c r="U545" s="35"/>
      <c r="V545" s="39" t="s">
        <v>1132</v>
      </c>
      <c r="W545" s="40"/>
      <c r="X545" s="41" t="str">
        <f t="shared" si="16"/>
        <v>апартаментст</v>
      </c>
      <c r="Y545" s="15"/>
    </row>
    <row r="546" spans="2:25">
      <c r="B546" s="30">
        <f t="shared" si="17"/>
        <v>539</v>
      </c>
      <c r="C546" s="31">
        <v>213</v>
      </c>
      <c r="D546" s="32" t="s">
        <v>1127</v>
      </c>
      <c r="E546" s="131">
        <v>2</v>
      </c>
      <c r="F546" s="31">
        <v>1</v>
      </c>
      <c r="G546" s="31" t="s">
        <v>1141</v>
      </c>
      <c r="H546" s="33" t="s">
        <v>21</v>
      </c>
      <c r="I546" s="34" t="s">
        <v>1134</v>
      </c>
      <c r="J546" s="31">
        <v>24.98</v>
      </c>
      <c r="K546" s="31">
        <v>4.3899999999999997</v>
      </c>
      <c r="L546" s="130">
        <f>(Таблица1[[#This Row],[Общая площадь летних помещений, кв. м]]*1)+Таблица1[[#This Row],[Общая площадь без летних помещений, кв.м]]</f>
        <v>29.37</v>
      </c>
      <c r="M546" s="35" t="s">
        <v>1130</v>
      </c>
      <c r="N546" s="35" t="s">
        <v>1152</v>
      </c>
      <c r="O546" s="35" t="s">
        <v>1130</v>
      </c>
      <c r="P546" s="32">
        <v>335000</v>
      </c>
      <c r="Q54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9838950</v>
      </c>
      <c r="R54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46" s="36"/>
      <c r="T546" s="38" t="e">
        <f>#REF!/R546-1</f>
        <v>#REF!</v>
      </c>
      <c r="U546" s="35"/>
      <c r="V546" s="39" t="s">
        <v>1132</v>
      </c>
      <c r="W546" s="40"/>
      <c r="X546" s="41" t="str">
        <f t="shared" si="16"/>
        <v>апартаментст</v>
      </c>
      <c r="Y546" s="15"/>
    </row>
    <row r="547" spans="2:25">
      <c r="B547" s="30">
        <f t="shared" si="17"/>
        <v>540</v>
      </c>
      <c r="C547" s="31">
        <v>214</v>
      </c>
      <c r="D547" s="32" t="s">
        <v>1127</v>
      </c>
      <c r="E547" s="131">
        <v>2</v>
      </c>
      <c r="F547" s="31">
        <v>1</v>
      </c>
      <c r="G547" s="31" t="s">
        <v>1141</v>
      </c>
      <c r="H547" s="33" t="s">
        <v>21</v>
      </c>
      <c r="I547" s="34" t="s">
        <v>1134</v>
      </c>
      <c r="J547" s="31">
        <v>24.98</v>
      </c>
      <c r="K547" s="31">
        <v>4.3899999999999997</v>
      </c>
      <c r="L547" s="130">
        <f>(Таблица1[[#This Row],[Общая площадь летних помещений, кв. м]]*1)+Таблица1[[#This Row],[Общая площадь без летних помещений, кв.м]]</f>
        <v>29.37</v>
      </c>
      <c r="M547" s="35" t="s">
        <v>1130</v>
      </c>
      <c r="N547" s="35" t="s">
        <v>1152</v>
      </c>
      <c r="O547" s="35" t="s">
        <v>1130</v>
      </c>
      <c r="P547" s="32">
        <v>335000</v>
      </c>
      <c r="Q54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9838950</v>
      </c>
      <c r="R54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47" s="36"/>
      <c r="T547" s="38" t="e">
        <f>#REF!/R547-1</f>
        <v>#REF!</v>
      </c>
      <c r="U547" s="35"/>
      <c r="V547" s="39" t="s">
        <v>1132</v>
      </c>
      <c r="W547" s="40"/>
      <c r="X547" s="41" t="str">
        <f t="shared" si="16"/>
        <v>апартаментст</v>
      </c>
      <c r="Y547" s="15"/>
    </row>
    <row r="548" spans="2:25">
      <c r="B548" s="30">
        <f t="shared" si="17"/>
        <v>541</v>
      </c>
      <c r="C548" s="31">
        <v>215</v>
      </c>
      <c r="D548" s="32" t="s">
        <v>1127</v>
      </c>
      <c r="E548" s="131">
        <v>2</v>
      </c>
      <c r="F548" s="31">
        <v>1</v>
      </c>
      <c r="G548" s="31" t="s">
        <v>1141</v>
      </c>
      <c r="H548" s="33" t="s">
        <v>21</v>
      </c>
      <c r="I548" s="34" t="s">
        <v>1134</v>
      </c>
      <c r="J548" s="31">
        <v>24.98</v>
      </c>
      <c r="K548" s="31">
        <v>4.3899999999999997</v>
      </c>
      <c r="L548" s="130">
        <f>(Таблица1[[#This Row],[Общая площадь летних помещений, кв. м]]*1)+Таблица1[[#This Row],[Общая площадь без летних помещений, кв.м]]</f>
        <v>29.37</v>
      </c>
      <c r="M548" s="35" t="s">
        <v>1130</v>
      </c>
      <c r="N548" s="35" t="s">
        <v>1152</v>
      </c>
      <c r="O548" s="35" t="s">
        <v>1130</v>
      </c>
      <c r="P548" s="32">
        <v>335000</v>
      </c>
      <c r="Q54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9838950</v>
      </c>
      <c r="R54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48" s="36"/>
      <c r="T548" s="38" t="e">
        <f>#REF!/R548-1</f>
        <v>#REF!</v>
      </c>
      <c r="U548" s="35"/>
      <c r="V548" s="39" t="s">
        <v>1132</v>
      </c>
      <c r="W548" s="40"/>
      <c r="X548" s="41" t="str">
        <f t="shared" si="16"/>
        <v>апартаментст</v>
      </c>
      <c r="Y548" s="15"/>
    </row>
    <row r="549" spans="2:25">
      <c r="B549" s="30">
        <f t="shared" si="17"/>
        <v>542</v>
      </c>
      <c r="C549" s="31">
        <v>216</v>
      </c>
      <c r="D549" s="32" t="s">
        <v>1127</v>
      </c>
      <c r="E549" s="131">
        <v>2</v>
      </c>
      <c r="F549" s="31">
        <v>1</v>
      </c>
      <c r="G549" s="31" t="s">
        <v>1141</v>
      </c>
      <c r="H549" s="33" t="s">
        <v>21</v>
      </c>
      <c r="I549" s="34" t="s">
        <v>1134</v>
      </c>
      <c r="J549" s="31">
        <v>24.27</v>
      </c>
      <c r="K549" s="31">
        <v>4.3899999999999997</v>
      </c>
      <c r="L549" s="130">
        <f>(Таблица1[[#This Row],[Общая площадь летних помещений, кв. м]]*1)+Таблица1[[#This Row],[Общая площадь без летних помещений, кв.м]]</f>
        <v>28.66</v>
      </c>
      <c r="M549" s="35" t="s">
        <v>1130</v>
      </c>
      <c r="N549" s="35" t="s">
        <v>1152</v>
      </c>
      <c r="O549" s="35" t="s">
        <v>1130</v>
      </c>
      <c r="P549" s="32">
        <v>335000</v>
      </c>
      <c r="Q54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9601100</v>
      </c>
      <c r="R54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49" s="36"/>
      <c r="T549" s="38" t="e">
        <f>#REF!/R549-1</f>
        <v>#REF!</v>
      </c>
      <c r="U549" s="35"/>
      <c r="V549" s="39" t="s">
        <v>1132</v>
      </c>
      <c r="W549" s="40"/>
      <c r="X549" s="41" t="str">
        <f t="shared" si="16"/>
        <v>апартаментст</v>
      </c>
      <c r="Y549" s="15"/>
    </row>
    <row r="550" spans="2:25">
      <c r="B550" s="30">
        <f t="shared" si="17"/>
        <v>543</v>
      </c>
      <c r="C550" s="31">
        <v>217</v>
      </c>
      <c r="D550" s="32" t="s">
        <v>1127</v>
      </c>
      <c r="E550" s="131">
        <v>2</v>
      </c>
      <c r="F550" s="31">
        <v>1</v>
      </c>
      <c r="G550" s="31" t="s">
        <v>1141</v>
      </c>
      <c r="H550" s="33" t="s">
        <v>21</v>
      </c>
      <c r="I550" s="34" t="s">
        <v>1134</v>
      </c>
      <c r="J550" s="31">
        <v>35.979999999999997</v>
      </c>
      <c r="K550" s="31">
        <v>14.1</v>
      </c>
      <c r="L550" s="130">
        <f>(Таблица1[[#This Row],[Общая площадь летних помещений, кв. м]]*1)+Таблица1[[#This Row],[Общая площадь без летних помещений, кв.м]]</f>
        <v>50.08</v>
      </c>
      <c r="M550" s="35" t="s">
        <v>1136</v>
      </c>
      <c r="N550" s="35" t="s">
        <v>1137</v>
      </c>
      <c r="O550" s="35" t="s">
        <v>1130</v>
      </c>
      <c r="P550" s="32">
        <v>405000</v>
      </c>
      <c r="Q55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20282400</v>
      </c>
      <c r="R55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50" s="36"/>
      <c r="T550" s="38" t="e">
        <f>#REF!/R550-1</f>
        <v>#REF!</v>
      </c>
      <c r="U550" s="35"/>
      <c r="V550" s="39" t="s">
        <v>1132</v>
      </c>
      <c r="W550" s="40"/>
      <c r="X550" s="41" t="str">
        <f t="shared" si="16"/>
        <v>апартаментст</v>
      </c>
      <c r="Y550" s="15"/>
    </row>
    <row r="551" spans="2:25">
      <c r="B551" s="30">
        <f t="shared" si="17"/>
        <v>544</v>
      </c>
      <c r="C551" s="31">
        <v>218</v>
      </c>
      <c r="D551" s="32" t="s">
        <v>1127</v>
      </c>
      <c r="E551" s="131">
        <v>2</v>
      </c>
      <c r="F551" s="31">
        <v>1</v>
      </c>
      <c r="G551" s="31" t="s">
        <v>1141</v>
      </c>
      <c r="H551" s="33" t="s">
        <v>21</v>
      </c>
      <c r="I551" s="34" t="s">
        <v>1134</v>
      </c>
      <c r="J551" s="31">
        <v>35.979999999999997</v>
      </c>
      <c r="K551" s="31">
        <v>14.1</v>
      </c>
      <c r="L551" s="130">
        <f>(Таблица1[[#This Row],[Общая площадь летних помещений, кв. м]]*1)+Таблица1[[#This Row],[Общая площадь без летних помещений, кв.м]]</f>
        <v>50.08</v>
      </c>
      <c r="M551" s="35" t="s">
        <v>1136</v>
      </c>
      <c r="N551" s="35" t="s">
        <v>1137</v>
      </c>
      <c r="O551" s="35" t="s">
        <v>1130</v>
      </c>
      <c r="P551" s="32">
        <v>405000</v>
      </c>
      <c r="Q55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20282400</v>
      </c>
      <c r="R55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51" s="36"/>
      <c r="T551" s="38" t="e">
        <f>#REF!/R551-1</f>
        <v>#REF!</v>
      </c>
      <c r="U551" s="35"/>
      <c r="V551" s="39" t="s">
        <v>1132</v>
      </c>
      <c r="W551" s="40"/>
      <c r="X551" s="41" t="str">
        <f t="shared" si="16"/>
        <v>апартаментст</v>
      </c>
      <c r="Y551" s="15"/>
    </row>
    <row r="552" spans="2:25">
      <c r="B552" s="30">
        <f t="shared" si="17"/>
        <v>545</v>
      </c>
      <c r="C552" s="31">
        <v>219</v>
      </c>
      <c r="D552" s="32" t="s">
        <v>1127</v>
      </c>
      <c r="E552" s="131">
        <v>2</v>
      </c>
      <c r="F552" s="31">
        <v>1</v>
      </c>
      <c r="G552" s="31" t="s">
        <v>1141</v>
      </c>
      <c r="H552" s="33" t="s">
        <v>21</v>
      </c>
      <c r="I552" s="34" t="s">
        <v>1134</v>
      </c>
      <c r="J552" s="31">
        <v>24.27</v>
      </c>
      <c r="K552" s="31">
        <v>4.3899999999999997</v>
      </c>
      <c r="L552" s="130">
        <f>(Таблица1[[#This Row],[Общая площадь летних помещений, кв. м]]*1)+Таблица1[[#This Row],[Общая площадь без летних помещений, кв.м]]</f>
        <v>28.66</v>
      </c>
      <c r="M552" s="35" t="s">
        <v>1136</v>
      </c>
      <c r="N552" s="35" t="s">
        <v>1145</v>
      </c>
      <c r="O552" s="35" t="s">
        <v>1130</v>
      </c>
      <c r="P552" s="32">
        <v>325000</v>
      </c>
      <c r="Q55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9314500</v>
      </c>
      <c r="R55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52" s="36"/>
      <c r="T552" s="38" t="e">
        <f>#REF!/R552-1</f>
        <v>#REF!</v>
      </c>
      <c r="U552" s="35"/>
      <c r="V552" s="39" t="s">
        <v>1132</v>
      </c>
      <c r="W552" s="40"/>
      <c r="X552" s="41" t="str">
        <f t="shared" si="16"/>
        <v>апартаментст</v>
      </c>
      <c r="Y552" s="15"/>
    </row>
    <row r="553" spans="2:25">
      <c r="B553" s="30">
        <f t="shared" si="17"/>
        <v>546</v>
      </c>
      <c r="C553" s="31">
        <v>220</v>
      </c>
      <c r="D553" s="32" t="s">
        <v>1127</v>
      </c>
      <c r="E553" s="131">
        <v>2</v>
      </c>
      <c r="F553" s="31">
        <v>1</v>
      </c>
      <c r="G553" s="31" t="s">
        <v>1141</v>
      </c>
      <c r="H553" s="33" t="s">
        <v>21</v>
      </c>
      <c r="I553" s="34" t="s">
        <v>1134</v>
      </c>
      <c r="J553" s="31">
        <v>24.98</v>
      </c>
      <c r="K553" s="31">
        <v>4.3899999999999997</v>
      </c>
      <c r="L553" s="130">
        <f>(Таблица1[[#This Row],[Общая площадь летних помещений, кв. м]]*1)+Таблица1[[#This Row],[Общая площадь без летних помещений, кв.м]]</f>
        <v>29.37</v>
      </c>
      <c r="M553" s="35" t="s">
        <v>1136</v>
      </c>
      <c r="N553" s="35" t="s">
        <v>1145</v>
      </c>
      <c r="O553" s="35" t="s">
        <v>1130</v>
      </c>
      <c r="P553" s="32">
        <v>325000</v>
      </c>
      <c r="Q55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9545250</v>
      </c>
      <c r="R55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53" s="36"/>
      <c r="T553" s="38" t="e">
        <f>#REF!/R553-1</f>
        <v>#REF!</v>
      </c>
      <c r="U553" s="35"/>
      <c r="V553" s="39" t="s">
        <v>1132</v>
      </c>
      <c r="W553" s="40"/>
      <c r="X553" s="41" t="str">
        <f t="shared" si="16"/>
        <v>апартаментст</v>
      </c>
      <c r="Y553" s="15"/>
    </row>
    <row r="554" spans="2:25">
      <c r="B554" s="30">
        <f t="shared" si="17"/>
        <v>547</v>
      </c>
      <c r="C554" s="31">
        <v>221</v>
      </c>
      <c r="D554" s="32" t="s">
        <v>1127</v>
      </c>
      <c r="E554" s="131">
        <v>2</v>
      </c>
      <c r="F554" s="31">
        <v>1</v>
      </c>
      <c r="G554" s="31" t="s">
        <v>1141</v>
      </c>
      <c r="H554" s="33" t="s">
        <v>21</v>
      </c>
      <c r="I554" s="34" t="s">
        <v>1134</v>
      </c>
      <c r="J554" s="31">
        <v>24.98</v>
      </c>
      <c r="K554" s="31">
        <v>4.3899999999999997</v>
      </c>
      <c r="L554" s="130">
        <f>(Таблица1[[#This Row],[Общая площадь летних помещений, кв. м]]*1)+Таблица1[[#This Row],[Общая площадь без летних помещений, кв.м]]</f>
        <v>29.37</v>
      </c>
      <c r="M554" s="35" t="s">
        <v>1136</v>
      </c>
      <c r="N554" s="35" t="s">
        <v>1145</v>
      </c>
      <c r="O554" s="35" t="s">
        <v>1130</v>
      </c>
      <c r="P554" s="32">
        <v>325000</v>
      </c>
      <c r="Q55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9545250</v>
      </c>
      <c r="R55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54" s="36"/>
      <c r="T554" s="38" t="e">
        <f>#REF!/R554-1</f>
        <v>#REF!</v>
      </c>
      <c r="U554" s="35"/>
      <c r="V554" s="39" t="s">
        <v>1132</v>
      </c>
      <c r="W554" s="40"/>
      <c r="X554" s="41" t="str">
        <f t="shared" si="16"/>
        <v>апартаментст</v>
      </c>
      <c r="Y554" s="15"/>
    </row>
    <row r="555" spans="2:25">
      <c r="B555" s="30">
        <f t="shared" si="17"/>
        <v>548</v>
      </c>
      <c r="C555" s="31">
        <v>222</v>
      </c>
      <c r="D555" s="32" t="s">
        <v>1127</v>
      </c>
      <c r="E555" s="131">
        <v>2</v>
      </c>
      <c r="F555" s="31">
        <v>1</v>
      </c>
      <c r="G555" s="31" t="s">
        <v>1141</v>
      </c>
      <c r="H555" s="33" t="s">
        <v>21</v>
      </c>
      <c r="I555" s="34" t="s">
        <v>1134</v>
      </c>
      <c r="J555" s="31">
        <v>24.98</v>
      </c>
      <c r="K555" s="31">
        <v>4.66</v>
      </c>
      <c r="L555" s="130">
        <f>(Таблица1[[#This Row],[Общая площадь летних помещений, кв. м]]*1)+Таблица1[[#This Row],[Общая площадь без летних помещений, кв.м]]</f>
        <v>29.64</v>
      </c>
      <c r="M555" s="35" t="s">
        <v>1136</v>
      </c>
      <c r="N555" s="35" t="s">
        <v>1145</v>
      </c>
      <c r="O555" s="35" t="s">
        <v>1130</v>
      </c>
      <c r="P555" s="32">
        <v>325000</v>
      </c>
      <c r="Q55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9633000</v>
      </c>
      <c r="R55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55" s="36"/>
      <c r="T555" s="38" t="e">
        <f>#REF!/R555-1</f>
        <v>#REF!</v>
      </c>
      <c r="U555" s="35"/>
      <c r="V555" s="39" t="s">
        <v>1132</v>
      </c>
      <c r="W555" s="40"/>
      <c r="X555" s="41" t="str">
        <f t="shared" si="16"/>
        <v>апартаментст</v>
      </c>
      <c r="Y555" s="15"/>
    </row>
    <row r="556" spans="2:25">
      <c r="B556" s="30">
        <f t="shared" si="17"/>
        <v>549</v>
      </c>
      <c r="C556" s="31">
        <v>223</v>
      </c>
      <c r="D556" s="32" t="s">
        <v>1127</v>
      </c>
      <c r="E556" s="131">
        <v>2</v>
      </c>
      <c r="F556" s="31">
        <v>1</v>
      </c>
      <c r="G556" s="31" t="s">
        <v>1141</v>
      </c>
      <c r="H556" s="33" t="s">
        <v>21</v>
      </c>
      <c r="I556" s="34" t="s">
        <v>1134</v>
      </c>
      <c r="J556" s="31">
        <v>29.71</v>
      </c>
      <c r="K556" s="31">
        <v>5.49</v>
      </c>
      <c r="L556" s="130">
        <f>(Таблица1[[#This Row],[Общая площадь летних помещений, кв. м]]*1)+Таблица1[[#This Row],[Общая площадь без летних помещений, кв.м]]</f>
        <v>35.200000000000003</v>
      </c>
      <c r="M556" s="35" t="s">
        <v>1136</v>
      </c>
      <c r="N556" s="35" t="s">
        <v>1145</v>
      </c>
      <c r="O556" s="35" t="s">
        <v>1130</v>
      </c>
      <c r="P556" s="32">
        <v>325000</v>
      </c>
      <c r="Q55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11440000</v>
      </c>
      <c r="R55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56" s="36"/>
      <c r="T556" s="38" t="e">
        <f>#REF!/R556-1</f>
        <v>#REF!</v>
      </c>
      <c r="U556" s="35"/>
      <c r="V556" s="39" t="s">
        <v>1132</v>
      </c>
      <c r="W556" s="40"/>
      <c r="X556" s="41" t="str">
        <f t="shared" si="16"/>
        <v>апартаментст</v>
      </c>
      <c r="Y556" s="15"/>
    </row>
    <row r="557" spans="2:25">
      <c r="B557" s="30">
        <f t="shared" si="17"/>
        <v>550</v>
      </c>
      <c r="C557" s="31">
        <v>224</v>
      </c>
      <c r="D557" s="32" t="s">
        <v>1127</v>
      </c>
      <c r="E557" s="131">
        <v>2</v>
      </c>
      <c r="F557" s="31">
        <v>1</v>
      </c>
      <c r="G557" s="31" t="s">
        <v>1141</v>
      </c>
      <c r="H557" s="33" t="s">
        <v>21</v>
      </c>
      <c r="I557" s="34" t="s">
        <v>1134</v>
      </c>
      <c r="J557" s="31">
        <v>24.98</v>
      </c>
      <c r="K557" s="31">
        <v>4.3899999999999997</v>
      </c>
      <c r="L557" s="130">
        <f>(Таблица1[[#This Row],[Общая площадь летних помещений, кв. м]]*1)+Таблица1[[#This Row],[Общая площадь без летних помещений, кв.м]]</f>
        <v>29.37</v>
      </c>
      <c r="M557" s="35" t="s">
        <v>1136</v>
      </c>
      <c r="N557" s="35" t="s">
        <v>1145</v>
      </c>
      <c r="O557" s="35" t="s">
        <v>1130</v>
      </c>
      <c r="P557" s="32">
        <v>325000</v>
      </c>
      <c r="Q55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9545250</v>
      </c>
      <c r="R55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57" s="36"/>
      <c r="T557" s="38" t="e">
        <f>#REF!/R557-1</f>
        <v>#REF!</v>
      </c>
      <c r="U557" s="35"/>
      <c r="V557" s="39" t="s">
        <v>1132</v>
      </c>
      <c r="W557" s="40"/>
      <c r="X557" s="41" t="str">
        <f t="shared" si="16"/>
        <v>апартаментст</v>
      </c>
      <c r="Y557" s="15"/>
    </row>
    <row r="558" spans="2:25">
      <c r="B558" s="30">
        <f t="shared" si="17"/>
        <v>551</v>
      </c>
      <c r="C558" s="31">
        <v>225</v>
      </c>
      <c r="D558" s="32" t="s">
        <v>1127</v>
      </c>
      <c r="E558" s="131">
        <v>2</v>
      </c>
      <c r="F558" s="31">
        <v>1</v>
      </c>
      <c r="G558" s="31" t="s">
        <v>1141</v>
      </c>
      <c r="H558" s="33" t="s">
        <v>21</v>
      </c>
      <c r="I558" s="34" t="s">
        <v>1134</v>
      </c>
      <c r="J558" s="31">
        <v>24.98</v>
      </c>
      <c r="K558" s="31">
        <v>4.3899999999999997</v>
      </c>
      <c r="L558" s="130">
        <f>(Таблица1[[#This Row],[Общая площадь летних помещений, кв. м]]*1)+Таблица1[[#This Row],[Общая площадь без летних помещений, кв.м]]</f>
        <v>29.37</v>
      </c>
      <c r="M558" s="35" t="s">
        <v>1136</v>
      </c>
      <c r="N558" s="35" t="s">
        <v>1145</v>
      </c>
      <c r="O558" s="35" t="s">
        <v>1130</v>
      </c>
      <c r="P558" s="32">
        <v>325000</v>
      </c>
      <c r="Q55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9545250</v>
      </c>
      <c r="R55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58" s="36"/>
      <c r="T558" s="38" t="e">
        <f>#REF!/R558-1</f>
        <v>#REF!</v>
      </c>
      <c r="U558" s="35"/>
      <c r="V558" s="39" t="s">
        <v>1132</v>
      </c>
      <c r="W558" s="40"/>
      <c r="X558" s="41" t="str">
        <f t="shared" si="16"/>
        <v>апартаментст</v>
      </c>
      <c r="Y558" s="15"/>
    </row>
    <row r="559" spans="2:25">
      <c r="B559" s="30">
        <f t="shared" si="17"/>
        <v>552</v>
      </c>
      <c r="C559" s="31">
        <v>226</v>
      </c>
      <c r="D559" s="32" t="s">
        <v>1127</v>
      </c>
      <c r="E559" s="131">
        <v>2</v>
      </c>
      <c r="F559" s="31">
        <v>1</v>
      </c>
      <c r="G559" s="31" t="s">
        <v>1141</v>
      </c>
      <c r="H559" s="33" t="s">
        <v>21</v>
      </c>
      <c r="I559" s="34" t="s">
        <v>1134</v>
      </c>
      <c r="J559" s="31">
        <v>24.98</v>
      </c>
      <c r="K559" s="31">
        <v>4.3899999999999997</v>
      </c>
      <c r="L559" s="130">
        <f>(Таблица1[[#This Row],[Общая площадь летних помещений, кв. м]]*1)+Таблица1[[#This Row],[Общая площадь без летних помещений, кв.м]]</f>
        <v>29.37</v>
      </c>
      <c r="M559" s="35" t="s">
        <v>1136</v>
      </c>
      <c r="N559" s="35" t="s">
        <v>1145</v>
      </c>
      <c r="O559" s="35" t="s">
        <v>1130</v>
      </c>
      <c r="P559" s="32">
        <v>325000</v>
      </c>
      <c r="Q55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9545250</v>
      </c>
      <c r="R55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59" s="36"/>
      <c r="T559" s="38" t="e">
        <f>#REF!/R559-1</f>
        <v>#REF!</v>
      </c>
      <c r="U559" s="35"/>
      <c r="V559" s="39" t="s">
        <v>1132</v>
      </c>
      <c r="W559" s="40"/>
      <c r="X559" s="41" t="str">
        <f t="shared" si="16"/>
        <v>апартаментст</v>
      </c>
      <c r="Y559" s="15"/>
    </row>
    <row r="560" spans="2:25">
      <c r="B560" s="30">
        <f t="shared" si="17"/>
        <v>553</v>
      </c>
      <c r="C560" s="31">
        <v>227</v>
      </c>
      <c r="D560" s="32" t="s">
        <v>1127</v>
      </c>
      <c r="E560" s="131">
        <v>2</v>
      </c>
      <c r="F560" s="31">
        <v>1</v>
      </c>
      <c r="G560" s="31" t="s">
        <v>1141</v>
      </c>
      <c r="H560" s="33" t="s">
        <v>21</v>
      </c>
      <c r="I560" s="34" t="s">
        <v>1134</v>
      </c>
      <c r="J560" s="31">
        <v>24.98</v>
      </c>
      <c r="K560" s="31">
        <v>4.3899999999999997</v>
      </c>
      <c r="L560" s="130">
        <f>(Таблица1[[#This Row],[Общая площадь летних помещений, кв. м]]*1)+Таблица1[[#This Row],[Общая площадь без летних помещений, кв.м]]</f>
        <v>29.37</v>
      </c>
      <c r="M560" s="35" t="s">
        <v>1136</v>
      </c>
      <c r="N560" s="35" t="s">
        <v>1145</v>
      </c>
      <c r="O560" s="35" t="s">
        <v>1130</v>
      </c>
      <c r="P560" s="32">
        <v>325000</v>
      </c>
      <c r="Q56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9545250</v>
      </c>
      <c r="R56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60" s="36"/>
      <c r="T560" s="38" t="e">
        <f>#REF!/R560-1</f>
        <v>#REF!</v>
      </c>
      <c r="U560" s="35"/>
      <c r="V560" s="39" t="s">
        <v>1132</v>
      </c>
      <c r="W560" s="40"/>
      <c r="X560" s="41" t="str">
        <f t="shared" si="16"/>
        <v>апартаментст</v>
      </c>
      <c r="Y560" s="15"/>
    </row>
    <row r="561" spans="2:25">
      <c r="B561" s="30">
        <f t="shared" si="17"/>
        <v>554</v>
      </c>
      <c r="C561" s="31">
        <v>228</v>
      </c>
      <c r="D561" s="32" t="s">
        <v>1127</v>
      </c>
      <c r="E561" s="131">
        <v>2</v>
      </c>
      <c r="F561" s="31">
        <v>1</v>
      </c>
      <c r="G561" s="31" t="s">
        <v>1141</v>
      </c>
      <c r="H561" s="42" t="s">
        <v>19</v>
      </c>
      <c r="I561" s="34" t="s">
        <v>1151</v>
      </c>
      <c r="J561" s="31">
        <v>51.2</v>
      </c>
      <c r="K561" s="31">
        <v>13.06</v>
      </c>
      <c r="L561" s="130">
        <f>(Таблица1[[#This Row],[Общая площадь летних помещений, кв. м]]*1)+Таблица1[[#This Row],[Общая площадь без летних помещений, кв.м]]</f>
        <v>64.260000000000005</v>
      </c>
      <c r="M561" s="35" t="s">
        <v>1136</v>
      </c>
      <c r="N561" s="35" t="s">
        <v>1145</v>
      </c>
      <c r="O561" s="35" t="s">
        <v>1130</v>
      </c>
      <c r="P561" s="32">
        <v>325000</v>
      </c>
      <c r="Q56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20884500</v>
      </c>
      <c r="R56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61" s="36"/>
      <c r="T561" s="38" t="e">
        <f>#REF!/R561-1</f>
        <v>#REF!</v>
      </c>
      <c r="U561" s="35"/>
      <c r="V561" s="39" t="s">
        <v>1132</v>
      </c>
      <c r="W561" s="40"/>
      <c r="X561" s="41" t="str">
        <f t="shared" si="16"/>
        <v>апартамент1АЕ</v>
      </c>
      <c r="Y561" s="15"/>
    </row>
    <row r="562" spans="2:25">
      <c r="B562" s="30">
        <f t="shared" si="17"/>
        <v>555</v>
      </c>
      <c r="C562" s="31">
        <v>229</v>
      </c>
      <c r="D562" s="32" t="s">
        <v>1127</v>
      </c>
      <c r="E562" s="131">
        <v>2</v>
      </c>
      <c r="F562" s="31">
        <v>1</v>
      </c>
      <c r="G562" s="31" t="s">
        <v>1141</v>
      </c>
      <c r="H562" s="33" t="s">
        <v>21</v>
      </c>
      <c r="I562" s="34" t="s">
        <v>1134</v>
      </c>
      <c r="J562" s="31">
        <v>24.74</v>
      </c>
      <c r="K562" s="31">
        <v>4.3499999999999996</v>
      </c>
      <c r="L562" s="130">
        <f>(Таблица1[[#This Row],[Общая площадь летних помещений, кв. м]]*1)+Таблица1[[#This Row],[Общая площадь без летних помещений, кв.м]]</f>
        <v>29.089999999999996</v>
      </c>
      <c r="M562" s="35" t="s">
        <v>1136</v>
      </c>
      <c r="N562" s="35" t="s">
        <v>1145</v>
      </c>
      <c r="O562" s="35" t="s">
        <v>1130</v>
      </c>
      <c r="P562" s="32">
        <v>325000</v>
      </c>
      <c r="Q56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9454249.9999999981</v>
      </c>
      <c r="R56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62" s="36"/>
      <c r="T562" s="38" t="e">
        <f>#REF!/R562-1</f>
        <v>#REF!</v>
      </c>
      <c r="U562" s="35"/>
      <c r="V562" s="39" t="s">
        <v>1132</v>
      </c>
      <c r="W562" s="40"/>
      <c r="X562" s="41" t="str">
        <f t="shared" si="16"/>
        <v>апартаментст</v>
      </c>
      <c r="Y562" s="15"/>
    </row>
    <row r="563" spans="2:25">
      <c r="B563" s="30">
        <f t="shared" si="17"/>
        <v>556</v>
      </c>
      <c r="C563" s="31">
        <v>230</v>
      </c>
      <c r="D563" s="32" t="s">
        <v>1127</v>
      </c>
      <c r="E563" s="131">
        <v>2</v>
      </c>
      <c r="F563" s="31">
        <v>1</v>
      </c>
      <c r="G563" s="31" t="s">
        <v>1141</v>
      </c>
      <c r="H563" s="33" t="s">
        <v>21</v>
      </c>
      <c r="I563" s="34" t="s">
        <v>1134</v>
      </c>
      <c r="J563" s="31">
        <v>24.74</v>
      </c>
      <c r="K563" s="31">
        <v>4.3499999999999996</v>
      </c>
      <c r="L563" s="130">
        <f>(Таблица1[[#This Row],[Общая площадь летних помещений, кв. м]]*1)+Таблица1[[#This Row],[Общая площадь без летних помещений, кв.м]]</f>
        <v>29.089999999999996</v>
      </c>
      <c r="M563" s="35" t="s">
        <v>1136</v>
      </c>
      <c r="N563" s="35" t="s">
        <v>1145</v>
      </c>
      <c r="O563" s="35" t="s">
        <v>1130</v>
      </c>
      <c r="P563" s="32">
        <v>325000</v>
      </c>
      <c r="Q56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9454249.9999999981</v>
      </c>
      <c r="R56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63" s="36"/>
      <c r="T563" s="38" t="e">
        <f>#REF!/R563-1</f>
        <v>#REF!</v>
      </c>
      <c r="U563" s="35"/>
      <c r="V563" s="39" t="s">
        <v>1132</v>
      </c>
      <c r="W563" s="40"/>
      <c r="X563" s="41" t="str">
        <f t="shared" si="16"/>
        <v>апартаментст</v>
      </c>
      <c r="Y563" s="15"/>
    </row>
    <row r="564" spans="2:25">
      <c r="B564" s="30">
        <f t="shared" si="17"/>
        <v>557</v>
      </c>
      <c r="C564" s="31">
        <v>231</v>
      </c>
      <c r="D564" s="32" t="s">
        <v>1127</v>
      </c>
      <c r="E564" s="131">
        <v>2</v>
      </c>
      <c r="F564" s="31">
        <v>1</v>
      </c>
      <c r="G564" s="31" t="s">
        <v>1141</v>
      </c>
      <c r="H564" s="33" t="s">
        <v>21</v>
      </c>
      <c r="I564" s="34" t="s">
        <v>1134</v>
      </c>
      <c r="J564" s="31">
        <v>24.73</v>
      </c>
      <c r="K564" s="31">
        <v>3.8</v>
      </c>
      <c r="L564" s="130">
        <f>(Таблица1[[#This Row],[Общая площадь летних помещений, кв. м]]*1)+Таблица1[[#This Row],[Общая площадь без летних помещений, кв.м]]</f>
        <v>28.53</v>
      </c>
      <c r="M564" s="35" t="s">
        <v>1136</v>
      </c>
      <c r="N564" s="35" t="s">
        <v>1145</v>
      </c>
      <c r="O564" s="35" t="s">
        <v>1130</v>
      </c>
      <c r="P564" s="32">
        <v>325000</v>
      </c>
      <c r="Q56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9272250</v>
      </c>
      <c r="R56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64" s="36"/>
      <c r="T564" s="38" t="e">
        <f>#REF!/R564-1</f>
        <v>#REF!</v>
      </c>
      <c r="U564" s="35"/>
      <c r="V564" s="39" t="s">
        <v>1132</v>
      </c>
      <c r="W564" s="40"/>
      <c r="X564" s="41" t="str">
        <f t="shared" si="16"/>
        <v>апартаментст</v>
      </c>
      <c r="Y564" s="15"/>
    </row>
    <row r="565" spans="2:25">
      <c r="B565" s="30">
        <f t="shared" si="17"/>
        <v>558</v>
      </c>
      <c r="C565" s="31">
        <v>232</v>
      </c>
      <c r="D565" s="32" t="s">
        <v>1127</v>
      </c>
      <c r="E565" s="131">
        <v>2</v>
      </c>
      <c r="F565" s="31">
        <v>1</v>
      </c>
      <c r="G565" s="31" t="s">
        <v>1141</v>
      </c>
      <c r="H565" s="33" t="s">
        <v>21</v>
      </c>
      <c r="I565" s="34" t="s">
        <v>1134</v>
      </c>
      <c r="J565" s="31">
        <v>24.74</v>
      </c>
      <c r="K565" s="31">
        <v>4.2300000000000004</v>
      </c>
      <c r="L565" s="130">
        <f>(Таблица1[[#This Row],[Общая площадь летних помещений, кв. м]]*1)+Таблица1[[#This Row],[Общая площадь без летних помещений, кв.м]]</f>
        <v>28.97</v>
      </c>
      <c r="M565" s="35" t="s">
        <v>1136</v>
      </c>
      <c r="N565" s="35" t="s">
        <v>1145</v>
      </c>
      <c r="O565" s="35" t="s">
        <v>1130</v>
      </c>
      <c r="P565" s="32">
        <v>325000</v>
      </c>
      <c r="Q56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9415250</v>
      </c>
      <c r="R56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65" s="36"/>
      <c r="T565" s="38" t="e">
        <f>#REF!/R565-1</f>
        <v>#REF!</v>
      </c>
      <c r="U565" s="35"/>
      <c r="V565" s="39" t="s">
        <v>1132</v>
      </c>
      <c r="W565" s="40"/>
      <c r="X565" s="41" t="str">
        <f t="shared" si="16"/>
        <v>апартаментст</v>
      </c>
      <c r="Y565" s="15"/>
    </row>
    <row r="566" spans="2:25">
      <c r="B566" s="30">
        <f t="shared" si="17"/>
        <v>559</v>
      </c>
      <c r="C566" s="31">
        <v>233</v>
      </c>
      <c r="D566" s="32" t="s">
        <v>1150</v>
      </c>
      <c r="E566" s="131">
        <v>2</v>
      </c>
      <c r="F566" s="31">
        <v>1</v>
      </c>
      <c r="G566" s="31" t="s">
        <v>1142</v>
      </c>
      <c r="H566" s="33" t="s">
        <v>21</v>
      </c>
      <c r="I566" s="34" t="s">
        <v>1134</v>
      </c>
      <c r="J566" s="31">
        <v>30.22</v>
      </c>
      <c r="K566" s="31">
        <v>7.28</v>
      </c>
      <c r="L566" s="130">
        <f>(Таблица1[[#This Row],[Общая площадь летних помещений, кв. м]]*1)+Таблица1[[#This Row],[Общая площадь без летних помещений, кв.м]]</f>
        <v>37.5</v>
      </c>
      <c r="M566" s="35" t="s">
        <v>1136</v>
      </c>
      <c r="N566" s="35" t="s">
        <v>1145</v>
      </c>
      <c r="O566" s="35" t="s">
        <v>1130</v>
      </c>
      <c r="P566" s="32">
        <v>340000</v>
      </c>
      <c r="Q56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12750000</v>
      </c>
      <c r="R56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66" s="36"/>
      <c r="T566" s="38" t="e">
        <f>#REF!/R566-1</f>
        <v>#REF!</v>
      </c>
      <c r="U566" s="35"/>
      <c r="V566" s="39" t="s">
        <v>1132</v>
      </c>
      <c r="W566" s="40"/>
      <c r="X566" s="41" t="str">
        <f t="shared" si="16"/>
        <v>Апарт-отельст</v>
      </c>
      <c r="Y566" s="15"/>
    </row>
    <row r="567" spans="2:25">
      <c r="B567" s="30">
        <f t="shared" si="17"/>
        <v>560</v>
      </c>
      <c r="C567" s="31">
        <v>234</v>
      </c>
      <c r="D567" s="32" t="s">
        <v>1150</v>
      </c>
      <c r="E567" s="131">
        <v>2</v>
      </c>
      <c r="F567" s="31">
        <v>1</v>
      </c>
      <c r="G567" s="31" t="s">
        <v>1142</v>
      </c>
      <c r="H567" s="33" t="s">
        <v>21</v>
      </c>
      <c r="I567" s="34" t="s">
        <v>1134</v>
      </c>
      <c r="J567" s="31">
        <v>24.73</v>
      </c>
      <c r="K567" s="31">
        <v>4.28</v>
      </c>
      <c r="L567" s="130">
        <f>(Таблица1[[#This Row],[Общая площадь летних помещений, кв. м]]*1)+Таблица1[[#This Row],[Общая площадь без летних помещений, кв.м]]</f>
        <v>29.01</v>
      </c>
      <c r="M567" s="35" t="s">
        <v>1136</v>
      </c>
      <c r="N567" s="35" t="s">
        <v>1145</v>
      </c>
      <c r="O567" s="35" t="s">
        <v>1130</v>
      </c>
      <c r="P567" s="32">
        <v>340000</v>
      </c>
      <c r="Q56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9863400</v>
      </c>
      <c r="R56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67" s="36"/>
      <c r="T567" s="38" t="e">
        <f>#REF!/R567-1</f>
        <v>#REF!</v>
      </c>
      <c r="U567" s="35"/>
      <c r="V567" s="39" t="s">
        <v>1132</v>
      </c>
      <c r="W567" s="40"/>
      <c r="X567" s="41" t="str">
        <f t="shared" si="16"/>
        <v>Апарт-отельст</v>
      </c>
      <c r="Y567" s="15"/>
    </row>
    <row r="568" spans="2:25">
      <c r="B568" s="30">
        <f t="shared" si="17"/>
        <v>561</v>
      </c>
      <c r="C568" s="31">
        <v>235</v>
      </c>
      <c r="D568" s="32" t="s">
        <v>1150</v>
      </c>
      <c r="E568" s="131">
        <v>2</v>
      </c>
      <c r="F568" s="31">
        <v>1</v>
      </c>
      <c r="G568" s="31" t="s">
        <v>1142</v>
      </c>
      <c r="H568" s="33" t="s">
        <v>21</v>
      </c>
      <c r="I568" s="34" t="s">
        <v>1134</v>
      </c>
      <c r="J568" s="31">
        <v>24.27</v>
      </c>
      <c r="K568" s="31">
        <v>4.28</v>
      </c>
      <c r="L568" s="130">
        <f>(Таблица1[[#This Row],[Общая площадь летних помещений, кв. м]]*1)+Таблица1[[#This Row],[Общая площадь без летних помещений, кв.м]]</f>
        <v>28.55</v>
      </c>
      <c r="M568" s="35" t="s">
        <v>1136</v>
      </c>
      <c r="N568" s="35" t="s">
        <v>1145</v>
      </c>
      <c r="O568" s="35" t="s">
        <v>1130</v>
      </c>
      <c r="P568" s="32">
        <v>340000</v>
      </c>
      <c r="Q56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9707000</v>
      </c>
      <c r="R56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68" s="36"/>
      <c r="T568" s="38" t="e">
        <f>#REF!/R568-1</f>
        <v>#REF!</v>
      </c>
      <c r="U568" s="35"/>
      <c r="V568" s="39" t="s">
        <v>1132</v>
      </c>
      <c r="W568" s="40"/>
      <c r="X568" s="41" t="str">
        <f t="shared" si="16"/>
        <v>Апарт-отельст</v>
      </c>
      <c r="Y568" s="15"/>
    </row>
    <row r="569" spans="2:25">
      <c r="B569" s="30">
        <f t="shared" si="17"/>
        <v>562</v>
      </c>
      <c r="C569" s="31">
        <v>236</v>
      </c>
      <c r="D569" s="32" t="s">
        <v>1150</v>
      </c>
      <c r="E569" s="131">
        <v>2</v>
      </c>
      <c r="F569" s="31">
        <v>1</v>
      </c>
      <c r="G569" s="31" t="s">
        <v>1142</v>
      </c>
      <c r="H569" s="33" t="s">
        <v>21</v>
      </c>
      <c r="I569" s="34" t="s">
        <v>1134</v>
      </c>
      <c r="J569" s="31">
        <v>28.06</v>
      </c>
      <c r="K569" s="31">
        <v>4.42</v>
      </c>
      <c r="L569" s="130">
        <f>(Таблица1[[#This Row],[Общая площадь летних помещений, кв. м]]*1)+Таблица1[[#This Row],[Общая площадь без летних помещений, кв.м]]</f>
        <v>32.479999999999997</v>
      </c>
      <c r="M569" s="35" t="s">
        <v>1136</v>
      </c>
      <c r="N569" s="35" t="s">
        <v>1145</v>
      </c>
      <c r="O569" s="35" t="s">
        <v>1130</v>
      </c>
      <c r="P569" s="32">
        <v>345000</v>
      </c>
      <c r="Q56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11205599.999999998</v>
      </c>
      <c r="R56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69" s="36"/>
      <c r="T569" s="38" t="e">
        <f>#REF!/R569-1</f>
        <v>#REF!</v>
      </c>
      <c r="U569" s="35"/>
      <c r="V569" s="39" t="s">
        <v>1132</v>
      </c>
      <c r="W569" s="40"/>
      <c r="X569" s="41" t="str">
        <f t="shared" si="16"/>
        <v>Апарт-отельст</v>
      </c>
      <c r="Y569" s="15"/>
    </row>
    <row r="570" spans="2:25">
      <c r="B570" s="30">
        <f t="shared" si="17"/>
        <v>563</v>
      </c>
      <c r="C570" s="31">
        <v>237</v>
      </c>
      <c r="D570" s="32" t="s">
        <v>1150</v>
      </c>
      <c r="E570" s="131">
        <v>2</v>
      </c>
      <c r="F570" s="31">
        <v>1</v>
      </c>
      <c r="G570" s="31" t="s">
        <v>1142</v>
      </c>
      <c r="H570" s="33" t="s">
        <v>21</v>
      </c>
      <c r="I570" s="34" t="s">
        <v>1134</v>
      </c>
      <c r="J570" s="31">
        <v>28.04</v>
      </c>
      <c r="K570" s="31">
        <v>4.42</v>
      </c>
      <c r="L570" s="130">
        <f>(Таблица1[[#This Row],[Общая площадь летних помещений, кв. м]]*1)+Таблица1[[#This Row],[Общая площадь без летних помещений, кв.м]]</f>
        <v>32.46</v>
      </c>
      <c r="M570" s="35" t="s">
        <v>1130</v>
      </c>
      <c r="N570" s="35" t="s">
        <v>1131</v>
      </c>
      <c r="O570" s="35" t="s">
        <v>1130</v>
      </c>
      <c r="P570" s="32">
        <v>320000</v>
      </c>
      <c r="Q57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10387200</v>
      </c>
      <c r="R57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70" s="36"/>
      <c r="T570" s="38" t="e">
        <f>#REF!/R570-1</f>
        <v>#REF!</v>
      </c>
      <c r="U570" s="35"/>
      <c r="V570" s="39" t="s">
        <v>1132</v>
      </c>
      <c r="W570" s="40"/>
      <c r="X570" s="41" t="str">
        <f t="shared" si="16"/>
        <v>Апарт-отельст</v>
      </c>
      <c r="Y570" s="15"/>
    </row>
    <row r="571" spans="2:25">
      <c r="B571" s="30">
        <f t="shared" si="17"/>
        <v>564</v>
      </c>
      <c r="C571" s="31">
        <v>238</v>
      </c>
      <c r="D571" s="32" t="s">
        <v>1150</v>
      </c>
      <c r="E571" s="131">
        <v>2</v>
      </c>
      <c r="F571" s="31">
        <v>1</v>
      </c>
      <c r="G571" s="31" t="s">
        <v>1142</v>
      </c>
      <c r="H571" s="33" t="s">
        <v>21</v>
      </c>
      <c r="I571" s="34" t="s">
        <v>1134</v>
      </c>
      <c r="J571" s="31">
        <v>24.27</v>
      </c>
      <c r="K571" s="31">
        <v>4.28</v>
      </c>
      <c r="L571" s="130">
        <f>(Таблица1[[#This Row],[Общая площадь летних помещений, кв. м]]*1)+Таблица1[[#This Row],[Общая площадь без летних помещений, кв.м]]</f>
        <v>28.55</v>
      </c>
      <c r="M571" s="35" t="s">
        <v>1130</v>
      </c>
      <c r="N571" s="35" t="s">
        <v>1131</v>
      </c>
      <c r="O571" s="35" t="s">
        <v>1130</v>
      </c>
      <c r="P571" s="32">
        <v>310000</v>
      </c>
      <c r="Q57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8850500</v>
      </c>
      <c r="R57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71" s="36"/>
      <c r="T571" s="38" t="e">
        <f>#REF!/R571-1</f>
        <v>#REF!</v>
      </c>
      <c r="U571" s="35"/>
      <c r="V571" s="39" t="s">
        <v>1132</v>
      </c>
      <c r="W571" s="40"/>
      <c r="X571" s="41" t="str">
        <f t="shared" si="16"/>
        <v>Апарт-отельст</v>
      </c>
      <c r="Y571" s="15"/>
    </row>
    <row r="572" spans="2:25">
      <c r="B572" s="30">
        <f t="shared" si="17"/>
        <v>565</v>
      </c>
      <c r="C572" s="31">
        <v>239</v>
      </c>
      <c r="D572" s="32" t="s">
        <v>1150</v>
      </c>
      <c r="E572" s="131">
        <v>2</v>
      </c>
      <c r="F572" s="31">
        <v>1</v>
      </c>
      <c r="G572" s="31" t="s">
        <v>1142</v>
      </c>
      <c r="H572" s="33" t="s">
        <v>21</v>
      </c>
      <c r="I572" s="34" t="s">
        <v>1134</v>
      </c>
      <c r="J572" s="31">
        <v>24.74</v>
      </c>
      <c r="K572" s="31">
        <v>4.28</v>
      </c>
      <c r="L572" s="130">
        <f>(Таблица1[[#This Row],[Общая площадь летних помещений, кв. м]]*1)+Таблица1[[#This Row],[Общая площадь без летних помещений, кв.м]]</f>
        <v>29.02</v>
      </c>
      <c r="M572" s="35" t="s">
        <v>1130</v>
      </c>
      <c r="N572" s="35" t="s">
        <v>1131</v>
      </c>
      <c r="O572" s="35" t="s">
        <v>1130</v>
      </c>
      <c r="P572" s="32">
        <v>310000</v>
      </c>
      <c r="Q57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8996200</v>
      </c>
      <c r="R57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72" s="36"/>
      <c r="T572" s="38" t="e">
        <f>#REF!/R572-1</f>
        <v>#REF!</v>
      </c>
      <c r="U572" s="35"/>
      <c r="V572" s="39" t="s">
        <v>1132</v>
      </c>
      <c r="W572" s="40"/>
      <c r="X572" s="41" t="str">
        <f t="shared" si="16"/>
        <v>Апарт-отельст</v>
      </c>
      <c r="Y572" s="15"/>
    </row>
    <row r="573" spans="2:25">
      <c r="B573" s="30">
        <f t="shared" si="17"/>
        <v>566</v>
      </c>
      <c r="C573" s="31">
        <v>240</v>
      </c>
      <c r="D573" s="32" t="s">
        <v>1150</v>
      </c>
      <c r="E573" s="131">
        <v>2</v>
      </c>
      <c r="F573" s="31">
        <v>1</v>
      </c>
      <c r="G573" s="31" t="s">
        <v>1142</v>
      </c>
      <c r="H573" s="33" t="s">
        <v>21</v>
      </c>
      <c r="I573" s="34" t="s">
        <v>1134</v>
      </c>
      <c r="J573" s="31">
        <v>24.74</v>
      </c>
      <c r="K573" s="31">
        <v>3.86</v>
      </c>
      <c r="L573" s="130">
        <f>(Таблица1[[#This Row],[Общая площадь летних помещений, кв. м]]*1)+Таблица1[[#This Row],[Общая площадь без летних помещений, кв.м]]</f>
        <v>28.599999999999998</v>
      </c>
      <c r="M573" s="35" t="s">
        <v>1130</v>
      </c>
      <c r="N573" s="35" t="s">
        <v>1131</v>
      </c>
      <c r="O573" s="35" t="s">
        <v>1130</v>
      </c>
      <c r="P573" s="32">
        <v>310000</v>
      </c>
      <c r="Q57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8866000</v>
      </c>
      <c r="R57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73" s="36"/>
      <c r="T573" s="38" t="e">
        <f>#REF!/R573-1</f>
        <v>#REF!</v>
      </c>
      <c r="U573" s="35"/>
      <c r="V573" s="39" t="s">
        <v>1132</v>
      </c>
      <c r="W573" s="40"/>
      <c r="X573" s="41" t="str">
        <f t="shared" si="16"/>
        <v>Апарт-отельст</v>
      </c>
      <c r="Y573" s="15"/>
    </row>
    <row r="574" spans="2:25">
      <c r="B574" s="30">
        <f t="shared" si="17"/>
        <v>567</v>
      </c>
      <c r="C574" s="31">
        <v>241</v>
      </c>
      <c r="D574" s="32" t="s">
        <v>1150</v>
      </c>
      <c r="E574" s="131">
        <v>2</v>
      </c>
      <c r="F574" s="31">
        <v>1</v>
      </c>
      <c r="G574" s="31" t="s">
        <v>1142</v>
      </c>
      <c r="H574" s="33" t="s">
        <v>21</v>
      </c>
      <c r="I574" s="34" t="s">
        <v>1134</v>
      </c>
      <c r="J574" s="31">
        <v>24.74</v>
      </c>
      <c r="K574" s="31">
        <v>4.28</v>
      </c>
      <c r="L574" s="130">
        <f>(Таблица1[[#This Row],[Общая площадь летних помещений, кв. м]]*1)+Таблица1[[#This Row],[Общая площадь без летних помещений, кв.м]]</f>
        <v>29.02</v>
      </c>
      <c r="M574" s="35" t="s">
        <v>1130</v>
      </c>
      <c r="N574" s="35" t="s">
        <v>1131</v>
      </c>
      <c r="O574" s="35" t="s">
        <v>1130</v>
      </c>
      <c r="P574" s="32">
        <v>310000</v>
      </c>
      <c r="Q57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8996200</v>
      </c>
      <c r="R57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74" s="36"/>
      <c r="T574" s="38" t="e">
        <f>#REF!/R574-1</f>
        <v>#REF!</v>
      </c>
      <c r="U574" s="35"/>
      <c r="V574" s="39" t="s">
        <v>1132</v>
      </c>
      <c r="W574" s="40"/>
      <c r="X574" s="41" t="str">
        <f t="shared" si="16"/>
        <v>Апарт-отельст</v>
      </c>
      <c r="Y574" s="15"/>
    </row>
    <row r="575" spans="2:25">
      <c r="B575" s="30">
        <f t="shared" si="17"/>
        <v>568</v>
      </c>
      <c r="C575" s="31">
        <v>242</v>
      </c>
      <c r="D575" s="32" t="s">
        <v>1127</v>
      </c>
      <c r="E575" s="131">
        <v>2</v>
      </c>
      <c r="F575" s="31">
        <v>1</v>
      </c>
      <c r="G575" s="31" t="s">
        <v>1142</v>
      </c>
      <c r="H575" s="33" t="s">
        <v>21</v>
      </c>
      <c r="I575" s="34" t="s">
        <v>1134</v>
      </c>
      <c r="J575" s="31">
        <v>24.74</v>
      </c>
      <c r="K575" s="31">
        <v>4.28</v>
      </c>
      <c r="L575" s="130">
        <f>(Таблица1[[#This Row],[Общая площадь летних помещений, кв. м]]*1)+Таблица1[[#This Row],[Общая площадь без летних помещений, кв.м]]</f>
        <v>29.02</v>
      </c>
      <c r="M575" s="35" t="s">
        <v>1130</v>
      </c>
      <c r="N575" s="35" t="s">
        <v>1131</v>
      </c>
      <c r="O575" s="35" t="s">
        <v>1130</v>
      </c>
      <c r="P575" s="32">
        <v>310000</v>
      </c>
      <c r="Q57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8996200</v>
      </c>
      <c r="R57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75" s="36"/>
      <c r="T575" s="38" t="e">
        <f>#REF!/R575-1</f>
        <v>#REF!</v>
      </c>
      <c r="U575" s="35"/>
      <c r="V575" s="39" t="s">
        <v>1132</v>
      </c>
      <c r="W575" s="40"/>
      <c r="X575" s="41" t="str">
        <f t="shared" si="16"/>
        <v>апартаментст</v>
      </c>
      <c r="Y575" s="15"/>
    </row>
    <row r="576" spans="2:25">
      <c r="B576" s="30">
        <f t="shared" si="17"/>
        <v>569</v>
      </c>
      <c r="C576" s="31">
        <v>243</v>
      </c>
      <c r="D576" s="32" t="s">
        <v>1127</v>
      </c>
      <c r="E576" s="131">
        <v>2</v>
      </c>
      <c r="F576" s="31">
        <v>1</v>
      </c>
      <c r="G576" s="31" t="s">
        <v>1142</v>
      </c>
      <c r="H576" s="33" t="s">
        <v>21</v>
      </c>
      <c r="I576" s="34" t="s">
        <v>1134</v>
      </c>
      <c r="J576" s="31">
        <v>24.74</v>
      </c>
      <c r="K576" s="31">
        <v>4.28</v>
      </c>
      <c r="L576" s="130">
        <f>(Таблица1[[#This Row],[Общая площадь летних помещений, кв. м]]*1)+Таблица1[[#This Row],[Общая площадь без летних помещений, кв.м]]</f>
        <v>29.02</v>
      </c>
      <c r="M576" s="35" t="s">
        <v>1130</v>
      </c>
      <c r="N576" s="35" t="s">
        <v>1131</v>
      </c>
      <c r="O576" s="35" t="s">
        <v>1130</v>
      </c>
      <c r="P576" s="32">
        <v>310000</v>
      </c>
      <c r="Q57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8996200</v>
      </c>
      <c r="R57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76" s="36"/>
      <c r="T576" s="38" t="e">
        <f>#REF!/R576-1</f>
        <v>#REF!</v>
      </c>
      <c r="U576" s="35"/>
      <c r="V576" s="39" t="s">
        <v>1132</v>
      </c>
      <c r="W576" s="40"/>
      <c r="X576" s="41" t="str">
        <f t="shared" si="16"/>
        <v>апартаментст</v>
      </c>
      <c r="Y576" s="15"/>
    </row>
    <row r="577" spans="2:25">
      <c r="B577" s="30">
        <f t="shared" si="17"/>
        <v>570</v>
      </c>
      <c r="C577" s="31">
        <v>244</v>
      </c>
      <c r="D577" s="32" t="s">
        <v>1127</v>
      </c>
      <c r="E577" s="131">
        <v>2</v>
      </c>
      <c r="F577" s="31">
        <v>1</v>
      </c>
      <c r="G577" s="31" t="s">
        <v>1142</v>
      </c>
      <c r="H577" s="33" t="s">
        <v>21</v>
      </c>
      <c r="I577" s="34" t="s">
        <v>1134</v>
      </c>
      <c r="J577" s="31">
        <v>24.74</v>
      </c>
      <c r="K577" s="31">
        <v>4.28</v>
      </c>
      <c r="L577" s="130">
        <f>(Таблица1[[#This Row],[Общая площадь летних помещений, кв. м]]*1)+Таблица1[[#This Row],[Общая площадь без летних помещений, кв.м]]</f>
        <v>29.02</v>
      </c>
      <c r="M577" s="35" t="s">
        <v>1130</v>
      </c>
      <c r="N577" s="35" t="s">
        <v>1131</v>
      </c>
      <c r="O577" s="35" t="s">
        <v>1130</v>
      </c>
      <c r="P577" s="32">
        <v>310000</v>
      </c>
      <c r="Q57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8996200</v>
      </c>
      <c r="R57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77" s="36"/>
      <c r="T577" s="38" t="e">
        <f>#REF!/R577-1</f>
        <v>#REF!</v>
      </c>
      <c r="U577" s="35"/>
      <c r="V577" s="39" t="s">
        <v>1132</v>
      </c>
      <c r="W577" s="40"/>
      <c r="X577" s="41" t="str">
        <f t="shared" si="16"/>
        <v>апартаментст</v>
      </c>
      <c r="Y577" s="15"/>
    </row>
    <row r="578" spans="2:25">
      <c r="B578" s="30">
        <f t="shared" si="17"/>
        <v>571</v>
      </c>
      <c r="C578" s="31">
        <v>245</v>
      </c>
      <c r="D578" s="32" t="s">
        <v>1127</v>
      </c>
      <c r="E578" s="131">
        <v>2</v>
      </c>
      <c r="F578" s="31">
        <v>1</v>
      </c>
      <c r="G578" s="31" t="s">
        <v>1142</v>
      </c>
      <c r="H578" s="33" t="s">
        <v>21</v>
      </c>
      <c r="I578" s="34" t="s">
        <v>1134</v>
      </c>
      <c r="J578" s="31">
        <v>24.74</v>
      </c>
      <c r="K578" s="31">
        <v>3.72</v>
      </c>
      <c r="L578" s="130">
        <f>(Таблица1[[#This Row],[Общая площадь летних помещений, кв. м]]*1)+Таблица1[[#This Row],[Общая площадь без летних помещений, кв.м]]</f>
        <v>28.459999999999997</v>
      </c>
      <c r="M578" s="35" t="s">
        <v>1130</v>
      </c>
      <c r="N578" s="35" t="s">
        <v>1131</v>
      </c>
      <c r="O578" s="35" t="s">
        <v>1130</v>
      </c>
      <c r="P578" s="32">
        <v>310000</v>
      </c>
      <c r="Q57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8822600</v>
      </c>
      <c r="R57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78" s="36"/>
      <c r="T578" s="38" t="e">
        <f>#REF!/R578-1</f>
        <v>#REF!</v>
      </c>
      <c r="U578" s="35"/>
      <c r="V578" s="39" t="s">
        <v>1132</v>
      </c>
      <c r="W578" s="40"/>
      <c r="X578" s="41" t="str">
        <f t="shared" si="16"/>
        <v>апартаментст</v>
      </c>
      <c r="Y578" s="15"/>
    </row>
    <row r="579" spans="2:25">
      <c r="B579" s="30">
        <f t="shared" si="17"/>
        <v>572</v>
      </c>
      <c r="C579" s="31">
        <v>246</v>
      </c>
      <c r="D579" s="32" t="s">
        <v>1127</v>
      </c>
      <c r="E579" s="131">
        <v>2</v>
      </c>
      <c r="F579" s="31">
        <v>1</v>
      </c>
      <c r="G579" s="31" t="s">
        <v>1142</v>
      </c>
      <c r="H579" s="33" t="s">
        <v>21</v>
      </c>
      <c r="I579" s="34" t="s">
        <v>1134</v>
      </c>
      <c r="J579" s="31">
        <v>24.74</v>
      </c>
      <c r="K579" s="31">
        <v>4.3499999999999996</v>
      </c>
      <c r="L579" s="130">
        <f>(Таблица1[[#This Row],[Общая площадь летних помещений, кв. м]]*1)+Таблица1[[#This Row],[Общая площадь без летних помещений, кв.м]]</f>
        <v>29.089999999999996</v>
      </c>
      <c r="M579" s="35" t="s">
        <v>1130</v>
      </c>
      <c r="N579" s="35" t="s">
        <v>1131</v>
      </c>
      <c r="O579" s="35" t="s">
        <v>1130</v>
      </c>
      <c r="P579" s="32">
        <v>310000</v>
      </c>
      <c r="Q57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9017899.9999999981</v>
      </c>
      <c r="R57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79" s="36"/>
      <c r="T579" s="38" t="e">
        <f>#REF!/R579-1</f>
        <v>#REF!</v>
      </c>
      <c r="U579" s="35"/>
      <c r="V579" s="39" t="s">
        <v>1132</v>
      </c>
      <c r="W579" s="40"/>
      <c r="X579" s="41" t="str">
        <f t="shared" si="16"/>
        <v>апартаментст</v>
      </c>
      <c r="Y579" s="15"/>
    </row>
    <row r="580" spans="2:25">
      <c r="B580" s="30">
        <f t="shared" si="17"/>
        <v>573</v>
      </c>
      <c r="C580" s="31">
        <v>247</v>
      </c>
      <c r="D580" s="32" t="s">
        <v>1127</v>
      </c>
      <c r="E580" s="131">
        <v>2</v>
      </c>
      <c r="F580" s="31">
        <v>1</v>
      </c>
      <c r="G580" s="31" t="s">
        <v>1142</v>
      </c>
      <c r="H580" s="33" t="s">
        <v>21</v>
      </c>
      <c r="I580" s="34" t="s">
        <v>1134</v>
      </c>
      <c r="J580" s="31">
        <v>30.42</v>
      </c>
      <c r="K580" s="31">
        <v>3.54</v>
      </c>
      <c r="L580" s="130">
        <f>(Таблица1[[#This Row],[Общая площадь летних помещений, кв. м]]*1)+Таблица1[[#This Row],[Общая площадь без летних помещений, кв.м]]</f>
        <v>33.96</v>
      </c>
      <c r="M580" s="35" t="s">
        <v>1130</v>
      </c>
      <c r="N580" s="35" t="s">
        <v>1131</v>
      </c>
      <c r="O580" s="35" t="s">
        <v>1130</v>
      </c>
      <c r="P580" s="32">
        <v>310000</v>
      </c>
      <c r="Q58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10527600</v>
      </c>
      <c r="R58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80" s="36"/>
      <c r="T580" s="38" t="e">
        <f>#REF!/R580-1</f>
        <v>#REF!</v>
      </c>
      <c r="U580" s="35"/>
      <c r="V580" s="39" t="s">
        <v>1132</v>
      </c>
      <c r="W580" s="40"/>
      <c r="X580" s="41" t="str">
        <f t="shared" si="16"/>
        <v>апартаментст</v>
      </c>
      <c r="Y580" s="15"/>
    </row>
    <row r="581" spans="2:25">
      <c r="B581" s="30">
        <f t="shared" si="17"/>
        <v>574</v>
      </c>
      <c r="C581" s="31">
        <v>248</v>
      </c>
      <c r="D581" s="32" t="s">
        <v>1127</v>
      </c>
      <c r="E581" s="131">
        <v>2</v>
      </c>
      <c r="F581" s="31">
        <v>1</v>
      </c>
      <c r="G581" s="31" t="s">
        <v>1142</v>
      </c>
      <c r="H581" s="33" t="s">
        <v>21</v>
      </c>
      <c r="I581" s="34" t="s">
        <v>1134</v>
      </c>
      <c r="J581" s="31">
        <v>40.200000000000003</v>
      </c>
      <c r="K581" s="31">
        <v>2.94</v>
      </c>
      <c r="L581" s="130">
        <f>(Таблица1[[#This Row],[Общая площадь летних помещений, кв. м]]*1)+Таблица1[[#This Row],[Общая площадь без летних помещений, кв.м]]</f>
        <v>43.14</v>
      </c>
      <c r="M581" s="35" t="s">
        <v>1130</v>
      </c>
      <c r="N581" s="35" t="s">
        <v>1131</v>
      </c>
      <c r="O581" s="35" t="s">
        <v>1130</v>
      </c>
      <c r="P581" s="32">
        <v>310000</v>
      </c>
      <c r="Q58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13373400</v>
      </c>
      <c r="R58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81" s="36"/>
      <c r="T581" s="38" t="e">
        <f>#REF!/R581-1</f>
        <v>#REF!</v>
      </c>
      <c r="U581" s="35"/>
      <c r="V581" s="39" t="s">
        <v>1132</v>
      </c>
      <c r="W581" s="40"/>
      <c r="X581" s="41" t="str">
        <f t="shared" si="16"/>
        <v>апартаментст</v>
      </c>
      <c r="Y581" s="15"/>
    </row>
    <row r="582" spans="2:25">
      <c r="B582" s="30">
        <f t="shared" si="17"/>
        <v>575</v>
      </c>
      <c r="C582" s="31">
        <v>249</v>
      </c>
      <c r="D582" s="32" t="s">
        <v>1127</v>
      </c>
      <c r="E582" s="131">
        <v>2</v>
      </c>
      <c r="F582" s="31">
        <v>1</v>
      </c>
      <c r="G582" s="31" t="s">
        <v>1142</v>
      </c>
      <c r="H582" s="33" t="s">
        <v>21</v>
      </c>
      <c r="I582" s="34" t="s">
        <v>1134</v>
      </c>
      <c r="J582" s="31">
        <v>24.98</v>
      </c>
      <c r="K582" s="31">
        <v>4.28</v>
      </c>
      <c r="L582" s="130">
        <f>(Таблица1[[#This Row],[Общая площадь летних помещений, кв. м]]*1)+Таблица1[[#This Row],[Общая площадь без летних помещений, кв.м]]</f>
        <v>29.26</v>
      </c>
      <c r="M582" s="35" t="s">
        <v>1130</v>
      </c>
      <c r="N582" s="35" t="s">
        <v>1131</v>
      </c>
      <c r="O582" s="35" t="s">
        <v>1130</v>
      </c>
      <c r="P582" s="32">
        <v>310000</v>
      </c>
      <c r="Q58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9070600</v>
      </c>
      <c r="R58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82" s="36"/>
      <c r="T582" s="38" t="e">
        <f>#REF!/R582-1</f>
        <v>#REF!</v>
      </c>
      <c r="U582" s="35"/>
      <c r="V582" s="39" t="s">
        <v>1132</v>
      </c>
      <c r="W582" s="40"/>
      <c r="X582" s="41" t="str">
        <f t="shared" si="16"/>
        <v>апартаментст</v>
      </c>
      <c r="Y582" s="15"/>
    </row>
    <row r="583" spans="2:25">
      <c r="B583" s="30">
        <f t="shared" si="17"/>
        <v>576</v>
      </c>
      <c r="C583" s="31">
        <v>250</v>
      </c>
      <c r="D583" s="32" t="s">
        <v>1127</v>
      </c>
      <c r="E583" s="131">
        <v>2</v>
      </c>
      <c r="F583" s="31">
        <v>1</v>
      </c>
      <c r="G583" s="31" t="s">
        <v>1142</v>
      </c>
      <c r="H583" s="33" t="s">
        <v>21</v>
      </c>
      <c r="I583" s="34" t="s">
        <v>1134</v>
      </c>
      <c r="J583" s="31">
        <v>24.98</v>
      </c>
      <c r="K583" s="31">
        <v>4.28</v>
      </c>
      <c r="L583" s="130">
        <f>(Таблица1[[#This Row],[Общая площадь летних помещений, кв. м]]*1)+Таблица1[[#This Row],[Общая площадь без летних помещений, кв.м]]</f>
        <v>29.26</v>
      </c>
      <c r="M583" s="35" t="s">
        <v>1130</v>
      </c>
      <c r="N583" s="35" t="s">
        <v>1131</v>
      </c>
      <c r="O583" s="35" t="s">
        <v>1130</v>
      </c>
      <c r="P583" s="32">
        <v>310000</v>
      </c>
      <c r="Q58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9070600</v>
      </c>
      <c r="R58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83" s="36"/>
      <c r="T583" s="38" t="e">
        <f>#REF!/R583-1</f>
        <v>#REF!</v>
      </c>
      <c r="U583" s="35"/>
      <c r="V583" s="39" t="s">
        <v>1132</v>
      </c>
      <c r="W583" s="40"/>
      <c r="X583" s="41" t="str">
        <f t="shared" si="16"/>
        <v>апартаментст</v>
      </c>
      <c r="Y583" s="15"/>
    </row>
    <row r="584" spans="2:25">
      <c r="B584" s="30">
        <f t="shared" si="17"/>
        <v>577</v>
      </c>
      <c r="C584" s="31">
        <v>251</v>
      </c>
      <c r="D584" s="32" t="s">
        <v>1127</v>
      </c>
      <c r="E584" s="131">
        <v>2</v>
      </c>
      <c r="F584" s="31">
        <v>1</v>
      </c>
      <c r="G584" s="31" t="s">
        <v>1142</v>
      </c>
      <c r="H584" s="33" t="s">
        <v>21</v>
      </c>
      <c r="I584" s="34" t="s">
        <v>1134</v>
      </c>
      <c r="J584" s="31">
        <v>24.98</v>
      </c>
      <c r="K584" s="31">
        <v>4.28</v>
      </c>
      <c r="L584" s="130">
        <f>(Таблица1[[#This Row],[Общая площадь летних помещений, кв. м]]*1)+Таблица1[[#This Row],[Общая площадь без летних помещений, кв.м]]</f>
        <v>29.26</v>
      </c>
      <c r="M584" s="35" t="s">
        <v>1130</v>
      </c>
      <c r="N584" s="35" t="s">
        <v>1131</v>
      </c>
      <c r="O584" s="35" t="s">
        <v>1130</v>
      </c>
      <c r="P584" s="32">
        <v>315000</v>
      </c>
      <c r="Q58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9216900</v>
      </c>
      <c r="R58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84" s="36"/>
      <c r="T584" s="38" t="e">
        <f>#REF!/R584-1</f>
        <v>#REF!</v>
      </c>
      <c r="U584" s="35"/>
      <c r="V584" s="39" t="s">
        <v>1132</v>
      </c>
      <c r="W584" s="40"/>
      <c r="X584" s="41" t="str">
        <f t="shared" ref="X584:X647" si="18">CONCATENATE(D584,H584)</f>
        <v>апартаментст</v>
      </c>
      <c r="Y584" s="15"/>
    </row>
    <row r="585" spans="2:25">
      <c r="B585" s="30">
        <f t="shared" si="17"/>
        <v>578</v>
      </c>
      <c r="C585" s="31">
        <v>252</v>
      </c>
      <c r="D585" s="32" t="s">
        <v>1127</v>
      </c>
      <c r="E585" s="131">
        <v>2</v>
      </c>
      <c r="F585" s="31">
        <v>1</v>
      </c>
      <c r="G585" s="31" t="s">
        <v>1142</v>
      </c>
      <c r="H585" s="33" t="s">
        <v>21</v>
      </c>
      <c r="I585" s="34" t="s">
        <v>1134</v>
      </c>
      <c r="J585" s="31">
        <v>24.98</v>
      </c>
      <c r="K585" s="31">
        <v>4.28</v>
      </c>
      <c r="L585" s="130">
        <f>(Таблица1[[#This Row],[Общая площадь летних помещений, кв. м]]*1)+Таблица1[[#This Row],[Общая площадь без летних помещений, кв.м]]</f>
        <v>29.26</v>
      </c>
      <c r="M585" s="35" t="s">
        <v>1130</v>
      </c>
      <c r="N585" s="35" t="s">
        <v>1131</v>
      </c>
      <c r="O585" s="35" t="s">
        <v>1130</v>
      </c>
      <c r="P585" s="32">
        <v>315000</v>
      </c>
      <c r="Q58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9216900</v>
      </c>
      <c r="R58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85" s="36"/>
      <c r="T585" s="38" t="e">
        <f>#REF!/R585-1</f>
        <v>#REF!</v>
      </c>
      <c r="U585" s="35"/>
      <c r="V585" s="39" t="s">
        <v>1132</v>
      </c>
      <c r="W585" s="40"/>
      <c r="X585" s="41" t="str">
        <f t="shared" si="18"/>
        <v>апартаментст</v>
      </c>
      <c r="Y585" s="15"/>
    </row>
    <row r="586" spans="2:25">
      <c r="B586" s="30">
        <f t="shared" ref="B586:B649" si="19">B585+1</f>
        <v>579</v>
      </c>
      <c r="C586" s="31">
        <v>253</v>
      </c>
      <c r="D586" s="32" t="s">
        <v>1127</v>
      </c>
      <c r="E586" s="131">
        <v>2</v>
      </c>
      <c r="F586" s="31">
        <v>1</v>
      </c>
      <c r="G586" s="31" t="s">
        <v>1142</v>
      </c>
      <c r="H586" s="33" t="s">
        <v>21</v>
      </c>
      <c r="I586" s="34" t="s">
        <v>1134</v>
      </c>
      <c r="J586" s="31">
        <v>24.98</v>
      </c>
      <c r="K586" s="31">
        <v>4.28</v>
      </c>
      <c r="L586" s="130">
        <f>(Таблица1[[#This Row],[Общая площадь летних помещений, кв. м]]*1)+Таблица1[[#This Row],[Общая площадь без летних помещений, кв.м]]</f>
        <v>29.26</v>
      </c>
      <c r="M586" s="35" t="s">
        <v>1130</v>
      </c>
      <c r="N586" s="35" t="s">
        <v>1131</v>
      </c>
      <c r="O586" s="35" t="s">
        <v>1130</v>
      </c>
      <c r="P586" s="32">
        <v>315000</v>
      </c>
      <c r="Q58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9216900</v>
      </c>
      <c r="R58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86" s="36"/>
      <c r="T586" s="38" t="e">
        <f>#REF!/R586-1</f>
        <v>#REF!</v>
      </c>
      <c r="U586" s="35"/>
      <c r="V586" s="39" t="s">
        <v>1132</v>
      </c>
      <c r="W586" s="40"/>
      <c r="X586" s="41" t="str">
        <f t="shared" si="18"/>
        <v>апартаментст</v>
      </c>
      <c r="Y586" s="15"/>
    </row>
    <row r="587" spans="2:25">
      <c r="B587" s="30">
        <f t="shared" si="19"/>
        <v>580</v>
      </c>
      <c r="C587" s="31">
        <v>254</v>
      </c>
      <c r="D587" s="32" t="s">
        <v>1127</v>
      </c>
      <c r="E587" s="131">
        <v>2</v>
      </c>
      <c r="F587" s="31">
        <v>1</v>
      </c>
      <c r="G587" s="31" t="s">
        <v>1142</v>
      </c>
      <c r="H587" s="33" t="s">
        <v>21</v>
      </c>
      <c r="I587" s="34" t="s">
        <v>1134</v>
      </c>
      <c r="J587" s="31">
        <v>24.98</v>
      </c>
      <c r="K587" s="31">
        <v>4.28</v>
      </c>
      <c r="L587" s="130">
        <f>(Таблица1[[#This Row],[Общая площадь летних помещений, кв. м]]*1)+Таблица1[[#This Row],[Общая площадь без летних помещений, кв.м]]</f>
        <v>29.26</v>
      </c>
      <c r="M587" s="35" t="s">
        <v>1130</v>
      </c>
      <c r="N587" s="35" t="s">
        <v>1131</v>
      </c>
      <c r="O587" s="35" t="s">
        <v>1130</v>
      </c>
      <c r="P587" s="32">
        <v>315000</v>
      </c>
      <c r="Q58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9216900</v>
      </c>
      <c r="R58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87" s="36"/>
      <c r="T587" s="38" t="e">
        <f>#REF!/R587-1</f>
        <v>#REF!</v>
      </c>
      <c r="U587" s="35"/>
      <c r="V587" s="39" t="s">
        <v>1132</v>
      </c>
      <c r="W587" s="40"/>
      <c r="X587" s="41" t="str">
        <f t="shared" si="18"/>
        <v>апартаментст</v>
      </c>
      <c r="Y587" s="15"/>
    </row>
    <row r="588" spans="2:25">
      <c r="B588" s="30">
        <f t="shared" si="19"/>
        <v>581</v>
      </c>
      <c r="C588" s="31">
        <v>255</v>
      </c>
      <c r="D588" s="32" t="s">
        <v>1127</v>
      </c>
      <c r="E588" s="131">
        <v>2</v>
      </c>
      <c r="F588" s="31">
        <v>1</v>
      </c>
      <c r="G588" s="31" t="s">
        <v>1142</v>
      </c>
      <c r="H588" s="33" t="s">
        <v>21</v>
      </c>
      <c r="I588" s="34" t="s">
        <v>1134</v>
      </c>
      <c r="J588" s="31">
        <v>24.98</v>
      </c>
      <c r="K588" s="31">
        <v>4.28</v>
      </c>
      <c r="L588" s="130">
        <f>(Таблица1[[#This Row],[Общая площадь летних помещений, кв. м]]*1)+Таблица1[[#This Row],[Общая площадь без летних помещений, кв.м]]</f>
        <v>29.26</v>
      </c>
      <c r="M588" s="35" t="s">
        <v>1130</v>
      </c>
      <c r="N588" s="35" t="s">
        <v>1131</v>
      </c>
      <c r="O588" s="35" t="s">
        <v>1130</v>
      </c>
      <c r="P588" s="32">
        <v>315000</v>
      </c>
      <c r="Q58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9216900</v>
      </c>
      <c r="R58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88" s="36"/>
      <c r="T588" s="38" t="e">
        <f>#REF!/R588-1</f>
        <v>#REF!</v>
      </c>
      <c r="U588" s="35"/>
      <c r="V588" s="39" t="s">
        <v>1132</v>
      </c>
      <c r="W588" s="40"/>
      <c r="X588" s="41" t="str">
        <f t="shared" si="18"/>
        <v>апартаментст</v>
      </c>
      <c r="Y588" s="15"/>
    </row>
    <row r="589" spans="2:25">
      <c r="B589" s="30">
        <f t="shared" si="19"/>
        <v>582</v>
      </c>
      <c r="C589" s="31">
        <v>256</v>
      </c>
      <c r="D589" s="32" t="s">
        <v>1127</v>
      </c>
      <c r="E589" s="131">
        <v>2</v>
      </c>
      <c r="F589" s="31">
        <v>1</v>
      </c>
      <c r="G589" s="31" t="s">
        <v>1142</v>
      </c>
      <c r="H589" s="33" t="s">
        <v>21</v>
      </c>
      <c r="I589" s="34" t="s">
        <v>1134</v>
      </c>
      <c r="J589" s="31">
        <v>24.27</v>
      </c>
      <c r="K589" s="31">
        <v>4.28</v>
      </c>
      <c r="L589" s="130">
        <f>(Таблица1[[#This Row],[Общая площадь летних помещений, кв. м]]*1)+Таблица1[[#This Row],[Общая площадь без летних помещений, кв.м]]</f>
        <v>28.55</v>
      </c>
      <c r="M589" s="35" t="s">
        <v>1130</v>
      </c>
      <c r="N589" s="35" t="s">
        <v>1131</v>
      </c>
      <c r="O589" s="35" t="s">
        <v>1130</v>
      </c>
      <c r="P589" s="32">
        <v>315000</v>
      </c>
      <c r="Q58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8993250</v>
      </c>
      <c r="R58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89" s="36"/>
      <c r="T589" s="38" t="e">
        <f>#REF!/R589-1</f>
        <v>#REF!</v>
      </c>
      <c r="U589" s="35"/>
      <c r="V589" s="39" t="s">
        <v>1132</v>
      </c>
      <c r="W589" s="40"/>
      <c r="X589" s="41" t="str">
        <f t="shared" si="18"/>
        <v>апартаментст</v>
      </c>
      <c r="Y589" s="15"/>
    </row>
    <row r="590" spans="2:25">
      <c r="B590" s="30">
        <f t="shared" si="19"/>
        <v>583</v>
      </c>
      <c r="C590" s="31">
        <v>257</v>
      </c>
      <c r="D590" s="32" t="s">
        <v>1127</v>
      </c>
      <c r="E590" s="131">
        <v>2</v>
      </c>
      <c r="F590" s="31">
        <v>1</v>
      </c>
      <c r="G590" s="31" t="s">
        <v>1142</v>
      </c>
      <c r="H590" s="33" t="s">
        <v>21</v>
      </c>
      <c r="I590" s="34" t="s">
        <v>1134</v>
      </c>
      <c r="J590" s="31">
        <v>35.979999999999997</v>
      </c>
      <c r="K590" s="31">
        <v>14.02</v>
      </c>
      <c r="L590" s="130">
        <f>(Таблица1[[#This Row],[Общая площадь летних помещений, кв. м]]*1)+Таблица1[[#This Row],[Общая площадь без летних помещений, кв.м]]</f>
        <v>50</v>
      </c>
      <c r="M590" s="35" t="s">
        <v>1136</v>
      </c>
      <c r="N590" s="45" t="s">
        <v>1137</v>
      </c>
      <c r="O590" s="35" t="s">
        <v>1130</v>
      </c>
      <c r="P590" s="32">
        <v>405000</v>
      </c>
      <c r="Q59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20250000</v>
      </c>
      <c r="R59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90" s="36"/>
      <c r="T590" s="38" t="e">
        <f>#REF!/R590-1</f>
        <v>#REF!</v>
      </c>
      <c r="U590" s="35"/>
      <c r="V590" s="39" t="s">
        <v>1132</v>
      </c>
      <c r="W590" s="40"/>
      <c r="X590" s="41" t="str">
        <f t="shared" si="18"/>
        <v>апартаментст</v>
      </c>
      <c r="Y590" s="15"/>
    </row>
    <row r="591" spans="2:25">
      <c r="B591" s="30">
        <f t="shared" si="19"/>
        <v>584</v>
      </c>
      <c r="C591" s="31">
        <v>258</v>
      </c>
      <c r="D591" s="32" t="s">
        <v>1127</v>
      </c>
      <c r="E591" s="131">
        <v>2</v>
      </c>
      <c r="F591" s="31">
        <v>1</v>
      </c>
      <c r="G591" s="31" t="s">
        <v>1142</v>
      </c>
      <c r="H591" s="33" t="s">
        <v>21</v>
      </c>
      <c r="I591" s="34" t="s">
        <v>1134</v>
      </c>
      <c r="J591" s="31">
        <v>35.979999999999997</v>
      </c>
      <c r="K591" s="31">
        <v>14.02</v>
      </c>
      <c r="L591" s="130">
        <f>(Таблица1[[#This Row],[Общая площадь летних помещений, кв. м]]*1)+Таблица1[[#This Row],[Общая площадь без летних помещений, кв.м]]</f>
        <v>50</v>
      </c>
      <c r="M591" s="35" t="s">
        <v>1136</v>
      </c>
      <c r="N591" s="45" t="s">
        <v>1137</v>
      </c>
      <c r="O591" s="35" t="s">
        <v>1130</v>
      </c>
      <c r="P591" s="32">
        <v>405000</v>
      </c>
      <c r="Q59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20250000</v>
      </c>
      <c r="R59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91" s="36"/>
      <c r="T591" s="38" t="e">
        <f>#REF!/R591-1</f>
        <v>#REF!</v>
      </c>
      <c r="U591" s="35"/>
      <c r="V591" s="39" t="s">
        <v>1132</v>
      </c>
      <c r="W591" s="40"/>
      <c r="X591" s="41" t="str">
        <f t="shared" si="18"/>
        <v>апартаментст</v>
      </c>
      <c r="Y591" s="15"/>
    </row>
    <row r="592" spans="2:25">
      <c r="B592" s="30">
        <f t="shared" si="19"/>
        <v>585</v>
      </c>
      <c r="C592" s="31">
        <v>259</v>
      </c>
      <c r="D592" s="32" t="s">
        <v>1127</v>
      </c>
      <c r="E592" s="131">
        <v>2</v>
      </c>
      <c r="F592" s="31">
        <v>1</v>
      </c>
      <c r="G592" s="31" t="s">
        <v>1142</v>
      </c>
      <c r="H592" s="33" t="s">
        <v>21</v>
      </c>
      <c r="I592" s="34" t="s">
        <v>1134</v>
      </c>
      <c r="J592" s="31">
        <v>24.27</v>
      </c>
      <c r="K592" s="31">
        <v>4.28</v>
      </c>
      <c r="L592" s="130">
        <f>(Таблица1[[#This Row],[Общая площадь летних помещений, кв. м]]*1)+Таблица1[[#This Row],[Общая площадь без летних помещений, кв.м]]</f>
        <v>28.55</v>
      </c>
      <c r="M592" s="35" t="s">
        <v>1136</v>
      </c>
      <c r="N592" s="35" t="s">
        <v>1145</v>
      </c>
      <c r="O592" s="35" t="s">
        <v>1130</v>
      </c>
      <c r="P592" s="32">
        <v>335000</v>
      </c>
      <c r="Q59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9564250</v>
      </c>
      <c r="R59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92" s="36"/>
      <c r="T592" s="38" t="e">
        <f>#REF!/R592-1</f>
        <v>#REF!</v>
      </c>
      <c r="U592" s="35"/>
      <c r="V592" s="39" t="s">
        <v>1132</v>
      </c>
      <c r="W592" s="40"/>
      <c r="X592" s="41" t="str">
        <f t="shared" si="18"/>
        <v>апартаментст</v>
      </c>
      <c r="Y592" s="15"/>
    </row>
    <row r="593" spans="2:25">
      <c r="B593" s="30">
        <f t="shared" si="19"/>
        <v>586</v>
      </c>
      <c r="C593" s="31">
        <v>260</v>
      </c>
      <c r="D593" s="32" t="s">
        <v>1127</v>
      </c>
      <c r="E593" s="131">
        <v>2</v>
      </c>
      <c r="F593" s="31">
        <v>1</v>
      </c>
      <c r="G593" s="31" t="s">
        <v>1142</v>
      </c>
      <c r="H593" s="33" t="s">
        <v>21</v>
      </c>
      <c r="I593" s="34" t="s">
        <v>1134</v>
      </c>
      <c r="J593" s="31">
        <v>24.98</v>
      </c>
      <c r="K593" s="31">
        <v>4.28</v>
      </c>
      <c r="L593" s="130">
        <f>(Таблица1[[#This Row],[Общая площадь летних помещений, кв. м]]*1)+Таблица1[[#This Row],[Общая площадь без летних помещений, кв.м]]</f>
        <v>29.26</v>
      </c>
      <c r="M593" s="35" t="s">
        <v>1136</v>
      </c>
      <c r="N593" s="35" t="s">
        <v>1145</v>
      </c>
      <c r="O593" s="35" t="s">
        <v>1130</v>
      </c>
      <c r="P593" s="32">
        <v>335000</v>
      </c>
      <c r="Q59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9802100</v>
      </c>
      <c r="R59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93" s="36"/>
      <c r="T593" s="38" t="e">
        <f>#REF!/R593-1</f>
        <v>#REF!</v>
      </c>
      <c r="U593" s="35"/>
      <c r="V593" s="39" t="s">
        <v>1132</v>
      </c>
      <c r="W593" s="40"/>
      <c r="X593" s="41" t="str">
        <f t="shared" si="18"/>
        <v>апартаментст</v>
      </c>
      <c r="Y593" s="15"/>
    </row>
    <row r="594" spans="2:25">
      <c r="B594" s="30">
        <f t="shared" si="19"/>
        <v>587</v>
      </c>
      <c r="C594" s="31">
        <v>261</v>
      </c>
      <c r="D594" s="32" t="s">
        <v>1127</v>
      </c>
      <c r="E594" s="131">
        <v>2</v>
      </c>
      <c r="F594" s="31">
        <v>1</v>
      </c>
      <c r="G594" s="31" t="s">
        <v>1142</v>
      </c>
      <c r="H594" s="33" t="s">
        <v>21</v>
      </c>
      <c r="I594" s="34" t="s">
        <v>1134</v>
      </c>
      <c r="J594" s="31">
        <v>24.98</v>
      </c>
      <c r="K594" s="31">
        <v>4.28</v>
      </c>
      <c r="L594" s="130">
        <f>(Таблица1[[#This Row],[Общая площадь летних помещений, кв. м]]*1)+Таблица1[[#This Row],[Общая площадь без летних помещений, кв.м]]</f>
        <v>29.26</v>
      </c>
      <c r="M594" s="35" t="s">
        <v>1136</v>
      </c>
      <c r="N594" s="35" t="s">
        <v>1145</v>
      </c>
      <c r="O594" s="35" t="s">
        <v>1130</v>
      </c>
      <c r="P594" s="32">
        <v>335000</v>
      </c>
      <c r="Q59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9802100</v>
      </c>
      <c r="R59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94" s="36"/>
      <c r="T594" s="38" t="e">
        <f>#REF!/R594-1</f>
        <v>#REF!</v>
      </c>
      <c r="U594" s="35"/>
      <c r="V594" s="39" t="s">
        <v>1132</v>
      </c>
      <c r="W594" s="40"/>
      <c r="X594" s="41" t="str">
        <f t="shared" si="18"/>
        <v>апартаментст</v>
      </c>
      <c r="Y594" s="15"/>
    </row>
    <row r="595" spans="2:25">
      <c r="B595" s="30">
        <f t="shared" si="19"/>
        <v>588</v>
      </c>
      <c r="C595" s="31">
        <v>262</v>
      </c>
      <c r="D595" s="32" t="s">
        <v>1127</v>
      </c>
      <c r="E595" s="131">
        <v>2</v>
      </c>
      <c r="F595" s="31">
        <v>1</v>
      </c>
      <c r="G595" s="31" t="s">
        <v>1142</v>
      </c>
      <c r="H595" s="33" t="s">
        <v>21</v>
      </c>
      <c r="I595" s="34" t="s">
        <v>1134</v>
      </c>
      <c r="J595" s="31">
        <v>24.98</v>
      </c>
      <c r="K595" s="31">
        <v>4.63</v>
      </c>
      <c r="L595" s="130">
        <f>(Таблица1[[#This Row],[Общая площадь летних помещений, кв. м]]*1)+Таблица1[[#This Row],[Общая площадь без летних помещений, кв.м]]</f>
        <v>29.61</v>
      </c>
      <c r="M595" s="35" t="s">
        <v>1136</v>
      </c>
      <c r="N595" s="35" t="s">
        <v>1145</v>
      </c>
      <c r="O595" s="35" t="s">
        <v>1130</v>
      </c>
      <c r="P595" s="32">
        <v>335000</v>
      </c>
      <c r="Q59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9919350</v>
      </c>
      <c r="R59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95" s="36"/>
      <c r="T595" s="38" t="e">
        <f>#REF!/R595-1</f>
        <v>#REF!</v>
      </c>
      <c r="U595" s="35"/>
      <c r="V595" s="39" t="s">
        <v>1132</v>
      </c>
      <c r="W595" s="40"/>
      <c r="X595" s="41" t="str">
        <f t="shared" si="18"/>
        <v>апартаментст</v>
      </c>
      <c r="Y595" s="15"/>
    </row>
    <row r="596" spans="2:25">
      <c r="B596" s="30">
        <f t="shared" si="19"/>
        <v>589</v>
      </c>
      <c r="C596" s="31">
        <v>263</v>
      </c>
      <c r="D596" s="32" t="s">
        <v>1127</v>
      </c>
      <c r="E596" s="131">
        <v>2</v>
      </c>
      <c r="F596" s="31">
        <v>1</v>
      </c>
      <c r="G596" s="31" t="s">
        <v>1142</v>
      </c>
      <c r="H596" s="33" t="s">
        <v>21</v>
      </c>
      <c r="I596" s="34" t="s">
        <v>1134</v>
      </c>
      <c r="J596" s="31">
        <v>29.71</v>
      </c>
      <c r="K596" s="31">
        <v>5.46</v>
      </c>
      <c r="L596" s="130">
        <f>(Таблица1[[#This Row],[Общая площадь летних помещений, кв. м]]*1)+Таблица1[[#This Row],[Общая площадь без летних помещений, кв.м]]</f>
        <v>35.17</v>
      </c>
      <c r="M596" s="35" t="s">
        <v>1136</v>
      </c>
      <c r="N596" s="35" t="s">
        <v>1145</v>
      </c>
      <c r="O596" s="35" t="s">
        <v>1130</v>
      </c>
      <c r="P596" s="32">
        <v>335000</v>
      </c>
      <c r="Q59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11781950</v>
      </c>
      <c r="R59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96" s="36"/>
      <c r="T596" s="38" t="e">
        <f>#REF!/R596-1</f>
        <v>#REF!</v>
      </c>
      <c r="U596" s="35"/>
      <c r="V596" s="39" t="s">
        <v>1132</v>
      </c>
      <c r="W596" s="40"/>
      <c r="X596" s="41" t="str">
        <f t="shared" si="18"/>
        <v>апартаментст</v>
      </c>
      <c r="Y596" s="15"/>
    </row>
    <row r="597" spans="2:25">
      <c r="B597" s="30">
        <f t="shared" si="19"/>
        <v>590</v>
      </c>
      <c r="C597" s="31">
        <v>264</v>
      </c>
      <c r="D597" s="32" t="s">
        <v>1127</v>
      </c>
      <c r="E597" s="131">
        <v>2</v>
      </c>
      <c r="F597" s="31">
        <v>1</v>
      </c>
      <c r="G597" s="31" t="s">
        <v>1142</v>
      </c>
      <c r="H597" s="33" t="s">
        <v>21</v>
      </c>
      <c r="I597" s="34" t="s">
        <v>1134</v>
      </c>
      <c r="J597" s="31">
        <v>24.98</v>
      </c>
      <c r="K597" s="31">
        <v>4.28</v>
      </c>
      <c r="L597" s="130">
        <f>(Таблица1[[#This Row],[Общая площадь летних помещений, кв. м]]*1)+Таблица1[[#This Row],[Общая площадь без летних помещений, кв.м]]</f>
        <v>29.26</v>
      </c>
      <c r="M597" s="35" t="s">
        <v>1136</v>
      </c>
      <c r="N597" s="35" t="s">
        <v>1145</v>
      </c>
      <c r="O597" s="35" t="s">
        <v>1130</v>
      </c>
      <c r="P597" s="32">
        <v>335000</v>
      </c>
      <c r="Q59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9802100</v>
      </c>
      <c r="R59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97" s="36"/>
      <c r="T597" s="38" t="e">
        <f>#REF!/R597-1</f>
        <v>#REF!</v>
      </c>
      <c r="U597" s="35"/>
      <c r="V597" s="39" t="s">
        <v>1132</v>
      </c>
      <c r="W597" s="40"/>
      <c r="X597" s="41" t="str">
        <f t="shared" si="18"/>
        <v>апартаментст</v>
      </c>
      <c r="Y597" s="15"/>
    </row>
    <row r="598" spans="2:25">
      <c r="B598" s="30">
        <f t="shared" si="19"/>
        <v>591</v>
      </c>
      <c r="C598" s="31">
        <v>265</v>
      </c>
      <c r="D598" s="32" t="s">
        <v>1127</v>
      </c>
      <c r="E598" s="131">
        <v>2</v>
      </c>
      <c r="F598" s="31">
        <v>1</v>
      </c>
      <c r="G598" s="31" t="s">
        <v>1142</v>
      </c>
      <c r="H598" s="33" t="s">
        <v>21</v>
      </c>
      <c r="I598" s="34" t="s">
        <v>1134</v>
      </c>
      <c r="J598" s="31">
        <v>24.98</v>
      </c>
      <c r="K598" s="31">
        <v>4.28</v>
      </c>
      <c r="L598" s="130">
        <f>(Таблица1[[#This Row],[Общая площадь летних помещений, кв. м]]*1)+Таблица1[[#This Row],[Общая площадь без летних помещений, кв.м]]</f>
        <v>29.26</v>
      </c>
      <c r="M598" s="35" t="s">
        <v>1136</v>
      </c>
      <c r="N598" s="35" t="s">
        <v>1145</v>
      </c>
      <c r="O598" s="35" t="s">
        <v>1130</v>
      </c>
      <c r="P598" s="32">
        <v>335000</v>
      </c>
      <c r="Q59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9802100</v>
      </c>
      <c r="R59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98" s="36"/>
      <c r="T598" s="38" t="e">
        <f>#REF!/R598-1</f>
        <v>#REF!</v>
      </c>
      <c r="U598" s="35"/>
      <c r="V598" s="39" t="s">
        <v>1132</v>
      </c>
      <c r="W598" s="40"/>
      <c r="X598" s="41" t="str">
        <f t="shared" si="18"/>
        <v>апартаментст</v>
      </c>
      <c r="Y598" s="15"/>
    </row>
    <row r="599" spans="2:25">
      <c r="B599" s="30">
        <f t="shared" si="19"/>
        <v>592</v>
      </c>
      <c r="C599" s="31">
        <v>266</v>
      </c>
      <c r="D599" s="32" t="s">
        <v>1127</v>
      </c>
      <c r="E599" s="131">
        <v>2</v>
      </c>
      <c r="F599" s="31">
        <v>1</v>
      </c>
      <c r="G599" s="31" t="s">
        <v>1142</v>
      </c>
      <c r="H599" s="33" t="s">
        <v>21</v>
      </c>
      <c r="I599" s="34" t="s">
        <v>1134</v>
      </c>
      <c r="J599" s="31">
        <v>24.98</v>
      </c>
      <c r="K599" s="31">
        <v>4.28</v>
      </c>
      <c r="L599" s="130">
        <f>(Таблица1[[#This Row],[Общая площадь летних помещений, кв. м]]*1)+Таблица1[[#This Row],[Общая площадь без летних помещений, кв.м]]</f>
        <v>29.26</v>
      </c>
      <c r="M599" s="35" t="s">
        <v>1136</v>
      </c>
      <c r="N599" s="35" t="s">
        <v>1145</v>
      </c>
      <c r="O599" s="35" t="s">
        <v>1130</v>
      </c>
      <c r="P599" s="32">
        <v>335000</v>
      </c>
      <c r="Q59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9802100</v>
      </c>
      <c r="R59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599" s="36"/>
      <c r="T599" s="38" t="e">
        <f>#REF!/R599-1</f>
        <v>#REF!</v>
      </c>
      <c r="U599" s="35"/>
      <c r="V599" s="39" t="s">
        <v>1132</v>
      </c>
      <c r="W599" s="40"/>
      <c r="X599" s="41" t="str">
        <f t="shared" si="18"/>
        <v>апартаментст</v>
      </c>
      <c r="Y599" s="15"/>
    </row>
    <row r="600" spans="2:25">
      <c r="B600" s="30">
        <f t="shared" si="19"/>
        <v>593</v>
      </c>
      <c r="C600" s="31">
        <v>267</v>
      </c>
      <c r="D600" s="32" t="s">
        <v>1127</v>
      </c>
      <c r="E600" s="131">
        <v>2</v>
      </c>
      <c r="F600" s="31">
        <v>1</v>
      </c>
      <c r="G600" s="31" t="s">
        <v>1142</v>
      </c>
      <c r="H600" s="33" t="s">
        <v>21</v>
      </c>
      <c r="I600" s="34" t="s">
        <v>1134</v>
      </c>
      <c r="J600" s="31">
        <v>24.98</v>
      </c>
      <c r="K600" s="31">
        <v>4.28</v>
      </c>
      <c r="L600" s="130">
        <f>(Таблица1[[#This Row],[Общая площадь летних помещений, кв. м]]*1)+Таблица1[[#This Row],[Общая площадь без летних помещений, кв.м]]</f>
        <v>29.26</v>
      </c>
      <c r="M600" s="35" t="s">
        <v>1136</v>
      </c>
      <c r="N600" s="35" t="s">
        <v>1145</v>
      </c>
      <c r="O600" s="35" t="s">
        <v>1130</v>
      </c>
      <c r="P600" s="32">
        <v>335000</v>
      </c>
      <c r="Q60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9802100</v>
      </c>
      <c r="R60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00" s="36"/>
      <c r="T600" s="38" t="e">
        <f>#REF!/R600-1</f>
        <v>#REF!</v>
      </c>
      <c r="U600" s="35"/>
      <c r="V600" s="39" t="s">
        <v>1132</v>
      </c>
      <c r="W600" s="40"/>
      <c r="X600" s="41" t="str">
        <f t="shared" si="18"/>
        <v>апартаментст</v>
      </c>
      <c r="Y600" s="15"/>
    </row>
    <row r="601" spans="2:25">
      <c r="B601" s="30">
        <f t="shared" si="19"/>
        <v>594</v>
      </c>
      <c r="C601" s="31">
        <v>268</v>
      </c>
      <c r="D601" s="32" t="s">
        <v>1127</v>
      </c>
      <c r="E601" s="131">
        <v>2</v>
      </c>
      <c r="F601" s="31">
        <v>1</v>
      </c>
      <c r="G601" s="31" t="s">
        <v>1142</v>
      </c>
      <c r="H601" s="42" t="s">
        <v>19</v>
      </c>
      <c r="I601" s="34" t="s">
        <v>1151</v>
      </c>
      <c r="J601" s="31">
        <v>51.2</v>
      </c>
      <c r="K601" s="31">
        <v>12.89</v>
      </c>
      <c r="L601" s="130">
        <f>(Таблица1[[#This Row],[Общая площадь летних помещений, кв. м]]*1)+Таблица1[[#This Row],[Общая площадь без летних помещений, кв.м]]</f>
        <v>64.09</v>
      </c>
      <c r="M601" s="35" t="s">
        <v>1136</v>
      </c>
      <c r="N601" s="35" t="s">
        <v>1145</v>
      </c>
      <c r="O601" s="35" t="s">
        <v>1130</v>
      </c>
      <c r="P601" s="32">
        <v>335000</v>
      </c>
      <c r="Q60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21470150</v>
      </c>
      <c r="R60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01" s="36"/>
      <c r="T601" s="38" t="e">
        <f>#REF!/R601-1</f>
        <v>#REF!</v>
      </c>
      <c r="U601" s="35"/>
      <c r="V601" s="39" t="s">
        <v>1132</v>
      </c>
      <c r="W601" s="40"/>
      <c r="X601" s="41" t="str">
        <f t="shared" si="18"/>
        <v>апартамент1АЕ</v>
      </c>
      <c r="Y601" s="15"/>
    </row>
    <row r="602" spans="2:25">
      <c r="B602" s="30">
        <f t="shared" si="19"/>
        <v>595</v>
      </c>
      <c r="C602" s="31">
        <v>269</v>
      </c>
      <c r="D602" s="32" t="s">
        <v>1127</v>
      </c>
      <c r="E602" s="131">
        <v>2</v>
      </c>
      <c r="F602" s="31">
        <v>1</v>
      </c>
      <c r="G602" s="31" t="s">
        <v>1142</v>
      </c>
      <c r="H602" s="33" t="s">
        <v>21</v>
      </c>
      <c r="I602" s="34" t="s">
        <v>1134</v>
      </c>
      <c r="J602" s="31">
        <v>24.74</v>
      </c>
      <c r="K602" s="31">
        <v>4.3499999999999996</v>
      </c>
      <c r="L602" s="130">
        <f>(Таблица1[[#This Row],[Общая площадь летних помещений, кв. м]]*1)+Таблица1[[#This Row],[Общая площадь без летних помещений, кв.м]]</f>
        <v>29.089999999999996</v>
      </c>
      <c r="M602" s="35" t="s">
        <v>1136</v>
      </c>
      <c r="N602" s="35" t="s">
        <v>1145</v>
      </c>
      <c r="O602" s="35" t="s">
        <v>1130</v>
      </c>
      <c r="P602" s="32">
        <v>335000</v>
      </c>
      <c r="Q60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9745149.9999999981</v>
      </c>
      <c r="R60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02" s="36"/>
      <c r="T602" s="38" t="e">
        <f>#REF!/R602-1</f>
        <v>#REF!</v>
      </c>
      <c r="U602" s="35"/>
      <c r="V602" s="39" t="s">
        <v>1132</v>
      </c>
      <c r="W602" s="40"/>
      <c r="X602" s="41" t="str">
        <f t="shared" si="18"/>
        <v>апартаментст</v>
      </c>
      <c r="Y602" s="15"/>
    </row>
    <row r="603" spans="2:25">
      <c r="B603" s="30">
        <f t="shared" si="19"/>
        <v>596</v>
      </c>
      <c r="C603" s="31">
        <v>270</v>
      </c>
      <c r="D603" s="32" t="s">
        <v>1127</v>
      </c>
      <c r="E603" s="131">
        <v>2</v>
      </c>
      <c r="F603" s="31">
        <v>1</v>
      </c>
      <c r="G603" s="31" t="s">
        <v>1142</v>
      </c>
      <c r="H603" s="33" t="s">
        <v>21</v>
      </c>
      <c r="I603" s="34" t="s">
        <v>1134</v>
      </c>
      <c r="J603" s="31">
        <v>24.74</v>
      </c>
      <c r="K603" s="31">
        <v>4.3499999999999996</v>
      </c>
      <c r="L603" s="130">
        <f>(Таблица1[[#This Row],[Общая площадь летних помещений, кв. м]]*1)+Таблица1[[#This Row],[Общая площадь без летних помещений, кв.м]]</f>
        <v>29.089999999999996</v>
      </c>
      <c r="M603" s="35" t="s">
        <v>1136</v>
      </c>
      <c r="N603" s="35" t="s">
        <v>1145</v>
      </c>
      <c r="O603" s="35" t="s">
        <v>1130</v>
      </c>
      <c r="P603" s="32">
        <v>335000</v>
      </c>
      <c r="Q60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9745149.9999999981</v>
      </c>
      <c r="R60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03" s="36"/>
      <c r="T603" s="38" t="e">
        <f>#REF!/R603-1</f>
        <v>#REF!</v>
      </c>
      <c r="U603" s="35"/>
      <c r="V603" s="39" t="s">
        <v>1132</v>
      </c>
      <c r="W603" s="40"/>
      <c r="X603" s="41" t="str">
        <f t="shared" si="18"/>
        <v>апартаментст</v>
      </c>
      <c r="Y603" s="15"/>
    </row>
    <row r="604" spans="2:25">
      <c r="B604" s="30">
        <f t="shared" si="19"/>
        <v>597</v>
      </c>
      <c r="C604" s="31">
        <v>271</v>
      </c>
      <c r="D604" s="32" t="s">
        <v>1127</v>
      </c>
      <c r="E604" s="131">
        <v>2</v>
      </c>
      <c r="F604" s="31">
        <v>1</v>
      </c>
      <c r="G604" s="31" t="s">
        <v>1142</v>
      </c>
      <c r="H604" s="33" t="s">
        <v>21</v>
      </c>
      <c r="I604" s="34" t="s">
        <v>1134</v>
      </c>
      <c r="J604" s="31">
        <v>24.74</v>
      </c>
      <c r="K604" s="31">
        <v>3.72</v>
      </c>
      <c r="L604" s="130">
        <f>(Таблица1[[#This Row],[Общая площадь летних помещений, кв. м]]*1)+Таблица1[[#This Row],[Общая площадь без летних помещений, кв.м]]</f>
        <v>28.459999999999997</v>
      </c>
      <c r="M604" s="35" t="s">
        <v>1136</v>
      </c>
      <c r="N604" s="35" t="s">
        <v>1145</v>
      </c>
      <c r="O604" s="35" t="s">
        <v>1130</v>
      </c>
      <c r="P604" s="32">
        <v>335000</v>
      </c>
      <c r="Q60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9534100</v>
      </c>
      <c r="R60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04" s="36"/>
      <c r="T604" s="38" t="e">
        <f>#REF!/R604-1</f>
        <v>#REF!</v>
      </c>
      <c r="U604" s="35"/>
      <c r="V604" s="39" t="s">
        <v>1132</v>
      </c>
      <c r="W604" s="40"/>
      <c r="X604" s="41" t="str">
        <f t="shared" si="18"/>
        <v>апартаментст</v>
      </c>
      <c r="Y604" s="15"/>
    </row>
    <row r="605" spans="2:25">
      <c r="B605" s="30">
        <f t="shared" si="19"/>
        <v>598</v>
      </c>
      <c r="C605" s="31">
        <v>272</v>
      </c>
      <c r="D605" s="32" t="s">
        <v>1150</v>
      </c>
      <c r="E605" s="131">
        <v>2</v>
      </c>
      <c r="F605" s="31">
        <v>1</v>
      </c>
      <c r="G605" s="31" t="s">
        <v>1143</v>
      </c>
      <c r="H605" s="33" t="s">
        <v>21</v>
      </c>
      <c r="I605" s="34" t="s">
        <v>1134</v>
      </c>
      <c r="J605" s="31">
        <v>30.24</v>
      </c>
      <c r="K605" s="31">
        <v>7.28</v>
      </c>
      <c r="L605" s="130">
        <f>(Таблица1[[#This Row],[Общая площадь летних помещений, кв. м]]*1)+Таблица1[[#This Row],[Общая площадь без летних помещений, кв.м]]</f>
        <v>37.519999999999996</v>
      </c>
      <c r="M605" s="35" t="s">
        <v>1136</v>
      </c>
      <c r="N605" s="35" t="s">
        <v>1145</v>
      </c>
      <c r="O605" s="35" t="s">
        <v>1130</v>
      </c>
      <c r="P605" s="32">
        <v>335000</v>
      </c>
      <c r="Q60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12569199.999999998</v>
      </c>
      <c r="R60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05" s="36"/>
      <c r="T605" s="38" t="e">
        <f>#REF!/R605-1</f>
        <v>#REF!</v>
      </c>
      <c r="U605" s="35"/>
      <c r="V605" s="39" t="s">
        <v>1132</v>
      </c>
      <c r="W605" s="40"/>
      <c r="X605" s="41" t="str">
        <f t="shared" si="18"/>
        <v>Апарт-отельст</v>
      </c>
      <c r="Y605" s="15"/>
    </row>
    <row r="606" spans="2:25">
      <c r="B606" s="30">
        <f t="shared" si="19"/>
        <v>599</v>
      </c>
      <c r="C606" s="31">
        <v>273</v>
      </c>
      <c r="D606" s="32" t="s">
        <v>1150</v>
      </c>
      <c r="E606" s="131">
        <v>2</v>
      </c>
      <c r="F606" s="31">
        <v>1</v>
      </c>
      <c r="G606" s="31" t="s">
        <v>1143</v>
      </c>
      <c r="H606" s="33" t="s">
        <v>21</v>
      </c>
      <c r="I606" s="34" t="s">
        <v>1134</v>
      </c>
      <c r="J606" s="31">
        <v>24.74</v>
      </c>
      <c r="K606" s="31">
        <v>4.28</v>
      </c>
      <c r="L606" s="130">
        <f>(Таблица1[[#This Row],[Общая площадь летних помещений, кв. м]]*1)+Таблица1[[#This Row],[Общая площадь без летних помещений, кв.м]]</f>
        <v>29.02</v>
      </c>
      <c r="M606" s="35" t="s">
        <v>1136</v>
      </c>
      <c r="N606" s="35" t="s">
        <v>1145</v>
      </c>
      <c r="O606" s="35" t="s">
        <v>1130</v>
      </c>
      <c r="P606" s="32">
        <v>335000</v>
      </c>
      <c r="Q60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9721700</v>
      </c>
      <c r="R60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06" s="36"/>
      <c r="T606" s="38" t="e">
        <f>#REF!/R606-1</f>
        <v>#REF!</v>
      </c>
      <c r="U606" s="35"/>
      <c r="V606" s="39" t="s">
        <v>1132</v>
      </c>
      <c r="W606" s="40"/>
      <c r="X606" s="41" t="str">
        <f t="shared" si="18"/>
        <v>Апарт-отельст</v>
      </c>
      <c r="Y606" s="15"/>
    </row>
    <row r="607" spans="2:25">
      <c r="B607" s="30">
        <f t="shared" si="19"/>
        <v>600</v>
      </c>
      <c r="C607" s="31">
        <v>274</v>
      </c>
      <c r="D607" s="32" t="s">
        <v>1150</v>
      </c>
      <c r="E607" s="131">
        <v>2</v>
      </c>
      <c r="F607" s="31">
        <v>1</v>
      </c>
      <c r="G607" s="31" t="s">
        <v>1143</v>
      </c>
      <c r="H607" s="33" t="s">
        <v>21</v>
      </c>
      <c r="I607" s="34" t="s">
        <v>1134</v>
      </c>
      <c r="J607" s="31">
        <v>24.27</v>
      </c>
      <c r="K607" s="31">
        <v>4.28</v>
      </c>
      <c r="L607" s="130">
        <f>(Таблица1[[#This Row],[Общая площадь летних помещений, кв. м]]*1)+Таблица1[[#This Row],[Общая площадь без летних помещений, кв.м]]</f>
        <v>28.55</v>
      </c>
      <c r="M607" s="35" t="s">
        <v>1136</v>
      </c>
      <c r="N607" s="35" t="s">
        <v>1145</v>
      </c>
      <c r="O607" s="35" t="s">
        <v>1130</v>
      </c>
      <c r="P607" s="32">
        <v>335000</v>
      </c>
      <c r="Q60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9564250</v>
      </c>
      <c r="R60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07" s="36"/>
      <c r="T607" s="38" t="e">
        <f>#REF!/R607-1</f>
        <v>#REF!</v>
      </c>
      <c r="U607" s="35"/>
      <c r="V607" s="39" t="s">
        <v>1132</v>
      </c>
      <c r="W607" s="40"/>
      <c r="X607" s="41" t="str">
        <f t="shared" si="18"/>
        <v>Апарт-отельст</v>
      </c>
      <c r="Y607" s="15"/>
    </row>
    <row r="608" spans="2:25">
      <c r="B608" s="30">
        <f t="shared" si="19"/>
        <v>601</v>
      </c>
      <c r="C608" s="31">
        <v>275</v>
      </c>
      <c r="D608" s="32" t="s">
        <v>1150</v>
      </c>
      <c r="E608" s="131">
        <v>2</v>
      </c>
      <c r="F608" s="31">
        <v>1</v>
      </c>
      <c r="G608" s="31" t="s">
        <v>1143</v>
      </c>
      <c r="H608" s="33" t="s">
        <v>21</v>
      </c>
      <c r="I608" s="34" t="s">
        <v>1134</v>
      </c>
      <c r="J608" s="31">
        <v>28.04</v>
      </c>
      <c r="K608" s="31">
        <v>4.42</v>
      </c>
      <c r="L608" s="130">
        <f>(Таблица1[[#This Row],[Общая площадь летних помещений, кв. м]]*1)+Таблица1[[#This Row],[Общая площадь без летних помещений, кв.м]]</f>
        <v>32.46</v>
      </c>
      <c r="M608" s="35" t="s">
        <v>1136</v>
      </c>
      <c r="N608" s="35" t="s">
        <v>1145</v>
      </c>
      <c r="O608" s="35" t="s">
        <v>1130</v>
      </c>
      <c r="P608" s="32">
        <v>340000</v>
      </c>
      <c r="Q60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11036400</v>
      </c>
      <c r="R60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08" s="36"/>
      <c r="T608" s="38" t="e">
        <f>#REF!/R608-1</f>
        <v>#REF!</v>
      </c>
      <c r="U608" s="35"/>
      <c r="V608" s="39" t="s">
        <v>1132</v>
      </c>
      <c r="W608" s="40"/>
      <c r="X608" s="41" t="str">
        <f t="shared" si="18"/>
        <v>Апарт-отельст</v>
      </c>
      <c r="Y608" s="15"/>
    </row>
    <row r="609" spans="2:25">
      <c r="B609" s="30">
        <f t="shared" si="19"/>
        <v>602</v>
      </c>
      <c r="C609" s="31">
        <v>276</v>
      </c>
      <c r="D609" s="32" t="s">
        <v>1150</v>
      </c>
      <c r="E609" s="131">
        <v>2</v>
      </c>
      <c r="F609" s="31">
        <v>1</v>
      </c>
      <c r="G609" s="31" t="s">
        <v>1143</v>
      </c>
      <c r="H609" s="42" t="s">
        <v>19</v>
      </c>
      <c r="I609" s="34" t="s">
        <v>1151</v>
      </c>
      <c r="J609" s="31">
        <v>53.16</v>
      </c>
      <c r="K609" s="31">
        <v>8.7899999999999991</v>
      </c>
      <c r="L609" s="130">
        <f>(Таблица1[[#This Row],[Общая площадь летних помещений, кв. м]]*1)+Таблица1[[#This Row],[Общая площадь без летних помещений, кв.м]]</f>
        <v>61.949999999999996</v>
      </c>
      <c r="M609" s="35" t="s">
        <v>1130</v>
      </c>
      <c r="N609" s="35" t="s">
        <v>1131</v>
      </c>
      <c r="O609" s="35" t="s">
        <v>1130</v>
      </c>
      <c r="P609" s="32">
        <v>325000</v>
      </c>
      <c r="Q60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20133750</v>
      </c>
      <c r="R60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09" s="36"/>
      <c r="T609" s="38" t="e">
        <f>#REF!/R609-1</f>
        <v>#REF!</v>
      </c>
      <c r="U609" s="35"/>
      <c r="V609" s="39" t="s">
        <v>1132</v>
      </c>
      <c r="W609" s="40"/>
      <c r="X609" s="41" t="str">
        <f t="shared" si="18"/>
        <v>Апарт-отель1АЕ</v>
      </c>
      <c r="Y609" s="15"/>
    </row>
    <row r="610" spans="2:25">
      <c r="B610" s="30">
        <f t="shared" si="19"/>
        <v>603</v>
      </c>
      <c r="C610" s="31">
        <v>277</v>
      </c>
      <c r="D610" s="32" t="s">
        <v>1150</v>
      </c>
      <c r="E610" s="131">
        <v>2</v>
      </c>
      <c r="F610" s="31">
        <v>1</v>
      </c>
      <c r="G610" s="31" t="s">
        <v>1143</v>
      </c>
      <c r="H610" s="33" t="s">
        <v>21</v>
      </c>
      <c r="I610" s="34" t="s">
        <v>1134</v>
      </c>
      <c r="J610" s="31">
        <v>24.74</v>
      </c>
      <c r="K610" s="31">
        <v>4.28</v>
      </c>
      <c r="L610" s="130">
        <f>(Таблица1[[#This Row],[Общая площадь летних помещений, кв. м]]*1)+Таблица1[[#This Row],[Общая площадь без летних помещений, кв.м]]</f>
        <v>29.02</v>
      </c>
      <c r="M610" s="35" t="s">
        <v>1130</v>
      </c>
      <c r="N610" s="35" t="s">
        <v>1131</v>
      </c>
      <c r="O610" s="35" t="s">
        <v>1130</v>
      </c>
      <c r="P610" s="32">
        <v>310000</v>
      </c>
      <c r="Q61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8996200</v>
      </c>
      <c r="R61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10" s="36"/>
      <c r="T610" s="38" t="e">
        <f>#REF!/R610-1</f>
        <v>#REF!</v>
      </c>
      <c r="U610" s="35"/>
      <c r="V610" s="39" t="s">
        <v>1132</v>
      </c>
      <c r="W610" s="40"/>
      <c r="X610" s="41" t="str">
        <f t="shared" si="18"/>
        <v>Апарт-отельст</v>
      </c>
      <c r="Y610" s="15"/>
    </row>
    <row r="611" spans="2:25">
      <c r="B611" s="30">
        <f t="shared" si="19"/>
        <v>604</v>
      </c>
      <c r="C611" s="31">
        <v>278</v>
      </c>
      <c r="D611" s="32" t="s">
        <v>1150</v>
      </c>
      <c r="E611" s="131">
        <v>2</v>
      </c>
      <c r="F611" s="31">
        <v>1</v>
      </c>
      <c r="G611" s="31" t="s">
        <v>1143</v>
      </c>
      <c r="H611" s="33" t="s">
        <v>21</v>
      </c>
      <c r="I611" s="34" t="s">
        <v>1134</v>
      </c>
      <c r="J611" s="31">
        <v>24.74</v>
      </c>
      <c r="K611" s="31">
        <v>3.86</v>
      </c>
      <c r="L611" s="130">
        <f>(Таблица1[[#This Row],[Общая площадь летних помещений, кв. м]]*1)+Таблица1[[#This Row],[Общая площадь без летних помещений, кв.м]]</f>
        <v>28.599999999999998</v>
      </c>
      <c r="M611" s="35" t="s">
        <v>1130</v>
      </c>
      <c r="N611" s="35" t="s">
        <v>1131</v>
      </c>
      <c r="O611" s="35" t="s">
        <v>1130</v>
      </c>
      <c r="P611" s="32">
        <v>310000</v>
      </c>
      <c r="Q61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8866000</v>
      </c>
      <c r="R61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11" s="36"/>
      <c r="T611" s="38" t="e">
        <f>#REF!/R611-1</f>
        <v>#REF!</v>
      </c>
      <c r="U611" s="35"/>
      <c r="V611" s="39" t="s">
        <v>1132</v>
      </c>
      <c r="W611" s="40"/>
      <c r="X611" s="41" t="str">
        <f t="shared" si="18"/>
        <v>Апарт-отельст</v>
      </c>
      <c r="Y611" s="15"/>
    </row>
    <row r="612" spans="2:25">
      <c r="B612" s="30">
        <f t="shared" si="19"/>
        <v>605</v>
      </c>
      <c r="C612" s="31">
        <v>279</v>
      </c>
      <c r="D612" s="32" t="s">
        <v>1150</v>
      </c>
      <c r="E612" s="131">
        <v>2</v>
      </c>
      <c r="F612" s="31">
        <v>1</v>
      </c>
      <c r="G612" s="31" t="s">
        <v>1143</v>
      </c>
      <c r="H612" s="33" t="s">
        <v>21</v>
      </c>
      <c r="I612" s="34" t="s">
        <v>1134</v>
      </c>
      <c r="J612" s="31">
        <v>24.74</v>
      </c>
      <c r="K612" s="31">
        <v>4.28</v>
      </c>
      <c r="L612" s="130">
        <f>(Таблица1[[#This Row],[Общая площадь летних помещений, кв. м]]*1)+Таблица1[[#This Row],[Общая площадь без летних помещений, кв.м]]</f>
        <v>29.02</v>
      </c>
      <c r="M612" s="35" t="s">
        <v>1130</v>
      </c>
      <c r="N612" s="35" t="s">
        <v>1131</v>
      </c>
      <c r="O612" s="35" t="s">
        <v>1130</v>
      </c>
      <c r="P612" s="32">
        <v>310000</v>
      </c>
      <c r="Q61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8996200</v>
      </c>
      <c r="R61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12" s="36"/>
      <c r="T612" s="38" t="e">
        <f>#REF!/R612-1</f>
        <v>#REF!</v>
      </c>
      <c r="U612" s="35"/>
      <c r="V612" s="39" t="s">
        <v>1132</v>
      </c>
      <c r="W612" s="40"/>
      <c r="X612" s="41" t="str">
        <f t="shared" si="18"/>
        <v>Апарт-отельст</v>
      </c>
      <c r="Y612" s="15"/>
    </row>
    <row r="613" spans="2:25">
      <c r="B613" s="30">
        <f t="shared" si="19"/>
        <v>606</v>
      </c>
      <c r="C613" s="31">
        <v>280</v>
      </c>
      <c r="D613" s="32" t="s">
        <v>1127</v>
      </c>
      <c r="E613" s="131">
        <v>2</v>
      </c>
      <c r="F613" s="31">
        <v>1</v>
      </c>
      <c r="G613" s="31" t="s">
        <v>1143</v>
      </c>
      <c r="H613" s="33" t="s">
        <v>21</v>
      </c>
      <c r="I613" s="34" t="s">
        <v>1134</v>
      </c>
      <c r="J613" s="31">
        <v>24.74</v>
      </c>
      <c r="K613" s="31">
        <v>4.28</v>
      </c>
      <c r="L613" s="130">
        <f>(Таблица1[[#This Row],[Общая площадь летних помещений, кв. м]]*1)+Таблица1[[#This Row],[Общая площадь без летних помещений, кв.м]]</f>
        <v>29.02</v>
      </c>
      <c r="M613" s="35" t="s">
        <v>1130</v>
      </c>
      <c r="N613" s="35" t="s">
        <v>1131</v>
      </c>
      <c r="O613" s="35" t="s">
        <v>1130</v>
      </c>
      <c r="P613" s="32">
        <v>310000</v>
      </c>
      <c r="Q61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8996200</v>
      </c>
      <c r="R61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13" s="36"/>
      <c r="T613" s="38" t="e">
        <f>#REF!/R613-1</f>
        <v>#REF!</v>
      </c>
      <c r="U613" s="35"/>
      <c r="V613" s="39" t="s">
        <v>1132</v>
      </c>
      <c r="W613" s="40"/>
      <c r="X613" s="41" t="str">
        <f t="shared" si="18"/>
        <v>апартаментст</v>
      </c>
      <c r="Y613" s="15"/>
    </row>
    <row r="614" spans="2:25">
      <c r="B614" s="30">
        <f t="shared" si="19"/>
        <v>607</v>
      </c>
      <c r="C614" s="31">
        <v>281</v>
      </c>
      <c r="D614" s="32" t="s">
        <v>1127</v>
      </c>
      <c r="E614" s="131">
        <v>2</v>
      </c>
      <c r="F614" s="31">
        <v>1</v>
      </c>
      <c r="G614" s="31" t="s">
        <v>1143</v>
      </c>
      <c r="H614" s="33" t="s">
        <v>21</v>
      </c>
      <c r="I614" s="34" t="s">
        <v>1134</v>
      </c>
      <c r="J614" s="31">
        <v>24.74</v>
      </c>
      <c r="K614" s="31">
        <v>4.28</v>
      </c>
      <c r="L614" s="130">
        <f>(Таблица1[[#This Row],[Общая площадь летних помещений, кв. м]]*1)+Таблица1[[#This Row],[Общая площадь без летних помещений, кв.м]]</f>
        <v>29.02</v>
      </c>
      <c r="M614" s="35" t="s">
        <v>1130</v>
      </c>
      <c r="N614" s="35" t="s">
        <v>1131</v>
      </c>
      <c r="O614" s="35" t="s">
        <v>1130</v>
      </c>
      <c r="P614" s="32">
        <v>310000</v>
      </c>
      <c r="Q61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8996200</v>
      </c>
      <c r="R61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14" s="36"/>
      <c r="T614" s="38" t="e">
        <f>#REF!/R614-1</f>
        <v>#REF!</v>
      </c>
      <c r="U614" s="35"/>
      <c r="V614" s="39" t="s">
        <v>1132</v>
      </c>
      <c r="W614" s="40"/>
      <c r="X614" s="41" t="str">
        <f t="shared" si="18"/>
        <v>апартаментст</v>
      </c>
      <c r="Y614" s="15"/>
    </row>
    <row r="615" spans="2:25">
      <c r="B615" s="30">
        <f t="shared" si="19"/>
        <v>608</v>
      </c>
      <c r="C615" s="31">
        <v>282</v>
      </c>
      <c r="D615" s="32" t="s">
        <v>1127</v>
      </c>
      <c r="E615" s="131">
        <v>2</v>
      </c>
      <c r="F615" s="31">
        <v>1</v>
      </c>
      <c r="G615" s="31" t="s">
        <v>1143</v>
      </c>
      <c r="H615" s="42" t="s">
        <v>19</v>
      </c>
      <c r="I615" s="34" t="s">
        <v>1151</v>
      </c>
      <c r="J615" s="31">
        <v>49.45</v>
      </c>
      <c r="K615" s="31">
        <v>8.09</v>
      </c>
      <c r="L615" s="130">
        <f>(Таблица1[[#This Row],[Общая площадь летних помещений, кв. м]]*1)+Таблица1[[#This Row],[Общая площадь без летних помещений, кв.м]]</f>
        <v>57.540000000000006</v>
      </c>
      <c r="M615" s="35" t="s">
        <v>1136</v>
      </c>
      <c r="N615" s="45" t="s">
        <v>1137</v>
      </c>
      <c r="O615" s="35" t="s">
        <v>1130</v>
      </c>
      <c r="P615" s="32">
        <v>405000</v>
      </c>
      <c r="Q61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23303700.000000004</v>
      </c>
      <c r="R61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15" s="36"/>
      <c r="T615" s="38" t="e">
        <f>#REF!/R615-1</f>
        <v>#REF!</v>
      </c>
      <c r="U615" s="35"/>
      <c r="V615" s="39" t="s">
        <v>1132</v>
      </c>
      <c r="W615" s="40"/>
      <c r="X615" s="41" t="str">
        <f t="shared" si="18"/>
        <v>апартамент1АЕ</v>
      </c>
      <c r="Y615" s="15"/>
    </row>
    <row r="616" spans="2:25">
      <c r="B616" s="30">
        <f t="shared" si="19"/>
        <v>609</v>
      </c>
      <c r="C616" s="31">
        <v>283</v>
      </c>
      <c r="D616" s="32" t="s">
        <v>1127</v>
      </c>
      <c r="E616" s="131">
        <v>2</v>
      </c>
      <c r="F616" s="31">
        <v>1</v>
      </c>
      <c r="G616" s="31" t="s">
        <v>1143</v>
      </c>
      <c r="H616" s="33" t="s">
        <v>21</v>
      </c>
      <c r="I616" s="34" t="s">
        <v>1134</v>
      </c>
      <c r="J616" s="31">
        <v>31.7</v>
      </c>
      <c r="K616" s="31">
        <v>3.72</v>
      </c>
      <c r="L616" s="130">
        <f>(Таблица1[[#This Row],[Общая площадь летних помещений, кв. м]]*1)+Таблица1[[#This Row],[Общая площадь без летних помещений, кв.м]]</f>
        <v>35.42</v>
      </c>
      <c r="M616" s="35" t="s">
        <v>1136</v>
      </c>
      <c r="N616" s="45" t="s">
        <v>1137</v>
      </c>
      <c r="O616" s="35" t="s">
        <v>1130</v>
      </c>
      <c r="P616" s="32">
        <v>405000</v>
      </c>
      <c r="Q61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14345100</v>
      </c>
      <c r="R61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16" s="36"/>
      <c r="T616" s="38" t="e">
        <f>#REF!/R616-1</f>
        <v>#REF!</v>
      </c>
      <c r="U616" s="35"/>
      <c r="V616" s="39" t="s">
        <v>1132</v>
      </c>
      <c r="W616" s="40"/>
      <c r="X616" s="41" t="str">
        <f t="shared" si="18"/>
        <v>апартаментст</v>
      </c>
      <c r="Y616" s="15"/>
    </row>
    <row r="617" spans="2:25">
      <c r="B617" s="30">
        <f t="shared" si="19"/>
        <v>610</v>
      </c>
      <c r="C617" s="31">
        <v>284</v>
      </c>
      <c r="D617" s="32" t="s">
        <v>1127</v>
      </c>
      <c r="E617" s="131">
        <v>2</v>
      </c>
      <c r="F617" s="31">
        <v>1</v>
      </c>
      <c r="G617" s="31" t="s">
        <v>1144</v>
      </c>
      <c r="H617" s="33" t="s">
        <v>21</v>
      </c>
      <c r="I617" s="34" t="s">
        <v>1134</v>
      </c>
      <c r="J617" s="31">
        <v>35.82</v>
      </c>
      <c r="K617" s="31">
        <v>7.36</v>
      </c>
      <c r="L617" s="130">
        <f>(Таблица1[[#This Row],[Общая площадь летних помещений, кв. м]]*1)+Таблица1[[#This Row],[Общая площадь без летних помещений, кв.м]]</f>
        <v>43.18</v>
      </c>
      <c r="M617" s="35" t="s">
        <v>1136</v>
      </c>
      <c r="N617" s="35" t="s">
        <v>1145</v>
      </c>
      <c r="O617" s="35" t="s">
        <v>1130</v>
      </c>
      <c r="P617" s="32">
        <v>335000</v>
      </c>
      <c r="Q61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14465300</v>
      </c>
      <c r="R61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17" s="36"/>
      <c r="T617" s="38" t="e">
        <f>#REF!/R617-1</f>
        <v>#REF!</v>
      </c>
      <c r="U617" s="35"/>
      <c r="V617" s="39" t="s">
        <v>1132</v>
      </c>
      <c r="W617" s="40"/>
      <c r="X617" s="41" t="str">
        <f t="shared" si="18"/>
        <v>апартаментст</v>
      </c>
      <c r="Y617" s="15"/>
    </row>
    <row r="618" spans="2:25">
      <c r="B618" s="30">
        <f t="shared" si="19"/>
        <v>611</v>
      </c>
      <c r="C618" s="31">
        <v>285</v>
      </c>
      <c r="D618" s="32" t="s">
        <v>1127</v>
      </c>
      <c r="E618" s="131">
        <v>2</v>
      </c>
      <c r="F618" s="31">
        <v>1</v>
      </c>
      <c r="G618" s="31" t="s">
        <v>1144</v>
      </c>
      <c r="H618" s="33" t="s">
        <v>21</v>
      </c>
      <c r="I618" s="34" t="s">
        <v>1134</v>
      </c>
      <c r="J618" s="31">
        <v>24.72</v>
      </c>
      <c r="K618" s="31">
        <v>4.3899999999999997</v>
      </c>
      <c r="L618" s="130">
        <f>(Таблица1[[#This Row],[Общая площадь летних помещений, кв. м]]*1)+Таблица1[[#This Row],[Общая площадь без летних помещений, кв.м]]</f>
        <v>29.11</v>
      </c>
      <c r="M618" s="35" t="s">
        <v>1136</v>
      </c>
      <c r="N618" s="35" t="s">
        <v>1145</v>
      </c>
      <c r="O618" s="35" t="s">
        <v>1130</v>
      </c>
      <c r="P618" s="32">
        <v>335000</v>
      </c>
      <c r="Q61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9751850</v>
      </c>
      <c r="R61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18" s="36"/>
      <c r="T618" s="38" t="e">
        <f>#REF!/R618-1</f>
        <v>#REF!</v>
      </c>
      <c r="U618" s="35"/>
      <c r="V618" s="39" t="s">
        <v>1132</v>
      </c>
      <c r="W618" s="40"/>
      <c r="X618" s="41" t="str">
        <f t="shared" si="18"/>
        <v>апартаментст</v>
      </c>
      <c r="Y618" s="15"/>
    </row>
    <row r="619" spans="2:25">
      <c r="B619" s="30">
        <f t="shared" si="19"/>
        <v>612</v>
      </c>
      <c r="C619" s="31">
        <v>286</v>
      </c>
      <c r="D619" s="32" t="s">
        <v>1127</v>
      </c>
      <c r="E619" s="131">
        <v>2</v>
      </c>
      <c r="F619" s="31">
        <v>1</v>
      </c>
      <c r="G619" s="31" t="s">
        <v>1144</v>
      </c>
      <c r="H619" s="33" t="s">
        <v>21</v>
      </c>
      <c r="I619" s="34" t="s">
        <v>1134</v>
      </c>
      <c r="J619" s="31">
        <v>24.28</v>
      </c>
      <c r="K619" s="31">
        <v>4.3899999999999997</v>
      </c>
      <c r="L619" s="130">
        <f>(Таблица1[[#This Row],[Общая площадь летних помещений, кв. м]]*1)+Таблица1[[#This Row],[Общая площадь без летних помещений, кв.м]]</f>
        <v>28.67</v>
      </c>
      <c r="M619" s="35" t="s">
        <v>1136</v>
      </c>
      <c r="N619" s="35" t="s">
        <v>1145</v>
      </c>
      <c r="O619" s="35" t="s">
        <v>1130</v>
      </c>
      <c r="P619" s="32">
        <v>335000</v>
      </c>
      <c r="Q61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9604450</v>
      </c>
      <c r="R61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19" s="36"/>
      <c r="T619" s="38" t="e">
        <f>#REF!/R619-1</f>
        <v>#REF!</v>
      </c>
      <c r="U619" s="35"/>
      <c r="V619" s="39" t="s">
        <v>1132</v>
      </c>
      <c r="W619" s="40"/>
      <c r="X619" s="41" t="str">
        <f t="shared" si="18"/>
        <v>апартаментст</v>
      </c>
      <c r="Y619" s="15"/>
    </row>
    <row r="620" spans="2:25">
      <c r="B620" s="30">
        <f t="shared" si="19"/>
        <v>613</v>
      </c>
      <c r="C620" s="31">
        <v>287</v>
      </c>
      <c r="D620" s="32" t="s">
        <v>1127</v>
      </c>
      <c r="E620" s="131">
        <v>2</v>
      </c>
      <c r="F620" s="31">
        <v>1</v>
      </c>
      <c r="G620" s="31" t="s">
        <v>1144</v>
      </c>
      <c r="H620" s="33" t="s">
        <v>21</v>
      </c>
      <c r="I620" s="34" t="s">
        <v>1134</v>
      </c>
      <c r="J620" s="31">
        <v>28.03</v>
      </c>
      <c r="K620" s="31">
        <v>4.5</v>
      </c>
      <c r="L620" s="130">
        <f>(Таблица1[[#This Row],[Общая площадь летних помещений, кв. м]]*1)+Таблица1[[#This Row],[Общая площадь без летних помещений, кв.м]]</f>
        <v>32.53</v>
      </c>
      <c r="M620" s="35" t="s">
        <v>1136</v>
      </c>
      <c r="N620" s="35" t="s">
        <v>1145</v>
      </c>
      <c r="O620" s="35" t="s">
        <v>1130</v>
      </c>
      <c r="P620" s="32">
        <v>340000</v>
      </c>
      <c r="Q62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11060200</v>
      </c>
      <c r="R62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20" s="36"/>
      <c r="T620" s="38" t="e">
        <f>#REF!/R620-1</f>
        <v>#REF!</v>
      </c>
      <c r="U620" s="35"/>
      <c r="V620" s="39" t="s">
        <v>1132</v>
      </c>
      <c r="W620" s="40"/>
      <c r="X620" s="41" t="str">
        <f t="shared" si="18"/>
        <v>апартаментст</v>
      </c>
      <c r="Y620" s="15"/>
    </row>
    <row r="621" spans="2:25">
      <c r="B621" s="30">
        <f t="shared" si="19"/>
        <v>614</v>
      </c>
      <c r="C621" s="31">
        <v>288</v>
      </c>
      <c r="D621" s="32" t="s">
        <v>1127</v>
      </c>
      <c r="E621" s="131">
        <v>2</v>
      </c>
      <c r="F621" s="31">
        <v>1</v>
      </c>
      <c r="G621" s="31" t="s">
        <v>1144</v>
      </c>
      <c r="H621" s="42" t="s">
        <v>19</v>
      </c>
      <c r="I621" s="34" t="s">
        <v>1151</v>
      </c>
      <c r="J621" s="31">
        <v>53.16</v>
      </c>
      <c r="K621" s="31">
        <v>8.9700000000000006</v>
      </c>
      <c r="L621" s="130">
        <f>(Таблица1[[#This Row],[Общая площадь летних помещений, кв. м]]*1)+Таблица1[[#This Row],[Общая площадь без летних помещений, кв.м]]</f>
        <v>62.129999999999995</v>
      </c>
      <c r="M621" s="35" t="s">
        <v>1130</v>
      </c>
      <c r="N621" s="35" t="s">
        <v>1131</v>
      </c>
      <c r="O621" s="35" t="s">
        <v>1130</v>
      </c>
      <c r="P621" s="32">
        <v>325000</v>
      </c>
      <c r="Q62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20192250</v>
      </c>
      <c r="R62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21" s="36"/>
      <c r="T621" s="38" t="e">
        <f>#REF!/R621-1</f>
        <v>#REF!</v>
      </c>
      <c r="U621" s="35"/>
      <c r="V621" s="39" t="s">
        <v>1132</v>
      </c>
      <c r="W621" s="40"/>
      <c r="X621" s="41" t="str">
        <f t="shared" si="18"/>
        <v>апартамент1АЕ</v>
      </c>
      <c r="Y621" s="15"/>
    </row>
    <row r="622" spans="2:25">
      <c r="B622" s="30">
        <f t="shared" si="19"/>
        <v>615</v>
      </c>
      <c r="C622" s="31">
        <v>289</v>
      </c>
      <c r="D622" s="32" t="s">
        <v>1127</v>
      </c>
      <c r="E622" s="131">
        <v>2</v>
      </c>
      <c r="F622" s="31">
        <v>1</v>
      </c>
      <c r="G622" s="31" t="s">
        <v>1144</v>
      </c>
      <c r="H622" s="33" t="s">
        <v>21</v>
      </c>
      <c r="I622" s="34" t="s">
        <v>1134</v>
      </c>
      <c r="J622" s="31">
        <v>24.73</v>
      </c>
      <c r="K622" s="31">
        <v>4.3899999999999997</v>
      </c>
      <c r="L622" s="130">
        <f>(Таблица1[[#This Row],[Общая площадь летних помещений, кв. м]]*1)+Таблица1[[#This Row],[Общая площадь без летних помещений, кв.м]]</f>
        <v>29.12</v>
      </c>
      <c r="M622" s="35" t="s">
        <v>1130</v>
      </c>
      <c r="N622" s="35" t="s">
        <v>1131</v>
      </c>
      <c r="O622" s="35" t="s">
        <v>1130</v>
      </c>
      <c r="P622" s="32">
        <v>310000</v>
      </c>
      <c r="Q62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9027200</v>
      </c>
      <c r="R62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22" s="36"/>
      <c r="T622" s="38" t="e">
        <f>#REF!/R622-1</f>
        <v>#REF!</v>
      </c>
      <c r="U622" s="35"/>
      <c r="V622" s="39" t="s">
        <v>1132</v>
      </c>
      <c r="W622" s="40"/>
      <c r="X622" s="41" t="str">
        <f t="shared" si="18"/>
        <v>апартаментст</v>
      </c>
      <c r="Y622" s="15"/>
    </row>
    <row r="623" spans="2:25">
      <c r="B623" s="30">
        <f t="shared" si="19"/>
        <v>616</v>
      </c>
      <c r="C623" s="31">
        <v>290</v>
      </c>
      <c r="D623" s="32" t="s">
        <v>1127</v>
      </c>
      <c r="E623" s="131">
        <v>2</v>
      </c>
      <c r="F623" s="31">
        <v>1</v>
      </c>
      <c r="G623" s="31" t="s">
        <v>1144</v>
      </c>
      <c r="H623" s="33" t="s">
        <v>21</v>
      </c>
      <c r="I623" s="34" t="s">
        <v>1134</v>
      </c>
      <c r="J623" s="31">
        <v>24.73</v>
      </c>
      <c r="K623" s="31">
        <v>4.0199999999999996</v>
      </c>
      <c r="L623" s="130">
        <f>(Таблица1[[#This Row],[Общая площадь летних помещений, кв. м]]*1)+Таблица1[[#This Row],[Общая площадь без летних помещений, кв.м]]</f>
        <v>28.75</v>
      </c>
      <c r="M623" s="35" t="s">
        <v>1130</v>
      </c>
      <c r="N623" s="35" t="s">
        <v>1131</v>
      </c>
      <c r="O623" s="35" t="s">
        <v>1130</v>
      </c>
      <c r="P623" s="32">
        <v>310000</v>
      </c>
      <c r="Q62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8912500</v>
      </c>
      <c r="R62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23" s="36"/>
      <c r="T623" s="38" t="e">
        <f>#REF!/R623-1</f>
        <v>#REF!</v>
      </c>
      <c r="U623" s="35"/>
      <c r="V623" s="39" t="s">
        <v>1132</v>
      </c>
      <c r="W623" s="40"/>
      <c r="X623" s="41" t="str">
        <f t="shared" si="18"/>
        <v>апартаментст</v>
      </c>
      <c r="Y623" s="15"/>
    </row>
    <row r="624" spans="2:25">
      <c r="B624" s="30">
        <f t="shared" si="19"/>
        <v>617</v>
      </c>
      <c r="C624" s="31">
        <v>291</v>
      </c>
      <c r="D624" s="32" t="s">
        <v>1127</v>
      </c>
      <c r="E624" s="131">
        <v>2</v>
      </c>
      <c r="F624" s="31">
        <v>1</v>
      </c>
      <c r="G624" s="31" t="s">
        <v>1144</v>
      </c>
      <c r="H624" s="33" t="s">
        <v>21</v>
      </c>
      <c r="I624" s="34" t="s">
        <v>1134</v>
      </c>
      <c r="J624" s="31">
        <v>24.74</v>
      </c>
      <c r="K624" s="31">
        <v>4.3899999999999997</v>
      </c>
      <c r="L624" s="130">
        <f>(Таблица1[[#This Row],[Общая площадь летних помещений, кв. м]]*1)+Таблица1[[#This Row],[Общая площадь без летних помещений, кв.м]]</f>
        <v>29.13</v>
      </c>
      <c r="M624" s="35" t="s">
        <v>1130</v>
      </c>
      <c r="N624" s="35" t="s">
        <v>1131</v>
      </c>
      <c r="O624" s="35" t="s">
        <v>1130</v>
      </c>
      <c r="P624" s="32">
        <v>310000</v>
      </c>
      <c r="Q62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9030300</v>
      </c>
      <c r="R62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24" s="36"/>
      <c r="T624" s="38" t="e">
        <f>#REF!/R624-1</f>
        <v>#REF!</v>
      </c>
      <c r="U624" s="35"/>
      <c r="V624" s="39" t="s">
        <v>1132</v>
      </c>
      <c r="W624" s="40"/>
      <c r="X624" s="41" t="str">
        <f t="shared" si="18"/>
        <v>апартаментст</v>
      </c>
      <c r="Y624" s="15"/>
    </row>
    <row r="625" spans="2:25">
      <c r="B625" s="30">
        <f t="shared" si="19"/>
        <v>618</v>
      </c>
      <c r="C625" s="31">
        <v>292</v>
      </c>
      <c r="D625" s="32" t="s">
        <v>1127</v>
      </c>
      <c r="E625" s="131">
        <v>2</v>
      </c>
      <c r="F625" s="31">
        <v>1</v>
      </c>
      <c r="G625" s="31" t="s">
        <v>1144</v>
      </c>
      <c r="H625" s="33" t="s">
        <v>21</v>
      </c>
      <c r="I625" s="34" t="s">
        <v>1134</v>
      </c>
      <c r="J625" s="31">
        <v>24.73</v>
      </c>
      <c r="K625" s="31">
        <v>4.3899999999999997</v>
      </c>
      <c r="L625" s="130">
        <f>(Таблица1[[#This Row],[Общая площадь летних помещений, кв. м]]*1)+Таблица1[[#This Row],[Общая площадь без летних помещений, кв.м]]</f>
        <v>29.12</v>
      </c>
      <c r="M625" s="35" t="s">
        <v>1130</v>
      </c>
      <c r="N625" s="35" t="s">
        <v>1131</v>
      </c>
      <c r="O625" s="35" t="s">
        <v>1130</v>
      </c>
      <c r="P625" s="32">
        <v>310000</v>
      </c>
      <c r="Q62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9027200</v>
      </c>
      <c r="R62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25" s="36"/>
      <c r="T625" s="38" t="e">
        <f>#REF!/R625-1</f>
        <v>#REF!</v>
      </c>
      <c r="U625" s="35"/>
      <c r="V625" s="39" t="s">
        <v>1132</v>
      </c>
      <c r="W625" s="40"/>
      <c r="X625" s="41" t="str">
        <f t="shared" si="18"/>
        <v>апартаментст</v>
      </c>
      <c r="Y625" s="15"/>
    </row>
    <row r="626" spans="2:25">
      <c r="B626" s="30">
        <f t="shared" si="19"/>
        <v>619</v>
      </c>
      <c r="C626" s="31">
        <v>293</v>
      </c>
      <c r="D626" s="32" t="s">
        <v>1127</v>
      </c>
      <c r="E626" s="131">
        <v>2</v>
      </c>
      <c r="F626" s="31">
        <v>1</v>
      </c>
      <c r="G626" s="31" t="s">
        <v>1144</v>
      </c>
      <c r="H626" s="33" t="s">
        <v>21</v>
      </c>
      <c r="I626" s="34" t="s">
        <v>1134</v>
      </c>
      <c r="J626" s="31">
        <v>24.73</v>
      </c>
      <c r="K626" s="31">
        <v>4.3899999999999997</v>
      </c>
      <c r="L626" s="130">
        <f>(Таблица1[[#This Row],[Общая площадь летних помещений, кв. м]]*1)+Таблица1[[#This Row],[Общая площадь без летних помещений, кв.м]]</f>
        <v>29.12</v>
      </c>
      <c r="M626" s="35" t="s">
        <v>1130</v>
      </c>
      <c r="N626" s="35" t="s">
        <v>1131</v>
      </c>
      <c r="O626" s="35" t="s">
        <v>1130</v>
      </c>
      <c r="P626" s="32">
        <v>310000</v>
      </c>
      <c r="Q62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9027200</v>
      </c>
      <c r="R62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26" s="36"/>
      <c r="T626" s="38" t="e">
        <f>#REF!/R626-1</f>
        <v>#REF!</v>
      </c>
      <c r="U626" s="35"/>
      <c r="V626" s="39" t="s">
        <v>1132</v>
      </c>
      <c r="W626" s="40"/>
      <c r="X626" s="41" t="str">
        <f t="shared" si="18"/>
        <v>апартаментст</v>
      </c>
      <c r="Y626" s="15"/>
    </row>
    <row r="627" spans="2:25">
      <c r="B627" s="30">
        <f t="shared" si="19"/>
        <v>620</v>
      </c>
      <c r="C627" s="31">
        <v>294</v>
      </c>
      <c r="D627" s="32" t="s">
        <v>1127</v>
      </c>
      <c r="E627" s="131">
        <v>2</v>
      </c>
      <c r="F627" s="31">
        <v>1</v>
      </c>
      <c r="G627" s="31" t="s">
        <v>1144</v>
      </c>
      <c r="H627" s="42" t="s">
        <v>19</v>
      </c>
      <c r="I627" s="34" t="s">
        <v>1151</v>
      </c>
      <c r="J627" s="31">
        <v>49.46</v>
      </c>
      <c r="K627" s="31">
        <v>8.26</v>
      </c>
      <c r="L627" s="130">
        <f>(Таблица1[[#This Row],[Общая площадь летних помещений, кв. м]]*1)+Таблица1[[#This Row],[Общая площадь без летних помещений, кв.м]]</f>
        <v>57.72</v>
      </c>
      <c r="M627" s="35" t="s">
        <v>1136</v>
      </c>
      <c r="N627" s="45" t="s">
        <v>1137</v>
      </c>
      <c r="O627" s="35" t="s">
        <v>1130</v>
      </c>
      <c r="P627" s="32">
        <v>410000</v>
      </c>
      <c r="Q62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23665200</v>
      </c>
      <c r="R62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27" s="36"/>
      <c r="T627" s="38" t="e">
        <f>#REF!/R627-1</f>
        <v>#REF!</v>
      </c>
      <c r="U627" s="35"/>
      <c r="V627" s="39" t="s">
        <v>1132</v>
      </c>
      <c r="W627" s="40"/>
      <c r="X627" s="41" t="str">
        <f t="shared" si="18"/>
        <v>апартамент1АЕ</v>
      </c>
      <c r="Y627" s="15"/>
    </row>
    <row r="628" spans="2:25">
      <c r="B628" s="30">
        <f t="shared" si="19"/>
        <v>621</v>
      </c>
      <c r="C628" s="31">
        <v>295</v>
      </c>
      <c r="D628" s="32" t="s">
        <v>1127</v>
      </c>
      <c r="E628" s="131">
        <v>2</v>
      </c>
      <c r="F628" s="31">
        <v>1</v>
      </c>
      <c r="G628" s="31" t="s">
        <v>1144</v>
      </c>
      <c r="H628" s="33" t="s">
        <v>21</v>
      </c>
      <c r="I628" s="34" t="s">
        <v>1134</v>
      </c>
      <c r="J628" s="31">
        <v>31.7</v>
      </c>
      <c r="K628" s="31">
        <v>3.8</v>
      </c>
      <c r="L628" s="130">
        <f>(Таблица1[[#This Row],[Общая площадь летних помещений, кв. м]]*1)+Таблица1[[#This Row],[Общая площадь без летних помещений, кв.м]]</f>
        <v>35.5</v>
      </c>
      <c r="M628" s="35" t="s">
        <v>1136</v>
      </c>
      <c r="N628" s="45" t="s">
        <v>1137</v>
      </c>
      <c r="O628" s="35" t="s">
        <v>1130</v>
      </c>
      <c r="P628" s="32">
        <v>410000</v>
      </c>
      <c r="Q62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14555000</v>
      </c>
      <c r="R62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28" s="36"/>
      <c r="T628" s="38" t="e">
        <f>#REF!/R628-1</f>
        <v>#REF!</v>
      </c>
      <c r="U628" s="35"/>
      <c r="V628" s="39" t="s">
        <v>1132</v>
      </c>
      <c r="W628" s="40"/>
      <c r="X628" s="41" t="str">
        <f t="shared" si="18"/>
        <v>апартаментст</v>
      </c>
      <c r="Y628" s="15"/>
    </row>
    <row r="629" spans="2:25">
      <c r="B629" s="30">
        <f t="shared" si="19"/>
        <v>622</v>
      </c>
      <c r="C629" s="31">
        <v>296</v>
      </c>
      <c r="D629" s="32" t="s">
        <v>1127</v>
      </c>
      <c r="E629" s="131">
        <v>2</v>
      </c>
      <c r="F629" s="31">
        <v>1</v>
      </c>
      <c r="G629" s="31" t="s">
        <v>1146</v>
      </c>
      <c r="H629" s="33" t="s">
        <v>21</v>
      </c>
      <c r="I629" s="34" t="s">
        <v>1134</v>
      </c>
      <c r="J629" s="31">
        <v>35.82</v>
      </c>
      <c r="K629" s="31">
        <v>7.28</v>
      </c>
      <c r="L629" s="130">
        <f>(Таблица1[[#This Row],[Общая площадь летних помещений, кв. м]]*1)+Таблица1[[#This Row],[Общая площадь без летних помещений, кв.м]]</f>
        <v>43.1</v>
      </c>
      <c r="M629" s="35" t="s">
        <v>1136</v>
      </c>
      <c r="N629" s="35" t="s">
        <v>1145</v>
      </c>
      <c r="O629" s="35" t="s">
        <v>1130</v>
      </c>
      <c r="P629" s="32">
        <v>335000</v>
      </c>
      <c r="Q62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14438500</v>
      </c>
      <c r="R62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29" s="36"/>
      <c r="T629" s="38" t="e">
        <f>#REF!/R629-1</f>
        <v>#REF!</v>
      </c>
      <c r="U629" s="35"/>
      <c r="V629" s="39" t="s">
        <v>1132</v>
      </c>
      <c r="W629" s="40"/>
      <c r="X629" s="41" t="str">
        <f t="shared" si="18"/>
        <v>апартаментст</v>
      </c>
      <c r="Y629" s="15"/>
    </row>
    <row r="630" spans="2:25">
      <c r="B630" s="30">
        <f t="shared" si="19"/>
        <v>623</v>
      </c>
      <c r="C630" s="31">
        <v>297</v>
      </c>
      <c r="D630" s="32" t="s">
        <v>1127</v>
      </c>
      <c r="E630" s="131">
        <v>2</v>
      </c>
      <c r="F630" s="31">
        <v>1</v>
      </c>
      <c r="G630" s="31" t="s">
        <v>1146</v>
      </c>
      <c r="H630" s="33" t="s">
        <v>21</v>
      </c>
      <c r="I630" s="34" t="s">
        <v>1134</v>
      </c>
      <c r="J630" s="31">
        <v>24.72</v>
      </c>
      <c r="K630" s="31">
        <v>4.28</v>
      </c>
      <c r="L630" s="130">
        <f>(Таблица1[[#This Row],[Общая площадь летних помещений, кв. м]]*1)+Таблица1[[#This Row],[Общая площадь без летних помещений, кв.м]]</f>
        <v>29</v>
      </c>
      <c r="M630" s="35" t="s">
        <v>1136</v>
      </c>
      <c r="N630" s="35" t="s">
        <v>1145</v>
      </c>
      <c r="O630" s="35" t="s">
        <v>1130</v>
      </c>
      <c r="P630" s="32">
        <v>335000</v>
      </c>
      <c r="Q63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9715000</v>
      </c>
      <c r="R63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30" s="36"/>
      <c r="T630" s="38" t="e">
        <f>#REF!/R630-1</f>
        <v>#REF!</v>
      </c>
      <c r="U630" s="35"/>
      <c r="V630" s="39" t="s">
        <v>1132</v>
      </c>
      <c r="W630" s="40"/>
      <c r="X630" s="41" t="str">
        <f t="shared" si="18"/>
        <v>апартаментст</v>
      </c>
      <c r="Y630" s="15"/>
    </row>
    <row r="631" spans="2:25">
      <c r="B631" s="30">
        <f t="shared" si="19"/>
        <v>624</v>
      </c>
      <c r="C631" s="31">
        <v>298</v>
      </c>
      <c r="D631" s="32" t="s">
        <v>1127</v>
      </c>
      <c r="E631" s="131">
        <v>2</v>
      </c>
      <c r="F631" s="31">
        <v>1</v>
      </c>
      <c r="G631" s="31" t="s">
        <v>1146</v>
      </c>
      <c r="H631" s="33" t="s">
        <v>21</v>
      </c>
      <c r="I631" s="34" t="s">
        <v>1134</v>
      </c>
      <c r="J631" s="31">
        <v>24.28</v>
      </c>
      <c r="K631" s="31">
        <v>4.28</v>
      </c>
      <c r="L631" s="130">
        <f>(Таблица1[[#This Row],[Общая площадь летних помещений, кв. м]]*1)+Таблица1[[#This Row],[Общая площадь без летних помещений, кв.м]]</f>
        <v>28.560000000000002</v>
      </c>
      <c r="M631" s="35" t="s">
        <v>1136</v>
      </c>
      <c r="N631" s="35" t="s">
        <v>1145</v>
      </c>
      <c r="O631" s="35" t="s">
        <v>1130</v>
      </c>
      <c r="P631" s="32">
        <v>335000</v>
      </c>
      <c r="Q63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9567600</v>
      </c>
      <c r="R63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31" s="36"/>
      <c r="T631" s="38" t="e">
        <f>#REF!/R631-1</f>
        <v>#REF!</v>
      </c>
      <c r="U631" s="35"/>
      <c r="V631" s="39" t="s">
        <v>1132</v>
      </c>
      <c r="W631" s="40"/>
      <c r="X631" s="41" t="str">
        <f t="shared" si="18"/>
        <v>апартаментст</v>
      </c>
      <c r="Y631" s="15"/>
    </row>
    <row r="632" spans="2:25">
      <c r="B632" s="30">
        <f t="shared" si="19"/>
        <v>625</v>
      </c>
      <c r="C632" s="31">
        <v>299</v>
      </c>
      <c r="D632" s="32" t="s">
        <v>1127</v>
      </c>
      <c r="E632" s="131">
        <v>2</v>
      </c>
      <c r="F632" s="31">
        <v>1</v>
      </c>
      <c r="G632" s="31" t="s">
        <v>1146</v>
      </c>
      <c r="H632" s="33" t="s">
        <v>21</v>
      </c>
      <c r="I632" s="34" t="s">
        <v>1134</v>
      </c>
      <c r="J632" s="31">
        <v>28.03</v>
      </c>
      <c r="K632" s="31">
        <v>4.42</v>
      </c>
      <c r="L632" s="130">
        <f>(Таблица1[[#This Row],[Общая площадь летних помещений, кв. м]]*1)+Таблица1[[#This Row],[Общая площадь без летних помещений, кв.м]]</f>
        <v>32.450000000000003</v>
      </c>
      <c r="M632" s="35" t="s">
        <v>1136</v>
      </c>
      <c r="N632" s="35" t="s">
        <v>1145</v>
      </c>
      <c r="O632" s="35" t="s">
        <v>1130</v>
      </c>
      <c r="P632" s="32">
        <v>340000</v>
      </c>
      <c r="Q63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11033000.000000002</v>
      </c>
      <c r="R63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32" s="36"/>
      <c r="T632" s="38" t="e">
        <f>#REF!/R632-1</f>
        <v>#REF!</v>
      </c>
      <c r="U632" s="35"/>
      <c r="V632" s="39" t="s">
        <v>1132</v>
      </c>
      <c r="W632" s="40"/>
      <c r="X632" s="41" t="str">
        <f t="shared" si="18"/>
        <v>апартаментст</v>
      </c>
      <c r="Y632" s="15"/>
    </row>
    <row r="633" spans="2:25">
      <c r="B633" s="30">
        <f t="shared" si="19"/>
        <v>626</v>
      </c>
      <c r="C633" s="31">
        <v>300</v>
      </c>
      <c r="D633" s="32" t="s">
        <v>1127</v>
      </c>
      <c r="E633" s="131">
        <v>2</v>
      </c>
      <c r="F633" s="31">
        <v>1</v>
      </c>
      <c r="G633" s="31" t="s">
        <v>1146</v>
      </c>
      <c r="H633" s="42" t="s">
        <v>19</v>
      </c>
      <c r="I633" s="34" t="s">
        <v>1151</v>
      </c>
      <c r="J633" s="31">
        <v>53.16</v>
      </c>
      <c r="K633" s="31">
        <v>8.7899999999999991</v>
      </c>
      <c r="L633" s="130">
        <f>(Таблица1[[#This Row],[Общая площадь летних помещений, кв. м]]*1)+Таблица1[[#This Row],[Общая площадь без летних помещений, кв.м]]</f>
        <v>61.949999999999996</v>
      </c>
      <c r="M633" s="35" t="s">
        <v>1136</v>
      </c>
      <c r="N633" s="35" t="s">
        <v>1153</v>
      </c>
      <c r="O633" s="35" t="s">
        <v>1130</v>
      </c>
      <c r="P633" s="32">
        <v>335000</v>
      </c>
      <c r="Q63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20753250</v>
      </c>
      <c r="R63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33" s="36"/>
      <c r="T633" s="38" t="e">
        <f>#REF!/R633-1</f>
        <v>#REF!</v>
      </c>
      <c r="U633" s="35"/>
      <c r="V633" s="39" t="s">
        <v>1132</v>
      </c>
      <c r="W633" s="40"/>
      <c r="X633" s="41" t="str">
        <f t="shared" si="18"/>
        <v>апартамент1АЕ</v>
      </c>
      <c r="Y633" s="15"/>
    </row>
    <row r="634" spans="2:25">
      <c r="B634" s="30">
        <f t="shared" si="19"/>
        <v>627</v>
      </c>
      <c r="C634" s="31">
        <v>301</v>
      </c>
      <c r="D634" s="32" t="s">
        <v>1127</v>
      </c>
      <c r="E634" s="131">
        <v>2</v>
      </c>
      <c r="F634" s="31">
        <v>1</v>
      </c>
      <c r="G634" s="31" t="s">
        <v>1146</v>
      </c>
      <c r="H634" s="33" t="s">
        <v>21</v>
      </c>
      <c r="I634" s="34" t="s">
        <v>1134</v>
      </c>
      <c r="J634" s="31">
        <v>24.73</v>
      </c>
      <c r="K634" s="31">
        <v>4.28</v>
      </c>
      <c r="L634" s="130">
        <f>(Таблица1[[#This Row],[Общая площадь летних помещений, кв. м]]*1)+Таблица1[[#This Row],[Общая площадь без летних помещений, кв.м]]</f>
        <v>29.01</v>
      </c>
      <c r="M634" s="35" t="s">
        <v>1136</v>
      </c>
      <c r="N634" s="35" t="s">
        <v>1153</v>
      </c>
      <c r="O634" s="35" t="s">
        <v>1130</v>
      </c>
      <c r="P634" s="32">
        <v>335000</v>
      </c>
      <c r="Q63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9718350</v>
      </c>
      <c r="R63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34" s="36"/>
      <c r="T634" s="38" t="e">
        <f>#REF!/R634-1</f>
        <v>#REF!</v>
      </c>
      <c r="U634" s="35"/>
      <c r="V634" s="39" t="s">
        <v>1132</v>
      </c>
      <c r="W634" s="40"/>
      <c r="X634" s="41" t="str">
        <f t="shared" si="18"/>
        <v>апартаментст</v>
      </c>
      <c r="Y634" s="15"/>
    </row>
    <row r="635" spans="2:25">
      <c r="B635" s="30">
        <f t="shared" si="19"/>
        <v>628</v>
      </c>
      <c r="C635" s="31">
        <v>302</v>
      </c>
      <c r="D635" s="32" t="s">
        <v>1127</v>
      </c>
      <c r="E635" s="131">
        <v>2</v>
      </c>
      <c r="F635" s="31">
        <v>1</v>
      </c>
      <c r="G635" s="31" t="s">
        <v>1146</v>
      </c>
      <c r="H635" s="33" t="s">
        <v>21</v>
      </c>
      <c r="I635" s="34" t="s">
        <v>1134</v>
      </c>
      <c r="J635" s="31">
        <v>24.73</v>
      </c>
      <c r="K635" s="31">
        <v>3.86</v>
      </c>
      <c r="L635" s="130">
        <f>(Таблица1[[#This Row],[Общая площадь летних помещений, кв. м]]*1)+Таблица1[[#This Row],[Общая площадь без летних помещений, кв.м]]</f>
        <v>28.59</v>
      </c>
      <c r="M635" s="35" t="s">
        <v>1130</v>
      </c>
      <c r="N635" s="35" t="s">
        <v>1131</v>
      </c>
      <c r="O635" s="35" t="s">
        <v>1130</v>
      </c>
      <c r="P635" s="32">
        <v>325000</v>
      </c>
      <c r="Q63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9291750</v>
      </c>
      <c r="R63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35" s="36"/>
      <c r="T635" s="38" t="e">
        <f>#REF!/R635-1</f>
        <v>#REF!</v>
      </c>
      <c r="U635" s="35"/>
      <c r="V635" s="39" t="s">
        <v>1132</v>
      </c>
      <c r="W635" s="40"/>
      <c r="X635" s="41" t="str">
        <f t="shared" si="18"/>
        <v>апартаментст</v>
      </c>
      <c r="Y635" s="15"/>
    </row>
    <row r="636" spans="2:25">
      <c r="B636" s="30">
        <f t="shared" si="19"/>
        <v>629</v>
      </c>
      <c r="C636" s="31">
        <v>303</v>
      </c>
      <c r="D636" s="32" t="s">
        <v>1127</v>
      </c>
      <c r="E636" s="131">
        <v>2</v>
      </c>
      <c r="F636" s="31">
        <v>1</v>
      </c>
      <c r="G636" s="31" t="s">
        <v>1146</v>
      </c>
      <c r="H636" s="33" t="s">
        <v>21</v>
      </c>
      <c r="I636" s="34" t="s">
        <v>1134</v>
      </c>
      <c r="J636" s="31">
        <v>24.74</v>
      </c>
      <c r="K636" s="31">
        <v>4.28</v>
      </c>
      <c r="L636" s="130">
        <f>(Таблица1[[#This Row],[Общая площадь летних помещений, кв. м]]*1)+Таблица1[[#This Row],[Общая площадь без летних помещений, кв.м]]</f>
        <v>29.02</v>
      </c>
      <c r="M636" s="35" t="s">
        <v>1130</v>
      </c>
      <c r="N636" s="35" t="s">
        <v>1131</v>
      </c>
      <c r="O636" s="35" t="s">
        <v>1130</v>
      </c>
      <c r="P636" s="32">
        <v>310000</v>
      </c>
      <c r="Q63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8996200</v>
      </c>
      <c r="R63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36" s="36"/>
      <c r="T636" s="38" t="e">
        <f>#REF!/R636-1</f>
        <v>#REF!</v>
      </c>
      <c r="U636" s="35"/>
      <c r="V636" s="39" t="s">
        <v>1132</v>
      </c>
      <c r="W636" s="40"/>
      <c r="X636" s="41" t="str">
        <f t="shared" si="18"/>
        <v>апартаментст</v>
      </c>
      <c r="Y636" s="15"/>
    </row>
    <row r="637" spans="2:25">
      <c r="B637" s="30">
        <f t="shared" si="19"/>
        <v>630</v>
      </c>
      <c r="C637" s="31">
        <v>304</v>
      </c>
      <c r="D637" s="32" t="s">
        <v>1127</v>
      </c>
      <c r="E637" s="131">
        <v>2</v>
      </c>
      <c r="F637" s="31">
        <v>1</v>
      </c>
      <c r="G637" s="31" t="s">
        <v>1146</v>
      </c>
      <c r="H637" s="33" t="s">
        <v>21</v>
      </c>
      <c r="I637" s="34" t="s">
        <v>1134</v>
      </c>
      <c r="J637" s="31">
        <v>24.73</v>
      </c>
      <c r="K637" s="31">
        <v>4.28</v>
      </c>
      <c r="L637" s="130">
        <f>(Таблица1[[#This Row],[Общая площадь летних помещений, кв. м]]*1)+Таблица1[[#This Row],[Общая площадь без летних помещений, кв.м]]</f>
        <v>29.01</v>
      </c>
      <c r="M637" s="35" t="s">
        <v>1130</v>
      </c>
      <c r="N637" s="35" t="s">
        <v>1131</v>
      </c>
      <c r="O637" s="35" t="s">
        <v>1130</v>
      </c>
      <c r="P637" s="32">
        <v>310000</v>
      </c>
      <c r="Q63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8993100</v>
      </c>
      <c r="R63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37" s="36"/>
      <c r="T637" s="38" t="e">
        <f>#REF!/R637-1</f>
        <v>#REF!</v>
      </c>
      <c r="U637" s="35"/>
      <c r="V637" s="39" t="s">
        <v>1132</v>
      </c>
      <c r="W637" s="40"/>
      <c r="X637" s="41" t="str">
        <f t="shared" si="18"/>
        <v>апартаментст</v>
      </c>
      <c r="Y637" s="15"/>
    </row>
    <row r="638" spans="2:25">
      <c r="B638" s="30">
        <f t="shared" si="19"/>
        <v>631</v>
      </c>
      <c r="C638" s="31">
        <v>305</v>
      </c>
      <c r="D638" s="32" t="s">
        <v>1127</v>
      </c>
      <c r="E638" s="131">
        <v>2</v>
      </c>
      <c r="F638" s="31">
        <v>1</v>
      </c>
      <c r="G638" s="31" t="s">
        <v>1146</v>
      </c>
      <c r="H638" s="33" t="s">
        <v>21</v>
      </c>
      <c r="I638" s="34" t="s">
        <v>1134</v>
      </c>
      <c r="J638" s="31">
        <v>24.73</v>
      </c>
      <c r="K638" s="31">
        <v>4.28</v>
      </c>
      <c r="L638" s="130">
        <f>(Таблица1[[#This Row],[Общая площадь летних помещений, кв. м]]*1)+Таблица1[[#This Row],[Общая площадь без летних помещений, кв.м]]</f>
        <v>29.01</v>
      </c>
      <c r="M638" s="35" t="s">
        <v>1130</v>
      </c>
      <c r="N638" s="35" t="s">
        <v>1131</v>
      </c>
      <c r="O638" s="35" t="s">
        <v>1130</v>
      </c>
      <c r="P638" s="32">
        <v>310000</v>
      </c>
      <c r="Q63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8993100</v>
      </c>
      <c r="R63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38" s="36"/>
      <c r="T638" s="38" t="e">
        <f>#REF!/R638-1</f>
        <v>#REF!</v>
      </c>
      <c r="U638" s="35"/>
      <c r="V638" s="39" t="s">
        <v>1132</v>
      </c>
      <c r="W638" s="40"/>
      <c r="X638" s="41" t="str">
        <f t="shared" si="18"/>
        <v>апартаментст</v>
      </c>
      <c r="Y638" s="15"/>
    </row>
    <row r="639" spans="2:25">
      <c r="B639" s="30">
        <f t="shared" si="19"/>
        <v>632</v>
      </c>
      <c r="C639" s="31">
        <v>306</v>
      </c>
      <c r="D639" s="32" t="s">
        <v>1127</v>
      </c>
      <c r="E639" s="131">
        <v>2</v>
      </c>
      <c r="F639" s="31">
        <v>1</v>
      </c>
      <c r="G639" s="31" t="s">
        <v>1146</v>
      </c>
      <c r="H639" s="42" t="s">
        <v>19</v>
      </c>
      <c r="I639" s="34" t="s">
        <v>1151</v>
      </c>
      <c r="J639" s="31">
        <v>49.46</v>
      </c>
      <c r="K639" s="31">
        <v>8.7899999999999991</v>
      </c>
      <c r="L639" s="130">
        <f>(Таблица1[[#This Row],[Общая площадь летних помещений, кв. м]]*1)+Таблица1[[#This Row],[Общая площадь без летних помещений, кв.м]]</f>
        <v>58.25</v>
      </c>
      <c r="M639" s="35" t="s">
        <v>1130</v>
      </c>
      <c r="N639" s="35" t="s">
        <v>1131</v>
      </c>
      <c r="O639" s="35" t="s">
        <v>1130</v>
      </c>
      <c r="P639" s="32">
        <v>325000</v>
      </c>
      <c r="Q63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18931250</v>
      </c>
      <c r="R63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39" s="36"/>
      <c r="T639" s="38" t="e">
        <f>#REF!/R639-1</f>
        <v>#REF!</v>
      </c>
      <c r="U639" s="35"/>
      <c r="V639" s="39" t="s">
        <v>1132</v>
      </c>
      <c r="W639" s="40"/>
      <c r="X639" s="41" t="str">
        <f t="shared" si="18"/>
        <v>апартамент1АЕ</v>
      </c>
      <c r="Y639" s="15"/>
    </row>
    <row r="640" spans="2:25">
      <c r="B640" s="30">
        <f t="shared" si="19"/>
        <v>633</v>
      </c>
      <c r="C640" s="31">
        <v>307</v>
      </c>
      <c r="D640" s="32" t="s">
        <v>1127</v>
      </c>
      <c r="E640" s="131">
        <v>2</v>
      </c>
      <c r="F640" s="31">
        <v>1</v>
      </c>
      <c r="G640" s="31" t="s">
        <v>1146</v>
      </c>
      <c r="H640" s="33" t="s">
        <v>21</v>
      </c>
      <c r="I640" s="34" t="s">
        <v>1134</v>
      </c>
      <c r="J640" s="31">
        <v>31.7</v>
      </c>
      <c r="K640" s="31">
        <v>4.42</v>
      </c>
      <c r="L640" s="130">
        <f>(Таблица1[[#This Row],[Общая площадь летних помещений, кв. м]]*1)+Таблица1[[#This Row],[Общая площадь без летних помещений, кв.м]]</f>
        <v>36.119999999999997</v>
      </c>
      <c r="M640" s="35" t="s">
        <v>1136</v>
      </c>
      <c r="N640" s="45" t="s">
        <v>1137</v>
      </c>
      <c r="O640" s="35" t="s">
        <v>1130</v>
      </c>
      <c r="P640" s="32">
        <v>410000</v>
      </c>
      <c r="Q64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14809199.999999998</v>
      </c>
      <c r="R64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40" s="36"/>
      <c r="T640" s="38" t="e">
        <f>#REF!/R640-1</f>
        <v>#REF!</v>
      </c>
      <c r="U640" s="35"/>
      <c r="V640" s="39" t="s">
        <v>1132</v>
      </c>
      <c r="W640" s="40"/>
      <c r="X640" s="41" t="str">
        <f t="shared" si="18"/>
        <v>апартаментст</v>
      </c>
      <c r="Y640" s="15"/>
    </row>
    <row r="641" spans="2:25">
      <c r="B641" s="30">
        <f t="shared" si="19"/>
        <v>634</v>
      </c>
      <c r="C641" s="31">
        <v>308</v>
      </c>
      <c r="D641" s="32" t="s">
        <v>1127</v>
      </c>
      <c r="E641" s="131">
        <v>2</v>
      </c>
      <c r="F641" s="31">
        <v>1</v>
      </c>
      <c r="G641" s="31" t="s">
        <v>1147</v>
      </c>
      <c r="H641" s="33" t="s">
        <v>21</v>
      </c>
      <c r="I641" s="34" t="s">
        <v>1134</v>
      </c>
      <c r="J641" s="31">
        <v>35.82</v>
      </c>
      <c r="K641" s="31">
        <v>7.28</v>
      </c>
      <c r="L641" s="130">
        <f>(Таблица1[[#This Row],[Общая площадь летних помещений, кв. м]]*1)+Таблица1[[#This Row],[Общая площадь без летних помещений, кв.м]]</f>
        <v>43.1</v>
      </c>
      <c r="M641" s="35" t="s">
        <v>1136</v>
      </c>
      <c r="N641" s="45" t="s">
        <v>1137</v>
      </c>
      <c r="O641" s="35" t="s">
        <v>1130</v>
      </c>
      <c r="P641" s="32">
        <v>405000</v>
      </c>
      <c r="Q64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17455500</v>
      </c>
      <c r="R64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41" s="36"/>
      <c r="T641" s="38" t="e">
        <f>#REF!/R641-1</f>
        <v>#REF!</v>
      </c>
      <c r="U641" s="35"/>
      <c r="V641" s="39" t="s">
        <v>1132</v>
      </c>
      <c r="W641" s="40"/>
      <c r="X641" s="41" t="str">
        <f t="shared" si="18"/>
        <v>апартаментст</v>
      </c>
      <c r="Y641" s="15"/>
    </row>
    <row r="642" spans="2:25">
      <c r="B642" s="30">
        <f t="shared" si="19"/>
        <v>635</v>
      </c>
      <c r="C642" s="31">
        <v>309</v>
      </c>
      <c r="D642" s="32" t="s">
        <v>1127</v>
      </c>
      <c r="E642" s="131">
        <v>2</v>
      </c>
      <c r="F642" s="31">
        <v>1</v>
      </c>
      <c r="G642" s="31" t="s">
        <v>1147</v>
      </c>
      <c r="H642" s="33" t="s">
        <v>21</v>
      </c>
      <c r="I642" s="34" t="s">
        <v>1134</v>
      </c>
      <c r="J642" s="31">
        <v>24.72</v>
      </c>
      <c r="K642" s="31">
        <v>4.28</v>
      </c>
      <c r="L642" s="130">
        <f>(Таблица1[[#This Row],[Общая площадь летних помещений, кв. м]]*1)+Таблица1[[#This Row],[Общая площадь без летних помещений, кв.м]]</f>
        <v>29</v>
      </c>
      <c r="M642" s="35" t="s">
        <v>1136</v>
      </c>
      <c r="N642" s="35" t="s">
        <v>1145</v>
      </c>
      <c r="O642" s="35" t="s">
        <v>1130</v>
      </c>
      <c r="P642" s="32">
        <v>335000</v>
      </c>
      <c r="Q64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9715000</v>
      </c>
      <c r="R64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42" s="36"/>
      <c r="T642" s="38" t="e">
        <f>#REF!/R642-1</f>
        <v>#REF!</v>
      </c>
      <c r="U642" s="35"/>
      <c r="V642" s="39" t="s">
        <v>1132</v>
      </c>
      <c r="W642" s="40"/>
      <c r="X642" s="41" t="str">
        <f t="shared" si="18"/>
        <v>апартаментст</v>
      </c>
      <c r="Y642" s="15"/>
    </row>
    <row r="643" spans="2:25">
      <c r="B643" s="30">
        <f t="shared" si="19"/>
        <v>636</v>
      </c>
      <c r="C643" s="31">
        <v>310</v>
      </c>
      <c r="D643" s="32" t="s">
        <v>1127</v>
      </c>
      <c r="E643" s="131">
        <v>2</v>
      </c>
      <c r="F643" s="31">
        <v>1</v>
      </c>
      <c r="G643" s="31" t="s">
        <v>1147</v>
      </c>
      <c r="H643" s="33" t="s">
        <v>21</v>
      </c>
      <c r="I643" s="34" t="s">
        <v>1134</v>
      </c>
      <c r="J643" s="31">
        <v>24.28</v>
      </c>
      <c r="K643" s="31">
        <v>4.28</v>
      </c>
      <c r="L643" s="130">
        <f>(Таблица1[[#This Row],[Общая площадь летних помещений, кв. м]]*1)+Таблица1[[#This Row],[Общая площадь без летних помещений, кв.м]]</f>
        <v>28.560000000000002</v>
      </c>
      <c r="M643" s="35" t="s">
        <v>1136</v>
      </c>
      <c r="N643" s="35" t="s">
        <v>1145</v>
      </c>
      <c r="O643" s="35" t="s">
        <v>1130</v>
      </c>
      <c r="P643" s="32">
        <v>335000</v>
      </c>
      <c r="Q64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9567600</v>
      </c>
      <c r="R64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43" s="36"/>
      <c r="T643" s="38" t="e">
        <f>#REF!/R643-1</f>
        <v>#REF!</v>
      </c>
      <c r="U643" s="35"/>
      <c r="V643" s="39" t="s">
        <v>1132</v>
      </c>
      <c r="W643" s="40"/>
      <c r="X643" s="41" t="str">
        <f t="shared" si="18"/>
        <v>апартаментст</v>
      </c>
      <c r="Y643" s="15"/>
    </row>
    <row r="644" spans="2:25">
      <c r="B644" s="30">
        <f t="shared" si="19"/>
        <v>637</v>
      </c>
      <c r="C644" s="31">
        <v>311</v>
      </c>
      <c r="D644" s="32" t="s">
        <v>1127</v>
      </c>
      <c r="E644" s="131">
        <v>2</v>
      </c>
      <c r="F644" s="31">
        <v>1</v>
      </c>
      <c r="G644" s="31" t="s">
        <v>1147</v>
      </c>
      <c r="H644" s="33" t="s">
        <v>21</v>
      </c>
      <c r="I644" s="34" t="s">
        <v>1134</v>
      </c>
      <c r="J644" s="31">
        <v>28.03</v>
      </c>
      <c r="K644" s="31">
        <v>4.42</v>
      </c>
      <c r="L644" s="130">
        <f>(Таблица1[[#This Row],[Общая площадь летних помещений, кв. м]]*1)+Таблица1[[#This Row],[Общая площадь без летних помещений, кв.м]]</f>
        <v>32.450000000000003</v>
      </c>
      <c r="M644" s="35" t="s">
        <v>1136</v>
      </c>
      <c r="N644" s="35" t="s">
        <v>1145</v>
      </c>
      <c r="O644" s="35" t="s">
        <v>1130</v>
      </c>
      <c r="P644" s="32">
        <v>340000</v>
      </c>
      <c r="Q64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11033000.000000002</v>
      </c>
      <c r="R64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44" s="36"/>
      <c r="T644" s="38" t="e">
        <f>#REF!/R644-1</f>
        <v>#REF!</v>
      </c>
      <c r="U644" s="35"/>
      <c r="V644" s="39" t="s">
        <v>1132</v>
      </c>
      <c r="W644" s="40"/>
      <c r="X644" s="41" t="str">
        <f t="shared" si="18"/>
        <v>апартаментст</v>
      </c>
      <c r="Y644" s="15"/>
    </row>
    <row r="645" spans="2:25">
      <c r="B645" s="30">
        <f t="shared" si="19"/>
        <v>638</v>
      </c>
      <c r="C645" s="31">
        <v>312</v>
      </c>
      <c r="D645" s="32" t="s">
        <v>1127</v>
      </c>
      <c r="E645" s="131">
        <v>2</v>
      </c>
      <c r="F645" s="31">
        <v>1</v>
      </c>
      <c r="G645" s="31" t="s">
        <v>1147</v>
      </c>
      <c r="H645" s="42" t="s">
        <v>19</v>
      </c>
      <c r="I645" s="34" t="s">
        <v>1151</v>
      </c>
      <c r="J645" s="31">
        <v>53.16</v>
      </c>
      <c r="K645" s="31">
        <v>8.7899999999999991</v>
      </c>
      <c r="L645" s="130">
        <f>(Таблица1[[#This Row],[Общая площадь летних помещений, кв. м]]*1)+Таблица1[[#This Row],[Общая площадь без летних помещений, кв.м]]</f>
        <v>61.949999999999996</v>
      </c>
      <c r="M645" s="35" t="s">
        <v>1136</v>
      </c>
      <c r="N645" s="35" t="s">
        <v>1153</v>
      </c>
      <c r="O645" s="35" t="s">
        <v>1130</v>
      </c>
      <c r="P645" s="32">
        <v>335000</v>
      </c>
      <c r="Q64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20753250</v>
      </c>
      <c r="R64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45" s="36"/>
      <c r="T645" s="38" t="e">
        <f>#REF!/R645-1</f>
        <v>#REF!</v>
      </c>
      <c r="U645" s="35"/>
      <c r="V645" s="39" t="s">
        <v>1132</v>
      </c>
      <c r="W645" s="40"/>
      <c r="X645" s="41" t="str">
        <f t="shared" si="18"/>
        <v>апартамент1АЕ</v>
      </c>
      <c r="Y645" s="15"/>
    </row>
    <row r="646" spans="2:25">
      <c r="B646" s="30">
        <f t="shared" si="19"/>
        <v>639</v>
      </c>
      <c r="C646" s="31">
        <v>313</v>
      </c>
      <c r="D646" s="32" t="s">
        <v>1127</v>
      </c>
      <c r="E646" s="131">
        <v>2</v>
      </c>
      <c r="F646" s="31">
        <v>1</v>
      </c>
      <c r="G646" s="31" t="s">
        <v>1147</v>
      </c>
      <c r="H646" s="33" t="s">
        <v>21</v>
      </c>
      <c r="I646" s="34" t="s">
        <v>1134</v>
      </c>
      <c r="J646" s="31">
        <v>24.73</v>
      </c>
      <c r="K646" s="31">
        <v>4.28</v>
      </c>
      <c r="L646" s="130">
        <f>(Таблица1[[#This Row],[Общая площадь летних помещений, кв. м]]*1)+Таблица1[[#This Row],[Общая площадь без летних помещений, кв.м]]</f>
        <v>29.01</v>
      </c>
      <c r="M646" s="35" t="s">
        <v>1136</v>
      </c>
      <c r="N646" s="35" t="s">
        <v>1153</v>
      </c>
      <c r="O646" s="35" t="s">
        <v>1130</v>
      </c>
      <c r="P646" s="32">
        <v>335000</v>
      </c>
      <c r="Q64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9718350</v>
      </c>
      <c r="R64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46" s="36"/>
      <c r="T646" s="38" t="e">
        <f>#REF!/R646-1</f>
        <v>#REF!</v>
      </c>
      <c r="U646" s="35"/>
      <c r="V646" s="39" t="s">
        <v>1132</v>
      </c>
      <c r="W646" s="40"/>
      <c r="X646" s="41" t="str">
        <f t="shared" si="18"/>
        <v>апартаментст</v>
      </c>
      <c r="Y646" s="15"/>
    </row>
    <row r="647" spans="2:25">
      <c r="B647" s="30">
        <f t="shared" si="19"/>
        <v>640</v>
      </c>
      <c r="C647" s="31">
        <v>314</v>
      </c>
      <c r="D647" s="32" t="s">
        <v>1127</v>
      </c>
      <c r="E647" s="131">
        <v>2</v>
      </c>
      <c r="F647" s="31">
        <v>1</v>
      </c>
      <c r="G647" s="31" t="s">
        <v>1147</v>
      </c>
      <c r="H647" s="33" t="s">
        <v>21</v>
      </c>
      <c r="I647" s="34" t="s">
        <v>1134</v>
      </c>
      <c r="J647" s="31">
        <v>24.73</v>
      </c>
      <c r="K647" s="31">
        <v>3.86</v>
      </c>
      <c r="L647" s="130">
        <f>(Таблица1[[#This Row],[Общая площадь летних помещений, кв. м]]*1)+Таблица1[[#This Row],[Общая площадь без летних помещений, кв.м]]</f>
        <v>28.59</v>
      </c>
      <c r="M647" s="35" t="s">
        <v>1130</v>
      </c>
      <c r="N647" s="35" t="s">
        <v>1131</v>
      </c>
      <c r="O647" s="35" t="s">
        <v>1130</v>
      </c>
      <c r="P647" s="32">
        <v>325000</v>
      </c>
      <c r="Q64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9291750</v>
      </c>
      <c r="R64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47" s="36"/>
      <c r="T647" s="38" t="e">
        <f>#REF!/R647-1</f>
        <v>#REF!</v>
      </c>
      <c r="U647" s="35"/>
      <c r="V647" s="39" t="s">
        <v>1132</v>
      </c>
      <c r="W647" s="40"/>
      <c r="X647" s="41" t="str">
        <f t="shared" si="18"/>
        <v>апартаментст</v>
      </c>
      <c r="Y647" s="15"/>
    </row>
    <row r="648" spans="2:25">
      <c r="B648" s="30">
        <f t="shared" si="19"/>
        <v>641</v>
      </c>
      <c r="C648" s="31">
        <v>315</v>
      </c>
      <c r="D648" s="32" t="s">
        <v>1127</v>
      </c>
      <c r="E648" s="131">
        <v>2</v>
      </c>
      <c r="F648" s="31">
        <v>1</v>
      </c>
      <c r="G648" s="31" t="s">
        <v>1147</v>
      </c>
      <c r="H648" s="33" t="s">
        <v>21</v>
      </c>
      <c r="I648" s="34" t="s">
        <v>1134</v>
      </c>
      <c r="J648" s="31">
        <v>24.74</v>
      </c>
      <c r="K648" s="31">
        <v>4.28</v>
      </c>
      <c r="L648" s="130">
        <f>(Таблица1[[#This Row],[Общая площадь летних помещений, кв. м]]*1)+Таблица1[[#This Row],[Общая площадь без летних помещений, кв.м]]</f>
        <v>29.02</v>
      </c>
      <c r="M648" s="35" t="s">
        <v>1130</v>
      </c>
      <c r="N648" s="35" t="s">
        <v>1131</v>
      </c>
      <c r="O648" s="35" t="s">
        <v>1130</v>
      </c>
      <c r="P648" s="32">
        <v>310000</v>
      </c>
      <c r="Q64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8996200</v>
      </c>
      <c r="R64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48" s="36"/>
      <c r="T648" s="38" t="e">
        <f>#REF!/R648-1</f>
        <v>#REF!</v>
      </c>
      <c r="U648" s="35"/>
      <c r="V648" s="39" t="s">
        <v>1132</v>
      </c>
      <c r="W648" s="40"/>
      <c r="X648" s="41" t="str">
        <f t="shared" ref="X648:X711" si="20">CONCATENATE(D648,H648)</f>
        <v>апартаментст</v>
      </c>
      <c r="Y648" s="15"/>
    </row>
    <row r="649" spans="2:25">
      <c r="B649" s="30">
        <f t="shared" si="19"/>
        <v>642</v>
      </c>
      <c r="C649" s="31">
        <v>316</v>
      </c>
      <c r="D649" s="32" t="s">
        <v>1127</v>
      </c>
      <c r="E649" s="131">
        <v>2</v>
      </c>
      <c r="F649" s="31">
        <v>1</v>
      </c>
      <c r="G649" s="31" t="s">
        <v>1147</v>
      </c>
      <c r="H649" s="33" t="s">
        <v>21</v>
      </c>
      <c r="I649" s="34" t="s">
        <v>1134</v>
      </c>
      <c r="J649" s="31">
        <v>24.73</v>
      </c>
      <c r="K649" s="31">
        <v>4.28</v>
      </c>
      <c r="L649" s="130">
        <f>(Таблица1[[#This Row],[Общая площадь летних помещений, кв. м]]*1)+Таблица1[[#This Row],[Общая площадь без летних помещений, кв.м]]</f>
        <v>29.01</v>
      </c>
      <c r="M649" s="35" t="s">
        <v>1130</v>
      </c>
      <c r="N649" s="35" t="s">
        <v>1131</v>
      </c>
      <c r="O649" s="35" t="s">
        <v>1130</v>
      </c>
      <c r="P649" s="32">
        <v>310000</v>
      </c>
      <c r="Q64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8993100</v>
      </c>
      <c r="R64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49" s="36"/>
      <c r="T649" s="38" t="e">
        <f>#REF!/R649-1</f>
        <v>#REF!</v>
      </c>
      <c r="U649" s="35"/>
      <c r="V649" s="39" t="s">
        <v>1132</v>
      </c>
      <c r="W649" s="40"/>
      <c r="X649" s="41" t="str">
        <f t="shared" si="20"/>
        <v>апартаментст</v>
      </c>
      <c r="Y649" s="15"/>
    </row>
    <row r="650" spans="2:25">
      <c r="B650" s="30">
        <f t="shared" ref="B650:B713" si="21">B649+1</f>
        <v>643</v>
      </c>
      <c r="C650" s="31">
        <v>317</v>
      </c>
      <c r="D650" s="32" t="s">
        <v>1127</v>
      </c>
      <c r="E650" s="131">
        <v>2</v>
      </c>
      <c r="F650" s="31">
        <v>1</v>
      </c>
      <c r="G650" s="31" t="s">
        <v>1147</v>
      </c>
      <c r="H650" s="33" t="s">
        <v>21</v>
      </c>
      <c r="I650" s="34" t="s">
        <v>1134</v>
      </c>
      <c r="J650" s="31">
        <v>24.73</v>
      </c>
      <c r="K650" s="31">
        <v>4.28</v>
      </c>
      <c r="L650" s="130">
        <f>(Таблица1[[#This Row],[Общая площадь летних помещений, кв. м]]*1)+Таблица1[[#This Row],[Общая площадь без летних помещений, кв.м]]</f>
        <v>29.01</v>
      </c>
      <c r="M650" s="35" t="s">
        <v>1130</v>
      </c>
      <c r="N650" s="35" t="s">
        <v>1131</v>
      </c>
      <c r="O650" s="35" t="s">
        <v>1130</v>
      </c>
      <c r="P650" s="32">
        <v>310000</v>
      </c>
      <c r="Q65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8993100</v>
      </c>
      <c r="R65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50" s="36"/>
      <c r="T650" s="38" t="e">
        <f>#REF!/R650-1</f>
        <v>#REF!</v>
      </c>
      <c r="U650" s="35"/>
      <c r="V650" s="39" t="s">
        <v>1132</v>
      </c>
      <c r="W650" s="40"/>
      <c r="X650" s="41" t="str">
        <f t="shared" si="20"/>
        <v>апартаментст</v>
      </c>
      <c r="Y650" s="15"/>
    </row>
    <row r="651" spans="2:25">
      <c r="B651" s="30">
        <f t="shared" si="21"/>
        <v>644</v>
      </c>
      <c r="C651" s="31">
        <v>318</v>
      </c>
      <c r="D651" s="32" t="s">
        <v>1127</v>
      </c>
      <c r="E651" s="131">
        <v>2</v>
      </c>
      <c r="F651" s="31">
        <v>1</v>
      </c>
      <c r="G651" s="31" t="s">
        <v>1147</v>
      </c>
      <c r="H651" s="42" t="s">
        <v>19</v>
      </c>
      <c r="I651" s="34" t="s">
        <v>1151</v>
      </c>
      <c r="J651" s="31">
        <v>49.46</v>
      </c>
      <c r="K651" s="31">
        <v>8.7899999999999991</v>
      </c>
      <c r="L651" s="130">
        <f>(Таблица1[[#This Row],[Общая площадь летних помещений, кв. м]]*1)+Таблица1[[#This Row],[Общая площадь без летних помещений, кв.м]]</f>
        <v>58.25</v>
      </c>
      <c r="M651" s="35" t="s">
        <v>1136</v>
      </c>
      <c r="N651" s="45" t="s">
        <v>1137</v>
      </c>
      <c r="O651" s="35" t="s">
        <v>1130</v>
      </c>
      <c r="P651" s="32">
        <v>410000</v>
      </c>
      <c r="Q65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23882500</v>
      </c>
      <c r="R65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51" s="36"/>
      <c r="T651" s="38" t="e">
        <f>#REF!/R651-1</f>
        <v>#REF!</v>
      </c>
      <c r="U651" s="35"/>
      <c r="V651" s="39" t="s">
        <v>1132</v>
      </c>
      <c r="W651" s="40"/>
      <c r="X651" s="41" t="str">
        <f t="shared" si="20"/>
        <v>апартамент1АЕ</v>
      </c>
      <c r="Y651" s="15"/>
    </row>
    <row r="652" spans="2:25">
      <c r="B652" s="30">
        <f t="shared" si="21"/>
        <v>645</v>
      </c>
      <c r="C652" s="31">
        <v>319</v>
      </c>
      <c r="D652" s="32" t="s">
        <v>1127</v>
      </c>
      <c r="E652" s="131">
        <v>2</v>
      </c>
      <c r="F652" s="31">
        <v>1</v>
      </c>
      <c r="G652" s="31" t="s">
        <v>1147</v>
      </c>
      <c r="H652" s="33" t="s">
        <v>21</v>
      </c>
      <c r="I652" s="34" t="s">
        <v>1134</v>
      </c>
      <c r="J652" s="31">
        <v>31.7</v>
      </c>
      <c r="K652" s="31">
        <v>4.42</v>
      </c>
      <c r="L652" s="130">
        <f>(Таблица1[[#This Row],[Общая площадь летних помещений, кв. м]]*1)+Таблица1[[#This Row],[Общая площадь без летних помещений, кв.м]]</f>
        <v>36.119999999999997</v>
      </c>
      <c r="M652" s="35" t="s">
        <v>1136</v>
      </c>
      <c r="N652" s="45" t="s">
        <v>1137</v>
      </c>
      <c r="O652" s="35" t="s">
        <v>1130</v>
      </c>
      <c r="P652" s="32">
        <v>410000</v>
      </c>
      <c r="Q65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14809199.999999998</v>
      </c>
      <c r="R65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52" s="36"/>
      <c r="T652" s="38" t="e">
        <f>#REF!/R652-1</f>
        <v>#REF!</v>
      </c>
      <c r="U652" s="35"/>
      <c r="V652" s="39" t="s">
        <v>1132</v>
      </c>
      <c r="W652" s="40"/>
      <c r="X652" s="41" t="str">
        <f t="shared" si="20"/>
        <v>апартаментст</v>
      </c>
      <c r="Y652" s="15"/>
    </row>
    <row r="653" spans="2:25">
      <c r="B653" s="30">
        <f t="shared" si="21"/>
        <v>646</v>
      </c>
      <c r="C653" s="31">
        <v>320</v>
      </c>
      <c r="D653" s="32" t="s">
        <v>1127</v>
      </c>
      <c r="E653" s="131">
        <v>2</v>
      </c>
      <c r="F653" s="31">
        <v>1</v>
      </c>
      <c r="G653" s="31" t="s">
        <v>1148</v>
      </c>
      <c r="H653" s="33" t="s">
        <v>21</v>
      </c>
      <c r="I653" s="34" t="s">
        <v>1134</v>
      </c>
      <c r="J653" s="31">
        <v>35.83</v>
      </c>
      <c r="K653" s="31">
        <v>7.28</v>
      </c>
      <c r="L653" s="130">
        <f>(Таблица1[[#This Row],[Общая площадь летних помещений, кв. м]]*1)+Таблица1[[#This Row],[Общая площадь без летних помещений, кв.м]]</f>
        <v>43.11</v>
      </c>
      <c r="M653" s="35" t="s">
        <v>1136</v>
      </c>
      <c r="N653" s="35" t="s">
        <v>1145</v>
      </c>
      <c r="O653" s="35" t="s">
        <v>1130</v>
      </c>
      <c r="P653" s="32">
        <v>335000</v>
      </c>
      <c r="Q65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14441850</v>
      </c>
      <c r="R65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53" s="36"/>
      <c r="T653" s="38" t="e">
        <f>#REF!/R653-1</f>
        <v>#REF!</v>
      </c>
      <c r="U653" s="35"/>
      <c r="V653" s="39" t="s">
        <v>1132</v>
      </c>
      <c r="W653" s="40"/>
      <c r="X653" s="41" t="str">
        <f t="shared" si="20"/>
        <v>апартаментст</v>
      </c>
      <c r="Y653" s="15"/>
    </row>
    <row r="654" spans="2:25">
      <c r="B654" s="30">
        <f t="shared" si="21"/>
        <v>647</v>
      </c>
      <c r="C654" s="31">
        <v>321</v>
      </c>
      <c r="D654" s="32" t="s">
        <v>1127</v>
      </c>
      <c r="E654" s="131">
        <v>2</v>
      </c>
      <c r="F654" s="31">
        <v>1</v>
      </c>
      <c r="G654" s="31" t="s">
        <v>1148</v>
      </c>
      <c r="H654" s="33" t="s">
        <v>21</v>
      </c>
      <c r="I654" s="34" t="s">
        <v>1134</v>
      </c>
      <c r="J654" s="31">
        <v>24.74</v>
      </c>
      <c r="K654" s="31">
        <v>4.28</v>
      </c>
      <c r="L654" s="130">
        <f>(Таблица1[[#This Row],[Общая площадь летних помещений, кв. м]]*1)+Таблица1[[#This Row],[Общая площадь без летних помещений, кв.м]]</f>
        <v>29.02</v>
      </c>
      <c r="M654" s="35" t="s">
        <v>1136</v>
      </c>
      <c r="N654" s="35" t="s">
        <v>1145</v>
      </c>
      <c r="O654" s="35" t="s">
        <v>1130</v>
      </c>
      <c r="P654" s="32">
        <v>335000</v>
      </c>
      <c r="Q65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9721700</v>
      </c>
      <c r="R65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54" s="36"/>
      <c r="T654" s="38" t="e">
        <f>#REF!/R654-1</f>
        <v>#REF!</v>
      </c>
      <c r="U654" s="35"/>
      <c r="V654" s="39" t="s">
        <v>1132</v>
      </c>
      <c r="W654" s="40"/>
      <c r="X654" s="41" t="str">
        <f t="shared" si="20"/>
        <v>апартаментст</v>
      </c>
      <c r="Y654" s="15"/>
    </row>
    <row r="655" spans="2:25">
      <c r="B655" s="30">
        <f t="shared" si="21"/>
        <v>648</v>
      </c>
      <c r="C655" s="31">
        <v>322</v>
      </c>
      <c r="D655" s="32" t="s">
        <v>1127</v>
      </c>
      <c r="E655" s="131">
        <v>2</v>
      </c>
      <c r="F655" s="31">
        <v>1</v>
      </c>
      <c r="G655" s="31" t="s">
        <v>1148</v>
      </c>
      <c r="H655" s="33" t="s">
        <v>21</v>
      </c>
      <c r="I655" s="34" t="s">
        <v>1134</v>
      </c>
      <c r="J655" s="31">
        <v>24.27</v>
      </c>
      <c r="K655" s="31">
        <v>4.28</v>
      </c>
      <c r="L655" s="130">
        <f>(Таблица1[[#This Row],[Общая площадь летних помещений, кв. м]]*1)+Таблица1[[#This Row],[Общая площадь без летних помещений, кв.м]]</f>
        <v>28.55</v>
      </c>
      <c r="M655" s="35" t="s">
        <v>1136</v>
      </c>
      <c r="N655" s="35" t="s">
        <v>1145</v>
      </c>
      <c r="O655" s="35" t="s">
        <v>1130</v>
      </c>
      <c r="P655" s="32">
        <v>335000</v>
      </c>
      <c r="Q65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9564250</v>
      </c>
      <c r="R65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55" s="36"/>
      <c r="T655" s="38" t="e">
        <f>#REF!/R655-1</f>
        <v>#REF!</v>
      </c>
      <c r="U655" s="35"/>
      <c r="V655" s="39" t="s">
        <v>1132</v>
      </c>
      <c r="W655" s="40"/>
      <c r="X655" s="41" t="str">
        <f t="shared" si="20"/>
        <v>апартаментст</v>
      </c>
      <c r="Y655" s="15"/>
    </row>
    <row r="656" spans="2:25">
      <c r="B656" s="30">
        <f t="shared" si="21"/>
        <v>649</v>
      </c>
      <c r="C656" s="31">
        <v>323</v>
      </c>
      <c r="D656" s="32" t="s">
        <v>1127</v>
      </c>
      <c r="E656" s="131">
        <v>2</v>
      </c>
      <c r="F656" s="31">
        <v>1</v>
      </c>
      <c r="G656" s="31" t="s">
        <v>1148</v>
      </c>
      <c r="H656" s="33" t="s">
        <v>21</v>
      </c>
      <c r="I656" s="34" t="s">
        <v>1134</v>
      </c>
      <c r="J656" s="31">
        <v>28.04</v>
      </c>
      <c r="K656" s="31">
        <v>4.42</v>
      </c>
      <c r="L656" s="130">
        <f>(Таблица1[[#This Row],[Общая площадь летних помещений, кв. м]]*1)+Таблица1[[#This Row],[Общая площадь без летних помещений, кв.м]]</f>
        <v>32.46</v>
      </c>
      <c r="M656" s="35" t="s">
        <v>1136</v>
      </c>
      <c r="N656" s="35" t="s">
        <v>1145</v>
      </c>
      <c r="O656" s="35" t="s">
        <v>1130</v>
      </c>
      <c r="P656" s="32">
        <v>340000</v>
      </c>
      <c r="Q65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11036400</v>
      </c>
      <c r="R65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56" s="36"/>
      <c r="T656" s="38" t="e">
        <f>#REF!/R656-1</f>
        <v>#REF!</v>
      </c>
      <c r="U656" s="35"/>
      <c r="V656" s="39" t="s">
        <v>1132</v>
      </c>
      <c r="W656" s="40"/>
      <c r="X656" s="41" t="str">
        <f t="shared" si="20"/>
        <v>апартаментст</v>
      </c>
      <c r="Y656" s="15"/>
    </row>
    <row r="657" spans="2:25">
      <c r="B657" s="30">
        <f t="shared" si="21"/>
        <v>650</v>
      </c>
      <c r="C657" s="31">
        <v>324</v>
      </c>
      <c r="D657" s="32" t="s">
        <v>1127</v>
      </c>
      <c r="E657" s="131">
        <v>2</v>
      </c>
      <c r="F657" s="31">
        <v>1</v>
      </c>
      <c r="G657" s="31" t="s">
        <v>1148</v>
      </c>
      <c r="H657" s="42" t="s">
        <v>19</v>
      </c>
      <c r="I657" s="34" t="s">
        <v>1151</v>
      </c>
      <c r="J657" s="31">
        <v>53.16</v>
      </c>
      <c r="K657" s="31">
        <v>8.7899999999999991</v>
      </c>
      <c r="L657" s="130">
        <f>(Таблица1[[#This Row],[Общая площадь летних помещений, кв. м]]*1)+Таблица1[[#This Row],[Общая площадь без летних помещений, кв.м]]</f>
        <v>61.949999999999996</v>
      </c>
      <c r="M657" s="35" t="s">
        <v>1136</v>
      </c>
      <c r="N657" s="45" t="s">
        <v>1153</v>
      </c>
      <c r="O657" s="35" t="s">
        <v>1130</v>
      </c>
      <c r="P657" s="32">
        <v>335000</v>
      </c>
      <c r="Q65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20753250</v>
      </c>
      <c r="R65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57" s="36"/>
      <c r="T657" s="38" t="e">
        <f>#REF!/R657-1</f>
        <v>#REF!</v>
      </c>
      <c r="U657" s="35"/>
      <c r="V657" s="39" t="s">
        <v>1132</v>
      </c>
      <c r="W657" s="40"/>
      <c r="X657" s="41" t="str">
        <f t="shared" si="20"/>
        <v>апартамент1АЕ</v>
      </c>
      <c r="Y657" s="15"/>
    </row>
    <row r="658" spans="2:25">
      <c r="B658" s="30">
        <f t="shared" si="21"/>
        <v>651</v>
      </c>
      <c r="C658" s="31">
        <v>325</v>
      </c>
      <c r="D658" s="32" t="s">
        <v>1127</v>
      </c>
      <c r="E658" s="131">
        <v>2</v>
      </c>
      <c r="F658" s="31">
        <v>1</v>
      </c>
      <c r="G658" s="31" t="s">
        <v>1148</v>
      </c>
      <c r="H658" s="33" t="s">
        <v>21</v>
      </c>
      <c r="I658" s="34" t="s">
        <v>1134</v>
      </c>
      <c r="J658" s="31">
        <v>24.74</v>
      </c>
      <c r="K658" s="31">
        <v>4.28</v>
      </c>
      <c r="L658" s="130">
        <f>(Таблица1[[#This Row],[Общая площадь летних помещений, кв. м]]*1)+Таблица1[[#This Row],[Общая площадь без летних помещений, кв.м]]</f>
        <v>29.02</v>
      </c>
      <c r="M658" s="35" t="s">
        <v>1136</v>
      </c>
      <c r="N658" s="45" t="s">
        <v>1153</v>
      </c>
      <c r="O658" s="35" t="s">
        <v>1130</v>
      </c>
      <c r="P658" s="32">
        <v>335000</v>
      </c>
      <c r="Q65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9721700</v>
      </c>
      <c r="R65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58" s="36"/>
      <c r="T658" s="38" t="e">
        <f>#REF!/R658-1</f>
        <v>#REF!</v>
      </c>
      <c r="U658" s="35"/>
      <c r="V658" s="39" t="s">
        <v>1132</v>
      </c>
      <c r="W658" s="40"/>
      <c r="X658" s="41" t="str">
        <f t="shared" si="20"/>
        <v>апартаментст</v>
      </c>
      <c r="Y658" s="15"/>
    </row>
    <row r="659" spans="2:25">
      <c r="B659" s="30">
        <f t="shared" si="21"/>
        <v>652</v>
      </c>
      <c r="C659" s="31">
        <v>326</v>
      </c>
      <c r="D659" s="32" t="s">
        <v>1127</v>
      </c>
      <c r="E659" s="131">
        <v>2</v>
      </c>
      <c r="F659" s="31">
        <v>1</v>
      </c>
      <c r="G659" s="31" t="s">
        <v>1148</v>
      </c>
      <c r="H659" s="33" t="s">
        <v>21</v>
      </c>
      <c r="I659" s="34" t="s">
        <v>1134</v>
      </c>
      <c r="J659" s="31">
        <v>24.74</v>
      </c>
      <c r="K659" s="31">
        <v>3.86</v>
      </c>
      <c r="L659" s="130">
        <f>(Таблица1[[#This Row],[Общая площадь летних помещений, кв. м]]*1)+Таблица1[[#This Row],[Общая площадь без летних помещений, кв.м]]</f>
        <v>28.599999999999998</v>
      </c>
      <c r="M659" s="35" t="s">
        <v>1130</v>
      </c>
      <c r="N659" s="35" t="s">
        <v>1131</v>
      </c>
      <c r="O659" s="35" t="s">
        <v>1130</v>
      </c>
      <c r="P659" s="32">
        <v>325000</v>
      </c>
      <c r="Q65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9295000</v>
      </c>
      <c r="R65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59" s="36"/>
      <c r="T659" s="38" t="e">
        <f>#REF!/R659-1</f>
        <v>#REF!</v>
      </c>
      <c r="U659" s="35"/>
      <c r="V659" s="39" t="s">
        <v>1132</v>
      </c>
      <c r="W659" s="40"/>
      <c r="X659" s="41" t="str">
        <f t="shared" si="20"/>
        <v>апартаментст</v>
      </c>
      <c r="Y659" s="15"/>
    </row>
    <row r="660" spans="2:25">
      <c r="B660" s="30">
        <f t="shared" si="21"/>
        <v>653</v>
      </c>
      <c r="C660" s="31">
        <v>327</v>
      </c>
      <c r="D660" s="32" t="s">
        <v>1127</v>
      </c>
      <c r="E660" s="131">
        <v>2</v>
      </c>
      <c r="F660" s="31">
        <v>1</v>
      </c>
      <c r="G660" s="31" t="s">
        <v>1148</v>
      </c>
      <c r="H660" s="33" t="s">
        <v>21</v>
      </c>
      <c r="I660" s="34" t="s">
        <v>1134</v>
      </c>
      <c r="J660" s="31">
        <v>24.74</v>
      </c>
      <c r="K660" s="31">
        <v>4.28</v>
      </c>
      <c r="L660" s="130">
        <f>(Таблица1[[#This Row],[Общая площадь летних помещений, кв. м]]*1)+Таблица1[[#This Row],[Общая площадь без летних помещений, кв.м]]</f>
        <v>29.02</v>
      </c>
      <c r="M660" s="35" t="s">
        <v>1130</v>
      </c>
      <c r="N660" s="35" t="s">
        <v>1131</v>
      </c>
      <c r="O660" s="35" t="s">
        <v>1130</v>
      </c>
      <c r="P660" s="32">
        <v>325000</v>
      </c>
      <c r="Q66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9431500</v>
      </c>
      <c r="R66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60" s="36"/>
      <c r="T660" s="38" t="e">
        <f>#REF!/R660-1</f>
        <v>#REF!</v>
      </c>
      <c r="U660" s="35"/>
      <c r="V660" s="39" t="s">
        <v>1132</v>
      </c>
      <c r="W660" s="40"/>
      <c r="X660" s="41" t="str">
        <f t="shared" si="20"/>
        <v>апартаментст</v>
      </c>
      <c r="Y660" s="15"/>
    </row>
    <row r="661" spans="2:25">
      <c r="B661" s="30">
        <f t="shared" si="21"/>
        <v>654</v>
      </c>
      <c r="C661" s="31">
        <v>328</v>
      </c>
      <c r="D661" s="32" t="s">
        <v>1127</v>
      </c>
      <c r="E661" s="131">
        <v>2</v>
      </c>
      <c r="F661" s="31">
        <v>1</v>
      </c>
      <c r="G661" s="31" t="s">
        <v>1148</v>
      </c>
      <c r="H661" s="33" t="s">
        <v>21</v>
      </c>
      <c r="I661" s="34" t="s">
        <v>1134</v>
      </c>
      <c r="J661" s="31">
        <v>24.74</v>
      </c>
      <c r="K661" s="31">
        <v>4.28</v>
      </c>
      <c r="L661" s="130">
        <f>(Таблица1[[#This Row],[Общая площадь летних помещений, кв. м]]*1)+Таблица1[[#This Row],[Общая площадь без летних помещений, кв.м]]</f>
        <v>29.02</v>
      </c>
      <c r="M661" s="35" t="s">
        <v>1130</v>
      </c>
      <c r="N661" s="35" t="s">
        <v>1131</v>
      </c>
      <c r="O661" s="35" t="s">
        <v>1130</v>
      </c>
      <c r="P661" s="32">
        <v>325000</v>
      </c>
      <c r="Q66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9431500</v>
      </c>
      <c r="R66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61" s="36"/>
      <c r="T661" s="38" t="e">
        <f>#REF!/R661-1</f>
        <v>#REF!</v>
      </c>
      <c r="U661" s="35"/>
      <c r="V661" s="39" t="s">
        <v>1132</v>
      </c>
      <c r="W661" s="40"/>
      <c r="X661" s="41" t="str">
        <f t="shared" si="20"/>
        <v>апартаментст</v>
      </c>
      <c r="Y661" s="15"/>
    </row>
    <row r="662" spans="2:25">
      <c r="B662" s="30">
        <f t="shared" si="21"/>
        <v>655</v>
      </c>
      <c r="C662" s="31">
        <v>329</v>
      </c>
      <c r="D662" s="32" t="s">
        <v>1127</v>
      </c>
      <c r="E662" s="131">
        <v>2</v>
      </c>
      <c r="F662" s="31">
        <v>1</v>
      </c>
      <c r="G662" s="31" t="s">
        <v>1148</v>
      </c>
      <c r="H662" s="33" t="s">
        <v>21</v>
      </c>
      <c r="I662" s="34" t="s">
        <v>1134</v>
      </c>
      <c r="J662" s="31">
        <v>24.74</v>
      </c>
      <c r="K662" s="31">
        <v>4.28</v>
      </c>
      <c r="L662" s="130">
        <f>(Таблица1[[#This Row],[Общая площадь летних помещений, кв. м]]*1)+Таблица1[[#This Row],[Общая площадь без летних помещений, кв.м]]</f>
        <v>29.02</v>
      </c>
      <c r="M662" s="35" t="s">
        <v>1130</v>
      </c>
      <c r="N662" s="35" t="s">
        <v>1131</v>
      </c>
      <c r="O662" s="35" t="s">
        <v>1130</v>
      </c>
      <c r="P662" s="32">
        <v>325000</v>
      </c>
      <c r="Q66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9431500</v>
      </c>
      <c r="R66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62" s="36"/>
      <c r="T662" s="38" t="e">
        <f>#REF!/R662-1</f>
        <v>#REF!</v>
      </c>
      <c r="U662" s="35"/>
      <c r="V662" s="39" t="s">
        <v>1132</v>
      </c>
      <c r="W662" s="40"/>
      <c r="X662" s="41" t="str">
        <f t="shared" si="20"/>
        <v>апартаментст</v>
      </c>
      <c r="Y662" s="15"/>
    </row>
    <row r="663" spans="2:25">
      <c r="B663" s="30">
        <f t="shared" si="21"/>
        <v>656</v>
      </c>
      <c r="C663" s="31">
        <v>330</v>
      </c>
      <c r="D663" s="32" t="s">
        <v>1127</v>
      </c>
      <c r="E663" s="131">
        <v>2</v>
      </c>
      <c r="F663" s="31">
        <v>1</v>
      </c>
      <c r="G663" s="31" t="s">
        <v>1148</v>
      </c>
      <c r="H663" s="42" t="s">
        <v>19</v>
      </c>
      <c r="I663" s="34" t="s">
        <v>1151</v>
      </c>
      <c r="J663" s="31">
        <v>49.46</v>
      </c>
      <c r="K663" s="31">
        <v>8.7899999999999991</v>
      </c>
      <c r="L663" s="130">
        <f>(Таблица1[[#This Row],[Общая площадь летних помещений, кв. м]]*1)+Таблица1[[#This Row],[Общая площадь без летних помещений, кв.м]]</f>
        <v>58.25</v>
      </c>
      <c r="M663" s="35" t="s">
        <v>1136</v>
      </c>
      <c r="N663" s="45" t="s">
        <v>1137</v>
      </c>
      <c r="O663" s="35" t="s">
        <v>1130</v>
      </c>
      <c r="P663" s="32">
        <v>410000</v>
      </c>
      <c r="Q66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23882500</v>
      </c>
      <c r="R66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63" s="36"/>
      <c r="T663" s="38" t="e">
        <f>#REF!/R663-1</f>
        <v>#REF!</v>
      </c>
      <c r="U663" s="35"/>
      <c r="V663" s="39" t="s">
        <v>1132</v>
      </c>
      <c r="W663" s="40"/>
      <c r="X663" s="41" t="str">
        <f t="shared" si="20"/>
        <v>апартамент1АЕ</v>
      </c>
      <c r="Y663" s="15"/>
    </row>
    <row r="664" spans="2:25">
      <c r="B664" s="30">
        <f t="shared" si="21"/>
        <v>657</v>
      </c>
      <c r="C664" s="31">
        <v>331</v>
      </c>
      <c r="D664" s="32" t="s">
        <v>1127</v>
      </c>
      <c r="E664" s="131">
        <v>2</v>
      </c>
      <c r="F664" s="31">
        <v>1</v>
      </c>
      <c r="G664" s="31" t="s">
        <v>1148</v>
      </c>
      <c r="H664" s="33" t="s">
        <v>21</v>
      </c>
      <c r="I664" s="34" t="s">
        <v>1134</v>
      </c>
      <c r="J664" s="31">
        <v>31.7</v>
      </c>
      <c r="K664" s="31">
        <v>4.42</v>
      </c>
      <c r="L664" s="130">
        <f>(Таблица1[[#This Row],[Общая площадь летних помещений, кв. м]]*1)+Таблица1[[#This Row],[Общая площадь без летних помещений, кв.м]]</f>
        <v>36.119999999999997</v>
      </c>
      <c r="M664" s="35" t="s">
        <v>1136</v>
      </c>
      <c r="N664" s="45" t="s">
        <v>1137</v>
      </c>
      <c r="O664" s="35" t="s">
        <v>1130</v>
      </c>
      <c r="P664" s="32">
        <v>410000</v>
      </c>
      <c r="Q66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14809199.999999998</v>
      </c>
      <c r="R66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64" s="36"/>
      <c r="T664" s="38" t="e">
        <f>#REF!/R664-1</f>
        <v>#REF!</v>
      </c>
      <c r="U664" s="35"/>
      <c r="V664" s="39" t="s">
        <v>1132</v>
      </c>
      <c r="W664" s="40"/>
      <c r="X664" s="41" t="str">
        <f t="shared" si="20"/>
        <v>апартаментст</v>
      </c>
      <c r="Y664" s="15"/>
    </row>
    <row r="665" spans="2:25">
      <c r="B665" s="30">
        <f t="shared" si="21"/>
        <v>658</v>
      </c>
      <c r="C665" s="31">
        <v>1</v>
      </c>
      <c r="D665" s="32" t="s">
        <v>1127</v>
      </c>
      <c r="E665" s="131">
        <v>3</v>
      </c>
      <c r="F665" s="31">
        <v>1</v>
      </c>
      <c r="G665" s="31" t="s">
        <v>1128</v>
      </c>
      <c r="H665" s="33" t="s">
        <v>1</v>
      </c>
      <c r="I665" s="34" t="s">
        <v>1149</v>
      </c>
      <c r="J665" s="31">
        <v>24.98</v>
      </c>
      <c r="K665" s="31">
        <v>7.67</v>
      </c>
      <c r="L665" s="130">
        <f>(Таблица1[[#This Row],[Общая площадь летних помещений, кв. м]]*1)+Таблица1[[#This Row],[Общая площадь без летних помещений, кв.м]]</f>
        <v>32.65</v>
      </c>
      <c r="M665" s="35" t="s">
        <v>1154</v>
      </c>
      <c r="N665" s="45" t="s">
        <v>1145</v>
      </c>
      <c r="O665" s="35" t="s">
        <v>1130</v>
      </c>
      <c r="P665" s="32">
        <v>290000</v>
      </c>
      <c r="Q66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9468500</v>
      </c>
      <c r="R66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65" s="36"/>
      <c r="T665" s="38" t="e">
        <f>#REF!/R665-1</f>
        <v>#REF!</v>
      </c>
      <c r="U665" s="35"/>
      <c r="V665" s="39" t="s">
        <v>1132</v>
      </c>
      <c r="W665" s="40"/>
      <c r="X665" s="41" t="str">
        <f t="shared" si="20"/>
        <v>апартаментСт</v>
      </c>
      <c r="Y665" s="15"/>
    </row>
    <row r="666" spans="2:25">
      <c r="B666" s="30">
        <f t="shared" si="21"/>
        <v>659</v>
      </c>
      <c r="C666" s="31">
        <v>2</v>
      </c>
      <c r="D666" s="32" t="s">
        <v>1127</v>
      </c>
      <c r="E666" s="131">
        <v>3</v>
      </c>
      <c r="F666" s="31">
        <v>1</v>
      </c>
      <c r="G666" s="31" t="s">
        <v>1128</v>
      </c>
      <c r="H666" s="33" t="s">
        <v>1</v>
      </c>
      <c r="I666" s="34" t="s">
        <v>1149</v>
      </c>
      <c r="J666" s="31">
        <v>38</v>
      </c>
      <c r="K666" s="31">
        <v>15.98</v>
      </c>
      <c r="L666" s="130">
        <f>(Таблица1[[#This Row],[Общая площадь летних помещений, кв. м]]*1)+Таблица1[[#This Row],[Общая площадь без летних помещений, кв.м]]</f>
        <v>53.980000000000004</v>
      </c>
      <c r="M666" s="35" t="s">
        <v>1154</v>
      </c>
      <c r="N666" s="45" t="s">
        <v>1145</v>
      </c>
      <c r="O666" s="35" t="s">
        <v>1130</v>
      </c>
      <c r="P666" s="32">
        <v>295000</v>
      </c>
      <c r="Q66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15924100.000000002</v>
      </c>
      <c r="R66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66" s="36"/>
      <c r="T666" s="38" t="e">
        <f>#REF!/R666-1</f>
        <v>#REF!</v>
      </c>
      <c r="U666" s="35"/>
      <c r="V666" s="39" t="s">
        <v>1132</v>
      </c>
      <c r="W666" s="40"/>
      <c r="X666" s="41" t="str">
        <f t="shared" si="20"/>
        <v>апартаментСт</v>
      </c>
      <c r="Y666" s="15"/>
    </row>
    <row r="667" spans="2:25">
      <c r="B667" s="30">
        <f t="shared" si="21"/>
        <v>660</v>
      </c>
      <c r="C667" s="31">
        <v>3</v>
      </c>
      <c r="D667" s="32" t="s">
        <v>1127</v>
      </c>
      <c r="E667" s="131">
        <v>3</v>
      </c>
      <c r="F667" s="31">
        <v>1</v>
      </c>
      <c r="G667" s="31" t="s">
        <v>1128</v>
      </c>
      <c r="H667" s="33" t="s">
        <v>1</v>
      </c>
      <c r="I667" s="34" t="s">
        <v>1149</v>
      </c>
      <c r="J667" s="31">
        <v>38</v>
      </c>
      <c r="K667" s="31">
        <v>7.83</v>
      </c>
      <c r="L667" s="130">
        <f>(Таблица1[[#This Row],[Общая площадь летних помещений, кв. м]]*1)+Таблица1[[#This Row],[Общая площадь без летних помещений, кв.м]]</f>
        <v>45.83</v>
      </c>
      <c r="M667" s="35" t="s">
        <v>1154</v>
      </c>
      <c r="N667" s="45" t="s">
        <v>1145</v>
      </c>
      <c r="O667" s="35" t="s">
        <v>1130</v>
      </c>
      <c r="P667" s="32">
        <v>295000</v>
      </c>
      <c r="Q66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13519850</v>
      </c>
      <c r="R66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67" s="36"/>
      <c r="T667" s="38" t="e">
        <f>#REF!/R667-1</f>
        <v>#REF!</v>
      </c>
      <c r="U667" s="35"/>
      <c r="V667" s="39" t="s">
        <v>1132</v>
      </c>
      <c r="W667" s="40"/>
      <c r="X667" s="41" t="str">
        <f t="shared" si="20"/>
        <v>апартаментСт</v>
      </c>
      <c r="Y667" s="15"/>
    </row>
    <row r="668" spans="2:25">
      <c r="B668" s="30">
        <f t="shared" si="21"/>
        <v>661</v>
      </c>
      <c r="C668" s="31">
        <v>4</v>
      </c>
      <c r="D668" s="32" t="s">
        <v>1127</v>
      </c>
      <c r="E668" s="131">
        <v>3</v>
      </c>
      <c r="F668" s="31">
        <v>1</v>
      </c>
      <c r="G668" s="31" t="s">
        <v>1128</v>
      </c>
      <c r="H668" s="33" t="s">
        <v>19</v>
      </c>
      <c r="I668" s="34" t="s">
        <v>1149</v>
      </c>
      <c r="J668" s="31">
        <v>34.54</v>
      </c>
      <c r="K668" s="31">
        <v>19.010000000000002</v>
      </c>
      <c r="L668" s="130">
        <f>(Таблица1[[#This Row],[Общая площадь летних помещений, кв. м]]*1)+Таблица1[[#This Row],[Общая площадь без летних помещений, кв.м]]</f>
        <v>53.55</v>
      </c>
      <c r="M668" s="35" t="s">
        <v>1154</v>
      </c>
      <c r="N668" s="45" t="s">
        <v>1145</v>
      </c>
      <c r="O668" s="35" t="s">
        <v>1130</v>
      </c>
      <c r="P668" s="32">
        <v>295000</v>
      </c>
      <c r="Q66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15797250</v>
      </c>
      <c r="R66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68" s="36"/>
      <c r="T668" s="38" t="e">
        <f>#REF!/R668-1</f>
        <v>#REF!</v>
      </c>
      <c r="U668" s="35"/>
      <c r="V668" s="39" t="s">
        <v>1132</v>
      </c>
      <c r="W668" s="40"/>
      <c r="X668" s="41" t="str">
        <f t="shared" si="20"/>
        <v>апартамент1АЕ</v>
      </c>
      <c r="Y668" s="15"/>
    </row>
    <row r="669" spans="2:25">
      <c r="B669" s="30">
        <f t="shared" si="21"/>
        <v>662</v>
      </c>
      <c r="C669" s="31">
        <v>5</v>
      </c>
      <c r="D669" s="32" t="s">
        <v>1127</v>
      </c>
      <c r="E669" s="131">
        <v>3</v>
      </c>
      <c r="F669" s="31">
        <v>1</v>
      </c>
      <c r="G669" s="31" t="s">
        <v>1128</v>
      </c>
      <c r="H669" s="33" t="s">
        <v>1</v>
      </c>
      <c r="I669" s="34" t="s">
        <v>1149</v>
      </c>
      <c r="J669" s="31">
        <v>24.63</v>
      </c>
      <c r="K669" s="31">
        <v>7.67</v>
      </c>
      <c r="L669" s="130">
        <f>(Таблица1[[#This Row],[Общая площадь летних помещений, кв. м]]*1)+Таблица1[[#This Row],[Общая площадь без летних помещений, кв.м]]</f>
        <v>32.299999999999997</v>
      </c>
      <c r="M669" s="35" t="s">
        <v>1154</v>
      </c>
      <c r="N669" s="45" t="s">
        <v>1145</v>
      </c>
      <c r="O669" s="35" t="s">
        <v>1130</v>
      </c>
      <c r="P669" s="32">
        <v>290000</v>
      </c>
      <c r="Q66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9367000</v>
      </c>
      <c r="R66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69" s="36"/>
      <c r="T669" s="38" t="e">
        <f>#REF!/R669-1</f>
        <v>#REF!</v>
      </c>
      <c r="U669" s="35"/>
      <c r="V669" s="39" t="s">
        <v>1132</v>
      </c>
      <c r="W669" s="40"/>
      <c r="X669" s="41" t="str">
        <f t="shared" si="20"/>
        <v>апартаментСт</v>
      </c>
      <c r="Y669" s="15"/>
    </row>
    <row r="670" spans="2:25">
      <c r="B670" s="30">
        <f t="shared" si="21"/>
        <v>663</v>
      </c>
      <c r="C670" s="31">
        <v>6</v>
      </c>
      <c r="D670" s="32" t="s">
        <v>1127</v>
      </c>
      <c r="E670" s="131">
        <v>3</v>
      </c>
      <c r="F670" s="31">
        <v>1</v>
      </c>
      <c r="G670" s="31" t="s">
        <v>1128</v>
      </c>
      <c r="H670" s="33" t="s">
        <v>1</v>
      </c>
      <c r="I670" s="34" t="s">
        <v>1149</v>
      </c>
      <c r="J670" s="31">
        <v>24.74</v>
      </c>
      <c r="K670" s="31">
        <v>7.91</v>
      </c>
      <c r="L670" s="130">
        <f>(Таблица1[[#This Row],[Общая площадь летних помещений, кв. м]]*1)+Таблица1[[#This Row],[Общая площадь без летних помещений, кв.м]]</f>
        <v>32.65</v>
      </c>
      <c r="M670" s="35" t="s">
        <v>1154</v>
      </c>
      <c r="N670" s="45" t="s">
        <v>1137</v>
      </c>
      <c r="O670" s="35" t="s">
        <v>1130</v>
      </c>
      <c r="P670" s="32">
        <v>345000</v>
      </c>
      <c r="Q67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11264250</v>
      </c>
      <c r="R67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70" s="36"/>
      <c r="T670" s="38" t="e">
        <f>#REF!/R670-1</f>
        <v>#REF!</v>
      </c>
      <c r="U670" s="35"/>
      <c r="V670" s="39" t="s">
        <v>1132</v>
      </c>
      <c r="W670" s="40"/>
      <c r="X670" s="41" t="str">
        <f t="shared" si="20"/>
        <v>апартаментСт</v>
      </c>
      <c r="Y670" s="15"/>
    </row>
    <row r="671" spans="2:25">
      <c r="B671" s="30">
        <f t="shared" si="21"/>
        <v>664</v>
      </c>
      <c r="C671" s="31">
        <v>7</v>
      </c>
      <c r="D671" s="32" t="s">
        <v>1127</v>
      </c>
      <c r="E671" s="131">
        <v>3</v>
      </c>
      <c r="F671" s="31">
        <v>1</v>
      </c>
      <c r="G671" s="31" t="s">
        <v>1128</v>
      </c>
      <c r="H671" s="33" t="s">
        <v>1</v>
      </c>
      <c r="I671" s="34" t="s">
        <v>1149</v>
      </c>
      <c r="J671" s="31">
        <v>24.74</v>
      </c>
      <c r="K671" s="31">
        <v>7.91</v>
      </c>
      <c r="L671" s="130">
        <f>(Таблица1[[#This Row],[Общая площадь летних помещений, кв. м]]*1)+Таблица1[[#This Row],[Общая площадь без летних помещений, кв.м]]</f>
        <v>32.65</v>
      </c>
      <c r="M671" s="35" t="s">
        <v>1154</v>
      </c>
      <c r="N671" s="45" t="s">
        <v>1137</v>
      </c>
      <c r="O671" s="35" t="s">
        <v>1130</v>
      </c>
      <c r="P671" s="32">
        <v>350000</v>
      </c>
      <c r="Q67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11427500</v>
      </c>
      <c r="R67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71" s="36"/>
      <c r="T671" s="38" t="e">
        <f>#REF!/R671-1</f>
        <v>#REF!</v>
      </c>
      <c r="U671" s="35"/>
      <c r="V671" s="39" t="s">
        <v>1132</v>
      </c>
      <c r="W671" s="40"/>
      <c r="X671" s="41" t="str">
        <f t="shared" si="20"/>
        <v>апартаментСт</v>
      </c>
      <c r="Y671" s="15"/>
    </row>
    <row r="672" spans="2:25">
      <c r="B672" s="30">
        <f t="shared" si="21"/>
        <v>665</v>
      </c>
      <c r="C672" s="31">
        <v>8</v>
      </c>
      <c r="D672" s="32" t="s">
        <v>1127</v>
      </c>
      <c r="E672" s="131">
        <v>3</v>
      </c>
      <c r="F672" s="31">
        <v>1</v>
      </c>
      <c r="G672" s="31" t="s">
        <v>1128</v>
      </c>
      <c r="H672" s="33" t="s">
        <v>1</v>
      </c>
      <c r="I672" s="34" t="s">
        <v>1149</v>
      </c>
      <c r="J672" s="31">
        <v>24.74</v>
      </c>
      <c r="K672" s="31">
        <v>7.95</v>
      </c>
      <c r="L672" s="130">
        <f>(Таблица1[[#This Row],[Общая площадь летних помещений, кв. м]]*1)+Таблица1[[#This Row],[Общая площадь без летних помещений, кв.м]]</f>
        <v>32.69</v>
      </c>
      <c r="M672" s="35" t="s">
        <v>1154</v>
      </c>
      <c r="N672" s="45" t="s">
        <v>1137</v>
      </c>
      <c r="O672" s="35" t="s">
        <v>1130</v>
      </c>
      <c r="P672" s="32">
        <v>345000</v>
      </c>
      <c r="Q67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11278050</v>
      </c>
      <c r="R67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72" s="36"/>
      <c r="T672" s="38" t="e">
        <f>#REF!/R672-1</f>
        <v>#REF!</v>
      </c>
      <c r="U672" s="35"/>
      <c r="V672" s="39" t="s">
        <v>1132</v>
      </c>
      <c r="W672" s="40"/>
      <c r="X672" s="41" t="str">
        <f t="shared" si="20"/>
        <v>апартаментСт</v>
      </c>
      <c r="Y672" s="15"/>
    </row>
    <row r="673" spans="2:25">
      <c r="B673" s="30">
        <f t="shared" si="21"/>
        <v>666</v>
      </c>
      <c r="C673" s="31">
        <v>9</v>
      </c>
      <c r="D673" s="32" t="s">
        <v>1127</v>
      </c>
      <c r="E673" s="131">
        <v>3</v>
      </c>
      <c r="F673" s="31">
        <v>1</v>
      </c>
      <c r="G673" s="31" t="s">
        <v>1128</v>
      </c>
      <c r="H673" s="33" t="s">
        <v>1</v>
      </c>
      <c r="I673" s="34" t="s">
        <v>1149</v>
      </c>
      <c r="J673" s="31">
        <v>24.98</v>
      </c>
      <c r="K673" s="31">
        <v>7.82</v>
      </c>
      <c r="L673" s="130">
        <f>(Таблица1[[#This Row],[Общая площадь летних помещений, кв. м]]*1)+Таблица1[[#This Row],[Общая площадь без летних помещений, кв.м]]</f>
        <v>32.799999999999997</v>
      </c>
      <c r="M673" s="35" t="s">
        <v>1154</v>
      </c>
      <c r="N673" s="45" t="s">
        <v>1137</v>
      </c>
      <c r="O673" s="35" t="s">
        <v>1130</v>
      </c>
      <c r="P673" s="32">
        <v>345000</v>
      </c>
      <c r="Q67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11315999.999999998</v>
      </c>
      <c r="R67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73" s="36"/>
      <c r="T673" s="38" t="e">
        <f>#REF!/R673-1</f>
        <v>#REF!</v>
      </c>
      <c r="U673" s="35"/>
      <c r="V673" s="39" t="s">
        <v>1132</v>
      </c>
      <c r="W673" s="40"/>
      <c r="X673" s="41" t="str">
        <f t="shared" si="20"/>
        <v>апартаментСт</v>
      </c>
      <c r="Y673" s="15"/>
    </row>
    <row r="674" spans="2:25">
      <c r="B674" s="30">
        <f t="shared" si="21"/>
        <v>667</v>
      </c>
      <c r="C674" s="31">
        <v>10</v>
      </c>
      <c r="D674" s="32" t="s">
        <v>1127</v>
      </c>
      <c r="E674" s="131">
        <v>3</v>
      </c>
      <c r="F674" s="31">
        <v>1</v>
      </c>
      <c r="G674" s="31" t="s">
        <v>1128</v>
      </c>
      <c r="H674" s="33" t="s">
        <v>1</v>
      </c>
      <c r="I674" s="34" t="s">
        <v>1149</v>
      </c>
      <c r="J674" s="31">
        <v>24.68</v>
      </c>
      <c r="K674" s="31">
        <v>7.82</v>
      </c>
      <c r="L674" s="130">
        <f>(Таблица1[[#This Row],[Общая площадь летних помещений, кв. м]]*1)+Таблица1[[#This Row],[Общая площадь без летних помещений, кв.м]]</f>
        <v>32.5</v>
      </c>
      <c r="M674" s="35" t="s">
        <v>1154</v>
      </c>
      <c r="N674" s="45" t="s">
        <v>1137</v>
      </c>
      <c r="O674" s="35" t="s">
        <v>1130</v>
      </c>
      <c r="P674" s="32">
        <v>350000</v>
      </c>
      <c r="Q67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11375000</v>
      </c>
      <c r="R67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74" s="36"/>
      <c r="T674" s="38" t="e">
        <f>#REF!/R674-1</f>
        <v>#REF!</v>
      </c>
      <c r="U674" s="35"/>
      <c r="V674" s="39" t="s">
        <v>1132</v>
      </c>
      <c r="W674" s="40"/>
      <c r="X674" s="41" t="str">
        <f t="shared" si="20"/>
        <v>апартаментСт</v>
      </c>
      <c r="Y674" s="15"/>
    </row>
    <row r="675" spans="2:25">
      <c r="B675" s="30">
        <f t="shared" si="21"/>
        <v>668</v>
      </c>
      <c r="C675" s="31">
        <v>11</v>
      </c>
      <c r="D675" s="32" t="s">
        <v>1127</v>
      </c>
      <c r="E675" s="131">
        <v>3</v>
      </c>
      <c r="F675" s="31">
        <v>1</v>
      </c>
      <c r="G675" s="31" t="s">
        <v>1128</v>
      </c>
      <c r="H675" s="33" t="s">
        <v>1</v>
      </c>
      <c r="I675" s="34" t="s">
        <v>1149</v>
      </c>
      <c r="J675" s="31">
        <v>24.69</v>
      </c>
      <c r="K675" s="31">
        <v>7.82</v>
      </c>
      <c r="L675" s="130">
        <f>(Таблица1[[#This Row],[Общая площадь летних помещений, кв. м]]*1)+Таблица1[[#This Row],[Общая площадь без летних помещений, кв.м]]</f>
        <v>32.510000000000005</v>
      </c>
      <c r="M675" s="35" t="s">
        <v>1154</v>
      </c>
      <c r="N675" s="45" t="s">
        <v>1137</v>
      </c>
      <c r="O675" s="35" t="s">
        <v>1130</v>
      </c>
      <c r="P675" s="32">
        <v>350000</v>
      </c>
      <c r="Q67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11378500.000000002</v>
      </c>
      <c r="R67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75" s="36"/>
      <c r="T675" s="38" t="e">
        <f>#REF!/R675-1</f>
        <v>#REF!</v>
      </c>
      <c r="U675" s="35"/>
      <c r="V675" s="39" t="s">
        <v>1132</v>
      </c>
      <c r="W675" s="40"/>
      <c r="X675" s="41" t="str">
        <f t="shared" si="20"/>
        <v>апартаментСт</v>
      </c>
      <c r="Y675" s="15"/>
    </row>
    <row r="676" spans="2:25">
      <c r="B676" s="30">
        <f t="shared" si="21"/>
        <v>669</v>
      </c>
      <c r="C676" s="31">
        <v>12</v>
      </c>
      <c r="D676" s="32" t="s">
        <v>1127</v>
      </c>
      <c r="E676" s="131">
        <v>3</v>
      </c>
      <c r="F676" s="31">
        <v>1</v>
      </c>
      <c r="G676" s="31" t="s">
        <v>1128</v>
      </c>
      <c r="H676" s="33" t="s">
        <v>1</v>
      </c>
      <c r="I676" s="34" t="s">
        <v>1149</v>
      </c>
      <c r="J676" s="31">
        <v>24.27</v>
      </c>
      <c r="K676" s="31">
        <v>7.82</v>
      </c>
      <c r="L676" s="130">
        <f>(Таблица1[[#This Row],[Общая площадь летних помещений, кв. м]]*1)+Таблица1[[#This Row],[Общая площадь без летних помещений, кв.м]]</f>
        <v>32.090000000000003</v>
      </c>
      <c r="M676" s="35" t="s">
        <v>1154</v>
      </c>
      <c r="N676" s="45" t="s">
        <v>1137</v>
      </c>
      <c r="O676" s="35" t="s">
        <v>1130</v>
      </c>
      <c r="P676" s="32">
        <v>350000</v>
      </c>
      <c r="Q67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11231500.000000002</v>
      </c>
      <c r="R67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76" s="36"/>
      <c r="T676" s="38" t="e">
        <f>#REF!/R676-1</f>
        <v>#REF!</v>
      </c>
      <c r="U676" s="35"/>
      <c r="V676" s="39" t="s">
        <v>1132</v>
      </c>
      <c r="W676" s="40"/>
      <c r="X676" s="41" t="str">
        <f t="shared" si="20"/>
        <v>апартаментСт</v>
      </c>
      <c r="Y676" s="15"/>
    </row>
    <row r="677" spans="2:25">
      <c r="B677" s="30">
        <f t="shared" si="21"/>
        <v>670</v>
      </c>
      <c r="C677" s="31">
        <v>13</v>
      </c>
      <c r="D677" s="32" t="s">
        <v>1127</v>
      </c>
      <c r="E677" s="131">
        <v>3</v>
      </c>
      <c r="F677" s="31">
        <v>1</v>
      </c>
      <c r="G677" s="31" t="s">
        <v>1128</v>
      </c>
      <c r="H677" s="33" t="s">
        <v>1</v>
      </c>
      <c r="I677" s="34" t="s">
        <v>1149</v>
      </c>
      <c r="J677" s="31">
        <v>29.13</v>
      </c>
      <c r="K677" s="31">
        <v>7.9</v>
      </c>
      <c r="L677" s="130">
        <f>(Таблица1[[#This Row],[Общая площадь летних помещений, кв. м]]*1)+Таблица1[[#This Row],[Общая площадь без летних помещений, кв.м]]</f>
        <v>37.03</v>
      </c>
      <c r="M677" s="35" t="s">
        <v>1154</v>
      </c>
      <c r="N677" s="45" t="s">
        <v>1137</v>
      </c>
      <c r="O677" s="35" t="s">
        <v>1130</v>
      </c>
      <c r="P677" s="32">
        <v>355000</v>
      </c>
      <c r="Q67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13145650</v>
      </c>
      <c r="R67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77" s="36"/>
      <c r="T677" s="38" t="e">
        <f>#REF!/R677-1</f>
        <v>#REF!</v>
      </c>
      <c r="U677" s="35"/>
      <c r="V677" s="39" t="s">
        <v>1132</v>
      </c>
      <c r="W677" s="40"/>
      <c r="X677" s="41" t="str">
        <f t="shared" si="20"/>
        <v>апартаментСт</v>
      </c>
      <c r="Y677" s="15"/>
    </row>
    <row r="678" spans="2:25">
      <c r="B678" s="30">
        <f t="shared" si="21"/>
        <v>671</v>
      </c>
      <c r="C678" s="31">
        <v>14</v>
      </c>
      <c r="D678" s="32" t="s">
        <v>1127</v>
      </c>
      <c r="E678" s="131">
        <v>3</v>
      </c>
      <c r="F678" s="31">
        <v>1</v>
      </c>
      <c r="G678" s="31" t="s">
        <v>1128</v>
      </c>
      <c r="H678" s="33" t="s">
        <v>1</v>
      </c>
      <c r="I678" s="34" t="s">
        <v>1149</v>
      </c>
      <c r="J678" s="31">
        <v>29.13</v>
      </c>
      <c r="K678" s="31">
        <v>7.9</v>
      </c>
      <c r="L678" s="130">
        <f>(Таблица1[[#This Row],[Общая площадь летних помещений, кв. м]]*1)+Таблица1[[#This Row],[Общая площадь без летних помещений, кв.м]]</f>
        <v>37.03</v>
      </c>
      <c r="M678" s="35" t="s">
        <v>1154</v>
      </c>
      <c r="N678" s="45" t="s">
        <v>1145</v>
      </c>
      <c r="O678" s="35" t="s">
        <v>1130</v>
      </c>
      <c r="P678" s="32">
        <v>300000</v>
      </c>
      <c r="Q67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11109000</v>
      </c>
      <c r="R67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78" s="36"/>
      <c r="T678" s="38" t="e">
        <f>#REF!/R678-1</f>
        <v>#REF!</v>
      </c>
      <c r="U678" s="35"/>
      <c r="V678" s="39" t="s">
        <v>1132</v>
      </c>
      <c r="W678" s="40"/>
      <c r="X678" s="41" t="str">
        <f t="shared" si="20"/>
        <v>апартаментСт</v>
      </c>
      <c r="Y678" s="15"/>
    </row>
    <row r="679" spans="2:25">
      <c r="B679" s="30">
        <f t="shared" si="21"/>
        <v>672</v>
      </c>
      <c r="C679" s="31">
        <v>15</v>
      </c>
      <c r="D679" s="32" t="s">
        <v>1127</v>
      </c>
      <c r="E679" s="131">
        <v>3</v>
      </c>
      <c r="F679" s="31">
        <v>1</v>
      </c>
      <c r="G679" s="31" t="s">
        <v>1128</v>
      </c>
      <c r="H679" s="33" t="s">
        <v>1</v>
      </c>
      <c r="I679" s="34" t="s">
        <v>1149</v>
      </c>
      <c r="J679" s="31">
        <v>24.27</v>
      </c>
      <c r="K679" s="31">
        <v>7.82</v>
      </c>
      <c r="L679" s="130">
        <f>(Таблица1[[#This Row],[Общая площадь летних помещений, кв. м]]*1)+Таблица1[[#This Row],[Общая площадь без летних помещений, кв.м]]</f>
        <v>32.090000000000003</v>
      </c>
      <c r="M679" s="35" t="s">
        <v>1154</v>
      </c>
      <c r="N679" s="45" t="s">
        <v>1145</v>
      </c>
      <c r="O679" s="35" t="s">
        <v>1130</v>
      </c>
      <c r="P679" s="32">
        <v>295000</v>
      </c>
      <c r="Q67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9466550.0000000019</v>
      </c>
      <c r="R67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79" s="36"/>
      <c r="T679" s="38" t="e">
        <f>#REF!/R679-1</f>
        <v>#REF!</v>
      </c>
      <c r="U679" s="35"/>
      <c r="V679" s="39" t="s">
        <v>1132</v>
      </c>
      <c r="W679" s="40"/>
      <c r="X679" s="41" t="str">
        <f t="shared" si="20"/>
        <v>апартаментСт</v>
      </c>
      <c r="Y679" s="15"/>
    </row>
    <row r="680" spans="2:25">
      <c r="B680" s="30">
        <f t="shared" si="21"/>
        <v>673</v>
      </c>
      <c r="C680" s="31">
        <v>16</v>
      </c>
      <c r="D680" s="32" t="s">
        <v>1127</v>
      </c>
      <c r="E680" s="131">
        <v>3</v>
      </c>
      <c r="F680" s="31">
        <v>1</v>
      </c>
      <c r="G680" s="31" t="s">
        <v>1128</v>
      </c>
      <c r="H680" s="33" t="s">
        <v>1</v>
      </c>
      <c r="I680" s="34" t="s">
        <v>1149</v>
      </c>
      <c r="J680" s="31">
        <v>24.98</v>
      </c>
      <c r="K680" s="31">
        <v>7.82</v>
      </c>
      <c r="L680" s="130">
        <f>(Таблица1[[#This Row],[Общая площадь летних помещений, кв. м]]*1)+Таблица1[[#This Row],[Общая площадь без летних помещений, кв.м]]</f>
        <v>32.799999999999997</v>
      </c>
      <c r="M680" s="35" t="s">
        <v>1154</v>
      </c>
      <c r="N680" s="45" t="s">
        <v>1145</v>
      </c>
      <c r="O680" s="35" t="s">
        <v>1130</v>
      </c>
      <c r="P680" s="32">
        <v>295000</v>
      </c>
      <c r="Q68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9676000</v>
      </c>
      <c r="R68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80" s="36"/>
      <c r="T680" s="38" t="e">
        <f>#REF!/R680-1</f>
        <v>#REF!</v>
      </c>
      <c r="U680" s="35"/>
      <c r="V680" s="39" t="s">
        <v>1132</v>
      </c>
      <c r="W680" s="40"/>
      <c r="X680" s="41" t="str">
        <f t="shared" si="20"/>
        <v>апартаментСт</v>
      </c>
      <c r="Y680" s="15"/>
    </row>
    <row r="681" spans="2:25">
      <c r="B681" s="30">
        <f t="shared" si="21"/>
        <v>674</v>
      </c>
      <c r="C681" s="31">
        <v>17</v>
      </c>
      <c r="D681" s="32" t="s">
        <v>1127</v>
      </c>
      <c r="E681" s="131">
        <v>3</v>
      </c>
      <c r="F681" s="31">
        <v>1</v>
      </c>
      <c r="G681" s="31" t="s">
        <v>1128</v>
      </c>
      <c r="H681" s="33" t="s">
        <v>1</v>
      </c>
      <c r="I681" s="34" t="s">
        <v>1149</v>
      </c>
      <c r="J681" s="31">
        <v>24.98</v>
      </c>
      <c r="K681" s="31">
        <v>7.67</v>
      </c>
      <c r="L681" s="130">
        <f>(Таблица1[[#This Row],[Общая площадь летних помещений, кв. м]]*1)+Таблица1[[#This Row],[Общая площадь без летних помещений, кв.м]]</f>
        <v>32.65</v>
      </c>
      <c r="M681" s="35" t="s">
        <v>1154</v>
      </c>
      <c r="N681" s="45" t="s">
        <v>1145</v>
      </c>
      <c r="O681" s="35" t="s">
        <v>1130</v>
      </c>
      <c r="P681" s="32">
        <v>290000</v>
      </c>
      <c r="Q68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9468500</v>
      </c>
      <c r="R68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81" s="36"/>
      <c r="T681" s="38" t="e">
        <f>#REF!/R681-1</f>
        <v>#REF!</v>
      </c>
      <c r="U681" s="35"/>
      <c r="V681" s="39" t="s">
        <v>1132</v>
      </c>
      <c r="W681" s="40"/>
      <c r="X681" s="41" t="str">
        <f t="shared" si="20"/>
        <v>апартаментСт</v>
      </c>
      <c r="Y681" s="15"/>
    </row>
    <row r="682" spans="2:25">
      <c r="B682" s="30">
        <f t="shared" si="21"/>
        <v>675</v>
      </c>
      <c r="C682" s="31">
        <v>18</v>
      </c>
      <c r="D682" s="32" t="s">
        <v>1127</v>
      </c>
      <c r="E682" s="131">
        <v>3</v>
      </c>
      <c r="F682" s="31">
        <v>1</v>
      </c>
      <c r="G682" s="31" t="s">
        <v>1133</v>
      </c>
      <c r="H682" s="33" t="s">
        <v>1</v>
      </c>
      <c r="I682" s="34" t="s">
        <v>1151</v>
      </c>
      <c r="J682" s="31">
        <v>24.98</v>
      </c>
      <c r="K682" s="31">
        <v>4.25</v>
      </c>
      <c r="L682" s="130">
        <f>(Таблица1[[#This Row],[Общая площадь летних помещений, кв. м]]*1)+Таблица1[[#This Row],[Общая площадь без летних помещений, кв.м]]</f>
        <v>29.23</v>
      </c>
      <c r="M682" s="35" t="s">
        <v>1154</v>
      </c>
      <c r="N682" s="45" t="s">
        <v>1145</v>
      </c>
      <c r="O682" s="35" t="s">
        <v>1130</v>
      </c>
      <c r="P682" s="32">
        <v>300000</v>
      </c>
      <c r="Q68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8769000</v>
      </c>
      <c r="R68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82" s="36"/>
      <c r="T682" s="38" t="e">
        <f>#REF!/R682-1</f>
        <v>#REF!</v>
      </c>
      <c r="U682" s="35"/>
      <c r="V682" s="39" t="s">
        <v>1132</v>
      </c>
      <c r="W682" s="40"/>
      <c r="X682" s="41" t="str">
        <f t="shared" si="20"/>
        <v>апартаментСт</v>
      </c>
      <c r="Y682" s="15"/>
    </row>
    <row r="683" spans="2:25">
      <c r="B683" s="30">
        <f t="shared" si="21"/>
        <v>676</v>
      </c>
      <c r="C683" s="31">
        <v>19</v>
      </c>
      <c r="D683" s="32" t="s">
        <v>1127</v>
      </c>
      <c r="E683" s="131">
        <v>3</v>
      </c>
      <c r="F683" s="31">
        <v>1</v>
      </c>
      <c r="G683" s="31" t="s">
        <v>1133</v>
      </c>
      <c r="H683" s="33" t="s">
        <v>1</v>
      </c>
      <c r="I683" s="34" t="s">
        <v>1151</v>
      </c>
      <c r="J683" s="31">
        <v>24.98</v>
      </c>
      <c r="K683" s="31">
        <v>4.41</v>
      </c>
      <c r="L683" s="130">
        <f>(Таблица1[[#This Row],[Общая площадь летних помещений, кв. м]]*1)+Таблица1[[#This Row],[Общая площадь без летних помещений, кв.м]]</f>
        <v>29.39</v>
      </c>
      <c r="M683" s="35" t="s">
        <v>1154</v>
      </c>
      <c r="N683" s="45" t="s">
        <v>1145</v>
      </c>
      <c r="O683" s="35" t="s">
        <v>1130</v>
      </c>
      <c r="P683" s="32">
        <v>305000</v>
      </c>
      <c r="Q68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8963950</v>
      </c>
      <c r="R68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83" s="36"/>
      <c r="T683" s="38" t="e">
        <f>#REF!/R683-1</f>
        <v>#REF!</v>
      </c>
      <c r="U683" s="35"/>
      <c r="V683" s="39" t="s">
        <v>1132</v>
      </c>
      <c r="W683" s="40"/>
      <c r="X683" s="41" t="str">
        <f t="shared" si="20"/>
        <v>апартаментСт</v>
      </c>
      <c r="Y683" s="15"/>
    </row>
    <row r="684" spans="2:25">
      <c r="B684" s="30">
        <f t="shared" si="21"/>
        <v>677</v>
      </c>
      <c r="C684" s="31">
        <v>20</v>
      </c>
      <c r="D684" s="32" t="s">
        <v>1127</v>
      </c>
      <c r="E684" s="131">
        <v>3</v>
      </c>
      <c r="F684" s="31">
        <v>1</v>
      </c>
      <c r="G684" s="31" t="s">
        <v>1133</v>
      </c>
      <c r="H684" s="33" t="s">
        <v>1</v>
      </c>
      <c r="I684" s="34" t="s">
        <v>1151</v>
      </c>
      <c r="J684" s="31">
        <v>24.98</v>
      </c>
      <c r="K684" s="31">
        <v>4.41</v>
      </c>
      <c r="L684" s="130">
        <f>(Таблица1[[#This Row],[Общая площадь летних помещений, кв. м]]*1)+Таблица1[[#This Row],[Общая площадь без летних помещений, кв.м]]</f>
        <v>29.39</v>
      </c>
      <c r="M684" s="35" t="s">
        <v>1154</v>
      </c>
      <c r="N684" s="45" t="s">
        <v>1145</v>
      </c>
      <c r="O684" s="35" t="s">
        <v>1130</v>
      </c>
      <c r="P684" s="32">
        <v>305000</v>
      </c>
      <c r="Q68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8963950</v>
      </c>
      <c r="R68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84" s="36"/>
      <c r="T684" s="38" t="e">
        <f>#REF!/R684-1</f>
        <v>#REF!</v>
      </c>
      <c r="U684" s="35"/>
      <c r="V684" s="39" t="s">
        <v>1132</v>
      </c>
      <c r="W684" s="40"/>
      <c r="X684" s="41" t="str">
        <f t="shared" si="20"/>
        <v>апартаментСт</v>
      </c>
      <c r="Y684" s="15"/>
    </row>
    <row r="685" spans="2:25">
      <c r="B685" s="30">
        <f t="shared" si="21"/>
        <v>678</v>
      </c>
      <c r="C685" s="31">
        <v>21</v>
      </c>
      <c r="D685" s="32" t="s">
        <v>1127</v>
      </c>
      <c r="E685" s="131">
        <v>3</v>
      </c>
      <c r="F685" s="31">
        <v>1</v>
      </c>
      <c r="G685" s="31" t="s">
        <v>1133</v>
      </c>
      <c r="H685" s="33" t="s">
        <v>1</v>
      </c>
      <c r="I685" s="34" t="s">
        <v>1151</v>
      </c>
      <c r="J685" s="31">
        <v>24.98</v>
      </c>
      <c r="K685" s="31">
        <v>4.41</v>
      </c>
      <c r="L685" s="130">
        <f>(Таблица1[[#This Row],[Общая площадь летних помещений, кв. м]]*1)+Таблица1[[#This Row],[Общая площадь без летних помещений, кв.м]]</f>
        <v>29.39</v>
      </c>
      <c r="M685" s="35" t="s">
        <v>1154</v>
      </c>
      <c r="N685" s="45" t="s">
        <v>1145</v>
      </c>
      <c r="O685" s="35" t="s">
        <v>1130</v>
      </c>
      <c r="P685" s="32">
        <v>305000</v>
      </c>
      <c r="Q68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8963950</v>
      </c>
      <c r="R68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85" s="36"/>
      <c r="T685" s="38" t="e">
        <f>#REF!/R685-1</f>
        <v>#REF!</v>
      </c>
      <c r="U685" s="35"/>
      <c r="V685" s="39" t="s">
        <v>1132</v>
      </c>
      <c r="W685" s="40"/>
      <c r="X685" s="41" t="str">
        <f t="shared" si="20"/>
        <v>апартаментСт</v>
      </c>
      <c r="Y685" s="15"/>
    </row>
    <row r="686" spans="2:25">
      <c r="B686" s="30">
        <f t="shared" si="21"/>
        <v>679</v>
      </c>
      <c r="C686" s="31">
        <v>22</v>
      </c>
      <c r="D686" s="32" t="s">
        <v>1127</v>
      </c>
      <c r="E686" s="131">
        <v>3</v>
      </c>
      <c r="F686" s="31">
        <v>1</v>
      </c>
      <c r="G686" s="31" t="s">
        <v>1133</v>
      </c>
      <c r="H686" s="33" t="s">
        <v>19</v>
      </c>
      <c r="I686" s="34" t="s">
        <v>1151</v>
      </c>
      <c r="J686" s="31">
        <v>34.54</v>
      </c>
      <c r="K686" s="31">
        <v>10.44</v>
      </c>
      <c r="L686" s="130">
        <f>(Таблица1[[#This Row],[Общая площадь летних помещений, кв. м]]*1)+Таблица1[[#This Row],[Общая площадь без летних помещений, кв.м]]</f>
        <v>44.98</v>
      </c>
      <c r="M686" s="35" t="s">
        <v>1154</v>
      </c>
      <c r="N686" s="45" t="s">
        <v>1145</v>
      </c>
      <c r="O686" s="35" t="s">
        <v>1130</v>
      </c>
      <c r="P686" s="32">
        <v>305000</v>
      </c>
      <c r="Q68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13718899.999999998</v>
      </c>
      <c r="R68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86" s="36"/>
      <c r="T686" s="38" t="e">
        <f>#REF!/R686-1</f>
        <v>#REF!</v>
      </c>
      <c r="U686" s="35"/>
      <c r="V686" s="39" t="s">
        <v>1132</v>
      </c>
      <c r="W686" s="40"/>
      <c r="X686" s="41" t="str">
        <f t="shared" si="20"/>
        <v>апартамент1АЕ</v>
      </c>
      <c r="Y686" s="15"/>
    </row>
    <row r="687" spans="2:25">
      <c r="B687" s="30">
        <f t="shared" si="21"/>
        <v>680</v>
      </c>
      <c r="C687" s="31">
        <v>23</v>
      </c>
      <c r="D687" s="32" t="s">
        <v>1127</v>
      </c>
      <c r="E687" s="131">
        <v>3</v>
      </c>
      <c r="F687" s="31">
        <v>1</v>
      </c>
      <c r="G687" s="31" t="s">
        <v>1133</v>
      </c>
      <c r="H687" s="33" t="s">
        <v>1</v>
      </c>
      <c r="I687" s="34" t="s">
        <v>1151</v>
      </c>
      <c r="J687" s="31">
        <v>24.63</v>
      </c>
      <c r="K687" s="31">
        <v>4.24</v>
      </c>
      <c r="L687" s="130">
        <f>(Таблица1[[#This Row],[Общая площадь летних помещений, кв. м]]*1)+Таблица1[[#This Row],[Общая площадь без летних помещений, кв.м]]</f>
        <v>28.869999999999997</v>
      </c>
      <c r="M687" s="35" t="s">
        <v>1154</v>
      </c>
      <c r="N687" s="45" t="s">
        <v>1145</v>
      </c>
      <c r="O687" s="35" t="s">
        <v>1130</v>
      </c>
      <c r="P687" s="32">
        <v>300000</v>
      </c>
      <c r="Q68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8661000</v>
      </c>
      <c r="R68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87" s="36"/>
      <c r="T687" s="38" t="e">
        <f>#REF!/R687-1</f>
        <v>#REF!</v>
      </c>
      <c r="U687" s="35"/>
      <c r="V687" s="39" t="s">
        <v>1132</v>
      </c>
      <c r="W687" s="40"/>
      <c r="X687" s="41" t="str">
        <f t="shared" si="20"/>
        <v>апартаментСт</v>
      </c>
      <c r="Y687" s="15"/>
    </row>
    <row r="688" spans="2:25">
      <c r="B688" s="30">
        <f t="shared" si="21"/>
        <v>681</v>
      </c>
      <c r="C688" s="31">
        <v>24</v>
      </c>
      <c r="D688" s="32" t="s">
        <v>1127</v>
      </c>
      <c r="E688" s="131">
        <v>3</v>
      </c>
      <c r="F688" s="31">
        <v>1</v>
      </c>
      <c r="G688" s="31" t="s">
        <v>1133</v>
      </c>
      <c r="H688" s="33" t="s">
        <v>19</v>
      </c>
      <c r="I688" s="34" t="s">
        <v>1151</v>
      </c>
      <c r="J688" s="31">
        <v>44.31</v>
      </c>
      <c r="K688" s="31">
        <v>8.14</v>
      </c>
      <c r="L688" s="130">
        <f>(Таблица1[[#This Row],[Общая площадь летних помещений, кв. м]]*1)+Таблица1[[#This Row],[Общая площадь без летних помещений, кв.м]]</f>
        <v>52.45</v>
      </c>
      <c r="M688" s="35" t="s">
        <v>1154</v>
      </c>
      <c r="N688" s="45" t="s">
        <v>1137</v>
      </c>
      <c r="O688" s="35" t="s">
        <v>1130</v>
      </c>
      <c r="P688" s="32">
        <v>355000</v>
      </c>
      <c r="Q68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18619750</v>
      </c>
      <c r="R68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88" s="36"/>
      <c r="T688" s="38" t="e">
        <f>#REF!/R688-1</f>
        <v>#REF!</v>
      </c>
      <c r="U688" s="35"/>
      <c r="V688" s="39" t="s">
        <v>1132</v>
      </c>
      <c r="W688" s="40"/>
      <c r="X688" s="41" t="str">
        <f t="shared" si="20"/>
        <v>апартамент1АЕ</v>
      </c>
      <c r="Y688" s="15"/>
    </row>
    <row r="689" spans="2:25">
      <c r="B689" s="30">
        <f t="shared" si="21"/>
        <v>682</v>
      </c>
      <c r="C689" s="31">
        <v>25</v>
      </c>
      <c r="D689" s="32" t="s">
        <v>1127</v>
      </c>
      <c r="E689" s="131">
        <v>3</v>
      </c>
      <c r="F689" s="31">
        <v>1</v>
      </c>
      <c r="G689" s="31" t="s">
        <v>1133</v>
      </c>
      <c r="H689" s="33" t="s">
        <v>1</v>
      </c>
      <c r="I689" s="34" t="s">
        <v>1151</v>
      </c>
      <c r="J689" s="31">
        <v>24.74</v>
      </c>
      <c r="K689" s="31">
        <v>4.41</v>
      </c>
      <c r="L689" s="130">
        <f>(Таблица1[[#This Row],[Общая площадь летних помещений, кв. м]]*1)+Таблица1[[#This Row],[Общая площадь без летних помещений, кв.м]]</f>
        <v>29.15</v>
      </c>
      <c r="M689" s="35" t="s">
        <v>1154</v>
      </c>
      <c r="N689" s="45" t="s">
        <v>1137</v>
      </c>
      <c r="O689" s="35" t="s">
        <v>1130</v>
      </c>
      <c r="P689" s="32">
        <v>355000</v>
      </c>
      <c r="Q68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10348250</v>
      </c>
      <c r="R68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89" s="36"/>
      <c r="T689" s="38" t="e">
        <f>#REF!/R689-1</f>
        <v>#REF!</v>
      </c>
      <c r="U689" s="35"/>
      <c r="V689" s="39" t="s">
        <v>1132</v>
      </c>
      <c r="W689" s="40"/>
      <c r="X689" s="41" t="str">
        <f t="shared" si="20"/>
        <v>апартаментСт</v>
      </c>
      <c r="Y689" s="15"/>
    </row>
    <row r="690" spans="2:25">
      <c r="B690" s="30">
        <f t="shared" si="21"/>
        <v>683</v>
      </c>
      <c r="C690" s="31">
        <v>26</v>
      </c>
      <c r="D690" s="32" t="s">
        <v>1127</v>
      </c>
      <c r="E690" s="131">
        <v>3</v>
      </c>
      <c r="F690" s="31">
        <v>1</v>
      </c>
      <c r="G690" s="31" t="s">
        <v>1133</v>
      </c>
      <c r="H690" s="33" t="s">
        <v>1</v>
      </c>
      <c r="I690" s="34" t="s">
        <v>1151</v>
      </c>
      <c r="J690" s="31">
        <v>24.74</v>
      </c>
      <c r="K690" s="31">
        <v>4.51</v>
      </c>
      <c r="L690" s="130">
        <f>(Таблица1[[#This Row],[Общая площадь летних помещений, кв. м]]*1)+Таблица1[[#This Row],[Общая площадь без летних помещений, кв.м]]</f>
        <v>29.25</v>
      </c>
      <c r="M690" s="35" t="s">
        <v>1154</v>
      </c>
      <c r="N690" s="45" t="s">
        <v>1137</v>
      </c>
      <c r="O690" s="35" t="s">
        <v>1130</v>
      </c>
      <c r="P690" s="32">
        <v>355000</v>
      </c>
      <c r="Q69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10383750</v>
      </c>
      <c r="R69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90" s="36"/>
      <c r="T690" s="38" t="e">
        <f>#REF!/R690-1</f>
        <v>#REF!</v>
      </c>
      <c r="U690" s="35"/>
      <c r="V690" s="39" t="s">
        <v>1132</v>
      </c>
      <c r="W690" s="40"/>
      <c r="X690" s="41" t="str">
        <f t="shared" si="20"/>
        <v>апартаментСт</v>
      </c>
      <c r="Y690" s="15"/>
    </row>
    <row r="691" spans="2:25">
      <c r="B691" s="30">
        <f t="shared" si="21"/>
        <v>684</v>
      </c>
      <c r="C691" s="31">
        <v>27</v>
      </c>
      <c r="D691" s="32" t="s">
        <v>1127</v>
      </c>
      <c r="E691" s="131">
        <v>3</v>
      </c>
      <c r="F691" s="31">
        <v>1</v>
      </c>
      <c r="G691" s="31" t="s">
        <v>1133</v>
      </c>
      <c r="H691" s="33" t="s">
        <v>1</v>
      </c>
      <c r="I691" s="34" t="s">
        <v>1151</v>
      </c>
      <c r="J691" s="31">
        <v>24.98</v>
      </c>
      <c r="K691" s="31">
        <v>4.79</v>
      </c>
      <c r="L691" s="130">
        <f>(Таблица1[[#This Row],[Общая площадь летних помещений, кв. м]]*1)+Таблица1[[#This Row],[Общая площадь без летних помещений, кв.м]]</f>
        <v>29.77</v>
      </c>
      <c r="M691" s="35" t="s">
        <v>1154</v>
      </c>
      <c r="N691" s="45" t="s">
        <v>1137</v>
      </c>
      <c r="O691" s="35" t="s">
        <v>1130</v>
      </c>
      <c r="P691" s="32">
        <v>355000</v>
      </c>
      <c r="Q69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10568350</v>
      </c>
      <c r="R69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91" s="36"/>
      <c r="T691" s="38" t="e">
        <f>#REF!/R691-1</f>
        <v>#REF!</v>
      </c>
      <c r="U691" s="35"/>
      <c r="V691" s="39" t="s">
        <v>1132</v>
      </c>
      <c r="W691" s="40"/>
      <c r="X691" s="41" t="str">
        <f t="shared" si="20"/>
        <v>апартаментСт</v>
      </c>
      <c r="Y691" s="15"/>
    </row>
    <row r="692" spans="2:25">
      <c r="B692" s="30">
        <f t="shared" si="21"/>
        <v>685</v>
      </c>
      <c r="C692" s="31">
        <v>28</v>
      </c>
      <c r="D692" s="32" t="s">
        <v>1127</v>
      </c>
      <c r="E692" s="131">
        <v>3</v>
      </c>
      <c r="F692" s="31">
        <v>1</v>
      </c>
      <c r="G692" s="31" t="s">
        <v>1133</v>
      </c>
      <c r="H692" s="33" t="s">
        <v>1</v>
      </c>
      <c r="I692" s="34" t="s">
        <v>1151</v>
      </c>
      <c r="J692" s="31">
        <v>24.98</v>
      </c>
      <c r="K692" s="31">
        <v>5.2</v>
      </c>
      <c r="L692" s="130">
        <f>(Таблица1[[#This Row],[Общая площадь летних помещений, кв. м]]*1)+Таблица1[[#This Row],[Общая площадь без летних помещений, кв.м]]</f>
        <v>30.18</v>
      </c>
      <c r="M692" s="35" t="s">
        <v>1154</v>
      </c>
      <c r="N692" s="45" t="s">
        <v>1137</v>
      </c>
      <c r="O692" s="35" t="s">
        <v>1130</v>
      </c>
      <c r="P692" s="32">
        <v>355000</v>
      </c>
      <c r="Q69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10713900</v>
      </c>
      <c r="R69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92" s="36"/>
      <c r="T692" s="38" t="e">
        <f>#REF!/R692-1</f>
        <v>#REF!</v>
      </c>
      <c r="U692" s="35"/>
      <c r="V692" s="39" t="s">
        <v>1132</v>
      </c>
      <c r="W692" s="40"/>
      <c r="X692" s="41" t="str">
        <f t="shared" si="20"/>
        <v>апартаментСт</v>
      </c>
      <c r="Y692" s="15"/>
    </row>
    <row r="693" spans="2:25">
      <c r="B693" s="30">
        <f t="shared" si="21"/>
        <v>686</v>
      </c>
      <c r="C693" s="31">
        <v>29</v>
      </c>
      <c r="D693" s="32" t="s">
        <v>1127</v>
      </c>
      <c r="E693" s="131">
        <v>3</v>
      </c>
      <c r="F693" s="31">
        <v>1</v>
      </c>
      <c r="G693" s="31" t="s">
        <v>1133</v>
      </c>
      <c r="H693" s="33" t="s">
        <v>1</v>
      </c>
      <c r="I693" s="34" t="s">
        <v>1151</v>
      </c>
      <c r="J693" s="31">
        <v>24.98</v>
      </c>
      <c r="K693" s="31">
        <v>5.72</v>
      </c>
      <c r="L693" s="130">
        <f>(Таблица1[[#This Row],[Общая площадь летних помещений, кв. м]]*1)+Таблица1[[#This Row],[Общая площадь без летних помещений, кв.м]]</f>
        <v>30.7</v>
      </c>
      <c r="M693" s="35" t="s">
        <v>1154</v>
      </c>
      <c r="N693" s="45" t="s">
        <v>1137</v>
      </c>
      <c r="O693" s="35" t="s">
        <v>1130</v>
      </c>
      <c r="P693" s="32">
        <v>355000</v>
      </c>
      <c r="Q69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10898500</v>
      </c>
      <c r="R69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93" s="36"/>
      <c r="T693" s="38" t="e">
        <f>#REF!/R693-1</f>
        <v>#REF!</v>
      </c>
      <c r="U693" s="35"/>
      <c r="V693" s="39" t="s">
        <v>1132</v>
      </c>
      <c r="W693" s="40"/>
      <c r="X693" s="41" t="str">
        <f t="shared" si="20"/>
        <v>апартаментСт</v>
      </c>
      <c r="Y693" s="15"/>
    </row>
    <row r="694" spans="2:25">
      <c r="B694" s="30">
        <f t="shared" si="21"/>
        <v>687</v>
      </c>
      <c r="C694" s="31">
        <v>30</v>
      </c>
      <c r="D694" s="32" t="s">
        <v>1127</v>
      </c>
      <c r="E694" s="131">
        <v>3</v>
      </c>
      <c r="F694" s="31">
        <v>1</v>
      </c>
      <c r="G694" s="31" t="s">
        <v>1133</v>
      </c>
      <c r="H694" s="33" t="s">
        <v>1</v>
      </c>
      <c r="I694" s="34" t="s">
        <v>1151</v>
      </c>
      <c r="J694" s="31">
        <v>24.98</v>
      </c>
      <c r="K694" s="31">
        <v>6.25</v>
      </c>
      <c r="L694" s="130">
        <f>(Таблица1[[#This Row],[Общая площадь летних помещений, кв. м]]*1)+Таблица1[[#This Row],[Общая площадь без летних помещений, кв.м]]</f>
        <v>31.23</v>
      </c>
      <c r="M694" s="35" t="s">
        <v>1154</v>
      </c>
      <c r="N694" s="45" t="s">
        <v>1137</v>
      </c>
      <c r="O694" s="35" t="s">
        <v>1130</v>
      </c>
      <c r="P694" s="32">
        <v>355000</v>
      </c>
      <c r="Q69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11086650</v>
      </c>
      <c r="R69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94" s="36"/>
      <c r="T694" s="38" t="e">
        <f>#REF!/R694-1</f>
        <v>#REF!</v>
      </c>
      <c r="U694" s="35"/>
      <c r="V694" s="39" t="s">
        <v>1132</v>
      </c>
      <c r="W694" s="40"/>
      <c r="X694" s="41" t="str">
        <f t="shared" si="20"/>
        <v>апартаментСт</v>
      </c>
      <c r="Y694" s="15"/>
    </row>
    <row r="695" spans="2:25">
      <c r="B695" s="30">
        <f t="shared" si="21"/>
        <v>688</v>
      </c>
      <c r="C695" s="31">
        <v>31</v>
      </c>
      <c r="D695" s="32" t="s">
        <v>1127</v>
      </c>
      <c r="E695" s="131">
        <v>3</v>
      </c>
      <c r="F695" s="31">
        <v>1</v>
      </c>
      <c r="G695" s="31" t="s">
        <v>1133</v>
      </c>
      <c r="H695" s="33" t="s">
        <v>1</v>
      </c>
      <c r="I695" s="34" t="s">
        <v>1151</v>
      </c>
      <c r="J695" s="31">
        <v>24.68</v>
      </c>
      <c r="K695" s="31">
        <v>6.25</v>
      </c>
      <c r="L695" s="130">
        <f>(Таблица1[[#This Row],[Общая площадь летних помещений, кв. м]]*1)+Таблица1[[#This Row],[Общая площадь без летних помещений, кв.м]]</f>
        <v>30.93</v>
      </c>
      <c r="M695" s="35" t="s">
        <v>1154</v>
      </c>
      <c r="N695" s="45" t="s">
        <v>1137</v>
      </c>
      <c r="O695" s="35" t="s">
        <v>1130</v>
      </c>
      <c r="P695" s="32">
        <v>355000</v>
      </c>
      <c r="Q69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10980150</v>
      </c>
      <c r="R69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95" s="36"/>
      <c r="T695" s="38" t="e">
        <f>#REF!/R695-1</f>
        <v>#REF!</v>
      </c>
      <c r="U695" s="35"/>
      <c r="V695" s="39" t="s">
        <v>1132</v>
      </c>
      <c r="W695" s="40"/>
      <c r="X695" s="41" t="str">
        <f t="shared" si="20"/>
        <v>апартаментСт</v>
      </c>
      <c r="Y695" s="15"/>
    </row>
    <row r="696" spans="2:25">
      <c r="B696" s="30">
        <f t="shared" si="21"/>
        <v>689</v>
      </c>
      <c r="C696" s="31">
        <v>32</v>
      </c>
      <c r="D696" s="32" t="s">
        <v>1127</v>
      </c>
      <c r="E696" s="131">
        <v>3</v>
      </c>
      <c r="F696" s="31">
        <v>1</v>
      </c>
      <c r="G696" s="31" t="s">
        <v>1133</v>
      </c>
      <c r="H696" s="33" t="s">
        <v>1</v>
      </c>
      <c r="I696" s="34" t="s">
        <v>1151</v>
      </c>
      <c r="J696" s="31">
        <v>24.68</v>
      </c>
      <c r="K696" s="31">
        <v>5.72</v>
      </c>
      <c r="L696" s="130">
        <f>(Таблица1[[#This Row],[Общая площадь летних помещений, кв. м]]*1)+Таблица1[[#This Row],[Общая площадь без летних помещений, кв.м]]</f>
        <v>30.4</v>
      </c>
      <c r="M696" s="35" t="s">
        <v>1154</v>
      </c>
      <c r="N696" s="45" t="s">
        <v>1137</v>
      </c>
      <c r="O696" s="35" t="s">
        <v>1130</v>
      </c>
      <c r="P696" s="32">
        <v>355000</v>
      </c>
      <c r="Q69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10792000</v>
      </c>
      <c r="R69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96" s="36"/>
      <c r="T696" s="38" t="e">
        <f>#REF!/R696-1</f>
        <v>#REF!</v>
      </c>
      <c r="U696" s="35"/>
      <c r="V696" s="39" t="s">
        <v>1132</v>
      </c>
      <c r="W696" s="40"/>
      <c r="X696" s="41" t="str">
        <f t="shared" si="20"/>
        <v>апартаментСт</v>
      </c>
      <c r="Y696" s="15"/>
    </row>
    <row r="697" spans="2:25">
      <c r="B697" s="30">
        <f t="shared" si="21"/>
        <v>690</v>
      </c>
      <c r="C697" s="31">
        <v>33</v>
      </c>
      <c r="D697" s="32" t="s">
        <v>1127</v>
      </c>
      <c r="E697" s="131">
        <v>3</v>
      </c>
      <c r="F697" s="31">
        <v>1</v>
      </c>
      <c r="G697" s="31" t="s">
        <v>1133</v>
      </c>
      <c r="H697" s="33" t="s">
        <v>1</v>
      </c>
      <c r="I697" s="34" t="s">
        <v>1151</v>
      </c>
      <c r="J697" s="31">
        <v>24.27</v>
      </c>
      <c r="K697" s="31">
        <v>5.2</v>
      </c>
      <c r="L697" s="130">
        <f>(Таблица1[[#This Row],[Общая площадь летних помещений, кв. м]]*1)+Таблица1[[#This Row],[Общая площадь без летних помещений, кв.м]]</f>
        <v>29.47</v>
      </c>
      <c r="M697" s="35" t="s">
        <v>1154</v>
      </c>
      <c r="N697" s="45" t="s">
        <v>1137</v>
      </c>
      <c r="O697" s="35" t="s">
        <v>1130</v>
      </c>
      <c r="P697" s="32">
        <v>355000</v>
      </c>
      <c r="Q69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10461850</v>
      </c>
      <c r="R69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97" s="36"/>
      <c r="T697" s="38" t="e">
        <f>#REF!/R697-1</f>
        <v>#REF!</v>
      </c>
      <c r="U697" s="35"/>
      <c r="V697" s="39" t="s">
        <v>1132</v>
      </c>
      <c r="W697" s="40"/>
      <c r="X697" s="41" t="str">
        <f t="shared" si="20"/>
        <v>апартаментСт</v>
      </c>
      <c r="Y697" s="15"/>
    </row>
    <row r="698" spans="2:25">
      <c r="B698" s="30">
        <f t="shared" si="21"/>
        <v>691</v>
      </c>
      <c r="C698" s="31">
        <v>34</v>
      </c>
      <c r="D698" s="32" t="s">
        <v>1127</v>
      </c>
      <c r="E698" s="131">
        <v>3</v>
      </c>
      <c r="F698" s="31">
        <v>1</v>
      </c>
      <c r="G698" s="31" t="s">
        <v>1133</v>
      </c>
      <c r="H698" s="33" t="s">
        <v>1</v>
      </c>
      <c r="I698" s="34" t="s">
        <v>1151</v>
      </c>
      <c r="J698" s="31">
        <v>28.71</v>
      </c>
      <c r="K698" s="31">
        <v>13.16</v>
      </c>
      <c r="L698" s="130">
        <f>(Таблица1[[#This Row],[Общая площадь летних помещений, кв. м]]*1)+Таблица1[[#This Row],[Общая площадь без летних помещений, кв.м]]</f>
        <v>41.870000000000005</v>
      </c>
      <c r="M698" s="35" t="s">
        <v>1154</v>
      </c>
      <c r="N698" s="45" t="s">
        <v>1137</v>
      </c>
      <c r="O698" s="35" t="s">
        <v>1130</v>
      </c>
      <c r="P698" s="32">
        <v>350000</v>
      </c>
      <c r="Q69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14654500.000000002</v>
      </c>
      <c r="R69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98" s="36"/>
      <c r="T698" s="38" t="e">
        <f>#REF!/R698-1</f>
        <v>#REF!</v>
      </c>
      <c r="U698" s="35"/>
      <c r="V698" s="39" t="s">
        <v>1132</v>
      </c>
      <c r="W698" s="40"/>
      <c r="X698" s="41" t="str">
        <f t="shared" si="20"/>
        <v>апартаментСт</v>
      </c>
      <c r="Y698" s="15"/>
    </row>
    <row r="699" spans="2:25">
      <c r="B699" s="30">
        <f t="shared" si="21"/>
        <v>692</v>
      </c>
      <c r="C699" s="31">
        <v>35</v>
      </c>
      <c r="D699" s="32" t="s">
        <v>1127</v>
      </c>
      <c r="E699" s="131">
        <v>3</v>
      </c>
      <c r="F699" s="31">
        <v>1</v>
      </c>
      <c r="G699" s="31" t="s">
        <v>1133</v>
      </c>
      <c r="H699" s="33" t="s">
        <v>1</v>
      </c>
      <c r="I699" s="34" t="s">
        <v>1151</v>
      </c>
      <c r="J699" s="31">
        <v>28.71</v>
      </c>
      <c r="K699" s="31">
        <v>13.16</v>
      </c>
      <c r="L699" s="130">
        <f>(Таблица1[[#This Row],[Общая площадь летних помещений, кв. м]]*1)+Таблица1[[#This Row],[Общая площадь без летних помещений, кв.м]]</f>
        <v>41.870000000000005</v>
      </c>
      <c r="M699" s="35" t="s">
        <v>1154</v>
      </c>
      <c r="N699" s="45" t="s">
        <v>1145</v>
      </c>
      <c r="O699" s="35" t="s">
        <v>1130</v>
      </c>
      <c r="P699" s="32">
        <v>305000</v>
      </c>
      <c r="Q69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12770350.000000002</v>
      </c>
      <c r="R69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699" s="36"/>
      <c r="T699" s="38" t="e">
        <f>#REF!/R699-1</f>
        <v>#REF!</v>
      </c>
      <c r="U699" s="35"/>
      <c r="V699" s="39" t="s">
        <v>1132</v>
      </c>
      <c r="W699" s="40"/>
      <c r="X699" s="41" t="str">
        <f t="shared" si="20"/>
        <v>апартаментСт</v>
      </c>
      <c r="Y699" s="15"/>
    </row>
    <row r="700" spans="2:25">
      <c r="B700" s="30">
        <f t="shared" si="21"/>
        <v>693</v>
      </c>
      <c r="C700" s="31">
        <v>36</v>
      </c>
      <c r="D700" s="32" t="s">
        <v>1127</v>
      </c>
      <c r="E700" s="131">
        <v>3</v>
      </c>
      <c r="F700" s="31">
        <v>1</v>
      </c>
      <c r="G700" s="31" t="s">
        <v>1133</v>
      </c>
      <c r="H700" s="33" t="s">
        <v>1</v>
      </c>
      <c r="I700" s="34" t="s">
        <v>1151</v>
      </c>
      <c r="J700" s="31">
        <v>24.27</v>
      </c>
      <c r="K700" s="31">
        <v>5.2</v>
      </c>
      <c r="L700" s="130">
        <f>(Таблица1[[#This Row],[Общая площадь летних помещений, кв. м]]*1)+Таблица1[[#This Row],[Общая площадь без летних помещений, кв.м]]</f>
        <v>29.47</v>
      </c>
      <c r="M700" s="35" t="s">
        <v>1154</v>
      </c>
      <c r="N700" s="45" t="s">
        <v>1145</v>
      </c>
      <c r="O700" s="35" t="s">
        <v>1130</v>
      </c>
      <c r="P700" s="32">
        <v>310000</v>
      </c>
      <c r="Q70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9135700</v>
      </c>
      <c r="R70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00" s="36"/>
      <c r="T700" s="38" t="e">
        <f>#REF!/R700-1</f>
        <v>#REF!</v>
      </c>
      <c r="U700" s="35"/>
      <c r="V700" s="39" t="s">
        <v>1132</v>
      </c>
      <c r="W700" s="40"/>
      <c r="X700" s="41" t="str">
        <f t="shared" si="20"/>
        <v>апартаментСт</v>
      </c>
      <c r="Y700" s="15"/>
    </row>
    <row r="701" spans="2:25">
      <c r="B701" s="30">
        <f t="shared" si="21"/>
        <v>694</v>
      </c>
      <c r="C701" s="31">
        <v>37</v>
      </c>
      <c r="D701" s="32" t="s">
        <v>1127</v>
      </c>
      <c r="E701" s="131">
        <v>3</v>
      </c>
      <c r="F701" s="31">
        <v>1</v>
      </c>
      <c r="G701" s="31" t="s">
        <v>1133</v>
      </c>
      <c r="H701" s="33" t="s">
        <v>1</v>
      </c>
      <c r="I701" s="34" t="s">
        <v>1151</v>
      </c>
      <c r="J701" s="31">
        <v>24.98</v>
      </c>
      <c r="K701" s="31">
        <v>5.72</v>
      </c>
      <c r="L701" s="130">
        <f>(Таблица1[[#This Row],[Общая площадь летних помещений, кв. м]]*1)+Таблица1[[#This Row],[Общая площадь без летних помещений, кв.м]]</f>
        <v>30.7</v>
      </c>
      <c r="M701" s="35" t="s">
        <v>1154</v>
      </c>
      <c r="N701" s="45" t="s">
        <v>1145</v>
      </c>
      <c r="O701" s="35" t="s">
        <v>1130</v>
      </c>
      <c r="P701" s="32">
        <v>310000</v>
      </c>
      <c r="Q70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9517000</v>
      </c>
      <c r="R70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01" s="36"/>
      <c r="T701" s="38" t="e">
        <f>#REF!/R701-1</f>
        <v>#REF!</v>
      </c>
      <c r="U701" s="35"/>
      <c r="V701" s="39" t="s">
        <v>1132</v>
      </c>
      <c r="W701" s="40"/>
      <c r="X701" s="41" t="str">
        <f t="shared" si="20"/>
        <v>апартаментСт</v>
      </c>
      <c r="Y701" s="15"/>
    </row>
    <row r="702" spans="2:25">
      <c r="B702" s="30">
        <f t="shared" si="21"/>
        <v>695</v>
      </c>
      <c r="C702" s="31">
        <v>38</v>
      </c>
      <c r="D702" s="32" t="s">
        <v>1127</v>
      </c>
      <c r="E702" s="131">
        <v>3</v>
      </c>
      <c r="F702" s="31">
        <v>1</v>
      </c>
      <c r="G702" s="31" t="s">
        <v>1133</v>
      </c>
      <c r="H702" s="33" t="s">
        <v>1</v>
      </c>
      <c r="I702" s="34" t="s">
        <v>1151</v>
      </c>
      <c r="J702" s="31">
        <v>24.98</v>
      </c>
      <c r="K702" s="31">
        <v>6.05</v>
      </c>
      <c r="L702" s="130">
        <f>(Таблица1[[#This Row],[Общая площадь летних помещений, кв. м]]*1)+Таблица1[[#This Row],[Общая площадь без летних помещений, кв.м]]</f>
        <v>31.03</v>
      </c>
      <c r="M702" s="35" t="s">
        <v>1154</v>
      </c>
      <c r="N702" s="45" t="s">
        <v>1145</v>
      </c>
      <c r="O702" s="35" t="s">
        <v>1130</v>
      </c>
      <c r="P702" s="32">
        <v>300000</v>
      </c>
      <c r="Q70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9309000</v>
      </c>
      <c r="R70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02" s="36"/>
      <c r="T702" s="38" t="e">
        <f>#REF!/R702-1</f>
        <v>#REF!</v>
      </c>
      <c r="U702" s="35"/>
      <c r="V702" s="39" t="s">
        <v>1132</v>
      </c>
      <c r="W702" s="40"/>
      <c r="X702" s="41" t="str">
        <f t="shared" si="20"/>
        <v>апартаментСт</v>
      </c>
      <c r="Y702" s="15"/>
    </row>
    <row r="703" spans="2:25">
      <c r="B703" s="30">
        <f t="shared" si="21"/>
        <v>696</v>
      </c>
      <c r="C703" s="31">
        <v>39</v>
      </c>
      <c r="D703" s="32" t="s">
        <v>1127</v>
      </c>
      <c r="E703" s="131">
        <v>3</v>
      </c>
      <c r="F703" s="31">
        <v>1</v>
      </c>
      <c r="G703" s="31" t="s">
        <v>1138</v>
      </c>
      <c r="H703" s="33" t="s">
        <v>1</v>
      </c>
      <c r="I703" s="34" t="s">
        <v>1151</v>
      </c>
      <c r="J703" s="31">
        <v>24.98</v>
      </c>
      <c r="K703" s="31">
        <v>5.0199999999999996</v>
      </c>
      <c r="L703" s="130">
        <f>(Таблица1[[#This Row],[Общая площадь летних помещений, кв. м]]*1)+Таблица1[[#This Row],[Общая площадь без летних помещений, кв.м]]</f>
        <v>30</v>
      </c>
      <c r="M703" s="35" t="s">
        <v>1136</v>
      </c>
      <c r="N703" s="45" t="s">
        <v>1145</v>
      </c>
      <c r="O703" s="35" t="s">
        <v>1130</v>
      </c>
      <c r="P703" s="32">
        <v>320000</v>
      </c>
      <c r="Q70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9600000</v>
      </c>
      <c r="R70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03" s="36"/>
      <c r="T703" s="38" t="e">
        <f>#REF!/R703-1</f>
        <v>#REF!</v>
      </c>
      <c r="U703" s="35"/>
      <c r="V703" s="39" t="s">
        <v>1132</v>
      </c>
      <c r="W703" s="40"/>
      <c r="X703" s="41" t="str">
        <f t="shared" si="20"/>
        <v>апартаментСт</v>
      </c>
      <c r="Y703" s="15"/>
    </row>
    <row r="704" spans="2:25">
      <c r="B704" s="30">
        <f t="shared" si="21"/>
        <v>697</v>
      </c>
      <c r="C704" s="31">
        <v>40</v>
      </c>
      <c r="D704" s="32" t="s">
        <v>1127</v>
      </c>
      <c r="E704" s="131">
        <v>3</v>
      </c>
      <c r="F704" s="31">
        <v>1</v>
      </c>
      <c r="G704" s="31" t="s">
        <v>1138</v>
      </c>
      <c r="H704" s="33" t="s">
        <v>1</v>
      </c>
      <c r="I704" s="34" t="s">
        <v>1151</v>
      </c>
      <c r="J704" s="31">
        <v>24.98</v>
      </c>
      <c r="K704" s="31">
        <v>4.53</v>
      </c>
      <c r="L704" s="130">
        <f>(Таблица1[[#This Row],[Общая площадь летних помещений, кв. м]]*1)+Таблица1[[#This Row],[Общая площадь без летних помещений, кв.м]]</f>
        <v>29.51</v>
      </c>
      <c r="M704" s="35" t="s">
        <v>1136</v>
      </c>
      <c r="N704" s="45" t="s">
        <v>1145</v>
      </c>
      <c r="O704" s="35" t="s">
        <v>1130</v>
      </c>
      <c r="P704" s="32">
        <v>320000</v>
      </c>
      <c r="Q70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9443200</v>
      </c>
      <c r="R70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04" s="36"/>
      <c r="T704" s="38" t="e">
        <f>#REF!/R704-1</f>
        <v>#REF!</v>
      </c>
      <c r="U704" s="35"/>
      <c r="V704" s="39" t="s">
        <v>1132</v>
      </c>
      <c r="W704" s="40"/>
      <c r="X704" s="41" t="str">
        <f t="shared" si="20"/>
        <v>апартаментСт</v>
      </c>
      <c r="Y704" s="15"/>
    </row>
    <row r="705" spans="2:25">
      <c r="B705" s="30">
        <f t="shared" si="21"/>
        <v>698</v>
      </c>
      <c r="C705" s="31">
        <v>41</v>
      </c>
      <c r="D705" s="32" t="s">
        <v>1127</v>
      </c>
      <c r="E705" s="131">
        <v>3</v>
      </c>
      <c r="F705" s="31">
        <v>1</v>
      </c>
      <c r="G705" s="31" t="s">
        <v>1138</v>
      </c>
      <c r="H705" s="33" t="s">
        <v>1</v>
      </c>
      <c r="I705" s="34" t="s">
        <v>1151</v>
      </c>
      <c r="J705" s="31">
        <v>24.98</v>
      </c>
      <c r="K705" s="31">
        <v>4.25</v>
      </c>
      <c r="L705" s="130">
        <f>(Таблица1[[#This Row],[Общая площадь летних помещений, кв. м]]*1)+Таблица1[[#This Row],[Общая площадь без летних помещений, кв.м]]</f>
        <v>29.23</v>
      </c>
      <c r="M705" s="35" t="s">
        <v>1136</v>
      </c>
      <c r="N705" s="45" t="s">
        <v>1145</v>
      </c>
      <c r="O705" s="35" t="s">
        <v>1130</v>
      </c>
      <c r="P705" s="32">
        <v>320000</v>
      </c>
      <c r="Q70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9353600</v>
      </c>
      <c r="R70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05" s="36"/>
      <c r="T705" s="38" t="e">
        <f>#REF!/R705-1</f>
        <v>#REF!</v>
      </c>
      <c r="U705" s="35"/>
      <c r="V705" s="39" t="s">
        <v>1132</v>
      </c>
      <c r="W705" s="40"/>
      <c r="X705" s="41" t="str">
        <f t="shared" si="20"/>
        <v>апартаментСт</v>
      </c>
      <c r="Y705" s="15"/>
    </row>
    <row r="706" spans="2:25">
      <c r="B706" s="30">
        <f t="shared" si="21"/>
        <v>699</v>
      </c>
      <c r="C706" s="31">
        <v>42</v>
      </c>
      <c r="D706" s="32" t="s">
        <v>1127</v>
      </c>
      <c r="E706" s="131">
        <v>3</v>
      </c>
      <c r="F706" s="31">
        <v>1</v>
      </c>
      <c r="G706" s="31" t="s">
        <v>1138</v>
      </c>
      <c r="H706" s="33" t="s">
        <v>1</v>
      </c>
      <c r="I706" s="34" t="s">
        <v>1151</v>
      </c>
      <c r="J706" s="31">
        <v>24.98</v>
      </c>
      <c r="K706" s="31">
        <v>4.41</v>
      </c>
      <c r="L706" s="130">
        <f>(Таблица1[[#This Row],[Общая площадь летних помещений, кв. м]]*1)+Таблица1[[#This Row],[Общая площадь без летних помещений, кв.м]]</f>
        <v>29.39</v>
      </c>
      <c r="M706" s="35" t="s">
        <v>1136</v>
      </c>
      <c r="N706" s="45" t="s">
        <v>1145</v>
      </c>
      <c r="O706" s="35" t="s">
        <v>1130</v>
      </c>
      <c r="P706" s="32">
        <v>320000</v>
      </c>
      <c r="Q70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9404800</v>
      </c>
      <c r="R70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06" s="36"/>
      <c r="T706" s="38" t="e">
        <f>#REF!/R706-1</f>
        <v>#REF!</v>
      </c>
      <c r="U706" s="35"/>
      <c r="V706" s="39" t="s">
        <v>1132</v>
      </c>
      <c r="W706" s="40"/>
      <c r="X706" s="41" t="str">
        <f t="shared" si="20"/>
        <v>апартаментСт</v>
      </c>
      <c r="Y706" s="15"/>
    </row>
    <row r="707" spans="2:25">
      <c r="B707" s="30">
        <f t="shared" si="21"/>
        <v>700</v>
      </c>
      <c r="C707" s="31">
        <v>43</v>
      </c>
      <c r="D707" s="32" t="s">
        <v>1127</v>
      </c>
      <c r="E707" s="131">
        <v>3</v>
      </c>
      <c r="F707" s="31">
        <v>1</v>
      </c>
      <c r="G707" s="31" t="s">
        <v>1138</v>
      </c>
      <c r="H707" s="33" t="s">
        <v>1</v>
      </c>
      <c r="I707" s="34" t="s">
        <v>1151</v>
      </c>
      <c r="J707" s="31">
        <v>24.98</v>
      </c>
      <c r="K707" s="31">
        <v>4.41</v>
      </c>
      <c r="L707" s="130">
        <f>(Таблица1[[#This Row],[Общая площадь летних помещений, кв. м]]*1)+Таблица1[[#This Row],[Общая площадь без летних помещений, кв.м]]</f>
        <v>29.39</v>
      </c>
      <c r="M707" s="35" t="s">
        <v>1136</v>
      </c>
      <c r="N707" s="45" t="s">
        <v>1145</v>
      </c>
      <c r="O707" s="35" t="s">
        <v>1130</v>
      </c>
      <c r="P707" s="32">
        <v>320000</v>
      </c>
      <c r="Q70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9404800</v>
      </c>
      <c r="R70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07" s="36"/>
      <c r="T707" s="38" t="e">
        <f>#REF!/R707-1</f>
        <v>#REF!</v>
      </c>
      <c r="U707" s="35"/>
      <c r="V707" s="39" t="s">
        <v>1132</v>
      </c>
      <c r="W707" s="40"/>
      <c r="X707" s="41" t="str">
        <f t="shared" si="20"/>
        <v>апартаментСт</v>
      </c>
      <c r="Y707" s="15"/>
    </row>
    <row r="708" spans="2:25">
      <c r="B708" s="30">
        <f t="shared" si="21"/>
        <v>701</v>
      </c>
      <c r="C708" s="31">
        <v>44</v>
      </c>
      <c r="D708" s="32" t="s">
        <v>1127</v>
      </c>
      <c r="E708" s="131">
        <v>3</v>
      </c>
      <c r="F708" s="31">
        <v>1</v>
      </c>
      <c r="G708" s="31" t="s">
        <v>1138</v>
      </c>
      <c r="H708" s="33" t="s">
        <v>1</v>
      </c>
      <c r="I708" s="34" t="s">
        <v>1151</v>
      </c>
      <c r="J708" s="31">
        <v>24.98</v>
      </c>
      <c r="K708" s="31">
        <v>4.41</v>
      </c>
      <c r="L708" s="130">
        <f>(Таблица1[[#This Row],[Общая площадь летних помещений, кв. м]]*1)+Таблица1[[#This Row],[Общая площадь без летних помещений, кв.м]]</f>
        <v>29.39</v>
      </c>
      <c r="M708" s="35" t="s">
        <v>1136</v>
      </c>
      <c r="N708" s="45" t="s">
        <v>1145</v>
      </c>
      <c r="O708" s="35" t="s">
        <v>1130</v>
      </c>
      <c r="P708" s="32">
        <v>320000</v>
      </c>
      <c r="Q70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9404800</v>
      </c>
      <c r="R70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08" s="36"/>
      <c r="T708" s="38" t="e">
        <f>#REF!/R708-1</f>
        <v>#REF!</v>
      </c>
      <c r="U708" s="35"/>
      <c r="V708" s="39" t="s">
        <v>1132</v>
      </c>
      <c r="W708" s="40"/>
      <c r="X708" s="41" t="str">
        <f t="shared" si="20"/>
        <v>апартаментСт</v>
      </c>
      <c r="Y708" s="15"/>
    </row>
    <row r="709" spans="2:25">
      <c r="B709" s="30">
        <f t="shared" si="21"/>
        <v>702</v>
      </c>
      <c r="C709" s="31">
        <v>45</v>
      </c>
      <c r="D709" s="32" t="s">
        <v>1127</v>
      </c>
      <c r="E709" s="131">
        <v>3</v>
      </c>
      <c r="F709" s="31">
        <v>1</v>
      </c>
      <c r="G709" s="31" t="s">
        <v>1138</v>
      </c>
      <c r="H709" s="33" t="s">
        <v>19</v>
      </c>
      <c r="I709" s="34" t="s">
        <v>1151</v>
      </c>
      <c r="J709" s="31">
        <v>34.54</v>
      </c>
      <c r="K709" s="31">
        <v>10.44</v>
      </c>
      <c r="L709" s="130">
        <f>(Таблица1[[#This Row],[Общая площадь летних помещений, кв. м]]*1)+Таблица1[[#This Row],[Общая площадь без летних помещений, кв.м]]</f>
        <v>44.98</v>
      </c>
      <c r="M709" s="35" t="s">
        <v>1136</v>
      </c>
      <c r="N709" s="45" t="s">
        <v>1145</v>
      </c>
      <c r="O709" s="35" t="s">
        <v>1130</v>
      </c>
      <c r="P709" s="32">
        <v>320000</v>
      </c>
      <c r="Q70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14393599.999999998</v>
      </c>
      <c r="R70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09" s="36"/>
      <c r="T709" s="38" t="e">
        <f>#REF!/R709-1</f>
        <v>#REF!</v>
      </c>
      <c r="U709" s="35"/>
      <c r="V709" s="39" t="s">
        <v>1132</v>
      </c>
      <c r="W709" s="40"/>
      <c r="X709" s="41" t="str">
        <f t="shared" si="20"/>
        <v>апартамент1АЕ</v>
      </c>
      <c r="Y709" s="15"/>
    </row>
    <row r="710" spans="2:25">
      <c r="B710" s="30">
        <f t="shared" si="21"/>
        <v>703</v>
      </c>
      <c r="C710" s="31">
        <v>46</v>
      </c>
      <c r="D710" s="32" t="s">
        <v>1127</v>
      </c>
      <c r="E710" s="131">
        <v>3</v>
      </c>
      <c r="F710" s="31">
        <v>1</v>
      </c>
      <c r="G710" s="31" t="s">
        <v>1138</v>
      </c>
      <c r="H710" s="33" t="s">
        <v>1</v>
      </c>
      <c r="I710" s="34" t="s">
        <v>1151</v>
      </c>
      <c r="J710" s="31">
        <v>24.63</v>
      </c>
      <c r="K710" s="31">
        <v>4.24</v>
      </c>
      <c r="L710" s="130">
        <f>(Таблица1[[#This Row],[Общая площадь летних помещений, кв. м]]*1)+Таблица1[[#This Row],[Общая площадь без летних помещений, кв.м]]</f>
        <v>28.869999999999997</v>
      </c>
      <c r="M710" s="35" t="s">
        <v>1136</v>
      </c>
      <c r="N710" s="45" t="s">
        <v>1145</v>
      </c>
      <c r="O710" s="35" t="s">
        <v>1130</v>
      </c>
      <c r="P710" s="32">
        <v>320000</v>
      </c>
      <c r="Q71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9238400</v>
      </c>
      <c r="R71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10" s="36"/>
      <c r="T710" s="38" t="e">
        <f>#REF!/R710-1</f>
        <v>#REF!</v>
      </c>
      <c r="U710" s="35"/>
      <c r="V710" s="39" t="s">
        <v>1132</v>
      </c>
      <c r="W710" s="40"/>
      <c r="X710" s="41" t="str">
        <f t="shared" si="20"/>
        <v>апартаментСт</v>
      </c>
      <c r="Y710" s="15"/>
    </row>
    <row r="711" spans="2:25">
      <c r="B711" s="30">
        <f t="shared" si="21"/>
        <v>704</v>
      </c>
      <c r="C711" s="31">
        <v>47</v>
      </c>
      <c r="D711" s="32" t="s">
        <v>1127</v>
      </c>
      <c r="E711" s="131">
        <v>3</v>
      </c>
      <c r="F711" s="31">
        <v>1</v>
      </c>
      <c r="G711" s="31" t="s">
        <v>1138</v>
      </c>
      <c r="H711" s="33" t="s">
        <v>19</v>
      </c>
      <c r="I711" s="34" t="s">
        <v>1151</v>
      </c>
      <c r="J711" s="31">
        <v>44.31</v>
      </c>
      <c r="K711" s="31">
        <v>8.14</v>
      </c>
      <c r="L711" s="130">
        <f>(Таблица1[[#This Row],[Общая площадь летних помещений, кв. м]]*1)+Таблица1[[#This Row],[Общая площадь без летних помещений, кв.м]]</f>
        <v>52.45</v>
      </c>
      <c r="M711" s="35" t="s">
        <v>1130</v>
      </c>
      <c r="N711" s="45" t="s">
        <v>1137</v>
      </c>
      <c r="O711" s="35" t="s">
        <v>1130</v>
      </c>
      <c r="P711" s="32">
        <v>380000</v>
      </c>
      <c r="Q71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19931000</v>
      </c>
      <c r="R71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11" s="36"/>
      <c r="T711" s="38" t="e">
        <f>#REF!/R711-1</f>
        <v>#REF!</v>
      </c>
      <c r="U711" s="35"/>
      <c r="V711" s="39" t="s">
        <v>1132</v>
      </c>
      <c r="W711" s="40"/>
      <c r="X711" s="41" t="str">
        <f t="shared" si="20"/>
        <v>апартамент1АЕ</v>
      </c>
      <c r="Y711" s="15"/>
    </row>
    <row r="712" spans="2:25">
      <c r="B712" s="30">
        <f t="shared" si="21"/>
        <v>705</v>
      </c>
      <c r="C712" s="31">
        <v>48</v>
      </c>
      <c r="D712" s="32" t="s">
        <v>1127</v>
      </c>
      <c r="E712" s="131">
        <v>3</v>
      </c>
      <c r="F712" s="31">
        <v>1</v>
      </c>
      <c r="G712" s="31" t="s">
        <v>1138</v>
      </c>
      <c r="H712" s="33" t="s">
        <v>1</v>
      </c>
      <c r="I712" s="34" t="s">
        <v>1151</v>
      </c>
      <c r="J712" s="31">
        <v>24.74</v>
      </c>
      <c r="K712" s="31">
        <v>4.41</v>
      </c>
      <c r="L712" s="130">
        <f>(Таблица1[[#This Row],[Общая площадь летних помещений, кв. м]]*1)+Таблица1[[#This Row],[Общая площадь без летних помещений, кв.м]]</f>
        <v>29.15</v>
      </c>
      <c r="M712" s="35" t="s">
        <v>1130</v>
      </c>
      <c r="N712" s="45" t="s">
        <v>1137</v>
      </c>
      <c r="O712" s="35" t="s">
        <v>1130</v>
      </c>
      <c r="P712" s="32">
        <v>380000</v>
      </c>
      <c r="Q71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11077000</v>
      </c>
      <c r="R71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12" s="36"/>
      <c r="T712" s="38" t="e">
        <f>#REF!/R712-1</f>
        <v>#REF!</v>
      </c>
      <c r="U712" s="35"/>
      <c r="V712" s="39" t="s">
        <v>1132</v>
      </c>
      <c r="W712" s="40"/>
      <c r="X712" s="41" t="str">
        <f t="shared" ref="X712:X775" si="22">CONCATENATE(D712,H712)</f>
        <v>апартаментСт</v>
      </c>
      <c r="Y712" s="15"/>
    </row>
    <row r="713" spans="2:25">
      <c r="B713" s="30">
        <f t="shared" si="21"/>
        <v>706</v>
      </c>
      <c r="C713" s="31">
        <v>49</v>
      </c>
      <c r="D713" s="32" t="s">
        <v>1127</v>
      </c>
      <c r="E713" s="131">
        <v>3</v>
      </c>
      <c r="F713" s="31">
        <v>1</v>
      </c>
      <c r="G713" s="31" t="s">
        <v>1138</v>
      </c>
      <c r="H713" s="33" t="s">
        <v>1</v>
      </c>
      <c r="I713" s="34" t="s">
        <v>1151</v>
      </c>
      <c r="J713" s="31">
        <v>24.74</v>
      </c>
      <c r="K713" s="31">
        <v>4.51</v>
      </c>
      <c r="L713" s="130">
        <f>(Таблица1[[#This Row],[Общая площадь летних помещений, кв. м]]*1)+Таблица1[[#This Row],[Общая площадь без летних помещений, кв.м]]</f>
        <v>29.25</v>
      </c>
      <c r="M713" s="35" t="s">
        <v>1130</v>
      </c>
      <c r="N713" s="45" t="s">
        <v>1137</v>
      </c>
      <c r="O713" s="35" t="s">
        <v>1130</v>
      </c>
      <c r="P713" s="32">
        <v>380000</v>
      </c>
      <c r="Q71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11115000</v>
      </c>
      <c r="R71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13" s="36"/>
      <c r="T713" s="38" t="e">
        <f>#REF!/R713-1</f>
        <v>#REF!</v>
      </c>
      <c r="U713" s="35"/>
      <c r="V713" s="39" t="s">
        <v>1132</v>
      </c>
      <c r="W713" s="40"/>
      <c r="X713" s="41" t="str">
        <f t="shared" si="22"/>
        <v>апартаментСт</v>
      </c>
      <c r="Y713" s="15"/>
    </row>
    <row r="714" spans="2:25">
      <c r="B714" s="30">
        <f t="shared" ref="B714:B777" si="23">B713+1</f>
        <v>707</v>
      </c>
      <c r="C714" s="31">
        <v>50</v>
      </c>
      <c r="D714" s="32" t="s">
        <v>1127</v>
      </c>
      <c r="E714" s="131">
        <v>3</v>
      </c>
      <c r="F714" s="31">
        <v>1</v>
      </c>
      <c r="G714" s="31" t="s">
        <v>1138</v>
      </c>
      <c r="H714" s="33" t="s">
        <v>1</v>
      </c>
      <c r="I714" s="34" t="s">
        <v>1151</v>
      </c>
      <c r="J714" s="31">
        <v>24.98</v>
      </c>
      <c r="K714" s="31">
        <v>4.79</v>
      </c>
      <c r="L714" s="130">
        <f>(Таблица1[[#This Row],[Общая площадь летних помещений, кв. м]]*1)+Таблица1[[#This Row],[Общая площадь без летних помещений, кв.м]]</f>
        <v>29.77</v>
      </c>
      <c r="M714" s="35" t="s">
        <v>1130</v>
      </c>
      <c r="N714" s="45" t="s">
        <v>1137</v>
      </c>
      <c r="O714" s="35" t="s">
        <v>1130</v>
      </c>
      <c r="P714" s="32">
        <v>380000</v>
      </c>
      <c r="Q71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11312600</v>
      </c>
      <c r="R71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14" s="36"/>
      <c r="T714" s="38" t="e">
        <f>#REF!/R714-1</f>
        <v>#REF!</v>
      </c>
      <c r="U714" s="35"/>
      <c r="V714" s="39" t="s">
        <v>1132</v>
      </c>
      <c r="W714" s="40"/>
      <c r="X714" s="41" t="str">
        <f t="shared" si="22"/>
        <v>апартаментСт</v>
      </c>
      <c r="Y714" s="15"/>
    </row>
    <row r="715" spans="2:25">
      <c r="B715" s="30">
        <f t="shared" si="23"/>
        <v>708</v>
      </c>
      <c r="C715" s="31">
        <v>51</v>
      </c>
      <c r="D715" s="32" t="s">
        <v>1127</v>
      </c>
      <c r="E715" s="131">
        <v>3</v>
      </c>
      <c r="F715" s="31">
        <v>1</v>
      </c>
      <c r="G715" s="31" t="s">
        <v>1138</v>
      </c>
      <c r="H715" s="33" t="s">
        <v>1</v>
      </c>
      <c r="I715" s="34" t="s">
        <v>1151</v>
      </c>
      <c r="J715" s="31">
        <v>24.98</v>
      </c>
      <c r="K715" s="31">
        <v>5.2</v>
      </c>
      <c r="L715" s="130">
        <f>(Таблица1[[#This Row],[Общая площадь летних помещений, кв. м]]*1)+Таблица1[[#This Row],[Общая площадь без летних помещений, кв.м]]</f>
        <v>30.18</v>
      </c>
      <c r="M715" s="35" t="s">
        <v>1130</v>
      </c>
      <c r="N715" s="45" t="s">
        <v>1137</v>
      </c>
      <c r="O715" s="35" t="s">
        <v>1130</v>
      </c>
      <c r="P715" s="32">
        <v>380000</v>
      </c>
      <c r="Q71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11468400</v>
      </c>
      <c r="R71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15" s="36"/>
      <c r="T715" s="38" t="e">
        <f>#REF!/R715-1</f>
        <v>#REF!</v>
      </c>
      <c r="U715" s="35"/>
      <c r="V715" s="39" t="s">
        <v>1132</v>
      </c>
      <c r="W715" s="40"/>
      <c r="X715" s="41" t="str">
        <f t="shared" si="22"/>
        <v>апартаментСт</v>
      </c>
      <c r="Y715" s="15"/>
    </row>
    <row r="716" spans="2:25">
      <c r="B716" s="30">
        <f t="shared" si="23"/>
        <v>709</v>
      </c>
      <c r="C716" s="31">
        <v>52</v>
      </c>
      <c r="D716" s="32" t="s">
        <v>1127</v>
      </c>
      <c r="E716" s="131">
        <v>3</v>
      </c>
      <c r="F716" s="31">
        <v>1</v>
      </c>
      <c r="G716" s="31" t="s">
        <v>1138</v>
      </c>
      <c r="H716" s="33" t="s">
        <v>1</v>
      </c>
      <c r="I716" s="34" t="s">
        <v>1151</v>
      </c>
      <c r="J716" s="31">
        <v>24.98</v>
      </c>
      <c r="K716" s="31">
        <v>5.72</v>
      </c>
      <c r="L716" s="130">
        <f>(Таблица1[[#This Row],[Общая площадь летних помещений, кв. м]]*1)+Таблица1[[#This Row],[Общая площадь без летних помещений, кв.м]]</f>
        <v>30.7</v>
      </c>
      <c r="M716" s="35" t="s">
        <v>1130</v>
      </c>
      <c r="N716" s="45" t="s">
        <v>1137</v>
      </c>
      <c r="O716" s="35" t="s">
        <v>1130</v>
      </c>
      <c r="P716" s="32">
        <v>380000</v>
      </c>
      <c r="Q71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11666000</v>
      </c>
      <c r="R71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16" s="36"/>
      <c r="T716" s="38" t="e">
        <f>#REF!/R716-1</f>
        <v>#REF!</v>
      </c>
      <c r="U716" s="35"/>
      <c r="V716" s="39" t="s">
        <v>1132</v>
      </c>
      <c r="W716" s="40"/>
      <c r="X716" s="41" t="str">
        <f t="shared" si="22"/>
        <v>апартаментСт</v>
      </c>
      <c r="Y716" s="15"/>
    </row>
    <row r="717" spans="2:25">
      <c r="B717" s="30">
        <f t="shared" si="23"/>
        <v>710</v>
      </c>
      <c r="C717" s="31">
        <v>53</v>
      </c>
      <c r="D717" s="32" t="s">
        <v>1127</v>
      </c>
      <c r="E717" s="131">
        <v>3</v>
      </c>
      <c r="F717" s="31">
        <v>1</v>
      </c>
      <c r="G717" s="31" t="s">
        <v>1138</v>
      </c>
      <c r="H717" s="33" t="s">
        <v>1</v>
      </c>
      <c r="I717" s="34" t="s">
        <v>1151</v>
      </c>
      <c r="J717" s="31">
        <v>24.98</v>
      </c>
      <c r="K717" s="31">
        <v>6.25</v>
      </c>
      <c r="L717" s="130">
        <f>(Таблица1[[#This Row],[Общая площадь летних помещений, кв. м]]*1)+Таблица1[[#This Row],[Общая площадь без летних помещений, кв.м]]</f>
        <v>31.23</v>
      </c>
      <c r="M717" s="35" t="s">
        <v>1130</v>
      </c>
      <c r="N717" s="45" t="s">
        <v>1137</v>
      </c>
      <c r="O717" s="35" t="s">
        <v>1130</v>
      </c>
      <c r="P717" s="32">
        <v>380000</v>
      </c>
      <c r="Q71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11867400</v>
      </c>
      <c r="R71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17" s="36"/>
      <c r="T717" s="38" t="e">
        <f>#REF!/R717-1</f>
        <v>#REF!</v>
      </c>
      <c r="U717" s="35"/>
      <c r="V717" s="39" t="s">
        <v>1132</v>
      </c>
      <c r="W717" s="40"/>
      <c r="X717" s="41" t="str">
        <f t="shared" si="22"/>
        <v>апартаментСт</v>
      </c>
      <c r="Y717" s="15"/>
    </row>
    <row r="718" spans="2:25">
      <c r="B718" s="30">
        <f t="shared" si="23"/>
        <v>711</v>
      </c>
      <c r="C718" s="31">
        <v>54</v>
      </c>
      <c r="D718" s="32" t="s">
        <v>1127</v>
      </c>
      <c r="E718" s="131">
        <v>3</v>
      </c>
      <c r="F718" s="31">
        <v>1</v>
      </c>
      <c r="G718" s="31" t="s">
        <v>1138</v>
      </c>
      <c r="H718" s="33" t="s">
        <v>1</v>
      </c>
      <c r="I718" s="34" t="s">
        <v>1151</v>
      </c>
      <c r="J718" s="31">
        <v>24.68</v>
      </c>
      <c r="K718" s="31">
        <v>6.25</v>
      </c>
      <c r="L718" s="130">
        <f>(Таблица1[[#This Row],[Общая площадь летних помещений, кв. м]]*1)+Таблица1[[#This Row],[Общая площадь без летних помещений, кв.м]]</f>
        <v>30.93</v>
      </c>
      <c r="M718" s="35" t="s">
        <v>1130</v>
      </c>
      <c r="N718" s="45" t="s">
        <v>1137</v>
      </c>
      <c r="O718" s="35" t="s">
        <v>1130</v>
      </c>
      <c r="P718" s="32">
        <v>380000</v>
      </c>
      <c r="Q71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11753400</v>
      </c>
      <c r="R71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18" s="36"/>
      <c r="T718" s="38" t="e">
        <f>#REF!/R718-1</f>
        <v>#REF!</v>
      </c>
      <c r="U718" s="35"/>
      <c r="V718" s="39" t="s">
        <v>1132</v>
      </c>
      <c r="W718" s="40"/>
      <c r="X718" s="41" t="str">
        <f t="shared" si="22"/>
        <v>апартаментСт</v>
      </c>
      <c r="Y718" s="15"/>
    </row>
    <row r="719" spans="2:25">
      <c r="B719" s="30">
        <f t="shared" si="23"/>
        <v>712</v>
      </c>
      <c r="C719" s="31">
        <v>55</v>
      </c>
      <c r="D719" s="32" t="s">
        <v>1127</v>
      </c>
      <c r="E719" s="131">
        <v>3</v>
      </c>
      <c r="F719" s="31">
        <v>1</v>
      </c>
      <c r="G719" s="31" t="s">
        <v>1138</v>
      </c>
      <c r="H719" s="33" t="s">
        <v>1</v>
      </c>
      <c r="I719" s="34" t="s">
        <v>1151</v>
      </c>
      <c r="J719" s="31">
        <v>24.68</v>
      </c>
      <c r="K719" s="31">
        <v>5.72</v>
      </c>
      <c r="L719" s="130">
        <f>(Таблица1[[#This Row],[Общая площадь летних помещений, кв. м]]*1)+Таблица1[[#This Row],[Общая площадь без летних помещений, кв.м]]</f>
        <v>30.4</v>
      </c>
      <c r="M719" s="35" t="s">
        <v>1130</v>
      </c>
      <c r="N719" s="45" t="s">
        <v>1137</v>
      </c>
      <c r="O719" s="35" t="s">
        <v>1130</v>
      </c>
      <c r="P719" s="32">
        <v>380000</v>
      </c>
      <c r="Q71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11552000</v>
      </c>
      <c r="R71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19" s="36"/>
      <c r="T719" s="38" t="e">
        <f>#REF!/R719-1</f>
        <v>#REF!</v>
      </c>
      <c r="U719" s="35"/>
      <c r="V719" s="39" t="s">
        <v>1132</v>
      </c>
      <c r="W719" s="40"/>
      <c r="X719" s="41" t="str">
        <f t="shared" si="22"/>
        <v>апартаментСт</v>
      </c>
      <c r="Y719" s="15"/>
    </row>
    <row r="720" spans="2:25">
      <c r="B720" s="30">
        <f t="shared" si="23"/>
        <v>713</v>
      </c>
      <c r="C720" s="31">
        <v>56</v>
      </c>
      <c r="D720" s="32" t="s">
        <v>1127</v>
      </c>
      <c r="E720" s="131">
        <v>3</v>
      </c>
      <c r="F720" s="31">
        <v>1</v>
      </c>
      <c r="G720" s="31" t="s">
        <v>1138</v>
      </c>
      <c r="H720" s="33" t="s">
        <v>1</v>
      </c>
      <c r="I720" s="34" t="s">
        <v>1151</v>
      </c>
      <c r="J720" s="31">
        <v>24.27</v>
      </c>
      <c r="K720" s="31">
        <v>5.2</v>
      </c>
      <c r="L720" s="130">
        <f>(Таблица1[[#This Row],[Общая площадь летних помещений, кв. м]]*1)+Таблица1[[#This Row],[Общая площадь без летних помещений, кв.м]]</f>
        <v>29.47</v>
      </c>
      <c r="M720" s="35" t="s">
        <v>1130</v>
      </c>
      <c r="N720" s="45" t="s">
        <v>1137</v>
      </c>
      <c r="O720" s="35" t="s">
        <v>1130</v>
      </c>
      <c r="P720" s="32">
        <v>380000</v>
      </c>
      <c r="Q72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11198600</v>
      </c>
      <c r="R72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20" s="36"/>
      <c r="T720" s="38" t="e">
        <f>#REF!/R720-1</f>
        <v>#REF!</v>
      </c>
      <c r="U720" s="35"/>
      <c r="V720" s="39" t="s">
        <v>1132</v>
      </c>
      <c r="W720" s="40"/>
      <c r="X720" s="41" t="str">
        <f t="shared" si="22"/>
        <v>апартаментСт</v>
      </c>
      <c r="Y720" s="15"/>
    </row>
    <row r="721" spans="2:25">
      <c r="B721" s="30">
        <f t="shared" si="23"/>
        <v>714</v>
      </c>
      <c r="C721" s="31">
        <v>57</v>
      </c>
      <c r="D721" s="32" t="s">
        <v>1127</v>
      </c>
      <c r="E721" s="131">
        <v>3</v>
      </c>
      <c r="F721" s="31">
        <v>1</v>
      </c>
      <c r="G721" s="31" t="s">
        <v>1138</v>
      </c>
      <c r="H721" s="33" t="s">
        <v>1</v>
      </c>
      <c r="I721" s="34" t="s">
        <v>1151</v>
      </c>
      <c r="J721" s="31">
        <v>28.71</v>
      </c>
      <c r="K721" s="31">
        <v>13.16</v>
      </c>
      <c r="L721" s="130">
        <f>(Таблица1[[#This Row],[Общая площадь летних помещений, кв. м]]*1)+Таблица1[[#This Row],[Общая площадь без летних помещений, кв.м]]</f>
        <v>41.870000000000005</v>
      </c>
      <c r="M721" s="35" t="s">
        <v>1130</v>
      </c>
      <c r="N721" s="45" t="s">
        <v>1137</v>
      </c>
      <c r="O721" s="35" t="s">
        <v>1130</v>
      </c>
      <c r="P721" s="32">
        <v>390000</v>
      </c>
      <c r="Q72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16329300.000000002</v>
      </c>
      <c r="R72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21" s="36"/>
      <c r="T721" s="38" t="e">
        <f>#REF!/R721-1</f>
        <v>#REF!</v>
      </c>
      <c r="U721" s="35"/>
      <c r="V721" s="39" t="s">
        <v>1132</v>
      </c>
      <c r="W721" s="40"/>
      <c r="X721" s="41" t="str">
        <f t="shared" si="22"/>
        <v>апартаментСт</v>
      </c>
      <c r="Y721" s="15"/>
    </row>
    <row r="722" spans="2:25">
      <c r="B722" s="30">
        <f t="shared" si="23"/>
        <v>715</v>
      </c>
      <c r="C722" s="31">
        <v>58</v>
      </c>
      <c r="D722" s="32" t="s">
        <v>1127</v>
      </c>
      <c r="E722" s="131">
        <v>3</v>
      </c>
      <c r="F722" s="31">
        <v>1</v>
      </c>
      <c r="G722" s="31" t="s">
        <v>1138</v>
      </c>
      <c r="H722" s="33" t="s">
        <v>1</v>
      </c>
      <c r="I722" s="34" t="s">
        <v>1151</v>
      </c>
      <c r="J722" s="31">
        <v>28.71</v>
      </c>
      <c r="K722" s="31">
        <v>13.16</v>
      </c>
      <c r="L722" s="130">
        <f>(Таблица1[[#This Row],[Общая площадь летних помещений, кв. м]]*1)+Таблица1[[#This Row],[Общая площадь без летних помещений, кв.м]]</f>
        <v>41.870000000000005</v>
      </c>
      <c r="M722" s="35" t="s">
        <v>1136</v>
      </c>
      <c r="N722" s="45" t="s">
        <v>1145</v>
      </c>
      <c r="O722" s="35" t="s">
        <v>1130</v>
      </c>
      <c r="P722" s="32">
        <v>325000</v>
      </c>
      <c r="Q72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13607750.000000002</v>
      </c>
      <c r="R72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22" s="36"/>
      <c r="T722" s="38" t="e">
        <f>#REF!/R722-1</f>
        <v>#REF!</v>
      </c>
      <c r="U722" s="35"/>
      <c r="V722" s="39" t="s">
        <v>1132</v>
      </c>
      <c r="W722" s="40"/>
      <c r="X722" s="41" t="str">
        <f t="shared" si="22"/>
        <v>апартаментСт</v>
      </c>
      <c r="Y722" s="15"/>
    </row>
    <row r="723" spans="2:25">
      <c r="B723" s="30">
        <f t="shared" si="23"/>
        <v>716</v>
      </c>
      <c r="C723" s="31">
        <v>59</v>
      </c>
      <c r="D723" s="32" t="s">
        <v>1127</v>
      </c>
      <c r="E723" s="131">
        <v>3</v>
      </c>
      <c r="F723" s="31">
        <v>1</v>
      </c>
      <c r="G723" s="31" t="s">
        <v>1138</v>
      </c>
      <c r="H723" s="33" t="s">
        <v>1</v>
      </c>
      <c r="I723" s="34" t="s">
        <v>1151</v>
      </c>
      <c r="J723" s="31">
        <v>24.27</v>
      </c>
      <c r="K723" s="31">
        <v>5.2</v>
      </c>
      <c r="L723" s="130">
        <f>(Таблица1[[#This Row],[Общая площадь летних помещений, кв. м]]*1)+Таблица1[[#This Row],[Общая площадь без летних помещений, кв.м]]</f>
        <v>29.47</v>
      </c>
      <c r="M723" s="35" t="s">
        <v>1136</v>
      </c>
      <c r="N723" s="45" t="s">
        <v>1145</v>
      </c>
      <c r="O723" s="35" t="s">
        <v>1130</v>
      </c>
      <c r="P723" s="32">
        <v>320000</v>
      </c>
      <c r="Q72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9430400</v>
      </c>
      <c r="R72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23" s="36"/>
      <c r="T723" s="38" t="e">
        <f>#REF!/R723-1</f>
        <v>#REF!</v>
      </c>
      <c r="U723" s="35"/>
      <c r="V723" s="39" t="s">
        <v>1132</v>
      </c>
      <c r="W723" s="40"/>
      <c r="X723" s="41" t="str">
        <f t="shared" si="22"/>
        <v>апартаментСт</v>
      </c>
      <c r="Y723" s="15"/>
    </row>
    <row r="724" spans="2:25">
      <c r="B724" s="30">
        <f t="shared" si="23"/>
        <v>717</v>
      </c>
      <c r="C724" s="31">
        <v>60</v>
      </c>
      <c r="D724" s="32" t="s">
        <v>1127</v>
      </c>
      <c r="E724" s="131">
        <v>3</v>
      </c>
      <c r="F724" s="31">
        <v>1</v>
      </c>
      <c r="G724" s="31" t="s">
        <v>1138</v>
      </c>
      <c r="H724" s="33" t="s">
        <v>1</v>
      </c>
      <c r="I724" s="34" t="s">
        <v>1151</v>
      </c>
      <c r="J724" s="31">
        <v>24.98</v>
      </c>
      <c r="K724" s="31">
        <v>5.72</v>
      </c>
      <c r="L724" s="130">
        <f>(Таблица1[[#This Row],[Общая площадь летних помещений, кв. м]]*1)+Таблица1[[#This Row],[Общая площадь без летних помещений, кв.м]]</f>
        <v>30.7</v>
      </c>
      <c r="M724" s="35" t="s">
        <v>1136</v>
      </c>
      <c r="N724" s="45" t="s">
        <v>1145</v>
      </c>
      <c r="O724" s="35" t="s">
        <v>1130</v>
      </c>
      <c r="P724" s="32">
        <v>320000</v>
      </c>
      <c r="Q72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9824000</v>
      </c>
      <c r="R72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24" s="36"/>
      <c r="T724" s="38" t="e">
        <f>#REF!/R724-1</f>
        <v>#REF!</v>
      </c>
      <c r="U724" s="35"/>
      <c r="V724" s="39" t="s">
        <v>1132</v>
      </c>
      <c r="W724" s="40"/>
      <c r="X724" s="41" t="str">
        <f t="shared" si="22"/>
        <v>апартаментСт</v>
      </c>
      <c r="Y724" s="15"/>
    </row>
    <row r="725" spans="2:25">
      <c r="B725" s="30">
        <f t="shared" si="23"/>
        <v>718</v>
      </c>
      <c r="C725" s="31">
        <v>61</v>
      </c>
      <c r="D725" s="32" t="s">
        <v>1127</v>
      </c>
      <c r="E725" s="131">
        <v>3</v>
      </c>
      <c r="F725" s="31">
        <v>1</v>
      </c>
      <c r="G725" s="31" t="s">
        <v>1138</v>
      </c>
      <c r="H725" s="33" t="s">
        <v>1</v>
      </c>
      <c r="I725" s="34" t="s">
        <v>1151</v>
      </c>
      <c r="J725" s="31">
        <v>24.98</v>
      </c>
      <c r="K725" s="31">
        <v>6.05</v>
      </c>
      <c r="L725" s="130">
        <f>(Таблица1[[#This Row],[Общая площадь летних помещений, кв. м]]*1)+Таблица1[[#This Row],[Общая площадь без летних помещений, кв.м]]</f>
        <v>31.03</v>
      </c>
      <c r="M725" s="35" t="s">
        <v>1136</v>
      </c>
      <c r="N725" s="45" t="s">
        <v>1145</v>
      </c>
      <c r="O725" s="35" t="s">
        <v>1130</v>
      </c>
      <c r="P725" s="32">
        <v>320000</v>
      </c>
      <c r="Q72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9929600</v>
      </c>
      <c r="R72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25" s="36"/>
      <c r="T725" s="38" t="e">
        <f>#REF!/R725-1</f>
        <v>#REF!</v>
      </c>
      <c r="U725" s="35"/>
      <c r="V725" s="39" t="s">
        <v>1132</v>
      </c>
      <c r="W725" s="40"/>
      <c r="X725" s="41" t="str">
        <f t="shared" si="22"/>
        <v>апартаментСт</v>
      </c>
      <c r="Y725" s="15"/>
    </row>
    <row r="726" spans="2:25">
      <c r="B726" s="30">
        <f t="shared" si="23"/>
        <v>719</v>
      </c>
      <c r="C726" s="31">
        <v>62</v>
      </c>
      <c r="D726" s="32" t="s">
        <v>1127</v>
      </c>
      <c r="E726" s="131">
        <v>3</v>
      </c>
      <c r="F726" s="31">
        <v>1</v>
      </c>
      <c r="G726" s="31" t="s">
        <v>1139</v>
      </c>
      <c r="H726" s="33" t="s">
        <v>1</v>
      </c>
      <c r="I726" s="34" t="s">
        <v>1151</v>
      </c>
      <c r="J726" s="31">
        <v>24.98</v>
      </c>
      <c r="K726" s="31">
        <v>5.0199999999999996</v>
      </c>
      <c r="L726" s="130">
        <f>(Таблица1[[#This Row],[Общая площадь летних помещений, кв. м]]*1)+Таблица1[[#This Row],[Общая площадь без летних помещений, кв.м]]</f>
        <v>30</v>
      </c>
      <c r="M726" s="35" t="s">
        <v>1136</v>
      </c>
      <c r="N726" s="45" t="s">
        <v>1145</v>
      </c>
      <c r="O726" s="35" t="s">
        <v>1130</v>
      </c>
      <c r="P726" s="32">
        <v>320000</v>
      </c>
      <c r="Q72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9600000</v>
      </c>
      <c r="R72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26" s="36"/>
      <c r="T726" s="38" t="e">
        <f>#REF!/R726-1</f>
        <v>#REF!</v>
      </c>
      <c r="U726" s="35"/>
      <c r="V726" s="39" t="s">
        <v>1132</v>
      </c>
      <c r="W726" s="40"/>
      <c r="X726" s="41" t="str">
        <f t="shared" si="22"/>
        <v>апартаментСт</v>
      </c>
      <c r="Y726" s="15"/>
    </row>
    <row r="727" spans="2:25">
      <c r="B727" s="30">
        <f t="shared" si="23"/>
        <v>720</v>
      </c>
      <c r="C727" s="31">
        <v>63</v>
      </c>
      <c r="D727" s="32" t="s">
        <v>1127</v>
      </c>
      <c r="E727" s="131">
        <v>3</v>
      </c>
      <c r="F727" s="31">
        <v>1</v>
      </c>
      <c r="G727" s="31" t="s">
        <v>1139</v>
      </c>
      <c r="H727" s="33" t="s">
        <v>1</v>
      </c>
      <c r="I727" s="34" t="s">
        <v>1151</v>
      </c>
      <c r="J727" s="31">
        <v>24.98</v>
      </c>
      <c r="K727" s="31">
        <v>4.53</v>
      </c>
      <c r="L727" s="130">
        <f>(Таблица1[[#This Row],[Общая площадь летних помещений, кв. м]]*1)+Таблица1[[#This Row],[Общая площадь без летних помещений, кв.м]]</f>
        <v>29.51</v>
      </c>
      <c r="M727" s="35" t="s">
        <v>1136</v>
      </c>
      <c r="N727" s="45" t="s">
        <v>1145</v>
      </c>
      <c r="O727" s="35" t="s">
        <v>1130</v>
      </c>
      <c r="P727" s="32">
        <v>320000</v>
      </c>
      <c r="Q72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9443200</v>
      </c>
      <c r="R72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27" s="36"/>
      <c r="T727" s="38" t="e">
        <f>#REF!/R727-1</f>
        <v>#REF!</v>
      </c>
      <c r="U727" s="35"/>
      <c r="V727" s="39" t="s">
        <v>1132</v>
      </c>
      <c r="W727" s="40"/>
      <c r="X727" s="41" t="str">
        <f t="shared" si="22"/>
        <v>апартаментСт</v>
      </c>
      <c r="Y727" s="15"/>
    </row>
    <row r="728" spans="2:25">
      <c r="B728" s="30">
        <f t="shared" si="23"/>
        <v>721</v>
      </c>
      <c r="C728" s="31">
        <v>64</v>
      </c>
      <c r="D728" s="32" t="s">
        <v>1127</v>
      </c>
      <c r="E728" s="131">
        <v>3</v>
      </c>
      <c r="F728" s="31">
        <v>1</v>
      </c>
      <c r="G728" s="31" t="s">
        <v>1139</v>
      </c>
      <c r="H728" s="33" t="s">
        <v>1</v>
      </c>
      <c r="I728" s="34" t="s">
        <v>1151</v>
      </c>
      <c r="J728" s="31">
        <v>24.98</v>
      </c>
      <c r="K728" s="31">
        <v>4.25</v>
      </c>
      <c r="L728" s="130">
        <f>(Таблица1[[#This Row],[Общая площадь летних помещений, кв. м]]*1)+Таблица1[[#This Row],[Общая площадь без летних помещений, кв.м]]</f>
        <v>29.23</v>
      </c>
      <c r="M728" s="35" t="s">
        <v>1136</v>
      </c>
      <c r="N728" s="45" t="s">
        <v>1145</v>
      </c>
      <c r="O728" s="35" t="s">
        <v>1130</v>
      </c>
      <c r="P728" s="32">
        <v>320000</v>
      </c>
      <c r="Q72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9353600</v>
      </c>
      <c r="R72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28" s="36"/>
      <c r="T728" s="38" t="e">
        <f>#REF!/R728-1</f>
        <v>#REF!</v>
      </c>
      <c r="U728" s="35"/>
      <c r="V728" s="39" t="s">
        <v>1132</v>
      </c>
      <c r="W728" s="40"/>
      <c r="X728" s="41" t="str">
        <f t="shared" si="22"/>
        <v>апартаментСт</v>
      </c>
      <c r="Y728" s="15"/>
    </row>
    <row r="729" spans="2:25">
      <c r="B729" s="30">
        <f t="shared" si="23"/>
        <v>722</v>
      </c>
      <c r="C729" s="31">
        <v>65</v>
      </c>
      <c r="D729" s="32" t="s">
        <v>1127</v>
      </c>
      <c r="E729" s="131">
        <v>3</v>
      </c>
      <c r="F729" s="31">
        <v>1</v>
      </c>
      <c r="G729" s="31" t="s">
        <v>1139</v>
      </c>
      <c r="H729" s="33" t="s">
        <v>1</v>
      </c>
      <c r="I729" s="34" t="s">
        <v>1151</v>
      </c>
      <c r="J729" s="31">
        <v>24.98</v>
      </c>
      <c r="K729" s="31">
        <v>4.41</v>
      </c>
      <c r="L729" s="130">
        <f>(Таблица1[[#This Row],[Общая площадь летних помещений, кв. м]]*1)+Таблица1[[#This Row],[Общая площадь без летних помещений, кв.м]]</f>
        <v>29.39</v>
      </c>
      <c r="M729" s="35" t="s">
        <v>1136</v>
      </c>
      <c r="N729" s="45" t="s">
        <v>1145</v>
      </c>
      <c r="O729" s="35" t="s">
        <v>1130</v>
      </c>
      <c r="P729" s="32">
        <v>320000</v>
      </c>
      <c r="Q72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9404800</v>
      </c>
      <c r="R72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29" s="36"/>
      <c r="T729" s="38" t="e">
        <f>#REF!/R729-1</f>
        <v>#REF!</v>
      </c>
      <c r="U729" s="35"/>
      <c r="V729" s="39" t="s">
        <v>1132</v>
      </c>
      <c r="W729" s="40"/>
      <c r="X729" s="41" t="str">
        <f t="shared" si="22"/>
        <v>апартаментСт</v>
      </c>
      <c r="Y729" s="15"/>
    </row>
    <row r="730" spans="2:25">
      <c r="B730" s="30">
        <f t="shared" si="23"/>
        <v>723</v>
      </c>
      <c r="C730" s="31">
        <v>66</v>
      </c>
      <c r="D730" s="32" t="s">
        <v>1127</v>
      </c>
      <c r="E730" s="131">
        <v>3</v>
      </c>
      <c r="F730" s="31">
        <v>1</v>
      </c>
      <c r="G730" s="31" t="s">
        <v>1139</v>
      </c>
      <c r="H730" s="33" t="s">
        <v>1</v>
      </c>
      <c r="I730" s="34" t="s">
        <v>1151</v>
      </c>
      <c r="J730" s="31">
        <v>24.98</v>
      </c>
      <c r="K730" s="31">
        <v>4.41</v>
      </c>
      <c r="L730" s="130">
        <f>(Таблица1[[#This Row],[Общая площадь летних помещений, кв. м]]*1)+Таблица1[[#This Row],[Общая площадь без летних помещений, кв.м]]</f>
        <v>29.39</v>
      </c>
      <c r="M730" s="35" t="s">
        <v>1136</v>
      </c>
      <c r="N730" s="45" t="s">
        <v>1145</v>
      </c>
      <c r="O730" s="35" t="s">
        <v>1130</v>
      </c>
      <c r="P730" s="32">
        <v>320000</v>
      </c>
      <c r="Q73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9404800</v>
      </c>
      <c r="R73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30" s="36"/>
      <c r="T730" s="38" t="e">
        <f>#REF!/R730-1</f>
        <v>#REF!</v>
      </c>
      <c r="U730" s="35"/>
      <c r="V730" s="39" t="s">
        <v>1132</v>
      </c>
      <c r="W730" s="40"/>
      <c r="X730" s="41" t="str">
        <f t="shared" si="22"/>
        <v>апартаментСт</v>
      </c>
      <c r="Y730" s="15"/>
    </row>
    <row r="731" spans="2:25">
      <c r="B731" s="30">
        <f t="shared" si="23"/>
        <v>724</v>
      </c>
      <c r="C731" s="31">
        <v>67</v>
      </c>
      <c r="D731" s="32" t="s">
        <v>1127</v>
      </c>
      <c r="E731" s="131">
        <v>3</v>
      </c>
      <c r="F731" s="31">
        <v>1</v>
      </c>
      <c r="G731" s="31" t="s">
        <v>1139</v>
      </c>
      <c r="H731" s="33" t="s">
        <v>1</v>
      </c>
      <c r="I731" s="34" t="s">
        <v>1151</v>
      </c>
      <c r="J731" s="31">
        <v>24.98</v>
      </c>
      <c r="K731" s="31">
        <v>4.41</v>
      </c>
      <c r="L731" s="130">
        <f>(Таблица1[[#This Row],[Общая площадь летних помещений, кв. м]]*1)+Таблица1[[#This Row],[Общая площадь без летних помещений, кв.м]]</f>
        <v>29.39</v>
      </c>
      <c r="M731" s="35" t="s">
        <v>1136</v>
      </c>
      <c r="N731" s="45" t="s">
        <v>1145</v>
      </c>
      <c r="O731" s="35" t="s">
        <v>1130</v>
      </c>
      <c r="P731" s="32">
        <v>320000</v>
      </c>
      <c r="Q73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9404800</v>
      </c>
      <c r="R73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31" s="36"/>
      <c r="T731" s="38" t="e">
        <f>#REF!/R731-1</f>
        <v>#REF!</v>
      </c>
      <c r="U731" s="35"/>
      <c r="V731" s="39" t="s">
        <v>1132</v>
      </c>
      <c r="W731" s="40"/>
      <c r="X731" s="41" t="str">
        <f t="shared" si="22"/>
        <v>апартаментСт</v>
      </c>
      <c r="Y731" s="15"/>
    </row>
    <row r="732" spans="2:25">
      <c r="B732" s="30">
        <f t="shared" si="23"/>
        <v>725</v>
      </c>
      <c r="C732" s="31">
        <v>68</v>
      </c>
      <c r="D732" s="32" t="s">
        <v>1127</v>
      </c>
      <c r="E732" s="131">
        <v>3</v>
      </c>
      <c r="F732" s="31">
        <v>1</v>
      </c>
      <c r="G732" s="31" t="s">
        <v>1139</v>
      </c>
      <c r="H732" s="33" t="s">
        <v>19</v>
      </c>
      <c r="I732" s="34" t="s">
        <v>1151</v>
      </c>
      <c r="J732" s="31">
        <v>34.54</v>
      </c>
      <c r="K732" s="31">
        <v>10.44</v>
      </c>
      <c r="L732" s="130">
        <f>(Таблица1[[#This Row],[Общая площадь летних помещений, кв. м]]*1)+Таблица1[[#This Row],[Общая площадь без летних помещений, кв.м]]</f>
        <v>44.98</v>
      </c>
      <c r="M732" s="35" t="s">
        <v>1136</v>
      </c>
      <c r="N732" s="45" t="s">
        <v>1145</v>
      </c>
      <c r="O732" s="35" t="s">
        <v>1130</v>
      </c>
      <c r="P732" s="32">
        <v>320000</v>
      </c>
      <c r="Q73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14393599.999999998</v>
      </c>
      <c r="R73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32" s="36"/>
      <c r="T732" s="38" t="e">
        <f>#REF!/R732-1</f>
        <v>#REF!</v>
      </c>
      <c r="U732" s="35"/>
      <c r="V732" s="39" t="s">
        <v>1132</v>
      </c>
      <c r="W732" s="40"/>
      <c r="X732" s="41" t="str">
        <f t="shared" si="22"/>
        <v>апартамент1АЕ</v>
      </c>
      <c r="Y732" s="15"/>
    </row>
    <row r="733" spans="2:25">
      <c r="B733" s="30">
        <f t="shared" si="23"/>
        <v>726</v>
      </c>
      <c r="C733" s="31">
        <v>69</v>
      </c>
      <c r="D733" s="32" t="s">
        <v>1127</v>
      </c>
      <c r="E733" s="131">
        <v>3</v>
      </c>
      <c r="F733" s="31">
        <v>1</v>
      </c>
      <c r="G733" s="31" t="s">
        <v>1139</v>
      </c>
      <c r="H733" s="33" t="s">
        <v>1</v>
      </c>
      <c r="I733" s="34" t="s">
        <v>1151</v>
      </c>
      <c r="J733" s="31">
        <v>24.63</v>
      </c>
      <c r="K733" s="31">
        <v>4.24</v>
      </c>
      <c r="L733" s="130">
        <f>(Таблица1[[#This Row],[Общая площадь летних помещений, кв. м]]*1)+Таблица1[[#This Row],[Общая площадь без летних помещений, кв.м]]</f>
        <v>28.869999999999997</v>
      </c>
      <c r="M733" s="35" t="s">
        <v>1136</v>
      </c>
      <c r="N733" s="45" t="s">
        <v>1145</v>
      </c>
      <c r="O733" s="35" t="s">
        <v>1130</v>
      </c>
      <c r="P733" s="32">
        <v>320000</v>
      </c>
      <c r="Q73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9238400</v>
      </c>
      <c r="R73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33" s="36"/>
      <c r="T733" s="38" t="e">
        <f>#REF!/R733-1</f>
        <v>#REF!</v>
      </c>
      <c r="U733" s="35"/>
      <c r="V733" s="39" t="s">
        <v>1132</v>
      </c>
      <c r="W733" s="40"/>
      <c r="X733" s="41" t="str">
        <f t="shared" si="22"/>
        <v>апартаментСт</v>
      </c>
      <c r="Y733" s="15"/>
    </row>
    <row r="734" spans="2:25">
      <c r="B734" s="30">
        <f t="shared" si="23"/>
        <v>727</v>
      </c>
      <c r="C734" s="31">
        <v>70</v>
      </c>
      <c r="D734" s="32" t="s">
        <v>1127</v>
      </c>
      <c r="E734" s="131">
        <v>3</v>
      </c>
      <c r="F734" s="31">
        <v>1</v>
      </c>
      <c r="G734" s="31" t="s">
        <v>1139</v>
      </c>
      <c r="H734" s="33" t="s">
        <v>19</v>
      </c>
      <c r="I734" s="34" t="s">
        <v>1151</v>
      </c>
      <c r="J734" s="31">
        <v>44.31</v>
      </c>
      <c r="K734" s="31">
        <v>8.14</v>
      </c>
      <c r="L734" s="130">
        <f>(Таблица1[[#This Row],[Общая площадь летних помещений, кв. м]]*1)+Таблица1[[#This Row],[Общая площадь без летних помещений, кв.м]]</f>
        <v>52.45</v>
      </c>
      <c r="M734" s="35" t="s">
        <v>1136</v>
      </c>
      <c r="N734" s="45" t="s">
        <v>1137</v>
      </c>
      <c r="O734" s="35" t="s">
        <v>1130</v>
      </c>
      <c r="P734" s="32">
        <v>390000</v>
      </c>
      <c r="Q73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20455500</v>
      </c>
      <c r="R73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34" s="36"/>
      <c r="T734" s="38" t="e">
        <f>#REF!/R734-1</f>
        <v>#REF!</v>
      </c>
      <c r="U734" s="35"/>
      <c r="V734" s="39" t="s">
        <v>1132</v>
      </c>
      <c r="W734" s="40"/>
      <c r="X734" s="41" t="str">
        <f t="shared" si="22"/>
        <v>апартамент1АЕ</v>
      </c>
      <c r="Y734" s="15"/>
    </row>
    <row r="735" spans="2:25">
      <c r="B735" s="30">
        <f t="shared" si="23"/>
        <v>728</v>
      </c>
      <c r="C735" s="31">
        <v>71</v>
      </c>
      <c r="D735" s="32" t="s">
        <v>1127</v>
      </c>
      <c r="E735" s="131">
        <v>3</v>
      </c>
      <c r="F735" s="31">
        <v>1</v>
      </c>
      <c r="G735" s="31" t="s">
        <v>1139</v>
      </c>
      <c r="H735" s="33" t="s">
        <v>1</v>
      </c>
      <c r="I735" s="34" t="s">
        <v>1151</v>
      </c>
      <c r="J735" s="31">
        <v>24.74</v>
      </c>
      <c r="K735" s="31">
        <v>4.41</v>
      </c>
      <c r="L735" s="130">
        <f>(Таблица1[[#This Row],[Общая площадь летних помещений, кв. м]]*1)+Таблица1[[#This Row],[Общая площадь без летних помещений, кв.м]]</f>
        <v>29.15</v>
      </c>
      <c r="M735" s="35" t="s">
        <v>1136</v>
      </c>
      <c r="N735" s="45" t="s">
        <v>1137</v>
      </c>
      <c r="O735" s="35" t="s">
        <v>1130</v>
      </c>
      <c r="P735" s="32">
        <v>390000</v>
      </c>
      <c r="Q73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11368500</v>
      </c>
      <c r="R73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35" s="36"/>
      <c r="T735" s="38" t="e">
        <f>#REF!/R735-1</f>
        <v>#REF!</v>
      </c>
      <c r="U735" s="35"/>
      <c r="V735" s="39" t="s">
        <v>1132</v>
      </c>
      <c r="W735" s="40"/>
      <c r="X735" s="41" t="str">
        <f t="shared" si="22"/>
        <v>апартаментСт</v>
      </c>
      <c r="Y735" s="15"/>
    </row>
    <row r="736" spans="2:25">
      <c r="B736" s="30">
        <f t="shared" si="23"/>
        <v>729</v>
      </c>
      <c r="C736" s="31">
        <v>72</v>
      </c>
      <c r="D736" s="32" t="s">
        <v>1127</v>
      </c>
      <c r="E736" s="131">
        <v>3</v>
      </c>
      <c r="F736" s="31">
        <v>1</v>
      </c>
      <c r="G736" s="31" t="s">
        <v>1139</v>
      </c>
      <c r="H736" s="33" t="s">
        <v>1</v>
      </c>
      <c r="I736" s="34" t="s">
        <v>1151</v>
      </c>
      <c r="J736" s="31">
        <v>24.74</v>
      </c>
      <c r="K736" s="31">
        <v>4.51</v>
      </c>
      <c r="L736" s="130">
        <f>(Таблица1[[#This Row],[Общая площадь летних помещений, кв. м]]*1)+Таблица1[[#This Row],[Общая площадь без летних помещений, кв.м]]</f>
        <v>29.25</v>
      </c>
      <c r="M736" s="35" t="s">
        <v>1136</v>
      </c>
      <c r="N736" s="45" t="s">
        <v>1137</v>
      </c>
      <c r="O736" s="35" t="s">
        <v>1130</v>
      </c>
      <c r="P736" s="32">
        <v>390000</v>
      </c>
      <c r="Q73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11407500</v>
      </c>
      <c r="R73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36" s="36"/>
      <c r="T736" s="38" t="e">
        <f>#REF!/R736-1</f>
        <v>#REF!</v>
      </c>
      <c r="U736" s="35"/>
      <c r="V736" s="39" t="s">
        <v>1132</v>
      </c>
      <c r="W736" s="40"/>
      <c r="X736" s="41" t="str">
        <f t="shared" si="22"/>
        <v>апартаментСт</v>
      </c>
      <c r="Y736" s="15"/>
    </row>
    <row r="737" spans="2:25">
      <c r="B737" s="30">
        <f t="shared" si="23"/>
        <v>730</v>
      </c>
      <c r="C737" s="31">
        <v>73</v>
      </c>
      <c r="D737" s="32" t="s">
        <v>1127</v>
      </c>
      <c r="E737" s="131">
        <v>3</v>
      </c>
      <c r="F737" s="31">
        <v>1</v>
      </c>
      <c r="G737" s="31" t="s">
        <v>1139</v>
      </c>
      <c r="H737" s="33" t="s">
        <v>1</v>
      </c>
      <c r="I737" s="34" t="s">
        <v>1151</v>
      </c>
      <c r="J737" s="31">
        <v>24.98</v>
      </c>
      <c r="K737" s="31">
        <v>4.79</v>
      </c>
      <c r="L737" s="130">
        <f>(Таблица1[[#This Row],[Общая площадь летних помещений, кв. м]]*1)+Таблица1[[#This Row],[Общая площадь без летних помещений, кв.м]]</f>
        <v>29.77</v>
      </c>
      <c r="M737" s="35" t="s">
        <v>1136</v>
      </c>
      <c r="N737" s="45" t="s">
        <v>1137</v>
      </c>
      <c r="O737" s="35" t="s">
        <v>1130</v>
      </c>
      <c r="P737" s="32">
        <v>390000</v>
      </c>
      <c r="Q73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11610300</v>
      </c>
      <c r="R73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37" s="36"/>
      <c r="T737" s="38" t="e">
        <f>#REF!/R737-1</f>
        <v>#REF!</v>
      </c>
      <c r="U737" s="35"/>
      <c r="V737" s="39" t="s">
        <v>1132</v>
      </c>
      <c r="W737" s="40"/>
      <c r="X737" s="41" t="str">
        <f t="shared" si="22"/>
        <v>апартаментСт</v>
      </c>
      <c r="Y737" s="15"/>
    </row>
    <row r="738" spans="2:25">
      <c r="B738" s="30">
        <f t="shared" si="23"/>
        <v>731</v>
      </c>
      <c r="C738" s="31">
        <v>74</v>
      </c>
      <c r="D738" s="32" t="s">
        <v>1127</v>
      </c>
      <c r="E738" s="131">
        <v>3</v>
      </c>
      <c r="F738" s="31">
        <v>1</v>
      </c>
      <c r="G738" s="31" t="s">
        <v>1139</v>
      </c>
      <c r="H738" s="33" t="s">
        <v>1</v>
      </c>
      <c r="I738" s="34" t="s">
        <v>1151</v>
      </c>
      <c r="J738" s="31">
        <v>24.98</v>
      </c>
      <c r="K738" s="31">
        <v>5.2</v>
      </c>
      <c r="L738" s="130">
        <f>(Таблица1[[#This Row],[Общая площадь летних помещений, кв. м]]*1)+Таблица1[[#This Row],[Общая площадь без летних помещений, кв.м]]</f>
        <v>30.18</v>
      </c>
      <c r="M738" s="35" t="s">
        <v>1136</v>
      </c>
      <c r="N738" s="45" t="s">
        <v>1137</v>
      </c>
      <c r="O738" s="35" t="s">
        <v>1130</v>
      </c>
      <c r="P738" s="32">
        <v>390000</v>
      </c>
      <c r="Q73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11770200</v>
      </c>
      <c r="R73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38" s="36"/>
      <c r="T738" s="38" t="e">
        <f>#REF!/R738-1</f>
        <v>#REF!</v>
      </c>
      <c r="U738" s="35"/>
      <c r="V738" s="39" t="s">
        <v>1132</v>
      </c>
      <c r="W738" s="40"/>
      <c r="X738" s="41" t="str">
        <f t="shared" si="22"/>
        <v>апартаментСт</v>
      </c>
      <c r="Y738" s="15"/>
    </row>
    <row r="739" spans="2:25">
      <c r="B739" s="30">
        <f t="shared" si="23"/>
        <v>732</v>
      </c>
      <c r="C739" s="31">
        <v>75</v>
      </c>
      <c r="D739" s="32" t="s">
        <v>1127</v>
      </c>
      <c r="E739" s="131">
        <v>3</v>
      </c>
      <c r="F739" s="31">
        <v>1</v>
      </c>
      <c r="G739" s="31" t="s">
        <v>1139</v>
      </c>
      <c r="H739" s="33" t="s">
        <v>1</v>
      </c>
      <c r="I739" s="34" t="s">
        <v>1151</v>
      </c>
      <c r="J739" s="31">
        <v>24.98</v>
      </c>
      <c r="K739" s="31">
        <v>5.72</v>
      </c>
      <c r="L739" s="130">
        <f>(Таблица1[[#This Row],[Общая площадь летних помещений, кв. м]]*1)+Таблица1[[#This Row],[Общая площадь без летних помещений, кв.м]]</f>
        <v>30.7</v>
      </c>
      <c r="M739" s="35" t="s">
        <v>1136</v>
      </c>
      <c r="N739" s="45" t="s">
        <v>1137</v>
      </c>
      <c r="O739" s="35" t="s">
        <v>1130</v>
      </c>
      <c r="P739" s="32">
        <v>390000</v>
      </c>
      <c r="Q73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11973000</v>
      </c>
      <c r="R73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39" s="36"/>
      <c r="T739" s="38" t="e">
        <f>#REF!/R739-1</f>
        <v>#REF!</v>
      </c>
      <c r="U739" s="35"/>
      <c r="V739" s="39" t="s">
        <v>1132</v>
      </c>
      <c r="W739" s="40"/>
      <c r="X739" s="41" t="str">
        <f t="shared" si="22"/>
        <v>апартаментСт</v>
      </c>
      <c r="Y739" s="15"/>
    </row>
    <row r="740" spans="2:25">
      <c r="B740" s="30">
        <f t="shared" si="23"/>
        <v>733</v>
      </c>
      <c r="C740" s="31">
        <v>76</v>
      </c>
      <c r="D740" s="32" t="s">
        <v>1127</v>
      </c>
      <c r="E740" s="131">
        <v>3</v>
      </c>
      <c r="F740" s="31">
        <v>1</v>
      </c>
      <c r="G740" s="31" t="s">
        <v>1139</v>
      </c>
      <c r="H740" s="33" t="s">
        <v>1</v>
      </c>
      <c r="I740" s="34" t="s">
        <v>1151</v>
      </c>
      <c r="J740" s="31">
        <v>24.98</v>
      </c>
      <c r="K740" s="31">
        <v>6.25</v>
      </c>
      <c r="L740" s="130">
        <f>(Таблица1[[#This Row],[Общая площадь летних помещений, кв. м]]*1)+Таблица1[[#This Row],[Общая площадь без летних помещений, кв.м]]</f>
        <v>31.23</v>
      </c>
      <c r="M740" s="35" t="s">
        <v>1136</v>
      </c>
      <c r="N740" s="45" t="s">
        <v>1137</v>
      </c>
      <c r="O740" s="35" t="s">
        <v>1130</v>
      </c>
      <c r="P740" s="32">
        <v>390000</v>
      </c>
      <c r="Q74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12179700</v>
      </c>
      <c r="R74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40" s="36"/>
      <c r="T740" s="38" t="e">
        <f>#REF!/R740-1</f>
        <v>#REF!</v>
      </c>
      <c r="U740" s="35"/>
      <c r="V740" s="39" t="s">
        <v>1132</v>
      </c>
      <c r="W740" s="40"/>
      <c r="X740" s="41" t="str">
        <f t="shared" si="22"/>
        <v>апартаментСт</v>
      </c>
      <c r="Y740" s="15"/>
    </row>
    <row r="741" spans="2:25">
      <c r="B741" s="30">
        <f t="shared" si="23"/>
        <v>734</v>
      </c>
      <c r="C741" s="31">
        <v>77</v>
      </c>
      <c r="D741" s="32" t="s">
        <v>1127</v>
      </c>
      <c r="E741" s="131">
        <v>3</v>
      </c>
      <c r="F741" s="31">
        <v>1</v>
      </c>
      <c r="G741" s="31" t="s">
        <v>1139</v>
      </c>
      <c r="H741" s="33" t="s">
        <v>1</v>
      </c>
      <c r="I741" s="34" t="s">
        <v>1151</v>
      </c>
      <c r="J741" s="31">
        <v>24.68</v>
      </c>
      <c r="K741" s="31">
        <v>6.25</v>
      </c>
      <c r="L741" s="130">
        <f>(Таблица1[[#This Row],[Общая площадь летних помещений, кв. м]]*1)+Таблица1[[#This Row],[Общая площадь без летних помещений, кв.м]]</f>
        <v>30.93</v>
      </c>
      <c r="M741" s="35" t="s">
        <v>1136</v>
      </c>
      <c r="N741" s="45" t="s">
        <v>1137</v>
      </c>
      <c r="O741" s="35" t="s">
        <v>1130</v>
      </c>
      <c r="P741" s="32">
        <v>390000</v>
      </c>
      <c r="Q74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12062700</v>
      </c>
      <c r="R74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41" s="36"/>
      <c r="T741" s="38" t="e">
        <f>#REF!/R741-1</f>
        <v>#REF!</v>
      </c>
      <c r="U741" s="35"/>
      <c r="V741" s="39" t="s">
        <v>1132</v>
      </c>
      <c r="W741" s="40"/>
      <c r="X741" s="41" t="str">
        <f t="shared" si="22"/>
        <v>апартаментСт</v>
      </c>
      <c r="Y741" s="15"/>
    </row>
    <row r="742" spans="2:25">
      <c r="B742" s="30">
        <f t="shared" si="23"/>
        <v>735</v>
      </c>
      <c r="C742" s="31">
        <v>78</v>
      </c>
      <c r="D742" s="32" t="s">
        <v>1127</v>
      </c>
      <c r="E742" s="131">
        <v>3</v>
      </c>
      <c r="F742" s="31">
        <v>1</v>
      </c>
      <c r="G742" s="31" t="s">
        <v>1139</v>
      </c>
      <c r="H742" s="33" t="s">
        <v>1</v>
      </c>
      <c r="I742" s="34" t="s">
        <v>1151</v>
      </c>
      <c r="J742" s="31">
        <v>24.68</v>
      </c>
      <c r="K742" s="31">
        <v>5.72</v>
      </c>
      <c r="L742" s="130">
        <f>(Таблица1[[#This Row],[Общая площадь летних помещений, кв. м]]*1)+Таблица1[[#This Row],[Общая площадь без летних помещений, кв.м]]</f>
        <v>30.4</v>
      </c>
      <c r="M742" s="35" t="s">
        <v>1136</v>
      </c>
      <c r="N742" s="45" t="s">
        <v>1137</v>
      </c>
      <c r="O742" s="35" t="s">
        <v>1130</v>
      </c>
      <c r="P742" s="32">
        <v>390000</v>
      </c>
      <c r="Q74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11856000</v>
      </c>
      <c r="R74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42" s="36"/>
      <c r="T742" s="38" t="e">
        <f>#REF!/R742-1</f>
        <v>#REF!</v>
      </c>
      <c r="U742" s="35"/>
      <c r="V742" s="39" t="s">
        <v>1132</v>
      </c>
      <c r="W742" s="40"/>
      <c r="X742" s="41" t="str">
        <f t="shared" si="22"/>
        <v>апартаментСт</v>
      </c>
      <c r="Y742" s="15"/>
    </row>
    <row r="743" spans="2:25">
      <c r="B743" s="30">
        <f t="shared" si="23"/>
        <v>736</v>
      </c>
      <c r="C743" s="31">
        <v>79</v>
      </c>
      <c r="D743" s="32" t="s">
        <v>1127</v>
      </c>
      <c r="E743" s="131">
        <v>3</v>
      </c>
      <c r="F743" s="31">
        <v>1</v>
      </c>
      <c r="G743" s="31" t="s">
        <v>1139</v>
      </c>
      <c r="H743" s="33" t="s">
        <v>1</v>
      </c>
      <c r="I743" s="34" t="s">
        <v>1151</v>
      </c>
      <c r="J743" s="31">
        <v>24.27</v>
      </c>
      <c r="K743" s="31">
        <v>5.2</v>
      </c>
      <c r="L743" s="130">
        <f>(Таблица1[[#This Row],[Общая площадь летних помещений, кв. м]]*1)+Таблица1[[#This Row],[Общая площадь без летних помещений, кв.м]]</f>
        <v>29.47</v>
      </c>
      <c r="M743" s="35" t="s">
        <v>1136</v>
      </c>
      <c r="N743" s="45" t="s">
        <v>1137</v>
      </c>
      <c r="O743" s="35" t="s">
        <v>1130</v>
      </c>
      <c r="P743" s="32">
        <v>390000</v>
      </c>
      <c r="Q74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11493300</v>
      </c>
      <c r="R74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43" s="36"/>
      <c r="T743" s="38" t="e">
        <f>#REF!/R743-1</f>
        <v>#REF!</v>
      </c>
      <c r="U743" s="35"/>
      <c r="V743" s="39" t="s">
        <v>1132</v>
      </c>
      <c r="W743" s="40"/>
      <c r="X743" s="41" t="str">
        <f t="shared" si="22"/>
        <v>апартаментСт</v>
      </c>
      <c r="Y743" s="15"/>
    </row>
    <row r="744" spans="2:25">
      <c r="B744" s="30">
        <f t="shared" si="23"/>
        <v>737</v>
      </c>
      <c r="C744" s="31">
        <v>80</v>
      </c>
      <c r="D744" s="32" t="s">
        <v>1127</v>
      </c>
      <c r="E744" s="131">
        <v>3</v>
      </c>
      <c r="F744" s="31">
        <v>1</v>
      </c>
      <c r="G744" s="31" t="s">
        <v>1139</v>
      </c>
      <c r="H744" s="33" t="s">
        <v>1</v>
      </c>
      <c r="I744" s="34" t="s">
        <v>1151</v>
      </c>
      <c r="J744" s="31">
        <v>28.71</v>
      </c>
      <c r="K744" s="31">
        <v>13.16</v>
      </c>
      <c r="L744" s="130">
        <f>(Таблица1[[#This Row],[Общая площадь летних помещений, кв. м]]*1)+Таблица1[[#This Row],[Общая площадь без летних помещений, кв.м]]</f>
        <v>41.870000000000005</v>
      </c>
      <c r="M744" s="35" t="s">
        <v>1136</v>
      </c>
      <c r="N744" s="45" t="s">
        <v>1137</v>
      </c>
      <c r="O744" s="35" t="s">
        <v>1130</v>
      </c>
      <c r="P744" s="32">
        <v>400000</v>
      </c>
      <c r="Q74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16748000.000000002</v>
      </c>
      <c r="R74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44" s="36"/>
      <c r="T744" s="38" t="e">
        <f>#REF!/R744-1</f>
        <v>#REF!</v>
      </c>
      <c r="U744" s="35"/>
      <c r="V744" s="39" t="s">
        <v>1132</v>
      </c>
      <c r="W744" s="40"/>
      <c r="X744" s="41" t="str">
        <f t="shared" si="22"/>
        <v>апартаментСт</v>
      </c>
      <c r="Y744" s="15"/>
    </row>
    <row r="745" spans="2:25">
      <c r="B745" s="30">
        <f t="shared" si="23"/>
        <v>738</v>
      </c>
      <c r="C745" s="31">
        <v>81</v>
      </c>
      <c r="D745" s="32" t="s">
        <v>1127</v>
      </c>
      <c r="E745" s="131">
        <v>3</v>
      </c>
      <c r="F745" s="31">
        <v>1</v>
      </c>
      <c r="G745" s="31" t="s">
        <v>1139</v>
      </c>
      <c r="H745" s="33" t="s">
        <v>1</v>
      </c>
      <c r="I745" s="34" t="s">
        <v>1151</v>
      </c>
      <c r="J745" s="31">
        <v>28.71</v>
      </c>
      <c r="K745" s="31">
        <v>13.16</v>
      </c>
      <c r="L745" s="130">
        <f>(Таблица1[[#This Row],[Общая площадь летних помещений, кв. м]]*1)+Таблица1[[#This Row],[Общая площадь без летних помещений, кв.м]]</f>
        <v>41.870000000000005</v>
      </c>
      <c r="M745" s="35" t="s">
        <v>1136</v>
      </c>
      <c r="N745" s="45" t="s">
        <v>1145</v>
      </c>
      <c r="O745" s="35" t="s">
        <v>1130</v>
      </c>
      <c r="P745" s="32">
        <v>325000</v>
      </c>
      <c r="Q74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13607750.000000002</v>
      </c>
      <c r="R74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45" s="36"/>
      <c r="T745" s="38" t="e">
        <f>#REF!/R745-1</f>
        <v>#REF!</v>
      </c>
      <c r="U745" s="35"/>
      <c r="V745" s="39" t="s">
        <v>1132</v>
      </c>
      <c r="W745" s="40"/>
      <c r="X745" s="41" t="str">
        <f t="shared" si="22"/>
        <v>апартаментСт</v>
      </c>
      <c r="Y745" s="15"/>
    </row>
    <row r="746" spans="2:25">
      <c r="B746" s="30">
        <f t="shared" si="23"/>
        <v>739</v>
      </c>
      <c r="C746" s="31">
        <v>82</v>
      </c>
      <c r="D746" s="32" t="s">
        <v>1127</v>
      </c>
      <c r="E746" s="131">
        <v>3</v>
      </c>
      <c r="F746" s="31">
        <v>1</v>
      </c>
      <c r="G746" s="31" t="s">
        <v>1139</v>
      </c>
      <c r="H746" s="33" t="s">
        <v>1</v>
      </c>
      <c r="I746" s="34" t="s">
        <v>1151</v>
      </c>
      <c r="J746" s="31">
        <v>24.27</v>
      </c>
      <c r="K746" s="31">
        <v>5.2</v>
      </c>
      <c r="L746" s="130">
        <f>(Таблица1[[#This Row],[Общая площадь летних помещений, кв. м]]*1)+Таблица1[[#This Row],[Общая площадь без летних помещений, кв.м]]</f>
        <v>29.47</v>
      </c>
      <c r="M746" s="35" t="s">
        <v>1136</v>
      </c>
      <c r="N746" s="45" t="s">
        <v>1145</v>
      </c>
      <c r="O746" s="35" t="s">
        <v>1130</v>
      </c>
      <c r="P746" s="32">
        <v>320000</v>
      </c>
      <c r="Q74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9430400</v>
      </c>
      <c r="R74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46" s="36"/>
      <c r="T746" s="38" t="e">
        <f>#REF!/R746-1</f>
        <v>#REF!</v>
      </c>
      <c r="U746" s="35"/>
      <c r="V746" s="39" t="s">
        <v>1132</v>
      </c>
      <c r="W746" s="40"/>
      <c r="X746" s="41" t="str">
        <f t="shared" si="22"/>
        <v>апартаментСт</v>
      </c>
      <c r="Y746" s="15"/>
    </row>
    <row r="747" spans="2:25">
      <c r="B747" s="30">
        <f t="shared" si="23"/>
        <v>740</v>
      </c>
      <c r="C747" s="31">
        <v>83</v>
      </c>
      <c r="D747" s="32" t="s">
        <v>1127</v>
      </c>
      <c r="E747" s="131">
        <v>3</v>
      </c>
      <c r="F747" s="31">
        <v>1</v>
      </c>
      <c r="G747" s="31" t="s">
        <v>1139</v>
      </c>
      <c r="H747" s="33" t="s">
        <v>1</v>
      </c>
      <c r="I747" s="34" t="s">
        <v>1151</v>
      </c>
      <c r="J747" s="31">
        <v>24.98</v>
      </c>
      <c r="K747" s="31">
        <v>5.72</v>
      </c>
      <c r="L747" s="130">
        <f>(Таблица1[[#This Row],[Общая площадь летних помещений, кв. м]]*1)+Таблица1[[#This Row],[Общая площадь без летних помещений, кв.м]]</f>
        <v>30.7</v>
      </c>
      <c r="M747" s="35" t="s">
        <v>1136</v>
      </c>
      <c r="N747" s="45" t="s">
        <v>1145</v>
      </c>
      <c r="O747" s="35" t="s">
        <v>1130</v>
      </c>
      <c r="P747" s="32">
        <v>320000</v>
      </c>
      <c r="Q74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9824000</v>
      </c>
      <c r="R74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47" s="36"/>
      <c r="T747" s="38" t="e">
        <f>#REF!/R747-1</f>
        <v>#REF!</v>
      </c>
      <c r="U747" s="35"/>
      <c r="V747" s="39" t="s">
        <v>1132</v>
      </c>
      <c r="W747" s="40"/>
      <c r="X747" s="41" t="str">
        <f t="shared" si="22"/>
        <v>апартаментСт</v>
      </c>
      <c r="Y747" s="15"/>
    </row>
    <row r="748" spans="2:25">
      <c r="B748" s="30">
        <f t="shared" si="23"/>
        <v>741</v>
      </c>
      <c r="C748" s="31">
        <v>84</v>
      </c>
      <c r="D748" s="32" t="s">
        <v>1127</v>
      </c>
      <c r="E748" s="131">
        <v>3</v>
      </c>
      <c r="F748" s="31">
        <v>1</v>
      </c>
      <c r="G748" s="31" t="s">
        <v>1139</v>
      </c>
      <c r="H748" s="33" t="s">
        <v>1</v>
      </c>
      <c r="I748" s="34" t="s">
        <v>1151</v>
      </c>
      <c r="J748" s="31">
        <v>24.98</v>
      </c>
      <c r="K748" s="31">
        <v>6.05</v>
      </c>
      <c r="L748" s="130">
        <f>(Таблица1[[#This Row],[Общая площадь летних помещений, кв. м]]*1)+Таблица1[[#This Row],[Общая площадь без летних помещений, кв.м]]</f>
        <v>31.03</v>
      </c>
      <c r="M748" s="35" t="s">
        <v>1136</v>
      </c>
      <c r="N748" s="45" t="s">
        <v>1145</v>
      </c>
      <c r="O748" s="35" t="s">
        <v>1130</v>
      </c>
      <c r="P748" s="32">
        <v>320000</v>
      </c>
      <c r="Q74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9929600</v>
      </c>
      <c r="R74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48" s="36"/>
      <c r="T748" s="38" t="e">
        <f>#REF!/R748-1</f>
        <v>#REF!</v>
      </c>
      <c r="U748" s="35"/>
      <c r="V748" s="39" t="s">
        <v>1132</v>
      </c>
      <c r="W748" s="40"/>
      <c r="X748" s="41" t="str">
        <f t="shared" si="22"/>
        <v>апартаментСт</v>
      </c>
      <c r="Y748" s="15"/>
    </row>
    <row r="749" spans="2:25">
      <c r="B749" s="30">
        <f t="shared" si="23"/>
        <v>742</v>
      </c>
      <c r="C749" s="31">
        <v>85</v>
      </c>
      <c r="D749" s="32" t="s">
        <v>1127</v>
      </c>
      <c r="E749" s="131">
        <v>3</v>
      </c>
      <c r="F749" s="31">
        <v>1</v>
      </c>
      <c r="G749" s="31" t="s">
        <v>1140</v>
      </c>
      <c r="H749" s="33" t="s">
        <v>1</v>
      </c>
      <c r="I749" s="34" t="s">
        <v>1151</v>
      </c>
      <c r="J749" s="31">
        <v>24.98</v>
      </c>
      <c r="K749" s="31">
        <v>5.0199999999999996</v>
      </c>
      <c r="L749" s="130">
        <f>(Таблица1[[#This Row],[Общая площадь летних помещений, кв. м]]*1)+Таблица1[[#This Row],[Общая площадь без летних помещений, кв.м]]</f>
        <v>30</v>
      </c>
      <c r="M749" s="35" t="s">
        <v>1136</v>
      </c>
      <c r="N749" s="45" t="s">
        <v>1145</v>
      </c>
      <c r="O749" s="35" t="s">
        <v>1130</v>
      </c>
      <c r="P749" s="32">
        <v>320000</v>
      </c>
      <c r="Q74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9600000</v>
      </c>
      <c r="R74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49" s="36"/>
      <c r="T749" s="38" t="e">
        <f>#REF!/R749-1</f>
        <v>#REF!</v>
      </c>
      <c r="U749" s="35"/>
      <c r="V749" s="39" t="s">
        <v>1132</v>
      </c>
      <c r="W749" s="40"/>
      <c r="X749" s="41" t="str">
        <f t="shared" si="22"/>
        <v>апартаментСт</v>
      </c>
      <c r="Y749" s="15"/>
    </row>
    <row r="750" spans="2:25">
      <c r="B750" s="30">
        <f t="shared" si="23"/>
        <v>743</v>
      </c>
      <c r="C750" s="31">
        <v>86</v>
      </c>
      <c r="D750" s="32" t="s">
        <v>1127</v>
      </c>
      <c r="E750" s="131">
        <v>3</v>
      </c>
      <c r="F750" s="31">
        <v>1</v>
      </c>
      <c r="G750" s="31" t="s">
        <v>1140</v>
      </c>
      <c r="H750" s="33" t="s">
        <v>1</v>
      </c>
      <c r="I750" s="34" t="s">
        <v>1151</v>
      </c>
      <c r="J750" s="31">
        <v>24.98</v>
      </c>
      <c r="K750" s="31">
        <v>4.53</v>
      </c>
      <c r="L750" s="130">
        <f>(Таблица1[[#This Row],[Общая площадь летних помещений, кв. м]]*1)+Таблица1[[#This Row],[Общая площадь без летних помещений, кв.м]]</f>
        <v>29.51</v>
      </c>
      <c r="M750" s="35" t="s">
        <v>1136</v>
      </c>
      <c r="N750" s="45" t="s">
        <v>1145</v>
      </c>
      <c r="O750" s="35" t="s">
        <v>1130</v>
      </c>
      <c r="P750" s="32">
        <v>320000</v>
      </c>
      <c r="Q75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9443200</v>
      </c>
      <c r="R75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50" s="36"/>
      <c r="T750" s="38" t="e">
        <f>#REF!/R750-1</f>
        <v>#REF!</v>
      </c>
      <c r="U750" s="35"/>
      <c r="V750" s="39" t="s">
        <v>1132</v>
      </c>
      <c r="W750" s="40"/>
      <c r="X750" s="41" t="str">
        <f t="shared" si="22"/>
        <v>апартаментСт</v>
      </c>
      <c r="Y750" s="15"/>
    </row>
    <row r="751" spans="2:25">
      <c r="B751" s="30">
        <f t="shared" si="23"/>
        <v>744</v>
      </c>
      <c r="C751" s="31">
        <v>87</v>
      </c>
      <c r="D751" s="32" t="s">
        <v>1127</v>
      </c>
      <c r="E751" s="131">
        <v>3</v>
      </c>
      <c r="F751" s="31">
        <v>1</v>
      </c>
      <c r="G751" s="31" t="s">
        <v>1140</v>
      </c>
      <c r="H751" s="33" t="s">
        <v>1</v>
      </c>
      <c r="I751" s="34" t="s">
        <v>1151</v>
      </c>
      <c r="J751" s="31">
        <v>24.98</v>
      </c>
      <c r="K751" s="31">
        <v>4.25</v>
      </c>
      <c r="L751" s="130">
        <f>(Таблица1[[#This Row],[Общая площадь летних помещений, кв. м]]*1)+Таблица1[[#This Row],[Общая площадь без летних помещений, кв.м]]</f>
        <v>29.23</v>
      </c>
      <c r="M751" s="35" t="s">
        <v>1136</v>
      </c>
      <c r="N751" s="45" t="s">
        <v>1145</v>
      </c>
      <c r="O751" s="35" t="s">
        <v>1130</v>
      </c>
      <c r="P751" s="32">
        <v>320000</v>
      </c>
      <c r="Q75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9353600</v>
      </c>
      <c r="R75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51" s="36"/>
      <c r="T751" s="38" t="e">
        <f>#REF!/R751-1</f>
        <v>#REF!</v>
      </c>
      <c r="U751" s="35"/>
      <c r="V751" s="39" t="s">
        <v>1132</v>
      </c>
      <c r="W751" s="40"/>
      <c r="X751" s="41" t="str">
        <f t="shared" si="22"/>
        <v>апартаментСт</v>
      </c>
      <c r="Y751" s="15"/>
    </row>
    <row r="752" spans="2:25">
      <c r="B752" s="30">
        <f t="shared" si="23"/>
        <v>745</v>
      </c>
      <c r="C752" s="31">
        <v>88</v>
      </c>
      <c r="D752" s="32" t="s">
        <v>1127</v>
      </c>
      <c r="E752" s="131">
        <v>3</v>
      </c>
      <c r="F752" s="31">
        <v>1</v>
      </c>
      <c r="G752" s="31" t="s">
        <v>1140</v>
      </c>
      <c r="H752" s="33" t="s">
        <v>1</v>
      </c>
      <c r="I752" s="34" t="s">
        <v>1151</v>
      </c>
      <c r="J752" s="31">
        <v>24.98</v>
      </c>
      <c r="K752" s="31">
        <v>4.41</v>
      </c>
      <c r="L752" s="130">
        <f>(Таблица1[[#This Row],[Общая площадь летних помещений, кв. м]]*1)+Таблица1[[#This Row],[Общая площадь без летних помещений, кв.м]]</f>
        <v>29.39</v>
      </c>
      <c r="M752" s="35" t="s">
        <v>1136</v>
      </c>
      <c r="N752" s="45" t="s">
        <v>1145</v>
      </c>
      <c r="O752" s="35" t="s">
        <v>1130</v>
      </c>
      <c r="P752" s="32">
        <v>320000</v>
      </c>
      <c r="Q75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9404800</v>
      </c>
      <c r="R75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52" s="36"/>
      <c r="T752" s="38" t="e">
        <f>#REF!/R752-1</f>
        <v>#REF!</v>
      </c>
      <c r="U752" s="35"/>
      <c r="V752" s="39" t="s">
        <v>1132</v>
      </c>
      <c r="W752" s="40"/>
      <c r="X752" s="41" t="str">
        <f t="shared" si="22"/>
        <v>апартаментСт</v>
      </c>
      <c r="Y752" s="15"/>
    </row>
    <row r="753" spans="2:25">
      <c r="B753" s="30">
        <f t="shared" si="23"/>
        <v>746</v>
      </c>
      <c r="C753" s="31">
        <v>89</v>
      </c>
      <c r="D753" s="32" t="s">
        <v>1127</v>
      </c>
      <c r="E753" s="131">
        <v>3</v>
      </c>
      <c r="F753" s="31">
        <v>1</v>
      </c>
      <c r="G753" s="31" t="s">
        <v>1140</v>
      </c>
      <c r="H753" s="33" t="s">
        <v>1</v>
      </c>
      <c r="I753" s="34" t="s">
        <v>1151</v>
      </c>
      <c r="J753" s="31">
        <v>24.98</v>
      </c>
      <c r="K753" s="31">
        <v>4.41</v>
      </c>
      <c r="L753" s="130">
        <f>(Таблица1[[#This Row],[Общая площадь летних помещений, кв. м]]*1)+Таблица1[[#This Row],[Общая площадь без летних помещений, кв.м]]</f>
        <v>29.39</v>
      </c>
      <c r="M753" s="35" t="s">
        <v>1136</v>
      </c>
      <c r="N753" s="45" t="s">
        <v>1145</v>
      </c>
      <c r="O753" s="35" t="s">
        <v>1130</v>
      </c>
      <c r="P753" s="32">
        <v>320000</v>
      </c>
      <c r="Q75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9404800</v>
      </c>
      <c r="R75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53" s="36"/>
      <c r="T753" s="38" t="e">
        <f>#REF!/R753-1</f>
        <v>#REF!</v>
      </c>
      <c r="U753" s="35"/>
      <c r="V753" s="39" t="s">
        <v>1132</v>
      </c>
      <c r="W753" s="40"/>
      <c r="X753" s="41" t="str">
        <f t="shared" si="22"/>
        <v>апартаментСт</v>
      </c>
      <c r="Y753" s="15"/>
    </row>
    <row r="754" spans="2:25">
      <c r="B754" s="30">
        <f t="shared" si="23"/>
        <v>747</v>
      </c>
      <c r="C754" s="31">
        <v>90</v>
      </c>
      <c r="D754" s="32" t="s">
        <v>1127</v>
      </c>
      <c r="E754" s="131">
        <v>3</v>
      </c>
      <c r="F754" s="31">
        <v>1</v>
      </c>
      <c r="G754" s="31" t="s">
        <v>1140</v>
      </c>
      <c r="H754" s="33" t="s">
        <v>1</v>
      </c>
      <c r="I754" s="34" t="s">
        <v>1151</v>
      </c>
      <c r="J754" s="31">
        <v>24.98</v>
      </c>
      <c r="K754" s="31">
        <v>4.41</v>
      </c>
      <c r="L754" s="130">
        <f>(Таблица1[[#This Row],[Общая площадь летних помещений, кв. м]]*1)+Таблица1[[#This Row],[Общая площадь без летних помещений, кв.м]]</f>
        <v>29.39</v>
      </c>
      <c r="M754" s="35" t="s">
        <v>1136</v>
      </c>
      <c r="N754" s="45" t="s">
        <v>1145</v>
      </c>
      <c r="O754" s="35" t="s">
        <v>1130</v>
      </c>
      <c r="P754" s="32">
        <v>320000</v>
      </c>
      <c r="Q75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9404800</v>
      </c>
      <c r="R75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54" s="36"/>
      <c r="T754" s="38" t="e">
        <f>#REF!/R754-1</f>
        <v>#REF!</v>
      </c>
      <c r="U754" s="35"/>
      <c r="V754" s="39" t="s">
        <v>1132</v>
      </c>
      <c r="W754" s="40"/>
      <c r="X754" s="41" t="str">
        <f t="shared" si="22"/>
        <v>апартаментСт</v>
      </c>
      <c r="Y754" s="15"/>
    </row>
    <row r="755" spans="2:25">
      <c r="B755" s="30">
        <f t="shared" si="23"/>
        <v>748</v>
      </c>
      <c r="C755" s="31">
        <v>91</v>
      </c>
      <c r="D755" s="32" t="s">
        <v>1127</v>
      </c>
      <c r="E755" s="131">
        <v>3</v>
      </c>
      <c r="F755" s="31">
        <v>1</v>
      </c>
      <c r="G755" s="31" t="s">
        <v>1140</v>
      </c>
      <c r="H755" s="33" t="s">
        <v>19</v>
      </c>
      <c r="I755" s="34" t="s">
        <v>1151</v>
      </c>
      <c r="J755" s="31">
        <v>34.54</v>
      </c>
      <c r="K755" s="31">
        <v>10.44</v>
      </c>
      <c r="L755" s="130">
        <f>(Таблица1[[#This Row],[Общая площадь летних помещений, кв. м]]*1)+Таблица1[[#This Row],[Общая площадь без летних помещений, кв.м]]</f>
        <v>44.98</v>
      </c>
      <c r="M755" s="35" t="s">
        <v>1136</v>
      </c>
      <c r="N755" s="45" t="s">
        <v>1145</v>
      </c>
      <c r="O755" s="35" t="s">
        <v>1130</v>
      </c>
      <c r="P755" s="32">
        <v>320000</v>
      </c>
      <c r="Q75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14393599.999999998</v>
      </c>
      <c r="R75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55" s="36"/>
      <c r="T755" s="38" t="e">
        <f>#REF!/R755-1</f>
        <v>#REF!</v>
      </c>
      <c r="U755" s="35"/>
      <c r="V755" s="39" t="s">
        <v>1132</v>
      </c>
      <c r="W755" s="40"/>
      <c r="X755" s="41" t="str">
        <f t="shared" si="22"/>
        <v>апартамент1АЕ</v>
      </c>
      <c r="Y755" s="15"/>
    </row>
    <row r="756" spans="2:25">
      <c r="B756" s="30">
        <f t="shared" si="23"/>
        <v>749</v>
      </c>
      <c r="C756" s="31">
        <v>92</v>
      </c>
      <c r="D756" s="32" t="s">
        <v>1127</v>
      </c>
      <c r="E756" s="131">
        <v>3</v>
      </c>
      <c r="F756" s="31">
        <v>1</v>
      </c>
      <c r="G756" s="31" t="s">
        <v>1140</v>
      </c>
      <c r="H756" s="33" t="s">
        <v>1</v>
      </c>
      <c r="I756" s="34" t="s">
        <v>1151</v>
      </c>
      <c r="J756" s="31">
        <v>24.63</v>
      </c>
      <c r="K756" s="31">
        <v>4.24</v>
      </c>
      <c r="L756" s="130">
        <f>(Таблица1[[#This Row],[Общая площадь летних помещений, кв. м]]*1)+Таблица1[[#This Row],[Общая площадь без летних помещений, кв.м]]</f>
        <v>28.869999999999997</v>
      </c>
      <c r="M756" s="35" t="s">
        <v>1136</v>
      </c>
      <c r="N756" s="45" t="s">
        <v>1145</v>
      </c>
      <c r="O756" s="35" t="s">
        <v>1130</v>
      </c>
      <c r="P756" s="32">
        <v>320000</v>
      </c>
      <c r="Q75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9238400</v>
      </c>
      <c r="R75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56" s="36"/>
      <c r="T756" s="38" t="e">
        <f>#REF!/R756-1</f>
        <v>#REF!</v>
      </c>
      <c r="U756" s="35"/>
      <c r="V756" s="39" t="s">
        <v>1132</v>
      </c>
      <c r="W756" s="40"/>
      <c r="X756" s="41" t="str">
        <f t="shared" si="22"/>
        <v>апартаментСт</v>
      </c>
      <c r="Y756" s="15"/>
    </row>
    <row r="757" spans="2:25">
      <c r="B757" s="30">
        <f t="shared" si="23"/>
        <v>750</v>
      </c>
      <c r="C757" s="31">
        <v>93</v>
      </c>
      <c r="D757" s="32" t="s">
        <v>1127</v>
      </c>
      <c r="E757" s="131">
        <v>3</v>
      </c>
      <c r="F757" s="31">
        <v>1</v>
      </c>
      <c r="G757" s="31" t="s">
        <v>1140</v>
      </c>
      <c r="H757" s="33" t="s">
        <v>19</v>
      </c>
      <c r="I757" s="34" t="s">
        <v>1151</v>
      </c>
      <c r="J757" s="31">
        <v>44.31</v>
      </c>
      <c r="K757" s="31">
        <v>8.14</v>
      </c>
      <c r="L757" s="130">
        <f>(Таблица1[[#This Row],[Общая площадь летних помещений, кв. м]]*1)+Таблица1[[#This Row],[Общая площадь без летних помещений, кв.м]]</f>
        <v>52.45</v>
      </c>
      <c r="M757" s="35" t="s">
        <v>1136</v>
      </c>
      <c r="N757" s="45" t="s">
        <v>1137</v>
      </c>
      <c r="O757" s="35" t="s">
        <v>1130</v>
      </c>
      <c r="P757" s="32">
        <v>395000</v>
      </c>
      <c r="Q75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20717750</v>
      </c>
      <c r="R75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57" s="36"/>
      <c r="T757" s="38" t="e">
        <f>#REF!/R757-1</f>
        <v>#REF!</v>
      </c>
      <c r="U757" s="35"/>
      <c r="V757" s="39" t="s">
        <v>1132</v>
      </c>
      <c r="W757" s="40"/>
      <c r="X757" s="41" t="str">
        <f t="shared" si="22"/>
        <v>апартамент1АЕ</v>
      </c>
      <c r="Y757" s="15"/>
    </row>
    <row r="758" spans="2:25">
      <c r="B758" s="30">
        <f t="shared" si="23"/>
        <v>751</v>
      </c>
      <c r="C758" s="31">
        <v>94</v>
      </c>
      <c r="D758" s="32" t="s">
        <v>1127</v>
      </c>
      <c r="E758" s="131">
        <v>3</v>
      </c>
      <c r="F758" s="31">
        <v>1</v>
      </c>
      <c r="G758" s="31" t="s">
        <v>1140</v>
      </c>
      <c r="H758" s="33" t="s">
        <v>1</v>
      </c>
      <c r="I758" s="34" t="s">
        <v>1151</v>
      </c>
      <c r="J758" s="31">
        <v>24.74</v>
      </c>
      <c r="K758" s="31">
        <v>4.41</v>
      </c>
      <c r="L758" s="130">
        <f>(Таблица1[[#This Row],[Общая площадь летних помещений, кв. м]]*1)+Таблица1[[#This Row],[Общая площадь без летних помещений, кв.м]]</f>
        <v>29.15</v>
      </c>
      <c r="M758" s="35" t="s">
        <v>1136</v>
      </c>
      <c r="N758" s="45" t="s">
        <v>1137</v>
      </c>
      <c r="O758" s="35" t="s">
        <v>1130</v>
      </c>
      <c r="P758" s="32">
        <v>395000</v>
      </c>
      <c r="Q75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11514250</v>
      </c>
      <c r="R75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58" s="36"/>
      <c r="T758" s="38" t="e">
        <f>#REF!/R758-1</f>
        <v>#REF!</v>
      </c>
      <c r="U758" s="35"/>
      <c r="V758" s="39" t="s">
        <v>1132</v>
      </c>
      <c r="W758" s="40"/>
      <c r="X758" s="41" t="str">
        <f t="shared" si="22"/>
        <v>апартаментСт</v>
      </c>
      <c r="Y758" s="15"/>
    </row>
    <row r="759" spans="2:25">
      <c r="B759" s="30">
        <f t="shared" si="23"/>
        <v>752</v>
      </c>
      <c r="C759" s="31">
        <v>95</v>
      </c>
      <c r="D759" s="32" t="s">
        <v>1127</v>
      </c>
      <c r="E759" s="131">
        <v>3</v>
      </c>
      <c r="F759" s="31">
        <v>1</v>
      </c>
      <c r="G759" s="31" t="s">
        <v>1140</v>
      </c>
      <c r="H759" s="33" t="s">
        <v>1</v>
      </c>
      <c r="I759" s="34" t="s">
        <v>1151</v>
      </c>
      <c r="J759" s="31">
        <v>24.74</v>
      </c>
      <c r="K759" s="31">
        <v>4.51</v>
      </c>
      <c r="L759" s="130">
        <f>(Таблица1[[#This Row],[Общая площадь летних помещений, кв. м]]*1)+Таблица1[[#This Row],[Общая площадь без летних помещений, кв.м]]</f>
        <v>29.25</v>
      </c>
      <c r="M759" s="35" t="s">
        <v>1136</v>
      </c>
      <c r="N759" s="45" t="s">
        <v>1137</v>
      </c>
      <c r="O759" s="35" t="s">
        <v>1130</v>
      </c>
      <c r="P759" s="32">
        <v>395000</v>
      </c>
      <c r="Q75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11553750</v>
      </c>
      <c r="R75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59" s="36"/>
      <c r="T759" s="38" t="e">
        <f>#REF!/R759-1</f>
        <v>#REF!</v>
      </c>
      <c r="U759" s="35"/>
      <c r="V759" s="39" t="s">
        <v>1132</v>
      </c>
      <c r="W759" s="40"/>
      <c r="X759" s="41" t="str">
        <f t="shared" si="22"/>
        <v>апартаментСт</v>
      </c>
      <c r="Y759" s="15"/>
    </row>
    <row r="760" spans="2:25">
      <c r="B760" s="30">
        <f t="shared" si="23"/>
        <v>753</v>
      </c>
      <c r="C760" s="31">
        <v>96</v>
      </c>
      <c r="D760" s="32" t="s">
        <v>1127</v>
      </c>
      <c r="E760" s="131">
        <v>3</v>
      </c>
      <c r="F760" s="31">
        <v>1</v>
      </c>
      <c r="G760" s="31" t="s">
        <v>1140</v>
      </c>
      <c r="H760" s="33" t="s">
        <v>1</v>
      </c>
      <c r="I760" s="34" t="s">
        <v>1151</v>
      </c>
      <c r="J760" s="31">
        <v>24.98</v>
      </c>
      <c r="K760" s="31">
        <v>4.79</v>
      </c>
      <c r="L760" s="130">
        <f>(Таблица1[[#This Row],[Общая площадь летних помещений, кв. м]]*1)+Таблица1[[#This Row],[Общая площадь без летних помещений, кв.м]]</f>
        <v>29.77</v>
      </c>
      <c r="M760" s="35" t="s">
        <v>1136</v>
      </c>
      <c r="N760" s="45" t="s">
        <v>1137</v>
      </c>
      <c r="O760" s="35" t="s">
        <v>1130</v>
      </c>
      <c r="P760" s="32">
        <v>395000</v>
      </c>
      <c r="Q76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11759150</v>
      </c>
      <c r="R76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60" s="36"/>
      <c r="T760" s="38" t="e">
        <f>#REF!/R760-1</f>
        <v>#REF!</v>
      </c>
      <c r="U760" s="35"/>
      <c r="V760" s="39" t="s">
        <v>1132</v>
      </c>
      <c r="W760" s="40"/>
      <c r="X760" s="41" t="str">
        <f t="shared" si="22"/>
        <v>апартаментСт</v>
      </c>
      <c r="Y760" s="15"/>
    </row>
    <row r="761" spans="2:25">
      <c r="B761" s="30">
        <f t="shared" si="23"/>
        <v>754</v>
      </c>
      <c r="C761" s="31">
        <v>97</v>
      </c>
      <c r="D761" s="32" t="s">
        <v>1127</v>
      </c>
      <c r="E761" s="131">
        <v>3</v>
      </c>
      <c r="F761" s="31">
        <v>1</v>
      </c>
      <c r="G761" s="31" t="s">
        <v>1140</v>
      </c>
      <c r="H761" s="33" t="s">
        <v>1</v>
      </c>
      <c r="I761" s="34" t="s">
        <v>1151</v>
      </c>
      <c r="J761" s="31">
        <v>24.98</v>
      </c>
      <c r="K761" s="31">
        <v>5.2</v>
      </c>
      <c r="L761" s="130">
        <f>(Таблица1[[#This Row],[Общая площадь летних помещений, кв. м]]*1)+Таблица1[[#This Row],[Общая площадь без летних помещений, кв.м]]</f>
        <v>30.18</v>
      </c>
      <c r="M761" s="35" t="s">
        <v>1136</v>
      </c>
      <c r="N761" s="45" t="s">
        <v>1137</v>
      </c>
      <c r="O761" s="35" t="s">
        <v>1130</v>
      </c>
      <c r="P761" s="32">
        <v>395000</v>
      </c>
      <c r="Q76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11921100</v>
      </c>
      <c r="R76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61" s="36"/>
      <c r="T761" s="38" t="e">
        <f>#REF!/R761-1</f>
        <v>#REF!</v>
      </c>
      <c r="U761" s="35"/>
      <c r="V761" s="39" t="s">
        <v>1132</v>
      </c>
      <c r="W761" s="40"/>
      <c r="X761" s="41" t="str">
        <f t="shared" si="22"/>
        <v>апартаментСт</v>
      </c>
      <c r="Y761" s="15"/>
    </row>
    <row r="762" spans="2:25">
      <c r="B762" s="30">
        <f t="shared" si="23"/>
        <v>755</v>
      </c>
      <c r="C762" s="31">
        <v>98</v>
      </c>
      <c r="D762" s="32" t="s">
        <v>1127</v>
      </c>
      <c r="E762" s="131">
        <v>3</v>
      </c>
      <c r="F762" s="31">
        <v>1</v>
      </c>
      <c r="G762" s="31" t="s">
        <v>1140</v>
      </c>
      <c r="H762" s="33" t="s">
        <v>1</v>
      </c>
      <c r="I762" s="34" t="s">
        <v>1151</v>
      </c>
      <c r="J762" s="31">
        <v>24.98</v>
      </c>
      <c r="K762" s="31">
        <v>5.72</v>
      </c>
      <c r="L762" s="130">
        <f>(Таблица1[[#This Row],[Общая площадь летних помещений, кв. м]]*1)+Таблица1[[#This Row],[Общая площадь без летних помещений, кв.м]]</f>
        <v>30.7</v>
      </c>
      <c r="M762" s="35" t="s">
        <v>1136</v>
      </c>
      <c r="N762" s="45" t="s">
        <v>1137</v>
      </c>
      <c r="O762" s="35" t="s">
        <v>1130</v>
      </c>
      <c r="P762" s="32">
        <v>395000</v>
      </c>
      <c r="Q76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12126500</v>
      </c>
      <c r="R76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62" s="36"/>
      <c r="T762" s="38" t="e">
        <f>#REF!/R762-1</f>
        <v>#REF!</v>
      </c>
      <c r="U762" s="35"/>
      <c r="V762" s="39" t="s">
        <v>1132</v>
      </c>
      <c r="W762" s="40"/>
      <c r="X762" s="41" t="str">
        <f t="shared" si="22"/>
        <v>апартаментСт</v>
      </c>
      <c r="Y762" s="15"/>
    </row>
    <row r="763" spans="2:25">
      <c r="B763" s="30">
        <f t="shared" si="23"/>
        <v>756</v>
      </c>
      <c r="C763" s="31">
        <v>99</v>
      </c>
      <c r="D763" s="32" t="s">
        <v>1127</v>
      </c>
      <c r="E763" s="131">
        <v>3</v>
      </c>
      <c r="F763" s="31">
        <v>1</v>
      </c>
      <c r="G763" s="31" t="s">
        <v>1140</v>
      </c>
      <c r="H763" s="33" t="s">
        <v>1</v>
      </c>
      <c r="I763" s="34" t="s">
        <v>1151</v>
      </c>
      <c r="J763" s="31">
        <v>24.98</v>
      </c>
      <c r="K763" s="31">
        <v>6.25</v>
      </c>
      <c r="L763" s="130">
        <f>(Таблица1[[#This Row],[Общая площадь летних помещений, кв. м]]*1)+Таблица1[[#This Row],[Общая площадь без летних помещений, кв.м]]</f>
        <v>31.23</v>
      </c>
      <c r="M763" s="35" t="s">
        <v>1136</v>
      </c>
      <c r="N763" s="45" t="s">
        <v>1137</v>
      </c>
      <c r="O763" s="35" t="s">
        <v>1130</v>
      </c>
      <c r="P763" s="32">
        <v>395000</v>
      </c>
      <c r="Q76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12335850</v>
      </c>
      <c r="R76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63" s="36"/>
      <c r="T763" s="38" t="e">
        <f>#REF!/R763-1</f>
        <v>#REF!</v>
      </c>
      <c r="U763" s="35"/>
      <c r="V763" s="39" t="s">
        <v>1132</v>
      </c>
      <c r="W763" s="40"/>
      <c r="X763" s="41" t="str">
        <f t="shared" si="22"/>
        <v>апартаментСт</v>
      </c>
      <c r="Y763" s="15"/>
    </row>
    <row r="764" spans="2:25">
      <c r="B764" s="30">
        <f t="shared" si="23"/>
        <v>757</v>
      </c>
      <c r="C764" s="31">
        <v>100</v>
      </c>
      <c r="D764" s="32" t="s">
        <v>1127</v>
      </c>
      <c r="E764" s="131">
        <v>3</v>
      </c>
      <c r="F764" s="31">
        <v>1</v>
      </c>
      <c r="G764" s="31" t="s">
        <v>1140</v>
      </c>
      <c r="H764" s="33" t="s">
        <v>1</v>
      </c>
      <c r="I764" s="34" t="s">
        <v>1151</v>
      </c>
      <c r="J764" s="31">
        <v>24.68</v>
      </c>
      <c r="K764" s="31">
        <v>6.25</v>
      </c>
      <c r="L764" s="130">
        <f>(Таблица1[[#This Row],[Общая площадь летних помещений, кв. м]]*1)+Таблица1[[#This Row],[Общая площадь без летних помещений, кв.м]]</f>
        <v>30.93</v>
      </c>
      <c r="M764" s="35" t="s">
        <v>1136</v>
      </c>
      <c r="N764" s="45" t="s">
        <v>1137</v>
      </c>
      <c r="O764" s="35" t="s">
        <v>1130</v>
      </c>
      <c r="P764" s="32">
        <v>395000</v>
      </c>
      <c r="Q76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12217350</v>
      </c>
      <c r="R76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64" s="36"/>
      <c r="T764" s="38" t="e">
        <f>#REF!/R764-1</f>
        <v>#REF!</v>
      </c>
      <c r="U764" s="35"/>
      <c r="V764" s="39" t="s">
        <v>1132</v>
      </c>
      <c r="W764" s="40"/>
      <c r="X764" s="41" t="str">
        <f t="shared" si="22"/>
        <v>апартаментСт</v>
      </c>
      <c r="Y764" s="15"/>
    </row>
    <row r="765" spans="2:25">
      <c r="B765" s="30">
        <f t="shared" si="23"/>
        <v>758</v>
      </c>
      <c r="C765" s="31">
        <v>101</v>
      </c>
      <c r="D765" s="32" t="s">
        <v>1127</v>
      </c>
      <c r="E765" s="131">
        <v>3</v>
      </c>
      <c r="F765" s="31">
        <v>1</v>
      </c>
      <c r="G765" s="31" t="s">
        <v>1140</v>
      </c>
      <c r="H765" s="33" t="s">
        <v>1</v>
      </c>
      <c r="I765" s="34" t="s">
        <v>1151</v>
      </c>
      <c r="J765" s="31">
        <v>24.68</v>
      </c>
      <c r="K765" s="31">
        <v>5.72</v>
      </c>
      <c r="L765" s="130">
        <f>(Таблица1[[#This Row],[Общая площадь летних помещений, кв. м]]*1)+Таблица1[[#This Row],[Общая площадь без летних помещений, кв.м]]</f>
        <v>30.4</v>
      </c>
      <c r="M765" s="35" t="s">
        <v>1136</v>
      </c>
      <c r="N765" s="45" t="s">
        <v>1137</v>
      </c>
      <c r="O765" s="35" t="s">
        <v>1130</v>
      </c>
      <c r="P765" s="32">
        <v>395000</v>
      </c>
      <c r="Q76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12008000</v>
      </c>
      <c r="R76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65" s="36"/>
      <c r="T765" s="38" t="e">
        <f>#REF!/R765-1</f>
        <v>#REF!</v>
      </c>
      <c r="U765" s="35"/>
      <c r="V765" s="39" t="s">
        <v>1132</v>
      </c>
      <c r="W765" s="40"/>
      <c r="X765" s="41" t="str">
        <f t="shared" si="22"/>
        <v>апартаментСт</v>
      </c>
      <c r="Y765" s="15"/>
    </row>
    <row r="766" spans="2:25">
      <c r="B766" s="30">
        <f t="shared" si="23"/>
        <v>759</v>
      </c>
      <c r="C766" s="31">
        <v>102</v>
      </c>
      <c r="D766" s="32" t="s">
        <v>1127</v>
      </c>
      <c r="E766" s="131">
        <v>3</v>
      </c>
      <c r="F766" s="31">
        <v>1</v>
      </c>
      <c r="G766" s="31" t="s">
        <v>1140</v>
      </c>
      <c r="H766" s="33" t="s">
        <v>1</v>
      </c>
      <c r="I766" s="34" t="s">
        <v>1151</v>
      </c>
      <c r="J766" s="31">
        <v>24.27</v>
      </c>
      <c r="K766" s="31">
        <v>5.2</v>
      </c>
      <c r="L766" s="130">
        <f>(Таблица1[[#This Row],[Общая площадь летних помещений, кв. м]]*1)+Таблица1[[#This Row],[Общая площадь без летних помещений, кв.м]]</f>
        <v>29.47</v>
      </c>
      <c r="M766" s="35" t="s">
        <v>1136</v>
      </c>
      <c r="N766" s="45" t="s">
        <v>1137</v>
      </c>
      <c r="O766" s="35" t="s">
        <v>1130</v>
      </c>
      <c r="P766" s="32">
        <v>395000</v>
      </c>
      <c r="Q76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11640650</v>
      </c>
      <c r="R76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66" s="36"/>
      <c r="T766" s="38" t="e">
        <f>#REF!/R766-1</f>
        <v>#REF!</v>
      </c>
      <c r="U766" s="35"/>
      <c r="V766" s="39" t="s">
        <v>1132</v>
      </c>
      <c r="W766" s="40"/>
      <c r="X766" s="41" t="str">
        <f t="shared" si="22"/>
        <v>апартаментСт</v>
      </c>
      <c r="Y766" s="15"/>
    </row>
    <row r="767" spans="2:25">
      <c r="B767" s="30">
        <f t="shared" si="23"/>
        <v>760</v>
      </c>
      <c r="C767" s="31">
        <v>103</v>
      </c>
      <c r="D767" s="32" t="s">
        <v>1127</v>
      </c>
      <c r="E767" s="131">
        <v>3</v>
      </c>
      <c r="F767" s="31">
        <v>1</v>
      </c>
      <c r="G767" s="31" t="s">
        <v>1140</v>
      </c>
      <c r="H767" s="33" t="s">
        <v>1</v>
      </c>
      <c r="I767" s="34" t="s">
        <v>1151</v>
      </c>
      <c r="J767" s="31">
        <v>28.71</v>
      </c>
      <c r="K767" s="31">
        <v>13.16</v>
      </c>
      <c r="L767" s="130">
        <f>(Таблица1[[#This Row],[Общая площадь летних помещений, кв. м]]*1)+Таблица1[[#This Row],[Общая площадь без летних помещений, кв.м]]</f>
        <v>41.870000000000005</v>
      </c>
      <c r="M767" s="35" t="s">
        <v>1136</v>
      </c>
      <c r="N767" s="45" t="s">
        <v>1137</v>
      </c>
      <c r="O767" s="35" t="s">
        <v>1130</v>
      </c>
      <c r="P767" s="32">
        <v>400000</v>
      </c>
      <c r="Q76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16748000.000000002</v>
      </c>
      <c r="R76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67" s="36"/>
      <c r="T767" s="38" t="e">
        <f>#REF!/R767-1</f>
        <v>#REF!</v>
      </c>
      <c r="U767" s="35"/>
      <c r="V767" s="39" t="s">
        <v>1132</v>
      </c>
      <c r="W767" s="40"/>
      <c r="X767" s="41" t="str">
        <f t="shared" si="22"/>
        <v>апартаментСт</v>
      </c>
      <c r="Y767" s="15"/>
    </row>
    <row r="768" spans="2:25">
      <c r="B768" s="30">
        <f t="shared" si="23"/>
        <v>761</v>
      </c>
      <c r="C768" s="31">
        <v>104</v>
      </c>
      <c r="D768" s="32" t="s">
        <v>1127</v>
      </c>
      <c r="E768" s="131">
        <v>3</v>
      </c>
      <c r="F768" s="31">
        <v>1</v>
      </c>
      <c r="G768" s="31" t="s">
        <v>1140</v>
      </c>
      <c r="H768" s="33" t="s">
        <v>1</v>
      </c>
      <c r="I768" s="34" t="s">
        <v>1151</v>
      </c>
      <c r="J768" s="31">
        <v>28.71</v>
      </c>
      <c r="K768" s="31">
        <v>13.16</v>
      </c>
      <c r="L768" s="130">
        <f>(Таблица1[[#This Row],[Общая площадь летних помещений, кв. м]]*1)+Таблица1[[#This Row],[Общая площадь без летних помещений, кв.м]]</f>
        <v>41.870000000000005</v>
      </c>
      <c r="M768" s="35" t="s">
        <v>1136</v>
      </c>
      <c r="N768" s="45" t="s">
        <v>1145</v>
      </c>
      <c r="O768" s="35" t="s">
        <v>1130</v>
      </c>
      <c r="P768" s="32">
        <v>325000</v>
      </c>
      <c r="Q76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13607750.000000002</v>
      </c>
      <c r="R76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68" s="36"/>
      <c r="T768" s="38" t="e">
        <f>#REF!/R768-1</f>
        <v>#REF!</v>
      </c>
      <c r="U768" s="35"/>
      <c r="V768" s="39" t="s">
        <v>1132</v>
      </c>
      <c r="W768" s="40"/>
      <c r="X768" s="41" t="str">
        <f t="shared" si="22"/>
        <v>апартаментСт</v>
      </c>
      <c r="Y768" s="15"/>
    </row>
    <row r="769" spans="2:25">
      <c r="B769" s="30">
        <f t="shared" si="23"/>
        <v>762</v>
      </c>
      <c r="C769" s="31">
        <v>105</v>
      </c>
      <c r="D769" s="32" t="s">
        <v>1127</v>
      </c>
      <c r="E769" s="131">
        <v>3</v>
      </c>
      <c r="F769" s="31">
        <v>1</v>
      </c>
      <c r="G769" s="31" t="s">
        <v>1140</v>
      </c>
      <c r="H769" s="33" t="s">
        <v>1</v>
      </c>
      <c r="I769" s="34" t="s">
        <v>1151</v>
      </c>
      <c r="J769" s="31">
        <v>24.27</v>
      </c>
      <c r="K769" s="31">
        <v>5.2</v>
      </c>
      <c r="L769" s="130">
        <f>(Таблица1[[#This Row],[Общая площадь летних помещений, кв. м]]*1)+Таблица1[[#This Row],[Общая площадь без летних помещений, кв.м]]</f>
        <v>29.47</v>
      </c>
      <c r="M769" s="35" t="s">
        <v>1136</v>
      </c>
      <c r="N769" s="45" t="s">
        <v>1145</v>
      </c>
      <c r="O769" s="35" t="s">
        <v>1130</v>
      </c>
      <c r="P769" s="32">
        <v>320000</v>
      </c>
      <c r="Q76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9430400</v>
      </c>
      <c r="R76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69" s="36"/>
      <c r="T769" s="38" t="e">
        <f>#REF!/R769-1</f>
        <v>#REF!</v>
      </c>
      <c r="U769" s="35"/>
      <c r="V769" s="39" t="s">
        <v>1132</v>
      </c>
      <c r="W769" s="40"/>
      <c r="X769" s="41" t="str">
        <f t="shared" si="22"/>
        <v>апартаментСт</v>
      </c>
      <c r="Y769" s="15"/>
    </row>
    <row r="770" spans="2:25">
      <c r="B770" s="30">
        <f t="shared" si="23"/>
        <v>763</v>
      </c>
      <c r="C770" s="31">
        <v>106</v>
      </c>
      <c r="D770" s="32" t="s">
        <v>1127</v>
      </c>
      <c r="E770" s="131">
        <v>3</v>
      </c>
      <c r="F770" s="31">
        <v>1</v>
      </c>
      <c r="G770" s="31" t="s">
        <v>1140</v>
      </c>
      <c r="H770" s="33" t="s">
        <v>1</v>
      </c>
      <c r="I770" s="34" t="s">
        <v>1151</v>
      </c>
      <c r="J770" s="31">
        <v>24.98</v>
      </c>
      <c r="K770" s="31">
        <v>5.72</v>
      </c>
      <c r="L770" s="130">
        <f>(Таблица1[[#This Row],[Общая площадь летних помещений, кв. м]]*1)+Таблица1[[#This Row],[Общая площадь без летних помещений, кв.м]]</f>
        <v>30.7</v>
      </c>
      <c r="M770" s="35" t="s">
        <v>1136</v>
      </c>
      <c r="N770" s="45" t="s">
        <v>1145</v>
      </c>
      <c r="O770" s="35" t="s">
        <v>1130</v>
      </c>
      <c r="P770" s="32">
        <v>320000</v>
      </c>
      <c r="Q77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9824000</v>
      </c>
      <c r="R77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70" s="36"/>
      <c r="T770" s="38" t="e">
        <f>#REF!/R770-1</f>
        <v>#REF!</v>
      </c>
      <c r="U770" s="35"/>
      <c r="V770" s="39" t="s">
        <v>1132</v>
      </c>
      <c r="W770" s="40"/>
      <c r="X770" s="41" t="str">
        <f t="shared" si="22"/>
        <v>апартаментСт</v>
      </c>
      <c r="Y770" s="15"/>
    </row>
    <row r="771" spans="2:25">
      <c r="B771" s="30">
        <f t="shared" si="23"/>
        <v>764</v>
      </c>
      <c r="C771" s="31">
        <v>107</v>
      </c>
      <c r="D771" s="32" t="s">
        <v>1127</v>
      </c>
      <c r="E771" s="131">
        <v>3</v>
      </c>
      <c r="F771" s="31">
        <v>1</v>
      </c>
      <c r="G771" s="31" t="s">
        <v>1140</v>
      </c>
      <c r="H771" s="33" t="s">
        <v>1</v>
      </c>
      <c r="I771" s="34" t="s">
        <v>1151</v>
      </c>
      <c r="J771" s="31">
        <v>24.98</v>
      </c>
      <c r="K771" s="31">
        <v>6.05</v>
      </c>
      <c r="L771" s="130">
        <f>(Таблица1[[#This Row],[Общая площадь летних помещений, кв. м]]*1)+Таблица1[[#This Row],[Общая площадь без летних помещений, кв.м]]</f>
        <v>31.03</v>
      </c>
      <c r="M771" s="35" t="s">
        <v>1136</v>
      </c>
      <c r="N771" s="45" t="s">
        <v>1145</v>
      </c>
      <c r="O771" s="35" t="s">
        <v>1130</v>
      </c>
      <c r="P771" s="32">
        <v>320000</v>
      </c>
      <c r="Q77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9929600</v>
      </c>
      <c r="R77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71" s="36"/>
      <c r="T771" s="38" t="e">
        <f>#REF!/R771-1</f>
        <v>#REF!</v>
      </c>
      <c r="U771" s="35"/>
      <c r="V771" s="39" t="s">
        <v>1132</v>
      </c>
      <c r="W771" s="40"/>
      <c r="X771" s="41" t="str">
        <f t="shared" si="22"/>
        <v>апартаментСт</v>
      </c>
      <c r="Y771" s="15"/>
    </row>
    <row r="772" spans="2:25">
      <c r="B772" s="30">
        <f t="shared" si="23"/>
        <v>765</v>
      </c>
      <c r="C772" s="31">
        <v>108</v>
      </c>
      <c r="D772" s="32" t="s">
        <v>1127</v>
      </c>
      <c r="E772" s="131">
        <v>3</v>
      </c>
      <c r="F772" s="31">
        <v>1</v>
      </c>
      <c r="G772" s="31" t="s">
        <v>1141</v>
      </c>
      <c r="H772" s="33" t="s">
        <v>1</v>
      </c>
      <c r="I772" s="34" t="s">
        <v>1151</v>
      </c>
      <c r="J772" s="31">
        <v>24.98</v>
      </c>
      <c r="K772" s="31">
        <v>5.0199999999999996</v>
      </c>
      <c r="L772" s="130">
        <f>(Таблица1[[#This Row],[Общая площадь летних помещений, кв. м]]*1)+Таблица1[[#This Row],[Общая площадь без летних помещений, кв.м]]</f>
        <v>30</v>
      </c>
      <c r="M772" s="35" t="s">
        <v>1136</v>
      </c>
      <c r="N772" s="45" t="s">
        <v>1145</v>
      </c>
      <c r="O772" s="35" t="s">
        <v>1130</v>
      </c>
      <c r="P772" s="32">
        <v>320000</v>
      </c>
      <c r="Q77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9600000</v>
      </c>
      <c r="R77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72" s="36"/>
      <c r="T772" s="38" t="e">
        <f>#REF!/R772-1</f>
        <v>#REF!</v>
      </c>
      <c r="U772" s="35"/>
      <c r="V772" s="39" t="s">
        <v>1132</v>
      </c>
      <c r="W772" s="40"/>
      <c r="X772" s="41" t="str">
        <f t="shared" si="22"/>
        <v>апартаментСт</v>
      </c>
      <c r="Y772" s="15"/>
    </row>
    <row r="773" spans="2:25">
      <c r="B773" s="30">
        <f t="shared" si="23"/>
        <v>766</v>
      </c>
      <c r="C773" s="31">
        <v>109</v>
      </c>
      <c r="D773" s="32" t="s">
        <v>1127</v>
      </c>
      <c r="E773" s="131">
        <v>3</v>
      </c>
      <c r="F773" s="31">
        <v>1</v>
      </c>
      <c r="G773" s="31" t="s">
        <v>1141</v>
      </c>
      <c r="H773" s="33" t="s">
        <v>1</v>
      </c>
      <c r="I773" s="34" t="s">
        <v>1151</v>
      </c>
      <c r="J773" s="31">
        <v>24.98</v>
      </c>
      <c r="K773" s="31">
        <v>4.53</v>
      </c>
      <c r="L773" s="130">
        <f>(Таблица1[[#This Row],[Общая площадь летних помещений, кв. м]]*1)+Таблица1[[#This Row],[Общая площадь без летних помещений, кв.м]]</f>
        <v>29.51</v>
      </c>
      <c r="M773" s="35" t="s">
        <v>1136</v>
      </c>
      <c r="N773" s="45" t="s">
        <v>1145</v>
      </c>
      <c r="O773" s="35" t="s">
        <v>1130</v>
      </c>
      <c r="P773" s="32">
        <v>320000</v>
      </c>
      <c r="Q77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9443200</v>
      </c>
      <c r="R77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73" s="36"/>
      <c r="T773" s="38" t="e">
        <f>#REF!/R773-1</f>
        <v>#REF!</v>
      </c>
      <c r="U773" s="35"/>
      <c r="V773" s="39" t="s">
        <v>1132</v>
      </c>
      <c r="W773" s="40"/>
      <c r="X773" s="41" t="str">
        <f t="shared" si="22"/>
        <v>апартаментСт</v>
      </c>
      <c r="Y773" s="15"/>
    </row>
    <row r="774" spans="2:25">
      <c r="B774" s="30">
        <f t="shared" si="23"/>
        <v>767</v>
      </c>
      <c r="C774" s="31">
        <v>110</v>
      </c>
      <c r="D774" s="32" t="s">
        <v>1127</v>
      </c>
      <c r="E774" s="131">
        <v>3</v>
      </c>
      <c r="F774" s="31">
        <v>1</v>
      </c>
      <c r="G774" s="31" t="s">
        <v>1141</v>
      </c>
      <c r="H774" s="33" t="s">
        <v>1</v>
      </c>
      <c r="I774" s="34" t="s">
        <v>1151</v>
      </c>
      <c r="J774" s="31">
        <v>24.98</v>
      </c>
      <c r="K774" s="31">
        <v>4.25</v>
      </c>
      <c r="L774" s="130">
        <f>(Таблица1[[#This Row],[Общая площадь летних помещений, кв. м]]*1)+Таблица1[[#This Row],[Общая площадь без летних помещений, кв.м]]</f>
        <v>29.23</v>
      </c>
      <c r="M774" s="35" t="s">
        <v>1136</v>
      </c>
      <c r="N774" s="45" t="s">
        <v>1145</v>
      </c>
      <c r="O774" s="35" t="s">
        <v>1130</v>
      </c>
      <c r="P774" s="32">
        <v>320000</v>
      </c>
      <c r="Q77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9353600</v>
      </c>
      <c r="R77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74" s="36"/>
      <c r="T774" s="38" t="e">
        <f>#REF!/R774-1</f>
        <v>#REF!</v>
      </c>
      <c r="U774" s="35"/>
      <c r="V774" s="39" t="s">
        <v>1132</v>
      </c>
      <c r="W774" s="40"/>
      <c r="X774" s="41" t="str">
        <f t="shared" si="22"/>
        <v>апартаментСт</v>
      </c>
      <c r="Y774" s="15"/>
    </row>
    <row r="775" spans="2:25">
      <c r="B775" s="30">
        <f t="shared" si="23"/>
        <v>768</v>
      </c>
      <c r="C775" s="31">
        <v>111</v>
      </c>
      <c r="D775" s="32" t="s">
        <v>1127</v>
      </c>
      <c r="E775" s="131">
        <v>3</v>
      </c>
      <c r="F775" s="31">
        <v>1</v>
      </c>
      <c r="G775" s="31" t="s">
        <v>1141</v>
      </c>
      <c r="H775" s="33" t="s">
        <v>1</v>
      </c>
      <c r="I775" s="34" t="s">
        <v>1151</v>
      </c>
      <c r="J775" s="31">
        <v>24.98</v>
      </c>
      <c r="K775" s="31">
        <v>4.41</v>
      </c>
      <c r="L775" s="130">
        <f>(Таблица1[[#This Row],[Общая площадь летних помещений, кв. м]]*1)+Таблица1[[#This Row],[Общая площадь без летних помещений, кв.м]]</f>
        <v>29.39</v>
      </c>
      <c r="M775" s="35" t="s">
        <v>1136</v>
      </c>
      <c r="N775" s="45" t="s">
        <v>1145</v>
      </c>
      <c r="O775" s="35" t="s">
        <v>1130</v>
      </c>
      <c r="P775" s="32">
        <v>320000</v>
      </c>
      <c r="Q77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9404800</v>
      </c>
      <c r="R77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75" s="36"/>
      <c r="T775" s="38" t="e">
        <f>#REF!/R775-1</f>
        <v>#REF!</v>
      </c>
      <c r="U775" s="35"/>
      <c r="V775" s="39" t="s">
        <v>1132</v>
      </c>
      <c r="W775" s="40"/>
      <c r="X775" s="41" t="str">
        <f t="shared" si="22"/>
        <v>апартаментСт</v>
      </c>
      <c r="Y775" s="15"/>
    </row>
    <row r="776" spans="2:25">
      <c r="B776" s="30">
        <f t="shared" si="23"/>
        <v>769</v>
      </c>
      <c r="C776" s="31">
        <v>112</v>
      </c>
      <c r="D776" s="32" t="s">
        <v>1127</v>
      </c>
      <c r="E776" s="131">
        <v>3</v>
      </c>
      <c r="F776" s="31">
        <v>1</v>
      </c>
      <c r="G776" s="31" t="s">
        <v>1141</v>
      </c>
      <c r="H776" s="33" t="s">
        <v>1</v>
      </c>
      <c r="I776" s="34" t="s">
        <v>1151</v>
      </c>
      <c r="J776" s="31">
        <v>24.98</v>
      </c>
      <c r="K776" s="31">
        <v>4.41</v>
      </c>
      <c r="L776" s="130">
        <f>(Таблица1[[#This Row],[Общая площадь летних помещений, кв. м]]*1)+Таблица1[[#This Row],[Общая площадь без летних помещений, кв.м]]</f>
        <v>29.39</v>
      </c>
      <c r="M776" s="35" t="s">
        <v>1136</v>
      </c>
      <c r="N776" s="45" t="s">
        <v>1145</v>
      </c>
      <c r="O776" s="35" t="s">
        <v>1130</v>
      </c>
      <c r="P776" s="32">
        <v>320000</v>
      </c>
      <c r="Q77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9404800</v>
      </c>
      <c r="R77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76" s="36"/>
      <c r="T776" s="38" t="e">
        <f>#REF!/R776-1</f>
        <v>#REF!</v>
      </c>
      <c r="U776" s="35"/>
      <c r="V776" s="39" t="s">
        <v>1132</v>
      </c>
      <c r="W776" s="40"/>
      <c r="X776" s="41" t="str">
        <f t="shared" ref="X776:X839" si="24">CONCATENATE(D776,H776)</f>
        <v>апартаментСт</v>
      </c>
      <c r="Y776" s="15"/>
    </row>
    <row r="777" spans="2:25">
      <c r="B777" s="30">
        <f t="shared" si="23"/>
        <v>770</v>
      </c>
      <c r="C777" s="31">
        <v>113</v>
      </c>
      <c r="D777" s="32" t="s">
        <v>1127</v>
      </c>
      <c r="E777" s="131">
        <v>3</v>
      </c>
      <c r="F777" s="31">
        <v>1</v>
      </c>
      <c r="G777" s="31" t="s">
        <v>1141</v>
      </c>
      <c r="H777" s="33" t="s">
        <v>1</v>
      </c>
      <c r="I777" s="34" t="s">
        <v>1151</v>
      </c>
      <c r="J777" s="31">
        <v>24.98</v>
      </c>
      <c r="K777" s="31">
        <v>4.41</v>
      </c>
      <c r="L777" s="130">
        <f>(Таблица1[[#This Row],[Общая площадь летних помещений, кв. м]]*1)+Таблица1[[#This Row],[Общая площадь без летних помещений, кв.м]]</f>
        <v>29.39</v>
      </c>
      <c r="M777" s="35" t="s">
        <v>1136</v>
      </c>
      <c r="N777" s="45" t="s">
        <v>1145</v>
      </c>
      <c r="O777" s="35" t="s">
        <v>1130</v>
      </c>
      <c r="P777" s="32">
        <v>320000</v>
      </c>
      <c r="Q77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9404800</v>
      </c>
      <c r="R77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77" s="36"/>
      <c r="T777" s="38" t="e">
        <f>#REF!/R777-1</f>
        <v>#REF!</v>
      </c>
      <c r="U777" s="35"/>
      <c r="V777" s="39" t="s">
        <v>1132</v>
      </c>
      <c r="W777" s="40"/>
      <c r="X777" s="41" t="str">
        <f t="shared" si="24"/>
        <v>апартаментСт</v>
      </c>
      <c r="Y777" s="15"/>
    </row>
    <row r="778" spans="2:25">
      <c r="B778" s="30">
        <f t="shared" ref="B778:B841" si="25">B777+1</f>
        <v>771</v>
      </c>
      <c r="C778" s="31">
        <v>114</v>
      </c>
      <c r="D778" s="32" t="s">
        <v>1127</v>
      </c>
      <c r="E778" s="131">
        <v>3</v>
      </c>
      <c r="F778" s="31">
        <v>1</v>
      </c>
      <c r="G778" s="31" t="s">
        <v>1141</v>
      </c>
      <c r="H778" s="33" t="s">
        <v>19</v>
      </c>
      <c r="I778" s="34" t="s">
        <v>1151</v>
      </c>
      <c r="J778" s="31">
        <v>34.54</v>
      </c>
      <c r="K778" s="31">
        <v>10.44</v>
      </c>
      <c r="L778" s="130">
        <f>(Таблица1[[#This Row],[Общая площадь летних помещений, кв. м]]*1)+Таблица1[[#This Row],[Общая площадь без летних помещений, кв.м]]</f>
        <v>44.98</v>
      </c>
      <c r="M778" s="35" t="s">
        <v>1136</v>
      </c>
      <c r="N778" s="45" t="s">
        <v>1145</v>
      </c>
      <c r="O778" s="35" t="s">
        <v>1130</v>
      </c>
      <c r="P778" s="32">
        <v>320000</v>
      </c>
      <c r="Q77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14393599.999999998</v>
      </c>
      <c r="R77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78" s="36"/>
      <c r="T778" s="38" t="e">
        <f>#REF!/R778-1</f>
        <v>#REF!</v>
      </c>
      <c r="U778" s="35"/>
      <c r="V778" s="39" t="s">
        <v>1132</v>
      </c>
      <c r="W778" s="40"/>
      <c r="X778" s="41" t="str">
        <f t="shared" si="24"/>
        <v>апартамент1АЕ</v>
      </c>
      <c r="Y778" s="15"/>
    </row>
    <row r="779" spans="2:25">
      <c r="B779" s="30">
        <f t="shared" si="25"/>
        <v>772</v>
      </c>
      <c r="C779" s="31">
        <v>115</v>
      </c>
      <c r="D779" s="32" t="s">
        <v>1127</v>
      </c>
      <c r="E779" s="131">
        <v>3</v>
      </c>
      <c r="F779" s="31">
        <v>1</v>
      </c>
      <c r="G779" s="31" t="s">
        <v>1141</v>
      </c>
      <c r="H779" s="33" t="s">
        <v>1</v>
      </c>
      <c r="I779" s="34" t="s">
        <v>1151</v>
      </c>
      <c r="J779" s="31">
        <v>24.63</v>
      </c>
      <c r="K779" s="31">
        <v>4.24</v>
      </c>
      <c r="L779" s="130">
        <f>(Таблица1[[#This Row],[Общая площадь летних помещений, кв. м]]*1)+Таблица1[[#This Row],[Общая площадь без летних помещений, кв.м]]</f>
        <v>28.869999999999997</v>
      </c>
      <c r="M779" s="35" t="s">
        <v>1136</v>
      </c>
      <c r="N779" s="45" t="s">
        <v>1145</v>
      </c>
      <c r="O779" s="35" t="s">
        <v>1130</v>
      </c>
      <c r="P779" s="32">
        <v>320000</v>
      </c>
      <c r="Q77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9238400</v>
      </c>
      <c r="R77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79" s="36"/>
      <c r="T779" s="38" t="e">
        <f>#REF!/R779-1</f>
        <v>#REF!</v>
      </c>
      <c r="U779" s="35"/>
      <c r="V779" s="39" t="s">
        <v>1132</v>
      </c>
      <c r="W779" s="40"/>
      <c r="X779" s="41" t="str">
        <f t="shared" si="24"/>
        <v>апартаментСт</v>
      </c>
      <c r="Y779" s="15"/>
    </row>
    <row r="780" spans="2:25">
      <c r="B780" s="30">
        <f t="shared" si="25"/>
        <v>773</v>
      </c>
      <c r="C780" s="31">
        <v>116</v>
      </c>
      <c r="D780" s="32" t="s">
        <v>1127</v>
      </c>
      <c r="E780" s="131">
        <v>3</v>
      </c>
      <c r="F780" s="31">
        <v>1</v>
      </c>
      <c r="G780" s="31" t="s">
        <v>1141</v>
      </c>
      <c r="H780" s="33" t="s">
        <v>19</v>
      </c>
      <c r="I780" s="34" t="s">
        <v>1151</v>
      </c>
      <c r="J780" s="31">
        <v>44.31</v>
      </c>
      <c r="K780" s="31">
        <v>8.14</v>
      </c>
      <c r="L780" s="130">
        <f>(Таблица1[[#This Row],[Общая площадь летних помещений, кв. м]]*1)+Таблица1[[#This Row],[Общая площадь без летних помещений, кв.м]]</f>
        <v>52.45</v>
      </c>
      <c r="M780" s="35" t="s">
        <v>1136</v>
      </c>
      <c r="N780" s="45" t="s">
        <v>1137</v>
      </c>
      <c r="O780" s="35" t="s">
        <v>1130</v>
      </c>
      <c r="P780" s="32">
        <v>395000</v>
      </c>
      <c r="Q78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20717750</v>
      </c>
      <c r="R78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80" s="36"/>
      <c r="T780" s="38" t="e">
        <f>#REF!/R780-1</f>
        <v>#REF!</v>
      </c>
      <c r="U780" s="35"/>
      <c r="V780" s="39" t="s">
        <v>1132</v>
      </c>
      <c r="W780" s="40"/>
      <c r="X780" s="41" t="str">
        <f t="shared" si="24"/>
        <v>апартамент1АЕ</v>
      </c>
      <c r="Y780" s="15"/>
    </row>
    <row r="781" spans="2:25">
      <c r="B781" s="30">
        <f t="shared" si="25"/>
        <v>774</v>
      </c>
      <c r="C781" s="31">
        <v>117</v>
      </c>
      <c r="D781" s="32" t="s">
        <v>1127</v>
      </c>
      <c r="E781" s="131">
        <v>3</v>
      </c>
      <c r="F781" s="31">
        <v>1</v>
      </c>
      <c r="G781" s="31" t="s">
        <v>1141</v>
      </c>
      <c r="H781" s="33" t="s">
        <v>1</v>
      </c>
      <c r="I781" s="34" t="s">
        <v>1151</v>
      </c>
      <c r="J781" s="31">
        <v>24.74</v>
      </c>
      <c r="K781" s="31">
        <v>4.41</v>
      </c>
      <c r="L781" s="130">
        <f>(Таблица1[[#This Row],[Общая площадь летних помещений, кв. м]]*1)+Таблица1[[#This Row],[Общая площадь без летних помещений, кв.м]]</f>
        <v>29.15</v>
      </c>
      <c r="M781" s="35" t="s">
        <v>1136</v>
      </c>
      <c r="N781" s="45" t="s">
        <v>1137</v>
      </c>
      <c r="O781" s="35" t="s">
        <v>1130</v>
      </c>
      <c r="P781" s="32">
        <v>395000</v>
      </c>
      <c r="Q78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11514250</v>
      </c>
      <c r="R78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81" s="36"/>
      <c r="T781" s="38" t="e">
        <f>#REF!/R781-1</f>
        <v>#REF!</v>
      </c>
      <c r="U781" s="35"/>
      <c r="V781" s="39" t="s">
        <v>1132</v>
      </c>
      <c r="W781" s="40"/>
      <c r="X781" s="41" t="str">
        <f t="shared" si="24"/>
        <v>апартаментСт</v>
      </c>
      <c r="Y781" s="15"/>
    </row>
    <row r="782" spans="2:25">
      <c r="B782" s="30">
        <f t="shared" si="25"/>
        <v>775</v>
      </c>
      <c r="C782" s="31">
        <v>118</v>
      </c>
      <c r="D782" s="32" t="s">
        <v>1127</v>
      </c>
      <c r="E782" s="131">
        <v>3</v>
      </c>
      <c r="F782" s="31">
        <v>1</v>
      </c>
      <c r="G782" s="31" t="s">
        <v>1141</v>
      </c>
      <c r="H782" s="33" t="s">
        <v>1</v>
      </c>
      <c r="I782" s="34" t="s">
        <v>1151</v>
      </c>
      <c r="J782" s="31">
        <v>24.74</v>
      </c>
      <c r="K782" s="31">
        <v>4.51</v>
      </c>
      <c r="L782" s="130">
        <f>(Таблица1[[#This Row],[Общая площадь летних помещений, кв. м]]*1)+Таблица1[[#This Row],[Общая площадь без летних помещений, кв.м]]</f>
        <v>29.25</v>
      </c>
      <c r="M782" s="35" t="s">
        <v>1136</v>
      </c>
      <c r="N782" s="45" t="s">
        <v>1137</v>
      </c>
      <c r="O782" s="35" t="s">
        <v>1130</v>
      </c>
      <c r="P782" s="32">
        <v>395000</v>
      </c>
      <c r="Q78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11553750</v>
      </c>
      <c r="R78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82" s="36"/>
      <c r="T782" s="38" t="e">
        <f>#REF!/R782-1</f>
        <v>#REF!</v>
      </c>
      <c r="U782" s="35"/>
      <c r="V782" s="39" t="s">
        <v>1132</v>
      </c>
      <c r="W782" s="40"/>
      <c r="X782" s="41" t="str">
        <f t="shared" si="24"/>
        <v>апартаментСт</v>
      </c>
      <c r="Y782" s="15"/>
    </row>
    <row r="783" spans="2:25">
      <c r="B783" s="30">
        <f t="shared" si="25"/>
        <v>776</v>
      </c>
      <c r="C783" s="31">
        <v>119</v>
      </c>
      <c r="D783" s="32" t="s">
        <v>1127</v>
      </c>
      <c r="E783" s="131">
        <v>3</v>
      </c>
      <c r="F783" s="31">
        <v>1</v>
      </c>
      <c r="G783" s="31" t="s">
        <v>1141</v>
      </c>
      <c r="H783" s="33" t="s">
        <v>1</v>
      </c>
      <c r="I783" s="34" t="s">
        <v>1151</v>
      </c>
      <c r="J783" s="31">
        <v>24.98</v>
      </c>
      <c r="K783" s="31">
        <v>4.79</v>
      </c>
      <c r="L783" s="130">
        <f>(Таблица1[[#This Row],[Общая площадь летних помещений, кв. м]]*1)+Таблица1[[#This Row],[Общая площадь без летних помещений, кв.м]]</f>
        <v>29.77</v>
      </c>
      <c r="M783" s="35" t="s">
        <v>1136</v>
      </c>
      <c r="N783" s="45" t="s">
        <v>1137</v>
      </c>
      <c r="O783" s="35" t="s">
        <v>1130</v>
      </c>
      <c r="P783" s="32">
        <v>395000</v>
      </c>
      <c r="Q78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11759150</v>
      </c>
      <c r="R78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83" s="36"/>
      <c r="T783" s="38" t="e">
        <f>#REF!/R783-1</f>
        <v>#REF!</v>
      </c>
      <c r="U783" s="35"/>
      <c r="V783" s="39" t="s">
        <v>1132</v>
      </c>
      <c r="W783" s="40"/>
      <c r="X783" s="41" t="str">
        <f t="shared" si="24"/>
        <v>апартаментСт</v>
      </c>
      <c r="Y783" s="15"/>
    </row>
    <row r="784" spans="2:25">
      <c r="B784" s="30">
        <f t="shared" si="25"/>
        <v>777</v>
      </c>
      <c r="C784" s="31">
        <v>120</v>
      </c>
      <c r="D784" s="32" t="s">
        <v>1127</v>
      </c>
      <c r="E784" s="131">
        <v>3</v>
      </c>
      <c r="F784" s="31">
        <v>1</v>
      </c>
      <c r="G784" s="31" t="s">
        <v>1141</v>
      </c>
      <c r="H784" s="33" t="s">
        <v>1</v>
      </c>
      <c r="I784" s="34" t="s">
        <v>1151</v>
      </c>
      <c r="J784" s="31">
        <v>24.98</v>
      </c>
      <c r="K784" s="31">
        <v>5.2</v>
      </c>
      <c r="L784" s="130">
        <f>(Таблица1[[#This Row],[Общая площадь летних помещений, кв. м]]*1)+Таблица1[[#This Row],[Общая площадь без летних помещений, кв.м]]</f>
        <v>30.18</v>
      </c>
      <c r="M784" s="35" t="s">
        <v>1136</v>
      </c>
      <c r="N784" s="45" t="s">
        <v>1137</v>
      </c>
      <c r="O784" s="35" t="s">
        <v>1130</v>
      </c>
      <c r="P784" s="32">
        <v>395000</v>
      </c>
      <c r="Q78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11921100</v>
      </c>
      <c r="R78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84" s="36"/>
      <c r="T784" s="38" t="e">
        <f>#REF!/R784-1</f>
        <v>#REF!</v>
      </c>
      <c r="U784" s="35"/>
      <c r="V784" s="39" t="s">
        <v>1132</v>
      </c>
      <c r="W784" s="40"/>
      <c r="X784" s="41" t="str">
        <f t="shared" si="24"/>
        <v>апартаментСт</v>
      </c>
      <c r="Y784" s="15"/>
    </row>
    <row r="785" spans="2:25">
      <c r="B785" s="30">
        <f t="shared" si="25"/>
        <v>778</v>
      </c>
      <c r="C785" s="31">
        <v>121</v>
      </c>
      <c r="D785" s="32" t="s">
        <v>1127</v>
      </c>
      <c r="E785" s="131">
        <v>3</v>
      </c>
      <c r="F785" s="31">
        <v>1</v>
      </c>
      <c r="G785" s="31" t="s">
        <v>1141</v>
      </c>
      <c r="H785" s="33" t="s">
        <v>1</v>
      </c>
      <c r="I785" s="34" t="s">
        <v>1151</v>
      </c>
      <c r="J785" s="31">
        <v>24.98</v>
      </c>
      <c r="K785" s="31">
        <v>5.72</v>
      </c>
      <c r="L785" s="130">
        <f>(Таблица1[[#This Row],[Общая площадь летних помещений, кв. м]]*1)+Таблица1[[#This Row],[Общая площадь без летних помещений, кв.м]]</f>
        <v>30.7</v>
      </c>
      <c r="M785" s="35" t="s">
        <v>1136</v>
      </c>
      <c r="N785" s="45" t="s">
        <v>1137</v>
      </c>
      <c r="O785" s="35" t="s">
        <v>1130</v>
      </c>
      <c r="P785" s="32">
        <v>395000</v>
      </c>
      <c r="Q78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12126500</v>
      </c>
      <c r="R78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85" s="36"/>
      <c r="T785" s="38" t="e">
        <f>#REF!/R785-1</f>
        <v>#REF!</v>
      </c>
      <c r="U785" s="35"/>
      <c r="V785" s="39" t="s">
        <v>1132</v>
      </c>
      <c r="W785" s="40"/>
      <c r="X785" s="41" t="str">
        <f t="shared" si="24"/>
        <v>апартаментСт</v>
      </c>
      <c r="Y785" s="15"/>
    </row>
    <row r="786" spans="2:25">
      <c r="B786" s="30">
        <f t="shared" si="25"/>
        <v>779</v>
      </c>
      <c r="C786" s="31">
        <v>122</v>
      </c>
      <c r="D786" s="32" t="s">
        <v>1127</v>
      </c>
      <c r="E786" s="131">
        <v>3</v>
      </c>
      <c r="F786" s="31">
        <v>1</v>
      </c>
      <c r="G786" s="31" t="s">
        <v>1141</v>
      </c>
      <c r="H786" s="33" t="s">
        <v>1</v>
      </c>
      <c r="I786" s="34" t="s">
        <v>1151</v>
      </c>
      <c r="J786" s="31">
        <v>24.98</v>
      </c>
      <c r="K786" s="31">
        <v>6.25</v>
      </c>
      <c r="L786" s="130">
        <f>(Таблица1[[#This Row],[Общая площадь летних помещений, кв. м]]*1)+Таблица1[[#This Row],[Общая площадь без летних помещений, кв.м]]</f>
        <v>31.23</v>
      </c>
      <c r="M786" s="35" t="s">
        <v>1136</v>
      </c>
      <c r="N786" s="45" t="s">
        <v>1137</v>
      </c>
      <c r="O786" s="35" t="s">
        <v>1130</v>
      </c>
      <c r="P786" s="32">
        <v>395000</v>
      </c>
      <c r="Q78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12335850</v>
      </c>
      <c r="R78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86" s="36"/>
      <c r="T786" s="38" t="e">
        <f>#REF!/R786-1</f>
        <v>#REF!</v>
      </c>
      <c r="U786" s="35"/>
      <c r="V786" s="39" t="s">
        <v>1132</v>
      </c>
      <c r="W786" s="40"/>
      <c r="X786" s="41" t="str">
        <f t="shared" si="24"/>
        <v>апартаментСт</v>
      </c>
      <c r="Y786" s="15"/>
    </row>
    <row r="787" spans="2:25">
      <c r="B787" s="30">
        <f t="shared" si="25"/>
        <v>780</v>
      </c>
      <c r="C787" s="31">
        <v>123</v>
      </c>
      <c r="D787" s="32" t="s">
        <v>1127</v>
      </c>
      <c r="E787" s="131">
        <v>3</v>
      </c>
      <c r="F787" s="31">
        <v>1</v>
      </c>
      <c r="G787" s="31" t="s">
        <v>1141</v>
      </c>
      <c r="H787" s="33" t="s">
        <v>1</v>
      </c>
      <c r="I787" s="34" t="s">
        <v>1151</v>
      </c>
      <c r="J787" s="31">
        <v>24.68</v>
      </c>
      <c r="K787" s="31">
        <v>6.25</v>
      </c>
      <c r="L787" s="130">
        <f>(Таблица1[[#This Row],[Общая площадь летних помещений, кв. м]]*1)+Таблица1[[#This Row],[Общая площадь без летних помещений, кв.м]]</f>
        <v>30.93</v>
      </c>
      <c r="M787" s="35" t="s">
        <v>1136</v>
      </c>
      <c r="N787" s="45" t="s">
        <v>1137</v>
      </c>
      <c r="O787" s="35" t="s">
        <v>1130</v>
      </c>
      <c r="P787" s="32">
        <v>395000</v>
      </c>
      <c r="Q78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12217350</v>
      </c>
      <c r="R78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87" s="36"/>
      <c r="T787" s="38" t="e">
        <f>#REF!/R787-1</f>
        <v>#REF!</v>
      </c>
      <c r="U787" s="35"/>
      <c r="V787" s="39" t="s">
        <v>1132</v>
      </c>
      <c r="W787" s="40"/>
      <c r="X787" s="41" t="str">
        <f t="shared" si="24"/>
        <v>апартаментСт</v>
      </c>
      <c r="Y787" s="15"/>
    </row>
    <row r="788" spans="2:25">
      <c r="B788" s="30">
        <f t="shared" si="25"/>
        <v>781</v>
      </c>
      <c r="C788" s="31">
        <v>124</v>
      </c>
      <c r="D788" s="32" t="s">
        <v>1127</v>
      </c>
      <c r="E788" s="131">
        <v>3</v>
      </c>
      <c r="F788" s="31">
        <v>1</v>
      </c>
      <c r="G788" s="31" t="s">
        <v>1141</v>
      </c>
      <c r="H788" s="33" t="s">
        <v>1</v>
      </c>
      <c r="I788" s="34" t="s">
        <v>1151</v>
      </c>
      <c r="J788" s="31">
        <v>24.68</v>
      </c>
      <c r="K788" s="31">
        <v>5.72</v>
      </c>
      <c r="L788" s="130">
        <f>(Таблица1[[#This Row],[Общая площадь летних помещений, кв. м]]*1)+Таблица1[[#This Row],[Общая площадь без летних помещений, кв.м]]</f>
        <v>30.4</v>
      </c>
      <c r="M788" s="35" t="s">
        <v>1136</v>
      </c>
      <c r="N788" s="45" t="s">
        <v>1137</v>
      </c>
      <c r="O788" s="35" t="s">
        <v>1130</v>
      </c>
      <c r="P788" s="32">
        <v>395000</v>
      </c>
      <c r="Q78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12008000</v>
      </c>
      <c r="R78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88" s="36"/>
      <c r="T788" s="38" t="e">
        <f>#REF!/R788-1</f>
        <v>#REF!</v>
      </c>
      <c r="U788" s="35"/>
      <c r="V788" s="39" t="s">
        <v>1132</v>
      </c>
      <c r="W788" s="40"/>
      <c r="X788" s="41" t="str">
        <f t="shared" si="24"/>
        <v>апартаментСт</v>
      </c>
      <c r="Y788" s="15"/>
    </row>
    <row r="789" spans="2:25">
      <c r="B789" s="30">
        <f t="shared" si="25"/>
        <v>782</v>
      </c>
      <c r="C789" s="31">
        <v>125</v>
      </c>
      <c r="D789" s="32" t="s">
        <v>1127</v>
      </c>
      <c r="E789" s="131">
        <v>3</v>
      </c>
      <c r="F789" s="31">
        <v>1</v>
      </c>
      <c r="G789" s="31" t="s">
        <v>1141</v>
      </c>
      <c r="H789" s="33" t="s">
        <v>1</v>
      </c>
      <c r="I789" s="34" t="s">
        <v>1151</v>
      </c>
      <c r="J789" s="31">
        <v>24.27</v>
      </c>
      <c r="K789" s="31">
        <v>5.2</v>
      </c>
      <c r="L789" s="130">
        <f>(Таблица1[[#This Row],[Общая площадь летних помещений, кв. м]]*1)+Таблица1[[#This Row],[Общая площадь без летних помещений, кв.м]]</f>
        <v>29.47</v>
      </c>
      <c r="M789" s="35" t="s">
        <v>1136</v>
      </c>
      <c r="N789" s="45" t="s">
        <v>1137</v>
      </c>
      <c r="O789" s="35" t="s">
        <v>1130</v>
      </c>
      <c r="P789" s="32">
        <v>395000</v>
      </c>
      <c r="Q78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11640650</v>
      </c>
      <c r="R78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89" s="36"/>
      <c r="T789" s="38" t="e">
        <f>#REF!/R789-1</f>
        <v>#REF!</v>
      </c>
      <c r="U789" s="35"/>
      <c r="V789" s="39" t="s">
        <v>1132</v>
      </c>
      <c r="W789" s="40"/>
      <c r="X789" s="41" t="str">
        <f t="shared" si="24"/>
        <v>апартаментСт</v>
      </c>
      <c r="Y789" s="15"/>
    </row>
    <row r="790" spans="2:25">
      <c r="B790" s="30">
        <f t="shared" si="25"/>
        <v>783</v>
      </c>
      <c r="C790" s="31">
        <v>126</v>
      </c>
      <c r="D790" s="32" t="s">
        <v>1127</v>
      </c>
      <c r="E790" s="131">
        <v>3</v>
      </c>
      <c r="F790" s="31">
        <v>1</v>
      </c>
      <c r="G790" s="31" t="s">
        <v>1141</v>
      </c>
      <c r="H790" s="33" t="s">
        <v>1</v>
      </c>
      <c r="I790" s="34" t="s">
        <v>1151</v>
      </c>
      <c r="J790" s="31">
        <v>28.71</v>
      </c>
      <c r="K790" s="31">
        <v>13.16</v>
      </c>
      <c r="L790" s="130">
        <f>(Таблица1[[#This Row],[Общая площадь летних помещений, кв. м]]*1)+Таблица1[[#This Row],[Общая площадь без летних помещений, кв.м]]</f>
        <v>41.870000000000005</v>
      </c>
      <c r="M790" s="35" t="s">
        <v>1136</v>
      </c>
      <c r="N790" s="45" t="s">
        <v>1137</v>
      </c>
      <c r="O790" s="35" t="s">
        <v>1130</v>
      </c>
      <c r="P790" s="32">
        <v>400000</v>
      </c>
      <c r="Q79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16748000.000000002</v>
      </c>
      <c r="R79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90" s="36"/>
      <c r="T790" s="38" t="e">
        <f>#REF!/R790-1</f>
        <v>#REF!</v>
      </c>
      <c r="U790" s="35"/>
      <c r="V790" s="39" t="s">
        <v>1132</v>
      </c>
      <c r="W790" s="40"/>
      <c r="X790" s="41" t="str">
        <f t="shared" si="24"/>
        <v>апартаментСт</v>
      </c>
      <c r="Y790" s="15"/>
    </row>
    <row r="791" spans="2:25">
      <c r="B791" s="30">
        <f t="shared" si="25"/>
        <v>784</v>
      </c>
      <c r="C791" s="31">
        <v>127</v>
      </c>
      <c r="D791" s="32" t="s">
        <v>1127</v>
      </c>
      <c r="E791" s="131">
        <v>3</v>
      </c>
      <c r="F791" s="31">
        <v>1</v>
      </c>
      <c r="G791" s="31" t="s">
        <v>1141</v>
      </c>
      <c r="H791" s="33" t="s">
        <v>1</v>
      </c>
      <c r="I791" s="34" t="s">
        <v>1151</v>
      </c>
      <c r="J791" s="31">
        <v>28.71</v>
      </c>
      <c r="K791" s="31">
        <v>13.16</v>
      </c>
      <c r="L791" s="130">
        <f>(Таблица1[[#This Row],[Общая площадь летних помещений, кв. м]]*1)+Таблица1[[#This Row],[Общая площадь без летних помещений, кв.м]]</f>
        <v>41.870000000000005</v>
      </c>
      <c r="M791" s="35" t="s">
        <v>1136</v>
      </c>
      <c r="N791" s="45" t="s">
        <v>1145</v>
      </c>
      <c r="O791" s="35" t="s">
        <v>1130</v>
      </c>
      <c r="P791" s="32">
        <v>325000</v>
      </c>
      <c r="Q79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13607750.000000002</v>
      </c>
      <c r="R79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91" s="36"/>
      <c r="T791" s="38" t="e">
        <f>#REF!/R791-1</f>
        <v>#REF!</v>
      </c>
      <c r="U791" s="35"/>
      <c r="V791" s="39" t="s">
        <v>1132</v>
      </c>
      <c r="W791" s="40"/>
      <c r="X791" s="41" t="str">
        <f t="shared" si="24"/>
        <v>апартаментСт</v>
      </c>
      <c r="Y791" s="15"/>
    </row>
    <row r="792" spans="2:25">
      <c r="B792" s="30">
        <f t="shared" si="25"/>
        <v>785</v>
      </c>
      <c r="C792" s="31">
        <v>128</v>
      </c>
      <c r="D792" s="32" t="s">
        <v>1127</v>
      </c>
      <c r="E792" s="131">
        <v>3</v>
      </c>
      <c r="F792" s="31">
        <v>1</v>
      </c>
      <c r="G792" s="31" t="s">
        <v>1141</v>
      </c>
      <c r="H792" s="33" t="s">
        <v>1</v>
      </c>
      <c r="I792" s="34" t="s">
        <v>1151</v>
      </c>
      <c r="J792" s="31">
        <v>24.27</v>
      </c>
      <c r="K792" s="31">
        <v>5.2</v>
      </c>
      <c r="L792" s="130">
        <f>(Таблица1[[#This Row],[Общая площадь летних помещений, кв. м]]*1)+Таблица1[[#This Row],[Общая площадь без летних помещений, кв.м]]</f>
        <v>29.47</v>
      </c>
      <c r="M792" s="35" t="s">
        <v>1136</v>
      </c>
      <c r="N792" s="45" t="s">
        <v>1145</v>
      </c>
      <c r="O792" s="35" t="s">
        <v>1130</v>
      </c>
      <c r="P792" s="32">
        <v>320000</v>
      </c>
      <c r="Q79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9430400</v>
      </c>
      <c r="R79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92" s="36"/>
      <c r="T792" s="38" t="e">
        <f>#REF!/R792-1</f>
        <v>#REF!</v>
      </c>
      <c r="U792" s="35"/>
      <c r="V792" s="39" t="s">
        <v>1132</v>
      </c>
      <c r="W792" s="40"/>
      <c r="X792" s="41" t="str">
        <f t="shared" si="24"/>
        <v>апартаментСт</v>
      </c>
      <c r="Y792" s="15"/>
    </row>
    <row r="793" spans="2:25">
      <c r="B793" s="30">
        <f t="shared" si="25"/>
        <v>786</v>
      </c>
      <c r="C793" s="31">
        <v>129</v>
      </c>
      <c r="D793" s="32" t="s">
        <v>1127</v>
      </c>
      <c r="E793" s="131">
        <v>3</v>
      </c>
      <c r="F793" s="31">
        <v>1</v>
      </c>
      <c r="G793" s="31" t="s">
        <v>1141</v>
      </c>
      <c r="H793" s="33" t="s">
        <v>1</v>
      </c>
      <c r="I793" s="34" t="s">
        <v>1151</v>
      </c>
      <c r="J793" s="31">
        <v>24.98</v>
      </c>
      <c r="K793" s="31">
        <v>5.72</v>
      </c>
      <c r="L793" s="130">
        <f>(Таблица1[[#This Row],[Общая площадь летних помещений, кв. м]]*1)+Таблица1[[#This Row],[Общая площадь без летних помещений, кв.м]]</f>
        <v>30.7</v>
      </c>
      <c r="M793" s="35" t="s">
        <v>1136</v>
      </c>
      <c r="N793" s="45" t="s">
        <v>1145</v>
      </c>
      <c r="O793" s="35" t="s">
        <v>1130</v>
      </c>
      <c r="P793" s="32">
        <v>320000</v>
      </c>
      <c r="Q79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9824000</v>
      </c>
      <c r="R79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93" s="36"/>
      <c r="T793" s="38" t="e">
        <f>#REF!/R793-1</f>
        <v>#REF!</v>
      </c>
      <c r="U793" s="35"/>
      <c r="V793" s="39" t="s">
        <v>1132</v>
      </c>
      <c r="W793" s="40"/>
      <c r="X793" s="41" t="str">
        <f t="shared" si="24"/>
        <v>апартаментСт</v>
      </c>
      <c r="Y793" s="15"/>
    </row>
    <row r="794" spans="2:25">
      <c r="B794" s="30">
        <f t="shared" si="25"/>
        <v>787</v>
      </c>
      <c r="C794" s="31">
        <v>130</v>
      </c>
      <c r="D794" s="32" t="s">
        <v>1127</v>
      </c>
      <c r="E794" s="131">
        <v>3</v>
      </c>
      <c r="F794" s="31">
        <v>1</v>
      </c>
      <c r="G794" s="31" t="s">
        <v>1141</v>
      </c>
      <c r="H794" s="33" t="s">
        <v>1</v>
      </c>
      <c r="I794" s="34" t="s">
        <v>1151</v>
      </c>
      <c r="J794" s="31">
        <v>24.98</v>
      </c>
      <c r="K794" s="31">
        <v>6.05</v>
      </c>
      <c r="L794" s="130">
        <f>(Таблица1[[#This Row],[Общая площадь летних помещений, кв. м]]*1)+Таблица1[[#This Row],[Общая площадь без летних помещений, кв.м]]</f>
        <v>31.03</v>
      </c>
      <c r="M794" s="35" t="s">
        <v>1136</v>
      </c>
      <c r="N794" s="45" t="s">
        <v>1145</v>
      </c>
      <c r="O794" s="35" t="s">
        <v>1130</v>
      </c>
      <c r="P794" s="32">
        <v>320000</v>
      </c>
      <c r="Q79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9929600</v>
      </c>
      <c r="R79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94" s="36"/>
      <c r="T794" s="38" t="e">
        <f>#REF!/R794-1</f>
        <v>#REF!</v>
      </c>
      <c r="U794" s="35"/>
      <c r="V794" s="39" t="s">
        <v>1132</v>
      </c>
      <c r="W794" s="40"/>
      <c r="X794" s="41" t="str">
        <f t="shared" si="24"/>
        <v>апартаментСт</v>
      </c>
      <c r="Y794" s="15"/>
    </row>
    <row r="795" spans="2:25">
      <c r="B795" s="30">
        <f t="shared" si="25"/>
        <v>788</v>
      </c>
      <c r="C795" s="31">
        <v>131</v>
      </c>
      <c r="D795" s="32" t="s">
        <v>1127</v>
      </c>
      <c r="E795" s="131">
        <v>3</v>
      </c>
      <c r="F795" s="31">
        <v>1</v>
      </c>
      <c r="G795" s="31" t="s">
        <v>1142</v>
      </c>
      <c r="H795" s="33" t="s">
        <v>1</v>
      </c>
      <c r="I795" s="34" t="s">
        <v>1151</v>
      </c>
      <c r="J795" s="31">
        <v>24.98</v>
      </c>
      <c r="K795" s="31">
        <v>5.0199999999999996</v>
      </c>
      <c r="L795" s="130">
        <f>(Таблица1[[#This Row],[Общая площадь летних помещений, кв. м]]*1)+Таблица1[[#This Row],[Общая площадь без летних помещений, кв.м]]</f>
        <v>30</v>
      </c>
      <c r="M795" s="35" t="s">
        <v>1136</v>
      </c>
      <c r="N795" s="45" t="s">
        <v>1145</v>
      </c>
      <c r="O795" s="35" t="s">
        <v>1130</v>
      </c>
      <c r="P795" s="32">
        <v>335000</v>
      </c>
      <c r="Q79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10050000</v>
      </c>
      <c r="R79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95" s="36"/>
      <c r="T795" s="38" t="e">
        <f>#REF!/R795-1</f>
        <v>#REF!</v>
      </c>
      <c r="U795" s="35"/>
      <c r="V795" s="39" t="s">
        <v>1132</v>
      </c>
      <c r="W795" s="40"/>
      <c r="X795" s="41" t="str">
        <f t="shared" si="24"/>
        <v>апартаментСт</v>
      </c>
      <c r="Y795" s="15"/>
    </row>
    <row r="796" spans="2:25">
      <c r="B796" s="30">
        <f t="shared" si="25"/>
        <v>789</v>
      </c>
      <c r="C796" s="31">
        <v>132</v>
      </c>
      <c r="D796" s="32" t="s">
        <v>1127</v>
      </c>
      <c r="E796" s="131">
        <v>3</v>
      </c>
      <c r="F796" s="31">
        <v>1</v>
      </c>
      <c r="G796" s="31" t="s">
        <v>1142</v>
      </c>
      <c r="H796" s="33" t="s">
        <v>1</v>
      </c>
      <c r="I796" s="34" t="s">
        <v>1151</v>
      </c>
      <c r="J796" s="31">
        <v>24.98</v>
      </c>
      <c r="K796" s="31">
        <v>4.53</v>
      </c>
      <c r="L796" s="130">
        <f>(Таблица1[[#This Row],[Общая площадь летних помещений, кв. м]]*1)+Таблица1[[#This Row],[Общая площадь без летних помещений, кв.м]]</f>
        <v>29.51</v>
      </c>
      <c r="M796" s="35" t="s">
        <v>1136</v>
      </c>
      <c r="N796" s="45" t="s">
        <v>1145</v>
      </c>
      <c r="O796" s="35" t="s">
        <v>1130</v>
      </c>
      <c r="P796" s="32">
        <v>335000</v>
      </c>
      <c r="Q79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9885850</v>
      </c>
      <c r="R79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96" s="36"/>
      <c r="T796" s="38" t="e">
        <f>#REF!/R796-1</f>
        <v>#REF!</v>
      </c>
      <c r="U796" s="35"/>
      <c r="V796" s="39" t="s">
        <v>1132</v>
      </c>
      <c r="W796" s="40"/>
      <c r="X796" s="41" t="str">
        <f t="shared" si="24"/>
        <v>апартаментСт</v>
      </c>
      <c r="Y796" s="15"/>
    </row>
    <row r="797" spans="2:25">
      <c r="B797" s="30">
        <f t="shared" si="25"/>
        <v>790</v>
      </c>
      <c r="C797" s="31">
        <v>133</v>
      </c>
      <c r="D797" s="32" t="s">
        <v>1127</v>
      </c>
      <c r="E797" s="131">
        <v>3</v>
      </c>
      <c r="F797" s="31">
        <v>1</v>
      </c>
      <c r="G797" s="31" t="s">
        <v>1142</v>
      </c>
      <c r="H797" s="33" t="s">
        <v>1</v>
      </c>
      <c r="I797" s="34" t="s">
        <v>1151</v>
      </c>
      <c r="J797" s="31">
        <v>24.98</v>
      </c>
      <c r="K797" s="31">
        <v>4.62</v>
      </c>
      <c r="L797" s="130">
        <f>(Таблица1[[#This Row],[Общая площадь летних помещений, кв. м]]*1)+Таблица1[[#This Row],[Общая площадь без летних помещений, кв.м]]</f>
        <v>29.6</v>
      </c>
      <c r="M797" s="35" t="s">
        <v>1136</v>
      </c>
      <c r="N797" s="45" t="s">
        <v>1137</v>
      </c>
      <c r="O797" s="35" t="s">
        <v>1130</v>
      </c>
      <c r="P797" s="32">
        <v>400000</v>
      </c>
      <c r="Q79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11840000</v>
      </c>
      <c r="R79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97" s="36"/>
      <c r="T797" s="38" t="e">
        <f>#REF!/R797-1</f>
        <v>#REF!</v>
      </c>
      <c r="U797" s="35"/>
      <c r="V797" s="39" t="s">
        <v>1132</v>
      </c>
      <c r="W797" s="40"/>
      <c r="X797" s="41" t="str">
        <f t="shared" si="24"/>
        <v>апартаментСт</v>
      </c>
      <c r="Y797" s="15"/>
    </row>
    <row r="798" spans="2:25">
      <c r="B798" s="30">
        <f t="shared" si="25"/>
        <v>791</v>
      </c>
      <c r="C798" s="31">
        <v>134</v>
      </c>
      <c r="D798" s="32" t="s">
        <v>1127</v>
      </c>
      <c r="E798" s="131">
        <v>3</v>
      </c>
      <c r="F798" s="31">
        <v>1</v>
      </c>
      <c r="G798" s="31" t="s">
        <v>1142</v>
      </c>
      <c r="H798" s="33" t="s">
        <v>1</v>
      </c>
      <c r="I798" s="34" t="s">
        <v>1151</v>
      </c>
      <c r="J798" s="31">
        <v>24.98</v>
      </c>
      <c r="K798" s="31">
        <v>5.2</v>
      </c>
      <c r="L798" s="130">
        <f>(Таблица1[[#This Row],[Общая площадь летних помещений, кв. м]]*1)+Таблица1[[#This Row],[Общая площадь без летних помещений, кв.м]]</f>
        <v>30.18</v>
      </c>
      <c r="M798" s="35" t="s">
        <v>1136</v>
      </c>
      <c r="N798" s="45" t="s">
        <v>1137</v>
      </c>
      <c r="O798" s="35" t="s">
        <v>1130</v>
      </c>
      <c r="P798" s="32">
        <v>400000</v>
      </c>
      <c r="Q79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12072000</v>
      </c>
      <c r="R79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98" s="36"/>
      <c r="T798" s="38" t="e">
        <f>#REF!/R798-1</f>
        <v>#REF!</v>
      </c>
      <c r="U798" s="35"/>
      <c r="V798" s="39" t="s">
        <v>1132</v>
      </c>
      <c r="W798" s="40"/>
      <c r="X798" s="41" t="str">
        <f t="shared" si="24"/>
        <v>апартаментСт</v>
      </c>
      <c r="Y798" s="15"/>
    </row>
    <row r="799" spans="2:25">
      <c r="B799" s="30">
        <f t="shared" si="25"/>
        <v>792</v>
      </c>
      <c r="C799" s="31">
        <v>135</v>
      </c>
      <c r="D799" s="32" t="s">
        <v>1127</v>
      </c>
      <c r="E799" s="131">
        <v>3</v>
      </c>
      <c r="F799" s="31">
        <v>1</v>
      </c>
      <c r="G799" s="31" t="s">
        <v>1142</v>
      </c>
      <c r="H799" s="33" t="s">
        <v>1</v>
      </c>
      <c r="I799" s="34" t="s">
        <v>1151</v>
      </c>
      <c r="J799" s="31">
        <v>24.98</v>
      </c>
      <c r="K799" s="31">
        <v>5.72</v>
      </c>
      <c r="L799" s="130">
        <f>(Таблица1[[#This Row],[Общая площадь летних помещений, кв. м]]*1)+Таблица1[[#This Row],[Общая площадь без летних помещений, кв.м]]</f>
        <v>30.7</v>
      </c>
      <c r="M799" s="35" t="s">
        <v>1136</v>
      </c>
      <c r="N799" s="45" t="s">
        <v>1137</v>
      </c>
      <c r="O799" s="35" t="s">
        <v>1130</v>
      </c>
      <c r="P799" s="32">
        <v>400000</v>
      </c>
      <c r="Q79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12280000</v>
      </c>
      <c r="R79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799" s="36"/>
      <c r="T799" s="38" t="e">
        <f>#REF!/R799-1</f>
        <v>#REF!</v>
      </c>
      <c r="U799" s="35"/>
      <c r="V799" s="39" t="s">
        <v>1132</v>
      </c>
      <c r="W799" s="40"/>
      <c r="X799" s="41" t="str">
        <f t="shared" si="24"/>
        <v>апартаментСт</v>
      </c>
      <c r="Y799" s="15"/>
    </row>
    <row r="800" spans="2:25">
      <c r="B800" s="30">
        <f t="shared" si="25"/>
        <v>793</v>
      </c>
      <c r="C800" s="31">
        <v>136</v>
      </c>
      <c r="D800" s="32" t="s">
        <v>1127</v>
      </c>
      <c r="E800" s="131">
        <v>3</v>
      </c>
      <c r="F800" s="31">
        <v>1</v>
      </c>
      <c r="G800" s="31" t="s">
        <v>1142</v>
      </c>
      <c r="H800" s="33" t="s">
        <v>1</v>
      </c>
      <c r="I800" s="34" t="s">
        <v>1151</v>
      </c>
      <c r="J800" s="31">
        <v>24.98</v>
      </c>
      <c r="K800" s="31">
        <v>6.25</v>
      </c>
      <c r="L800" s="130">
        <f>(Таблица1[[#This Row],[Общая площадь летних помещений, кв. м]]*1)+Таблица1[[#This Row],[Общая площадь без летних помещений, кв.м]]</f>
        <v>31.23</v>
      </c>
      <c r="M800" s="35" t="s">
        <v>1136</v>
      </c>
      <c r="N800" s="45" t="s">
        <v>1137</v>
      </c>
      <c r="O800" s="35" t="s">
        <v>1130</v>
      </c>
      <c r="P800" s="32">
        <v>400000</v>
      </c>
      <c r="Q80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12492000</v>
      </c>
      <c r="R80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00" s="36"/>
      <c r="T800" s="38" t="e">
        <f>#REF!/R800-1</f>
        <v>#REF!</v>
      </c>
      <c r="U800" s="35"/>
      <c r="V800" s="39" t="s">
        <v>1132</v>
      </c>
      <c r="W800" s="40"/>
      <c r="X800" s="41" t="str">
        <f t="shared" si="24"/>
        <v>апартаментСт</v>
      </c>
      <c r="Y800" s="15"/>
    </row>
    <row r="801" spans="2:25">
      <c r="B801" s="30">
        <f t="shared" si="25"/>
        <v>794</v>
      </c>
      <c r="C801" s="31">
        <v>137</v>
      </c>
      <c r="D801" s="32" t="s">
        <v>1127</v>
      </c>
      <c r="E801" s="131">
        <v>3</v>
      </c>
      <c r="F801" s="31">
        <v>1</v>
      </c>
      <c r="G801" s="31" t="s">
        <v>1142</v>
      </c>
      <c r="H801" s="33" t="s">
        <v>1</v>
      </c>
      <c r="I801" s="34" t="s">
        <v>1151</v>
      </c>
      <c r="J801" s="31">
        <v>24.68</v>
      </c>
      <c r="K801" s="31">
        <v>6.25</v>
      </c>
      <c r="L801" s="130">
        <f>(Таблица1[[#This Row],[Общая площадь летних помещений, кв. м]]*1)+Таблица1[[#This Row],[Общая площадь без летних помещений, кв.м]]</f>
        <v>30.93</v>
      </c>
      <c r="M801" s="35" t="s">
        <v>1136</v>
      </c>
      <c r="N801" s="45" t="s">
        <v>1137</v>
      </c>
      <c r="O801" s="35" t="s">
        <v>1130</v>
      </c>
      <c r="P801" s="32">
        <v>400000</v>
      </c>
      <c r="Q80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12372000</v>
      </c>
      <c r="R80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01" s="36"/>
      <c r="T801" s="38" t="e">
        <f>#REF!/R801-1</f>
        <v>#REF!</v>
      </c>
      <c r="U801" s="35"/>
      <c r="V801" s="39" t="s">
        <v>1132</v>
      </c>
      <c r="W801" s="40"/>
      <c r="X801" s="41" t="str">
        <f t="shared" si="24"/>
        <v>апартаментСт</v>
      </c>
      <c r="Y801" s="15"/>
    </row>
    <row r="802" spans="2:25">
      <c r="B802" s="30">
        <f t="shared" si="25"/>
        <v>795</v>
      </c>
      <c r="C802" s="31">
        <v>138</v>
      </c>
      <c r="D802" s="32" t="s">
        <v>1127</v>
      </c>
      <c r="E802" s="131">
        <v>3</v>
      </c>
      <c r="F802" s="31">
        <v>1</v>
      </c>
      <c r="G802" s="31" t="s">
        <v>1142</v>
      </c>
      <c r="H802" s="33" t="s">
        <v>1</v>
      </c>
      <c r="I802" s="34" t="s">
        <v>1151</v>
      </c>
      <c r="J802" s="31">
        <v>24.68</v>
      </c>
      <c r="K802" s="31">
        <v>5.72</v>
      </c>
      <c r="L802" s="130">
        <f>(Таблица1[[#This Row],[Общая площадь летних помещений, кв. м]]*1)+Таблица1[[#This Row],[Общая площадь без летних помещений, кв.м]]</f>
        <v>30.4</v>
      </c>
      <c r="M802" s="35" t="s">
        <v>1136</v>
      </c>
      <c r="N802" s="45" t="s">
        <v>1137</v>
      </c>
      <c r="O802" s="35" t="s">
        <v>1130</v>
      </c>
      <c r="P802" s="32">
        <v>400000</v>
      </c>
      <c r="Q80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12160000</v>
      </c>
      <c r="R80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02" s="36"/>
      <c r="T802" s="38" t="e">
        <f>#REF!/R802-1</f>
        <v>#REF!</v>
      </c>
      <c r="U802" s="35"/>
      <c r="V802" s="39" t="s">
        <v>1132</v>
      </c>
      <c r="W802" s="40"/>
      <c r="X802" s="41" t="str">
        <f t="shared" si="24"/>
        <v>апартаментСт</v>
      </c>
      <c r="Y802" s="15"/>
    </row>
    <row r="803" spans="2:25">
      <c r="B803" s="30">
        <f t="shared" si="25"/>
        <v>796</v>
      </c>
      <c r="C803" s="31">
        <v>139</v>
      </c>
      <c r="D803" s="32" t="s">
        <v>1127</v>
      </c>
      <c r="E803" s="131">
        <v>3</v>
      </c>
      <c r="F803" s="31">
        <v>1</v>
      </c>
      <c r="G803" s="31" t="s">
        <v>1142</v>
      </c>
      <c r="H803" s="33" t="s">
        <v>1</v>
      </c>
      <c r="I803" s="34" t="s">
        <v>1151</v>
      </c>
      <c r="J803" s="31">
        <v>24.27</v>
      </c>
      <c r="K803" s="31">
        <v>5.2</v>
      </c>
      <c r="L803" s="130">
        <f>(Таблица1[[#This Row],[Общая площадь летних помещений, кв. м]]*1)+Таблица1[[#This Row],[Общая площадь без летних помещений, кв.м]]</f>
        <v>29.47</v>
      </c>
      <c r="M803" s="35" t="s">
        <v>1136</v>
      </c>
      <c r="N803" s="45" t="s">
        <v>1137</v>
      </c>
      <c r="O803" s="35" t="s">
        <v>1130</v>
      </c>
      <c r="P803" s="32">
        <v>400000</v>
      </c>
      <c r="Q80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11788000</v>
      </c>
      <c r="R80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03" s="36"/>
      <c r="T803" s="38" t="e">
        <f>#REF!/R803-1</f>
        <v>#REF!</v>
      </c>
      <c r="U803" s="35"/>
      <c r="V803" s="39" t="s">
        <v>1132</v>
      </c>
      <c r="W803" s="40"/>
      <c r="X803" s="41" t="str">
        <f t="shared" si="24"/>
        <v>апартаментСт</v>
      </c>
      <c r="Y803" s="15"/>
    </row>
    <row r="804" spans="2:25">
      <c r="B804" s="30">
        <f t="shared" si="25"/>
        <v>797</v>
      </c>
      <c r="C804" s="31">
        <v>140</v>
      </c>
      <c r="D804" s="32" t="s">
        <v>1127</v>
      </c>
      <c r="E804" s="131">
        <v>3</v>
      </c>
      <c r="F804" s="31">
        <v>1</v>
      </c>
      <c r="G804" s="31" t="s">
        <v>1142</v>
      </c>
      <c r="H804" s="33" t="s">
        <v>1</v>
      </c>
      <c r="I804" s="34" t="s">
        <v>1151</v>
      </c>
      <c r="J804" s="31">
        <v>28.71</v>
      </c>
      <c r="K804" s="31">
        <v>13.16</v>
      </c>
      <c r="L804" s="130">
        <f>(Таблица1[[#This Row],[Общая площадь летних помещений, кв. м]]*1)+Таблица1[[#This Row],[Общая площадь без летних помещений, кв.м]]</f>
        <v>41.870000000000005</v>
      </c>
      <c r="M804" s="35" t="s">
        <v>1136</v>
      </c>
      <c r="N804" s="45" t="s">
        <v>1137</v>
      </c>
      <c r="O804" s="35" t="s">
        <v>1130</v>
      </c>
      <c r="P804" s="32">
        <v>405000</v>
      </c>
      <c r="Q80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16957350</v>
      </c>
      <c r="R80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04" s="36"/>
      <c r="T804" s="38" t="e">
        <f>#REF!/R804-1</f>
        <v>#REF!</v>
      </c>
      <c r="U804" s="35"/>
      <c r="V804" s="39" t="s">
        <v>1132</v>
      </c>
      <c r="W804" s="40"/>
      <c r="X804" s="41" t="str">
        <f t="shared" si="24"/>
        <v>апартаментСт</v>
      </c>
      <c r="Y804" s="15"/>
    </row>
    <row r="805" spans="2:25">
      <c r="B805" s="30">
        <f t="shared" si="25"/>
        <v>798</v>
      </c>
      <c r="C805" s="31">
        <v>141</v>
      </c>
      <c r="D805" s="32" t="s">
        <v>1127</v>
      </c>
      <c r="E805" s="131">
        <v>3</v>
      </c>
      <c r="F805" s="31">
        <v>1</v>
      </c>
      <c r="G805" s="31" t="s">
        <v>1142</v>
      </c>
      <c r="H805" s="33" t="s">
        <v>1</v>
      </c>
      <c r="I805" s="34" t="s">
        <v>1151</v>
      </c>
      <c r="J805" s="31">
        <v>28.71</v>
      </c>
      <c r="K805" s="31">
        <v>13.16</v>
      </c>
      <c r="L805" s="130">
        <f>(Таблица1[[#This Row],[Общая площадь летних помещений, кв. м]]*1)+Таблица1[[#This Row],[Общая площадь без летних помещений, кв.м]]</f>
        <v>41.870000000000005</v>
      </c>
      <c r="M805" s="35" t="s">
        <v>1136</v>
      </c>
      <c r="N805" s="45" t="s">
        <v>1145</v>
      </c>
      <c r="O805" s="35" t="s">
        <v>1130</v>
      </c>
      <c r="P805" s="32">
        <v>335000</v>
      </c>
      <c r="Q80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14026450.000000002</v>
      </c>
      <c r="R80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05" s="36"/>
      <c r="T805" s="38" t="e">
        <f>#REF!/R805-1</f>
        <v>#REF!</v>
      </c>
      <c r="U805" s="35"/>
      <c r="V805" s="39" t="s">
        <v>1132</v>
      </c>
      <c r="W805" s="40"/>
      <c r="X805" s="41" t="str">
        <f t="shared" si="24"/>
        <v>апартаментСт</v>
      </c>
      <c r="Y805" s="15"/>
    </row>
    <row r="806" spans="2:25">
      <c r="B806" s="30">
        <f t="shared" si="25"/>
        <v>799</v>
      </c>
      <c r="C806" s="31">
        <v>142</v>
      </c>
      <c r="D806" s="32" t="s">
        <v>1127</v>
      </c>
      <c r="E806" s="131">
        <v>3</v>
      </c>
      <c r="F806" s="31">
        <v>1</v>
      </c>
      <c r="G806" s="31" t="s">
        <v>1142</v>
      </c>
      <c r="H806" s="33" t="s">
        <v>1</v>
      </c>
      <c r="I806" s="34" t="s">
        <v>1151</v>
      </c>
      <c r="J806" s="31">
        <v>24.27</v>
      </c>
      <c r="K806" s="31">
        <v>5.2</v>
      </c>
      <c r="L806" s="130">
        <f>(Таблица1[[#This Row],[Общая площадь летних помещений, кв. м]]*1)+Таблица1[[#This Row],[Общая площадь без летних помещений, кв.м]]</f>
        <v>29.47</v>
      </c>
      <c r="M806" s="35" t="s">
        <v>1136</v>
      </c>
      <c r="N806" s="45" t="s">
        <v>1145</v>
      </c>
      <c r="O806" s="35" t="s">
        <v>1130</v>
      </c>
      <c r="P806" s="32">
        <v>335000</v>
      </c>
      <c r="Q80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9872450</v>
      </c>
      <c r="R80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06" s="36"/>
      <c r="T806" s="38" t="e">
        <f>#REF!/R806-1</f>
        <v>#REF!</v>
      </c>
      <c r="U806" s="35"/>
      <c r="V806" s="39" t="s">
        <v>1132</v>
      </c>
      <c r="W806" s="40"/>
      <c r="X806" s="41" t="str">
        <f t="shared" si="24"/>
        <v>апартаментСт</v>
      </c>
      <c r="Y806" s="15"/>
    </row>
    <row r="807" spans="2:25">
      <c r="B807" s="30">
        <f t="shared" si="25"/>
        <v>800</v>
      </c>
      <c r="C807" s="31">
        <v>143</v>
      </c>
      <c r="D807" s="32" t="s">
        <v>1127</v>
      </c>
      <c r="E807" s="131">
        <v>3</v>
      </c>
      <c r="F807" s="31">
        <v>1</v>
      </c>
      <c r="G807" s="31" t="s">
        <v>1142</v>
      </c>
      <c r="H807" s="33" t="s">
        <v>1</v>
      </c>
      <c r="I807" s="34" t="s">
        <v>1151</v>
      </c>
      <c r="J807" s="31">
        <v>24.98</v>
      </c>
      <c r="K807" s="31">
        <v>5.72</v>
      </c>
      <c r="L807" s="130">
        <f>(Таблица1[[#This Row],[Общая площадь летних помещений, кв. м]]*1)+Таблица1[[#This Row],[Общая площадь без летних помещений, кв.м]]</f>
        <v>30.7</v>
      </c>
      <c r="M807" s="35" t="s">
        <v>1136</v>
      </c>
      <c r="N807" s="45" t="s">
        <v>1145</v>
      </c>
      <c r="O807" s="35" t="s">
        <v>1130</v>
      </c>
      <c r="P807" s="32">
        <v>335000</v>
      </c>
      <c r="Q80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10284500</v>
      </c>
      <c r="R80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07" s="36"/>
      <c r="T807" s="38" t="e">
        <f>#REF!/R807-1</f>
        <v>#REF!</v>
      </c>
      <c r="U807" s="35"/>
      <c r="V807" s="39" t="s">
        <v>1132</v>
      </c>
      <c r="W807" s="40"/>
      <c r="X807" s="41" t="str">
        <f t="shared" si="24"/>
        <v>апартаментСт</v>
      </c>
      <c r="Y807" s="15"/>
    </row>
    <row r="808" spans="2:25">
      <c r="B808" s="30">
        <f t="shared" si="25"/>
        <v>801</v>
      </c>
      <c r="C808" s="31">
        <v>144</v>
      </c>
      <c r="D808" s="32" t="s">
        <v>1127</v>
      </c>
      <c r="E808" s="131">
        <v>3</v>
      </c>
      <c r="F808" s="31">
        <v>1</v>
      </c>
      <c r="G808" s="31" t="s">
        <v>1142</v>
      </c>
      <c r="H808" s="33" t="s">
        <v>1</v>
      </c>
      <c r="I808" s="34" t="s">
        <v>1151</v>
      </c>
      <c r="J808" s="31">
        <v>24.98</v>
      </c>
      <c r="K808" s="31">
        <v>6.05</v>
      </c>
      <c r="L808" s="130">
        <f>(Таблица1[[#This Row],[Общая площадь летних помещений, кв. м]]*1)+Таблица1[[#This Row],[Общая площадь без летних помещений, кв.м]]</f>
        <v>31.03</v>
      </c>
      <c r="M808" s="35" t="s">
        <v>1136</v>
      </c>
      <c r="N808" s="45" t="s">
        <v>1145</v>
      </c>
      <c r="O808" s="35" t="s">
        <v>1130</v>
      </c>
      <c r="P808" s="32">
        <v>335000</v>
      </c>
      <c r="Q80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10395050</v>
      </c>
      <c r="R80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08" s="36"/>
      <c r="T808" s="38" t="e">
        <f>#REF!/R808-1</f>
        <v>#REF!</v>
      </c>
      <c r="U808" s="35"/>
      <c r="V808" s="39" t="s">
        <v>1132</v>
      </c>
      <c r="W808" s="40"/>
      <c r="X808" s="41" t="str">
        <f t="shared" si="24"/>
        <v>апартаментСт</v>
      </c>
      <c r="Y808" s="15"/>
    </row>
    <row r="809" spans="2:25">
      <c r="B809" s="30">
        <f t="shared" si="25"/>
        <v>802</v>
      </c>
      <c r="C809" s="31">
        <v>145</v>
      </c>
      <c r="D809" s="32" t="s">
        <v>1127</v>
      </c>
      <c r="E809" s="131">
        <v>3</v>
      </c>
      <c r="F809" s="31">
        <v>1</v>
      </c>
      <c r="G809" s="31" t="s">
        <v>1143</v>
      </c>
      <c r="H809" s="33" t="s">
        <v>1</v>
      </c>
      <c r="I809" s="34" t="s">
        <v>1151</v>
      </c>
      <c r="J809" s="31">
        <v>32.950000000000003</v>
      </c>
      <c r="K809" s="31">
        <v>4.53</v>
      </c>
      <c r="L809" s="130">
        <f>(Таблица1[[#This Row],[Общая площадь летних помещений, кв. м]]*1)+Таблица1[[#This Row],[Общая площадь без летних помещений, кв.м]]</f>
        <v>37.480000000000004</v>
      </c>
      <c r="M809" s="35" t="s">
        <v>1136</v>
      </c>
      <c r="N809" s="45" t="s">
        <v>1145</v>
      </c>
      <c r="O809" s="35" t="s">
        <v>1130</v>
      </c>
      <c r="P809" s="32">
        <v>340000</v>
      </c>
      <c r="Q80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12743200.000000002</v>
      </c>
      <c r="R80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09" s="36"/>
      <c r="T809" s="38" t="e">
        <f>#REF!/R809-1</f>
        <v>#REF!</v>
      </c>
      <c r="U809" s="35"/>
      <c r="V809" s="39" t="s">
        <v>1132</v>
      </c>
      <c r="W809" s="40"/>
      <c r="X809" s="41" t="str">
        <f t="shared" si="24"/>
        <v>апартаментСт</v>
      </c>
      <c r="Y809" s="15"/>
    </row>
    <row r="810" spans="2:25">
      <c r="B810" s="30">
        <f t="shared" si="25"/>
        <v>803</v>
      </c>
      <c r="C810" s="31">
        <v>146</v>
      </c>
      <c r="D810" s="32" t="s">
        <v>1127</v>
      </c>
      <c r="E810" s="131">
        <v>3</v>
      </c>
      <c r="F810" s="31">
        <v>1</v>
      </c>
      <c r="G810" s="31" t="s">
        <v>1143</v>
      </c>
      <c r="H810" s="33" t="s">
        <v>19</v>
      </c>
      <c r="I810" s="34" t="s">
        <v>1151</v>
      </c>
      <c r="J810" s="31">
        <v>50.87</v>
      </c>
      <c r="K810" s="31">
        <v>9.92</v>
      </c>
      <c r="L810" s="130">
        <f>(Таблица1[[#This Row],[Общая площадь летних помещений, кв. м]]*1)+Таблица1[[#This Row],[Общая площадь без летних помещений, кв.м]]</f>
        <v>60.79</v>
      </c>
      <c r="M810" s="35" t="s">
        <v>1136</v>
      </c>
      <c r="N810" s="45" t="s">
        <v>1137</v>
      </c>
      <c r="O810" s="35" t="s">
        <v>1130</v>
      </c>
      <c r="P810" s="32">
        <v>410000</v>
      </c>
      <c r="Q81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24923900</v>
      </c>
      <c r="R81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10" s="36"/>
      <c r="T810" s="38" t="e">
        <f>#REF!/R810-1</f>
        <v>#REF!</v>
      </c>
      <c r="U810" s="35"/>
      <c r="V810" s="39" t="s">
        <v>1132</v>
      </c>
      <c r="W810" s="40"/>
      <c r="X810" s="41" t="str">
        <f t="shared" si="24"/>
        <v>апартамент1АЕ</v>
      </c>
      <c r="Y810" s="15"/>
    </row>
    <row r="811" spans="2:25">
      <c r="B811" s="30">
        <f t="shared" si="25"/>
        <v>804</v>
      </c>
      <c r="C811" s="31">
        <v>147</v>
      </c>
      <c r="D811" s="32" t="s">
        <v>1127</v>
      </c>
      <c r="E811" s="131">
        <v>3</v>
      </c>
      <c r="F811" s="31">
        <v>1</v>
      </c>
      <c r="G811" s="31" t="s">
        <v>1143</v>
      </c>
      <c r="H811" s="33" t="s">
        <v>1</v>
      </c>
      <c r="I811" s="34" t="s">
        <v>1151</v>
      </c>
      <c r="J811" s="31">
        <v>24.98</v>
      </c>
      <c r="K811" s="31">
        <v>5.72</v>
      </c>
      <c r="L811" s="130">
        <f>(Таблица1[[#This Row],[Общая площадь летних помещений, кв. м]]*1)+Таблица1[[#This Row],[Общая площадь без летних помещений, кв.м]]</f>
        <v>30.7</v>
      </c>
      <c r="M811" s="35" t="s">
        <v>1136</v>
      </c>
      <c r="N811" s="45" t="s">
        <v>1137</v>
      </c>
      <c r="O811" s="35" t="s">
        <v>1130</v>
      </c>
      <c r="P811" s="32">
        <v>405000</v>
      </c>
      <c r="Q81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12433500</v>
      </c>
      <c r="R81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11" s="36"/>
      <c r="T811" s="38" t="e">
        <f>#REF!/R811-1</f>
        <v>#REF!</v>
      </c>
      <c r="U811" s="35"/>
      <c r="V811" s="39" t="s">
        <v>1132</v>
      </c>
      <c r="W811" s="40"/>
      <c r="X811" s="41" t="str">
        <f t="shared" si="24"/>
        <v>апартаментСт</v>
      </c>
      <c r="Y811" s="15"/>
    </row>
    <row r="812" spans="2:25">
      <c r="B812" s="30">
        <f t="shared" si="25"/>
        <v>805</v>
      </c>
      <c r="C812" s="31">
        <v>148</v>
      </c>
      <c r="D812" s="32" t="s">
        <v>1127</v>
      </c>
      <c r="E812" s="131">
        <v>3</v>
      </c>
      <c r="F812" s="31">
        <v>1</v>
      </c>
      <c r="G812" s="31" t="s">
        <v>1143</v>
      </c>
      <c r="H812" s="33" t="s">
        <v>1</v>
      </c>
      <c r="I812" s="34" t="s">
        <v>1151</v>
      </c>
      <c r="J812" s="31">
        <v>24.98</v>
      </c>
      <c r="K812" s="31">
        <v>6.25</v>
      </c>
      <c r="L812" s="130">
        <f>(Таблица1[[#This Row],[Общая площадь летних помещений, кв. м]]*1)+Таблица1[[#This Row],[Общая площадь без летних помещений, кв.м]]</f>
        <v>31.23</v>
      </c>
      <c r="M812" s="35" t="s">
        <v>1136</v>
      </c>
      <c r="N812" s="45" t="s">
        <v>1137</v>
      </c>
      <c r="O812" s="35" t="s">
        <v>1130</v>
      </c>
      <c r="P812" s="32">
        <v>405000</v>
      </c>
      <c r="Q81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12648150</v>
      </c>
      <c r="R81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12" s="36"/>
      <c r="T812" s="38" t="e">
        <f>#REF!/R812-1</f>
        <v>#REF!</v>
      </c>
      <c r="U812" s="35"/>
      <c r="V812" s="39" t="s">
        <v>1132</v>
      </c>
      <c r="W812" s="40"/>
      <c r="X812" s="41" t="str">
        <f t="shared" si="24"/>
        <v>апартаментСт</v>
      </c>
      <c r="Y812" s="15"/>
    </row>
    <row r="813" spans="2:25">
      <c r="B813" s="30">
        <f t="shared" si="25"/>
        <v>806</v>
      </c>
      <c r="C813" s="31">
        <v>149</v>
      </c>
      <c r="D813" s="32" t="s">
        <v>1127</v>
      </c>
      <c r="E813" s="131">
        <v>3</v>
      </c>
      <c r="F813" s="31">
        <v>1</v>
      </c>
      <c r="G813" s="31" t="s">
        <v>1143</v>
      </c>
      <c r="H813" s="33" t="s">
        <v>1</v>
      </c>
      <c r="I813" s="34" t="s">
        <v>1151</v>
      </c>
      <c r="J813" s="31">
        <v>24.68</v>
      </c>
      <c r="K813" s="31">
        <v>6.25</v>
      </c>
      <c r="L813" s="130">
        <f>(Таблица1[[#This Row],[Общая площадь летних помещений, кв. м]]*1)+Таблица1[[#This Row],[Общая площадь без летних помещений, кв.м]]</f>
        <v>30.93</v>
      </c>
      <c r="M813" s="35" t="s">
        <v>1136</v>
      </c>
      <c r="N813" s="45" t="s">
        <v>1137</v>
      </c>
      <c r="O813" s="35" t="s">
        <v>1130</v>
      </c>
      <c r="P813" s="32">
        <v>405000</v>
      </c>
      <c r="Q81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12526650</v>
      </c>
      <c r="R81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13" s="36"/>
      <c r="T813" s="38" t="e">
        <f>#REF!/R813-1</f>
        <v>#REF!</v>
      </c>
      <c r="U813" s="35"/>
      <c r="V813" s="39" t="s">
        <v>1132</v>
      </c>
      <c r="W813" s="40"/>
      <c r="X813" s="41" t="str">
        <f t="shared" si="24"/>
        <v>апартаментСт</v>
      </c>
      <c r="Y813" s="15"/>
    </row>
    <row r="814" spans="2:25">
      <c r="B814" s="30">
        <f t="shared" si="25"/>
        <v>807</v>
      </c>
      <c r="C814" s="31">
        <v>150</v>
      </c>
      <c r="D814" s="32" t="s">
        <v>1127</v>
      </c>
      <c r="E814" s="131">
        <v>3</v>
      </c>
      <c r="F814" s="31">
        <v>1</v>
      </c>
      <c r="G814" s="31" t="s">
        <v>1143</v>
      </c>
      <c r="H814" s="33" t="s">
        <v>1</v>
      </c>
      <c r="I814" s="34" t="s">
        <v>1151</v>
      </c>
      <c r="J814" s="31">
        <v>24.68</v>
      </c>
      <c r="K814" s="31">
        <v>5.72</v>
      </c>
      <c r="L814" s="130">
        <f>(Таблица1[[#This Row],[Общая площадь летних помещений, кв. м]]*1)+Таблица1[[#This Row],[Общая площадь без летних помещений, кв.м]]</f>
        <v>30.4</v>
      </c>
      <c r="M814" s="35" t="s">
        <v>1136</v>
      </c>
      <c r="N814" s="45" t="s">
        <v>1137</v>
      </c>
      <c r="O814" s="35" t="s">
        <v>1130</v>
      </c>
      <c r="P814" s="32">
        <v>405000</v>
      </c>
      <c r="Q81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12312000</v>
      </c>
      <c r="R81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14" s="36"/>
      <c r="T814" s="38" t="e">
        <f>#REF!/R814-1</f>
        <v>#REF!</v>
      </c>
      <c r="U814" s="35"/>
      <c r="V814" s="39" t="s">
        <v>1132</v>
      </c>
      <c r="W814" s="40"/>
      <c r="X814" s="41" t="str">
        <f t="shared" si="24"/>
        <v>апартаментСт</v>
      </c>
      <c r="Y814" s="15"/>
    </row>
    <row r="815" spans="2:25">
      <c r="B815" s="30">
        <f t="shared" si="25"/>
        <v>808</v>
      </c>
      <c r="C815" s="31">
        <v>151</v>
      </c>
      <c r="D815" s="32" t="s">
        <v>1127</v>
      </c>
      <c r="E815" s="131">
        <v>3</v>
      </c>
      <c r="F815" s="31">
        <v>1</v>
      </c>
      <c r="G815" s="31" t="s">
        <v>1143</v>
      </c>
      <c r="H815" s="33" t="s">
        <v>19</v>
      </c>
      <c r="I815" s="34" t="s">
        <v>1151</v>
      </c>
      <c r="J815" s="31">
        <v>54.36</v>
      </c>
      <c r="K815" s="31">
        <v>18.45</v>
      </c>
      <c r="L815" s="130">
        <f>(Таблица1[[#This Row],[Общая площадь летних помещений, кв. м]]*1)+Таблица1[[#This Row],[Общая площадь без летних помещений, кв.м]]</f>
        <v>72.81</v>
      </c>
      <c r="M815" s="35" t="s">
        <v>1136</v>
      </c>
      <c r="N815" s="45" t="s">
        <v>1137</v>
      </c>
      <c r="O815" s="35" t="s">
        <v>1130</v>
      </c>
      <c r="P815" s="32">
        <v>410000</v>
      </c>
      <c r="Q81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29852100</v>
      </c>
      <c r="R81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15" s="36"/>
      <c r="T815" s="38" t="e">
        <f>#REF!/R815-1</f>
        <v>#REF!</v>
      </c>
      <c r="U815" s="35"/>
      <c r="V815" s="39" t="s">
        <v>1132</v>
      </c>
      <c r="W815" s="40"/>
      <c r="X815" s="41" t="str">
        <f t="shared" si="24"/>
        <v>апартамент1АЕ</v>
      </c>
      <c r="Y815" s="15"/>
    </row>
    <row r="816" spans="2:25">
      <c r="B816" s="30">
        <f t="shared" si="25"/>
        <v>809</v>
      </c>
      <c r="C816" s="31">
        <v>152</v>
      </c>
      <c r="D816" s="32" t="s">
        <v>1127</v>
      </c>
      <c r="E816" s="131">
        <v>3</v>
      </c>
      <c r="F816" s="31">
        <v>1</v>
      </c>
      <c r="G816" s="31" t="s">
        <v>1143</v>
      </c>
      <c r="H816" s="33" t="s">
        <v>1</v>
      </c>
      <c r="I816" s="34" t="s">
        <v>1151</v>
      </c>
      <c r="J816" s="31">
        <v>28.71</v>
      </c>
      <c r="K816" s="31">
        <v>13.16</v>
      </c>
      <c r="L816" s="130">
        <f>(Таблица1[[#This Row],[Общая площадь летних помещений, кв. м]]*1)+Таблица1[[#This Row],[Общая площадь без летних помещений, кв.м]]</f>
        <v>41.870000000000005</v>
      </c>
      <c r="M816" s="35" t="s">
        <v>1136</v>
      </c>
      <c r="N816" s="45" t="s">
        <v>1145</v>
      </c>
      <c r="O816" s="35" t="s">
        <v>1130</v>
      </c>
      <c r="P816" s="32">
        <v>340000</v>
      </c>
      <c r="Q81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14235800.000000002</v>
      </c>
      <c r="R81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16" s="36"/>
      <c r="T816" s="38" t="e">
        <f>#REF!/R816-1</f>
        <v>#REF!</v>
      </c>
      <c r="U816" s="35"/>
      <c r="V816" s="39" t="s">
        <v>1132</v>
      </c>
      <c r="W816" s="40"/>
      <c r="X816" s="41" t="str">
        <f t="shared" si="24"/>
        <v>апартаментСт</v>
      </c>
      <c r="Y816" s="15"/>
    </row>
    <row r="817" spans="2:25">
      <c r="B817" s="30">
        <f t="shared" si="25"/>
        <v>810</v>
      </c>
      <c r="C817" s="31">
        <v>153</v>
      </c>
      <c r="D817" s="32" t="s">
        <v>1127</v>
      </c>
      <c r="E817" s="131">
        <v>3</v>
      </c>
      <c r="F817" s="31">
        <v>1</v>
      </c>
      <c r="G817" s="31" t="s">
        <v>1143</v>
      </c>
      <c r="H817" s="33" t="s">
        <v>1</v>
      </c>
      <c r="I817" s="34" t="s">
        <v>1151</v>
      </c>
      <c r="J817" s="31">
        <v>24.27</v>
      </c>
      <c r="K817" s="31">
        <v>5.2</v>
      </c>
      <c r="L817" s="130">
        <f>(Таблица1[[#This Row],[Общая площадь летних помещений, кв. м]]*1)+Таблица1[[#This Row],[Общая площадь без летних помещений, кв.м]]</f>
        <v>29.47</v>
      </c>
      <c r="M817" s="35" t="s">
        <v>1136</v>
      </c>
      <c r="N817" s="45" t="s">
        <v>1145</v>
      </c>
      <c r="O817" s="35" t="s">
        <v>1130</v>
      </c>
      <c r="P817" s="32">
        <v>335000</v>
      </c>
      <c r="Q81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9872450</v>
      </c>
      <c r="R81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17" s="36"/>
      <c r="T817" s="38" t="e">
        <f>#REF!/R817-1</f>
        <v>#REF!</v>
      </c>
      <c r="U817" s="35"/>
      <c r="V817" s="39" t="s">
        <v>1132</v>
      </c>
      <c r="W817" s="40"/>
      <c r="X817" s="41" t="str">
        <f t="shared" si="24"/>
        <v>апартаментСт</v>
      </c>
      <c r="Y817" s="15"/>
    </row>
    <row r="818" spans="2:25">
      <c r="B818" s="30">
        <f t="shared" si="25"/>
        <v>811</v>
      </c>
      <c r="C818" s="31">
        <v>154</v>
      </c>
      <c r="D818" s="32" t="s">
        <v>1127</v>
      </c>
      <c r="E818" s="131">
        <v>3</v>
      </c>
      <c r="F818" s="31">
        <v>1</v>
      </c>
      <c r="G818" s="31" t="s">
        <v>1143</v>
      </c>
      <c r="H818" s="33" t="s">
        <v>1</v>
      </c>
      <c r="I818" s="34" t="s">
        <v>1151</v>
      </c>
      <c r="J818" s="31">
        <v>24.98</v>
      </c>
      <c r="K818" s="31">
        <v>5.72</v>
      </c>
      <c r="L818" s="130">
        <f>(Таблица1[[#This Row],[Общая площадь летних помещений, кв. м]]*1)+Таблица1[[#This Row],[Общая площадь без летних помещений, кв.м]]</f>
        <v>30.7</v>
      </c>
      <c r="M818" s="35" t="s">
        <v>1136</v>
      </c>
      <c r="N818" s="45" t="s">
        <v>1145</v>
      </c>
      <c r="O818" s="35" t="s">
        <v>1130</v>
      </c>
      <c r="P818" s="32">
        <v>335000</v>
      </c>
      <c r="Q81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10284500</v>
      </c>
      <c r="R81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18" s="36"/>
      <c r="T818" s="38" t="e">
        <f>#REF!/R818-1</f>
        <v>#REF!</v>
      </c>
      <c r="U818" s="35"/>
      <c r="V818" s="39" t="s">
        <v>1132</v>
      </c>
      <c r="W818" s="40"/>
      <c r="X818" s="41" t="str">
        <f t="shared" si="24"/>
        <v>апартаментСт</v>
      </c>
      <c r="Y818" s="15"/>
    </row>
    <row r="819" spans="2:25">
      <c r="B819" s="30">
        <f t="shared" si="25"/>
        <v>812</v>
      </c>
      <c r="C819" s="31">
        <v>155</v>
      </c>
      <c r="D819" s="32" t="s">
        <v>1127</v>
      </c>
      <c r="E819" s="131">
        <v>3</v>
      </c>
      <c r="F819" s="31">
        <v>1</v>
      </c>
      <c r="G819" s="31" t="s">
        <v>1143</v>
      </c>
      <c r="H819" s="33" t="s">
        <v>1</v>
      </c>
      <c r="I819" s="34" t="s">
        <v>1151</v>
      </c>
      <c r="J819" s="31">
        <v>24.98</v>
      </c>
      <c r="K819" s="31">
        <v>6.05</v>
      </c>
      <c r="L819" s="130">
        <f>(Таблица1[[#This Row],[Общая площадь летних помещений, кв. м]]*1)+Таблица1[[#This Row],[Общая площадь без летних помещений, кв.м]]</f>
        <v>31.03</v>
      </c>
      <c r="M819" s="35" t="s">
        <v>1136</v>
      </c>
      <c r="N819" s="45" t="s">
        <v>1145</v>
      </c>
      <c r="O819" s="35" t="s">
        <v>1130</v>
      </c>
      <c r="P819" s="32">
        <v>335000</v>
      </c>
      <c r="Q81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10395050</v>
      </c>
      <c r="R81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19" s="36"/>
      <c r="T819" s="38" t="e">
        <f>#REF!/R819-1</f>
        <v>#REF!</v>
      </c>
      <c r="U819" s="35"/>
      <c r="V819" s="39" t="s">
        <v>1132</v>
      </c>
      <c r="W819" s="40"/>
      <c r="X819" s="41" t="str">
        <f t="shared" si="24"/>
        <v>апартаментСт</v>
      </c>
      <c r="Y819" s="15"/>
    </row>
    <row r="820" spans="2:25">
      <c r="B820" s="30">
        <f t="shared" si="25"/>
        <v>813</v>
      </c>
      <c r="C820" s="31">
        <v>156</v>
      </c>
      <c r="D820" s="32" t="s">
        <v>1127</v>
      </c>
      <c r="E820" s="131">
        <v>3</v>
      </c>
      <c r="F820" s="31">
        <v>1</v>
      </c>
      <c r="G820" s="31" t="s">
        <v>1144</v>
      </c>
      <c r="H820" s="33" t="s">
        <v>1</v>
      </c>
      <c r="I820" s="34" t="s">
        <v>1151</v>
      </c>
      <c r="J820" s="31">
        <v>32.950000000000003</v>
      </c>
      <c r="K820" s="31">
        <v>7.83</v>
      </c>
      <c r="L820" s="130">
        <f>(Таблица1[[#This Row],[Общая площадь летних помещений, кв. м]]*1)+Таблица1[[#This Row],[Общая площадь без летних помещений, кв.м]]</f>
        <v>40.78</v>
      </c>
      <c r="M820" s="35" t="s">
        <v>1136</v>
      </c>
      <c r="N820" s="45" t="s">
        <v>1145</v>
      </c>
      <c r="O820" s="35" t="s">
        <v>1130</v>
      </c>
      <c r="P820" s="32">
        <v>340000</v>
      </c>
      <c r="Q82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13865200</v>
      </c>
      <c r="R82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20" s="36"/>
      <c r="T820" s="38" t="e">
        <f>#REF!/R820-1</f>
        <v>#REF!</v>
      </c>
      <c r="U820" s="35"/>
      <c r="V820" s="39" t="s">
        <v>1132</v>
      </c>
      <c r="W820" s="40"/>
      <c r="X820" s="41" t="str">
        <f t="shared" si="24"/>
        <v>апартаментСт</v>
      </c>
      <c r="Y820" s="15"/>
    </row>
    <row r="821" spans="2:25">
      <c r="B821" s="30">
        <f t="shared" si="25"/>
        <v>814</v>
      </c>
      <c r="C821" s="31">
        <v>157</v>
      </c>
      <c r="D821" s="32" t="s">
        <v>1127</v>
      </c>
      <c r="E821" s="131">
        <v>3</v>
      </c>
      <c r="F821" s="31">
        <v>1</v>
      </c>
      <c r="G821" s="31" t="s">
        <v>1144</v>
      </c>
      <c r="H821" s="33" t="s">
        <v>19</v>
      </c>
      <c r="I821" s="34" t="s">
        <v>1151</v>
      </c>
      <c r="J821" s="31">
        <v>50.87</v>
      </c>
      <c r="K821" s="31">
        <v>13.12</v>
      </c>
      <c r="L821" s="130">
        <f>(Таблица1[[#This Row],[Общая площадь летних помещений, кв. м]]*1)+Таблица1[[#This Row],[Общая площадь без летних помещений, кв.м]]</f>
        <v>63.989999999999995</v>
      </c>
      <c r="M821" s="35" t="s">
        <v>1136</v>
      </c>
      <c r="N821" s="45" t="s">
        <v>1137</v>
      </c>
      <c r="O821" s="35" t="s">
        <v>1130</v>
      </c>
      <c r="P821" s="32">
        <v>405000</v>
      </c>
      <c r="Q82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25915949.999999996</v>
      </c>
      <c r="R82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21" s="36"/>
      <c r="T821" s="38" t="e">
        <f>#REF!/R821-1</f>
        <v>#REF!</v>
      </c>
      <c r="U821" s="35"/>
      <c r="V821" s="39" t="s">
        <v>1132</v>
      </c>
      <c r="W821" s="40"/>
      <c r="X821" s="41" t="str">
        <f t="shared" si="24"/>
        <v>апартамент1АЕ</v>
      </c>
      <c r="Y821" s="15"/>
    </row>
    <row r="822" spans="2:25">
      <c r="B822" s="30">
        <f t="shared" si="25"/>
        <v>815</v>
      </c>
      <c r="C822" s="31">
        <v>158</v>
      </c>
      <c r="D822" s="32" t="s">
        <v>1127</v>
      </c>
      <c r="E822" s="131">
        <v>3</v>
      </c>
      <c r="F822" s="31">
        <v>1</v>
      </c>
      <c r="G822" s="31" t="s">
        <v>1144</v>
      </c>
      <c r="H822" s="33" t="s">
        <v>1</v>
      </c>
      <c r="I822" s="34" t="s">
        <v>1151</v>
      </c>
      <c r="J822" s="31">
        <v>24.98</v>
      </c>
      <c r="K822" s="31">
        <v>5.72</v>
      </c>
      <c r="L822" s="130">
        <f>(Таблица1[[#This Row],[Общая площадь летних помещений, кв. м]]*1)+Таблица1[[#This Row],[Общая площадь без летних помещений, кв.м]]</f>
        <v>30.7</v>
      </c>
      <c r="M822" s="35" t="s">
        <v>1136</v>
      </c>
      <c r="N822" s="45" t="s">
        <v>1137</v>
      </c>
      <c r="O822" s="35" t="s">
        <v>1130</v>
      </c>
      <c r="P822" s="32">
        <v>410000</v>
      </c>
      <c r="Q82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12587000</v>
      </c>
      <c r="R82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22" s="36"/>
      <c r="T822" s="38" t="e">
        <f>#REF!/R822-1</f>
        <v>#REF!</v>
      </c>
      <c r="U822" s="35"/>
      <c r="V822" s="39" t="s">
        <v>1132</v>
      </c>
      <c r="W822" s="40"/>
      <c r="X822" s="41" t="str">
        <f t="shared" si="24"/>
        <v>апартаментСт</v>
      </c>
      <c r="Y822" s="15"/>
    </row>
    <row r="823" spans="2:25">
      <c r="B823" s="30">
        <f t="shared" si="25"/>
        <v>816</v>
      </c>
      <c r="C823" s="31">
        <v>159</v>
      </c>
      <c r="D823" s="32" t="s">
        <v>1127</v>
      </c>
      <c r="E823" s="131">
        <v>3</v>
      </c>
      <c r="F823" s="31">
        <v>1</v>
      </c>
      <c r="G823" s="31" t="s">
        <v>1144</v>
      </c>
      <c r="H823" s="33" t="s">
        <v>1</v>
      </c>
      <c r="I823" s="34" t="s">
        <v>1151</v>
      </c>
      <c r="J823" s="31">
        <v>24.98</v>
      </c>
      <c r="K823" s="31">
        <v>6.25</v>
      </c>
      <c r="L823" s="130">
        <f>(Таблица1[[#This Row],[Общая площадь летних помещений, кв. м]]*1)+Таблица1[[#This Row],[Общая площадь без летних помещений, кв.м]]</f>
        <v>31.23</v>
      </c>
      <c r="M823" s="35" t="s">
        <v>1136</v>
      </c>
      <c r="N823" s="45" t="s">
        <v>1137</v>
      </c>
      <c r="O823" s="35" t="s">
        <v>1130</v>
      </c>
      <c r="P823" s="32">
        <v>410000</v>
      </c>
      <c r="Q82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12804300</v>
      </c>
      <c r="R82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23" s="36"/>
      <c r="T823" s="38" t="e">
        <f>#REF!/R823-1</f>
        <v>#REF!</v>
      </c>
      <c r="U823" s="35"/>
      <c r="V823" s="39" t="s">
        <v>1132</v>
      </c>
      <c r="W823" s="40"/>
      <c r="X823" s="41" t="str">
        <f t="shared" si="24"/>
        <v>апартаментСт</v>
      </c>
      <c r="Y823" s="15"/>
    </row>
    <row r="824" spans="2:25">
      <c r="B824" s="30">
        <f t="shared" si="25"/>
        <v>817</v>
      </c>
      <c r="C824" s="31">
        <v>160</v>
      </c>
      <c r="D824" s="32" t="s">
        <v>1127</v>
      </c>
      <c r="E824" s="131">
        <v>3</v>
      </c>
      <c r="F824" s="31">
        <v>1</v>
      </c>
      <c r="G824" s="31" t="s">
        <v>1144</v>
      </c>
      <c r="H824" s="33" t="s">
        <v>1</v>
      </c>
      <c r="I824" s="34" t="s">
        <v>1151</v>
      </c>
      <c r="J824" s="31">
        <v>24.68</v>
      </c>
      <c r="K824" s="31">
        <v>6.25</v>
      </c>
      <c r="L824" s="130">
        <f>(Таблица1[[#This Row],[Общая площадь летних помещений, кв. м]]*1)+Таблица1[[#This Row],[Общая площадь без летних помещений, кв.м]]</f>
        <v>30.93</v>
      </c>
      <c r="M824" s="35" t="s">
        <v>1136</v>
      </c>
      <c r="N824" s="45" t="s">
        <v>1137</v>
      </c>
      <c r="O824" s="35" t="s">
        <v>1130</v>
      </c>
      <c r="P824" s="32">
        <v>405000</v>
      </c>
      <c r="Q82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12526650</v>
      </c>
      <c r="R82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24" s="36"/>
      <c r="T824" s="38" t="e">
        <f>#REF!/R824-1</f>
        <v>#REF!</v>
      </c>
      <c r="U824" s="35"/>
      <c r="V824" s="39" t="s">
        <v>1132</v>
      </c>
      <c r="W824" s="40"/>
      <c r="X824" s="41" t="str">
        <f t="shared" si="24"/>
        <v>апартаментСт</v>
      </c>
      <c r="Y824" s="15"/>
    </row>
    <row r="825" spans="2:25">
      <c r="B825" s="30">
        <f t="shared" si="25"/>
        <v>818</v>
      </c>
      <c r="C825" s="31">
        <v>161</v>
      </c>
      <c r="D825" s="32" t="s">
        <v>1127</v>
      </c>
      <c r="E825" s="131">
        <v>3</v>
      </c>
      <c r="F825" s="31">
        <v>1</v>
      </c>
      <c r="G825" s="31" t="s">
        <v>1144</v>
      </c>
      <c r="H825" s="33" t="s">
        <v>1</v>
      </c>
      <c r="I825" s="34" t="s">
        <v>1151</v>
      </c>
      <c r="J825" s="31">
        <v>24.68</v>
      </c>
      <c r="K825" s="31">
        <v>5.72</v>
      </c>
      <c r="L825" s="130">
        <f>(Таблица1[[#This Row],[Общая площадь летних помещений, кв. м]]*1)+Таблица1[[#This Row],[Общая площадь без летних помещений, кв.м]]</f>
        <v>30.4</v>
      </c>
      <c r="M825" s="35" t="s">
        <v>1136</v>
      </c>
      <c r="N825" s="45" t="s">
        <v>1137</v>
      </c>
      <c r="O825" s="35" t="s">
        <v>1130</v>
      </c>
      <c r="P825" s="32">
        <v>405000</v>
      </c>
      <c r="Q82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12312000</v>
      </c>
      <c r="R82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25" s="36"/>
      <c r="T825" s="38" t="e">
        <f>#REF!/R825-1</f>
        <v>#REF!</v>
      </c>
      <c r="U825" s="35"/>
      <c r="V825" s="39" t="s">
        <v>1132</v>
      </c>
      <c r="W825" s="40"/>
      <c r="X825" s="41" t="str">
        <f t="shared" si="24"/>
        <v>апартаментСт</v>
      </c>
      <c r="Y825" s="15"/>
    </row>
    <row r="826" spans="2:25">
      <c r="B826" s="30">
        <f t="shared" si="25"/>
        <v>819</v>
      </c>
      <c r="C826" s="31">
        <v>162</v>
      </c>
      <c r="D826" s="32" t="s">
        <v>1127</v>
      </c>
      <c r="E826" s="131">
        <v>3</v>
      </c>
      <c r="F826" s="31">
        <v>1</v>
      </c>
      <c r="G826" s="31" t="s">
        <v>1144</v>
      </c>
      <c r="H826" s="33" t="s">
        <v>19</v>
      </c>
      <c r="I826" s="34" t="s">
        <v>1151</v>
      </c>
      <c r="J826" s="31">
        <v>54.36</v>
      </c>
      <c r="K826" s="31">
        <v>18.45</v>
      </c>
      <c r="L826" s="130">
        <f>(Таблица1[[#This Row],[Общая площадь летних помещений, кв. м]]*1)+Таблица1[[#This Row],[Общая площадь без летних помещений, кв.м]]</f>
        <v>72.81</v>
      </c>
      <c r="M826" s="35" t="s">
        <v>1136</v>
      </c>
      <c r="N826" s="45" t="s">
        <v>1137</v>
      </c>
      <c r="O826" s="35" t="s">
        <v>1130</v>
      </c>
      <c r="P826" s="32">
        <v>405000</v>
      </c>
      <c r="Q82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29488050</v>
      </c>
      <c r="R82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26" s="36"/>
      <c r="T826" s="38" t="e">
        <f>#REF!/R826-1</f>
        <v>#REF!</v>
      </c>
      <c r="U826" s="35"/>
      <c r="V826" s="39" t="s">
        <v>1132</v>
      </c>
      <c r="W826" s="40"/>
      <c r="X826" s="41" t="str">
        <f t="shared" si="24"/>
        <v>апартамент1АЕ</v>
      </c>
      <c r="Y826" s="15"/>
    </row>
    <row r="827" spans="2:25">
      <c r="B827" s="30">
        <f t="shared" si="25"/>
        <v>820</v>
      </c>
      <c r="C827" s="31">
        <v>163</v>
      </c>
      <c r="D827" s="32" t="s">
        <v>1127</v>
      </c>
      <c r="E827" s="131">
        <v>3</v>
      </c>
      <c r="F827" s="31">
        <v>1</v>
      </c>
      <c r="G827" s="31" t="s">
        <v>1144</v>
      </c>
      <c r="H827" s="33" t="s">
        <v>1</v>
      </c>
      <c r="I827" s="34" t="s">
        <v>1151</v>
      </c>
      <c r="J827" s="31">
        <v>28.71</v>
      </c>
      <c r="K827" s="31">
        <v>13.16</v>
      </c>
      <c r="L827" s="130">
        <f>(Таблица1[[#This Row],[Общая площадь летних помещений, кв. м]]*1)+Таблица1[[#This Row],[Общая площадь без летних помещений, кв.м]]</f>
        <v>41.870000000000005</v>
      </c>
      <c r="M827" s="35" t="s">
        <v>1136</v>
      </c>
      <c r="N827" s="45" t="s">
        <v>1145</v>
      </c>
      <c r="O827" s="35" t="s">
        <v>1130</v>
      </c>
      <c r="P827" s="32">
        <v>335000</v>
      </c>
      <c r="Q82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14026450.000000002</v>
      </c>
      <c r="R82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27" s="36"/>
      <c r="T827" s="38" t="e">
        <f>#REF!/R827-1</f>
        <v>#REF!</v>
      </c>
      <c r="U827" s="35"/>
      <c r="V827" s="39" t="s">
        <v>1132</v>
      </c>
      <c r="W827" s="40"/>
      <c r="X827" s="41" t="str">
        <f t="shared" si="24"/>
        <v>апартаментСт</v>
      </c>
      <c r="Y827" s="15"/>
    </row>
    <row r="828" spans="2:25">
      <c r="B828" s="30">
        <f t="shared" si="25"/>
        <v>821</v>
      </c>
      <c r="C828" s="31">
        <v>164</v>
      </c>
      <c r="D828" s="32" t="s">
        <v>1127</v>
      </c>
      <c r="E828" s="131">
        <v>3</v>
      </c>
      <c r="F828" s="31">
        <v>1</v>
      </c>
      <c r="G828" s="31" t="s">
        <v>1144</v>
      </c>
      <c r="H828" s="33" t="s">
        <v>1</v>
      </c>
      <c r="I828" s="34" t="s">
        <v>1151</v>
      </c>
      <c r="J828" s="31">
        <v>24.27</v>
      </c>
      <c r="K828" s="31">
        <v>5.2</v>
      </c>
      <c r="L828" s="130">
        <f>(Таблица1[[#This Row],[Общая площадь летних помещений, кв. м]]*1)+Таблица1[[#This Row],[Общая площадь без летних помещений, кв.м]]</f>
        <v>29.47</v>
      </c>
      <c r="M828" s="35" t="s">
        <v>1136</v>
      </c>
      <c r="N828" s="45" t="s">
        <v>1145</v>
      </c>
      <c r="O828" s="35" t="s">
        <v>1130</v>
      </c>
      <c r="P828" s="32">
        <v>340000</v>
      </c>
      <c r="Q82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10019800</v>
      </c>
      <c r="R82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28" s="36"/>
      <c r="T828" s="38" t="e">
        <f>#REF!/R828-1</f>
        <v>#REF!</v>
      </c>
      <c r="U828" s="35"/>
      <c r="V828" s="39" t="s">
        <v>1132</v>
      </c>
      <c r="W828" s="40"/>
      <c r="X828" s="41" t="str">
        <f t="shared" si="24"/>
        <v>апартаментСт</v>
      </c>
      <c r="Y828" s="15"/>
    </row>
    <row r="829" spans="2:25">
      <c r="B829" s="30">
        <f t="shared" si="25"/>
        <v>822</v>
      </c>
      <c r="C829" s="31">
        <v>165</v>
      </c>
      <c r="D829" s="32" t="s">
        <v>1127</v>
      </c>
      <c r="E829" s="131">
        <v>3</v>
      </c>
      <c r="F829" s="31">
        <v>1</v>
      </c>
      <c r="G829" s="31" t="s">
        <v>1144</v>
      </c>
      <c r="H829" s="33" t="s">
        <v>1</v>
      </c>
      <c r="I829" s="34" t="s">
        <v>1151</v>
      </c>
      <c r="J829" s="31">
        <v>24.98</v>
      </c>
      <c r="K829" s="31">
        <v>5.72</v>
      </c>
      <c r="L829" s="130">
        <f>(Таблица1[[#This Row],[Общая площадь летних помещений, кв. м]]*1)+Таблица1[[#This Row],[Общая площадь без летних помещений, кв.м]]</f>
        <v>30.7</v>
      </c>
      <c r="M829" s="35" t="s">
        <v>1136</v>
      </c>
      <c r="N829" s="45" t="s">
        <v>1145</v>
      </c>
      <c r="O829" s="35" t="s">
        <v>1130</v>
      </c>
      <c r="P829" s="32">
        <v>340000</v>
      </c>
      <c r="Q82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10438000</v>
      </c>
      <c r="R82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29" s="36"/>
      <c r="T829" s="38" t="e">
        <f>#REF!/R829-1</f>
        <v>#REF!</v>
      </c>
      <c r="U829" s="35"/>
      <c r="V829" s="39" t="s">
        <v>1132</v>
      </c>
      <c r="W829" s="40"/>
      <c r="X829" s="41" t="str">
        <f t="shared" si="24"/>
        <v>апартаментСт</v>
      </c>
      <c r="Y829" s="15"/>
    </row>
    <row r="830" spans="2:25">
      <c r="B830" s="30">
        <f t="shared" si="25"/>
        <v>823</v>
      </c>
      <c r="C830" s="31">
        <v>166</v>
      </c>
      <c r="D830" s="32" t="s">
        <v>1127</v>
      </c>
      <c r="E830" s="131">
        <v>3</v>
      </c>
      <c r="F830" s="31">
        <v>1</v>
      </c>
      <c r="G830" s="31" t="s">
        <v>1144</v>
      </c>
      <c r="H830" s="33" t="s">
        <v>1</v>
      </c>
      <c r="I830" s="34" t="s">
        <v>1151</v>
      </c>
      <c r="J830" s="31">
        <v>24.98</v>
      </c>
      <c r="K830" s="31">
        <v>6.05</v>
      </c>
      <c r="L830" s="130">
        <f>(Таблица1[[#This Row],[Общая площадь летних помещений, кв. м]]*1)+Таблица1[[#This Row],[Общая площадь без летних помещений, кв.м]]</f>
        <v>31.03</v>
      </c>
      <c r="M830" s="35" t="s">
        <v>1136</v>
      </c>
      <c r="N830" s="45" t="s">
        <v>1145</v>
      </c>
      <c r="O830" s="35" t="s">
        <v>1130</v>
      </c>
      <c r="P830" s="32">
        <v>340000</v>
      </c>
      <c r="Q83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10550200</v>
      </c>
      <c r="R83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30" s="36"/>
      <c r="T830" s="38" t="e">
        <f>#REF!/R830-1</f>
        <v>#REF!</v>
      </c>
      <c r="U830" s="35"/>
      <c r="V830" s="39" t="s">
        <v>1132</v>
      </c>
      <c r="W830" s="40"/>
      <c r="X830" s="41" t="str">
        <f t="shared" si="24"/>
        <v>апартаментСт</v>
      </c>
      <c r="Y830" s="15"/>
    </row>
    <row r="831" spans="2:25">
      <c r="B831" s="30">
        <f t="shared" si="25"/>
        <v>824</v>
      </c>
      <c r="C831" s="31">
        <v>167</v>
      </c>
      <c r="D831" s="32" t="s">
        <v>1127</v>
      </c>
      <c r="E831" s="131">
        <v>3</v>
      </c>
      <c r="F831" s="31">
        <v>1</v>
      </c>
      <c r="G831" s="31" t="s">
        <v>1146</v>
      </c>
      <c r="H831" s="33" t="s">
        <v>1</v>
      </c>
      <c r="I831" s="34" t="s">
        <v>1151</v>
      </c>
      <c r="J831" s="31">
        <v>32.950000000000003</v>
      </c>
      <c r="K831" s="31">
        <v>7.83</v>
      </c>
      <c r="L831" s="130">
        <f>(Таблица1[[#This Row],[Общая площадь летних помещений, кв. м]]*1)+Таблица1[[#This Row],[Общая площадь без летних помещений, кв.м]]</f>
        <v>40.78</v>
      </c>
      <c r="M831" s="35" t="s">
        <v>1136</v>
      </c>
      <c r="N831" s="45" t="s">
        <v>1145</v>
      </c>
      <c r="O831" s="35" t="s">
        <v>1130</v>
      </c>
      <c r="P831" s="32">
        <v>340000</v>
      </c>
      <c r="Q83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13865200</v>
      </c>
      <c r="R83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31" s="36"/>
      <c r="T831" s="38" t="e">
        <f>#REF!/R831-1</f>
        <v>#REF!</v>
      </c>
      <c r="U831" s="35"/>
      <c r="V831" s="39" t="s">
        <v>1132</v>
      </c>
      <c r="W831" s="40"/>
      <c r="X831" s="41" t="str">
        <f t="shared" si="24"/>
        <v>апартаментСт</v>
      </c>
      <c r="Y831" s="15"/>
    </row>
    <row r="832" spans="2:25">
      <c r="B832" s="30">
        <f t="shared" si="25"/>
        <v>825</v>
      </c>
      <c r="C832" s="31">
        <v>168</v>
      </c>
      <c r="D832" s="32" t="s">
        <v>1127</v>
      </c>
      <c r="E832" s="131">
        <v>3</v>
      </c>
      <c r="F832" s="31">
        <v>1</v>
      </c>
      <c r="G832" s="31" t="s">
        <v>1146</v>
      </c>
      <c r="H832" s="33" t="s">
        <v>19</v>
      </c>
      <c r="I832" s="34" t="s">
        <v>1151</v>
      </c>
      <c r="J832" s="31">
        <v>50.87</v>
      </c>
      <c r="K832" s="31">
        <v>13.12</v>
      </c>
      <c r="L832" s="130">
        <f>(Таблица1[[#This Row],[Общая площадь летних помещений, кв. м]]*1)+Таблица1[[#This Row],[Общая площадь без летних помещений, кв.м]]</f>
        <v>63.989999999999995</v>
      </c>
      <c r="M832" s="35" t="s">
        <v>1136</v>
      </c>
      <c r="N832" s="45" t="s">
        <v>1137</v>
      </c>
      <c r="O832" s="35" t="s">
        <v>1130</v>
      </c>
      <c r="P832" s="32">
        <v>405000</v>
      </c>
      <c r="Q83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25915949.999999996</v>
      </c>
      <c r="R83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32" s="36"/>
      <c r="T832" s="38" t="e">
        <f>#REF!/R832-1</f>
        <v>#REF!</v>
      </c>
      <c r="U832" s="35"/>
      <c r="V832" s="39" t="s">
        <v>1132</v>
      </c>
      <c r="W832" s="40"/>
      <c r="X832" s="41" t="str">
        <f t="shared" si="24"/>
        <v>апартамент1АЕ</v>
      </c>
      <c r="Y832" s="15"/>
    </row>
    <row r="833" spans="2:25">
      <c r="B833" s="30">
        <f t="shared" si="25"/>
        <v>826</v>
      </c>
      <c r="C833" s="31">
        <v>169</v>
      </c>
      <c r="D833" s="32" t="s">
        <v>1127</v>
      </c>
      <c r="E833" s="131">
        <v>3</v>
      </c>
      <c r="F833" s="31">
        <v>1</v>
      </c>
      <c r="G833" s="31" t="s">
        <v>1146</v>
      </c>
      <c r="H833" s="33" t="s">
        <v>1</v>
      </c>
      <c r="I833" s="34" t="s">
        <v>1151</v>
      </c>
      <c r="J833" s="31">
        <v>24.98</v>
      </c>
      <c r="K833" s="31">
        <v>5.72</v>
      </c>
      <c r="L833" s="130">
        <f>(Таблица1[[#This Row],[Общая площадь летних помещений, кв. м]]*1)+Таблица1[[#This Row],[Общая площадь без летних помещений, кв.м]]</f>
        <v>30.7</v>
      </c>
      <c r="M833" s="35" t="s">
        <v>1136</v>
      </c>
      <c r="N833" s="45" t="s">
        <v>1137</v>
      </c>
      <c r="O833" s="35" t="s">
        <v>1130</v>
      </c>
      <c r="P833" s="32">
        <v>410000</v>
      </c>
      <c r="Q83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12587000</v>
      </c>
      <c r="R83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33" s="36"/>
      <c r="T833" s="38" t="e">
        <f>#REF!/R833-1</f>
        <v>#REF!</v>
      </c>
      <c r="U833" s="35"/>
      <c r="V833" s="39" t="s">
        <v>1132</v>
      </c>
      <c r="W833" s="40"/>
      <c r="X833" s="41" t="str">
        <f t="shared" si="24"/>
        <v>апартаментСт</v>
      </c>
      <c r="Y833" s="15"/>
    </row>
    <row r="834" spans="2:25">
      <c r="B834" s="30">
        <f t="shared" si="25"/>
        <v>827</v>
      </c>
      <c r="C834" s="31">
        <v>170</v>
      </c>
      <c r="D834" s="32" t="s">
        <v>1127</v>
      </c>
      <c r="E834" s="131">
        <v>3</v>
      </c>
      <c r="F834" s="31">
        <v>1</v>
      </c>
      <c r="G834" s="31" t="s">
        <v>1146</v>
      </c>
      <c r="H834" s="33" t="s">
        <v>1</v>
      </c>
      <c r="I834" s="34" t="s">
        <v>1151</v>
      </c>
      <c r="J834" s="31">
        <v>24.98</v>
      </c>
      <c r="K834" s="31">
        <v>6.25</v>
      </c>
      <c r="L834" s="130">
        <f>(Таблица1[[#This Row],[Общая площадь летних помещений, кв. м]]*1)+Таблица1[[#This Row],[Общая площадь без летних помещений, кв.м]]</f>
        <v>31.23</v>
      </c>
      <c r="M834" s="35" t="s">
        <v>1136</v>
      </c>
      <c r="N834" s="45" t="s">
        <v>1137</v>
      </c>
      <c r="O834" s="35" t="s">
        <v>1130</v>
      </c>
      <c r="P834" s="32">
        <v>410000</v>
      </c>
      <c r="Q83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12804300</v>
      </c>
      <c r="R83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34" s="36"/>
      <c r="T834" s="38" t="e">
        <f>#REF!/R834-1</f>
        <v>#REF!</v>
      </c>
      <c r="U834" s="35"/>
      <c r="V834" s="39" t="s">
        <v>1132</v>
      </c>
      <c r="W834" s="40"/>
      <c r="X834" s="41" t="str">
        <f t="shared" si="24"/>
        <v>апартаментСт</v>
      </c>
      <c r="Y834" s="15"/>
    </row>
    <row r="835" spans="2:25">
      <c r="B835" s="30">
        <f t="shared" si="25"/>
        <v>828</v>
      </c>
      <c r="C835" s="31">
        <v>171</v>
      </c>
      <c r="D835" s="32" t="s">
        <v>1127</v>
      </c>
      <c r="E835" s="131">
        <v>3</v>
      </c>
      <c r="F835" s="31">
        <v>1</v>
      </c>
      <c r="G835" s="31" t="s">
        <v>1146</v>
      </c>
      <c r="H835" s="33" t="s">
        <v>1</v>
      </c>
      <c r="I835" s="34" t="s">
        <v>1151</v>
      </c>
      <c r="J835" s="31">
        <v>24.68</v>
      </c>
      <c r="K835" s="31">
        <v>6.25</v>
      </c>
      <c r="L835" s="130">
        <f>(Таблица1[[#This Row],[Общая площадь летних помещений, кв. м]]*1)+Таблица1[[#This Row],[Общая площадь без летних помещений, кв.м]]</f>
        <v>30.93</v>
      </c>
      <c r="M835" s="35" t="s">
        <v>1136</v>
      </c>
      <c r="N835" s="45" t="s">
        <v>1137</v>
      </c>
      <c r="O835" s="35" t="s">
        <v>1130</v>
      </c>
      <c r="P835" s="32">
        <v>405000</v>
      </c>
      <c r="Q83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12526650</v>
      </c>
      <c r="R83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35" s="36"/>
      <c r="T835" s="38" t="e">
        <f>#REF!/R835-1</f>
        <v>#REF!</v>
      </c>
      <c r="U835" s="35"/>
      <c r="V835" s="39" t="s">
        <v>1132</v>
      </c>
      <c r="W835" s="40"/>
      <c r="X835" s="41" t="str">
        <f t="shared" si="24"/>
        <v>апартаментСт</v>
      </c>
      <c r="Y835" s="15"/>
    </row>
    <row r="836" spans="2:25">
      <c r="B836" s="30">
        <f t="shared" si="25"/>
        <v>829</v>
      </c>
      <c r="C836" s="31">
        <v>172</v>
      </c>
      <c r="D836" s="32" t="s">
        <v>1127</v>
      </c>
      <c r="E836" s="131">
        <v>3</v>
      </c>
      <c r="F836" s="31">
        <v>1</v>
      </c>
      <c r="G836" s="31" t="s">
        <v>1146</v>
      </c>
      <c r="H836" s="33" t="s">
        <v>1</v>
      </c>
      <c r="I836" s="34" t="s">
        <v>1151</v>
      </c>
      <c r="J836" s="31">
        <v>24.68</v>
      </c>
      <c r="K836" s="31">
        <v>5.72</v>
      </c>
      <c r="L836" s="130">
        <f>(Таблица1[[#This Row],[Общая площадь летних помещений, кв. м]]*1)+Таблица1[[#This Row],[Общая площадь без летних помещений, кв.м]]</f>
        <v>30.4</v>
      </c>
      <c r="M836" s="35" t="s">
        <v>1136</v>
      </c>
      <c r="N836" s="45" t="s">
        <v>1137</v>
      </c>
      <c r="O836" s="35" t="s">
        <v>1130</v>
      </c>
      <c r="P836" s="32">
        <v>405000</v>
      </c>
      <c r="Q83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12312000</v>
      </c>
      <c r="R83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36" s="36"/>
      <c r="T836" s="38" t="e">
        <f>#REF!/R836-1</f>
        <v>#REF!</v>
      </c>
      <c r="U836" s="35"/>
      <c r="V836" s="39" t="s">
        <v>1132</v>
      </c>
      <c r="W836" s="40"/>
      <c r="X836" s="41" t="str">
        <f t="shared" si="24"/>
        <v>апартаментСт</v>
      </c>
      <c r="Y836" s="15"/>
    </row>
    <row r="837" spans="2:25">
      <c r="B837" s="30">
        <f t="shared" si="25"/>
        <v>830</v>
      </c>
      <c r="C837" s="31">
        <v>173</v>
      </c>
      <c r="D837" s="32" t="s">
        <v>1127</v>
      </c>
      <c r="E837" s="131">
        <v>3</v>
      </c>
      <c r="F837" s="31">
        <v>1</v>
      </c>
      <c r="G837" s="31" t="s">
        <v>1146</v>
      </c>
      <c r="H837" s="33" t="s">
        <v>19</v>
      </c>
      <c r="I837" s="34" t="s">
        <v>1151</v>
      </c>
      <c r="J837" s="31">
        <v>54.36</v>
      </c>
      <c r="K837" s="31">
        <v>18.45</v>
      </c>
      <c r="L837" s="130">
        <f>(Таблица1[[#This Row],[Общая площадь летних помещений, кв. м]]*1)+Таблица1[[#This Row],[Общая площадь без летних помещений, кв.м]]</f>
        <v>72.81</v>
      </c>
      <c r="M837" s="35" t="s">
        <v>1136</v>
      </c>
      <c r="N837" s="45" t="s">
        <v>1137</v>
      </c>
      <c r="O837" s="35" t="s">
        <v>1130</v>
      </c>
      <c r="P837" s="32">
        <v>405000</v>
      </c>
      <c r="Q83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29488050</v>
      </c>
      <c r="R83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37" s="36"/>
      <c r="T837" s="38" t="e">
        <f>#REF!/R837-1</f>
        <v>#REF!</v>
      </c>
      <c r="U837" s="35"/>
      <c r="V837" s="39" t="s">
        <v>1132</v>
      </c>
      <c r="W837" s="40"/>
      <c r="X837" s="41" t="str">
        <f t="shared" si="24"/>
        <v>апартамент1АЕ</v>
      </c>
      <c r="Y837" s="15"/>
    </row>
    <row r="838" spans="2:25">
      <c r="B838" s="30">
        <f t="shared" si="25"/>
        <v>831</v>
      </c>
      <c r="C838" s="31">
        <v>174</v>
      </c>
      <c r="D838" s="32" t="s">
        <v>1127</v>
      </c>
      <c r="E838" s="131">
        <v>3</v>
      </c>
      <c r="F838" s="31">
        <v>1</v>
      </c>
      <c r="G838" s="31" t="s">
        <v>1146</v>
      </c>
      <c r="H838" s="33" t="s">
        <v>1</v>
      </c>
      <c r="I838" s="34" t="s">
        <v>1151</v>
      </c>
      <c r="J838" s="31">
        <v>28.71</v>
      </c>
      <c r="K838" s="31">
        <v>13.16</v>
      </c>
      <c r="L838" s="130">
        <f>(Таблица1[[#This Row],[Общая площадь летних помещений, кв. м]]*1)+Таблица1[[#This Row],[Общая площадь без летних помещений, кв.м]]</f>
        <v>41.870000000000005</v>
      </c>
      <c r="M838" s="35" t="s">
        <v>1136</v>
      </c>
      <c r="N838" s="45" t="s">
        <v>1145</v>
      </c>
      <c r="O838" s="35" t="s">
        <v>1130</v>
      </c>
      <c r="P838" s="32">
        <v>335000</v>
      </c>
      <c r="Q83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14026450.000000002</v>
      </c>
      <c r="R83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38" s="36"/>
      <c r="T838" s="38" t="e">
        <f>#REF!/R838-1</f>
        <v>#REF!</v>
      </c>
      <c r="U838" s="35"/>
      <c r="V838" s="39" t="s">
        <v>1132</v>
      </c>
      <c r="W838" s="40"/>
      <c r="X838" s="41" t="str">
        <f t="shared" si="24"/>
        <v>апартаментСт</v>
      </c>
      <c r="Y838" s="15"/>
    </row>
    <row r="839" spans="2:25">
      <c r="B839" s="30">
        <f t="shared" si="25"/>
        <v>832</v>
      </c>
      <c r="C839" s="31">
        <v>175</v>
      </c>
      <c r="D839" s="32" t="s">
        <v>1127</v>
      </c>
      <c r="E839" s="131">
        <v>3</v>
      </c>
      <c r="F839" s="31">
        <v>1</v>
      </c>
      <c r="G839" s="31" t="s">
        <v>1146</v>
      </c>
      <c r="H839" s="33" t="s">
        <v>1</v>
      </c>
      <c r="I839" s="34" t="s">
        <v>1151</v>
      </c>
      <c r="J839" s="31">
        <v>24.27</v>
      </c>
      <c r="K839" s="31">
        <v>5.2</v>
      </c>
      <c r="L839" s="130">
        <f>(Таблица1[[#This Row],[Общая площадь летних помещений, кв. м]]*1)+Таблица1[[#This Row],[Общая площадь без летних помещений, кв.м]]</f>
        <v>29.47</v>
      </c>
      <c r="M839" s="35" t="s">
        <v>1136</v>
      </c>
      <c r="N839" s="45" t="s">
        <v>1145</v>
      </c>
      <c r="O839" s="35" t="s">
        <v>1130</v>
      </c>
      <c r="P839" s="32">
        <v>340000</v>
      </c>
      <c r="Q83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10019800</v>
      </c>
      <c r="R83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39" s="36"/>
      <c r="T839" s="38" t="e">
        <f>#REF!/R839-1</f>
        <v>#REF!</v>
      </c>
      <c r="U839" s="35"/>
      <c r="V839" s="39" t="s">
        <v>1132</v>
      </c>
      <c r="W839" s="40"/>
      <c r="X839" s="41" t="str">
        <f t="shared" si="24"/>
        <v>апартаментСт</v>
      </c>
      <c r="Y839" s="15"/>
    </row>
    <row r="840" spans="2:25">
      <c r="B840" s="30">
        <f t="shared" si="25"/>
        <v>833</v>
      </c>
      <c r="C840" s="31">
        <v>176</v>
      </c>
      <c r="D840" s="32" t="s">
        <v>1127</v>
      </c>
      <c r="E840" s="131">
        <v>3</v>
      </c>
      <c r="F840" s="31">
        <v>1</v>
      </c>
      <c r="G840" s="31" t="s">
        <v>1146</v>
      </c>
      <c r="H840" s="33" t="s">
        <v>1</v>
      </c>
      <c r="I840" s="34" t="s">
        <v>1151</v>
      </c>
      <c r="J840" s="31">
        <v>24.98</v>
      </c>
      <c r="K840" s="31">
        <v>5.72</v>
      </c>
      <c r="L840" s="130">
        <f>(Таблица1[[#This Row],[Общая площадь летних помещений, кв. м]]*1)+Таблица1[[#This Row],[Общая площадь без летних помещений, кв.м]]</f>
        <v>30.7</v>
      </c>
      <c r="M840" s="35" t="s">
        <v>1136</v>
      </c>
      <c r="N840" s="45" t="s">
        <v>1145</v>
      </c>
      <c r="O840" s="35" t="s">
        <v>1130</v>
      </c>
      <c r="P840" s="32">
        <v>340000</v>
      </c>
      <c r="Q84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10438000</v>
      </c>
      <c r="R84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40" s="36"/>
      <c r="T840" s="38" t="e">
        <f>#REF!/R840-1</f>
        <v>#REF!</v>
      </c>
      <c r="U840" s="35"/>
      <c r="V840" s="39" t="s">
        <v>1132</v>
      </c>
      <c r="W840" s="40"/>
      <c r="X840" s="41" t="str">
        <f t="shared" ref="X840:X903" si="26">CONCATENATE(D840,H840)</f>
        <v>апартаментСт</v>
      </c>
      <c r="Y840" s="15"/>
    </row>
    <row r="841" spans="2:25">
      <c r="B841" s="30">
        <f t="shared" si="25"/>
        <v>834</v>
      </c>
      <c r="C841" s="31">
        <v>177</v>
      </c>
      <c r="D841" s="32" t="s">
        <v>1127</v>
      </c>
      <c r="E841" s="131">
        <v>3</v>
      </c>
      <c r="F841" s="31">
        <v>1</v>
      </c>
      <c r="G841" s="31" t="s">
        <v>1146</v>
      </c>
      <c r="H841" s="33" t="s">
        <v>1</v>
      </c>
      <c r="I841" s="34" t="s">
        <v>1151</v>
      </c>
      <c r="J841" s="31">
        <v>24.98</v>
      </c>
      <c r="K841" s="31">
        <v>6.05</v>
      </c>
      <c r="L841" s="130">
        <f>(Таблица1[[#This Row],[Общая площадь летних помещений, кв. м]]*1)+Таблица1[[#This Row],[Общая площадь без летних помещений, кв.м]]</f>
        <v>31.03</v>
      </c>
      <c r="M841" s="35" t="s">
        <v>1136</v>
      </c>
      <c r="N841" s="45" t="s">
        <v>1145</v>
      </c>
      <c r="O841" s="35" t="s">
        <v>1130</v>
      </c>
      <c r="P841" s="32">
        <v>340000</v>
      </c>
      <c r="Q84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10550200</v>
      </c>
      <c r="R84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41" s="36"/>
      <c r="T841" s="38" t="e">
        <f>#REF!/R841-1</f>
        <v>#REF!</v>
      </c>
      <c r="U841" s="35"/>
      <c r="V841" s="39" t="s">
        <v>1132</v>
      </c>
      <c r="W841" s="40"/>
      <c r="X841" s="41" t="str">
        <f t="shared" si="26"/>
        <v>апартаментСт</v>
      </c>
      <c r="Y841" s="15"/>
    </row>
    <row r="842" spans="2:25">
      <c r="B842" s="30">
        <f t="shared" ref="B842:B905" si="27">B841+1</f>
        <v>835</v>
      </c>
      <c r="C842" s="31">
        <v>178</v>
      </c>
      <c r="D842" s="32" t="s">
        <v>1127</v>
      </c>
      <c r="E842" s="131">
        <v>3</v>
      </c>
      <c r="F842" s="31">
        <v>1</v>
      </c>
      <c r="G842" s="31" t="s">
        <v>1147</v>
      </c>
      <c r="H842" s="33" t="s">
        <v>1</v>
      </c>
      <c r="I842" s="34" t="s">
        <v>1151</v>
      </c>
      <c r="J842" s="31">
        <v>32.950000000000003</v>
      </c>
      <c r="K842" s="31">
        <v>7.83</v>
      </c>
      <c r="L842" s="130">
        <f>(Таблица1[[#This Row],[Общая площадь летних помещений, кв. м]]*1)+Таблица1[[#This Row],[Общая площадь без летних помещений, кв.м]]</f>
        <v>40.78</v>
      </c>
      <c r="M842" s="35" t="s">
        <v>1136</v>
      </c>
      <c r="N842" s="45" t="s">
        <v>1145</v>
      </c>
      <c r="O842" s="35" t="s">
        <v>1130</v>
      </c>
      <c r="P842" s="32">
        <v>340000</v>
      </c>
      <c r="Q84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13865200</v>
      </c>
      <c r="R84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42" s="36"/>
      <c r="T842" s="38" t="e">
        <f>#REF!/R842-1</f>
        <v>#REF!</v>
      </c>
      <c r="U842" s="35"/>
      <c r="V842" s="39" t="s">
        <v>1132</v>
      </c>
      <c r="W842" s="40"/>
      <c r="X842" s="41" t="str">
        <f t="shared" si="26"/>
        <v>апартаментСт</v>
      </c>
      <c r="Y842" s="15"/>
    </row>
    <row r="843" spans="2:25">
      <c r="B843" s="30">
        <f t="shared" si="27"/>
        <v>836</v>
      </c>
      <c r="C843" s="31">
        <v>179</v>
      </c>
      <c r="D843" s="32" t="s">
        <v>1127</v>
      </c>
      <c r="E843" s="131">
        <v>3</v>
      </c>
      <c r="F843" s="31">
        <v>1</v>
      </c>
      <c r="G843" s="31" t="s">
        <v>1147</v>
      </c>
      <c r="H843" s="33" t="s">
        <v>19</v>
      </c>
      <c r="I843" s="34" t="s">
        <v>1151</v>
      </c>
      <c r="J843" s="31">
        <v>50.87</v>
      </c>
      <c r="K843" s="31">
        <v>13.12</v>
      </c>
      <c r="L843" s="130">
        <f>(Таблица1[[#This Row],[Общая площадь летних помещений, кв. м]]*1)+Таблица1[[#This Row],[Общая площадь без летних помещений, кв.м]]</f>
        <v>63.989999999999995</v>
      </c>
      <c r="M843" s="35" t="s">
        <v>1136</v>
      </c>
      <c r="N843" s="45" t="s">
        <v>1137</v>
      </c>
      <c r="O843" s="35" t="s">
        <v>1130</v>
      </c>
      <c r="P843" s="32">
        <v>405000</v>
      </c>
      <c r="Q84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25915949.999999996</v>
      </c>
      <c r="R84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43" s="36"/>
      <c r="T843" s="38" t="e">
        <f>#REF!/R843-1</f>
        <v>#REF!</v>
      </c>
      <c r="U843" s="35"/>
      <c r="V843" s="39" t="s">
        <v>1132</v>
      </c>
      <c r="W843" s="40"/>
      <c r="X843" s="41" t="str">
        <f t="shared" si="26"/>
        <v>апартамент1АЕ</v>
      </c>
      <c r="Y843" s="15"/>
    </row>
    <row r="844" spans="2:25">
      <c r="B844" s="30">
        <f t="shared" si="27"/>
        <v>837</v>
      </c>
      <c r="C844" s="31">
        <v>180</v>
      </c>
      <c r="D844" s="32" t="s">
        <v>1127</v>
      </c>
      <c r="E844" s="131">
        <v>3</v>
      </c>
      <c r="F844" s="31">
        <v>1</v>
      </c>
      <c r="G844" s="31" t="s">
        <v>1147</v>
      </c>
      <c r="H844" s="33" t="s">
        <v>1</v>
      </c>
      <c r="I844" s="34" t="s">
        <v>1151</v>
      </c>
      <c r="J844" s="31">
        <v>24.98</v>
      </c>
      <c r="K844" s="31">
        <v>5.72</v>
      </c>
      <c r="L844" s="130">
        <f>(Таблица1[[#This Row],[Общая площадь летних помещений, кв. м]]*1)+Таблица1[[#This Row],[Общая площадь без летних помещений, кв.м]]</f>
        <v>30.7</v>
      </c>
      <c r="M844" s="35" t="s">
        <v>1136</v>
      </c>
      <c r="N844" s="45" t="s">
        <v>1137</v>
      </c>
      <c r="O844" s="35" t="s">
        <v>1130</v>
      </c>
      <c r="P844" s="32">
        <v>410000</v>
      </c>
      <c r="Q84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12587000</v>
      </c>
      <c r="R84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44" s="36"/>
      <c r="T844" s="38" t="e">
        <f>#REF!/R844-1</f>
        <v>#REF!</v>
      </c>
      <c r="U844" s="35"/>
      <c r="V844" s="39" t="s">
        <v>1132</v>
      </c>
      <c r="W844" s="40"/>
      <c r="X844" s="41" t="str">
        <f t="shared" si="26"/>
        <v>апартаментСт</v>
      </c>
      <c r="Y844" s="15"/>
    </row>
    <row r="845" spans="2:25">
      <c r="B845" s="30">
        <f t="shared" si="27"/>
        <v>838</v>
      </c>
      <c r="C845" s="31">
        <v>181</v>
      </c>
      <c r="D845" s="32" t="s">
        <v>1127</v>
      </c>
      <c r="E845" s="131">
        <v>3</v>
      </c>
      <c r="F845" s="31">
        <v>1</v>
      </c>
      <c r="G845" s="31" t="s">
        <v>1147</v>
      </c>
      <c r="H845" s="33" t="s">
        <v>1</v>
      </c>
      <c r="I845" s="34" t="s">
        <v>1151</v>
      </c>
      <c r="J845" s="31">
        <v>24.98</v>
      </c>
      <c r="K845" s="31">
        <v>6.25</v>
      </c>
      <c r="L845" s="130">
        <f>(Таблица1[[#This Row],[Общая площадь летних помещений, кв. м]]*1)+Таблица1[[#This Row],[Общая площадь без летних помещений, кв.м]]</f>
        <v>31.23</v>
      </c>
      <c r="M845" s="35" t="s">
        <v>1136</v>
      </c>
      <c r="N845" s="45" t="s">
        <v>1137</v>
      </c>
      <c r="O845" s="35" t="s">
        <v>1130</v>
      </c>
      <c r="P845" s="32">
        <v>410000</v>
      </c>
      <c r="Q84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12804300</v>
      </c>
      <c r="R84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45" s="36"/>
      <c r="T845" s="38" t="e">
        <f>#REF!/R845-1</f>
        <v>#REF!</v>
      </c>
      <c r="U845" s="35"/>
      <c r="V845" s="39" t="s">
        <v>1132</v>
      </c>
      <c r="W845" s="40"/>
      <c r="X845" s="41" t="str">
        <f t="shared" si="26"/>
        <v>апартаментСт</v>
      </c>
      <c r="Y845" s="15"/>
    </row>
    <row r="846" spans="2:25">
      <c r="B846" s="30">
        <f t="shared" si="27"/>
        <v>839</v>
      </c>
      <c r="C846" s="31">
        <v>182</v>
      </c>
      <c r="D846" s="32" t="s">
        <v>1127</v>
      </c>
      <c r="E846" s="131">
        <v>3</v>
      </c>
      <c r="F846" s="31">
        <v>1</v>
      </c>
      <c r="G846" s="31" t="s">
        <v>1147</v>
      </c>
      <c r="H846" s="33" t="s">
        <v>1</v>
      </c>
      <c r="I846" s="34" t="s">
        <v>1151</v>
      </c>
      <c r="J846" s="31">
        <v>24.68</v>
      </c>
      <c r="K846" s="31">
        <v>6.25</v>
      </c>
      <c r="L846" s="130">
        <f>(Таблица1[[#This Row],[Общая площадь летних помещений, кв. м]]*1)+Таблица1[[#This Row],[Общая площадь без летних помещений, кв.м]]</f>
        <v>30.93</v>
      </c>
      <c r="M846" s="35" t="s">
        <v>1136</v>
      </c>
      <c r="N846" s="45" t="s">
        <v>1137</v>
      </c>
      <c r="O846" s="35" t="s">
        <v>1130</v>
      </c>
      <c r="P846" s="32">
        <v>405000</v>
      </c>
      <c r="Q84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12526650</v>
      </c>
      <c r="R84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46" s="36"/>
      <c r="T846" s="38" t="e">
        <f>#REF!/R846-1</f>
        <v>#REF!</v>
      </c>
      <c r="U846" s="35"/>
      <c r="V846" s="39" t="s">
        <v>1132</v>
      </c>
      <c r="W846" s="40"/>
      <c r="X846" s="41" t="str">
        <f t="shared" si="26"/>
        <v>апартаментСт</v>
      </c>
      <c r="Y846" s="15"/>
    </row>
    <row r="847" spans="2:25">
      <c r="B847" s="30">
        <f t="shared" si="27"/>
        <v>840</v>
      </c>
      <c r="C847" s="31">
        <v>183</v>
      </c>
      <c r="D847" s="32" t="s">
        <v>1127</v>
      </c>
      <c r="E847" s="131">
        <v>3</v>
      </c>
      <c r="F847" s="31">
        <v>1</v>
      </c>
      <c r="G847" s="31" t="s">
        <v>1147</v>
      </c>
      <c r="H847" s="33" t="s">
        <v>1</v>
      </c>
      <c r="I847" s="34" t="s">
        <v>1151</v>
      </c>
      <c r="J847" s="31">
        <v>24.68</v>
      </c>
      <c r="K847" s="31">
        <v>5.72</v>
      </c>
      <c r="L847" s="130">
        <f>(Таблица1[[#This Row],[Общая площадь летних помещений, кв. м]]*1)+Таблица1[[#This Row],[Общая площадь без летних помещений, кв.м]]</f>
        <v>30.4</v>
      </c>
      <c r="M847" s="35" t="s">
        <v>1136</v>
      </c>
      <c r="N847" s="45" t="s">
        <v>1137</v>
      </c>
      <c r="O847" s="35" t="s">
        <v>1130</v>
      </c>
      <c r="P847" s="32">
        <v>405000</v>
      </c>
      <c r="Q84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12312000</v>
      </c>
      <c r="R84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47" s="36"/>
      <c r="T847" s="38" t="e">
        <f>#REF!/R847-1</f>
        <v>#REF!</v>
      </c>
      <c r="U847" s="35"/>
      <c r="V847" s="39" t="s">
        <v>1132</v>
      </c>
      <c r="W847" s="40"/>
      <c r="X847" s="41" t="str">
        <f t="shared" si="26"/>
        <v>апартаментСт</v>
      </c>
      <c r="Y847" s="15"/>
    </row>
    <row r="848" spans="2:25">
      <c r="B848" s="30">
        <f t="shared" si="27"/>
        <v>841</v>
      </c>
      <c r="C848" s="31">
        <v>184</v>
      </c>
      <c r="D848" s="32" t="s">
        <v>1127</v>
      </c>
      <c r="E848" s="131">
        <v>3</v>
      </c>
      <c r="F848" s="31">
        <v>1</v>
      </c>
      <c r="G848" s="31" t="s">
        <v>1147</v>
      </c>
      <c r="H848" s="33" t="s">
        <v>19</v>
      </c>
      <c r="I848" s="34" t="s">
        <v>1151</v>
      </c>
      <c r="J848" s="31">
        <v>54.36</v>
      </c>
      <c r="K848" s="31">
        <v>18.45</v>
      </c>
      <c r="L848" s="130">
        <f>(Таблица1[[#This Row],[Общая площадь летних помещений, кв. м]]*1)+Таблица1[[#This Row],[Общая площадь без летних помещений, кв.м]]</f>
        <v>72.81</v>
      </c>
      <c r="M848" s="35" t="s">
        <v>1136</v>
      </c>
      <c r="N848" s="45" t="s">
        <v>1137</v>
      </c>
      <c r="O848" s="35" t="s">
        <v>1130</v>
      </c>
      <c r="P848" s="32">
        <v>405000</v>
      </c>
      <c r="Q84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29488050</v>
      </c>
      <c r="R84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48" s="36"/>
      <c r="T848" s="38" t="e">
        <f>#REF!/R848-1</f>
        <v>#REF!</v>
      </c>
      <c r="U848" s="35"/>
      <c r="V848" s="39" t="s">
        <v>1132</v>
      </c>
      <c r="W848" s="40"/>
      <c r="X848" s="41" t="str">
        <f t="shared" si="26"/>
        <v>апартамент1АЕ</v>
      </c>
      <c r="Y848" s="15"/>
    </row>
    <row r="849" spans="2:25">
      <c r="B849" s="30">
        <f t="shared" si="27"/>
        <v>842</v>
      </c>
      <c r="C849" s="31">
        <v>185</v>
      </c>
      <c r="D849" s="32" t="s">
        <v>1127</v>
      </c>
      <c r="E849" s="131">
        <v>3</v>
      </c>
      <c r="F849" s="31">
        <v>1</v>
      </c>
      <c r="G849" s="31" t="s">
        <v>1147</v>
      </c>
      <c r="H849" s="33" t="s">
        <v>1</v>
      </c>
      <c r="I849" s="34" t="s">
        <v>1151</v>
      </c>
      <c r="J849" s="31">
        <v>28.71</v>
      </c>
      <c r="K849" s="31">
        <v>13.16</v>
      </c>
      <c r="L849" s="130">
        <f>(Таблица1[[#This Row],[Общая площадь летних помещений, кв. м]]*1)+Таблица1[[#This Row],[Общая площадь без летних помещений, кв.м]]</f>
        <v>41.870000000000005</v>
      </c>
      <c r="M849" s="35" t="s">
        <v>1136</v>
      </c>
      <c r="N849" s="45" t="s">
        <v>1145</v>
      </c>
      <c r="O849" s="35" t="s">
        <v>1130</v>
      </c>
      <c r="P849" s="32">
        <v>335000</v>
      </c>
      <c r="Q84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14026450.000000002</v>
      </c>
      <c r="R84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49" s="36"/>
      <c r="T849" s="38" t="e">
        <f>#REF!/R849-1</f>
        <v>#REF!</v>
      </c>
      <c r="U849" s="35"/>
      <c r="V849" s="39" t="s">
        <v>1132</v>
      </c>
      <c r="W849" s="40"/>
      <c r="X849" s="41" t="str">
        <f t="shared" si="26"/>
        <v>апартаментСт</v>
      </c>
      <c r="Y849" s="15"/>
    </row>
    <row r="850" spans="2:25">
      <c r="B850" s="30">
        <f t="shared" si="27"/>
        <v>843</v>
      </c>
      <c r="C850" s="31">
        <v>186</v>
      </c>
      <c r="D850" s="32" t="s">
        <v>1127</v>
      </c>
      <c r="E850" s="131">
        <v>3</v>
      </c>
      <c r="F850" s="31">
        <v>1</v>
      </c>
      <c r="G850" s="31" t="s">
        <v>1147</v>
      </c>
      <c r="H850" s="33" t="s">
        <v>1</v>
      </c>
      <c r="I850" s="34" t="s">
        <v>1151</v>
      </c>
      <c r="J850" s="31">
        <v>24.27</v>
      </c>
      <c r="K850" s="31">
        <v>5.2</v>
      </c>
      <c r="L850" s="130">
        <f>(Таблица1[[#This Row],[Общая площадь летних помещений, кв. м]]*1)+Таблица1[[#This Row],[Общая площадь без летних помещений, кв.м]]</f>
        <v>29.47</v>
      </c>
      <c r="M850" s="35" t="s">
        <v>1136</v>
      </c>
      <c r="N850" s="45" t="s">
        <v>1145</v>
      </c>
      <c r="O850" s="35" t="s">
        <v>1130</v>
      </c>
      <c r="P850" s="32">
        <v>340000</v>
      </c>
      <c r="Q85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10019800</v>
      </c>
      <c r="R85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50" s="36"/>
      <c r="T850" s="38" t="e">
        <f>#REF!/R850-1</f>
        <v>#REF!</v>
      </c>
      <c r="U850" s="35"/>
      <c r="V850" s="39" t="s">
        <v>1132</v>
      </c>
      <c r="W850" s="40"/>
      <c r="X850" s="41" t="str">
        <f t="shared" si="26"/>
        <v>апартаментСт</v>
      </c>
      <c r="Y850" s="15"/>
    </row>
    <row r="851" spans="2:25">
      <c r="B851" s="30">
        <f t="shared" si="27"/>
        <v>844</v>
      </c>
      <c r="C851" s="31">
        <v>187</v>
      </c>
      <c r="D851" s="32" t="s">
        <v>1127</v>
      </c>
      <c r="E851" s="131">
        <v>3</v>
      </c>
      <c r="F851" s="31">
        <v>1</v>
      </c>
      <c r="G851" s="31" t="s">
        <v>1147</v>
      </c>
      <c r="H851" s="33" t="s">
        <v>1</v>
      </c>
      <c r="I851" s="34" t="s">
        <v>1151</v>
      </c>
      <c r="J851" s="31">
        <v>24.98</v>
      </c>
      <c r="K851" s="31">
        <v>5.72</v>
      </c>
      <c r="L851" s="130">
        <f>(Таблица1[[#This Row],[Общая площадь летних помещений, кв. м]]*1)+Таблица1[[#This Row],[Общая площадь без летних помещений, кв.м]]</f>
        <v>30.7</v>
      </c>
      <c r="M851" s="35" t="s">
        <v>1136</v>
      </c>
      <c r="N851" s="45" t="s">
        <v>1145</v>
      </c>
      <c r="O851" s="35" t="s">
        <v>1130</v>
      </c>
      <c r="P851" s="32">
        <v>340000</v>
      </c>
      <c r="Q85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10438000</v>
      </c>
      <c r="R85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51" s="36"/>
      <c r="T851" s="38" t="e">
        <f>#REF!/R851-1</f>
        <v>#REF!</v>
      </c>
      <c r="U851" s="35"/>
      <c r="V851" s="39" t="s">
        <v>1132</v>
      </c>
      <c r="W851" s="40"/>
      <c r="X851" s="41" t="str">
        <f t="shared" si="26"/>
        <v>апартаментСт</v>
      </c>
      <c r="Y851" s="15"/>
    </row>
    <row r="852" spans="2:25">
      <c r="B852" s="30">
        <f t="shared" si="27"/>
        <v>845</v>
      </c>
      <c r="C852" s="31">
        <v>188</v>
      </c>
      <c r="D852" s="32" t="s">
        <v>1127</v>
      </c>
      <c r="E852" s="131">
        <v>3</v>
      </c>
      <c r="F852" s="31">
        <v>1</v>
      </c>
      <c r="G852" s="31" t="s">
        <v>1147</v>
      </c>
      <c r="H852" s="33" t="s">
        <v>1</v>
      </c>
      <c r="I852" s="34" t="s">
        <v>1151</v>
      </c>
      <c r="J852" s="31">
        <v>24.98</v>
      </c>
      <c r="K852" s="31">
        <v>6.05</v>
      </c>
      <c r="L852" s="130">
        <f>(Таблица1[[#This Row],[Общая площадь летних помещений, кв. м]]*1)+Таблица1[[#This Row],[Общая площадь без летних помещений, кв.м]]</f>
        <v>31.03</v>
      </c>
      <c r="M852" s="35" t="s">
        <v>1136</v>
      </c>
      <c r="N852" s="45" t="s">
        <v>1145</v>
      </c>
      <c r="O852" s="35" t="s">
        <v>1130</v>
      </c>
      <c r="P852" s="32">
        <v>340000</v>
      </c>
      <c r="Q85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10550200</v>
      </c>
      <c r="R85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52" s="36"/>
      <c r="T852" s="38" t="e">
        <f>#REF!/R852-1</f>
        <v>#REF!</v>
      </c>
      <c r="U852" s="35"/>
      <c r="V852" s="39" t="s">
        <v>1132</v>
      </c>
      <c r="W852" s="40"/>
      <c r="X852" s="41" t="str">
        <f t="shared" si="26"/>
        <v>апартаментСт</v>
      </c>
      <c r="Y852" s="15"/>
    </row>
    <row r="853" spans="2:25">
      <c r="B853" s="30">
        <f t="shared" si="27"/>
        <v>846</v>
      </c>
      <c r="C853" s="31">
        <v>189</v>
      </c>
      <c r="D853" s="32" t="s">
        <v>1127</v>
      </c>
      <c r="E853" s="131">
        <v>3</v>
      </c>
      <c r="F853" s="31">
        <v>1</v>
      </c>
      <c r="G853" s="31" t="s">
        <v>1148</v>
      </c>
      <c r="H853" s="33" t="s">
        <v>1</v>
      </c>
      <c r="I853" s="34" t="s">
        <v>1151</v>
      </c>
      <c r="J853" s="31">
        <v>32.950000000000003</v>
      </c>
      <c r="K853" s="31">
        <v>7.83</v>
      </c>
      <c r="L853" s="130">
        <f>(Таблица1[[#This Row],[Общая площадь летних помещений, кв. м]]*1)+Таблица1[[#This Row],[Общая площадь без летних помещений, кв.м]]</f>
        <v>40.78</v>
      </c>
      <c r="M853" s="35" t="s">
        <v>1136</v>
      </c>
      <c r="N853" s="45" t="s">
        <v>1145</v>
      </c>
      <c r="O853" s="35" t="s">
        <v>1130</v>
      </c>
      <c r="P853" s="32">
        <v>340000</v>
      </c>
      <c r="Q85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13865200</v>
      </c>
      <c r="R85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53" s="36"/>
      <c r="T853" s="38" t="e">
        <f>#REF!/R853-1</f>
        <v>#REF!</v>
      </c>
      <c r="U853" s="35"/>
      <c r="V853" s="39" t="s">
        <v>1132</v>
      </c>
      <c r="W853" s="40"/>
      <c r="X853" s="41" t="str">
        <f t="shared" si="26"/>
        <v>апартаментСт</v>
      </c>
      <c r="Y853" s="15"/>
    </row>
    <row r="854" spans="2:25">
      <c r="B854" s="30">
        <f t="shared" si="27"/>
        <v>847</v>
      </c>
      <c r="C854" s="31">
        <v>190</v>
      </c>
      <c r="D854" s="32" t="s">
        <v>1127</v>
      </c>
      <c r="E854" s="131">
        <v>3</v>
      </c>
      <c r="F854" s="31">
        <v>1</v>
      </c>
      <c r="G854" s="31" t="s">
        <v>1148</v>
      </c>
      <c r="H854" s="33" t="s">
        <v>19</v>
      </c>
      <c r="I854" s="34" t="s">
        <v>1151</v>
      </c>
      <c r="J854" s="31">
        <v>50.87</v>
      </c>
      <c r="K854" s="31">
        <v>13.12</v>
      </c>
      <c r="L854" s="130">
        <f>(Таблица1[[#This Row],[Общая площадь летних помещений, кв. м]]*1)+Таблица1[[#This Row],[Общая площадь без летних помещений, кв.м]]</f>
        <v>63.989999999999995</v>
      </c>
      <c r="M854" s="35" t="s">
        <v>1136</v>
      </c>
      <c r="N854" s="45" t="s">
        <v>1137</v>
      </c>
      <c r="O854" s="35" t="s">
        <v>1130</v>
      </c>
      <c r="P854" s="32">
        <v>405000</v>
      </c>
      <c r="Q85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25915949.999999996</v>
      </c>
      <c r="R85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54" s="36"/>
      <c r="T854" s="38" t="e">
        <f>#REF!/R854-1</f>
        <v>#REF!</v>
      </c>
      <c r="U854" s="35"/>
      <c r="V854" s="39" t="s">
        <v>1132</v>
      </c>
      <c r="W854" s="40"/>
      <c r="X854" s="41" t="str">
        <f t="shared" si="26"/>
        <v>апартамент1АЕ</v>
      </c>
      <c r="Y854" s="15"/>
    </row>
    <row r="855" spans="2:25">
      <c r="B855" s="30">
        <f t="shared" si="27"/>
        <v>848</v>
      </c>
      <c r="C855" s="31">
        <v>191</v>
      </c>
      <c r="D855" s="32" t="s">
        <v>1127</v>
      </c>
      <c r="E855" s="131">
        <v>3</v>
      </c>
      <c r="F855" s="31">
        <v>1</v>
      </c>
      <c r="G855" s="31" t="s">
        <v>1148</v>
      </c>
      <c r="H855" s="33" t="s">
        <v>1</v>
      </c>
      <c r="I855" s="34" t="s">
        <v>1151</v>
      </c>
      <c r="J855" s="31">
        <v>24.98</v>
      </c>
      <c r="K855" s="31">
        <v>5.72</v>
      </c>
      <c r="L855" s="130">
        <f>(Таблица1[[#This Row],[Общая площадь летних помещений, кв. м]]*1)+Таблица1[[#This Row],[Общая площадь без летних помещений, кв.м]]</f>
        <v>30.7</v>
      </c>
      <c r="M855" s="35" t="s">
        <v>1136</v>
      </c>
      <c r="N855" s="45" t="s">
        <v>1137</v>
      </c>
      <c r="O855" s="35" t="s">
        <v>1130</v>
      </c>
      <c r="P855" s="32">
        <v>405000</v>
      </c>
      <c r="Q85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12433500</v>
      </c>
      <c r="R85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55" s="36"/>
      <c r="T855" s="38" t="e">
        <f>#REF!/R855-1</f>
        <v>#REF!</v>
      </c>
      <c r="U855" s="35"/>
      <c r="V855" s="39" t="s">
        <v>1132</v>
      </c>
      <c r="W855" s="40"/>
      <c r="X855" s="41" t="str">
        <f t="shared" si="26"/>
        <v>апартаментСт</v>
      </c>
      <c r="Y855" s="15"/>
    </row>
    <row r="856" spans="2:25">
      <c r="B856" s="30">
        <f t="shared" si="27"/>
        <v>849</v>
      </c>
      <c r="C856" s="31">
        <v>192</v>
      </c>
      <c r="D856" s="32" t="s">
        <v>1127</v>
      </c>
      <c r="E856" s="131">
        <v>3</v>
      </c>
      <c r="F856" s="31">
        <v>1</v>
      </c>
      <c r="G856" s="31" t="s">
        <v>1148</v>
      </c>
      <c r="H856" s="33" t="s">
        <v>1</v>
      </c>
      <c r="I856" s="34" t="s">
        <v>1151</v>
      </c>
      <c r="J856" s="31">
        <v>24.98</v>
      </c>
      <c r="K856" s="31">
        <v>6.25</v>
      </c>
      <c r="L856" s="130">
        <f>(Таблица1[[#This Row],[Общая площадь летних помещений, кв. м]]*1)+Таблица1[[#This Row],[Общая площадь без летних помещений, кв.м]]</f>
        <v>31.23</v>
      </c>
      <c r="M856" s="35" t="s">
        <v>1136</v>
      </c>
      <c r="N856" s="45" t="s">
        <v>1137</v>
      </c>
      <c r="O856" s="35" t="s">
        <v>1130</v>
      </c>
      <c r="P856" s="32">
        <v>405000</v>
      </c>
      <c r="Q85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12648150</v>
      </c>
      <c r="R85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56" s="36"/>
      <c r="T856" s="38" t="e">
        <f>#REF!/R856-1</f>
        <v>#REF!</v>
      </c>
      <c r="U856" s="35"/>
      <c r="V856" s="39" t="s">
        <v>1132</v>
      </c>
      <c r="W856" s="40"/>
      <c r="X856" s="41" t="str">
        <f t="shared" si="26"/>
        <v>апартаментСт</v>
      </c>
      <c r="Y856" s="15"/>
    </row>
    <row r="857" spans="2:25">
      <c r="B857" s="30">
        <f t="shared" si="27"/>
        <v>850</v>
      </c>
      <c r="C857" s="31">
        <v>193</v>
      </c>
      <c r="D857" s="32" t="s">
        <v>1127</v>
      </c>
      <c r="E857" s="131">
        <v>3</v>
      </c>
      <c r="F857" s="31">
        <v>1</v>
      </c>
      <c r="G857" s="31" t="s">
        <v>1148</v>
      </c>
      <c r="H857" s="33" t="s">
        <v>1</v>
      </c>
      <c r="I857" s="34" t="s">
        <v>1151</v>
      </c>
      <c r="J857" s="31">
        <v>24.68</v>
      </c>
      <c r="K857" s="31">
        <v>6.25</v>
      </c>
      <c r="L857" s="130">
        <f>(Таблица1[[#This Row],[Общая площадь летних помещений, кв. м]]*1)+Таблица1[[#This Row],[Общая площадь без летних помещений, кв.м]]</f>
        <v>30.93</v>
      </c>
      <c r="M857" s="35" t="s">
        <v>1136</v>
      </c>
      <c r="N857" s="45" t="s">
        <v>1137</v>
      </c>
      <c r="O857" s="35" t="s">
        <v>1130</v>
      </c>
      <c r="P857" s="32">
        <v>405000</v>
      </c>
      <c r="Q85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12526650</v>
      </c>
      <c r="R85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57" s="36"/>
      <c r="T857" s="38" t="e">
        <f>#REF!/R857-1</f>
        <v>#REF!</v>
      </c>
      <c r="U857" s="35"/>
      <c r="V857" s="39" t="s">
        <v>1132</v>
      </c>
      <c r="W857" s="40"/>
      <c r="X857" s="41" t="str">
        <f t="shared" si="26"/>
        <v>апартаментСт</v>
      </c>
      <c r="Y857" s="15"/>
    </row>
    <row r="858" spans="2:25">
      <c r="B858" s="30">
        <f t="shared" si="27"/>
        <v>851</v>
      </c>
      <c r="C858" s="31">
        <v>194</v>
      </c>
      <c r="D858" s="32" t="s">
        <v>1127</v>
      </c>
      <c r="E858" s="131">
        <v>3</v>
      </c>
      <c r="F858" s="31">
        <v>1</v>
      </c>
      <c r="G858" s="31" t="s">
        <v>1148</v>
      </c>
      <c r="H858" s="33" t="s">
        <v>1</v>
      </c>
      <c r="I858" s="34" t="s">
        <v>1151</v>
      </c>
      <c r="J858" s="31">
        <v>24.68</v>
      </c>
      <c r="K858" s="31">
        <v>5.72</v>
      </c>
      <c r="L858" s="130">
        <f>(Таблица1[[#This Row],[Общая площадь летних помещений, кв. м]]*1)+Таблица1[[#This Row],[Общая площадь без летних помещений, кв.м]]</f>
        <v>30.4</v>
      </c>
      <c r="M858" s="35" t="s">
        <v>1136</v>
      </c>
      <c r="N858" s="45" t="s">
        <v>1137</v>
      </c>
      <c r="O858" s="35" t="s">
        <v>1130</v>
      </c>
      <c r="P858" s="32">
        <v>405000</v>
      </c>
      <c r="Q85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12312000</v>
      </c>
      <c r="R85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58" s="36"/>
      <c r="T858" s="38" t="e">
        <f>#REF!/R858-1</f>
        <v>#REF!</v>
      </c>
      <c r="U858" s="35"/>
      <c r="V858" s="39" t="s">
        <v>1132</v>
      </c>
      <c r="W858" s="40"/>
      <c r="X858" s="41" t="str">
        <f t="shared" si="26"/>
        <v>апартаментСт</v>
      </c>
      <c r="Y858" s="15"/>
    </row>
    <row r="859" spans="2:25">
      <c r="B859" s="30">
        <f t="shared" si="27"/>
        <v>852</v>
      </c>
      <c r="C859" s="31">
        <v>195</v>
      </c>
      <c r="D859" s="32" t="s">
        <v>1127</v>
      </c>
      <c r="E859" s="131">
        <v>3</v>
      </c>
      <c r="F859" s="31">
        <v>1</v>
      </c>
      <c r="G859" s="31" t="s">
        <v>1148</v>
      </c>
      <c r="H859" s="33" t="s">
        <v>19</v>
      </c>
      <c r="I859" s="34" t="s">
        <v>1151</v>
      </c>
      <c r="J859" s="31">
        <v>54.36</v>
      </c>
      <c r="K859" s="31">
        <v>18.45</v>
      </c>
      <c r="L859" s="130">
        <f>(Таблица1[[#This Row],[Общая площадь летних помещений, кв. м]]*1)+Таблица1[[#This Row],[Общая площадь без летних помещений, кв.м]]</f>
        <v>72.81</v>
      </c>
      <c r="M859" s="35" t="s">
        <v>1136</v>
      </c>
      <c r="N859" s="45" t="s">
        <v>1137</v>
      </c>
      <c r="O859" s="35" t="s">
        <v>1130</v>
      </c>
      <c r="P859" s="32">
        <v>405000</v>
      </c>
      <c r="Q85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29488050</v>
      </c>
      <c r="R85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59" s="36"/>
      <c r="T859" s="38" t="e">
        <f>#REF!/R859-1</f>
        <v>#REF!</v>
      </c>
      <c r="U859" s="35"/>
      <c r="V859" s="39" t="s">
        <v>1132</v>
      </c>
      <c r="W859" s="40"/>
      <c r="X859" s="41" t="str">
        <f t="shared" si="26"/>
        <v>апартамент1АЕ</v>
      </c>
      <c r="Y859" s="15"/>
    </row>
    <row r="860" spans="2:25">
      <c r="B860" s="30">
        <f t="shared" si="27"/>
        <v>853</v>
      </c>
      <c r="C860" s="31">
        <v>196</v>
      </c>
      <c r="D860" s="32" t="s">
        <v>1127</v>
      </c>
      <c r="E860" s="131">
        <v>3</v>
      </c>
      <c r="F860" s="31">
        <v>1</v>
      </c>
      <c r="G860" s="31" t="s">
        <v>1148</v>
      </c>
      <c r="H860" s="33" t="s">
        <v>1</v>
      </c>
      <c r="I860" s="34" t="s">
        <v>1151</v>
      </c>
      <c r="J860" s="31">
        <v>28.71</v>
      </c>
      <c r="K860" s="31">
        <v>13.16</v>
      </c>
      <c r="L860" s="130">
        <f>(Таблица1[[#This Row],[Общая площадь летних помещений, кв. м]]*1)+Таблица1[[#This Row],[Общая площадь без летних помещений, кв.м]]</f>
        <v>41.870000000000005</v>
      </c>
      <c r="M860" s="35" t="s">
        <v>1136</v>
      </c>
      <c r="N860" s="45" t="s">
        <v>1145</v>
      </c>
      <c r="O860" s="35" t="s">
        <v>1130</v>
      </c>
      <c r="P860" s="32">
        <v>340000</v>
      </c>
      <c r="Q86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14235800.000000002</v>
      </c>
      <c r="R86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60" s="36"/>
      <c r="T860" s="38" t="e">
        <f>#REF!/R860-1</f>
        <v>#REF!</v>
      </c>
      <c r="U860" s="35"/>
      <c r="V860" s="39" t="s">
        <v>1132</v>
      </c>
      <c r="W860" s="40"/>
      <c r="X860" s="41" t="str">
        <f t="shared" si="26"/>
        <v>апартаментСт</v>
      </c>
      <c r="Y860" s="15"/>
    </row>
    <row r="861" spans="2:25">
      <c r="B861" s="30">
        <f t="shared" si="27"/>
        <v>854</v>
      </c>
      <c r="C861" s="31">
        <v>197</v>
      </c>
      <c r="D861" s="32" t="s">
        <v>1127</v>
      </c>
      <c r="E861" s="131">
        <v>3</v>
      </c>
      <c r="F861" s="31">
        <v>1</v>
      </c>
      <c r="G861" s="31" t="s">
        <v>1148</v>
      </c>
      <c r="H861" s="33" t="s">
        <v>1</v>
      </c>
      <c r="I861" s="34" t="s">
        <v>1151</v>
      </c>
      <c r="J861" s="31">
        <v>24.27</v>
      </c>
      <c r="K861" s="31">
        <v>5.2</v>
      </c>
      <c r="L861" s="130">
        <f>(Таблица1[[#This Row],[Общая площадь летних помещений, кв. м]]*1)+Таблица1[[#This Row],[Общая площадь без летних помещений, кв.м]]</f>
        <v>29.47</v>
      </c>
      <c r="M861" s="35" t="s">
        <v>1136</v>
      </c>
      <c r="N861" s="45" t="s">
        <v>1145</v>
      </c>
      <c r="O861" s="35" t="s">
        <v>1130</v>
      </c>
      <c r="P861" s="32">
        <v>340000</v>
      </c>
      <c r="Q86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10019800</v>
      </c>
      <c r="R86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61" s="36"/>
      <c r="T861" s="38" t="e">
        <f>#REF!/R861-1</f>
        <v>#REF!</v>
      </c>
      <c r="U861" s="35"/>
      <c r="V861" s="39" t="s">
        <v>1132</v>
      </c>
      <c r="W861" s="40"/>
      <c r="X861" s="41" t="str">
        <f t="shared" si="26"/>
        <v>апартаментСт</v>
      </c>
      <c r="Y861" s="15"/>
    </row>
    <row r="862" spans="2:25">
      <c r="B862" s="30">
        <f t="shared" si="27"/>
        <v>855</v>
      </c>
      <c r="C862" s="31">
        <v>198</v>
      </c>
      <c r="D862" s="32" t="s">
        <v>1127</v>
      </c>
      <c r="E862" s="131">
        <v>3</v>
      </c>
      <c r="F862" s="31">
        <v>1</v>
      </c>
      <c r="G862" s="31" t="s">
        <v>1148</v>
      </c>
      <c r="H862" s="33" t="s">
        <v>1</v>
      </c>
      <c r="I862" s="34" t="s">
        <v>1151</v>
      </c>
      <c r="J862" s="31">
        <v>24.98</v>
      </c>
      <c r="K862" s="31">
        <v>5.72</v>
      </c>
      <c r="L862" s="130">
        <f>(Таблица1[[#This Row],[Общая площадь летних помещений, кв. м]]*1)+Таблица1[[#This Row],[Общая площадь без летних помещений, кв.м]]</f>
        <v>30.7</v>
      </c>
      <c r="M862" s="35" t="s">
        <v>1136</v>
      </c>
      <c r="N862" s="45" t="s">
        <v>1145</v>
      </c>
      <c r="O862" s="35" t="s">
        <v>1130</v>
      </c>
      <c r="P862" s="32">
        <v>340000</v>
      </c>
      <c r="Q86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10438000</v>
      </c>
      <c r="R86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62" s="36"/>
      <c r="T862" s="38" t="e">
        <f>#REF!/R862-1</f>
        <v>#REF!</v>
      </c>
      <c r="U862" s="35"/>
      <c r="V862" s="39" t="s">
        <v>1132</v>
      </c>
      <c r="W862" s="40"/>
      <c r="X862" s="41" t="str">
        <f t="shared" si="26"/>
        <v>апартаментСт</v>
      </c>
      <c r="Y862" s="15"/>
    </row>
    <row r="863" spans="2:25">
      <c r="B863" s="30">
        <f t="shared" si="27"/>
        <v>856</v>
      </c>
      <c r="C863" s="31">
        <v>199</v>
      </c>
      <c r="D863" s="32" t="s">
        <v>1127</v>
      </c>
      <c r="E863" s="131">
        <v>3</v>
      </c>
      <c r="F863" s="31">
        <v>1</v>
      </c>
      <c r="G863" s="31" t="s">
        <v>1148</v>
      </c>
      <c r="H863" s="33" t="s">
        <v>1</v>
      </c>
      <c r="I863" s="34" t="s">
        <v>1151</v>
      </c>
      <c r="J863" s="31">
        <v>24.98</v>
      </c>
      <c r="K863" s="31">
        <v>6.05</v>
      </c>
      <c r="L863" s="130">
        <f>(Таблица1[[#This Row],[Общая площадь летних помещений, кв. м]]*1)+Таблица1[[#This Row],[Общая площадь без летних помещений, кв.м]]</f>
        <v>31.03</v>
      </c>
      <c r="M863" s="35" t="s">
        <v>1136</v>
      </c>
      <c r="N863" s="45" t="s">
        <v>1145</v>
      </c>
      <c r="O863" s="35" t="s">
        <v>1130</v>
      </c>
      <c r="P863" s="32">
        <v>340000</v>
      </c>
      <c r="Q86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10550200</v>
      </c>
      <c r="R86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63" s="36"/>
      <c r="T863" s="38" t="e">
        <f>#REF!/R863-1</f>
        <v>#REF!</v>
      </c>
      <c r="U863" s="35"/>
      <c r="V863" s="39" t="s">
        <v>1132</v>
      </c>
      <c r="W863" s="40"/>
      <c r="X863" s="41" t="str">
        <f t="shared" si="26"/>
        <v>апартаментСт</v>
      </c>
      <c r="Y863" s="15"/>
    </row>
    <row r="864" spans="2:25">
      <c r="B864" s="30">
        <f t="shared" si="27"/>
        <v>857</v>
      </c>
      <c r="C864" s="31">
        <v>200</v>
      </c>
      <c r="D864" s="32" t="s">
        <v>1127</v>
      </c>
      <c r="E864" s="131">
        <v>3</v>
      </c>
      <c r="F864" s="31">
        <v>2</v>
      </c>
      <c r="G864" s="31" t="s">
        <v>1128</v>
      </c>
      <c r="H864" s="33" t="s">
        <v>1</v>
      </c>
      <c r="I864" s="34" t="s">
        <v>1149</v>
      </c>
      <c r="J864" s="31">
        <v>24.98</v>
      </c>
      <c r="K864" s="31">
        <v>7.67</v>
      </c>
      <c r="L864" s="130">
        <f>(Таблица1[[#This Row],[Общая площадь летних помещений, кв. м]]*1)+Таблица1[[#This Row],[Общая площадь без летних помещений, кв.м]]</f>
        <v>32.65</v>
      </c>
      <c r="M864" s="35" t="s">
        <v>1154</v>
      </c>
      <c r="N864" s="45" t="s">
        <v>1145</v>
      </c>
      <c r="O864" s="35" t="s">
        <v>1130</v>
      </c>
      <c r="P864" s="32">
        <v>290000</v>
      </c>
      <c r="Q86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9468500</v>
      </c>
      <c r="R86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64" s="36"/>
      <c r="T864" s="38" t="e">
        <f>#REF!/R864-1</f>
        <v>#REF!</v>
      </c>
      <c r="U864" s="35"/>
      <c r="V864" s="39" t="s">
        <v>1132</v>
      </c>
      <c r="W864" s="40"/>
      <c r="X864" s="41" t="str">
        <f t="shared" si="26"/>
        <v>апартаментСт</v>
      </c>
      <c r="Y864" s="15"/>
    </row>
    <row r="865" spans="2:25">
      <c r="B865" s="30">
        <f t="shared" si="27"/>
        <v>858</v>
      </c>
      <c r="C865" s="31">
        <v>201</v>
      </c>
      <c r="D865" s="32" t="s">
        <v>1127</v>
      </c>
      <c r="E865" s="131">
        <v>3</v>
      </c>
      <c r="F865" s="31">
        <v>2</v>
      </c>
      <c r="G865" s="31" t="s">
        <v>1128</v>
      </c>
      <c r="H865" s="33" t="s">
        <v>1</v>
      </c>
      <c r="I865" s="34" t="s">
        <v>1149</v>
      </c>
      <c r="J865" s="31">
        <v>24.98</v>
      </c>
      <c r="K865" s="31">
        <v>7.82</v>
      </c>
      <c r="L865" s="130">
        <f>(Таблица1[[#This Row],[Общая площадь летних помещений, кв. м]]*1)+Таблица1[[#This Row],[Общая площадь без летних помещений, кв.м]]</f>
        <v>32.799999999999997</v>
      </c>
      <c r="M865" s="35" t="s">
        <v>1154</v>
      </c>
      <c r="N865" s="45" t="s">
        <v>1145</v>
      </c>
      <c r="O865" s="35" t="s">
        <v>1130</v>
      </c>
      <c r="P865" s="32">
        <v>295000</v>
      </c>
      <c r="Q86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9676000</v>
      </c>
      <c r="R86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65" s="36"/>
      <c r="T865" s="38" t="e">
        <f>#REF!/R865-1</f>
        <v>#REF!</v>
      </c>
      <c r="U865" s="35"/>
      <c r="V865" s="39" t="s">
        <v>1132</v>
      </c>
      <c r="W865" s="40"/>
      <c r="X865" s="41" t="str">
        <f t="shared" si="26"/>
        <v>апартаментСт</v>
      </c>
      <c r="Y865" s="15"/>
    </row>
    <row r="866" spans="2:25">
      <c r="B866" s="30">
        <f t="shared" si="27"/>
        <v>859</v>
      </c>
      <c r="C866" s="31">
        <v>202</v>
      </c>
      <c r="D866" s="32" t="s">
        <v>1127</v>
      </c>
      <c r="E866" s="131">
        <v>3</v>
      </c>
      <c r="F866" s="31">
        <v>2</v>
      </c>
      <c r="G866" s="31" t="s">
        <v>1128</v>
      </c>
      <c r="H866" s="33" t="s">
        <v>1</v>
      </c>
      <c r="I866" s="34" t="s">
        <v>1149</v>
      </c>
      <c r="J866" s="31">
        <v>24.27</v>
      </c>
      <c r="K866" s="31">
        <v>7.82</v>
      </c>
      <c r="L866" s="130">
        <f>(Таблица1[[#This Row],[Общая площадь летних помещений, кв. м]]*1)+Таблица1[[#This Row],[Общая площадь без летних помещений, кв.м]]</f>
        <v>32.090000000000003</v>
      </c>
      <c r="M866" s="35" t="s">
        <v>1154</v>
      </c>
      <c r="N866" s="45" t="s">
        <v>1145</v>
      </c>
      <c r="O866" s="35" t="s">
        <v>1130</v>
      </c>
      <c r="P866" s="32">
        <v>295000</v>
      </c>
      <c r="Q86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9466550.0000000019</v>
      </c>
      <c r="R86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66" s="36"/>
      <c r="T866" s="38" t="e">
        <f>#REF!/R866-1</f>
        <v>#REF!</v>
      </c>
      <c r="U866" s="35"/>
      <c r="V866" s="39" t="s">
        <v>1132</v>
      </c>
      <c r="W866" s="40"/>
      <c r="X866" s="41" t="str">
        <f t="shared" si="26"/>
        <v>апартаментСт</v>
      </c>
      <c r="Y866" s="15"/>
    </row>
    <row r="867" spans="2:25">
      <c r="B867" s="30">
        <f t="shared" si="27"/>
        <v>860</v>
      </c>
      <c r="C867" s="31">
        <v>203</v>
      </c>
      <c r="D867" s="32" t="s">
        <v>1127</v>
      </c>
      <c r="E867" s="131">
        <v>3</v>
      </c>
      <c r="F867" s="31">
        <v>2</v>
      </c>
      <c r="G867" s="31" t="s">
        <v>1128</v>
      </c>
      <c r="H867" s="33" t="s">
        <v>1</v>
      </c>
      <c r="I867" s="34" t="s">
        <v>1149</v>
      </c>
      <c r="J867" s="31">
        <v>29.13</v>
      </c>
      <c r="K867" s="31">
        <v>7.9</v>
      </c>
      <c r="L867" s="130">
        <f>(Таблица1[[#This Row],[Общая площадь летних помещений, кв. м]]*1)+Таблица1[[#This Row],[Общая площадь без летних помещений, кв.м]]</f>
        <v>37.03</v>
      </c>
      <c r="M867" s="35" t="s">
        <v>1154</v>
      </c>
      <c r="N867" s="45" t="s">
        <v>1145</v>
      </c>
      <c r="O867" s="35" t="s">
        <v>1130</v>
      </c>
      <c r="P867" s="32">
        <v>300000</v>
      </c>
      <c r="Q86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11109000</v>
      </c>
      <c r="R86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67" s="36"/>
      <c r="T867" s="38" t="e">
        <f>#REF!/R867-1</f>
        <v>#REF!</v>
      </c>
      <c r="U867" s="35"/>
      <c r="V867" s="39" t="s">
        <v>1132</v>
      </c>
      <c r="W867" s="40"/>
      <c r="X867" s="41" t="str">
        <f t="shared" si="26"/>
        <v>апартаментСт</v>
      </c>
      <c r="Y867" s="15"/>
    </row>
    <row r="868" spans="2:25">
      <c r="B868" s="30">
        <f t="shared" si="27"/>
        <v>861</v>
      </c>
      <c r="C868" s="31">
        <v>204</v>
      </c>
      <c r="D868" s="32" t="s">
        <v>1127</v>
      </c>
      <c r="E868" s="131">
        <v>3</v>
      </c>
      <c r="F868" s="31">
        <v>2</v>
      </c>
      <c r="G868" s="31" t="s">
        <v>1128</v>
      </c>
      <c r="H868" s="33" t="s">
        <v>1</v>
      </c>
      <c r="I868" s="34" t="s">
        <v>1149</v>
      </c>
      <c r="J868" s="31">
        <v>29.13</v>
      </c>
      <c r="K868" s="31">
        <v>7.9</v>
      </c>
      <c r="L868" s="130">
        <f>(Таблица1[[#This Row],[Общая площадь летних помещений, кв. м]]*1)+Таблица1[[#This Row],[Общая площадь без летних помещений, кв.м]]</f>
        <v>37.03</v>
      </c>
      <c r="M868" s="35" t="s">
        <v>1154</v>
      </c>
      <c r="N868" s="45" t="s">
        <v>1137</v>
      </c>
      <c r="O868" s="35" t="s">
        <v>1130</v>
      </c>
      <c r="P868" s="32">
        <v>355000</v>
      </c>
      <c r="Q86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13145650</v>
      </c>
      <c r="R86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68" s="36"/>
      <c r="T868" s="38" t="e">
        <f>#REF!/R868-1</f>
        <v>#REF!</v>
      </c>
      <c r="U868" s="35"/>
      <c r="V868" s="39" t="s">
        <v>1132</v>
      </c>
      <c r="W868" s="40"/>
      <c r="X868" s="41" t="str">
        <f t="shared" si="26"/>
        <v>апартаментСт</v>
      </c>
      <c r="Y868" s="15"/>
    </row>
    <row r="869" spans="2:25">
      <c r="B869" s="30">
        <f t="shared" si="27"/>
        <v>862</v>
      </c>
      <c r="C869" s="31">
        <v>205</v>
      </c>
      <c r="D869" s="32" t="s">
        <v>1127</v>
      </c>
      <c r="E869" s="131">
        <v>3</v>
      </c>
      <c r="F869" s="31">
        <v>2</v>
      </c>
      <c r="G869" s="31" t="s">
        <v>1128</v>
      </c>
      <c r="H869" s="33" t="s">
        <v>1</v>
      </c>
      <c r="I869" s="34" t="s">
        <v>1149</v>
      </c>
      <c r="J869" s="31">
        <v>24.27</v>
      </c>
      <c r="K869" s="31">
        <v>7.82</v>
      </c>
      <c r="L869" s="130">
        <f>(Таблица1[[#This Row],[Общая площадь летних помещений, кв. м]]*1)+Таблица1[[#This Row],[Общая площадь без летних помещений, кв.м]]</f>
        <v>32.090000000000003</v>
      </c>
      <c r="M869" s="35" t="s">
        <v>1154</v>
      </c>
      <c r="N869" s="45" t="s">
        <v>1137</v>
      </c>
      <c r="O869" s="35" t="s">
        <v>1130</v>
      </c>
      <c r="P869" s="32">
        <v>350000</v>
      </c>
      <c r="Q86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11231500.000000002</v>
      </c>
      <c r="R86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69" s="36"/>
      <c r="T869" s="38" t="e">
        <f>#REF!/R869-1</f>
        <v>#REF!</v>
      </c>
      <c r="U869" s="35"/>
      <c r="V869" s="39" t="s">
        <v>1132</v>
      </c>
      <c r="W869" s="40"/>
      <c r="X869" s="41" t="str">
        <f t="shared" si="26"/>
        <v>апартаментСт</v>
      </c>
      <c r="Y869" s="15"/>
    </row>
    <row r="870" spans="2:25">
      <c r="B870" s="30">
        <f t="shared" si="27"/>
        <v>863</v>
      </c>
      <c r="C870" s="31">
        <v>206</v>
      </c>
      <c r="D870" s="32" t="s">
        <v>1127</v>
      </c>
      <c r="E870" s="131">
        <v>3</v>
      </c>
      <c r="F870" s="31">
        <v>2</v>
      </c>
      <c r="G870" s="31" t="s">
        <v>1128</v>
      </c>
      <c r="H870" s="33" t="s">
        <v>1</v>
      </c>
      <c r="I870" s="34" t="s">
        <v>1149</v>
      </c>
      <c r="J870" s="31">
        <v>24.69</v>
      </c>
      <c r="K870" s="31">
        <v>7.82</v>
      </c>
      <c r="L870" s="130">
        <f>(Таблица1[[#This Row],[Общая площадь летних помещений, кв. м]]*1)+Таблица1[[#This Row],[Общая площадь без летних помещений, кв.м]]</f>
        <v>32.510000000000005</v>
      </c>
      <c r="M870" s="35" t="s">
        <v>1154</v>
      </c>
      <c r="N870" s="45" t="s">
        <v>1137</v>
      </c>
      <c r="O870" s="35" t="s">
        <v>1130</v>
      </c>
      <c r="P870" s="32">
        <v>350000</v>
      </c>
      <c r="Q87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11378500.000000002</v>
      </c>
      <c r="R87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70" s="36"/>
      <c r="T870" s="38" t="e">
        <f>#REF!/R870-1</f>
        <v>#REF!</v>
      </c>
      <c r="U870" s="35"/>
      <c r="V870" s="39" t="s">
        <v>1132</v>
      </c>
      <c r="W870" s="40"/>
      <c r="X870" s="41" t="str">
        <f t="shared" si="26"/>
        <v>апартаментСт</v>
      </c>
      <c r="Y870" s="15"/>
    </row>
    <row r="871" spans="2:25">
      <c r="B871" s="30">
        <f t="shared" si="27"/>
        <v>864</v>
      </c>
      <c r="C871" s="31">
        <v>207</v>
      </c>
      <c r="D871" s="32" t="s">
        <v>1127</v>
      </c>
      <c r="E871" s="131">
        <v>3</v>
      </c>
      <c r="F871" s="31">
        <v>2</v>
      </c>
      <c r="G871" s="31" t="s">
        <v>1128</v>
      </c>
      <c r="H871" s="33" t="s">
        <v>1</v>
      </c>
      <c r="I871" s="34" t="s">
        <v>1149</v>
      </c>
      <c r="J871" s="31">
        <v>24.68</v>
      </c>
      <c r="K871" s="31">
        <v>7.82</v>
      </c>
      <c r="L871" s="130">
        <f>(Таблица1[[#This Row],[Общая площадь летних помещений, кв. м]]*1)+Таблица1[[#This Row],[Общая площадь без летних помещений, кв.м]]</f>
        <v>32.5</v>
      </c>
      <c r="M871" s="35" t="s">
        <v>1154</v>
      </c>
      <c r="N871" s="45" t="s">
        <v>1137</v>
      </c>
      <c r="O871" s="35" t="s">
        <v>1130</v>
      </c>
      <c r="P871" s="32">
        <v>350000</v>
      </c>
      <c r="Q87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11375000</v>
      </c>
      <c r="R87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71" s="36"/>
      <c r="T871" s="38" t="e">
        <f>#REF!/R871-1</f>
        <v>#REF!</v>
      </c>
      <c r="U871" s="35"/>
      <c r="V871" s="39" t="s">
        <v>1132</v>
      </c>
      <c r="W871" s="40"/>
      <c r="X871" s="41" t="str">
        <f t="shared" si="26"/>
        <v>апартаментСт</v>
      </c>
      <c r="Y871" s="15"/>
    </row>
    <row r="872" spans="2:25">
      <c r="B872" s="30">
        <f t="shared" si="27"/>
        <v>865</v>
      </c>
      <c r="C872" s="31">
        <v>208</v>
      </c>
      <c r="D872" s="32" t="s">
        <v>1127</v>
      </c>
      <c r="E872" s="131">
        <v>3</v>
      </c>
      <c r="F872" s="31">
        <v>2</v>
      </c>
      <c r="G872" s="31" t="s">
        <v>1128</v>
      </c>
      <c r="H872" s="33" t="s">
        <v>1</v>
      </c>
      <c r="I872" s="34" t="s">
        <v>1149</v>
      </c>
      <c r="J872" s="31">
        <v>24.98</v>
      </c>
      <c r="K872" s="31">
        <v>7.82</v>
      </c>
      <c r="L872" s="130">
        <f>(Таблица1[[#This Row],[Общая площадь летних помещений, кв. м]]*1)+Таблица1[[#This Row],[Общая площадь без летних помещений, кв.м]]</f>
        <v>32.799999999999997</v>
      </c>
      <c r="M872" s="35" t="s">
        <v>1154</v>
      </c>
      <c r="N872" s="45" t="s">
        <v>1137</v>
      </c>
      <c r="O872" s="35" t="s">
        <v>1130</v>
      </c>
      <c r="P872" s="32">
        <v>345000</v>
      </c>
      <c r="Q87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11315999.999999998</v>
      </c>
      <c r="R87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72" s="36"/>
      <c r="T872" s="38" t="e">
        <f>#REF!/R872-1</f>
        <v>#REF!</v>
      </c>
      <c r="U872" s="35"/>
      <c r="V872" s="39" t="s">
        <v>1132</v>
      </c>
      <c r="W872" s="40"/>
      <c r="X872" s="41" t="str">
        <f t="shared" si="26"/>
        <v>апартаментСт</v>
      </c>
      <c r="Y872" s="15"/>
    </row>
    <row r="873" spans="2:25">
      <c r="B873" s="30">
        <f t="shared" si="27"/>
        <v>866</v>
      </c>
      <c r="C873" s="31">
        <v>209</v>
      </c>
      <c r="D873" s="32" t="s">
        <v>1127</v>
      </c>
      <c r="E873" s="131">
        <v>3</v>
      </c>
      <c r="F873" s="31">
        <v>2</v>
      </c>
      <c r="G873" s="31" t="s">
        <v>1133</v>
      </c>
      <c r="H873" s="33" t="s">
        <v>1</v>
      </c>
      <c r="I873" s="34" t="s">
        <v>1151</v>
      </c>
      <c r="J873" s="31">
        <v>24.98</v>
      </c>
      <c r="K873" s="31">
        <v>6.05</v>
      </c>
      <c r="L873" s="130">
        <f>(Таблица1[[#This Row],[Общая площадь летних помещений, кв. м]]*1)+Таблица1[[#This Row],[Общая площадь без летних помещений, кв.м]]</f>
        <v>31.03</v>
      </c>
      <c r="M873" s="35" t="s">
        <v>1154</v>
      </c>
      <c r="N873" s="45" t="s">
        <v>1145</v>
      </c>
      <c r="O873" s="35" t="s">
        <v>1130</v>
      </c>
      <c r="P873" s="32">
        <v>300000</v>
      </c>
      <c r="Q87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9309000</v>
      </c>
      <c r="R87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73" s="36"/>
      <c r="T873" s="38" t="e">
        <f>#REF!/R873-1</f>
        <v>#REF!</v>
      </c>
      <c r="U873" s="35"/>
      <c r="V873" s="39" t="s">
        <v>1132</v>
      </c>
      <c r="W873" s="40"/>
      <c r="X873" s="41" t="str">
        <f t="shared" si="26"/>
        <v>апартаментСт</v>
      </c>
      <c r="Y873" s="15"/>
    </row>
    <row r="874" spans="2:25">
      <c r="B874" s="30">
        <f t="shared" si="27"/>
        <v>867</v>
      </c>
      <c r="C874" s="31">
        <v>210</v>
      </c>
      <c r="D874" s="32" t="s">
        <v>1127</v>
      </c>
      <c r="E874" s="131">
        <v>3</v>
      </c>
      <c r="F874" s="31">
        <v>2</v>
      </c>
      <c r="G874" s="31" t="s">
        <v>1133</v>
      </c>
      <c r="H874" s="33" t="s">
        <v>1</v>
      </c>
      <c r="I874" s="34" t="s">
        <v>1151</v>
      </c>
      <c r="J874" s="31">
        <v>24.98</v>
      </c>
      <c r="K874" s="31">
        <v>5.72</v>
      </c>
      <c r="L874" s="130">
        <f>(Таблица1[[#This Row],[Общая площадь летних помещений, кв. м]]*1)+Таблица1[[#This Row],[Общая площадь без летних помещений, кв.м]]</f>
        <v>30.7</v>
      </c>
      <c r="M874" s="35" t="s">
        <v>1154</v>
      </c>
      <c r="N874" s="45" t="s">
        <v>1145</v>
      </c>
      <c r="O874" s="35" t="s">
        <v>1130</v>
      </c>
      <c r="P874" s="32">
        <v>305000</v>
      </c>
      <c r="Q87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9363500</v>
      </c>
      <c r="R87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74" s="36"/>
      <c r="T874" s="38" t="e">
        <f>#REF!/R874-1</f>
        <v>#REF!</v>
      </c>
      <c r="U874" s="35"/>
      <c r="V874" s="39" t="s">
        <v>1132</v>
      </c>
      <c r="W874" s="40"/>
      <c r="X874" s="41" t="str">
        <f t="shared" si="26"/>
        <v>апартаментСт</v>
      </c>
      <c r="Y874" s="15"/>
    </row>
    <row r="875" spans="2:25">
      <c r="B875" s="30">
        <f t="shared" si="27"/>
        <v>868</v>
      </c>
      <c r="C875" s="31">
        <v>211</v>
      </c>
      <c r="D875" s="32" t="s">
        <v>1127</v>
      </c>
      <c r="E875" s="131">
        <v>3</v>
      </c>
      <c r="F875" s="31">
        <v>2</v>
      </c>
      <c r="G875" s="31" t="s">
        <v>1133</v>
      </c>
      <c r="H875" s="33" t="s">
        <v>1</v>
      </c>
      <c r="I875" s="34" t="s">
        <v>1151</v>
      </c>
      <c r="J875" s="31">
        <v>24.27</v>
      </c>
      <c r="K875" s="31">
        <v>5.2</v>
      </c>
      <c r="L875" s="130">
        <f>(Таблица1[[#This Row],[Общая площадь летних помещений, кв. м]]*1)+Таблица1[[#This Row],[Общая площадь без летних помещений, кв.м]]</f>
        <v>29.47</v>
      </c>
      <c r="M875" s="35" t="s">
        <v>1154</v>
      </c>
      <c r="N875" s="45" t="s">
        <v>1145</v>
      </c>
      <c r="O875" s="35" t="s">
        <v>1130</v>
      </c>
      <c r="P875" s="32">
        <v>305000</v>
      </c>
      <c r="Q87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8988350</v>
      </c>
      <c r="R87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75" s="36"/>
      <c r="T875" s="38" t="e">
        <f>#REF!/R875-1</f>
        <v>#REF!</v>
      </c>
      <c r="U875" s="35"/>
      <c r="V875" s="39" t="s">
        <v>1132</v>
      </c>
      <c r="W875" s="40"/>
      <c r="X875" s="41" t="str">
        <f t="shared" si="26"/>
        <v>апартаментСт</v>
      </c>
      <c r="Y875" s="15"/>
    </row>
    <row r="876" spans="2:25">
      <c r="B876" s="30">
        <f t="shared" si="27"/>
        <v>869</v>
      </c>
      <c r="C876" s="31">
        <v>212</v>
      </c>
      <c r="D876" s="32" t="s">
        <v>1127</v>
      </c>
      <c r="E876" s="131">
        <v>3</v>
      </c>
      <c r="F876" s="31">
        <v>2</v>
      </c>
      <c r="G876" s="31" t="s">
        <v>1133</v>
      </c>
      <c r="H876" s="33" t="s">
        <v>1</v>
      </c>
      <c r="I876" s="34" t="s">
        <v>1151</v>
      </c>
      <c r="J876" s="31">
        <v>28.71</v>
      </c>
      <c r="K876" s="31">
        <v>13.16</v>
      </c>
      <c r="L876" s="130">
        <f>(Таблица1[[#This Row],[Общая площадь летних помещений, кв. м]]*1)+Таблица1[[#This Row],[Общая площадь без летних помещений, кв.м]]</f>
        <v>41.870000000000005</v>
      </c>
      <c r="M876" s="35" t="s">
        <v>1154</v>
      </c>
      <c r="N876" s="45" t="s">
        <v>1145</v>
      </c>
      <c r="O876" s="35" t="s">
        <v>1130</v>
      </c>
      <c r="P876" s="32">
        <v>315000</v>
      </c>
      <c r="Q87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13189050.000000002</v>
      </c>
      <c r="R87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76" s="36"/>
      <c r="T876" s="38" t="e">
        <f>#REF!/R876-1</f>
        <v>#REF!</v>
      </c>
      <c r="U876" s="35"/>
      <c r="V876" s="39" t="s">
        <v>1132</v>
      </c>
      <c r="W876" s="40"/>
      <c r="X876" s="41" t="str">
        <f t="shared" si="26"/>
        <v>апартаментСт</v>
      </c>
      <c r="Y876" s="15"/>
    </row>
    <row r="877" spans="2:25">
      <c r="B877" s="30">
        <f t="shared" si="27"/>
        <v>870</v>
      </c>
      <c r="C877" s="31">
        <v>213</v>
      </c>
      <c r="D877" s="32" t="s">
        <v>1127</v>
      </c>
      <c r="E877" s="131">
        <v>3</v>
      </c>
      <c r="F877" s="31">
        <v>2</v>
      </c>
      <c r="G877" s="31" t="s">
        <v>1133</v>
      </c>
      <c r="H877" s="33" t="s">
        <v>1</v>
      </c>
      <c r="I877" s="34" t="s">
        <v>1151</v>
      </c>
      <c r="J877" s="31">
        <v>28.71</v>
      </c>
      <c r="K877" s="31">
        <v>13.16</v>
      </c>
      <c r="L877" s="130">
        <f>(Таблица1[[#This Row],[Общая площадь летних помещений, кв. м]]*1)+Таблица1[[#This Row],[Общая площадь без летних помещений, кв.м]]</f>
        <v>41.870000000000005</v>
      </c>
      <c r="M877" s="35" t="s">
        <v>1154</v>
      </c>
      <c r="N877" s="45" t="s">
        <v>1137</v>
      </c>
      <c r="O877" s="35" t="s">
        <v>1130</v>
      </c>
      <c r="P877" s="32">
        <v>350000</v>
      </c>
      <c r="Q87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14654500.000000002</v>
      </c>
      <c r="R87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77" s="36"/>
      <c r="T877" s="38" t="e">
        <f>#REF!/R877-1</f>
        <v>#REF!</v>
      </c>
      <c r="U877" s="35"/>
      <c r="V877" s="39" t="s">
        <v>1132</v>
      </c>
      <c r="W877" s="40"/>
      <c r="X877" s="41" t="str">
        <f t="shared" si="26"/>
        <v>апартаментСт</v>
      </c>
      <c r="Y877" s="15"/>
    </row>
    <row r="878" spans="2:25">
      <c r="B878" s="30">
        <f t="shared" si="27"/>
        <v>871</v>
      </c>
      <c r="C878" s="31">
        <v>214</v>
      </c>
      <c r="D878" s="32" t="s">
        <v>1127</v>
      </c>
      <c r="E878" s="131">
        <v>3</v>
      </c>
      <c r="F878" s="31">
        <v>2</v>
      </c>
      <c r="G878" s="31" t="s">
        <v>1133</v>
      </c>
      <c r="H878" s="33" t="s">
        <v>1</v>
      </c>
      <c r="I878" s="34" t="s">
        <v>1151</v>
      </c>
      <c r="J878" s="31">
        <v>24.27</v>
      </c>
      <c r="K878" s="31">
        <v>5.2</v>
      </c>
      <c r="L878" s="130">
        <f>(Таблица1[[#This Row],[Общая площадь летних помещений, кв. м]]*1)+Таблица1[[#This Row],[Общая площадь без летних помещений, кв.м]]</f>
        <v>29.47</v>
      </c>
      <c r="M878" s="35" t="s">
        <v>1154</v>
      </c>
      <c r="N878" s="45" t="s">
        <v>1137</v>
      </c>
      <c r="O878" s="35" t="s">
        <v>1130</v>
      </c>
      <c r="P878" s="32">
        <v>360000</v>
      </c>
      <c r="Q87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10609200</v>
      </c>
      <c r="R87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78" s="36"/>
      <c r="T878" s="38" t="e">
        <f>#REF!/R878-1</f>
        <v>#REF!</v>
      </c>
      <c r="U878" s="35"/>
      <c r="V878" s="39" t="s">
        <v>1132</v>
      </c>
      <c r="W878" s="40"/>
      <c r="X878" s="41" t="str">
        <f t="shared" si="26"/>
        <v>апартаментСт</v>
      </c>
      <c r="Y878" s="15"/>
    </row>
    <row r="879" spans="2:25">
      <c r="B879" s="30">
        <f t="shared" si="27"/>
        <v>872</v>
      </c>
      <c r="C879" s="31">
        <v>215</v>
      </c>
      <c r="D879" s="32" t="s">
        <v>1127</v>
      </c>
      <c r="E879" s="131">
        <v>3</v>
      </c>
      <c r="F879" s="31">
        <v>2</v>
      </c>
      <c r="G879" s="31" t="s">
        <v>1133</v>
      </c>
      <c r="H879" s="33" t="s">
        <v>1</v>
      </c>
      <c r="I879" s="34" t="s">
        <v>1151</v>
      </c>
      <c r="J879" s="31">
        <v>24.68</v>
      </c>
      <c r="K879" s="31">
        <v>5.72</v>
      </c>
      <c r="L879" s="130">
        <f>(Таблица1[[#This Row],[Общая площадь летних помещений, кв. м]]*1)+Таблица1[[#This Row],[Общая площадь без летних помещений, кв.м]]</f>
        <v>30.4</v>
      </c>
      <c r="M879" s="35" t="s">
        <v>1154</v>
      </c>
      <c r="N879" s="45" t="s">
        <v>1137</v>
      </c>
      <c r="O879" s="35" t="s">
        <v>1130</v>
      </c>
      <c r="P879" s="32">
        <v>360000</v>
      </c>
      <c r="Q87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10944000</v>
      </c>
      <c r="R87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79" s="36"/>
      <c r="T879" s="38" t="e">
        <f>#REF!/R879-1</f>
        <v>#REF!</v>
      </c>
      <c r="U879" s="35"/>
      <c r="V879" s="39" t="s">
        <v>1132</v>
      </c>
      <c r="W879" s="40"/>
      <c r="X879" s="41" t="str">
        <f t="shared" si="26"/>
        <v>апартаментСт</v>
      </c>
      <c r="Y879" s="15"/>
    </row>
    <row r="880" spans="2:25">
      <c r="B880" s="30">
        <f t="shared" si="27"/>
        <v>873</v>
      </c>
      <c r="C880" s="31">
        <v>216</v>
      </c>
      <c r="D880" s="32" t="s">
        <v>1127</v>
      </c>
      <c r="E880" s="131">
        <v>3</v>
      </c>
      <c r="F880" s="31">
        <v>2</v>
      </c>
      <c r="G880" s="31" t="s">
        <v>1133</v>
      </c>
      <c r="H880" s="33" t="s">
        <v>1</v>
      </c>
      <c r="I880" s="34" t="s">
        <v>1151</v>
      </c>
      <c r="J880" s="31">
        <v>24.68</v>
      </c>
      <c r="K880" s="31">
        <v>6.25</v>
      </c>
      <c r="L880" s="130">
        <f>(Таблица1[[#This Row],[Общая площадь летних помещений, кв. м]]*1)+Таблица1[[#This Row],[Общая площадь без летних помещений, кв.м]]</f>
        <v>30.93</v>
      </c>
      <c r="M880" s="35" t="s">
        <v>1154</v>
      </c>
      <c r="N880" s="45" t="s">
        <v>1137</v>
      </c>
      <c r="O880" s="35" t="s">
        <v>1130</v>
      </c>
      <c r="P880" s="32">
        <v>360000</v>
      </c>
      <c r="Q88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11134800</v>
      </c>
      <c r="R88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80" s="36"/>
      <c r="T880" s="38" t="e">
        <f>#REF!/R880-1</f>
        <v>#REF!</v>
      </c>
      <c r="U880" s="35"/>
      <c r="V880" s="39" t="s">
        <v>1132</v>
      </c>
      <c r="W880" s="40"/>
      <c r="X880" s="41" t="str">
        <f t="shared" si="26"/>
        <v>апартаментСт</v>
      </c>
      <c r="Y880" s="15"/>
    </row>
    <row r="881" spans="2:25">
      <c r="B881" s="30">
        <f t="shared" si="27"/>
        <v>874</v>
      </c>
      <c r="C881" s="31">
        <v>217</v>
      </c>
      <c r="D881" s="32" t="s">
        <v>1127</v>
      </c>
      <c r="E881" s="131">
        <v>3</v>
      </c>
      <c r="F881" s="31">
        <v>2</v>
      </c>
      <c r="G881" s="31" t="s">
        <v>1133</v>
      </c>
      <c r="H881" s="33" t="s">
        <v>1</v>
      </c>
      <c r="I881" s="34" t="s">
        <v>1151</v>
      </c>
      <c r="J881" s="31">
        <v>24.98</v>
      </c>
      <c r="K881" s="31">
        <v>6.25</v>
      </c>
      <c r="L881" s="130">
        <f>(Таблица1[[#This Row],[Общая площадь летних помещений, кв. м]]*1)+Таблица1[[#This Row],[Общая площадь без летних помещений, кв.м]]</f>
        <v>31.23</v>
      </c>
      <c r="M881" s="35" t="s">
        <v>1154</v>
      </c>
      <c r="N881" s="45" t="s">
        <v>1137</v>
      </c>
      <c r="O881" s="35" t="s">
        <v>1130</v>
      </c>
      <c r="P881" s="32">
        <v>360000</v>
      </c>
      <c r="Q88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11242800</v>
      </c>
      <c r="R88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81" s="36"/>
      <c r="T881" s="38" t="e">
        <f>#REF!/R881-1</f>
        <v>#REF!</v>
      </c>
      <c r="U881" s="35"/>
      <c r="V881" s="39" t="s">
        <v>1132</v>
      </c>
      <c r="W881" s="40"/>
      <c r="X881" s="41" t="str">
        <f t="shared" si="26"/>
        <v>апартаментСт</v>
      </c>
      <c r="Y881" s="15"/>
    </row>
    <row r="882" spans="2:25">
      <c r="B882" s="30">
        <f t="shared" si="27"/>
        <v>875</v>
      </c>
      <c r="C882" s="31">
        <v>218</v>
      </c>
      <c r="D882" s="32" t="s">
        <v>1127</v>
      </c>
      <c r="E882" s="131">
        <v>3</v>
      </c>
      <c r="F882" s="31">
        <v>2</v>
      </c>
      <c r="G882" s="31" t="s">
        <v>1133</v>
      </c>
      <c r="H882" s="33" t="s">
        <v>1</v>
      </c>
      <c r="I882" s="34" t="s">
        <v>1151</v>
      </c>
      <c r="J882" s="31">
        <v>24.98</v>
      </c>
      <c r="K882" s="31">
        <v>5.72</v>
      </c>
      <c r="L882" s="130">
        <f>(Таблица1[[#This Row],[Общая площадь летних помещений, кв. м]]*1)+Таблица1[[#This Row],[Общая площадь без летних помещений, кв.м]]</f>
        <v>30.7</v>
      </c>
      <c r="M882" s="35" t="s">
        <v>1154</v>
      </c>
      <c r="N882" s="45" t="s">
        <v>1137</v>
      </c>
      <c r="O882" s="35" t="s">
        <v>1130</v>
      </c>
      <c r="P882" s="32">
        <v>360000</v>
      </c>
      <c r="Q88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11052000</v>
      </c>
      <c r="R88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82" s="36"/>
      <c r="T882" s="38" t="e">
        <f>#REF!/R882-1</f>
        <v>#REF!</v>
      </c>
      <c r="U882" s="35"/>
      <c r="V882" s="39" t="s">
        <v>1132</v>
      </c>
      <c r="W882" s="40"/>
      <c r="X882" s="41" t="str">
        <f t="shared" si="26"/>
        <v>апартаментСт</v>
      </c>
      <c r="Y882" s="15"/>
    </row>
    <row r="883" spans="2:25">
      <c r="B883" s="30">
        <f t="shared" si="27"/>
        <v>876</v>
      </c>
      <c r="C883" s="31">
        <v>219</v>
      </c>
      <c r="D883" s="32" t="s">
        <v>1127</v>
      </c>
      <c r="E883" s="131">
        <v>3</v>
      </c>
      <c r="F883" s="31">
        <v>2</v>
      </c>
      <c r="G883" s="31" t="s">
        <v>1133</v>
      </c>
      <c r="H883" s="33" t="s">
        <v>1</v>
      </c>
      <c r="I883" s="34" t="s">
        <v>1151</v>
      </c>
      <c r="J883" s="31">
        <v>24.98</v>
      </c>
      <c r="K883" s="31">
        <v>5.2</v>
      </c>
      <c r="L883" s="130">
        <f>(Таблица1[[#This Row],[Общая площадь летних помещений, кв. м]]*1)+Таблица1[[#This Row],[Общая площадь без летних помещений, кв.м]]</f>
        <v>30.18</v>
      </c>
      <c r="M883" s="35" t="s">
        <v>1154</v>
      </c>
      <c r="N883" s="45" t="s">
        <v>1137</v>
      </c>
      <c r="O883" s="35" t="s">
        <v>1130</v>
      </c>
      <c r="P883" s="32">
        <v>360000</v>
      </c>
      <c r="Q88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10864800</v>
      </c>
      <c r="R88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83" s="36"/>
      <c r="T883" s="38" t="e">
        <f>#REF!/R883-1</f>
        <v>#REF!</v>
      </c>
      <c r="U883" s="35"/>
      <c r="V883" s="39" t="s">
        <v>1132</v>
      </c>
      <c r="W883" s="40"/>
      <c r="X883" s="41" t="str">
        <f t="shared" si="26"/>
        <v>апартаментСт</v>
      </c>
      <c r="Y883" s="15"/>
    </row>
    <row r="884" spans="2:25">
      <c r="B884" s="30">
        <f t="shared" si="27"/>
        <v>877</v>
      </c>
      <c r="C884" s="31">
        <v>220</v>
      </c>
      <c r="D884" s="32" t="s">
        <v>1127</v>
      </c>
      <c r="E884" s="131">
        <v>3</v>
      </c>
      <c r="F884" s="31">
        <v>2</v>
      </c>
      <c r="G884" s="31" t="s">
        <v>1133</v>
      </c>
      <c r="H884" s="33" t="s">
        <v>1</v>
      </c>
      <c r="I884" s="34" t="s">
        <v>1151</v>
      </c>
      <c r="J884" s="31">
        <v>24.98</v>
      </c>
      <c r="K884" s="31">
        <v>4.79</v>
      </c>
      <c r="L884" s="130">
        <f>(Таблица1[[#This Row],[Общая площадь летних помещений, кв. м]]*1)+Таблица1[[#This Row],[Общая площадь без летних помещений, кв.м]]</f>
        <v>29.77</v>
      </c>
      <c r="M884" s="35" t="s">
        <v>1154</v>
      </c>
      <c r="N884" s="45" t="s">
        <v>1137</v>
      </c>
      <c r="O884" s="35" t="s">
        <v>1130</v>
      </c>
      <c r="P884" s="32">
        <v>360000</v>
      </c>
      <c r="Q88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10717200</v>
      </c>
      <c r="R88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84" s="36"/>
      <c r="T884" s="38" t="e">
        <f>#REF!/R884-1</f>
        <v>#REF!</v>
      </c>
      <c r="U884" s="35"/>
      <c r="V884" s="39" t="s">
        <v>1132</v>
      </c>
      <c r="W884" s="40"/>
      <c r="X884" s="41" t="str">
        <f t="shared" si="26"/>
        <v>апартаментСт</v>
      </c>
      <c r="Y884" s="15"/>
    </row>
    <row r="885" spans="2:25">
      <c r="B885" s="30">
        <f t="shared" si="27"/>
        <v>878</v>
      </c>
      <c r="C885" s="31">
        <v>221</v>
      </c>
      <c r="D885" s="32" t="s">
        <v>1127</v>
      </c>
      <c r="E885" s="131">
        <v>3</v>
      </c>
      <c r="F885" s="31">
        <v>2</v>
      </c>
      <c r="G885" s="31" t="s">
        <v>1138</v>
      </c>
      <c r="H885" s="33" t="s">
        <v>1</v>
      </c>
      <c r="I885" s="34" t="s">
        <v>1151</v>
      </c>
      <c r="J885" s="31">
        <v>24.98</v>
      </c>
      <c r="K885" s="31">
        <v>4.53</v>
      </c>
      <c r="L885" s="130">
        <f>(Таблица1[[#This Row],[Общая площадь летних помещений, кв. м]]*1)+Таблица1[[#This Row],[Общая площадь без летних помещений, кв.м]]</f>
        <v>29.51</v>
      </c>
      <c r="M885" s="35" t="s">
        <v>1136</v>
      </c>
      <c r="N885" s="45" t="s">
        <v>1145</v>
      </c>
      <c r="O885" s="35" t="s">
        <v>1130</v>
      </c>
      <c r="P885" s="32">
        <v>320000</v>
      </c>
      <c r="Q88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9443200</v>
      </c>
      <c r="R88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85" s="36"/>
      <c r="T885" s="38" t="e">
        <f>#REF!/R885-1</f>
        <v>#REF!</v>
      </c>
      <c r="U885" s="35"/>
      <c r="V885" s="39" t="s">
        <v>1132</v>
      </c>
      <c r="W885" s="40"/>
      <c r="X885" s="41" t="str">
        <f t="shared" si="26"/>
        <v>апартаментСт</v>
      </c>
      <c r="Y885" s="15"/>
    </row>
    <row r="886" spans="2:25">
      <c r="B886" s="30">
        <f t="shared" si="27"/>
        <v>879</v>
      </c>
      <c r="C886" s="31">
        <v>222</v>
      </c>
      <c r="D886" s="32" t="s">
        <v>1127</v>
      </c>
      <c r="E886" s="131">
        <v>3</v>
      </c>
      <c r="F886" s="31">
        <v>2</v>
      </c>
      <c r="G886" s="31" t="s">
        <v>1138</v>
      </c>
      <c r="H886" s="33" t="s">
        <v>1</v>
      </c>
      <c r="I886" s="34" t="s">
        <v>1151</v>
      </c>
      <c r="J886" s="31">
        <v>24.98</v>
      </c>
      <c r="K886" s="31">
        <v>5.0199999999999996</v>
      </c>
      <c r="L886" s="130">
        <f>(Таблица1[[#This Row],[Общая площадь летних помещений, кв. м]]*1)+Таблица1[[#This Row],[Общая площадь без летних помещений, кв.м]]</f>
        <v>30</v>
      </c>
      <c r="M886" s="35" t="s">
        <v>1136</v>
      </c>
      <c r="N886" s="45" t="s">
        <v>1145</v>
      </c>
      <c r="O886" s="35" t="s">
        <v>1130</v>
      </c>
      <c r="P886" s="32">
        <v>320000</v>
      </c>
      <c r="Q88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9600000</v>
      </c>
      <c r="R88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86" s="36"/>
      <c r="T886" s="38" t="e">
        <f>#REF!/R886-1</f>
        <v>#REF!</v>
      </c>
      <c r="U886" s="35"/>
      <c r="V886" s="39" t="s">
        <v>1132</v>
      </c>
      <c r="W886" s="40"/>
      <c r="X886" s="41" t="str">
        <f t="shared" si="26"/>
        <v>апартаментСт</v>
      </c>
      <c r="Y886" s="15"/>
    </row>
    <row r="887" spans="2:25">
      <c r="B887" s="30">
        <f t="shared" si="27"/>
        <v>880</v>
      </c>
      <c r="C887" s="31">
        <v>223</v>
      </c>
      <c r="D887" s="32" t="s">
        <v>1127</v>
      </c>
      <c r="E887" s="131">
        <v>3</v>
      </c>
      <c r="F887" s="31">
        <v>2</v>
      </c>
      <c r="G887" s="31" t="s">
        <v>1138</v>
      </c>
      <c r="H887" s="33" t="s">
        <v>1</v>
      </c>
      <c r="I887" s="34" t="s">
        <v>1151</v>
      </c>
      <c r="J887" s="31">
        <v>24.98</v>
      </c>
      <c r="K887" s="31">
        <v>6.05</v>
      </c>
      <c r="L887" s="130">
        <f>(Таблица1[[#This Row],[Общая площадь летних помещений, кв. м]]*1)+Таблица1[[#This Row],[Общая площадь без летних помещений, кв.м]]</f>
        <v>31.03</v>
      </c>
      <c r="M887" s="35" t="s">
        <v>1136</v>
      </c>
      <c r="N887" s="45" t="s">
        <v>1145</v>
      </c>
      <c r="O887" s="35" t="s">
        <v>1130</v>
      </c>
      <c r="P887" s="32">
        <v>320000</v>
      </c>
      <c r="Q88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9929600</v>
      </c>
      <c r="R88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87" s="36"/>
      <c r="T887" s="38" t="e">
        <f>#REF!/R887-1</f>
        <v>#REF!</v>
      </c>
      <c r="U887" s="35"/>
      <c r="V887" s="39" t="s">
        <v>1132</v>
      </c>
      <c r="W887" s="40"/>
      <c r="X887" s="41" t="str">
        <f t="shared" si="26"/>
        <v>апартаментСт</v>
      </c>
      <c r="Y887" s="15"/>
    </row>
    <row r="888" spans="2:25">
      <c r="B888" s="30">
        <f t="shared" si="27"/>
        <v>881</v>
      </c>
      <c r="C888" s="31">
        <v>224</v>
      </c>
      <c r="D888" s="32" t="s">
        <v>1127</v>
      </c>
      <c r="E888" s="131">
        <v>3</v>
      </c>
      <c r="F888" s="31">
        <v>2</v>
      </c>
      <c r="G888" s="31" t="s">
        <v>1138</v>
      </c>
      <c r="H888" s="33" t="s">
        <v>1</v>
      </c>
      <c r="I888" s="34" t="s">
        <v>1151</v>
      </c>
      <c r="J888" s="31">
        <v>24.98</v>
      </c>
      <c r="K888" s="31">
        <v>5.72</v>
      </c>
      <c r="L888" s="130">
        <f>(Таблица1[[#This Row],[Общая площадь летних помещений, кв. м]]*1)+Таблица1[[#This Row],[Общая площадь без летних помещений, кв.м]]</f>
        <v>30.7</v>
      </c>
      <c r="M888" s="35" t="s">
        <v>1136</v>
      </c>
      <c r="N888" s="45" t="s">
        <v>1145</v>
      </c>
      <c r="O888" s="35" t="s">
        <v>1130</v>
      </c>
      <c r="P888" s="32">
        <v>320000</v>
      </c>
      <c r="Q88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9824000</v>
      </c>
      <c r="R88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88" s="36"/>
      <c r="T888" s="38" t="e">
        <f>#REF!/R888-1</f>
        <v>#REF!</v>
      </c>
      <c r="U888" s="35"/>
      <c r="V888" s="39" t="s">
        <v>1132</v>
      </c>
      <c r="W888" s="40"/>
      <c r="X888" s="41" t="str">
        <f t="shared" si="26"/>
        <v>апартаментСт</v>
      </c>
      <c r="Y888" s="15"/>
    </row>
    <row r="889" spans="2:25">
      <c r="B889" s="30">
        <f t="shared" si="27"/>
        <v>882</v>
      </c>
      <c r="C889" s="31">
        <v>225</v>
      </c>
      <c r="D889" s="32" t="s">
        <v>1127</v>
      </c>
      <c r="E889" s="131">
        <v>3</v>
      </c>
      <c r="F889" s="31">
        <v>2</v>
      </c>
      <c r="G889" s="31" t="s">
        <v>1138</v>
      </c>
      <c r="H889" s="33" t="s">
        <v>1</v>
      </c>
      <c r="I889" s="34" t="s">
        <v>1151</v>
      </c>
      <c r="J889" s="31">
        <v>24.27</v>
      </c>
      <c r="K889" s="31">
        <v>5.2</v>
      </c>
      <c r="L889" s="130">
        <f>(Таблица1[[#This Row],[Общая площадь летних помещений, кв. м]]*1)+Таблица1[[#This Row],[Общая площадь без летних помещений, кв.м]]</f>
        <v>29.47</v>
      </c>
      <c r="M889" s="35" t="s">
        <v>1136</v>
      </c>
      <c r="N889" s="45" t="s">
        <v>1145</v>
      </c>
      <c r="O889" s="35" t="s">
        <v>1130</v>
      </c>
      <c r="P889" s="32">
        <v>320000</v>
      </c>
      <c r="Q88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9430400</v>
      </c>
      <c r="R88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89" s="36"/>
      <c r="T889" s="38" t="e">
        <f>#REF!/R889-1</f>
        <v>#REF!</v>
      </c>
      <c r="U889" s="35"/>
      <c r="V889" s="39" t="s">
        <v>1132</v>
      </c>
      <c r="W889" s="40"/>
      <c r="X889" s="41" t="str">
        <f t="shared" si="26"/>
        <v>апартаментСт</v>
      </c>
      <c r="Y889" s="15"/>
    </row>
    <row r="890" spans="2:25">
      <c r="B890" s="30">
        <f t="shared" si="27"/>
        <v>883</v>
      </c>
      <c r="C890" s="31">
        <v>226</v>
      </c>
      <c r="D890" s="32" t="s">
        <v>1127</v>
      </c>
      <c r="E890" s="131">
        <v>3</v>
      </c>
      <c r="F890" s="31">
        <v>2</v>
      </c>
      <c r="G890" s="31" t="s">
        <v>1138</v>
      </c>
      <c r="H890" s="33" t="s">
        <v>1</v>
      </c>
      <c r="I890" s="34" t="s">
        <v>1151</v>
      </c>
      <c r="J890" s="31">
        <v>28.71</v>
      </c>
      <c r="K890" s="31">
        <v>13.16</v>
      </c>
      <c r="L890" s="130">
        <f>(Таблица1[[#This Row],[Общая площадь летних помещений, кв. м]]*1)+Таблица1[[#This Row],[Общая площадь без летних помещений, кв.м]]</f>
        <v>41.870000000000005</v>
      </c>
      <c r="M890" s="35" t="s">
        <v>1136</v>
      </c>
      <c r="N890" s="45" t="s">
        <v>1145</v>
      </c>
      <c r="O890" s="35" t="s">
        <v>1130</v>
      </c>
      <c r="P890" s="32">
        <v>325000</v>
      </c>
      <c r="Q89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13607750.000000002</v>
      </c>
      <c r="R89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90" s="36"/>
      <c r="T890" s="38" t="e">
        <f>#REF!/R890-1</f>
        <v>#REF!</v>
      </c>
      <c r="U890" s="35"/>
      <c r="V890" s="39" t="s">
        <v>1132</v>
      </c>
      <c r="W890" s="40"/>
      <c r="X890" s="41" t="str">
        <f t="shared" si="26"/>
        <v>апартаментСт</v>
      </c>
      <c r="Y890" s="15"/>
    </row>
    <row r="891" spans="2:25">
      <c r="B891" s="30">
        <f t="shared" si="27"/>
        <v>884</v>
      </c>
      <c r="C891" s="31">
        <v>227</v>
      </c>
      <c r="D891" s="32" t="s">
        <v>1127</v>
      </c>
      <c r="E891" s="131">
        <v>3</v>
      </c>
      <c r="F891" s="31">
        <v>2</v>
      </c>
      <c r="G891" s="31" t="s">
        <v>1138</v>
      </c>
      <c r="H891" s="33" t="s">
        <v>1</v>
      </c>
      <c r="I891" s="34" t="s">
        <v>1151</v>
      </c>
      <c r="J891" s="31">
        <v>28.71</v>
      </c>
      <c r="K891" s="31">
        <v>13.16</v>
      </c>
      <c r="L891" s="130">
        <f>(Таблица1[[#This Row],[Общая площадь летних помещений, кв. м]]*1)+Таблица1[[#This Row],[Общая площадь без летних помещений, кв.м]]</f>
        <v>41.870000000000005</v>
      </c>
      <c r="M891" s="35" t="s">
        <v>1130</v>
      </c>
      <c r="N891" s="45" t="s">
        <v>1137</v>
      </c>
      <c r="O891" s="35" t="s">
        <v>1130</v>
      </c>
      <c r="P891" s="32">
        <v>390000</v>
      </c>
      <c r="Q89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16329300.000000002</v>
      </c>
      <c r="R89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91" s="36"/>
      <c r="T891" s="38" t="e">
        <f>#REF!/R891-1</f>
        <v>#REF!</v>
      </c>
      <c r="U891" s="35"/>
      <c r="V891" s="39" t="s">
        <v>1132</v>
      </c>
      <c r="W891" s="40"/>
      <c r="X891" s="41" t="str">
        <f t="shared" si="26"/>
        <v>апартаментСт</v>
      </c>
      <c r="Y891" s="15"/>
    </row>
    <row r="892" spans="2:25">
      <c r="B892" s="30">
        <f t="shared" si="27"/>
        <v>885</v>
      </c>
      <c r="C892" s="31">
        <v>228</v>
      </c>
      <c r="D892" s="32" t="s">
        <v>1127</v>
      </c>
      <c r="E892" s="131">
        <v>3</v>
      </c>
      <c r="F892" s="31">
        <v>2</v>
      </c>
      <c r="G892" s="31" t="s">
        <v>1138</v>
      </c>
      <c r="H892" s="33" t="s">
        <v>1</v>
      </c>
      <c r="I892" s="34" t="s">
        <v>1151</v>
      </c>
      <c r="J892" s="31">
        <v>24.27</v>
      </c>
      <c r="K892" s="31">
        <v>5.2</v>
      </c>
      <c r="L892" s="130">
        <f>(Таблица1[[#This Row],[Общая площадь летних помещений, кв. м]]*1)+Таблица1[[#This Row],[Общая площадь без летних помещений, кв.м]]</f>
        <v>29.47</v>
      </c>
      <c r="M892" s="35" t="s">
        <v>1130</v>
      </c>
      <c r="N892" s="45" t="s">
        <v>1137</v>
      </c>
      <c r="O892" s="35" t="s">
        <v>1130</v>
      </c>
      <c r="P892" s="32">
        <v>380000</v>
      </c>
      <c r="Q89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11198600</v>
      </c>
      <c r="R89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92" s="36"/>
      <c r="T892" s="38" t="e">
        <f>#REF!/R892-1</f>
        <v>#REF!</v>
      </c>
      <c r="U892" s="35"/>
      <c r="V892" s="39" t="s">
        <v>1132</v>
      </c>
      <c r="W892" s="40"/>
      <c r="X892" s="41" t="str">
        <f t="shared" si="26"/>
        <v>апартаментСт</v>
      </c>
      <c r="Y892" s="15"/>
    </row>
    <row r="893" spans="2:25">
      <c r="B893" s="30">
        <f t="shared" si="27"/>
        <v>886</v>
      </c>
      <c r="C893" s="31">
        <v>229</v>
      </c>
      <c r="D893" s="32" t="s">
        <v>1127</v>
      </c>
      <c r="E893" s="131">
        <v>3</v>
      </c>
      <c r="F893" s="31">
        <v>2</v>
      </c>
      <c r="G893" s="31" t="s">
        <v>1138</v>
      </c>
      <c r="H893" s="33" t="s">
        <v>1</v>
      </c>
      <c r="I893" s="34" t="s">
        <v>1151</v>
      </c>
      <c r="J893" s="31">
        <v>24.68</v>
      </c>
      <c r="K893" s="31">
        <v>5.72</v>
      </c>
      <c r="L893" s="130">
        <f>(Таблица1[[#This Row],[Общая площадь летних помещений, кв. м]]*1)+Таблица1[[#This Row],[Общая площадь без летних помещений, кв.м]]</f>
        <v>30.4</v>
      </c>
      <c r="M893" s="35" t="s">
        <v>1130</v>
      </c>
      <c r="N893" s="45" t="s">
        <v>1137</v>
      </c>
      <c r="O893" s="35" t="s">
        <v>1130</v>
      </c>
      <c r="P893" s="32">
        <v>380000</v>
      </c>
      <c r="Q89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11552000</v>
      </c>
      <c r="R89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93" s="36"/>
      <c r="T893" s="38" t="e">
        <f>#REF!/R893-1</f>
        <v>#REF!</v>
      </c>
      <c r="U893" s="35"/>
      <c r="V893" s="39" t="s">
        <v>1132</v>
      </c>
      <c r="W893" s="40"/>
      <c r="X893" s="41" t="str">
        <f t="shared" si="26"/>
        <v>апартаментСт</v>
      </c>
      <c r="Y893" s="15"/>
    </row>
    <row r="894" spans="2:25">
      <c r="B894" s="30">
        <f t="shared" si="27"/>
        <v>887</v>
      </c>
      <c r="C894" s="31">
        <v>230</v>
      </c>
      <c r="D894" s="32" t="s">
        <v>1127</v>
      </c>
      <c r="E894" s="131">
        <v>3</v>
      </c>
      <c r="F894" s="31">
        <v>2</v>
      </c>
      <c r="G894" s="31" t="s">
        <v>1138</v>
      </c>
      <c r="H894" s="33" t="s">
        <v>1</v>
      </c>
      <c r="I894" s="34" t="s">
        <v>1151</v>
      </c>
      <c r="J894" s="31">
        <v>24.68</v>
      </c>
      <c r="K894" s="31">
        <v>6.25</v>
      </c>
      <c r="L894" s="130">
        <f>(Таблица1[[#This Row],[Общая площадь летних помещений, кв. м]]*1)+Таблица1[[#This Row],[Общая площадь без летних помещений, кв.м]]</f>
        <v>30.93</v>
      </c>
      <c r="M894" s="35" t="s">
        <v>1130</v>
      </c>
      <c r="N894" s="45" t="s">
        <v>1137</v>
      </c>
      <c r="O894" s="35" t="s">
        <v>1130</v>
      </c>
      <c r="P894" s="32">
        <v>380000</v>
      </c>
      <c r="Q89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11753400</v>
      </c>
      <c r="R89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94" s="36"/>
      <c r="T894" s="38" t="e">
        <f>#REF!/R894-1</f>
        <v>#REF!</v>
      </c>
      <c r="U894" s="35"/>
      <c r="V894" s="39" t="s">
        <v>1132</v>
      </c>
      <c r="W894" s="40"/>
      <c r="X894" s="41" t="str">
        <f t="shared" si="26"/>
        <v>апартаментСт</v>
      </c>
      <c r="Y894" s="15"/>
    </row>
    <row r="895" spans="2:25">
      <c r="B895" s="30">
        <f t="shared" si="27"/>
        <v>888</v>
      </c>
      <c r="C895" s="31">
        <v>231</v>
      </c>
      <c r="D895" s="32" t="s">
        <v>1127</v>
      </c>
      <c r="E895" s="131">
        <v>3</v>
      </c>
      <c r="F895" s="31">
        <v>2</v>
      </c>
      <c r="G895" s="31" t="s">
        <v>1138</v>
      </c>
      <c r="H895" s="33" t="s">
        <v>1</v>
      </c>
      <c r="I895" s="34" t="s">
        <v>1151</v>
      </c>
      <c r="J895" s="31">
        <v>24.98</v>
      </c>
      <c r="K895" s="31">
        <v>6.25</v>
      </c>
      <c r="L895" s="130">
        <f>(Таблица1[[#This Row],[Общая площадь летних помещений, кв. м]]*1)+Таблица1[[#This Row],[Общая площадь без летних помещений, кв.м]]</f>
        <v>31.23</v>
      </c>
      <c r="M895" s="35" t="s">
        <v>1130</v>
      </c>
      <c r="N895" s="45" t="s">
        <v>1137</v>
      </c>
      <c r="O895" s="35" t="s">
        <v>1130</v>
      </c>
      <c r="P895" s="32">
        <v>380000</v>
      </c>
      <c r="Q89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11867400</v>
      </c>
      <c r="R89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95" s="36"/>
      <c r="T895" s="38" t="e">
        <f>#REF!/R895-1</f>
        <v>#REF!</v>
      </c>
      <c r="U895" s="35"/>
      <c r="V895" s="39" t="s">
        <v>1132</v>
      </c>
      <c r="W895" s="40"/>
      <c r="X895" s="41" t="str">
        <f t="shared" si="26"/>
        <v>апартаментСт</v>
      </c>
      <c r="Y895" s="15"/>
    </row>
    <row r="896" spans="2:25">
      <c r="B896" s="30">
        <f t="shared" si="27"/>
        <v>889</v>
      </c>
      <c r="C896" s="31">
        <v>232</v>
      </c>
      <c r="D896" s="32" t="s">
        <v>1127</v>
      </c>
      <c r="E896" s="131">
        <v>3</v>
      </c>
      <c r="F896" s="31">
        <v>2</v>
      </c>
      <c r="G896" s="31" t="s">
        <v>1138</v>
      </c>
      <c r="H896" s="33" t="s">
        <v>1</v>
      </c>
      <c r="I896" s="34" t="s">
        <v>1151</v>
      </c>
      <c r="J896" s="31">
        <v>24.98</v>
      </c>
      <c r="K896" s="31">
        <v>5.72</v>
      </c>
      <c r="L896" s="130">
        <f>(Таблица1[[#This Row],[Общая площадь летних помещений, кв. м]]*1)+Таблица1[[#This Row],[Общая площадь без летних помещений, кв.м]]</f>
        <v>30.7</v>
      </c>
      <c r="M896" s="35" t="s">
        <v>1130</v>
      </c>
      <c r="N896" s="45" t="s">
        <v>1137</v>
      </c>
      <c r="O896" s="35" t="s">
        <v>1130</v>
      </c>
      <c r="P896" s="32">
        <v>380000</v>
      </c>
      <c r="Q89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11666000</v>
      </c>
      <c r="R89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96" s="36"/>
      <c r="T896" s="38" t="e">
        <f>#REF!/R896-1</f>
        <v>#REF!</v>
      </c>
      <c r="U896" s="35"/>
      <c r="V896" s="39" t="s">
        <v>1132</v>
      </c>
      <c r="W896" s="40"/>
      <c r="X896" s="41" t="str">
        <f t="shared" si="26"/>
        <v>апартаментСт</v>
      </c>
      <c r="Y896" s="15"/>
    </row>
    <row r="897" spans="2:25">
      <c r="B897" s="30">
        <f t="shared" si="27"/>
        <v>890</v>
      </c>
      <c r="C897" s="31">
        <v>233</v>
      </c>
      <c r="D897" s="32" t="s">
        <v>1127</v>
      </c>
      <c r="E897" s="131">
        <v>3</v>
      </c>
      <c r="F897" s="31">
        <v>2</v>
      </c>
      <c r="G897" s="31" t="s">
        <v>1138</v>
      </c>
      <c r="H897" s="33" t="s">
        <v>1</v>
      </c>
      <c r="I897" s="34" t="s">
        <v>1151</v>
      </c>
      <c r="J897" s="31">
        <v>24.98</v>
      </c>
      <c r="K897" s="31">
        <v>5.2</v>
      </c>
      <c r="L897" s="130">
        <f>(Таблица1[[#This Row],[Общая площадь летних помещений, кв. м]]*1)+Таблица1[[#This Row],[Общая площадь без летних помещений, кв.м]]</f>
        <v>30.18</v>
      </c>
      <c r="M897" s="35" t="s">
        <v>1130</v>
      </c>
      <c r="N897" s="45" t="s">
        <v>1137</v>
      </c>
      <c r="O897" s="35" t="s">
        <v>1130</v>
      </c>
      <c r="P897" s="32">
        <v>380000</v>
      </c>
      <c r="Q89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11468400</v>
      </c>
      <c r="R89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97" s="36"/>
      <c r="T897" s="38" t="e">
        <f>#REF!/R897-1</f>
        <v>#REF!</v>
      </c>
      <c r="U897" s="35"/>
      <c r="V897" s="39" t="s">
        <v>1132</v>
      </c>
      <c r="W897" s="40"/>
      <c r="X897" s="41" t="str">
        <f t="shared" si="26"/>
        <v>апартаментСт</v>
      </c>
      <c r="Y897" s="15"/>
    </row>
    <row r="898" spans="2:25">
      <c r="B898" s="30">
        <f t="shared" si="27"/>
        <v>891</v>
      </c>
      <c r="C898" s="31">
        <v>234</v>
      </c>
      <c r="D898" s="32" t="s">
        <v>1127</v>
      </c>
      <c r="E898" s="131">
        <v>3</v>
      </c>
      <c r="F898" s="31">
        <v>2</v>
      </c>
      <c r="G898" s="31" t="s">
        <v>1138</v>
      </c>
      <c r="H898" s="33" t="s">
        <v>1</v>
      </c>
      <c r="I898" s="34" t="s">
        <v>1151</v>
      </c>
      <c r="J898" s="31">
        <v>24.98</v>
      </c>
      <c r="K898" s="31">
        <v>4.79</v>
      </c>
      <c r="L898" s="130">
        <f>(Таблица1[[#This Row],[Общая площадь летних помещений, кв. м]]*1)+Таблица1[[#This Row],[Общая площадь без летних помещений, кв.м]]</f>
        <v>29.77</v>
      </c>
      <c r="M898" s="35" t="s">
        <v>1130</v>
      </c>
      <c r="N898" s="45" t="s">
        <v>1137</v>
      </c>
      <c r="O898" s="35" t="s">
        <v>1130</v>
      </c>
      <c r="P898" s="32">
        <v>380000</v>
      </c>
      <c r="Q89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11312600</v>
      </c>
      <c r="R89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98" s="36"/>
      <c r="T898" s="38" t="e">
        <f>#REF!/R898-1</f>
        <v>#REF!</v>
      </c>
      <c r="U898" s="35"/>
      <c r="V898" s="39" t="s">
        <v>1132</v>
      </c>
      <c r="W898" s="40"/>
      <c r="X898" s="41" t="str">
        <f t="shared" si="26"/>
        <v>апартаментСт</v>
      </c>
      <c r="Y898" s="15"/>
    </row>
    <row r="899" spans="2:25">
      <c r="B899" s="30">
        <f t="shared" si="27"/>
        <v>892</v>
      </c>
      <c r="C899" s="31">
        <v>235</v>
      </c>
      <c r="D899" s="32" t="s">
        <v>1127</v>
      </c>
      <c r="E899" s="131">
        <v>3</v>
      </c>
      <c r="F899" s="31">
        <v>2</v>
      </c>
      <c r="G899" s="31" t="s">
        <v>1139</v>
      </c>
      <c r="H899" s="33" t="s">
        <v>1</v>
      </c>
      <c r="I899" s="34" t="s">
        <v>1151</v>
      </c>
      <c r="J899" s="31">
        <v>24.98</v>
      </c>
      <c r="K899" s="31">
        <v>4.53</v>
      </c>
      <c r="L899" s="130">
        <f>(Таблица1[[#This Row],[Общая площадь летних помещений, кв. м]]*1)+Таблица1[[#This Row],[Общая площадь без летних помещений, кв.м]]</f>
        <v>29.51</v>
      </c>
      <c r="M899" s="35" t="s">
        <v>1136</v>
      </c>
      <c r="N899" s="45" t="s">
        <v>1145</v>
      </c>
      <c r="O899" s="35" t="s">
        <v>1130</v>
      </c>
      <c r="P899" s="32">
        <v>320000</v>
      </c>
      <c r="Q89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9443200</v>
      </c>
      <c r="R89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899" s="36"/>
      <c r="T899" s="38" t="e">
        <f>#REF!/R899-1</f>
        <v>#REF!</v>
      </c>
      <c r="U899" s="35"/>
      <c r="V899" s="39" t="s">
        <v>1132</v>
      </c>
      <c r="W899" s="40"/>
      <c r="X899" s="41" t="str">
        <f t="shared" si="26"/>
        <v>апартаментСт</v>
      </c>
      <c r="Y899" s="15"/>
    </row>
    <row r="900" spans="2:25">
      <c r="B900" s="30">
        <f t="shared" si="27"/>
        <v>893</v>
      </c>
      <c r="C900" s="31">
        <v>236</v>
      </c>
      <c r="D900" s="32" t="s">
        <v>1127</v>
      </c>
      <c r="E900" s="131">
        <v>3</v>
      </c>
      <c r="F900" s="31">
        <v>2</v>
      </c>
      <c r="G900" s="31" t="s">
        <v>1139</v>
      </c>
      <c r="H900" s="33" t="s">
        <v>1</v>
      </c>
      <c r="I900" s="34" t="s">
        <v>1151</v>
      </c>
      <c r="J900" s="31">
        <v>24.98</v>
      </c>
      <c r="K900" s="31">
        <v>5.0199999999999996</v>
      </c>
      <c r="L900" s="130">
        <f>(Таблица1[[#This Row],[Общая площадь летних помещений, кв. м]]*1)+Таблица1[[#This Row],[Общая площадь без летних помещений, кв.м]]</f>
        <v>30</v>
      </c>
      <c r="M900" s="35" t="s">
        <v>1136</v>
      </c>
      <c r="N900" s="45" t="s">
        <v>1145</v>
      </c>
      <c r="O900" s="35" t="s">
        <v>1130</v>
      </c>
      <c r="P900" s="32">
        <v>330000</v>
      </c>
      <c r="Q90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9900000</v>
      </c>
      <c r="R90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00" s="36"/>
      <c r="T900" s="38" t="e">
        <f>#REF!/R900-1</f>
        <v>#REF!</v>
      </c>
      <c r="U900" s="35"/>
      <c r="V900" s="39" t="s">
        <v>1132</v>
      </c>
      <c r="W900" s="40"/>
      <c r="X900" s="41" t="str">
        <f t="shared" si="26"/>
        <v>апартаментСт</v>
      </c>
      <c r="Y900" s="15"/>
    </row>
    <row r="901" spans="2:25">
      <c r="B901" s="30">
        <f t="shared" si="27"/>
        <v>894</v>
      </c>
      <c r="C901" s="31">
        <v>237</v>
      </c>
      <c r="D901" s="32" t="s">
        <v>1127</v>
      </c>
      <c r="E901" s="131">
        <v>3</v>
      </c>
      <c r="F901" s="31">
        <v>2</v>
      </c>
      <c r="G901" s="31" t="s">
        <v>1139</v>
      </c>
      <c r="H901" s="33" t="s">
        <v>1</v>
      </c>
      <c r="I901" s="34" t="s">
        <v>1151</v>
      </c>
      <c r="J901" s="31">
        <v>24.98</v>
      </c>
      <c r="K901" s="31">
        <v>6.05</v>
      </c>
      <c r="L901" s="130">
        <f>(Таблица1[[#This Row],[Общая площадь летних помещений, кв. м]]*1)+Таблица1[[#This Row],[Общая площадь без летних помещений, кв.м]]</f>
        <v>31.03</v>
      </c>
      <c r="M901" s="35" t="s">
        <v>1136</v>
      </c>
      <c r="N901" s="45" t="s">
        <v>1145</v>
      </c>
      <c r="O901" s="35" t="s">
        <v>1130</v>
      </c>
      <c r="P901" s="32">
        <v>330000</v>
      </c>
      <c r="Q90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10239900</v>
      </c>
      <c r="R90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01" s="36"/>
      <c r="T901" s="38" t="e">
        <f>#REF!/R901-1</f>
        <v>#REF!</v>
      </c>
      <c r="U901" s="35"/>
      <c r="V901" s="39" t="s">
        <v>1132</v>
      </c>
      <c r="W901" s="40"/>
      <c r="X901" s="41" t="str">
        <f t="shared" si="26"/>
        <v>апартаментСт</v>
      </c>
      <c r="Y901" s="15"/>
    </row>
    <row r="902" spans="2:25">
      <c r="B902" s="30">
        <f t="shared" si="27"/>
        <v>895</v>
      </c>
      <c r="C902" s="31">
        <v>238</v>
      </c>
      <c r="D902" s="32" t="s">
        <v>1127</v>
      </c>
      <c r="E902" s="131">
        <v>3</v>
      </c>
      <c r="F902" s="31">
        <v>2</v>
      </c>
      <c r="G902" s="31" t="s">
        <v>1139</v>
      </c>
      <c r="H902" s="33" t="s">
        <v>1</v>
      </c>
      <c r="I902" s="34" t="s">
        <v>1151</v>
      </c>
      <c r="J902" s="31">
        <v>24.98</v>
      </c>
      <c r="K902" s="31">
        <v>5.72</v>
      </c>
      <c r="L902" s="130">
        <f>(Таблица1[[#This Row],[Общая площадь летних помещений, кв. м]]*1)+Таблица1[[#This Row],[Общая площадь без летних помещений, кв.м]]</f>
        <v>30.7</v>
      </c>
      <c r="M902" s="35" t="s">
        <v>1136</v>
      </c>
      <c r="N902" s="45" t="s">
        <v>1145</v>
      </c>
      <c r="O902" s="35" t="s">
        <v>1130</v>
      </c>
      <c r="P902" s="32">
        <v>330000</v>
      </c>
      <c r="Q90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10131000</v>
      </c>
      <c r="R90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02" s="36"/>
      <c r="T902" s="38" t="e">
        <f>#REF!/R902-1</f>
        <v>#REF!</v>
      </c>
      <c r="U902" s="35"/>
      <c r="V902" s="39" t="s">
        <v>1132</v>
      </c>
      <c r="W902" s="40"/>
      <c r="X902" s="41" t="str">
        <f t="shared" si="26"/>
        <v>апартаментСт</v>
      </c>
      <c r="Y902" s="15"/>
    </row>
    <row r="903" spans="2:25">
      <c r="B903" s="30">
        <f t="shared" si="27"/>
        <v>896</v>
      </c>
      <c r="C903" s="31">
        <v>239</v>
      </c>
      <c r="D903" s="32" t="s">
        <v>1127</v>
      </c>
      <c r="E903" s="131">
        <v>3</v>
      </c>
      <c r="F903" s="31">
        <v>2</v>
      </c>
      <c r="G903" s="31" t="s">
        <v>1139</v>
      </c>
      <c r="H903" s="33" t="s">
        <v>1</v>
      </c>
      <c r="I903" s="34" t="s">
        <v>1151</v>
      </c>
      <c r="J903" s="31">
        <v>24.27</v>
      </c>
      <c r="K903" s="31">
        <v>5.2</v>
      </c>
      <c r="L903" s="130">
        <f>(Таблица1[[#This Row],[Общая площадь летних помещений, кв. м]]*1)+Таблица1[[#This Row],[Общая площадь без летних помещений, кв.м]]</f>
        <v>29.47</v>
      </c>
      <c r="M903" s="35" t="s">
        <v>1136</v>
      </c>
      <c r="N903" s="45" t="s">
        <v>1145</v>
      </c>
      <c r="O903" s="35" t="s">
        <v>1130</v>
      </c>
      <c r="P903" s="32">
        <v>320000</v>
      </c>
      <c r="Q90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9430400</v>
      </c>
      <c r="R90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03" s="36"/>
      <c r="T903" s="38" t="e">
        <f>#REF!/R903-1</f>
        <v>#REF!</v>
      </c>
      <c r="U903" s="35"/>
      <c r="V903" s="39" t="s">
        <v>1132</v>
      </c>
      <c r="W903" s="40"/>
      <c r="X903" s="41" t="str">
        <f t="shared" si="26"/>
        <v>апартаментСт</v>
      </c>
      <c r="Y903" s="15"/>
    </row>
    <row r="904" spans="2:25">
      <c r="B904" s="30">
        <f t="shared" si="27"/>
        <v>897</v>
      </c>
      <c r="C904" s="31">
        <v>240</v>
      </c>
      <c r="D904" s="32" t="s">
        <v>1127</v>
      </c>
      <c r="E904" s="131">
        <v>3</v>
      </c>
      <c r="F904" s="31">
        <v>2</v>
      </c>
      <c r="G904" s="31" t="s">
        <v>1139</v>
      </c>
      <c r="H904" s="33" t="s">
        <v>1</v>
      </c>
      <c r="I904" s="34" t="s">
        <v>1151</v>
      </c>
      <c r="J904" s="31">
        <v>28.71</v>
      </c>
      <c r="K904" s="31">
        <v>13.16</v>
      </c>
      <c r="L904" s="130">
        <f>(Таблица1[[#This Row],[Общая площадь летних помещений, кв. м]]*1)+Таблица1[[#This Row],[Общая площадь без летних помещений, кв.м]]</f>
        <v>41.870000000000005</v>
      </c>
      <c r="M904" s="35" t="s">
        <v>1136</v>
      </c>
      <c r="N904" s="45" t="s">
        <v>1145</v>
      </c>
      <c r="O904" s="35" t="s">
        <v>1130</v>
      </c>
      <c r="P904" s="32">
        <v>330000</v>
      </c>
      <c r="Q90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13817100.000000002</v>
      </c>
      <c r="R90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04" s="36"/>
      <c r="T904" s="38" t="e">
        <f>#REF!/R904-1</f>
        <v>#REF!</v>
      </c>
      <c r="U904" s="35"/>
      <c r="V904" s="39" t="s">
        <v>1132</v>
      </c>
      <c r="W904" s="40"/>
      <c r="X904" s="41" t="str">
        <f t="shared" ref="X904:X967" si="28">CONCATENATE(D904,H904)</f>
        <v>апартаментСт</v>
      </c>
      <c r="Y904" s="15"/>
    </row>
    <row r="905" spans="2:25">
      <c r="B905" s="30">
        <f t="shared" si="27"/>
        <v>898</v>
      </c>
      <c r="C905" s="31">
        <v>241</v>
      </c>
      <c r="D905" s="32" t="s">
        <v>1127</v>
      </c>
      <c r="E905" s="131">
        <v>3</v>
      </c>
      <c r="F905" s="31">
        <v>2</v>
      </c>
      <c r="G905" s="31" t="s">
        <v>1139</v>
      </c>
      <c r="H905" s="33" t="s">
        <v>1</v>
      </c>
      <c r="I905" s="34" t="s">
        <v>1151</v>
      </c>
      <c r="J905" s="31">
        <v>28.71</v>
      </c>
      <c r="K905" s="31">
        <v>13.16</v>
      </c>
      <c r="L905" s="130">
        <f>(Таблица1[[#This Row],[Общая площадь летних помещений, кв. м]]*1)+Таблица1[[#This Row],[Общая площадь без летних помещений, кв.м]]</f>
        <v>41.870000000000005</v>
      </c>
      <c r="M905" s="35" t="s">
        <v>1136</v>
      </c>
      <c r="N905" s="45" t="s">
        <v>1137</v>
      </c>
      <c r="O905" s="35" t="s">
        <v>1130</v>
      </c>
      <c r="P905" s="32">
        <v>395000</v>
      </c>
      <c r="Q90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16538650.000000002</v>
      </c>
      <c r="R90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05" s="36"/>
      <c r="T905" s="38" t="e">
        <f>#REF!/R905-1</f>
        <v>#REF!</v>
      </c>
      <c r="U905" s="35"/>
      <c r="V905" s="39" t="s">
        <v>1132</v>
      </c>
      <c r="W905" s="40"/>
      <c r="X905" s="41" t="str">
        <f t="shared" si="28"/>
        <v>апартаментСт</v>
      </c>
      <c r="Y905" s="15"/>
    </row>
    <row r="906" spans="2:25">
      <c r="B906" s="30">
        <f t="shared" ref="B906:B969" si="29">B905+1</f>
        <v>899</v>
      </c>
      <c r="C906" s="31">
        <v>242</v>
      </c>
      <c r="D906" s="32" t="s">
        <v>1127</v>
      </c>
      <c r="E906" s="131">
        <v>3</v>
      </c>
      <c r="F906" s="31">
        <v>2</v>
      </c>
      <c r="G906" s="31" t="s">
        <v>1139</v>
      </c>
      <c r="H906" s="33" t="s">
        <v>1</v>
      </c>
      <c r="I906" s="34" t="s">
        <v>1151</v>
      </c>
      <c r="J906" s="31">
        <v>24.27</v>
      </c>
      <c r="K906" s="31">
        <v>5.2</v>
      </c>
      <c r="L906" s="130">
        <f>(Таблица1[[#This Row],[Общая площадь летних помещений, кв. м]]*1)+Таблица1[[#This Row],[Общая площадь без летних помещений, кв.м]]</f>
        <v>29.47</v>
      </c>
      <c r="M906" s="35" t="s">
        <v>1136</v>
      </c>
      <c r="N906" s="45" t="s">
        <v>1137</v>
      </c>
      <c r="O906" s="35" t="s">
        <v>1130</v>
      </c>
      <c r="P906" s="32">
        <v>405000</v>
      </c>
      <c r="Q90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11935350</v>
      </c>
      <c r="R90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06" s="36"/>
      <c r="T906" s="38" t="e">
        <f>#REF!/R906-1</f>
        <v>#REF!</v>
      </c>
      <c r="U906" s="35"/>
      <c r="V906" s="39" t="s">
        <v>1132</v>
      </c>
      <c r="W906" s="40"/>
      <c r="X906" s="41" t="str">
        <f t="shared" si="28"/>
        <v>апартаментСт</v>
      </c>
      <c r="Y906" s="15"/>
    </row>
    <row r="907" spans="2:25">
      <c r="B907" s="30">
        <f t="shared" si="29"/>
        <v>900</v>
      </c>
      <c r="C907" s="31">
        <v>243</v>
      </c>
      <c r="D907" s="32" t="s">
        <v>1127</v>
      </c>
      <c r="E907" s="131">
        <v>3</v>
      </c>
      <c r="F907" s="31">
        <v>2</v>
      </c>
      <c r="G907" s="31" t="s">
        <v>1139</v>
      </c>
      <c r="H907" s="33" t="s">
        <v>1</v>
      </c>
      <c r="I907" s="34" t="s">
        <v>1151</v>
      </c>
      <c r="J907" s="31">
        <v>24.68</v>
      </c>
      <c r="K907" s="31">
        <v>5.72</v>
      </c>
      <c r="L907" s="130">
        <f>(Таблица1[[#This Row],[Общая площадь летних помещений, кв. м]]*1)+Таблица1[[#This Row],[Общая площадь без летних помещений, кв.м]]</f>
        <v>30.4</v>
      </c>
      <c r="M907" s="35" t="s">
        <v>1136</v>
      </c>
      <c r="N907" s="45" t="s">
        <v>1137</v>
      </c>
      <c r="O907" s="35" t="s">
        <v>1130</v>
      </c>
      <c r="P907" s="32">
        <v>395000</v>
      </c>
      <c r="Q90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12008000</v>
      </c>
      <c r="R90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07" s="36"/>
      <c r="T907" s="38" t="e">
        <f>#REF!/R907-1</f>
        <v>#REF!</v>
      </c>
      <c r="U907" s="35"/>
      <c r="V907" s="39" t="s">
        <v>1132</v>
      </c>
      <c r="W907" s="40"/>
      <c r="X907" s="41" t="str">
        <f t="shared" si="28"/>
        <v>апартаментСт</v>
      </c>
      <c r="Y907" s="15"/>
    </row>
    <row r="908" spans="2:25">
      <c r="B908" s="30">
        <f t="shared" si="29"/>
        <v>901</v>
      </c>
      <c r="C908" s="31">
        <v>244</v>
      </c>
      <c r="D908" s="32" t="s">
        <v>1127</v>
      </c>
      <c r="E908" s="131">
        <v>3</v>
      </c>
      <c r="F908" s="31">
        <v>2</v>
      </c>
      <c r="G908" s="31" t="s">
        <v>1139</v>
      </c>
      <c r="H908" s="33" t="s">
        <v>1</v>
      </c>
      <c r="I908" s="34" t="s">
        <v>1151</v>
      </c>
      <c r="J908" s="31">
        <v>24.68</v>
      </c>
      <c r="K908" s="31">
        <v>6.25</v>
      </c>
      <c r="L908" s="130">
        <f>(Таблица1[[#This Row],[Общая площадь летних помещений, кв. м]]*1)+Таблица1[[#This Row],[Общая площадь без летних помещений, кв.м]]</f>
        <v>30.93</v>
      </c>
      <c r="M908" s="35" t="s">
        <v>1136</v>
      </c>
      <c r="N908" s="45" t="s">
        <v>1137</v>
      </c>
      <c r="O908" s="35" t="s">
        <v>1130</v>
      </c>
      <c r="P908" s="32">
        <v>405000</v>
      </c>
      <c r="Q90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12526650</v>
      </c>
      <c r="R90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08" s="36"/>
      <c r="T908" s="38" t="e">
        <f>#REF!/R908-1</f>
        <v>#REF!</v>
      </c>
      <c r="U908" s="35"/>
      <c r="V908" s="39" t="s">
        <v>1132</v>
      </c>
      <c r="W908" s="40"/>
      <c r="X908" s="41" t="str">
        <f t="shared" si="28"/>
        <v>апартаментСт</v>
      </c>
      <c r="Y908" s="15"/>
    </row>
    <row r="909" spans="2:25">
      <c r="B909" s="30">
        <f t="shared" si="29"/>
        <v>902</v>
      </c>
      <c r="C909" s="31">
        <v>245</v>
      </c>
      <c r="D909" s="32" t="s">
        <v>1127</v>
      </c>
      <c r="E909" s="131">
        <v>3</v>
      </c>
      <c r="F909" s="31">
        <v>2</v>
      </c>
      <c r="G909" s="31" t="s">
        <v>1139</v>
      </c>
      <c r="H909" s="33" t="s">
        <v>1</v>
      </c>
      <c r="I909" s="34" t="s">
        <v>1151</v>
      </c>
      <c r="J909" s="31">
        <v>24.98</v>
      </c>
      <c r="K909" s="31">
        <v>6.25</v>
      </c>
      <c r="L909" s="130">
        <f>(Таблица1[[#This Row],[Общая площадь летних помещений, кв. м]]*1)+Таблица1[[#This Row],[Общая площадь без летних помещений, кв.м]]</f>
        <v>31.23</v>
      </c>
      <c r="M909" s="35" t="s">
        <v>1136</v>
      </c>
      <c r="N909" s="45" t="s">
        <v>1137</v>
      </c>
      <c r="O909" s="35" t="s">
        <v>1130</v>
      </c>
      <c r="P909" s="32">
        <v>400000</v>
      </c>
      <c r="Q90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12492000</v>
      </c>
      <c r="R90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09" s="36"/>
      <c r="T909" s="38" t="e">
        <f>#REF!/R909-1</f>
        <v>#REF!</v>
      </c>
      <c r="U909" s="35"/>
      <c r="V909" s="39" t="s">
        <v>1132</v>
      </c>
      <c r="W909" s="40"/>
      <c r="X909" s="41" t="str">
        <f t="shared" si="28"/>
        <v>апартаментСт</v>
      </c>
      <c r="Y909" s="15"/>
    </row>
    <row r="910" spans="2:25">
      <c r="B910" s="30">
        <f t="shared" si="29"/>
        <v>903</v>
      </c>
      <c r="C910" s="31">
        <v>246</v>
      </c>
      <c r="D910" s="32" t="s">
        <v>1127</v>
      </c>
      <c r="E910" s="131">
        <v>3</v>
      </c>
      <c r="F910" s="31">
        <v>2</v>
      </c>
      <c r="G910" s="31" t="s">
        <v>1139</v>
      </c>
      <c r="H910" s="33" t="s">
        <v>1</v>
      </c>
      <c r="I910" s="34" t="s">
        <v>1151</v>
      </c>
      <c r="J910" s="31">
        <v>24.98</v>
      </c>
      <c r="K910" s="31">
        <v>5.72</v>
      </c>
      <c r="L910" s="130">
        <f>(Таблица1[[#This Row],[Общая площадь летних помещений, кв. м]]*1)+Таблица1[[#This Row],[Общая площадь без летних помещений, кв.м]]</f>
        <v>30.7</v>
      </c>
      <c r="M910" s="35" t="s">
        <v>1136</v>
      </c>
      <c r="N910" s="45" t="s">
        <v>1137</v>
      </c>
      <c r="O910" s="35" t="s">
        <v>1130</v>
      </c>
      <c r="P910" s="32">
        <v>405000</v>
      </c>
      <c r="Q91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12433500</v>
      </c>
      <c r="R91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10" s="36"/>
      <c r="T910" s="38" t="e">
        <f>#REF!/R910-1</f>
        <v>#REF!</v>
      </c>
      <c r="U910" s="35"/>
      <c r="V910" s="39" t="s">
        <v>1132</v>
      </c>
      <c r="W910" s="40"/>
      <c r="X910" s="41" t="str">
        <f t="shared" si="28"/>
        <v>апартаментСт</v>
      </c>
      <c r="Y910" s="15"/>
    </row>
    <row r="911" spans="2:25">
      <c r="B911" s="30">
        <f t="shared" si="29"/>
        <v>904</v>
      </c>
      <c r="C911" s="31">
        <v>247</v>
      </c>
      <c r="D911" s="32" t="s">
        <v>1127</v>
      </c>
      <c r="E911" s="131">
        <v>3</v>
      </c>
      <c r="F911" s="31">
        <v>2</v>
      </c>
      <c r="G911" s="31" t="s">
        <v>1139</v>
      </c>
      <c r="H911" s="33" t="s">
        <v>1</v>
      </c>
      <c r="I911" s="34" t="s">
        <v>1151</v>
      </c>
      <c r="J911" s="31">
        <v>24.98</v>
      </c>
      <c r="K911" s="31">
        <v>5.2</v>
      </c>
      <c r="L911" s="130">
        <f>(Таблица1[[#This Row],[Общая площадь летних помещений, кв. м]]*1)+Таблица1[[#This Row],[Общая площадь без летних помещений, кв.м]]</f>
        <v>30.18</v>
      </c>
      <c r="M911" s="35" t="s">
        <v>1136</v>
      </c>
      <c r="N911" s="45" t="s">
        <v>1137</v>
      </c>
      <c r="O911" s="35" t="s">
        <v>1130</v>
      </c>
      <c r="P911" s="32">
        <v>400000</v>
      </c>
      <c r="Q91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12072000</v>
      </c>
      <c r="R91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11" s="36"/>
      <c r="T911" s="38" t="e">
        <f>#REF!/R911-1</f>
        <v>#REF!</v>
      </c>
      <c r="U911" s="35"/>
      <c r="V911" s="39" t="s">
        <v>1132</v>
      </c>
      <c r="W911" s="40"/>
      <c r="X911" s="41" t="str">
        <f t="shared" si="28"/>
        <v>апартаментСт</v>
      </c>
      <c r="Y911" s="15"/>
    </row>
    <row r="912" spans="2:25">
      <c r="B912" s="30">
        <f t="shared" si="29"/>
        <v>905</v>
      </c>
      <c r="C912" s="31">
        <v>248</v>
      </c>
      <c r="D912" s="32" t="s">
        <v>1127</v>
      </c>
      <c r="E912" s="131">
        <v>3</v>
      </c>
      <c r="F912" s="31">
        <v>2</v>
      </c>
      <c r="G912" s="31" t="s">
        <v>1139</v>
      </c>
      <c r="H912" s="33" t="s">
        <v>1</v>
      </c>
      <c r="I912" s="34" t="s">
        <v>1151</v>
      </c>
      <c r="J912" s="31">
        <v>24.98</v>
      </c>
      <c r="K912" s="31">
        <v>4.79</v>
      </c>
      <c r="L912" s="130">
        <f>(Таблица1[[#This Row],[Общая площадь летних помещений, кв. м]]*1)+Таблица1[[#This Row],[Общая площадь без летних помещений, кв.м]]</f>
        <v>29.77</v>
      </c>
      <c r="M912" s="35" t="s">
        <v>1136</v>
      </c>
      <c r="N912" s="45" t="s">
        <v>1137</v>
      </c>
      <c r="O912" s="35" t="s">
        <v>1130</v>
      </c>
      <c r="P912" s="32">
        <v>405000</v>
      </c>
      <c r="Q91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12056850</v>
      </c>
      <c r="R91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12" s="36"/>
      <c r="T912" s="38" t="e">
        <f>#REF!/R912-1</f>
        <v>#REF!</v>
      </c>
      <c r="U912" s="35"/>
      <c r="V912" s="39" t="s">
        <v>1132</v>
      </c>
      <c r="W912" s="40"/>
      <c r="X912" s="41" t="str">
        <f t="shared" si="28"/>
        <v>апартаментСт</v>
      </c>
      <c r="Y912" s="15"/>
    </row>
    <row r="913" spans="2:25">
      <c r="B913" s="30">
        <f t="shared" si="29"/>
        <v>906</v>
      </c>
      <c r="C913" s="31">
        <v>249</v>
      </c>
      <c r="D913" s="32" t="s">
        <v>1127</v>
      </c>
      <c r="E913" s="131">
        <v>3</v>
      </c>
      <c r="F913" s="31">
        <v>2</v>
      </c>
      <c r="G913" s="31" t="s">
        <v>1140</v>
      </c>
      <c r="H913" s="33" t="s">
        <v>1</v>
      </c>
      <c r="I913" s="34" t="s">
        <v>1151</v>
      </c>
      <c r="J913" s="31">
        <v>24.98</v>
      </c>
      <c r="K913" s="31">
        <v>4.53</v>
      </c>
      <c r="L913" s="130">
        <f>(Таблица1[[#This Row],[Общая площадь летних помещений, кв. м]]*1)+Таблица1[[#This Row],[Общая площадь без летних помещений, кв.м]]</f>
        <v>29.51</v>
      </c>
      <c r="M913" s="35" t="s">
        <v>1136</v>
      </c>
      <c r="N913" s="45" t="s">
        <v>1145</v>
      </c>
      <c r="O913" s="35" t="s">
        <v>1130</v>
      </c>
      <c r="P913" s="32">
        <v>315000</v>
      </c>
      <c r="Q91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9295650</v>
      </c>
      <c r="R91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13" s="36"/>
      <c r="T913" s="38" t="e">
        <f>#REF!/R913-1</f>
        <v>#REF!</v>
      </c>
      <c r="U913" s="35"/>
      <c r="V913" s="39" t="s">
        <v>1132</v>
      </c>
      <c r="W913" s="40"/>
      <c r="X913" s="41" t="str">
        <f t="shared" si="28"/>
        <v>апартаментСт</v>
      </c>
      <c r="Y913" s="15"/>
    </row>
    <row r="914" spans="2:25">
      <c r="B914" s="30">
        <f t="shared" si="29"/>
        <v>907</v>
      </c>
      <c r="C914" s="31">
        <v>250</v>
      </c>
      <c r="D914" s="32" t="s">
        <v>1127</v>
      </c>
      <c r="E914" s="131">
        <v>3</v>
      </c>
      <c r="F914" s="31">
        <v>2</v>
      </c>
      <c r="G914" s="31" t="s">
        <v>1140</v>
      </c>
      <c r="H914" s="33" t="s">
        <v>1</v>
      </c>
      <c r="I914" s="34" t="s">
        <v>1151</v>
      </c>
      <c r="J914" s="31">
        <v>24.98</v>
      </c>
      <c r="K914" s="31">
        <v>5.0199999999999996</v>
      </c>
      <c r="L914" s="130">
        <f>(Таблица1[[#This Row],[Общая площадь летних помещений, кв. м]]*1)+Таблица1[[#This Row],[Общая площадь без летних помещений, кв.м]]</f>
        <v>30</v>
      </c>
      <c r="M914" s="35" t="s">
        <v>1136</v>
      </c>
      <c r="N914" s="45" t="s">
        <v>1145</v>
      </c>
      <c r="O914" s="35" t="s">
        <v>1130</v>
      </c>
      <c r="P914" s="32">
        <v>330000</v>
      </c>
      <c r="Q91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9900000</v>
      </c>
      <c r="R91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14" s="36"/>
      <c r="T914" s="38" t="e">
        <f>#REF!/R914-1</f>
        <v>#REF!</v>
      </c>
      <c r="U914" s="35"/>
      <c r="V914" s="39" t="s">
        <v>1132</v>
      </c>
      <c r="W914" s="40"/>
      <c r="X914" s="41" t="str">
        <f t="shared" si="28"/>
        <v>апартаментСт</v>
      </c>
      <c r="Y914" s="15"/>
    </row>
    <row r="915" spans="2:25">
      <c r="B915" s="30">
        <f t="shared" si="29"/>
        <v>908</v>
      </c>
      <c r="C915" s="31">
        <v>251</v>
      </c>
      <c r="D915" s="32" t="s">
        <v>1127</v>
      </c>
      <c r="E915" s="131">
        <v>3</v>
      </c>
      <c r="F915" s="31">
        <v>2</v>
      </c>
      <c r="G915" s="31" t="s">
        <v>1140</v>
      </c>
      <c r="H915" s="33" t="s">
        <v>1</v>
      </c>
      <c r="I915" s="34" t="s">
        <v>1151</v>
      </c>
      <c r="J915" s="31">
        <v>24.98</v>
      </c>
      <c r="K915" s="31">
        <v>6.05</v>
      </c>
      <c r="L915" s="130">
        <f>(Таблица1[[#This Row],[Общая площадь летних помещений, кв. м]]*1)+Таблица1[[#This Row],[Общая площадь без летних помещений, кв.м]]</f>
        <v>31.03</v>
      </c>
      <c r="M915" s="35" t="s">
        <v>1136</v>
      </c>
      <c r="N915" s="45" t="s">
        <v>1145</v>
      </c>
      <c r="O915" s="35" t="s">
        <v>1130</v>
      </c>
      <c r="P915" s="32">
        <v>315000</v>
      </c>
      <c r="Q91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9774450</v>
      </c>
      <c r="R91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15" s="36"/>
      <c r="T915" s="38" t="e">
        <f>#REF!/R915-1</f>
        <v>#REF!</v>
      </c>
      <c r="U915" s="35"/>
      <c r="V915" s="39" t="s">
        <v>1132</v>
      </c>
      <c r="W915" s="40"/>
      <c r="X915" s="41" t="str">
        <f t="shared" si="28"/>
        <v>апартаментСт</v>
      </c>
      <c r="Y915" s="15"/>
    </row>
    <row r="916" spans="2:25">
      <c r="B916" s="30">
        <f t="shared" si="29"/>
        <v>909</v>
      </c>
      <c r="C916" s="31">
        <v>252</v>
      </c>
      <c r="D916" s="32" t="s">
        <v>1127</v>
      </c>
      <c r="E916" s="131">
        <v>3</v>
      </c>
      <c r="F916" s="31">
        <v>2</v>
      </c>
      <c r="G916" s="31" t="s">
        <v>1140</v>
      </c>
      <c r="H916" s="33" t="s">
        <v>1</v>
      </c>
      <c r="I916" s="34" t="s">
        <v>1151</v>
      </c>
      <c r="J916" s="31">
        <v>24.98</v>
      </c>
      <c r="K916" s="31">
        <v>5.72</v>
      </c>
      <c r="L916" s="130">
        <f>(Таблица1[[#This Row],[Общая площадь летних помещений, кв. м]]*1)+Таблица1[[#This Row],[Общая площадь без летних помещений, кв.м]]</f>
        <v>30.7</v>
      </c>
      <c r="M916" s="35" t="s">
        <v>1136</v>
      </c>
      <c r="N916" s="45" t="s">
        <v>1145</v>
      </c>
      <c r="O916" s="35" t="s">
        <v>1130</v>
      </c>
      <c r="P916" s="32">
        <v>315000</v>
      </c>
      <c r="Q91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9670500</v>
      </c>
      <c r="R91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16" s="36"/>
      <c r="T916" s="38" t="e">
        <f>#REF!/R916-1</f>
        <v>#REF!</v>
      </c>
      <c r="U916" s="35"/>
      <c r="V916" s="39" t="s">
        <v>1132</v>
      </c>
      <c r="W916" s="40"/>
      <c r="X916" s="41" t="str">
        <f t="shared" si="28"/>
        <v>апартаментСт</v>
      </c>
      <c r="Y916" s="15"/>
    </row>
    <row r="917" spans="2:25">
      <c r="B917" s="30">
        <f t="shared" si="29"/>
        <v>910</v>
      </c>
      <c r="C917" s="31">
        <v>253</v>
      </c>
      <c r="D917" s="32" t="s">
        <v>1127</v>
      </c>
      <c r="E917" s="131">
        <v>3</v>
      </c>
      <c r="F917" s="31">
        <v>2</v>
      </c>
      <c r="G917" s="31" t="s">
        <v>1140</v>
      </c>
      <c r="H917" s="33" t="s">
        <v>1</v>
      </c>
      <c r="I917" s="34" t="s">
        <v>1151</v>
      </c>
      <c r="J917" s="31">
        <v>24.27</v>
      </c>
      <c r="K917" s="31">
        <v>5.2</v>
      </c>
      <c r="L917" s="130">
        <f>(Таблица1[[#This Row],[Общая площадь летних помещений, кв. м]]*1)+Таблица1[[#This Row],[Общая площадь без летних помещений, кв.м]]</f>
        <v>29.47</v>
      </c>
      <c r="M917" s="35" t="s">
        <v>1136</v>
      </c>
      <c r="N917" s="45" t="s">
        <v>1145</v>
      </c>
      <c r="O917" s="35" t="s">
        <v>1130</v>
      </c>
      <c r="P917" s="32">
        <v>315000</v>
      </c>
      <c r="Q91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9283050</v>
      </c>
      <c r="R91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17" s="36"/>
      <c r="T917" s="38" t="e">
        <f>#REF!/R917-1</f>
        <v>#REF!</v>
      </c>
      <c r="U917" s="35"/>
      <c r="V917" s="39" t="s">
        <v>1132</v>
      </c>
      <c r="W917" s="40"/>
      <c r="X917" s="41" t="str">
        <f t="shared" si="28"/>
        <v>апартаментСт</v>
      </c>
      <c r="Y917" s="15"/>
    </row>
    <row r="918" spans="2:25">
      <c r="B918" s="30">
        <f t="shared" si="29"/>
        <v>911</v>
      </c>
      <c r="C918" s="31">
        <v>254</v>
      </c>
      <c r="D918" s="32" t="s">
        <v>1127</v>
      </c>
      <c r="E918" s="131">
        <v>3</v>
      </c>
      <c r="F918" s="31">
        <v>2</v>
      </c>
      <c r="G918" s="31" t="s">
        <v>1140</v>
      </c>
      <c r="H918" s="33" t="s">
        <v>1</v>
      </c>
      <c r="I918" s="34" t="s">
        <v>1151</v>
      </c>
      <c r="J918" s="31">
        <v>28.71</v>
      </c>
      <c r="K918" s="31">
        <v>13.16</v>
      </c>
      <c r="L918" s="130">
        <f>(Таблица1[[#This Row],[Общая площадь летних помещений, кв. м]]*1)+Таблица1[[#This Row],[Общая площадь без летних помещений, кв.м]]</f>
        <v>41.870000000000005</v>
      </c>
      <c r="M918" s="35" t="s">
        <v>1136</v>
      </c>
      <c r="N918" s="45" t="s">
        <v>1145</v>
      </c>
      <c r="O918" s="35" t="s">
        <v>1130</v>
      </c>
      <c r="P918" s="32">
        <v>330000</v>
      </c>
      <c r="Q91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13817100.000000002</v>
      </c>
      <c r="R91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18" s="36"/>
      <c r="T918" s="38" t="e">
        <f>#REF!/R918-1</f>
        <v>#REF!</v>
      </c>
      <c r="U918" s="35"/>
      <c r="V918" s="39" t="s">
        <v>1132</v>
      </c>
      <c r="W918" s="40"/>
      <c r="X918" s="41" t="str">
        <f t="shared" si="28"/>
        <v>апартаментСт</v>
      </c>
      <c r="Y918" s="15"/>
    </row>
    <row r="919" spans="2:25">
      <c r="B919" s="30">
        <f t="shared" si="29"/>
        <v>912</v>
      </c>
      <c r="C919" s="31">
        <v>255</v>
      </c>
      <c r="D919" s="32" t="s">
        <v>1127</v>
      </c>
      <c r="E919" s="131">
        <v>3</v>
      </c>
      <c r="F919" s="31">
        <v>2</v>
      </c>
      <c r="G919" s="31" t="s">
        <v>1140</v>
      </c>
      <c r="H919" s="33" t="s">
        <v>1</v>
      </c>
      <c r="I919" s="34" t="s">
        <v>1151</v>
      </c>
      <c r="J919" s="31">
        <v>28.71</v>
      </c>
      <c r="K919" s="31">
        <v>13.16</v>
      </c>
      <c r="L919" s="130">
        <f>(Таблица1[[#This Row],[Общая площадь летних помещений, кв. м]]*1)+Таблица1[[#This Row],[Общая площадь без летних помещений, кв.м]]</f>
        <v>41.870000000000005</v>
      </c>
      <c r="M919" s="35" t="s">
        <v>1136</v>
      </c>
      <c r="N919" s="45" t="s">
        <v>1137</v>
      </c>
      <c r="O919" s="35" t="s">
        <v>1130</v>
      </c>
      <c r="P919" s="32">
        <v>390000</v>
      </c>
      <c r="Q91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16329300.000000002</v>
      </c>
      <c r="R91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19" s="36"/>
      <c r="T919" s="38" t="e">
        <f>#REF!/R919-1</f>
        <v>#REF!</v>
      </c>
      <c r="U919" s="35"/>
      <c r="V919" s="39" t="s">
        <v>1132</v>
      </c>
      <c r="W919" s="40"/>
      <c r="X919" s="41" t="str">
        <f t="shared" si="28"/>
        <v>апартаментСт</v>
      </c>
      <c r="Y919" s="15"/>
    </row>
    <row r="920" spans="2:25">
      <c r="B920" s="30">
        <f t="shared" si="29"/>
        <v>913</v>
      </c>
      <c r="C920" s="31">
        <v>256</v>
      </c>
      <c r="D920" s="32" t="s">
        <v>1127</v>
      </c>
      <c r="E920" s="131">
        <v>3</v>
      </c>
      <c r="F920" s="31">
        <v>2</v>
      </c>
      <c r="G920" s="31" t="s">
        <v>1140</v>
      </c>
      <c r="H920" s="33" t="s">
        <v>1</v>
      </c>
      <c r="I920" s="34" t="s">
        <v>1151</v>
      </c>
      <c r="J920" s="31">
        <v>24.27</v>
      </c>
      <c r="K920" s="31">
        <v>5.2</v>
      </c>
      <c r="L920" s="130">
        <f>(Таблица1[[#This Row],[Общая площадь летних помещений, кв. м]]*1)+Таблица1[[#This Row],[Общая площадь без летних помещений, кв.м]]</f>
        <v>29.47</v>
      </c>
      <c r="M920" s="35" t="s">
        <v>1136</v>
      </c>
      <c r="N920" s="45" t="s">
        <v>1137</v>
      </c>
      <c r="O920" s="35" t="s">
        <v>1130</v>
      </c>
      <c r="P920" s="32">
        <v>410000</v>
      </c>
      <c r="Q92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12082700</v>
      </c>
      <c r="R92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20" s="36"/>
      <c r="T920" s="38" t="e">
        <f>#REF!/R920-1</f>
        <v>#REF!</v>
      </c>
      <c r="U920" s="35"/>
      <c r="V920" s="39" t="s">
        <v>1132</v>
      </c>
      <c r="W920" s="40"/>
      <c r="X920" s="41" t="str">
        <f t="shared" si="28"/>
        <v>апартаментСт</v>
      </c>
      <c r="Y920" s="15"/>
    </row>
    <row r="921" spans="2:25">
      <c r="B921" s="30">
        <f t="shared" si="29"/>
        <v>914</v>
      </c>
      <c r="C921" s="31">
        <v>257</v>
      </c>
      <c r="D921" s="32" t="s">
        <v>1127</v>
      </c>
      <c r="E921" s="131">
        <v>3</v>
      </c>
      <c r="F921" s="31">
        <v>2</v>
      </c>
      <c r="G921" s="31" t="s">
        <v>1140</v>
      </c>
      <c r="H921" s="33" t="s">
        <v>1</v>
      </c>
      <c r="I921" s="34" t="s">
        <v>1151</v>
      </c>
      <c r="J921" s="31">
        <v>24.68</v>
      </c>
      <c r="K921" s="31">
        <v>5.72</v>
      </c>
      <c r="L921" s="130">
        <f>(Таблица1[[#This Row],[Общая площадь летних помещений, кв. м]]*1)+Таблица1[[#This Row],[Общая площадь без летних помещений, кв.м]]</f>
        <v>30.4</v>
      </c>
      <c r="M921" s="35" t="s">
        <v>1136</v>
      </c>
      <c r="N921" s="45" t="s">
        <v>1137</v>
      </c>
      <c r="O921" s="35" t="s">
        <v>1130</v>
      </c>
      <c r="P921" s="32">
        <v>390000</v>
      </c>
      <c r="Q92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11856000</v>
      </c>
      <c r="R92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21" s="36"/>
      <c r="T921" s="38" t="e">
        <f>#REF!/R921-1</f>
        <v>#REF!</v>
      </c>
      <c r="U921" s="35"/>
      <c r="V921" s="39" t="s">
        <v>1132</v>
      </c>
      <c r="W921" s="40"/>
      <c r="X921" s="41" t="str">
        <f t="shared" si="28"/>
        <v>апартаментСт</v>
      </c>
      <c r="Y921" s="15"/>
    </row>
    <row r="922" spans="2:25">
      <c r="B922" s="30">
        <f t="shared" si="29"/>
        <v>915</v>
      </c>
      <c r="C922" s="31">
        <v>258</v>
      </c>
      <c r="D922" s="32" t="s">
        <v>1127</v>
      </c>
      <c r="E922" s="131">
        <v>3</v>
      </c>
      <c r="F922" s="31">
        <v>2</v>
      </c>
      <c r="G922" s="31" t="s">
        <v>1140</v>
      </c>
      <c r="H922" s="33" t="s">
        <v>1</v>
      </c>
      <c r="I922" s="34" t="s">
        <v>1151</v>
      </c>
      <c r="J922" s="31">
        <v>24.68</v>
      </c>
      <c r="K922" s="31">
        <v>6.25</v>
      </c>
      <c r="L922" s="130">
        <f>(Таблица1[[#This Row],[Общая площадь летних помещений, кв. м]]*1)+Таблица1[[#This Row],[Общая площадь без летних помещений, кв.м]]</f>
        <v>30.93</v>
      </c>
      <c r="M922" s="35" t="s">
        <v>1136</v>
      </c>
      <c r="N922" s="45" t="s">
        <v>1137</v>
      </c>
      <c r="O922" s="35" t="s">
        <v>1130</v>
      </c>
      <c r="P922" s="32">
        <v>390000</v>
      </c>
      <c r="Q92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12062700</v>
      </c>
      <c r="R92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22" s="36"/>
      <c r="T922" s="38" t="e">
        <f>#REF!/R922-1</f>
        <v>#REF!</v>
      </c>
      <c r="U922" s="35"/>
      <c r="V922" s="39" t="s">
        <v>1132</v>
      </c>
      <c r="W922" s="40"/>
      <c r="X922" s="41" t="str">
        <f t="shared" si="28"/>
        <v>апартаментСт</v>
      </c>
      <c r="Y922" s="15"/>
    </row>
    <row r="923" spans="2:25">
      <c r="B923" s="30">
        <f t="shared" si="29"/>
        <v>916</v>
      </c>
      <c r="C923" s="31">
        <v>259</v>
      </c>
      <c r="D923" s="32" t="s">
        <v>1127</v>
      </c>
      <c r="E923" s="131">
        <v>3</v>
      </c>
      <c r="F923" s="31">
        <v>2</v>
      </c>
      <c r="G923" s="31" t="s">
        <v>1140</v>
      </c>
      <c r="H923" s="33" t="s">
        <v>1</v>
      </c>
      <c r="I923" s="34" t="s">
        <v>1151</v>
      </c>
      <c r="J923" s="31">
        <v>24.98</v>
      </c>
      <c r="K923" s="31">
        <v>6.25</v>
      </c>
      <c r="L923" s="130">
        <f>(Таблица1[[#This Row],[Общая площадь летних помещений, кв. м]]*1)+Таблица1[[#This Row],[Общая площадь без летних помещений, кв.м]]</f>
        <v>31.23</v>
      </c>
      <c r="M923" s="35" t="s">
        <v>1136</v>
      </c>
      <c r="N923" s="45" t="s">
        <v>1137</v>
      </c>
      <c r="O923" s="35" t="s">
        <v>1130</v>
      </c>
      <c r="P923" s="32">
        <v>390000</v>
      </c>
      <c r="Q92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12179700</v>
      </c>
      <c r="R92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23" s="36"/>
      <c r="T923" s="38" t="e">
        <f>#REF!/R923-1</f>
        <v>#REF!</v>
      </c>
      <c r="U923" s="35"/>
      <c r="V923" s="39" t="s">
        <v>1132</v>
      </c>
      <c r="W923" s="40"/>
      <c r="X923" s="41" t="str">
        <f t="shared" si="28"/>
        <v>апартаментСт</v>
      </c>
      <c r="Y923" s="15"/>
    </row>
    <row r="924" spans="2:25">
      <c r="B924" s="30">
        <f t="shared" si="29"/>
        <v>917</v>
      </c>
      <c r="C924" s="31">
        <v>260</v>
      </c>
      <c r="D924" s="32" t="s">
        <v>1127</v>
      </c>
      <c r="E924" s="131">
        <v>3</v>
      </c>
      <c r="F924" s="31">
        <v>2</v>
      </c>
      <c r="G924" s="31" t="s">
        <v>1140</v>
      </c>
      <c r="H924" s="33" t="s">
        <v>1</v>
      </c>
      <c r="I924" s="34" t="s">
        <v>1151</v>
      </c>
      <c r="J924" s="31">
        <v>24.98</v>
      </c>
      <c r="K924" s="31">
        <v>5.72</v>
      </c>
      <c r="L924" s="130">
        <f>(Таблица1[[#This Row],[Общая площадь летних помещений, кв. м]]*1)+Таблица1[[#This Row],[Общая площадь без летних помещений, кв.м]]</f>
        <v>30.7</v>
      </c>
      <c r="M924" s="35" t="s">
        <v>1136</v>
      </c>
      <c r="N924" s="45" t="s">
        <v>1137</v>
      </c>
      <c r="O924" s="35" t="s">
        <v>1130</v>
      </c>
      <c r="P924" s="32">
        <v>395000</v>
      </c>
      <c r="Q92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12126500</v>
      </c>
      <c r="R92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24" s="36"/>
      <c r="T924" s="38" t="e">
        <f>#REF!/R924-1</f>
        <v>#REF!</v>
      </c>
      <c r="U924" s="35"/>
      <c r="V924" s="39" t="s">
        <v>1132</v>
      </c>
      <c r="W924" s="40"/>
      <c r="X924" s="41" t="str">
        <f t="shared" si="28"/>
        <v>апартаментСт</v>
      </c>
      <c r="Y924" s="15"/>
    </row>
    <row r="925" spans="2:25">
      <c r="B925" s="30">
        <f t="shared" si="29"/>
        <v>918</v>
      </c>
      <c r="C925" s="31">
        <v>261</v>
      </c>
      <c r="D925" s="32" t="s">
        <v>1127</v>
      </c>
      <c r="E925" s="131">
        <v>3</v>
      </c>
      <c r="F925" s="31">
        <v>2</v>
      </c>
      <c r="G925" s="31" t="s">
        <v>1140</v>
      </c>
      <c r="H925" s="33" t="s">
        <v>1</v>
      </c>
      <c r="I925" s="34" t="s">
        <v>1151</v>
      </c>
      <c r="J925" s="31">
        <v>24.98</v>
      </c>
      <c r="K925" s="31">
        <v>5.2</v>
      </c>
      <c r="L925" s="130">
        <f>(Таблица1[[#This Row],[Общая площадь летних помещений, кв. м]]*1)+Таблица1[[#This Row],[Общая площадь без летних помещений, кв.м]]</f>
        <v>30.18</v>
      </c>
      <c r="M925" s="35" t="s">
        <v>1136</v>
      </c>
      <c r="N925" s="45" t="s">
        <v>1137</v>
      </c>
      <c r="O925" s="35" t="s">
        <v>1130</v>
      </c>
      <c r="P925" s="32">
        <v>395000</v>
      </c>
      <c r="Q92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11921100</v>
      </c>
      <c r="R92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25" s="36"/>
      <c r="T925" s="38" t="e">
        <f>#REF!/R925-1</f>
        <v>#REF!</v>
      </c>
      <c r="U925" s="35"/>
      <c r="V925" s="39" t="s">
        <v>1132</v>
      </c>
      <c r="W925" s="40"/>
      <c r="X925" s="41" t="str">
        <f t="shared" si="28"/>
        <v>апартаментСт</v>
      </c>
      <c r="Y925" s="15"/>
    </row>
    <row r="926" spans="2:25">
      <c r="B926" s="30">
        <f t="shared" si="29"/>
        <v>919</v>
      </c>
      <c r="C926" s="31">
        <v>262</v>
      </c>
      <c r="D926" s="32" t="s">
        <v>1127</v>
      </c>
      <c r="E926" s="131">
        <v>3</v>
      </c>
      <c r="F926" s="31">
        <v>2</v>
      </c>
      <c r="G926" s="31" t="s">
        <v>1140</v>
      </c>
      <c r="H926" s="33" t="s">
        <v>1</v>
      </c>
      <c r="I926" s="34" t="s">
        <v>1151</v>
      </c>
      <c r="J926" s="31">
        <v>24.98</v>
      </c>
      <c r="K926" s="31">
        <v>4.79</v>
      </c>
      <c r="L926" s="130">
        <f>(Таблица1[[#This Row],[Общая площадь летних помещений, кв. м]]*1)+Таблица1[[#This Row],[Общая площадь без летних помещений, кв.м]]</f>
        <v>29.77</v>
      </c>
      <c r="M926" s="35" t="s">
        <v>1136</v>
      </c>
      <c r="N926" s="45" t="s">
        <v>1137</v>
      </c>
      <c r="O926" s="35" t="s">
        <v>1130</v>
      </c>
      <c r="P926" s="32">
        <v>395000</v>
      </c>
      <c r="Q92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11759150</v>
      </c>
      <c r="R92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26" s="36"/>
      <c r="T926" s="38" t="e">
        <f>#REF!/R926-1</f>
        <v>#REF!</v>
      </c>
      <c r="U926" s="35"/>
      <c r="V926" s="39" t="s">
        <v>1132</v>
      </c>
      <c r="W926" s="40"/>
      <c r="X926" s="41" t="str">
        <f t="shared" si="28"/>
        <v>апартаментСт</v>
      </c>
      <c r="Y926" s="15"/>
    </row>
    <row r="927" spans="2:25">
      <c r="B927" s="30">
        <f t="shared" si="29"/>
        <v>920</v>
      </c>
      <c r="C927" s="31">
        <v>263</v>
      </c>
      <c r="D927" s="32" t="s">
        <v>1127</v>
      </c>
      <c r="E927" s="131">
        <v>3</v>
      </c>
      <c r="F927" s="31">
        <v>2</v>
      </c>
      <c r="G927" s="31" t="s">
        <v>1141</v>
      </c>
      <c r="H927" s="33" t="s">
        <v>1</v>
      </c>
      <c r="I927" s="34" t="s">
        <v>1151</v>
      </c>
      <c r="J927" s="31">
        <v>24.98</v>
      </c>
      <c r="K927" s="31">
        <v>4.53</v>
      </c>
      <c r="L927" s="130">
        <f>(Таблица1[[#This Row],[Общая площадь летних помещений, кв. м]]*1)+Таблица1[[#This Row],[Общая площадь без летних помещений, кв.м]]</f>
        <v>29.51</v>
      </c>
      <c r="M927" s="35" t="s">
        <v>1136</v>
      </c>
      <c r="N927" s="45" t="s">
        <v>1145</v>
      </c>
      <c r="O927" s="35" t="s">
        <v>1130</v>
      </c>
      <c r="P927" s="32">
        <v>330000</v>
      </c>
      <c r="Q92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9738300</v>
      </c>
      <c r="R92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27" s="36"/>
      <c r="T927" s="38" t="e">
        <f>#REF!/R927-1</f>
        <v>#REF!</v>
      </c>
      <c r="U927" s="35"/>
      <c r="V927" s="39" t="s">
        <v>1132</v>
      </c>
      <c r="W927" s="40"/>
      <c r="X927" s="41" t="str">
        <f t="shared" si="28"/>
        <v>апартаментСт</v>
      </c>
      <c r="Y927" s="15"/>
    </row>
    <row r="928" spans="2:25">
      <c r="B928" s="30">
        <f t="shared" si="29"/>
        <v>921</v>
      </c>
      <c r="C928" s="31">
        <v>264</v>
      </c>
      <c r="D928" s="32" t="s">
        <v>1127</v>
      </c>
      <c r="E928" s="131">
        <v>3</v>
      </c>
      <c r="F928" s="31">
        <v>2</v>
      </c>
      <c r="G928" s="31" t="s">
        <v>1141</v>
      </c>
      <c r="H928" s="33" t="s">
        <v>1</v>
      </c>
      <c r="I928" s="34" t="s">
        <v>1151</v>
      </c>
      <c r="J928" s="31">
        <v>24.98</v>
      </c>
      <c r="K928" s="31">
        <v>5.0199999999999996</v>
      </c>
      <c r="L928" s="130">
        <f>(Таблица1[[#This Row],[Общая площадь летних помещений, кв. м]]*1)+Таблица1[[#This Row],[Общая площадь без летних помещений, кв.м]]</f>
        <v>30</v>
      </c>
      <c r="M928" s="35" t="s">
        <v>1136</v>
      </c>
      <c r="N928" s="45" t="s">
        <v>1145</v>
      </c>
      <c r="O928" s="35" t="s">
        <v>1130</v>
      </c>
      <c r="P928" s="32">
        <v>330000</v>
      </c>
      <c r="Q92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9900000</v>
      </c>
      <c r="R92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28" s="36"/>
      <c r="T928" s="38" t="e">
        <f>#REF!/R928-1</f>
        <v>#REF!</v>
      </c>
      <c r="U928" s="35"/>
      <c r="V928" s="39" t="s">
        <v>1132</v>
      </c>
      <c r="W928" s="40"/>
      <c r="X928" s="41" t="str">
        <f t="shared" si="28"/>
        <v>апартаментСт</v>
      </c>
      <c r="Y928" s="15"/>
    </row>
    <row r="929" spans="2:25">
      <c r="B929" s="30">
        <f t="shared" si="29"/>
        <v>922</v>
      </c>
      <c r="C929" s="31">
        <v>265</v>
      </c>
      <c r="D929" s="32" t="s">
        <v>1127</v>
      </c>
      <c r="E929" s="131">
        <v>3</v>
      </c>
      <c r="F929" s="31">
        <v>2</v>
      </c>
      <c r="G929" s="31" t="s">
        <v>1141</v>
      </c>
      <c r="H929" s="33" t="s">
        <v>1</v>
      </c>
      <c r="I929" s="34" t="s">
        <v>1151</v>
      </c>
      <c r="J929" s="31">
        <v>24.98</v>
      </c>
      <c r="K929" s="31">
        <v>6.05</v>
      </c>
      <c r="L929" s="130">
        <f>(Таблица1[[#This Row],[Общая площадь летних помещений, кв. м]]*1)+Таблица1[[#This Row],[Общая площадь без летних помещений, кв.м]]</f>
        <v>31.03</v>
      </c>
      <c r="M929" s="35" t="s">
        <v>1136</v>
      </c>
      <c r="N929" s="45" t="s">
        <v>1145</v>
      </c>
      <c r="O929" s="35" t="s">
        <v>1130</v>
      </c>
      <c r="P929" s="32">
        <v>325000</v>
      </c>
      <c r="Q92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10084750</v>
      </c>
      <c r="R92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29" s="36"/>
      <c r="T929" s="38" t="e">
        <f>#REF!/R929-1</f>
        <v>#REF!</v>
      </c>
      <c r="U929" s="35"/>
      <c r="V929" s="39" t="s">
        <v>1132</v>
      </c>
      <c r="W929" s="40"/>
      <c r="X929" s="41" t="str">
        <f t="shared" si="28"/>
        <v>апартаментСт</v>
      </c>
      <c r="Y929" s="15"/>
    </row>
    <row r="930" spans="2:25">
      <c r="B930" s="30">
        <f t="shared" si="29"/>
        <v>923</v>
      </c>
      <c r="C930" s="31">
        <v>266</v>
      </c>
      <c r="D930" s="32" t="s">
        <v>1127</v>
      </c>
      <c r="E930" s="131">
        <v>3</v>
      </c>
      <c r="F930" s="31">
        <v>2</v>
      </c>
      <c r="G930" s="31" t="s">
        <v>1141</v>
      </c>
      <c r="H930" s="33" t="s">
        <v>1</v>
      </c>
      <c r="I930" s="34" t="s">
        <v>1151</v>
      </c>
      <c r="J930" s="31">
        <v>24.98</v>
      </c>
      <c r="K930" s="31">
        <v>5.72</v>
      </c>
      <c r="L930" s="130">
        <f>(Таблица1[[#This Row],[Общая площадь летних помещений, кв. м]]*1)+Таблица1[[#This Row],[Общая площадь без летних помещений, кв.м]]</f>
        <v>30.7</v>
      </c>
      <c r="M930" s="35" t="s">
        <v>1136</v>
      </c>
      <c r="N930" s="45" t="s">
        <v>1145</v>
      </c>
      <c r="O930" s="35" t="s">
        <v>1130</v>
      </c>
      <c r="P930" s="32">
        <v>325000</v>
      </c>
      <c r="Q93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9977500</v>
      </c>
      <c r="R93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30" s="36"/>
      <c r="T930" s="38" t="e">
        <f>#REF!/R930-1</f>
        <v>#REF!</v>
      </c>
      <c r="U930" s="35"/>
      <c r="V930" s="39" t="s">
        <v>1132</v>
      </c>
      <c r="W930" s="40"/>
      <c r="X930" s="41" t="str">
        <f t="shared" si="28"/>
        <v>апартаментСт</v>
      </c>
      <c r="Y930" s="15"/>
    </row>
    <row r="931" spans="2:25">
      <c r="B931" s="30">
        <f t="shared" si="29"/>
        <v>924</v>
      </c>
      <c r="C931" s="31">
        <v>267</v>
      </c>
      <c r="D931" s="32" t="s">
        <v>1127</v>
      </c>
      <c r="E931" s="131">
        <v>3</v>
      </c>
      <c r="F931" s="31">
        <v>2</v>
      </c>
      <c r="G931" s="31" t="s">
        <v>1141</v>
      </c>
      <c r="H931" s="33" t="s">
        <v>1</v>
      </c>
      <c r="I931" s="34" t="s">
        <v>1151</v>
      </c>
      <c r="J931" s="31">
        <v>24.27</v>
      </c>
      <c r="K931" s="31">
        <v>5.2</v>
      </c>
      <c r="L931" s="130">
        <f>(Таблица1[[#This Row],[Общая площадь летних помещений, кв. м]]*1)+Таблица1[[#This Row],[Общая площадь без летних помещений, кв.м]]</f>
        <v>29.47</v>
      </c>
      <c r="M931" s="35" t="s">
        <v>1136</v>
      </c>
      <c r="N931" s="45" t="s">
        <v>1145</v>
      </c>
      <c r="O931" s="35" t="s">
        <v>1130</v>
      </c>
      <c r="P931" s="32">
        <v>320000</v>
      </c>
      <c r="Q93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9430400</v>
      </c>
      <c r="R93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31" s="36"/>
      <c r="T931" s="38" t="e">
        <f>#REF!/R931-1</f>
        <v>#REF!</v>
      </c>
      <c r="U931" s="35"/>
      <c r="V931" s="39" t="s">
        <v>1132</v>
      </c>
      <c r="W931" s="40"/>
      <c r="X931" s="41" t="str">
        <f t="shared" si="28"/>
        <v>апартаментСт</v>
      </c>
      <c r="Y931" s="15"/>
    </row>
    <row r="932" spans="2:25">
      <c r="B932" s="30">
        <f t="shared" si="29"/>
        <v>925</v>
      </c>
      <c r="C932" s="31">
        <v>268</v>
      </c>
      <c r="D932" s="32" t="s">
        <v>1127</v>
      </c>
      <c r="E932" s="131">
        <v>3</v>
      </c>
      <c r="F932" s="31">
        <v>2</v>
      </c>
      <c r="G932" s="31" t="s">
        <v>1141</v>
      </c>
      <c r="H932" s="33" t="s">
        <v>1</v>
      </c>
      <c r="I932" s="34" t="s">
        <v>1151</v>
      </c>
      <c r="J932" s="31">
        <v>28.71</v>
      </c>
      <c r="K932" s="31">
        <v>13.16</v>
      </c>
      <c r="L932" s="130">
        <f>(Таблица1[[#This Row],[Общая площадь летних помещений, кв. м]]*1)+Таблица1[[#This Row],[Общая площадь без летних помещений, кв.м]]</f>
        <v>41.870000000000005</v>
      </c>
      <c r="M932" s="35" t="s">
        <v>1136</v>
      </c>
      <c r="N932" s="45" t="s">
        <v>1145</v>
      </c>
      <c r="O932" s="35" t="s">
        <v>1130</v>
      </c>
      <c r="P932" s="32">
        <v>320000</v>
      </c>
      <c r="Q93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13398400.000000002</v>
      </c>
      <c r="R93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32" s="36"/>
      <c r="T932" s="38" t="e">
        <f>#REF!/R932-1</f>
        <v>#REF!</v>
      </c>
      <c r="U932" s="35"/>
      <c r="V932" s="39" t="s">
        <v>1132</v>
      </c>
      <c r="W932" s="40"/>
      <c r="X932" s="41" t="str">
        <f t="shared" si="28"/>
        <v>апартаментСт</v>
      </c>
      <c r="Y932" s="15"/>
    </row>
    <row r="933" spans="2:25">
      <c r="B933" s="30">
        <f t="shared" si="29"/>
        <v>926</v>
      </c>
      <c r="C933" s="31">
        <v>269</v>
      </c>
      <c r="D933" s="32" t="s">
        <v>1127</v>
      </c>
      <c r="E933" s="131">
        <v>3</v>
      </c>
      <c r="F933" s="31">
        <v>2</v>
      </c>
      <c r="G933" s="31" t="s">
        <v>1141</v>
      </c>
      <c r="H933" s="33" t="s">
        <v>1</v>
      </c>
      <c r="I933" s="34" t="s">
        <v>1151</v>
      </c>
      <c r="J933" s="31">
        <v>28.71</v>
      </c>
      <c r="K933" s="31">
        <v>13.16</v>
      </c>
      <c r="L933" s="130">
        <f>(Таблица1[[#This Row],[Общая площадь летних помещений, кв. м]]*1)+Таблица1[[#This Row],[Общая площадь без летних помещений, кв.м]]</f>
        <v>41.870000000000005</v>
      </c>
      <c r="M933" s="35" t="s">
        <v>1136</v>
      </c>
      <c r="N933" s="45" t="s">
        <v>1137</v>
      </c>
      <c r="O933" s="35" t="s">
        <v>1130</v>
      </c>
      <c r="P933" s="32">
        <v>395000</v>
      </c>
      <c r="Q93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16538650.000000002</v>
      </c>
      <c r="R93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33" s="36"/>
      <c r="T933" s="38" t="e">
        <f>#REF!/R933-1</f>
        <v>#REF!</v>
      </c>
      <c r="U933" s="35"/>
      <c r="V933" s="39" t="s">
        <v>1132</v>
      </c>
      <c r="W933" s="40"/>
      <c r="X933" s="41" t="str">
        <f t="shared" si="28"/>
        <v>апартаментСт</v>
      </c>
      <c r="Y933" s="15"/>
    </row>
    <row r="934" spans="2:25">
      <c r="B934" s="30">
        <f t="shared" si="29"/>
        <v>927</v>
      </c>
      <c r="C934" s="31">
        <v>270</v>
      </c>
      <c r="D934" s="32" t="s">
        <v>1127</v>
      </c>
      <c r="E934" s="131">
        <v>3</v>
      </c>
      <c r="F934" s="31">
        <v>2</v>
      </c>
      <c r="G934" s="31" t="s">
        <v>1141</v>
      </c>
      <c r="H934" s="33" t="s">
        <v>1</v>
      </c>
      <c r="I934" s="34" t="s">
        <v>1151</v>
      </c>
      <c r="J934" s="31">
        <v>24.27</v>
      </c>
      <c r="K934" s="31">
        <v>5.2</v>
      </c>
      <c r="L934" s="130">
        <f>(Таблица1[[#This Row],[Общая площадь летних помещений, кв. м]]*1)+Таблица1[[#This Row],[Общая площадь без летних помещений, кв.м]]</f>
        <v>29.47</v>
      </c>
      <c r="M934" s="35" t="s">
        <v>1136</v>
      </c>
      <c r="N934" s="45" t="s">
        <v>1137</v>
      </c>
      <c r="O934" s="35" t="s">
        <v>1130</v>
      </c>
      <c r="P934" s="32">
        <v>395000</v>
      </c>
      <c r="Q93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11640650</v>
      </c>
      <c r="R93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34" s="36"/>
      <c r="T934" s="38" t="e">
        <f>#REF!/R934-1</f>
        <v>#REF!</v>
      </c>
      <c r="U934" s="35"/>
      <c r="V934" s="39" t="s">
        <v>1132</v>
      </c>
      <c r="W934" s="40"/>
      <c r="X934" s="41" t="str">
        <f t="shared" si="28"/>
        <v>апартаментСт</v>
      </c>
      <c r="Y934" s="15"/>
    </row>
    <row r="935" spans="2:25">
      <c r="B935" s="30">
        <f t="shared" si="29"/>
        <v>928</v>
      </c>
      <c r="C935" s="31">
        <v>271</v>
      </c>
      <c r="D935" s="32" t="s">
        <v>1127</v>
      </c>
      <c r="E935" s="131">
        <v>3</v>
      </c>
      <c r="F935" s="31">
        <v>2</v>
      </c>
      <c r="G935" s="31" t="s">
        <v>1141</v>
      </c>
      <c r="H935" s="33" t="s">
        <v>1</v>
      </c>
      <c r="I935" s="34" t="s">
        <v>1151</v>
      </c>
      <c r="J935" s="31">
        <v>24.68</v>
      </c>
      <c r="K935" s="31">
        <v>5.72</v>
      </c>
      <c r="L935" s="130">
        <f>(Таблица1[[#This Row],[Общая площадь летних помещений, кв. м]]*1)+Таблица1[[#This Row],[Общая площадь без летних помещений, кв.м]]</f>
        <v>30.4</v>
      </c>
      <c r="M935" s="35" t="s">
        <v>1136</v>
      </c>
      <c r="N935" s="45" t="s">
        <v>1137</v>
      </c>
      <c r="O935" s="35" t="s">
        <v>1130</v>
      </c>
      <c r="P935" s="32">
        <v>395000</v>
      </c>
      <c r="Q93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12008000</v>
      </c>
      <c r="R93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35" s="36"/>
      <c r="T935" s="38" t="e">
        <f>#REF!/R935-1</f>
        <v>#REF!</v>
      </c>
      <c r="U935" s="35"/>
      <c r="V935" s="39" t="s">
        <v>1132</v>
      </c>
      <c r="W935" s="40"/>
      <c r="X935" s="41" t="str">
        <f t="shared" si="28"/>
        <v>апартаментСт</v>
      </c>
      <c r="Y935" s="15"/>
    </row>
    <row r="936" spans="2:25">
      <c r="B936" s="30">
        <f t="shared" si="29"/>
        <v>929</v>
      </c>
      <c r="C936" s="31">
        <v>272</v>
      </c>
      <c r="D936" s="32" t="s">
        <v>1127</v>
      </c>
      <c r="E936" s="131">
        <v>3</v>
      </c>
      <c r="F936" s="31">
        <v>2</v>
      </c>
      <c r="G936" s="31" t="s">
        <v>1141</v>
      </c>
      <c r="H936" s="33" t="s">
        <v>1</v>
      </c>
      <c r="I936" s="34" t="s">
        <v>1151</v>
      </c>
      <c r="J936" s="31">
        <v>24.68</v>
      </c>
      <c r="K936" s="31">
        <v>6.25</v>
      </c>
      <c r="L936" s="130">
        <f>(Таблица1[[#This Row],[Общая площадь летних помещений, кв. м]]*1)+Таблица1[[#This Row],[Общая площадь без летних помещений, кв.м]]</f>
        <v>30.93</v>
      </c>
      <c r="M936" s="35" t="s">
        <v>1136</v>
      </c>
      <c r="N936" s="45" t="s">
        <v>1137</v>
      </c>
      <c r="O936" s="35" t="s">
        <v>1130</v>
      </c>
      <c r="P936" s="32">
        <v>395000</v>
      </c>
      <c r="Q93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12217350</v>
      </c>
      <c r="R93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36" s="36"/>
      <c r="T936" s="38" t="e">
        <f>#REF!/R936-1</f>
        <v>#REF!</v>
      </c>
      <c r="U936" s="35"/>
      <c r="V936" s="39" t="s">
        <v>1132</v>
      </c>
      <c r="W936" s="40"/>
      <c r="X936" s="41" t="str">
        <f t="shared" si="28"/>
        <v>апартаментСт</v>
      </c>
      <c r="Y936" s="15"/>
    </row>
    <row r="937" spans="2:25">
      <c r="B937" s="30">
        <f t="shared" si="29"/>
        <v>930</v>
      </c>
      <c r="C937" s="31">
        <v>273</v>
      </c>
      <c r="D937" s="32" t="s">
        <v>1127</v>
      </c>
      <c r="E937" s="131">
        <v>3</v>
      </c>
      <c r="F937" s="31">
        <v>2</v>
      </c>
      <c r="G937" s="31" t="s">
        <v>1141</v>
      </c>
      <c r="H937" s="33" t="s">
        <v>1</v>
      </c>
      <c r="I937" s="34" t="s">
        <v>1151</v>
      </c>
      <c r="J937" s="31">
        <v>24.98</v>
      </c>
      <c r="K937" s="31">
        <v>6.25</v>
      </c>
      <c r="L937" s="130">
        <f>(Таблица1[[#This Row],[Общая площадь летних помещений, кв. м]]*1)+Таблица1[[#This Row],[Общая площадь без летних помещений, кв.м]]</f>
        <v>31.23</v>
      </c>
      <c r="M937" s="35" t="s">
        <v>1136</v>
      </c>
      <c r="N937" s="45" t="s">
        <v>1137</v>
      </c>
      <c r="O937" s="35" t="s">
        <v>1130</v>
      </c>
      <c r="P937" s="32">
        <v>395000</v>
      </c>
      <c r="Q93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12335850</v>
      </c>
      <c r="R93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37" s="36"/>
      <c r="T937" s="38" t="e">
        <f>#REF!/R937-1</f>
        <v>#REF!</v>
      </c>
      <c r="U937" s="35"/>
      <c r="V937" s="39" t="s">
        <v>1132</v>
      </c>
      <c r="W937" s="40"/>
      <c r="X937" s="41" t="str">
        <f t="shared" si="28"/>
        <v>апартаментСт</v>
      </c>
      <c r="Y937" s="15"/>
    </row>
    <row r="938" spans="2:25">
      <c r="B938" s="30">
        <f t="shared" si="29"/>
        <v>931</v>
      </c>
      <c r="C938" s="31">
        <v>274</v>
      </c>
      <c r="D938" s="32" t="s">
        <v>1127</v>
      </c>
      <c r="E938" s="131">
        <v>3</v>
      </c>
      <c r="F938" s="31">
        <v>2</v>
      </c>
      <c r="G938" s="31" t="s">
        <v>1141</v>
      </c>
      <c r="H938" s="33" t="s">
        <v>1</v>
      </c>
      <c r="I938" s="34" t="s">
        <v>1151</v>
      </c>
      <c r="J938" s="31">
        <v>24.98</v>
      </c>
      <c r="K938" s="31">
        <v>5.72</v>
      </c>
      <c r="L938" s="130">
        <f>(Таблица1[[#This Row],[Общая площадь летних помещений, кв. м]]*1)+Таблица1[[#This Row],[Общая площадь без летних помещений, кв.м]]</f>
        <v>30.7</v>
      </c>
      <c r="M938" s="35" t="s">
        <v>1136</v>
      </c>
      <c r="N938" s="45" t="s">
        <v>1137</v>
      </c>
      <c r="O938" s="35" t="s">
        <v>1130</v>
      </c>
      <c r="P938" s="32">
        <v>395000</v>
      </c>
      <c r="Q93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12126500</v>
      </c>
      <c r="R93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38" s="36"/>
      <c r="T938" s="38" t="e">
        <f>#REF!/R938-1</f>
        <v>#REF!</v>
      </c>
      <c r="U938" s="35"/>
      <c r="V938" s="39" t="s">
        <v>1132</v>
      </c>
      <c r="W938" s="40"/>
      <c r="X938" s="41" t="str">
        <f t="shared" si="28"/>
        <v>апартаментСт</v>
      </c>
      <c r="Y938" s="15"/>
    </row>
    <row r="939" spans="2:25">
      <c r="B939" s="30">
        <f t="shared" si="29"/>
        <v>932</v>
      </c>
      <c r="C939" s="31">
        <v>275</v>
      </c>
      <c r="D939" s="32" t="s">
        <v>1127</v>
      </c>
      <c r="E939" s="131">
        <v>3</v>
      </c>
      <c r="F939" s="31">
        <v>2</v>
      </c>
      <c r="G939" s="31" t="s">
        <v>1141</v>
      </c>
      <c r="H939" s="33" t="s">
        <v>1</v>
      </c>
      <c r="I939" s="34" t="s">
        <v>1151</v>
      </c>
      <c r="J939" s="31">
        <v>24.98</v>
      </c>
      <c r="K939" s="31">
        <v>5.2</v>
      </c>
      <c r="L939" s="130">
        <f>(Таблица1[[#This Row],[Общая площадь летних помещений, кв. м]]*1)+Таблица1[[#This Row],[Общая площадь без летних помещений, кв.м]]</f>
        <v>30.18</v>
      </c>
      <c r="M939" s="35" t="s">
        <v>1136</v>
      </c>
      <c r="N939" s="45" t="s">
        <v>1137</v>
      </c>
      <c r="O939" s="35" t="s">
        <v>1130</v>
      </c>
      <c r="P939" s="32">
        <v>395000</v>
      </c>
      <c r="Q93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11921100</v>
      </c>
      <c r="R93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39" s="36"/>
      <c r="T939" s="38" t="e">
        <f>#REF!/R939-1</f>
        <v>#REF!</v>
      </c>
      <c r="U939" s="35"/>
      <c r="V939" s="39" t="s">
        <v>1132</v>
      </c>
      <c r="W939" s="40"/>
      <c r="X939" s="41" t="str">
        <f t="shared" si="28"/>
        <v>апартаментСт</v>
      </c>
      <c r="Y939" s="15"/>
    </row>
    <row r="940" spans="2:25">
      <c r="B940" s="30">
        <f t="shared" si="29"/>
        <v>933</v>
      </c>
      <c r="C940" s="31">
        <v>276</v>
      </c>
      <c r="D940" s="32" t="s">
        <v>1127</v>
      </c>
      <c r="E940" s="131">
        <v>3</v>
      </c>
      <c r="F940" s="31">
        <v>2</v>
      </c>
      <c r="G940" s="31" t="s">
        <v>1141</v>
      </c>
      <c r="H940" s="33" t="s">
        <v>1</v>
      </c>
      <c r="I940" s="34" t="s">
        <v>1151</v>
      </c>
      <c r="J940" s="31">
        <v>24.98</v>
      </c>
      <c r="K940" s="31">
        <v>4.79</v>
      </c>
      <c r="L940" s="130">
        <f>(Таблица1[[#This Row],[Общая площадь летних помещений, кв. м]]*1)+Таблица1[[#This Row],[Общая площадь без летних помещений, кв.м]]</f>
        <v>29.77</v>
      </c>
      <c r="M940" s="35" t="s">
        <v>1136</v>
      </c>
      <c r="N940" s="45" t="s">
        <v>1137</v>
      </c>
      <c r="O940" s="35" t="s">
        <v>1130</v>
      </c>
      <c r="P940" s="32">
        <v>395000</v>
      </c>
      <c r="Q94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11759150</v>
      </c>
      <c r="R94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40" s="36"/>
      <c r="T940" s="38" t="e">
        <f>#REF!/R940-1</f>
        <v>#REF!</v>
      </c>
      <c r="U940" s="35"/>
      <c r="V940" s="39" t="s">
        <v>1132</v>
      </c>
      <c r="W940" s="40"/>
      <c r="X940" s="41" t="str">
        <f t="shared" si="28"/>
        <v>апартаментСт</v>
      </c>
      <c r="Y940" s="15"/>
    </row>
    <row r="941" spans="2:25">
      <c r="B941" s="30">
        <f t="shared" si="29"/>
        <v>934</v>
      </c>
      <c r="C941" s="31">
        <v>277</v>
      </c>
      <c r="D941" s="32" t="s">
        <v>1127</v>
      </c>
      <c r="E941" s="131">
        <v>3</v>
      </c>
      <c r="F941" s="31">
        <v>2</v>
      </c>
      <c r="G941" s="31" t="s">
        <v>1142</v>
      </c>
      <c r="H941" s="33" t="s">
        <v>1</v>
      </c>
      <c r="I941" s="34" t="s">
        <v>1151</v>
      </c>
      <c r="J941" s="31">
        <v>24.98</v>
      </c>
      <c r="K941" s="31">
        <v>6.05</v>
      </c>
      <c r="L941" s="130">
        <f>(Таблица1[[#This Row],[Общая площадь летних помещений, кв. м]]*1)+Таблица1[[#This Row],[Общая площадь без летних помещений, кв.м]]</f>
        <v>31.03</v>
      </c>
      <c r="M941" s="35" t="s">
        <v>1136</v>
      </c>
      <c r="N941" s="45" t="s">
        <v>1145</v>
      </c>
      <c r="O941" s="35" t="s">
        <v>1130</v>
      </c>
      <c r="P941" s="32">
        <v>330000</v>
      </c>
      <c r="Q94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10239900</v>
      </c>
      <c r="R94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41" s="36"/>
      <c r="T941" s="38" t="e">
        <f>#REF!/R941-1</f>
        <v>#REF!</v>
      </c>
      <c r="U941" s="35"/>
      <c r="V941" s="39" t="s">
        <v>1132</v>
      </c>
      <c r="W941" s="40"/>
      <c r="X941" s="41" t="str">
        <f t="shared" si="28"/>
        <v>апартаментСт</v>
      </c>
      <c r="Y941" s="15"/>
    </row>
    <row r="942" spans="2:25">
      <c r="B942" s="30">
        <f t="shared" si="29"/>
        <v>935</v>
      </c>
      <c r="C942" s="31">
        <v>278</v>
      </c>
      <c r="D942" s="32" t="s">
        <v>1127</v>
      </c>
      <c r="E942" s="131">
        <v>3</v>
      </c>
      <c r="F942" s="31">
        <v>2</v>
      </c>
      <c r="G942" s="31" t="s">
        <v>1142</v>
      </c>
      <c r="H942" s="33" t="s">
        <v>1</v>
      </c>
      <c r="I942" s="34" t="s">
        <v>1151</v>
      </c>
      <c r="J942" s="31">
        <v>24.98</v>
      </c>
      <c r="K942" s="31">
        <v>5.72</v>
      </c>
      <c r="L942" s="130">
        <f>(Таблица1[[#This Row],[Общая площадь летних помещений, кв. м]]*1)+Таблица1[[#This Row],[Общая площадь без летних помещений, кв.м]]</f>
        <v>30.7</v>
      </c>
      <c r="M942" s="35" t="s">
        <v>1136</v>
      </c>
      <c r="N942" s="45" t="s">
        <v>1145</v>
      </c>
      <c r="O942" s="35" t="s">
        <v>1130</v>
      </c>
      <c r="P942" s="32">
        <v>330000</v>
      </c>
      <c r="Q94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10131000</v>
      </c>
      <c r="R94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42" s="36"/>
      <c r="T942" s="38" t="e">
        <f>#REF!/R942-1</f>
        <v>#REF!</v>
      </c>
      <c r="U942" s="35"/>
      <c r="V942" s="39" t="s">
        <v>1132</v>
      </c>
      <c r="W942" s="40"/>
      <c r="X942" s="41" t="str">
        <f t="shared" si="28"/>
        <v>апартаментСт</v>
      </c>
      <c r="Y942" s="15"/>
    </row>
    <row r="943" spans="2:25">
      <c r="B943" s="30">
        <f t="shared" si="29"/>
        <v>936</v>
      </c>
      <c r="C943" s="31">
        <v>279</v>
      </c>
      <c r="D943" s="32" t="s">
        <v>1127</v>
      </c>
      <c r="E943" s="131">
        <v>3</v>
      </c>
      <c r="F943" s="31">
        <v>2</v>
      </c>
      <c r="G943" s="31" t="s">
        <v>1142</v>
      </c>
      <c r="H943" s="33" t="s">
        <v>1</v>
      </c>
      <c r="I943" s="34" t="s">
        <v>1151</v>
      </c>
      <c r="J943" s="31">
        <v>24.27</v>
      </c>
      <c r="K943" s="31">
        <v>5.2</v>
      </c>
      <c r="L943" s="130">
        <f>(Таблица1[[#This Row],[Общая площадь летних помещений, кв. м]]*1)+Таблица1[[#This Row],[Общая площадь без летних помещений, кв.м]]</f>
        <v>29.47</v>
      </c>
      <c r="M943" s="35" t="s">
        <v>1136</v>
      </c>
      <c r="N943" s="45" t="s">
        <v>1145</v>
      </c>
      <c r="O943" s="35" t="s">
        <v>1130</v>
      </c>
      <c r="P943" s="32">
        <v>335000</v>
      </c>
      <c r="Q94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9872450</v>
      </c>
      <c r="R94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43" s="36"/>
      <c r="T943" s="38" t="e">
        <f>#REF!/R943-1</f>
        <v>#REF!</v>
      </c>
      <c r="U943" s="35"/>
      <c r="V943" s="39" t="s">
        <v>1132</v>
      </c>
      <c r="W943" s="40"/>
      <c r="X943" s="41" t="str">
        <f t="shared" si="28"/>
        <v>апартаментСт</v>
      </c>
      <c r="Y943" s="15"/>
    </row>
    <row r="944" spans="2:25">
      <c r="B944" s="30">
        <f t="shared" si="29"/>
        <v>937</v>
      </c>
      <c r="C944" s="31">
        <v>280</v>
      </c>
      <c r="D944" s="32" t="s">
        <v>1127</v>
      </c>
      <c r="E944" s="131">
        <v>3</v>
      </c>
      <c r="F944" s="31">
        <v>2</v>
      </c>
      <c r="G944" s="31" t="s">
        <v>1142</v>
      </c>
      <c r="H944" s="33" t="s">
        <v>1</v>
      </c>
      <c r="I944" s="34" t="s">
        <v>1151</v>
      </c>
      <c r="J944" s="31">
        <v>28.71</v>
      </c>
      <c r="K944" s="31">
        <v>13.16</v>
      </c>
      <c r="L944" s="130">
        <f>(Таблица1[[#This Row],[Общая площадь летних помещений, кв. м]]*1)+Таблица1[[#This Row],[Общая площадь без летних помещений, кв.м]]</f>
        <v>41.870000000000005</v>
      </c>
      <c r="M944" s="35" t="s">
        <v>1136</v>
      </c>
      <c r="N944" s="45" t="s">
        <v>1145</v>
      </c>
      <c r="O944" s="35" t="s">
        <v>1130</v>
      </c>
      <c r="P944" s="32">
        <v>335000</v>
      </c>
      <c r="Q94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14026450.000000002</v>
      </c>
      <c r="R94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44" s="36"/>
      <c r="T944" s="38" t="e">
        <f>#REF!/R944-1</f>
        <v>#REF!</v>
      </c>
      <c r="U944" s="35"/>
      <c r="V944" s="39" t="s">
        <v>1132</v>
      </c>
      <c r="W944" s="40"/>
      <c r="X944" s="41" t="str">
        <f t="shared" si="28"/>
        <v>апартаментСт</v>
      </c>
      <c r="Y944" s="15"/>
    </row>
    <row r="945" spans="2:25">
      <c r="B945" s="30">
        <f t="shared" si="29"/>
        <v>938</v>
      </c>
      <c r="C945" s="31">
        <v>281</v>
      </c>
      <c r="D945" s="32" t="s">
        <v>1127</v>
      </c>
      <c r="E945" s="131">
        <v>3</v>
      </c>
      <c r="F945" s="31">
        <v>2</v>
      </c>
      <c r="G945" s="31" t="s">
        <v>1142</v>
      </c>
      <c r="H945" s="33" t="s">
        <v>1</v>
      </c>
      <c r="I945" s="34" t="s">
        <v>1151</v>
      </c>
      <c r="J945" s="31">
        <v>28.71</v>
      </c>
      <c r="K945" s="31">
        <v>13.16</v>
      </c>
      <c r="L945" s="130">
        <f>(Таблица1[[#This Row],[Общая площадь летних помещений, кв. м]]*1)+Таблица1[[#This Row],[Общая площадь без летних помещений, кв.м]]</f>
        <v>41.870000000000005</v>
      </c>
      <c r="M945" s="35" t="s">
        <v>1136</v>
      </c>
      <c r="N945" s="45" t="s">
        <v>1137</v>
      </c>
      <c r="O945" s="35" t="s">
        <v>1130</v>
      </c>
      <c r="P945" s="32">
        <v>395000</v>
      </c>
      <c r="Q94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16538650.000000002</v>
      </c>
      <c r="R94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45" s="36"/>
      <c r="T945" s="38" t="e">
        <f>#REF!/R945-1</f>
        <v>#REF!</v>
      </c>
      <c r="U945" s="35"/>
      <c r="V945" s="39" t="s">
        <v>1132</v>
      </c>
      <c r="W945" s="40"/>
      <c r="X945" s="41" t="str">
        <f t="shared" si="28"/>
        <v>апартаментСт</v>
      </c>
      <c r="Y945" s="15"/>
    </row>
    <row r="946" spans="2:25">
      <c r="B946" s="30">
        <f t="shared" si="29"/>
        <v>939</v>
      </c>
      <c r="C946" s="31">
        <v>282</v>
      </c>
      <c r="D946" s="32" t="s">
        <v>1127</v>
      </c>
      <c r="E946" s="131">
        <v>3</v>
      </c>
      <c r="F946" s="31">
        <v>2</v>
      </c>
      <c r="G946" s="31" t="s">
        <v>1142</v>
      </c>
      <c r="H946" s="33" t="s">
        <v>1</v>
      </c>
      <c r="I946" s="34" t="s">
        <v>1151</v>
      </c>
      <c r="J946" s="31">
        <v>24.27</v>
      </c>
      <c r="K946" s="31">
        <v>5.2</v>
      </c>
      <c r="L946" s="130">
        <f>(Таблица1[[#This Row],[Общая площадь летних помещений, кв. м]]*1)+Таблица1[[#This Row],[Общая площадь без летних помещений, кв.м]]</f>
        <v>29.47</v>
      </c>
      <c r="M946" s="35" t="s">
        <v>1136</v>
      </c>
      <c r="N946" s="45" t="s">
        <v>1137</v>
      </c>
      <c r="O946" s="35" t="s">
        <v>1130</v>
      </c>
      <c r="P946" s="32">
        <v>395000</v>
      </c>
      <c r="Q94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11640650</v>
      </c>
      <c r="R94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46" s="36"/>
      <c r="T946" s="38" t="e">
        <f>#REF!/R946-1</f>
        <v>#REF!</v>
      </c>
      <c r="U946" s="35"/>
      <c r="V946" s="39" t="s">
        <v>1132</v>
      </c>
      <c r="W946" s="40"/>
      <c r="X946" s="41" t="str">
        <f t="shared" si="28"/>
        <v>апартаментСт</v>
      </c>
      <c r="Y946" s="15"/>
    </row>
    <row r="947" spans="2:25">
      <c r="B947" s="30">
        <f t="shared" si="29"/>
        <v>940</v>
      </c>
      <c r="C947" s="31">
        <v>283</v>
      </c>
      <c r="D947" s="32" t="s">
        <v>1127</v>
      </c>
      <c r="E947" s="131">
        <v>3</v>
      </c>
      <c r="F947" s="31">
        <v>2</v>
      </c>
      <c r="G947" s="31" t="s">
        <v>1142</v>
      </c>
      <c r="H947" s="33" t="s">
        <v>1</v>
      </c>
      <c r="I947" s="34" t="s">
        <v>1151</v>
      </c>
      <c r="J947" s="31">
        <v>24.68</v>
      </c>
      <c r="K947" s="31">
        <v>5.72</v>
      </c>
      <c r="L947" s="130">
        <f>(Таблица1[[#This Row],[Общая площадь летних помещений, кв. м]]*1)+Таблица1[[#This Row],[Общая площадь без летних помещений, кв.м]]</f>
        <v>30.4</v>
      </c>
      <c r="M947" s="35" t="s">
        <v>1136</v>
      </c>
      <c r="N947" s="45" t="s">
        <v>1137</v>
      </c>
      <c r="O947" s="35" t="s">
        <v>1130</v>
      </c>
      <c r="P947" s="32">
        <v>395000</v>
      </c>
      <c r="Q94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12008000</v>
      </c>
      <c r="R94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47" s="36"/>
      <c r="T947" s="38" t="e">
        <f>#REF!/R947-1</f>
        <v>#REF!</v>
      </c>
      <c r="U947" s="35"/>
      <c r="V947" s="39" t="s">
        <v>1132</v>
      </c>
      <c r="W947" s="40"/>
      <c r="X947" s="41" t="str">
        <f t="shared" si="28"/>
        <v>апартаментСт</v>
      </c>
      <c r="Y947" s="15"/>
    </row>
    <row r="948" spans="2:25">
      <c r="B948" s="30">
        <f t="shared" si="29"/>
        <v>941</v>
      </c>
      <c r="C948" s="31">
        <v>284</v>
      </c>
      <c r="D948" s="32" t="s">
        <v>1127</v>
      </c>
      <c r="E948" s="131">
        <v>3</v>
      </c>
      <c r="F948" s="31">
        <v>2</v>
      </c>
      <c r="G948" s="31" t="s">
        <v>1142</v>
      </c>
      <c r="H948" s="33" t="s">
        <v>1</v>
      </c>
      <c r="I948" s="34" t="s">
        <v>1151</v>
      </c>
      <c r="J948" s="31">
        <v>24.68</v>
      </c>
      <c r="K948" s="31">
        <v>6.25</v>
      </c>
      <c r="L948" s="130">
        <f>(Таблица1[[#This Row],[Общая площадь летних помещений, кв. м]]*1)+Таблица1[[#This Row],[Общая площадь без летних помещений, кв.м]]</f>
        <v>30.93</v>
      </c>
      <c r="M948" s="35" t="s">
        <v>1136</v>
      </c>
      <c r="N948" s="45" t="s">
        <v>1137</v>
      </c>
      <c r="O948" s="35" t="s">
        <v>1130</v>
      </c>
      <c r="P948" s="32">
        <v>395000</v>
      </c>
      <c r="Q94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12217350</v>
      </c>
      <c r="R94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48" s="36"/>
      <c r="T948" s="38" t="e">
        <f>#REF!/R948-1</f>
        <v>#REF!</v>
      </c>
      <c r="U948" s="35"/>
      <c r="V948" s="39" t="s">
        <v>1132</v>
      </c>
      <c r="W948" s="40"/>
      <c r="X948" s="41" t="str">
        <f t="shared" si="28"/>
        <v>апартаментСт</v>
      </c>
      <c r="Y948" s="15"/>
    </row>
    <row r="949" spans="2:25">
      <c r="B949" s="30">
        <f t="shared" si="29"/>
        <v>942</v>
      </c>
      <c r="C949" s="31">
        <v>285</v>
      </c>
      <c r="D949" s="32" t="s">
        <v>1127</v>
      </c>
      <c r="E949" s="131">
        <v>3</v>
      </c>
      <c r="F949" s="31">
        <v>2</v>
      </c>
      <c r="G949" s="31" t="s">
        <v>1142</v>
      </c>
      <c r="H949" s="33" t="s">
        <v>1</v>
      </c>
      <c r="I949" s="34" t="s">
        <v>1151</v>
      </c>
      <c r="J949" s="31">
        <v>24.98</v>
      </c>
      <c r="K949" s="31">
        <v>6.25</v>
      </c>
      <c r="L949" s="130">
        <f>(Таблица1[[#This Row],[Общая площадь летних помещений, кв. м]]*1)+Таблица1[[#This Row],[Общая площадь без летних помещений, кв.м]]</f>
        <v>31.23</v>
      </c>
      <c r="M949" s="35" t="s">
        <v>1136</v>
      </c>
      <c r="N949" s="45" t="s">
        <v>1137</v>
      </c>
      <c r="O949" s="35" t="s">
        <v>1130</v>
      </c>
      <c r="P949" s="32">
        <v>395000</v>
      </c>
      <c r="Q94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12335850</v>
      </c>
      <c r="R94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49" s="36"/>
      <c r="T949" s="38" t="e">
        <f>#REF!/R949-1</f>
        <v>#REF!</v>
      </c>
      <c r="U949" s="35"/>
      <c r="V949" s="39" t="s">
        <v>1132</v>
      </c>
      <c r="W949" s="40"/>
      <c r="X949" s="41" t="str">
        <f t="shared" si="28"/>
        <v>апартаментСт</v>
      </c>
      <c r="Y949" s="15"/>
    </row>
    <row r="950" spans="2:25">
      <c r="B950" s="30">
        <f t="shared" si="29"/>
        <v>943</v>
      </c>
      <c r="C950" s="31">
        <v>286</v>
      </c>
      <c r="D950" s="32" t="s">
        <v>1127</v>
      </c>
      <c r="E950" s="131">
        <v>3</v>
      </c>
      <c r="F950" s="31">
        <v>2</v>
      </c>
      <c r="G950" s="31" t="s">
        <v>1142</v>
      </c>
      <c r="H950" s="33" t="s">
        <v>1</v>
      </c>
      <c r="I950" s="34" t="s">
        <v>1151</v>
      </c>
      <c r="J950" s="31">
        <v>24.98</v>
      </c>
      <c r="K950" s="31">
        <v>5.72</v>
      </c>
      <c r="L950" s="130">
        <f>(Таблица1[[#This Row],[Общая площадь летних помещений, кв. м]]*1)+Таблица1[[#This Row],[Общая площадь без летних помещений, кв.м]]</f>
        <v>30.7</v>
      </c>
      <c r="M950" s="35" t="s">
        <v>1136</v>
      </c>
      <c r="N950" s="45" t="s">
        <v>1137</v>
      </c>
      <c r="O950" s="35" t="s">
        <v>1130</v>
      </c>
      <c r="P950" s="32">
        <v>395000</v>
      </c>
      <c r="Q95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12126500</v>
      </c>
      <c r="R95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50" s="36"/>
      <c r="T950" s="38" t="e">
        <f>#REF!/R950-1</f>
        <v>#REF!</v>
      </c>
      <c r="U950" s="35"/>
      <c r="V950" s="39" t="s">
        <v>1132</v>
      </c>
      <c r="W950" s="40"/>
      <c r="X950" s="41" t="str">
        <f t="shared" si="28"/>
        <v>апартаментСт</v>
      </c>
      <c r="Y950" s="15"/>
    </row>
    <row r="951" spans="2:25">
      <c r="B951" s="30">
        <f t="shared" si="29"/>
        <v>944</v>
      </c>
      <c r="C951" s="31">
        <v>287</v>
      </c>
      <c r="D951" s="32" t="s">
        <v>1127</v>
      </c>
      <c r="E951" s="131">
        <v>3</v>
      </c>
      <c r="F951" s="31">
        <v>2</v>
      </c>
      <c r="G951" s="31" t="s">
        <v>1142</v>
      </c>
      <c r="H951" s="33" t="s">
        <v>1</v>
      </c>
      <c r="I951" s="34" t="s">
        <v>1151</v>
      </c>
      <c r="J951" s="31">
        <v>24.98</v>
      </c>
      <c r="K951" s="31">
        <v>5.2</v>
      </c>
      <c r="L951" s="130">
        <f>(Таблица1[[#This Row],[Общая площадь летних помещений, кв. м]]*1)+Таблица1[[#This Row],[Общая площадь без летних помещений, кв.м]]</f>
        <v>30.18</v>
      </c>
      <c r="M951" s="35" t="s">
        <v>1136</v>
      </c>
      <c r="N951" s="45" t="s">
        <v>1137</v>
      </c>
      <c r="O951" s="35" t="s">
        <v>1130</v>
      </c>
      <c r="P951" s="32">
        <v>395000</v>
      </c>
      <c r="Q95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11921100</v>
      </c>
      <c r="R95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51" s="36"/>
      <c r="T951" s="38" t="e">
        <f>#REF!/R951-1</f>
        <v>#REF!</v>
      </c>
      <c r="U951" s="35"/>
      <c r="V951" s="39" t="s">
        <v>1132</v>
      </c>
      <c r="W951" s="40"/>
      <c r="X951" s="41" t="str">
        <f t="shared" si="28"/>
        <v>апартаментСт</v>
      </c>
      <c r="Y951" s="15"/>
    </row>
    <row r="952" spans="2:25">
      <c r="B952" s="30">
        <f t="shared" si="29"/>
        <v>945</v>
      </c>
      <c r="C952" s="31">
        <v>288</v>
      </c>
      <c r="D952" s="32" t="s">
        <v>1127</v>
      </c>
      <c r="E952" s="131">
        <v>3</v>
      </c>
      <c r="F952" s="31">
        <v>2</v>
      </c>
      <c r="G952" s="31" t="s">
        <v>1142</v>
      </c>
      <c r="H952" s="33" t="s">
        <v>1</v>
      </c>
      <c r="I952" s="34" t="s">
        <v>1151</v>
      </c>
      <c r="J952" s="31">
        <v>24.98</v>
      </c>
      <c r="K952" s="31">
        <v>4.62</v>
      </c>
      <c r="L952" s="130">
        <f>(Таблица1[[#This Row],[Общая площадь летних помещений, кв. м]]*1)+Таблица1[[#This Row],[Общая площадь без летних помещений, кв.м]]</f>
        <v>29.6</v>
      </c>
      <c r="M952" s="35" t="s">
        <v>1136</v>
      </c>
      <c r="N952" s="45" t="s">
        <v>1137</v>
      </c>
      <c r="O952" s="35" t="s">
        <v>1130</v>
      </c>
      <c r="P952" s="32">
        <v>400000</v>
      </c>
      <c r="Q95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11840000</v>
      </c>
      <c r="R95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52" s="36"/>
      <c r="T952" s="38" t="e">
        <f>#REF!/R952-1</f>
        <v>#REF!</v>
      </c>
      <c r="U952" s="35"/>
      <c r="V952" s="39" t="s">
        <v>1132</v>
      </c>
      <c r="W952" s="40"/>
      <c r="X952" s="41" t="str">
        <f t="shared" si="28"/>
        <v>апартаментСт</v>
      </c>
      <c r="Y952" s="15"/>
    </row>
    <row r="953" spans="2:25">
      <c r="B953" s="30">
        <f t="shared" si="29"/>
        <v>946</v>
      </c>
      <c r="C953" s="31">
        <v>289</v>
      </c>
      <c r="D953" s="32" t="s">
        <v>1127</v>
      </c>
      <c r="E953" s="131">
        <v>3</v>
      </c>
      <c r="F953" s="31">
        <v>2</v>
      </c>
      <c r="G953" s="31" t="s">
        <v>1142</v>
      </c>
      <c r="H953" s="33" t="s">
        <v>1</v>
      </c>
      <c r="I953" s="34" t="s">
        <v>1151</v>
      </c>
      <c r="J953" s="31">
        <v>24.98</v>
      </c>
      <c r="K953" s="31">
        <v>4.53</v>
      </c>
      <c r="L953" s="130">
        <f>(Таблица1[[#This Row],[Общая площадь летних помещений, кв. м]]*1)+Таблица1[[#This Row],[Общая площадь без летних помещений, кв.м]]</f>
        <v>29.51</v>
      </c>
      <c r="M953" s="35" t="s">
        <v>1136</v>
      </c>
      <c r="N953" s="45" t="s">
        <v>1145</v>
      </c>
      <c r="O953" s="35" t="s">
        <v>1130</v>
      </c>
      <c r="P953" s="32">
        <v>335000</v>
      </c>
      <c r="Q95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9885850</v>
      </c>
      <c r="R95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53" s="36"/>
      <c r="T953" s="38" t="e">
        <f>#REF!/R953-1</f>
        <v>#REF!</v>
      </c>
      <c r="U953" s="35"/>
      <c r="V953" s="39" t="s">
        <v>1132</v>
      </c>
      <c r="W953" s="40"/>
      <c r="X953" s="41" t="str">
        <f t="shared" si="28"/>
        <v>апартаментСт</v>
      </c>
      <c r="Y953" s="15"/>
    </row>
    <row r="954" spans="2:25">
      <c r="B954" s="30">
        <f t="shared" si="29"/>
        <v>947</v>
      </c>
      <c r="C954" s="31">
        <v>290</v>
      </c>
      <c r="D954" s="32" t="s">
        <v>1127</v>
      </c>
      <c r="E954" s="131">
        <v>3</v>
      </c>
      <c r="F954" s="31">
        <v>2</v>
      </c>
      <c r="G954" s="31" t="s">
        <v>1142</v>
      </c>
      <c r="H954" s="33" t="s">
        <v>1</v>
      </c>
      <c r="I954" s="34" t="s">
        <v>1151</v>
      </c>
      <c r="J954" s="31">
        <v>24.98</v>
      </c>
      <c r="K954" s="31">
        <v>5.0199999999999996</v>
      </c>
      <c r="L954" s="130">
        <f>(Таблица1[[#This Row],[Общая площадь летних помещений, кв. м]]*1)+Таблица1[[#This Row],[Общая площадь без летних помещений, кв.м]]</f>
        <v>30</v>
      </c>
      <c r="M954" s="35" t="s">
        <v>1136</v>
      </c>
      <c r="N954" s="45" t="s">
        <v>1145</v>
      </c>
      <c r="O954" s="35" t="s">
        <v>1130</v>
      </c>
      <c r="P954" s="32">
        <v>335000</v>
      </c>
      <c r="Q95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10050000</v>
      </c>
      <c r="R95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54" s="36"/>
      <c r="T954" s="38" t="e">
        <f>#REF!/R954-1</f>
        <v>#REF!</v>
      </c>
      <c r="U954" s="35"/>
      <c r="V954" s="39" t="s">
        <v>1132</v>
      </c>
      <c r="W954" s="40"/>
      <c r="X954" s="41" t="str">
        <f t="shared" si="28"/>
        <v>апартаментСт</v>
      </c>
      <c r="Y954" s="15"/>
    </row>
    <row r="955" spans="2:25">
      <c r="B955" s="30">
        <f t="shared" si="29"/>
        <v>948</v>
      </c>
      <c r="C955" s="31">
        <v>291</v>
      </c>
      <c r="D955" s="32" t="s">
        <v>1127</v>
      </c>
      <c r="E955" s="131">
        <v>3</v>
      </c>
      <c r="F955" s="31">
        <v>2</v>
      </c>
      <c r="G955" s="31" t="s">
        <v>1143</v>
      </c>
      <c r="H955" s="33" t="s">
        <v>1</v>
      </c>
      <c r="I955" s="34" t="s">
        <v>1151</v>
      </c>
      <c r="J955" s="31">
        <v>25.01</v>
      </c>
      <c r="K955" s="31">
        <v>6.05</v>
      </c>
      <c r="L955" s="130">
        <f>(Таблица1[[#This Row],[Общая площадь летних помещений, кв. м]]*1)+Таблица1[[#This Row],[Общая площадь без летних помещений, кв.м]]</f>
        <v>31.060000000000002</v>
      </c>
      <c r="M955" s="35" t="s">
        <v>1136</v>
      </c>
      <c r="N955" s="45" t="s">
        <v>1145</v>
      </c>
      <c r="O955" s="35" t="s">
        <v>1130</v>
      </c>
      <c r="P955" s="32">
        <v>335000</v>
      </c>
      <c r="Q95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10405100</v>
      </c>
      <c r="R95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55" s="36"/>
      <c r="T955" s="38" t="e">
        <f>#REF!/R955-1</f>
        <v>#REF!</v>
      </c>
      <c r="U955" s="35"/>
      <c r="V955" s="39" t="s">
        <v>1132</v>
      </c>
      <c r="W955" s="40"/>
      <c r="X955" s="41" t="str">
        <f t="shared" si="28"/>
        <v>апартаментСт</v>
      </c>
      <c r="Y955" s="15"/>
    </row>
    <row r="956" spans="2:25">
      <c r="B956" s="30">
        <f t="shared" si="29"/>
        <v>949</v>
      </c>
      <c r="C956" s="31">
        <v>292</v>
      </c>
      <c r="D956" s="32" t="s">
        <v>1127</v>
      </c>
      <c r="E956" s="131">
        <v>3</v>
      </c>
      <c r="F956" s="31">
        <v>2</v>
      </c>
      <c r="G956" s="31" t="s">
        <v>1143</v>
      </c>
      <c r="H956" s="33" t="s">
        <v>1</v>
      </c>
      <c r="I956" s="34" t="s">
        <v>1151</v>
      </c>
      <c r="J956" s="31">
        <v>24.98</v>
      </c>
      <c r="K956" s="31">
        <v>5.72</v>
      </c>
      <c r="L956" s="130">
        <f>(Таблица1[[#This Row],[Общая площадь летних помещений, кв. м]]*1)+Таблица1[[#This Row],[Общая площадь без летних помещений, кв.м]]</f>
        <v>30.7</v>
      </c>
      <c r="M956" s="35" t="s">
        <v>1136</v>
      </c>
      <c r="N956" s="45" t="s">
        <v>1145</v>
      </c>
      <c r="O956" s="35" t="s">
        <v>1130</v>
      </c>
      <c r="P956" s="32">
        <v>335000</v>
      </c>
      <c r="Q95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10284500</v>
      </c>
      <c r="R95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56" s="36"/>
      <c r="T956" s="38" t="e">
        <f>#REF!/R956-1</f>
        <v>#REF!</v>
      </c>
      <c r="U956" s="35"/>
      <c r="V956" s="39" t="s">
        <v>1132</v>
      </c>
      <c r="W956" s="40"/>
      <c r="X956" s="41" t="str">
        <f t="shared" si="28"/>
        <v>апартаментСт</v>
      </c>
      <c r="Y956" s="15"/>
    </row>
    <row r="957" spans="2:25">
      <c r="B957" s="30">
        <f t="shared" si="29"/>
        <v>950</v>
      </c>
      <c r="C957" s="31">
        <v>293</v>
      </c>
      <c r="D957" s="32" t="s">
        <v>1127</v>
      </c>
      <c r="E957" s="131">
        <v>3</v>
      </c>
      <c r="F957" s="31">
        <v>2</v>
      </c>
      <c r="G957" s="31" t="s">
        <v>1143</v>
      </c>
      <c r="H957" s="33" t="s">
        <v>1</v>
      </c>
      <c r="I957" s="34" t="s">
        <v>1151</v>
      </c>
      <c r="J957" s="31">
        <v>24.27</v>
      </c>
      <c r="K957" s="31">
        <v>5.2</v>
      </c>
      <c r="L957" s="130">
        <f>(Таблица1[[#This Row],[Общая площадь летних помещений, кв. м]]*1)+Таблица1[[#This Row],[Общая площадь без летних помещений, кв.м]]</f>
        <v>29.47</v>
      </c>
      <c r="M957" s="35" t="s">
        <v>1136</v>
      </c>
      <c r="N957" s="45" t="s">
        <v>1145</v>
      </c>
      <c r="O957" s="35" t="s">
        <v>1130</v>
      </c>
      <c r="P957" s="32">
        <v>335000</v>
      </c>
      <c r="Q95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9872450</v>
      </c>
      <c r="R95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57" s="36"/>
      <c r="T957" s="38" t="e">
        <f>#REF!/R957-1</f>
        <v>#REF!</v>
      </c>
      <c r="U957" s="35"/>
      <c r="V957" s="39" t="s">
        <v>1132</v>
      </c>
      <c r="W957" s="40"/>
      <c r="X957" s="41" t="str">
        <f t="shared" si="28"/>
        <v>апартаментСт</v>
      </c>
      <c r="Y957" s="15"/>
    </row>
    <row r="958" spans="2:25">
      <c r="B958" s="30">
        <f t="shared" si="29"/>
        <v>951</v>
      </c>
      <c r="C958" s="31">
        <v>294</v>
      </c>
      <c r="D958" s="32" t="s">
        <v>1127</v>
      </c>
      <c r="E958" s="131">
        <v>3</v>
      </c>
      <c r="F958" s="31">
        <v>2</v>
      </c>
      <c r="G958" s="31" t="s">
        <v>1143</v>
      </c>
      <c r="H958" s="33" t="s">
        <v>1</v>
      </c>
      <c r="I958" s="34" t="s">
        <v>1151</v>
      </c>
      <c r="J958" s="31">
        <v>28.71</v>
      </c>
      <c r="K958" s="31">
        <v>13.16</v>
      </c>
      <c r="L958" s="130">
        <f>(Таблица1[[#This Row],[Общая площадь летних помещений, кв. м]]*1)+Таблица1[[#This Row],[Общая площадь без летних помещений, кв.м]]</f>
        <v>41.870000000000005</v>
      </c>
      <c r="M958" s="35" t="s">
        <v>1136</v>
      </c>
      <c r="N958" s="45" t="s">
        <v>1145</v>
      </c>
      <c r="O958" s="35" t="s">
        <v>1130</v>
      </c>
      <c r="P958" s="32">
        <v>335000</v>
      </c>
      <c r="Q95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14026450.000000002</v>
      </c>
      <c r="R95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58" s="36"/>
      <c r="T958" s="38" t="e">
        <f>#REF!/R958-1</f>
        <v>#REF!</v>
      </c>
      <c r="U958" s="35"/>
      <c r="V958" s="39" t="s">
        <v>1132</v>
      </c>
      <c r="W958" s="40"/>
      <c r="X958" s="41" t="str">
        <f t="shared" si="28"/>
        <v>апартаментСт</v>
      </c>
      <c r="Y958" s="15"/>
    </row>
    <row r="959" spans="2:25">
      <c r="B959" s="30">
        <f t="shared" si="29"/>
        <v>952</v>
      </c>
      <c r="C959" s="31">
        <v>295</v>
      </c>
      <c r="D959" s="32" t="s">
        <v>1127</v>
      </c>
      <c r="E959" s="131">
        <v>3</v>
      </c>
      <c r="F959" s="31">
        <v>2</v>
      </c>
      <c r="G959" s="31" t="s">
        <v>1143</v>
      </c>
      <c r="H959" s="33" t="s">
        <v>19</v>
      </c>
      <c r="I959" s="34" t="s">
        <v>1151</v>
      </c>
      <c r="J959" s="31">
        <v>54.36</v>
      </c>
      <c r="K959" s="31">
        <v>18.45</v>
      </c>
      <c r="L959" s="130">
        <f>(Таблица1[[#This Row],[Общая площадь летних помещений, кв. м]]*1)+Таблица1[[#This Row],[Общая площадь без летних помещений, кв.м]]</f>
        <v>72.81</v>
      </c>
      <c r="M959" s="35" t="s">
        <v>1136</v>
      </c>
      <c r="N959" s="45" t="s">
        <v>1137</v>
      </c>
      <c r="O959" s="35" t="s">
        <v>1130</v>
      </c>
      <c r="P959" s="32">
        <v>400000</v>
      </c>
      <c r="Q95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29124000</v>
      </c>
      <c r="R95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59" s="36"/>
      <c r="T959" s="38" t="e">
        <f>#REF!/R959-1</f>
        <v>#REF!</v>
      </c>
      <c r="U959" s="35"/>
      <c r="V959" s="39" t="s">
        <v>1132</v>
      </c>
      <c r="W959" s="40"/>
      <c r="X959" s="41" t="str">
        <f t="shared" si="28"/>
        <v>апартамент1АЕ</v>
      </c>
      <c r="Y959" s="15"/>
    </row>
    <row r="960" spans="2:25">
      <c r="B960" s="30">
        <f t="shared" si="29"/>
        <v>953</v>
      </c>
      <c r="C960" s="31">
        <v>296</v>
      </c>
      <c r="D960" s="32" t="s">
        <v>1127</v>
      </c>
      <c r="E960" s="131">
        <v>3</v>
      </c>
      <c r="F960" s="31">
        <v>2</v>
      </c>
      <c r="G960" s="31" t="s">
        <v>1143</v>
      </c>
      <c r="H960" s="33" t="s">
        <v>1</v>
      </c>
      <c r="I960" s="34" t="s">
        <v>1151</v>
      </c>
      <c r="J960" s="31">
        <v>24.68</v>
      </c>
      <c r="K960" s="31">
        <v>5.72</v>
      </c>
      <c r="L960" s="130">
        <f>(Таблица1[[#This Row],[Общая площадь летних помещений, кв. м]]*1)+Таблица1[[#This Row],[Общая площадь без летних помещений, кв.м]]</f>
        <v>30.4</v>
      </c>
      <c r="M960" s="35" t="s">
        <v>1136</v>
      </c>
      <c r="N960" s="45" t="s">
        <v>1137</v>
      </c>
      <c r="O960" s="35" t="s">
        <v>1130</v>
      </c>
      <c r="P960" s="32">
        <v>400000</v>
      </c>
      <c r="Q96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12160000</v>
      </c>
      <c r="R96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60" s="36"/>
      <c r="T960" s="38" t="e">
        <f>#REF!/R960-1</f>
        <v>#REF!</v>
      </c>
      <c r="U960" s="35"/>
      <c r="V960" s="39" t="s">
        <v>1132</v>
      </c>
      <c r="W960" s="40"/>
      <c r="X960" s="41" t="str">
        <f t="shared" si="28"/>
        <v>апартаментСт</v>
      </c>
      <c r="Y960" s="15"/>
    </row>
    <row r="961" spans="2:25">
      <c r="B961" s="30">
        <f t="shared" si="29"/>
        <v>954</v>
      </c>
      <c r="C961" s="31">
        <v>297</v>
      </c>
      <c r="D961" s="32" t="s">
        <v>1127</v>
      </c>
      <c r="E961" s="131">
        <v>3</v>
      </c>
      <c r="F961" s="31">
        <v>2</v>
      </c>
      <c r="G961" s="31" t="s">
        <v>1143</v>
      </c>
      <c r="H961" s="33" t="s">
        <v>1</v>
      </c>
      <c r="I961" s="34" t="s">
        <v>1151</v>
      </c>
      <c r="J961" s="31">
        <v>24.68</v>
      </c>
      <c r="K961" s="31">
        <v>6.25</v>
      </c>
      <c r="L961" s="130">
        <f>(Таблица1[[#This Row],[Общая площадь летних помещений, кв. м]]*1)+Таблица1[[#This Row],[Общая площадь без летних помещений, кв.м]]</f>
        <v>30.93</v>
      </c>
      <c r="M961" s="35" t="s">
        <v>1136</v>
      </c>
      <c r="N961" s="45" t="s">
        <v>1137</v>
      </c>
      <c r="O961" s="35" t="s">
        <v>1130</v>
      </c>
      <c r="P961" s="32">
        <v>400000</v>
      </c>
      <c r="Q96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12372000</v>
      </c>
      <c r="R96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61" s="36"/>
      <c r="T961" s="38" t="e">
        <f>#REF!/R961-1</f>
        <v>#REF!</v>
      </c>
      <c r="U961" s="35"/>
      <c r="V961" s="39" t="s">
        <v>1132</v>
      </c>
      <c r="W961" s="40"/>
      <c r="X961" s="41" t="str">
        <f t="shared" si="28"/>
        <v>апартаментСт</v>
      </c>
      <c r="Y961" s="15"/>
    </row>
    <row r="962" spans="2:25">
      <c r="B962" s="30">
        <f t="shared" si="29"/>
        <v>955</v>
      </c>
      <c r="C962" s="31">
        <v>298</v>
      </c>
      <c r="D962" s="32" t="s">
        <v>1127</v>
      </c>
      <c r="E962" s="131">
        <v>3</v>
      </c>
      <c r="F962" s="31">
        <v>2</v>
      </c>
      <c r="G962" s="31" t="s">
        <v>1143</v>
      </c>
      <c r="H962" s="33" t="s">
        <v>1</v>
      </c>
      <c r="I962" s="34" t="s">
        <v>1151</v>
      </c>
      <c r="J962" s="31">
        <v>24.98</v>
      </c>
      <c r="K962" s="31">
        <v>6.25</v>
      </c>
      <c r="L962" s="130">
        <f>(Таблица1[[#This Row],[Общая площадь летних помещений, кв. м]]*1)+Таблица1[[#This Row],[Общая площадь без летних помещений, кв.м]]</f>
        <v>31.23</v>
      </c>
      <c r="M962" s="35" t="s">
        <v>1136</v>
      </c>
      <c r="N962" s="45" t="s">
        <v>1137</v>
      </c>
      <c r="O962" s="35" t="s">
        <v>1130</v>
      </c>
      <c r="P962" s="32">
        <v>400000</v>
      </c>
      <c r="Q96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12492000</v>
      </c>
      <c r="R96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62" s="36"/>
      <c r="T962" s="38" t="e">
        <f>#REF!/R962-1</f>
        <v>#REF!</v>
      </c>
      <c r="U962" s="35"/>
      <c r="V962" s="39" t="s">
        <v>1132</v>
      </c>
      <c r="W962" s="40"/>
      <c r="X962" s="41" t="str">
        <f t="shared" si="28"/>
        <v>апартаментСт</v>
      </c>
      <c r="Y962" s="15"/>
    </row>
    <row r="963" spans="2:25">
      <c r="B963" s="30">
        <f t="shared" si="29"/>
        <v>956</v>
      </c>
      <c r="C963" s="31">
        <v>299</v>
      </c>
      <c r="D963" s="32" t="s">
        <v>1127</v>
      </c>
      <c r="E963" s="131">
        <v>3</v>
      </c>
      <c r="F963" s="31">
        <v>2</v>
      </c>
      <c r="G963" s="31" t="s">
        <v>1143</v>
      </c>
      <c r="H963" s="33" t="s">
        <v>1</v>
      </c>
      <c r="I963" s="34" t="s">
        <v>1151</v>
      </c>
      <c r="J963" s="31">
        <v>24.98</v>
      </c>
      <c r="K963" s="31">
        <v>5.72</v>
      </c>
      <c r="L963" s="130">
        <f>(Таблица1[[#This Row],[Общая площадь летних помещений, кв. м]]*1)+Таблица1[[#This Row],[Общая площадь без летних помещений, кв.м]]</f>
        <v>30.7</v>
      </c>
      <c r="M963" s="35" t="s">
        <v>1136</v>
      </c>
      <c r="N963" s="45" t="s">
        <v>1137</v>
      </c>
      <c r="O963" s="35" t="s">
        <v>1130</v>
      </c>
      <c r="P963" s="32">
        <v>400000</v>
      </c>
      <c r="Q96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12280000</v>
      </c>
      <c r="R96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63" s="36"/>
      <c r="T963" s="38" t="e">
        <f>#REF!/R963-1</f>
        <v>#REF!</v>
      </c>
      <c r="U963" s="35"/>
      <c r="V963" s="39" t="s">
        <v>1132</v>
      </c>
      <c r="W963" s="40"/>
      <c r="X963" s="41" t="str">
        <f t="shared" si="28"/>
        <v>апартаментСт</v>
      </c>
      <c r="Y963" s="15"/>
    </row>
    <row r="964" spans="2:25">
      <c r="B964" s="30">
        <f t="shared" si="29"/>
        <v>957</v>
      </c>
      <c r="C964" s="31">
        <v>300</v>
      </c>
      <c r="D964" s="32" t="s">
        <v>1127</v>
      </c>
      <c r="E964" s="131">
        <v>3</v>
      </c>
      <c r="F964" s="31">
        <v>2</v>
      </c>
      <c r="G964" s="31" t="s">
        <v>1143</v>
      </c>
      <c r="H964" s="33" t="s">
        <v>19</v>
      </c>
      <c r="I964" s="34" t="s">
        <v>1151</v>
      </c>
      <c r="J964" s="31">
        <v>50.87</v>
      </c>
      <c r="K964" s="31">
        <v>9.92</v>
      </c>
      <c r="L964" s="130">
        <f>(Таблица1[[#This Row],[Общая площадь летних помещений, кв. м]]*1)+Таблица1[[#This Row],[Общая площадь без летних помещений, кв.м]]</f>
        <v>60.79</v>
      </c>
      <c r="M964" s="35" t="s">
        <v>1136</v>
      </c>
      <c r="N964" s="45" t="s">
        <v>1137</v>
      </c>
      <c r="O964" s="35" t="s">
        <v>1130</v>
      </c>
      <c r="P964" s="32">
        <v>400000</v>
      </c>
      <c r="Q96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24316000</v>
      </c>
      <c r="R96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64" s="36"/>
      <c r="T964" s="38" t="e">
        <f>#REF!/R964-1</f>
        <v>#REF!</v>
      </c>
      <c r="U964" s="35"/>
      <c r="V964" s="39" t="s">
        <v>1132</v>
      </c>
      <c r="W964" s="40"/>
      <c r="X964" s="41" t="str">
        <f t="shared" si="28"/>
        <v>апартамент1АЕ</v>
      </c>
      <c r="Y964" s="15"/>
    </row>
    <row r="965" spans="2:25">
      <c r="B965" s="30">
        <f t="shared" si="29"/>
        <v>958</v>
      </c>
      <c r="C965" s="31">
        <v>301</v>
      </c>
      <c r="D965" s="32" t="s">
        <v>1127</v>
      </c>
      <c r="E965" s="131">
        <v>3</v>
      </c>
      <c r="F965" s="31">
        <v>2</v>
      </c>
      <c r="G965" s="31" t="s">
        <v>1143</v>
      </c>
      <c r="H965" s="33" t="s">
        <v>1</v>
      </c>
      <c r="I965" s="34" t="s">
        <v>1151</v>
      </c>
      <c r="J965" s="31">
        <v>32.950000000000003</v>
      </c>
      <c r="K965" s="31">
        <v>4.53</v>
      </c>
      <c r="L965" s="130">
        <f>(Таблица1[[#This Row],[Общая площадь летних помещений, кв. м]]*1)+Таблица1[[#This Row],[Общая площадь без летних помещений, кв.м]]</f>
        <v>37.480000000000004</v>
      </c>
      <c r="M965" s="35" t="s">
        <v>1136</v>
      </c>
      <c r="N965" s="45" t="s">
        <v>1145</v>
      </c>
      <c r="O965" s="35" t="s">
        <v>1130</v>
      </c>
      <c r="P965" s="32">
        <v>335000</v>
      </c>
      <c r="Q96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12555800.000000002</v>
      </c>
      <c r="R96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65" s="36"/>
      <c r="T965" s="38" t="e">
        <f>#REF!/R965-1</f>
        <v>#REF!</v>
      </c>
      <c r="U965" s="35"/>
      <c r="V965" s="39" t="s">
        <v>1132</v>
      </c>
      <c r="W965" s="40"/>
      <c r="X965" s="41" t="str">
        <f t="shared" si="28"/>
        <v>апартаментСт</v>
      </c>
      <c r="Y965" s="15"/>
    </row>
    <row r="966" spans="2:25">
      <c r="B966" s="30">
        <f t="shared" si="29"/>
        <v>959</v>
      </c>
      <c r="C966" s="31">
        <v>302</v>
      </c>
      <c r="D966" s="32" t="s">
        <v>1127</v>
      </c>
      <c r="E966" s="131">
        <v>3</v>
      </c>
      <c r="F966" s="31">
        <v>2</v>
      </c>
      <c r="G966" s="31" t="s">
        <v>1144</v>
      </c>
      <c r="H966" s="33" t="s">
        <v>1</v>
      </c>
      <c r="I966" s="34" t="s">
        <v>1151</v>
      </c>
      <c r="J966" s="31">
        <v>24.98</v>
      </c>
      <c r="K966" s="31">
        <v>6.05</v>
      </c>
      <c r="L966" s="130">
        <f>(Таблица1[[#This Row],[Общая площадь летних помещений, кв. м]]*1)+Таблица1[[#This Row],[Общая площадь без летних помещений, кв.м]]</f>
        <v>31.03</v>
      </c>
      <c r="M966" s="35" t="s">
        <v>1136</v>
      </c>
      <c r="N966" s="45" t="s">
        <v>1145</v>
      </c>
      <c r="O966" s="35" t="s">
        <v>1130</v>
      </c>
      <c r="P966" s="32">
        <v>335000</v>
      </c>
      <c r="Q96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10395050</v>
      </c>
      <c r="R96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66" s="36"/>
      <c r="T966" s="38" t="e">
        <f>#REF!/R966-1</f>
        <v>#REF!</v>
      </c>
      <c r="U966" s="35"/>
      <c r="V966" s="39" t="s">
        <v>1132</v>
      </c>
      <c r="W966" s="40"/>
      <c r="X966" s="41" t="str">
        <f t="shared" si="28"/>
        <v>апартаментСт</v>
      </c>
      <c r="Y966" s="15"/>
    </row>
    <row r="967" spans="2:25">
      <c r="B967" s="30">
        <f t="shared" si="29"/>
        <v>960</v>
      </c>
      <c r="C967" s="31">
        <v>303</v>
      </c>
      <c r="D967" s="32" t="s">
        <v>1127</v>
      </c>
      <c r="E967" s="131">
        <v>3</v>
      </c>
      <c r="F967" s="31">
        <v>2</v>
      </c>
      <c r="G967" s="31" t="s">
        <v>1144</v>
      </c>
      <c r="H967" s="33" t="s">
        <v>1</v>
      </c>
      <c r="I967" s="34" t="s">
        <v>1151</v>
      </c>
      <c r="J967" s="31">
        <v>24.98</v>
      </c>
      <c r="K967" s="31">
        <v>5.72</v>
      </c>
      <c r="L967" s="130">
        <f>(Таблица1[[#This Row],[Общая площадь летних помещений, кв. м]]*1)+Таблица1[[#This Row],[Общая площадь без летних помещений, кв.м]]</f>
        <v>30.7</v>
      </c>
      <c r="M967" s="35" t="s">
        <v>1136</v>
      </c>
      <c r="N967" s="45" t="s">
        <v>1145</v>
      </c>
      <c r="O967" s="35" t="s">
        <v>1130</v>
      </c>
      <c r="P967" s="32">
        <v>335000</v>
      </c>
      <c r="Q96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10284500</v>
      </c>
      <c r="R96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67" s="36"/>
      <c r="T967" s="38" t="e">
        <f>#REF!/R967-1</f>
        <v>#REF!</v>
      </c>
      <c r="U967" s="35"/>
      <c r="V967" s="39" t="s">
        <v>1132</v>
      </c>
      <c r="W967" s="40"/>
      <c r="X967" s="41" t="str">
        <f t="shared" si="28"/>
        <v>апартаментСт</v>
      </c>
      <c r="Y967" s="15"/>
    </row>
    <row r="968" spans="2:25">
      <c r="B968" s="30">
        <f t="shared" si="29"/>
        <v>961</v>
      </c>
      <c r="C968" s="31">
        <v>304</v>
      </c>
      <c r="D968" s="32" t="s">
        <v>1127</v>
      </c>
      <c r="E968" s="131">
        <v>3</v>
      </c>
      <c r="F968" s="31">
        <v>2</v>
      </c>
      <c r="G968" s="31" t="s">
        <v>1144</v>
      </c>
      <c r="H968" s="33" t="s">
        <v>1</v>
      </c>
      <c r="I968" s="34" t="s">
        <v>1151</v>
      </c>
      <c r="J968" s="31">
        <v>24.27</v>
      </c>
      <c r="K968" s="31">
        <v>5.2</v>
      </c>
      <c r="L968" s="130">
        <f>(Таблица1[[#This Row],[Общая площадь летних помещений, кв. м]]*1)+Таблица1[[#This Row],[Общая площадь без летних помещений, кв.м]]</f>
        <v>29.47</v>
      </c>
      <c r="M968" s="35" t="s">
        <v>1136</v>
      </c>
      <c r="N968" s="45" t="s">
        <v>1145</v>
      </c>
      <c r="O968" s="35" t="s">
        <v>1130</v>
      </c>
      <c r="P968" s="32">
        <v>335000</v>
      </c>
      <c r="Q96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9872450</v>
      </c>
      <c r="R96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68" s="36"/>
      <c r="T968" s="38" t="e">
        <f>#REF!/R968-1</f>
        <v>#REF!</v>
      </c>
      <c r="U968" s="35"/>
      <c r="V968" s="39" t="s">
        <v>1132</v>
      </c>
      <c r="W968" s="40"/>
      <c r="X968" s="41" t="str">
        <f t="shared" ref="X968:X1031" si="30">CONCATENATE(D968,H968)</f>
        <v>апартаментСт</v>
      </c>
      <c r="Y968" s="15"/>
    </row>
    <row r="969" spans="2:25">
      <c r="B969" s="30">
        <f t="shared" si="29"/>
        <v>962</v>
      </c>
      <c r="C969" s="31">
        <v>305</v>
      </c>
      <c r="D969" s="32" t="s">
        <v>1127</v>
      </c>
      <c r="E969" s="131">
        <v>3</v>
      </c>
      <c r="F969" s="31">
        <v>2</v>
      </c>
      <c r="G969" s="31" t="s">
        <v>1144</v>
      </c>
      <c r="H969" s="33" t="s">
        <v>1</v>
      </c>
      <c r="I969" s="34" t="s">
        <v>1151</v>
      </c>
      <c r="J969" s="31">
        <v>28.71</v>
      </c>
      <c r="K969" s="31">
        <v>13.16</v>
      </c>
      <c r="L969" s="130">
        <f>(Таблица1[[#This Row],[Общая площадь летних помещений, кв. м]]*1)+Таблица1[[#This Row],[Общая площадь без летних помещений, кв.м]]</f>
        <v>41.870000000000005</v>
      </c>
      <c r="M969" s="35" t="s">
        <v>1136</v>
      </c>
      <c r="N969" s="45" t="s">
        <v>1145</v>
      </c>
      <c r="O969" s="35" t="s">
        <v>1130</v>
      </c>
      <c r="P969" s="32">
        <v>340000</v>
      </c>
      <c r="Q96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14235800.000000002</v>
      </c>
      <c r="R96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69" s="36"/>
      <c r="T969" s="38" t="e">
        <f>#REF!/R969-1</f>
        <v>#REF!</v>
      </c>
      <c r="U969" s="35"/>
      <c r="V969" s="39" t="s">
        <v>1132</v>
      </c>
      <c r="W969" s="40"/>
      <c r="X969" s="41" t="str">
        <f t="shared" si="30"/>
        <v>апартаментСт</v>
      </c>
      <c r="Y969" s="15"/>
    </row>
    <row r="970" spans="2:25">
      <c r="B970" s="30">
        <f t="shared" ref="B970:B1033" si="31">B969+1</f>
        <v>963</v>
      </c>
      <c r="C970" s="31">
        <v>306</v>
      </c>
      <c r="D970" s="32" t="s">
        <v>1127</v>
      </c>
      <c r="E970" s="131">
        <v>3</v>
      </c>
      <c r="F970" s="31">
        <v>2</v>
      </c>
      <c r="G970" s="31" t="s">
        <v>1144</v>
      </c>
      <c r="H970" s="33" t="s">
        <v>19</v>
      </c>
      <c r="I970" s="34" t="s">
        <v>1151</v>
      </c>
      <c r="J970" s="31">
        <v>54.36</v>
      </c>
      <c r="K970" s="31">
        <v>18.45</v>
      </c>
      <c r="L970" s="130">
        <f>(Таблица1[[#This Row],[Общая площадь летних помещений, кв. м]]*1)+Таблица1[[#This Row],[Общая площадь без летних помещений, кв.м]]</f>
        <v>72.81</v>
      </c>
      <c r="M970" s="35" t="s">
        <v>1136</v>
      </c>
      <c r="N970" s="45" t="s">
        <v>1137</v>
      </c>
      <c r="O970" s="35" t="s">
        <v>1130</v>
      </c>
      <c r="P970" s="32">
        <v>410000</v>
      </c>
      <c r="Q97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29852100</v>
      </c>
      <c r="R97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70" s="36"/>
      <c r="T970" s="38" t="e">
        <f>#REF!/R970-1</f>
        <v>#REF!</v>
      </c>
      <c r="U970" s="35"/>
      <c r="V970" s="39" t="s">
        <v>1132</v>
      </c>
      <c r="W970" s="40"/>
      <c r="X970" s="41" t="str">
        <f t="shared" si="30"/>
        <v>апартамент1АЕ</v>
      </c>
      <c r="Y970" s="15"/>
    </row>
    <row r="971" spans="2:25">
      <c r="B971" s="30">
        <f t="shared" si="31"/>
        <v>964</v>
      </c>
      <c r="C971" s="31">
        <v>307</v>
      </c>
      <c r="D971" s="32" t="s">
        <v>1127</v>
      </c>
      <c r="E971" s="131">
        <v>3</v>
      </c>
      <c r="F971" s="31">
        <v>2</v>
      </c>
      <c r="G971" s="31" t="s">
        <v>1144</v>
      </c>
      <c r="H971" s="33" t="s">
        <v>1</v>
      </c>
      <c r="I971" s="34" t="s">
        <v>1151</v>
      </c>
      <c r="J971" s="31">
        <v>24.68</v>
      </c>
      <c r="K971" s="31">
        <v>5.72</v>
      </c>
      <c r="L971" s="130">
        <f>(Таблица1[[#This Row],[Общая площадь летних помещений, кв. м]]*1)+Таблица1[[#This Row],[Общая площадь без летних помещений, кв.м]]</f>
        <v>30.4</v>
      </c>
      <c r="M971" s="35" t="s">
        <v>1136</v>
      </c>
      <c r="N971" s="45" t="s">
        <v>1137</v>
      </c>
      <c r="O971" s="35" t="s">
        <v>1130</v>
      </c>
      <c r="P971" s="32">
        <v>405000</v>
      </c>
      <c r="Q97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12312000</v>
      </c>
      <c r="R97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71" s="36"/>
      <c r="T971" s="38" t="e">
        <f>#REF!/R971-1</f>
        <v>#REF!</v>
      </c>
      <c r="U971" s="35"/>
      <c r="V971" s="39" t="s">
        <v>1132</v>
      </c>
      <c r="W971" s="40"/>
      <c r="X971" s="41" t="str">
        <f t="shared" si="30"/>
        <v>апартаментСт</v>
      </c>
      <c r="Y971" s="15"/>
    </row>
    <row r="972" spans="2:25">
      <c r="B972" s="30">
        <f t="shared" si="31"/>
        <v>965</v>
      </c>
      <c r="C972" s="31">
        <v>308</v>
      </c>
      <c r="D972" s="32" t="s">
        <v>1127</v>
      </c>
      <c r="E972" s="131">
        <v>3</v>
      </c>
      <c r="F972" s="31">
        <v>2</v>
      </c>
      <c r="G972" s="31" t="s">
        <v>1144</v>
      </c>
      <c r="H972" s="33" t="s">
        <v>1</v>
      </c>
      <c r="I972" s="34" t="s">
        <v>1151</v>
      </c>
      <c r="J972" s="31">
        <v>24.68</v>
      </c>
      <c r="K972" s="31">
        <v>6.25</v>
      </c>
      <c r="L972" s="130">
        <f>(Таблица1[[#This Row],[Общая площадь летних помещений, кв. м]]*1)+Таблица1[[#This Row],[Общая площадь без летних помещений, кв.м]]</f>
        <v>30.93</v>
      </c>
      <c r="M972" s="35" t="s">
        <v>1136</v>
      </c>
      <c r="N972" s="45" t="s">
        <v>1137</v>
      </c>
      <c r="O972" s="35" t="s">
        <v>1130</v>
      </c>
      <c r="P972" s="32">
        <v>405000</v>
      </c>
      <c r="Q97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12526650</v>
      </c>
      <c r="R97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72" s="36"/>
      <c r="T972" s="38" t="e">
        <f>#REF!/R972-1</f>
        <v>#REF!</v>
      </c>
      <c r="U972" s="35"/>
      <c r="V972" s="39" t="s">
        <v>1132</v>
      </c>
      <c r="W972" s="40"/>
      <c r="X972" s="41" t="str">
        <f t="shared" si="30"/>
        <v>апартаментСт</v>
      </c>
      <c r="Y972" s="15"/>
    </row>
    <row r="973" spans="2:25">
      <c r="B973" s="30">
        <f t="shared" si="31"/>
        <v>966</v>
      </c>
      <c r="C973" s="31">
        <v>309</v>
      </c>
      <c r="D973" s="32" t="s">
        <v>1127</v>
      </c>
      <c r="E973" s="131">
        <v>3</v>
      </c>
      <c r="F973" s="31">
        <v>2</v>
      </c>
      <c r="G973" s="31" t="s">
        <v>1144</v>
      </c>
      <c r="H973" s="33" t="s">
        <v>1</v>
      </c>
      <c r="I973" s="34" t="s">
        <v>1151</v>
      </c>
      <c r="J973" s="31">
        <v>24.98</v>
      </c>
      <c r="K973" s="31">
        <v>6.25</v>
      </c>
      <c r="L973" s="130">
        <f>(Таблица1[[#This Row],[Общая площадь летних помещений, кв. м]]*1)+Таблица1[[#This Row],[Общая площадь без летних помещений, кв.м]]</f>
        <v>31.23</v>
      </c>
      <c r="M973" s="35" t="s">
        <v>1136</v>
      </c>
      <c r="N973" s="45" t="s">
        <v>1137</v>
      </c>
      <c r="O973" s="35" t="s">
        <v>1130</v>
      </c>
      <c r="P973" s="32">
        <v>405000</v>
      </c>
      <c r="Q97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12648150</v>
      </c>
      <c r="R97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73" s="36"/>
      <c r="T973" s="38" t="e">
        <f>#REF!/R973-1</f>
        <v>#REF!</v>
      </c>
      <c r="U973" s="35"/>
      <c r="V973" s="39" t="s">
        <v>1132</v>
      </c>
      <c r="W973" s="40"/>
      <c r="X973" s="41" t="str">
        <f t="shared" si="30"/>
        <v>апартаментСт</v>
      </c>
      <c r="Y973" s="15"/>
    </row>
    <row r="974" spans="2:25">
      <c r="B974" s="30">
        <f t="shared" si="31"/>
        <v>967</v>
      </c>
      <c r="C974" s="31">
        <v>310</v>
      </c>
      <c r="D974" s="32" t="s">
        <v>1127</v>
      </c>
      <c r="E974" s="131">
        <v>3</v>
      </c>
      <c r="F974" s="31">
        <v>2</v>
      </c>
      <c r="G974" s="31" t="s">
        <v>1144</v>
      </c>
      <c r="H974" s="33" t="s">
        <v>1</v>
      </c>
      <c r="I974" s="34" t="s">
        <v>1151</v>
      </c>
      <c r="J974" s="31">
        <v>24.98</v>
      </c>
      <c r="K974" s="31">
        <v>5.72</v>
      </c>
      <c r="L974" s="130">
        <f>(Таблица1[[#This Row],[Общая площадь летних помещений, кв. м]]*1)+Таблица1[[#This Row],[Общая площадь без летних помещений, кв.м]]</f>
        <v>30.7</v>
      </c>
      <c r="M974" s="35" t="s">
        <v>1136</v>
      </c>
      <c r="N974" s="45" t="s">
        <v>1137</v>
      </c>
      <c r="O974" s="35" t="s">
        <v>1130</v>
      </c>
      <c r="P974" s="32">
        <v>405000</v>
      </c>
      <c r="Q97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12433500</v>
      </c>
      <c r="R97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74" s="36"/>
      <c r="T974" s="38" t="e">
        <f>#REF!/R974-1</f>
        <v>#REF!</v>
      </c>
      <c r="U974" s="35"/>
      <c r="V974" s="39" t="s">
        <v>1132</v>
      </c>
      <c r="W974" s="40"/>
      <c r="X974" s="41" t="str">
        <f t="shared" si="30"/>
        <v>апартаментСт</v>
      </c>
      <c r="Y974" s="15"/>
    </row>
    <row r="975" spans="2:25">
      <c r="B975" s="30">
        <f t="shared" si="31"/>
        <v>968</v>
      </c>
      <c r="C975" s="31">
        <v>311</v>
      </c>
      <c r="D975" s="32" t="s">
        <v>1127</v>
      </c>
      <c r="E975" s="131">
        <v>3</v>
      </c>
      <c r="F975" s="31">
        <v>2</v>
      </c>
      <c r="G975" s="31" t="s">
        <v>1144</v>
      </c>
      <c r="H975" s="33" t="s">
        <v>19</v>
      </c>
      <c r="I975" s="34" t="s">
        <v>1151</v>
      </c>
      <c r="J975" s="31">
        <v>50.87</v>
      </c>
      <c r="K975" s="31">
        <v>13.12</v>
      </c>
      <c r="L975" s="130">
        <f>(Таблица1[[#This Row],[Общая площадь летних помещений, кв. м]]*1)+Таблица1[[#This Row],[Общая площадь без летних помещений, кв.м]]</f>
        <v>63.989999999999995</v>
      </c>
      <c r="M975" s="35" t="s">
        <v>1136</v>
      </c>
      <c r="N975" s="45" t="s">
        <v>1137</v>
      </c>
      <c r="O975" s="35" t="s">
        <v>1130</v>
      </c>
      <c r="P975" s="32">
        <v>410000</v>
      </c>
      <c r="Q97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26235899.999999996</v>
      </c>
      <c r="R97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75" s="36"/>
      <c r="T975" s="38" t="e">
        <f>#REF!/R975-1</f>
        <v>#REF!</v>
      </c>
      <c r="U975" s="35"/>
      <c r="V975" s="39" t="s">
        <v>1132</v>
      </c>
      <c r="W975" s="40"/>
      <c r="X975" s="41" t="str">
        <f t="shared" si="30"/>
        <v>апартамент1АЕ</v>
      </c>
      <c r="Y975" s="15"/>
    </row>
    <row r="976" spans="2:25">
      <c r="B976" s="30">
        <f t="shared" si="31"/>
        <v>969</v>
      </c>
      <c r="C976" s="31">
        <v>312</v>
      </c>
      <c r="D976" s="32" t="s">
        <v>1127</v>
      </c>
      <c r="E976" s="131">
        <v>3</v>
      </c>
      <c r="F976" s="31">
        <v>2</v>
      </c>
      <c r="G976" s="31" t="s">
        <v>1144</v>
      </c>
      <c r="H976" s="33" t="s">
        <v>1</v>
      </c>
      <c r="I976" s="34" t="s">
        <v>1151</v>
      </c>
      <c r="J976" s="31">
        <v>32.950000000000003</v>
      </c>
      <c r="K976" s="31">
        <v>7.83</v>
      </c>
      <c r="L976" s="130">
        <f>(Таблица1[[#This Row],[Общая площадь летних помещений, кв. м]]*1)+Таблица1[[#This Row],[Общая площадь без летних помещений, кв.м]]</f>
        <v>40.78</v>
      </c>
      <c r="M976" s="35" t="s">
        <v>1136</v>
      </c>
      <c r="N976" s="45" t="s">
        <v>1145</v>
      </c>
      <c r="O976" s="35" t="s">
        <v>1130</v>
      </c>
      <c r="P976" s="32">
        <v>340000</v>
      </c>
      <c r="Q97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13865200</v>
      </c>
      <c r="R97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76" s="36"/>
      <c r="T976" s="38" t="e">
        <f>#REF!/R976-1</f>
        <v>#REF!</v>
      </c>
      <c r="U976" s="35"/>
      <c r="V976" s="39" t="s">
        <v>1132</v>
      </c>
      <c r="W976" s="40"/>
      <c r="X976" s="41" t="str">
        <f t="shared" si="30"/>
        <v>апартаментСт</v>
      </c>
      <c r="Y976" s="15"/>
    </row>
    <row r="977" spans="2:25">
      <c r="B977" s="30">
        <f t="shared" si="31"/>
        <v>970</v>
      </c>
      <c r="C977" s="31">
        <v>313</v>
      </c>
      <c r="D977" s="32" t="s">
        <v>1127</v>
      </c>
      <c r="E977" s="131">
        <v>3</v>
      </c>
      <c r="F977" s="31">
        <v>2</v>
      </c>
      <c r="G977" s="31" t="s">
        <v>1146</v>
      </c>
      <c r="H977" s="33" t="s">
        <v>1</v>
      </c>
      <c r="I977" s="34" t="s">
        <v>1151</v>
      </c>
      <c r="J977" s="31">
        <v>24.98</v>
      </c>
      <c r="K977" s="31">
        <v>6.05</v>
      </c>
      <c r="L977" s="130">
        <f>(Таблица1[[#This Row],[Общая площадь летних помещений, кв. м]]*1)+Таблица1[[#This Row],[Общая площадь без летних помещений, кв.м]]</f>
        <v>31.03</v>
      </c>
      <c r="M977" s="35" t="s">
        <v>1136</v>
      </c>
      <c r="N977" s="45" t="s">
        <v>1145</v>
      </c>
      <c r="O977" s="35" t="s">
        <v>1130</v>
      </c>
      <c r="P977" s="32">
        <v>340000</v>
      </c>
      <c r="Q97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10550200</v>
      </c>
      <c r="R97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77" s="36"/>
      <c r="T977" s="38" t="e">
        <f>#REF!/R977-1</f>
        <v>#REF!</v>
      </c>
      <c r="U977" s="35"/>
      <c r="V977" s="39" t="s">
        <v>1132</v>
      </c>
      <c r="W977" s="40"/>
      <c r="X977" s="41" t="str">
        <f t="shared" si="30"/>
        <v>апартаментСт</v>
      </c>
      <c r="Y977" s="15"/>
    </row>
    <row r="978" spans="2:25">
      <c r="B978" s="30">
        <f t="shared" si="31"/>
        <v>971</v>
      </c>
      <c r="C978" s="31">
        <v>314</v>
      </c>
      <c r="D978" s="32" t="s">
        <v>1127</v>
      </c>
      <c r="E978" s="131">
        <v>3</v>
      </c>
      <c r="F978" s="31">
        <v>2</v>
      </c>
      <c r="G978" s="31" t="s">
        <v>1146</v>
      </c>
      <c r="H978" s="33" t="s">
        <v>1</v>
      </c>
      <c r="I978" s="34" t="s">
        <v>1151</v>
      </c>
      <c r="J978" s="31">
        <v>24.98</v>
      </c>
      <c r="K978" s="31">
        <v>5.72</v>
      </c>
      <c r="L978" s="130">
        <f>(Таблица1[[#This Row],[Общая площадь летних помещений, кв. м]]*1)+Таблица1[[#This Row],[Общая площадь без летних помещений, кв.м]]</f>
        <v>30.7</v>
      </c>
      <c r="M978" s="35" t="s">
        <v>1136</v>
      </c>
      <c r="N978" s="45" t="s">
        <v>1145</v>
      </c>
      <c r="O978" s="35" t="s">
        <v>1130</v>
      </c>
      <c r="P978" s="32">
        <v>335000</v>
      </c>
      <c r="Q97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10284500</v>
      </c>
      <c r="R97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78" s="36"/>
      <c r="T978" s="38" t="e">
        <f>#REF!/R978-1</f>
        <v>#REF!</v>
      </c>
      <c r="U978" s="35"/>
      <c r="V978" s="39" t="s">
        <v>1132</v>
      </c>
      <c r="W978" s="40"/>
      <c r="X978" s="41" t="str">
        <f t="shared" si="30"/>
        <v>апартаментСт</v>
      </c>
      <c r="Y978" s="15"/>
    </row>
    <row r="979" spans="2:25">
      <c r="B979" s="30">
        <f t="shared" si="31"/>
        <v>972</v>
      </c>
      <c r="C979" s="31">
        <v>315</v>
      </c>
      <c r="D979" s="32" t="s">
        <v>1127</v>
      </c>
      <c r="E979" s="131">
        <v>3</v>
      </c>
      <c r="F979" s="31">
        <v>2</v>
      </c>
      <c r="G979" s="31" t="s">
        <v>1146</v>
      </c>
      <c r="H979" s="33" t="s">
        <v>1</v>
      </c>
      <c r="I979" s="34" t="s">
        <v>1151</v>
      </c>
      <c r="J979" s="31">
        <v>24.27</v>
      </c>
      <c r="K979" s="31">
        <v>5.2</v>
      </c>
      <c r="L979" s="130">
        <f>(Таблица1[[#This Row],[Общая площадь летних помещений, кв. м]]*1)+Таблица1[[#This Row],[Общая площадь без летних помещений, кв.м]]</f>
        <v>29.47</v>
      </c>
      <c r="M979" s="35" t="s">
        <v>1136</v>
      </c>
      <c r="N979" s="45" t="s">
        <v>1145</v>
      </c>
      <c r="O979" s="35" t="s">
        <v>1130</v>
      </c>
      <c r="P979" s="32">
        <v>335000</v>
      </c>
      <c r="Q97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9872450</v>
      </c>
      <c r="R97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79" s="36"/>
      <c r="T979" s="38" t="e">
        <f>#REF!/R979-1</f>
        <v>#REF!</v>
      </c>
      <c r="U979" s="35"/>
      <c r="V979" s="39" t="s">
        <v>1132</v>
      </c>
      <c r="W979" s="40"/>
      <c r="X979" s="41" t="str">
        <f t="shared" si="30"/>
        <v>апартаментСт</v>
      </c>
      <c r="Y979" s="15"/>
    </row>
    <row r="980" spans="2:25">
      <c r="B980" s="30">
        <f t="shared" si="31"/>
        <v>973</v>
      </c>
      <c r="C980" s="31">
        <v>316</v>
      </c>
      <c r="D980" s="32" t="s">
        <v>1127</v>
      </c>
      <c r="E980" s="131">
        <v>3</v>
      </c>
      <c r="F980" s="31">
        <v>2</v>
      </c>
      <c r="G980" s="31" t="s">
        <v>1146</v>
      </c>
      <c r="H980" s="33" t="s">
        <v>1</v>
      </c>
      <c r="I980" s="34" t="s">
        <v>1151</v>
      </c>
      <c r="J980" s="31">
        <v>28.71</v>
      </c>
      <c r="K980" s="31">
        <v>13.16</v>
      </c>
      <c r="L980" s="130">
        <f>(Таблица1[[#This Row],[Общая площадь летних помещений, кв. м]]*1)+Таблица1[[#This Row],[Общая площадь без летних помещений, кв.м]]</f>
        <v>41.870000000000005</v>
      </c>
      <c r="M980" s="35" t="s">
        <v>1136</v>
      </c>
      <c r="N980" s="45" t="s">
        <v>1145</v>
      </c>
      <c r="O980" s="35" t="s">
        <v>1130</v>
      </c>
      <c r="P980" s="32">
        <v>335000</v>
      </c>
      <c r="Q98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14026450.000000002</v>
      </c>
      <c r="R98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80" s="36"/>
      <c r="T980" s="38" t="e">
        <f>#REF!/R980-1</f>
        <v>#REF!</v>
      </c>
      <c r="U980" s="35"/>
      <c r="V980" s="39" t="s">
        <v>1132</v>
      </c>
      <c r="W980" s="40"/>
      <c r="X980" s="41" t="str">
        <f t="shared" si="30"/>
        <v>апартаментСт</v>
      </c>
      <c r="Y980" s="15"/>
    </row>
    <row r="981" spans="2:25">
      <c r="B981" s="30">
        <f t="shared" si="31"/>
        <v>974</v>
      </c>
      <c r="C981" s="31">
        <v>317</v>
      </c>
      <c r="D981" s="32" t="s">
        <v>1127</v>
      </c>
      <c r="E981" s="131">
        <v>3</v>
      </c>
      <c r="F981" s="31">
        <v>2</v>
      </c>
      <c r="G981" s="31" t="s">
        <v>1146</v>
      </c>
      <c r="H981" s="33" t="s">
        <v>19</v>
      </c>
      <c r="I981" s="34" t="s">
        <v>1151</v>
      </c>
      <c r="J981" s="31">
        <v>54.36</v>
      </c>
      <c r="K981" s="31">
        <v>18.45</v>
      </c>
      <c r="L981" s="130">
        <f>(Таблица1[[#This Row],[Общая площадь летних помещений, кв. м]]*1)+Таблица1[[#This Row],[Общая площадь без летних помещений, кв.м]]</f>
        <v>72.81</v>
      </c>
      <c r="M981" s="35" t="s">
        <v>1136</v>
      </c>
      <c r="N981" s="45" t="s">
        <v>1137</v>
      </c>
      <c r="O981" s="35" t="s">
        <v>1130</v>
      </c>
      <c r="P981" s="32">
        <v>405000</v>
      </c>
      <c r="Q98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29488050</v>
      </c>
      <c r="R98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81" s="36"/>
      <c r="T981" s="38" t="e">
        <f>#REF!/R981-1</f>
        <v>#REF!</v>
      </c>
      <c r="U981" s="35"/>
      <c r="V981" s="39" t="s">
        <v>1132</v>
      </c>
      <c r="W981" s="40"/>
      <c r="X981" s="41" t="str">
        <f t="shared" si="30"/>
        <v>апартамент1АЕ</v>
      </c>
      <c r="Y981" s="15"/>
    </row>
    <row r="982" spans="2:25">
      <c r="B982" s="30">
        <f t="shared" si="31"/>
        <v>975</v>
      </c>
      <c r="C982" s="31">
        <v>318</v>
      </c>
      <c r="D982" s="32" t="s">
        <v>1127</v>
      </c>
      <c r="E982" s="131">
        <v>3</v>
      </c>
      <c r="F982" s="31">
        <v>2</v>
      </c>
      <c r="G982" s="31" t="s">
        <v>1146</v>
      </c>
      <c r="H982" s="33" t="s">
        <v>1</v>
      </c>
      <c r="I982" s="34" t="s">
        <v>1151</v>
      </c>
      <c r="J982" s="31">
        <v>24.68</v>
      </c>
      <c r="K982" s="31">
        <v>5.72</v>
      </c>
      <c r="L982" s="130">
        <f>(Таблица1[[#This Row],[Общая площадь летних помещений, кв. м]]*1)+Таблица1[[#This Row],[Общая площадь без летних помещений, кв.м]]</f>
        <v>30.4</v>
      </c>
      <c r="M982" s="35" t="s">
        <v>1136</v>
      </c>
      <c r="N982" s="45" t="s">
        <v>1137</v>
      </c>
      <c r="O982" s="35" t="s">
        <v>1130</v>
      </c>
      <c r="P982" s="32">
        <v>410000</v>
      </c>
      <c r="Q98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12464000</v>
      </c>
      <c r="R98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82" s="36"/>
      <c r="T982" s="38" t="e">
        <f>#REF!/R982-1</f>
        <v>#REF!</v>
      </c>
      <c r="U982" s="35"/>
      <c r="V982" s="39" t="s">
        <v>1132</v>
      </c>
      <c r="W982" s="40"/>
      <c r="X982" s="41" t="str">
        <f t="shared" si="30"/>
        <v>апартаментСт</v>
      </c>
      <c r="Y982" s="15"/>
    </row>
    <row r="983" spans="2:25">
      <c r="B983" s="30">
        <f t="shared" si="31"/>
        <v>976</v>
      </c>
      <c r="C983" s="31">
        <v>319</v>
      </c>
      <c r="D983" s="32" t="s">
        <v>1127</v>
      </c>
      <c r="E983" s="131">
        <v>3</v>
      </c>
      <c r="F983" s="31">
        <v>2</v>
      </c>
      <c r="G983" s="31" t="s">
        <v>1146</v>
      </c>
      <c r="H983" s="33" t="s">
        <v>1</v>
      </c>
      <c r="I983" s="34" t="s">
        <v>1151</v>
      </c>
      <c r="J983" s="31">
        <v>24.68</v>
      </c>
      <c r="K983" s="31">
        <v>6.25</v>
      </c>
      <c r="L983" s="130">
        <f>(Таблица1[[#This Row],[Общая площадь летних помещений, кв. м]]*1)+Таблица1[[#This Row],[Общая площадь без летних помещений, кв.м]]</f>
        <v>30.93</v>
      </c>
      <c r="M983" s="35" t="s">
        <v>1136</v>
      </c>
      <c r="N983" s="45" t="s">
        <v>1137</v>
      </c>
      <c r="O983" s="35" t="s">
        <v>1130</v>
      </c>
      <c r="P983" s="32">
        <v>410000</v>
      </c>
      <c r="Q98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12681300</v>
      </c>
      <c r="R98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83" s="36"/>
      <c r="T983" s="38" t="e">
        <f>#REF!/R983-1</f>
        <v>#REF!</v>
      </c>
      <c r="U983" s="35"/>
      <c r="V983" s="39" t="s">
        <v>1132</v>
      </c>
      <c r="W983" s="40"/>
      <c r="X983" s="41" t="str">
        <f t="shared" si="30"/>
        <v>апартаментСт</v>
      </c>
      <c r="Y983" s="15"/>
    </row>
    <row r="984" spans="2:25">
      <c r="B984" s="30">
        <f t="shared" si="31"/>
        <v>977</v>
      </c>
      <c r="C984" s="31">
        <v>320</v>
      </c>
      <c r="D984" s="32" t="s">
        <v>1127</v>
      </c>
      <c r="E984" s="131">
        <v>3</v>
      </c>
      <c r="F984" s="31">
        <v>2</v>
      </c>
      <c r="G984" s="31" t="s">
        <v>1146</v>
      </c>
      <c r="H984" s="33" t="s">
        <v>1</v>
      </c>
      <c r="I984" s="34" t="s">
        <v>1151</v>
      </c>
      <c r="J984" s="31">
        <v>24.98</v>
      </c>
      <c r="K984" s="31">
        <v>6.25</v>
      </c>
      <c r="L984" s="130">
        <f>(Таблица1[[#This Row],[Общая площадь летних помещений, кв. м]]*1)+Таблица1[[#This Row],[Общая площадь без летних помещений, кв.м]]</f>
        <v>31.23</v>
      </c>
      <c r="M984" s="35" t="s">
        <v>1136</v>
      </c>
      <c r="N984" s="45" t="s">
        <v>1137</v>
      </c>
      <c r="O984" s="35" t="s">
        <v>1130</v>
      </c>
      <c r="P984" s="32">
        <v>405000</v>
      </c>
      <c r="Q98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12648150</v>
      </c>
      <c r="R98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84" s="36"/>
      <c r="T984" s="38" t="e">
        <f>#REF!/R984-1</f>
        <v>#REF!</v>
      </c>
      <c r="U984" s="35"/>
      <c r="V984" s="39" t="s">
        <v>1132</v>
      </c>
      <c r="W984" s="40"/>
      <c r="X984" s="41" t="str">
        <f t="shared" si="30"/>
        <v>апартаментСт</v>
      </c>
      <c r="Y984" s="15"/>
    </row>
    <row r="985" spans="2:25">
      <c r="B985" s="30">
        <f t="shared" si="31"/>
        <v>978</v>
      </c>
      <c r="C985" s="31">
        <v>321</v>
      </c>
      <c r="D985" s="32" t="s">
        <v>1127</v>
      </c>
      <c r="E985" s="131">
        <v>3</v>
      </c>
      <c r="F985" s="31">
        <v>2</v>
      </c>
      <c r="G985" s="31" t="s">
        <v>1146</v>
      </c>
      <c r="H985" s="33" t="s">
        <v>1</v>
      </c>
      <c r="I985" s="34" t="s">
        <v>1151</v>
      </c>
      <c r="J985" s="31">
        <v>24.98</v>
      </c>
      <c r="K985" s="31">
        <v>5.72</v>
      </c>
      <c r="L985" s="130">
        <f>(Таблица1[[#This Row],[Общая площадь летних помещений, кв. м]]*1)+Таблица1[[#This Row],[Общая площадь без летних помещений, кв.м]]</f>
        <v>30.7</v>
      </c>
      <c r="M985" s="35" t="s">
        <v>1136</v>
      </c>
      <c r="N985" s="45" t="s">
        <v>1137</v>
      </c>
      <c r="O985" s="35" t="s">
        <v>1130</v>
      </c>
      <c r="P985" s="32">
        <v>405000</v>
      </c>
      <c r="Q98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12433500</v>
      </c>
      <c r="R98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85" s="36"/>
      <c r="T985" s="38" t="e">
        <f>#REF!/R985-1</f>
        <v>#REF!</v>
      </c>
      <c r="U985" s="35"/>
      <c r="V985" s="39" t="s">
        <v>1132</v>
      </c>
      <c r="W985" s="40"/>
      <c r="X985" s="41" t="str">
        <f t="shared" si="30"/>
        <v>апартаментСт</v>
      </c>
      <c r="Y985" s="15"/>
    </row>
    <row r="986" spans="2:25">
      <c r="B986" s="30">
        <f t="shared" si="31"/>
        <v>979</v>
      </c>
      <c r="C986" s="31">
        <v>322</v>
      </c>
      <c r="D986" s="32" t="s">
        <v>1127</v>
      </c>
      <c r="E986" s="131">
        <v>3</v>
      </c>
      <c r="F986" s="31">
        <v>2</v>
      </c>
      <c r="G986" s="31" t="s">
        <v>1146</v>
      </c>
      <c r="H986" s="33" t="s">
        <v>19</v>
      </c>
      <c r="I986" s="34" t="s">
        <v>1151</v>
      </c>
      <c r="J986" s="31">
        <v>50.87</v>
      </c>
      <c r="K986" s="31">
        <v>13.12</v>
      </c>
      <c r="L986" s="130">
        <f>(Таблица1[[#This Row],[Общая площадь летних помещений, кв. м]]*1)+Таблица1[[#This Row],[Общая площадь без летних помещений, кв.м]]</f>
        <v>63.989999999999995</v>
      </c>
      <c r="M986" s="35" t="s">
        <v>1136</v>
      </c>
      <c r="N986" s="45" t="s">
        <v>1137</v>
      </c>
      <c r="O986" s="35" t="s">
        <v>1130</v>
      </c>
      <c r="P986" s="32">
        <v>405000</v>
      </c>
      <c r="Q98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25915949.999999996</v>
      </c>
      <c r="R98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86" s="36"/>
      <c r="T986" s="38" t="e">
        <f>#REF!/R986-1</f>
        <v>#REF!</v>
      </c>
      <c r="U986" s="35"/>
      <c r="V986" s="39" t="s">
        <v>1132</v>
      </c>
      <c r="W986" s="40"/>
      <c r="X986" s="41" t="str">
        <f t="shared" si="30"/>
        <v>апартамент1АЕ</v>
      </c>
      <c r="Y986" s="15"/>
    </row>
    <row r="987" spans="2:25">
      <c r="B987" s="30">
        <f t="shared" si="31"/>
        <v>980</v>
      </c>
      <c r="C987" s="31">
        <v>323</v>
      </c>
      <c r="D987" s="32" t="s">
        <v>1127</v>
      </c>
      <c r="E987" s="131">
        <v>3</v>
      </c>
      <c r="F987" s="31">
        <v>2</v>
      </c>
      <c r="G987" s="31" t="s">
        <v>1146</v>
      </c>
      <c r="H987" s="33" t="s">
        <v>1</v>
      </c>
      <c r="I987" s="34" t="s">
        <v>1151</v>
      </c>
      <c r="J987" s="31">
        <v>32.950000000000003</v>
      </c>
      <c r="K987" s="31">
        <v>7.83</v>
      </c>
      <c r="L987" s="130">
        <f>(Таблица1[[#This Row],[Общая площадь летних помещений, кв. м]]*1)+Таблица1[[#This Row],[Общая площадь без летних помещений, кв.м]]</f>
        <v>40.78</v>
      </c>
      <c r="M987" s="35" t="s">
        <v>1136</v>
      </c>
      <c r="N987" s="45" t="s">
        <v>1145</v>
      </c>
      <c r="O987" s="35" t="s">
        <v>1130</v>
      </c>
      <c r="P987" s="32">
        <v>335000</v>
      </c>
      <c r="Q98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13661300</v>
      </c>
      <c r="R98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87" s="36"/>
      <c r="T987" s="38" t="e">
        <f>#REF!/R987-1</f>
        <v>#REF!</v>
      </c>
      <c r="U987" s="35"/>
      <c r="V987" s="39" t="s">
        <v>1132</v>
      </c>
      <c r="W987" s="40"/>
      <c r="X987" s="41" t="str">
        <f t="shared" si="30"/>
        <v>апартаментСт</v>
      </c>
      <c r="Y987" s="15"/>
    </row>
    <row r="988" spans="2:25">
      <c r="B988" s="30">
        <f t="shared" si="31"/>
        <v>981</v>
      </c>
      <c r="C988" s="31">
        <v>324</v>
      </c>
      <c r="D988" s="32" t="s">
        <v>1127</v>
      </c>
      <c r="E988" s="131">
        <v>3</v>
      </c>
      <c r="F988" s="31">
        <v>2</v>
      </c>
      <c r="G988" s="31" t="s">
        <v>1147</v>
      </c>
      <c r="H988" s="33" t="s">
        <v>1</v>
      </c>
      <c r="I988" s="34" t="s">
        <v>1151</v>
      </c>
      <c r="J988" s="31">
        <v>24.98</v>
      </c>
      <c r="K988" s="31">
        <v>6.05</v>
      </c>
      <c r="L988" s="130">
        <f>(Таблица1[[#This Row],[Общая площадь летних помещений, кв. м]]*1)+Таблица1[[#This Row],[Общая площадь без летних помещений, кв.м]]</f>
        <v>31.03</v>
      </c>
      <c r="M988" s="35" t="s">
        <v>1136</v>
      </c>
      <c r="N988" s="45" t="s">
        <v>1145</v>
      </c>
      <c r="O988" s="35" t="s">
        <v>1130</v>
      </c>
      <c r="P988" s="32">
        <v>335000</v>
      </c>
      <c r="Q98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10395050</v>
      </c>
      <c r="R98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88" s="36"/>
      <c r="T988" s="38" t="e">
        <f>#REF!/R988-1</f>
        <v>#REF!</v>
      </c>
      <c r="U988" s="35"/>
      <c r="V988" s="39" t="s">
        <v>1132</v>
      </c>
      <c r="W988" s="40"/>
      <c r="X988" s="41" t="str">
        <f t="shared" si="30"/>
        <v>апартаментСт</v>
      </c>
      <c r="Y988" s="15"/>
    </row>
    <row r="989" spans="2:25">
      <c r="B989" s="30">
        <f t="shared" si="31"/>
        <v>982</v>
      </c>
      <c r="C989" s="31">
        <v>325</v>
      </c>
      <c r="D989" s="32" t="s">
        <v>1127</v>
      </c>
      <c r="E989" s="131">
        <v>3</v>
      </c>
      <c r="F989" s="31">
        <v>2</v>
      </c>
      <c r="G989" s="31" t="s">
        <v>1147</v>
      </c>
      <c r="H989" s="33" t="s">
        <v>1</v>
      </c>
      <c r="I989" s="34" t="s">
        <v>1151</v>
      </c>
      <c r="J989" s="31">
        <v>24.98</v>
      </c>
      <c r="K989" s="31">
        <v>5.72</v>
      </c>
      <c r="L989" s="130">
        <f>(Таблица1[[#This Row],[Общая площадь летних помещений, кв. м]]*1)+Таблица1[[#This Row],[Общая площадь без летних помещений, кв.м]]</f>
        <v>30.7</v>
      </c>
      <c r="M989" s="35" t="s">
        <v>1136</v>
      </c>
      <c r="N989" s="45" t="s">
        <v>1145</v>
      </c>
      <c r="O989" s="35" t="s">
        <v>1130</v>
      </c>
      <c r="P989" s="32">
        <v>335000</v>
      </c>
      <c r="Q98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10284500</v>
      </c>
      <c r="R98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89" s="36"/>
      <c r="T989" s="38" t="e">
        <f>#REF!/R989-1</f>
        <v>#REF!</v>
      </c>
      <c r="U989" s="35"/>
      <c r="V989" s="39" t="s">
        <v>1132</v>
      </c>
      <c r="W989" s="40"/>
      <c r="X989" s="41" t="str">
        <f t="shared" si="30"/>
        <v>апартаментСт</v>
      </c>
      <c r="Y989" s="15"/>
    </row>
    <row r="990" spans="2:25">
      <c r="B990" s="30">
        <f t="shared" si="31"/>
        <v>983</v>
      </c>
      <c r="C990" s="31">
        <v>326</v>
      </c>
      <c r="D990" s="32" t="s">
        <v>1127</v>
      </c>
      <c r="E990" s="131">
        <v>3</v>
      </c>
      <c r="F990" s="31">
        <v>2</v>
      </c>
      <c r="G990" s="31" t="s">
        <v>1147</v>
      </c>
      <c r="H990" s="33" t="s">
        <v>1</v>
      </c>
      <c r="I990" s="34" t="s">
        <v>1151</v>
      </c>
      <c r="J990" s="31">
        <v>24.27</v>
      </c>
      <c r="K990" s="31">
        <v>5.2</v>
      </c>
      <c r="L990" s="130">
        <f>(Таблица1[[#This Row],[Общая площадь летних помещений, кв. м]]*1)+Таблица1[[#This Row],[Общая площадь без летних помещений, кв.м]]</f>
        <v>29.47</v>
      </c>
      <c r="M990" s="35" t="s">
        <v>1136</v>
      </c>
      <c r="N990" s="45" t="s">
        <v>1145</v>
      </c>
      <c r="O990" s="35" t="s">
        <v>1130</v>
      </c>
      <c r="P990" s="32">
        <v>335000</v>
      </c>
      <c r="Q99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9872450</v>
      </c>
      <c r="R99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90" s="36"/>
      <c r="T990" s="38" t="e">
        <f>#REF!/R990-1</f>
        <v>#REF!</v>
      </c>
      <c r="U990" s="35"/>
      <c r="V990" s="39" t="s">
        <v>1132</v>
      </c>
      <c r="W990" s="40"/>
      <c r="X990" s="41" t="str">
        <f t="shared" si="30"/>
        <v>апартаментСт</v>
      </c>
      <c r="Y990" s="15"/>
    </row>
    <row r="991" spans="2:25">
      <c r="B991" s="30">
        <f t="shared" si="31"/>
        <v>984</v>
      </c>
      <c r="C991" s="31">
        <v>327</v>
      </c>
      <c r="D991" s="32" t="s">
        <v>1127</v>
      </c>
      <c r="E991" s="131">
        <v>3</v>
      </c>
      <c r="F991" s="31">
        <v>2</v>
      </c>
      <c r="G991" s="31" t="s">
        <v>1147</v>
      </c>
      <c r="H991" s="33" t="s">
        <v>1</v>
      </c>
      <c r="I991" s="34" t="s">
        <v>1151</v>
      </c>
      <c r="J991" s="31">
        <v>28.71</v>
      </c>
      <c r="K991" s="31">
        <v>13.16</v>
      </c>
      <c r="L991" s="130">
        <f>(Таблица1[[#This Row],[Общая площадь летних помещений, кв. м]]*1)+Таблица1[[#This Row],[Общая площадь без летних помещений, кв.м]]</f>
        <v>41.870000000000005</v>
      </c>
      <c r="M991" s="35" t="s">
        <v>1136</v>
      </c>
      <c r="N991" s="45" t="s">
        <v>1145</v>
      </c>
      <c r="O991" s="35" t="s">
        <v>1130</v>
      </c>
      <c r="P991" s="32">
        <v>335000</v>
      </c>
      <c r="Q99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14026450.000000002</v>
      </c>
      <c r="R99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91" s="36"/>
      <c r="T991" s="38" t="e">
        <f>#REF!/R991-1</f>
        <v>#REF!</v>
      </c>
      <c r="U991" s="35"/>
      <c r="V991" s="39" t="s">
        <v>1132</v>
      </c>
      <c r="W991" s="40"/>
      <c r="X991" s="41" t="str">
        <f t="shared" si="30"/>
        <v>апартаментСт</v>
      </c>
      <c r="Y991" s="15"/>
    </row>
    <row r="992" spans="2:25">
      <c r="B992" s="30">
        <f t="shared" si="31"/>
        <v>985</v>
      </c>
      <c r="C992" s="31">
        <v>328</v>
      </c>
      <c r="D992" s="32" t="s">
        <v>1127</v>
      </c>
      <c r="E992" s="131">
        <v>3</v>
      </c>
      <c r="F992" s="31">
        <v>2</v>
      </c>
      <c r="G992" s="31" t="s">
        <v>1147</v>
      </c>
      <c r="H992" s="33" t="s">
        <v>19</v>
      </c>
      <c r="I992" s="34" t="s">
        <v>1151</v>
      </c>
      <c r="J992" s="31">
        <v>54.36</v>
      </c>
      <c r="K992" s="31">
        <v>18.45</v>
      </c>
      <c r="L992" s="130">
        <f>(Таблица1[[#This Row],[Общая площадь летних помещений, кв. м]]*1)+Таблица1[[#This Row],[Общая площадь без летних помещений, кв.м]]</f>
        <v>72.81</v>
      </c>
      <c r="M992" s="35" t="s">
        <v>1136</v>
      </c>
      <c r="N992" s="45" t="s">
        <v>1137</v>
      </c>
      <c r="O992" s="35" t="s">
        <v>1130</v>
      </c>
      <c r="P992" s="32">
        <v>405000</v>
      </c>
      <c r="Q99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29488050</v>
      </c>
      <c r="R99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92" s="36"/>
      <c r="T992" s="38" t="e">
        <f>#REF!/R992-1</f>
        <v>#REF!</v>
      </c>
      <c r="U992" s="35"/>
      <c r="V992" s="39" t="s">
        <v>1132</v>
      </c>
      <c r="W992" s="40"/>
      <c r="X992" s="41" t="str">
        <f t="shared" si="30"/>
        <v>апартамент1АЕ</v>
      </c>
      <c r="Y992" s="15"/>
    </row>
    <row r="993" spans="2:25">
      <c r="B993" s="30">
        <f t="shared" si="31"/>
        <v>986</v>
      </c>
      <c r="C993" s="31">
        <v>329</v>
      </c>
      <c r="D993" s="32" t="s">
        <v>1127</v>
      </c>
      <c r="E993" s="131">
        <v>3</v>
      </c>
      <c r="F993" s="31">
        <v>2</v>
      </c>
      <c r="G993" s="31" t="s">
        <v>1147</v>
      </c>
      <c r="H993" s="33" t="s">
        <v>1</v>
      </c>
      <c r="I993" s="34" t="s">
        <v>1151</v>
      </c>
      <c r="J993" s="31">
        <v>24.68</v>
      </c>
      <c r="K993" s="31">
        <v>5.72</v>
      </c>
      <c r="L993" s="130">
        <f>(Таблица1[[#This Row],[Общая площадь летних помещений, кв. м]]*1)+Таблица1[[#This Row],[Общая площадь без летних помещений, кв.м]]</f>
        <v>30.4</v>
      </c>
      <c r="M993" s="35" t="s">
        <v>1136</v>
      </c>
      <c r="N993" s="45" t="s">
        <v>1137</v>
      </c>
      <c r="O993" s="35" t="s">
        <v>1130</v>
      </c>
      <c r="P993" s="32">
        <v>410000</v>
      </c>
      <c r="Q99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12464000</v>
      </c>
      <c r="R99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93" s="36"/>
      <c r="T993" s="38" t="e">
        <f>#REF!/R993-1</f>
        <v>#REF!</v>
      </c>
      <c r="U993" s="35"/>
      <c r="V993" s="39" t="s">
        <v>1132</v>
      </c>
      <c r="W993" s="40"/>
      <c r="X993" s="41" t="str">
        <f t="shared" si="30"/>
        <v>апартаментСт</v>
      </c>
      <c r="Y993" s="15"/>
    </row>
    <row r="994" spans="2:25">
      <c r="B994" s="30">
        <f t="shared" si="31"/>
        <v>987</v>
      </c>
      <c r="C994" s="31">
        <v>330</v>
      </c>
      <c r="D994" s="32" t="s">
        <v>1127</v>
      </c>
      <c r="E994" s="131">
        <v>3</v>
      </c>
      <c r="F994" s="31">
        <v>2</v>
      </c>
      <c r="G994" s="31" t="s">
        <v>1147</v>
      </c>
      <c r="H994" s="33" t="s">
        <v>1</v>
      </c>
      <c r="I994" s="34" t="s">
        <v>1151</v>
      </c>
      <c r="J994" s="31">
        <v>24.68</v>
      </c>
      <c r="K994" s="31">
        <v>6.25</v>
      </c>
      <c r="L994" s="130">
        <f>(Таблица1[[#This Row],[Общая площадь летних помещений, кв. м]]*1)+Таблица1[[#This Row],[Общая площадь без летних помещений, кв.м]]</f>
        <v>30.93</v>
      </c>
      <c r="M994" s="35" t="s">
        <v>1136</v>
      </c>
      <c r="N994" s="45" t="s">
        <v>1137</v>
      </c>
      <c r="O994" s="35" t="s">
        <v>1130</v>
      </c>
      <c r="P994" s="32">
        <v>410000</v>
      </c>
      <c r="Q99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12681300</v>
      </c>
      <c r="R99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94" s="36"/>
      <c r="T994" s="38" t="e">
        <f>#REF!/R994-1</f>
        <v>#REF!</v>
      </c>
      <c r="U994" s="35"/>
      <c r="V994" s="39" t="s">
        <v>1132</v>
      </c>
      <c r="W994" s="40"/>
      <c r="X994" s="41" t="str">
        <f t="shared" si="30"/>
        <v>апартаментСт</v>
      </c>
      <c r="Y994" s="15"/>
    </row>
    <row r="995" spans="2:25">
      <c r="B995" s="30">
        <f t="shared" si="31"/>
        <v>988</v>
      </c>
      <c r="C995" s="31">
        <v>331</v>
      </c>
      <c r="D995" s="32" t="s">
        <v>1127</v>
      </c>
      <c r="E995" s="131">
        <v>3</v>
      </c>
      <c r="F995" s="31">
        <v>2</v>
      </c>
      <c r="G995" s="31" t="s">
        <v>1147</v>
      </c>
      <c r="H995" s="33" t="s">
        <v>1</v>
      </c>
      <c r="I995" s="34" t="s">
        <v>1151</v>
      </c>
      <c r="J995" s="31">
        <v>24.98</v>
      </c>
      <c r="K995" s="31">
        <v>6.25</v>
      </c>
      <c r="L995" s="130">
        <f>(Таблица1[[#This Row],[Общая площадь летних помещений, кв. м]]*1)+Таблица1[[#This Row],[Общая площадь без летних помещений, кв.м]]</f>
        <v>31.23</v>
      </c>
      <c r="M995" s="35" t="s">
        <v>1136</v>
      </c>
      <c r="N995" s="45" t="s">
        <v>1137</v>
      </c>
      <c r="O995" s="35" t="s">
        <v>1130</v>
      </c>
      <c r="P995" s="32">
        <v>405000</v>
      </c>
      <c r="Q99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12648150</v>
      </c>
      <c r="R99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95" s="36"/>
      <c r="T995" s="38" t="e">
        <f>#REF!/R995-1</f>
        <v>#REF!</v>
      </c>
      <c r="U995" s="35"/>
      <c r="V995" s="39" t="s">
        <v>1132</v>
      </c>
      <c r="W995" s="40"/>
      <c r="X995" s="41" t="str">
        <f t="shared" si="30"/>
        <v>апартаментСт</v>
      </c>
      <c r="Y995" s="15"/>
    </row>
    <row r="996" spans="2:25">
      <c r="B996" s="30">
        <f t="shared" si="31"/>
        <v>989</v>
      </c>
      <c r="C996" s="31">
        <v>332</v>
      </c>
      <c r="D996" s="32" t="s">
        <v>1127</v>
      </c>
      <c r="E996" s="131">
        <v>3</v>
      </c>
      <c r="F996" s="31">
        <v>2</v>
      </c>
      <c r="G996" s="31" t="s">
        <v>1147</v>
      </c>
      <c r="H996" s="33" t="s">
        <v>1</v>
      </c>
      <c r="I996" s="34" t="s">
        <v>1151</v>
      </c>
      <c r="J996" s="31">
        <v>24.98</v>
      </c>
      <c r="K996" s="31">
        <v>5.72</v>
      </c>
      <c r="L996" s="130">
        <f>(Таблица1[[#This Row],[Общая площадь летних помещений, кв. м]]*1)+Таблица1[[#This Row],[Общая площадь без летних помещений, кв.м]]</f>
        <v>30.7</v>
      </c>
      <c r="M996" s="35" t="s">
        <v>1136</v>
      </c>
      <c r="N996" s="45" t="s">
        <v>1137</v>
      </c>
      <c r="O996" s="35" t="s">
        <v>1130</v>
      </c>
      <c r="P996" s="32">
        <v>405000</v>
      </c>
      <c r="Q99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12433500</v>
      </c>
      <c r="R99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96" s="36"/>
      <c r="T996" s="38" t="e">
        <f>#REF!/R996-1</f>
        <v>#REF!</v>
      </c>
      <c r="U996" s="35"/>
      <c r="V996" s="39" t="s">
        <v>1132</v>
      </c>
      <c r="W996" s="40"/>
      <c r="X996" s="41" t="str">
        <f t="shared" si="30"/>
        <v>апартаментСт</v>
      </c>
      <c r="Y996" s="15"/>
    </row>
    <row r="997" spans="2:25">
      <c r="B997" s="30">
        <f t="shared" si="31"/>
        <v>990</v>
      </c>
      <c r="C997" s="31">
        <v>333</v>
      </c>
      <c r="D997" s="32" t="s">
        <v>1127</v>
      </c>
      <c r="E997" s="131">
        <v>3</v>
      </c>
      <c r="F997" s="31">
        <v>2</v>
      </c>
      <c r="G997" s="31" t="s">
        <v>1147</v>
      </c>
      <c r="H997" s="33" t="s">
        <v>19</v>
      </c>
      <c r="I997" s="34" t="s">
        <v>1151</v>
      </c>
      <c r="J997" s="31">
        <v>50.87</v>
      </c>
      <c r="K997" s="31">
        <v>13.12</v>
      </c>
      <c r="L997" s="130">
        <f>(Таблица1[[#This Row],[Общая площадь летних помещений, кв. м]]*1)+Таблица1[[#This Row],[Общая площадь без летних помещений, кв.м]]</f>
        <v>63.989999999999995</v>
      </c>
      <c r="M997" s="35" t="s">
        <v>1136</v>
      </c>
      <c r="N997" s="45" t="s">
        <v>1137</v>
      </c>
      <c r="O997" s="35" t="s">
        <v>1130</v>
      </c>
      <c r="P997" s="32">
        <v>405000</v>
      </c>
      <c r="Q99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25915949.999999996</v>
      </c>
      <c r="R99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97" s="36"/>
      <c r="T997" s="38" t="e">
        <f>#REF!/R997-1</f>
        <v>#REF!</v>
      </c>
      <c r="U997" s="35"/>
      <c r="V997" s="39" t="s">
        <v>1132</v>
      </c>
      <c r="W997" s="40"/>
      <c r="X997" s="41" t="str">
        <f t="shared" si="30"/>
        <v>апартамент1АЕ</v>
      </c>
      <c r="Y997" s="15"/>
    </row>
    <row r="998" spans="2:25">
      <c r="B998" s="30">
        <f t="shared" si="31"/>
        <v>991</v>
      </c>
      <c r="C998" s="31">
        <v>334</v>
      </c>
      <c r="D998" s="32" t="s">
        <v>1127</v>
      </c>
      <c r="E998" s="131">
        <v>3</v>
      </c>
      <c r="F998" s="31">
        <v>2</v>
      </c>
      <c r="G998" s="31" t="s">
        <v>1147</v>
      </c>
      <c r="H998" s="33" t="s">
        <v>1</v>
      </c>
      <c r="I998" s="34" t="s">
        <v>1151</v>
      </c>
      <c r="J998" s="31">
        <v>32.950000000000003</v>
      </c>
      <c r="K998" s="31">
        <v>7.83</v>
      </c>
      <c r="L998" s="130">
        <f>(Таблица1[[#This Row],[Общая площадь летних помещений, кв. м]]*1)+Таблица1[[#This Row],[Общая площадь без летних помещений, кв.м]]</f>
        <v>40.78</v>
      </c>
      <c r="M998" s="35" t="s">
        <v>1136</v>
      </c>
      <c r="N998" s="45" t="s">
        <v>1145</v>
      </c>
      <c r="O998" s="35" t="s">
        <v>1130</v>
      </c>
      <c r="P998" s="32">
        <v>335000</v>
      </c>
      <c r="Q99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13661300</v>
      </c>
      <c r="R99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98" s="36"/>
      <c r="T998" s="38" t="e">
        <f>#REF!/R998-1</f>
        <v>#REF!</v>
      </c>
      <c r="U998" s="35"/>
      <c r="V998" s="39" t="s">
        <v>1132</v>
      </c>
      <c r="W998" s="40"/>
      <c r="X998" s="41" t="str">
        <f t="shared" si="30"/>
        <v>апартаментСт</v>
      </c>
      <c r="Y998" s="15"/>
    </row>
    <row r="999" spans="2:25">
      <c r="B999" s="30">
        <f t="shared" si="31"/>
        <v>992</v>
      </c>
      <c r="C999" s="31">
        <v>335</v>
      </c>
      <c r="D999" s="32" t="s">
        <v>1127</v>
      </c>
      <c r="E999" s="131">
        <v>3</v>
      </c>
      <c r="F999" s="31">
        <v>2</v>
      </c>
      <c r="G999" s="31" t="s">
        <v>1148</v>
      </c>
      <c r="H999" s="33" t="s">
        <v>1</v>
      </c>
      <c r="I999" s="34" t="s">
        <v>1151</v>
      </c>
      <c r="J999" s="31">
        <v>25.01</v>
      </c>
      <c r="K999" s="31">
        <v>6.05</v>
      </c>
      <c r="L999" s="130">
        <f>(Таблица1[[#This Row],[Общая площадь летних помещений, кв. м]]*1)+Таблица1[[#This Row],[Общая площадь без летних помещений, кв.м]]</f>
        <v>31.060000000000002</v>
      </c>
      <c r="M999" s="35" t="s">
        <v>1136</v>
      </c>
      <c r="N999" s="45" t="s">
        <v>1145</v>
      </c>
      <c r="O999" s="35" t="s">
        <v>1130</v>
      </c>
      <c r="P999" s="32">
        <v>335000</v>
      </c>
      <c r="Q99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10405100</v>
      </c>
      <c r="R99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999" s="36"/>
      <c r="T999" s="38" t="e">
        <f>#REF!/R999-1</f>
        <v>#REF!</v>
      </c>
      <c r="U999" s="35"/>
      <c r="V999" s="39" t="s">
        <v>1132</v>
      </c>
      <c r="W999" s="40"/>
      <c r="X999" s="41" t="str">
        <f t="shared" si="30"/>
        <v>апартаментСт</v>
      </c>
      <c r="Y999" s="15"/>
    </row>
    <row r="1000" spans="2:25">
      <c r="B1000" s="30">
        <f t="shared" si="31"/>
        <v>993</v>
      </c>
      <c r="C1000" s="31">
        <v>336</v>
      </c>
      <c r="D1000" s="32" t="s">
        <v>1127</v>
      </c>
      <c r="E1000" s="131">
        <v>3</v>
      </c>
      <c r="F1000" s="31">
        <v>2</v>
      </c>
      <c r="G1000" s="31" t="s">
        <v>1148</v>
      </c>
      <c r="H1000" s="33" t="s">
        <v>1</v>
      </c>
      <c r="I1000" s="34" t="s">
        <v>1151</v>
      </c>
      <c r="J1000" s="31">
        <v>24.98</v>
      </c>
      <c r="K1000" s="31">
        <v>5.72</v>
      </c>
      <c r="L1000" s="130">
        <f>(Таблица1[[#This Row],[Общая площадь летних помещений, кв. м]]*1)+Таблица1[[#This Row],[Общая площадь без летних помещений, кв.м]]</f>
        <v>30.7</v>
      </c>
      <c r="M1000" s="35" t="s">
        <v>1136</v>
      </c>
      <c r="N1000" s="45" t="s">
        <v>1145</v>
      </c>
      <c r="O1000" s="35" t="s">
        <v>1130</v>
      </c>
      <c r="P1000" s="32">
        <v>335000</v>
      </c>
      <c r="Q100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10284500</v>
      </c>
      <c r="R100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00" s="36"/>
      <c r="T1000" s="38" t="e">
        <f>#REF!/R1000-1</f>
        <v>#REF!</v>
      </c>
      <c r="U1000" s="35"/>
      <c r="V1000" s="39" t="s">
        <v>1132</v>
      </c>
      <c r="W1000" s="40"/>
      <c r="X1000" s="41" t="str">
        <f t="shared" si="30"/>
        <v>апартаментСт</v>
      </c>
      <c r="Y1000" s="15"/>
    </row>
    <row r="1001" spans="2:25">
      <c r="B1001" s="30">
        <f t="shared" si="31"/>
        <v>994</v>
      </c>
      <c r="C1001" s="31">
        <v>337</v>
      </c>
      <c r="D1001" s="32" t="s">
        <v>1127</v>
      </c>
      <c r="E1001" s="131">
        <v>3</v>
      </c>
      <c r="F1001" s="31">
        <v>2</v>
      </c>
      <c r="G1001" s="31" t="s">
        <v>1148</v>
      </c>
      <c r="H1001" s="33" t="s">
        <v>1</v>
      </c>
      <c r="I1001" s="34" t="s">
        <v>1151</v>
      </c>
      <c r="J1001" s="31">
        <v>24.27</v>
      </c>
      <c r="K1001" s="31">
        <v>5.2</v>
      </c>
      <c r="L1001" s="130">
        <f>(Таблица1[[#This Row],[Общая площадь летних помещений, кв. м]]*1)+Таблица1[[#This Row],[Общая площадь без летних помещений, кв.м]]</f>
        <v>29.47</v>
      </c>
      <c r="M1001" s="35" t="s">
        <v>1136</v>
      </c>
      <c r="N1001" s="45" t="s">
        <v>1145</v>
      </c>
      <c r="O1001" s="35" t="s">
        <v>1130</v>
      </c>
      <c r="P1001" s="32">
        <v>335000</v>
      </c>
      <c r="Q100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9872450</v>
      </c>
      <c r="R100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01" s="36"/>
      <c r="T1001" s="38" t="e">
        <f>#REF!/R1001-1</f>
        <v>#REF!</v>
      </c>
      <c r="U1001" s="35"/>
      <c r="V1001" s="39" t="s">
        <v>1132</v>
      </c>
      <c r="W1001" s="40"/>
      <c r="X1001" s="41" t="str">
        <f t="shared" si="30"/>
        <v>апартаментСт</v>
      </c>
      <c r="Y1001" s="15"/>
    </row>
    <row r="1002" spans="2:25">
      <c r="B1002" s="30">
        <f t="shared" si="31"/>
        <v>995</v>
      </c>
      <c r="C1002" s="31">
        <v>338</v>
      </c>
      <c r="D1002" s="32" t="s">
        <v>1127</v>
      </c>
      <c r="E1002" s="131">
        <v>3</v>
      </c>
      <c r="F1002" s="31">
        <v>2</v>
      </c>
      <c r="G1002" s="31" t="s">
        <v>1148</v>
      </c>
      <c r="H1002" s="33" t="s">
        <v>1</v>
      </c>
      <c r="I1002" s="34" t="s">
        <v>1151</v>
      </c>
      <c r="J1002" s="31">
        <v>28.71</v>
      </c>
      <c r="K1002" s="31">
        <v>13.16</v>
      </c>
      <c r="L1002" s="130">
        <f>(Таблица1[[#This Row],[Общая площадь летних помещений, кв. м]]*1)+Таблица1[[#This Row],[Общая площадь без летних помещений, кв.м]]</f>
        <v>41.870000000000005</v>
      </c>
      <c r="M1002" s="35" t="s">
        <v>1136</v>
      </c>
      <c r="N1002" s="45" t="s">
        <v>1145</v>
      </c>
      <c r="O1002" s="35" t="s">
        <v>1130</v>
      </c>
      <c r="P1002" s="32">
        <v>335000</v>
      </c>
      <c r="Q100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14026450.000000002</v>
      </c>
      <c r="R100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02" s="36"/>
      <c r="T1002" s="38" t="e">
        <f>#REF!/R1002-1</f>
        <v>#REF!</v>
      </c>
      <c r="U1002" s="35"/>
      <c r="V1002" s="39" t="s">
        <v>1132</v>
      </c>
      <c r="W1002" s="40"/>
      <c r="X1002" s="41" t="str">
        <f t="shared" si="30"/>
        <v>апартаментСт</v>
      </c>
      <c r="Y1002" s="15"/>
    </row>
    <row r="1003" spans="2:25">
      <c r="B1003" s="30">
        <f t="shared" si="31"/>
        <v>996</v>
      </c>
      <c r="C1003" s="31">
        <v>339</v>
      </c>
      <c r="D1003" s="32" t="s">
        <v>1127</v>
      </c>
      <c r="E1003" s="131">
        <v>3</v>
      </c>
      <c r="F1003" s="31">
        <v>2</v>
      </c>
      <c r="G1003" s="31" t="s">
        <v>1148</v>
      </c>
      <c r="H1003" s="33" t="s">
        <v>19</v>
      </c>
      <c r="I1003" s="34" t="s">
        <v>1151</v>
      </c>
      <c r="J1003" s="31">
        <v>54.36</v>
      </c>
      <c r="K1003" s="31">
        <v>18.45</v>
      </c>
      <c r="L1003" s="130">
        <f>(Таблица1[[#This Row],[Общая площадь летних помещений, кв. м]]*1)+Таблица1[[#This Row],[Общая площадь без летних помещений, кв.м]]</f>
        <v>72.81</v>
      </c>
      <c r="M1003" s="35" t="s">
        <v>1136</v>
      </c>
      <c r="N1003" s="45" t="s">
        <v>1137</v>
      </c>
      <c r="O1003" s="35" t="s">
        <v>1130</v>
      </c>
      <c r="P1003" s="32">
        <v>405000</v>
      </c>
      <c r="Q100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29488050</v>
      </c>
      <c r="R100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03" s="36"/>
      <c r="T1003" s="38" t="e">
        <f>#REF!/R1003-1</f>
        <v>#REF!</v>
      </c>
      <c r="U1003" s="35"/>
      <c r="V1003" s="39" t="s">
        <v>1132</v>
      </c>
      <c r="W1003" s="40"/>
      <c r="X1003" s="41" t="str">
        <f t="shared" si="30"/>
        <v>апартамент1АЕ</v>
      </c>
      <c r="Y1003" s="15"/>
    </row>
    <row r="1004" spans="2:25">
      <c r="B1004" s="30">
        <f t="shared" si="31"/>
        <v>997</v>
      </c>
      <c r="C1004" s="31">
        <v>340</v>
      </c>
      <c r="D1004" s="32" t="s">
        <v>1127</v>
      </c>
      <c r="E1004" s="131">
        <v>3</v>
      </c>
      <c r="F1004" s="31">
        <v>2</v>
      </c>
      <c r="G1004" s="31" t="s">
        <v>1148</v>
      </c>
      <c r="H1004" s="33" t="s">
        <v>1</v>
      </c>
      <c r="I1004" s="34" t="s">
        <v>1151</v>
      </c>
      <c r="J1004" s="31">
        <v>24.68</v>
      </c>
      <c r="K1004" s="31">
        <v>5.72</v>
      </c>
      <c r="L1004" s="130">
        <f>(Таблица1[[#This Row],[Общая площадь летних помещений, кв. м]]*1)+Таблица1[[#This Row],[Общая площадь без летних помещений, кв.м]]</f>
        <v>30.4</v>
      </c>
      <c r="M1004" s="35" t="s">
        <v>1136</v>
      </c>
      <c r="N1004" s="45" t="s">
        <v>1137</v>
      </c>
      <c r="O1004" s="35" t="s">
        <v>1130</v>
      </c>
      <c r="P1004" s="32">
        <v>410000</v>
      </c>
      <c r="Q100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12464000</v>
      </c>
      <c r="R100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04" s="36"/>
      <c r="T1004" s="38" t="e">
        <f>#REF!/R1004-1</f>
        <v>#REF!</v>
      </c>
      <c r="U1004" s="35"/>
      <c r="V1004" s="39" t="s">
        <v>1132</v>
      </c>
      <c r="W1004" s="40"/>
      <c r="X1004" s="41" t="str">
        <f t="shared" si="30"/>
        <v>апартаментСт</v>
      </c>
      <c r="Y1004" s="15"/>
    </row>
    <row r="1005" spans="2:25">
      <c r="B1005" s="30">
        <f t="shared" si="31"/>
        <v>998</v>
      </c>
      <c r="C1005" s="31">
        <v>341</v>
      </c>
      <c r="D1005" s="32" t="s">
        <v>1127</v>
      </c>
      <c r="E1005" s="131">
        <v>3</v>
      </c>
      <c r="F1005" s="31">
        <v>2</v>
      </c>
      <c r="G1005" s="31" t="s">
        <v>1148</v>
      </c>
      <c r="H1005" s="33" t="s">
        <v>1</v>
      </c>
      <c r="I1005" s="34" t="s">
        <v>1151</v>
      </c>
      <c r="J1005" s="31">
        <v>24.68</v>
      </c>
      <c r="K1005" s="31">
        <v>6.25</v>
      </c>
      <c r="L1005" s="130">
        <f>(Таблица1[[#This Row],[Общая площадь летних помещений, кв. м]]*1)+Таблица1[[#This Row],[Общая площадь без летних помещений, кв.м]]</f>
        <v>30.93</v>
      </c>
      <c r="M1005" s="35" t="s">
        <v>1136</v>
      </c>
      <c r="N1005" s="45" t="s">
        <v>1137</v>
      </c>
      <c r="O1005" s="35" t="s">
        <v>1130</v>
      </c>
      <c r="P1005" s="32">
        <v>410000</v>
      </c>
      <c r="Q100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12681300</v>
      </c>
      <c r="R100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05" s="36"/>
      <c r="T1005" s="38" t="e">
        <f>#REF!/R1005-1</f>
        <v>#REF!</v>
      </c>
      <c r="U1005" s="35"/>
      <c r="V1005" s="39" t="s">
        <v>1132</v>
      </c>
      <c r="W1005" s="40"/>
      <c r="X1005" s="41" t="str">
        <f t="shared" si="30"/>
        <v>апартаментСт</v>
      </c>
      <c r="Y1005" s="15"/>
    </row>
    <row r="1006" spans="2:25">
      <c r="B1006" s="30">
        <f t="shared" si="31"/>
        <v>999</v>
      </c>
      <c r="C1006" s="31">
        <v>342</v>
      </c>
      <c r="D1006" s="32" t="s">
        <v>1127</v>
      </c>
      <c r="E1006" s="131">
        <v>3</v>
      </c>
      <c r="F1006" s="31">
        <v>2</v>
      </c>
      <c r="G1006" s="31" t="s">
        <v>1148</v>
      </c>
      <c r="H1006" s="33" t="s">
        <v>1</v>
      </c>
      <c r="I1006" s="34" t="s">
        <v>1151</v>
      </c>
      <c r="J1006" s="31">
        <v>24.98</v>
      </c>
      <c r="K1006" s="31">
        <v>6.25</v>
      </c>
      <c r="L1006" s="130">
        <f>(Таблица1[[#This Row],[Общая площадь летних помещений, кв. м]]*1)+Таблица1[[#This Row],[Общая площадь без летних помещений, кв.м]]</f>
        <v>31.23</v>
      </c>
      <c r="M1006" s="35" t="s">
        <v>1136</v>
      </c>
      <c r="N1006" s="45" t="s">
        <v>1137</v>
      </c>
      <c r="O1006" s="35" t="s">
        <v>1130</v>
      </c>
      <c r="P1006" s="32">
        <v>405000</v>
      </c>
      <c r="Q100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12648150</v>
      </c>
      <c r="R100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06" s="36"/>
      <c r="T1006" s="38" t="e">
        <f>#REF!/R1006-1</f>
        <v>#REF!</v>
      </c>
      <c r="U1006" s="35"/>
      <c r="V1006" s="39" t="s">
        <v>1132</v>
      </c>
      <c r="W1006" s="40"/>
      <c r="X1006" s="41" t="str">
        <f t="shared" si="30"/>
        <v>апартаментСт</v>
      </c>
      <c r="Y1006" s="15"/>
    </row>
    <row r="1007" spans="2:25">
      <c r="B1007" s="30">
        <f t="shared" si="31"/>
        <v>1000</v>
      </c>
      <c r="C1007" s="31">
        <v>343</v>
      </c>
      <c r="D1007" s="32" t="s">
        <v>1127</v>
      </c>
      <c r="E1007" s="131">
        <v>3</v>
      </c>
      <c r="F1007" s="31">
        <v>2</v>
      </c>
      <c r="G1007" s="31" t="s">
        <v>1148</v>
      </c>
      <c r="H1007" s="33" t="s">
        <v>1</v>
      </c>
      <c r="I1007" s="34" t="s">
        <v>1151</v>
      </c>
      <c r="J1007" s="31">
        <v>24.98</v>
      </c>
      <c r="K1007" s="31">
        <v>5.72</v>
      </c>
      <c r="L1007" s="130">
        <f>(Таблица1[[#This Row],[Общая площадь летних помещений, кв. м]]*1)+Таблица1[[#This Row],[Общая площадь без летних помещений, кв.м]]</f>
        <v>30.7</v>
      </c>
      <c r="M1007" s="35" t="s">
        <v>1136</v>
      </c>
      <c r="N1007" s="45" t="s">
        <v>1137</v>
      </c>
      <c r="O1007" s="35" t="s">
        <v>1130</v>
      </c>
      <c r="P1007" s="32">
        <v>405000</v>
      </c>
      <c r="Q100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12433500</v>
      </c>
      <c r="R100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07" s="36"/>
      <c r="T1007" s="38" t="e">
        <f>#REF!/R1007-1</f>
        <v>#REF!</v>
      </c>
      <c r="U1007" s="35"/>
      <c r="V1007" s="39" t="s">
        <v>1132</v>
      </c>
      <c r="W1007" s="40"/>
      <c r="X1007" s="41" t="str">
        <f t="shared" si="30"/>
        <v>апартаментСт</v>
      </c>
      <c r="Y1007" s="15"/>
    </row>
    <row r="1008" spans="2:25">
      <c r="B1008" s="30">
        <f t="shared" si="31"/>
        <v>1001</v>
      </c>
      <c r="C1008" s="31">
        <v>344</v>
      </c>
      <c r="D1008" s="32" t="s">
        <v>1127</v>
      </c>
      <c r="E1008" s="131">
        <v>3</v>
      </c>
      <c r="F1008" s="31">
        <v>2</v>
      </c>
      <c r="G1008" s="31" t="s">
        <v>1148</v>
      </c>
      <c r="H1008" s="33" t="s">
        <v>19</v>
      </c>
      <c r="I1008" s="34" t="s">
        <v>1151</v>
      </c>
      <c r="J1008" s="31">
        <v>50.87</v>
      </c>
      <c r="K1008" s="31">
        <v>13.12</v>
      </c>
      <c r="L1008" s="130">
        <f>(Таблица1[[#This Row],[Общая площадь летних помещений, кв. м]]*1)+Таблица1[[#This Row],[Общая площадь без летних помещений, кв.м]]</f>
        <v>63.989999999999995</v>
      </c>
      <c r="M1008" s="35" t="s">
        <v>1136</v>
      </c>
      <c r="N1008" s="45" t="s">
        <v>1137</v>
      </c>
      <c r="O1008" s="35" t="s">
        <v>1130</v>
      </c>
      <c r="P1008" s="32">
        <v>405000</v>
      </c>
      <c r="Q100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25915949.999999996</v>
      </c>
      <c r="R100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08" s="36"/>
      <c r="T1008" s="38" t="e">
        <f>#REF!/R1008-1</f>
        <v>#REF!</v>
      </c>
      <c r="U1008" s="35"/>
      <c r="V1008" s="39" t="s">
        <v>1132</v>
      </c>
      <c r="W1008" s="40"/>
      <c r="X1008" s="41" t="str">
        <f t="shared" si="30"/>
        <v>апартамент1АЕ</v>
      </c>
      <c r="Y1008" s="15"/>
    </row>
    <row r="1009" spans="2:25">
      <c r="B1009" s="30">
        <f t="shared" si="31"/>
        <v>1002</v>
      </c>
      <c r="C1009" s="31">
        <v>345</v>
      </c>
      <c r="D1009" s="32" t="s">
        <v>1127</v>
      </c>
      <c r="E1009" s="131">
        <v>3</v>
      </c>
      <c r="F1009" s="31">
        <v>2</v>
      </c>
      <c r="G1009" s="31" t="s">
        <v>1148</v>
      </c>
      <c r="H1009" s="33" t="s">
        <v>1</v>
      </c>
      <c r="I1009" s="34" t="s">
        <v>1151</v>
      </c>
      <c r="J1009" s="31">
        <v>32.950000000000003</v>
      </c>
      <c r="K1009" s="31">
        <v>7.83</v>
      </c>
      <c r="L1009" s="130">
        <f>(Таблица1[[#This Row],[Общая площадь летних помещений, кв. м]]*1)+Таблица1[[#This Row],[Общая площадь без летних помещений, кв.м]]</f>
        <v>40.78</v>
      </c>
      <c r="M1009" s="35" t="s">
        <v>1136</v>
      </c>
      <c r="N1009" s="45" t="s">
        <v>1145</v>
      </c>
      <c r="O1009" s="35" t="s">
        <v>1130</v>
      </c>
      <c r="P1009" s="32">
        <v>335000</v>
      </c>
      <c r="Q100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13661300</v>
      </c>
      <c r="R100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09" s="36"/>
      <c r="T1009" s="38" t="e">
        <f>#REF!/R1009-1</f>
        <v>#REF!</v>
      </c>
      <c r="U1009" s="35"/>
      <c r="V1009" s="39" t="s">
        <v>1132</v>
      </c>
      <c r="W1009" s="40"/>
      <c r="X1009" s="41" t="str">
        <f t="shared" si="30"/>
        <v>апартаментСт</v>
      </c>
      <c r="Y1009" s="15"/>
    </row>
    <row r="1010" spans="2:25">
      <c r="B1010" s="30">
        <f t="shared" si="31"/>
        <v>1003</v>
      </c>
      <c r="C1010" s="31">
        <v>1</v>
      </c>
      <c r="D1010" s="32" t="s">
        <v>1127</v>
      </c>
      <c r="E1010" s="131">
        <v>4</v>
      </c>
      <c r="F1010" s="31">
        <v>1</v>
      </c>
      <c r="G1010" s="31" t="s">
        <v>1128</v>
      </c>
      <c r="H1010" s="33" t="s">
        <v>21</v>
      </c>
      <c r="I1010" s="34" t="s">
        <v>1134</v>
      </c>
      <c r="J1010" s="31">
        <v>35.83</v>
      </c>
      <c r="K1010" s="31">
        <v>7.28</v>
      </c>
      <c r="L1010" s="130">
        <f>(Таблица1[[#This Row],[Общая площадь летних помещений, кв. м]]*1)+Таблица1[[#This Row],[Общая площадь без летних помещений, кв.м]]</f>
        <v>43.11</v>
      </c>
      <c r="M1010" s="35" t="s">
        <v>1130</v>
      </c>
      <c r="N1010" s="35" t="s">
        <v>1145</v>
      </c>
      <c r="O1010" s="35" t="s">
        <v>1130</v>
      </c>
      <c r="P1010" s="32">
        <v>295000</v>
      </c>
      <c r="Q101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12717450</v>
      </c>
      <c r="R101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10" s="36"/>
      <c r="T1010" s="38" t="e">
        <f>#REF!/R1010-1</f>
        <v>#REF!</v>
      </c>
      <c r="U1010" s="35"/>
      <c r="V1010" s="39" t="s">
        <v>1132</v>
      </c>
      <c r="W1010" s="40"/>
      <c r="X1010" s="41" t="str">
        <f t="shared" si="30"/>
        <v>апартаментст</v>
      </c>
      <c r="Y1010" s="15"/>
    </row>
    <row r="1011" spans="2:25">
      <c r="B1011" s="30">
        <f t="shared" si="31"/>
        <v>1004</v>
      </c>
      <c r="C1011" s="31">
        <v>2</v>
      </c>
      <c r="D1011" s="32" t="s">
        <v>1127</v>
      </c>
      <c r="E1011" s="131">
        <v>4</v>
      </c>
      <c r="F1011" s="31">
        <v>1</v>
      </c>
      <c r="G1011" s="31" t="s">
        <v>1128</v>
      </c>
      <c r="H1011" s="33" t="s">
        <v>21</v>
      </c>
      <c r="I1011" s="34" t="s">
        <v>1129</v>
      </c>
      <c r="J1011" s="31">
        <v>24.74</v>
      </c>
      <c r="K1011" s="31">
        <v>4.3099999999999996</v>
      </c>
      <c r="L1011" s="130">
        <f>(Таблица1[[#This Row],[Общая площадь летних помещений, кв. м]]*1)+Таблица1[[#This Row],[Общая площадь без летних помещений, кв.м]]</f>
        <v>29.049999999999997</v>
      </c>
      <c r="M1011" s="35" t="s">
        <v>1130</v>
      </c>
      <c r="N1011" s="35" t="s">
        <v>1145</v>
      </c>
      <c r="O1011" s="35" t="s">
        <v>1130</v>
      </c>
      <c r="P1011" s="32">
        <v>295000</v>
      </c>
      <c r="Q101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8569750</v>
      </c>
      <c r="R101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11" s="36"/>
      <c r="T1011" s="38" t="e">
        <f>#REF!/R1011-1</f>
        <v>#REF!</v>
      </c>
      <c r="U1011" s="35"/>
      <c r="V1011" s="39" t="s">
        <v>1132</v>
      </c>
      <c r="W1011" s="40"/>
      <c r="X1011" s="41" t="str">
        <f t="shared" si="30"/>
        <v>апартаментст</v>
      </c>
      <c r="Y1011" s="15"/>
    </row>
    <row r="1012" spans="2:25">
      <c r="B1012" s="30">
        <f t="shared" si="31"/>
        <v>1005</v>
      </c>
      <c r="C1012" s="31">
        <v>3</v>
      </c>
      <c r="D1012" s="32" t="s">
        <v>1127</v>
      </c>
      <c r="E1012" s="131">
        <v>4</v>
      </c>
      <c r="F1012" s="31">
        <v>1</v>
      </c>
      <c r="G1012" s="31" t="s">
        <v>1128</v>
      </c>
      <c r="H1012" s="33" t="s">
        <v>21</v>
      </c>
      <c r="I1012" s="34" t="s">
        <v>1129</v>
      </c>
      <c r="J1012" s="31">
        <v>24.27</v>
      </c>
      <c r="K1012" s="31">
        <v>4.3099999999999996</v>
      </c>
      <c r="L1012" s="130">
        <f>(Таблица1[[#This Row],[Общая площадь летних помещений, кв. м]]*1)+Таблица1[[#This Row],[Общая площадь без летних помещений, кв.м]]</f>
        <v>28.58</v>
      </c>
      <c r="M1012" s="35" t="s">
        <v>1130</v>
      </c>
      <c r="N1012" s="35" t="s">
        <v>1145</v>
      </c>
      <c r="O1012" s="35" t="s">
        <v>1130</v>
      </c>
      <c r="P1012" s="32">
        <v>295000</v>
      </c>
      <c r="Q101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8431100</v>
      </c>
      <c r="R101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12" s="36"/>
      <c r="T1012" s="38" t="e">
        <f>#REF!/R1012-1</f>
        <v>#REF!</v>
      </c>
      <c r="U1012" s="35"/>
      <c r="V1012" s="39" t="s">
        <v>1132</v>
      </c>
      <c r="W1012" s="40"/>
      <c r="X1012" s="41" t="str">
        <f t="shared" si="30"/>
        <v>апартаментст</v>
      </c>
      <c r="Y1012" s="15"/>
    </row>
    <row r="1013" spans="2:25">
      <c r="B1013" s="30">
        <f t="shared" si="31"/>
        <v>1006</v>
      </c>
      <c r="C1013" s="31">
        <v>4</v>
      </c>
      <c r="D1013" s="32" t="s">
        <v>1127</v>
      </c>
      <c r="E1013" s="131">
        <v>4</v>
      </c>
      <c r="F1013" s="31">
        <v>1</v>
      </c>
      <c r="G1013" s="31" t="s">
        <v>1128</v>
      </c>
      <c r="H1013" s="33" t="s">
        <v>21</v>
      </c>
      <c r="I1013" s="34" t="s">
        <v>1129</v>
      </c>
      <c r="J1013" s="31">
        <v>28.04</v>
      </c>
      <c r="K1013" s="31">
        <v>4.42</v>
      </c>
      <c r="L1013" s="130">
        <f>(Таблица1[[#This Row],[Общая площадь летних помещений, кв. м]]*1)+Таблица1[[#This Row],[Общая площадь без летних помещений, кв.м]]</f>
        <v>32.46</v>
      </c>
      <c r="M1013" s="35" t="s">
        <v>1130</v>
      </c>
      <c r="N1013" s="35" t="s">
        <v>1145</v>
      </c>
      <c r="O1013" s="35" t="s">
        <v>1130</v>
      </c>
      <c r="P1013" s="32">
        <v>295000</v>
      </c>
      <c r="Q101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9575700</v>
      </c>
      <c r="R101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13" s="36"/>
      <c r="T1013" s="38" t="e">
        <f>#REF!/R1013-1</f>
        <v>#REF!</v>
      </c>
      <c r="U1013" s="35"/>
      <c r="V1013" s="39" t="s">
        <v>1132</v>
      </c>
      <c r="W1013" s="40"/>
      <c r="X1013" s="41" t="str">
        <f t="shared" si="30"/>
        <v>апартаментст</v>
      </c>
      <c r="Y1013" s="15"/>
    </row>
    <row r="1014" spans="2:25">
      <c r="B1014" s="30">
        <f t="shared" si="31"/>
        <v>1007</v>
      </c>
      <c r="C1014" s="31">
        <v>5</v>
      </c>
      <c r="D1014" s="32" t="s">
        <v>1127</v>
      </c>
      <c r="E1014" s="131">
        <v>4</v>
      </c>
      <c r="F1014" s="31">
        <v>1</v>
      </c>
      <c r="G1014" s="31" t="s">
        <v>1128</v>
      </c>
      <c r="H1014" s="33" t="s">
        <v>21</v>
      </c>
      <c r="I1014" s="34" t="s">
        <v>1129</v>
      </c>
      <c r="J1014" s="31">
        <v>28.04</v>
      </c>
      <c r="K1014" s="31">
        <v>7.8</v>
      </c>
      <c r="L1014" s="130">
        <f>(Таблица1[[#This Row],[Общая площадь летних помещений, кв. м]]*1)+Таблица1[[#This Row],[Общая площадь без летних помещений, кв.м]]</f>
        <v>35.839999999999996</v>
      </c>
      <c r="M1014" s="35" t="s">
        <v>1130</v>
      </c>
      <c r="N1014" s="35" t="s">
        <v>1131</v>
      </c>
      <c r="O1014" s="35" t="s">
        <v>1130</v>
      </c>
      <c r="P1014" s="32">
        <v>290000</v>
      </c>
      <c r="Q101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10393599.999999998</v>
      </c>
      <c r="R101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14" s="36"/>
      <c r="T1014" s="38" t="e">
        <f>#REF!/R1014-1</f>
        <v>#REF!</v>
      </c>
      <c r="U1014" s="35"/>
      <c r="V1014" s="39" t="s">
        <v>1132</v>
      </c>
      <c r="W1014" s="40"/>
      <c r="X1014" s="41" t="str">
        <f t="shared" si="30"/>
        <v>апартаментст</v>
      </c>
      <c r="Y1014" s="15"/>
    </row>
    <row r="1015" spans="2:25">
      <c r="B1015" s="30">
        <f t="shared" si="31"/>
        <v>1008</v>
      </c>
      <c r="C1015" s="31">
        <v>6</v>
      </c>
      <c r="D1015" s="32" t="s">
        <v>1127</v>
      </c>
      <c r="E1015" s="131">
        <v>4</v>
      </c>
      <c r="F1015" s="31">
        <v>1</v>
      </c>
      <c r="G1015" s="31" t="s">
        <v>1128</v>
      </c>
      <c r="H1015" s="33" t="s">
        <v>21</v>
      </c>
      <c r="I1015" s="34" t="s">
        <v>1129</v>
      </c>
      <c r="J1015" s="31">
        <v>24.27</v>
      </c>
      <c r="K1015" s="31">
        <v>7.54</v>
      </c>
      <c r="L1015" s="130">
        <f>(Таблица1[[#This Row],[Общая площадь летних помещений, кв. м]]*1)+Таблица1[[#This Row],[Общая площадь без летних помещений, кв.м]]</f>
        <v>31.81</v>
      </c>
      <c r="M1015" s="35" t="s">
        <v>1130</v>
      </c>
      <c r="N1015" s="35" t="s">
        <v>1131</v>
      </c>
      <c r="O1015" s="35" t="s">
        <v>1130</v>
      </c>
      <c r="P1015" s="32">
        <v>290000</v>
      </c>
      <c r="Q101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9224900</v>
      </c>
      <c r="R101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15" s="36"/>
      <c r="T1015" s="38" t="e">
        <f>#REF!/R1015-1</f>
        <v>#REF!</v>
      </c>
      <c r="U1015" s="35"/>
      <c r="V1015" s="39" t="s">
        <v>1132</v>
      </c>
      <c r="W1015" s="40"/>
      <c r="X1015" s="41" t="str">
        <f t="shared" si="30"/>
        <v>апартаментст</v>
      </c>
      <c r="Y1015" s="15"/>
    </row>
    <row r="1016" spans="2:25">
      <c r="B1016" s="30">
        <f t="shared" si="31"/>
        <v>1009</v>
      </c>
      <c r="C1016" s="31">
        <v>7</v>
      </c>
      <c r="D1016" s="32" t="s">
        <v>1127</v>
      </c>
      <c r="E1016" s="131">
        <v>4</v>
      </c>
      <c r="F1016" s="31">
        <v>1</v>
      </c>
      <c r="G1016" s="31" t="s">
        <v>1128</v>
      </c>
      <c r="H1016" s="33" t="s">
        <v>21</v>
      </c>
      <c r="I1016" s="34" t="s">
        <v>1129</v>
      </c>
      <c r="J1016" s="31">
        <v>24.74</v>
      </c>
      <c r="K1016" s="31">
        <v>7.48</v>
      </c>
      <c r="L1016" s="130">
        <f>(Таблица1[[#This Row],[Общая площадь летних помещений, кв. м]]*1)+Таблица1[[#This Row],[Общая площадь без летних помещений, кв.м]]</f>
        <v>32.22</v>
      </c>
      <c r="M1016" s="35" t="s">
        <v>1130</v>
      </c>
      <c r="N1016" s="35" t="s">
        <v>1131</v>
      </c>
      <c r="O1016" s="35" t="s">
        <v>1130</v>
      </c>
      <c r="P1016" s="32">
        <v>290000</v>
      </c>
      <c r="Q101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9343800</v>
      </c>
      <c r="R101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16" s="36"/>
      <c r="T1016" s="38" t="e">
        <f>#REF!/R1016-1</f>
        <v>#REF!</v>
      </c>
      <c r="U1016" s="35"/>
      <c r="V1016" s="39" t="s">
        <v>1132</v>
      </c>
      <c r="W1016" s="40"/>
      <c r="X1016" s="41" t="str">
        <f t="shared" si="30"/>
        <v>апартаментст</v>
      </c>
      <c r="Y1016" s="15"/>
    </row>
    <row r="1017" spans="2:25">
      <c r="B1017" s="30">
        <f t="shared" si="31"/>
        <v>1010</v>
      </c>
      <c r="C1017" s="31">
        <v>8</v>
      </c>
      <c r="D1017" s="32" t="s">
        <v>1127</v>
      </c>
      <c r="E1017" s="131">
        <v>4</v>
      </c>
      <c r="F1017" s="31">
        <v>1</v>
      </c>
      <c r="G1017" s="31" t="s">
        <v>1128</v>
      </c>
      <c r="H1017" s="33" t="s">
        <v>21</v>
      </c>
      <c r="I1017" s="34" t="s">
        <v>1129</v>
      </c>
      <c r="J1017" s="31">
        <v>24.74</v>
      </c>
      <c r="K1017" s="31">
        <v>6.51</v>
      </c>
      <c r="L1017" s="130">
        <f>(Таблица1[[#This Row],[Общая площадь летних помещений, кв. м]]*1)+Таблица1[[#This Row],[Общая площадь без летних помещений, кв.м]]</f>
        <v>31.25</v>
      </c>
      <c r="M1017" s="35" t="s">
        <v>1130</v>
      </c>
      <c r="N1017" s="35" t="s">
        <v>1131</v>
      </c>
      <c r="O1017" s="35" t="s">
        <v>1130</v>
      </c>
      <c r="P1017" s="32">
        <v>285000</v>
      </c>
      <c r="Q101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8906250</v>
      </c>
      <c r="R101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17" s="36"/>
      <c r="T1017" s="38" t="e">
        <f>#REF!/R1017-1</f>
        <v>#REF!</v>
      </c>
      <c r="U1017" s="35"/>
      <c r="V1017" s="39" t="s">
        <v>1132</v>
      </c>
      <c r="W1017" s="40"/>
      <c r="X1017" s="41" t="str">
        <f t="shared" si="30"/>
        <v>апартаментст</v>
      </c>
      <c r="Y1017" s="15"/>
    </row>
    <row r="1018" spans="2:25">
      <c r="B1018" s="30">
        <f t="shared" si="31"/>
        <v>1011</v>
      </c>
      <c r="C1018" s="31">
        <v>9</v>
      </c>
      <c r="D1018" s="32" t="s">
        <v>1127</v>
      </c>
      <c r="E1018" s="131">
        <v>4</v>
      </c>
      <c r="F1018" s="31">
        <v>1</v>
      </c>
      <c r="G1018" s="31" t="s">
        <v>1128</v>
      </c>
      <c r="H1018" s="33" t="s">
        <v>21</v>
      </c>
      <c r="I1018" s="34" t="s">
        <v>1129</v>
      </c>
      <c r="J1018" s="31">
        <v>24.74</v>
      </c>
      <c r="K1018" s="31">
        <v>6.15</v>
      </c>
      <c r="L1018" s="130">
        <f>(Таблица1[[#This Row],[Общая площадь летних помещений, кв. м]]*1)+Таблица1[[#This Row],[Общая площадь без летних помещений, кв.м]]</f>
        <v>30.89</v>
      </c>
      <c r="M1018" s="35" t="s">
        <v>1130</v>
      </c>
      <c r="N1018" s="35" t="s">
        <v>1131</v>
      </c>
      <c r="O1018" s="35" t="s">
        <v>1130</v>
      </c>
      <c r="P1018" s="32">
        <v>285000</v>
      </c>
      <c r="Q101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8803650</v>
      </c>
      <c r="R101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18" s="36"/>
      <c r="T1018" s="38" t="e">
        <f>#REF!/R1018-1</f>
        <v>#REF!</v>
      </c>
      <c r="U1018" s="35"/>
      <c r="V1018" s="39" t="s">
        <v>1132</v>
      </c>
      <c r="W1018" s="40"/>
      <c r="X1018" s="41" t="str">
        <f t="shared" si="30"/>
        <v>апартаментст</v>
      </c>
      <c r="Y1018" s="15"/>
    </row>
    <row r="1019" spans="2:25">
      <c r="B1019" s="30">
        <f t="shared" si="31"/>
        <v>1012</v>
      </c>
      <c r="C1019" s="31">
        <v>10</v>
      </c>
      <c r="D1019" s="32" t="s">
        <v>1127</v>
      </c>
      <c r="E1019" s="131">
        <v>4</v>
      </c>
      <c r="F1019" s="31">
        <v>1</v>
      </c>
      <c r="G1019" s="31" t="s">
        <v>1128</v>
      </c>
      <c r="H1019" s="33" t="s">
        <v>21</v>
      </c>
      <c r="I1019" s="34" t="s">
        <v>1129</v>
      </c>
      <c r="J1019" s="31">
        <v>24.74</v>
      </c>
      <c r="K1019" s="31">
        <v>7.85</v>
      </c>
      <c r="L1019" s="130">
        <f>(Таблица1[[#This Row],[Общая площадь летних помещений, кв. м]]*1)+Таблица1[[#This Row],[Общая площадь без летних помещений, кв.м]]</f>
        <v>32.589999999999996</v>
      </c>
      <c r="M1019" s="35" t="s">
        <v>1130</v>
      </c>
      <c r="N1019" s="35" t="s">
        <v>1131</v>
      </c>
      <c r="O1019" s="35" t="s">
        <v>1130</v>
      </c>
      <c r="P1019" s="32">
        <v>290000</v>
      </c>
      <c r="Q101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9451099.9999999981</v>
      </c>
      <c r="R101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19" s="36"/>
      <c r="T1019" s="38" t="e">
        <f>#REF!/R1019-1</f>
        <v>#REF!</v>
      </c>
      <c r="U1019" s="35"/>
      <c r="V1019" s="39" t="s">
        <v>1132</v>
      </c>
      <c r="W1019" s="40"/>
      <c r="X1019" s="41" t="str">
        <f t="shared" si="30"/>
        <v>апартаментст</v>
      </c>
      <c r="Y1019" s="15"/>
    </row>
    <row r="1020" spans="2:25">
      <c r="B1020" s="30">
        <f t="shared" si="31"/>
        <v>1013</v>
      </c>
      <c r="C1020" s="31">
        <v>11</v>
      </c>
      <c r="D1020" s="32" t="s">
        <v>1127</v>
      </c>
      <c r="E1020" s="131">
        <v>4</v>
      </c>
      <c r="F1020" s="31">
        <v>1</v>
      </c>
      <c r="G1020" s="31" t="s">
        <v>1128</v>
      </c>
      <c r="H1020" s="33" t="s">
        <v>21</v>
      </c>
      <c r="I1020" s="34" t="s">
        <v>1129</v>
      </c>
      <c r="J1020" s="31">
        <v>30.42</v>
      </c>
      <c r="K1020" s="31">
        <v>6.45</v>
      </c>
      <c r="L1020" s="130">
        <f>(Таблица1[[#This Row],[Общая площадь летних помещений, кв. м]]*1)+Таблица1[[#This Row],[Общая площадь без летних помещений, кв.м]]</f>
        <v>36.870000000000005</v>
      </c>
      <c r="M1020" s="35" t="s">
        <v>1130</v>
      </c>
      <c r="N1020" s="35" t="s">
        <v>1131</v>
      </c>
      <c r="O1020" s="35" t="s">
        <v>1130</v>
      </c>
      <c r="P1020" s="32">
        <v>290000</v>
      </c>
      <c r="Q102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10692300.000000002</v>
      </c>
      <c r="R102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20" s="36"/>
      <c r="T1020" s="38" t="e">
        <f>#REF!/R1020-1</f>
        <v>#REF!</v>
      </c>
      <c r="U1020" s="35"/>
      <c r="V1020" s="39" t="s">
        <v>1132</v>
      </c>
      <c r="W1020" s="40"/>
      <c r="X1020" s="41" t="str">
        <f t="shared" si="30"/>
        <v>апартаментст</v>
      </c>
      <c r="Y1020" s="15"/>
    </row>
    <row r="1021" spans="2:25">
      <c r="B1021" s="30">
        <f t="shared" si="31"/>
        <v>1014</v>
      </c>
      <c r="C1021" s="31">
        <v>12</v>
      </c>
      <c r="D1021" s="32" t="s">
        <v>1127</v>
      </c>
      <c r="E1021" s="131">
        <v>4</v>
      </c>
      <c r="F1021" s="31">
        <v>1</v>
      </c>
      <c r="G1021" s="31" t="s">
        <v>1128</v>
      </c>
      <c r="H1021" s="33" t="s">
        <v>21</v>
      </c>
      <c r="I1021" s="34" t="s">
        <v>1129</v>
      </c>
      <c r="J1021" s="31">
        <v>40.24</v>
      </c>
      <c r="K1021" s="31">
        <v>4.2</v>
      </c>
      <c r="L1021" s="130">
        <f>(Таблица1[[#This Row],[Общая площадь летних помещений, кв. м]]*1)+Таблица1[[#This Row],[Общая площадь без летних помещений, кв.м]]</f>
        <v>44.440000000000005</v>
      </c>
      <c r="M1021" s="35" t="s">
        <v>1130</v>
      </c>
      <c r="N1021" s="35" t="s">
        <v>1131</v>
      </c>
      <c r="O1021" s="35" t="s">
        <v>1130</v>
      </c>
      <c r="P1021" s="32">
        <v>290000</v>
      </c>
      <c r="Q102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12887600.000000002</v>
      </c>
      <c r="R102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21" s="36"/>
      <c r="T1021" s="38" t="e">
        <f>#REF!/R1021-1</f>
        <v>#REF!</v>
      </c>
      <c r="U1021" s="35"/>
      <c r="V1021" s="39" t="s">
        <v>1132</v>
      </c>
      <c r="W1021" s="40"/>
      <c r="X1021" s="41" t="str">
        <f t="shared" si="30"/>
        <v>апартаментст</v>
      </c>
      <c r="Y1021" s="15"/>
    </row>
    <row r="1022" spans="2:25">
      <c r="B1022" s="30">
        <f t="shared" si="31"/>
        <v>1015</v>
      </c>
      <c r="C1022" s="31">
        <v>13</v>
      </c>
      <c r="D1022" s="32" t="s">
        <v>1127</v>
      </c>
      <c r="E1022" s="131">
        <v>4</v>
      </c>
      <c r="F1022" s="31">
        <v>1</v>
      </c>
      <c r="G1022" s="31" t="s">
        <v>1128</v>
      </c>
      <c r="H1022" s="33" t="s">
        <v>21</v>
      </c>
      <c r="I1022" s="34" t="s">
        <v>1129</v>
      </c>
      <c r="J1022" s="31">
        <v>24.98</v>
      </c>
      <c r="K1022" s="31">
        <v>7.52</v>
      </c>
      <c r="L1022" s="130">
        <f>(Таблица1[[#This Row],[Общая площадь летних помещений, кв. м]]*1)+Таблица1[[#This Row],[Общая площадь без летних помещений, кв.м]]</f>
        <v>32.5</v>
      </c>
      <c r="M1022" s="35" t="s">
        <v>1130</v>
      </c>
      <c r="N1022" s="35" t="s">
        <v>1131</v>
      </c>
      <c r="O1022" s="35" t="s">
        <v>1130</v>
      </c>
      <c r="P1022" s="32">
        <v>290000</v>
      </c>
      <c r="Q102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9425000</v>
      </c>
      <c r="R102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22" s="36"/>
      <c r="T1022" s="38" t="e">
        <f>#REF!/R1022-1</f>
        <v>#REF!</v>
      </c>
      <c r="U1022" s="35"/>
      <c r="V1022" s="39" t="s">
        <v>1132</v>
      </c>
      <c r="W1022" s="40"/>
      <c r="X1022" s="41" t="str">
        <f t="shared" si="30"/>
        <v>апартаментст</v>
      </c>
      <c r="Y1022" s="15"/>
    </row>
    <row r="1023" spans="2:25">
      <c r="B1023" s="30">
        <f t="shared" si="31"/>
        <v>1016</v>
      </c>
      <c r="C1023" s="31">
        <v>14</v>
      </c>
      <c r="D1023" s="32" t="s">
        <v>1127</v>
      </c>
      <c r="E1023" s="131">
        <v>4</v>
      </c>
      <c r="F1023" s="31">
        <v>1</v>
      </c>
      <c r="G1023" s="31" t="s">
        <v>1128</v>
      </c>
      <c r="H1023" s="33" t="s">
        <v>21</v>
      </c>
      <c r="I1023" s="34" t="s">
        <v>1129</v>
      </c>
      <c r="J1023" s="31">
        <v>24.98</v>
      </c>
      <c r="K1023" s="31">
        <v>7.53</v>
      </c>
      <c r="L1023" s="130">
        <f>(Таблица1[[#This Row],[Общая площадь летних помещений, кв. м]]*1)+Таблица1[[#This Row],[Общая площадь без летних помещений, кв.м]]</f>
        <v>32.51</v>
      </c>
      <c r="M1023" s="35" t="s">
        <v>1130</v>
      </c>
      <c r="N1023" s="35" t="s">
        <v>1131</v>
      </c>
      <c r="O1023" s="35" t="s">
        <v>1130</v>
      </c>
      <c r="P1023" s="32">
        <v>290000</v>
      </c>
      <c r="Q102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9427900</v>
      </c>
      <c r="R102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23" s="36"/>
      <c r="T1023" s="38" t="e">
        <f>#REF!/R1023-1</f>
        <v>#REF!</v>
      </c>
      <c r="U1023" s="35"/>
      <c r="V1023" s="39" t="s">
        <v>1132</v>
      </c>
      <c r="W1023" s="40"/>
      <c r="X1023" s="41" t="str">
        <f t="shared" si="30"/>
        <v>апартаментст</v>
      </c>
      <c r="Y1023" s="15"/>
    </row>
    <row r="1024" spans="2:25">
      <c r="B1024" s="30">
        <f t="shared" si="31"/>
        <v>1017</v>
      </c>
      <c r="C1024" s="31">
        <v>15</v>
      </c>
      <c r="D1024" s="32" t="s">
        <v>1127</v>
      </c>
      <c r="E1024" s="131">
        <v>4</v>
      </c>
      <c r="F1024" s="31">
        <v>1</v>
      </c>
      <c r="G1024" s="31" t="s">
        <v>1128</v>
      </c>
      <c r="H1024" s="33" t="s">
        <v>21</v>
      </c>
      <c r="I1024" s="34" t="s">
        <v>1129</v>
      </c>
      <c r="J1024" s="31">
        <v>24.98</v>
      </c>
      <c r="K1024" s="31">
        <v>7.47</v>
      </c>
      <c r="L1024" s="130">
        <f>(Таблица1[[#This Row],[Общая площадь летних помещений, кв. м]]*1)+Таблица1[[#This Row],[Общая площадь без летних помещений, кв.м]]</f>
        <v>32.450000000000003</v>
      </c>
      <c r="M1024" s="35" t="s">
        <v>1130</v>
      </c>
      <c r="N1024" s="35" t="s">
        <v>1131</v>
      </c>
      <c r="O1024" s="35" t="s">
        <v>1130</v>
      </c>
      <c r="P1024" s="32">
        <v>290000</v>
      </c>
      <c r="Q102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9410500</v>
      </c>
      <c r="R102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24" s="36"/>
      <c r="T1024" s="38" t="e">
        <f>#REF!/R1024-1</f>
        <v>#REF!</v>
      </c>
      <c r="U1024" s="35"/>
      <c r="V1024" s="39" t="s">
        <v>1132</v>
      </c>
      <c r="W1024" s="40"/>
      <c r="X1024" s="41" t="str">
        <f t="shared" si="30"/>
        <v>апартаментст</v>
      </c>
      <c r="Y1024" s="15"/>
    </row>
    <row r="1025" spans="2:25">
      <c r="B1025" s="30">
        <f t="shared" si="31"/>
        <v>1018</v>
      </c>
      <c r="C1025" s="31">
        <v>16</v>
      </c>
      <c r="D1025" s="32" t="s">
        <v>1127</v>
      </c>
      <c r="E1025" s="131">
        <v>4</v>
      </c>
      <c r="F1025" s="31">
        <v>1</v>
      </c>
      <c r="G1025" s="31" t="s">
        <v>1128</v>
      </c>
      <c r="H1025" s="33" t="s">
        <v>21</v>
      </c>
      <c r="I1025" s="34" t="s">
        <v>1129</v>
      </c>
      <c r="J1025" s="31">
        <v>24.98</v>
      </c>
      <c r="K1025" s="31">
        <v>7.48</v>
      </c>
      <c r="L1025" s="130">
        <f>(Таблица1[[#This Row],[Общая площадь летних помещений, кв. м]]*1)+Таблица1[[#This Row],[Общая площадь без летних помещений, кв.м]]</f>
        <v>32.46</v>
      </c>
      <c r="M1025" s="35" t="s">
        <v>1130</v>
      </c>
      <c r="N1025" s="35" t="s">
        <v>1131</v>
      </c>
      <c r="O1025" s="35" t="s">
        <v>1130</v>
      </c>
      <c r="P1025" s="32">
        <v>290000</v>
      </c>
      <c r="Q102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9413400</v>
      </c>
      <c r="R102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25" s="36"/>
      <c r="T1025" s="38" t="e">
        <f>#REF!/R1025-1</f>
        <v>#REF!</v>
      </c>
      <c r="U1025" s="35"/>
      <c r="V1025" s="39" t="s">
        <v>1132</v>
      </c>
      <c r="W1025" s="40"/>
      <c r="X1025" s="41" t="str">
        <f t="shared" si="30"/>
        <v>апартаментст</v>
      </c>
      <c r="Y1025" s="15"/>
    </row>
    <row r="1026" spans="2:25">
      <c r="B1026" s="30">
        <f t="shared" si="31"/>
        <v>1019</v>
      </c>
      <c r="C1026" s="31">
        <v>17</v>
      </c>
      <c r="D1026" s="32" t="s">
        <v>1127</v>
      </c>
      <c r="E1026" s="131">
        <v>4</v>
      </c>
      <c r="F1026" s="31">
        <v>1</v>
      </c>
      <c r="G1026" s="31" t="s">
        <v>1128</v>
      </c>
      <c r="H1026" s="33" t="s">
        <v>21</v>
      </c>
      <c r="I1026" s="34" t="s">
        <v>1129</v>
      </c>
      <c r="J1026" s="31">
        <v>24.98</v>
      </c>
      <c r="K1026" s="31">
        <v>7.54</v>
      </c>
      <c r="L1026" s="130">
        <f>(Таблица1[[#This Row],[Общая площадь летних помещений, кв. м]]*1)+Таблица1[[#This Row],[Общая площадь без летних помещений, кв.м]]</f>
        <v>32.520000000000003</v>
      </c>
      <c r="M1026" s="35" t="s">
        <v>1130</v>
      </c>
      <c r="N1026" s="35" t="s">
        <v>1131</v>
      </c>
      <c r="O1026" s="35" t="s">
        <v>1130</v>
      </c>
      <c r="P1026" s="32">
        <v>290000</v>
      </c>
      <c r="Q102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9430800</v>
      </c>
      <c r="R102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26" s="36"/>
      <c r="T1026" s="38" t="e">
        <f>#REF!/R1026-1</f>
        <v>#REF!</v>
      </c>
      <c r="U1026" s="35"/>
      <c r="V1026" s="39" t="s">
        <v>1132</v>
      </c>
      <c r="W1026" s="40"/>
      <c r="X1026" s="41" t="str">
        <f t="shared" si="30"/>
        <v>апартаментст</v>
      </c>
      <c r="Y1026" s="15"/>
    </row>
    <row r="1027" spans="2:25">
      <c r="B1027" s="30">
        <f t="shared" si="31"/>
        <v>1020</v>
      </c>
      <c r="C1027" s="31">
        <v>18</v>
      </c>
      <c r="D1027" s="32" t="s">
        <v>1127</v>
      </c>
      <c r="E1027" s="131">
        <v>4</v>
      </c>
      <c r="F1027" s="31">
        <v>1</v>
      </c>
      <c r="G1027" s="31" t="s">
        <v>1128</v>
      </c>
      <c r="H1027" s="33" t="s">
        <v>21</v>
      </c>
      <c r="I1027" s="34" t="s">
        <v>1129</v>
      </c>
      <c r="J1027" s="31">
        <v>24.98</v>
      </c>
      <c r="K1027" s="31">
        <v>7.48</v>
      </c>
      <c r="L1027" s="130">
        <f>(Таблица1[[#This Row],[Общая площадь летних помещений, кв. м]]*1)+Таблица1[[#This Row],[Общая площадь без летних помещений, кв.м]]</f>
        <v>32.46</v>
      </c>
      <c r="M1027" s="35" t="s">
        <v>1130</v>
      </c>
      <c r="N1027" s="35" t="s">
        <v>1131</v>
      </c>
      <c r="O1027" s="35" t="s">
        <v>1130</v>
      </c>
      <c r="P1027" s="32">
        <v>290000</v>
      </c>
      <c r="Q102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9413400</v>
      </c>
      <c r="R102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27" s="36"/>
      <c r="T1027" s="38" t="e">
        <f>#REF!/R1027-1</f>
        <v>#REF!</v>
      </c>
      <c r="U1027" s="35"/>
      <c r="V1027" s="39" t="s">
        <v>1132</v>
      </c>
      <c r="W1027" s="40"/>
      <c r="X1027" s="41" t="str">
        <f t="shared" si="30"/>
        <v>апартаментст</v>
      </c>
      <c r="Y1027" s="15"/>
    </row>
    <row r="1028" spans="2:25">
      <c r="B1028" s="30">
        <f t="shared" si="31"/>
        <v>1021</v>
      </c>
      <c r="C1028" s="31">
        <v>19</v>
      </c>
      <c r="D1028" s="32" t="s">
        <v>1127</v>
      </c>
      <c r="E1028" s="131">
        <v>4</v>
      </c>
      <c r="F1028" s="31">
        <v>1</v>
      </c>
      <c r="G1028" s="31" t="s">
        <v>1128</v>
      </c>
      <c r="H1028" s="33" t="s">
        <v>21</v>
      </c>
      <c r="I1028" s="34" t="s">
        <v>1129</v>
      </c>
      <c r="J1028" s="31">
        <v>24.98</v>
      </c>
      <c r="K1028" s="31">
        <v>7.48</v>
      </c>
      <c r="L1028" s="130">
        <f>(Таблица1[[#This Row],[Общая площадь летних помещений, кв. м]]*1)+Таблица1[[#This Row],[Общая площадь без летних помещений, кв.м]]</f>
        <v>32.46</v>
      </c>
      <c r="M1028" s="35" t="s">
        <v>1130</v>
      </c>
      <c r="N1028" s="35" t="s">
        <v>1131</v>
      </c>
      <c r="O1028" s="35" t="s">
        <v>1130</v>
      </c>
      <c r="P1028" s="32">
        <v>290000</v>
      </c>
      <c r="Q102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9413400</v>
      </c>
      <c r="R102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28" s="36"/>
      <c r="T1028" s="38" t="e">
        <f>#REF!/R1028-1</f>
        <v>#REF!</v>
      </c>
      <c r="U1028" s="35"/>
      <c r="V1028" s="39" t="s">
        <v>1132</v>
      </c>
      <c r="W1028" s="40"/>
      <c r="X1028" s="41" t="str">
        <f t="shared" si="30"/>
        <v>апартаментст</v>
      </c>
      <c r="Y1028" s="15"/>
    </row>
    <row r="1029" spans="2:25">
      <c r="B1029" s="30">
        <f t="shared" si="31"/>
        <v>1022</v>
      </c>
      <c r="C1029" s="31">
        <v>20</v>
      </c>
      <c r="D1029" s="32" t="s">
        <v>1127</v>
      </c>
      <c r="E1029" s="131">
        <v>4</v>
      </c>
      <c r="F1029" s="31">
        <v>1</v>
      </c>
      <c r="G1029" s="31" t="s">
        <v>1128</v>
      </c>
      <c r="H1029" s="33" t="s">
        <v>21</v>
      </c>
      <c r="I1029" s="34" t="s">
        <v>1129</v>
      </c>
      <c r="J1029" s="31">
        <v>24.27</v>
      </c>
      <c r="K1029" s="31">
        <v>7.54</v>
      </c>
      <c r="L1029" s="130">
        <f>(Таблица1[[#This Row],[Общая площадь летних помещений, кв. м]]*1)+Таблица1[[#This Row],[Общая площадь без летних помещений, кв.м]]</f>
        <v>31.81</v>
      </c>
      <c r="M1029" s="35" t="s">
        <v>1130</v>
      </c>
      <c r="N1029" s="35" t="s">
        <v>1131</v>
      </c>
      <c r="O1029" s="35" t="s">
        <v>1130</v>
      </c>
      <c r="P1029" s="32">
        <v>290000</v>
      </c>
      <c r="Q102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9224900</v>
      </c>
      <c r="R102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29" s="36"/>
      <c r="T1029" s="38" t="e">
        <f>#REF!/R1029-1</f>
        <v>#REF!</v>
      </c>
      <c r="U1029" s="35"/>
      <c r="V1029" s="39" t="s">
        <v>1132</v>
      </c>
      <c r="W1029" s="40"/>
      <c r="X1029" s="41" t="str">
        <f t="shared" si="30"/>
        <v>апартаментст</v>
      </c>
      <c r="Y1029" s="15"/>
    </row>
    <row r="1030" spans="2:25">
      <c r="B1030" s="30">
        <f t="shared" si="31"/>
        <v>1023</v>
      </c>
      <c r="C1030" s="31">
        <v>21</v>
      </c>
      <c r="D1030" s="32" t="s">
        <v>1127</v>
      </c>
      <c r="E1030" s="131">
        <v>4</v>
      </c>
      <c r="F1030" s="31">
        <v>1</v>
      </c>
      <c r="G1030" s="31" t="s">
        <v>1128</v>
      </c>
      <c r="H1030" s="33" t="s">
        <v>21</v>
      </c>
      <c r="I1030" s="34" t="s">
        <v>1129</v>
      </c>
      <c r="J1030" s="31">
        <v>35.979999999999997</v>
      </c>
      <c r="K1030" s="31">
        <v>19.23</v>
      </c>
      <c r="L1030" s="130">
        <f>(Таблица1[[#This Row],[Общая площадь летних помещений, кв. м]]*1)+Таблица1[[#This Row],[Общая площадь без летних помещений, кв.м]]</f>
        <v>55.209999999999994</v>
      </c>
      <c r="M1030" s="35" t="s">
        <v>1154</v>
      </c>
      <c r="N1030" s="35" t="s">
        <v>1131</v>
      </c>
      <c r="O1030" s="35" t="s">
        <v>1130</v>
      </c>
      <c r="P1030" s="32">
        <v>290000</v>
      </c>
      <c r="Q103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16010899.999999998</v>
      </c>
      <c r="R103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30" s="36"/>
      <c r="T1030" s="38" t="e">
        <f>#REF!/R1030-1</f>
        <v>#REF!</v>
      </c>
      <c r="U1030" s="35"/>
      <c r="V1030" s="39" t="s">
        <v>1132</v>
      </c>
      <c r="W1030" s="40"/>
      <c r="X1030" s="41" t="str">
        <f t="shared" si="30"/>
        <v>апартаментст</v>
      </c>
      <c r="Y1030" s="15"/>
    </row>
    <row r="1031" spans="2:25">
      <c r="B1031" s="30">
        <f t="shared" si="31"/>
        <v>1024</v>
      </c>
      <c r="C1031" s="31">
        <v>22</v>
      </c>
      <c r="D1031" s="32" t="s">
        <v>1127</v>
      </c>
      <c r="E1031" s="131">
        <v>4</v>
      </c>
      <c r="F1031" s="31">
        <v>1</v>
      </c>
      <c r="G1031" s="31" t="s">
        <v>1128</v>
      </c>
      <c r="H1031" s="33" t="s">
        <v>21</v>
      </c>
      <c r="I1031" s="34" t="s">
        <v>1129</v>
      </c>
      <c r="J1031" s="31">
        <v>35.979999999999997</v>
      </c>
      <c r="K1031" s="31">
        <v>14.02</v>
      </c>
      <c r="L1031" s="130">
        <f>(Таблица1[[#This Row],[Общая площадь летних помещений, кв. м]]*1)+Таблица1[[#This Row],[Общая площадь без летних помещений, кв.м]]</f>
        <v>50</v>
      </c>
      <c r="M1031" s="35" t="s">
        <v>1154</v>
      </c>
      <c r="N1031" s="35" t="s">
        <v>1145</v>
      </c>
      <c r="O1031" s="35" t="s">
        <v>1130</v>
      </c>
      <c r="P1031" s="32">
        <v>295000</v>
      </c>
      <c r="Q103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14750000</v>
      </c>
      <c r="R103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31" s="36"/>
      <c r="T1031" s="38" t="e">
        <f>#REF!/R1031-1</f>
        <v>#REF!</v>
      </c>
      <c r="U1031" s="35"/>
      <c r="V1031" s="39" t="s">
        <v>1132</v>
      </c>
      <c r="W1031" s="40"/>
      <c r="X1031" s="41" t="str">
        <f t="shared" si="30"/>
        <v>апартаментст</v>
      </c>
      <c r="Y1031" s="15"/>
    </row>
    <row r="1032" spans="2:25">
      <c r="B1032" s="30">
        <f t="shared" si="31"/>
        <v>1025</v>
      </c>
      <c r="C1032" s="31">
        <v>23</v>
      </c>
      <c r="D1032" s="32" t="s">
        <v>1127</v>
      </c>
      <c r="E1032" s="131">
        <v>4</v>
      </c>
      <c r="F1032" s="31">
        <v>1</v>
      </c>
      <c r="G1032" s="31" t="s">
        <v>1128</v>
      </c>
      <c r="H1032" s="33" t="s">
        <v>21</v>
      </c>
      <c r="I1032" s="34" t="s">
        <v>1129</v>
      </c>
      <c r="J1032" s="31">
        <v>24.27</v>
      </c>
      <c r="K1032" s="31">
        <v>4.3099999999999996</v>
      </c>
      <c r="L1032" s="130">
        <f>(Таблица1[[#This Row],[Общая площадь летних помещений, кв. м]]*1)+Таблица1[[#This Row],[Общая площадь без летних помещений, кв.м]]</f>
        <v>28.58</v>
      </c>
      <c r="M1032" s="35" t="s">
        <v>1154</v>
      </c>
      <c r="N1032" s="35" t="s">
        <v>1145</v>
      </c>
      <c r="O1032" s="35" t="s">
        <v>1130</v>
      </c>
      <c r="P1032" s="32">
        <v>295000</v>
      </c>
      <c r="Q103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8431100</v>
      </c>
      <c r="R103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32" s="36"/>
      <c r="T1032" s="38" t="e">
        <f>#REF!/R1032-1</f>
        <v>#REF!</v>
      </c>
      <c r="U1032" s="35"/>
      <c r="V1032" s="39" t="s">
        <v>1132</v>
      </c>
      <c r="W1032" s="40"/>
      <c r="X1032" s="41" t="str">
        <f t="shared" ref="X1032:X1095" si="32">CONCATENATE(D1032,H1032)</f>
        <v>апартаментст</v>
      </c>
      <c r="Y1032" s="15"/>
    </row>
    <row r="1033" spans="2:25">
      <c r="B1033" s="30">
        <f t="shared" si="31"/>
        <v>1026</v>
      </c>
      <c r="C1033" s="31">
        <v>24</v>
      </c>
      <c r="D1033" s="32" t="s">
        <v>1127</v>
      </c>
      <c r="E1033" s="131">
        <v>4</v>
      </c>
      <c r="F1033" s="31">
        <v>1</v>
      </c>
      <c r="G1033" s="31" t="s">
        <v>1128</v>
      </c>
      <c r="H1033" s="33" t="s">
        <v>21</v>
      </c>
      <c r="I1033" s="34" t="s">
        <v>1129</v>
      </c>
      <c r="J1033" s="31">
        <v>24.98</v>
      </c>
      <c r="K1033" s="31">
        <v>4.3099999999999996</v>
      </c>
      <c r="L1033" s="130">
        <f>(Таблица1[[#This Row],[Общая площадь летних помещений, кв. м]]*1)+Таблица1[[#This Row],[Общая площадь без летних помещений, кв.м]]</f>
        <v>29.29</v>
      </c>
      <c r="M1033" s="35" t="s">
        <v>1154</v>
      </c>
      <c r="N1033" s="35" t="s">
        <v>1145</v>
      </c>
      <c r="O1033" s="35" t="s">
        <v>1130</v>
      </c>
      <c r="P1033" s="32">
        <v>295000</v>
      </c>
      <c r="Q103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8640550</v>
      </c>
      <c r="R103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33" s="36"/>
      <c r="T1033" s="38" t="e">
        <f>#REF!/R1033-1</f>
        <v>#REF!</v>
      </c>
      <c r="U1033" s="35"/>
      <c r="V1033" s="39" t="s">
        <v>1132</v>
      </c>
      <c r="W1033" s="40"/>
      <c r="X1033" s="41" t="str">
        <f t="shared" si="32"/>
        <v>апартаментст</v>
      </c>
      <c r="Y1033" s="15"/>
    </row>
    <row r="1034" spans="2:25">
      <c r="B1034" s="30">
        <f t="shared" ref="B1034:B1097" si="33">B1033+1</f>
        <v>1027</v>
      </c>
      <c r="C1034" s="31">
        <v>25</v>
      </c>
      <c r="D1034" s="32" t="s">
        <v>1127</v>
      </c>
      <c r="E1034" s="131">
        <v>4</v>
      </c>
      <c r="F1034" s="31">
        <v>1</v>
      </c>
      <c r="G1034" s="31" t="s">
        <v>1128</v>
      </c>
      <c r="H1034" s="33" t="s">
        <v>21</v>
      </c>
      <c r="I1034" s="34" t="s">
        <v>1129</v>
      </c>
      <c r="J1034" s="31">
        <v>36.07</v>
      </c>
      <c r="K1034" s="31">
        <v>6.47</v>
      </c>
      <c r="L1034" s="130">
        <f>(Таблица1[[#This Row],[Общая площадь летних помещений, кв. м]]*1)+Таблица1[[#This Row],[Общая площадь без летних помещений, кв.м]]</f>
        <v>42.54</v>
      </c>
      <c r="M1034" s="35" t="s">
        <v>1154</v>
      </c>
      <c r="N1034" s="35" t="s">
        <v>1145</v>
      </c>
      <c r="O1034" s="35" t="s">
        <v>1130</v>
      </c>
      <c r="P1034" s="32">
        <v>295000</v>
      </c>
      <c r="Q103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12549300</v>
      </c>
      <c r="R103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34" s="36"/>
      <c r="T1034" s="38" t="e">
        <f>#REF!/R1034-1</f>
        <v>#REF!</v>
      </c>
      <c r="U1034" s="35"/>
      <c r="V1034" s="39" t="s">
        <v>1132</v>
      </c>
      <c r="W1034" s="40"/>
      <c r="X1034" s="41" t="str">
        <f t="shared" si="32"/>
        <v>апартаментст</v>
      </c>
      <c r="Y1034" s="15"/>
    </row>
    <row r="1035" spans="2:25">
      <c r="B1035" s="30">
        <f t="shared" si="33"/>
        <v>1028</v>
      </c>
      <c r="C1035" s="31">
        <v>26</v>
      </c>
      <c r="D1035" s="32" t="s">
        <v>1127</v>
      </c>
      <c r="E1035" s="131">
        <v>4</v>
      </c>
      <c r="F1035" s="31">
        <v>1</v>
      </c>
      <c r="G1035" s="31" t="s">
        <v>1128</v>
      </c>
      <c r="H1035" s="33" t="s">
        <v>21</v>
      </c>
      <c r="I1035" s="34" t="s">
        <v>1129</v>
      </c>
      <c r="J1035" s="31">
        <v>40.25</v>
      </c>
      <c r="K1035" s="31">
        <v>7.32</v>
      </c>
      <c r="L1035" s="130">
        <f>(Таблица1[[#This Row],[Общая площадь летних помещений, кв. м]]*1)+Таблица1[[#This Row],[Общая площадь без летних помещений, кв.м]]</f>
        <v>47.57</v>
      </c>
      <c r="M1035" s="35" t="s">
        <v>1154</v>
      </c>
      <c r="N1035" s="35" t="s">
        <v>1145</v>
      </c>
      <c r="O1035" s="35" t="s">
        <v>1130</v>
      </c>
      <c r="P1035" s="32">
        <v>295000</v>
      </c>
      <c r="Q103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14033150</v>
      </c>
      <c r="R103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35" s="36"/>
      <c r="T1035" s="38" t="e">
        <f>#REF!/R1035-1</f>
        <v>#REF!</v>
      </c>
      <c r="U1035" s="35"/>
      <c r="V1035" s="39" t="s">
        <v>1132</v>
      </c>
      <c r="W1035" s="40"/>
      <c r="X1035" s="41" t="str">
        <f t="shared" si="32"/>
        <v>апартаментст</v>
      </c>
      <c r="Y1035" s="15"/>
    </row>
    <row r="1036" spans="2:25">
      <c r="B1036" s="30">
        <f t="shared" si="33"/>
        <v>1029</v>
      </c>
      <c r="C1036" s="31">
        <v>27</v>
      </c>
      <c r="D1036" s="32" t="s">
        <v>1127</v>
      </c>
      <c r="E1036" s="131">
        <v>4</v>
      </c>
      <c r="F1036" s="31">
        <v>1</v>
      </c>
      <c r="G1036" s="31" t="s">
        <v>1128</v>
      </c>
      <c r="H1036" s="33" t="s">
        <v>21</v>
      </c>
      <c r="I1036" s="34" t="s">
        <v>1129</v>
      </c>
      <c r="J1036" s="31">
        <v>24.98</v>
      </c>
      <c r="K1036" s="31">
        <v>4.3099999999999996</v>
      </c>
      <c r="L1036" s="130">
        <f>(Таблица1[[#This Row],[Общая площадь летних помещений, кв. м]]*1)+Таблица1[[#This Row],[Общая площадь без летних помещений, кв.м]]</f>
        <v>29.29</v>
      </c>
      <c r="M1036" s="35" t="s">
        <v>1154</v>
      </c>
      <c r="N1036" s="35" t="s">
        <v>1145</v>
      </c>
      <c r="O1036" s="35" t="s">
        <v>1130</v>
      </c>
      <c r="P1036" s="32">
        <v>295000</v>
      </c>
      <c r="Q103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8640550</v>
      </c>
      <c r="R103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36" s="36"/>
      <c r="T1036" s="38" t="e">
        <f>#REF!/R1036-1</f>
        <v>#REF!</v>
      </c>
      <c r="U1036" s="35"/>
      <c r="V1036" s="39" t="s">
        <v>1132</v>
      </c>
      <c r="W1036" s="40"/>
      <c r="X1036" s="41" t="str">
        <f t="shared" si="32"/>
        <v>апартаментст</v>
      </c>
      <c r="Y1036" s="15"/>
    </row>
    <row r="1037" spans="2:25">
      <c r="B1037" s="30">
        <f t="shared" si="33"/>
        <v>1030</v>
      </c>
      <c r="C1037" s="31">
        <v>28</v>
      </c>
      <c r="D1037" s="32" t="s">
        <v>1127</v>
      </c>
      <c r="E1037" s="131">
        <v>4</v>
      </c>
      <c r="F1037" s="31">
        <v>1</v>
      </c>
      <c r="G1037" s="31" t="s">
        <v>1128</v>
      </c>
      <c r="H1037" s="33" t="s">
        <v>21</v>
      </c>
      <c r="I1037" s="34" t="s">
        <v>1129</v>
      </c>
      <c r="J1037" s="31">
        <v>24.99</v>
      </c>
      <c r="K1037" s="31">
        <v>4.3099999999999996</v>
      </c>
      <c r="L1037" s="130">
        <f>(Таблица1[[#This Row],[Общая площадь летних помещений, кв. м]]*1)+Таблица1[[#This Row],[Общая площадь без летних помещений, кв.м]]</f>
        <v>29.299999999999997</v>
      </c>
      <c r="M1037" s="35" t="s">
        <v>1154</v>
      </c>
      <c r="N1037" s="35" t="s">
        <v>1145</v>
      </c>
      <c r="O1037" s="35" t="s">
        <v>1130</v>
      </c>
      <c r="P1037" s="32">
        <v>295000</v>
      </c>
      <c r="Q103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8643500</v>
      </c>
      <c r="R103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37" s="36"/>
      <c r="T1037" s="38" t="e">
        <f>#REF!/R1037-1</f>
        <v>#REF!</v>
      </c>
      <c r="U1037" s="35"/>
      <c r="V1037" s="39" t="s">
        <v>1132</v>
      </c>
      <c r="W1037" s="40"/>
      <c r="X1037" s="41" t="str">
        <f t="shared" si="32"/>
        <v>апартаментст</v>
      </c>
      <c r="Y1037" s="15"/>
    </row>
    <row r="1038" spans="2:25">
      <c r="B1038" s="30">
        <f t="shared" si="33"/>
        <v>1031</v>
      </c>
      <c r="C1038" s="31">
        <v>29</v>
      </c>
      <c r="D1038" s="32" t="s">
        <v>1127</v>
      </c>
      <c r="E1038" s="131">
        <v>4</v>
      </c>
      <c r="F1038" s="31">
        <v>1</v>
      </c>
      <c r="G1038" s="31" t="s">
        <v>1128</v>
      </c>
      <c r="H1038" s="33" t="s">
        <v>21</v>
      </c>
      <c r="I1038" s="34" t="s">
        <v>1129</v>
      </c>
      <c r="J1038" s="31">
        <v>24.98</v>
      </c>
      <c r="K1038" s="31">
        <v>4.3099999999999996</v>
      </c>
      <c r="L1038" s="130">
        <f>(Таблица1[[#This Row],[Общая площадь летних помещений, кв. м]]*1)+Таблица1[[#This Row],[Общая площадь без летних помещений, кв.м]]</f>
        <v>29.29</v>
      </c>
      <c r="M1038" s="35" t="s">
        <v>1154</v>
      </c>
      <c r="N1038" s="35" t="s">
        <v>1145</v>
      </c>
      <c r="O1038" s="35" t="s">
        <v>1130</v>
      </c>
      <c r="P1038" s="32">
        <v>295000</v>
      </c>
      <c r="Q103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8640550</v>
      </c>
      <c r="R103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38" s="36"/>
      <c r="T1038" s="38" t="e">
        <f>#REF!/R1038-1</f>
        <v>#REF!</v>
      </c>
      <c r="U1038" s="35"/>
      <c r="V1038" s="39" t="s">
        <v>1132</v>
      </c>
      <c r="W1038" s="40"/>
      <c r="X1038" s="41" t="str">
        <f t="shared" si="32"/>
        <v>апартаментст</v>
      </c>
      <c r="Y1038" s="15"/>
    </row>
    <row r="1039" spans="2:25">
      <c r="B1039" s="30">
        <f t="shared" si="33"/>
        <v>1032</v>
      </c>
      <c r="C1039" s="31">
        <v>30</v>
      </c>
      <c r="D1039" s="32" t="s">
        <v>1127</v>
      </c>
      <c r="E1039" s="131">
        <v>4</v>
      </c>
      <c r="F1039" s="31">
        <v>1</v>
      </c>
      <c r="G1039" s="31" t="s">
        <v>1128</v>
      </c>
      <c r="H1039" s="42" t="s">
        <v>19</v>
      </c>
      <c r="I1039" s="34" t="s">
        <v>1149</v>
      </c>
      <c r="J1039" s="31">
        <v>51.2</v>
      </c>
      <c r="K1039" s="31">
        <v>12.91</v>
      </c>
      <c r="L1039" s="130">
        <f>(Таблица1[[#This Row],[Общая площадь летних помещений, кв. м]]*1)+Таблица1[[#This Row],[Общая площадь без летних помещений, кв.м]]</f>
        <v>64.11</v>
      </c>
      <c r="M1039" s="35" t="s">
        <v>1154</v>
      </c>
      <c r="N1039" s="35" t="s">
        <v>1145</v>
      </c>
      <c r="O1039" s="35" t="s">
        <v>1130</v>
      </c>
      <c r="P1039" s="32">
        <v>295000</v>
      </c>
      <c r="Q103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18912450</v>
      </c>
      <c r="R103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39" s="36"/>
      <c r="T1039" s="38" t="e">
        <f>#REF!/R1039-1</f>
        <v>#REF!</v>
      </c>
      <c r="U1039" s="35"/>
      <c r="V1039" s="39" t="s">
        <v>1132</v>
      </c>
      <c r="W1039" s="40"/>
      <c r="X1039" s="41" t="str">
        <f t="shared" si="32"/>
        <v>апартамент1АЕ</v>
      </c>
      <c r="Y1039" s="15"/>
    </row>
    <row r="1040" spans="2:25">
      <c r="B1040" s="30">
        <f t="shared" si="33"/>
        <v>1033</v>
      </c>
      <c r="C1040" s="31">
        <v>31</v>
      </c>
      <c r="D1040" s="32" t="s">
        <v>1127</v>
      </c>
      <c r="E1040" s="131">
        <v>4</v>
      </c>
      <c r="F1040" s="31">
        <v>1</v>
      </c>
      <c r="G1040" s="31" t="s">
        <v>1128</v>
      </c>
      <c r="H1040" s="33" t="s">
        <v>21</v>
      </c>
      <c r="I1040" s="34" t="s">
        <v>1129</v>
      </c>
      <c r="J1040" s="31">
        <v>24.74</v>
      </c>
      <c r="K1040" s="31">
        <v>4.4000000000000004</v>
      </c>
      <c r="L1040" s="130">
        <f>(Таблица1[[#This Row],[Общая площадь летних помещений, кв. м]]*1)+Таблица1[[#This Row],[Общая площадь без летних помещений, кв.м]]</f>
        <v>29.14</v>
      </c>
      <c r="M1040" s="35" t="s">
        <v>1154</v>
      </c>
      <c r="N1040" s="35" t="s">
        <v>1145</v>
      </c>
      <c r="O1040" s="35" t="s">
        <v>1130</v>
      </c>
      <c r="P1040" s="32">
        <v>295000</v>
      </c>
      <c r="Q104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8596300</v>
      </c>
      <c r="R104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40" s="36"/>
      <c r="T1040" s="38" t="e">
        <f>#REF!/R1040-1</f>
        <v>#REF!</v>
      </c>
      <c r="U1040" s="35"/>
      <c r="V1040" s="39" t="s">
        <v>1132</v>
      </c>
      <c r="W1040" s="40"/>
      <c r="X1040" s="41" t="str">
        <f t="shared" si="32"/>
        <v>апартаментст</v>
      </c>
      <c r="Y1040" s="15"/>
    </row>
    <row r="1041" spans="2:25">
      <c r="B1041" s="30">
        <f t="shared" si="33"/>
        <v>1034</v>
      </c>
      <c r="C1041" s="31">
        <v>32</v>
      </c>
      <c r="D1041" s="32" t="s">
        <v>1127</v>
      </c>
      <c r="E1041" s="131">
        <v>4</v>
      </c>
      <c r="F1041" s="31">
        <v>1</v>
      </c>
      <c r="G1041" s="31" t="s">
        <v>1128</v>
      </c>
      <c r="H1041" s="33" t="s">
        <v>21</v>
      </c>
      <c r="I1041" s="34" t="s">
        <v>1129</v>
      </c>
      <c r="J1041" s="31">
        <v>24.74</v>
      </c>
      <c r="K1041" s="31">
        <v>4.4000000000000004</v>
      </c>
      <c r="L1041" s="130">
        <f>(Таблица1[[#This Row],[Общая площадь летних помещений, кв. м]]*1)+Таблица1[[#This Row],[Общая площадь без летних помещений, кв.м]]</f>
        <v>29.14</v>
      </c>
      <c r="M1041" s="35" t="s">
        <v>1154</v>
      </c>
      <c r="N1041" s="35" t="s">
        <v>1145</v>
      </c>
      <c r="O1041" s="35" t="s">
        <v>1130</v>
      </c>
      <c r="P1041" s="32">
        <v>295000</v>
      </c>
      <c r="Q104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8596300</v>
      </c>
      <c r="R104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41" s="36"/>
      <c r="T1041" s="38" t="e">
        <f>#REF!/R1041-1</f>
        <v>#REF!</v>
      </c>
      <c r="U1041" s="35"/>
      <c r="V1041" s="39" t="s">
        <v>1132</v>
      </c>
      <c r="W1041" s="40"/>
      <c r="X1041" s="41" t="str">
        <f t="shared" si="32"/>
        <v>апартаментст</v>
      </c>
      <c r="Y1041" s="15"/>
    </row>
    <row r="1042" spans="2:25">
      <c r="B1042" s="30">
        <f t="shared" si="33"/>
        <v>1035</v>
      </c>
      <c r="C1042" s="31">
        <v>33</v>
      </c>
      <c r="D1042" s="32" t="s">
        <v>1127</v>
      </c>
      <c r="E1042" s="131">
        <v>4</v>
      </c>
      <c r="F1042" s="31">
        <v>1</v>
      </c>
      <c r="G1042" s="31" t="s">
        <v>1128</v>
      </c>
      <c r="H1042" s="33" t="s">
        <v>21</v>
      </c>
      <c r="I1042" s="34" t="s">
        <v>1129</v>
      </c>
      <c r="J1042" s="31">
        <v>24.74</v>
      </c>
      <c r="K1042" s="31">
        <v>3.72</v>
      </c>
      <c r="L1042" s="130">
        <f>(Таблица1[[#This Row],[Общая площадь летних помещений, кв. м]]*1)+Таблица1[[#This Row],[Общая площадь без летних помещений, кв.м]]</f>
        <v>28.459999999999997</v>
      </c>
      <c r="M1042" s="35" t="s">
        <v>1154</v>
      </c>
      <c r="N1042" s="35" t="s">
        <v>1145</v>
      </c>
      <c r="O1042" s="35" t="s">
        <v>1130</v>
      </c>
      <c r="P1042" s="32">
        <v>295000</v>
      </c>
      <c r="Q104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8395700</v>
      </c>
      <c r="R104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42" s="36"/>
      <c r="T1042" s="38" t="e">
        <f>#REF!/R1042-1</f>
        <v>#REF!</v>
      </c>
      <c r="U1042" s="35"/>
      <c r="V1042" s="39" t="s">
        <v>1132</v>
      </c>
      <c r="W1042" s="40"/>
      <c r="X1042" s="41" t="str">
        <f t="shared" si="32"/>
        <v>апартаментст</v>
      </c>
      <c r="Y1042" s="15"/>
    </row>
    <row r="1043" spans="2:25">
      <c r="B1043" s="30">
        <f t="shared" si="33"/>
        <v>1036</v>
      </c>
      <c r="C1043" s="31">
        <v>34</v>
      </c>
      <c r="D1043" s="32" t="s">
        <v>1127</v>
      </c>
      <c r="E1043" s="131">
        <v>4</v>
      </c>
      <c r="F1043" s="31">
        <v>1</v>
      </c>
      <c r="G1043" s="31" t="s">
        <v>1128</v>
      </c>
      <c r="H1043" s="33" t="s">
        <v>21</v>
      </c>
      <c r="I1043" s="34" t="s">
        <v>1129</v>
      </c>
      <c r="J1043" s="31">
        <v>24.74</v>
      </c>
      <c r="K1043" s="31">
        <v>4.3899999999999997</v>
      </c>
      <c r="L1043" s="130">
        <f>(Таблица1[[#This Row],[Общая площадь летних помещений, кв. м]]*1)+Таблица1[[#This Row],[Общая площадь без летних помещений, кв.м]]</f>
        <v>29.13</v>
      </c>
      <c r="M1043" s="35" t="s">
        <v>1154</v>
      </c>
      <c r="N1043" s="35" t="s">
        <v>1145</v>
      </c>
      <c r="O1043" s="35" t="s">
        <v>1130</v>
      </c>
      <c r="P1043" s="32">
        <v>295000</v>
      </c>
      <c r="Q104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8593350</v>
      </c>
      <c r="R104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43" s="36"/>
      <c r="T1043" s="38" t="e">
        <f>#REF!/R1043-1</f>
        <v>#REF!</v>
      </c>
      <c r="U1043" s="35"/>
      <c r="V1043" s="39" t="s">
        <v>1132</v>
      </c>
      <c r="W1043" s="40"/>
      <c r="X1043" s="41" t="str">
        <f t="shared" si="32"/>
        <v>апартаментст</v>
      </c>
      <c r="Y1043" s="15"/>
    </row>
    <row r="1044" spans="2:25">
      <c r="B1044" s="30">
        <f t="shared" si="33"/>
        <v>1037</v>
      </c>
      <c r="C1044" s="31">
        <v>35</v>
      </c>
      <c r="D1044" s="32" t="s">
        <v>1150</v>
      </c>
      <c r="E1044" s="131">
        <v>4</v>
      </c>
      <c r="F1044" s="31">
        <v>1</v>
      </c>
      <c r="G1044" s="31" t="s">
        <v>1133</v>
      </c>
      <c r="H1044" s="33" t="s">
        <v>21</v>
      </c>
      <c r="I1044" s="34" t="s">
        <v>1134</v>
      </c>
      <c r="J1044" s="31">
        <v>35.83</v>
      </c>
      <c r="K1044" s="31">
        <v>7.28</v>
      </c>
      <c r="L1044" s="130">
        <f>(Таблица1[[#This Row],[Общая площадь летних помещений, кв. м]]*1)+Таблица1[[#This Row],[Общая площадь без летних помещений, кв.м]]</f>
        <v>43.11</v>
      </c>
      <c r="M1044" s="35" t="s">
        <v>1136</v>
      </c>
      <c r="N1044" s="35" t="s">
        <v>1145</v>
      </c>
      <c r="O1044" s="35" t="s">
        <v>1130</v>
      </c>
      <c r="P1044" s="32">
        <v>310000</v>
      </c>
      <c r="Q104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13364100</v>
      </c>
      <c r="R104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44" s="36"/>
      <c r="T1044" s="38" t="e">
        <f>#REF!/R1044-1</f>
        <v>#REF!</v>
      </c>
      <c r="U1044" s="35"/>
      <c r="V1044" s="39" t="s">
        <v>1132</v>
      </c>
      <c r="W1044" s="40"/>
      <c r="X1044" s="41" t="str">
        <f t="shared" si="32"/>
        <v>Апарт-отельст</v>
      </c>
      <c r="Y1044" s="15"/>
    </row>
    <row r="1045" spans="2:25">
      <c r="B1045" s="30">
        <f t="shared" si="33"/>
        <v>1038</v>
      </c>
      <c r="C1045" s="31">
        <v>36</v>
      </c>
      <c r="D1045" s="32" t="s">
        <v>1150</v>
      </c>
      <c r="E1045" s="131">
        <v>4</v>
      </c>
      <c r="F1045" s="31">
        <v>1</v>
      </c>
      <c r="G1045" s="31" t="s">
        <v>1133</v>
      </c>
      <c r="H1045" s="33" t="s">
        <v>21</v>
      </c>
      <c r="I1045" s="34" t="s">
        <v>1134</v>
      </c>
      <c r="J1045" s="31">
        <v>24.74</v>
      </c>
      <c r="K1045" s="31">
        <v>4.3099999999999996</v>
      </c>
      <c r="L1045" s="130">
        <f>(Таблица1[[#This Row],[Общая площадь летних помещений, кв. м]]*1)+Таблица1[[#This Row],[Общая площадь без летних помещений, кв.м]]</f>
        <v>29.049999999999997</v>
      </c>
      <c r="M1045" s="35" t="s">
        <v>1136</v>
      </c>
      <c r="N1045" s="35" t="s">
        <v>1145</v>
      </c>
      <c r="O1045" s="35" t="s">
        <v>1130</v>
      </c>
      <c r="P1045" s="32">
        <v>310000</v>
      </c>
      <c r="Q104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9005500</v>
      </c>
      <c r="R104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45" s="36"/>
      <c r="T1045" s="38" t="e">
        <f>#REF!/R1045-1</f>
        <v>#REF!</v>
      </c>
      <c r="U1045" s="35"/>
      <c r="V1045" s="39" t="s">
        <v>1132</v>
      </c>
      <c r="W1045" s="40"/>
      <c r="X1045" s="41" t="str">
        <f t="shared" si="32"/>
        <v>Апарт-отельст</v>
      </c>
      <c r="Y1045" s="15"/>
    </row>
    <row r="1046" spans="2:25">
      <c r="B1046" s="30">
        <f t="shared" si="33"/>
        <v>1039</v>
      </c>
      <c r="C1046" s="31">
        <v>37</v>
      </c>
      <c r="D1046" s="32" t="s">
        <v>1150</v>
      </c>
      <c r="E1046" s="131">
        <v>4</v>
      </c>
      <c r="F1046" s="31">
        <v>1</v>
      </c>
      <c r="G1046" s="31" t="s">
        <v>1133</v>
      </c>
      <c r="H1046" s="33" t="s">
        <v>21</v>
      </c>
      <c r="I1046" s="34" t="s">
        <v>1134</v>
      </c>
      <c r="J1046" s="31">
        <v>24.27</v>
      </c>
      <c r="K1046" s="31">
        <v>4.3099999999999996</v>
      </c>
      <c r="L1046" s="130">
        <f>(Таблица1[[#This Row],[Общая площадь летних помещений, кв. м]]*1)+Таблица1[[#This Row],[Общая площадь без летних помещений, кв.м]]</f>
        <v>28.58</v>
      </c>
      <c r="M1046" s="35" t="s">
        <v>1136</v>
      </c>
      <c r="N1046" s="35" t="s">
        <v>1145</v>
      </c>
      <c r="O1046" s="35" t="s">
        <v>1130</v>
      </c>
      <c r="P1046" s="32">
        <v>310000</v>
      </c>
      <c r="Q104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8859800</v>
      </c>
      <c r="R104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46" s="36"/>
      <c r="T1046" s="38" t="e">
        <f>#REF!/R1046-1</f>
        <v>#REF!</v>
      </c>
      <c r="U1046" s="35"/>
      <c r="V1046" s="39" t="s">
        <v>1132</v>
      </c>
      <c r="W1046" s="40"/>
      <c r="X1046" s="41" t="str">
        <f t="shared" si="32"/>
        <v>Апарт-отельст</v>
      </c>
      <c r="Y1046" s="15"/>
    </row>
    <row r="1047" spans="2:25">
      <c r="B1047" s="30">
        <f t="shared" si="33"/>
        <v>1040</v>
      </c>
      <c r="C1047" s="31">
        <v>38</v>
      </c>
      <c r="D1047" s="32" t="s">
        <v>1150</v>
      </c>
      <c r="E1047" s="131">
        <v>4</v>
      </c>
      <c r="F1047" s="31">
        <v>1</v>
      </c>
      <c r="G1047" s="31" t="s">
        <v>1133</v>
      </c>
      <c r="H1047" s="33" t="s">
        <v>21</v>
      </c>
      <c r="I1047" s="34" t="s">
        <v>1134</v>
      </c>
      <c r="J1047" s="31">
        <v>28.06</v>
      </c>
      <c r="K1047" s="31">
        <v>4.42</v>
      </c>
      <c r="L1047" s="130">
        <f>(Таблица1[[#This Row],[Общая площадь летних помещений, кв. м]]*1)+Таблица1[[#This Row],[Общая площадь без летних помещений, кв.м]]</f>
        <v>32.479999999999997</v>
      </c>
      <c r="M1047" s="35" t="s">
        <v>1136</v>
      </c>
      <c r="N1047" s="35" t="s">
        <v>1145</v>
      </c>
      <c r="O1047" s="35" t="s">
        <v>1130</v>
      </c>
      <c r="P1047" s="32">
        <v>315000</v>
      </c>
      <c r="Q104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10231199.999999998</v>
      </c>
      <c r="R104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47" s="36"/>
      <c r="T1047" s="38" t="e">
        <f>#REF!/R1047-1</f>
        <v>#REF!</v>
      </c>
      <c r="U1047" s="35"/>
      <c r="V1047" s="39" t="s">
        <v>1132</v>
      </c>
      <c r="W1047" s="40"/>
      <c r="X1047" s="41" t="str">
        <f t="shared" si="32"/>
        <v>Апарт-отельст</v>
      </c>
      <c r="Y1047" s="15"/>
    </row>
    <row r="1048" spans="2:25">
      <c r="B1048" s="30">
        <f t="shared" si="33"/>
        <v>1041</v>
      </c>
      <c r="C1048" s="31">
        <v>39</v>
      </c>
      <c r="D1048" s="32" t="s">
        <v>1150</v>
      </c>
      <c r="E1048" s="131">
        <v>4</v>
      </c>
      <c r="F1048" s="31">
        <v>1</v>
      </c>
      <c r="G1048" s="31" t="s">
        <v>1133</v>
      </c>
      <c r="H1048" s="33" t="s">
        <v>21</v>
      </c>
      <c r="I1048" s="34" t="s">
        <v>1134</v>
      </c>
      <c r="J1048" s="31">
        <v>28.04</v>
      </c>
      <c r="K1048" s="31">
        <v>4.42</v>
      </c>
      <c r="L1048" s="130">
        <f>(Таблица1[[#This Row],[Общая площадь летних помещений, кв. м]]*1)+Таблица1[[#This Row],[Общая площадь без летних помещений, кв.м]]</f>
        <v>32.46</v>
      </c>
      <c r="M1048" s="35" t="s">
        <v>1130</v>
      </c>
      <c r="N1048" s="35" t="s">
        <v>1131</v>
      </c>
      <c r="O1048" s="35" t="s">
        <v>1130</v>
      </c>
      <c r="P1048" s="32">
        <v>305000</v>
      </c>
      <c r="Q104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9900300</v>
      </c>
      <c r="R104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48" s="36"/>
      <c r="T1048" s="38" t="e">
        <f>#REF!/R1048-1</f>
        <v>#REF!</v>
      </c>
      <c r="U1048" s="35"/>
      <c r="V1048" s="39" t="s">
        <v>1132</v>
      </c>
      <c r="W1048" s="40"/>
      <c r="X1048" s="41" t="str">
        <f t="shared" si="32"/>
        <v>Апарт-отельст</v>
      </c>
      <c r="Y1048" s="15"/>
    </row>
    <row r="1049" spans="2:25">
      <c r="B1049" s="30">
        <f t="shared" si="33"/>
        <v>1042</v>
      </c>
      <c r="C1049" s="31">
        <v>40</v>
      </c>
      <c r="D1049" s="32" t="s">
        <v>1150</v>
      </c>
      <c r="E1049" s="131">
        <v>4</v>
      </c>
      <c r="F1049" s="31">
        <v>1</v>
      </c>
      <c r="G1049" s="31" t="s">
        <v>1133</v>
      </c>
      <c r="H1049" s="33" t="s">
        <v>21</v>
      </c>
      <c r="I1049" s="34" t="s">
        <v>1134</v>
      </c>
      <c r="J1049" s="31">
        <v>24.27</v>
      </c>
      <c r="K1049" s="31">
        <v>4.3099999999999996</v>
      </c>
      <c r="L1049" s="130">
        <f>(Таблица1[[#This Row],[Общая площадь летних помещений, кв. м]]*1)+Таблица1[[#This Row],[Общая площадь без летних помещений, кв.м]]</f>
        <v>28.58</v>
      </c>
      <c r="M1049" s="35" t="s">
        <v>1130</v>
      </c>
      <c r="N1049" s="35" t="s">
        <v>1131</v>
      </c>
      <c r="O1049" s="35" t="s">
        <v>1130</v>
      </c>
      <c r="P1049" s="32">
        <v>290000</v>
      </c>
      <c r="Q104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8288199.9999999991</v>
      </c>
      <c r="R104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49" s="36"/>
      <c r="T1049" s="38" t="e">
        <f>#REF!/R1049-1</f>
        <v>#REF!</v>
      </c>
      <c r="U1049" s="35"/>
      <c r="V1049" s="39" t="s">
        <v>1132</v>
      </c>
      <c r="W1049" s="40"/>
      <c r="X1049" s="41" t="str">
        <f t="shared" si="32"/>
        <v>Апарт-отельст</v>
      </c>
      <c r="Y1049" s="15"/>
    </row>
    <row r="1050" spans="2:25">
      <c r="B1050" s="30">
        <f t="shared" si="33"/>
        <v>1043</v>
      </c>
      <c r="C1050" s="31">
        <v>41</v>
      </c>
      <c r="D1050" s="32" t="s">
        <v>1150</v>
      </c>
      <c r="E1050" s="131">
        <v>4</v>
      </c>
      <c r="F1050" s="31">
        <v>1</v>
      </c>
      <c r="G1050" s="31" t="s">
        <v>1133</v>
      </c>
      <c r="H1050" s="33" t="s">
        <v>21</v>
      </c>
      <c r="I1050" s="34" t="s">
        <v>1134</v>
      </c>
      <c r="J1050" s="31">
        <v>24.74</v>
      </c>
      <c r="K1050" s="31">
        <v>4.3099999999999996</v>
      </c>
      <c r="L1050" s="130">
        <f>(Таблица1[[#This Row],[Общая площадь летних помещений, кв. м]]*1)+Таблица1[[#This Row],[Общая площадь без летних помещений, кв.м]]</f>
        <v>29.049999999999997</v>
      </c>
      <c r="M1050" s="35" t="s">
        <v>1130</v>
      </c>
      <c r="N1050" s="35" t="s">
        <v>1131</v>
      </c>
      <c r="O1050" s="35" t="s">
        <v>1130</v>
      </c>
      <c r="P1050" s="32">
        <v>290000</v>
      </c>
      <c r="Q105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8424500</v>
      </c>
      <c r="R105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50" s="36"/>
      <c r="T1050" s="38" t="e">
        <f>#REF!/R1050-1</f>
        <v>#REF!</v>
      </c>
      <c r="U1050" s="35"/>
      <c r="V1050" s="39" t="s">
        <v>1132</v>
      </c>
      <c r="W1050" s="40"/>
      <c r="X1050" s="41" t="str">
        <f t="shared" si="32"/>
        <v>Апарт-отельст</v>
      </c>
      <c r="Y1050" s="15"/>
    </row>
    <row r="1051" spans="2:25">
      <c r="B1051" s="30">
        <f t="shared" si="33"/>
        <v>1044</v>
      </c>
      <c r="C1051" s="31">
        <v>42</v>
      </c>
      <c r="D1051" s="32" t="s">
        <v>1150</v>
      </c>
      <c r="E1051" s="131">
        <v>4</v>
      </c>
      <c r="F1051" s="31">
        <v>1</v>
      </c>
      <c r="G1051" s="31" t="s">
        <v>1133</v>
      </c>
      <c r="H1051" s="33" t="s">
        <v>21</v>
      </c>
      <c r="I1051" s="34" t="s">
        <v>1134</v>
      </c>
      <c r="J1051" s="31">
        <v>24.74</v>
      </c>
      <c r="K1051" s="31">
        <v>3.86</v>
      </c>
      <c r="L1051" s="130">
        <f>(Таблица1[[#This Row],[Общая площадь летних помещений, кв. м]]*1)+Таблица1[[#This Row],[Общая площадь без летних помещений, кв.м]]</f>
        <v>28.599999999999998</v>
      </c>
      <c r="M1051" s="35" t="s">
        <v>1130</v>
      </c>
      <c r="N1051" s="35" t="s">
        <v>1131</v>
      </c>
      <c r="O1051" s="35" t="s">
        <v>1130</v>
      </c>
      <c r="P1051" s="32">
        <v>290000</v>
      </c>
      <c r="Q105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8293999.9999999991</v>
      </c>
      <c r="R105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51" s="36"/>
      <c r="T1051" s="38" t="e">
        <f>#REF!/R1051-1</f>
        <v>#REF!</v>
      </c>
      <c r="U1051" s="35"/>
      <c r="V1051" s="39" t="s">
        <v>1132</v>
      </c>
      <c r="W1051" s="40"/>
      <c r="X1051" s="41" t="str">
        <f t="shared" si="32"/>
        <v>Апарт-отельст</v>
      </c>
      <c r="Y1051" s="15"/>
    </row>
    <row r="1052" spans="2:25">
      <c r="B1052" s="30">
        <f t="shared" si="33"/>
        <v>1045</v>
      </c>
      <c r="C1052" s="31">
        <v>43</v>
      </c>
      <c r="D1052" s="32" t="s">
        <v>1150</v>
      </c>
      <c r="E1052" s="131">
        <v>4</v>
      </c>
      <c r="F1052" s="31">
        <v>1</v>
      </c>
      <c r="G1052" s="31" t="s">
        <v>1133</v>
      </c>
      <c r="H1052" s="33" t="s">
        <v>21</v>
      </c>
      <c r="I1052" s="34" t="s">
        <v>1134</v>
      </c>
      <c r="J1052" s="31">
        <v>24.74</v>
      </c>
      <c r="K1052" s="31">
        <v>4.1500000000000004</v>
      </c>
      <c r="L1052" s="130">
        <f>(Таблица1[[#This Row],[Общая площадь летних помещений, кв. м]]*1)+Таблица1[[#This Row],[Общая площадь без летних помещений, кв.м]]</f>
        <v>28.89</v>
      </c>
      <c r="M1052" s="35" t="s">
        <v>1130</v>
      </c>
      <c r="N1052" s="35" t="s">
        <v>1131</v>
      </c>
      <c r="O1052" s="35" t="s">
        <v>1130</v>
      </c>
      <c r="P1052" s="32">
        <v>290000</v>
      </c>
      <c r="Q105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8378100</v>
      </c>
      <c r="R105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52" s="36"/>
      <c r="T1052" s="38" t="e">
        <f>#REF!/R1052-1</f>
        <v>#REF!</v>
      </c>
      <c r="U1052" s="35"/>
      <c r="V1052" s="39" t="s">
        <v>1132</v>
      </c>
      <c r="W1052" s="40"/>
      <c r="X1052" s="41" t="str">
        <f t="shared" si="32"/>
        <v>Апарт-отельст</v>
      </c>
      <c r="Y1052" s="15"/>
    </row>
    <row r="1053" spans="2:25">
      <c r="B1053" s="30">
        <f t="shared" si="33"/>
        <v>1046</v>
      </c>
      <c r="C1053" s="31">
        <v>44</v>
      </c>
      <c r="D1053" s="32" t="s">
        <v>1127</v>
      </c>
      <c r="E1053" s="131">
        <v>4</v>
      </c>
      <c r="F1053" s="31">
        <v>1</v>
      </c>
      <c r="G1053" s="31" t="s">
        <v>1133</v>
      </c>
      <c r="H1053" s="33" t="s">
        <v>21</v>
      </c>
      <c r="I1053" s="34" t="s">
        <v>1134</v>
      </c>
      <c r="J1053" s="31">
        <v>24.74</v>
      </c>
      <c r="K1053" s="31">
        <v>4.1500000000000004</v>
      </c>
      <c r="L1053" s="130">
        <f>(Таблица1[[#This Row],[Общая площадь летних помещений, кв. м]]*1)+Таблица1[[#This Row],[Общая площадь без летних помещений, кв.м]]</f>
        <v>28.89</v>
      </c>
      <c r="M1053" s="35" t="s">
        <v>1130</v>
      </c>
      <c r="N1053" s="35" t="s">
        <v>1131</v>
      </c>
      <c r="O1053" s="35" t="s">
        <v>1130</v>
      </c>
      <c r="P1053" s="32">
        <v>290000</v>
      </c>
      <c r="Q105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8378100</v>
      </c>
      <c r="R105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53" s="36"/>
      <c r="T1053" s="38" t="e">
        <f>#REF!/R1053-1</f>
        <v>#REF!</v>
      </c>
      <c r="U1053" s="35"/>
      <c r="V1053" s="39" t="s">
        <v>1132</v>
      </c>
      <c r="W1053" s="40"/>
      <c r="X1053" s="41" t="str">
        <f t="shared" si="32"/>
        <v>апартаментст</v>
      </c>
      <c r="Y1053" s="15"/>
    </row>
    <row r="1054" spans="2:25">
      <c r="B1054" s="30">
        <f t="shared" si="33"/>
        <v>1047</v>
      </c>
      <c r="C1054" s="31">
        <v>45</v>
      </c>
      <c r="D1054" s="32" t="s">
        <v>1127</v>
      </c>
      <c r="E1054" s="131">
        <v>4</v>
      </c>
      <c r="F1054" s="31">
        <v>1</v>
      </c>
      <c r="G1054" s="31" t="s">
        <v>1133</v>
      </c>
      <c r="H1054" s="33" t="s">
        <v>21</v>
      </c>
      <c r="I1054" s="34" t="s">
        <v>1134</v>
      </c>
      <c r="J1054" s="31">
        <v>24.74</v>
      </c>
      <c r="K1054" s="31">
        <v>3.72</v>
      </c>
      <c r="L1054" s="130">
        <f>(Таблица1[[#This Row],[Общая площадь летних помещений, кв. м]]*1)+Таблица1[[#This Row],[Общая площадь без летних помещений, кв.м]]</f>
        <v>28.459999999999997</v>
      </c>
      <c r="M1054" s="35" t="s">
        <v>1130</v>
      </c>
      <c r="N1054" s="35" t="s">
        <v>1131</v>
      </c>
      <c r="O1054" s="35" t="s">
        <v>1130</v>
      </c>
      <c r="P1054" s="32">
        <v>290000</v>
      </c>
      <c r="Q105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8253399.9999999991</v>
      </c>
      <c r="R105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54" s="36"/>
      <c r="T1054" s="38" t="e">
        <f>#REF!/R1054-1</f>
        <v>#REF!</v>
      </c>
      <c r="U1054" s="35"/>
      <c r="V1054" s="39" t="s">
        <v>1132</v>
      </c>
      <c r="W1054" s="40"/>
      <c r="X1054" s="41" t="str">
        <f t="shared" si="32"/>
        <v>апартаментст</v>
      </c>
      <c r="Y1054" s="15"/>
    </row>
    <row r="1055" spans="2:25">
      <c r="B1055" s="30">
        <f t="shared" si="33"/>
        <v>1048</v>
      </c>
      <c r="C1055" s="31">
        <v>46</v>
      </c>
      <c r="D1055" s="32" t="s">
        <v>1127</v>
      </c>
      <c r="E1055" s="131">
        <v>4</v>
      </c>
      <c r="F1055" s="31">
        <v>1</v>
      </c>
      <c r="G1055" s="31" t="s">
        <v>1133</v>
      </c>
      <c r="H1055" s="33" t="s">
        <v>21</v>
      </c>
      <c r="I1055" s="34" t="s">
        <v>1134</v>
      </c>
      <c r="J1055" s="31">
        <v>24.74</v>
      </c>
      <c r="K1055" s="31">
        <v>4.3499999999999996</v>
      </c>
      <c r="L1055" s="130">
        <f>(Таблица1[[#This Row],[Общая площадь летних помещений, кв. м]]*1)+Таблица1[[#This Row],[Общая площадь без летних помещений, кв.м]]</f>
        <v>29.089999999999996</v>
      </c>
      <c r="M1055" s="35" t="s">
        <v>1130</v>
      </c>
      <c r="N1055" s="35" t="s">
        <v>1131</v>
      </c>
      <c r="O1055" s="35" t="s">
        <v>1130</v>
      </c>
      <c r="P1055" s="32">
        <v>290000</v>
      </c>
      <c r="Q105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8436099.9999999981</v>
      </c>
      <c r="R105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55" s="36"/>
      <c r="T1055" s="38" t="e">
        <f>#REF!/R1055-1</f>
        <v>#REF!</v>
      </c>
      <c r="U1055" s="35"/>
      <c r="V1055" s="39" t="s">
        <v>1132</v>
      </c>
      <c r="W1055" s="40"/>
      <c r="X1055" s="41" t="str">
        <f t="shared" si="32"/>
        <v>апартаментст</v>
      </c>
      <c r="Y1055" s="15"/>
    </row>
    <row r="1056" spans="2:25">
      <c r="B1056" s="30">
        <f t="shared" si="33"/>
        <v>1049</v>
      </c>
      <c r="C1056" s="31">
        <v>47</v>
      </c>
      <c r="D1056" s="32" t="s">
        <v>1127</v>
      </c>
      <c r="E1056" s="131">
        <v>4</v>
      </c>
      <c r="F1056" s="31">
        <v>1</v>
      </c>
      <c r="G1056" s="31" t="s">
        <v>1133</v>
      </c>
      <c r="H1056" s="33" t="s">
        <v>21</v>
      </c>
      <c r="I1056" s="34" t="s">
        <v>1134</v>
      </c>
      <c r="J1056" s="31">
        <v>30.42</v>
      </c>
      <c r="K1056" s="31">
        <v>3.54</v>
      </c>
      <c r="L1056" s="130">
        <f>(Таблица1[[#This Row],[Общая площадь летних помещений, кв. м]]*1)+Таблица1[[#This Row],[Общая площадь без летних помещений, кв.м]]</f>
        <v>33.96</v>
      </c>
      <c r="M1056" s="35" t="s">
        <v>1130</v>
      </c>
      <c r="N1056" s="35" t="s">
        <v>1131</v>
      </c>
      <c r="O1056" s="35" t="s">
        <v>1130</v>
      </c>
      <c r="P1056" s="32">
        <v>290000</v>
      </c>
      <c r="Q105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9848400</v>
      </c>
      <c r="R105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56" s="36"/>
      <c r="T1056" s="38" t="e">
        <f>#REF!/R1056-1</f>
        <v>#REF!</v>
      </c>
      <c r="U1056" s="35"/>
      <c r="V1056" s="39" t="s">
        <v>1132</v>
      </c>
      <c r="W1056" s="40"/>
      <c r="X1056" s="41" t="str">
        <f t="shared" si="32"/>
        <v>апартаментст</v>
      </c>
      <c r="Y1056" s="15"/>
    </row>
    <row r="1057" spans="2:25">
      <c r="B1057" s="30">
        <f t="shared" si="33"/>
        <v>1050</v>
      </c>
      <c r="C1057" s="31">
        <v>48</v>
      </c>
      <c r="D1057" s="32" t="s">
        <v>1127</v>
      </c>
      <c r="E1057" s="131">
        <v>4</v>
      </c>
      <c r="F1057" s="31">
        <v>1</v>
      </c>
      <c r="G1057" s="31" t="s">
        <v>1133</v>
      </c>
      <c r="H1057" s="33" t="s">
        <v>21</v>
      </c>
      <c r="I1057" s="34" t="s">
        <v>1134</v>
      </c>
      <c r="J1057" s="31">
        <v>40.200000000000003</v>
      </c>
      <c r="K1057" s="31">
        <v>2.94</v>
      </c>
      <c r="L1057" s="130">
        <f>(Таблица1[[#This Row],[Общая площадь летних помещений, кв. м]]*1)+Таблица1[[#This Row],[Общая площадь без летних помещений, кв.м]]</f>
        <v>43.14</v>
      </c>
      <c r="M1057" s="35" t="s">
        <v>1130</v>
      </c>
      <c r="N1057" s="35" t="s">
        <v>1131</v>
      </c>
      <c r="O1057" s="35" t="s">
        <v>1130</v>
      </c>
      <c r="P1057" s="32">
        <v>290000</v>
      </c>
      <c r="Q105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12510600</v>
      </c>
      <c r="R105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57" s="36"/>
      <c r="T1057" s="38" t="e">
        <f>#REF!/R1057-1</f>
        <v>#REF!</v>
      </c>
      <c r="U1057" s="35"/>
      <c r="V1057" s="39" t="s">
        <v>1132</v>
      </c>
      <c r="W1057" s="40"/>
      <c r="X1057" s="41" t="str">
        <f t="shared" si="32"/>
        <v>апартаментст</v>
      </c>
      <c r="Y1057" s="15"/>
    </row>
    <row r="1058" spans="2:25">
      <c r="B1058" s="30">
        <f t="shared" si="33"/>
        <v>1051</v>
      </c>
      <c r="C1058" s="31">
        <v>49</v>
      </c>
      <c r="D1058" s="32" t="s">
        <v>1127</v>
      </c>
      <c r="E1058" s="131">
        <v>4</v>
      </c>
      <c r="F1058" s="31">
        <v>1</v>
      </c>
      <c r="G1058" s="31" t="s">
        <v>1133</v>
      </c>
      <c r="H1058" s="33" t="s">
        <v>21</v>
      </c>
      <c r="I1058" s="34" t="s">
        <v>1134</v>
      </c>
      <c r="J1058" s="31">
        <v>24.98</v>
      </c>
      <c r="K1058" s="31">
        <v>4.3099999999999996</v>
      </c>
      <c r="L1058" s="130">
        <f>(Таблица1[[#This Row],[Общая площадь летних помещений, кв. м]]*1)+Таблица1[[#This Row],[Общая площадь без летних помещений, кв.м]]</f>
        <v>29.29</v>
      </c>
      <c r="M1058" s="35" t="s">
        <v>1130</v>
      </c>
      <c r="N1058" s="35" t="s">
        <v>1131</v>
      </c>
      <c r="O1058" s="35" t="s">
        <v>1130</v>
      </c>
      <c r="P1058" s="32">
        <v>290000</v>
      </c>
      <c r="Q105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8494100</v>
      </c>
      <c r="R105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58" s="36"/>
      <c r="T1058" s="38" t="e">
        <f>#REF!/R1058-1</f>
        <v>#REF!</v>
      </c>
      <c r="U1058" s="35"/>
      <c r="V1058" s="39" t="s">
        <v>1132</v>
      </c>
      <c r="W1058" s="40"/>
      <c r="X1058" s="41" t="str">
        <f t="shared" si="32"/>
        <v>апартаментст</v>
      </c>
      <c r="Y1058" s="15"/>
    </row>
    <row r="1059" spans="2:25">
      <c r="B1059" s="30">
        <f t="shared" si="33"/>
        <v>1052</v>
      </c>
      <c r="C1059" s="31">
        <v>50</v>
      </c>
      <c r="D1059" s="32" t="s">
        <v>1127</v>
      </c>
      <c r="E1059" s="131">
        <v>4</v>
      </c>
      <c r="F1059" s="31">
        <v>1</v>
      </c>
      <c r="G1059" s="31" t="s">
        <v>1133</v>
      </c>
      <c r="H1059" s="33" t="s">
        <v>21</v>
      </c>
      <c r="I1059" s="34" t="s">
        <v>1134</v>
      </c>
      <c r="J1059" s="31">
        <v>24.98</v>
      </c>
      <c r="K1059" s="31">
        <v>4.3099999999999996</v>
      </c>
      <c r="L1059" s="130">
        <f>(Таблица1[[#This Row],[Общая площадь летних помещений, кв. м]]*1)+Таблица1[[#This Row],[Общая площадь без летних помещений, кв.м]]</f>
        <v>29.29</v>
      </c>
      <c r="M1059" s="35" t="s">
        <v>1130</v>
      </c>
      <c r="N1059" s="35" t="s">
        <v>1131</v>
      </c>
      <c r="O1059" s="35" t="s">
        <v>1130</v>
      </c>
      <c r="P1059" s="32">
        <v>290000</v>
      </c>
      <c r="Q105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8494100</v>
      </c>
      <c r="R105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59" s="36"/>
      <c r="T1059" s="38" t="e">
        <f>#REF!/R1059-1</f>
        <v>#REF!</v>
      </c>
      <c r="U1059" s="35"/>
      <c r="V1059" s="39" t="s">
        <v>1132</v>
      </c>
      <c r="W1059" s="40"/>
      <c r="X1059" s="41" t="str">
        <f t="shared" si="32"/>
        <v>апартаментст</v>
      </c>
      <c r="Y1059" s="15"/>
    </row>
    <row r="1060" spans="2:25">
      <c r="B1060" s="30">
        <f t="shared" si="33"/>
        <v>1053</v>
      </c>
      <c r="C1060" s="31">
        <v>51</v>
      </c>
      <c r="D1060" s="32" t="s">
        <v>1127</v>
      </c>
      <c r="E1060" s="131">
        <v>4</v>
      </c>
      <c r="F1060" s="31">
        <v>1</v>
      </c>
      <c r="G1060" s="31" t="s">
        <v>1133</v>
      </c>
      <c r="H1060" s="33" t="s">
        <v>21</v>
      </c>
      <c r="I1060" s="34" t="s">
        <v>1134</v>
      </c>
      <c r="J1060" s="31">
        <v>24.98</v>
      </c>
      <c r="K1060" s="31">
        <v>4.3099999999999996</v>
      </c>
      <c r="L1060" s="130">
        <f>(Таблица1[[#This Row],[Общая площадь летних помещений, кв. м]]*1)+Таблица1[[#This Row],[Общая площадь без летних помещений, кв.м]]</f>
        <v>29.29</v>
      </c>
      <c r="M1060" s="35" t="s">
        <v>1130</v>
      </c>
      <c r="N1060" s="35" t="s">
        <v>1131</v>
      </c>
      <c r="O1060" s="35" t="s">
        <v>1130</v>
      </c>
      <c r="P1060" s="32">
        <v>290000</v>
      </c>
      <c r="Q106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8494100</v>
      </c>
      <c r="R106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60" s="36"/>
      <c r="T1060" s="38" t="e">
        <f>#REF!/R1060-1</f>
        <v>#REF!</v>
      </c>
      <c r="U1060" s="35"/>
      <c r="V1060" s="39" t="s">
        <v>1132</v>
      </c>
      <c r="W1060" s="40"/>
      <c r="X1060" s="41" t="str">
        <f t="shared" si="32"/>
        <v>апартаментст</v>
      </c>
      <c r="Y1060" s="15"/>
    </row>
    <row r="1061" spans="2:25">
      <c r="B1061" s="30">
        <f t="shared" si="33"/>
        <v>1054</v>
      </c>
      <c r="C1061" s="31">
        <v>52</v>
      </c>
      <c r="D1061" s="32" t="s">
        <v>1127</v>
      </c>
      <c r="E1061" s="131">
        <v>4</v>
      </c>
      <c r="F1061" s="31">
        <v>1</v>
      </c>
      <c r="G1061" s="31" t="s">
        <v>1133</v>
      </c>
      <c r="H1061" s="33" t="s">
        <v>21</v>
      </c>
      <c r="I1061" s="34" t="s">
        <v>1134</v>
      </c>
      <c r="J1061" s="31">
        <v>24.98</v>
      </c>
      <c r="K1061" s="31">
        <v>4.3099999999999996</v>
      </c>
      <c r="L1061" s="130">
        <f>(Таблица1[[#This Row],[Общая площадь летних помещений, кв. м]]*1)+Таблица1[[#This Row],[Общая площадь без летних помещений, кв.м]]</f>
        <v>29.29</v>
      </c>
      <c r="M1061" s="35" t="s">
        <v>1130</v>
      </c>
      <c r="N1061" s="35" t="s">
        <v>1131</v>
      </c>
      <c r="O1061" s="35" t="s">
        <v>1130</v>
      </c>
      <c r="P1061" s="32">
        <v>290000</v>
      </c>
      <c r="Q106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8494100</v>
      </c>
      <c r="R106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61" s="36"/>
      <c r="T1061" s="38" t="e">
        <f>#REF!/R1061-1</f>
        <v>#REF!</v>
      </c>
      <c r="U1061" s="35"/>
      <c r="V1061" s="39" t="s">
        <v>1132</v>
      </c>
      <c r="W1061" s="40"/>
      <c r="X1061" s="41" t="str">
        <f t="shared" si="32"/>
        <v>апартаментст</v>
      </c>
      <c r="Y1061" s="15"/>
    </row>
    <row r="1062" spans="2:25">
      <c r="B1062" s="30">
        <f t="shared" si="33"/>
        <v>1055</v>
      </c>
      <c r="C1062" s="31">
        <v>53</v>
      </c>
      <c r="D1062" s="32" t="s">
        <v>1127</v>
      </c>
      <c r="E1062" s="131">
        <v>4</v>
      </c>
      <c r="F1062" s="31">
        <v>1</v>
      </c>
      <c r="G1062" s="31" t="s">
        <v>1133</v>
      </c>
      <c r="H1062" s="33" t="s">
        <v>21</v>
      </c>
      <c r="I1062" s="34" t="s">
        <v>1134</v>
      </c>
      <c r="J1062" s="31">
        <v>24.98</v>
      </c>
      <c r="K1062" s="31">
        <v>4.3099999999999996</v>
      </c>
      <c r="L1062" s="130">
        <f>(Таблица1[[#This Row],[Общая площадь летних помещений, кв. м]]*1)+Таблица1[[#This Row],[Общая площадь без летних помещений, кв.м]]</f>
        <v>29.29</v>
      </c>
      <c r="M1062" s="35" t="s">
        <v>1130</v>
      </c>
      <c r="N1062" s="35" t="s">
        <v>1131</v>
      </c>
      <c r="O1062" s="35" t="s">
        <v>1130</v>
      </c>
      <c r="P1062" s="32">
        <v>290000</v>
      </c>
      <c r="Q106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8494100</v>
      </c>
      <c r="R106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62" s="36"/>
      <c r="T1062" s="38" t="e">
        <f>#REF!/R1062-1</f>
        <v>#REF!</v>
      </c>
      <c r="U1062" s="35"/>
      <c r="V1062" s="39" t="s">
        <v>1132</v>
      </c>
      <c r="W1062" s="40"/>
      <c r="X1062" s="41" t="str">
        <f t="shared" si="32"/>
        <v>апартаментст</v>
      </c>
      <c r="Y1062" s="15"/>
    </row>
    <row r="1063" spans="2:25">
      <c r="B1063" s="30">
        <f t="shared" si="33"/>
        <v>1056</v>
      </c>
      <c r="C1063" s="31">
        <v>54</v>
      </c>
      <c r="D1063" s="32" t="s">
        <v>1127</v>
      </c>
      <c r="E1063" s="131">
        <v>4</v>
      </c>
      <c r="F1063" s="31">
        <v>1</v>
      </c>
      <c r="G1063" s="31" t="s">
        <v>1133</v>
      </c>
      <c r="H1063" s="33" t="s">
        <v>21</v>
      </c>
      <c r="I1063" s="34" t="s">
        <v>1134</v>
      </c>
      <c r="J1063" s="31">
        <v>24.98</v>
      </c>
      <c r="K1063" s="31">
        <v>4.3099999999999996</v>
      </c>
      <c r="L1063" s="130">
        <f>(Таблица1[[#This Row],[Общая площадь летних помещений, кв. м]]*1)+Таблица1[[#This Row],[Общая площадь без летних помещений, кв.м]]</f>
        <v>29.29</v>
      </c>
      <c r="M1063" s="35" t="s">
        <v>1130</v>
      </c>
      <c r="N1063" s="35" t="s">
        <v>1131</v>
      </c>
      <c r="O1063" s="35" t="s">
        <v>1130</v>
      </c>
      <c r="P1063" s="32">
        <v>290000</v>
      </c>
      <c r="Q106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8494100</v>
      </c>
      <c r="R106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63" s="36"/>
      <c r="T1063" s="38" t="e">
        <f>#REF!/R1063-1</f>
        <v>#REF!</v>
      </c>
      <c r="U1063" s="35"/>
      <c r="V1063" s="39" t="s">
        <v>1132</v>
      </c>
      <c r="W1063" s="40"/>
      <c r="X1063" s="41" t="str">
        <f t="shared" si="32"/>
        <v>апартаментст</v>
      </c>
      <c r="Y1063" s="15"/>
    </row>
    <row r="1064" spans="2:25">
      <c r="B1064" s="30">
        <f t="shared" si="33"/>
        <v>1057</v>
      </c>
      <c r="C1064" s="31">
        <v>55</v>
      </c>
      <c r="D1064" s="32" t="s">
        <v>1127</v>
      </c>
      <c r="E1064" s="131">
        <v>4</v>
      </c>
      <c r="F1064" s="31">
        <v>1</v>
      </c>
      <c r="G1064" s="31" t="s">
        <v>1133</v>
      </c>
      <c r="H1064" s="33" t="s">
        <v>21</v>
      </c>
      <c r="I1064" s="34" t="s">
        <v>1134</v>
      </c>
      <c r="J1064" s="31">
        <v>24.98</v>
      </c>
      <c r="K1064" s="31">
        <v>4.3099999999999996</v>
      </c>
      <c r="L1064" s="130">
        <f>(Таблица1[[#This Row],[Общая площадь летних помещений, кв. м]]*1)+Таблица1[[#This Row],[Общая площадь без летних помещений, кв.м]]</f>
        <v>29.29</v>
      </c>
      <c r="M1064" s="35" t="s">
        <v>1130</v>
      </c>
      <c r="N1064" s="35" t="s">
        <v>1131</v>
      </c>
      <c r="O1064" s="35" t="s">
        <v>1130</v>
      </c>
      <c r="P1064" s="32">
        <v>290000</v>
      </c>
      <c r="Q106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8494100</v>
      </c>
      <c r="R106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64" s="36"/>
      <c r="T1064" s="38" t="e">
        <f>#REF!/R1064-1</f>
        <v>#REF!</v>
      </c>
      <c r="U1064" s="35"/>
      <c r="V1064" s="39" t="s">
        <v>1132</v>
      </c>
      <c r="W1064" s="40"/>
      <c r="X1064" s="41" t="str">
        <f t="shared" si="32"/>
        <v>апартаментст</v>
      </c>
      <c r="Y1064" s="15"/>
    </row>
    <row r="1065" spans="2:25">
      <c r="B1065" s="30">
        <f t="shared" si="33"/>
        <v>1058</v>
      </c>
      <c r="C1065" s="31">
        <v>56</v>
      </c>
      <c r="D1065" s="32" t="s">
        <v>1127</v>
      </c>
      <c r="E1065" s="131">
        <v>4</v>
      </c>
      <c r="F1065" s="31">
        <v>1</v>
      </c>
      <c r="G1065" s="31" t="s">
        <v>1133</v>
      </c>
      <c r="H1065" s="33" t="s">
        <v>21</v>
      </c>
      <c r="I1065" s="34" t="s">
        <v>1134</v>
      </c>
      <c r="J1065" s="31">
        <v>24.27</v>
      </c>
      <c r="K1065" s="31">
        <v>4.3099999999999996</v>
      </c>
      <c r="L1065" s="130">
        <f>(Таблица1[[#This Row],[Общая площадь летних помещений, кв. м]]*1)+Таблица1[[#This Row],[Общая площадь без летних помещений, кв.м]]</f>
        <v>28.58</v>
      </c>
      <c r="M1065" s="35" t="s">
        <v>1130</v>
      </c>
      <c r="N1065" s="35" t="s">
        <v>1131</v>
      </c>
      <c r="O1065" s="35" t="s">
        <v>1130</v>
      </c>
      <c r="P1065" s="32">
        <v>290000</v>
      </c>
      <c r="Q106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8288199.9999999991</v>
      </c>
      <c r="R106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65" s="36"/>
      <c r="T1065" s="38" t="e">
        <f>#REF!/R1065-1</f>
        <v>#REF!</v>
      </c>
      <c r="U1065" s="35"/>
      <c r="V1065" s="39" t="s">
        <v>1132</v>
      </c>
      <c r="W1065" s="40"/>
      <c r="X1065" s="41" t="str">
        <f t="shared" si="32"/>
        <v>апартаментст</v>
      </c>
      <c r="Y1065" s="15"/>
    </row>
    <row r="1066" spans="2:25">
      <c r="B1066" s="30">
        <f t="shared" si="33"/>
        <v>1059</v>
      </c>
      <c r="C1066" s="31">
        <v>57</v>
      </c>
      <c r="D1066" s="32" t="s">
        <v>1127</v>
      </c>
      <c r="E1066" s="131">
        <v>4</v>
      </c>
      <c r="F1066" s="31">
        <v>1</v>
      </c>
      <c r="G1066" s="31" t="s">
        <v>1133</v>
      </c>
      <c r="H1066" s="33" t="s">
        <v>21</v>
      </c>
      <c r="I1066" s="34" t="s">
        <v>1134</v>
      </c>
      <c r="J1066" s="31">
        <v>35.979999999999997</v>
      </c>
      <c r="K1066" s="31">
        <v>14.02</v>
      </c>
      <c r="L1066" s="130">
        <f>(Таблица1[[#This Row],[Общая площадь летних помещений, кв. м]]*1)+Таблица1[[#This Row],[Общая площадь без летних помещений, кв.м]]</f>
        <v>50</v>
      </c>
      <c r="M1066" s="35" t="s">
        <v>1136</v>
      </c>
      <c r="N1066" s="35" t="s">
        <v>1155</v>
      </c>
      <c r="O1066" s="35" t="s">
        <v>1130</v>
      </c>
      <c r="P1066" s="32">
        <v>375000</v>
      </c>
      <c r="Q106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18750000</v>
      </c>
      <c r="R106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66" s="36"/>
      <c r="T1066" s="38" t="e">
        <f>#REF!/R1066-1</f>
        <v>#REF!</v>
      </c>
      <c r="U1066" s="35"/>
      <c r="V1066" s="39" t="s">
        <v>1132</v>
      </c>
      <c r="W1066" s="40"/>
      <c r="X1066" s="41" t="str">
        <f t="shared" si="32"/>
        <v>апартаментст</v>
      </c>
      <c r="Y1066" s="15"/>
    </row>
    <row r="1067" spans="2:25">
      <c r="B1067" s="30">
        <f t="shared" si="33"/>
        <v>1060</v>
      </c>
      <c r="C1067" s="31">
        <v>58</v>
      </c>
      <c r="D1067" s="32" t="s">
        <v>1127</v>
      </c>
      <c r="E1067" s="131">
        <v>4</v>
      </c>
      <c r="F1067" s="31">
        <v>1</v>
      </c>
      <c r="G1067" s="31" t="s">
        <v>1133</v>
      </c>
      <c r="H1067" s="33" t="s">
        <v>21</v>
      </c>
      <c r="I1067" s="34" t="s">
        <v>1134</v>
      </c>
      <c r="J1067" s="31">
        <v>35.979999999999997</v>
      </c>
      <c r="K1067" s="31">
        <v>14.02</v>
      </c>
      <c r="L1067" s="130">
        <f>(Таблица1[[#This Row],[Общая площадь летних помещений, кв. м]]*1)+Таблица1[[#This Row],[Общая площадь без летних помещений, кв.м]]</f>
        <v>50</v>
      </c>
      <c r="M1067" s="35" t="s">
        <v>1136</v>
      </c>
      <c r="N1067" s="35" t="s">
        <v>1155</v>
      </c>
      <c r="O1067" s="35" t="s">
        <v>1130</v>
      </c>
      <c r="P1067" s="32">
        <v>365000</v>
      </c>
      <c r="Q106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18250000</v>
      </c>
      <c r="R106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67" s="36"/>
      <c r="T1067" s="38" t="e">
        <f>#REF!/R1067-1</f>
        <v>#REF!</v>
      </c>
      <c r="U1067" s="35"/>
      <c r="V1067" s="39" t="s">
        <v>1132</v>
      </c>
      <c r="W1067" s="40"/>
      <c r="X1067" s="41" t="str">
        <f t="shared" si="32"/>
        <v>апартаментст</v>
      </c>
      <c r="Y1067" s="15"/>
    </row>
    <row r="1068" spans="2:25">
      <c r="B1068" s="30">
        <f t="shared" si="33"/>
        <v>1061</v>
      </c>
      <c r="C1068" s="31">
        <v>59</v>
      </c>
      <c r="D1068" s="32" t="s">
        <v>1127</v>
      </c>
      <c r="E1068" s="131">
        <v>4</v>
      </c>
      <c r="F1068" s="31">
        <v>1</v>
      </c>
      <c r="G1068" s="31" t="s">
        <v>1133</v>
      </c>
      <c r="H1068" s="33" t="s">
        <v>21</v>
      </c>
      <c r="I1068" s="34" t="s">
        <v>1134</v>
      </c>
      <c r="J1068" s="31">
        <v>24.27</v>
      </c>
      <c r="K1068" s="31">
        <v>4.3099999999999996</v>
      </c>
      <c r="L1068" s="130">
        <f>(Таблица1[[#This Row],[Общая площадь летних помещений, кв. м]]*1)+Таблица1[[#This Row],[Общая площадь без летних помещений, кв.м]]</f>
        <v>28.58</v>
      </c>
      <c r="M1068" s="35" t="s">
        <v>1136</v>
      </c>
      <c r="N1068" s="35" t="s">
        <v>1145</v>
      </c>
      <c r="O1068" s="35" t="s">
        <v>1130</v>
      </c>
      <c r="P1068" s="32">
        <v>300000</v>
      </c>
      <c r="Q106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8574000</v>
      </c>
      <c r="R106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68" s="36"/>
      <c r="T1068" s="38" t="e">
        <f>#REF!/R1068-1</f>
        <v>#REF!</v>
      </c>
      <c r="U1068" s="35"/>
      <c r="V1068" s="39" t="s">
        <v>1132</v>
      </c>
      <c r="W1068" s="40"/>
      <c r="X1068" s="41" t="str">
        <f t="shared" si="32"/>
        <v>апартаментст</v>
      </c>
      <c r="Y1068" s="15"/>
    </row>
    <row r="1069" spans="2:25">
      <c r="B1069" s="30">
        <f t="shared" si="33"/>
        <v>1062</v>
      </c>
      <c r="C1069" s="31">
        <v>60</v>
      </c>
      <c r="D1069" s="32" t="s">
        <v>1127</v>
      </c>
      <c r="E1069" s="131">
        <v>4</v>
      </c>
      <c r="F1069" s="31">
        <v>1</v>
      </c>
      <c r="G1069" s="31" t="s">
        <v>1133</v>
      </c>
      <c r="H1069" s="33" t="s">
        <v>21</v>
      </c>
      <c r="I1069" s="34" t="s">
        <v>1134</v>
      </c>
      <c r="J1069" s="31">
        <v>24.98</v>
      </c>
      <c r="K1069" s="31">
        <v>4.3099999999999996</v>
      </c>
      <c r="L1069" s="130">
        <f>(Таблица1[[#This Row],[Общая площадь летних помещений, кв. м]]*1)+Таблица1[[#This Row],[Общая площадь без летних помещений, кв.м]]</f>
        <v>29.29</v>
      </c>
      <c r="M1069" s="35" t="s">
        <v>1136</v>
      </c>
      <c r="N1069" s="35" t="s">
        <v>1145</v>
      </c>
      <c r="O1069" s="35" t="s">
        <v>1130</v>
      </c>
      <c r="P1069" s="32">
        <v>280000</v>
      </c>
      <c r="Q106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8201200</v>
      </c>
      <c r="R106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69" s="36"/>
      <c r="T1069" s="38" t="e">
        <f>#REF!/R1069-1</f>
        <v>#REF!</v>
      </c>
      <c r="U1069" s="35"/>
      <c r="V1069" s="39" t="s">
        <v>1132</v>
      </c>
      <c r="W1069" s="40"/>
      <c r="X1069" s="41" t="str">
        <f t="shared" si="32"/>
        <v>апартаментст</v>
      </c>
      <c r="Y1069" s="15"/>
    </row>
    <row r="1070" spans="2:25">
      <c r="B1070" s="30">
        <f t="shared" si="33"/>
        <v>1063</v>
      </c>
      <c r="C1070" s="31">
        <v>61</v>
      </c>
      <c r="D1070" s="32" t="s">
        <v>1127</v>
      </c>
      <c r="E1070" s="131">
        <v>4</v>
      </c>
      <c r="F1070" s="31">
        <v>1</v>
      </c>
      <c r="G1070" s="31" t="s">
        <v>1133</v>
      </c>
      <c r="H1070" s="33" t="s">
        <v>21</v>
      </c>
      <c r="I1070" s="34" t="s">
        <v>1134</v>
      </c>
      <c r="J1070" s="31">
        <v>24.98</v>
      </c>
      <c r="K1070" s="31">
        <v>4.3099999999999996</v>
      </c>
      <c r="L1070" s="130">
        <f>(Таблица1[[#This Row],[Общая площадь летних помещений, кв. м]]*1)+Таблица1[[#This Row],[Общая площадь без летних помещений, кв.м]]</f>
        <v>29.29</v>
      </c>
      <c r="M1070" s="35" t="s">
        <v>1136</v>
      </c>
      <c r="N1070" s="35" t="s">
        <v>1145</v>
      </c>
      <c r="O1070" s="35" t="s">
        <v>1130</v>
      </c>
      <c r="P1070" s="32">
        <v>300000</v>
      </c>
      <c r="Q107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8787000</v>
      </c>
      <c r="R107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70" s="36"/>
      <c r="T1070" s="38" t="e">
        <f>#REF!/R1070-1</f>
        <v>#REF!</v>
      </c>
      <c r="U1070" s="35"/>
      <c r="V1070" s="39" t="s">
        <v>1132</v>
      </c>
      <c r="W1070" s="40"/>
      <c r="X1070" s="41" t="str">
        <f t="shared" si="32"/>
        <v>апартаментст</v>
      </c>
      <c r="Y1070" s="15"/>
    </row>
    <row r="1071" spans="2:25">
      <c r="B1071" s="30">
        <f t="shared" si="33"/>
        <v>1064</v>
      </c>
      <c r="C1071" s="31">
        <v>62</v>
      </c>
      <c r="D1071" s="32" t="s">
        <v>1127</v>
      </c>
      <c r="E1071" s="131">
        <v>4</v>
      </c>
      <c r="F1071" s="31">
        <v>1</v>
      </c>
      <c r="G1071" s="31" t="s">
        <v>1133</v>
      </c>
      <c r="H1071" s="33" t="s">
        <v>21</v>
      </c>
      <c r="I1071" s="34" t="s">
        <v>1134</v>
      </c>
      <c r="J1071" s="31">
        <v>24.98</v>
      </c>
      <c r="K1071" s="31">
        <v>4.66</v>
      </c>
      <c r="L1071" s="130">
        <f>(Таблица1[[#This Row],[Общая площадь летних помещений, кв. м]]*1)+Таблица1[[#This Row],[Общая площадь без летних помещений, кв.м]]</f>
        <v>29.64</v>
      </c>
      <c r="M1071" s="35" t="s">
        <v>1136</v>
      </c>
      <c r="N1071" s="35" t="s">
        <v>1145</v>
      </c>
      <c r="O1071" s="35" t="s">
        <v>1130</v>
      </c>
      <c r="P1071" s="32">
        <v>300000</v>
      </c>
      <c r="Q107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8892000</v>
      </c>
      <c r="R107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71" s="36"/>
      <c r="T1071" s="38" t="e">
        <f>#REF!/R1071-1</f>
        <v>#REF!</v>
      </c>
      <c r="U1071" s="35"/>
      <c r="V1071" s="39" t="s">
        <v>1132</v>
      </c>
      <c r="W1071" s="40"/>
      <c r="X1071" s="41" t="str">
        <f t="shared" si="32"/>
        <v>апартаментст</v>
      </c>
      <c r="Y1071" s="15"/>
    </row>
    <row r="1072" spans="2:25">
      <c r="B1072" s="30">
        <f t="shared" si="33"/>
        <v>1065</v>
      </c>
      <c r="C1072" s="31">
        <v>63</v>
      </c>
      <c r="D1072" s="32" t="s">
        <v>1127</v>
      </c>
      <c r="E1072" s="131">
        <v>4</v>
      </c>
      <c r="F1072" s="31">
        <v>1</v>
      </c>
      <c r="G1072" s="31" t="s">
        <v>1133</v>
      </c>
      <c r="H1072" s="33" t="s">
        <v>21</v>
      </c>
      <c r="I1072" s="34" t="s">
        <v>1134</v>
      </c>
      <c r="J1072" s="31">
        <v>30.01</v>
      </c>
      <c r="K1072" s="31">
        <v>5.49</v>
      </c>
      <c r="L1072" s="130">
        <f>(Таблица1[[#This Row],[Общая площадь летних помещений, кв. м]]*1)+Таблица1[[#This Row],[Общая площадь без летних помещений, кв.м]]</f>
        <v>35.5</v>
      </c>
      <c r="M1072" s="35" t="s">
        <v>1136</v>
      </c>
      <c r="N1072" s="35" t="s">
        <v>1145</v>
      </c>
      <c r="O1072" s="35" t="s">
        <v>1130</v>
      </c>
      <c r="P1072" s="32">
        <v>300000</v>
      </c>
      <c r="Q107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10650000</v>
      </c>
      <c r="R107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72" s="36"/>
      <c r="T1072" s="38" t="e">
        <f>#REF!/R1072-1</f>
        <v>#REF!</v>
      </c>
      <c r="U1072" s="35"/>
      <c r="V1072" s="39" t="s">
        <v>1132</v>
      </c>
      <c r="W1072" s="40"/>
      <c r="X1072" s="41" t="str">
        <f t="shared" si="32"/>
        <v>апартаментст</v>
      </c>
      <c r="Y1072" s="15"/>
    </row>
    <row r="1073" spans="2:25">
      <c r="B1073" s="30">
        <f t="shared" si="33"/>
        <v>1066</v>
      </c>
      <c r="C1073" s="31">
        <v>64</v>
      </c>
      <c r="D1073" s="32" t="s">
        <v>1127</v>
      </c>
      <c r="E1073" s="131">
        <v>4</v>
      </c>
      <c r="F1073" s="31">
        <v>1</v>
      </c>
      <c r="G1073" s="31" t="s">
        <v>1133</v>
      </c>
      <c r="H1073" s="33" t="s">
        <v>21</v>
      </c>
      <c r="I1073" s="34" t="s">
        <v>1134</v>
      </c>
      <c r="J1073" s="31">
        <v>24.98</v>
      </c>
      <c r="K1073" s="31">
        <v>4.3099999999999996</v>
      </c>
      <c r="L1073" s="130">
        <f>(Таблица1[[#This Row],[Общая площадь летних помещений, кв. м]]*1)+Таблица1[[#This Row],[Общая площадь без летних помещений, кв.м]]</f>
        <v>29.29</v>
      </c>
      <c r="M1073" s="35" t="s">
        <v>1136</v>
      </c>
      <c r="N1073" s="35" t="s">
        <v>1145</v>
      </c>
      <c r="O1073" s="35" t="s">
        <v>1130</v>
      </c>
      <c r="P1073" s="32">
        <v>300000</v>
      </c>
      <c r="Q107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8787000</v>
      </c>
      <c r="R107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73" s="36"/>
      <c r="T1073" s="38" t="e">
        <f>#REF!/R1073-1</f>
        <v>#REF!</v>
      </c>
      <c r="U1073" s="35"/>
      <c r="V1073" s="39" t="s">
        <v>1132</v>
      </c>
      <c r="W1073" s="40"/>
      <c r="X1073" s="41" t="str">
        <f t="shared" si="32"/>
        <v>апартаментст</v>
      </c>
      <c r="Y1073" s="15"/>
    </row>
    <row r="1074" spans="2:25">
      <c r="B1074" s="30">
        <f t="shared" si="33"/>
        <v>1067</v>
      </c>
      <c r="C1074" s="31">
        <v>65</v>
      </c>
      <c r="D1074" s="32" t="s">
        <v>1127</v>
      </c>
      <c r="E1074" s="131">
        <v>4</v>
      </c>
      <c r="F1074" s="31">
        <v>1</v>
      </c>
      <c r="G1074" s="31" t="s">
        <v>1133</v>
      </c>
      <c r="H1074" s="33" t="s">
        <v>21</v>
      </c>
      <c r="I1074" s="34" t="s">
        <v>1134</v>
      </c>
      <c r="J1074" s="31">
        <v>24.98</v>
      </c>
      <c r="K1074" s="31">
        <v>4.3099999999999996</v>
      </c>
      <c r="L1074" s="130">
        <f>(Таблица1[[#This Row],[Общая площадь летних помещений, кв. м]]*1)+Таблица1[[#This Row],[Общая площадь без летних помещений, кв.м]]</f>
        <v>29.29</v>
      </c>
      <c r="M1074" s="35" t="s">
        <v>1136</v>
      </c>
      <c r="N1074" s="35" t="s">
        <v>1145</v>
      </c>
      <c r="O1074" s="35" t="s">
        <v>1130</v>
      </c>
      <c r="P1074" s="32">
        <v>300000</v>
      </c>
      <c r="Q107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8787000</v>
      </c>
      <c r="R107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74" s="36"/>
      <c r="T1074" s="38" t="e">
        <f>#REF!/R1074-1</f>
        <v>#REF!</v>
      </c>
      <c r="U1074" s="35"/>
      <c r="V1074" s="39" t="s">
        <v>1132</v>
      </c>
      <c r="W1074" s="40"/>
      <c r="X1074" s="41" t="str">
        <f t="shared" si="32"/>
        <v>апартаментст</v>
      </c>
      <c r="Y1074" s="15"/>
    </row>
    <row r="1075" spans="2:25">
      <c r="B1075" s="30">
        <f t="shared" si="33"/>
        <v>1068</v>
      </c>
      <c r="C1075" s="31">
        <v>66</v>
      </c>
      <c r="D1075" s="32" t="s">
        <v>1127</v>
      </c>
      <c r="E1075" s="131">
        <v>4</v>
      </c>
      <c r="F1075" s="31">
        <v>1</v>
      </c>
      <c r="G1075" s="31" t="s">
        <v>1133</v>
      </c>
      <c r="H1075" s="33" t="s">
        <v>21</v>
      </c>
      <c r="I1075" s="34" t="s">
        <v>1134</v>
      </c>
      <c r="J1075" s="31">
        <v>24.98</v>
      </c>
      <c r="K1075" s="31">
        <v>4.3099999999999996</v>
      </c>
      <c r="L1075" s="130">
        <f>(Таблица1[[#This Row],[Общая площадь летних помещений, кв. м]]*1)+Таблица1[[#This Row],[Общая площадь без летних помещений, кв.м]]</f>
        <v>29.29</v>
      </c>
      <c r="M1075" s="35" t="s">
        <v>1136</v>
      </c>
      <c r="N1075" s="35" t="s">
        <v>1145</v>
      </c>
      <c r="O1075" s="35" t="s">
        <v>1130</v>
      </c>
      <c r="P1075" s="32">
        <v>300000</v>
      </c>
      <c r="Q107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8787000</v>
      </c>
      <c r="R107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75" s="36"/>
      <c r="T1075" s="38" t="e">
        <f>#REF!/R1075-1</f>
        <v>#REF!</v>
      </c>
      <c r="U1075" s="35"/>
      <c r="V1075" s="39" t="s">
        <v>1132</v>
      </c>
      <c r="W1075" s="40"/>
      <c r="X1075" s="41" t="str">
        <f t="shared" si="32"/>
        <v>апартаментст</v>
      </c>
      <c r="Y1075" s="15"/>
    </row>
    <row r="1076" spans="2:25">
      <c r="B1076" s="30">
        <f t="shared" si="33"/>
        <v>1069</v>
      </c>
      <c r="C1076" s="31">
        <v>67</v>
      </c>
      <c r="D1076" s="32" t="s">
        <v>1127</v>
      </c>
      <c r="E1076" s="131">
        <v>4</v>
      </c>
      <c r="F1076" s="31">
        <v>1</v>
      </c>
      <c r="G1076" s="31" t="s">
        <v>1133</v>
      </c>
      <c r="H1076" s="33" t="s">
        <v>21</v>
      </c>
      <c r="I1076" s="34" t="s">
        <v>1134</v>
      </c>
      <c r="J1076" s="31">
        <v>24.98</v>
      </c>
      <c r="K1076" s="31">
        <v>4.3099999999999996</v>
      </c>
      <c r="L1076" s="130">
        <f>(Таблица1[[#This Row],[Общая площадь летних помещений, кв. м]]*1)+Таблица1[[#This Row],[Общая площадь без летних помещений, кв.м]]</f>
        <v>29.29</v>
      </c>
      <c r="M1076" s="35" t="s">
        <v>1136</v>
      </c>
      <c r="N1076" s="35" t="s">
        <v>1145</v>
      </c>
      <c r="O1076" s="35" t="s">
        <v>1130</v>
      </c>
      <c r="P1076" s="32">
        <v>300000</v>
      </c>
      <c r="Q107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8787000</v>
      </c>
      <c r="R107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76" s="36"/>
      <c r="T1076" s="38" t="e">
        <f>#REF!/R1076-1</f>
        <v>#REF!</v>
      </c>
      <c r="U1076" s="35"/>
      <c r="V1076" s="39" t="s">
        <v>1132</v>
      </c>
      <c r="W1076" s="40"/>
      <c r="X1076" s="41" t="str">
        <f t="shared" si="32"/>
        <v>апартаментст</v>
      </c>
      <c r="Y1076" s="15"/>
    </row>
    <row r="1077" spans="2:25">
      <c r="B1077" s="30">
        <f t="shared" si="33"/>
        <v>1070</v>
      </c>
      <c r="C1077" s="31">
        <v>68</v>
      </c>
      <c r="D1077" s="32" t="s">
        <v>1127</v>
      </c>
      <c r="E1077" s="131">
        <v>4</v>
      </c>
      <c r="F1077" s="31">
        <v>1</v>
      </c>
      <c r="G1077" s="31" t="s">
        <v>1133</v>
      </c>
      <c r="H1077" s="42" t="s">
        <v>19</v>
      </c>
      <c r="I1077" s="34" t="s">
        <v>1151</v>
      </c>
      <c r="J1077" s="31">
        <v>51.2</v>
      </c>
      <c r="K1077" s="31">
        <v>12.91</v>
      </c>
      <c r="L1077" s="130">
        <f>(Таблица1[[#This Row],[Общая площадь летних помещений, кв. м]]*1)+Таблица1[[#This Row],[Общая площадь без летних помещений, кв.м]]</f>
        <v>64.11</v>
      </c>
      <c r="M1077" s="35" t="s">
        <v>1136</v>
      </c>
      <c r="N1077" s="35" t="s">
        <v>1145</v>
      </c>
      <c r="O1077" s="35" t="s">
        <v>1130</v>
      </c>
      <c r="P1077" s="32">
        <v>300000</v>
      </c>
      <c r="Q107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19233000</v>
      </c>
      <c r="R107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77" s="36"/>
      <c r="T1077" s="38" t="e">
        <f>#REF!/R1077-1</f>
        <v>#REF!</v>
      </c>
      <c r="U1077" s="35"/>
      <c r="V1077" s="39" t="s">
        <v>1132</v>
      </c>
      <c r="W1077" s="40"/>
      <c r="X1077" s="41" t="str">
        <f t="shared" si="32"/>
        <v>апартамент1АЕ</v>
      </c>
      <c r="Y1077" s="15"/>
    </row>
    <row r="1078" spans="2:25">
      <c r="B1078" s="30">
        <f t="shared" si="33"/>
        <v>1071</v>
      </c>
      <c r="C1078" s="31">
        <v>69</v>
      </c>
      <c r="D1078" s="32" t="s">
        <v>1127</v>
      </c>
      <c r="E1078" s="131">
        <v>4</v>
      </c>
      <c r="F1078" s="31">
        <v>1</v>
      </c>
      <c r="G1078" s="31" t="s">
        <v>1133</v>
      </c>
      <c r="H1078" s="33" t="s">
        <v>21</v>
      </c>
      <c r="I1078" s="34" t="s">
        <v>1134</v>
      </c>
      <c r="J1078" s="31">
        <v>24.74</v>
      </c>
      <c r="K1078" s="31">
        <v>4.3499999999999996</v>
      </c>
      <c r="L1078" s="130">
        <f>(Таблица1[[#This Row],[Общая площадь летних помещений, кв. м]]*1)+Таблица1[[#This Row],[Общая площадь без летних помещений, кв.м]]</f>
        <v>29.089999999999996</v>
      </c>
      <c r="M1078" s="35" t="s">
        <v>1136</v>
      </c>
      <c r="N1078" s="35" t="s">
        <v>1145</v>
      </c>
      <c r="O1078" s="35" t="s">
        <v>1130</v>
      </c>
      <c r="P1078" s="32">
        <v>310000</v>
      </c>
      <c r="Q107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9017899.9999999981</v>
      </c>
      <c r="R107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78" s="36"/>
      <c r="T1078" s="38" t="e">
        <f>#REF!/R1078-1</f>
        <v>#REF!</v>
      </c>
      <c r="U1078" s="35"/>
      <c r="V1078" s="39" t="s">
        <v>1132</v>
      </c>
      <c r="W1078" s="40"/>
      <c r="X1078" s="41" t="str">
        <f t="shared" si="32"/>
        <v>апартаментст</v>
      </c>
      <c r="Y1078" s="15"/>
    </row>
    <row r="1079" spans="2:25">
      <c r="B1079" s="30">
        <f t="shared" si="33"/>
        <v>1072</v>
      </c>
      <c r="C1079" s="31">
        <v>70</v>
      </c>
      <c r="D1079" s="32" t="s">
        <v>1127</v>
      </c>
      <c r="E1079" s="131">
        <v>4</v>
      </c>
      <c r="F1079" s="31">
        <v>1</v>
      </c>
      <c r="G1079" s="31" t="s">
        <v>1133</v>
      </c>
      <c r="H1079" s="33" t="s">
        <v>21</v>
      </c>
      <c r="I1079" s="34" t="s">
        <v>1134</v>
      </c>
      <c r="J1079" s="31">
        <v>24.74</v>
      </c>
      <c r="K1079" s="31">
        <v>4.3499999999999996</v>
      </c>
      <c r="L1079" s="130">
        <f>(Таблица1[[#This Row],[Общая площадь летних помещений, кв. м]]*1)+Таблица1[[#This Row],[Общая площадь без летних помещений, кв.м]]</f>
        <v>29.089999999999996</v>
      </c>
      <c r="M1079" s="35" t="s">
        <v>1136</v>
      </c>
      <c r="N1079" s="35" t="s">
        <v>1145</v>
      </c>
      <c r="O1079" s="35" t="s">
        <v>1130</v>
      </c>
      <c r="P1079" s="32">
        <v>310000</v>
      </c>
      <c r="Q107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9017899.9999999981</v>
      </c>
      <c r="R107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79" s="36"/>
      <c r="T1079" s="38" t="e">
        <f>#REF!/R1079-1</f>
        <v>#REF!</v>
      </c>
      <c r="U1079" s="35"/>
      <c r="V1079" s="39" t="s">
        <v>1132</v>
      </c>
      <c r="W1079" s="40"/>
      <c r="X1079" s="41" t="str">
        <f t="shared" si="32"/>
        <v>апартаментст</v>
      </c>
      <c r="Y1079" s="15"/>
    </row>
    <row r="1080" spans="2:25">
      <c r="B1080" s="30">
        <f t="shared" si="33"/>
        <v>1073</v>
      </c>
      <c r="C1080" s="31">
        <v>71</v>
      </c>
      <c r="D1080" s="32" t="s">
        <v>1127</v>
      </c>
      <c r="E1080" s="131">
        <v>4</v>
      </c>
      <c r="F1080" s="31">
        <v>1</v>
      </c>
      <c r="G1080" s="31" t="s">
        <v>1133</v>
      </c>
      <c r="H1080" s="33" t="s">
        <v>21</v>
      </c>
      <c r="I1080" s="34" t="s">
        <v>1134</v>
      </c>
      <c r="J1080" s="31">
        <v>24.74</v>
      </c>
      <c r="K1080" s="31">
        <v>3.72</v>
      </c>
      <c r="L1080" s="130">
        <f>(Таблица1[[#This Row],[Общая площадь летних помещений, кв. м]]*1)+Таблица1[[#This Row],[Общая площадь без летних помещений, кв.м]]</f>
        <v>28.459999999999997</v>
      </c>
      <c r="M1080" s="35" t="s">
        <v>1136</v>
      </c>
      <c r="N1080" s="35" t="s">
        <v>1145</v>
      </c>
      <c r="O1080" s="35" t="s">
        <v>1130</v>
      </c>
      <c r="P1080" s="32">
        <v>310000</v>
      </c>
      <c r="Q108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8822600</v>
      </c>
      <c r="R108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80" s="36"/>
      <c r="T1080" s="38" t="e">
        <f>#REF!/R1080-1</f>
        <v>#REF!</v>
      </c>
      <c r="U1080" s="35"/>
      <c r="V1080" s="39" t="s">
        <v>1132</v>
      </c>
      <c r="W1080" s="40"/>
      <c r="X1080" s="41" t="str">
        <f t="shared" si="32"/>
        <v>апартаментст</v>
      </c>
      <c r="Y1080" s="15"/>
    </row>
    <row r="1081" spans="2:25">
      <c r="B1081" s="30">
        <f t="shared" si="33"/>
        <v>1074</v>
      </c>
      <c r="C1081" s="31">
        <v>72</v>
      </c>
      <c r="D1081" s="32" t="s">
        <v>1127</v>
      </c>
      <c r="E1081" s="131">
        <v>4</v>
      </c>
      <c r="F1081" s="31">
        <v>1</v>
      </c>
      <c r="G1081" s="31" t="s">
        <v>1133</v>
      </c>
      <c r="H1081" s="33" t="s">
        <v>21</v>
      </c>
      <c r="I1081" s="34" t="s">
        <v>1134</v>
      </c>
      <c r="J1081" s="31">
        <v>24.74</v>
      </c>
      <c r="K1081" s="31">
        <v>4.1500000000000004</v>
      </c>
      <c r="L1081" s="130">
        <f>(Таблица1[[#This Row],[Общая площадь летних помещений, кв. м]]*1)+Таблица1[[#This Row],[Общая площадь без летних помещений, кв.м]]</f>
        <v>28.89</v>
      </c>
      <c r="M1081" s="35" t="s">
        <v>1136</v>
      </c>
      <c r="N1081" s="35" t="s">
        <v>1145</v>
      </c>
      <c r="O1081" s="35" t="s">
        <v>1130</v>
      </c>
      <c r="P1081" s="32">
        <v>310000</v>
      </c>
      <c r="Q108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8955900</v>
      </c>
      <c r="R108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81" s="36"/>
      <c r="T1081" s="38" t="e">
        <f>#REF!/R1081-1</f>
        <v>#REF!</v>
      </c>
      <c r="U1081" s="35"/>
      <c r="V1081" s="39" t="s">
        <v>1132</v>
      </c>
      <c r="W1081" s="40"/>
      <c r="X1081" s="41" t="str">
        <f t="shared" si="32"/>
        <v>апартаментст</v>
      </c>
      <c r="Y1081" s="15"/>
    </row>
    <row r="1082" spans="2:25">
      <c r="B1082" s="30">
        <f t="shared" si="33"/>
        <v>1075</v>
      </c>
      <c r="C1082" s="31">
        <v>73</v>
      </c>
      <c r="D1082" s="32" t="s">
        <v>1150</v>
      </c>
      <c r="E1082" s="131">
        <v>4</v>
      </c>
      <c r="F1082" s="31">
        <v>1</v>
      </c>
      <c r="G1082" s="31" t="s">
        <v>1138</v>
      </c>
      <c r="H1082" s="33" t="s">
        <v>21</v>
      </c>
      <c r="I1082" s="34" t="s">
        <v>1134</v>
      </c>
      <c r="J1082" s="31">
        <v>35.83</v>
      </c>
      <c r="K1082" s="31">
        <v>7.28</v>
      </c>
      <c r="L1082" s="130">
        <f>(Таблица1[[#This Row],[Общая площадь летних помещений, кв. м]]*1)+Таблица1[[#This Row],[Общая площадь без летних помещений, кв.м]]</f>
        <v>43.11</v>
      </c>
      <c r="M1082" s="35" t="s">
        <v>1136</v>
      </c>
      <c r="N1082" s="35" t="s">
        <v>1145</v>
      </c>
      <c r="O1082" s="35" t="s">
        <v>1130</v>
      </c>
      <c r="P1082" s="32">
        <v>320000</v>
      </c>
      <c r="Q108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13795200</v>
      </c>
      <c r="R108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82" s="36"/>
      <c r="T1082" s="38" t="e">
        <f>#REF!/R1082-1</f>
        <v>#REF!</v>
      </c>
      <c r="U1082" s="35"/>
      <c r="V1082" s="39" t="s">
        <v>1132</v>
      </c>
      <c r="W1082" s="40"/>
      <c r="X1082" s="41" t="str">
        <f t="shared" si="32"/>
        <v>Апарт-отельст</v>
      </c>
      <c r="Y1082" s="15"/>
    </row>
    <row r="1083" spans="2:25">
      <c r="B1083" s="30">
        <f t="shared" si="33"/>
        <v>1076</v>
      </c>
      <c r="C1083" s="31">
        <v>74</v>
      </c>
      <c r="D1083" s="32" t="s">
        <v>1150</v>
      </c>
      <c r="E1083" s="131">
        <v>4</v>
      </c>
      <c r="F1083" s="31">
        <v>1</v>
      </c>
      <c r="G1083" s="31" t="s">
        <v>1138</v>
      </c>
      <c r="H1083" s="33" t="s">
        <v>21</v>
      </c>
      <c r="I1083" s="34" t="s">
        <v>1134</v>
      </c>
      <c r="J1083" s="31">
        <v>24.73</v>
      </c>
      <c r="K1083" s="31">
        <v>4.3899999999999997</v>
      </c>
      <c r="L1083" s="130">
        <f>(Таблица1[[#This Row],[Общая площадь летних помещений, кв. м]]*1)+Таблица1[[#This Row],[Общая площадь без летних помещений, кв.м]]</f>
        <v>29.12</v>
      </c>
      <c r="M1083" s="35" t="s">
        <v>1136</v>
      </c>
      <c r="N1083" s="35" t="s">
        <v>1145</v>
      </c>
      <c r="O1083" s="35" t="s">
        <v>1130</v>
      </c>
      <c r="P1083" s="32">
        <v>325000</v>
      </c>
      <c r="Q108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9464000</v>
      </c>
      <c r="R108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83" s="36"/>
      <c r="T1083" s="38" t="e">
        <f>#REF!/R1083-1</f>
        <v>#REF!</v>
      </c>
      <c r="U1083" s="35"/>
      <c r="V1083" s="39" t="s">
        <v>1132</v>
      </c>
      <c r="W1083" s="40"/>
      <c r="X1083" s="41" t="str">
        <f t="shared" si="32"/>
        <v>Апарт-отельст</v>
      </c>
      <c r="Y1083" s="15"/>
    </row>
    <row r="1084" spans="2:25">
      <c r="B1084" s="30">
        <f t="shared" si="33"/>
        <v>1077</v>
      </c>
      <c r="C1084" s="31">
        <v>75</v>
      </c>
      <c r="D1084" s="32" t="s">
        <v>1150</v>
      </c>
      <c r="E1084" s="131">
        <v>4</v>
      </c>
      <c r="F1084" s="31">
        <v>1</v>
      </c>
      <c r="G1084" s="31" t="s">
        <v>1138</v>
      </c>
      <c r="H1084" s="33" t="s">
        <v>21</v>
      </c>
      <c r="I1084" s="34" t="s">
        <v>1134</v>
      </c>
      <c r="J1084" s="31">
        <v>24.27</v>
      </c>
      <c r="K1084" s="31">
        <v>4.3899999999999997</v>
      </c>
      <c r="L1084" s="130">
        <f>(Таблица1[[#This Row],[Общая площадь летних помещений, кв. м]]*1)+Таблица1[[#This Row],[Общая площадь без летних помещений, кв.м]]</f>
        <v>28.66</v>
      </c>
      <c r="M1084" s="35" t="s">
        <v>1136</v>
      </c>
      <c r="N1084" s="35" t="s">
        <v>1145</v>
      </c>
      <c r="O1084" s="35" t="s">
        <v>1130</v>
      </c>
      <c r="P1084" s="32">
        <v>325000</v>
      </c>
      <c r="Q108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9314500</v>
      </c>
      <c r="R108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84" s="36"/>
      <c r="T1084" s="38" t="e">
        <f>#REF!/R1084-1</f>
        <v>#REF!</v>
      </c>
      <c r="U1084" s="35"/>
      <c r="V1084" s="39" t="s">
        <v>1132</v>
      </c>
      <c r="W1084" s="40"/>
      <c r="X1084" s="41" t="str">
        <f t="shared" si="32"/>
        <v>Апарт-отельст</v>
      </c>
      <c r="Y1084" s="15"/>
    </row>
    <row r="1085" spans="2:25">
      <c r="B1085" s="30">
        <f t="shared" si="33"/>
        <v>1078</v>
      </c>
      <c r="C1085" s="31">
        <v>76</v>
      </c>
      <c r="D1085" s="32" t="s">
        <v>1150</v>
      </c>
      <c r="E1085" s="131">
        <v>4</v>
      </c>
      <c r="F1085" s="31">
        <v>1</v>
      </c>
      <c r="G1085" s="31" t="s">
        <v>1138</v>
      </c>
      <c r="H1085" s="33" t="s">
        <v>21</v>
      </c>
      <c r="I1085" s="34" t="s">
        <v>1134</v>
      </c>
      <c r="J1085" s="31">
        <v>28.06</v>
      </c>
      <c r="K1085" s="31">
        <v>4.5</v>
      </c>
      <c r="L1085" s="130">
        <f>(Таблица1[[#This Row],[Общая площадь летних помещений, кв. м]]*1)+Таблица1[[#This Row],[Общая площадь без летних помещений, кв.м]]</f>
        <v>32.56</v>
      </c>
      <c r="M1085" s="35" t="s">
        <v>1136</v>
      </c>
      <c r="N1085" s="35" t="s">
        <v>1145</v>
      </c>
      <c r="O1085" s="35" t="s">
        <v>1130</v>
      </c>
      <c r="P1085" s="32">
        <v>320000</v>
      </c>
      <c r="Q108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10419200</v>
      </c>
      <c r="R108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85" s="36"/>
      <c r="T1085" s="38" t="e">
        <f>#REF!/R1085-1</f>
        <v>#REF!</v>
      </c>
      <c r="U1085" s="35"/>
      <c r="V1085" s="39" t="s">
        <v>1132</v>
      </c>
      <c r="W1085" s="40"/>
      <c r="X1085" s="41" t="str">
        <f t="shared" si="32"/>
        <v>Апарт-отельст</v>
      </c>
      <c r="Y1085" s="15"/>
    </row>
    <row r="1086" spans="2:25">
      <c r="B1086" s="30">
        <f t="shared" si="33"/>
        <v>1079</v>
      </c>
      <c r="C1086" s="31">
        <v>77</v>
      </c>
      <c r="D1086" s="32" t="s">
        <v>1150</v>
      </c>
      <c r="E1086" s="131">
        <v>4</v>
      </c>
      <c r="F1086" s="31">
        <v>1</v>
      </c>
      <c r="G1086" s="31" t="s">
        <v>1138</v>
      </c>
      <c r="H1086" s="33" t="s">
        <v>21</v>
      </c>
      <c r="I1086" s="34" t="s">
        <v>1134</v>
      </c>
      <c r="J1086" s="31">
        <v>28.04</v>
      </c>
      <c r="K1086" s="31">
        <v>4.5</v>
      </c>
      <c r="L1086" s="130">
        <f>(Таблица1[[#This Row],[Общая площадь летних помещений, кв. м]]*1)+Таблица1[[#This Row],[Общая площадь без летних помещений, кв.м]]</f>
        <v>32.54</v>
      </c>
      <c r="M1086" s="35" t="s">
        <v>1130</v>
      </c>
      <c r="N1086" s="35" t="s">
        <v>1131</v>
      </c>
      <c r="O1086" s="35" t="s">
        <v>1130</v>
      </c>
      <c r="P1086" s="32">
        <v>310000</v>
      </c>
      <c r="Q108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10087400</v>
      </c>
      <c r="R108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86" s="36"/>
      <c r="T1086" s="38" t="e">
        <f>#REF!/R1086-1</f>
        <v>#REF!</v>
      </c>
      <c r="U1086" s="35"/>
      <c r="V1086" s="39" t="s">
        <v>1132</v>
      </c>
      <c r="W1086" s="40"/>
      <c r="X1086" s="41" t="str">
        <f t="shared" si="32"/>
        <v>Апарт-отельст</v>
      </c>
      <c r="Y1086" s="15"/>
    </row>
    <row r="1087" spans="2:25">
      <c r="B1087" s="30">
        <f t="shared" si="33"/>
        <v>1080</v>
      </c>
      <c r="C1087" s="31">
        <v>78</v>
      </c>
      <c r="D1087" s="32" t="s">
        <v>1150</v>
      </c>
      <c r="E1087" s="131">
        <v>4</v>
      </c>
      <c r="F1087" s="31">
        <v>1</v>
      </c>
      <c r="G1087" s="31" t="s">
        <v>1138</v>
      </c>
      <c r="H1087" s="33" t="s">
        <v>21</v>
      </c>
      <c r="I1087" s="34" t="s">
        <v>1134</v>
      </c>
      <c r="J1087" s="31">
        <v>24.27</v>
      </c>
      <c r="K1087" s="31">
        <v>4.3899999999999997</v>
      </c>
      <c r="L1087" s="130">
        <f>(Таблица1[[#This Row],[Общая площадь летних помещений, кв. м]]*1)+Таблица1[[#This Row],[Общая площадь без летних помещений, кв.м]]</f>
        <v>28.66</v>
      </c>
      <c r="M1087" s="35" t="s">
        <v>1130</v>
      </c>
      <c r="N1087" s="35" t="s">
        <v>1131</v>
      </c>
      <c r="O1087" s="35" t="s">
        <v>1130</v>
      </c>
      <c r="P1087" s="32">
        <v>300000</v>
      </c>
      <c r="Q108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8598000</v>
      </c>
      <c r="R108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87" s="36"/>
      <c r="T1087" s="38" t="e">
        <f>#REF!/R1087-1</f>
        <v>#REF!</v>
      </c>
      <c r="U1087" s="35"/>
      <c r="V1087" s="39" t="s">
        <v>1132</v>
      </c>
      <c r="W1087" s="40"/>
      <c r="X1087" s="41" t="str">
        <f t="shared" si="32"/>
        <v>Апарт-отельст</v>
      </c>
      <c r="Y1087" s="15"/>
    </row>
    <row r="1088" spans="2:25">
      <c r="B1088" s="30">
        <f t="shared" si="33"/>
        <v>1081</v>
      </c>
      <c r="C1088" s="31">
        <v>79</v>
      </c>
      <c r="D1088" s="32" t="s">
        <v>1150</v>
      </c>
      <c r="E1088" s="131">
        <v>4</v>
      </c>
      <c r="F1088" s="31">
        <v>1</v>
      </c>
      <c r="G1088" s="31" t="s">
        <v>1138</v>
      </c>
      <c r="H1088" s="33" t="s">
        <v>21</v>
      </c>
      <c r="I1088" s="34" t="s">
        <v>1134</v>
      </c>
      <c r="J1088" s="31">
        <v>24.74</v>
      </c>
      <c r="K1088" s="31">
        <v>4.3899999999999997</v>
      </c>
      <c r="L1088" s="130">
        <f>(Таблица1[[#This Row],[Общая площадь летних помещений, кв. м]]*1)+Таблица1[[#This Row],[Общая площадь без летних помещений, кв.м]]</f>
        <v>29.13</v>
      </c>
      <c r="M1088" s="35" t="s">
        <v>1130</v>
      </c>
      <c r="N1088" s="35" t="s">
        <v>1131</v>
      </c>
      <c r="O1088" s="35" t="s">
        <v>1130</v>
      </c>
      <c r="P1088" s="32">
        <v>300000</v>
      </c>
      <c r="Q108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8739000</v>
      </c>
      <c r="R108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88" s="36"/>
      <c r="T1088" s="38" t="e">
        <f>#REF!/R1088-1</f>
        <v>#REF!</v>
      </c>
      <c r="U1088" s="35"/>
      <c r="V1088" s="39" t="s">
        <v>1132</v>
      </c>
      <c r="W1088" s="40"/>
      <c r="X1088" s="41" t="str">
        <f t="shared" si="32"/>
        <v>Апарт-отельст</v>
      </c>
      <c r="Y1088" s="15"/>
    </row>
    <row r="1089" spans="2:25">
      <c r="B1089" s="30">
        <f t="shared" si="33"/>
        <v>1082</v>
      </c>
      <c r="C1089" s="31">
        <v>80</v>
      </c>
      <c r="D1089" s="32" t="s">
        <v>1150</v>
      </c>
      <c r="E1089" s="131">
        <v>4</v>
      </c>
      <c r="F1089" s="31">
        <v>1</v>
      </c>
      <c r="G1089" s="31" t="s">
        <v>1138</v>
      </c>
      <c r="H1089" s="33" t="s">
        <v>21</v>
      </c>
      <c r="I1089" s="34" t="s">
        <v>1134</v>
      </c>
      <c r="J1089" s="31">
        <v>24.74</v>
      </c>
      <c r="K1089" s="31">
        <v>4.0199999999999996</v>
      </c>
      <c r="L1089" s="130">
        <f>(Таблица1[[#This Row],[Общая площадь летних помещений, кв. м]]*1)+Таблица1[[#This Row],[Общая площадь без летних помещений, кв.м]]</f>
        <v>28.759999999999998</v>
      </c>
      <c r="M1089" s="35" t="s">
        <v>1130</v>
      </c>
      <c r="N1089" s="35" t="s">
        <v>1131</v>
      </c>
      <c r="O1089" s="35" t="s">
        <v>1130</v>
      </c>
      <c r="P1089" s="32">
        <v>300000</v>
      </c>
      <c r="Q108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8628000</v>
      </c>
      <c r="R108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89" s="36"/>
      <c r="T1089" s="38" t="e">
        <f>#REF!/R1089-1</f>
        <v>#REF!</v>
      </c>
      <c r="U1089" s="35"/>
      <c r="V1089" s="39" t="s">
        <v>1132</v>
      </c>
      <c r="W1089" s="40"/>
      <c r="X1089" s="41" t="str">
        <f t="shared" si="32"/>
        <v>Апарт-отельст</v>
      </c>
      <c r="Y1089" s="15"/>
    </row>
    <row r="1090" spans="2:25">
      <c r="B1090" s="30">
        <f t="shared" si="33"/>
        <v>1083</v>
      </c>
      <c r="C1090" s="31">
        <v>81</v>
      </c>
      <c r="D1090" s="32" t="s">
        <v>1150</v>
      </c>
      <c r="E1090" s="131">
        <v>4</v>
      </c>
      <c r="F1090" s="31">
        <v>1</v>
      </c>
      <c r="G1090" s="31" t="s">
        <v>1138</v>
      </c>
      <c r="H1090" s="33" t="s">
        <v>21</v>
      </c>
      <c r="I1090" s="34" t="s">
        <v>1134</v>
      </c>
      <c r="J1090" s="31">
        <v>24.74</v>
      </c>
      <c r="K1090" s="31">
        <v>4.3899999999999997</v>
      </c>
      <c r="L1090" s="130">
        <f>(Таблица1[[#This Row],[Общая площадь летних помещений, кв. м]]*1)+Таблица1[[#This Row],[Общая площадь без летних помещений, кв.м]]</f>
        <v>29.13</v>
      </c>
      <c r="M1090" s="35" t="s">
        <v>1130</v>
      </c>
      <c r="N1090" s="35" t="s">
        <v>1131</v>
      </c>
      <c r="O1090" s="35" t="s">
        <v>1130</v>
      </c>
      <c r="P1090" s="32">
        <v>300000</v>
      </c>
      <c r="Q109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8739000</v>
      </c>
      <c r="R109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90" s="36"/>
      <c r="T1090" s="38" t="e">
        <f>#REF!/R1090-1</f>
        <v>#REF!</v>
      </c>
      <c r="U1090" s="35"/>
      <c r="V1090" s="39" t="s">
        <v>1132</v>
      </c>
      <c r="W1090" s="40"/>
      <c r="X1090" s="41" t="str">
        <f t="shared" si="32"/>
        <v>Апарт-отельст</v>
      </c>
      <c r="Y1090" s="15"/>
    </row>
    <row r="1091" spans="2:25">
      <c r="B1091" s="30">
        <f t="shared" si="33"/>
        <v>1084</v>
      </c>
      <c r="C1091" s="31">
        <v>82</v>
      </c>
      <c r="D1091" s="32" t="s">
        <v>1127</v>
      </c>
      <c r="E1091" s="131">
        <v>4</v>
      </c>
      <c r="F1091" s="31">
        <v>1</v>
      </c>
      <c r="G1091" s="31" t="s">
        <v>1138</v>
      </c>
      <c r="H1091" s="33" t="s">
        <v>21</v>
      </c>
      <c r="I1091" s="34" t="s">
        <v>1134</v>
      </c>
      <c r="J1091" s="31">
        <v>24.74</v>
      </c>
      <c r="K1091" s="31">
        <v>4.3899999999999997</v>
      </c>
      <c r="L1091" s="130">
        <f>(Таблица1[[#This Row],[Общая площадь летних помещений, кв. м]]*1)+Таблица1[[#This Row],[Общая площадь без летних помещений, кв.м]]</f>
        <v>29.13</v>
      </c>
      <c r="M1091" s="35" t="s">
        <v>1130</v>
      </c>
      <c r="N1091" s="35" t="s">
        <v>1131</v>
      </c>
      <c r="O1091" s="35" t="s">
        <v>1130</v>
      </c>
      <c r="P1091" s="32">
        <v>300000</v>
      </c>
      <c r="Q109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8739000</v>
      </c>
      <c r="R109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91" s="36"/>
      <c r="T1091" s="38" t="e">
        <f>#REF!/R1091-1</f>
        <v>#REF!</v>
      </c>
      <c r="U1091" s="35"/>
      <c r="V1091" s="39" t="s">
        <v>1132</v>
      </c>
      <c r="W1091" s="40"/>
      <c r="X1091" s="41" t="str">
        <f t="shared" si="32"/>
        <v>апартаментст</v>
      </c>
      <c r="Y1091" s="15"/>
    </row>
    <row r="1092" spans="2:25">
      <c r="B1092" s="30">
        <f t="shared" si="33"/>
        <v>1085</v>
      </c>
      <c r="C1092" s="31">
        <v>83</v>
      </c>
      <c r="D1092" s="32" t="s">
        <v>1127</v>
      </c>
      <c r="E1092" s="131">
        <v>4</v>
      </c>
      <c r="F1092" s="31">
        <v>1</v>
      </c>
      <c r="G1092" s="31" t="s">
        <v>1138</v>
      </c>
      <c r="H1092" s="33" t="s">
        <v>21</v>
      </c>
      <c r="I1092" s="34" t="s">
        <v>1134</v>
      </c>
      <c r="J1092" s="31">
        <v>24.74</v>
      </c>
      <c r="K1092" s="31">
        <v>4.3899999999999997</v>
      </c>
      <c r="L1092" s="130">
        <f>(Таблица1[[#This Row],[Общая площадь летних помещений, кв. м]]*1)+Таблица1[[#This Row],[Общая площадь без летних помещений, кв.м]]</f>
        <v>29.13</v>
      </c>
      <c r="M1092" s="35" t="s">
        <v>1130</v>
      </c>
      <c r="N1092" s="35" t="s">
        <v>1131</v>
      </c>
      <c r="O1092" s="35" t="s">
        <v>1130</v>
      </c>
      <c r="P1092" s="32">
        <v>300000</v>
      </c>
      <c r="Q109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8739000</v>
      </c>
      <c r="R109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92" s="36"/>
      <c r="T1092" s="38" t="e">
        <f>#REF!/R1092-1</f>
        <v>#REF!</v>
      </c>
      <c r="U1092" s="35"/>
      <c r="V1092" s="39" t="s">
        <v>1132</v>
      </c>
      <c r="W1092" s="40"/>
      <c r="X1092" s="41" t="str">
        <f t="shared" si="32"/>
        <v>апартаментст</v>
      </c>
      <c r="Y1092" s="15"/>
    </row>
    <row r="1093" spans="2:25">
      <c r="B1093" s="30">
        <f t="shared" si="33"/>
        <v>1086</v>
      </c>
      <c r="C1093" s="31">
        <v>84</v>
      </c>
      <c r="D1093" s="32" t="s">
        <v>1127</v>
      </c>
      <c r="E1093" s="131">
        <v>4</v>
      </c>
      <c r="F1093" s="31">
        <v>1</v>
      </c>
      <c r="G1093" s="31" t="s">
        <v>1138</v>
      </c>
      <c r="H1093" s="33" t="s">
        <v>21</v>
      </c>
      <c r="I1093" s="34" t="s">
        <v>1134</v>
      </c>
      <c r="J1093" s="31">
        <v>24.74</v>
      </c>
      <c r="K1093" s="31">
        <v>4.3899999999999997</v>
      </c>
      <c r="L1093" s="130">
        <f>(Таблица1[[#This Row],[Общая площадь летних помещений, кв. м]]*1)+Таблица1[[#This Row],[Общая площадь без летних помещений, кв.м]]</f>
        <v>29.13</v>
      </c>
      <c r="M1093" s="35" t="s">
        <v>1130</v>
      </c>
      <c r="N1093" s="35" t="s">
        <v>1131</v>
      </c>
      <c r="O1093" s="35" t="s">
        <v>1130</v>
      </c>
      <c r="P1093" s="32">
        <v>300000</v>
      </c>
      <c r="Q109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8739000</v>
      </c>
      <c r="R109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93" s="36"/>
      <c r="T1093" s="38" t="e">
        <f>#REF!/R1093-1</f>
        <v>#REF!</v>
      </c>
      <c r="U1093" s="35"/>
      <c r="V1093" s="39" t="s">
        <v>1132</v>
      </c>
      <c r="W1093" s="40"/>
      <c r="X1093" s="41" t="str">
        <f t="shared" si="32"/>
        <v>апартаментст</v>
      </c>
      <c r="Y1093" s="15"/>
    </row>
    <row r="1094" spans="2:25">
      <c r="B1094" s="30">
        <f t="shared" si="33"/>
        <v>1087</v>
      </c>
      <c r="C1094" s="31">
        <v>85</v>
      </c>
      <c r="D1094" s="32" t="s">
        <v>1127</v>
      </c>
      <c r="E1094" s="131">
        <v>4</v>
      </c>
      <c r="F1094" s="31">
        <v>1</v>
      </c>
      <c r="G1094" s="31" t="s">
        <v>1138</v>
      </c>
      <c r="H1094" s="33" t="s">
        <v>21</v>
      </c>
      <c r="I1094" s="34" t="s">
        <v>1134</v>
      </c>
      <c r="J1094" s="31">
        <v>24.74</v>
      </c>
      <c r="K1094" s="31">
        <v>3.8</v>
      </c>
      <c r="L1094" s="130">
        <f>(Таблица1[[#This Row],[Общая площадь летних помещений, кв. м]]*1)+Таблица1[[#This Row],[Общая площадь без летних помещений, кв.м]]</f>
        <v>28.54</v>
      </c>
      <c r="M1094" s="35" t="s">
        <v>1130</v>
      </c>
      <c r="N1094" s="35" t="s">
        <v>1131</v>
      </c>
      <c r="O1094" s="35" t="s">
        <v>1130</v>
      </c>
      <c r="P1094" s="32">
        <v>300000</v>
      </c>
      <c r="Q109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8562000</v>
      </c>
      <c r="R109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94" s="36"/>
      <c r="T1094" s="38" t="e">
        <f>#REF!/R1094-1</f>
        <v>#REF!</v>
      </c>
      <c r="U1094" s="35"/>
      <c r="V1094" s="39" t="s">
        <v>1132</v>
      </c>
      <c r="W1094" s="40"/>
      <c r="X1094" s="41" t="str">
        <f t="shared" si="32"/>
        <v>апартаментст</v>
      </c>
      <c r="Y1094" s="15"/>
    </row>
    <row r="1095" spans="2:25">
      <c r="B1095" s="30">
        <f t="shared" si="33"/>
        <v>1088</v>
      </c>
      <c r="C1095" s="31">
        <v>86</v>
      </c>
      <c r="D1095" s="32" t="s">
        <v>1127</v>
      </c>
      <c r="E1095" s="131">
        <v>4</v>
      </c>
      <c r="F1095" s="31">
        <v>1</v>
      </c>
      <c r="G1095" s="31" t="s">
        <v>1138</v>
      </c>
      <c r="H1095" s="33" t="s">
        <v>21</v>
      </c>
      <c r="I1095" s="34" t="s">
        <v>1134</v>
      </c>
      <c r="J1095" s="31">
        <v>24.74</v>
      </c>
      <c r="K1095" s="31">
        <v>4.3499999999999996</v>
      </c>
      <c r="L1095" s="130">
        <f>(Таблица1[[#This Row],[Общая площадь летних помещений, кв. м]]*1)+Таблица1[[#This Row],[Общая площадь без летних помещений, кв.м]]</f>
        <v>29.089999999999996</v>
      </c>
      <c r="M1095" s="35" t="s">
        <v>1130</v>
      </c>
      <c r="N1095" s="35" t="s">
        <v>1131</v>
      </c>
      <c r="O1095" s="35" t="s">
        <v>1130</v>
      </c>
      <c r="P1095" s="32">
        <v>300000</v>
      </c>
      <c r="Q109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8726999.9999999981</v>
      </c>
      <c r="R109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95" s="36"/>
      <c r="T1095" s="38" t="e">
        <f>#REF!/R1095-1</f>
        <v>#REF!</v>
      </c>
      <c r="U1095" s="35"/>
      <c r="V1095" s="39" t="s">
        <v>1132</v>
      </c>
      <c r="W1095" s="40"/>
      <c r="X1095" s="41" t="str">
        <f t="shared" si="32"/>
        <v>апартаментст</v>
      </c>
      <c r="Y1095" s="15"/>
    </row>
    <row r="1096" spans="2:25">
      <c r="B1096" s="30">
        <f t="shared" si="33"/>
        <v>1089</v>
      </c>
      <c r="C1096" s="31">
        <v>87</v>
      </c>
      <c r="D1096" s="32" t="s">
        <v>1127</v>
      </c>
      <c r="E1096" s="131">
        <v>4</v>
      </c>
      <c r="F1096" s="31">
        <v>1</v>
      </c>
      <c r="G1096" s="31" t="s">
        <v>1138</v>
      </c>
      <c r="H1096" s="33" t="s">
        <v>21</v>
      </c>
      <c r="I1096" s="34" t="s">
        <v>1134</v>
      </c>
      <c r="J1096" s="31">
        <v>30.42</v>
      </c>
      <c r="K1096" s="31">
        <v>3.54</v>
      </c>
      <c r="L1096" s="130">
        <f>(Таблица1[[#This Row],[Общая площадь летних помещений, кв. м]]*1)+Таблица1[[#This Row],[Общая площадь без летних помещений, кв.м]]</f>
        <v>33.96</v>
      </c>
      <c r="M1096" s="35" t="s">
        <v>1130</v>
      </c>
      <c r="N1096" s="35" t="s">
        <v>1131</v>
      </c>
      <c r="O1096" s="35" t="s">
        <v>1130</v>
      </c>
      <c r="P1096" s="32">
        <v>300000</v>
      </c>
      <c r="Q109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10188000</v>
      </c>
      <c r="R109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96" s="36"/>
      <c r="T1096" s="38" t="e">
        <f>#REF!/R1096-1</f>
        <v>#REF!</v>
      </c>
      <c r="U1096" s="35"/>
      <c r="V1096" s="39" t="s">
        <v>1132</v>
      </c>
      <c r="W1096" s="40"/>
      <c r="X1096" s="41" t="str">
        <f t="shared" ref="X1096:X1159" si="34">CONCATENATE(D1096,H1096)</f>
        <v>апартаментст</v>
      </c>
      <c r="Y1096" s="15"/>
    </row>
    <row r="1097" spans="2:25">
      <c r="B1097" s="30">
        <f t="shared" si="33"/>
        <v>1090</v>
      </c>
      <c r="C1097" s="31">
        <v>88</v>
      </c>
      <c r="D1097" s="32" t="s">
        <v>1127</v>
      </c>
      <c r="E1097" s="131">
        <v>4</v>
      </c>
      <c r="F1097" s="31">
        <v>1</v>
      </c>
      <c r="G1097" s="31" t="s">
        <v>1138</v>
      </c>
      <c r="H1097" s="33" t="s">
        <v>21</v>
      </c>
      <c r="I1097" s="34" t="s">
        <v>1134</v>
      </c>
      <c r="J1097" s="31">
        <v>40.200000000000003</v>
      </c>
      <c r="K1097" s="31">
        <v>3.02</v>
      </c>
      <c r="L1097" s="130">
        <f>(Таблица1[[#This Row],[Общая площадь летних помещений, кв. м]]*1)+Таблица1[[#This Row],[Общая площадь без летних помещений, кв.м]]</f>
        <v>43.220000000000006</v>
      </c>
      <c r="M1097" s="35" t="s">
        <v>1130</v>
      </c>
      <c r="N1097" s="35" t="s">
        <v>1131</v>
      </c>
      <c r="O1097" s="35" t="s">
        <v>1130</v>
      </c>
      <c r="P1097" s="32">
        <v>300000</v>
      </c>
      <c r="Q109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12966000.000000002</v>
      </c>
      <c r="R109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97" s="36"/>
      <c r="T1097" s="38" t="e">
        <f>#REF!/R1097-1</f>
        <v>#REF!</v>
      </c>
      <c r="U1097" s="35"/>
      <c r="V1097" s="39" t="s">
        <v>1132</v>
      </c>
      <c r="W1097" s="40"/>
      <c r="X1097" s="41" t="str">
        <f t="shared" si="34"/>
        <v>апартаментст</v>
      </c>
      <c r="Y1097" s="15"/>
    </row>
    <row r="1098" spans="2:25">
      <c r="B1098" s="30">
        <f t="shared" ref="B1098:B1161" si="35">B1097+1</f>
        <v>1091</v>
      </c>
      <c r="C1098" s="31">
        <v>89</v>
      </c>
      <c r="D1098" s="32" t="s">
        <v>1127</v>
      </c>
      <c r="E1098" s="131">
        <v>4</v>
      </c>
      <c r="F1098" s="31">
        <v>1</v>
      </c>
      <c r="G1098" s="31" t="s">
        <v>1138</v>
      </c>
      <c r="H1098" s="33" t="s">
        <v>21</v>
      </c>
      <c r="I1098" s="34" t="s">
        <v>1134</v>
      </c>
      <c r="J1098" s="31">
        <v>24.98</v>
      </c>
      <c r="K1098" s="31">
        <v>4.3899999999999997</v>
      </c>
      <c r="L1098" s="130">
        <f>(Таблица1[[#This Row],[Общая площадь летних помещений, кв. м]]*1)+Таблица1[[#This Row],[Общая площадь без летних помещений, кв.м]]</f>
        <v>29.37</v>
      </c>
      <c r="M1098" s="35" t="s">
        <v>1130</v>
      </c>
      <c r="N1098" s="35" t="s">
        <v>1131</v>
      </c>
      <c r="O1098" s="35" t="s">
        <v>1130</v>
      </c>
      <c r="P1098" s="32">
        <v>300000</v>
      </c>
      <c r="Q109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8811000</v>
      </c>
      <c r="R109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98" s="36"/>
      <c r="T1098" s="38" t="e">
        <f>#REF!/R1098-1</f>
        <v>#REF!</v>
      </c>
      <c r="U1098" s="35"/>
      <c r="V1098" s="39" t="s">
        <v>1132</v>
      </c>
      <c r="W1098" s="40"/>
      <c r="X1098" s="41" t="str">
        <f t="shared" si="34"/>
        <v>апартаментст</v>
      </c>
      <c r="Y1098" s="15"/>
    </row>
    <row r="1099" spans="2:25">
      <c r="B1099" s="30">
        <f t="shared" si="35"/>
        <v>1092</v>
      </c>
      <c r="C1099" s="31">
        <v>90</v>
      </c>
      <c r="D1099" s="32" t="s">
        <v>1127</v>
      </c>
      <c r="E1099" s="131">
        <v>4</v>
      </c>
      <c r="F1099" s="31">
        <v>1</v>
      </c>
      <c r="G1099" s="31" t="s">
        <v>1138</v>
      </c>
      <c r="H1099" s="33" t="s">
        <v>21</v>
      </c>
      <c r="I1099" s="34" t="s">
        <v>1134</v>
      </c>
      <c r="J1099" s="31">
        <v>24.98</v>
      </c>
      <c r="K1099" s="31">
        <v>4.3899999999999997</v>
      </c>
      <c r="L1099" s="130">
        <f>(Таблица1[[#This Row],[Общая площадь летних помещений, кв. м]]*1)+Таблица1[[#This Row],[Общая площадь без летних помещений, кв.м]]</f>
        <v>29.37</v>
      </c>
      <c r="M1099" s="35" t="s">
        <v>1130</v>
      </c>
      <c r="N1099" s="35" t="s">
        <v>1131</v>
      </c>
      <c r="O1099" s="35" t="s">
        <v>1130</v>
      </c>
      <c r="P1099" s="32">
        <v>300000</v>
      </c>
      <c r="Q109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8811000</v>
      </c>
      <c r="R109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099" s="36"/>
      <c r="T1099" s="38" t="e">
        <f>#REF!/R1099-1</f>
        <v>#REF!</v>
      </c>
      <c r="U1099" s="35"/>
      <c r="V1099" s="39" t="s">
        <v>1132</v>
      </c>
      <c r="W1099" s="40"/>
      <c r="X1099" s="41" t="str">
        <f t="shared" si="34"/>
        <v>апартаментст</v>
      </c>
      <c r="Y1099" s="15"/>
    </row>
    <row r="1100" spans="2:25">
      <c r="B1100" s="30">
        <f t="shared" si="35"/>
        <v>1093</v>
      </c>
      <c r="C1100" s="31">
        <v>91</v>
      </c>
      <c r="D1100" s="32" t="s">
        <v>1127</v>
      </c>
      <c r="E1100" s="131">
        <v>4</v>
      </c>
      <c r="F1100" s="31">
        <v>1</v>
      </c>
      <c r="G1100" s="31" t="s">
        <v>1138</v>
      </c>
      <c r="H1100" s="33" t="s">
        <v>21</v>
      </c>
      <c r="I1100" s="34" t="s">
        <v>1134</v>
      </c>
      <c r="J1100" s="31">
        <v>24.98</v>
      </c>
      <c r="K1100" s="31">
        <v>4.3899999999999997</v>
      </c>
      <c r="L1100" s="130">
        <f>(Таблица1[[#This Row],[Общая площадь летних помещений, кв. м]]*1)+Таблица1[[#This Row],[Общая площадь без летних помещений, кв.м]]</f>
        <v>29.37</v>
      </c>
      <c r="M1100" s="35" t="s">
        <v>1130</v>
      </c>
      <c r="N1100" s="35" t="s">
        <v>1131</v>
      </c>
      <c r="O1100" s="35" t="s">
        <v>1130</v>
      </c>
      <c r="P1100" s="32">
        <v>300000</v>
      </c>
      <c r="Q110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8811000</v>
      </c>
      <c r="R110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00" s="36"/>
      <c r="T1100" s="38" t="e">
        <f>#REF!/R1100-1</f>
        <v>#REF!</v>
      </c>
      <c r="U1100" s="35"/>
      <c r="V1100" s="39" t="s">
        <v>1132</v>
      </c>
      <c r="W1100" s="40"/>
      <c r="X1100" s="41" t="str">
        <f t="shared" si="34"/>
        <v>апартаментст</v>
      </c>
      <c r="Y1100" s="15"/>
    </row>
    <row r="1101" spans="2:25">
      <c r="B1101" s="30">
        <f t="shared" si="35"/>
        <v>1094</v>
      </c>
      <c r="C1101" s="31">
        <v>92</v>
      </c>
      <c r="D1101" s="32" t="s">
        <v>1127</v>
      </c>
      <c r="E1101" s="131">
        <v>4</v>
      </c>
      <c r="F1101" s="31">
        <v>1</v>
      </c>
      <c r="G1101" s="31" t="s">
        <v>1138</v>
      </c>
      <c r="H1101" s="33" t="s">
        <v>21</v>
      </c>
      <c r="I1101" s="34" t="s">
        <v>1134</v>
      </c>
      <c r="J1101" s="31">
        <v>24.98</v>
      </c>
      <c r="K1101" s="31">
        <v>4.3899999999999997</v>
      </c>
      <c r="L1101" s="130">
        <f>(Таблица1[[#This Row],[Общая площадь летних помещений, кв. м]]*1)+Таблица1[[#This Row],[Общая площадь без летних помещений, кв.м]]</f>
        <v>29.37</v>
      </c>
      <c r="M1101" s="35" t="s">
        <v>1130</v>
      </c>
      <c r="N1101" s="35" t="s">
        <v>1131</v>
      </c>
      <c r="O1101" s="35" t="s">
        <v>1130</v>
      </c>
      <c r="P1101" s="32">
        <v>300000</v>
      </c>
      <c r="Q110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8811000</v>
      </c>
      <c r="R110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01" s="36"/>
      <c r="T1101" s="38" t="e">
        <f>#REF!/R1101-1</f>
        <v>#REF!</v>
      </c>
      <c r="U1101" s="35"/>
      <c r="V1101" s="39" t="s">
        <v>1132</v>
      </c>
      <c r="W1101" s="40"/>
      <c r="X1101" s="41" t="str">
        <f t="shared" si="34"/>
        <v>апартаментст</v>
      </c>
      <c r="Y1101" s="15"/>
    </row>
    <row r="1102" spans="2:25">
      <c r="B1102" s="30">
        <f t="shared" si="35"/>
        <v>1095</v>
      </c>
      <c r="C1102" s="31">
        <v>93</v>
      </c>
      <c r="D1102" s="32" t="s">
        <v>1127</v>
      </c>
      <c r="E1102" s="131">
        <v>4</v>
      </c>
      <c r="F1102" s="31">
        <v>1</v>
      </c>
      <c r="G1102" s="31" t="s">
        <v>1138</v>
      </c>
      <c r="H1102" s="33" t="s">
        <v>21</v>
      </c>
      <c r="I1102" s="34" t="s">
        <v>1134</v>
      </c>
      <c r="J1102" s="31">
        <v>24.98</v>
      </c>
      <c r="K1102" s="31">
        <v>4.3899999999999997</v>
      </c>
      <c r="L1102" s="130">
        <f>(Таблица1[[#This Row],[Общая площадь летних помещений, кв. м]]*1)+Таблица1[[#This Row],[Общая площадь без летних помещений, кв.м]]</f>
        <v>29.37</v>
      </c>
      <c r="M1102" s="35" t="s">
        <v>1130</v>
      </c>
      <c r="N1102" s="35" t="s">
        <v>1131</v>
      </c>
      <c r="O1102" s="35" t="s">
        <v>1130</v>
      </c>
      <c r="P1102" s="32">
        <v>300000</v>
      </c>
      <c r="Q110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8811000</v>
      </c>
      <c r="R110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02" s="36"/>
      <c r="T1102" s="38" t="e">
        <f>#REF!/R1102-1</f>
        <v>#REF!</v>
      </c>
      <c r="U1102" s="35"/>
      <c r="V1102" s="39" t="s">
        <v>1132</v>
      </c>
      <c r="W1102" s="40"/>
      <c r="X1102" s="41" t="str">
        <f t="shared" si="34"/>
        <v>апартаментст</v>
      </c>
      <c r="Y1102" s="15"/>
    </row>
    <row r="1103" spans="2:25">
      <c r="B1103" s="30">
        <f t="shared" si="35"/>
        <v>1096</v>
      </c>
      <c r="C1103" s="31">
        <v>94</v>
      </c>
      <c r="D1103" s="32" t="s">
        <v>1127</v>
      </c>
      <c r="E1103" s="131">
        <v>4</v>
      </c>
      <c r="F1103" s="31">
        <v>1</v>
      </c>
      <c r="G1103" s="31" t="s">
        <v>1138</v>
      </c>
      <c r="H1103" s="33" t="s">
        <v>21</v>
      </c>
      <c r="I1103" s="34" t="s">
        <v>1134</v>
      </c>
      <c r="J1103" s="31">
        <v>24.98</v>
      </c>
      <c r="K1103" s="31">
        <v>4.3899999999999997</v>
      </c>
      <c r="L1103" s="130">
        <f>(Таблица1[[#This Row],[Общая площадь летних помещений, кв. м]]*1)+Таблица1[[#This Row],[Общая площадь без летних помещений, кв.м]]</f>
        <v>29.37</v>
      </c>
      <c r="M1103" s="35" t="s">
        <v>1130</v>
      </c>
      <c r="N1103" s="35" t="s">
        <v>1131</v>
      </c>
      <c r="O1103" s="35" t="s">
        <v>1130</v>
      </c>
      <c r="P1103" s="32">
        <v>300000</v>
      </c>
      <c r="Q110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8811000</v>
      </c>
      <c r="R110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03" s="36"/>
      <c r="T1103" s="38" t="e">
        <f>#REF!/R1103-1</f>
        <v>#REF!</v>
      </c>
      <c r="U1103" s="35"/>
      <c r="V1103" s="39" t="s">
        <v>1132</v>
      </c>
      <c r="W1103" s="40"/>
      <c r="X1103" s="41" t="str">
        <f t="shared" si="34"/>
        <v>апартаментст</v>
      </c>
      <c r="Y1103" s="15"/>
    </row>
    <row r="1104" spans="2:25">
      <c r="B1104" s="30">
        <f t="shared" si="35"/>
        <v>1097</v>
      </c>
      <c r="C1104" s="31">
        <v>95</v>
      </c>
      <c r="D1104" s="32" t="s">
        <v>1127</v>
      </c>
      <c r="E1104" s="131">
        <v>4</v>
      </c>
      <c r="F1104" s="31">
        <v>1</v>
      </c>
      <c r="G1104" s="31" t="s">
        <v>1138</v>
      </c>
      <c r="H1104" s="33" t="s">
        <v>21</v>
      </c>
      <c r="I1104" s="34" t="s">
        <v>1134</v>
      </c>
      <c r="J1104" s="31">
        <v>24.98</v>
      </c>
      <c r="K1104" s="31">
        <v>4.3899999999999997</v>
      </c>
      <c r="L1104" s="130">
        <f>(Таблица1[[#This Row],[Общая площадь летних помещений, кв. м]]*1)+Таблица1[[#This Row],[Общая площадь без летних помещений, кв.м]]</f>
        <v>29.37</v>
      </c>
      <c r="M1104" s="35" t="s">
        <v>1130</v>
      </c>
      <c r="N1104" s="35" t="s">
        <v>1131</v>
      </c>
      <c r="O1104" s="35" t="s">
        <v>1130</v>
      </c>
      <c r="P1104" s="32">
        <v>300000</v>
      </c>
      <c r="Q110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8811000</v>
      </c>
      <c r="R110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04" s="36"/>
      <c r="T1104" s="38" t="e">
        <f>#REF!/R1104-1</f>
        <v>#REF!</v>
      </c>
      <c r="U1104" s="35"/>
      <c r="V1104" s="39" t="s">
        <v>1132</v>
      </c>
      <c r="W1104" s="40"/>
      <c r="X1104" s="41" t="str">
        <f t="shared" si="34"/>
        <v>апартаментст</v>
      </c>
      <c r="Y1104" s="15"/>
    </row>
    <row r="1105" spans="2:25">
      <c r="B1105" s="30">
        <f t="shared" si="35"/>
        <v>1098</v>
      </c>
      <c r="C1105" s="31">
        <v>96</v>
      </c>
      <c r="D1105" s="32" t="s">
        <v>1127</v>
      </c>
      <c r="E1105" s="131">
        <v>4</v>
      </c>
      <c r="F1105" s="31">
        <v>1</v>
      </c>
      <c r="G1105" s="31" t="s">
        <v>1138</v>
      </c>
      <c r="H1105" s="33" t="s">
        <v>21</v>
      </c>
      <c r="I1105" s="34" t="s">
        <v>1134</v>
      </c>
      <c r="J1105" s="31">
        <v>24.27</v>
      </c>
      <c r="K1105" s="31">
        <v>4.3899999999999997</v>
      </c>
      <c r="L1105" s="130">
        <f>(Таблица1[[#This Row],[Общая площадь летних помещений, кв. м]]*1)+Таблица1[[#This Row],[Общая площадь без летних помещений, кв.м]]</f>
        <v>28.66</v>
      </c>
      <c r="M1105" s="35" t="s">
        <v>1130</v>
      </c>
      <c r="N1105" s="35" t="s">
        <v>1131</v>
      </c>
      <c r="O1105" s="35" t="s">
        <v>1130</v>
      </c>
      <c r="P1105" s="32">
        <v>300000</v>
      </c>
      <c r="Q110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8598000</v>
      </c>
      <c r="R110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05" s="36"/>
      <c r="T1105" s="38" t="e">
        <f>#REF!/R1105-1</f>
        <v>#REF!</v>
      </c>
      <c r="U1105" s="35"/>
      <c r="V1105" s="39" t="s">
        <v>1132</v>
      </c>
      <c r="W1105" s="40"/>
      <c r="X1105" s="41" t="str">
        <f t="shared" si="34"/>
        <v>апартаментст</v>
      </c>
      <c r="Y1105" s="15"/>
    </row>
    <row r="1106" spans="2:25">
      <c r="B1106" s="30">
        <f t="shared" si="35"/>
        <v>1099</v>
      </c>
      <c r="C1106" s="31">
        <v>97</v>
      </c>
      <c r="D1106" s="32" t="s">
        <v>1127</v>
      </c>
      <c r="E1106" s="131">
        <v>4</v>
      </c>
      <c r="F1106" s="31">
        <v>1</v>
      </c>
      <c r="G1106" s="31" t="s">
        <v>1138</v>
      </c>
      <c r="H1106" s="33" t="s">
        <v>21</v>
      </c>
      <c r="I1106" s="34" t="s">
        <v>1134</v>
      </c>
      <c r="J1106" s="31">
        <v>35.979999999999997</v>
      </c>
      <c r="K1106" s="31">
        <v>14.1</v>
      </c>
      <c r="L1106" s="130">
        <f>(Таблица1[[#This Row],[Общая площадь летних помещений, кв. м]]*1)+Таблица1[[#This Row],[Общая площадь без летних помещений, кв.м]]</f>
        <v>50.08</v>
      </c>
      <c r="M1106" s="35" t="s">
        <v>1136</v>
      </c>
      <c r="N1106" s="35" t="s">
        <v>1155</v>
      </c>
      <c r="O1106" s="35" t="s">
        <v>1130</v>
      </c>
      <c r="P1106" s="32">
        <v>370000</v>
      </c>
      <c r="Q110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18529600</v>
      </c>
      <c r="R110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06" s="36"/>
      <c r="T1106" s="38" t="e">
        <f>#REF!/R1106-1</f>
        <v>#REF!</v>
      </c>
      <c r="U1106" s="35"/>
      <c r="V1106" s="39" t="s">
        <v>1132</v>
      </c>
      <c r="W1106" s="40"/>
      <c r="X1106" s="41" t="str">
        <f t="shared" si="34"/>
        <v>апартаментст</v>
      </c>
      <c r="Y1106" s="15"/>
    </row>
    <row r="1107" spans="2:25">
      <c r="B1107" s="30">
        <f t="shared" si="35"/>
        <v>1100</v>
      </c>
      <c r="C1107" s="31">
        <v>98</v>
      </c>
      <c r="D1107" s="32" t="s">
        <v>1127</v>
      </c>
      <c r="E1107" s="131">
        <v>4</v>
      </c>
      <c r="F1107" s="31">
        <v>1</v>
      </c>
      <c r="G1107" s="31" t="s">
        <v>1138</v>
      </c>
      <c r="H1107" s="33" t="s">
        <v>21</v>
      </c>
      <c r="I1107" s="34" t="s">
        <v>1134</v>
      </c>
      <c r="J1107" s="31">
        <v>35.979999999999997</v>
      </c>
      <c r="K1107" s="31">
        <v>14.1</v>
      </c>
      <c r="L1107" s="130">
        <f>(Таблица1[[#This Row],[Общая площадь летних помещений, кв. м]]*1)+Таблица1[[#This Row],[Общая площадь без летних помещений, кв.м]]</f>
        <v>50.08</v>
      </c>
      <c r="M1107" s="35" t="s">
        <v>1136</v>
      </c>
      <c r="N1107" s="35" t="s">
        <v>1155</v>
      </c>
      <c r="O1107" s="35" t="s">
        <v>1130</v>
      </c>
      <c r="P1107" s="32">
        <v>370000</v>
      </c>
      <c r="Q110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18529600</v>
      </c>
      <c r="R110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07" s="36"/>
      <c r="T1107" s="38" t="e">
        <f>#REF!/R1107-1</f>
        <v>#REF!</v>
      </c>
      <c r="U1107" s="35"/>
      <c r="V1107" s="39" t="s">
        <v>1132</v>
      </c>
      <c r="W1107" s="40"/>
      <c r="X1107" s="41" t="str">
        <f t="shared" si="34"/>
        <v>апартаментст</v>
      </c>
      <c r="Y1107" s="15"/>
    </row>
    <row r="1108" spans="2:25">
      <c r="B1108" s="30">
        <f t="shared" si="35"/>
        <v>1101</v>
      </c>
      <c r="C1108" s="31">
        <v>99</v>
      </c>
      <c r="D1108" s="32" t="s">
        <v>1127</v>
      </c>
      <c r="E1108" s="131">
        <v>4</v>
      </c>
      <c r="F1108" s="31">
        <v>1</v>
      </c>
      <c r="G1108" s="31" t="s">
        <v>1138</v>
      </c>
      <c r="H1108" s="33" t="s">
        <v>21</v>
      </c>
      <c r="I1108" s="34" t="s">
        <v>1134</v>
      </c>
      <c r="J1108" s="31">
        <v>24.27</v>
      </c>
      <c r="K1108" s="31">
        <v>4.3899999999999997</v>
      </c>
      <c r="L1108" s="130">
        <f>(Таблица1[[#This Row],[Общая площадь летних помещений, кв. м]]*1)+Таблица1[[#This Row],[Общая площадь без летних помещений, кв.м]]</f>
        <v>28.66</v>
      </c>
      <c r="M1108" s="35" t="s">
        <v>1136</v>
      </c>
      <c r="N1108" s="35" t="s">
        <v>1145</v>
      </c>
      <c r="O1108" s="35" t="s">
        <v>1130</v>
      </c>
      <c r="P1108" s="32">
        <v>310000</v>
      </c>
      <c r="Q110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8884600</v>
      </c>
      <c r="R110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08" s="36"/>
      <c r="T1108" s="38" t="e">
        <f>#REF!/R1108-1</f>
        <v>#REF!</v>
      </c>
      <c r="U1108" s="35"/>
      <c r="V1108" s="39" t="s">
        <v>1132</v>
      </c>
      <c r="W1108" s="40"/>
      <c r="X1108" s="41" t="str">
        <f t="shared" si="34"/>
        <v>апартаментст</v>
      </c>
      <c r="Y1108" s="15"/>
    </row>
    <row r="1109" spans="2:25">
      <c r="B1109" s="30">
        <f t="shared" si="35"/>
        <v>1102</v>
      </c>
      <c r="C1109" s="31">
        <v>100</v>
      </c>
      <c r="D1109" s="32" t="s">
        <v>1127</v>
      </c>
      <c r="E1109" s="131">
        <v>4</v>
      </c>
      <c r="F1109" s="31">
        <v>1</v>
      </c>
      <c r="G1109" s="31" t="s">
        <v>1138</v>
      </c>
      <c r="H1109" s="33" t="s">
        <v>21</v>
      </c>
      <c r="I1109" s="34" t="s">
        <v>1134</v>
      </c>
      <c r="J1109" s="31">
        <v>24.98</v>
      </c>
      <c r="K1109" s="31">
        <v>4.3899999999999997</v>
      </c>
      <c r="L1109" s="130">
        <f>(Таблица1[[#This Row],[Общая площадь летних помещений, кв. м]]*1)+Таблица1[[#This Row],[Общая площадь без летних помещений, кв.м]]</f>
        <v>29.37</v>
      </c>
      <c r="M1109" s="35" t="s">
        <v>1136</v>
      </c>
      <c r="N1109" s="35" t="s">
        <v>1145</v>
      </c>
      <c r="O1109" s="35" t="s">
        <v>1130</v>
      </c>
      <c r="P1109" s="32">
        <v>310000</v>
      </c>
      <c r="Q110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9104700</v>
      </c>
      <c r="R110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09" s="36"/>
      <c r="T1109" s="38" t="e">
        <f>#REF!/R1109-1</f>
        <v>#REF!</v>
      </c>
      <c r="U1109" s="35"/>
      <c r="V1109" s="39" t="s">
        <v>1132</v>
      </c>
      <c r="W1109" s="40"/>
      <c r="X1109" s="41" t="str">
        <f t="shared" si="34"/>
        <v>апартаментст</v>
      </c>
      <c r="Y1109" s="15"/>
    </row>
    <row r="1110" spans="2:25">
      <c r="B1110" s="30">
        <f t="shared" si="35"/>
        <v>1103</v>
      </c>
      <c r="C1110" s="31">
        <v>101</v>
      </c>
      <c r="D1110" s="32" t="s">
        <v>1127</v>
      </c>
      <c r="E1110" s="131">
        <v>4</v>
      </c>
      <c r="F1110" s="31">
        <v>1</v>
      </c>
      <c r="G1110" s="31" t="s">
        <v>1138</v>
      </c>
      <c r="H1110" s="33" t="s">
        <v>21</v>
      </c>
      <c r="I1110" s="34" t="s">
        <v>1134</v>
      </c>
      <c r="J1110" s="31">
        <v>24.98</v>
      </c>
      <c r="K1110" s="31">
        <v>4.3899999999999997</v>
      </c>
      <c r="L1110" s="130">
        <f>(Таблица1[[#This Row],[Общая площадь летних помещений, кв. м]]*1)+Таблица1[[#This Row],[Общая площадь без летних помещений, кв.м]]</f>
        <v>29.37</v>
      </c>
      <c r="M1110" s="35" t="s">
        <v>1136</v>
      </c>
      <c r="N1110" s="35" t="s">
        <v>1145</v>
      </c>
      <c r="O1110" s="35" t="s">
        <v>1130</v>
      </c>
      <c r="P1110" s="32">
        <v>310000</v>
      </c>
      <c r="Q111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9104700</v>
      </c>
      <c r="R111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10" s="36"/>
      <c r="T1110" s="38" t="e">
        <f>#REF!/R1110-1</f>
        <v>#REF!</v>
      </c>
      <c r="U1110" s="35"/>
      <c r="V1110" s="39" t="s">
        <v>1132</v>
      </c>
      <c r="W1110" s="40"/>
      <c r="X1110" s="41" t="str">
        <f t="shared" si="34"/>
        <v>апартаментст</v>
      </c>
      <c r="Y1110" s="15"/>
    </row>
    <row r="1111" spans="2:25">
      <c r="B1111" s="30">
        <f t="shared" si="35"/>
        <v>1104</v>
      </c>
      <c r="C1111" s="31">
        <v>102</v>
      </c>
      <c r="D1111" s="32" t="s">
        <v>1127</v>
      </c>
      <c r="E1111" s="131">
        <v>4</v>
      </c>
      <c r="F1111" s="31">
        <v>1</v>
      </c>
      <c r="G1111" s="31" t="s">
        <v>1138</v>
      </c>
      <c r="H1111" s="33" t="s">
        <v>21</v>
      </c>
      <c r="I1111" s="34" t="s">
        <v>1134</v>
      </c>
      <c r="J1111" s="31">
        <v>24.98</v>
      </c>
      <c r="K1111" s="31">
        <v>4.66</v>
      </c>
      <c r="L1111" s="130">
        <f>(Таблица1[[#This Row],[Общая площадь летних помещений, кв. м]]*1)+Таблица1[[#This Row],[Общая площадь без летних помещений, кв.м]]</f>
        <v>29.64</v>
      </c>
      <c r="M1111" s="35" t="s">
        <v>1136</v>
      </c>
      <c r="N1111" s="35" t="s">
        <v>1145</v>
      </c>
      <c r="O1111" s="35" t="s">
        <v>1130</v>
      </c>
      <c r="P1111" s="32">
        <v>310000</v>
      </c>
      <c r="Q111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9188400</v>
      </c>
      <c r="R111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11" s="36"/>
      <c r="T1111" s="38" t="e">
        <f>#REF!/R1111-1</f>
        <v>#REF!</v>
      </c>
      <c r="U1111" s="35"/>
      <c r="V1111" s="39" t="s">
        <v>1132</v>
      </c>
      <c r="W1111" s="40"/>
      <c r="X1111" s="41" t="str">
        <f t="shared" si="34"/>
        <v>апартаментст</v>
      </c>
      <c r="Y1111" s="15"/>
    </row>
    <row r="1112" spans="2:25">
      <c r="B1112" s="30">
        <f t="shared" si="35"/>
        <v>1105</v>
      </c>
      <c r="C1112" s="31">
        <v>103</v>
      </c>
      <c r="D1112" s="32" t="s">
        <v>1127</v>
      </c>
      <c r="E1112" s="131">
        <v>4</v>
      </c>
      <c r="F1112" s="31">
        <v>1</v>
      </c>
      <c r="G1112" s="31" t="s">
        <v>1138</v>
      </c>
      <c r="H1112" s="33" t="s">
        <v>21</v>
      </c>
      <c r="I1112" s="34" t="s">
        <v>1134</v>
      </c>
      <c r="J1112" s="31">
        <v>30.01</v>
      </c>
      <c r="K1112" s="31">
        <v>5.49</v>
      </c>
      <c r="L1112" s="130">
        <f>(Таблица1[[#This Row],[Общая площадь летних помещений, кв. м]]*1)+Таблица1[[#This Row],[Общая площадь без летних помещений, кв.м]]</f>
        <v>35.5</v>
      </c>
      <c r="M1112" s="35" t="s">
        <v>1136</v>
      </c>
      <c r="N1112" s="35" t="s">
        <v>1145</v>
      </c>
      <c r="O1112" s="35" t="s">
        <v>1130</v>
      </c>
      <c r="P1112" s="32">
        <v>310000</v>
      </c>
      <c r="Q111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11005000</v>
      </c>
      <c r="R111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12" s="36"/>
      <c r="T1112" s="38" t="e">
        <f>#REF!/R1112-1</f>
        <v>#REF!</v>
      </c>
      <c r="U1112" s="35"/>
      <c r="V1112" s="39" t="s">
        <v>1132</v>
      </c>
      <c r="W1112" s="40"/>
      <c r="X1112" s="41" t="str">
        <f t="shared" si="34"/>
        <v>апартаментст</v>
      </c>
      <c r="Y1112" s="15"/>
    </row>
    <row r="1113" spans="2:25">
      <c r="B1113" s="30">
        <f t="shared" si="35"/>
        <v>1106</v>
      </c>
      <c r="C1113" s="31">
        <v>104</v>
      </c>
      <c r="D1113" s="32" t="s">
        <v>1127</v>
      </c>
      <c r="E1113" s="131">
        <v>4</v>
      </c>
      <c r="F1113" s="31">
        <v>1</v>
      </c>
      <c r="G1113" s="31" t="s">
        <v>1138</v>
      </c>
      <c r="H1113" s="33" t="s">
        <v>21</v>
      </c>
      <c r="I1113" s="34" t="s">
        <v>1134</v>
      </c>
      <c r="J1113" s="31">
        <v>24.98</v>
      </c>
      <c r="K1113" s="31">
        <v>4.3899999999999997</v>
      </c>
      <c r="L1113" s="130">
        <f>(Таблица1[[#This Row],[Общая площадь летних помещений, кв. м]]*1)+Таблица1[[#This Row],[Общая площадь без летних помещений, кв.м]]</f>
        <v>29.37</v>
      </c>
      <c r="M1113" s="35" t="s">
        <v>1136</v>
      </c>
      <c r="N1113" s="35" t="s">
        <v>1145</v>
      </c>
      <c r="O1113" s="35" t="s">
        <v>1130</v>
      </c>
      <c r="P1113" s="32">
        <v>310000</v>
      </c>
      <c r="Q111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9104700</v>
      </c>
      <c r="R111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13" s="36"/>
      <c r="T1113" s="38" t="e">
        <f>#REF!/R1113-1</f>
        <v>#REF!</v>
      </c>
      <c r="U1113" s="35"/>
      <c r="V1113" s="39" t="s">
        <v>1132</v>
      </c>
      <c r="W1113" s="40"/>
      <c r="X1113" s="41" t="str">
        <f t="shared" si="34"/>
        <v>апартаментст</v>
      </c>
      <c r="Y1113" s="15"/>
    </row>
    <row r="1114" spans="2:25">
      <c r="B1114" s="30">
        <f t="shared" si="35"/>
        <v>1107</v>
      </c>
      <c r="C1114" s="31">
        <v>105</v>
      </c>
      <c r="D1114" s="32" t="s">
        <v>1127</v>
      </c>
      <c r="E1114" s="131">
        <v>4</v>
      </c>
      <c r="F1114" s="31">
        <v>1</v>
      </c>
      <c r="G1114" s="31" t="s">
        <v>1138</v>
      </c>
      <c r="H1114" s="33" t="s">
        <v>21</v>
      </c>
      <c r="I1114" s="34" t="s">
        <v>1134</v>
      </c>
      <c r="J1114" s="31">
        <v>24.98</v>
      </c>
      <c r="K1114" s="31">
        <v>4.3899999999999997</v>
      </c>
      <c r="L1114" s="130">
        <f>(Таблица1[[#This Row],[Общая площадь летних помещений, кв. м]]*1)+Таблица1[[#This Row],[Общая площадь без летних помещений, кв.м]]</f>
        <v>29.37</v>
      </c>
      <c r="M1114" s="35" t="s">
        <v>1136</v>
      </c>
      <c r="N1114" s="35" t="s">
        <v>1145</v>
      </c>
      <c r="O1114" s="35" t="s">
        <v>1130</v>
      </c>
      <c r="P1114" s="32">
        <v>310000</v>
      </c>
      <c r="Q111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9104700</v>
      </c>
      <c r="R111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14" s="36"/>
      <c r="T1114" s="38" t="e">
        <f>#REF!/R1114-1</f>
        <v>#REF!</v>
      </c>
      <c r="U1114" s="35"/>
      <c r="V1114" s="39" t="s">
        <v>1132</v>
      </c>
      <c r="W1114" s="40"/>
      <c r="X1114" s="41" t="str">
        <f t="shared" si="34"/>
        <v>апартаментст</v>
      </c>
      <c r="Y1114" s="15"/>
    </row>
    <row r="1115" spans="2:25">
      <c r="B1115" s="30">
        <f t="shared" si="35"/>
        <v>1108</v>
      </c>
      <c r="C1115" s="31">
        <v>106</v>
      </c>
      <c r="D1115" s="32" t="s">
        <v>1127</v>
      </c>
      <c r="E1115" s="131">
        <v>4</v>
      </c>
      <c r="F1115" s="31">
        <v>1</v>
      </c>
      <c r="G1115" s="31" t="s">
        <v>1138</v>
      </c>
      <c r="H1115" s="33" t="s">
        <v>21</v>
      </c>
      <c r="I1115" s="34" t="s">
        <v>1134</v>
      </c>
      <c r="J1115" s="31">
        <v>24.98</v>
      </c>
      <c r="K1115" s="31">
        <v>4.3899999999999997</v>
      </c>
      <c r="L1115" s="130">
        <f>(Таблица1[[#This Row],[Общая площадь летних помещений, кв. м]]*1)+Таблица1[[#This Row],[Общая площадь без летних помещений, кв.м]]</f>
        <v>29.37</v>
      </c>
      <c r="M1115" s="35" t="s">
        <v>1136</v>
      </c>
      <c r="N1115" s="35" t="s">
        <v>1145</v>
      </c>
      <c r="O1115" s="35" t="s">
        <v>1130</v>
      </c>
      <c r="P1115" s="32">
        <v>310000</v>
      </c>
      <c r="Q111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9104700</v>
      </c>
      <c r="R111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15" s="36"/>
      <c r="T1115" s="38" t="e">
        <f>#REF!/R1115-1</f>
        <v>#REF!</v>
      </c>
      <c r="U1115" s="35"/>
      <c r="V1115" s="39" t="s">
        <v>1132</v>
      </c>
      <c r="W1115" s="40"/>
      <c r="X1115" s="41" t="str">
        <f t="shared" si="34"/>
        <v>апартаментст</v>
      </c>
      <c r="Y1115" s="15"/>
    </row>
    <row r="1116" spans="2:25">
      <c r="B1116" s="30">
        <f t="shared" si="35"/>
        <v>1109</v>
      </c>
      <c r="C1116" s="31">
        <v>107</v>
      </c>
      <c r="D1116" s="32" t="s">
        <v>1127</v>
      </c>
      <c r="E1116" s="131">
        <v>4</v>
      </c>
      <c r="F1116" s="31">
        <v>1</v>
      </c>
      <c r="G1116" s="31" t="s">
        <v>1138</v>
      </c>
      <c r="H1116" s="33" t="s">
        <v>21</v>
      </c>
      <c r="I1116" s="34" t="s">
        <v>1134</v>
      </c>
      <c r="J1116" s="31">
        <v>24.98</v>
      </c>
      <c r="K1116" s="31">
        <v>4.3899999999999997</v>
      </c>
      <c r="L1116" s="130">
        <f>(Таблица1[[#This Row],[Общая площадь летних помещений, кв. м]]*1)+Таблица1[[#This Row],[Общая площадь без летних помещений, кв.м]]</f>
        <v>29.37</v>
      </c>
      <c r="M1116" s="35" t="s">
        <v>1136</v>
      </c>
      <c r="N1116" s="35" t="s">
        <v>1145</v>
      </c>
      <c r="O1116" s="35" t="s">
        <v>1130</v>
      </c>
      <c r="P1116" s="32">
        <v>310000</v>
      </c>
      <c r="Q111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9104700</v>
      </c>
      <c r="R111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16" s="36"/>
      <c r="T1116" s="38" t="e">
        <f>#REF!/R1116-1</f>
        <v>#REF!</v>
      </c>
      <c r="U1116" s="35"/>
      <c r="V1116" s="39" t="s">
        <v>1132</v>
      </c>
      <c r="W1116" s="40"/>
      <c r="X1116" s="41" t="str">
        <f t="shared" si="34"/>
        <v>апартаментст</v>
      </c>
      <c r="Y1116" s="15"/>
    </row>
    <row r="1117" spans="2:25">
      <c r="B1117" s="30">
        <f t="shared" si="35"/>
        <v>1110</v>
      </c>
      <c r="C1117" s="31">
        <v>108</v>
      </c>
      <c r="D1117" s="32" t="s">
        <v>1127</v>
      </c>
      <c r="E1117" s="131">
        <v>4</v>
      </c>
      <c r="F1117" s="31">
        <v>1</v>
      </c>
      <c r="G1117" s="31" t="s">
        <v>1138</v>
      </c>
      <c r="H1117" s="42" t="s">
        <v>19</v>
      </c>
      <c r="I1117" s="34" t="s">
        <v>1151</v>
      </c>
      <c r="J1117" s="31">
        <v>51.2</v>
      </c>
      <c r="K1117" s="31">
        <v>13.06</v>
      </c>
      <c r="L1117" s="130">
        <f>(Таблица1[[#This Row],[Общая площадь летних помещений, кв. м]]*1)+Таблица1[[#This Row],[Общая площадь без летних помещений, кв.м]]</f>
        <v>64.260000000000005</v>
      </c>
      <c r="M1117" s="35" t="s">
        <v>1136</v>
      </c>
      <c r="N1117" s="35" t="s">
        <v>1145</v>
      </c>
      <c r="O1117" s="35" t="s">
        <v>1130</v>
      </c>
      <c r="P1117" s="32">
        <v>310000</v>
      </c>
      <c r="Q111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19920600</v>
      </c>
      <c r="R111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17" s="36"/>
      <c r="T1117" s="38" t="e">
        <f>#REF!/R1117-1</f>
        <v>#REF!</v>
      </c>
      <c r="U1117" s="35"/>
      <c r="V1117" s="39" t="s">
        <v>1132</v>
      </c>
      <c r="W1117" s="40"/>
      <c r="X1117" s="41" t="str">
        <f t="shared" si="34"/>
        <v>апартамент1АЕ</v>
      </c>
      <c r="Y1117" s="15"/>
    </row>
    <row r="1118" spans="2:25">
      <c r="B1118" s="30">
        <f t="shared" si="35"/>
        <v>1111</v>
      </c>
      <c r="C1118" s="31">
        <v>109</v>
      </c>
      <c r="D1118" s="32" t="s">
        <v>1127</v>
      </c>
      <c r="E1118" s="131">
        <v>4</v>
      </c>
      <c r="F1118" s="31">
        <v>1</v>
      </c>
      <c r="G1118" s="31" t="s">
        <v>1138</v>
      </c>
      <c r="H1118" s="33" t="s">
        <v>21</v>
      </c>
      <c r="I1118" s="34" t="s">
        <v>1134</v>
      </c>
      <c r="J1118" s="31">
        <v>24.74</v>
      </c>
      <c r="K1118" s="31">
        <v>4.3499999999999996</v>
      </c>
      <c r="L1118" s="130">
        <f>(Таблица1[[#This Row],[Общая площадь летних помещений, кв. м]]*1)+Таблица1[[#This Row],[Общая площадь без летних помещений, кв.м]]</f>
        <v>29.089999999999996</v>
      </c>
      <c r="M1118" s="35" t="s">
        <v>1136</v>
      </c>
      <c r="N1118" s="35" t="s">
        <v>1145</v>
      </c>
      <c r="O1118" s="35" t="s">
        <v>1130</v>
      </c>
      <c r="P1118" s="32">
        <v>315000</v>
      </c>
      <c r="Q111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9163349.9999999981</v>
      </c>
      <c r="R111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18" s="36"/>
      <c r="T1118" s="38" t="e">
        <f>#REF!/R1118-1</f>
        <v>#REF!</v>
      </c>
      <c r="U1118" s="35"/>
      <c r="V1118" s="39" t="s">
        <v>1132</v>
      </c>
      <c r="W1118" s="40"/>
      <c r="X1118" s="41" t="str">
        <f t="shared" si="34"/>
        <v>апартаментст</v>
      </c>
      <c r="Y1118" s="15"/>
    </row>
    <row r="1119" spans="2:25">
      <c r="B1119" s="30">
        <f t="shared" si="35"/>
        <v>1112</v>
      </c>
      <c r="C1119" s="31">
        <v>110</v>
      </c>
      <c r="D1119" s="32" t="s">
        <v>1127</v>
      </c>
      <c r="E1119" s="131">
        <v>4</v>
      </c>
      <c r="F1119" s="31">
        <v>1</v>
      </c>
      <c r="G1119" s="31" t="s">
        <v>1138</v>
      </c>
      <c r="H1119" s="33" t="s">
        <v>21</v>
      </c>
      <c r="I1119" s="34" t="s">
        <v>1134</v>
      </c>
      <c r="J1119" s="31">
        <v>24.74</v>
      </c>
      <c r="K1119" s="31">
        <v>4.3499999999999996</v>
      </c>
      <c r="L1119" s="130">
        <f>(Таблица1[[#This Row],[Общая площадь летних помещений, кв. м]]*1)+Таблица1[[#This Row],[Общая площадь без летних помещений, кв.м]]</f>
        <v>29.089999999999996</v>
      </c>
      <c r="M1119" s="35" t="s">
        <v>1136</v>
      </c>
      <c r="N1119" s="35" t="s">
        <v>1145</v>
      </c>
      <c r="O1119" s="35" t="s">
        <v>1130</v>
      </c>
      <c r="P1119" s="32">
        <v>315000</v>
      </c>
      <c r="Q111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9163349.9999999981</v>
      </c>
      <c r="R111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19" s="36"/>
      <c r="T1119" s="38" t="e">
        <f>#REF!/R1119-1</f>
        <v>#REF!</v>
      </c>
      <c r="U1119" s="35"/>
      <c r="V1119" s="39" t="s">
        <v>1132</v>
      </c>
      <c r="W1119" s="40"/>
      <c r="X1119" s="41" t="str">
        <f t="shared" si="34"/>
        <v>апартаментст</v>
      </c>
      <c r="Y1119" s="15"/>
    </row>
    <row r="1120" spans="2:25">
      <c r="B1120" s="30">
        <f t="shared" si="35"/>
        <v>1113</v>
      </c>
      <c r="C1120" s="31">
        <v>111</v>
      </c>
      <c r="D1120" s="32" t="s">
        <v>1127</v>
      </c>
      <c r="E1120" s="131">
        <v>4</v>
      </c>
      <c r="F1120" s="31">
        <v>1</v>
      </c>
      <c r="G1120" s="31" t="s">
        <v>1138</v>
      </c>
      <c r="H1120" s="33" t="s">
        <v>21</v>
      </c>
      <c r="I1120" s="34" t="s">
        <v>1134</v>
      </c>
      <c r="J1120" s="31">
        <v>24.73</v>
      </c>
      <c r="K1120" s="31">
        <v>3.8</v>
      </c>
      <c r="L1120" s="130">
        <f>(Таблица1[[#This Row],[Общая площадь летних помещений, кв. м]]*1)+Таблица1[[#This Row],[Общая площадь без летних помещений, кв.м]]</f>
        <v>28.53</v>
      </c>
      <c r="M1120" s="35" t="s">
        <v>1136</v>
      </c>
      <c r="N1120" s="35" t="s">
        <v>1145</v>
      </c>
      <c r="O1120" s="35" t="s">
        <v>1130</v>
      </c>
      <c r="P1120" s="32">
        <v>315000</v>
      </c>
      <c r="Q112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8986950</v>
      </c>
      <c r="R112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20" s="36"/>
      <c r="T1120" s="38" t="e">
        <f>#REF!/R1120-1</f>
        <v>#REF!</v>
      </c>
      <c r="U1120" s="35"/>
      <c r="V1120" s="39" t="s">
        <v>1132</v>
      </c>
      <c r="W1120" s="40"/>
      <c r="X1120" s="41" t="str">
        <f t="shared" si="34"/>
        <v>апартаментст</v>
      </c>
      <c r="Y1120" s="15"/>
    </row>
    <row r="1121" spans="2:25">
      <c r="B1121" s="30">
        <f t="shared" si="35"/>
        <v>1114</v>
      </c>
      <c r="C1121" s="31">
        <v>112</v>
      </c>
      <c r="D1121" s="32" t="s">
        <v>1127</v>
      </c>
      <c r="E1121" s="131">
        <v>4</v>
      </c>
      <c r="F1121" s="31">
        <v>1</v>
      </c>
      <c r="G1121" s="31" t="s">
        <v>1138</v>
      </c>
      <c r="H1121" s="33" t="s">
        <v>21</v>
      </c>
      <c r="I1121" s="34" t="s">
        <v>1134</v>
      </c>
      <c r="J1121" s="31">
        <v>24.74</v>
      </c>
      <c r="K1121" s="31">
        <v>4.2300000000000004</v>
      </c>
      <c r="L1121" s="130">
        <f>(Таблица1[[#This Row],[Общая площадь летних помещений, кв. м]]*1)+Таблица1[[#This Row],[Общая площадь без летних помещений, кв.м]]</f>
        <v>28.97</v>
      </c>
      <c r="M1121" s="35" t="s">
        <v>1136</v>
      </c>
      <c r="N1121" s="35" t="s">
        <v>1145</v>
      </c>
      <c r="O1121" s="35" t="s">
        <v>1130</v>
      </c>
      <c r="P1121" s="32">
        <v>315000</v>
      </c>
      <c r="Q112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9125550</v>
      </c>
      <c r="R112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21" s="36"/>
      <c r="T1121" s="38" t="e">
        <f>#REF!/R1121-1</f>
        <v>#REF!</v>
      </c>
      <c r="U1121" s="35"/>
      <c r="V1121" s="39" t="s">
        <v>1132</v>
      </c>
      <c r="W1121" s="40"/>
      <c r="X1121" s="41" t="str">
        <f t="shared" si="34"/>
        <v>апартаментст</v>
      </c>
      <c r="Y1121" s="15"/>
    </row>
    <row r="1122" spans="2:25">
      <c r="B1122" s="30">
        <f t="shared" si="35"/>
        <v>1115</v>
      </c>
      <c r="C1122" s="31">
        <v>113</v>
      </c>
      <c r="D1122" s="32" t="s">
        <v>1150</v>
      </c>
      <c r="E1122" s="131">
        <v>4</v>
      </c>
      <c r="F1122" s="31">
        <v>1</v>
      </c>
      <c r="G1122" s="31" t="s">
        <v>1139</v>
      </c>
      <c r="H1122" s="33" t="s">
        <v>21</v>
      </c>
      <c r="I1122" s="34" t="s">
        <v>1134</v>
      </c>
      <c r="J1122" s="31">
        <v>35.83</v>
      </c>
      <c r="K1122" s="31">
        <v>7.28</v>
      </c>
      <c r="L1122" s="130">
        <f>(Таблица1[[#This Row],[Общая площадь летних помещений, кв. м]]*1)+Таблица1[[#This Row],[Общая площадь без летних помещений, кв.м]]</f>
        <v>43.11</v>
      </c>
      <c r="M1122" s="35" t="s">
        <v>1136</v>
      </c>
      <c r="N1122" s="35" t="s">
        <v>1145</v>
      </c>
      <c r="O1122" s="35" t="s">
        <v>1130</v>
      </c>
      <c r="P1122" s="32">
        <v>325000</v>
      </c>
      <c r="Q112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14010750</v>
      </c>
      <c r="R112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22" s="36"/>
      <c r="T1122" s="38" t="e">
        <f>#REF!/R1122-1</f>
        <v>#REF!</v>
      </c>
      <c r="U1122" s="35"/>
      <c r="V1122" s="39" t="s">
        <v>1132</v>
      </c>
      <c r="W1122" s="40"/>
      <c r="X1122" s="41" t="str">
        <f t="shared" si="34"/>
        <v>Апарт-отельст</v>
      </c>
      <c r="Y1122" s="15"/>
    </row>
    <row r="1123" spans="2:25">
      <c r="B1123" s="30">
        <f t="shared" si="35"/>
        <v>1116</v>
      </c>
      <c r="C1123" s="31">
        <v>114</v>
      </c>
      <c r="D1123" s="32" t="s">
        <v>1150</v>
      </c>
      <c r="E1123" s="131">
        <v>4</v>
      </c>
      <c r="F1123" s="31">
        <v>1</v>
      </c>
      <c r="G1123" s="31" t="s">
        <v>1139</v>
      </c>
      <c r="H1123" s="33" t="s">
        <v>21</v>
      </c>
      <c r="I1123" s="34" t="s">
        <v>1134</v>
      </c>
      <c r="J1123" s="31">
        <v>24.73</v>
      </c>
      <c r="K1123" s="31">
        <v>4.3099999999999996</v>
      </c>
      <c r="L1123" s="130">
        <f>(Таблица1[[#This Row],[Общая площадь летних помещений, кв. м]]*1)+Таблица1[[#This Row],[Общая площадь без летних помещений, кв.м]]</f>
        <v>29.04</v>
      </c>
      <c r="M1123" s="35" t="s">
        <v>1136</v>
      </c>
      <c r="N1123" s="35" t="s">
        <v>1145</v>
      </c>
      <c r="O1123" s="35" t="s">
        <v>1130</v>
      </c>
      <c r="P1123" s="32">
        <v>320000</v>
      </c>
      <c r="Q112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9292800</v>
      </c>
      <c r="R112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23" s="36"/>
      <c r="T1123" s="38" t="e">
        <f>#REF!/R1123-1</f>
        <v>#REF!</v>
      </c>
      <c r="U1123" s="35"/>
      <c r="V1123" s="39" t="s">
        <v>1132</v>
      </c>
      <c r="W1123" s="40"/>
      <c r="X1123" s="41" t="str">
        <f t="shared" si="34"/>
        <v>Апарт-отельст</v>
      </c>
      <c r="Y1123" s="15"/>
    </row>
    <row r="1124" spans="2:25">
      <c r="B1124" s="30">
        <f t="shared" si="35"/>
        <v>1117</v>
      </c>
      <c r="C1124" s="31">
        <v>115</v>
      </c>
      <c r="D1124" s="32" t="s">
        <v>1150</v>
      </c>
      <c r="E1124" s="131">
        <v>4</v>
      </c>
      <c r="F1124" s="31">
        <v>1</v>
      </c>
      <c r="G1124" s="31" t="s">
        <v>1139</v>
      </c>
      <c r="H1124" s="33" t="s">
        <v>21</v>
      </c>
      <c r="I1124" s="34" t="s">
        <v>1134</v>
      </c>
      <c r="J1124" s="31">
        <v>24.27</v>
      </c>
      <c r="K1124" s="31">
        <v>4.3099999999999996</v>
      </c>
      <c r="L1124" s="130">
        <f>(Таблица1[[#This Row],[Общая площадь летних помещений, кв. м]]*1)+Таблица1[[#This Row],[Общая площадь без летних помещений, кв.м]]</f>
        <v>28.58</v>
      </c>
      <c r="M1124" s="35" t="s">
        <v>1136</v>
      </c>
      <c r="N1124" s="35" t="s">
        <v>1145</v>
      </c>
      <c r="O1124" s="35" t="s">
        <v>1130</v>
      </c>
      <c r="P1124" s="32">
        <v>320000</v>
      </c>
      <c r="Q112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9145600</v>
      </c>
      <c r="R112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24" s="36"/>
      <c r="T1124" s="38" t="e">
        <f>#REF!/R1124-1</f>
        <v>#REF!</v>
      </c>
      <c r="U1124" s="35"/>
      <c r="V1124" s="39" t="s">
        <v>1132</v>
      </c>
      <c r="W1124" s="40"/>
      <c r="X1124" s="41" t="str">
        <f t="shared" si="34"/>
        <v>Апарт-отельст</v>
      </c>
      <c r="Y1124" s="15"/>
    </row>
    <row r="1125" spans="2:25">
      <c r="B1125" s="30">
        <f t="shared" si="35"/>
        <v>1118</v>
      </c>
      <c r="C1125" s="31">
        <v>116</v>
      </c>
      <c r="D1125" s="32" t="s">
        <v>1150</v>
      </c>
      <c r="E1125" s="131">
        <v>4</v>
      </c>
      <c r="F1125" s="31">
        <v>1</v>
      </c>
      <c r="G1125" s="31" t="s">
        <v>1139</v>
      </c>
      <c r="H1125" s="33" t="s">
        <v>21</v>
      </c>
      <c r="I1125" s="34" t="s">
        <v>1134</v>
      </c>
      <c r="J1125" s="31">
        <v>28.06</v>
      </c>
      <c r="K1125" s="31">
        <v>4.42</v>
      </c>
      <c r="L1125" s="130">
        <f>(Таблица1[[#This Row],[Общая площадь летних помещений, кв. м]]*1)+Таблица1[[#This Row],[Общая площадь без летних помещений, кв.м]]</f>
        <v>32.479999999999997</v>
      </c>
      <c r="M1125" s="35" t="s">
        <v>1136</v>
      </c>
      <c r="N1125" s="35" t="s">
        <v>1145</v>
      </c>
      <c r="O1125" s="35" t="s">
        <v>1130</v>
      </c>
      <c r="P1125" s="32">
        <v>325000</v>
      </c>
      <c r="Q112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10555999.999999998</v>
      </c>
      <c r="R112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25" s="36"/>
      <c r="T1125" s="38" t="e">
        <f>#REF!/R1125-1</f>
        <v>#REF!</v>
      </c>
      <c r="U1125" s="35"/>
      <c r="V1125" s="39" t="s">
        <v>1132</v>
      </c>
      <c r="W1125" s="40"/>
      <c r="X1125" s="41" t="str">
        <f t="shared" si="34"/>
        <v>Апарт-отельст</v>
      </c>
      <c r="Y1125" s="15"/>
    </row>
    <row r="1126" spans="2:25">
      <c r="B1126" s="30">
        <f t="shared" si="35"/>
        <v>1119</v>
      </c>
      <c r="C1126" s="31">
        <v>117</v>
      </c>
      <c r="D1126" s="32" t="s">
        <v>1150</v>
      </c>
      <c r="E1126" s="131">
        <v>4</v>
      </c>
      <c r="F1126" s="31">
        <v>1</v>
      </c>
      <c r="G1126" s="31" t="s">
        <v>1139</v>
      </c>
      <c r="H1126" s="33" t="s">
        <v>21</v>
      </c>
      <c r="I1126" s="34" t="s">
        <v>1134</v>
      </c>
      <c r="J1126" s="31">
        <v>28.04</v>
      </c>
      <c r="K1126" s="31">
        <v>4.42</v>
      </c>
      <c r="L1126" s="130">
        <f>(Таблица1[[#This Row],[Общая площадь летних помещений, кв. м]]*1)+Таблица1[[#This Row],[Общая площадь без летних помещений, кв.м]]</f>
        <v>32.46</v>
      </c>
      <c r="M1126" s="35" t="s">
        <v>1130</v>
      </c>
      <c r="N1126" s="35" t="s">
        <v>1131</v>
      </c>
      <c r="O1126" s="35" t="s">
        <v>1130</v>
      </c>
      <c r="P1126" s="32">
        <v>315000</v>
      </c>
      <c r="Q112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10224900</v>
      </c>
      <c r="R112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26" s="36"/>
      <c r="T1126" s="38" t="e">
        <f>#REF!/R1126-1</f>
        <v>#REF!</v>
      </c>
      <c r="U1126" s="35"/>
      <c r="V1126" s="39" t="s">
        <v>1132</v>
      </c>
      <c r="W1126" s="40"/>
      <c r="X1126" s="41" t="str">
        <f t="shared" si="34"/>
        <v>Апарт-отельст</v>
      </c>
      <c r="Y1126" s="15"/>
    </row>
    <row r="1127" spans="2:25">
      <c r="B1127" s="30">
        <f t="shared" si="35"/>
        <v>1120</v>
      </c>
      <c r="C1127" s="31">
        <v>118</v>
      </c>
      <c r="D1127" s="32" t="s">
        <v>1150</v>
      </c>
      <c r="E1127" s="131">
        <v>4</v>
      </c>
      <c r="F1127" s="31">
        <v>1</v>
      </c>
      <c r="G1127" s="31" t="s">
        <v>1139</v>
      </c>
      <c r="H1127" s="33" t="s">
        <v>21</v>
      </c>
      <c r="I1127" s="34" t="s">
        <v>1134</v>
      </c>
      <c r="J1127" s="31">
        <v>24.27</v>
      </c>
      <c r="K1127" s="31">
        <v>4.3099999999999996</v>
      </c>
      <c r="L1127" s="130">
        <f>(Таблица1[[#This Row],[Общая площадь летних помещений, кв. м]]*1)+Таблица1[[#This Row],[Общая площадь без летних помещений, кв.м]]</f>
        <v>28.58</v>
      </c>
      <c r="M1127" s="35" t="s">
        <v>1130</v>
      </c>
      <c r="N1127" s="35" t="s">
        <v>1131</v>
      </c>
      <c r="O1127" s="35" t="s">
        <v>1130</v>
      </c>
      <c r="P1127" s="32">
        <v>305000</v>
      </c>
      <c r="Q112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8716900</v>
      </c>
      <c r="R112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27" s="36"/>
      <c r="T1127" s="38" t="e">
        <f>#REF!/R1127-1</f>
        <v>#REF!</v>
      </c>
      <c r="U1127" s="35"/>
      <c r="V1127" s="39" t="s">
        <v>1132</v>
      </c>
      <c r="W1127" s="40"/>
      <c r="X1127" s="41" t="str">
        <f t="shared" si="34"/>
        <v>Апарт-отельст</v>
      </c>
      <c r="Y1127" s="15"/>
    </row>
    <row r="1128" spans="2:25">
      <c r="B1128" s="30">
        <f t="shared" si="35"/>
        <v>1121</v>
      </c>
      <c r="C1128" s="31">
        <v>119</v>
      </c>
      <c r="D1128" s="32" t="s">
        <v>1150</v>
      </c>
      <c r="E1128" s="131">
        <v>4</v>
      </c>
      <c r="F1128" s="31">
        <v>1</v>
      </c>
      <c r="G1128" s="31" t="s">
        <v>1139</v>
      </c>
      <c r="H1128" s="33" t="s">
        <v>21</v>
      </c>
      <c r="I1128" s="34" t="s">
        <v>1134</v>
      </c>
      <c r="J1128" s="31">
        <v>24.74</v>
      </c>
      <c r="K1128" s="31">
        <v>4.3099999999999996</v>
      </c>
      <c r="L1128" s="130">
        <f>(Таблица1[[#This Row],[Общая площадь летних помещений, кв. м]]*1)+Таблица1[[#This Row],[Общая площадь без летних помещений, кв.м]]</f>
        <v>29.049999999999997</v>
      </c>
      <c r="M1128" s="35" t="s">
        <v>1130</v>
      </c>
      <c r="N1128" s="35" t="s">
        <v>1131</v>
      </c>
      <c r="O1128" s="35" t="s">
        <v>1130</v>
      </c>
      <c r="P1128" s="32">
        <v>305000</v>
      </c>
      <c r="Q112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8860250</v>
      </c>
      <c r="R112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28" s="36"/>
      <c r="T1128" s="38" t="e">
        <f>#REF!/R1128-1</f>
        <v>#REF!</v>
      </c>
      <c r="U1128" s="35"/>
      <c r="V1128" s="39" t="s">
        <v>1132</v>
      </c>
      <c r="W1128" s="40"/>
      <c r="X1128" s="41" t="str">
        <f t="shared" si="34"/>
        <v>Апарт-отельст</v>
      </c>
      <c r="Y1128" s="15"/>
    </row>
    <row r="1129" spans="2:25">
      <c r="B1129" s="30">
        <f t="shared" si="35"/>
        <v>1122</v>
      </c>
      <c r="C1129" s="31">
        <v>120</v>
      </c>
      <c r="D1129" s="32" t="s">
        <v>1150</v>
      </c>
      <c r="E1129" s="131">
        <v>4</v>
      </c>
      <c r="F1129" s="31">
        <v>1</v>
      </c>
      <c r="G1129" s="31" t="s">
        <v>1139</v>
      </c>
      <c r="H1129" s="33" t="s">
        <v>21</v>
      </c>
      <c r="I1129" s="34" t="s">
        <v>1134</v>
      </c>
      <c r="J1129" s="31">
        <v>24.74</v>
      </c>
      <c r="K1129" s="31">
        <v>3.86</v>
      </c>
      <c r="L1129" s="130">
        <f>(Таблица1[[#This Row],[Общая площадь летних помещений, кв. м]]*1)+Таблица1[[#This Row],[Общая площадь без летних помещений, кв.м]]</f>
        <v>28.599999999999998</v>
      </c>
      <c r="M1129" s="35" t="s">
        <v>1130</v>
      </c>
      <c r="N1129" s="35" t="s">
        <v>1131</v>
      </c>
      <c r="O1129" s="35" t="s">
        <v>1130</v>
      </c>
      <c r="P1129" s="32">
        <v>305000</v>
      </c>
      <c r="Q112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8723000</v>
      </c>
      <c r="R112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29" s="36"/>
      <c r="T1129" s="38" t="e">
        <f>#REF!/R1129-1</f>
        <v>#REF!</v>
      </c>
      <c r="U1129" s="35"/>
      <c r="V1129" s="39" t="s">
        <v>1132</v>
      </c>
      <c r="W1129" s="40"/>
      <c r="X1129" s="41" t="str">
        <f t="shared" si="34"/>
        <v>Апарт-отельст</v>
      </c>
      <c r="Y1129" s="15"/>
    </row>
    <row r="1130" spans="2:25">
      <c r="B1130" s="30">
        <f t="shared" si="35"/>
        <v>1123</v>
      </c>
      <c r="C1130" s="31">
        <v>121</v>
      </c>
      <c r="D1130" s="32" t="s">
        <v>1150</v>
      </c>
      <c r="E1130" s="131">
        <v>4</v>
      </c>
      <c r="F1130" s="31">
        <v>1</v>
      </c>
      <c r="G1130" s="31" t="s">
        <v>1139</v>
      </c>
      <c r="H1130" s="33" t="s">
        <v>21</v>
      </c>
      <c r="I1130" s="34" t="s">
        <v>1134</v>
      </c>
      <c r="J1130" s="31">
        <v>24.74</v>
      </c>
      <c r="K1130" s="31">
        <v>4.3099999999999996</v>
      </c>
      <c r="L1130" s="130">
        <f>(Таблица1[[#This Row],[Общая площадь летних помещений, кв. м]]*1)+Таблица1[[#This Row],[Общая площадь без летних помещений, кв.м]]</f>
        <v>29.049999999999997</v>
      </c>
      <c r="M1130" s="35" t="s">
        <v>1130</v>
      </c>
      <c r="N1130" s="35" t="s">
        <v>1131</v>
      </c>
      <c r="O1130" s="35" t="s">
        <v>1130</v>
      </c>
      <c r="P1130" s="32">
        <v>305000</v>
      </c>
      <c r="Q113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8860250</v>
      </c>
      <c r="R113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30" s="36"/>
      <c r="T1130" s="38" t="e">
        <f>#REF!/R1130-1</f>
        <v>#REF!</v>
      </c>
      <c r="U1130" s="35"/>
      <c r="V1130" s="39" t="s">
        <v>1132</v>
      </c>
      <c r="W1130" s="40"/>
      <c r="X1130" s="41" t="str">
        <f t="shared" si="34"/>
        <v>Апарт-отельст</v>
      </c>
      <c r="Y1130" s="15"/>
    </row>
    <row r="1131" spans="2:25">
      <c r="B1131" s="30">
        <f t="shared" si="35"/>
        <v>1124</v>
      </c>
      <c r="C1131" s="31">
        <v>122</v>
      </c>
      <c r="D1131" s="32" t="s">
        <v>1127</v>
      </c>
      <c r="E1131" s="131">
        <v>4</v>
      </c>
      <c r="F1131" s="31">
        <v>1</v>
      </c>
      <c r="G1131" s="31" t="s">
        <v>1139</v>
      </c>
      <c r="H1131" s="33" t="s">
        <v>21</v>
      </c>
      <c r="I1131" s="34" t="s">
        <v>1134</v>
      </c>
      <c r="J1131" s="31">
        <v>24.74</v>
      </c>
      <c r="K1131" s="31">
        <v>4.3099999999999996</v>
      </c>
      <c r="L1131" s="130">
        <f>(Таблица1[[#This Row],[Общая площадь летних помещений, кв. м]]*1)+Таблица1[[#This Row],[Общая площадь без летних помещений, кв.м]]</f>
        <v>29.049999999999997</v>
      </c>
      <c r="M1131" s="35" t="s">
        <v>1130</v>
      </c>
      <c r="N1131" s="35" t="s">
        <v>1131</v>
      </c>
      <c r="O1131" s="35" t="s">
        <v>1130</v>
      </c>
      <c r="P1131" s="32">
        <v>305000</v>
      </c>
      <c r="Q113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8860250</v>
      </c>
      <c r="R113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31" s="36"/>
      <c r="T1131" s="38" t="e">
        <f>#REF!/R1131-1</f>
        <v>#REF!</v>
      </c>
      <c r="U1131" s="35"/>
      <c r="V1131" s="39" t="s">
        <v>1132</v>
      </c>
      <c r="W1131" s="40"/>
      <c r="X1131" s="41" t="str">
        <f t="shared" si="34"/>
        <v>апартаментст</v>
      </c>
      <c r="Y1131" s="15"/>
    </row>
    <row r="1132" spans="2:25">
      <c r="B1132" s="30">
        <f t="shared" si="35"/>
        <v>1125</v>
      </c>
      <c r="C1132" s="31">
        <v>123</v>
      </c>
      <c r="D1132" s="32" t="s">
        <v>1127</v>
      </c>
      <c r="E1132" s="131">
        <v>4</v>
      </c>
      <c r="F1132" s="31">
        <v>1</v>
      </c>
      <c r="G1132" s="31" t="s">
        <v>1139</v>
      </c>
      <c r="H1132" s="33" t="s">
        <v>21</v>
      </c>
      <c r="I1132" s="34" t="s">
        <v>1134</v>
      </c>
      <c r="J1132" s="31">
        <v>24.74</v>
      </c>
      <c r="K1132" s="31">
        <v>4.3099999999999996</v>
      </c>
      <c r="L1132" s="130">
        <f>(Таблица1[[#This Row],[Общая площадь летних помещений, кв. м]]*1)+Таблица1[[#This Row],[Общая площадь без летних помещений, кв.м]]</f>
        <v>29.049999999999997</v>
      </c>
      <c r="M1132" s="35" t="s">
        <v>1130</v>
      </c>
      <c r="N1132" s="35" t="s">
        <v>1131</v>
      </c>
      <c r="O1132" s="35" t="s">
        <v>1130</v>
      </c>
      <c r="P1132" s="32">
        <v>305000</v>
      </c>
      <c r="Q113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8860250</v>
      </c>
      <c r="R113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32" s="36"/>
      <c r="T1132" s="38" t="e">
        <f>#REF!/R1132-1</f>
        <v>#REF!</v>
      </c>
      <c r="U1132" s="35"/>
      <c r="V1132" s="39" t="s">
        <v>1132</v>
      </c>
      <c r="W1132" s="40"/>
      <c r="X1132" s="41" t="str">
        <f t="shared" si="34"/>
        <v>апартаментст</v>
      </c>
      <c r="Y1132" s="15"/>
    </row>
    <row r="1133" spans="2:25">
      <c r="B1133" s="30">
        <f t="shared" si="35"/>
        <v>1126</v>
      </c>
      <c r="C1133" s="31">
        <v>124</v>
      </c>
      <c r="D1133" s="32" t="s">
        <v>1127</v>
      </c>
      <c r="E1133" s="131">
        <v>4</v>
      </c>
      <c r="F1133" s="31">
        <v>1</v>
      </c>
      <c r="G1133" s="31" t="s">
        <v>1139</v>
      </c>
      <c r="H1133" s="33" t="s">
        <v>21</v>
      </c>
      <c r="I1133" s="34" t="s">
        <v>1134</v>
      </c>
      <c r="J1133" s="31">
        <v>24.74</v>
      </c>
      <c r="K1133" s="31">
        <v>4.3099999999999996</v>
      </c>
      <c r="L1133" s="130">
        <f>(Таблица1[[#This Row],[Общая площадь летних помещений, кв. м]]*1)+Таблица1[[#This Row],[Общая площадь без летних помещений, кв.м]]</f>
        <v>29.049999999999997</v>
      </c>
      <c r="M1133" s="35" t="s">
        <v>1130</v>
      </c>
      <c r="N1133" s="35" t="s">
        <v>1131</v>
      </c>
      <c r="O1133" s="35" t="s">
        <v>1130</v>
      </c>
      <c r="P1133" s="32">
        <v>305000</v>
      </c>
      <c r="Q113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8860250</v>
      </c>
      <c r="R113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33" s="36"/>
      <c r="T1133" s="38" t="e">
        <f>#REF!/R1133-1</f>
        <v>#REF!</v>
      </c>
      <c r="U1133" s="35"/>
      <c r="V1133" s="39" t="s">
        <v>1132</v>
      </c>
      <c r="W1133" s="40"/>
      <c r="X1133" s="41" t="str">
        <f t="shared" si="34"/>
        <v>апартаментст</v>
      </c>
      <c r="Y1133" s="15"/>
    </row>
    <row r="1134" spans="2:25">
      <c r="B1134" s="30">
        <f t="shared" si="35"/>
        <v>1127</v>
      </c>
      <c r="C1134" s="31">
        <v>125</v>
      </c>
      <c r="D1134" s="32" t="s">
        <v>1127</v>
      </c>
      <c r="E1134" s="131">
        <v>4</v>
      </c>
      <c r="F1134" s="31">
        <v>1</v>
      </c>
      <c r="G1134" s="31" t="s">
        <v>1139</v>
      </c>
      <c r="H1134" s="33" t="s">
        <v>21</v>
      </c>
      <c r="I1134" s="34" t="s">
        <v>1134</v>
      </c>
      <c r="J1134" s="31">
        <v>24.74</v>
      </c>
      <c r="K1134" s="31">
        <v>3.72</v>
      </c>
      <c r="L1134" s="130">
        <f>(Таблица1[[#This Row],[Общая площадь летних помещений, кв. м]]*1)+Таблица1[[#This Row],[Общая площадь без летних помещений, кв.м]]</f>
        <v>28.459999999999997</v>
      </c>
      <c r="M1134" s="35" t="s">
        <v>1130</v>
      </c>
      <c r="N1134" s="35" t="s">
        <v>1131</v>
      </c>
      <c r="O1134" s="35" t="s">
        <v>1130</v>
      </c>
      <c r="P1134" s="32">
        <v>305000</v>
      </c>
      <c r="Q113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8680300</v>
      </c>
      <c r="R113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34" s="36"/>
      <c r="T1134" s="38" t="e">
        <f>#REF!/R1134-1</f>
        <v>#REF!</v>
      </c>
      <c r="U1134" s="35"/>
      <c r="V1134" s="39" t="s">
        <v>1132</v>
      </c>
      <c r="W1134" s="40"/>
      <c r="X1134" s="41" t="str">
        <f t="shared" si="34"/>
        <v>апартаментст</v>
      </c>
      <c r="Y1134" s="15"/>
    </row>
    <row r="1135" spans="2:25">
      <c r="B1135" s="30">
        <f t="shared" si="35"/>
        <v>1128</v>
      </c>
      <c r="C1135" s="31">
        <v>126</v>
      </c>
      <c r="D1135" s="32" t="s">
        <v>1127</v>
      </c>
      <c r="E1135" s="131">
        <v>4</v>
      </c>
      <c r="F1135" s="31">
        <v>1</v>
      </c>
      <c r="G1135" s="31" t="s">
        <v>1139</v>
      </c>
      <c r="H1135" s="33" t="s">
        <v>21</v>
      </c>
      <c r="I1135" s="34" t="s">
        <v>1134</v>
      </c>
      <c r="J1135" s="31">
        <v>24.74</v>
      </c>
      <c r="K1135" s="31">
        <v>4.3499999999999996</v>
      </c>
      <c r="L1135" s="130">
        <f>(Таблица1[[#This Row],[Общая площадь летних помещений, кв. м]]*1)+Таблица1[[#This Row],[Общая площадь без летних помещений, кв.м]]</f>
        <v>29.089999999999996</v>
      </c>
      <c r="M1135" s="35" t="s">
        <v>1130</v>
      </c>
      <c r="N1135" s="35" t="s">
        <v>1131</v>
      </c>
      <c r="O1135" s="35" t="s">
        <v>1130</v>
      </c>
      <c r="P1135" s="32">
        <v>305000</v>
      </c>
      <c r="Q113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8872449.9999999981</v>
      </c>
      <c r="R113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35" s="36"/>
      <c r="T1135" s="38" t="e">
        <f>#REF!/R1135-1</f>
        <v>#REF!</v>
      </c>
      <c r="U1135" s="35"/>
      <c r="V1135" s="39" t="s">
        <v>1132</v>
      </c>
      <c r="W1135" s="40"/>
      <c r="X1135" s="41" t="str">
        <f t="shared" si="34"/>
        <v>апартаментст</v>
      </c>
      <c r="Y1135" s="15"/>
    </row>
    <row r="1136" spans="2:25">
      <c r="B1136" s="30">
        <f t="shared" si="35"/>
        <v>1129</v>
      </c>
      <c r="C1136" s="31">
        <v>127</v>
      </c>
      <c r="D1136" s="32" t="s">
        <v>1127</v>
      </c>
      <c r="E1136" s="131">
        <v>4</v>
      </c>
      <c r="F1136" s="31">
        <v>1</v>
      </c>
      <c r="G1136" s="31" t="s">
        <v>1139</v>
      </c>
      <c r="H1136" s="33" t="s">
        <v>21</v>
      </c>
      <c r="I1136" s="34" t="s">
        <v>1134</v>
      </c>
      <c r="J1136" s="31">
        <v>30.43</v>
      </c>
      <c r="K1136" s="31">
        <v>3.54</v>
      </c>
      <c r="L1136" s="130">
        <f>(Таблица1[[#This Row],[Общая площадь летних помещений, кв. м]]*1)+Таблица1[[#This Row],[Общая площадь без летних помещений, кв.м]]</f>
        <v>33.97</v>
      </c>
      <c r="M1136" s="35" t="s">
        <v>1130</v>
      </c>
      <c r="N1136" s="35" t="s">
        <v>1131</v>
      </c>
      <c r="O1136" s="35" t="s">
        <v>1130</v>
      </c>
      <c r="P1136" s="32">
        <v>305000</v>
      </c>
      <c r="Q113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10360850</v>
      </c>
      <c r="R113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36" s="36"/>
      <c r="T1136" s="38" t="e">
        <f>#REF!/R1136-1</f>
        <v>#REF!</v>
      </c>
      <c r="U1136" s="35"/>
      <c r="V1136" s="39" t="s">
        <v>1132</v>
      </c>
      <c r="W1136" s="40"/>
      <c r="X1136" s="41" t="str">
        <f t="shared" si="34"/>
        <v>апартаментст</v>
      </c>
      <c r="Y1136" s="15"/>
    </row>
    <row r="1137" spans="2:25">
      <c r="B1137" s="30">
        <f t="shared" si="35"/>
        <v>1130</v>
      </c>
      <c r="C1137" s="31">
        <v>128</v>
      </c>
      <c r="D1137" s="32" t="s">
        <v>1127</v>
      </c>
      <c r="E1137" s="131">
        <v>4</v>
      </c>
      <c r="F1137" s="31">
        <v>1</v>
      </c>
      <c r="G1137" s="31" t="s">
        <v>1139</v>
      </c>
      <c r="H1137" s="33" t="s">
        <v>21</v>
      </c>
      <c r="I1137" s="34" t="s">
        <v>1134</v>
      </c>
      <c r="J1137" s="31">
        <v>40.200000000000003</v>
      </c>
      <c r="K1137" s="31">
        <v>2.94</v>
      </c>
      <c r="L1137" s="130">
        <f>(Таблица1[[#This Row],[Общая площадь летних помещений, кв. м]]*1)+Таблица1[[#This Row],[Общая площадь без летних помещений, кв.м]]</f>
        <v>43.14</v>
      </c>
      <c r="M1137" s="35" t="s">
        <v>1130</v>
      </c>
      <c r="N1137" s="35" t="s">
        <v>1131</v>
      </c>
      <c r="O1137" s="35" t="s">
        <v>1130</v>
      </c>
      <c r="P1137" s="32">
        <v>305000</v>
      </c>
      <c r="Q113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13157700</v>
      </c>
      <c r="R113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37" s="36"/>
      <c r="T1137" s="38" t="e">
        <f>#REF!/R1137-1</f>
        <v>#REF!</v>
      </c>
      <c r="U1137" s="35"/>
      <c r="V1137" s="39" t="s">
        <v>1132</v>
      </c>
      <c r="W1137" s="40"/>
      <c r="X1137" s="41" t="str">
        <f t="shared" si="34"/>
        <v>апартаментст</v>
      </c>
      <c r="Y1137" s="15"/>
    </row>
    <row r="1138" spans="2:25">
      <c r="B1138" s="30">
        <f t="shared" si="35"/>
        <v>1131</v>
      </c>
      <c r="C1138" s="31">
        <v>129</v>
      </c>
      <c r="D1138" s="32" t="s">
        <v>1127</v>
      </c>
      <c r="E1138" s="131">
        <v>4</v>
      </c>
      <c r="F1138" s="31">
        <v>1</v>
      </c>
      <c r="G1138" s="31" t="s">
        <v>1139</v>
      </c>
      <c r="H1138" s="33" t="s">
        <v>21</v>
      </c>
      <c r="I1138" s="34" t="s">
        <v>1134</v>
      </c>
      <c r="J1138" s="31">
        <v>24.98</v>
      </c>
      <c r="K1138" s="31">
        <v>4.3099999999999996</v>
      </c>
      <c r="L1138" s="130">
        <f>(Таблица1[[#This Row],[Общая площадь летних помещений, кв. м]]*1)+Таблица1[[#This Row],[Общая площадь без летних помещений, кв.м]]</f>
        <v>29.29</v>
      </c>
      <c r="M1138" s="35" t="s">
        <v>1130</v>
      </c>
      <c r="N1138" s="35" t="s">
        <v>1131</v>
      </c>
      <c r="O1138" s="35" t="s">
        <v>1130</v>
      </c>
      <c r="P1138" s="32">
        <v>305000</v>
      </c>
      <c r="Q113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8933450</v>
      </c>
      <c r="R113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38" s="36"/>
      <c r="T1138" s="38" t="e">
        <f>#REF!/R1138-1</f>
        <v>#REF!</v>
      </c>
      <c r="U1138" s="35"/>
      <c r="V1138" s="39" t="s">
        <v>1132</v>
      </c>
      <c r="W1138" s="40"/>
      <c r="X1138" s="41" t="str">
        <f t="shared" si="34"/>
        <v>апартаментст</v>
      </c>
      <c r="Y1138" s="15"/>
    </row>
    <row r="1139" spans="2:25">
      <c r="B1139" s="30">
        <f t="shared" si="35"/>
        <v>1132</v>
      </c>
      <c r="C1139" s="31">
        <v>130</v>
      </c>
      <c r="D1139" s="32" t="s">
        <v>1127</v>
      </c>
      <c r="E1139" s="131">
        <v>4</v>
      </c>
      <c r="F1139" s="31">
        <v>1</v>
      </c>
      <c r="G1139" s="31" t="s">
        <v>1139</v>
      </c>
      <c r="H1139" s="33" t="s">
        <v>21</v>
      </c>
      <c r="I1139" s="34" t="s">
        <v>1134</v>
      </c>
      <c r="J1139" s="31">
        <v>24.98</v>
      </c>
      <c r="K1139" s="31">
        <v>4.3099999999999996</v>
      </c>
      <c r="L1139" s="130">
        <f>(Таблица1[[#This Row],[Общая площадь летних помещений, кв. м]]*1)+Таблица1[[#This Row],[Общая площадь без летних помещений, кв.м]]</f>
        <v>29.29</v>
      </c>
      <c r="M1139" s="35" t="s">
        <v>1130</v>
      </c>
      <c r="N1139" s="35" t="s">
        <v>1131</v>
      </c>
      <c r="O1139" s="35" t="s">
        <v>1130</v>
      </c>
      <c r="P1139" s="32">
        <v>305000</v>
      </c>
      <c r="Q113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8933450</v>
      </c>
      <c r="R113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39" s="36"/>
      <c r="T1139" s="38" t="e">
        <f>#REF!/R1139-1</f>
        <v>#REF!</v>
      </c>
      <c r="U1139" s="35"/>
      <c r="V1139" s="39" t="s">
        <v>1132</v>
      </c>
      <c r="W1139" s="40"/>
      <c r="X1139" s="41" t="str">
        <f t="shared" si="34"/>
        <v>апартаментст</v>
      </c>
      <c r="Y1139" s="15"/>
    </row>
    <row r="1140" spans="2:25">
      <c r="B1140" s="30">
        <f t="shared" si="35"/>
        <v>1133</v>
      </c>
      <c r="C1140" s="31">
        <v>131</v>
      </c>
      <c r="D1140" s="32" t="s">
        <v>1127</v>
      </c>
      <c r="E1140" s="131">
        <v>4</v>
      </c>
      <c r="F1140" s="31">
        <v>1</v>
      </c>
      <c r="G1140" s="31" t="s">
        <v>1139</v>
      </c>
      <c r="H1140" s="33" t="s">
        <v>21</v>
      </c>
      <c r="I1140" s="34" t="s">
        <v>1134</v>
      </c>
      <c r="J1140" s="31">
        <v>24.98</v>
      </c>
      <c r="K1140" s="31">
        <v>4.3099999999999996</v>
      </c>
      <c r="L1140" s="130">
        <f>(Таблица1[[#This Row],[Общая площадь летних помещений, кв. м]]*1)+Таблица1[[#This Row],[Общая площадь без летних помещений, кв.м]]</f>
        <v>29.29</v>
      </c>
      <c r="M1140" s="35" t="s">
        <v>1130</v>
      </c>
      <c r="N1140" s="35" t="s">
        <v>1131</v>
      </c>
      <c r="O1140" s="35" t="s">
        <v>1130</v>
      </c>
      <c r="P1140" s="32">
        <v>305000</v>
      </c>
      <c r="Q114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8933450</v>
      </c>
      <c r="R114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40" s="36"/>
      <c r="T1140" s="38" t="e">
        <f>#REF!/R1140-1</f>
        <v>#REF!</v>
      </c>
      <c r="U1140" s="35"/>
      <c r="V1140" s="39" t="s">
        <v>1132</v>
      </c>
      <c r="W1140" s="40"/>
      <c r="X1140" s="41" t="str">
        <f t="shared" si="34"/>
        <v>апартаментст</v>
      </c>
      <c r="Y1140" s="15"/>
    </row>
    <row r="1141" spans="2:25">
      <c r="B1141" s="30">
        <f t="shared" si="35"/>
        <v>1134</v>
      </c>
      <c r="C1141" s="31">
        <v>132</v>
      </c>
      <c r="D1141" s="32" t="s">
        <v>1127</v>
      </c>
      <c r="E1141" s="131">
        <v>4</v>
      </c>
      <c r="F1141" s="31">
        <v>1</v>
      </c>
      <c r="G1141" s="31" t="s">
        <v>1139</v>
      </c>
      <c r="H1141" s="33" t="s">
        <v>21</v>
      </c>
      <c r="I1141" s="34" t="s">
        <v>1134</v>
      </c>
      <c r="J1141" s="31">
        <v>24.98</v>
      </c>
      <c r="K1141" s="31">
        <v>4.3099999999999996</v>
      </c>
      <c r="L1141" s="130">
        <f>(Таблица1[[#This Row],[Общая площадь летних помещений, кв. м]]*1)+Таблица1[[#This Row],[Общая площадь без летних помещений, кв.м]]</f>
        <v>29.29</v>
      </c>
      <c r="M1141" s="35" t="s">
        <v>1130</v>
      </c>
      <c r="N1141" s="35" t="s">
        <v>1131</v>
      </c>
      <c r="O1141" s="35" t="s">
        <v>1130</v>
      </c>
      <c r="P1141" s="32">
        <v>305000</v>
      </c>
      <c r="Q114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8933450</v>
      </c>
      <c r="R114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41" s="36"/>
      <c r="T1141" s="38" t="e">
        <f>#REF!/R1141-1</f>
        <v>#REF!</v>
      </c>
      <c r="U1141" s="35"/>
      <c r="V1141" s="39" t="s">
        <v>1132</v>
      </c>
      <c r="W1141" s="40"/>
      <c r="X1141" s="41" t="str">
        <f t="shared" si="34"/>
        <v>апартаментст</v>
      </c>
      <c r="Y1141" s="15"/>
    </row>
    <row r="1142" spans="2:25">
      <c r="B1142" s="30">
        <f t="shared" si="35"/>
        <v>1135</v>
      </c>
      <c r="C1142" s="31">
        <v>133</v>
      </c>
      <c r="D1142" s="32" t="s">
        <v>1127</v>
      </c>
      <c r="E1142" s="131">
        <v>4</v>
      </c>
      <c r="F1142" s="31">
        <v>1</v>
      </c>
      <c r="G1142" s="31" t="s">
        <v>1139</v>
      </c>
      <c r="H1142" s="33" t="s">
        <v>21</v>
      </c>
      <c r="I1142" s="34" t="s">
        <v>1134</v>
      </c>
      <c r="J1142" s="31">
        <v>24.98</v>
      </c>
      <c r="K1142" s="31">
        <v>4.3099999999999996</v>
      </c>
      <c r="L1142" s="130">
        <f>(Таблица1[[#This Row],[Общая площадь летних помещений, кв. м]]*1)+Таблица1[[#This Row],[Общая площадь без летних помещений, кв.м]]</f>
        <v>29.29</v>
      </c>
      <c r="M1142" s="35" t="s">
        <v>1130</v>
      </c>
      <c r="N1142" s="35" t="s">
        <v>1131</v>
      </c>
      <c r="O1142" s="35" t="s">
        <v>1130</v>
      </c>
      <c r="P1142" s="32">
        <v>305000</v>
      </c>
      <c r="Q114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8933450</v>
      </c>
      <c r="R114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42" s="36"/>
      <c r="T1142" s="38" t="e">
        <f>#REF!/R1142-1</f>
        <v>#REF!</v>
      </c>
      <c r="U1142" s="35"/>
      <c r="V1142" s="39" t="s">
        <v>1132</v>
      </c>
      <c r="W1142" s="40"/>
      <c r="X1142" s="41" t="str">
        <f t="shared" si="34"/>
        <v>апартаментст</v>
      </c>
      <c r="Y1142" s="15"/>
    </row>
    <row r="1143" spans="2:25">
      <c r="B1143" s="30">
        <f t="shared" si="35"/>
        <v>1136</v>
      </c>
      <c r="C1143" s="31">
        <v>134</v>
      </c>
      <c r="D1143" s="32" t="s">
        <v>1127</v>
      </c>
      <c r="E1143" s="131">
        <v>4</v>
      </c>
      <c r="F1143" s="31">
        <v>1</v>
      </c>
      <c r="G1143" s="31" t="s">
        <v>1139</v>
      </c>
      <c r="H1143" s="33" t="s">
        <v>21</v>
      </c>
      <c r="I1143" s="34" t="s">
        <v>1134</v>
      </c>
      <c r="J1143" s="31">
        <v>24.98</v>
      </c>
      <c r="K1143" s="31">
        <v>4.3099999999999996</v>
      </c>
      <c r="L1143" s="130">
        <f>(Таблица1[[#This Row],[Общая площадь летних помещений, кв. м]]*1)+Таблица1[[#This Row],[Общая площадь без летних помещений, кв.м]]</f>
        <v>29.29</v>
      </c>
      <c r="M1143" s="35" t="s">
        <v>1130</v>
      </c>
      <c r="N1143" s="35" t="s">
        <v>1131</v>
      </c>
      <c r="O1143" s="35" t="s">
        <v>1130</v>
      </c>
      <c r="P1143" s="32">
        <v>305000</v>
      </c>
      <c r="Q114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8933450</v>
      </c>
      <c r="R114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43" s="36"/>
      <c r="T1143" s="38" t="e">
        <f>#REF!/R1143-1</f>
        <v>#REF!</v>
      </c>
      <c r="U1143" s="35"/>
      <c r="V1143" s="39" t="s">
        <v>1132</v>
      </c>
      <c r="W1143" s="40"/>
      <c r="X1143" s="41" t="str">
        <f t="shared" si="34"/>
        <v>апартаментст</v>
      </c>
      <c r="Y1143" s="15"/>
    </row>
    <row r="1144" spans="2:25">
      <c r="B1144" s="30">
        <f t="shared" si="35"/>
        <v>1137</v>
      </c>
      <c r="C1144" s="31">
        <v>135</v>
      </c>
      <c r="D1144" s="32" t="s">
        <v>1127</v>
      </c>
      <c r="E1144" s="131">
        <v>4</v>
      </c>
      <c r="F1144" s="31">
        <v>1</v>
      </c>
      <c r="G1144" s="31" t="s">
        <v>1139</v>
      </c>
      <c r="H1144" s="33" t="s">
        <v>21</v>
      </c>
      <c r="I1144" s="34" t="s">
        <v>1134</v>
      </c>
      <c r="J1144" s="31">
        <v>24.98</v>
      </c>
      <c r="K1144" s="31">
        <v>4.3099999999999996</v>
      </c>
      <c r="L1144" s="130">
        <f>(Таблица1[[#This Row],[Общая площадь летних помещений, кв. м]]*1)+Таблица1[[#This Row],[Общая площадь без летних помещений, кв.м]]</f>
        <v>29.29</v>
      </c>
      <c r="M1144" s="35" t="s">
        <v>1130</v>
      </c>
      <c r="N1144" s="35" t="s">
        <v>1131</v>
      </c>
      <c r="O1144" s="35" t="s">
        <v>1130</v>
      </c>
      <c r="P1144" s="32">
        <v>305000</v>
      </c>
      <c r="Q114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8933450</v>
      </c>
      <c r="R114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44" s="36"/>
      <c r="T1144" s="38" t="e">
        <f>#REF!/R1144-1</f>
        <v>#REF!</v>
      </c>
      <c r="U1144" s="35"/>
      <c r="V1144" s="39" t="s">
        <v>1132</v>
      </c>
      <c r="W1144" s="40"/>
      <c r="X1144" s="41" t="str">
        <f t="shared" si="34"/>
        <v>апартаментст</v>
      </c>
      <c r="Y1144" s="15"/>
    </row>
    <row r="1145" spans="2:25">
      <c r="B1145" s="30">
        <f t="shared" si="35"/>
        <v>1138</v>
      </c>
      <c r="C1145" s="31">
        <v>136</v>
      </c>
      <c r="D1145" s="32" t="s">
        <v>1127</v>
      </c>
      <c r="E1145" s="131">
        <v>4</v>
      </c>
      <c r="F1145" s="31">
        <v>1</v>
      </c>
      <c r="G1145" s="31" t="s">
        <v>1139</v>
      </c>
      <c r="H1145" s="33" t="s">
        <v>21</v>
      </c>
      <c r="I1145" s="34" t="s">
        <v>1134</v>
      </c>
      <c r="J1145" s="31">
        <v>24.27</v>
      </c>
      <c r="K1145" s="31">
        <v>4.3099999999999996</v>
      </c>
      <c r="L1145" s="130">
        <f>(Таблица1[[#This Row],[Общая площадь летних помещений, кв. м]]*1)+Таблица1[[#This Row],[Общая площадь без летних помещений, кв.м]]</f>
        <v>28.58</v>
      </c>
      <c r="M1145" s="35" t="s">
        <v>1130</v>
      </c>
      <c r="N1145" s="35" t="s">
        <v>1131</v>
      </c>
      <c r="O1145" s="35" t="s">
        <v>1130</v>
      </c>
      <c r="P1145" s="32">
        <v>305000</v>
      </c>
      <c r="Q114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8716900</v>
      </c>
      <c r="R114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45" s="36"/>
      <c r="T1145" s="38" t="e">
        <f>#REF!/R1145-1</f>
        <v>#REF!</v>
      </c>
      <c r="U1145" s="35"/>
      <c r="V1145" s="39" t="s">
        <v>1132</v>
      </c>
      <c r="W1145" s="40"/>
      <c r="X1145" s="41" t="str">
        <f t="shared" si="34"/>
        <v>апартаментст</v>
      </c>
      <c r="Y1145" s="15"/>
    </row>
    <row r="1146" spans="2:25">
      <c r="B1146" s="30">
        <f t="shared" si="35"/>
        <v>1139</v>
      </c>
      <c r="C1146" s="31">
        <v>137</v>
      </c>
      <c r="D1146" s="32" t="s">
        <v>1127</v>
      </c>
      <c r="E1146" s="131">
        <v>4</v>
      </c>
      <c r="F1146" s="31">
        <v>1</v>
      </c>
      <c r="G1146" s="31" t="s">
        <v>1139</v>
      </c>
      <c r="H1146" s="33" t="s">
        <v>21</v>
      </c>
      <c r="I1146" s="34" t="s">
        <v>1134</v>
      </c>
      <c r="J1146" s="31">
        <v>35.979999999999997</v>
      </c>
      <c r="K1146" s="31">
        <v>14.02</v>
      </c>
      <c r="L1146" s="130">
        <f>(Таблица1[[#This Row],[Общая площадь летних помещений, кв. м]]*1)+Таблица1[[#This Row],[Общая площадь без летних помещений, кв.м]]</f>
        <v>50</v>
      </c>
      <c r="M1146" s="35" t="s">
        <v>1130</v>
      </c>
      <c r="N1146" s="35" t="s">
        <v>1131</v>
      </c>
      <c r="O1146" s="35" t="s">
        <v>1130</v>
      </c>
      <c r="P1146" s="32">
        <v>305000</v>
      </c>
      <c r="Q114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15250000</v>
      </c>
      <c r="R114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46" s="36"/>
      <c r="T1146" s="38" t="e">
        <f>#REF!/R1146-1</f>
        <v>#REF!</v>
      </c>
      <c r="U1146" s="35"/>
      <c r="V1146" s="39" t="s">
        <v>1132</v>
      </c>
      <c r="W1146" s="40"/>
      <c r="X1146" s="41" t="str">
        <f t="shared" si="34"/>
        <v>апартаментст</v>
      </c>
      <c r="Y1146" s="15"/>
    </row>
    <row r="1147" spans="2:25">
      <c r="B1147" s="30">
        <f t="shared" si="35"/>
        <v>1140</v>
      </c>
      <c r="C1147" s="31">
        <v>138</v>
      </c>
      <c r="D1147" s="32" t="s">
        <v>1127</v>
      </c>
      <c r="E1147" s="131">
        <v>4</v>
      </c>
      <c r="F1147" s="31">
        <v>1</v>
      </c>
      <c r="G1147" s="31" t="s">
        <v>1139</v>
      </c>
      <c r="H1147" s="33" t="s">
        <v>21</v>
      </c>
      <c r="I1147" s="34" t="s">
        <v>1134</v>
      </c>
      <c r="J1147" s="31">
        <v>35.979999999999997</v>
      </c>
      <c r="K1147" s="31">
        <v>14.02</v>
      </c>
      <c r="L1147" s="130">
        <f>(Таблица1[[#This Row],[Общая площадь летних помещений, кв. м]]*1)+Таблица1[[#This Row],[Общая площадь без летних помещений, кв.м]]</f>
        <v>50</v>
      </c>
      <c r="M1147" s="35" t="s">
        <v>1136</v>
      </c>
      <c r="N1147" s="35" t="s">
        <v>1145</v>
      </c>
      <c r="O1147" s="35" t="s">
        <v>1130</v>
      </c>
      <c r="P1147" s="32">
        <v>315000</v>
      </c>
      <c r="Q114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15750000</v>
      </c>
      <c r="R114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47" s="36"/>
      <c r="T1147" s="38" t="e">
        <f>#REF!/R1147-1</f>
        <v>#REF!</v>
      </c>
      <c r="U1147" s="35"/>
      <c r="V1147" s="39" t="s">
        <v>1132</v>
      </c>
      <c r="W1147" s="40"/>
      <c r="X1147" s="41" t="str">
        <f t="shared" si="34"/>
        <v>апартаментст</v>
      </c>
      <c r="Y1147" s="15"/>
    </row>
    <row r="1148" spans="2:25">
      <c r="B1148" s="30">
        <f t="shared" si="35"/>
        <v>1141</v>
      </c>
      <c r="C1148" s="31">
        <v>139</v>
      </c>
      <c r="D1148" s="32" t="s">
        <v>1127</v>
      </c>
      <c r="E1148" s="131">
        <v>4</v>
      </c>
      <c r="F1148" s="31">
        <v>1</v>
      </c>
      <c r="G1148" s="31" t="s">
        <v>1139</v>
      </c>
      <c r="H1148" s="33" t="s">
        <v>21</v>
      </c>
      <c r="I1148" s="34" t="s">
        <v>1134</v>
      </c>
      <c r="J1148" s="31">
        <v>24.27</v>
      </c>
      <c r="K1148" s="31">
        <v>4.3099999999999996</v>
      </c>
      <c r="L1148" s="130">
        <f>(Таблица1[[#This Row],[Общая площадь летних помещений, кв. м]]*1)+Таблица1[[#This Row],[Общая площадь без летних помещений, кв.м]]</f>
        <v>28.58</v>
      </c>
      <c r="M1148" s="35" t="s">
        <v>1136</v>
      </c>
      <c r="N1148" s="35" t="s">
        <v>1145</v>
      </c>
      <c r="O1148" s="35" t="s">
        <v>1130</v>
      </c>
      <c r="P1148" s="32">
        <v>315000</v>
      </c>
      <c r="Q114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9002700</v>
      </c>
      <c r="R114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48" s="36"/>
      <c r="T1148" s="38" t="e">
        <f>#REF!/R1148-1</f>
        <v>#REF!</v>
      </c>
      <c r="U1148" s="35"/>
      <c r="V1148" s="39" t="s">
        <v>1132</v>
      </c>
      <c r="W1148" s="40"/>
      <c r="X1148" s="41" t="str">
        <f t="shared" si="34"/>
        <v>апартаментст</v>
      </c>
      <c r="Y1148" s="15"/>
    </row>
    <row r="1149" spans="2:25">
      <c r="B1149" s="30">
        <f t="shared" si="35"/>
        <v>1142</v>
      </c>
      <c r="C1149" s="31">
        <v>140</v>
      </c>
      <c r="D1149" s="32" t="s">
        <v>1127</v>
      </c>
      <c r="E1149" s="131">
        <v>4</v>
      </c>
      <c r="F1149" s="31">
        <v>1</v>
      </c>
      <c r="G1149" s="31" t="s">
        <v>1139</v>
      </c>
      <c r="H1149" s="33" t="s">
        <v>21</v>
      </c>
      <c r="I1149" s="34" t="s">
        <v>1134</v>
      </c>
      <c r="J1149" s="31">
        <v>24.98</v>
      </c>
      <c r="K1149" s="31">
        <v>4.3099999999999996</v>
      </c>
      <c r="L1149" s="130">
        <f>(Таблица1[[#This Row],[Общая площадь летних помещений, кв. м]]*1)+Таблица1[[#This Row],[Общая площадь без летних помещений, кв.м]]</f>
        <v>29.29</v>
      </c>
      <c r="M1149" s="35" t="s">
        <v>1136</v>
      </c>
      <c r="N1149" s="35" t="s">
        <v>1145</v>
      </c>
      <c r="O1149" s="35" t="s">
        <v>1130</v>
      </c>
      <c r="P1149" s="32">
        <v>315000</v>
      </c>
      <c r="Q114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9226350</v>
      </c>
      <c r="R114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49" s="36"/>
      <c r="T1149" s="38" t="e">
        <f>#REF!/R1149-1</f>
        <v>#REF!</v>
      </c>
      <c r="U1149" s="35"/>
      <c r="V1149" s="39" t="s">
        <v>1132</v>
      </c>
      <c r="W1149" s="40"/>
      <c r="X1149" s="41" t="str">
        <f t="shared" si="34"/>
        <v>апартаментст</v>
      </c>
      <c r="Y1149" s="15"/>
    </row>
    <row r="1150" spans="2:25">
      <c r="B1150" s="30">
        <f t="shared" si="35"/>
        <v>1143</v>
      </c>
      <c r="C1150" s="31">
        <v>141</v>
      </c>
      <c r="D1150" s="32" t="s">
        <v>1127</v>
      </c>
      <c r="E1150" s="131">
        <v>4</v>
      </c>
      <c r="F1150" s="31">
        <v>1</v>
      </c>
      <c r="G1150" s="31" t="s">
        <v>1139</v>
      </c>
      <c r="H1150" s="33" t="s">
        <v>21</v>
      </c>
      <c r="I1150" s="34" t="s">
        <v>1134</v>
      </c>
      <c r="J1150" s="31">
        <v>24.98</v>
      </c>
      <c r="K1150" s="31">
        <v>4.3099999999999996</v>
      </c>
      <c r="L1150" s="130">
        <f>(Таблица1[[#This Row],[Общая площадь летних помещений, кв. м]]*1)+Таблица1[[#This Row],[Общая площадь без летних помещений, кв.м]]</f>
        <v>29.29</v>
      </c>
      <c r="M1150" s="35" t="s">
        <v>1136</v>
      </c>
      <c r="N1150" s="35" t="s">
        <v>1145</v>
      </c>
      <c r="O1150" s="35" t="s">
        <v>1130</v>
      </c>
      <c r="P1150" s="32">
        <v>315000</v>
      </c>
      <c r="Q115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9226350</v>
      </c>
      <c r="R115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50" s="36"/>
      <c r="T1150" s="38" t="e">
        <f>#REF!/R1150-1</f>
        <v>#REF!</v>
      </c>
      <c r="U1150" s="35"/>
      <c r="V1150" s="39" t="s">
        <v>1132</v>
      </c>
      <c r="W1150" s="40"/>
      <c r="X1150" s="41" t="str">
        <f t="shared" si="34"/>
        <v>апартаментст</v>
      </c>
      <c r="Y1150" s="15"/>
    </row>
    <row r="1151" spans="2:25">
      <c r="B1151" s="30">
        <f t="shared" si="35"/>
        <v>1144</v>
      </c>
      <c r="C1151" s="31">
        <v>142</v>
      </c>
      <c r="D1151" s="32" t="s">
        <v>1127</v>
      </c>
      <c r="E1151" s="131">
        <v>4</v>
      </c>
      <c r="F1151" s="31">
        <v>1</v>
      </c>
      <c r="G1151" s="31" t="s">
        <v>1139</v>
      </c>
      <c r="H1151" s="33" t="s">
        <v>21</v>
      </c>
      <c r="I1151" s="34" t="s">
        <v>1134</v>
      </c>
      <c r="J1151" s="31">
        <v>24.98</v>
      </c>
      <c r="K1151" s="31">
        <v>4.66</v>
      </c>
      <c r="L1151" s="130">
        <f>(Таблица1[[#This Row],[Общая площадь летних помещений, кв. м]]*1)+Таблица1[[#This Row],[Общая площадь без летних помещений, кв.м]]</f>
        <v>29.64</v>
      </c>
      <c r="M1151" s="35" t="s">
        <v>1136</v>
      </c>
      <c r="N1151" s="35" t="s">
        <v>1145</v>
      </c>
      <c r="O1151" s="35" t="s">
        <v>1130</v>
      </c>
      <c r="P1151" s="32">
        <v>315000</v>
      </c>
      <c r="Q115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9336600</v>
      </c>
      <c r="R115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51" s="36"/>
      <c r="T1151" s="38" t="e">
        <f>#REF!/R1151-1</f>
        <v>#REF!</v>
      </c>
      <c r="U1151" s="35"/>
      <c r="V1151" s="39" t="s">
        <v>1132</v>
      </c>
      <c r="W1151" s="40"/>
      <c r="X1151" s="41" t="str">
        <f t="shared" si="34"/>
        <v>апартаментст</v>
      </c>
      <c r="Y1151" s="15"/>
    </row>
    <row r="1152" spans="2:25">
      <c r="B1152" s="30">
        <f t="shared" si="35"/>
        <v>1145</v>
      </c>
      <c r="C1152" s="31">
        <v>143</v>
      </c>
      <c r="D1152" s="32" t="s">
        <v>1127</v>
      </c>
      <c r="E1152" s="131">
        <v>4</v>
      </c>
      <c r="F1152" s="31">
        <v>1</v>
      </c>
      <c r="G1152" s="31" t="s">
        <v>1139</v>
      </c>
      <c r="H1152" s="33" t="s">
        <v>21</v>
      </c>
      <c r="I1152" s="34" t="s">
        <v>1134</v>
      </c>
      <c r="J1152" s="31">
        <v>30.01</v>
      </c>
      <c r="K1152" s="31">
        <v>5.49</v>
      </c>
      <c r="L1152" s="130">
        <f>(Таблица1[[#This Row],[Общая площадь летних помещений, кв. м]]*1)+Таблица1[[#This Row],[Общая площадь без летних помещений, кв.м]]</f>
        <v>35.5</v>
      </c>
      <c r="M1152" s="35" t="s">
        <v>1136</v>
      </c>
      <c r="N1152" s="35" t="s">
        <v>1145</v>
      </c>
      <c r="O1152" s="35" t="s">
        <v>1130</v>
      </c>
      <c r="P1152" s="32">
        <v>315000</v>
      </c>
      <c r="Q115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11182500</v>
      </c>
      <c r="R115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52" s="36"/>
      <c r="T1152" s="38" t="e">
        <f>#REF!/R1152-1</f>
        <v>#REF!</v>
      </c>
      <c r="U1152" s="35"/>
      <c r="V1152" s="39" t="s">
        <v>1132</v>
      </c>
      <c r="W1152" s="40"/>
      <c r="X1152" s="41" t="str">
        <f t="shared" si="34"/>
        <v>апартаментст</v>
      </c>
      <c r="Y1152" s="15"/>
    </row>
    <row r="1153" spans="2:25">
      <c r="B1153" s="30">
        <f t="shared" si="35"/>
        <v>1146</v>
      </c>
      <c r="C1153" s="31">
        <v>144</v>
      </c>
      <c r="D1153" s="32" t="s">
        <v>1127</v>
      </c>
      <c r="E1153" s="131">
        <v>4</v>
      </c>
      <c r="F1153" s="31">
        <v>1</v>
      </c>
      <c r="G1153" s="31" t="s">
        <v>1139</v>
      </c>
      <c r="H1153" s="33" t="s">
        <v>21</v>
      </c>
      <c r="I1153" s="34" t="s">
        <v>1134</v>
      </c>
      <c r="J1153" s="31">
        <v>24.98</v>
      </c>
      <c r="K1153" s="31">
        <v>4.3099999999999996</v>
      </c>
      <c r="L1153" s="130">
        <f>(Таблица1[[#This Row],[Общая площадь летних помещений, кв. м]]*1)+Таблица1[[#This Row],[Общая площадь без летних помещений, кв.м]]</f>
        <v>29.29</v>
      </c>
      <c r="M1153" s="35" t="s">
        <v>1136</v>
      </c>
      <c r="N1153" s="35" t="s">
        <v>1145</v>
      </c>
      <c r="O1153" s="35" t="s">
        <v>1130</v>
      </c>
      <c r="P1153" s="32">
        <v>315000</v>
      </c>
      <c r="Q115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9226350</v>
      </c>
      <c r="R115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53" s="36"/>
      <c r="T1153" s="38" t="e">
        <f>#REF!/R1153-1</f>
        <v>#REF!</v>
      </c>
      <c r="U1153" s="35"/>
      <c r="V1153" s="39" t="s">
        <v>1132</v>
      </c>
      <c r="W1153" s="40"/>
      <c r="X1153" s="41" t="str">
        <f t="shared" si="34"/>
        <v>апартаментст</v>
      </c>
      <c r="Y1153" s="15"/>
    </row>
    <row r="1154" spans="2:25">
      <c r="B1154" s="30">
        <f t="shared" si="35"/>
        <v>1147</v>
      </c>
      <c r="C1154" s="31">
        <v>145</v>
      </c>
      <c r="D1154" s="32" t="s">
        <v>1127</v>
      </c>
      <c r="E1154" s="131">
        <v>4</v>
      </c>
      <c r="F1154" s="31">
        <v>1</v>
      </c>
      <c r="G1154" s="31" t="s">
        <v>1139</v>
      </c>
      <c r="H1154" s="33" t="s">
        <v>21</v>
      </c>
      <c r="I1154" s="34" t="s">
        <v>1134</v>
      </c>
      <c r="J1154" s="31">
        <v>24.98</v>
      </c>
      <c r="K1154" s="31">
        <v>4.3099999999999996</v>
      </c>
      <c r="L1154" s="130">
        <f>(Таблица1[[#This Row],[Общая площадь летних помещений, кв. м]]*1)+Таблица1[[#This Row],[Общая площадь без летних помещений, кв.м]]</f>
        <v>29.29</v>
      </c>
      <c r="M1154" s="35" t="s">
        <v>1136</v>
      </c>
      <c r="N1154" s="35" t="s">
        <v>1145</v>
      </c>
      <c r="O1154" s="35" t="s">
        <v>1130</v>
      </c>
      <c r="P1154" s="32">
        <v>315000</v>
      </c>
      <c r="Q115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9226350</v>
      </c>
      <c r="R115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54" s="36"/>
      <c r="T1154" s="38" t="e">
        <f>#REF!/R1154-1</f>
        <v>#REF!</v>
      </c>
      <c r="U1154" s="35"/>
      <c r="V1154" s="39" t="s">
        <v>1132</v>
      </c>
      <c r="W1154" s="40"/>
      <c r="X1154" s="41" t="str">
        <f t="shared" si="34"/>
        <v>апартаментст</v>
      </c>
      <c r="Y1154" s="15"/>
    </row>
    <row r="1155" spans="2:25">
      <c r="B1155" s="30">
        <f t="shared" si="35"/>
        <v>1148</v>
      </c>
      <c r="C1155" s="31">
        <v>146</v>
      </c>
      <c r="D1155" s="32" t="s">
        <v>1127</v>
      </c>
      <c r="E1155" s="131">
        <v>4</v>
      </c>
      <c r="F1155" s="31">
        <v>1</v>
      </c>
      <c r="G1155" s="31" t="s">
        <v>1139</v>
      </c>
      <c r="H1155" s="33" t="s">
        <v>21</v>
      </c>
      <c r="I1155" s="34" t="s">
        <v>1134</v>
      </c>
      <c r="J1155" s="31">
        <v>24.98</v>
      </c>
      <c r="K1155" s="31">
        <v>4.3099999999999996</v>
      </c>
      <c r="L1155" s="130">
        <f>(Таблица1[[#This Row],[Общая площадь летних помещений, кв. м]]*1)+Таблица1[[#This Row],[Общая площадь без летних помещений, кв.м]]</f>
        <v>29.29</v>
      </c>
      <c r="M1155" s="35" t="s">
        <v>1136</v>
      </c>
      <c r="N1155" s="35" t="s">
        <v>1145</v>
      </c>
      <c r="O1155" s="35" t="s">
        <v>1130</v>
      </c>
      <c r="P1155" s="32">
        <v>315000</v>
      </c>
      <c r="Q115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9226350</v>
      </c>
      <c r="R115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55" s="36"/>
      <c r="T1155" s="38" t="e">
        <f>#REF!/R1155-1</f>
        <v>#REF!</v>
      </c>
      <c r="U1155" s="35"/>
      <c r="V1155" s="39" t="s">
        <v>1132</v>
      </c>
      <c r="W1155" s="40"/>
      <c r="X1155" s="41" t="str">
        <f t="shared" si="34"/>
        <v>апартаментст</v>
      </c>
      <c r="Y1155" s="15"/>
    </row>
    <row r="1156" spans="2:25">
      <c r="B1156" s="30">
        <f t="shared" si="35"/>
        <v>1149</v>
      </c>
      <c r="C1156" s="31">
        <v>147</v>
      </c>
      <c r="D1156" s="32" t="s">
        <v>1127</v>
      </c>
      <c r="E1156" s="131">
        <v>4</v>
      </c>
      <c r="F1156" s="31">
        <v>1</v>
      </c>
      <c r="G1156" s="31" t="s">
        <v>1139</v>
      </c>
      <c r="H1156" s="33" t="s">
        <v>21</v>
      </c>
      <c r="I1156" s="34" t="s">
        <v>1134</v>
      </c>
      <c r="J1156" s="31">
        <v>24.98</v>
      </c>
      <c r="K1156" s="31">
        <v>4.3099999999999996</v>
      </c>
      <c r="L1156" s="130">
        <f>(Таблица1[[#This Row],[Общая площадь летних помещений, кв. м]]*1)+Таблица1[[#This Row],[Общая площадь без летних помещений, кв.м]]</f>
        <v>29.29</v>
      </c>
      <c r="M1156" s="35" t="s">
        <v>1136</v>
      </c>
      <c r="N1156" s="35" t="s">
        <v>1145</v>
      </c>
      <c r="O1156" s="35" t="s">
        <v>1130</v>
      </c>
      <c r="P1156" s="32">
        <v>315000</v>
      </c>
      <c r="Q115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9226350</v>
      </c>
      <c r="R115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56" s="36"/>
      <c r="T1156" s="38" t="e">
        <f>#REF!/R1156-1</f>
        <v>#REF!</v>
      </c>
      <c r="U1156" s="35"/>
      <c r="V1156" s="39" t="s">
        <v>1132</v>
      </c>
      <c r="W1156" s="40"/>
      <c r="X1156" s="41" t="str">
        <f t="shared" si="34"/>
        <v>апартаментст</v>
      </c>
      <c r="Y1156" s="15"/>
    </row>
    <row r="1157" spans="2:25">
      <c r="B1157" s="30">
        <f t="shared" si="35"/>
        <v>1150</v>
      </c>
      <c r="C1157" s="31">
        <v>148</v>
      </c>
      <c r="D1157" s="32" t="s">
        <v>1127</v>
      </c>
      <c r="E1157" s="131">
        <v>4</v>
      </c>
      <c r="F1157" s="31">
        <v>1</v>
      </c>
      <c r="G1157" s="31" t="s">
        <v>1139</v>
      </c>
      <c r="H1157" s="42" t="s">
        <v>19</v>
      </c>
      <c r="I1157" s="34" t="s">
        <v>1151</v>
      </c>
      <c r="J1157" s="31">
        <v>51.2</v>
      </c>
      <c r="K1157" s="31">
        <v>12.91</v>
      </c>
      <c r="L1157" s="130">
        <f>(Таблица1[[#This Row],[Общая площадь летних помещений, кв. м]]*1)+Таблица1[[#This Row],[Общая площадь без летних помещений, кв.м]]</f>
        <v>64.11</v>
      </c>
      <c r="M1157" s="35" t="s">
        <v>1136</v>
      </c>
      <c r="N1157" s="35" t="s">
        <v>1145</v>
      </c>
      <c r="O1157" s="35" t="s">
        <v>1130</v>
      </c>
      <c r="P1157" s="32">
        <v>315000</v>
      </c>
      <c r="Q115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20194650</v>
      </c>
      <c r="R115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57" s="36"/>
      <c r="T1157" s="38" t="e">
        <f>#REF!/R1157-1</f>
        <v>#REF!</v>
      </c>
      <c r="U1157" s="35"/>
      <c r="V1157" s="39" t="s">
        <v>1132</v>
      </c>
      <c r="W1157" s="40"/>
      <c r="X1157" s="41" t="str">
        <f t="shared" si="34"/>
        <v>апартамент1АЕ</v>
      </c>
      <c r="Y1157" s="15"/>
    </row>
    <row r="1158" spans="2:25">
      <c r="B1158" s="30">
        <f t="shared" si="35"/>
        <v>1151</v>
      </c>
      <c r="C1158" s="31">
        <v>149</v>
      </c>
      <c r="D1158" s="32" t="s">
        <v>1127</v>
      </c>
      <c r="E1158" s="131">
        <v>4</v>
      </c>
      <c r="F1158" s="31">
        <v>1</v>
      </c>
      <c r="G1158" s="31" t="s">
        <v>1139</v>
      </c>
      <c r="H1158" s="33" t="s">
        <v>21</v>
      </c>
      <c r="I1158" s="34" t="s">
        <v>1134</v>
      </c>
      <c r="J1158" s="31">
        <v>24.74</v>
      </c>
      <c r="K1158" s="31">
        <v>4.3499999999999996</v>
      </c>
      <c r="L1158" s="130">
        <f>(Таблица1[[#This Row],[Общая площадь летних помещений, кв. м]]*1)+Таблица1[[#This Row],[Общая площадь без летних помещений, кв.м]]</f>
        <v>29.089999999999996</v>
      </c>
      <c r="M1158" s="35" t="s">
        <v>1136</v>
      </c>
      <c r="N1158" s="35" t="s">
        <v>1145</v>
      </c>
      <c r="O1158" s="35" t="s">
        <v>1130</v>
      </c>
      <c r="P1158" s="32">
        <v>320000</v>
      </c>
      <c r="Q115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9308799.9999999981</v>
      </c>
      <c r="R115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58" s="36"/>
      <c r="T1158" s="38" t="e">
        <f>#REF!/R1158-1</f>
        <v>#REF!</v>
      </c>
      <c r="U1158" s="35"/>
      <c r="V1158" s="39" t="s">
        <v>1132</v>
      </c>
      <c r="W1158" s="40"/>
      <c r="X1158" s="41" t="str">
        <f t="shared" si="34"/>
        <v>апартаментст</v>
      </c>
      <c r="Y1158" s="15"/>
    </row>
    <row r="1159" spans="2:25">
      <c r="B1159" s="30">
        <f t="shared" si="35"/>
        <v>1152</v>
      </c>
      <c r="C1159" s="31">
        <v>150</v>
      </c>
      <c r="D1159" s="32" t="s">
        <v>1127</v>
      </c>
      <c r="E1159" s="131">
        <v>4</v>
      </c>
      <c r="F1159" s="31">
        <v>1</v>
      </c>
      <c r="G1159" s="31" t="s">
        <v>1139</v>
      </c>
      <c r="H1159" s="33" t="s">
        <v>21</v>
      </c>
      <c r="I1159" s="34" t="s">
        <v>1134</v>
      </c>
      <c r="J1159" s="31">
        <v>24.74</v>
      </c>
      <c r="K1159" s="31">
        <v>4.3499999999999996</v>
      </c>
      <c r="L1159" s="130">
        <f>(Таблица1[[#This Row],[Общая площадь летних помещений, кв. м]]*1)+Таблица1[[#This Row],[Общая площадь без летних помещений, кв.м]]</f>
        <v>29.089999999999996</v>
      </c>
      <c r="M1159" s="35" t="s">
        <v>1136</v>
      </c>
      <c r="N1159" s="35" t="s">
        <v>1145</v>
      </c>
      <c r="O1159" s="35" t="s">
        <v>1130</v>
      </c>
      <c r="P1159" s="32">
        <v>320000</v>
      </c>
      <c r="Q115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9308799.9999999981</v>
      </c>
      <c r="R115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59" s="36"/>
      <c r="T1159" s="38" t="e">
        <f>#REF!/R1159-1</f>
        <v>#REF!</v>
      </c>
      <c r="U1159" s="35"/>
      <c r="V1159" s="39" t="s">
        <v>1132</v>
      </c>
      <c r="W1159" s="40"/>
      <c r="X1159" s="41" t="str">
        <f t="shared" si="34"/>
        <v>апартаментст</v>
      </c>
      <c r="Y1159" s="15"/>
    </row>
    <row r="1160" spans="2:25">
      <c r="B1160" s="30">
        <f t="shared" si="35"/>
        <v>1153</v>
      </c>
      <c r="C1160" s="31">
        <v>151</v>
      </c>
      <c r="D1160" s="32" t="s">
        <v>1127</v>
      </c>
      <c r="E1160" s="131">
        <v>4</v>
      </c>
      <c r="F1160" s="31">
        <v>1</v>
      </c>
      <c r="G1160" s="31" t="s">
        <v>1139</v>
      </c>
      <c r="H1160" s="33" t="s">
        <v>21</v>
      </c>
      <c r="I1160" s="34" t="s">
        <v>1134</v>
      </c>
      <c r="J1160" s="31">
        <v>24.73</v>
      </c>
      <c r="K1160" s="31">
        <v>3.72</v>
      </c>
      <c r="L1160" s="130">
        <f>(Таблица1[[#This Row],[Общая площадь летних помещений, кв. м]]*1)+Таблица1[[#This Row],[Общая площадь без летних помещений, кв.м]]</f>
        <v>28.45</v>
      </c>
      <c r="M1160" s="35" t="s">
        <v>1136</v>
      </c>
      <c r="N1160" s="35" t="s">
        <v>1145</v>
      </c>
      <c r="O1160" s="35" t="s">
        <v>1130</v>
      </c>
      <c r="P1160" s="32">
        <v>320000</v>
      </c>
      <c r="Q116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9104000</v>
      </c>
      <c r="R116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60" s="36"/>
      <c r="T1160" s="38" t="e">
        <f>#REF!/R1160-1</f>
        <v>#REF!</v>
      </c>
      <c r="U1160" s="35"/>
      <c r="V1160" s="39" t="s">
        <v>1132</v>
      </c>
      <c r="W1160" s="40"/>
      <c r="X1160" s="41" t="str">
        <f t="shared" ref="X1160:X1228" si="36">CONCATENATE(D1160,H1160)</f>
        <v>апартаментст</v>
      </c>
      <c r="Y1160" s="15"/>
    </row>
    <row r="1161" spans="2:25">
      <c r="B1161" s="30">
        <f t="shared" si="35"/>
        <v>1154</v>
      </c>
      <c r="C1161" s="31">
        <v>152</v>
      </c>
      <c r="D1161" s="32" t="s">
        <v>1127</v>
      </c>
      <c r="E1161" s="131">
        <v>4</v>
      </c>
      <c r="F1161" s="31">
        <v>1</v>
      </c>
      <c r="G1161" s="31" t="s">
        <v>1139</v>
      </c>
      <c r="H1161" s="33" t="s">
        <v>21</v>
      </c>
      <c r="I1161" s="34" t="s">
        <v>1134</v>
      </c>
      <c r="J1161" s="31">
        <v>24.74</v>
      </c>
      <c r="K1161" s="31">
        <v>4.1500000000000004</v>
      </c>
      <c r="L1161" s="130">
        <f>(Таблица1[[#This Row],[Общая площадь летних помещений, кв. м]]*1)+Таблица1[[#This Row],[Общая площадь без летних помещений, кв.м]]</f>
        <v>28.89</v>
      </c>
      <c r="M1161" s="35" t="s">
        <v>1136</v>
      </c>
      <c r="N1161" s="35" t="s">
        <v>1145</v>
      </c>
      <c r="O1161" s="35" t="s">
        <v>1130</v>
      </c>
      <c r="P1161" s="32">
        <v>320000</v>
      </c>
      <c r="Q116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9244800</v>
      </c>
      <c r="R116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61" s="36"/>
      <c r="T1161" s="38" t="e">
        <f>#REF!/R1161-1</f>
        <v>#REF!</v>
      </c>
      <c r="U1161" s="35"/>
      <c r="V1161" s="39" t="s">
        <v>1132</v>
      </c>
      <c r="W1161" s="40"/>
      <c r="X1161" s="41" t="str">
        <f t="shared" si="36"/>
        <v>апартаментст</v>
      </c>
      <c r="Y1161" s="15"/>
    </row>
    <row r="1162" spans="2:25">
      <c r="B1162" s="30">
        <f t="shared" ref="B1162:B1225" si="37">B1161+1</f>
        <v>1155</v>
      </c>
      <c r="C1162" s="31">
        <v>153</v>
      </c>
      <c r="D1162" s="32" t="s">
        <v>1150</v>
      </c>
      <c r="E1162" s="131">
        <v>4</v>
      </c>
      <c r="F1162" s="31">
        <v>1</v>
      </c>
      <c r="G1162" s="31" t="s">
        <v>1140</v>
      </c>
      <c r="H1162" s="33" t="s">
        <v>21</v>
      </c>
      <c r="I1162" s="34" t="s">
        <v>1134</v>
      </c>
      <c r="J1162" s="31">
        <v>35.83</v>
      </c>
      <c r="K1162" s="31">
        <v>7.28</v>
      </c>
      <c r="L1162" s="130">
        <f>(Таблица1[[#This Row],[Общая площадь летних помещений, кв. м]]*1)+Таблица1[[#This Row],[Общая площадь без летних помещений, кв.м]]</f>
        <v>43.11</v>
      </c>
      <c r="M1162" s="35" t="s">
        <v>1136</v>
      </c>
      <c r="N1162" s="35" t="s">
        <v>1145</v>
      </c>
      <c r="O1162" s="35" t="s">
        <v>1130</v>
      </c>
      <c r="P1162" s="32">
        <v>330000</v>
      </c>
      <c r="Q116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14226300</v>
      </c>
      <c r="R116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62" s="36"/>
      <c r="T1162" s="38" t="e">
        <f>#REF!/R1162-1</f>
        <v>#REF!</v>
      </c>
      <c r="U1162" s="35"/>
      <c r="V1162" s="39" t="s">
        <v>1132</v>
      </c>
      <c r="W1162" s="40"/>
      <c r="X1162" s="41" t="str">
        <f t="shared" si="36"/>
        <v>Апарт-отельст</v>
      </c>
      <c r="Y1162" s="15"/>
    </row>
    <row r="1163" spans="2:25">
      <c r="B1163" s="30">
        <f t="shared" si="37"/>
        <v>1156</v>
      </c>
      <c r="C1163" s="31">
        <v>154</v>
      </c>
      <c r="D1163" s="32" t="s">
        <v>1150</v>
      </c>
      <c r="E1163" s="131">
        <v>4</v>
      </c>
      <c r="F1163" s="31">
        <v>1</v>
      </c>
      <c r="G1163" s="31" t="s">
        <v>1140</v>
      </c>
      <c r="H1163" s="33" t="s">
        <v>21</v>
      </c>
      <c r="I1163" s="34" t="s">
        <v>1134</v>
      </c>
      <c r="J1163" s="31">
        <v>24.73</v>
      </c>
      <c r="K1163" s="31">
        <v>4.3099999999999996</v>
      </c>
      <c r="L1163" s="130">
        <f>(Таблица1[[#This Row],[Общая площадь летних помещений, кв. м]]*1)+Таблица1[[#This Row],[Общая площадь без летних помещений, кв.м]]</f>
        <v>29.04</v>
      </c>
      <c r="M1163" s="35" t="s">
        <v>1136</v>
      </c>
      <c r="N1163" s="35" t="s">
        <v>1145</v>
      </c>
      <c r="O1163" s="35" t="s">
        <v>1130</v>
      </c>
      <c r="P1163" s="32">
        <v>325000</v>
      </c>
      <c r="Q116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9438000</v>
      </c>
      <c r="R116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63" s="36"/>
      <c r="T1163" s="38" t="e">
        <f>#REF!/R1163-1</f>
        <v>#REF!</v>
      </c>
      <c r="U1163" s="35"/>
      <c r="V1163" s="39" t="s">
        <v>1132</v>
      </c>
      <c r="W1163" s="40"/>
      <c r="X1163" s="41" t="str">
        <f t="shared" si="36"/>
        <v>Апарт-отельст</v>
      </c>
      <c r="Y1163" s="15"/>
    </row>
    <row r="1164" spans="2:25">
      <c r="B1164" s="30">
        <f t="shared" si="37"/>
        <v>1157</v>
      </c>
      <c r="C1164" s="31">
        <v>155</v>
      </c>
      <c r="D1164" s="32" t="s">
        <v>1150</v>
      </c>
      <c r="E1164" s="131">
        <v>4</v>
      </c>
      <c r="F1164" s="31">
        <v>1</v>
      </c>
      <c r="G1164" s="31" t="s">
        <v>1140</v>
      </c>
      <c r="H1164" s="33" t="s">
        <v>21</v>
      </c>
      <c r="I1164" s="34" t="s">
        <v>1134</v>
      </c>
      <c r="J1164" s="31">
        <v>24.27</v>
      </c>
      <c r="K1164" s="31">
        <v>4.3099999999999996</v>
      </c>
      <c r="L1164" s="130">
        <f>(Таблица1[[#This Row],[Общая площадь летних помещений, кв. м]]*1)+Таблица1[[#This Row],[Общая площадь без летних помещений, кв.м]]</f>
        <v>28.58</v>
      </c>
      <c r="M1164" s="35" t="s">
        <v>1136</v>
      </c>
      <c r="N1164" s="35" t="s">
        <v>1145</v>
      </c>
      <c r="O1164" s="35" t="s">
        <v>1130</v>
      </c>
      <c r="P1164" s="32">
        <v>325000</v>
      </c>
      <c r="Q116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9288500</v>
      </c>
      <c r="R116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64" s="36"/>
      <c r="T1164" s="38" t="e">
        <f>#REF!/R1164-1</f>
        <v>#REF!</v>
      </c>
      <c r="U1164" s="35"/>
      <c r="V1164" s="39" t="s">
        <v>1132</v>
      </c>
      <c r="W1164" s="40"/>
      <c r="X1164" s="41" t="str">
        <f t="shared" si="36"/>
        <v>Апарт-отельст</v>
      </c>
      <c r="Y1164" s="15"/>
    </row>
    <row r="1165" spans="2:25">
      <c r="B1165" s="30">
        <f t="shared" si="37"/>
        <v>1158</v>
      </c>
      <c r="C1165" s="31">
        <v>156</v>
      </c>
      <c r="D1165" s="32" t="s">
        <v>1150</v>
      </c>
      <c r="E1165" s="131">
        <v>4</v>
      </c>
      <c r="F1165" s="31">
        <v>1</v>
      </c>
      <c r="G1165" s="31" t="s">
        <v>1140</v>
      </c>
      <c r="H1165" s="33" t="s">
        <v>21</v>
      </c>
      <c r="I1165" s="34" t="s">
        <v>1134</v>
      </c>
      <c r="J1165" s="31">
        <v>28.06</v>
      </c>
      <c r="K1165" s="31">
        <v>4.42</v>
      </c>
      <c r="L1165" s="130">
        <f>(Таблица1[[#This Row],[Общая площадь летних помещений, кв. м]]*1)+Таблица1[[#This Row],[Общая площадь без летних помещений, кв.м]]</f>
        <v>32.479999999999997</v>
      </c>
      <c r="M1165" s="35" t="s">
        <v>1136</v>
      </c>
      <c r="N1165" s="35" t="s">
        <v>1145</v>
      </c>
      <c r="O1165" s="35" t="s">
        <v>1130</v>
      </c>
      <c r="P1165" s="32">
        <v>330000</v>
      </c>
      <c r="Q116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10718399.999999998</v>
      </c>
      <c r="R116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65" s="36"/>
      <c r="T1165" s="38" t="e">
        <f>#REF!/R1165-1</f>
        <v>#REF!</v>
      </c>
      <c r="U1165" s="35"/>
      <c r="V1165" s="39" t="s">
        <v>1132</v>
      </c>
      <c r="W1165" s="40"/>
      <c r="X1165" s="41" t="str">
        <f t="shared" si="36"/>
        <v>Апарт-отельст</v>
      </c>
      <c r="Y1165" s="15"/>
    </row>
    <row r="1166" spans="2:25">
      <c r="B1166" s="30">
        <f t="shared" si="37"/>
        <v>1159</v>
      </c>
      <c r="C1166" s="31">
        <v>157</v>
      </c>
      <c r="D1166" s="32" t="s">
        <v>1150</v>
      </c>
      <c r="E1166" s="131">
        <v>4</v>
      </c>
      <c r="F1166" s="31">
        <v>1</v>
      </c>
      <c r="G1166" s="31" t="s">
        <v>1140</v>
      </c>
      <c r="H1166" s="33" t="s">
        <v>21</v>
      </c>
      <c r="I1166" s="34" t="s">
        <v>1134</v>
      </c>
      <c r="J1166" s="31">
        <v>28.04</v>
      </c>
      <c r="K1166" s="31">
        <v>4.42</v>
      </c>
      <c r="L1166" s="130">
        <f>(Таблица1[[#This Row],[Общая площадь летних помещений, кв. м]]*1)+Таблица1[[#This Row],[Общая площадь без летних помещений, кв.м]]</f>
        <v>32.46</v>
      </c>
      <c r="M1166" s="35" t="s">
        <v>1130</v>
      </c>
      <c r="N1166" s="35" t="s">
        <v>1131</v>
      </c>
      <c r="O1166" s="35" t="s">
        <v>1130</v>
      </c>
      <c r="P1166" s="32">
        <v>320000</v>
      </c>
      <c r="Q116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10387200</v>
      </c>
      <c r="R116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66" s="36"/>
      <c r="T1166" s="38" t="e">
        <f>#REF!/R1166-1</f>
        <v>#REF!</v>
      </c>
      <c r="U1166" s="35"/>
      <c r="V1166" s="39" t="s">
        <v>1132</v>
      </c>
      <c r="W1166" s="40"/>
      <c r="X1166" s="41" t="str">
        <f t="shared" si="36"/>
        <v>Апарт-отельст</v>
      </c>
      <c r="Y1166" s="15"/>
    </row>
    <row r="1167" spans="2:25">
      <c r="B1167" s="30">
        <f t="shared" si="37"/>
        <v>1160</v>
      </c>
      <c r="C1167" s="31">
        <v>158</v>
      </c>
      <c r="D1167" s="32" t="s">
        <v>1150</v>
      </c>
      <c r="E1167" s="131">
        <v>4</v>
      </c>
      <c r="F1167" s="31">
        <v>1</v>
      </c>
      <c r="G1167" s="31" t="s">
        <v>1140</v>
      </c>
      <c r="H1167" s="33" t="s">
        <v>21</v>
      </c>
      <c r="I1167" s="34" t="s">
        <v>1134</v>
      </c>
      <c r="J1167" s="31">
        <v>24.27</v>
      </c>
      <c r="K1167" s="31">
        <v>4.3099999999999996</v>
      </c>
      <c r="L1167" s="130">
        <f>(Таблица1[[#This Row],[Общая площадь летних помещений, кв. м]]*1)+Таблица1[[#This Row],[Общая площадь без летних помещений, кв.м]]</f>
        <v>28.58</v>
      </c>
      <c r="M1167" s="35" t="s">
        <v>1130</v>
      </c>
      <c r="N1167" s="35" t="s">
        <v>1131</v>
      </c>
      <c r="O1167" s="35" t="s">
        <v>1130</v>
      </c>
      <c r="P1167" s="32">
        <v>310000</v>
      </c>
      <c r="Q116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8859800</v>
      </c>
      <c r="R116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67" s="36"/>
      <c r="T1167" s="38" t="e">
        <f>#REF!/R1167-1</f>
        <v>#REF!</v>
      </c>
      <c r="U1167" s="35"/>
      <c r="V1167" s="39" t="s">
        <v>1132</v>
      </c>
      <c r="W1167" s="40"/>
      <c r="X1167" s="41" t="str">
        <f t="shared" si="36"/>
        <v>Апарт-отельст</v>
      </c>
      <c r="Y1167" s="15"/>
    </row>
    <row r="1168" spans="2:25">
      <c r="B1168" s="30">
        <f t="shared" si="37"/>
        <v>1161</v>
      </c>
      <c r="C1168" s="31">
        <v>159</v>
      </c>
      <c r="D1168" s="32" t="s">
        <v>1150</v>
      </c>
      <c r="E1168" s="131">
        <v>4</v>
      </c>
      <c r="F1168" s="31">
        <v>1</v>
      </c>
      <c r="G1168" s="31" t="s">
        <v>1140</v>
      </c>
      <c r="H1168" s="33" t="s">
        <v>21</v>
      </c>
      <c r="I1168" s="34" t="s">
        <v>1134</v>
      </c>
      <c r="J1168" s="31">
        <v>24.74</v>
      </c>
      <c r="K1168" s="31">
        <v>4.3099999999999996</v>
      </c>
      <c r="L1168" s="130">
        <f>(Таблица1[[#This Row],[Общая площадь летних помещений, кв. м]]*1)+Таблица1[[#This Row],[Общая площадь без летних помещений, кв.м]]</f>
        <v>29.049999999999997</v>
      </c>
      <c r="M1168" s="35" t="s">
        <v>1130</v>
      </c>
      <c r="N1168" s="35" t="s">
        <v>1131</v>
      </c>
      <c r="O1168" s="35" t="s">
        <v>1130</v>
      </c>
      <c r="P1168" s="32">
        <v>310000</v>
      </c>
      <c r="Q116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9005500</v>
      </c>
      <c r="R116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68" s="36"/>
      <c r="T1168" s="38" t="e">
        <f>#REF!/R1168-1</f>
        <v>#REF!</v>
      </c>
      <c r="U1168" s="35"/>
      <c r="V1168" s="39" t="s">
        <v>1132</v>
      </c>
      <c r="W1168" s="40"/>
      <c r="X1168" s="41" t="str">
        <f t="shared" si="36"/>
        <v>Апарт-отельст</v>
      </c>
      <c r="Y1168" s="15"/>
    </row>
    <row r="1169" spans="2:25">
      <c r="B1169" s="30">
        <f t="shared" si="37"/>
        <v>1162</v>
      </c>
      <c r="C1169" s="31">
        <v>160</v>
      </c>
      <c r="D1169" s="32" t="s">
        <v>1150</v>
      </c>
      <c r="E1169" s="131">
        <v>4</v>
      </c>
      <c r="F1169" s="31">
        <v>1</v>
      </c>
      <c r="G1169" s="31" t="s">
        <v>1140</v>
      </c>
      <c r="H1169" s="33" t="s">
        <v>21</v>
      </c>
      <c r="I1169" s="34" t="s">
        <v>1134</v>
      </c>
      <c r="J1169" s="31">
        <v>24.74</v>
      </c>
      <c r="K1169" s="31">
        <v>3.86</v>
      </c>
      <c r="L1169" s="130">
        <f>(Таблица1[[#This Row],[Общая площадь летних помещений, кв. м]]*1)+Таблица1[[#This Row],[Общая площадь без летних помещений, кв.м]]</f>
        <v>28.599999999999998</v>
      </c>
      <c r="M1169" s="35" t="s">
        <v>1130</v>
      </c>
      <c r="N1169" s="35" t="s">
        <v>1131</v>
      </c>
      <c r="O1169" s="35" t="s">
        <v>1130</v>
      </c>
      <c r="P1169" s="32">
        <v>310000</v>
      </c>
      <c r="Q116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8866000</v>
      </c>
      <c r="R116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69" s="36"/>
      <c r="T1169" s="38" t="e">
        <f>#REF!/R1169-1</f>
        <v>#REF!</v>
      </c>
      <c r="U1169" s="35"/>
      <c r="V1169" s="39" t="s">
        <v>1132</v>
      </c>
      <c r="W1169" s="40"/>
      <c r="X1169" s="41" t="str">
        <f t="shared" si="36"/>
        <v>Апарт-отельст</v>
      </c>
      <c r="Y1169" s="15"/>
    </row>
    <row r="1170" spans="2:25">
      <c r="B1170" s="30">
        <f t="shared" si="37"/>
        <v>1163</v>
      </c>
      <c r="C1170" s="31">
        <v>161</v>
      </c>
      <c r="D1170" s="32" t="s">
        <v>1150</v>
      </c>
      <c r="E1170" s="131">
        <v>4</v>
      </c>
      <c r="F1170" s="31">
        <v>1</v>
      </c>
      <c r="G1170" s="31" t="s">
        <v>1140</v>
      </c>
      <c r="H1170" s="33" t="s">
        <v>21</v>
      </c>
      <c r="I1170" s="34" t="s">
        <v>1134</v>
      </c>
      <c r="J1170" s="31">
        <v>24.74</v>
      </c>
      <c r="K1170" s="31">
        <v>4.3099999999999996</v>
      </c>
      <c r="L1170" s="130">
        <f>(Таблица1[[#This Row],[Общая площадь летних помещений, кв. м]]*1)+Таблица1[[#This Row],[Общая площадь без летних помещений, кв.м]]</f>
        <v>29.049999999999997</v>
      </c>
      <c r="M1170" s="35" t="s">
        <v>1130</v>
      </c>
      <c r="N1170" s="35" t="s">
        <v>1131</v>
      </c>
      <c r="O1170" s="35" t="s">
        <v>1130</v>
      </c>
      <c r="P1170" s="32">
        <v>310000</v>
      </c>
      <c r="Q117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9005500</v>
      </c>
      <c r="R117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70" s="36"/>
      <c r="T1170" s="38" t="e">
        <f>#REF!/R1170-1</f>
        <v>#REF!</v>
      </c>
      <c r="U1170" s="35"/>
      <c r="V1170" s="39" t="s">
        <v>1132</v>
      </c>
      <c r="W1170" s="40"/>
      <c r="X1170" s="41" t="str">
        <f t="shared" si="36"/>
        <v>Апарт-отельст</v>
      </c>
      <c r="Y1170" s="15"/>
    </row>
    <row r="1171" spans="2:25">
      <c r="B1171" s="30">
        <f t="shared" si="37"/>
        <v>1164</v>
      </c>
      <c r="C1171" s="31">
        <v>162</v>
      </c>
      <c r="D1171" s="32" t="s">
        <v>1127</v>
      </c>
      <c r="E1171" s="131">
        <v>4</v>
      </c>
      <c r="F1171" s="31">
        <v>1</v>
      </c>
      <c r="G1171" s="31" t="s">
        <v>1140</v>
      </c>
      <c r="H1171" s="33" t="s">
        <v>21</v>
      </c>
      <c r="I1171" s="34" t="s">
        <v>1134</v>
      </c>
      <c r="J1171" s="31">
        <v>24.74</v>
      </c>
      <c r="K1171" s="31">
        <v>4.3099999999999996</v>
      </c>
      <c r="L1171" s="130">
        <f>(Таблица1[[#This Row],[Общая площадь летних помещений, кв. м]]*1)+Таблица1[[#This Row],[Общая площадь без летних помещений, кв.м]]</f>
        <v>29.049999999999997</v>
      </c>
      <c r="M1171" s="35" t="s">
        <v>1130</v>
      </c>
      <c r="N1171" s="35" t="s">
        <v>1131</v>
      </c>
      <c r="O1171" s="35" t="s">
        <v>1130</v>
      </c>
      <c r="P1171" s="32">
        <v>310000</v>
      </c>
      <c r="Q117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9005500</v>
      </c>
      <c r="R117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71" s="36"/>
      <c r="T1171" s="38" t="e">
        <f>#REF!/R1171-1</f>
        <v>#REF!</v>
      </c>
      <c r="U1171" s="35"/>
      <c r="V1171" s="39" t="s">
        <v>1132</v>
      </c>
      <c r="W1171" s="40"/>
      <c r="X1171" s="41" t="str">
        <f t="shared" si="36"/>
        <v>апартаментст</v>
      </c>
      <c r="Y1171" s="15"/>
    </row>
    <row r="1172" spans="2:25">
      <c r="B1172" s="30">
        <f t="shared" si="37"/>
        <v>1165</v>
      </c>
      <c r="C1172" s="31">
        <v>163</v>
      </c>
      <c r="D1172" s="32" t="s">
        <v>1127</v>
      </c>
      <c r="E1172" s="131">
        <v>4</v>
      </c>
      <c r="F1172" s="31">
        <v>1</v>
      </c>
      <c r="G1172" s="31" t="s">
        <v>1140</v>
      </c>
      <c r="H1172" s="33" t="s">
        <v>21</v>
      </c>
      <c r="I1172" s="34" t="s">
        <v>1134</v>
      </c>
      <c r="J1172" s="31">
        <v>24.74</v>
      </c>
      <c r="K1172" s="31">
        <v>4.3099999999999996</v>
      </c>
      <c r="L1172" s="130">
        <f>(Таблица1[[#This Row],[Общая площадь летних помещений, кв. м]]*1)+Таблица1[[#This Row],[Общая площадь без летних помещений, кв.м]]</f>
        <v>29.049999999999997</v>
      </c>
      <c r="M1172" s="35" t="s">
        <v>1130</v>
      </c>
      <c r="N1172" s="35" t="s">
        <v>1131</v>
      </c>
      <c r="O1172" s="35" t="s">
        <v>1130</v>
      </c>
      <c r="P1172" s="32">
        <v>310000</v>
      </c>
      <c r="Q117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9005500</v>
      </c>
      <c r="R117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72" s="36"/>
      <c r="T1172" s="38" t="e">
        <f>#REF!/R1172-1</f>
        <v>#REF!</v>
      </c>
      <c r="U1172" s="35"/>
      <c r="V1172" s="39" t="s">
        <v>1132</v>
      </c>
      <c r="W1172" s="40"/>
      <c r="X1172" s="41" t="str">
        <f t="shared" si="36"/>
        <v>апартаментст</v>
      </c>
      <c r="Y1172" s="15"/>
    </row>
    <row r="1173" spans="2:25">
      <c r="B1173" s="30">
        <f t="shared" si="37"/>
        <v>1166</v>
      </c>
      <c r="C1173" s="31">
        <v>164</v>
      </c>
      <c r="D1173" s="32" t="s">
        <v>1127</v>
      </c>
      <c r="E1173" s="131">
        <v>4</v>
      </c>
      <c r="F1173" s="31">
        <v>1</v>
      </c>
      <c r="G1173" s="31" t="s">
        <v>1140</v>
      </c>
      <c r="H1173" s="33" t="s">
        <v>21</v>
      </c>
      <c r="I1173" s="34" t="s">
        <v>1134</v>
      </c>
      <c r="J1173" s="31">
        <v>24.74</v>
      </c>
      <c r="K1173" s="31">
        <v>4.3099999999999996</v>
      </c>
      <c r="L1173" s="130">
        <f>(Таблица1[[#This Row],[Общая площадь летних помещений, кв. м]]*1)+Таблица1[[#This Row],[Общая площадь без летних помещений, кв.м]]</f>
        <v>29.049999999999997</v>
      </c>
      <c r="M1173" s="35" t="s">
        <v>1130</v>
      </c>
      <c r="N1173" s="35" t="s">
        <v>1131</v>
      </c>
      <c r="O1173" s="35" t="s">
        <v>1130</v>
      </c>
      <c r="P1173" s="32">
        <v>310000</v>
      </c>
      <c r="Q117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9005500</v>
      </c>
      <c r="R117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73" s="36"/>
      <c r="T1173" s="38" t="e">
        <f>#REF!/R1173-1</f>
        <v>#REF!</v>
      </c>
      <c r="U1173" s="35"/>
      <c r="V1173" s="39" t="s">
        <v>1132</v>
      </c>
      <c r="W1173" s="40"/>
      <c r="X1173" s="41" t="str">
        <f t="shared" si="36"/>
        <v>апартаментст</v>
      </c>
      <c r="Y1173" s="15"/>
    </row>
    <row r="1174" spans="2:25">
      <c r="B1174" s="30">
        <f t="shared" si="37"/>
        <v>1167</v>
      </c>
      <c r="C1174" s="31">
        <v>165</v>
      </c>
      <c r="D1174" s="32" t="s">
        <v>1127</v>
      </c>
      <c r="E1174" s="131">
        <v>4</v>
      </c>
      <c r="F1174" s="31">
        <v>1</v>
      </c>
      <c r="G1174" s="31" t="s">
        <v>1140</v>
      </c>
      <c r="H1174" s="33" t="s">
        <v>21</v>
      </c>
      <c r="I1174" s="34" t="s">
        <v>1134</v>
      </c>
      <c r="J1174" s="31">
        <v>24.74</v>
      </c>
      <c r="K1174" s="31">
        <v>3.72</v>
      </c>
      <c r="L1174" s="130">
        <f>(Таблица1[[#This Row],[Общая площадь летних помещений, кв. м]]*1)+Таблица1[[#This Row],[Общая площадь без летних помещений, кв.м]]</f>
        <v>28.459999999999997</v>
      </c>
      <c r="M1174" s="35" t="s">
        <v>1130</v>
      </c>
      <c r="N1174" s="35" t="s">
        <v>1131</v>
      </c>
      <c r="O1174" s="35" t="s">
        <v>1130</v>
      </c>
      <c r="P1174" s="32">
        <v>310000</v>
      </c>
      <c r="Q117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8822600</v>
      </c>
      <c r="R117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74" s="36"/>
      <c r="T1174" s="38" t="e">
        <f>#REF!/R1174-1</f>
        <v>#REF!</v>
      </c>
      <c r="U1174" s="35"/>
      <c r="V1174" s="39" t="s">
        <v>1132</v>
      </c>
      <c r="W1174" s="40"/>
      <c r="X1174" s="41" t="str">
        <f t="shared" si="36"/>
        <v>апартаментст</v>
      </c>
      <c r="Y1174" s="15"/>
    </row>
    <row r="1175" spans="2:25">
      <c r="B1175" s="30">
        <f t="shared" si="37"/>
        <v>1168</v>
      </c>
      <c r="C1175" s="31">
        <v>166</v>
      </c>
      <c r="D1175" s="32" t="s">
        <v>1127</v>
      </c>
      <c r="E1175" s="131">
        <v>4</v>
      </c>
      <c r="F1175" s="31">
        <v>1</v>
      </c>
      <c r="G1175" s="31" t="s">
        <v>1140</v>
      </c>
      <c r="H1175" s="33" t="s">
        <v>21</v>
      </c>
      <c r="I1175" s="34" t="s">
        <v>1134</v>
      </c>
      <c r="J1175" s="31">
        <v>24.74</v>
      </c>
      <c r="K1175" s="31">
        <v>4.3499999999999996</v>
      </c>
      <c r="L1175" s="130">
        <f>(Таблица1[[#This Row],[Общая площадь летних помещений, кв. м]]*1)+Таблица1[[#This Row],[Общая площадь без летних помещений, кв.м]]</f>
        <v>29.089999999999996</v>
      </c>
      <c r="M1175" s="35" t="s">
        <v>1130</v>
      </c>
      <c r="N1175" s="35" t="s">
        <v>1131</v>
      </c>
      <c r="O1175" s="35" t="s">
        <v>1130</v>
      </c>
      <c r="P1175" s="32">
        <v>310000</v>
      </c>
      <c r="Q117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9017899.9999999981</v>
      </c>
      <c r="R117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75" s="36"/>
      <c r="T1175" s="38" t="e">
        <f>#REF!/R1175-1</f>
        <v>#REF!</v>
      </c>
      <c r="U1175" s="35"/>
      <c r="V1175" s="39" t="s">
        <v>1132</v>
      </c>
      <c r="W1175" s="40"/>
      <c r="X1175" s="41" t="str">
        <f t="shared" si="36"/>
        <v>апартаментст</v>
      </c>
      <c r="Y1175" s="15"/>
    </row>
    <row r="1176" spans="2:25">
      <c r="B1176" s="30">
        <f t="shared" si="37"/>
        <v>1169</v>
      </c>
      <c r="C1176" s="31">
        <v>167</v>
      </c>
      <c r="D1176" s="32" t="s">
        <v>1127</v>
      </c>
      <c r="E1176" s="131">
        <v>4</v>
      </c>
      <c r="F1176" s="31">
        <v>1</v>
      </c>
      <c r="G1176" s="31" t="s">
        <v>1140</v>
      </c>
      <c r="H1176" s="33" t="s">
        <v>21</v>
      </c>
      <c r="I1176" s="34" t="s">
        <v>1134</v>
      </c>
      <c r="J1176" s="31">
        <v>30.43</v>
      </c>
      <c r="K1176" s="31">
        <v>3.54</v>
      </c>
      <c r="L1176" s="130">
        <f>(Таблица1[[#This Row],[Общая площадь летних помещений, кв. м]]*1)+Таблица1[[#This Row],[Общая площадь без летних помещений, кв.м]]</f>
        <v>33.97</v>
      </c>
      <c r="M1176" s="35" t="s">
        <v>1130</v>
      </c>
      <c r="N1176" s="35" t="s">
        <v>1131</v>
      </c>
      <c r="O1176" s="35" t="s">
        <v>1130</v>
      </c>
      <c r="P1176" s="32">
        <v>310000</v>
      </c>
      <c r="Q117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10530700</v>
      </c>
      <c r="R117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76" s="36"/>
      <c r="T1176" s="38" t="e">
        <f>#REF!/R1176-1</f>
        <v>#REF!</v>
      </c>
      <c r="U1176" s="35"/>
      <c r="V1176" s="39" t="s">
        <v>1132</v>
      </c>
      <c r="W1176" s="40"/>
      <c r="X1176" s="41" t="str">
        <f t="shared" si="36"/>
        <v>апартаментст</v>
      </c>
      <c r="Y1176" s="15"/>
    </row>
    <row r="1177" spans="2:25">
      <c r="B1177" s="30">
        <f t="shared" si="37"/>
        <v>1170</v>
      </c>
      <c r="C1177" s="31">
        <v>168</v>
      </c>
      <c r="D1177" s="32" t="s">
        <v>1127</v>
      </c>
      <c r="E1177" s="131">
        <v>4</v>
      </c>
      <c r="F1177" s="31">
        <v>1</v>
      </c>
      <c r="G1177" s="31" t="s">
        <v>1140</v>
      </c>
      <c r="H1177" s="33" t="s">
        <v>21</v>
      </c>
      <c r="I1177" s="34" t="s">
        <v>1134</v>
      </c>
      <c r="J1177" s="31">
        <v>40.200000000000003</v>
      </c>
      <c r="K1177" s="31">
        <v>2.94</v>
      </c>
      <c r="L1177" s="130">
        <f>(Таблица1[[#This Row],[Общая площадь летних помещений, кв. м]]*1)+Таблица1[[#This Row],[Общая площадь без летних помещений, кв.м]]</f>
        <v>43.14</v>
      </c>
      <c r="M1177" s="35" t="s">
        <v>1130</v>
      </c>
      <c r="N1177" s="35" t="s">
        <v>1131</v>
      </c>
      <c r="O1177" s="35" t="s">
        <v>1130</v>
      </c>
      <c r="P1177" s="32">
        <v>310000</v>
      </c>
      <c r="Q117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13373400</v>
      </c>
      <c r="R117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77" s="36"/>
      <c r="T1177" s="38" t="e">
        <f>#REF!/R1177-1</f>
        <v>#REF!</v>
      </c>
      <c r="U1177" s="35"/>
      <c r="V1177" s="39" t="s">
        <v>1132</v>
      </c>
      <c r="W1177" s="40"/>
      <c r="X1177" s="41" t="str">
        <f t="shared" si="36"/>
        <v>апартаментст</v>
      </c>
      <c r="Y1177" s="15"/>
    </row>
    <row r="1178" spans="2:25">
      <c r="B1178" s="30">
        <f t="shared" si="37"/>
        <v>1171</v>
      </c>
      <c r="C1178" s="31">
        <v>169</v>
      </c>
      <c r="D1178" s="32" t="s">
        <v>1127</v>
      </c>
      <c r="E1178" s="131">
        <v>4</v>
      </c>
      <c r="F1178" s="31">
        <v>1</v>
      </c>
      <c r="G1178" s="31" t="s">
        <v>1140</v>
      </c>
      <c r="H1178" s="33" t="s">
        <v>21</v>
      </c>
      <c r="I1178" s="34" t="s">
        <v>1134</v>
      </c>
      <c r="J1178" s="31">
        <v>24.98</v>
      </c>
      <c r="K1178" s="31">
        <v>4.3099999999999996</v>
      </c>
      <c r="L1178" s="130">
        <f>(Таблица1[[#This Row],[Общая площадь летних помещений, кв. м]]*1)+Таблица1[[#This Row],[Общая площадь без летних помещений, кв.м]]</f>
        <v>29.29</v>
      </c>
      <c r="M1178" s="35" t="s">
        <v>1130</v>
      </c>
      <c r="N1178" s="35" t="s">
        <v>1131</v>
      </c>
      <c r="O1178" s="35" t="s">
        <v>1130</v>
      </c>
      <c r="P1178" s="32">
        <v>310000</v>
      </c>
      <c r="Q117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9079900</v>
      </c>
      <c r="R117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78" s="36"/>
      <c r="T1178" s="38" t="e">
        <f>#REF!/R1178-1</f>
        <v>#REF!</v>
      </c>
      <c r="U1178" s="35"/>
      <c r="V1178" s="39" t="s">
        <v>1132</v>
      </c>
      <c r="W1178" s="40"/>
      <c r="X1178" s="41" t="str">
        <f t="shared" si="36"/>
        <v>апартаментст</v>
      </c>
      <c r="Y1178" s="15"/>
    </row>
    <row r="1179" spans="2:25">
      <c r="B1179" s="30">
        <f t="shared" si="37"/>
        <v>1172</v>
      </c>
      <c r="C1179" s="31">
        <v>170</v>
      </c>
      <c r="D1179" s="32" t="s">
        <v>1127</v>
      </c>
      <c r="E1179" s="131">
        <v>4</v>
      </c>
      <c r="F1179" s="31">
        <v>1</v>
      </c>
      <c r="G1179" s="31" t="s">
        <v>1140</v>
      </c>
      <c r="H1179" s="33" t="s">
        <v>21</v>
      </c>
      <c r="I1179" s="34" t="s">
        <v>1134</v>
      </c>
      <c r="J1179" s="31">
        <v>24.98</v>
      </c>
      <c r="K1179" s="31">
        <v>4.3099999999999996</v>
      </c>
      <c r="L1179" s="130">
        <f>(Таблица1[[#This Row],[Общая площадь летних помещений, кв. м]]*1)+Таблица1[[#This Row],[Общая площадь без летних помещений, кв.м]]</f>
        <v>29.29</v>
      </c>
      <c r="M1179" s="35" t="s">
        <v>1130</v>
      </c>
      <c r="N1179" s="35" t="s">
        <v>1131</v>
      </c>
      <c r="O1179" s="35" t="s">
        <v>1130</v>
      </c>
      <c r="P1179" s="32">
        <v>310000</v>
      </c>
      <c r="Q117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9079900</v>
      </c>
      <c r="R117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79" s="36"/>
      <c r="T1179" s="38" t="e">
        <f>#REF!/R1179-1</f>
        <v>#REF!</v>
      </c>
      <c r="U1179" s="35"/>
      <c r="V1179" s="39" t="s">
        <v>1132</v>
      </c>
      <c r="W1179" s="40"/>
      <c r="X1179" s="41" t="str">
        <f t="shared" si="36"/>
        <v>апартаментст</v>
      </c>
      <c r="Y1179" s="15"/>
    </row>
    <row r="1180" spans="2:25">
      <c r="B1180" s="30">
        <f t="shared" si="37"/>
        <v>1173</v>
      </c>
      <c r="C1180" s="31">
        <v>171</v>
      </c>
      <c r="D1180" s="32" t="s">
        <v>1127</v>
      </c>
      <c r="E1180" s="131">
        <v>4</v>
      </c>
      <c r="F1180" s="31">
        <v>1</v>
      </c>
      <c r="G1180" s="31" t="s">
        <v>1140</v>
      </c>
      <c r="H1180" s="33" t="s">
        <v>21</v>
      </c>
      <c r="I1180" s="34" t="s">
        <v>1134</v>
      </c>
      <c r="J1180" s="31">
        <v>24.98</v>
      </c>
      <c r="K1180" s="31">
        <v>4.3099999999999996</v>
      </c>
      <c r="L1180" s="130">
        <f>(Таблица1[[#This Row],[Общая площадь летних помещений, кв. м]]*1)+Таблица1[[#This Row],[Общая площадь без летних помещений, кв.м]]</f>
        <v>29.29</v>
      </c>
      <c r="M1180" s="35" t="s">
        <v>1130</v>
      </c>
      <c r="N1180" s="35" t="s">
        <v>1131</v>
      </c>
      <c r="O1180" s="35" t="s">
        <v>1130</v>
      </c>
      <c r="P1180" s="32">
        <v>310000</v>
      </c>
      <c r="Q118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9079900</v>
      </c>
      <c r="R118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80" s="36"/>
      <c r="T1180" s="38" t="e">
        <f>#REF!/R1180-1</f>
        <v>#REF!</v>
      </c>
      <c r="U1180" s="35"/>
      <c r="V1180" s="39" t="s">
        <v>1132</v>
      </c>
      <c r="W1180" s="40"/>
      <c r="X1180" s="41" t="str">
        <f t="shared" si="36"/>
        <v>апартаментст</v>
      </c>
      <c r="Y1180" s="15"/>
    </row>
    <row r="1181" spans="2:25">
      <c r="B1181" s="30">
        <f t="shared" si="37"/>
        <v>1174</v>
      </c>
      <c r="C1181" s="31">
        <v>172</v>
      </c>
      <c r="D1181" s="32" t="s">
        <v>1127</v>
      </c>
      <c r="E1181" s="131">
        <v>4</v>
      </c>
      <c r="F1181" s="31">
        <v>1</v>
      </c>
      <c r="G1181" s="31" t="s">
        <v>1140</v>
      </c>
      <c r="H1181" s="33" t="s">
        <v>21</v>
      </c>
      <c r="I1181" s="34" t="s">
        <v>1134</v>
      </c>
      <c r="J1181" s="31">
        <v>24.98</v>
      </c>
      <c r="K1181" s="31">
        <v>4.3099999999999996</v>
      </c>
      <c r="L1181" s="130">
        <f>(Таблица1[[#This Row],[Общая площадь летних помещений, кв. м]]*1)+Таблица1[[#This Row],[Общая площадь без летних помещений, кв.м]]</f>
        <v>29.29</v>
      </c>
      <c r="M1181" s="35" t="s">
        <v>1130</v>
      </c>
      <c r="N1181" s="35" t="s">
        <v>1131</v>
      </c>
      <c r="O1181" s="35" t="s">
        <v>1130</v>
      </c>
      <c r="P1181" s="32">
        <v>310000</v>
      </c>
      <c r="Q118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9079900</v>
      </c>
      <c r="R118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81" s="36"/>
      <c r="T1181" s="38" t="e">
        <f>#REF!/R1181-1</f>
        <v>#REF!</v>
      </c>
      <c r="U1181" s="35"/>
      <c r="V1181" s="39" t="s">
        <v>1132</v>
      </c>
      <c r="W1181" s="40"/>
      <c r="X1181" s="41" t="str">
        <f t="shared" si="36"/>
        <v>апартаментст</v>
      </c>
      <c r="Y1181" s="15"/>
    </row>
    <row r="1182" spans="2:25">
      <c r="B1182" s="30">
        <f t="shared" si="37"/>
        <v>1175</v>
      </c>
      <c r="C1182" s="31">
        <v>173</v>
      </c>
      <c r="D1182" s="32" t="s">
        <v>1127</v>
      </c>
      <c r="E1182" s="131">
        <v>4</v>
      </c>
      <c r="F1182" s="31">
        <v>1</v>
      </c>
      <c r="G1182" s="31" t="s">
        <v>1140</v>
      </c>
      <c r="H1182" s="33" t="s">
        <v>21</v>
      </c>
      <c r="I1182" s="34" t="s">
        <v>1134</v>
      </c>
      <c r="J1182" s="31">
        <v>24.98</v>
      </c>
      <c r="K1182" s="31">
        <v>4.3099999999999996</v>
      </c>
      <c r="L1182" s="130">
        <f>(Таблица1[[#This Row],[Общая площадь летних помещений, кв. м]]*1)+Таблица1[[#This Row],[Общая площадь без летних помещений, кв.м]]</f>
        <v>29.29</v>
      </c>
      <c r="M1182" s="35" t="s">
        <v>1130</v>
      </c>
      <c r="N1182" s="35" t="s">
        <v>1131</v>
      </c>
      <c r="O1182" s="35" t="s">
        <v>1130</v>
      </c>
      <c r="P1182" s="32">
        <v>310000</v>
      </c>
      <c r="Q118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9079900</v>
      </c>
      <c r="R118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82" s="36"/>
      <c r="T1182" s="38" t="e">
        <f>#REF!/R1182-1</f>
        <v>#REF!</v>
      </c>
      <c r="U1182" s="35"/>
      <c r="V1182" s="39" t="s">
        <v>1132</v>
      </c>
      <c r="W1182" s="40"/>
      <c r="X1182" s="41" t="str">
        <f t="shared" si="36"/>
        <v>апартаментст</v>
      </c>
      <c r="Y1182" s="15"/>
    </row>
    <row r="1183" spans="2:25">
      <c r="B1183" s="30">
        <f t="shared" si="37"/>
        <v>1176</v>
      </c>
      <c r="C1183" s="31">
        <v>174</v>
      </c>
      <c r="D1183" s="32" t="s">
        <v>1127</v>
      </c>
      <c r="E1183" s="131">
        <v>4</v>
      </c>
      <c r="F1183" s="31">
        <v>1</v>
      </c>
      <c r="G1183" s="31" t="s">
        <v>1140</v>
      </c>
      <c r="H1183" s="33" t="s">
        <v>21</v>
      </c>
      <c r="I1183" s="34" t="s">
        <v>1134</v>
      </c>
      <c r="J1183" s="31">
        <v>24.98</v>
      </c>
      <c r="K1183" s="31">
        <v>4.3099999999999996</v>
      </c>
      <c r="L1183" s="130">
        <f>(Таблица1[[#This Row],[Общая площадь летних помещений, кв. м]]*1)+Таблица1[[#This Row],[Общая площадь без летних помещений, кв.м]]</f>
        <v>29.29</v>
      </c>
      <c r="M1183" s="35" t="s">
        <v>1130</v>
      </c>
      <c r="N1183" s="35" t="s">
        <v>1131</v>
      </c>
      <c r="O1183" s="35" t="s">
        <v>1130</v>
      </c>
      <c r="P1183" s="32">
        <v>310000</v>
      </c>
      <c r="Q118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9079900</v>
      </c>
      <c r="R118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83" s="36"/>
      <c r="T1183" s="38" t="e">
        <f>#REF!/R1183-1</f>
        <v>#REF!</v>
      </c>
      <c r="U1183" s="35"/>
      <c r="V1183" s="39" t="s">
        <v>1132</v>
      </c>
      <c r="W1183" s="40"/>
      <c r="X1183" s="41" t="str">
        <f t="shared" si="36"/>
        <v>апартаментст</v>
      </c>
      <c r="Y1183" s="15"/>
    </row>
    <row r="1184" spans="2:25">
      <c r="B1184" s="30">
        <f t="shared" si="37"/>
        <v>1177</v>
      </c>
      <c r="C1184" s="31">
        <v>175</v>
      </c>
      <c r="D1184" s="32" t="s">
        <v>1127</v>
      </c>
      <c r="E1184" s="131">
        <v>4</v>
      </c>
      <c r="F1184" s="31">
        <v>1</v>
      </c>
      <c r="G1184" s="31" t="s">
        <v>1140</v>
      </c>
      <c r="H1184" s="33" t="s">
        <v>21</v>
      </c>
      <c r="I1184" s="34" t="s">
        <v>1134</v>
      </c>
      <c r="J1184" s="31">
        <v>24.98</v>
      </c>
      <c r="K1184" s="31">
        <v>4.3099999999999996</v>
      </c>
      <c r="L1184" s="130">
        <f>(Таблица1[[#This Row],[Общая площадь летних помещений, кв. м]]*1)+Таблица1[[#This Row],[Общая площадь без летних помещений, кв.м]]</f>
        <v>29.29</v>
      </c>
      <c r="M1184" s="35" t="s">
        <v>1130</v>
      </c>
      <c r="N1184" s="35" t="s">
        <v>1131</v>
      </c>
      <c r="O1184" s="35" t="s">
        <v>1130</v>
      </c>
      <c r="P1184" s="32">
        <v>310000</v>
      </c>
      <c r="Q118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9079900</v>
      </c>
      <c r="R118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84" s="36"/>
      <c r="T1184" s="38" t="e">
        <f>#REF!/R1184-1</f>
        <v>#REF!</v>
      </c>
      <c r="U1184" s="35"/>
      <c r="V1184" s="39" t="s">
        <v>1132</v>
      </c>
      <c r="W1184" s="40"/>
      <c r="X1184" s="41" t="str">
        <f t="shared" si="36"/>
        <v>апартаментст</v>
      </c>
      <c r="Y1184" s="15"/>
    </row>
    <row r="1185" spans="2:25">
      <c r="B1185" s="30">
        <f t="shared" si="37"/>
        <v>1178</v>
      </c>
      <c r="C1185" s="31">
        <v>176</v>
      </c>
      <c r="D1185" s="32" t="s">
        <v>1127</v>
      </c>
      <c r="E1185" s="131">
        <v>4</v>
      </c>
      <c r="F1185" s="31">
        <v>1</v>
      </c>
      <c r="G1185" s="31" t="s">
        <v>1140</v>
      </c>
      <c r="H1185" s="33" t="s">
        <v>21</v>
      </c>
      <c r="I1185" s="34" t="s">
        <v>1134</v>
      </c>
      <c r="J1185" s="31">
        <v>24.27</v>
      </c>
      <c r="K1185" s="31">
        <v>4.3099999999999996</v>
      </c>
      <c r="L1185" s="130">
        <f>(Таблица1[[#This Row],[Общая площадь летних помещений, кв. м]]*1)+Таблица1[[#This Row],[Общая площадь без летних помещений, кв.м]]</f>
        <v>28.58</v>
      </c>
      <c r="M1185" s="35" t="s">
        <v>1130</v>
      </c>
      <c r="N1185" s="35" t="s">
        <v>1131</v>
      </c>
      <c r="O1185" s="35" t="s">
        <v>1130</v>
      </c>
      <c r="P1185" s="32">
        <v>310000</v>
      </c>
      <c r="Q118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8859800</v>
      </c>
      <c r="R118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85" s="36"/>
      <c r="T1185" s="38" t="e">
        <f>#REF!/R1185-1</f>
        <v>#REF!</v>
      </c>
      <c r="U1185" s="35"/>
      <c r="V1185" s="39" t="s">
        <v>1132</v>
      </c>
      <c r="W1185" s="40"/>
      <c r="X1185" s="41" t="str">
        <f t="shared" si="36"/>
        <v>апартаментст</v>
      </c>
      <c r="Y1185" s="15"/>
    </row>
    <row r="1186" spans="2:25">
      <c r="B1186" s="30">
        <f t="shared" si="37"/>
        <v>1179</v>
      </c>
      <c r="C1186" s="31">
        <v>177</v>
      </c>
      <c r="D1186" s="32" t="s">
        <v>1127</v>
      </c>
      <c r="E1186" s="131">
        <v>4</v>
      </c>
      <c r="F1186" s="31">
        <v>1</v>
      </c>
      <c r="G1186" s="31" t="s">
        <v>1140</v>
      </c>
      <c r="H1186" s="33" t="s">
        <v>21</v>
      </c>
      <c r="I1186" s="34" t="s">
        <v>1134</v>
      </c>
      <c r="J1186" s="31">
        <v>35.979999999999997</v>
      </c>
      <c r="K1186" s="31">
        <v>14.02</v>
      </c>
      <c r="L1186" s="130">
        <f>(Таблица1[[#This Row],[Общая площадь летних помещений, кв. м]]*1)+Таблица1[[#This Row],[Общая площадь без летних помещений, кв.м]]</f>
        <v>50</v>
      </c>
      <c r="M1186" s="35" t="s">
        <v>1130</v>
      </c>
      <c r="N1186" s="35" t="s">
        <v>1131</v>
      </c>
      <c r="O1186" s="35" t="s">
        <v>1130</v>
      </c>
      <c r="P1186" s="32">
        <v>310000</v>
      </c>
      <c r="Q118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15500000</v>
      </c>
      <c r="R118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86" s="36"/>
      <c r="T1186" s="38" t="e">
        <f>#REF!/R1186-1</f>
        <v>#REF!</v>
      </c>
      <c r="U1186" s="35"/>
      <c r="V1186" s="39" t="s">
        <v>1132</v>
      </c>
      <c r="W1186" s="40"/>
      <c r="X1186" s="41" t="str">
        <f t="shared" si="36"/>
        <v>апартаментст</v>
      </c>
      <c r="Y1186" s="15"/>
    </row>
    <row r="1187" spans="2:25">
      <c r="B1187" s="30">
        <f t="shared" si="37"/>
        <v>1180</v>
      </c>
      <c r="C1187" s="31">
        <v>178</v>
      </c>
      <c r="D1187" s="32" t="s">
        <v>1127</v>
      </c>
      <c r="E1187" s="131">
        <v>4</v>
      </c>
      <c r="F1187" s="31">
        <v>1</v>
      </c>
      <c r="G1187" s="31" t="s">
        <v>1140</v>
      </c>
      <c r="H1187" s="33" t="s">
        <v>21</v>
      </c>
      <c r="I1187" s="34" t="s">
        <v>1134</v>
      </c>
      <c r="J1187" s="31">
        <v>35.979999999999997</v>
      </c>
      <c r="K1187" s="31">
        <v>14.02</v>
      </c>
      <c r="L1187" s="130">
        <f>(Таблица1[[#This Row],[Общая площадь летних помещений, кв. м]]*1)+Таблица1[[#This Row],[Общая площадь без летних помещений, кв.м]]</f>
        <v>50</v>
      </c>
      <c r="M1187" s="35" t="s">
        <v>1136</v>
      </c>
      <c r="N1187" s="35" t="s">
        <v>1145</v>
      </c>
      <c r="O1187" s="35" t="s">
        <v>1130</v>
      </c>
      <c r="P1187" s="32">
        <v>320000</v>
      </c>
      <c r="Q118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16000000</v>
      </c>
      <c r="R118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87" s="36"/>
      <c r="T1187" s="38" t="e">
        <f>#REF!/R1187-1</f>
        <v>#REF!</v>
      </c>
      <c r="U1187" s="35"/>
      <c r="V1187" s="39" t="s">
        <v>1132</v>
      </c>
      <c r="W1187" s="40"/>
      <c r="X1187" s="41" t="str">
        <f t="shared" si="36"/>
        <v>апартаментст</v>
      </c>
      <c r="Y1187" s="15"/>
    </row>
    <row r="1188" spans="2:25">
      <c r="B1188" s="30">
        <f t="shared" si="37"/>
        <v>1181</v>
      </c>
      <c r="C1188" s="31">
        <v>179</v>
      </c>
      <c r="D1188" s="32" t="s">
        <v>1127</v>
      </c>
      <c r="E1188" s="131">
        <v>4</v>
      </c>
      <c r="F1188" s="31">
        <v>1</v>
      </c>
      <c r="G1188" s="31" t="s">
        <v>1140</v>
      </c>
      <c r="H1188" s="33" t="s">
        <v>21</v>
      </c>
      <c r="I1188" s="34" t="s">
        <v>1134</v>
      </c>
      <c r="J1188" s="31">
        <v>24.27</v>
      </c>
      <c r="K1188" s="31">
        <v>4.3099999999999996</v>
      </c>
      <c r="L1188" s="130">
        <f>(Таблица1[[#This Row],[Общая площадь летних помещений, кв. м]]*1)+Таблица1[[#This Row],[Общая площадь без летних помещений, кв.м]]</f>
        <v>28.58</v>
      </c>
      <c r="M1188" s="35" t="s">
        <v>1136</v>
      </c>
      <c r="N1188" s="35" t="s">
        <v>1145</v>
      </c>
      <c r="O1188" s="35" t="s">
        <v>1130</v>
      </c>
      <c r="P1188" s="32">
        <v>320000</v>
      </c>
      <c r="Q118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9145600</v>
      </c>
      <c r="R118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88" s="36"/>
      <c r="T1188" s="38" t="e">
        <f>#REF!/R1188-1</f>
        <v>#REF!</v>
      </c>
      <c r="U1188" s="35"/>
      <c r="V1188" s="39" t="s">
        <v>1132</v>
      </c>
      <c r="W1188" s="40"/>
      <c r="X1188" s="41" t="str">
        <f t="shared" si="36"/>
        <v>апартаментст</v>
      </c>
      <c r="Y1188" s="15"/>
    </row>
    <row r="1189" spans="2:25">
      <c r="B1189" s="30">
        <f t="shared" si="37"/>
        <v>1182</v>
      </c>
      <c r="C1189" s="31">
        <v>180</v>
      </c>
      <c r="D1189" s="32" t="s">
        <v>1127</v>
      </c>
      <c r="E1189" s="131">
        <v>4</v>
      </c>
      <c r="F1189" s="31">
        <v>1</v>
      </c>
      <c r="G1189" s="31" t="s">
        <v>1140</v>
      </c>
      <c r="H1189" s="33" t="s">
        <v>21</v>
      </c>
      <c r="I1189" s="34" t="s">
        <v>1134</v>
      </c>
      <c r="J1189" s="31">
        <v>24.98</v>
      </c>
      <c r="K1189" s="31">
        <v>4.3099999999999996</v>
      </c>
      <c r="L1189" s="130">
        <f>(Таблица1[[#This Row],[Общая площадь летних помещений, кв. м]]*1)+Таблица1[[#This Row],[Общая площадь без летних помещений, кв.м]]</f>
        <v>29.29</v>
      </c>
      <c r="M1189" s="35" t="s">
        <v>1136</v>
      </c>
      <c r="N1189" s="35" t="s">
        <v>1145</v>
      </c>
      <c r="O1189" s="35" t="s">
        <v>1130</v>
      </c>
      <c r="P1189" s="32">
        <v>320000</v>
      </c>
      <c r="Q118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9372800</v>
      </c>
      <c r="R118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89" s="36"/>
      <c r="T1189" s="38" t="e">
        <f>#REF!/R1189-1</f>
        <v>#REF!</v>
      </c>
      <c r="U1189" s="35"/>
      <c r="V1189" s="39" t="s">
        <v>1132</v>
      </c>
      <c r="W1189" s="40"/>
      <c r="X1189" s="41" t="str">
        <f t="shared" si="36"/>
        <v>апартаментст</v>
      </c>
      <c r="Y1189" s="15"/>
    </row>
    <row r="1190" spans="2:25">
      <c r="B1190" s="30">
        <f t="shared" si="37"/>
        <v>1183</v>
      </c>
      <c r="C1190" s="31">
        <v>181</v>
      </c>
      <c r="D1190" s="32" t="s">
        <v>1127</v>
      </c>
      <c r="E1190" s="131">
        <v>4</v>
      </c>
      <c r="F1190" s="31">
        <v>1</v>
      </c>
      <c r="G1190" s="31" t="s">
        <v>1140</v>
      </c>
      <c r="H1190" s="33" t="s">
        <v>21</v>
      </c>
      <c r="I1190" s="34" t="s">
        <v>1134</v>
      </c>
      <c r="J1190" s="31">
        <v>24.98</v>
      </c>
      <c r="K1190" s="31">
        <v>4.3099999999999996</v>
      </c>
      <c r="L1190" s="130">
        <f>(Таблица1[[#This Row],[Общая площадь летних помещений, кв. м]]*1)+Таблица1[[#This Row],[Общая площадь без летних помещений, кв.м]]</f>
        <v>29.29</v>
      </c>
      <c r="M1190" s="35" t="s">
        <v>1136</v>
      </c>
      <c r="N1190" s="35" t="s">
        <v>1145</v>
      </c>
      <c r="O1190" s="35" t="s">
        <v>1130</v>
      </c>
      <c r="P1190" s="32">
        <v>320000</v>
      </c>
      <c r="Q119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9372800</v>
      </c>
      <c r="R119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90" s="36"/>
      <c r="T1190" s="38" t="e">
        <f>#REF!/R1190-1</f>
        <v>#REF!</v>
      </c>
      <c r="U1190" s="35"/>
      <c r="V1190" s="39" t="s">
        <v>1132</v>
      </c>
      <c r="W1190" s="40"/>
      <c r="X1190" s="41" t="str">
        <f t="shared" si="36"/>
        <v>апартаментст</v>
      </c>
      <c r="Y1190" s="15"/>
    </row>
    <row r="1191" spans="2:25">
      <c r="B1191" s="30">
        <f t="shared" si="37"/>
        <v>1184</v>
      </c>
      <c r="C1191" s="31">
        <v>182</v>
      </c>
      <c r="D1191" s="32" t="s">
        <v>1127</v>
      </c>
      <c r="E1191" s="131">
        <v>4</v>
      </c>
      <c r="F1191" s="31">
        <v>1</v>
      </c>
      <c r="G1191" s="31" t="s">
        <v>1140</v>
      </c>
      <c r="H1191" s="33" t="s">
        <v>21</v>
      </c>
      <c r="I1191" s="34" t="s">
        <v>1134</v>
      </c>
      <c r="J1191" s="31">
        <v>24.98</v>
      </c>
      <c r="K1191" s="31">
        <v>4.66</v>
      </c>
      <c r="L1191" s="130">
        <f>(Таблица1[[#This Row],[Общая площадь летних помещений, кв. м]]*1)+Таблица1[[#This Row],[Общая площадь без летних помещений, кв.м]]</f>
        <v>29.64</v>
      </c>
      <c r="M1191" s="35" t="s">
        <v>1136</v>
      </c>
      <c r="N1191" s="35" t="s">
        <v>1145</v>
      </c>
      <c r="O1191" s="35" t="s">
        <v>1130</v>
      </c>
      <c r="P1191" s="32">
        <v>320000</v>
      </c>
      <c r="Q119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9484800</v>
      </c>
      <c r="R119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91" s="36"/>
      <c r="T1191" s="38" t="e">
        <f>#REF!/R1191-1</f>
        <v>#REF!</v>
      </c>
      <c r="U1191" s="35"/>
      <c r="V1191" s="39" t="s">
        <v>1132</v>
      </c>
      <c r="W1191" s="40"/>
      <c r="X1191" s="41" t="str">
        <f t="shared" si="36"/>
        <v>апартаментст</v>
      </c>
      <c r="Y1191" s="15"/>
    </row>
    <row r="1192" spans="2:25">
      <c r="B1192" s="30">
        <f t="shared" si="37"/>
        <v>1185</v>
      </c>
      <c r="C1192" s="31">
        <v>183</v>
      </c>
      <c r="D1192" s="32" t="s">
        <v>1127</v>
      </c>
      <c r="E1192" s="131">
        <v>4</v>
      </c>
      <c r="F1192" s="31">
        <v>1</v>
      </c>
      <c r="G1192" s="31" t="s">
        <v>1140</v>
      </c>
      <c r="H1192" s="33" t="s">
        <v>21</v>
      </c>
      <c r="I1192" s="34" t="s">
        <v>1134</v>
      </c>
      <c r="J1192" s="31">
        <v>30.01</v>
      </c>
      <c r="K1192" s="31">
        <v>5.49</v>
      </c>
      <c r="L1192" s="130">
        <f>(Таблица1[[#This Row],[Общая площадь летних помещений, кв. м]]*1)+Таблица1[[#This Row],[Общая площадь без летних помещений, кв.м]]</f>
        <v>35.5</v>
      </c>
      <c r="M1192" s="35" t="s">
        <v>1136</v>
      </c>
      <c r="N1192" s="35" t="s">
        <v>1145</v>
      </c>
      <c r="O1192" s="35" t="s">
        <v>1130</v>
      </c>
      <c r="P1192" s="32">
        <v>320000</v>
      </c>
      <c r="Q119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11360000</v>
      </c>
      <c r="R119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92" s="36"/>
      <c r="T1192" s="38" t="e">
        <f>#REF!/R1192-1</f>
        <v>#REF!</v>
      </c>
      <c r="U1192" s="35"/>
      <c r="V1192" s="39" t="s">
        <v>1132</v>
      </c>
      <c r="W1192" s="40"/>
      <c r="X1192" s="41" t="str">
        <f t="shared" si="36"/>
        <v>апартаментст</v>
      </c>
      <c r="Y1192" s="15"/>
    </row>
    <row r="1193" spans="2:25">
      <c r="B1193" s="30">
        <f t="shared" si="37"/>
        <v>1186</v>
      </c>
      <c r="C1193" s="31">
        <v>184</v>
      </c>
      <c r="D1193" s="32" t="s">
        <v>1127</v>
      </c>
      <c r="E1193" s="131">
        <v>4</v>
      </c>
      <c r="F1193" s="31">
        <v>1</v>
      </c>
      <c r="G1193" s="31" t="s">
        <v>1140</v>
      </c>
      <c r="H1193" s="33" t="s">
        <v>21</v>
      </c>
      <c r="I1193" s="34" t="s">
        <v>1134</v>
      </c>
      <c r="J1193" s="31">
        <v>24.98</v>
      </c>
      <c r="K1193" s="31">
        <v>4.3099999999999996</v>
      </c>
      <c r="L1193" s="130">
        <f>(Таблица1[[#This Row],[Общая площадь летних помещений, кв. м]]*1)+Таблица1[[#This Row],[Общая площадь без летних помещений, кв.м]]</f>
        <v>29.29</v>
      </c>
      <c r="M1193" s="35" t="s">
        <v>1136</v>
      </c>
      <c r="N1193" s="35" t="s">
        <v>1145</v>
      </c>
      <c r="O1193" s="35" t="s">
        <v>1130</v>
      </c>
      <c r="P1193" s="32">
        <v>320000</v>
      </c>
      <c r="Q119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9372800</v>
      </c>
      <c r="R119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93" s="36"/>
      <c r="T1193" s="38" t="e">
        <f>#REF!/R1193-1</f>
        <v>#REF!</v>
      </c>
      <c r="U1193" s="35"/>
      <c r="V1193" s="39" t="s">
        <v>1132</v>
      </c>
      <c r="W1193" s="40"/>
      <c r="X1193" s="41" t="str">
        <f t="shared" si="36"/>
        <v>апартаментст</v>
      </c>
      <c r="Y1193" s="15"/>
    </row>
    <row r="1194" spans="2:25">
      <c r="B1194" s="30">
        <f t="shared" si="37"/>
        <v>1187</v>
      </c>
      <c r="C1194" s="31">
        <v>185</v>
      </c>
      <c r="D1194" s="32" t="s">
        <v>1127</v>
      </c>
      <c r="E1194" s="131">
        <v>4</v>
      </c>
      <c r="F1194" s="31">
        <v>1</v>
      </c>
      <c r="G1194" s="31" t="s">
        <v>1140</v>
      </c>
      <c r="H1194" s="33" t="s">
        <v>21</v>
      </c>
      <c r="I1194" s="34" t="s">
        <v>1134</v>
      </c>
      <c r="J1194" s="31">
        <v>24.98</v>
      </c>
      <c r="K1194" s="31">
        <v>4.3099999999999996</v>
      </c>
      <c r="L1194" s="130">
        <f>(Таблица1[[#This Row],[Общая площадь летних помещений, кв. м]]*1)+Таблица1[[#This Row],[Общая площадь без летних помещений, кв.м]]</f>
        <v>29.29</v>
      </c>
      <c r="M1194" s="35" t="s">
        <v>1136</v>
      </c>
      <c r="N1194" s="35" t="s">
        <v>1145</v>
      </c>
      <c r="O1194" s="35" t="s">
        <v>1130</v>
      </c>
      <c r="P1194" s="32">
        <v>320000</v>
      </c>
      <c r="Q119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9372800</v>
      </c>
      <c r="R119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94" s="36"/>
      <c r="T1194" s="38" t="e">
        <f>#REF!/R1194-1</f>
        <v>#REF!</v>
      </c>
      <c r="U1194" s="35"/>
      <c r="V1194" s="39" t="s">
        <v>1132</v>
      </c>
      <c r="W1194" s="40"/>
      <c r="X1194" s="41" t="str">
        <f t="shared" si="36"/>
        <v>апартаментст</v>
      </c>
      <c r="Y1194" s="15"/>
    </row>
    <row r="1195" spans="2:25">
      <c r="B1195" s="30">
        <f t="shared" si="37"/>
        <v>1188</v>
      </c>
      <c r="C1195" s="31">
        <v>186</v>
      </c>
      <c r="D1195" s="32" t="s">
        <v>1127</v>
      </c>
      <c r="E1195" s="131">
        <v>4</v>
      </c>
      <c r="F1195" s="31">
        <v>1</v>
      </c>
      <c r="G1195" s="31" t="s">
        <v>1140</v>
      </c>
      <c r="H1195" s="33" t="s">
        <v>21</v>
      </c>
      <c r="I1195" s="34" t="s">
        <v>1134</v>
      </c>
      <c r="J1195" s="31">
        <v>24.98</v>
      </c>
      <c r="K1195" s="31">
        <v>4.3099999999999996</v>
      </c>
      <c r="L1195" s="130">
        <f>(Таблица1[[#This Row],[Общая площадь летних помещений, кв. м]]*1)+Таблица1[[#This Row],[Общая площадь без летних помещений, кв.м]]</f>
        <v>29.29</v>
      </c>
      <c r="M1195" s="35" t="s">
        <v>1136</v>
      </c>
      <c r="N1195" s="35" t="s">
        <v>1145</v>
      </c>
      <c r="O1195" s="35" t="s">
        <v>1130</v>
      </c>
      <c r="P1195" s="32">
        <v>320000</v>
      </c>
      <c r="Q119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9372800</v>
      </c>
      <c r="R119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95" s="36"/>
      <c r="T1195" s="38" t="e">
        <f>#REF!/R1195-1</f>
        <v>#REF!</v>
      </c>
      <c r="U1195" s="35"/>
      <c r="V1195" s="39" t="s">
        <v>1132</v>
      </c>
      <c r="W1195" s="40"/>
      <c r="X1195" s="41" t="str">
        <f t="shared" si="36"/>
        <v>апартаментст</v>
      </c>
      <c r="Y1195" s="15"/>
    </row>
    <row r="1196" spans="2:25">
      <c r="B1196" s="30">
        <f t="shared" si="37"/>
        <v>1189</v>
      </c>
      <c r="C1196" s="31">
        <v>187</v>
      </c>
      <c r="D1196" s="32" t="s">
        <v>1127</v>
      </c>
      <c r="E1196" s="131">
        <v>4</v>
      </c>
      <c r="F1196" s="31">
        <v>1</v>
      </c>
      <c r="G1196" s="31" t="s">
        <v>1140</v>
      </c>
      <c r="H1196" s="33" t="s">
        <v>21</v>
      </c>
      <c r="I1196" s="34" t="s">
        <v>1134</v>
      </c>
      <c r="J1196" s="31">
        <v>24.98</v>
      </c>
      <c r="K1196" s="31">
        <v>4.3099999999999996</v>
      </c>
      <c r="L1196" s="130">
        <f>(Таблица1[[#This Row],[Общая площадь летних помещений, кв. м]]*1)+Таблица1[[#This Row],[Общая площадь без летних помещений, кв.м]]</f>
        <v>29.29</v>
      </c>
      <c r="M1196" s="35" t="s">
        <v>1136</v>
      </c>
      <c r="N1196" s="35" t="s">
        <v>1145</v>
      </c>
      <c r="O1196" s="35" t="s">
        <v>1130</v>
      </c>
      <c r="P1196" s="32">
        <v>320000</v>
      </c>
      <c r="Q119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9372800</v>
      </c>
      <c r="R119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96" s="36"/>
      <c r="T1196" s="38" t="e">
        <f>#REF!/R1196-1</f>
        <v>#REF!</v>
      </c>
      <c r="U1196" s="35"/>
      <c r="V1196" s="39" t="s">
        <v>1132</v>
      </c>
      <c r="W1196" s="40"/>
      <c r="X1196" s="41" t="str">
        <f t="shared" si="36"/>
        <v>апартаментст</v>
      </c>
      <c r="Y1196" s="15"/>
    </row>
    <row r="1197" spans="2:25">
      <c r="B1197" s="30">
        <f t="shared" si="37"/>
        <v>1190</v>
      </c>
      <c r="C1197" s="31">
        <v>188</v>
      </c>
      <c r="D1197" s="32" t="s">
        <v>1127</v>
      </c>
      <c r="E1197" s="131">
        <v>4</v>
      </c>
      <c r="F1197" s="31">
        <v>1</v>
      </c>
      <c r="G1197" s="31" t="s">
        <v>1140</v>
      </c>
      <c r="H1197" s="42" t="s">
        <v>19</v>
      </c>
      <c r="I1197" s="34" t="s">
        <v>1151</v>
      </c>
      <c r="J1197" s="31">
        <v>51.2</v>
      </c>
      <c r="K1197" s="31">
        <v>12.91</v>
      </c>
      <c r="L1197" s="130">
        <f>(Таблица1[[#This Row],[Общая площадь летних помещений, кв. м]]*1)+Таблица1[[#This Row],[Общая площадь без летних помещений, кв.м]]</f>
        <v>64.11</v>
      </c>
      <c r="M1197" s="35" t="s">
        <v>1136</v>
      </c>
      <c r="N1197" s="35" t="s">
        <v>1145</v>
      </c>
      <c r="O1197" s="35" t="s">
        <v>1130</v>
      </c>
      <c r="P1197" s="32">
        <v>320000</v>
      </c>
      <c r="Q119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20515200</v>
      </c>
      <c r="R119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97" s="36"/>
      <c r="T1197" s="38" t="e">
        <f>#REF!/R1197-1</f>
        <v>#REF!</v>
      </c>
      <c r="U1197" s="35"/>
      <c r="V1197" s="39" t="s">
        <v>1132</v>
      </c>
      <c r="W1197" s="40"/>
      <c r="X1197" s="41" t="str">
        <f t="shared" si="36"/>
        <v>апартамент1АЕ</v>
      </c>
      <c r="Y1197" s="15"/>
    </row>
    <row r="1198" spans="2:25">
      <c r="B1198" s="30">
        <f t="shared" si="37"/>
        <v>1191</v>
      </c>
      <c r="C1198" s="31">
        <v>189</v>
      </c>
      <c r="D1198" s="32" t="s">
        <v>1127</v>
      </c>
      <c r="E1198" s="131">
        <v>4</v>
      </c>
      <c r="F1198" s="31">
        <v>1</v>
      </c>
      <c r="G1198" s="31" t="s">
        <v>1140</v>
      </c>
      <c r="H1198" s="33" t="s">
        <v>21</v>
      </c>
      <c r="I1198" s="34" t="s">
        <v>1134</v>
      </c>
      <c r="J1198" s="31">
        <v>24.74</v>
      </c>
      <c r="K1198" s="31">
        <v>4.3499999999999996</v>
      </c>
      <c r="L1198" s="130">
        <f>(Таблица1[[#This Row],[Общая площадь летних помещений, кв. м]]*1)+Таблица1[[#This Row],[Общая площадь без летних помещений, кв.м]]</f>
        <v>29.089999999999996</v>
      </c>
      <c r="M1198" s="35" t="s">
        <v>1136</v>
      </c>
      <c r="N1198" s="35" t="s">
        <v>1145</v>
      </c>
      <c r="O1198" s="35" t="s">
        <v>1130</v>
      </c>
      <c r="P1198" s="32">
        <v>325000</v>
      </c>
      <c r="Q119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9454249.9999999981</v>
      </c>
      <c r="R119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98" s="36"/>
      <c r="T1198" s="38" t="e">
        <f>#REF!/R1198-1</f>
        <v>#REF!</v>
      </c>
      <c r="U1198" s="35"/>
      <c r="V1198" s="39" t="s">
        <v>1132</v>
      </c>
      <c r="W1198" s="40"/>
      <c r="X1198" s="41" t="str">
        <f t="shared" si="36"/>
        <v>апартаментст</v>
      </c>
      <c r="Y1198" s="15"/>
    </row>
    <row r="1199" spans="2:25">
      <c r="B1199" s="30">
        <f t="shared" si="37"/>
        <v>1192</v>
      </c>
      <c r="C1199" s="31">
        <v>190</v>
      </c>
      <c r="D1199" s="32" t="s">
        <v>1127</v>
      </c>
      <c r="E1199" s="131">
        <v>4</v>
      </c>
      <c r="F1199" s="31">
        <v>1</v>
      </c>
      <c r="G1199" s="31" t="s">
        <v>1140</v>
      </c>
      <c r="H1199" s="33" t="s">
        <v>21</v>
      </c>
      <c r="I1199" s="34" t="s">
        <v>1134</v>
      </c>
      <c r="J1199" s="31">
        <v>24.74</v>
      </c>
      <c r="K1199" s="31">
        <v>4.3499999999999996</v>
      </c>
      <c r="L1199" s="130">
        <f>(Таблица1[[#This Row],[Общая площадь летних помещений, кв. м]]*1)+Таблица1[[#This Row],[Общая площадь без летних помещений, кв.м]]</f>
        <v>29.089999999999996</v>
      </c>
      <c r="M1199" s="35" t="s">
        <v>1136</v>
      </c>
      <c r="N1199" s="35" t="s">
        <v>1145</v>
      </c>
      <c r="O1199" s="35" t="s">
        <v>1130</v>
      </c>
      <c r="P1199" s="32">
        <v>325000</v>
      </c>
      <c r="Q119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9454249.9999999981</v>
      </c>
      <c r="R119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199" s="36"/>
      <c r="T1199" s="38" t="e">
        <f>#REF!/R1199-1</f>
        <v>#REF!</v>
      </c>
      <c r="U1199" s="35"/>
      <c r="V1199" s="39" t="s">
        <v>1132</v>
      </c>
      <c r="W1199" s="40"/>
      <c r="X1199" s="41" t="str">
        <f t="shared" si="36"/>
        <v>апартаментст</v>
      </c>
      <c r="Y1199" s="15"/>
    </row>
    <row r="1200" spans="2:25">
      <c r="B1200" s="30">
        <f t="shared" si="37"/>
        <v>1193</v>
      </c>
      <c r="C1200" s="31">
        <v>191</v>
      </c>
      <c r="D1200" s="32" t="s">
        <v>1127</v>
      </c>
      <c r="E1200" s="131">
        <v>4</v>
      </c>
      <c r="F1200" s="31">
        <v>1</v>
      </c>
      <c r="G1200" s="31" t="s">
        <v>1140</v>
      </c>
      <c r="H1200" s="33" t="s">
        <v>21</v>
      </c>
      <c r="I1200" s="34" t="s">
        <v>1134</v>
      </c>
      <c r="J1200" s="31">
        <v>24.73</v>
      </c>
      <c r="K1200" s="31">
        <v>3.72</v>
      </c>
      <c r="L1200" s="130">
        <f>(Таблица1[[#This Row],[Общая площадь летних помещений, кв. м]]*1)+Таблица1[[#This Row],[Общая площадь без летних помещений, кв.м]]</f>
        <v>28.45</v>
      </c>
      <c r="M1200" s="35" t="s">
        <v>1136</v>
      </c>
      <c r="N1200" s="35" t="s">
        <v>1145</v>
      </c>
      <c r="O1200" s="35" t="s">
        <v>1130</v>
      </c>
      <c r="P1200" s="32">
        <v>325000</v>
      </c>
      <c r="Q120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9246250</v>
      </c>
      <c r="R120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00" s="36"/>
      <c r="T1200" s="38" t="e">
        <f>#REF!/R1200-1</f>
        <v>#REF!</v>
      </c>
      <c r="U1200" s="35"/>
      <c r="V1200" s="39" t="s">
        <v>1132</v>
      </c>
      <c r="W1200" s="40"/>
      <c r="X1200" s="41" t="str">
        <f t="shared" si="36"/>
        <v>апартаментст</v>
      </c>
      <c r="Y1200" s="15"/>
    </row>
    <row r="1201" spans="2:25">
      <c r="B1201" s="30">
        <f t="shared" si="37"/>
        <v>1194</v>
      </c>
      <c r="C1201" s="31">
        <v>192</v>
      </c>
      <c r="D1201" s="32" t="s">
        <v>1127</v>
      </c>
      <c r="E1201" s="131">
        <v>4</v>
      </c>
      <c r="F1201" s="31">
        <v>1</v>
      </c>
      <c r="G1201" s="31" t="s">
        <v>1140</v>
      </c>
      <c r="H1201" s="33" t="s">
        <v>21</v>
      </c>
      <c r="I1201" s="34" t="s">
        <v>1134</v>
      </c>
      <c r="J1201" s="31">
        <v>24.74</v>
      </c>
      <c r="K1201" s="31">
        <v>4.1500000000000004</v>
      </c>
      <c r="L1201" s="130">
        <f>(Таблица1[[#This Row],[Общая площадь летних помещений, кв. м]]*1)+Таблица1[[#This Row],[Общая площадь без летних помещений, кв.м]]</f>
        <v>28.89</v>
      </c>
      <c r="M1201" s="35" t="s">
        <v>1136</v>
      </c>
      <c r="N1201" s="35" t="s">
        <v>1145</v>
      </c>
      <c r="O1201" s="35" t="s">
        <v>1130</v>
      </c>
      <c r="P1201" s="32">
        <v>325000</v>
      </c>
      <c r="Q120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9389250</v>
      </c>
      <c r="R120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01" s="36"/>
      <c r="T1201" s="38" t="e">
        <f>#REF!/R1201-1</f>
        <v>#REF!</v>
      </c>
      <c r="U1201" s="35"/>
      <c r="V1201" s="39" t="s">
        <v>1132</v>
      </c>
      <c r="W1201" s="40"/>
      <c r="X1201" s="41" t="str">
        <f t="shared" si="36"/>
        <v>апартаментст</v>
      </c>
      <c r="Y1201" s="15"/>
    </row>
    <row r="1202" spans="2:25">
      <c r="B1202" s="30">
        <f t="shared" si="37"/>
        <v>1195</v>
      </c>
      <c r="C1202" s="31">
        <v>193</v>
      </c>
      <c r="D1202" s="32" t="s">
        <v>1150</v>
      </c>
      <c r="E1202" s="131">
        <v>4</v>
      </c>
      <c r="F1202" s="31">
        <v>1</v>
      </c>
      <c r="G1202" s="31" t="s">
        <v>1141</v>
      </c>
      <c r="H1202" s="33" t="s">
        <v>21</v>
      </c>
      <c r="I1202" s="34" t="s">
        <v>1134</v>
      </c>
      <c r="J1202" s="31">
        <v>35.83</v>
      </c>
      <c r="K1202" s="31">
        <v>7.28</v>
      </c>
      <c r="L1202" s="130">
        <f>(Таблица1[[#This Row],[Общая площадь летних помещений, кв. м]]*1)+Таблица1[[#This Row],[Общая площадь без летних помещений, кв.м]]</f>
        <v>43.11</v>
      </c>
      <c r="M1202" s="35" t="s">
        <v>1136</v>
      </c>
      <c r="N1202" s="35" t="s">
        <v>1145</v>
      </c>
      <c r="O1202" s="35" t="s">
        <v>1130</v>
      </c>
      <c r="P1202" s="32">
        <v>330000</v>
      </c>
      <c r="Q120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14226300</v>
      </c>
      <c r="R120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02" s="36"/>
      <c r="T1202" s="38" t="e">
        <f>#REF!/R1202-1</f>
        <v>#REF!</v>
      </c>
      <c r="U1202" s="35"/>
      <c r="V1202" s="39" t="s">
        <v>1132</v>
      </c>
      <c r="W1202" s="40"/>
      <c r="X1202" s="41" t="str">
        <f t="shared" si="36"/>
        <v>Апарт-отельст</v>
      </c>
      <c r="Y1202" s="15"/>
    </row>
    <row r="1203" spans="2:25">
      <c r="B1203" s="30">
        <f t="shared" si="37"/>
        <v>1196</v>
      </c>
      <c r="C1203" s="31">
        <v>194</v>
      </c>
      <c r="D1203" s="32" t="s">
        <v>1150</v>
      </c>
      <c r="E1203" s="131">
        <v>4</v>
      </c>
      <c r="F1203" s="31">
        <v>1</v>
      </c>
      <c r="G1203" s="31" t="s">
        <v>1141</v>
      </c>
      <c r="H1203" s="33" t="s">
        <v>21</v>
      </c>
      <c r="I1203" s="34" t="s">
        <v>1134</v>
      </c>
      <c r="J1203" s="31">
        <v>24.73</v>
      </c>
      <c r="K1203" s="31">
        <v>4.3899999999999997</v>
      </c>
      <c r="L1203" s="130">
        <f>(Таблица1[[#This Row],[Общая площадь летних помещений, кв. м]]*1)+Таблица1[[#This Row],[Общая площадь без летних помещений, кв.м]]</f>
        <v>29.12</v>
      </c>
      <c r="M1203" s="35" t="s">
        <v>1136</v>
      </c>
      <c r="N1203" s="35" t="s">
        <v>1145</v>
      </c>
      <c r="O1203" s="35" t="s">
        <v>1130</v>
      </c>
      <c r="P1203" s="32">
        <v>325000</v>
      </c>
      <c r="Q120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9464000</v>
      </c>
      <c r="R120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03" s="36"/>
      <c r="T1203" s="38" t="e">
        <f>#REF!/R1203-1</f>
        <v>#REF!</v>
      </c>
      <c r="U1203" s="35"/>
      <c r="V1203" s="39" t="s">
        <v>1132</v>
      </c>
      <c r="W1203" s="40"/>
      <c r="X1203" s="41" t="str">
        <f t="shared" si="36"/>
        <v>Апарт-отельст</v>
      </c>
      <c r="Y1203" s="15"/>
    </row>
    <row r="1204" spans="2:25">
      <c r="B1204" s="30">
        <f t="shared" si="37"/>
        <v>1197</v>
      </c>
      <c r="C1204" s="31">
        <v>195</v>
      </c>
      <c r="D1204" s="32" t="s">
        <v>1150</v>
      </c>
      <c r="E1204" s="131">
        <v>4</v>
      </c>
      <c r="F1204" s="31">
        <v>1</v>
      </c>
      <c r="G1204" s="31" t="s">
        <v>1141</v>
      </c>
      <c r="H1204" s="33" t="s">
        <v>21</v>
      </c>
      <c r="I1204" s="34" t="s">
        <v>1134</v>
      </c>
      <c r="J1204" s="31">
        <v>24.27</v>
      </c>
      <c r="K1204" s="31">
        <v>4.3899999999999997</v>
      </c>
      <c r="L1204" s="130">
        <f>(Таблица1[[#This Row],[Общая площадь летних помещений, кв. м]]*1)+Таблица1[[#This Row],[Общая площадь без летних помещений, кв.м]]</f>
        <v>28.66</v>
      </c>
      <c r="M1204" s="35" t="s">
        <v>1136</v>
      </c>
      <c r="N1204" s="35" t="s">
        <v>1145</v>
      </c>
      <c r="O1204" s="35" t="s">
        <v>1130</v>
      </c>
      <c r="P1204" s="32">
        <v>325000</v>
      </c>
      <c r="Q120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9314500</v>
      </c>
      <c r="R120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04" s="36"/>
      <c r="T1204" s="38" t="e">
        <f>#REF!/R1204-1</f>
        <v>#REF!</v>
      </c>
      <c r="U1204" s="35"/>
      <c r="V1204" s="39" t="s">
        <v>1132</v>
      </c>
      <c r="W1204" s="40"/>
      <c r="X1204" s="41" t="str">
        <f t="shared" si="36"/>
        <v>Апарт-отельст</v>
      </c>
      <c r="Y1204" s="15"/>
    </row>
    <row r="1205" spans="2:25">
      <c r="B1205" s="30">
        <f t="shared" si="37"/>
        <v>1198</v>
      </c>
      <c r="C1205" s="31">
        <v>196</v>
      </c>
      <c r="D1205" s="32" t="s">
        <v>1150</v>
      </c>
      <c r="E1205" s="131">
        <v>4</v>
      </c>
      <c r="F1205" s="31">
        <v>1</v>
      </c>
      <c r="G1205" s="31" t="s">
        <v>1141</v>
      </c>
      <c r="H1205" s="33" t="s">
        <v>21</v>
      </c>
      <c r="I1205" s="34" t="s">
        <v>1134</v>
      </c>
      <c r="J1205" s="31">
        <v>28.06</v>
      </c>
      <c r="K1205" s="31">
        <v>4.5</v>
      </c>
      <c r="L1205" s="130">
        <f>(Таблица1[[#This Row],[Общая площадь летних помещений, кв. м]]*1)+Таблица1[[#This Row],[Общая площадь без летних помещений, кв.м]]</f>
        <v>32.56</v>
      </c>
      <c r="M1205" s="35" t="s">
        <v>1136</v>
      </c>
      <c r="N1205" s="35" t="s">
        <v>1145</v>
      </c>
      <c r="O1205" s="35" t="s">
        <v>1130</v>
      </c>
      <c r="P1205" s="32">
        <v>330000</v>
      </c>
      <c r="Q120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10744800</v>
      </c>
      <c r="R120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05" s="36"/>
      <c r="T1205" s="38" t="e">
        <f>#REF!/R1205-1</f>
        <v>#REF!</v>
      </c>
      <c r="U1205" s="35"/>
      <c r="V1205" s="39" t="s">
        <v>1132</v>
      </c>
      <c r="W1205" s="40"/>
      <c r="X1205" s="41" t="str">
        <f t="shared" si="36"/>
        <v>Апарт-отельст</v>
      </c>
      <c r="Y1205" s="15"/>
    </row>
    <row r="1206" spans="2:25">
      <c r="B1206" s="30">
        <f t="shared" si="37"/>
        <v>1199</v>
      </c>
      <c r="C1206" s="31">
        <v>197</v>
      </c>
      <c r="D1206" s="32" t="s">
        <v>1150</v>
      </c>
      <c r="E1206" s="131">
        <v>4</v>
      </c>
      <c r="F1206" s="31">
        <v>1</v>
      </c>
      <c r="G1206" s="31" t="s">
        <v>1141</v>
      </c>
      <c r="H1206" s="33" t="s">
        <v>21</v>
      </c>
      <c r="I1206" s="34" t="s">
        <v>1134</v>
      </c>
      <c r="J1206" s="31">
        <v>28.04</v>
      </c>
      <c r="K1206" s="31">
        <v>4.5</v>
      </c>
      <c r="L1206" s="130">
        <f>(Таблица1[[#This Row],[Общая площадь летних помещений, кв. м]]*1)+Таблица1[[#This Row],[Общая площадь без летних помещений, кв.м]]</f>
        <v>32.54</v>
      </c>
      <c r="M1206" s="35" t="s">
        <v>1130</v>
      </c>
      <c r="N1206" s="35" t="s">
        <v>1131</v>
      </c>
      <c r="O1206" s="35" t="s">
        <v>1130</v>
      </c>
      <c r="P1206" s="32">
        <v>320000</v>
      </c>
      <c r="Q120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10412800</v>
      </c>
      <c r="R120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06" s="36"/>
      <c r="T1206" s="38" t="e">
        <f>#REF!/R1206-1</f>
        <v>#REF!</v>
      </c>
      <c r="U1206" s="35"/>
      <c r="V1206" s="39" t="s">
        <v>1132</v>
      </c>
      <c r="W1206" s="40"/>
      <c r="X1206" s="41" t="str">
        <f t="shared" si="36"/>
        <v>Апарт-отельст</v>
      </c>
      <c r="Y1206" s="15"/>
    </row>
    <row r="1207" spans="2:25">
      <c r="B1207" s="30">
        <f t="shared" si="37"/>
        <v>1200</v>
      </c>
      <c r="C1207" s="31">
        <v>198</v>
      </c>
      <c r="D1207" s="32" t="s">
        <v>1150</v>
      </c>
      <c r="E1207" s="131">
        <v>4</v>
      </c>
      <c r="F1207" s="31">
        <v>1</v>
      </c>
      <c r="G1207" s="31" t="s">
        <v>1141</v>
      </c>
      <c r="H1207" s="33" t="s">
        <v>21</v>
      </c>
      <c r="I1207" s="34" t="s">
        <v>1134</v>
      </c>
      <c r="J1207" s="31">
        <v>24.27</v>
      </c>
      <c r="K1207" s="31">
        <v>4.3899999999999997</v>
      </c>
      <c r="L1207" s="130">
        <f>(Таблица1[[#This Row],[Общая площадь летних помещений, кв. м]]*1)+Таблица1[[#This Row],[Общая площадь без летних помещений, кв.м]]</f>
        <v>28.66</v>
      </c>
      <c r="M1207" s="35" t="s">
        <v>1130</v>
      </c>
      <c r="N1207" s="35" t="s">
        <v>1131</v>
      </c>
      <c r="O1207" s="35" t="s">
        <v>1130</v>
      </c>
      <c r="P1207" s="32">
        <v>310000</v>
      </c>
      <c r="Q120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8884600</v>
      </c>
      <c r="R120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07" s="36"/>
      <c r="T1207" s="38" t="e">
        <f>#REF!/R1207-1</f>
        <v>#REF!</v>
      </c>
      <c r="U1207" s="35"/>
      <c r="V1207" s="39" t="s">
        <v>1132</v>
      </c>
      <c r="W1207" s="40"/>
      <c r="X1207" s="41" t="str">
        <f t="shared" si="36"/>
        <v>Апарт-отельст</v>
      </c>
      <c r="Y1207" s="15"/>
    </row>
    <row r="1208" spans="2:25">
      <c r="B1208" s="30">
        <f t="shared" si="37"/>
        <v>1201</v>
      </c>
      <c r="C1208" s="31">
        <v>199</v>
      </c>
      <c r="D1208" s="32" t="s">
        <v>1150</v>
      </c>
      <c r="E1208" s="131">
        <v>4</v>
      </c>
      <c r="F1208" s="31">
        <v>1</v>
      </c>
      <c r="G1208" s="31" t="s">
        <v>1141</v>
      </c>
      <c r="H1208" s="33" t="s">
        <v>21</v>
      </c>
      <c r="I1208" s="34" t="s">
        <v>1134</v>
      </c>
      <c r="J1208" s="31">
        <v>24.74</v>
      </c>
      <c r="K1208" s="31">
        <v>4.3899999999999997</v>
      </c>
      <c r="L1208" s="130">
        <f>(Таблица1[[#This Row],[Общая площадь летних помещений, кв. м]]*1)+Таблица1[[#This Row],[Общая площадь без летних помещений, кв.м]]</f>
        <v>29.13</v>
      </c>
      <c r="M1208" s="35" t="s">
        <v>1130</v>
      </c>
      <c r="N1208" s="35" t="s">
        <v>1131</v>
      </c>
      <c r="O1208" s="35" t="s">
        <v>1130</v>
      </c>
      <c r="P1208" s="32">
        <v>310000</v>
      </c>
      <c r="Q120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9030300</v>
      </c>
      <c r="R120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08" s="36"/>
      <c r="T1208" s="38" t="e">
        <f>#REF!/R1208-1</f>
        <v>#REF!</v>
      </c>
      <c r="U1208" s="35"/>
      <c r="V1208" s="39" t="s">
        <v>1132</v>
      </c>
      <c r="W1208" s="40"/>
      <c r="X1208" s="41" t="str">
        <f t="shared" si="36"/>
        <v>Апарт-отельст</v>
      </c>
      <c r="Y1208" s="15"/>
    </row>
    <row r="1209" spans="2:25">
      <c r="B1209" s="30">
        <f t="shared" si="37"/>
        <v>1202</v>
      </c>
      <c r="C1209" s="31">
        <v>200</v>
      </c>
      <c r="D1209" s="32" t="s">
        <v>1150</v>
      </c>
      <c r="E1209" s="131">
        <v>4</v>
      </c>
      <c r="F1209" s="31">
        <v>1</v>
      </c>
      <c r="G1209" s="31" t="s">
        <v>1141</v>
      </c>
      <c r="H1209" s="33" t="s">
        <v>21</v>
      </c>
      <c r="I1209" s="34" t="s">
        <v>1134</v>
      </c>
      <c r="J1209" s="31">
        <v>24.74</v>
      </c>
      <c r="K1209" s="31">
        <v>4.0199999999999996</v>
      </c>
      <c r="L1209" s="130">
        <f>(Таблица1[[#This Row],[Общая площадь летних помещений, кв. м]]*1)+Таблица1[[#This Row],[Общая площадь без летних помещений, кв.м]]</f>
        <v>28.759999999999998</v>
      </c>
      <c r="M1209" s="35" t="s">
        <v>1130</v>
      </c>
      <c r="N1209" s="35" t="s">
        <v>1131</v>
      </c>
      <c r="O1209" s="35" t="s">
        <v>1130</v>
      </c>
      <c r="P1209" s="32">
        <v>310000</v>
      </c>
      <c r="Q120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8915600</v>
      </c>
      <c r="R120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09" s="36"/>
      <c r="T1209" s="38" t="e">
        <f>#REF!/R1209-1</f>
        <v>#REF!</v>
      </c>
      <c r="U1209" s="35"/>
      <c r="V1209" s="39" t="s">
        <v>1132</v>
      </c>
      <c r="W1209" s="40"/>
      <c r="X1209" s="41" t="str">
        <f t="shared" si="36"/>
        <v>Апарт-отельст</v>
      </c>
      <c r="Y1209" s="15"/>
    </row>
    <row r="1210" spans="2:25">
      <c r="B1210" s="30">
        <f t="shared" si="37"/>
        <v>1203</v>
      </c>
      <c r="C1210" s="31">
        <v>201</v>
      </c>
      <c r="D1210" s="32" t="s">
        <v>1150</v>
      </c>
      <c r="E1210" s="131">
        <v>4</v>
      </c>
      <c r="F1210" s="31">
        <v>1</v>
      </c>
      <c r="G1210" s="31" t="s">
        <v>1141</v>
      </c>
      <c r="H1210" s="33" t="s">
        <v>21</v>
      </c>
      <c r="I1210" s="34" t="s">
        <v>1134</v>
      </c>
      <c r="J1210" s="31">
        <v>24.74</v>
      </c>
      <c r="K1210" s="31">
        <v>4.3899999999999997</v>
      </c>
      <c r="L1210" s="130">
        <f>(Таблица1[[#This Row],[Общая площадь летних помещений, кв. м]]*1)+Таблица1[[#This Row],[Общая площадь без летних помещений, кв.м]]</f>
        <v>29.13</v>
      </c>
      <c r="M1210" s="35" t="s">
        <v>1130</v>
      </c>
      <c r="N1210" s="35" t="s">
        <v>1131</v>
      </c>
      <c r="O1210" s="35" t="s">
        <v>1130</v>
      </c>
      <c r="P1210" s="32">
        <v>310000</v>
      </c>
      <c r="Q121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9030300</v>
      </c>
      <c r="R121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10" s="36"/>
      <c r="T1210" s="38" t="e">
        <f>#REF!/R1210-1</f>
        <v>#REF!</v>
      </c>
      <c r="U1210" s="35"/>
      <c r="V1210" s="39" t="s">
        <v>1132</v>
      </c>
      <c r="W1210" s="40"/>
      <c r="X1210" s="41" t="str">
        <f t="shared" si="36"/>
        <v>Апарт-отельст</v>
      </c>
      <c r="Y1210" s="15"/>
    </row>
    <row r="1211" spans="2:25">
      <c r="B1211" s="30">
        <f t="shared" si="37"/>
        <v>1204</v>
      </c>
      <c r="C1211" s="31">
        <v>202</v>
      </c>
      <c r="D1211" s="32" t="s">
        <v>1127</v>
      </c>
      <c r="E1211" s="131">
        <v>4</v>
      </c>
      <c r="F1211" s="31">
        <v>1</v>
      </c>
      <c r="G1211" s="31" t="s">
        <v>1141</v>
      </c>
      <c r="H1211" s="33" t="s">
        <v>21</v>
      </c>
      <c r="I1211" s="34" t="s">
        <v>1134</v>
      </c>
      <c r="J1211" s="31">
        <v>24.74</v>
      </c>
      <c r="K1211" s="31">
        <v>4.3899999999999997</v>
      </c>
      <c r="L1211" s="130">
        <f>(Таблица1[[#This Row],[Общая площадь летних помещений, кв. м]]*1)+Таблица1[[#This Row],[Общая площадь без летних помещений, кв.м]]</f>
        <v>29.13</v>
      </c>
      <c r="M1211" s="35" t="s">
        <v>1130</v>
      </c>
      <c r="N1211" s="35" t="s">
        <v>1131</v>
      </c>
      <c r="O1211" s="35" t="s">
        <v>1130</v>
      </c>
      <c r="P1211" s="32">
        <v>310000</v>
      </c>
      <c r="Q121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9030300</v>
      </c>
      <c r="R121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11" s="36"/>
      <c r="T1211" s="38" t="e">
        <f>#REF!/R1211-1</f>
        <v>#REF!</v>
      </c>
      <c r="U1211" s="35"/>
      <c r="V1211" s="39" t="s">
        <v>1132</v>
      </c>
      <c r="W1211" s="40"/>
      <c r="X1211" s="41" t="str">
        <f t="shared" si="36"/>
        <v>апартаментст</v>
      </c>
      <c r="Y1211" s="15"/>
    </row>
    <row r="1212" spans="2:25">
      <c r="B1212" s="30">
        <f t="shared" si="37"/>
        <v>1205</v>
      </c>
      <c r="C1212" s="31">
        <v>203</v>
      </c>
      <c r="D1212" s="32" t="s">
        <v>1127</v>
      </c>
      <c r="E1212" s="131">
        <v>4</v>
      </c>
      <c r="F1212" s="31">
        <v>1</v>
      </c>
      <c r="G1212" s="31" t="s">
        <v>1141</v>
      </c>
      <c r="H1212" s="33" t="s">
        <v>21</v>
      </c>
      <c r="I1212" s="34" t="s">
        <v>1134</v>
      </c>
      <c r="J1212" s="31">
        <v>24.74</v>
      </c>
      <c r="K1212" s="31">
        <v>4.3899999999999997</v>
      </c>
      <c r="L1212" s="130">
        <f>(Таблица1[[#This Row],[Общая площадь летних помещений, кв. м]]*1)+Таблица1[[#This Row],[Общая площадь без летних помещений, кв.м]]</f>
        <v>29.13</v>
      </c>
      <c r="M1212" s="35" t="s">
        <v>1130</v>
      </c>
      <c r="N1212" s="35" t="s">
        <v>1131</v>
      </c>
      <c r="O1212" s="35" t="s">
        <v>1130</v>
      </c>
      <c r="P1212" s="32">
        <v>310000</v>
      </c>
      <c r="Q121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9030300</v>
      </c>
      <c r="R121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12" s="36"/>
      <c r="T1212" s="38" t="e">
        <f>#REF!/R1212-1</f>
        <v>#REF!</v>
      </c>
      <c r="U1212" s="35"/>
      <c r="V1212" s="39" t="s">
        <v>1132</v>
      </c>
      <c r="W1212" s="40"/>
      <c r="X1212" s="41" t="str">
        <f t="shared" si="36"/>
        <v>апартаментст</v>
      </c>
      <c r="Y1212" s="15"/>
    </row>
    <row r="1213" spans="2:25">
      <c r="B1213" s="30">
        <f t="shared" si="37"/>
        <v>1206</v>
      </c>
      <c r="C1213" s="31">
        <v>204</v>
      </c>
      <c r="D1213" s="32" t="s">
        <v>1127</v>
      </c>
      <c r="E1213" s="131">
        <v>4</v>
      </c>
      <c r="F1213" s="31">
        <v>1</v>
      </c>
      <c r="G1213" s="31" t="s">
        <v>1141</v>
      </c>
      <c r="H1213" s="33" t="s">
        <v>21</v>
      </c>
      <c r="I1213" s="34" t="s">
        <v>1134</v>
      </c>
      <c r="J1213" s="31">
        <v>24.74</v>
      </c>
      <c r="K1213" s="31">
        <v>4.3899999999999997</v>
      </c>
      <c r="L1213" s="130">
        <f>(Таблица1[[#This Row],[Общая площадь летних помещений, кв. м]]*1)+Таблица1[[#This Row],[Общая площадь без летних помещений, кв.м]]</f>
        <v>29.13</v>
      </c>
      <c r="M1213" s="35" t="s">
        <v>1130</v>
      </c>
      <c r="N1213" s="35" t="s">
        <v>1131</v>
      </c>
      <c r="O1213" s="35" t="s">
        <v>1130</v>
      </c>
      <c r="P1213" s="32">
        <v>310000</v>
      </c>
      <c r="Q121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9030300</v>
      </c>
      <c r="R121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13" s="36"/>
      <c r="T1213" s="38" t="e">
        <f>#REF!/R1213-1</f>
        <v>#REF!</v>
      </c>
      <c r="U1213" s="35"/>
      <c r="V1213" s="39" t="s">
        <v>1132</v>
      </c>
      <c r="W1213" s="40"/>
      <c r="X1213" s="41" t="str">
        <f t="shared" si="36"/>
        <v>апартаментст</v>
      </c>
      <c r="Y1213" s="15"/>
    </row>
    <row r="1214" spans="2:25">
      <c r="B1214" s="30">
        <f t="shared" si="37"/>
        <v>1207</v>
      </c>
      <c r="C1214" s="31">
        <v>205</v>
      </c>
      <c r="D1214" s="32" t="s">
        <v>1127</v>
      </c>
      <c r="E1214" s="131">
        <v>4</v>
      </c>
      <c r="F1214" s="31">
        <v>1</v>
      </c>
      <c r="G1214" s="31" t="s">
        <v>1141</v>
      </c>
      <c r="H1214" s="33" t="s">
        <v>21</v>
      </c>
      <c r="I1214" s="34" t="s">
        <v>1134</v>
      </c>
      <c r="J1214" s="31">
        <v>24.74</v>
      </c>
      <c r="K1214" s="31">
        <v>3.8</v>
      </c>
      <c r="L1214" s="130">
        <f>(Таблица1[[#This Row],[Общая площадь летних помещений, кв. м]]*1)+Таблица1[[#This Row],[Общая площадь без летних помещений, кв.м]]</f>
        <v>28.54</v>
      </c>
      <c r="M1214" s="35" t="s">
        <v>1130</v>
      </c>
      <c r="N1214" s="35" t="s">
        <v>1131</v>
      </c>
      <c r="O1214" s="35" t="s">
        <v>1130</v>
      </c>
      <c r="P1214" s="32">
        <v>310000</v>
      </c>
      <c r="Q121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8847400</v>
      </c>
      <c r="R121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14" s="36"/>
      <c r="T1214" s="38" t="e">
        <f>#REF!/R1214-1</f>
        <v>#REF!</v>
      </c>
      <c r="U1214" s="35"/>
      <c r="V1214" s="39" t="s">
        <v>1132</v>
      </c>
      <c r="W1214" s="40"/>
      <c r="X1214" s="41" t="str">
        <f t="shared" si="36"/>
        <v>апартаментст</v>
      </c>
      <c r="Y1214" s="15"/>
    </row>
    <row r="1215" spans="2:25">
      <c r="B1215" s="30">
        <f t="shared" si="37"/>
        <v>1208</v>
      </c>
      <c r="C1215" s="31">
        <v>206</v>
      </c>
      <c r="D1215" s="32" t="s">
        <v>1127</v>
      </c>
      <c r="E1215" s="131">
        <v>4</v>
      </c>
      <c r="F1215" s="31">
        <v>1</v>
      </c>
      <c r="G1215" s="31" t="s">
        <v>1141</v>
      </c>
      <c r="H1215" s="33" t="s">
        <v>21</v>
      </c>
      <c r="I1215" s="34" t="s">
        <v>1134</v>
      </c>
      <c r="J1215" s="31">
        <v>24.74</v>
      </c>
      <c r="K1215" s="31">
        <v>4.3499999999999996</v>
      </c>
      <c r="L1215" s="130">
        <f>(Таблица1[[#This Row],[Общая площадь летних помещений, кв. м]]*1)+Таблица1[[#This Row],[Общая площадь без летних помещений, кв.м]]</f>
        <v>29.089999999999996</v>
      </c>
      <c r="M1215" s="35" t="s">
        <v>1130</v>
      </c>
      <c r="N1215" s="35" t="s">
        <v>1131</v>
      </c>
      <c r="O1215" s="35" t="s">
        <v>1130</v>
      </c>
      <c r="P1215" s="32">
        <v>310000</v>
      </c>
      <c r="Q121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9017899.9999999981</v>
      </c>
      <c r="R121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15" s="36"/>
      <c r="T1215" s="38" t="e">
        <f>#REF!/R1215-1</f>
        <v>#REF!</v>
      </c>
      <c r="U1215" s="35"/>
      <c r="V1215" s="39" t="s">
        <v>1132</v>
      </c>
      <c r="W1215" s="40"/>
      <c r="X1215" s="41" t="str">
        <f t="shared" si="36"/>
        <v>апартаментст</v>
      </c>
      <c r="Y1215" s="15"/>
    </row>
    <row r="1216" spans="2:25">
      <c r="B1216" s="30">
        <f t="shared" si="37"/>
        <v>1209</v>
      </c>
      <c r="C1216" s="31">
        <v>207</v>
      </c>
      <c r="D1216" s="32" t="s">
        <v>1127</v>
      </c>
      <c r="E1216" s="131">
        <v>4</v>
      </c>
      <c r="F1216" s="31">
        <v>1</v>
      </c>
      <c r="G1216" s="31" t="s">
        <v>1141</v>
      </c>
      <c r="H1216" s="33" t="s">
        <v>21</v>
      </c>
      <c r="I1216" s="34" t="s">
        <v>1134</v>
      </c>
      <c r="J1216" s="31">
        <v>30.42</v>
      </c>
      <c r="K1216" s="31">
        <v>3.54</v>
      </c>
      <c r="L1216" s="130">
        <f>(Таблица1[[#This Row],[Общая площадь летних помещений, кв. м]]*1)+Таблица1[[#This Row],[Общая площадь без летних помещений, кв.м]]</f>
        <v>33.96</v>
      </c>
      <c r="M1216" s="35" t="s">
        <v>1130</v>
      </c>
      <c r="N1216" s="35" t="s">
        <v>1131</v>
      </c>
      <c r="O1216" s="35" t="s">
        <v>1130</v>
      </c>
      <c r="P1216" s="32">
        <v>310000</v>
      </c>
      <c r="Q121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10527600</v>
      </c>
      <c r="R121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16" s="36"/>
      <c r="T1216" s="38" t="e">
        <f>#REF!/R1216-1</f>
        <v>#REF!</v>
      </c>
      <c r="U1216" s="35"/>
      <c r="V1216" s="39" t="s">
        <v>1132</v>
      </c>
      <c r="W1216" s="40"/>
      <c r="X1216" s="41" t="str">
        <f t="shared" si="36"/>
        <v>апартаментст</v>
      </c>
      <c r="Y1216" s="15"/>
    </row>
    <row r="1217" spans="2:25">
      <c r="B1217" s="30">
        <f t="shared" si="37"/>
        <v>1210</v>
      </c>
      <c r="C1217" s="31">
        <v>208</v>
      </c>
      <c r="D1217" s="32" t="s">
        <v>1127</v>
      </c>
      <c r="E1217" s="131">
        <v>4</v>
      </c>
      <c r="F1217" s="31">
        <v>1</v>
      </c>
      <c r="G1217" s="31" t="s">
        <v>1141</v>
      </c>
      <c r="H1217" s="33" t="s">
        <v>21</v>
      </c>
      <c r="I1217" s="34" t="s">
        <v>1134</v>
      </c>
      <c r="J1217" s="31">
        <v>40.200000000000003</v>
      </c>
      <c r="K1217" s="31">
        <v>3.02</v>
      </c>
      <c r="L1217" s="130">
        <f>(Таблица1[[#This Row],[Общая площадь летних помещений, кв. м]]*1)+Таблица1[[#This Row],[Общая площадь без летних помещений, кв.м]]</f>
        <v>43.220000000000006</v>
      </c>
      <c r="M1217" s="35" t="s">
        <v>1130</v>
      </c>
      <c r="N1217" s="35" t="s">
        <v>1131</v>
      </c>
      <c r="O1217" s="35" t="s">
        <v>1130</v>
      </c>
      <c r="P1217" s="32">
        <v>310000</v>
      </c>
      <c r="Q121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13398200.000000002</v>
      </c>
      <c r="R121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17" s="36"/>
      <c r="T1217" s="38" t="e">
        <f>#REF!/R1217-1</f>
        <v>#REF!</v>
      </c>
      <c r="U1217" s="35"/>
      <c r="V1217" s="39" t="s">
        <v>1132</v>
      </c>
      <c r="W1217" s="40"/>
      <c r="X1217" s="41" t="str">
        <f t="shared" si="36"/>
        <v>апартаментст</v>
      </c>
      <c r="Y1217" s="15"/>
    </row>
    <row r="1218" spans="2:25">
      <c r="B1218" s="30">
        <f t="shared" si="37"/>
        <v>1211</v>
      </c>
      <c r="C1218" s="31">
        <v>209</v>
      </c>
      <c r="D1218" s="32" t="s">
        <v>1127</v>
      </c>
      <c r="E1218" s="131">
        <v>4</v>
      </c>
      <c r="F1218" s="31">
        <v>1</v>
      </c>
      <c r="G1218" s="31" t="s">
        <v>1141</v>
      </c>
      <c r="H1218" s="33" t="s">
        <v>21</v>
      </c>
      <c r="I1218" s="34" t="s">
        <v>1134</v>
      </c>
      <c r="J1218" s="31">
        <v>24.98</v>
      </c>
      <c r="K1218" s="31">
        <v>4.3899999999999997</v>
      </c>
      <c r="L1218" s="130">
        <f>(Таблица1[[#This Row],[Общая площадь летних помещений, кв. м]]*1)+Таблица1[[#This Row],[Общая площадь без летних помещений, кв.м]]</f>
        <v>29.37</v>
      </c>
      <c r="M1218" s="35" t="s">
        <v>1130</v>
      </c>
      <c r="N1218" s="35" t="s">
        <v>1131</v>
      </c>
      <c r="O1218" s="35" t="s">
        <v>1130</v>
      </c>
      <c r="P1218" s="32">
        <v>310000</v>
      </c>
      <c r="Q121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9104700</v>
      </c>
      <c r="R121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18" s="36"/>
      <c r="T1218" s="38" t="e">
        <f>#REF!/R1218-1</f>
        <v>#REF!</v>
      </c>
      <c r="U1218" s="35"/>
      <c r="V1218" s="39" t="s">
        <v>1132</v>
      </c>
      <c r="W1218" s="40"/>
      <c r="X1218" s="41" t="str">
        <f t="shared" si="36"/>
        <v>апартаментст</v>
      </c>
      <c r="Y1218" s="15"/>
    </row>
    <row r="1219" spans="2:25">
      <c r="B1219" s="30">
        <f t="shared" si="37"/>
        <v>1212</v>
      </c>
      <c r="C1219" s="31">
        <v>210</v>
      </c>
      <c r="D1219" s="32" t="s">
        <v>1127</v>
      </c>
      <c r="E1219" s="131">
        <v>4</v>
      </c>
      <c r="F1219" s="31">
        <v>1</v>
      </c>
      <c r="G1219" s="31" t="s">
        <v>1141</v>
      </c>
      <c r="H1219" s="33" t="s">
        <v>21</v>
      </c>
      <c r="I1219" s="34" t="s">
        <v>1134</v>
      </c>
      <c r="J1219" s="31">
        <v>24.98</v>
      </c>
      <c r="K1219" s="31">
        <v>4.3899999999999997</v>
      </c>
      <c r="L1219" s="130">
        <f>(Таблица1[[#This Row],[Общая площадь летних помещений, кв. м]]*1)+Таблица1[[#This Row],[Общая площадь без летних помещений, кв.м]]</f>
        <v>29.37</v>
      </c>
      <c r="M1219" s="35" t="s">
        <v>1130</v>
      </c>
      <c r="N1219" s="35" t="s">
        <v>1131</v>
      </c>
      <c r="O1219" s="35" t="s">
        <v>1130</v>
      </c>
      <c r="P1219" s="32">
        <v>310000</v>
      </c>
      <c r="Q121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9104700</v>
      </c>
      <c r="R121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19" s="36"/>
      <c r="T1219" s="38" t="e">
        <f>#REF!/R1219-1</f>
        <v>#REF!</v>
      </c>
      <c r="U1219" s="35"/>
      <c r="V1219" s="39" t="s">
        <v>1132</v>
      </c>
      <c r="W1219" s="40"/>
      <c r="X1219" s="41" t="str">
        <f t="shared" si="36"/>
        <v>апартаментст</v>
      </c>
      <c r="Y1219" s="15"/>
    </row>
    <row r="1220" spans="2:25">
      <c r="B1220" s="30">
        <f t="shared" si="37"/>
        <v>1213</v>
      </c>
      <c r="C1220" s="31">
        <v>211</v>
      </c>
      <c r="D1220" s="32" t="s">
        <v>1127</v>
      </c>
      <c r="E1220" s="131">
        <v>4</v>
      </c>
      <c r="F1220" s="31">
        <v>1</v>
      </c>
      <c r="G1220" s="31" t="s">
        <v>1141</v>
      </c>
      <c r="H1220" s="33" t="s">
        <v>21</v>
      </c>
      <c r="I1220" s="34" t="s">
        <v>1134</v>
      </c>
      <c r="J1220" s="31">
        <v>24.98</v>
      </c>
      <c r="K1220" s="31">
        <v>4.3899999999999997</v>
      </c>
      <c r="L1220" s="130">
        <f>(Таблица1[[#This Row],[Общая площадь летних помещений, кв. м]]*1)+Таблица1[[#This Row],[Общая площадь без летних помещений, кв.м]]</f>
        <v>29.37</v>
      </c>
      <c r="M1220" s="35" t="s">
        <v>1130</v>
      </c>
      <c r="N1220" s="35" t="s">
        <v>1131</v>
      </c>
      <c r="O1220" s="35" t="s">
        <v>1130</v>
      </c>
      <c r="P1220" s="32">
        <v>310000</v>
      </c>
      <c r="Q122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9104700</v>
      </c>
      <c r="R122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20" s="36"/>
      <c r="T1220" s="38" t="e">
        <f>#REF!/R1220-1</f>
        <v>#REF!</v>
      </c>
      <c r="U1220" s="35"/>
      <c r="V1220" s="39" t="s">
        <v>1132</v>
      </c>
      <c r="W1220" s="40"/>
      <c r="X1220" s="41" t="str">
        <f t="shared" si="36"/>
        <v>апартаментст</v>
      </c>
      <c r="Y1220" s="15"/>
    </row>
    <row r="1221" spans="2:25">
      <c r="B1221" s="30">
        <f t="shared" si="37"/>
        <v>1214</v>
      </c>
      <c r="C1221" s="31">
        <v>212</v>
      </c>
      <c r="D1221" s="32" t="s">
        <v>1127</v>
      </c>
      <c r="E1221" s="131">
        <v>4</v>
      </c>
      <c r="F1221" s="31">
        <v>1</v>
      </c>
      <c r="G1221" s="31" t="s">
        <v>1141</v>
      </c>
      <c r="H1221" s="33" t="s">
        <v>21</v>
      </c>
      <c r="I1221" s="34" t="s">
        <v>1134</v>
      </c>
      <c r="J1221" s="31">
        <v>24.98</v>
      </c>
      <c r="K1221" s="31">
        <v>4.3899999999999997</v>
      </c>
      <c r="L1221" s="130">
        <f>(Таблица1[[#This Row],[Общая площадь летних помещений, кв. м]]*1)+Таблица1[[#This Row],[Общая площадь без летних помещений, кв.м]]</f>
        <v>29.37</v>
      </c>
      <c r="M1221" s="35" t="s">
        <v>1130</v>
      </c>
      <c r="N1221" s="35" t="s">
        <v>1131</v>
      </c>
      <c r="O1221" s="35" t="s">
        <v>1130</v>
      </c>
      <c r="P1221" s="32">
        <v>310000</v>
      </c>
      <c r="Q122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9104700</v>
      </c>
      <c r="R122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21" s="36"/>
      <c r="T1221" s="38" t="e">
        <f>#REF!/R1221-1</f>
        <v>#REF!</v>
      </c>
      <c r="U1221" s="35"/>
      <c r="V1221" s="39" t="s">
        <v>1132</v>
      </c>
      <c r="W1221" s="40"/>
      <c r="X1221" s="41" t="str">
        <f t="shared" si="36"/>
        <v>апартаментст</v>
      </c>
      <c r="Y1221" s="15"/>
    </row>
    <row r="1222" spans="2:25">
      <c r="B1222" s="30">
        <f t="shared" si="37"/>
        <v>1215</v>
      </c>
      <c r="C1222" s="31">
        <v>213</v>
      </c>
      <c r="D1222" s="32" t="s">
        <v>1127</v>
      </c>
      <c r="E1222" s="131">
        <v>4</v>
      </c>
      <c r="F1222" s="31">
        <v>1</v>
      </c>
      <c r="G1222" s="31" t="s">
        <v>1141</v>
      </c>
      <c r="H1222" s="33" t="s">
        <v>21</v>
      </c>
      <c r="I1222" s="34" t="s">
        <v>1134</v>
      </c>
      <c r="J1222" s="31">
        <v>24.98</v>
      </c>
      <c r="K1222" s="31">
        <v>4.3899999999999997</v>
      </c>
      <c r="L1222" s="130">
        <f>(Таблица1[[#This Row],[Общая площадь летних помещений, кв. м]]*1)+Таблица1[[#This Row],[Общая площадь без летних помещений, кв.м]]</f>
        <v>29.37</v>
      </c>
      <c r="M1222" s="35" t="s">
        <v>1130</v>
      </c>
      <c r="N1222" s="35" t="s">
        <v>1131</v>
      </c>
      <c r="O1222" s="35" t="s">
        <v>1130</v>
      </c>
      <c r="P1222" s="32">
        <v>310000</v>
      </c>
      <c r="Q122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9104700</v>
      </c>
      <c r="R122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22" s="36"/>
      <c r="T1222" s="38" t="e">
        <f>#REF!/R1222-1</f>
        <v>#REF!</v>
      </c>
      <c r="U1222" s="35"/>
      <c r="V1222" s="39" t="s">
        <v>1132</v>
      </c>
      <c r="W1222" s="40"/>
      <c r="X1222" s="41" t="str">
        <f t="shared" si="36"/>
        <v>апартаментст</v>
      </c>
      <c r="Y1222" s="15"/>
    </row>
    <row r="1223" spans="2:25">
      <c r="B1223" s="30">
        <f t="shared" si="37"/>
        <v>1216</v>
      </c>
      <c r="C1223" s="31">
        <v>214</v>
      </c>
      <c r="D1223" s="32" t="s">
        <v>1127</v>
      </c>
      <c r="E1223" s="131">
        <v>4</v>
      </c>
      <c r="F1223" s="31">
        <v>1</v>
      </c>
      <c r="G1223" s="31" t="s">
        <v>1141</v>
      </c>
      <c r="H1223" s="33" t="s">
        <v>21</v>
      </c>
      <c r="I1223" s="34" t="s">
        <v>1134</v>
      </c>
      <c r="J1223" s="31">
        <v>24.98</v>
      </c>
      <c r="K1223" s="31">
        <v>4.3899999999999997</v>
      </c>
      <c r="L1223" s="130">
        <f>(Таблица1[[#This Row],[Общая площадь летних помещений, кв. м]]*1)+Таблица1[[#This Row],[Общая площадь без летних помещений, кв.м]]</f>
        <v>29.37</v>
      </c>
      <c r="M1223" s="35" t="s">
        <v>1130</v>
      </c>
      <c r="N1223" s="35" t="s">
        <v>1131</v>
      </c>
      <c r="O1223" s="35" t="s">
        <v>1130</v>
      </c>
      <c r="P1223" s="32">
        <v>310000</v>
      </c>
      <c r="Q122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9104700</v>
      </c>
      <c r="R122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23" s="36"/>
      <c r="T1223" s="38" t="e">
        <f>#REF!/R1223-1</f>
        <v>#REF!</v>
      </c>
      <c r="U1223" s="35"/>
      <c r="V1223" s="39" t="s">
        <v>1132</v>
      </c>
      <c r="W1223" s="40"/>
      <c r="X1223" s="41" t="str">
        <f t="shared" si="36"/>
        <v>апартаментст</v>
      </c>
      <c r="Y1223" s="15"/>
    </row>
    <row r="1224" spans="2:25">
      <c r="B1224" s="30">
        <f t="shared" si="37"/>
        <v>1217</v>
      </c>
      <c r="C1224" s="31">
        <v>215</v>
      </c>
      <c r="D1224" s="32" t="s">
        <v>1127</v>
      </c>
      <c r="E1224" s="131">
        <v>4</v>
      </c>
      <c r="F1224" s="31">
        <v>1</v>
      </c>
      <c r="G1224" s="31" t="s">
        <v>1141</v>
      </c>
      <c r="H1224" s="33" t="s">
        <v>21</v>
      </c>
      <c r="I1224" s="34" t="s">
        <v>1134</v>
      </c>
      <c r="J1224" s="31">
        <v>24.98</v>
      </c>
      <c r="K1224" s="31">
        <v>4.3899999999999997</v>
      </c>
      <c r="L1224" s="130">
        <f>(Таблица1[[#This Row],[Общая площадь летних помещений, кв. м]]*1)+Таблица1[[#This Row],[Общая площадь без летних помещений, кв.м]]</f>
        <v>29.37</v>
      </c>
      <c r="M1224" s="35" t="s">
        <v>1130</v>
      </c>
      <c r="N1224" s="35" t="s">
        <v>1131</v>
      </c>
      <c r="O1224" s="35" t="s">
        <v>1130</v>
      </c>
      <c r="P1224" s="32">
        <v>310000</v>
      </c>
      <c r="Q122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9104700</v>
      </c>
      <c r="R122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24" s="36"/>
      <c r="T1224" s="38" t="e">
        <f>#REF!/R1224-1</f>
        <v>#REF!</v>
      </c>
      <c r="U1224" s="35"/>
      <c r="V1224" s="39" t="s">
        <v>1132</v>
      </c>
      <c r="W1224" s="40"/>
      <c r="X1224" s="41" t="str">
        <f t="shared" si="36"/>
        <v>апартаментст</v>
      </c>
      <c r="Y1224" s="15"/>
    </row>
    <row r="1225" spans="2:25">
      <c r="B1225" s="30">
        <f t="shared" si="37"/>
        <v>1218</v>
      </c>
      <c r="C1225" s="31">
        <v>216</v>
      </c>
      <c r="D1225" s="32" t="s">
        <v>1127</v>
      </c>
      <c r="E1225" s="131">
        <v>4</v>
      </c>
      <c r="F1225" s="31">
        <v>1</v>
      </c>
      <c r="G1225" s="31" t="s">
        <v>1141</v>
      </c>
      <c r="H1225" s="33" t="s">
        <v>21</v>
      </c>
      <c r="I1225" s="34" t="s">
        <v>1134</v>
      </c>
      <c r="J1225" s="31">
        <v>24.27</v>
      </c>
      <c r="K1225" s="31">
        <v>4.3899999999999997</v>
      </c>
      <c r="L1225" s="130">
        <f>(Таблица1[[#This Row],[Общая площадь летних помещений, кв. м]]*1)+Таблица1[[#This Row],[Общая площадь без летних помещений, кв.м]]</f>
        <v>28.66</v>
      </c>
      <c r="M1225" s="35" t="s">
        <v>1130</v>
      </c>
      <c r="N1225" s="35" t="s">
        <v>1131</v>
      </c>
      <c r="O1225" s="35" t="s">
        <v>1130</v>
      </c>
      <c r="P1225" s="32">
        <v>310000</v>
      </c>
      <c r="Q122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8884600</v>
      </c>
      <c r="R122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25" s="36"/>
      <c r="T1225" s="38" t="e">
        <f>#REF!/R1225-1</f>
        <v>#REF!</v>
      </c>
      <c r="U1225" s="35"/>
      <c r="V1225" s="39" t="s">
        <v>1132</v>
      </c>
      <c r="W1225" s="40"/>
      <c r="X1225" s="41" t="str">
        <f t="shared" si="36"/>
        <v>апартаментст</v>
      </c>
      <c r="Y1225" s="15"/>
    </row>
    <row r="1226" spans="2:25">
      <c r="B1226" s="30">
        <f t="shared" ref="B1226:B1289" si="38">B1225+1</f>
        <v>1219</v>
      </c>
      <c r="C1226" s="31">
        <v>217</v>
      </c>
      <c r="D1226" s="32" t="s">
        <v>1127</v>
      </c>
      <c r="E1226" s="131">
        <v>4</v>
      </c>
      <c r="F1226" s="31">
        <v>1</v>
      </c>
      <c r="G1226" s="31" t="s">
        <v>1141</v>
      </c>
      <c r="H1226" s="33" t="s">
        <v>21</v>
      </c>
      <c r="I1226" s="34" t="s">
        <v>1134</v>
      </c>
      <c r="J1226" s="31">
        <v>35.979999999999997</v>
      </c>
      <c r="K1226" s="31">
        <v>14.1</v>
      </c>
      <c r="L1226" s="130">
        <f>(Таблица1[[#This Row],[Общая площадь летних помещений, кв. м]]*1)+Таблица1[[#This Row],[Общая площадь без летних помещений, кв.м]]</f>
        <v>50.08</v>
      </c>
      <c r="M1226" s="35" t="s">
        <v>1130</v>
      </c>
      <c r="N1226" s="35" t="s">
        <v>1131</v>
      </c>
      <c r="O1226" s="35" t="s">
        <v>1130</v>
      </c>
      <c r="P1226" s="32">
        <v>310000</v>
      </c>
      <c r="Q122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15524800</v>
      </c>
      <c r="R122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26" s="36"/>
      <c r="T1226" s="38" t="e">
        <f>#REF!/R1226-1</f>
        <v>#REF!</v>
      </c>
      <c r="U1226" s="35"/>
      <c r="V1226" s="39" t="s">
        <v>1132</v>
      </c>
      <c r="W1226" s="40"/>
      <c r="X1226" s="41" t="str">
        <f t="shared" si="36"/>
        <v>апартаментст</v>
      </c>
      <c r="Y1226" s="15"/>
    </row>
    <row r="1227" spans="2:25">
      <c r="B1227" s="30">
        <f t="shared" si="38"/>
        <v>1220</v>
      </c>
      <c r="C1227" s="31">
        <v>218</v>
      </c>
      <c r="D1227" s="32" t="s">
        <v>1127</v>
      </c>
      <c r="E1227" s="131">
        <v>4</v>
      </c>
      <c r="F1227" s="31">
        <v>1</v>
      </c>
      <c r="G1227" s="31" t="s">
        <v>1141</v>
      </c>
      <c r="H1227" s="33" t="s">
        <v>21</v>
      </c>
      <c r="I1227" s="34" t="s">
        <v>1134</v>
      </c>
      <c r="J1227" s="31">
        <v>35.979999999999997</v>
      </c>
      <c r="K1227" s="31">
        <v>14.1</v>
      </c>
      <c r="L1227" s="130">
        <f>(Таблица1[[#This Row],[Общая площадь летних помещений, кв. м]]*1)+Таблица1[[#This Row],[Общая площадь без летних помещений, кв.м]]</f>
        <v>50.08</v>
      </c>
      <c r="M1227" s="35" t="s">
        <v>1136</v>
      </c>
      <c r="N1227" s="35" t="s">
        <v>1145</v>
      </c>
      <c r="O1227" s="35" t="s">
        <v>1130</v>
      </c>
      <c r="P1227" s="32">
        <v>320000</v>
      </c>
      <c r="Q122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16025600</v>
      </c>
      <c r="R122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27" s="36"/>
      <c r="T1227" s="38" t="e">
        <f>#REF!/R1227-1</f>
        <v>#REF!</v>
      </c>
      <c r="U1227" s="35"/>
      <c r="V1227" s="39" t="s">
        <v>1132</v>
      </c>
      <c r="W1227" s="40"/>
      <c r="X1227" s="41" t="str">
        <f t="shared" si="36"/>
        <v>апартаментст</v>
      </c>
      <c r="Y1227" s="15"/>
    </row>
    <row r="1228" spans="2:25">
      <c r="B1228" s="30">
        <f t="shared" si="38"/>
        <v>1221</v>
      </c>
      <c r="C1228" s="31">
        <v>219</v>
      </c>
      <c r="D1228" s="32" t="s">
        <v>1127</v>
      </c>
      <c r="E1228" s="131">
        <v>4</v>
      </c>
      <c r="F1228" s="31">
        <v>1</v>
      </c>
      <c r="G1228" s="31" t="s">
        <v>1141</v>
      </c>
      <c r="H1228" s="33" t="s">
        <v>21</v>
      </c>
      <c r="I1228" s="34" t="s">
        <v>1134</v>
      </c>
      <c r="J1228" s="31">
        <v>24.27</v>
      </c>
      <c r="K1228" s="31">
        <v>4.3899999999999997</v>
      </c>
      <c r="L1228" s="130">
        <f>(Таблица1[[#This Row],[Общая площадь летних помещений, кв. м]]*1)+Таблица1[[#This Row],[Общая площадь без летних помещений, кв.м]]</f>
        <v>28.66</v>
      </c>
      <c r="M1228" s="35" t="s">
        <v>1136</v>
      </c>
      <c r="N1228" s="35" t="s">
        <v>1145</v>
      </c>
      <c r="O1228" s="35" t="s">
        <v>1130</v>
      </c>
      <c r="P1228" s="32">
        <v>320000</v>
      </c>
      <c r="Q122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9171200</v>
      </c>
      <c r="R122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28" s="36"/>
      <c r="T1228" s="38" t="e">
        <f>#REF!/R1228-1</f>
        <v>#REF!</v>
      </c>
      <c r="U1228" s="35"/>
      <c r="V1228" s="39" t="s">
        <v>1132</v>
      </c>
      <c r="W1228" s="40"/>
      <c r="X1228" s="41" t="str">
        <f t="shared" si="36"/>
        <v>апартаментст</v>
      </c>
      <c r="Y1228" s="15"/>
    </row>
    <row r="1229" spans="2:25">
      <c r="B1229" s="30">
        <f t="shared" si="38"/>
        <v>1222</v>
      </c>
      <c r="C1229" s="31">
        <v>220</v>
      </c>
      <c r="D1229" s="32" t="s">
        <v>1127</v>
      </c>
      <c r="E1229" s="131">
        <v>4</v>
      </c>
      <c r="F1229" s="31">
        <v>1</v>
      </c>
      <c r="G1229" s="31" t="s">
        <v>1141</v>
      </c>
      <c r="H1229" s="33" t="s">
        <v>21</v>
      </c>
      <c r="I1229" s="34" t="s">
        <v>1134</v>
      </c>
      <c r="J1229" s="31">
        <v>24.98</v>
      </c>
      <c r="K1229" s="31">
        <v>4.3899999999999997</v>
      </c>
      <c r="L1229" s="130">
        <f>(Таблица1[[#This Row],[Общая площадь летних помещений, кв. м]]*1)+Таблица1[[#This Row],[Общая площадь без летних помещений, кв.м]]</f>
        <v>29.37</v>
      </c>
      <c r="M1229" s="35" t="s">
        <v>1136</v>
      </c>
      <c r="N1229" s="35" t="s">
        <v>1145</v>
      </c>
      <c r="O1229" s="35" t="s">
        <v>1130</v>
      </c>
      <c r="P1229" s="32">
        <v>320000</v>
      </c>
      <c r="Q122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9398400</v>
      </c>
      <c r="R122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29" s="36"/>
      <c r="T1229" s="38" t="e">
        <f>#REF!/R1229-1</f>
        <v>#REF!</v>
      </c>
      <c r="U1229" s="35"/>
      <c r="V1229" s="39" t="s">
        <v>1132</v>
      </c>
      <c r="W1229" s="40"/>
      <c r="X1229" s="41" t="str">
        <f t="shared" ref="X1229:X1292" si="39">CONCATENATE(D1229,H1229)</f>
        <v>апартаментст</v>
      </c>
      <c r="Y1229" s="15"/>
    </row>
    <row r="1230" spans="2:25">
      <c r="B1230" s="30">
        <f t="shared" si="38"/>
        <v>1223</v>
      </c>
      <c r="C1230" s="31">
        <v>221</v>
      </c>
      <c r="D1230" s="32" t="s">
        <v>1127</v>
      </c>
      <c r="E1230" s="131">
        <v>4</v>
      </c>
      <c r="F1230" s="31">
        <v>1</v>
      </c>
      <c r="G1230" s="31" t="s">
        <v>1141</v>
      </c>
      <c r="H1230" s="33" t="s">
        <v>21</v>
      </c>
      <c r="I1230" s="34" t="s">
        <v>1134</v>
      </c>
      <c r="J1230" s="31">
        <v>24.98</v>
      </c>
      <c r="K1230" s="31">
        <v>4.3899999999999997</v>
      </c>
      <c r="L1230" s="130">
        <f>(Таблица1[[#This Row],[Общая площадь летних помещений, кв. м]]*1)+Таблица1[[#This Row],[Общая площадь без летних помещений, кв.м]]</f>
        <v>29.37</v>
      </c>
      <c r="M1230" s="35" t="s">
        <v>1136</v>
      </c>
      <c r="N1230" s="35" t="s">
        <v>1145</v>
      </c>
      <c r="O1230" s="35" t="s">
        <v>1130</v>
      </c>
      <c r="P1230" s="32">
        <v>320000</v>
      </c>
      <c r="Q123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9398400</v>
      </c>
      <c r="R123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30" s="36"/>
      <c r="T1230" s="38" t="e">
        <f>#REF!/R1230-1</f>
        <v>#REF!</v>
      </c>
      <c r="U1230" s="35"/>
      <c r="V1230" s="39" t="s">
        <v>1132</v>
      </c>
      <c r="W1230" s="40"/>
      <c r="X1230" s="41" t="str">
        <f t="shared" si="39"/>
        <v>апартаментст</v>
      </c>
      <c r="Y1230" s="15"/>
    </row>
    <row r="1231" spans="2:25">
      <c r="B1231" s="30">
        <f t="shared" si="38"/>
        <v>1224</v>
      </c>
      <c r="C1231" s="31">
        <v>222</v>
      </c>
      <c r="D1231" s="32" t="s">
        <v>1127</v>
      </c>
      <c r="E1231" s="131">
        <v>4</v>
      </c>
      <c r="F1231" s="31">
        <v>1</v>
      </c>
      <c r="G1231" s="31" t="s">
        <v>1141</v>
      </c>
      <c r="H1231" s="33" t="s">
        <v>21</v>
      </c>
      <c r="I1231" s="34" t="s">
        <v>1134</v>
      </c>
      <c r="J1231" s="31">
        <v>24.98</v>
      </c>
      <c r="K1231" s="31">
        <v>4.66</v>
      </c>
      <c r="L1231" s="130">
        <f>(Таблица1[[#This Row],[Общая площадь летних помещений, кв. м]]*1)+Таблица1[[#This Row],[Общая площадь без летних помещений, кв.м]]</f>
        <v>29.64</v>
      </c>
      <c r="M1231" s="35" t="s">
        <v>1136</v>
      </c>
      <c r="N1231" s="35" t="s">
        <v>1145</v>
      </c>
      <c r="O1231" s="35" t="s">
        <v>1130</v>
      </c>
      <c r="P1231" s="32">
        <v>320000</v>
      </c>
      <c r="Q123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9484800</v>
      </c>
      <c r="R123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31" s="36"/>
      <c r="T1231" s="38" t="e">
        <f>#REF!/R1231-1</f>
        <v>#REF!</v>
      </c>
      <c r="U1231" s="35"/>
      <c r="V1231" s="39" t="s">
        <v>1132</v>
      </c>
      <c r="W1231" s="40"/>
      <c r="X1231" s="41" t="str">
        <f t="shared" si="39"/>
        <v>апартаментст</v>
      </c>
      <c r="Y1231" s="15"/>
    </row>
    <row r="1232" spans="2:25">
      <c r="B1232" s="30">
        <f t="shared" si="38"/>
        <v>1225</v>
      </c>
      <c r="C1232" s="31">
        <v>223</v>
      </c>
      <c r="D1232" s="32" t="s">
        <v>1127</v>
      </c>
      <c r="E1232" s="131">
        <v>4</v>
      </c>
      <c r="F1232" s="31">
        <v>1</v>
      </c>
      <c r="G1232" s="31" t="s">
        <v>1141</v>
      </c>
      <c r="H1232" s="33" t="s">
        <v>21</v>
      </c>
      <c r="I1232" s="34" t="s">
        <v>1134</v>
      </c>
      <c r="J1232" s="31">
        <v>30.01</v>
      </c>
      <c r="K1232" s="31">
        <v>5.49</v>
      </c>
      <c r="L1232" s="130">
        <f>(Таблица1[[#This Row],[Общая площадь летних помещений, кв. м]]*1)+Таблица1[[#This Row],[Общая площадь без летних помещений, кв.м]]</f>
        <v>35.5</v>
      </c>
      <c r="M1232" s="35" t="s">
        <v>1136</v>
      </c>
      <c r="N1232" s="35" t="s">
        <v>1145</v>
      </c>
      <c r="O1232" s="35" t="s">
        <v>1130</v>
      </c>
      <c r="P1232" s="32">
        <v>320000</v>
      </c>
      <c r="Q123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11360000</v>
      </c>
      <c r="R123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32" s="36"/>
      <c r="T1232" s="38" t="e">
        <f>#REF!/R1232-1</f>
        <v>#REF!</v>
      </c>
      <c r="U1232" s="35"/>
      <c r="V1232" s="39" t="s">
        <v>1132</v>
      </c>
      <c r="W1232" s="40"/>
      <c r="X1232" s="41" t="str">
        <f t="shared" si="39"/>
        <v>апартаментст</v>
      </c>
      <c r="Y1232" s="15"/>
    </row>
    <row r="1233" spans="2:25">
      <c r="B1233" s="30">
        <f t="shared" si="38"/>
        <v>1226</v>
      </c>
      <c r="C1233" s="31">
        <v>224</v>
      </c>
      <c r="D1233" s="32" t="s">
        <v>1127</v>
      </c>
      <c r="E1233" s="131">
        <v>4</v>
      </c>
      <c r="F1233" s="31">
        <v>1</v>
      </c>
      <c r="G1233" s="31" t="s">
        <v>1141</v>
      </c>
      <c r="H1233" s="33" t="s">
        <v>21</v>
      </c>
      <c r="I1233" s="34" t="s">
        <v>1134</v>
      </c>
      <c r="J1233" s="31">
        <v>24.98</v>
      </c>
      <c r="K1233" s="31">
        <v>4.3899999999999997</v>
      </c>
      <c r="L1233" s="130">
        <f>(Таблица1[[#This Row],[Общая площадь летних помещений, кв. м]]*1)+Таблица1[[#This Row],[Общая площадь без летних помещений, кв.м]]</f>
        <v>29.37</v>
      </c>
      <c r="M1233" s="35" t="s">
        <v>1136</v>
      </c>
      <c r="N1233" s="35" t="s">
        <v>1145</v>
      </c>
      <c r="O1233" s="35" t="s">
        <v>1130</v>
      </c>
      <c r="P1233" s="32">
        <v>320000</v>
      </c>
      <c r="Q123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9398400</v>
      </c>
      <c r="R123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33" s="36"/>
      <c r="T1233" s="38" t="e">
        <f>#REF!/R1233-1</f>
        <v>#REF!</v>
      </c>
      <c r="U1233" s="35"/>
      <c r="V1233" s="39" t="s">
        <v>1132</v>
      </c>
      <c r="W1233" s="40"/>
      <c r="X1233" s="41" t="str">
        <f t="shared" si="39"/>
        <v>апартаментст</v>
      </c>
      <c r="Y1233" s="15"/>
    </row>
    <row r="1234" spans="2:25">
      <c r="B1234" s="30">
        <f t="shared" si="38"/>
        <v>1227</v>
      </c>
      <c r="C1234" s="31">
        <v>225</v>
      </c>
      <c r="D1234" s="32" t="s">
        <v>1127</v>
      </c>
      <c r="E1234" s="131">
        <v>4</v>
      </c>
      <c r="F1234" s="31">
        <v>1</v>
      </c>
      <c r="G1234" s="31" t="s">
        <v>1141</v>
      </c>
      <c r="H1234" s="33" t="s">
        <v>21</v>
      </c>
      <c r="I1234" s="34" t="s">
        <v>1134</v>
      </c>
      <c r="J1234" s="31">
        <v>24.98</v>
      </c>
      <c r="K1234" s="31">
        <v>4.3899999999999997</v>
      </c>
      <c r="L1234" s="130">
        <f>(Таблица1[[#This Row],[Общая площадь летних помещений, кв. м]]*1)+Таблица1[[#This Row],[Общая площадь без летних помещений, кв.м]]</f>
        <v>29.37</v>
      </c>
      <c r="M1234" s="35" t="s">
        <v>1136</v>
      </c>
      <c r="N1234" s="35" t="s">
        <v>1145</v>
      </c>
      <c r="O1234" s="35" t="s">
        <v>1130</v>
      </c>
      <c r="P1234" s="32">
        <v>320000</v>
      </c>
      <c r="Q123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9398400</v>
      </c>
      <c r="R123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34" s="36"/>
      <c r="T1234" s="38" t="e">
        <f>#REF!/R1234-1</f>
        <v>#REF!</v>
      </c>
      <c r="U1234" s="35"/>
      <c r="V1234" s="39" t="s">
        <v>1132</v>
      </c>
      <c r="W1234" s="40"/>
      <c r="X1234" s="41" t="str">
        <f t="shared" si="39"/>
        <v>апартаментст</v>
      </c>
      <c r="Y1234" s="15"/>
    </row>
    <row r="1235" spans="2:25">
      <c r="B1235" s="30">
        <f t="shared" si="38"/>
        <v>1228</v>
      </c>
      <c r="C1235" s="31">
        <v>226</v>
      </c>
      <c r="D1235" s="32" t="s">
        <v>1127</v>
      </c>
      <c r="E1235" s="131">
        <v>4</v>
      </c>
      <c r="F1235" s="31">
        <v>1</v>
      </c>
      <c r="G1235" s="31" t="s">
        <v>1141</v>
      </c>
      <c r="H1235" s="33" t="s">
        <v>21</v>
      </c>
      <c r="I1235" s="34" t="s">
        <v>1134</v>
      </c>
      <c r="J1235" s="31">
        <v>24.98</v>
      </c>
      <c r="K1235" s="31">
        <v>4.3899999999999997</v>
      </c>
      <c r="L1235" s="130">
        <f>(Таблица1[[#This Row],[Общая площадь летних помещений, кв. м]]*1)+Таблица1[[#This Row],[Общая площадь без летних помещений, кв.м]]</f>
        <v>29.37</v>
      </c>
      <c r="M1235" s="35" t="s">
        <v>1136</v>
      </c>
      <c r="N1235" s="35" t="s">
        <v>1145</v>
      </c>
      <c r="O1235" s="35" t="s">
        <v>1130</v>
      </c>
      <c r="P1235" s="32">
        <v>320000</v>
      </c>
      <c r="Q123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9398400</v>
      </c>
      <c r="R123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35" s="36"/>
      <c r="T1235" s="38" t="e">
        <f>#REF!/R1235-1</f>
        <v>#REF!</v>
      </c>
      <c r="U1235" s="35"/>
      <c r="V1235" s="39" t="s">
        <v>1132</v>
      </c>
      <c r="W1235" s="40"/>
      <c r="X1235" s="41" t="str">
        <f t="shared" si="39"/>
        <v>апартаментст</v>
      </c>
      <c r="Y1235" s="15"/>
    </row>
    <row r="1236" spans="2:25">
      <c r="B1236" s="30">
        <f t="shared" si="38"/>
        <v>1229</v>
      </c>
      <c r="C1236" s="31">
        <v>227</v>
      </c>
      <c r="D1236" s="32" t="s">
        <v>1127</v>
      </c>
      <c r="E1236" s="131">
        <v>4</v>
      </c>
      <c r="F1236" s="31">
        <v>1</v>
      </c>
      <c r="G1236" s="31" t="s">
        <v>1141</v>
      </c>
      <c r="H1236" s="33" t="s">
        <v>21</v>
      </c>
      <c r="I1236" s="34" t="s">
        <v>1134</v>
      </c>
      <c r="J1236" s="31">
        <v>24.98</v>
      </c>
      <c r="K1236" s="31">
        <v>4.3899999999999997</v>
      </c>
      <c r="L1236" s="130">
        <f>(Таблица1[[#This Row],[Общая площадь летних помещений, кв. м]]*1)+Таблица1[[#This Row],[Общая площадь без летних помещений, кв.м]]</f>
        <v>29.37</v>
      </c>
      <c r="M1236" s="35" t="s">
        <v>1136</v>
      </c>
      <c r="N1236" s="35" t="s">
        <v>1145</v>
      </c>
      <c r="O1236" s="35" t="s">
        <v>1130</v>
      </c>
      <c r="P1236" s="32">
        <v>320000</v>
      </c>
      <c r="Q123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9398400</v>
      </c>
      <c r="R123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36" s="36"/>
      <c r="T1236" s="38" t="e">
        <f>#REF!/R1236-1</f>
        <v>#REF!</v>
      </c>
      <c r="U1236" s="35"/>
      <c r="V1236" s="39" t="s">
        <v>1132</v>
      </c>
      <c r="W1236" s="40"/>
      <c r="X1236" s="41" t="str">
        <f t="shared" si="39"/>
        <v>апартаментст</v>
      </c>
      <c r="Y1236" s="15"/>
    </row>
    <row r="1237" spans="2:25">
      <c r="B1237" s="30">
        <f t="shared" si="38"/>
        <v>1230</v>
      </c>
      <c r="C1237" s="31">
        <v>228</v>
      </c>
      <c r="D1237" s="32" t="s">
        <v>1127</v>
      </c>
      <c r="E1237" s="131">
        <v>4</v>
      </c>
      <c r="F1237" s="31">
        <v>1</v>
      </c>
      <c r="G1237" s="31" t="s">
        <v>1141</v>
      </c>
      <c r="H1237" s="42" t="s">
        <v>19</v>
      </c>
      <c r="I1237" s="34" t="s">
        <v>1151</v>
      </c>
      <c r="J1237" s="31">
        <v>51.2</v>
      </c>
      <c r="K1237" s="31">
        <v>13.06</v>
      </c>
      <c r="L1237" s="130">
        <f>(Таблица1[[#This Row],[Общая площадь летних помещений, кв. м]]*1)+Таблица1[[#This Row],[Общая площадь без летних помещений, кв.м]]</f>
        <v>64.260000000000005</v>
      </c>
      <c r="M1237" s="35" t="s">
        <v>1136</v>
      </c>
      <c r="N1237" s="35" t="s">
        <v>1145</v>
      </c>
      <c r="O1237" s="35" t="s">
        <v>1130</v>
      </c>
      <c r="P1237" s="32">
        <v>320000</v>
      </c>
      <c r="Q123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20563200</v>
      </c>
      <c r="R123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37" s="36"/>
      <c r="T1237" s="38" t="e">
        <f>#REF!/R1237-1</f>
        <v>#REF!</v>
      </c>
      <c r="U1237" s="35"/>
      <c r="V1237" s="39" t="s">
        <v>1132</v>
      </c>
      <c r="W1237" s="40"/>
      <c r="X1237" s="41" t="str">
        <f t="shared" si="39"/>
        <v>апартамент1АЕ</v>
      </c>
      <c r="Y1237" s="15"/>
    </row>
    <row r="1238" spans="2:25">
      <c r="B1238" s="30">
        <f t="shared" si="38"/>
        <v>1231</v>
      </c>
      <c r="C1238" s="31">
        <v>229</v>
      </c>
      <c r="D1238" s="32" t="s">
        <v>1127</v>
      </c>
      <c r="E1238" s="131">
        <v>4</v>
      </c>
      <c r="F1238" s="31">
        <v>1</v>
      </c>
      <c r="G1238" s="31" t="s">
        <v>1141</v>
      </c>
      <c r="H1238" s="33" t="s">
        <v>21</v>
      </c>
      <c r="I1238" s="34" t="s">
        <v>1134</v>
      </c>
      <c r="J1238" s="31">
        <v>24.74</v>
      </c>
      <c r="K1238" s="31">
        <v>4.3499999999999996</v>
      </c>
      <c r="L1238" s="130">
        <f>(Таблица1[[#This Row],[Общая площадь летних помещений, кв. м]]*1)+Таблица1[[#This Row],[Общая площадь без летних помещений, кв.м]]</f>
        <v>29.089999999999996</v>
      </c>
      <c r="M1238" s="35" t="s">
        <v>1136</v>
      </c>
      <c r="N1238" s="35" t="s">
        <v>1145</v>
      </c>
      <c r="O1238" s="35" t="s">
        <v>1130</v>
      </c>
      <c r="P1238" s="32">
        <v>325000</v>
      </c>
      <c r="Q123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9454249.9999999981</v>
      </c>
      <c r="R123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38" s="36"/>
      <c r="T1238" s="38" t="e">
        <f>#REF!/R1238-1</f>
        <v>#REF!</v>
      </c>
      <c r="U1238" s="35"/>
      <c r="V1238" s="39" t="s">
        <v>1132</v>
      </c>
      <c r="W1238" s="40"/>
      <c r="X1238" s="41" t="str">
        <f t="shared" si="39"/>
        <v>апартаментст</v>
      </c>
      <c r="Y1238" s="15"/>
    </row>
    <row r="1239" spans="2:25">
      <c r="B1239" s="30">
        <f t="shared" si="38"/>
        <v>1232</v>
      </c>
      <c r="C1239" s="31">
        <v>230</v>
      </c>
      <c r="D1239" s="32" t="s">
        <v>1127</v>
      </c>
      <c r="E1239" s="131">
        <v>4</v>
      </c>
      <c r="F1239" s="31">
        <v>1</v>
      </c>
      <c r="G1239" s="31" t="s">
        <v>1141</v>
      </c>
      <c r="H1239" s="33" t="s">
        <v>21</v>
      </c>
      <c r="I1239" s="34" t="s">
        <v>1134</v>
      </c>
      <c r="J1239" s="31">
        <v>24.74</v>
      </c>
      <c r="K1239" s="31">
        <v>4.3499999999999996</v>
      </c>
      <c r="L1239" s="130">
        <f>(Таблица1[[#This Row],[Общая площадь летних помещений, кв. м]]*1)+Таблица1[[#This Row],[Общая площадь без летних помещений, кв.м]]</f>
        <v>29.089999999999996</v>
      </c>
      <c r="M1239" s="35" t="s">
        <v>1136</v>
      </c>
      <c r="N1239" s="35" t="s">
        <v>1145</v>
      </c>
      <c r="O1239" s="35" t="s">
        <v>1130</v>
      </c>
      <c r="P1239" s="32">
        <v>325000</v>
      </c>
      <c r="Q123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9454249.9999999981</v>
      </c>
      <c r="R123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39" s="36"/>
      <c r="T1239" s="38" t="e">
        <f>#REF!/R1239-1</f>
        <v>#REF!</v>
      </c>
      <c r="U1239" s="35"/>
      <c r="V1239" s="39" t="s">
        <v>1132</v>
      </c>
      <c r="W1239" s="40"/>
      <c r="X1239" s="41" t="str">
        <f t="shared" si="39"/>
        <v>апартаментст</v>
      </c>
      <c r="Y1239" s="15"/>
    </row>
    <row r="1240" spans="2:25">
      <c r="B1240" s="30">
        <f t="shared" si="38"/>
        <v>1233</v>
      </c>
      <c r="C1240" s="31">
        <v>231</v>
      </c>
      <c r="D1240" s="32" t="s">
        <v>1127</v>
      </c>
      <c r="E1240" s="131">
        <v>4</v>
      </c>
      <c r="F1240" s="31">
        <v>1</v>
      </c>
      <c r="G1240" s="31" t="s">
        <v>1141</v>
      </c>
      <c r="H1240" s="33" t="s">
        <v>21</v>
      </c>
      <c r="I1240" s="34" t="s">
        <v>1134</v>
      </c>
      <c r="J1240" s="31">
        <v>24.73</v>
      </c>
      <c r="K1240" s="31">
        <v>3.8</v>
      </c>
      <c r="L1240" s="130">
        <f>(Таблица1[[#This Row],[Общая площадь летних помещений, кв. м]]*1)+Таблица1[[#This Row],[Общая площадь без летних помещений, кв.м]]</f>
        <v>28.53</v>
      </c>
      <c r="M1240" s="35" t="s">
        <v>1136</v>
      </c>
      <c r="N1240" s="35" t="s">
        <v>1145</v>
      </c>
      <c r="O1240" s="35" t="s">
        <v>1130</v>
      </c>
      <c r="P1240" s="32">
        <v>325000</v>
      </c>
      <c r="Q124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9272250</v>
      </c>
      <c r="R124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40" s="36"/>
      <c r="T1240" s="38" t="e">
        <f>#REF!/R1240-1</f>
        <v>#REF!</v>
      </c>
      <c r="U1240" s="35"/>
      <c r="V1240" s="39" t="s">
        <v>1132</v>
      </c>
      <c r="W1240" s="40"/>
      <c r="X1240" s="41" t="str">
        <f t="shared" si="39"/>
        <v>апартаментст</v>
      </c>
      <c r="Y1240" s="15"/>
    </row>
    <row r="1241" spans="2:25">
      <c r="B1241" s="30">
        <f t="shared" si="38"/>
        <v>1234</v>
      </c>
      <c r="C1241" s="31">
        <v>232</v>
      </c>
      <c r="D1241" s="32" t="s">
        <v>1127</v>
      </c>
      <c r="E1241" s="131">
        <v>4</v>
      </c>
      <c r="F1241" s="31">
        <v>1</v>
      </c>
      <c r="G1241" s="31" t="s">
        <v>1141</v>
      </c>
      <c r="H1241" s="33" t="s">
        <v>21</v>
      </c>
      <c r="I1241" s="34" t="s">
        <v>1134</v>
      </c>
      <c r="J1241" s="31">
        <v>24.74</v>
      </c>
      <c r="K1241" s="31">
        <v>4.2300000000000004</v>
      </c>
      <c r="L1241" s="130">
        <f>(Таблица1[[#This Row],[Общая площадь летних помещений, кв. м]]*1)+Таблица1[[#This Row],[Общая площадь без летних помещений, кв.м]]</f>
        <v>28.97</v>
      </c>
      <c r="M1241" s="35" t="s">
        <v>1136</v>
      </c>
      <c r="N1241" s="35" t="s">
        <v>1145</v>
      </c>
      <c r="O1241" s="35" t="s">
        <v>1130</v>
      </c>
      <c r="P1241" s="32">
        <v>325000</v>
      </c>
      <c r="Q124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9415250</v>
      </c>
      <c r="R124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41" s="36"/>
      <c r="T1241" s="38" t="e">
        <f>#REF!/R1241-1</f>
        <v>#REF!</v>
      </c>
      <c r="U1241" s="35"/>
      <c r="V1241" s="39" t="s">
        <v>1132</v>
      </c>
      <c r="W1241" s="40"/>
      <c r="X1241" s="41" t="str">
        <f t="shared" si="39"/>
        <v>апартаментст</v>
      </c>
      <c r="Y1241" s="15"/>
    </row>
    <row r="1242" spans="2:25">
      <c r="B1242" s="30">
        <f t="shared" si="38"/>
        <v>1235</v>
      </c>
      <c r="C1242" s="31">
        <v>233</v>
      </c>
      <c r="D1242" s="32" t="s">
        <v>1150</v>
      </c>
      <c r="E1242" s="131">
        <v>4</v>
      </c>
      <c r="F1242" s="31">
        <v>1</v>
      </c>
      <c r="G1242" s="31" t="s">
        <v>1142</v>
      </c>
      <c r="H1242" s="33" t="s">
        <v>21</v>
      </c>
      <c r="I1242" s="34" t="s">
        <v>1134</v>
      </c>
      <c r="J1242" s="31">
        <v>35.83</v>
      </c>
      <c r="K1242" s="31">
        <v>7.28</v>
      </c>
      <c r="L1242" s="130">
        <f>(Таблица1[[#This Row],[Общая площадь летних помещений, кв. м]]*1)+Таблица1[[#This Row],[Общая площадь без летних помещений, кв.м]]</f>
        <v>43.11</v>
      </c>
      <c r="M1242" s="35" t="s">
        <v>1136</v>
      </c>
      <c r="N1242" s="35" t="s">
        <v>1145</v>
      </c>
      <c r="O1242" s="35" t="s">
        <v>1130</v>
      </c>
      <c r="P1242" s="32">
        <v>335000</v>
      </c>
      <c r="Q124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14441850</v>
      </c>
      <c r="R124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42" s="36"/>
      <c r="T1242" s="38" t="e">
        <f>#REF!/R1242-1</f>
        <v>#REF!</v>
      </c>
      <c r="U1242" s="35"/>
      <c r="V1242" s="39" t="s">
        <v>1132</v>
      </c>
      <c r="W1242" s="40"/>
      <c r="X1242" s="41" t="str">
        <f t="shared" si="39"/>
        <v>Апарт-отельст</v>
      </c>
      <c r="Y1242" s="15"/>
    </row>
    <row r="1243" spans="2:25">
      <c r="B1243" s="30">
        <f t="shared" si="38"/>
        <v>1236</v>
      </c>
      <c r="C1243" s="31">
        <v>234</v>
      </c>
      <c r="D1243" s="32" t="s">
        <v>1150</v>
      </c>
      <c r="E1243" s="131">
        <v>4</v>
      </c>
      <c r="F1243" s="31">
        <v>1</v>
      </c>
      <c r="G1243" s="31" t="s">
        <v>1142</v>
      </c>
      <c r="H1243" s="33" t="s">
        <v>21</v>
      </c>
      <c r="I1243" s="34" t="s">
        <v>1134</v>
      </c>
      <c r="J1243" s="31">
        <v>24.73</v>
      </c>
      <c r="K1243" s="31">
        <v>4.3099999999999996</v>
      </c>
      <c r="L1243" s="130">
        <f>(Таблица1[[#This Row],[Общая площадь летних помещений, кв. м]]*1)+Таблица1[[#This Row],[Общая площадь без летних помещений, кв.м]]</f>
        <v>29.04</v>
      </c>
      <c r="M1243" s="35" t="s">
        <v>1136</v>
      </c>
      <c r="N1243" s="35" t="s">
        <v>1145</v>
      </c>
      <c r="O1243" s="35" t="s">
        <v>1130</v>
      </c>
      <c r="P1243" s="32">
        <v>335000</v>
      </c>
      <c r="Q124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9728400</v>
      </c>
      <c r="R124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43" s="36"/>
      <c r="T1243" s="38" t="e">
        <f>#REF!/R1243-1</f>
        <v>#REF!</v>
      </c>
      <c r="U1243" s="35"/>
      <c r="V1243" s="39" t="s">
        <v>1132</v>
      </c>
      <c r="W1243" s="40"/>
      <c r="X1243" s="41" t="str">
        <f t="shared" si="39"/>
        <v>Апарт-отельст</v>
      </c>
      <c r="Y1243" s="15"/>
    </row>
    <row r="1244" spans="2:25">
      <c r="B1244" s="30">
        <f t="shared" si="38"/>
        <v>1237</v>
      </c>
      <c r="C1244" s="31">
        <v>235</v>
      </c>
      <c r="D1244" s="32" t="s">
        <v>1150</v>
      </c>
      <c r="E1244" s="131">
        <v>4</v>
      </c>
      <c r="F1244" s="31">
        <v>1</v>
      </c>
      <c r="G1244" s="31" t="s">
        <v>1142</v>
      </c>
      <c r="H1244" s="33" t="s">
        <v>21</v>
      </c>
      <c r="I1244" s="34" t="s">
        <v>1134</v>
      </c>
      <c r="J1244" s="31">
        <v>24.27</v>
      </c>
      <c r="K1244" s="31">
        <v>4.3099999999999996</v>
      </c>
      <c r="L1244" s="130">
        <f>(Таблица1[[#This Row],[Общая площадь летних помещений, кв. м]]*1)+Таблица1[[#This Row],[Общая площадь без летних помещений, кв.м]]</f>
        <v>28.58</v>
      </c>
      <c r="M1244" s="35" t="s">
        <v>1136</v>
      </c>
      <c r="N1244" s="35" t="s">
        <v>1145</v>
      </c>
      <c r="O1244" s="35" t="s">
        <v>1130</v>
      </c>
      <c r="P1244" s="32">
        <v>335000</v>
      </c>
      <c r="Q124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9574300</v>
      </c>
      <c r="R124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44" s="36"/>
      <c r="T1244" s="38" t="e">
        <f>#REF!/R1244-1</f>
        <v>#REF!</v>
      </c>
      <c r="U1244" s="35"/>
      <c r="V1244" s="39" t="s">
        <v>1132</v>
      </c>
      <c r="W1244" s="40"/>
      <c r="X1244" s="41" t="str">
        <f t="shared" si="39"/>
        <v>Апарт-отельст</v>
      </c>
      <c r="Y1244" s="15"/>
    </row>
    <row r="1245" spans="2:25">
      <c r="B1245" s="30">
        <f t="shared" si="38"/>
        <v>1238</v>
      </c>
      <c r="C1245" s="31">
        <v>236</v>
      </c>
      <c r="D1245" s="32" t="s">
        <v>1150</v>
      </c>
      <c r="E1245" s="131">
        <v>4</v>
      </c>
      <c r="F1245" s="31">
        <v>1</v>
      </c>
      <c r="G1245" s="31" t="s">
        <v>1142</v>
      </c>
      <c r="H1245" s="33" t="s">
        <v>21</v>
      </c>
      <c r="I1245" s="34" t="s">
        <v>1134</v>
      </c>
      <c r="J1245" s="31">
        <v>28.06</v>
      </c>
      <c r="K1245" s="31">
        <v>4.42</v>
      </c>
      <c r="L1245" s="130">
        <f>(Таблица1[[#This Row],[Общая площадь летних помещений, кв. м]]*1)+Таблица1[[#This Row],[Общая площадь без летних помещений, кв.м]]</f>
        <v>32.479999999999997</v>
      </c>
      <c r="M1245" s="35" t="s">
        <v>1136</v>
      </c>
      <c r="N1245" s="35" t="s">
        <v>1145</v>
      </c>
      <c r="O1245" s="35" t="s">
        <v>1130</v>
      </c>
      <c r="P1245" s="32">
        <v>335000</v>
      </c>
      <c r="Q124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10880799.999999998</v>
      </c>
      <c r="R124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45" s="36"/>
      <c r="T1245" s="38" t="e">
        <f>#REF!/R1245-1</f>
        <v>#REF!</v>
      </c>
      <c r="U1245" s="35"/>
      <c r="V1245" s="39" t="s">
        <v>1132</v>
      </c>
      <c r="W1245" s="40"/>
      <c r="X1245" s="41" t="str">
        <f t="shared" si="39"/>
        <v>Апарт-отельст</v>
      </c>
      <c r="Y1245" s="15"/>
    </row>
    <row r="1246" spans="2:25">
      <c r="B1246" s="30">
        <f t="shared" si="38"/>
        <v>1239</v>
      </c>
      <c r="C1246" s="31">
        <v>237</v>
      </c>
      <c r="D1246" s="32" t="s">
        <v>1150</v>
      </c>
      <c r="E1246" s="131">
        <v>4</v>
      </c>
      <c r="F1246" s="31">
        <v>1</v>
      </c>
      <c r="G1246" s="31" t="s">
        <v>1142</v>
      </c>
      <c r="H1246" s="33" t="s">
        <v>21</v>
      </c>
      <c r="I1246" s="34" t="s">
        <v>1134</v>
      </c>
      <c r="J1246" s="31">
        <v>28.04</v>
      </c>
      <c r="K1246" s="31">
        <v>4.42</v>
      </c>
      <c r="L1246" s="130">
        <f>(Таблица1[[#This Row],[Общая площадь летних помещений, кв. м]]*1)+Таблица1[[#This Row],[Общая площадь без летних помещений, кв.м]]</f>
        <v>32.46</v>
      </c>
      <c r="M1246" s="35" t="s">
        <v>1130</v>
      </c>
      <c r="N1246" s="35" t="s">
        <v>1131</v>
      </c>
      <c r="O1246" s="35" t="s">
        <v>1130</v>
      </c>
      <c r="P1246" s="32">
        <v>320000</v>
      </c>
      <c r="Q124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10387200</v>
      </c>
      <c r="R124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46" s="36"/>
      <c r="T1246" s="38" t="e">
        <f>#REF!/R1246-1</f>
        <v>#REF!</v>
      </c>
      <c r="U1246" s="35"/>
      <c r="V1246" s="39" t="s">
        <v>1132</v>
      </c>
      <c r="W1246" s="40"/>
      <c r="X1246" s="41" t="str">
        <f t="shared" si="39"/>
        <v>Апарт-отельст</v>
      </c>
      <c r="Y1246" s="15"/>
    </row>
    <row r="1247" spans="2:25">
      <c r="B1247" s="30">
        <f t="shared" si="38"/>
        <v>1240</v>
      </c>
      <c r="C1247" s="31">
        <v>238</v>
      </c>
      <c r="D1247" s="32" t="s">
        <v>1150</v>
      </c>
      <c r="E1247" s="131">
        <v>4</v>
      </c>
      <c r="F1247" s="31">
        <v>1</v>
      </c>
      <c r="G1247" s="31" t="s">
        <v>1142</v>
      </c>
      <c r="H1247" s="33" t="s">
        <v>21</v>
      </c>
      <c r="I1247" s="34" t="s">
        <v>1134</v>
      </c>
      <c r="J1247" s="31">
        <v>24.27</v>
      </c>
      <c r="K1247" s="31">
        <v>4.3099999999999996</v>
      </c>
      <c r="L1247" s="130">
        <f>(Таблица1[[#This Row],[Общая площадь летних помещений, кв. м]]*1)+Таблица1[[#This Row],[Общая площадь без летних помещений, кв.м]]</f>
        <v>28.58</v>
      </c>
      <c r="M1247" s="35" t="s">
        <v>1130</v>
      </c>
      <c r="N1247" s="35" t="s">
        <v>1131</v>
      </c>
      <c r="O1247" s="35" t="s">
        <v>1130</v>
      </c>
      <c r="P1247" s="32">
        <v>310000</v>
      </c>
      <c r="Q124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8859800</v>
      </c>
      <c r="R124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47" s="36"/>
      <c r="T1247" s="38" t="e">
        <f>#REF!/R1247-1</f>
        <v>#REF!</v>
      </c>
      <c r="U1247" s="35"/>
      <c r="V1247" s="39" t="s">
        <v>1132</v>
      </c>
      <c r="W1247" s="40"/>
      <c r="X1247" s="41" t="str">
        <f t="shared" si="39"/>
        <v>Апарт-отельст</v>
      </c>
      <c r="Y1247" s="15"/>
    </row>
    <row r="1248" spans="2:25">
      <c r="B1248" s="30">
        <f t="shared" si="38"/>
        <v>1241</v>
      </c>
      <c r="C1248" s="31">
        <v>239</v>
      </c>
      <c r="D1248" s="32" t="s">
        <v>1150</v>
      </c>
      <c r="E1248" s="131">
        <v>4</v>
      </c>
      <c r="F1248" s="31">
        <v>1</v>
      </c>
      <c r="G1248" s="31" t="s">
        <v>1142</v>
      </c>
      <c r="H1248" s="33" t="s">
        <v>21</v>
      </c>
      <c r="I1248" s="34" t="s">
        <v>1134</v>
      </c>
      <c r="J1248" s="31">
        <v>24.74</v>
      </c>
      <c r="K1248" s="31">
        <v>4.3099999999999996</v>
      </c>
      <c r="L1248" s="130">
        <f>(Таблица1[[#This Row],[Общая площадь летних помещений, кв. м]]*1)+Таблица1[[#This Row],[Общая площадь без летних помещений, кв.м]]</f>
        <v>29.049999999999997</v>
      </c>
      <c r="M1248" s="35" t="s">
        <v>1130</v>
      </c>
      <c r="N1248" s="35" t="s">
        <v>1131</v>
      </c>
      <c r="O1248" s="35" t="s">
        <v>1130</v>
      </c>
      <c r="P1248" s="32">
        <v>310000</v>
      </c>
      <c r="Q124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9005500</v>
      </c>
      <c r="R124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48" s="36"/>
      <c r="T1248" s="38" t="e">
        <f>#REF!/R1248-1</f>
        <v>#REF!</v>
      </c>
      <c r="U1248" s="35"/>
      <c r="V1248" s="39" t="s">
        <v>1132</v>
      </c>
      <c r="W1248" s="40"/>
      <c r="X1248" s="41" t="str">
        <f t="shared" si="39"/>
        <v>Апарт-отельст</v>
      </c>
      <c r="Y1248" s="15"/>
    </row>
    <row r="1249" spans="2:25">
      <c r="B1249" s="30">
        <f t="shared" si="38"/>
        <v>1242</v>
      </c>
      <c r="C1249" s="31">
        <v>240</v>
      </c>
      <c r="D1249" s="32" t="s">
        <v>1150</v>
      </c>
      <c r="E1249" s="131">
        <v>4</v>
      </c>
      <c r="F1249" s="31">
        <v>1</v>
      </c>
      <c r="G1249" s="31" t="s">
        <v>1142</v>
      </c>
      <c r="H1249" s="33" t="s">
        <v>21</v>
      </c>
      <c r="I1249" s="34" t="s">
        <v>1134</v>
      </c>
      <c r="J1249" s="31">
        <v>24.74</v>
      </c>
      <c r="K1249" s="31">
        <v>3.86</v>
      </c>
      <c r="L1249" s="130">
        <f>(Таблица1[[#This Row],[Общая площадь летних помещений, кв. м]]*1)+Таблица1[[#This Row],[Общая площадь без летних помещений, кв.м]]</f>
        <v>28.599999999999998</v>
      </c>
      <c r="M1249" s="35" t="s">
        <v>1130</v>
      </c>
      <c r="N1249" s="35" t="s">
        <v>1131</v>
      </c>
      <c r="O1249" s="35" t="s">
        <v>1130</v>
      </c>
      <c r="P1249" s="32">
        <v>310000</v>
      </c>
      <c r="Q124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8866000</v>
      </c>
      <c r="R124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49" s="36"/>
      <c r="T1249" s="38" t="e">
        <f>#REF!/R1249-1</f>
        <v>#REF!</v>
      </c>
      <c r="U1249" s="35"/>
      <c r="V1249" s="39" t="s">
        <v>1132</v>
      </c>
      <c r="W1249" s="40"/>
      <c r="X1249" s="41" t="str">
        <f t="shared" si="39"/>
        <v>Апарт-отельст</v>
      </c>
      <c r="Y1249" s="15"/>
    </row>
    <row r="1250" spans="2:25">
      <c r="B1250" s="30">
        <f t="shared" si="38"/>
        <v>1243</v>
      </c>
      <c r="C1250" s="31">
        <v>241</v>
      </c>
      <c r="D1250" s="32" t="s">
        <v>1150</v>
      </c>
      <c r="E1250" s="131">
        <v>4</v>
      </c>
      <c r="F1250" s="31">
        <v>1</v>
      </c>
      <c r="G1250" s="31" t="s">
        <v>1142</v>
      </c>
      <c r="H1250" s="33" t="s">
        <v>21</v>
      </c>
      <c r="I1250" s="34" t="s">
        <v>1134</v>
      </c>
      <c r="J1250" s="31">
        <v>24.74</v>
      </c>
      <c r="K1250" s="31">
        <v>4.3099999999999996</v>
      </c>
      <c r="L1250" s="130">
        <f>(Таблица1[[#This Row],[Общая площадь летних помещений, кв. м]]*1)+Таблица1[[#This Row],[Общая площадь без летних помещений, кв.м]]</f>
        <v>29.049999999999997</v>
      </c>
      <c r="M1250" s="35" t="s">
        <v>1130</v>
      </c>
      <c r="N1250" s="35" t="s">
        <v>1131</v>
      </c>
      <c r="O1250" s="35" t="s">
        <v>1130</v>
      </c>
      <c r="P1250" s="32">
        <v>310000</v>
      </c>
      <c r="Q125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9005500</v>
      </c>
      <c r="R125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50" s="36"/>
      <c r="T1250" s="38" t="e">
        <f>#REF!/R1250-1</f>
        <v>#REF!</v>
      </c>
      <c r="U1250" s="35"/>
      <c r="V1250" s="39" t="s">
        <v>1132</v>
      </c>
      <c r="W1250" s="40"/>
      <c r="X1250" s="41" t="str">
        <f t="shared" si="39"/>
        <v>Апарт-отельст</v>
      </c>
      <c r="Y1250" s="15"/>
    </row>
    <row r="1251" spans="2:25">
      <c r="B1251" s="30">
        <f t="shared" si="38"/>
        <v>1244</v>
      </c>
      <c r="C1251" s="31">
        <v>242</v>
      </c>
      <c r="D1251" s="32" t="s">
        <v>1127</v>
      </c>
      <c r="E1251" s="131">
        <v>4</v>
      </c>
      <c r="F1251" s="31">
        <v>1</v>
      </c>
      <c r="G1251" s="31" t="s">
        <v>1142</v>
      </c>
      <c r="H1251" s="33" t="s">
        <v>21</v>
      </c>
      <c r="I1251" s="34" t="s">
        <v>1134</v>
      </c>
      <c r="J1251" s="31">
        <v>24.74</v>
      </c>
      <c r="K1251" s="31">
        <v>4.3099999999999996</v>
      </c>
      <c r="L1251" s="130">
        <f>(Таблица1[[#This Row],[Общая площадь летних помещений, кв. м]]*1)+Таблица1[[#This Row],[Общая площадь без летних помещений, кв.м]]</f>
        <v>29.049999999999997</v>
      </c>
      <c r="M1251" s="35" t="s">
        <v>1130</v>
      </c>
      <c r="N1251" s="35" t="s">
        <v>1131</v>
      </c>
      <c r="O1251" s="35" t="s">
        <v>1130</v>
      </c>
      <c r="P1251" s="32">
        <v>310000</v>
      </c>
      <c r="Q125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9005500</v>
      </c>
      <c r="R125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51" s="36"/>
      <c r="T1251" s="38" t="e">
        <f>#REF!/R1251-1</f>
        <v>#REF!</v>
      </c>
      <c r="U1251" s="35"/>
      <c r="V1251" s="39" t="s">
        <v>1132</v>
      </c>
      <c r="W1251" s="40"/>
      <c r="X1251" s="41" t="str">
        <f t="shared" si="39"/>
        <v>апартаментст</v>
      </c>
      <c r="Y1251" s="15"/>
    </row>
    <row r="1252" spans="2:25">
      <c r="B1252" s="30">
        <f t="shared" si="38"/>
        <v>1245</v>
      </c>
      <c r="C1252" s="31">
        <v>243</v>
      </c>
      <c r="D1252" s="32" t="s">
        <v>1127</v>
      </c>
      <c r="E1252" s="131">
        <v>4</v>
      </c>
      <c r="F1252" s="31">
        <v>1</v>
      </c>
      <c r="G1252" s="31" t="s">
        <v>1142</v>
      </c>
      <c r="H1252" s="33" t="s">
        <v>21</v>
      </c>
      <c r="I1252" s="34" t="s">
        <v>1134</v>
      </c>
      <c r="J1252" s="31">
        <v>24.74</v>
      </c>
      <c r="K1252" s="31">
        <v>4.3099999999999996</v>
      </c>
      <c r="L1252" s="130">
        <f>(Таблица1[[#This Row],[Общая площадь летних помещений, кв. м]]*1)+Таблица1[[#This Row],[Общая площадь без летних помещений, кв.м]]</f>
        <v>29.049999999999997</v>
      </c>
      <c r="M1252" s="35" t="s">
        <v>1130</v>
      </c>
      <c r="N1252" s="35" t="s">
        <v>1131</v>
      </c>
      <c r="O1252" s="35" t="s">
        <v>1130</v>
      </c>
      <c r="P1252" s="32">
        <v>310000</v>
      </c>
      <c r="Q125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9005500</v>
      </c>
      <c r="R125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52" s="36"/>
      <c r="T1252" s="38" t="e">
        <f>#REF!/R1252-1</f>
        <v>#REF!</v>
      </c>
      <c r="U1252" s="35"/>
      <c r="V1252" s="39" t="s">
        <v>1132</v>
      </c>
      <c r="W1252" s="40"/>
      <c r="X1252" s="41" t="str">
        <f t="shared" si="39"/>
        <v>апартаментст</v>
      </c>
      <c r="Y1252" s="15"/>
    </row>
    <row r="1253" spans="2:25">
      <c r="B1253" s="30">
        <f t="shared" si="38"/>
        <v>1246</v>
      </c>
      <c r="C1253" s="31">
        <v>244</v>
      </c>
      <c r="D1253" s="32" t="s">
        <v>1127</v>
      </c>
      <c r="E1253" s="131">
        <v>4</v>
      </c>
      <c r="F1253" s="31">
        <v>1</v>
      </c>
      <c r="G1253" s="31" t="s">
        <v>1142</v>
      </c>
      <c r="H1253" s="33" t="s">
        <v>21</v>
      </c>
      <c r="I1253" s="34" t="s">
        <v>1134</v>
      </c>
      <c r="J1253" s="31">
        <v>24.74</v>
      </c>
      <c r="K1253" s="31">
        <v>4.3099999999999996</v>
      </c>
      <c r="L1253" s="130">
        <f>(Таблица1[[#This Row],[Общая площадь летних помещений, кв. м]]*1)+Таблица1[[#This Row],[Общая площадь без летних помещений, кв.м]]</f>
        <v>29.049999999999997</v>
      </c>
      <c r="M1253" s="35" t="s">
        <v>1130</v>
      </c>
      <c r="N1253" s="35" t="s">
        <v>1131</v>
      </c>
      <c r="O1253" s="35" t="s">
        <v>1130</v>
      </c>
      <c r="P1253" s="32">
        <v>310000</v>
      </c>
      <c r="Q125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9005500</v>
      </c>
      <c r="R125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53" s="36"/>
      <c r="T1253" s="38" t="e">
        <f>#REF!/R1253-1</f>
        <v>#REF!</v>
      </c>
      <c r="U1253" s="35"/>
      <c r="V1253" s="39" t="s">
        <v>1132</v>
      </c>
      <c r="W1253" s="40"/>
      <c r="X1253" s="41" t="str">
        <f t="shared" si="39"/>
        <v>апартаментст</v>
      </c>
      <c r="Y1253" s="15"/>
    </row>
    <row r="1254" spans="2:25">
      <c r="B1254" s="30">
        <f t="shared" si="38"/>
        <v>1247</v>
      </c>
      <c r="C1254" s="31">
        <v>245</v>
      </c>
      <c r="D1254" s="32" t="s">
        <v>1127</v>
      </c>
      <c r="E1254" s="131">
        <v>4</v>
      </c>
      <c r="F1254" s="31">
        <v>1</v>
      </c>
      <c r="G1254" s="31" t="s">
        <v>1142</v>
      </c>
      <c r="H1254" s="33" t="s">
        <v>21</v>
      </c>
      <c r="I1254" s="34" t="s">
        <v>1134</v>
      </c>
      <c r="J1254" s="31">
        <v>24.74</v>
      </c>
      <c r="K1254" s="31">
        <v>3.72</v>
      </c>
      <c r="L1254" s="130">
        <f>(Таблица1[[#This Row],[Общая площадь летних помещений, кв. м]]*1)+Таблица1[[#This Row],[Общая площадь без летних помещений, кв.м]]</f>
        <v>28.459999999999997</v>
      </c>
      <c r="M1254" s="35" t="s">
        <v>1130</v>
      </c>
      <c r="N1254" s="35" t="s">
        <v>1131</v>
      </c>
      <c r="O1254" s="35" t="s">
        <v>1130</v>
      </c>
      <c r="P1254" s="32">
        <v>310000</v>
      </c>
      <c r="Q125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8822600</v>
      </c>
      <c r="R125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54" s="36"/>
      <c r="T1254" s="38" t="e">
        <f>#REF!/R1254-1</f>
        <v>#REF!</v>
      </c>
      <c r="U1254" s="35"/>
      <c r="V1254" s="39" t="s">
        <v>1132</v>
      </c>
      <c r="W1254" s="40"/>
      <c r="X1254" s="41" t="str">
        <f t="shared" si="39"/>
        <v>апартаментст</v>
      </c>
      <c r="Y1254" s="15"/>
    </row>
    <row r="1255" spans="2:25">
      <c r="B1255" s="30">
        <f t="shared" si="38"/>
        <v>1248</v>
      </c>
      <c r="C1255" s="31">
        <v>246</v>
      </c>
      <c r="D1255" s="32" t="s">
        <v>1127</v>
      </c>
      <c r="E1255" s="131">
        <v>4</v>
      </c>
      <c r="F1255" s="31">
        <v>1</v>
      </c>
      <c r="G1255" s="31" t="s">
        <v>1142</v>
      </c>
      <c r="H1255" s="33" t="s">
        <v>21</v>
      </c>
      <c r="I1255" s="34" t="s">
        <v>1134</v>
      </c>
      <c r="J1255" s="31">
        <v>24.74</v>
      </c>
      <c r="K1255" s="31">
        <v>4.3499999999999996</v>
      </c>
      <c r="L1255" s="130">
        <f>(Таблица1[[#This Row],[Общая площадь летних помещений, кв. м]]*1)+Таблица1[[#This Row],[Общая площадь без летних помещений, кв.м]]</f>
        <v>29.089999999999996</v>
      </c>
      <c r="M1255" s="35" t="s">
        <v>1130</v>
      </c>
      <c r="N1255" s="35" t="s">
        <v>1131</v>
      </c>
      <c r="O1255" s="35" t="s">
        <v>1130</v>
      </c>
      <c r="P1255" s="32">
        <v>310000</v>
      </c>
      <c r="Q125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9017899.9999999981</v>
      </c>
      <c r="R125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55" s="36"/>
      <c r="T1255" s="38" t="e">
        <f>#REF!/R1255-1</f>
        <v>#REF!</v>
      </c>
      <c r="U1255" s="35"/>
      <c r="V1255" s="39" t="s">
        <v>1132</v>
      </c>
      <c r="W1255" s="40"/>
      <c r="X1255" s="41" t="str">
        <f t="shared" si="39"/>
        <v>апартаментст</v>
      </c>
      <c r="Y1255" s="15"/>
    </row>
    <row r="1256" spans="2:25">
      <c r="B1256" s="30">
        <f t="shared" si="38"/>
        <v>1249</v>
      </c>
      <c r="C1256" s="31">
        <v>247</v>
      </c>
      <c r="D1256" s="32" t="s">
        <v>1127</v>
      </c>
      <c r="E1256" s="131">
        <v>4</v>
      </c>
      <c r="F1256" s="31">
        <v>1</v>
      </c>
      <c r="G1256" s="31" t="s">
        <v>1142</v>
      </c>
      <c r="H1256" s="33" t="s">
        <v>21</v>
      </c>
      <c r="I1256" s="34" t="s">
        <v>1134</v>
      </c>
      <c r="J1256" s="31">
        <v>30.42</v>
      </c>
      <c r="K1256" s="31">
        <v>3.54</v>
      </c>
      <c r="L1256" s="130">
        <f>(Таблица1[[#This Row],[Общая площадь летних помещений, кв. м]]*1)+Таблица1[[#This Row],[Общая площадь без летних помещений, кв.м]]</f>
        <v>33.96</v>
      </c>
      <c r="M1256" s="35" t="s">
        <v>1130</v>
      </c>
      <c r="N1256" s="35" t="s">
        <v>1131</v>
      </c>
      <c r="O1256" s="35" t="s">
        <v>1130</v>
      </c>
      <c r="P1256" s="32">
        <v>310000</v>
      </c>
      <c r="Q125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10527600</v>
      </c>
      <c r="R125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56" s="36"/>
      <c r="T1256" s="38" t="e">
        <f>#REF!/R1256-1</f>
        <v>#REF!</v>
      </c>
      <c r="U1256" s="35"/>
      <c r="V1256" s="39" t="s">
        <v>1132</v>
      </c>
      <c r="W1256" s="40"/>
      <c r="X1256" s="41" t="str">
        <f t="shared" si="39"/>
        <v>апартаментст</v>
      </c>
      <c r="Y1256" s="15"/>
    </row>
    <row r="1257" spans="2:25">
      <c r="B1257" s="30">
        <f t="shared" si="38"/>
        <v>1250</v>
      </c>
      <c r="C1257" s="31">
        <v>248</v>
      </c>
      <c r="D1257" s="32" t="s">
        <v>1127</v>
      </c>
      <c r="E1257" s="131">
        <v>4</v>
      </c>
      <c r="F1257" s="31">
        <v>1</v>
      </c>
      <c r="G1257" s="31" t="s">
        <v>1142</v>
      </c>
      <c r="H1257" s="33" t="s">
        <v>21</v>
      </c>
      <c r="I1257" s="34" t="s">
        <v>1134</v>
      </c>
      <c r="J1257" s="31">
        <v>40.200000000000003</v>
      </c>
      <c r="K1257" s="31">
        <v>2.94</v>
      </c>
      <c r="L1257" s="130">
        <f>(Таблица1[[#This Row],[Общая площадь летних помещений, кв. м]]*1)+Таблица1[[#This Row],[Общая площадь без летних помещений, кв.м]]</f>
        <v>43.14</v>
      </c>
      <c r="M1257" s="35" t="s">
        <v>1130</v>
      </c>
      <c r="N1257" s="35" t="s">
        <v>1131</v>
      </c>
      <c r="O1257" s="35" t="s">
        <v>1130</v>
      </c>
      <c r="P1257" s="32">
        <v>310000</v>
      </c>
      <c r="Q125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13373400</v>
      </c>
      <c r="R125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57" s="36"/>
      <c r="T1257" s="38" t="e">
        <f>#REF!/R1257-1</f>
        <v>#REF!</v>
      </c>
      <c r="U1257" s="35"/>
      <c r="V1257" s="39" t="s">
        <v>1132</v>
      </c>
      <c r="W1257" s="40"/>
      <c r="X1257" s="41" t="str">
        <f t="shared" si="39"/>
        <v>апартаментст</v>
      </c>
      <c r="Y1257" s="15"/>
    </row>
    <row r="1258" spans="2:25">
      <c r="B1258" s="30">
        <f t="shared" si="38"/>
        <v>1251</v>
      </c>
      <c r="C1258" s="31">
        <v>249</v>
      </c>
      <c r="D1258" s="32" t="s">
        <v>1127</v>
      </c>
      <c r="E1258" s="131">
        <v>4</v>
      </c>
      <c r="F1258" s="31">
        <v>1</v>
      </c>
      <c r="G1258" s="31" t="s">
        <v>1142</v>
      </c>
      <c r="H1258" s="33" t="s">
        <v>21</v>
      </c>
      <c r="I1258" s="34" t="s">
        <v>1134</v>
      </c>
      <c r="J1258" s="31">
        <v>24.98</v>
      </c>
      <c r="K1258" s="31">
        <v>4.3099999999999996</v>
      </c>
      <c r="L1258" s="130">
        <f>(Таблица1[[#This Row],[Общая площадь летних помещений, кв. м]]*1)+Таблица1[[#This Row],[Общая площадь без летних помещений, кв.м]]</f>
        <v>29.29</v>
      </c>
      <c r="M1258" s="35" t="s">
        <v>1130</v>
      </c>
      <c r="N1258" s="35" t="s">
        <v>1131</v>
      </c>
      <c r="O1258" s="35" t="s">
        <v>1130</v>
      </c>
      <c r="P1258" s="32">
        <v>310000</v>
      </c>
      <c r="Q125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9079900</v>
      </c>
      <c r="R125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58" s="36"/>
      <c r="T1258" s="38" t="e">
        <f>#REF!/R1258-1</f>
        <v>#REF!</v>
      </c>
      <c r="U1258" s="35"/>
      <c r="V1258" s="39" t="s">
        <v>1132</v>
      </c>
      <c r="W1258" s="40"/>
      <c r="X1258" s="41" t="str">
        <f t="shared" si="39"/>
        <v>апартаментст</v>
      </c>
      <c r="Y1258" s="15"/>
    </row>
    <row r="1259" spans="2:25">
      <c r="B1259" s="30">
        <f t="shared" si="38"/>
        <v>1252</v>
      </c>
      <c r="C1259" s="31">
        <v>250</v>
      </c>
      <c r="D1259" s="32" t="s">
        <v>1127</v>
      </c>
      <c r="E1259" s="131">
        <v>4</v>
      </c>
      <c r="F1259" s="31">
        <v>1</v>
      </c>
      <c r="G1259" s="31" t="s">
        <v>1142</v>
      </c>
      <c r="H1259" s="33" t="s">
        <v>21</v>
      </c>
      <c r="I1259" s="34" t="s">
        <v>1134</v>
      </c>
      <c r="J1259" s="31">
        <v>24.98</v>
      </c>
      <c r="K1259" s="31">
        <v>4.3099999999999996</v>
      </c>
      <c r="L1259" s="130">
        <f>(Таблица1[[#This Row],[Общая площадь летних помещений, кв. м]]*1)+Таблица1[[#This Row],[Общая площадь без летних помещений, кв.м]]</f>
        <v>29.29</v>
      </c>
      <c r="M1259" s="35" t="s">
        <v>1130</v>
      </c>
      <c r="N1259" s="35" t="s">
        <v>1131</v>
      </c>
      <c r="O1259" s="35" t="s">
        <v>1130</v>
      </c>
      <c r="P1259" s="32">
        <v>310000</v>
      </c>
      <c r="Q125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9079900</v>
      </c>
      <c r="R125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59" s="36"/>
      <c r="T1259" s="38" t="e">
        <f>#REF!/R1259-1</f>
        <v>#REF!</v>
      </c>
      <c r="U1259" s="35"/>
      <c r="V1259" s="39" t="s">
        <v>1132</v>
      </c>
      <c r="W1259" s="40"/>
      <c r="X1259" s="41" t="str">
        <f t="shared" si="39"/>
        <v>апартаментст</v>
      </c>
      <c r="Y1259" s="15"/>
    </row>
    <row r="1260" spans="2:25">
      <c r="B1260" s="30">
        <f t="shared" si="38"/>
        <v>1253</v>
      </c>
      <c r="C1260" s="31">
        <v>251</v>
      </c>
      <c r="D1260" s="32" t="s">
        <v>1127</v>
      </c>
      <c r="E1260" s="131">
        <v>4</v>
      </c>
      <c r="F1260" s="31">
        <v>1</v>
      </c>
      <c r="G1260" s="31" t="s">
        <v>1142</v>
      </c>
      <c r="H1260" s="33" t="s">
        <v>21</v>
      </c>
      <c r="I1260" s="34" t="s">
        <v>1134</v>
      </c>
      <c r="J1260" s="31">
        <v>24.98</v>
      </c>
      <c r="K1260" s="31">
        <v>4.3099999999999996</v>
      </c>
      <c r="L1260" s="130">
        <f>(Таблица1[[#This Row],[Общая площадь летних помещений, кв. м]]*1)+Таблица1[[#This Row],[Общая площадь без летних помещений, кв.м]]</f>
        <v>29.29</v>
      </c>
      <c r="M1260" s="35" t="s">
        <v>1130</v>
      </c>
      <c r="N1260" s="35" t="s">
        <v>1131</v>
      </c>
      <c r="O1260" s="35" t="s">
        <v>1130</v>
      </c>
      <c r="P1260" s="32">
        <v>310000</v>
      </c>
      <c r="Q126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9079900</v>
      </c>
      <c r="R126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60" s="36"/>
      <c r="T1260" s="38" t="e">
        <f>#REF!/R1260-1</f>
        <v>#REF!</v>
      </c>
      <c r="U1260" s="35"/>
      <c r="V1260" s="39" t="s">
        <v>1132</v>
      </c>
      <c r="W1260" s="40"/>
      <c r="X1260" s="41" t="str">
        <f t="shared" si="39"/>
        <v>апартаментст</v>
      </c>
      <c r="Y1260" s="15"/>
    </row>
    <row r="1261" spans="2:25">
      <c r="B1261" s="30">
        <f t="shared" si="38"/>
        <v>1254</v>
      </c>
      <c r="C1261" s="31">
        <v>252</v>
      </c>
      <c r="D1261" s="32" t="s">
        <v>1127</v>
      </c>
      <c r="E1261" s="131">
        <v>4</v>
      </c>
      <c r="F1261" s="31">
        <v>1</v>
      </c>
      <c r="G1261" s="31" t="s">
        <v>1142</v>
      </c>
      <c r="H1261" s="33" t="s">
        <v>21</v>
      </c>
      <c r="I1261" s="34" t="s">
        <v>1134</v>
      </c>
      <c r="J1261" s="31">
        <v>24.98</v>
      </c>
      <c r="K1261" s="31">
        <v>4.3099999999999996</v>
      </c>
      <c r="L1261" s="130">
        <f>(Таблица1[[#This Row],[Общая площадь летних помещений, кв. м]]*1)+Таблица1[[#This Row],[Общая площадь без летних помещений, кв.м]]</f>
        <v>29.29</v>
      </c>
      <c r="M1261" s="35" t="s">
        <v>1130</v>
      </c>
      <c r="N1261" s="35" t="s">
        <v>1131</v>
      </c>
      <c r="O1261" s="35" t="s">
        <v>1130</v>
      </c>
      <c r="P1261" s="32">
        <v>310000</v>
      </c>
      <c r="Q126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9079900</v>
      </c>
      <c r="R126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61" s="36"/>
      <c r="T1261" s="38" t="e">
        <f>#REF!/R1261-1</f>
        <v>#REF!</v>
      </c>
      <c r="U1261" s="35"/>
      <c r="V1261" s="39" t="s">
        <v>1132</v>
      </c>
      <c r="W1261" s="40"/>
      <c r="X1261" s="41" t="str">
        <f t="shared" si="39"/>
        <v>апартаментст</v>
      </c>
      <c r="Y1261" s="15"/>
    </row>
    <row r="1262" spans="2:25">
      <c r="B1262" s="30">
        <f t="shared" si="38"/>
        <v>1255</v>
      </c>
      <c r="C1262" s="31">
        <v>253</v>
      </c>
      <c r="D1262" s="32" t="s">
        <v>1127</v>
      </c>
      <c r="E1262" s="131">
        <v>4</v>
      </c>
      <c r="F1262" s="31">
        <v>1</v>
      </c>
      <c r="G1262" s="31" t="s">
        <v>1142</v>
      </c>
      <c r="H1262" s="33" t="s">
        <v>21</v>
      </c>
      <c r="I1262" s="34" t="s">
        <v>1134</v>
      </c>
      <c r="J1262" s="31">
        <v>24.98</v>
      </c>
      <c r="K1262" s="31">
        <v>4.3099999999999996</v>
      </c>
      <c r="L1262" s="130">
        <f>(Таблица1[[#This Row],[Общая площадь летних помещений, кв. м]]*1)+Таблица1[[#This Row],[Общая площадь без летних помещений, кв.м]]</f>
        <v>29.29</v>
      </c>
      <c r="M1262" s="35" t="s">
        <v>1130</v>
      </c>
      <c r="N1262" s="35" t="s">
        <v>1131</v>
      </c>
      <c r="O1262" s="35" t="s">
        <v>1130</v>
      </c>
      <c r="P1262" s="32">
        <v>310000</v>
      </c>
      <c r="Q126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9079900</v>
      </c>
      <c r="R126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62" s="36"/>
      <c r="T1262" s="38" t="e">
        <f>#REF!/R1262-1</f>
        <v>#REF!</v>
      </c>
      <c r="U1262" s="35"/>
      <c r="V1262" s="39" t="s">
        <v>1132</v>
      </c>
      <c r="W1262" s="40"/>
      <c r="X1262" s="41" t="str">
        <f t="shared" si="39"/>
        <v>апартаментст</v>
      </c>
      <c r="Y1262" s="15"/>
    </row>
    <row r="1263" spans="2:25">
      <c r="B1263" s="30">
        <f t="shared" si="38"/>
        <v>1256</v>
      </c>
      <c r="C1263" s="31">
        <v>254</v>
      </c>
      <c r="D1263" s="32" t="s">
        <v>1127</v>
      </c>
      <c r="E1263" s="131">
        <v>4</v>
      </c>
      <c r="F1263" s="31">
        <v>1</v>
      </c>
      <c r="G1263" s="31" t="s">
        <v>1142</v>
      </c>
      <c r="H1263" s="33" t="s">
        <v>21</v>
      </c>
      <c r="I1263" s="34" t="s">
        <v>1134</v>
      </c>
      <c r="J1263" s="31">
        <v>24.98</v>
      </c>
      <c r="K1263" s="31">
        <v>4.3099999999999996</v>
      </c>
      <c r="L1263" s="130">
        <f>(Таблица1[[#This Row],[Общая площадь летних помещений, кв. м]]*1)+Таблица1[[#This Row],[Общая площадь без летних помещений, кв.м]]</f>
        <v>29.29</v>
      </c>
      <c r="M1263" s="35" t="s">
        <v>1130</v>
      </c>
      <c r="N1263" s="35" t="s">
        <v>1131</v>
      </c>
      <c r="O1263" s="35" t="s">
        <v>1130</v>
      </c>
      <c r="P1263" s="32">
        <v>310000</v>
      </c>
      <c r="Q126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9079900</v>
      </c>
      <c r="R126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63" s="36"/>
      <c r="T1263" s="38" t="e">
        <f>#REF!/R1263-1</f>
        <v>#REF!</v>
      </c>
      <c r="U1263" s="35"/>
      <c r="V1263" s="39" t="s">
        <v>1132</v>
      </c>
      <c r="W1263" s="40"/>
      <c r="X1263" s="41" t="str">
        <f t="shared" si="39"/>
        <v>апартаментст</v>
      </c>
      <c r="Y1263" s="15"/>
    </row>
    <row r="1264" spans="2:25">
      <c r="B1264" s="30">
        <f t="shared" si="38"/>
        <v>1257</v>
      </c>
      <c r="C1264" s="31">
        <v>255</v>
      </c>
      <c r="D1264" s="32" t="s">
        <v>1127</v>
      </c>
      <c r="E1264" s="131">
        <v>4</v>
      </c>
      <c r="F1264" s="31">
        <v>1</v>
      </c>
      <c r="G1264" s="31" t="s">
        <v>1142</v>
      </c>
      <c r="H1264" s="33" t="s">
        <v>21</v>
      </c>
      <c r="I1264" s="34" t="s">
        <v>1134</v>
      </c>
      <c r="J1264" s="31">
        <v>24.98</v>
      </c>
      <c r="K1264" s="31">
        <v>4.3099999999999996</v>
      </c>
      <c r="L1264" s="130">
        <f>(Таблица1[[#This Row],[Общая площадь летних помещений, кв. м]]*1)+Таблица1[[#This Row],[Общая площадь без летних помещений, кв.м]]</f>
        <v>29.29</v>
      </c>
      <c r="M1264" s="35" t="s">
        <v>1130</v>
      </c>
      <c r="N1264" s="35" t="s">
        <v>1131</v>
      </c>
      <c r="O1264" s="35" t="s">
        <v>1130</v>
      </c>
      <c r="P1264" s="32">
        <v>310000</v>
      </c>
      <c r="Q126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9079900</v>
      </c>
      <c r="R126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64" s="36"/>
      <c r="T1264" s="38" t="e">
        <f>#REF!/R1264-1</f>
        <v>#REF!</v>
      </c>
      <c r="U1264" s="35"/>
      <c r="V1264" s="39" t="s">
        <v>1132</v>
      </c>
      <c r="W1264" s="40"/>
      <c r="X1264" s="41" t="str">
        <f t="shared" si="39"/>
        <v>апартаментст</v>
      </c>
      <c r="Y1264" s="15"/>
    </row>
    <row r="1265" spans="2:25">
      <c r="B1265" s="30">
        <f t="shared" si="38"/>
        <v>1258</v>
      </c>
      <c r="C1265" s="31">
        <v>256</v>
      </c>
      <c r="D1265" s="32" t="s">
        <v>1127</v>
      </c>
      <c r="E1265" s="131">
        <v>4</v>
      </c>
      <c r="F1265" s="31">
        <v>1</v>
      </c>
      <c r="G1265" s="31" t="s">
        <v>1142</v>
      </c>
      <c r="H1265" s="33" t="s">
        <v>21</v>
      </c>
      <c r="I1265" s="34" t="s">
        <v>1134</v>
      </c>
      <c r="J1265" s="31">
        <v>24.27</v>
      </c>
      <c r="K1265" s="31">
        <v>4.3099999999999996</v>
      </c>
      <c r="L1265" s="130">
        <f>(Таблица1[[#This Row],[Общая площадь летних помещений, кв. м]]*1)+Таблица1[[#This Row],[Общая площадь без летних помещений, кв.м]]</f>
        <v>28.58</v>
      </c>
      <c r="M1265" s="35" t="s">
        <v>1130</v>
      </c>
      <c r="N1265" s="35" t="s">
        <v>1131</v>
      </c>
      <c r="O1265" s="35" t="s">
        <v>1130</v>
      </c>
      <c r="P1265" s="32">
        <v>310000</v>
      </c>
      <c r="Q126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8859800</v>
      </c>
      <c r="R126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65" s="36"/>
      <c r="T1265" s="38" t="e">
        <f>#REF!/R1265-1</f>
        <v>#REF!</v>
      </c>
      <c r="U1265" s="35"/>
      <c r="V1265" s="39" t="s">
        <v>1132</v>
      </c>
      <c r="W1265" s="40"/>
      <c r="X1265" s="41" t="str">
        <f t="shared" si="39"/>
        <v>апартаментст</v>
      </c>
      <c r="Y1265" s="15"/>
    </row>
    <row r="1266" spans="2:25">
      <c r="B1266" s="30">
        <f t="shared" si="38"/>
        <v>1259</v>
      </c>
      <c r="C1266" s="31">
        <v>257</v>
      </c>
      <c r="D1266" s="32" t="s">
        <v>1127</v>
      </c>
      <c r="E1266" s="131">
        <v>4</v>
      </c>
      <c r="F1266" s="31">
        <v>1</v>
      </c>
      <c r="G1266" s="31" t="s">
        <v>1142</v>
      </c>
      <c r="H1266" s="33" t="s">
        <v>21</v>
      </c>
      <c r="I1266" s="34" t="s">
        <v>1134</v>
      </c>
      <c r="J1266" s="31">
        <v>35.979999999999997</v>
      </c>
      <c r="K1266" s="31">
        <v>14.02</v>
      </c>
      <c r="L1266" s="130">
        <f>(Таблица1[[#This Row],[Общая площадь летних помещений, кв. м]]*1)+Таблица1[[#This Row],[Общая площадь без летних помещений, кв.м]]</f>
        <v>50</v>
      </c>
      <c r="M1266" s="35" t="s">
        <v>1136</v>
      </c>
      <c r="N1266" s="35" t="s">
        <v>1155</v>
      </c>
      <c r="O1266" s="35" t="s">
        <v>1130</v>
      </c>
      <c r="P1266" s="32">
        <v>395000</v>
      </c>
      <c r="Q126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19750000</v>
      </c>
      <c r="R126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66" s="36"/>
      <c r="T1266" s="38" t="e">
        <f>#REF!/R1266-1</f>
        <v>#REF!</v>
      </c>
      <c r="U1266" s="35"/>
      <c r="V1266" s="39" t="s">
        <v>1132</v>
      </c>
      <c r="W1266" s="40"/>
      <c r="X1266" s="41" t="str">
        <f t="shared" si="39"/>
        <v>апартаментст</v>
      </c>
      <c r="Y1266" s="15"/>
    </row>
    <row r="1267" spans="2:25">
      <c r="B1267" s="30">
        <f t="shared" si="38"/>
        <v>1260</v>
      </c>
      <c r="C1267" s="31">
        <v>258</v>
      </c>
      <c r="D1267" s="32" t="s">
        <v>1127</v>
      </c>
      <c r="E1267" s="131">
        <v>4</v>
      </c>
      <c r="F1267" s="31">
        <v>1</v>
      </c>
      <c r="G1267" s="31" t="s">
        <v>1142</v>
      </c>
      <c r="H1267" s="33" t="s">
        <v>21</v>
      </c>
      <c r="I1267" s="34" t="s">
        <v>1134</v>
      </c>
      <c r="J1267" s="31">
        <v>35.979999999999997</v>
      </c>
      <c r="K1267" s="31">
        <v>14.02</v>
      </c>
      <c r="L1267" s="130">
        <f>(Таблица1[[#This Row],[Общая площадь летних помещений, кв. м]]*1)+Таблица1[[#This Row],[Общая площадь без летних помещений, кв.м]]</f>
        <v>50</v>
      </c>
      <c r="M1267" s="35" t="s">
        <v>1136</v>
      </c>
      <c r="N1267" s="35" t="s">
        <v>1155</v>
      </c>
      <c r="O1267" s="35" t="s">
        <v>1130</v>
      </c>
      <c r="P1267" s="32">
        <v>395000</v>
      </c>
      <c r="Q126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19750000</v>
      </c>
      <c r="R126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67" s="36"/>
      <c r="T1267" s="38" t="e">
        <f>#REF!/R1267-1</f>
        <v>#REF!</v>
      </c>
      <c r="U1267" s="35"/>
      <c r="V1267" s="39" t="s">
        <v>1132</v>
      </c>
      <c r="W1267" s="40"/>
      <c r="X1267" s="41" t="str">
        <f t="shared" si="39"/>
        <v>апартаментст</v>
      </c>
      <c r="Y1267" s="15"/>
    </row>
    <row r="1268" spans="2:25">
      <c r="B1268" s="30">
        <f t="shared" si="38"/>
        <v>1261</v>
      </c>
      <c r="C1268" s="31">
        <v>259</v>
      </c>
      <c r="D1268" s="32" t="s">
        <v>1127</v>
      </c>
      <c r="E1268" s="131">
        <v>4</v>
      </c>
      <c r="F1268" s="31">
        <v>1</v>
      </c>
      <c r="G1268" s="31" t="s">
        <v>1142</v>
      </c>
      <c r="H1268" s="33" t="s">
        <v>21</v>
      </c>
      <c r="I1268" s="34" t="s">
        <v>1134</v>
      </c>
      <c r="J1268" s="31">
        <v>24.27</v>
      </c>
      <c r="K1268" s="31">
        <v>4.3099999999999996</v>
      </c>
      <c r="L1268" s="130">
        <f>(Таблица1[[#This Row],[Общая площадь летних помещений, кв. м]]*1)+Таблица1[[#This Row],[Общая площадь без летних помещений, кв.м]]</f>
        <v>28.58</v>
      </c>
      <c r="M1268" s="35" t="s">
        <v>1136</v>
      </c>
      <c r="N1268" s="35" t="s">
        <v>1145</v>
      </c>
      <c r="O1268" s="35" t="s">
        <v>1130</v>
      </c>
      <c r="P1268" s="32">
        <v>330000</v>
      </c>
      <c r="Q126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9431400</v>
      </c>
      <c r="R126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68" s="36"/>
      <c r="T1268" s="38" t="e">
        <f>#REF!/R1268-1</f>
        <v>#REF!</v>
      </c>
      <c r="U1268" s="35"/>
      <c r="V1268" s="39" t="s">
        <v>1132</v>
      </c>
      <c r="W1268" s="40"/>
      <c r="X1268" s="41" t="str">
        <f t="shared" si="39"/>
        <v>апартаментст</v>
      </c>
      <c r="Y1268" s="15"/>
    </row>
    <row r="1269" spans="2:25">
      <c r="B1269" s="30">
        <f t="shared" si="38"/>
        <v>1262</v>
      </c>
      <c r="C1269" s="31">
        <v>260</v>
      </c>
      <c r="D1269" s="32" t="s">
        <v>1127</v>
      </c>
      <c r="E1269" s="131">
        <v>4</v>
      </c>
      <c r="F1269" s="31">
        <v>1</v>
      </c>
      <c r="G1269" s="31" t="s">
        <v>1142</v>
      </c>
      <c r="H1269" s="33" t="s">
        <v>21</v>
      </c>
      <c r="I1269" s="34" t="s">
        <v>1134</v>
      </c>
      <c r="J1269" s="31">
        <v>24.98</v>
      </c>
      <c r="K1269" s="31">
        <v>4.3099999999999996</v>
      </c>
      <c r="L1269" s="130">
        <f>(Таблица1[[#This Row],[Общая площадь летних помещений, кв. м]]*1)+Таблица1[[#This Row],[Общая площадь без летних помещений, кв.м]]</f>
        <v>29.29</v>
      </c>
      <c r="M1269" s="35" t="s">
        <v>1136</v>
      </c>
      <c r="N1269" s="35" t="s">
        <v>1145</v>
      </c>
      <c r="O1269" s="35" t="s">
        <v>1130</v>
      </c>
      <c r="P1269" s="32">
        <v>330000</v>
      </c>
      <c r="Q126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9665700</v>
      </c>
      <c r="R126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69" s="36"/>
      <c r="T1269" s="38" t="e">
        <f>#REF!/R1269-1</f>
        <v>#REF!</v>
      </c>
      <c r="U1269" s="35"/>
      <c r="V1269" s="39" t="s">
        <v>1132</v>
      </c>
      <c r="W1269" s="40"/>
      <c r="X1269" s="41" t="str">
        <f t="shared" si="39"/>
        <v>апартаментст</v>
      </c>
      <c r="Y1269" s="15"/>
    </row>
    <row r="1270" spans="2:25">
      <c r="B1270" s="30">
        <f t="shared" si="38"/>
        <v>1263</v>
      </c>
      <c r="C1270" s="31">
        <v>261</v>
      </c>
      <c r="D1270" s="32" t="s">
        <v>1127</v>
      </c>
      <c r="E1270" s="131">
        <v>4</v>
      </c>
      <c r="F1270" s="31">
        <v>1</v>
      </c>
      <c r="G1270" s="31" t="s">
        <v>1142</v>
      </c>
      <c r="H1270" s="33" t="s">
        <v>21</v>
      </c>
      <c r="I1270" s="34" t="s">
        <v>1134</v>
      </c>
      <c r="J1270" s="31">
        <v>24.98</v>
      </c>
      <c r="K1270" s="31">
        <v>4.3099999999999996</v>
      </c>
      <c r="L1270" s="130">
        <f>(Таблица1[[#This Row],[Общая площадь летних помещений, кв. м]]*1)+Таблица1[[#This Row],[Общая площадь без летних помещений, кв.м]]</f>
        <v>29.29</v>
      </c>
      <c r="M1270" s="35" t="s">
        <v>1136</v>
      </c>
      <c r="N1270" s="35" t="s">
        <v>1145</v>
      </c>
      <c r="O1270" s="35" t="s">
        <v>1130</v>
      </c>
      <c r="P1270" s="32">
        <v>330000</v>
      </c>
      <c r="Q127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9665700</v>
      </c>
      <c r="R127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70" s="36"/>
      <c r="T1270" s="38" t="e">
        <f>#REF!/R1270-1</f>
        <v>#REF!</v>
      </c>
      <c r="U1270" s="35"/>
      <c r="V1270" s="39" t="s">
        <v>1132</v>
      </c>
      <c r="W1270" s="40"/>
      <c r="X1270" s="41" t="str">
        <f t="shared" si="39"/>
        <v>апартаментст</v>
      </c>
      <c r="Y1270" s="15"/>
    </row>
    <row r="1271" spans="2:25">
      <c r="B1271" s="30">
        <f t="shared" si="38"/>
        <v>1264</v>
      </c>
      <c r="C1271" s="31">
        <v>262</v>
      </c>
      <c r="D1271" s="32" t="s">
        <v>1127</v>
      </c>
      <c r="E1271" s="131">
        <v>4</v>
      </c>
      <c r="F1271" s="31">
        <v>1</v>
      </c>
      <c r="G1271" s="31" t="s">
        <v>1142</v>
      </c>
      <c r="H1271" s="33" t="s">
        <v>21</v>
      </c>
      <c r="I1271" s="34" t="s">
        <v>1134</v>
      </c>
      <c r="J1271" s="31">
        <v>24.98</v>
      </c>
      <c r="K1271" s="31">
        <v>4.66</v>
      </c>
      <c r="L1271" s="130">
        <f>(Таблица1[[#This Row],[Общая площадь летних помещений, кв. м]]*1)+Таблица1[[#This Row],[Общая площадь без летних помещений, кв.м]]</f>
        <v>29.64</v>
      </c>
      <c r="M1271" s="35" t="s">
        <v>1136</v>
      </c>
      <c r="N1271" s="35" t="s">
        <v>1145</v>
      </c>
      <c r="O1271" s="35" t="s">
        <v>1130</v>
      </c>
      <c r="P1271" s="32">
        <v>330000</v>
      </c>
      <c r="Q127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9781200</v>
      </c>
      <c r="R127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71" s="36"/>
      <c r="T1271" s="38" t="e">
        <f>#REF!/R1271-1</f>
        <v>#REF!</v>
      </c>
      <c r="U1271" s="35"/>
      <c r="V1271" s="39" t="s">
        <v>1132</v>
      </c>
      <c r="W1271" s="40"/>
      <c r="X1271" s="41" t="str">
        <f t="shared" si="39"/>
        <v>апартаментст</v>
      </c>
      <c r="Y1271" s="15"/>
    </row>
    <row r="1272" spans="2:25">
      <c r="B1272" s="30">
        <f t="shared" si="38"/>
        <v>1265</v>
      </c>
      <c r="C1272" s="31">
        <v>263</v>
      </c>
      <c r="D1272" s="32" t="s">
        <v>1127</v>
      </c>
      <c r="E1272" s="131">
        <v>4</v>
      </c>
      <c r="F1272" s="31">
        <v>1</v>
      </c>
      <c r="G1272" s="31" t="s">
        <v>1142</v>
      </c>
      <c r="H1272" s="33" t="s">
        <v>21</v>
      </c>
      <c r="I1272" s="34" t="s">
        <v>1134</v>
      </c>
      <c r="J1272" s="31">
        <v>30.01</v>
      </c>
      <c r="K1272" s="31">
        <v>5.49</v>
      </c>
      <c r="L1272" s="130">
        <f>(Таблица1[[#This Row],[Общая площадь летних помещений, кв. м]]*1)+Таблица1[[#This Row],[Общая площадь без летних помещений, кв.м]]</f>
        <v>35.5</v>
      </c>
      <c r="M1272" s="35" t="s">
        <v>1136</v>
      </c>
      <c r="N1272" s="35" t="s">
        <v>1145</v>
      </c>
      <c r="O1272" s="35" t="s">
        <v>1130</v>
      </c>
      <c r="P1272" s="32">
        <v>330000</v>
      </c>
      <c r="Q127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11715000</v>
      </c>
      <c r="R127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72" s="36"/>
      <c r="T1272" s="38" t="e">
        <f>#REF!/R1272-1</f>
        <v>#REF!</v>
      </c>
      <c r="U1272" s="35"/>
      <c r="V1272" s="39" t="s">
        <v>1132</v>
      </c>
      <c r="W1272" s="40"/>
      <c r="X1272" s="41" t="str">
        <f t="shared" si="39"/>
        <v>апартаментст</v>
      </c>
      <c r="Y1272" s="15"/>
    </row>
    <row r="1273" spans="2:25">
      <c r="B1273" s="30">
        <f t="shared" si="38"/>
        <v>1266</v>
      </c>
      <c r="C1273" s="31">
        <v>264</v>
      </c>
      <c r="D1273" s="32" t="s">
        <v>1127</v>
      </c>
      <c r="E1273" s="131">
        <v>4</v>
      </c>
      <c r="F1273" s="31">
        <v>1</v>
      </c>
      <c r="G1273" s="31" t="s">
        <v>1142</v>
      </c>
      <c r="H1273" s="33" t="s">
        <v>21</v>
      </c>
      <c r="I1273" s="34" t="s">
        <v>1134</v>
      </c>
      <c r="J1273" s="31">
        <v>24.98</v>
      </c>
      <c r="K1273" s="31">
        <v>4.3099999999999996</v>
      </c>
      <c r="L1273" s="130">
        <f>(Таблица1[[#This Row],[Общая площадь летних помещений, кв. м]]*1)+Таблица1[[#This Row],[Общая площадь без летних помещений, кв.м]]</f>
        <v>29.29</v>
      </c>
      <c r="M1273" s="35" t="s">
        <v>1136</v>
      </c>
      <c r="N1273" s="35" t="s">
        <v>1145</v>
      </c>
      <c r="O1273" s="35" t="s">
        <v>1130</v>
      </c>
      <c r="P1273" s="32">
        <v>330000</v>
      </c>
      <c r="Q127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9665700</v>
      </c>
      <c r="R127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73" s="36"/>
      <c r="T1273" s="38" t="e">
        <f>#REF!/R1273-1</f>
        <v>#REF!</v>
      </c>
      <c r="U1273" s="35"/>
      <c r="V1273" s="39" t="s">
        <v>1132</v>
      </c>
      <c r="W1273" s="40"/>
      <c r="X1273" s="41" t="str">
        <f t="shared" si="39"/>
        <v>апартаментст</v>
      </c>
      <c r="Y1273" s="15"/>
    </row>
    <row r="1274" spans="2:25">
      <c r="B1274" s="30">
        <f t="shared" si="38"/>
        <v>1267</v>
      </c>
      <c r="C1274" s="31">
        <v>265</v>
      </c>
      <c r="D1274" s="32" t="s">
        <v>1127</v>
      </c>
      <c r="E1274" s="131">
        <v>4</v>
      </c>
      <c r="F1274" s="31">
        <v>1</v>
      </c>
      <c r="G1274" s="31" t="s">
        <v>1142</v>
      </c>
      <c r="H1274" s="33" t="s">
        <v>21</v>
      </c>
      <c r="I1274" s="34" t="s">
        <v>1134</v>
      </c>
      <c r="J1274" s="31">
        <v>24.98</v>
      </c>
      <c r="K1274" s="31">
        <v>4.3099999999999996</v>
      </c>
      <c r="L1274" s="130">
        <f>(Таблица1[[#This Row],[Общая площадь летних помещений, кв. м]]*1)+Таблица1[[#This Row],[Общая площадь без летних помещений, кв.м]]</f>
        <v>29.29</v>
      </c>
      <c r="M1274" s="35" t="s">
        <v>1136</v>
      </c>
      <c r="N1274" s="35" t="s">
        <v>1145</v>
      </c>
      <c r="O1274" s="35" t="s">
        <v>1130</v>
      </c>
      <c r="P1274" s="32">
        <v>330000</v>
      </c>
      <c r="Q127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9665700</v>
      </c>
      <c r="R127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74" s="36"/>
      <c r="T1274" s="38" t="e">
        <f>#REF!/R1274-1</f>
        <v>#REF!</v>
      </c>
      <c r="U1274" s="35"/>
      <c r="V1274" s="39" t="s">
        <v>1132</v>
      </c>
      <c r="W1274" s="40"/>
      <c r="X1274" s="41" t="str">
        <f t="shared" si="39"/>
        <v>апартаментст</v>
      </c>
      <c r="Y1274" s="15"/>
    </row>
    <row r="1275" spans="2:25">
      <c r="B1275" s="30">
        <f t="shared" si="38"/>
        <v>1268</v>
      </c>
      <c r="C1275" s="31">
        <v>266</v>
      </c>
      <c r="D1275" s="32" t="s">
        <v>1127</v>
      </c>
      <c r="E1275" s="131">
        <v>4</v>
      </c>
      <c r="F1275" s="31">
        <v>1</v>
      </c>
      <c r="G1275" s="31" t="s">
        <v>1142</v>
      </c>
      <c r="H1275" s="33" t="s">
        <v>21</v>
      </c>
      <c r="I1275" s="34" t="s">
        <v>1134</v>
      </c>
      <c r="J1275" s="31">
        <v>24.98</v>
      </c>
      <c r="K1275" s="31">
        <v>4.3099999999999996</v>
      </c>
      <c r="L1275" s="130">
        <f>(Таблица1[[#This Row],[Общая площадь летних помещений, кв. м]]*1)+Таблица1[[#This Row],[Общая площадь без летних помещений, кв.м]]</f>
        <v>29.29</v>
      </c>
      <c r="M1275" s="35" t="s">
        <v>1136</v>
      </c>
      <c r="N1275" s="35" t="s">
        <v>1145</v>
      </c>
      <c r="O1275" s="35" t="s">
        <v>1130</v>
      </c>
      <c r="P1275" s="32">
        <v>330000</v>
      </c>
      <c r="Q127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9665700</v>
      </c>
      <c r="R127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75" s="36"/>
      <c r="T1275" s="38" t="e">
        <f>#REF!/R1275-1</f>
        <v>#REF!</v>
      </c>
      <c r="U1275" s="35"/>
      <c r="V1275" s="39" t="s">
        <v>1132</v>
      </c>
      <c r="W1275" s="40"/>
      <c r="X1275" s="41" t="str">
        <f t="shared" si="39"/>
        <v>апартаментст</v>
      </c>
      <c r="Y1275" s="15"/>
    </row>
    <row r="1276" spans="2:25">
      <c r="B1276" s="30">
        <f t="shared" si="38"/>
        <v>1269</v>
      </c>
      <c r="C1276" s="31">
        <v>267</v>
      </c>
      <c r="D1276" s="32" t="s">
        <v>1127</v>
      </c>
      <c r="E1276" s="131">
        <v>4</v>
      </c>
      <c r="F1276" s="31">
        <v>1</v>
      </c>
      <c r="G1276" s="31" t="s">
        <v>1142</v>
      </c>
      <c r="H1276" s="33" t="s">
        <v>21</v>
      </c>
      <c r="I1276" s="34" t="s">
        <v>1134</v>
      </c>
      <c r="J1276" s="31">
        <v>24.98</v>
      </c>
      <c r="K1276" s="31">
        <v>4.3099999999999996</v>
      </c>
      <c r="L1276" s="130">
        <f>(Таблица1[[#This Row],[Общая площадь летних помещений, кв. м]]*1)+Таблица1[[#This Row],[Общая площадь без летних помещений, кв.м]]</f>
        <v>29.29</v>
      </c>
      <c r="M1276" s="35" t="s">
        <v>1136</v>
      </c>
      <c r="N1276" s="35" t="s">
        <v>1145</v>
      </c>
      <c r="O1276" s="35" t="s">
        <v>1130</v>
      </c>
      <c r="P1276" s="32">
        <v>330000</v>
      </c>
      <c r="Q127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9665700</v>
      </c>
      <c r="R127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76" s="36"/>
      <c r="T1276" s="38" t="e">
        <f>#REF!/R1276-1</f>
        <v>#REF!</v>
      </c>
      <c r="U1276" s="35"/>
      <c r="V1276" s="39" t="s">
        <v>1132</v>
      </c>
      <c r="W1276" s="40"/>
      <c r="X1276" s="41" t="str">
        <f t="shared" si="39"/>
        <v>апартаментст</v>
      </c>
      <c r="Y1276" s="15"/>
    </row>
    <row r="1277" spans="2:25">
      <c r="B1277" s="30">
        <f t="shared" si="38"/>
        <v>1270</v>
      </c>
      <c r="C1277" s="31">
        <v>268</v>
      </c>
      <c r="D1277" s="32" t="s">
        <v>1127</v>
      </c>
      <c r="E1277" s="131">
        <v>4</v>
      </c>
      <c r="F1277" s="31">
        <v>1</v>
      </c>
      <c r="G1277" s="31" t="s">
        <v>1142</v>
      </c>
      <c r="H1277" s="42" t="s">
        <v>19</v>
      </c>
      <c r="I1277" s="34" t="s">
        <v>1151</v>
      </c>
      <c r="J1277" s="31">
        <v>51.2</v>
      </c>
      <c r="K1277" s="31">
        <v>12.91</v>
      </c>
      <c r="L1277" s="130">
        <f>(Таблица1[[#This Row],[Общая площадь летних помещений, кв. м]]*1)+Таблица1[[#This Row],[Общая площадь без летних помещений, кв.м]]</f>
        <v>64.11</v>
      </c>
      <c r="M1277" s="35" t="s">
        <v>1136</v>
      </c>
      <c r="N1277" s="35" t="s">
        <v>1145</v>
      </c>
      <c r="O1277" s="35" t="s">
        <v>1130</v>
      </c>
      <c r="P1277" s="32">
        <v>330000</v>
      </c>
      <c r="Q127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21156300</v>
      </c>
      <c r="R127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77" s="36"/>
      <c r="T1277" s="38" t="e">
        <f>#REF!/R1277-1</f>
        <v>#REF!</v>
      </c>
      <c r="U1277" s="35"/>
      <c r="V1277" s="39" t="s">
        <v>1132</v>
      </c>
      <c r="W1277" s="40"/>
      <c r="X1277" s="41" t="str">
        <f t="shared" si="39"/>
        <v>апартамент1АЕ</v>
      </c>
      <c r="Y1277" s="15"/>
    </row>
    <row r="1278" spans="2:25">
      <c r="B1278" s="30">
        <f t="shared" si="38"/>
        <v>1271</v>
      </c>
      <c r="C1278" s="31">
        <v>269</v>
      </c>
      <c r="D1278" s="32" t="s">
        <v>1127</v>
      </c>
      <c r="E1278" s="131">
        <v>4</v>
      </c>
      <c r="F1278" s="31">
        <v>1</v>
      </c>
      <c r="G1278" s="31" t="s">
        <v>1142</v>
      </c>
      <c r="H1278" s="33" t="s">
        <v>21</v>
      </c>
      <c r="I1278" s="34" t="s">
        <v>1134</v>
      </c>
      <c r="J1278" s="31">
        <v>24.74</v>
      </c>
      <c r="K1278" s="31">
        <v>4.3499999999999996</v>
      </c>
      <c r="L1278" s="130">
        <f>(Таблица1[[#This Row],[Общая площадь летних помещений, кв. м]]*1)+Таблица1[[#This Row],[Общая площадь без летних помещений, кв.м]]</f>
        <v>29.089999999999996</v>
      </c>
      <c r="M1278" s="35" t="s">
        <v>1136</v>
      </c>
      <c r="N1278" s="35" t="s">
        <v>1145</v>
      </c>
      <c r="O1278" s="35" t="s">
        <v>1130</v>
      </c>
      <c r="P1278" s="32">
        <v>335000</v>
      </c>
      <c r="Q127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9745149.9999999981</v>
      </c>
      <c r="R127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78" s="36"/>
      <c r="T1278" s="38" t="e">
        <f>#REF!/R1278-1</f>
        <v>#REF!</v>
      </c>
      <c r="U1278" s="35"/>
      <c r="V1278" s="39" t="s">
        <v>1132</v>
      </c>
      <c r="W1278" s="40"/>
      <c r="X1278" s="41" t="str">
        <f t="shared" si="39"/>
        <v>апартаментст</v>
      </c>
      <c r="Y1278" s="15"/>
    </row>
    <row r="1279" spans="2:25">
      <c r="B1279" s="30">
        <f t="shared" si="38"/>
        <v>1272</v>
      </c>
      <c r="C1279" s="31">
        <v>270</v>
      </c>
      <c r="D1279" s="32" t="s">
        <v>1127</v>
      </c>
      <c r="E1279" s="131">
        <v>4</v>
      </c>
      <c r="F1279" s="31">
        <v>1</v>
      </c>
      <c r="G1279" s="31" t="s">
        <v>1142</v>
      </c>
      <c r="H1279" s="33" t="s">
        <v>21</v>
      </c>
      <c r="I1279" s="34" t="s">
        <v>1134</v>
      </c>
      <c r="J1279" s="31">
        <v>24.74</v>
      </c>
      <c r="K1279" s="31">
        <v>4.3499999999999996</v>
      </c>
      <c r="L1279" s="130">
        <f>(Таблица1[[#This Row],[Общая площадь летних помещений, кв. м]]*1)+Таблица1[[#This Row],[Общая площадь без летних помещений, кв.м]]</f>
        <v>29.089999999999996</v>
      </c>
      <c r="M1279" s="35" t="s">
        <v>1136</v>
      </c>
      <c r="N1279" s="35" t="s">
        <v>1145</v>
      </c>
      <c r="O1279" s="35" t="s">
        <v>1130</v>
      </c>
      <c r="P1279" s="32">
        <v>335000</v>
      </c>
      <c r="Q127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9745149.9999999981</v>
      </c>
      <c r="R127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79" s="36"/>
      <c r="T1279" s="38" t="e">
        <f>#REF!/R1279-1</f>
        <v>#REF!</v>
      </c>
      <c r="U1279" s="35"/>
      <c r="V1279" s="39" t="s">
        <v>1132</v>
      </c>
      <c r="W1279" s="40"/>
      <c r="X1279" s="41" t="str">
        <f t="shared" si="39"/>
        <v>апартаментст</v>
      </c>
      <c r="Y1279" s="15"/>
    </row>
    <row r="1280" spans="2:25">
      <c r="B1280" s="30">
        <f t="shared" si="38"/>
        <v>1273</v>
      </c>
      <c r="C1280" s="31">
        <v>271</v>
      </c>
      <c r="D1280" s="32" t="s">
        <v>1127</v>
      </c>
      <c r="E1280" s="131">
        <v>4</v>
      </c>
      <c r="F1280" s="31">
        <v>1</v>
      </c>
      <c r="G1280" s="31" t="s">
        <v>1142</v>
      </c>
      <c r="H1280" s="33" t="s">
        <v>21</v>
      </c>
      <c r="I1280" s="34" t="s">
        <v>1134</v>
      </c>
      <c r="J1280" s="31">
        <v>24.74</v>
      </c>
      <c r="K1280" s="31">
        <v>3.72</v>
      </c>
      <c r="L1280" s="130">
        <f>(Таблица1[[#This Row],[Общая площадь летних помещений, кв. м]]*1)+Таблица1[[#This Row],[Общая площадь без летних помещений, кв.м]]</f>
        <v>28.459999999999997</v>
      </c>
      <c r="M1280" s="35" t="s">
        <v>1136</v>
      </c>
      <c r="N1280" s="35" t="s">
        <v>1145</v>
      </c>
      <c r="O1280" s="35" t="s">
        <v>1130</v>
      </c>
      <c r="P1280" s="32">
        <v>335000</v>
      </c>
      <c r="Q128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9534100</v>
      </c>
      <c r="R128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80" s="36"/>
      <c r="T1280" s="38" t="e">
        <f>#REF!/R1280-1</f>
        <v>#REF!</v>
      </c>
      <c r="U1280" s="35"/>
      <c r="V1280" s="39" t="s">
        <v>1132</v>
      </c>
      <c r="W1280" s="40"/>
      <c r="X1280" s="41" t="str">
        <f t="shared" si="39"/>
        <v>апартаментст</v>
      </c>
      <c r="Y1280" s="15"/>
    </row>
    <row r="1281" spans="2:25">
      <c r="B1281" s="30">
        <f t="shared" si="38"/>
        <v>1274</v>
      </c>
      <c r="C1281" s="31">
        <v>272</v>
      </c>
      <c r="D1281" s="32" t="s">
        <v>1150</v>
      </c>
      <c r="E1281" s="131">
        <v>4</v>
      </c>
      <c r="F1281" s="31">
        <v>1</v>
      </c>
      <c r="G1281" s="31" t="s">
        <v>1143</v>
      </c>
      <c r="H1281" s="33" t="s">
        <v>21</v>
      </c>
      <c r="I1281" s="34" t="s">
        <v>1134</v>
      </c>
      <c r="J1281" s="31">
        <v>35.83</v>
      </c>
      <c r="K1281" s="31">
        <v>7.28</v>
      </c>
      <c r="L1281" s="130">
        <f>(Таблица1[[#This Row],[Общая площадь летних помещений, кв. м]]*1)+Таблица1[[#This Row],[Общая площадь без летних помещений, кв.м]]</f>
        <v>43.11</v>
      </c>
      <c r="M1281" s="35" t="s">
        <v>1136</v>
      </c>
      <c r="N1281" s="35" t="s">
        <v>1145</v>
      </c>
      <c r="O1281" s="35" t="s">
        <v>1130</v>
      </c>
      <c r="P1281" s="32">
        <v>330000</v>
      </c>
      <c r="Q128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14226300</v>
      </c>
      <c r="R128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81" s="36"/>
      <c r="T1281" s="38" t="e">
        <f>#REF!/R1281-1</f>
        <v>#REF!</v>
      </c>
      <c r="U1281" s="35"/>
      <c r="V1281" s="39" t="s">
        <v>1132</v>
      </c>
      <c r="W1281" s="40"/>
      <c r="X1281" s="41" t="str">
        <f t="shared" si="39"/>
        <v>Апарт-отельст</v>
      </c>
      <c r="Y1281" s="15"/>
    </row>
    <row r="1282" spans="2:25">
      <c r="B1282" s="30">
        <f t="shared" si="38"/>
        <v>1275</v>
      </c>
      <c r="C1282" s="31">
        <v>273</v>
      </c>
      <c r="D1282" s="32" t="s">
        <v>1150</v>
      </c>
      <c r="E1282" s="131">
        <v>4</v>
      </c>
      <c r="F1282" s="31">
        <v>1</v>
      </c>
      <c r="G1282" s="31" t="s">
        <v>1143</v>
      </c>
      <c r="H1282" s="33" t="s">
        <v>21</v>
      </c>
      <c r="I1282" s="34" t="s">
        <v>1134</v>
      </c>
      <c r="J1282" s="31">
        <v>24.74</v>
      </c>
      <c r="K1282" s="31">
        <v>4.3099999999999996</v>
      </c>
      <c r="L1282" s="130">
        <f>(Таблица1[[#This Row],[Общая площадь летних помещений, кв. м]]*1)+Таблица1[[#This Row],[Общая площадь без летних помещений, кв.м]]</f>
        <v>29.049999999999997</v>
      </c>
      <c r="M1282" s="35" t="s">
        <v>1136</v>
      </c>
      <c r="N1282" s="35" t="s">
        <v>1145</v>
      </c>
      <c r="O1282" s="35" t="s">
        <v>1130</v>
      </c>
      <c r="P1282" s="32">
        <v>330000</v>
      </c>
      <c r="Q128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9586499.9999999981</v>
      </c>
      <c r="R128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82" s="36"/>
      <c r="T1282" s="38" t="e">
        <f>#REF!/R1282-1</f>
        <v>#REF!</v>
      </c>
      <c r="U1282" s="35"/>
      <c r="V1282" s="39" t="s">
        <v>1132</v>
      </c>
      <c r="W1282" s="40"/>
      <c r="X1282" s="41" t="str">
        <f t="shared" si="39"/>
        <v>Апарт-отельст</v>
      </c>
      <c r="Y1282" s="15"/>
    </row>
    <row r="1283" spans="2:25">
      <c r="B1283" s="30">
        <f t="shared" si="38"/>
        <v>1276</v>
      </c>
      <c r="C1283" s="31">
        <v>274</v>
      </c>
      <c r="D1283" s="32" t="s">
        <v>1150</v>
      </c>
      <c r="E1283" s="131">
        <v>4</v>
      </c>
      <c r="F1283" s="31">
        <v>1</v>
      </c>
      <c r="G1283" s="31" t="s">
        <v>1143</v>
      </c>
      <c r="H1283" s="33" t="s">
        <v>21</v>
      </c>
      <c r="I1283" s="34" t="s">
        <v>1134</v>
      </c>
      <c r="J1283" s="31">
        <v>24.27</v>
      </c>
      <c r="K1283" s="31">
        <v>4.3099999999999996</v>
      </c>
      <c r="L1283" s="130">
        <f>(Таблица1[[#This Row],[Общая площадь летних помещений, кв. м]]*1)+Таблица1[[#This Row],[Общая площадь без летних помещений, кв.м]]</f>
        <v>28.58</v>
      </c>
      <c r="M1283" s="35" t="s">
        <v>1136</v>
      </c>
      <c r="N1283" s="35" t="s">
        <v>1145</v>
      </c>
      <c r="O1283" s="35" t="s">
        <v>1130</v>
      </c>
      <c r="P1283" s="32">
        <v>330000</v>
      </c>
      <c r="Q128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9431400</v>
      </c>
      <c r="R128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83" s="36"/>
      <c r="T1283" s="38" t="e">
        <f>#REF!/R1283-1</f>
        <v>#REF!</v>
      </c>
      <c r="U1283" s="35"/>
      <c r="V1283" s="39" t="s">
        <v>1132</v>
      </c>
      <c r="W1283" s="40"/>
      <c r="X1283" s="41" t="str">
        <f t="shared" si="39"/>
        <v>Апарт-отельст</v>
      </c>
      <c r="Y1283" s="15"/>
    </row>
    <row r="1284" spans="2:25">
      <c r="B1284" s="30">
        <f t="shared" si="38"/>
        <v>1277</v>
      </c>
      <c r="C1284" s="31">
        <v>275</v>
      </c>
      <c r="D1284" s="32" t="s">
        <v>1150</v>
      </c>
      <c r="E1284" s="131">
        <v>4</v>
      </c>
      <c r="F1284" s="31">
        <v>1</v>
      </c>
      <c r="G1284" s="31" t="s">
        <v>1143</v>
      </c>
      <c r="H1284" s="33" t="s">
        <v>21</v>
      </c>
      <c r="I1284" s="34" t="s">
        <v>1134</v>
      </c>
      <c r="J1284" s="31">
        <v>28.04</v>
      </c>
      <c r="K1284" s="31">
        <v>4.42</v>
      </c>
      <c r="L1284" s="130">
        <f>(Таблица1[[#This Row],[Общая площадь летних помещений, кв. м]]*1)+Таблица1[[#This Row],[Общая площадь без летних помещений, кв.м]]</f>
        <v>32.46</v>
      </c>
      <c r="M1284" s="35" t="s">
        <v>1136</v>
      </c>
      <c r="N1284" s="35" t="s">
        <v>1145</v>
      </c>
      <c r="O1284" s="35" t="s">
        <v>1130</v>
      </c>
      <c r="P1284" s="32">
        <v>340000</v>
      </c>
      <c r="Q128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11036400</v>
      </c>
      <c r="R128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84" s="36"/>
      <c r="T1284" s="38" t="e">
        <f>#REF!/R1284-1</f>
        <v>#REF!</v>
      </c>
      <c r="U1284" s="35"/>
      <c r="V1284" s="39" t="s">
        <v>1132</v>
      </c>
      <c r="W1284" s="40"/>
      <c r="X1284" s="41" t="str">
        <f t="shared" si="39"/>
        <v>Апарт-отельст</v>
      </c>
      <c r="Y1284" s="15"/>
    </row>
    <row r="1285" spans="2:25">
      <c r="B1285" s="30">
        <f t="shared" si="38"/>
        <v>1278</v>
      </c>
      <c r="C1285" s="31">
        <v>276</v>
      </c>
      <c r="D1285" s="32" t="s">
        <v>1150</v>
      </c>
      <c r="E1285" s="131">
        <v>4</v>
      </c>
      <c r="F1285" s="31">
        <v>1</v>
      </c>
      <c r="G1285" s="31" t="s">
        <v>1143</v>
      </c>
      <c r="H1285" s="42" t="s">
        <v>19</v>
      </c>
      <c r="I1285" s="34" t="s">
        <v>1151</v>
      </c>
      <c r="J1285" s="31">
        <v>53.16</v>
      </c>
      <c r="K1285" s="31">
        <v>8.82</v>
      </c>
      <c r="L1285" s="130">
        <f>(Таблица1[[#This Row],[Общая площадь летних помещений, кв. м]]*1)+Таблица1[[#This Row],[Общая площадь без летних помещений, кв.м]]</f>
        <v>61.98</v>
      </c>
      <c r="M1285" s="35" t="s">
        <v>1130</v>
      </c>
      <c r="N1285" s="35" t="s">
        <v>1131</v>
      </c>
      <c r="O1285" s="35" t="s">
        <v>1130</v>
      </c>
      <c r="P1285" s="32">
        <v>325000</v>
      </c>
      <c r="Q128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20143500</v>
      </c>
      <c r="R128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85" s="36"/>
      <c r="T1285" s="38" t="e">
        <f>#REF!/R1285-1</f>
        <v>#REF!</v>
      </c>
      <c r="U1285" s="35"/>
      <c r="V1285" s="39" t="s">
        <v>1132</v>
      </c>
      <c r="W1285" s="40"/>
      <c r="X1285" s="41" t="str">
        <f t="shared" si="39"/>
        <v>Апарт-отель1АЕ</v>
      </c>
      <c r="Y1285" s="15"/>
    </row>
    <row r="1286" spans="2:25">
      <c r="B1286" s="30">
        <f t="shared" si="38"/>
        <v>1279</v>
      </c>
      <c r="C1286" s="31">
        <v>277</v>
      </c>
      <c r="D1286" s="32" t="s">
        <v>1150</v>
      </c>
      <c r="E1286" s="131">
        <v>4</v>
      </c>
      <c r="F1286" s="31">
        <v>1</v>
      </c>
      <c r="G1286" s="31" t="s">
        <v>1143</v>
      </c>
      <c r="H1286" s="33" t="s">
        <v>21</v>
      </c>
      <c r="I1286" s="34" t="s">
        <v>1134</v>
      </c>
      <c r="J1286" s="31">
        <v>24.74</v>
      </c>
      <c r="K1286" s="31">
        <v>4.3099999999999996</v>
      </c>
      <c r="L1286" s="130">
        <f>(Таблица1[[#This Row],[Общая площадь летних помещений, кв. м]]*1)+Таблица1[[#This Row],[Общая площадь без летних помещений, кв.м]]</f>
        <v>29.049999999999997</v>
      </c>
      <c r="M1286" s="35" t="s">
        <v>1130</v>
      </c>
      <c r="N1286" s="35" t="s">
        <v>1131</v>
      </c>
      <c r="O1286" s="35" t="s">
        <v>1130</v>
      </c>
      <c r="P1286" s="32">
        <v>310000</v>
      </c>
      <c r="Q128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9005500</v>
      </c>
      <c r="R128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86" s="36"/>
      <c r="T1286" s="38" t="e">
        <f>#REF!/R1286-1</f>
        <v>#REF!</v>
      </c>
      <c r="U1286" s="35"/>
      <c r="V1286" s="39" t="s">
        <v>1132</v>
      </c>
      <c r="W1286" s="40"/>
      <c r="X1286" s="41" t="str">
        <f t="shared" si="39"/>
        <v>Апарт-отельст</v>
      </c>
      <c r="Y1286" s="15"/>
    </row>
    <row r="1287" spans="2:25">
      <c r="B1287" s="30">
        <f t="shared" si="38"/>
        <v>1280</v>
      </c>
      <c r="C1287" s="31">
        <v>278</v>
      </c>
      <c r="D1287" s="32" t="s">
        <v>1150</v>
      </c>
      <c r="E1287" s="131">
        <v>4</v>
      </c>
      <c r="F1287" s="31">
        <v>1</v>
      </c>
      <c r="G1287" s="31" t="s">
        <v>1143</v>
      </c>
      <c r="H1287" s="33" t="s">
        <v>21</v>
      </c>
      <c r="I1287" s="34" t="s">
        <v>1134</v>
      </c>
      <c r="J1287" s="31">
        <v>24.74</v>
      </c>
      <c r="K1287" s="31">
        <v>3.86</v>
      </c>
      <c r="L1287" s="130">
        <f>(Таблица1[[#This Row],[Общая площадь летних помещений, кв. м]]*1)+Таблица1[[#This Row],[Общая площадь без летних помещений, кв.м]]</f>
        <v>28.599999999999998</v>
      </c>
      <c r="M1287" s="35" t="s">
        <v>1130</v>
      </c>
      <c r="N1287" s="35" t="s">
        <v>1131</v>
      </c>
      <c r="O1287" s="35" t="s">
        <v>1130</v>
      </c>
      <c r="P1287" s="32">
        <v>310000</v>
      </c>
      <c r="Q128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8866000</v>
      </c>
      <c r="R128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87" s="36"/>
      <c r="T1287" s="38" t="e">
        <f>#REF!/R1287-1</f>
        <v>#REF!</v>
      </c>
      <c r="U1287" s="35"/>
      <c r="V1287" s="39" t="s">
        <v>1132</v>
      </c>
      <c r="W1287" s="40"/>
      <c r="X1287" s="41" t="str">
        <f t="shared" si="39"/>
        <v>Апарт-отельст</v>
      </c>
      <c r="Y1287" s="15"/>
    </row>
    <row r="1288" spans="2:25">
      <c r="B1288" s="30">
        <f t="shared" si="38"/>
        <v>1281</v>
      </c>
      <c r="C1288" s="31">
        <v>279</v>
      </c>
      <c r="D1288" s="32" t="s">
        <v>1150</v>
      </c>
      <c r="E1288" s="131">
        <v>4</v>
      </c>
      <c r="F1288" s="31">
        <v>1</v>
      </c>
      <c r="G1288" s="31" t="s">
        <v>1143</v>
      </c>
      <c r="H1288" s="33" t="s">
        <v>21</v>
      </c>
      <c r="I1288" s="34" t="s">
        <v>1134</v>
      </c>
      <c r="J1288" s="31">
        <v>24.74</v>
      </c>
      <c r="K1288" s="31">
        <v>4.3099999999999996</v>
      </c>
      <c r="L1288" s="130">
        <f>(Таблица1[[#This Row],[Общая площадь летних помещений, кв. м]]*1)+Таблица1[[#This Row],[Общая площадь без летних помещений, кв.м]]</f>
        <v>29.049999999999997</v>
      </c>
      <c r="M1288" s="35" t="s">
        <v>1130</v>
      </c>
      <c r="N1288" s="35" t="s">
        <v>1131</v>
      </c>
      <c r="O1288" s="35" t="s">
        <v>1130</v>
      </c>
      <c r="P1288" s="32">
        <v>310000</v>
      </c>
      <c r="Q128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9005500</v>
      </c>
      <c r="R128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88" s="36"/>
      <c r="T1288" s="38" t="e">
        <f>#REF!/R1288-1</f>
        <v>#REF!</v>
      </c>
      <c r="U1288" s="35"/>
      <c r="V1288" s="39" t="s">
        <v>1132</v>
      </c>
      <c r="W1288" s="40"/>
      <c r="X1288" s="41" t="str">
        <f t="shared" si="39"/>
        <v>Апарт-отельст</v>
      </c>
      <c r="Y1288" s="15"/>
    </row>
    <row r="1289" spans="2:25">
      <c r="B1289" s="30">
        <f t="shared" si="38"/>
        <v>1282</v>
      </c>
      <c r="C1289" s="31">
        <v>280</v>
      </c>
      <c r="D1289" s="32" t="s">
        <v>1127</v>
      </c>
      <c r="E1289" s="131">
        <v>4</v>
      </c>
      <c r="F1289" s="31">
        <v>1</v>
      </c>
      <c r="G1289" s="31" t="s">
        <v>1143</v>
      </c>
      <c r="H1289" s="33" t="s">
        <v>21</v>
      </c>
      <c r="I1289" s="34" t="s">
        <v>1134</v>
      </c>
      <c r="J1289" s="31">
        <v>24.74</v>
      </c>
      <c r="K1289" s="31">
        <v>4.3099999999999996</v>
      </c>
      <c r="L1289" s="130">
        <f>(Таблица1[[#This Row],[Общая площадь летних помещений, кв. м]]*1)+Таблица1[[#This Row],[Общая площадь без летних помещений, кв.м]]</f>
        <v>29.049999999999997</v>
      </c>
      <c r="M1289" s="35" t="s">
        <v>1130</v>
      </c>
      <c r="N1289" s="35" t="s">
        <v>1131</v>
      </c>
      <c r="O1289" s="35" t="s">
        <v>1130</v>
      </c>
      <c r="P1289" s="32">
        <v>310000</v>
      </c>
      <c r="Q128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9005500</v>
      </c>
      <c r="R128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89" s="36"/>
      <c r="T1289" s="38" t="e">
        <f>#REF!/R1289-1</f>
        <v>#REF!</v>
      </c>
      <c r="U1289" s="35"/>
      <c r="V1289" s="39" t="s">
        <v>1132</v>
      </c>
      <c r="W1289" s="40"/>
      <c r="X1289" s="41" t="str">
        <f t="shared" si="39"/>
        <v>апартаментст</v>
      </c>
      <c r="Y1289" s="15"/>
    </row>
    <row r="1290" spans="2:25">
      <c r="B1290" s="30">
        <f t="shared" ref="B1290:B1353" si="40">B1289+1</f>
        <v>1283</v>
      </c>
      <c r="C1290" s="31">
        <v>281</v>
      </c>
      <c r="D1290" s="32" t="s">
        <v>1127</v>
      </c>
      <c r="E1290" s="131">
        <v>4</v>
      </c>
      <c r="F1290" s="31">
        <v>1</v>
      </c>
      <c r="G1290" s="31" t="s">
        <v>1143</v>
      </c>
      <c r="H1290" s="33" t="s">
        <v>21</v>
      </c>
      <c r="I1290" s="34" t="s">
        <v>1134</v>
      </c>
      <c r="J1290" s="31">
        <v>24.74</v>
      </c>
      <c r="K1290" s="31">
        <v>4.3099999999999996</v>
      </c>
      <c r="L1290" s="130">
        <f>(Таблица1[[#This Row],[Общая площадь летних помещений, кв. м]]*1)+Таблица1[[#This Row],[Общая площадь без летних помещений, кв.м]]</f>
        <v>29.049999999999997</v>
      </c>
      <c r="M1290" s="35" t="s">
        <v>1130</v>
      </c>
      <c r="N1290" s="35" t="s">
        <v>1131</v>
      </c>
      <c r="O1290" s="35" t="s">
        <v>1130</v>
      </c>
      <c r="P1290" s="32">
        <v>310000</v>
      </c>
      <c r="Q129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9005500</v>
      </c>
      <c r="R129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90" s="36"/>
      <c r="T1290" s="38" t="e">
        <f>#REF!/R1290-1</f>
        <v>#REF!</v>
      </c>
      <c r="U1290" s="35"/>
      <c r="V1290" s="39" t="s">
        <v>1132</v>
      </c>
      <c r="W1290" s="40"/>
      <c r="X1290" s="41" t="str">
        <f t="shared" si="39"/>
        <v>апартаментст</v>
      </c>
      <c r="Y1290" s="15"/>
    </row>
    <row r="1291" spans="2:25">
      <c r="B1291" s="30">
        <f t="shared" si="40"/>
        <v>1284</v>
      </c>
      <c r="C1291" s="31">
        <v>282</v>
      </c>
      <c r="D1291" s="32" t="s">
        <v>1127</v>
      </c>
      <c r="E1291" s="131">
        <v>4</v>
      </c>
      <c r="F1291" s="31">
        <v>1</v>
      </c>
      <c r="G1291" s="31" t="s">
        <v>1143</v>
      </c>
      <c r="H1291" s="42" t="s">
        <v>19</v>
      </c>
      <c r="I1291" s="34" t="s">
        <v>1151</v>
      </c>
      <c r="J1291" s="31">
        <v>49.45</v>
      </c>
      <c r="K1291" s="31">
        <v>8.11</v>
      </c>
      <c r="L1291" s="130">
        <f>(Таблица1[[#This Row],[Общая площадь летних помещений, кв. м]]*1)+Таблица1[[#This Row],[Общая площадь без летних помещений, кв.м]]</f>
        <v>57.56</v>
      </c>
      <c r="M1291" s="35" t="s">
        <v>1130</v>
      </c>
      <c r="N1291" s="35" t="s">
        <v>1131</v>
      </c>
      <c r="O1291" s="35" t="s">
        <v>1130</v>
      </c>
      <c r="P1291" s="32">
        <v>310000</v>
      </c>
      <c r="Q129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17843600</v>
      </c>
      <c r="R129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91" s="36"/>
      <c r="T1291" s="38" t="e">
        <f>#REF!/R1291-1</f>
        <v>#REF!</v>
      </c>
      <c r="U1291" s="35"/>
      <c r="V1291" s="39" t="s">
        <v>1132</v>
      </c>
      <c r="W1291" s="40"/>
      <c r="X1291" s="41" t="str">
        <f t="shared" si="39"/>
        <v>апартамент1АЕ</v>
      </c>
      <c r="Y1291" s="15"/>
    </row>
    <row r="1292" spans="2:25">
      <c r="B1292" s="30">
        <f t="shared" si="40"/>
        <v>1285</v>
      </c>
      <c r="C1292" s="31">
        <v>283</v>
      </c>
      <c r="D1292" s="32" t="s">
        <v>1127</v>
      </c>
      <c r="E1292" s="131">
        <v>4</v>
      </c>
      <c r="F1292" s="31">
        <v>1</v>
      </c>
      <c r="G1292" s="31" t="s">
        <v>1143</v>
      </c>
      <c r="H1292" s="33" t="s">
        <v>21</v>
      </c>
      <c r="I1292" s="34" t="s">
        <v>1134</v>
      </c>
      <c r="J1292" s="31">
        <v>31.7</v>
      </c>
      <c r="K1292" s="31">
        <v>3.72</v>
      </c>
      <c r="L1292" s="130">
        <f>(Таблица1[[#This Row],[Общая площадь летних помещений, кв. м]]*1)+Таблица1[[#This Row],[Общая площадь без летних помещений, кв.м]]</f>
        <v>35.42</v>
      </c>
      <c r="M1292" s="35" t="s">
        <v>1136</v>
      </c>
      <c r="N1292" s="35" t="s">
        <v>1145</v>
      </c>
      <c r="O1292" s="35" t="s">
        <v>1130</v>
      </c>
      <c r="P1292" s="32">
        <v>335000</v>
      </c>
      <c r="Q129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11865700</v>
      </c>
      <c r="R129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92" s="36"/>
      <c r="T1292" s="38" t="e">
        <f>#REF!/R1292-1</f>
        <v>#REF!</v>
      </c>
      <c r="U1292" s="35"/>
      <c r="V1292" s="39" t="s">
        <v>1132</v>
      </c>
      <c r="W1292" s="40"/>
      <c r="X1292" s="41" t="str">
        <f t="shared" si="39"/>
        <v>апартаментст</v>
      </c>
      <c r="Y1292" s="15"/>
    </row>
    <row r="1293" spans="2:25">
      <c r="B1293" s="30">
        <f t="shared" si="40"/>
        <v>1286</v>
      </c>
      <c r="C1293" s="31">
        <v>284</v>
      </c>
      <c r="D1293" s="32" t="s">
        <v>1127</v>
      </c>
      <c r="E1293" s="131">
        <v>4</v>
      </c>
      <c r="F1293" s="31">
        <v>1</v>
      </c>
      <c r="G1293" s="31" t="s">
        <v>1144</v>
      </c>
      <c r="H1293" s="33" t="s">
        <v>21</v>
      </c>
      <c r="I1293" s="34" t="s">
        <v>1134</v>
      </c>
      <c r="J1293" s="31">
        <v>35.83</v>
      </c>
      <c r="K1293" s="31">
        <v>7.28</v>
      </c>
      <c r="L1293" s="130">
        <f>(Таблица1[[#This Row],[Общая площадь летних помещений, кв. м]]*1)+Таблица1[[#This Row],[Общая площадь без летних помещений, кв.м]]</f>
        <v>43.11</v>
      </c>
      <c r="M1293" s="35" t="s">
        <v>1136</v>
      </c>
      <c r="N1293" s="35" t="s">
        <v>1145</v>
      </c>
      <c r="O1293" s="35" t="s">
        <v>1130</v>
      </c>
      <c r="P1293" s="32">
        <v>335000</v>
      </c>
      <c r="Q129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14441850</v>
      </c>
      <c r="R129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93" s="36"/>
      <c r="T1293" s="38" t="e">
        <f>#REF!/R1293-1</f>
        <v>#REF!</v>
      </c>
      <c r="U1293" s="35"/>
      <c r="V1293" s="39" t="s">
        <v>1132</v>
      </c>
      <c r="W1293" s="40"/>
      <c r="X1293" s="41" t="str">
        <f t="shared" ref="X1293:X1356" si="41">CONCATENATE(D1293,H1293)</f>
        <v>апартаментст</v>
      </c>
      <c r="Y1293" s="15"/>
    </row>
    <row r="1294" spans="2:25">
      <c r="B1294" s="30">
        <f t="shared" si="40"/>
        <v>1287</v>
      </c>
      <c r="C1294" s="31">
        <v>285</v>
      </c>
      <c r="D1294" s="32" t="s">
        <v>1127</v>
      </c>
      <c r="E1294" s="131">
        <v>4</v>
      </c>
      <c r="F1294" s="31">
        <v>1</v>
      </c>
      <c r="G1294" s="31" t="s">
        <v>1144</v>
      </c>
      <c r="H1294" s="33" t="s">
        <v>21</v>
      </c>
      <c r="I1294" s="34" t="s">
        <v>1134</v>
      </c>
      <c r="J1294" s="31">
        <v>24.72</v>
      </c>
      <c r="K1294" s="31">
        <v>4.3899999999999997</v>
      </c>
      <c r="L1294" s="130">
        <f>(Таблица1[[#This Row],[Общая площадь летних помещений, кв. м]]*1)+Таблица1[[#This Row],[Общая площадь без летних помещений, кв.м]]</f>
        <v>29.11</v>
      </c>
      <c r="M1294" s="35" t="s">
        <v>1136</v>
      </c>
      <c r="N1294" s="35" t="s">
        <v>1145</v>
      </c>
      <c r="O1294" s="35" t="s">
        <v>1130</v>
      </c>
      <c r="P1294" s="32">
        <v>335000</v>
      </c>
      <c r="Q129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9751850</v>
      </c>
      <c r="R129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94" s="36"/>
      <c r="T1294" s="38" t="e">
        <f>#REF!/R1294-1</f>
        <v>#REF!</v>
      </c>
      <c r="U1294" s="35"/>
      <c r="V1294" s="39" t="s">
        <v>1132</v>
      </c>
      <c r="W1294" s="40"/>
      <c r="X1294" s="41" t="str">
        <f t="shared" si="41"/>
        <v>апартаментст</v>
      </c>
      <c r="Y1294" s="15"/>
    </row>
    <row r="1295" spans="2:25">
      <c r="B1295" s="30">
        <f t="shared" si="40"/>
        <v>1288</v>
      </c>
      <c r="C1295" s="31">
        <v>286</v>
      </c>
      <c r="D1295" s="32" t="s">
        <v>1127</v>
      </c>
      <c r="E1295" s="131">
        <v>4</v>
      </c>
      <c r="F1295" s="31">
        <v>1</v>
      </c>
      <c r="G1295" s="31" t="s">
        <v>1144</v>
      </c>
      <c r="H1295" s="33" t="s">
        <v>21</v>
      </c>
      <c r="I1295" s="34" t="s">
        <v>1134</v>
      </c>
      <c r="J1295" s="31">
        <v>24.28</v>
      </c>
      <c r="K1295" s="31">
        <v>4.3899999999999997</v>
      </c>
      <c r="L1295" s="130">
        <f>(Таблица1[[#This Row],[Общая площадь летних помещений, кв. м]]*1)+Таблица1[[#This Row],[Общая площадь без летних помещений, кв.м]]</f>
        <v>28.67</v>
      </c>
      <c r="M1295" s="35" t="s">
        <v>1136</v>
      </c>
      <c r="N1295" s="35" t="s">
        <v>1145</v>
      </c>
      <c r="O1295" s="35" t="s">
        <v>1130</v>
      </c>
      <c r="P1295" s="32">
        <v>335000</v>
      </c>
      <c r="Q129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9604450</v>
      </c>
      <c r="R129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95" s="36"/>
      <c r="T1295" s="38" t="e">
        <f>#REF!/R1295-1</f>
        <v>#REF!</v>
      </c>
      <c r="U1295" s="35"/>
      <c r="V1295" s="39" t="s">
        <v>1132</v>
      </c>
      <c r="W1295" s="40"/>
      <c r="X1295" s="41" t="str">
        <f t="shared" si="41"/>
        <v>апартаментст</v>
      </c>
      <c r="Y1295" s="15"/>
    </row>
    <row r="1296" spans="2:25">
      <c r="B1296" s="30">
        <f t="shared" si="40"/>
        <v>1289</v>
      </c>
      <c r="C1296" s="31">
        <v>287</v>
      </c>
      <c r="D1296" s="32" t="s">
        <v>1127</v>
      </c>
      <c r="E1296" s="131">
        <v>4</v>
      </c>
      <c r="F1296" s="31">
        <v>1</v>
      </c>
      <c r="G1296" s="31" t="s">
        <v>1144</v>
      </c>
      <c r="H1296" s="33" t="s">
        <v>21</v>
      </c>
      <c r="I1296" s="34" t="s">
        <v>1134</v>
      </c>
      <c r="J1296" s="31">
        <v>28.03</v>
      </c>
      <c r="K1296" s="31">
        <v>4.5</v>
      </c>
      <c r="L1296" s="130">
        <f>(Таблица1[[#This Row],[Общая площадь летних помещений, кв. м]]*1)+Таблица1[[#This Row],[Общая площадь без летних помещений, кв.м]]</f>
        <v>32.53</v>
      </c>
      <c r="M1296" s="35" t="s">
        <v>1136</v>
      </c>
      <c r="N1296" s="35" t="s">
        <v>1145</v>
      </c>
      <c r="O1296" s="35" t="s">
        <v>1130</v>
      </c>
      <c r="P1296" s="32">
        <v>340000</v>
      </c>
      <c r="Q129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11060200</v>
      </c>
      <c r="R129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96" s="36"/>
      <c r="T1296" s="38" t="e">
        <f>#REF!/R1296-1</f>
        <v>#REF!</v>
      </c>
      <c r="U1296" s="35"/>
      <c r="V1296" s="39" t="s">
        <v>1132</v>
      </c>
      <c r="W1296" s="40"/>
      <c r="X1296" s="41" t="str">
        <f t="shared" si="41"/>
        <v>апартаментст</v>
      </c>
      <c r="Y1296" s="15"/>
    </row>
    <row r="1297" spans="2:25">
      <c r="B1297" s="30">
        <f t="shared" si="40"/>
        <v>1290</v>
      </c>
      <c r="C1297" s="31">
        <v>288</v>
      </c>
      <c r="D1297" s="32" t="s">
        <v>1127</v>
      </c>
      <c r="E1297" s="131">
        <v>4</v>
      </c>
      <c r="F1297" s="31">
        <v>1</v>
      </c>
      <c r="G1297" s="31" t="s">
        <v>1144</v>
      </c>
      <c r="H1297" s="42" t="s">
        <v>19</v>
      </c>
      <c r="I1297" s="34" t="s">
        <v>1151</v>
      </c>
      <c r="J1297" s="31">
        <v>53.16</v>
      </c>
      <c r="K1297" s="31">
        <v>8.9700000000000006</v>
      </c>
      <c r="L1297" s="130">
        <f>(Таблица1[[#This Row],[Общая площадь летних помещений, кв. м]]*1)+Таблица1[[#This Row],[Общая площадь без летних помещений, кв.м]]</f>
        <v>62.129999999999995</v>
      </c>
      <c r="M1297" s="35" t="s">
        <v>1130</v>
      </c>
      <c r="N1297" s="35" t="s">
        <v>1131</v>
      </c>
      <c r="O1297" s="35" t="s">
        <v>1130</v>
      </c>
      <c r="P1297" s="32">
        <v>325000</v>
      </c>
      <c r="Q129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20192250</v>
      </c>
      <c r="R129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97" s="36"/>
      <c r="T1297" s="38" t="e">
        <f>#REF!/R1297-1</f>
        <v>#REF!</v>
      </c>
      <c r="U1297" s="35"/>
      <c r="V1297" s="39" t="s">
        <v>1132</v>
      </c>
      <c r="W1297" s="40"/>
      <c r="X1297" s="41" t="str">
        <f t="shared" si="41"/>
        <v>апартамент1АЕ</v>
      </c>
      <c r="Y1297" s="15"/>
    </row>
    <row r="1298" spans="2:25">
      <c r="B1298" s="30">
        <f t="shared" si="40"/>
        <v>1291</v>
      </c>
      <c r="C1298" s="31">
        <v>289</v>
      </c>
      <c r="D1298" s="32" t="s">
        <v>1127</v>
      </c>
      <c r="E1298" s="131">
        <v>4</v>
      </c>
      <c r="F1298" s="31">
        <v>1</v>
      </c>
      <c r="G1298" s="31" t="s">
        <v>1144</v>
      </c>
      <c r="H1298" s="33" t="s">
        <v>21</v>
      </c>
      <c r="I1298" s="34" t="s">
        <v>1134</v>
      </c>
      <c r="J1298" s="31">
        <v>24.73</v>
      </c>
      <c r="K1298" s="31">
        <v>4.3899999999999997</v>
      </c>
      <c r="L1298" s="130">
        <f>(Таблица1[[#This Row],[Общая площадь летних помещений, кв. м]]*1)+Таблица1[[#This Row],[Общая площадь без летних помещений, кв.м]]</f>
        <v>29.12</v>
      </c>
      <c r="M1298" s="35" t="s">
        <v>1130</v>
      </c>
      <c r="N1298" s="35" t="s">
        <v>1131</v>
      </c>
      <c r="O1298" s="35" t="s">
        <v>1130</v>
      </c>
      <c r="P1298" s="32">
        <v>315000</v>
      </c>
      <c r="Q129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9172800</v>
      </c>
      <c r="R129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98" s="36"/>
      <c r="T1298" s="38" t="e">
        <f>#REF!/R1298-1</f>
        <v>#REF!</v>
      </c>
      <c r="U1298" s="35"/>
      <c r="V1298" s="39" t="s">
        <v>1132</v>
      </c>
      <c r="W1298" s="40"/>
      <c r="X1298" s="41" t="str">
        <f t="shared" si="41"/>
        <v>апартаментст</v>
      </c>
      <c r="Y1298" s="15"/>
    </row>
    <row r="1299" spans="2:25">
      <c r="B1299" s="30">
        <f t="shared" si="40"/>
        <v>1292</v>
      </c>
      <c r="C1299" s="31">
        <v>290</v>
      </c>
      <c r="D1299" s="32" t="s">
        <v>1127</v>
      </c>
      <c r="E1299" s="131">
        <v>4</v>
      </c>
      <c r="F1299" s="31">
        <v>1</v>
      </c>
      <c r="G1299" s="31" t="s">
        <v>1144</v>
      </c>
      <c r="H1299" s="33" t="s">
        <v>21</v>
      </c>
      <c r="I1299" s="34" t="s">
        <v>1134</v>
      </c>
      <c r="J1299" s="31">
        <v>24.73</v>
      </c>
      <c r="K1299" s="31">
        <v>4.0199999999999996</v>
      </c>
      <c r="L1299" s="130">
        <f>(Таблица1[[#This Row],[Общая площадь летних помещений, кв. м]]*1)+Таблица1[[#This Row],[Общая площадь без летних помещений, кв.м]]</f>
        <v>28.75</v>
      </c>
      <c r="M1299" s="35" t="s">
        <v>1130</v>
      </c>
      <c r="N1299" s="35" t="s">
        <v>1131</v>
      </c>
      <c r="O1299" s="35" t="s">
        <v>1130</v>
      </c>
      <c r="P1299" s="32">
        <v>315000</v>
      </c>
      <c r="Q129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9056250</v>
      </c>
      <c r="R129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299" s="36"/>
      <c r="T1299" s="38" t="e">
        <f>#REF!/R1299-1</f>
        <v>#REF!</v>
      </c>
      <c r="U1299" s="35"/>
      <c r="V1299" s="39" t="s">
        <v>1132</v>
      </c>
      <c r="W1299" s="40"/>
      <c r="X1299" s="41" t="str">
        <f t="shared" si="41"/>
        <v>апартаментст</v>
      </c>
      <c r="Y1299" s="15"/>
    </row>
    <row r="1300" spans="2:25">
      <c r="B1300" s="30">
        <f t="shared" si="40"/>
        <v>1293</v>
      </c>
      <c r="C1300" s="31">
        <v>291</v>
      </c>
      <c r="D1300" s="32" t="s">
        <v>1127</v>
      </c>
      <c r="E1300" s="131">
        <v>4</v>
      </c>
      <c r="F1300" s="31">
        <v>1</v>
      </c>
      <c r="G1300" s="31" t="s">
        <v>1144</v>
      </c>
      <c r="H1300" s="33" t="s">
        <v>21</v>
      </c>
      <c r="I1300" s="34" t="s">
        <v>1134</v>
      </c>
      <c r="J1300" s="31">
        <v>24.74</v>
      </c>
      <c r="K1300" s="31">
        <v>4.3899999999999997</v>
      </c>
      <c r="L1300" s="130">
        <f>(Таблица1[[#This Row],[Общая площадь летних помещений, кв. м]]*1)+Таблица1[[#This Row],[Общая площадь без летних помещений, кв.м]]</f>
        <v>29.13</v>
      </c>
      <c r="M1300" s="35" t="s">
        <v>1130</v>
      </c>
      <c r="N1300" s="35" t="s">
        <v>1131</v>
      </c>
      <c r="O1300" s="35" t="s">
        <v>1130</v>
      </c>
      <c r="P1300" s="32">
        <v>315000</v>
      </c>
      <c r="Q130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9175950</v>
      </c>
      <c r="R130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00" s="36"/>
      <c r="T1300" s="38" t="e">
        <f>#REF!/R1300-1</f>
        <v>#REF!</v>
      </c>
      <c r="U1300" s="35"/>
      <c r="V1300" s="39" t="s">
        <v>1132</v>
      </c>
      <c r="W1300" s="40"/>
      <c r="X1300" s="41" t="str">
        <f t="shared" si="41"/>
        <v>апартаментст</v>
      </c>
      <c r="Y1300" s="15"/>
    </row>
    <row r="1301" spans="2:25">
      <c r="B1301" s="30">
        <f t="shared" si="40"/>
        <v>1294</v>
      </c>
      <c r="C1301" s="31">
        <v>292</v>
      </c>
      <c r="D1301" s="32" t="s">
        <v>1127</v>
      </c>
      <c r="E1301" s="131">
        <v>4</v>
      </c>
      <c r="F1301" s="31">
        <v>1</v>
      </c>
      <c r="G1301" s="31" t="s">
        <v>1144</v>
      </c>
      <c r="H1301" s="33" t="s">
        <v>21</v>
      </c>
      <c r="I1301" s="34" t="s">
        <v>1134</v>
      </c>
      <c r="J1301" s="31">
        <v>24.73</v>
      </c>
      <c r="K1301" s="31">
        <v>4.3899999999999997</v>
      </c>
      <c r="L1301" s="130">
        <f>(Таблица1[[#This Row],[Общая площадь летних помещений, кв. м]]*1)+Таблица1[[#This Row],[Общая площадь без летних помещений, кв.м]]</f>
        <v>29.12</v>
      </c>
      <c r="M1301" s="35" t="s">
        <v>1130</v>
      </c>
      <c r="N1301" s="35" t="s">
        <v>1131</v>
      </c>
      <c r="O1301" s="35" t="s">
        <v>1130</v>
      </c>
      <c r="P1301" s="32">
        <v>315000</v>
      </c>
      <c r="Q130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9172800</v>
      </c>
      <c r="R130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01" s="36"/>
      <c r="T1301" s="38" t="e">
        <f>#REF!/R1301-1</f>
        <v>#REF!</v>
      </c>
      <c r="U1301" s="35"/>
      <c r="V1301" s="39" t="s">
        <v>1132</v>
      </c>
      <c r="W1301" s="40"/>
      <c r="X1301" s="41" t="str">
        <f t="shared" si="41"/>
        <v>апартаментст</v>
      </c>
      <c r="Y1301" s="15"/>
    </row>
    <row r="1302" spans="2:25">
      <c r="B1302" s="30">
        <f t="shared" si="40"/>
        <v>1295</v>
      </c>
      <c r="C1302" s="31">
        <v>293</v>
      </c>
      <c r="D1302" s="32" t="s">
        <v>1127</v>
      </c>
      <c r="E1302" s="131">
        <v>4</v>
      </c>
      <c r="F1302" s="31">
        <v>1</v>
      </c>
      <c r="G1302" s="31" t="s">
        <v>1144</v>
      </c>
      <c r="H1302" s="33" t="s">
        <v>21</v>
      </c>
      <c r="I1302" s="34" t="s">
        <v>1134</v>
      </c>
      <c r="J1302" s="31">
        <v>24.73</v>
      </c>
      <c r="K1302" s="31">
        <v>4.3899999999999997</v>
      </c>
      <c r="L1302" s="130">
        <f>(Таблица1[[#This Row],[Общая площадь летних помещений, кв. м]]*1)+Таблица1[[#This Row],[Общая площадь без летних помещений, кв.м]]</f>
        <v>29.12</v>
      </c>
      <c r="M1302" s="35" t="s">
        <v>1130</v>
      </c>
      <c r="N1302" s="35" t="s">
        <v>1131</v>
      </c>
      <c r="O1302" s="35" t="s">
        <v>1130</v>
      </c>
      <c r="P1302" s="32">
        <v>315000</v>
      </c>
      <c r="Q130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9172800</v>
      </c>
      <c r="R130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02" s="36"/>
      <c r="T1302" s="38" t="e">
        <f>#REF!/R1302-1</f>
        <v>#REF!</v>
      </c>
      <c r="U1302" s="35"/>
      <c r="V1302" s="39" t="s">
        <v>1132</v>
      </c>
      <c r="W1302" s="40"/>
      <c r="X1302" s="41" t="str">
        <f t="shared" si="41"/>
        <v>апартаментст</v>
      </c>
      <c r="Y1302" s="15"/>
    </row>
    <row r="1303" spans="2:25">
      <c r="B1303" s="30">
        <f t="shared" si="40"/>
        <v>1296</v>
      </c>
      <c r="C1303" s="31">
        <v>294</v>
      </c>
      <c r="D1303" s="32" t="s">
        <v>1127</v>
      </c>
      <c r="E1303" s="131">
        <v>4</v>
      </c>
      <c r="F1303" s="31">
        <v>1</v>
      </c>
      <c r="G1303" s="31" t="s">
        <v>1144</v>
      </c>
      <c r="H1303" s="42" t="s">
        <v>19</v>
      </c>
      <c r="I1303" s="34" t="s">
        <v>1151</v>
      </c>
      <c r="J1303" s="31">
        <v>49.46</v>
      </c>
      <c r="K1303" s="31">
        <v>8.26</v>
      </c>
      <c r="L1303" s="130">
        <f>(Таблица1[[#This Row],[Общая площадь летних помещений, кв. м]]*1)+Таблица1[[#This Row],[Общая площадь без летних помещений, кв.м]]</f>
        <v>57.72</v>
      </c>
      <c r="M1303" s="35" t="s">
        <v>1130</v>
      </c>
      <c r="N1303" s="35" t="s">
        <v>1131</v>
      </c>
      <c r="O1303" s="35" t="s">
        <v>1130</v>
      </c>
      <c r="P1303" s="32">
        <v>325000</v>
      </c>
      <c r="Q130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18759000</v>
      </c>
      <c r="R130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03" s="36"/>
      <c r="T1303" s="38" t="e">
        <f>#REF!/R1303-1</f>
        <v>#REF!</v>
      </c>
      <c r="U1303" s="35"/>
      <c r="V1303" s="39" t="s">
        <v>1132</v>
      </c>
      <c r="W1303" s="40"/>
      <c r="X1303" s="41" t="str">
        <f t="shared" si="41"/>
        <v>апартамент1АЕ</v>
      </c>
      <c r="Y1303" s="15"/>
    </row>
    <row r="1304" spans="2:25">
      <c r="B1304" s="30">
        <f t="shared" si="40"/>
        <v>1297</v>
      </c>
      <c r="C1304" s="31">
        <v>295</v>
      </c>
      <c r="D1304" s="32" t="s">
        <v>1127</v>
      </c>
      <c r="E1304" s="131">
        <v>4</v>
      </c>
      <c r="F1304" s="31">
        <v>1</v>
      </c>
      <c r="G1304" s="31" t="s">
        <v>1144</v>
      </c>
      <c r="H1304" s="33" t="s">
        <v>21</v>
      </c>
      <c r="I1304" s="34" t="s">
        <v>1134</v>
      </c>
      <c r="J1304" s="31">
        <v>31.7</v>
      </c>
      <c r="K1304" s="31">
        <v>3.8</v>
      </c>
      <c r="L1304" s="130">
        <f>(Таблица1[[#This Row],[Общая площадь летних помещений, кв. м]]*1)+Таблица1[[#This Row],[Общая площадь без летних помещений, кв.м]]</f>
        <v>35.5</v>
      </c>
      <c r="M1304" s="35" t="s">
        <v>1136</v>
      </c>
      <c r="N1304" s="35" t="s">
        <v>1145</v>
      </c>
      <c r="O1304" s="35" t="s">
        <v>1130</v>
      </c>
      <c r="P1304" s="32">
        <v>340000</v>
      </c>
      <c r="Q130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12070000</v>
      </c>
      <c r="R130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04" s="36"/>
      <c r="T1304" s="38" t="e">
        <f>#REF!/R1304-1</f>
        <v>#REF!</v>
      </c>
      <c r="U1304" s="35"/>
      <c r="V1304" s="39" t="s">
        <v>1132</v>
      </c>
      <c r="W1304" s="40"/>
      <c r="X1304" s="41" t="str">
        <f t="shared" si="41"/>
        <v>апартаментст</v>
      </c>
      <c r="Y1304" s="15"/>
    </row>
    <row r="1305" spans="2:25">
      <c r="B1305" s="30">
        <f t="shared" si="40"/>
        <v>1298</v>
      </c>
      <c r="C1305" s="31">
        <v>296</v>
      </c>
      <c r="D1305" s="32" t="s">
        <v>1127</v>
      </c>
      <c r="E1305" s="131">
        <v>4</v>
      </c>
      <c r="F1305" s="31">
        <v>1</v>
      </c>
      <c r="G1305" s="31" t="s">
        <v>1146</v>
      </c>
      <c r="H1305" s="33" t="s">
        <v>21</v>
      </c>
      <c r="I1305" s="34" t="s">
        <v>1134</v>
      </c>
      <c r="J1305" s="31">
        <v>35.82</v>
      </c>
      <c r="K1305" s="31">
        <v>7.28</v>
      </c>
      <c r="L1305" s="130">
        <f>(Таблица1[[#This Row],[Общая площадь летних помещений, кв. м]]*1)+Таблица1[[#This Row],[Общая площадь без летних помещений, кв.м]]</f>
        <v>43.1</v>
      </c>
      <c r="M1305" s="35" t="s">
        <v>1136</v>
      </c>
      <c r="N1305" s="35" t="s">
        <v>1145</v>
      </c>
      <c r="O1305" s="35" t="s">
        <v>1130</v>
      </c>
      <c r="P1305" s="32">
        <v>335000</v>
      </c>
      <c r="Q130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14438500</v>
      </c>
      <c r="R130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05" s="36"/>
      <c r="T1305" s="38" t="e">
        <f>#REF!/R1305-1</f>
        <v>#REF!</v>
      </c>
      <c r="U1305" s="35"/>
      <c r="V1305" s="39" t="s">
        <v>1132</v>
      </c>
      <c r="W1305" s="40"/>
      <c r="X1305" s="41" t="str">
        <f t="shared" si="41"/>
        <v>апартаментст</v>
      </c>
      <c r="Y1305" s="15"/>
    </row>
    <row r="1306" spans="2:25">
      <c r="B1306" s="30">
        <f t="shared" si="40"/>
        <v>1299</v>
      </c>
      <c r="C1306" s="31">
        <v>297</v>
      </c>
      <c r="D1306" s="32" t="s">
        <v>1127</v>
      </c>
      <c r="E1306" s="131">
        <v>4</v>
      </c>
      <c r="F1306" s="31">
        <v>1</v>
      </c>
      <c r="G1306" s="31" t="s">
        <v>1146</v>
      </c>
      <c r="H1306" s="33" t="s">
        <v>21</v>
      </c>
      <c r="I1306" s="34" t="s">
        <v>1134</v>
      </c>
      <c r="J1306" s="31">
        <v>24.72</v>
      </c>
      <c r="K1306" s="31">
        <v>4.3099999999999996</v>
      </c>
      <c r="L1306" s="130">
        <f>(Таблица1[[#This Row],[Общая площадь летних помещений, кв. м]]*1)+Таблица1[[#This Row],[Общая площадь без летних помещений, кв.м]]</f>
        <v>29.029999999999998</v>
      </c>
      <c r="M1306" s="35" t="s">
        <v>1136</v>
      </c>
      <c r="N1306" s="35" t="s">
        <v>1145</v>
      </c>
      <c r="O1306" s="35" t="s">
        <v>1130</v>
      </c>
      <c r="P1306" s="32">
        <v>335000</v>
      </c>
      <c r="Q130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9725050</v>
      </c>
      <c r="R130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06" s="36"/>
      <c r="T1306" s="38" t="e">
        <f>#REF!/R1306-1</f>
        <v>#REF!</v>
      </c>
      <c r="U1306" s="35"/>
      <c r="V1306" s="39" t="s">
        <v>1132</v>
      </c>
      <c r="W1306" s="40"/>
      <c r="X1306" s="41" t="str">
        <f t="shared" si="41"/>
        <v>апартаментст</v>
      </c>
      <c r="Y1306" s="15"/>
    </row>
    <row r="1307" spans="2:25">
      <c r="B1307" s="30">
        <f t="shared" si="40"/>
        <v>1300</v>
      </c>
      <c r="C1307" s="31">
        <v>298</v>
      </c>
      <c r="D1307" s="32" t="s">
        <v>1127</v>
      </c>
      <c r="E1307" s="131">
        <v>4</v>
      </c>
      <c r="F1307" s="31">
        <v>1</v>
      </c>
      <c r="G1307" s="31" t="s">
        <v>1146</v>
      </c>
      <c r="H1307" s="33" t="s">
        <v>21</v>
      </c>
      <c r="I1307" s="34" t="s">
        <v>1134</v>
      </c>
      <c r="J1307" s="31">
        <v>24.28</v>
      </c>
      <c r="K1307" s="31">
        <v>4.3099999999999996</v>
      </c>
      <c r="L1307" s="130">
        <f>(Таблица1[[#This Row],[Общая площадь летних помещений, кв. м]]*1)+Таблица1[[#This Row],[Общая площадь без летних помещений, кв.м]]</f>
        <v>28.59</v>
      </c>
      <c r="M1307" s="35" t="s">
        <v>1136</v>
      </c>
      <c r="N1307" s="35" t="s">
        <v>1145</v>
      </c>
      <c r="O1307" s="35" t="s">
        <v>1130</v>
      </c>
      <c r="P1307" s="32">
        <v>335000</v>
      </c>
      <c r="Q130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9577650</v>
      </c>
      <c r="R130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07" s="36"/>
      <c r="T1307" s="38" t="e">
        <f>#REF!/R1307-1</f>
        <v>#REF!</v>
      </c>
      <c r="U1307" s="35"/>
      <c r="V1307" s="39" t="s">
        <v>1132</v>
      </c>
      <c r="W1307" s="40"/>
      <c r="X1307" s="41" t="str">
        <f t="shared" si="41"/>
        <v>апартаментст</v>
      </c>
      <c r="Y1307" s="15"/>
    </row>
    <row r="1308" spans="2:25">
      <c r="B1308" s="30">
        <f t="shared" si="40"/>
        <v>1301</v>
      </c>
      <c r="C1308" s="31">
        <v>299</v>
      </c>
      <c r="D1308" s="32" t="s">
        <v>1127</v>
      </c>
      <c r="E1308" s="131">
        <v>4</v>
      </c>
      <c r="F1308" s="31">
        <v>1</v>
      </c>
      <c r="G1308" s="31" t="s">
        <v>1146</v>
      </c>
      <c r="H1308" s="33" t="s">
        <v>21</v>
      </c>
      <c r="I1308" s="34" t="s">
        <v>1134</v>
      </c>
      <c r="J1308" s="31">
        <v>28.03</v>
      </c>
      <c r="K1308" s="31">
        <v>4.42</v>
      </c>
      <c r="L1308" s="130">
        <f>(Таблица1[[#This Row],[Общая площадь летних помещений, кв. м]]*1)+Таблица1[[#This Row],[Общая площадь без летних помещений, кв.м]]</f>
        <v>32.450000000000003</v>
      </c>
      <c r="M1308" s="35" t="s">
        <v>1136</v>
      </c>
      <c r="N1308" s="35" t="s">
        <v>1145</v>
      </c>
      <c r="O1308" s="35" t="s">
        <v>1130</v>
      </c>
      <c r="P1308" s="32">
        <v>340000</v>
      </c>
      <c r="Q130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11033000.000000002</v>
      </c>
      <c r="R130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08" s="36"/>
      <c r="T1308" s="38" t="e">
        <f>#REF!/R1308-1</f>
        <v>#REF!</v>
      </c>
      <c r="U1308" s="35"/>
      <c r="V1308" s="39" t="s">
        <v>1132</v>
      </c>
      <c r="W1308" s="40"/>
      <c r="X1308" s="41" t="str">
        <f t="shared" si="41"/>
        <v>апартаментст</v>
      </c>
      <c r="Y1308" s="15"/>
    </row>
    <row r="1309" spans="2:25">
      <c r="B1309" s="30">
        <f t="shared" si="40"/>
        <v>1302</v>
      </c>
      <c r="C1309" s="31">
        <v>300</v>
      </c>
      <c r="D1309" s="32" t="s">
        <v>1127</v>
      </c>
      <c r="E1309" s="131">
        <v>4</v>
      </c>
      <c r="F1309" s="31">
        <v>1</v>
      </c>
      <c r="G1309" s="31" t="s">
        <v>1146</v>
      </c>
      <c r="H1309" s="42" t="s">
        <v>19</v>
      </c>
      <c r="I1309" s="34" t="s">
        <v>1151</v>
      </c>
      <c r="J1309" s="31">
        <v>53.16</v>
      </c>
      <c r="K1309" s="31">
        <v>8.82</v>
      </c>
      <c r="L1309" s="130">
        <f>(Таблица1[[#This Row],[Общая площадь летних помещений, кв. м]]*1)+Таблица1[[#This Row],[Общая площадь без летних помещений, кв.м]]</f>
        <v>61.98</v>
      </c>
      <c r="M1309" s="35" t="s">
        <v>1130</v>
      </c>
      <c r="N1309" s="35" t="s">
        <v>1131</v>
      </c>
      <c r="O1309" s="35" t="s">
        <v>1130</v>
      </c>
      <c r="P1309" s="32">
        <v>325000</v>
      </c>
      <c r="Q130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20143500</v>
      </c>
      <c r="R130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09" s="36"/>
      <c r="T1309" s="38" t="e">
        <f>#REF!/R1309-1</f>
        <v>#REF!</v>
      </c>
      <c r="U1309" s="35"/>
      <c r="V1309" s="39" t="s">
        <v>1132</v>
      </c>
      <c r="W1309" s="40"/>
      <c r="X1309" s="41" t="str">
        <f t="shared" si="41"/>
        <v>апартамент1АЕ</v>
      </c>
      <c r="Y1309" s="15"/>
    </row>
    <row r="1310" spans="2:25">
      <c r="B1310" s="30">
        <f t="shared" si="40"/>
        <v>1303</v>
      </c>
      <c r="C1310" s="31">
        <v>301</v>
      </c>
      <c r="D1310" s="32" t="s">
        <v>1127</v>
      </c>
      <c r="E1310" s="131">
        <v>4</v>
      </c>
      <c r="F1310" s="31">
        <v>1</v>
      </c>
      <c r="G1310" s="31" t="s">
        <v>1146</v>
      </c>
      <c r="H1310" s="33" t="s">
        <v>21</v>
      </c>
      <c r="I1310" s="34" t="s">
        <v>1134</v>
      </c>
      <c r="J1310" s="31">
        <v>24.73</v>
      </c>
      <c r="K1310" s="31">
        <v>4.3099999999999996</v>
      </c>
      <c r="L1310" s="130">
        <f>(Таблица1[[#This Row],[Общая площадь летних помещений, кв. м]]*1)+Таблица1[[#This Row],[Общая площадь без летних помещений, кв.м]]</f>
        <v>29.04</v>
      </c>
      <c r="M1310" s="35" t="s">
        <v>1130</v>
      </c>
      <c r="N1310" s="35" t="s">
        <v>1131</v>
      </c>
      <c r="O1310" s="35" t="s">
        <v>1130</v>
      </c>
      <c r="P1310" s="32">
        <v>315000</v>
      </c>
      <c r="Q131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9147600</v>
      </c>
      <c r="R131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10" s="36"/>
      <c r="T1310" s="38" t="e">
        <f>#REF!/R1310-1</f>
        <v>#REF!</v>
      </c>
      <c r="U1310" s="35"/>
      <c r="V1310" s="39" t="s">
        <v>1132</v>
      </c>
      <c r="W1310" s="40"/>
      <c r="X1310" s="41" t="str">
        <f t="shared" si="41"/>
        <v>апартаментст</v>
      </c>
      <c r="Y1310" s="15"/>
    </row>
    <row r="1311" spans="2:25">
      <c r="B1311" s="30">
        <f t="shared" si="40"/>
        <v>1304</v>
      </c>
      <c r="C1311" s="31">
        <v>302</v>
      </c>
      <c r="D1311" s="32" t="s">
        <v>1127</v>
      </c>
      <c r="E1311" s="131">
        <v>4</v>
      </c>
      <c r="F1311" s="31">
        <v>1</v>
      </c>
      <c r="G1311" s="31" t="s">
        <v>1146</v>
      </c>
      <c r="H1311" s="33" t="s">
        <v>21</v>
      </c>
      <c r="I1311" s="34" t="s">
        <v>1134</v>
      </c>
      <c r="J1311" s="31">
        <v>24.73</v>
      </c>
      <c r="K1311" s="31">
        <v>3.86</v>
      </c>
      <c r="L1311" s="130">
        <f>(Таблица1[[#This Row],[Общая площадь летних помещений, кв. м]]*1)+Таблица1[[#This Row],[Общая площадь без летних помещений, кв.м]]</f>
        <v>28.59</v>
      </c>
      <c r="M1311" s="35" t="s">
        <v>1130</v>
      </c>
      <c r="N1311" s="35" t="s">
        <v>1131</v>
      </c>
      <c r="O1311" s="35" t="s">
        <v>1130</v>
      </c>
      <c r="P1311" s="32">
        <v>315000</v>
      </c>
      <c r="Q131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9005850</v>
      </c>
      <c r="R131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11" s="36"/>
      <c r="T1311" s="38" t="e">
        <f>#REF!/R1311-1</f>
        <v>#REF!</v>
      </c>
      <c r="U1311" s="35"/>
      <c r="V1311" s="39" t="s">
        <v>1132</v>
      </c>
      <c r="W1311" s="40"/>
      <c r="X1311" s="41" t="str">
        <f t="shared" si="41"/>
        <v>апартаментст</v>
      </c>
      <c r="Y1311" s="15"/>
    </row>
    <row r="1312" spans="2:25">
      <c r="B1312" s="30">
        <f t="shared" si="40"/>
        <v>1305</v>
      </c>
      <c r="C1312" s="31">
        <v>303</v>
      </c>
      <c r="D1312" s="32" t="s">
        <v>1127</v>
      </c>
      <c r="E1312" s="131">
        <v>4</v>
      </c>
      <c r="F1312" s="31">
        <v>1</v>
      </c>
      <c r="G1312" s="31" t="s">
        <v>1146</v>
      </c>
      <c r="H1312" s="33" t="s">
        <v>21</v>
      </c>
      <c r="I1312" s="34" t="s">
        <v>1134</v>
      </c>
      <c r="J1312" s="31">
        <v>24.74</v>
      </c>
      <c r="K1312" s="31">
        <v>4.3099999999999996</v>
      </c>
      <c r="L1312" s="130">
        <f>(Таблица1[[#This Row],[Общая площадь летних помещений, кв. м]]*1)+Таблица1[[#This Row],[Общая площадь без летних помещений, кв.м]]</f>
        <v>29.049999999999997</v>
      </c>
      <c r="M1312" s="35" t="s">
        <v>1130</v>
      </c>
      <c r="N1312" s="35" t="s">
        <v>1131</v>
      </c>
      <c r="O1312" s="35" t="s">
        <v>1130</v>
      </c>
      <c r="P1312" s="32">
        <v>315000</v>
      </c>
      <c r="Q131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9150750</v>
      </c>
      <c r="R131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12" s="36"/>
      <c r="T1312" s="38" t="e">
        <f>#REF!/R1312-1</f>
        <v>#REF!</v>
      </c>
      <c r="U1312" s="35"/>
      <c r="V1312" s="39" t="s">
        <v>1132</v>
      </c>
      <c r="W1312" s="40"/>
      <c r="X1312" s="41" t="str">
        <f t="shared" si="41"/>
        <v>апартаментст</v>
      </c>
      <c r="Y1312" s="15"/>
    </row>
    <row r="1313" spans="2:25">
      <c r="B1313" s="30">
        <f t="shared" si="40"/>
        <v>1306</v>
      </c>
      <c r="C1313" s="31">
        <v>304</v>
      </c>
      <c r="D1313" s="32" t="s">
        <v>1127</v>
      </c>
      <c r="E1313" s="131">
        <v>4</v>
      </c>
      <c r="F1313" s="31">
        <v>1</v>
      </c>
      <c r="G1313" s="31" t="s">
        <v>1146</v>
      </c>
      <c r="H1313" s="33" t="s">
        <v>21</v>
      </c>
      <c r="I1313" s="34" t="s">
        <v>1134</v>
      </c>
      <c r="J1313" s="31">
        <v>24.73</v>
      </c>
      <c r="K1313" s="31">
        <v>4.3099999999999996</v>
      </c>
      <c r="L1313" s="130">
        <f>(Таблица1[[#This Row],[Общая площадь летних помещений, кв. м]]*1)+Таблица1[[#This Row],[Общая площадь без летних помещений, кв.м]]</f>
        <v>29.04</v>
      </c>
      <c r="M1313" s="35" t="s">
        <v>1130</v>
      </c>
      <c r="N1313" s="35" t="s">
        <v>1131</v>
      </c>
      <c r="O1313" s="35" t="s">
        <v>1130</v>
      </c>
      <c r="P1313" s="32">
        <v>315000</v>
      </c>
      <c r="Q131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9147600</v>
      </c>
      <c r="R131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13" s="36"/>
      <c r="T1313" s="38" t="e">
        <f>#REF!/R1313-1</f>
        <v>#REF!</v>
      </c>
      <c r="U1313" s="35"/>
      <c r="V1313" s="39" t="s">
        <v>1132</v>
      </c>
      <c r="W1313" s="40"/>
      <c r="X1313" s="41" t="str">
        <f t="shared" si="41"/>
        <v>апартаментст</v>
      </c>
      <c r="Y1313" s="15"/>
    </row>
    <row r="1314" spans="2:25">
      <c r="B1314" s="30">
        <f t="shared" si="40"/>
        <v>1307</v>
      </c>
      <c r="C1314" s="31">
        <v>305</v>
      </c>
      <c r="D1314" s="32" t="s">
        <v>1127</v>
      </c>
      <c r="E1314" s="131">
        <v>4</v>
      </c>
      <c r="F1314" s="31">
        <v>1</v>
      </c>
      <c r="G1314" s="31" t="s">
        <v>1146</v>
      </c>
      <c r="H1314" s="33" t="s">
        <v>21</v>
      </c>
      <c r="I1314" s="34" t="s">
        <v>1134</v>
      </c>
      <c r="J1314" s="31">
        <v>24.73</v>
      </c>
      <c r="K1314" s="31">
        <v>4.3099999999999996</v>
      </c>
      <c r="L1314" s="130">
        <f>(Таблица1[[#This Row],[Общая площадь летних помещений, кв. м]]*1)+Таблица1[[#This Row],[Общая площадь без летних помещений, кв.м]]</f>
        <v>29.04</v>
      </c>
      <c r="M1314" s="35" t="s">
        <v>1130</v>
      </c>
      <c r="N1314" s="35" t="s">
        <v>1131</v>
      </c>
      <c r="O1314" s="35" t="s">
        <v>1130</v>
      </c>
      <c r="P1314" s="32">
        <v>315000</v>
      </c>
      <c r="Q131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9147600</v>
      </c>
      <c r="R131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14" s="36"/>
      <c r="T1314" s="38" t="e">
        <f>#REF!/R1314-1</f>
        <v>#REF!</v>
      </c>
      <c r="U1314" s="35"/>
      <c r="V1314" s="39" t="s">
        <v>1132</v>
      </c>
      <c r="W1314" s="40"/>
      <c r="X1314" s="41" t="str">
        <f t="shared" si="41"/>
        <v>апартаментст</v>
      </c>
      <c r="Y1314" s="15"/>
    </row>
    <row r="1315" spans="2:25">
      <c r="B1315" s="30">
        <f t="shared" si="40"/>
        <v>1308</v>
      </c>
      <c r="C1315" s="31">
        <v>306</v>
      </c>
      <c r="D1315" s="32" t="s">
        <v>1127</v>
      </c>
      <c r="E1315" s="131">
        <v>4</v>
      </c>
      <c r="F1315" s="31">
        <v>1</v>
      </c>
      <c r="G1315" s="31" t="s">
        <v>1146</v>
      </c>
      <c r="H1315" s="42" t="s">
        <v>19</v>
      </c>
      <c r="I1315" s="34" t="s">
        <v>1151</v>
      </c>
      <c r="J1315" s="31">
        <v>49.46</v>
      </c>
      <c r="K1315" s="31">
        <v>8.82</v>
      </c>
      <c r="L1315" s="130">
        <f>(Таблица1[[#This Row],[Общая площадь летних помещений, кв. м]]*1)+Таблица1[[#This Row],[Общая площадь без летних помещений, кв.м]]</f>
        <v>58.28</v>
      </c>
      <c r="M1315" s="35" t="s">
        <v>1130</v>
      </c>
      <c r="N1315" s="35" t="s">
        <v>1131</v>
      </c>
      <c r="O1315" s="35" t="s">
        <v>1130</v>
      </c>
      <c r="P1315" s="32">
        <v>325000</v>
      </c>
      <c r="Q131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18941000</v>
      </c>
      <c r="R131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15" s="36"/>
      <c r="T1315" s="38" t="e">
        <f>#REF!/R1315-1</f>
        <v>#REF!</v>
      </c>
      <c r="U1315" s="35"/>
      <c r="V1315" s="39" t="s">
        <v>1132</v>
      </c>
      <c r="W1315" s="40"/>
      <c r="X1315" s="41" t="str">
        <f t="shared" si="41"/>
        <v>апартамент1АЕ</v>
      </c>
      <c r="Y1315" s="15"/>
    </row>
    <row r="1316" spans="2:25">
      <c r="B1316" s="30">
        <f t="shared" si="40"/>
        <v>1309</v>
      </c>
      <c r="C1316" s="31">
        <v>307</v>
      </c>
      <c r="D1316" s="32" t="s">
        <v>1127</v>
      </c>
      <c r="E1316" s="131">
        <v>4</v>
      </c>
      <c r="F1316" s="31">
        <v>1</v>
      </c>
      <c r="G1316" s="31" t="s">
        <v>1146</v>
      </c>
      <c r="H1316" s="33" t="s">
        <v>21</v>
      </c>
      <c r="I1316" s="34" t="s">
        <v>1134</v>
      </c>
      <c r="J1316" s="31">
        <v>31.7</v>
      </c>
      <c r="K1316" s="31">
        <v>4.42</v>
      </c>
      <c r="L1316" s="130">
        <f>(Таблица1[[#This Row],[Общая площадь летних помещений, кв. м]]*1)+Таблица1[[#This Row],[Общая площадь без летних помещений, кв.м]]</f>
        <v>36.119999999999997</v>
      </c>
      <c r="M1316" s="35" t="s">
        <v>1136</v>
      </c>
      <c r="N1316" s="35" t="s">
        <v>1145</v>
      </c>
      <c r="O1316" s="35" t="s">
        <v>1130</v>
      </c>
      <c r="P1316" s="32">
        <v>340000</v>
      </c>
      <c r="Q131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12280800</v>
      </c>
      <c r="R131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16" s="36"/>
      <c r="T1316" s="38" t="e">
        <f>#REF!/R1316-1</f>
        <v>#REF!</v>
      </c>
      <c r="U1316" s="35"/>
      <c r="V1316" s="39" t="s">
        <v>1132</v>
      </c>
      <c r="W1316" s="40"/>
      <c r="X1316" s="41" t="str">
        <f t="shared" si="41"/>
        <v>апартаментст</v>
      </c>
      <c r="Y1316" s="15"/>
    </row>
    <row r="1317" spans="2:25">
      <c r="B1317" s="30">
        <f t="shared" si="40"/>
        <v>1310</v>
      </c>
      <c r="C1317" s="31">
        <v>308</v>
      </c>
      <c r="D1317" s="32" t="s">
        <v>1127</v>
      </c>
      <c r="E1317" s="131">
        <v>4</v>
      </c>
      <c r="F1317" s="31">
        <v>1</v>
      </c>
      <c r="G1317" s="31" t="s">
        <v>1147</v>
      </c>
      <c r="H1317" s="33" t="s">
        <v>21</v>
      </c>
      <c r="I1317" s="34" t="s">
        <v>1134</v>
      </c>
      <c r="J1317" s="31">
        <v>35.82</v>
      </c>
      <c r="K1317" s="31">
        <v>7.28</v>
      </c>
      <c r="L1317" s="130">
        <f>(Таблица1[[#This Row],[Общая площадь летних помещений, кв. м]]*1)+Таблица1[[#This Row],[Общая площадь без летних помещений, кв.м]]</f>
        <v>43.1</v>
      </c>
      <c r="M1317" s="35" t="s">
        <v>1136</v>
      </c>
      <c r="N1317" s="35" t="s">
        <v>1145</v>
      </c>
      <c r="O1317" s="35" t="s">
        <v>1130</v>
      </c>
      <c r="P1317" s="32">
        <v>335000</v>
      </c>
      <c r="Q131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14438500</v>
      </c>
      <c r="R131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17" s="36"/>
      <c r="T1317" s="38" t="e">
        <f>#REF!/R1317-1</f>
        <v>#REF!</v>
      </c>
      <c r="U1317" s="35"/>
      <c r="V1317" s="39" t="s">
        <v>1132</v>
      </c>
      <c r="W1317" s="40"/>
      <c r="X1317" s="41" t="str">
        <f t="shared" si="41"/>
        <v>апартаментст</v>
      </c>
      <c r="Y1317" s="15"/>
    </row>
    <row r="1318" spans="2:25">
      <c r="B1318" s="30">
        <f t="shared" si="40"/>
        <v>1311</v>
      </c>
      <c r="C1318" s="31">
        <v>309</v>
      </c>
      <c r="D1318" s="32" t="s">
        <v>1127</v>
      </c>
      <c r="E1318" s="131">
        <v>4</v>
      </c>
      <c r="F1318" s="31">
        <v>1</v>
      </c>
      <c r="G1318" s="31" t="s">
        <v>1147</v>
      </c>
      <c r="H1318" s="33" t="s">
        <v>21</v>
      </c>
      <c r="I1318" s="34" t="s">
        <v>1134</v>
      </c>
      <c r="J1318" s="31">
        <v>24.72</v>
      </c>
      <c r="K1318" s="31">
        <v>4.3099999999999996</v>
      </c>
      <c r="L1318" s="130">
        <f>(Таблица1[[#This Row],[Общая площадь летних помещений, кв. м]]*1)+Таблица1[[#This Row],[Общая площадь без летних помещений, кв.м]]</f>
        <v>29.029999999999998</v>
      </c>
      <c r="M1318" s="35" t="s">
        <v>1136</v>
      </c>
      <c r="N1318" s="35" t="s">
        <v>1145</v>
      </c>
      <c r="O1318" s="35" t="s">
        <v>1130</v>
      </c>
      <c r="P1318" s="32">
        <v>335000</v>
      </c>
      <c r="Q131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9725050</v>
      </c>
      <c r="R131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18" s="36"/>
      <c r="T1318" s="38" t="e">
        <f>#REF!/R1318-1</f>
        <v>#REF!</v>
      </c>
      <c r="U1318" s="35"/>
      <c r="V1318" s="39" t="s">
        <v>1132</v>
      </c>
      <c r="W1318" s="40"/>
      <c r="X1318" s="41" t="str">
        <f t="shared" si="41"/>
        <v>апартаментст</v>
      </c>
      <c r="Y1318" s="15"/>
    </row>
    <row r="1319" spans="2:25">
      <c r="B1319" s="30">
        <f t="shared" si="40"/>
        <v>1312</v>
      </c>
      <c r="C1319" s="31">
        <v>310</v>
      </c>
      <c r="D1319" s="32" t="s">
        <v>1127</v>
      </c>
      <c r="E1319" s="131">
        <v>4</v>
      </c>
      <c r="F1319" s="31">
        <v>1</v>
      </c>
      <c r="G1319" s="31" t="s">
        <v>1147</v>
      </c>
      <c r="H1319" s="33" t="s">
        <v>21</v>
      </c>
      <c r="I1319" s="34" t="s">
        <v>1134</v>
      </c>
      <c r="J1319" s="31">
        <v>24.28</v>
      </c>
      <c r="K1319" s="31">
        <v>4.3099999999999996</v>
      </c>
      <c r="L1319" s="130">
        <f>(Таблица1[[#This Row],[Общая площадь летних помещений, кв. м]]*1)+Таблица1[[#This Row],[Общая площадь без летних помещений, кв.м]]</f>
        <v>28.59</v>
      </c>
      <c r="M1319" s="35" t="s">
        <v>1136</v>
      </c>
      <c r="N1319" s="35" t="s">
        <v>1145</v>
      </c>
      <c r="O1319" s="35" t="s">
        <v>1130</v>
      </c>
      <c r="P1319" s="32">
        <v>335000</v>
      </c>
      <c r="Q131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9577650</v>
      </c>
      <c r="R131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19" s="36"/>
      <c r="T1319" s="38" t="e">
        <f>#REF!/R1319-1</f>
        <v>#REF!</v>
      </c>
      <c r="U1319" s="35"/>
      <c r="V1319" s="39" t="s">
        <v>1132</v>
      </c>
      <c r="W1319" s="40"/>
      <c r="X1319" s="41" t="str">
        <f t="shared" si="41"/>
        <v>апартаментст</v>
      </c>
      <c r="Y1319" s="15"/>
    </row>
    <row r="1320" spans="2:25">
      <c r="B1320" s="30">
        <f t="shared" si="40"/>
        <v>1313</v>
      </c>
      <c r="C1320" s="31">
        <v>311</v>
      </c>
      <c r="D1320" s="32" t="s">
        <v>1127</v>
      </c>
      <c r="E1320" s="131">
        <v>4</v>
      </c>
      <c r="F1320" s="31">
        <v>1</v>
      </c>
      <c r="G1320" s="31" t="s">
        <v>1147</v>
      </c>
      <c r="H1320" s="33" t="s">
        <v>21</v>
      </c>
      <c r="I1320" s="34" t="s">
        <v>1134</v>
      </c>
      <c r="J1320" s="31">
        <v>28.03</v>
      </c>
      <c r="K1320" s="31">
        <v>4.42</v>
      </c>
      <c r="L1320" s="130">
        <f>(Таблица1[[#This Row],[Общая площадь летних помещений, кв. м]]*1)+Таблица1[[#This Row],[Общая площадь без летних помещений, кв.м]]</f>
        <v>32.450000000000003</v>
      </c>
      <c r="M1320" s="35" t="s">
        <v>1136</v>
      </c>
      <c r="N1320" s="35" t="s">
        <v>1145</v>
      </c>
      <c r="O1320" s="35" t="s">
        <v>1130</v>
      </c>
      <c r="P1320" s="32">
        <v>340000</v>
      </c>
      <c r="Q132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11033000.000000002</v>
      </c>
      <c r="R132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20" s="36"/>
      <c r="T1320" s="38" t="e">
        <f>#REF!/R1320-1</f>
        <v>#REF!</v>
      </c>
      <c r="U1320" s="35"/>
      <c r="V1320" s="39" t="s">
        <v>1132</v>
      </c>
      <c r="W1320" s="40"/>
      <c r="X1320" s="41" t="str">
        <f t="shared" si="41"/>
        <v>апартаментст</v>
      </c>
      <c r="Y1320" s="15"/>
    </row>
    <row r="1321" spans="2:25">
      <c r="B1321" s="30">
        <f t="shared" si="40"/>
        <v>1314</v>
      </c>
      <c r="C1321" s="31">
        <v>312</v>
      </c>
      <c r="D1321" s="32" t="s">
        <v>1127</v>
      </c>
      <c r="E1321" s="131">
        <v>4</v>
      </c>
      <c r="F1321" s="31">
        <v>1</v>
      </c>
      <c r="G1321" s="31" t="s">
        <v>1147</v>
      </c>
      <c r="H1321" s="42" t="s">
        <v>19</v>
      </c>
      <c r="I1321" s="34" t="s">
        <v>1151</v>
      </c>
      <c r="J1321" s="31">
        <v>53.16</v>
      </c>
      <c r="K1321" s="31">
        <v>8.82</v>
      </c>
      <c r="L1321" s="130">
        <f>(Таблица1[[#This Row],[Общая площадь летних помещений, кв. м]]*1)+Таблица1[[#This Row],[Общая площадь без летних помещений, кв.м]]</f>
        <v>61.98</v>
      </c>
      <c r="M1321" s="35" t="s">
        <v>1130</v>
      </c>
      <c r="N1321" s="35" t="s">
        <v>1131</v>
      </c>
      <c r="O1321" s="35" t="s">
        <v>1130</v>
      </c>
      <c r="P1321" s="32">
        <v>325000</v>
      </c>
      <c r="Q132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20143500</v>
      </c>
      <c r="R132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21" s="36"/>
      <c r="T1321" s="38" t="e">
        <f>#REF!/R1321-1</f>
        <v>#REF!</v>
      </c>
      <c r="U1321" s="35"/>
      <c r="V1321" s="39" t="s">
        <v>1132</v>
      </c>
      <c r="W1321" s="40"/>
      <c r="X1321" s="41" t="str">
        <f t="shared" si="41"/>
        <v>апартамент1АЕ</v>
      </c>
      <c r="Y1321" s="15"/>
    </row>
    <row r="1322" spans="2:25">
      <c r="B1322" s="30">
        <f t="shared" si="40"/>
        <v>1315</v>
      </c>
      <c r="C1322" s="31">
        <v>313</v>
      </c>
      <c r="D1322" s="32" t="s">
        <v>1127</v>
      </c>
      <c r="E1322" s="131">
        <v>4</v>
      </c>
      <c r="F1322" s="31">
        <v>1</v>
      </c>
      <c r="G1322" s="31" t="s">
        <v>1147</v>
      </c>
      <c r="H1322" s="33" t="s">
        <v>21</v>
      </c>
      <c r="I1322" s="34" t="s">
        <v>1134</v>
      </c>
      <c r="J1322" s="31">
        <v>24.73</v>
      </c>
      <c r="K1322" s="31">
        <v>4.3099999999999996</v>
      </c>
      <c r="L1322" s="130">
        <f>(Таблица1[[#This Row],[Общая площадь летних помещений, кв. м]]*1)+Таблица1[[#This Row],[Общая площадь без летних помещений, кв.м]]</f>
        <v>29.04</v>
      </c>
      <c r="M1322" s="35" t="s">
        <v>1130</v>
      </c>
      <c r="N1322" s="35" t="s">
        <v>1131</v>
      </c>
      <c r="O1322" s="35" t="s">
        <v>1130</v>
      </c>
      <c r="P1322" s="32">
        <v>315000</v>
      </c>
      <c r="Q132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9147600</v>
      </c>
      <c r="R132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22" s="36"/>
      <c r="T1322" s="38" t="e">
        <f>#REF!/R1322-1</f>
        <v>#REF!</v>
      </c>
      <c r="U1322" s="35"/>
      <c r="V1322" s="39" t="s">
        <v>1132</v>
      </c>
      <c r="W1322" s="40"/>
      <c r="X1322" s="41" t="str">
        <f t="shared" si="41"/>
        <v>апартаментст</v>
      </c>
      <c r="Y1322" s="15"/>
    </row>
    <row r="1323" spans="2:25">
      <c r="B1323" s="30">
        <f t="shared" si="40"/>
        <v>1316</v>
      </c>
      <c r="C1323" s="31">
        <v>314</v>
      </c>
      <c r="D1323" s="32" t="s">
        <v>1127</v>
      </c>
      <c r="E1323" s="131">
        <v>4</v>
      </c>
      <c r="F1323" s="31">
        <v>1</v>
      </c>
      <c r="G1323" s="31" t="s">
        <v>1147</v>
      </c>
      <c r="H1323" s="33" t="s">
        <v>21</v>
      </c>
      <c r="I1323" s="34" t="s">
        <v>1134</v>
      </c>
      <c r="J1323" s="31">
        <v>24.73</v>
      </c>
      <c r="K1323" s="31">
        <v>3.86</v>
      </c>
      <c r="L1323" s="130">
        <f>(Таблица1[[#This Row],[Общая площадь летних помещений, кв. м]]*1)+Таблица1[[#This Row],[Общая площадь без летних помещений, кв.м]]</f>
        <v>28.59</v>
      </c>
      <c r="M1323" s="35" t="s">
        <v>1130</v>
      </c>
      <c r="N1323" s="35" t="s">
        <v>1131</v>
      </c>
      <c r="O1323" s="35" t="s">
        <v>1130</v>
      </c>
      <c r="P1323" s="32">
        <v>315000</v>
      </c>
      <c r="Q132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9005850</v>
      </c>
      <c r="R132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23" s="36"/>
      <c r="T1323" s="38" t="e">
        <f>#REF!/R1323-1</f>
        <v>#REF!</v>
      </c>
      <c r="U1323" s="35"/>
      <c r="V1323" s="39" t="s">
        <v>1132</v>
      </c>
      <c r="W1323" s="40"/>
      <c r="X1323" s="41" t="str">
        <f t="shared" si="41"/>
        <v>апартаментст</v>
      </c>
      <c r="Y1323" s="15"/>
    </row>
    <row r="1324" spans="2:25">
      <c r="B1324" s="30">
        <f t="shared" si="40"/>
        <v>1317</v>
      </c>
      <c r="C1324" s="31">
        <v>315</v>
      </c>
      <c r="D1324" s="32" t="s">
        <v>1127</v>
      </c>
      <c r="E1324" s="131">
        <v>4</v>
      </c>
      <c r="F1324" s="31">
        <v>1</v>
      </c>
      <c r="G1324" s="31" t="s">
        <v>1147</v>
      </c>
      <c r="H1324" s="33" t="s">
        <v>21</v>
      </c>
      <c r="I1324" s="34" t="s">
        <v>1134</v>
      </c>
      <c r="J1324" s="31">
        <v>24.74</v>
      </c>
      <c r="K1324" s="31">
        <v>4.3099999999999996</v>
      </c>
      <c r="L1324" s="130">
        <f>(Таблица1[[#This Row],[Общая площадь летних помещений, кв. м]]*1)+Таблица1[[#This Row],[Общая площадь без летних помещений, кв.м]]</f>
        <v>29.049999999999997</v>
      </c>
      <c r="M1324" s="35" t="s">
        <v>1130</v>
      </c>
      <c r="N1324" s="35" t="s">
        <v>1131</v>
      </c>
      <c r="O1324" s="35" t="s">
        <v>1130</v>
      </c>
      <c r="P1324" s="32">
        <v>315000</v>
      </c>
      <c r="Q132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9150750</v>
      </c>
      <c r="R132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24" s="36"/>
      <c r="T1324" s="38" t="e">
        <f>#REF!/R1324-1</f>
        <v>#REF!</v>
      </c>
      <c r="U1324" s="35"/>
      <c r="V1324" s="39" t="s">
        <v>1132</v>
      </c>
      <c r="W1324" s="40"/>
      <c r="X1324" s="41" t="str">
        <f t="shared" si="41"/>
        <v>апартаментст</v>
      </c>
      <c r="Y1324" s="15"/>
    </row>
    <row r="1325" spans="2:25">
      <c r="B1325" s="30">
        <f t="shared" si="40"/>
        <v>1318</v>
      </c>
      <c r="C1325" s="31">
        <v>316</v>
      </c>
      <c r="D1325" s="32" t="s">
        <v>1127</v>
      </c>
      <c r="E1325" s="131">
        <v>4</v>
      </c>
      <c r="F1325" s="31">
        <v>1</v>
      </c>
      <c r="G1325" s="31" t="s">
        <v>1147</v>
      </c>
      <c r="H1325" s="33" t="s">
        <v>21</v>
      </c>
      <c r="I1325" s="34" t="s">
        <v>1134</v>
      </c>
      <c r="J1325" s="31">
        <v>24.73</v>
      </c>
      <c r="K1325" s="31">
        <v>4.3099999999999996</v>
      </c>
      <c r="L1325" s="130">
        <f>(Таблица1[[#This Row],[Общая площадь летних помещений, кв. м]]*1)+Таблица1[[#This Row],[Общая площадь без летних помещений, кв.м]]</f>
        <v>29.04</v>
      </c>
      <c r="M1325" s="35" t="s">
        <v>1130</v>
      </c>
      <c r="N1325" s="35" t="s">
        <v>1131</v>
      </c>
      <c r="O1325" s="35" t="s">
        <v>1130</v>
      </c>
      <c r="P1325" s="32">
        <v>315000</v>
      </c>
      <c r="Q132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9147600</v>
      </c>
      <c r="R132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25" s="36"/>
      <c r="T1325" s="38" t="e">
        <f>#REF!/R1325-1</f>
        <v>#REF!</v>
      </c>
      <c r="U1325" s="35"/>
      <c r="V1325" s="39" t="s">
        <v>1132</v>
      </c>
      <c r="W1325" s="40"/>
      <c r="X1325" s="41" t="str">
        <f t="shared" si="41"/>
        <v>апартаментст</v>
      </c>
      <c r="Y1325" s="15"/>
    </row>
    <row r="1326" spans="2:25">
      <c r="B1326" s="30">
        <f t="shared" si="40"/>
        <v>1319</v>
      </c>
      <c r="C1326" s="31">
        <v>317</v>
      </c>
      <c r="D1326" s="32" t="s">
        <v>1127</v>
      </c>
      <c r="E1326" s="131">
        <v>4</v>
      </c>
      <c r="F1326" s="31">
        <v>1</v>
      </c>
      <c r="G1326" s="31" t="s">
        <v>1147</v>
      </c>
      <c r="H1326" s="33" t="s">
        <v>21</v>
      </c>
      <c r="I1326" s="34" t="s">
        <v>1134</v>
      </c>
      <c r="J1326" s="31">
        <v>24.73</v>
      </c>
      <c r="K1326" s="31">
        <v>4.3099999999999996</v>
      </c>
      <c r="L1326" s="130">
        <f>(Таблица1[[#This Row],[Общая площадь летних помещений, кв. м]]*1)+Таблица1[[#This Row],[Общая площадь без летних помещений, кв.м]]</f>
        <v>29.04</v>
      </c>
      <c r="M1326" s="35" t="s">
        <v>1130</v>
      </c>
      <c r="N1326" s="35" t="s">
        <v>1131</v>
      </c>
      <c r="O1326" s="35" t="s">
        <v>1130</v>
      </c>
      <c r="P1326" s="32">
        <v>315000</v>
      </c>
      <c r="Q132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9147600</v>
      </c>
      <c r="R132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26" s="36"/>
      <c r="T1326" s="38" t="e">
        <f>#REF!/R1326-1</f>
        <v>#REF!</v>
      </c>
      <c r="U1326" s="35"/>
      <c r="V1326" s="39" t="s">
        <v>1132</v>
      </c>
      <c r="W1326" s="40"/>
      <c r="X1326" s="41" t="str">
        <f t="shared" si="41"/>
        <v>апартаментст</v>
      </c>
      <c r="Y1326" s="15"/>
    </row>
    <row r="1327" spans="2:25">
      <c r="B1327" s="30">
        <f t="shared" si="40"/>
        <v>1320</v>
      </c>
      <c r="C1327" s="31">
        <v>318</v>
      </c>
      <c r="D1327" s="32" t="s">
        <v>1127</v>
      </c>
      <c r="E1327" s="131">
        <v>4</v>
      </c>
      <c r="F1327" s="31">
        <v>1</v>
      </c>
      <c r="G1327" s="31" t="s">
        <v>1147</v>
      </c>
      <c r="H1327" s="42" t="s">
        <v>19</v>
      </c>
      <c r="I1327" s="34" t="s">
        <v>1151</v>
      </c>
      <c r="J1327" s="31">
        <v>49.46</v>
      </c>
      <c r="K1327" s="31">
        <v>8.82</v>
      </c>
      <c r="L1327" s="130">
        <f>(Таблица1[[#This Row],[Общая площадь летних помещений, кв. м]]*1)+Таблица1[[#This Row],[Общая площадь без летних помещений, кв.м]]</f>
        <v>58.28</v>
      </c>
      <c r="M1327" s="35" t="s">
        <v>1130</v>
      </c>
      <c r="N1327" s="35" t="s">
        <v>1131</v>
      </c>
      <c r="O1327" s="35" t="s">
        <v>1130</v>
      </c>
      <c r="P1327" s="32">
        <v>325000</v>
      </c>
      <c r="Q132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18941000</v>
      </c>
      <c r="R132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27" s="36"/>
      <c r="T1327" s="38" t="e">
        <f>#REF!/R1327-1</f>
        <v>#REF!</v>
      </c>
      <c r="U1327" s="35"/>
      <c r="V1327" s="39" t="s">
        <v>1132</v>
      </c>
      <c r="W1327" s="40"/>
      <c r="X1327" s="41" t="str">
        <f t="shared" si="41"/>
        <v>апартамент1АЕ</v>
      </c>
      <c r="Y1327" s="15"/>
    </row>
    <row r="1328" spans="2:25">
      <c r="B1328" s="30">
        <f t="shared" si="40"/>
        <v>1321</v>
      </c>
      <c r="C1328" s="31">
        <v>319</v>
      </c>
      <c r="D1328" s="32" t="s">
        <v>1127</v>
      </c>
      <c r="E1328" s="131">
        <v>4</v>
      </c>
      <c r="F1328" s="31">
        <v>1</v>
      </c>
      <c r="G1328" s="31" t="s">
        <v>1147</v>
      </c>
      <c r="H1328" s="33" t="s">
        <v>21</v>
      </c>
      <c r="I1328" s="34" t="s">
        <v>1134</v>
      </c>
      <c r="J1328" s="31">
        <v>31.7</v>
      </c>
      <c r="K1328" s="31">
        <v>4.42</v>
      </c>
      <c r="L1328" s="130">
        <f>(Таблица1[[#This Row],[Общая площадь летних помещений, кв. м]]*1)+Таблица1[[#This Row],[Общая площадь без летних помещений, кв.м]]</f>
        <v>36.119999999999997</v>
      </c>
      <c r="M1328" s="35" t="s">
        <v>1136</v>
      </c>
      <c r="N1328" s="35" t="s">
        <v>1145</v>
      </c>
      <c r="O1328" s="35" t="s">
        <v>1130</v>
      </c>
      <c r="P1328" s="32">
        <v>340000</v>
      </c>
      <c r="Q132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12280800</v>
      </c>
      <c r="R132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28" s="36"/>
      <c r="T1328" s="38" t="e">
        <f>#REF!/R1328-1</f>
        <v>#REF!</v>
      </c>
      <c r="U1328" s="35"/>
      <c r="V1328" s="39" t="s">
        <v>1132</v>
      </c>
      <c r="W1328" s="40"/>
      <c r="X1328" s="41" t="str">
        <f t="shared" si="41"/>
        <v>апартаментст</v>
      </c>
      <c r="Y1328" s="15"/>
    </row>
    <row r="1329" spans="2:25">
      <c r="B1329" s="30">
        <f t="shared" si="40"/>
        <v>1322</v>
      </c>
      <c r="C1329" s="31">
        <v>320</v>
      </c>
      <c r="D1329" s="32" t="s">
        <v>1127</v>
      </c>
      <c r="E1329" s="131">
        <v>4</v>
      </c>
      <c r="F1329" s="31">
        <v>1</v>
      </c>
      <c r="G1329" s="31" t="s">
        <v>1148</v>
      </c>
      <c r="H1329" s="33" t="s">
        <v>21</v>
      </c>
      <c r="I1329" s="34" t="s">
        <v>1134</v>
      </c>
      <c r="J1329" s="31">
        <v>35.83</v>
      </c>
      <c r="K1329" s="31">
        <v>7.28</v>
      </c>
      <c r="L1329" s="130">
        <f>(Таблица1[[#This Row],[Общая площадь летних помещений, кв. м]]*1)+Таблица1[[#This Row],[Общая площадь без летних помещений, кв.м]]</f>
        <v>43.11</v>
      </c>
      <c r="M1329" s="35" t="s">
        <v>1136</v>
      </c>
      <c r="N1329" s="35" t="s">
        <v>1145</v>
      </c>
      <c r="O1329" s="35" t="s">
        <v>1130</v>
      </c>
      <c r="P1329" s="32">
        <v>335000</v>
      </c>
      <c r="Q132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14441850</v>
      </c>
      <c r="R132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29" s="36"/>
      <c r="T1329" s="38" t="e">
        <f>#REF!/R1329-1</f>
        <v>#REF!</v>
      </c>
      <c r="U1329" s="35"/>
      <c r="V1329" s="39" t="s">
        <v>1132</v>
      </c>
      <c r="W1329" s="40"/>
      <c r="X1329" s="41" t="str">
        <f t="shared" si="41"/>
        <v>апартаментст</v>
      </c>
      <c r="Y1329" s="15"/>
    </row>
    <row r="1330" spans="2:25">
      <c r="B1330" s="30">
        <f t="shared" si="40"/>
        <v>1323</v>
      </c>
      <c r="C1330" s="31">
        <v>321</v>
      </c>
      <c r="D1330" s="32" t="s">
        <v>1127</v>
      </c>
      <c r="E1330" s="131">
        <v>4</v>
      </c>
      <c r="F1330" s="31">
        <v>1</v>
      </c>
      <c r="G1330" s="31" t="s">
        <v>1148</v>
      </c>
      <c r="H1330" s="33" t="s">
        <v>21</v>
      </c>
      <c r="I1330" s="34" t="s">
        <v>1134</v>
      </c>
      <c r="J1330" s="31">
        <v>24.74</v>
      </c>
      <c r="K1330" s="31">
        <v>4.3099999999999996</v>
      </c>
      <c r="L1330" s="130">
        <f>(Таблица1[[#This Row],[Общая площадь летних помещений, кв. м]]*1)+Таблица1[[#This Row],[Общая площадь без летних помещений, кв.м]]</f>
        <v>29.049999999999997</v>
      </c>
      <c r="M1330" s="35" t="s">
        <v>1136</v>
      </c>
      <c r="N1330" s="35" t="s">
        <v>1145</v>
      </c>
      <c r="O1330" s="35" t="s">
        <v>1130</v>
      </c>
      <c r="P1330" s="32">
        <v>335000</v>
      </c>
      <c r="Q133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9731749.9999999981</v>
      </c>
      <c r="R133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30" s="36"/>
      <c r="T1330" s="38" t="e">
        <f>#REF!/R1330-1</f>
        <v>#REF!</v>
      </c>
      <c r="U1330" s="35"/>
      <c r="V1330" s="39" t="s">
        <v>1132</v>
      </c>
      <c r="W1330" s="40"/>
      <c r="X1330" s="41" t="str">
        <f t="shared" si="41"/>
        <v>апартаментст</v>
      </c>
      <c r="Y1330" s="15"/>
    </row>
    <row r="1331" spans="2:25">
      <c r="B1331" s="30">
        <f t="shared" si="40"/>
        <v>1324</v>
      </c>
      <c r="C1331" s="31">
        <v>322</v>
      </c>
      <c r="D1331" s="32" t="s">
        <v>1127</v>
      </c>
      <c r="E1331" s="131">
        <v>4</v>
      </c>
      <c r="F1331" s="31">
        <v>1</v>
      </c>
      <c r="G1331" s="31" t="s">
        <v>1148</v>
      </c>
      <c r="H1331" s="33" t="s">
        <v>21</v>
      </c>
      <c r="I1331" s="34" t="s">
        <v>1134</v>
      </c>
      <c r="J1331" s="31">
        <v>24.27</v>
      </c>
      <c r="K1331" s="31">
        <v>4.3099999999999996</v>
      </c>
      <c r="L1331" s="130">
        <f>(Таблица1[[#This Row],[Общая площадь летних помещений, кв. м]]*1)+Таблица1[[#This Row],[Общая площадь без летних помещений, кв.м]]</f>
        <v>28.58</v>
      </c>
      <c r="M1331" s="35" t="s">
        <v>1136</v>
      </c>
      <c r="N1331" s="35" t="s">
        <v>1145</v>
      </c>
      <c r="O1331" s="35" t="s">
        <v>1130</v>
      </c>
      <c r="P1331" s="32">
        <v>335000</v>
      </c>
      <c r="Q133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9574300</v>
      </c>
      <c r="R133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31" s="36"/>
      <c r="T1331" s="38" t="e">
        <f>#REF!/R1331-1</f>
        <v>#REF!</v>
      </c>
      <c r="U1331" s="35"/>
      <c r="V1331" s="39" t="s">
        <v>1132</v>
      </c>
      <c r="W1331" s="40"/>
      <c r="X1331" s="41" t="str">
        <f t="shared" si="41"/>
        <v>апартаментст</v>
      </c>
      <c r="Y1331" s="15"/>
    </row>
    <row r="1332" spans="2:25">
      <c r="B1332" s="30">
        <f t="shared" si="40"/>
        <v>1325</v>
      </c>
      <c r="C1332" s="31">
        <v>323</v>
      </c>
      <c r="D1332" s="32" t="s">
        <v>1127</v>
      </c>
      <c r="E1332" s="131">
        <v>4</v>
      </c>
      <c r="F1332" s="31">
        <v>1</v>
      </c>
      <c r="G1332" s="31" t="s">
        <v>1148</v>
      </c>
      <c r="H1332" s="33" t="s">
        <v>21</v>
      </c>
      <c r="I1332" s="34" t="s">
        <v>1134</v>
      </c>
      <c r="J1332" s="31">
        <v>28.04</v>
      </c>
      <c r="K1332" s="31">
        <v>4.42</v>
      </c>
      <c r="L1332" s="130">
        <f>(Таблица1[[#This Row],[Общая площадь летних помещений, кв. м]]*1)+Таблица1[[#This Row],[Общая площадь без летних помещений, кв.м]]</f>
        <v>32.46</v>
      </c>
      <c r="M1332" s="35" t="s">
        <v>1136</v>
      </c>
      <c r="N1332" s="35" t="s">
        <v>1145</v>
      </c>
      <c r="O1332" s="35" t="s">
        <v>1130</v>
      </c>
      <c r="P1332" s="32">
        <v>340000</v>
      </c>
      <c r="Q133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11036400</v>
      </c>
      <c r="R133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32" s="36"/>
      <c r="T1332" s="38" t="e">
        <f>#REF!/R1332-1</f>
        <v>#REF!</v>
      </c>
      <c r="U1332" s="35"/>
      <c r="V1332" s="39" t="s">
        <v>1132</v>
      </c>
      <c r="W1332" s="40"/>
      <c r="X1332" s="41" t="str">
        <f t="shared" si="41"/>
        <v>апартаментст</v>
      </c>
      <c r="Y1332" s="15"/>
    </row>
    <row r="1333" spans="2:25">
      <c r="B1333" s="30">
        <f t="shared" si="40"/>
        <v>1326</v>
      </c>
      <c r="C1333" s="31">
        <v>324</v>
      </c>
      <c r="D1333" s="32" t="s">
        <v>1127</v>
      </c>
      <c r="E1333" s="131">
        <v>4</v>
      </c>
      <c r="F1333" s="31">
        <v>1</v>
      </c>
      <c r="G1333" s="31" t="s">
        <v>1148</v>
      </c>
      <c r="H1333" s="42" t="s">
        <v>19</v>
      </c>
      <c r="I1333" s="34" t="s">
        <v>1151</v>
      </c>
      <c r="J1333" s="31">
        <v>53.16</v>
      </c>
      <c r="K1333" s="31">
        <v>8.82</v>
      </c>
      <c r="L1333" s="130">
        <f>(Таблица1[[#This Row],[Общая площадь летних помещений, кв. м]]*1)+Таблица1[[#This Row],[Общая площадь без летних помещений, кв.м]]</f>
        <v>61.98</v>
      </c>
      <c r="M1333" s="35" t="s">
        <v>1130</v>
      </c>
      <c r="N1333" s="35" t="s">
        <v>1131</v>
      </c>
      <c r="O1333" s="35" t="s">
        <v>1130</v>
      </c>
      <c r="P1333" s="32">
        <v>325000</v>
      </c>
      <c r="Q133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20143500</v>
      </c>
      <c r="R133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33" s="36"/>
      <c r="T1333" s="38" t="e">
        <f>#REF!/R1333-1</f>
        <v>#REF!</v>
      </c>
      <c r="U1333" s="35"/>
      <c r="V1333" s="39" t="s">
        <v>1132</v>
      </c>
      <c r="W1333" s="40"/>
      <c r="X1333" s="41" t="str">
        <f t="shared" si="41"/>
        <v>апартамент1АЕ</v>
      </c>
      <c r="Y1333" s="15"/>
    </row>
    <row r="1334" spans="2:25">
      <c r="B1334" s="30">
        <f t="shared" si="40"/>
        <v>1327</v>
      </c>
      <c r="C1334" s="31">
        <v>325</v>
      </c>
      <c r="D1334" s="32" t="s">
        <v>1127</v>
      </c>
      <c r="E1334" s="131">
        <v>4</v>
      </c>
      <c r="F1334" s="31">
        <v>1</v>
      </c>
      <c r="G1334" s="31" t="s">
        <v>1148</v>
      </c>
      <c r="H1334" s="33" t="s">
        <v>21</v>
      </c>
      <c r="I1334" s="34" t="s">
        <v>1134</v>
      </c>
      <c r="J1334" s="31">
        <v>24.74</v>
      </c>
      <c r="K1334" s="31">
        <v>4.3099999999999996</v>
      </c>
      <c r="L1334" s="130">
        <f>(Таблица1[[#This Row],[Общая площадь летних помещений, кв. м]]*1)+Таблица1[[#This Row],[Общая площадь без летних помещений, кв.м]]</f>
        <v>29.049999999999997</v>
      </c>
      <c r="M1334" s="35" t="s">
        <v>1130</v>
      </c>
      <c r="N1334" s="35" t="s">
        <v>1131</v>
      </c>
      <c r="O1334" s="35" t="s">
        <v>1130</v>
      </c>
      <c r="P1334" s="32">
        <v>315000</v>
      </c>
      <c r="Q133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9150750</v>
      </c>
      <c r="R133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34" s="36"/>
      <c r="T1334" s="38" t="e">
        <f>#REF!/R1334-1</f>
        <v>#REF!</v>
      </c>
      <c r="U1334" s="35"/>
      <c r="V1334" s="39" t="s">
        <v>1132</v>
      </c>
      <c r="W1334" s="40"/>
      <c r="X1334" s="41" t="str">
        <f t="shared" si="41"/>
        <v>апартаментст</v>
      </c>
      <c r="Y1334" s="15"/>
    </row>
    <row r="1335" spans="2:25">
      <c r="B1335" s="30">
        <f t="shared" si="40"/>
        <v>1328</v>
      </c>
      <c r="C1335" s="31">
        <v>326</v>
      </c>
      <c r="D1335" s="32" t="s">
        <v>1127</v>
      </c>
      <c r="E1335" s="131">
        <v>4</v>
      </c>
      <c r="F1335" s="31">
        <v>1</v>
      </c>
      <c r="G1335" s="31" t="s">
        <v>1148</v>
      </c>
      <c r="H1335" s="33" t="s">
        <v>21</v>
      </c>
      <c r="I1335" s="34" t="s">
        <v>1134</v>
      </c>
      <c r="J1335" s="31">
        <v>24.74</v>
      </c>
      <c r="K1335" s="31">
        <v>3.86</v>
      </c>
      <c r="L1335" s="130">
        <f>(Таблица1[[#This Row],[Общая площадь летних помещений, кв. м]]*1)+Таблица1[[#This Row],[Общая площадь без летних помещений, кв.м]]</f>
        <v>28.599999999999998</v>
      </c>
      <c r="M1335" s="35" t="s">
        <v>1130</v>
      </c>
      <c r="N1335" s="35" t="s">
        <v>1131</v>
      </c>
      <c r="O1335" s="35" t="s">
        <v>1130</v>
      </c>
      <c r="P1335" s="32">
        <v>315000</v>
      </c>
      <c r="Q133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9009000</v>
      </c>
      <c r="R133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35" s="36"/>
      <c r="T1335" s="38" t="e">
        <f>#REF!/R1335-1</f>
        <v>#REF!</v>
      </c>
      <c r="U1335" s="35"/>
      <c r="V1335" s="39" t="s">
        <v>1132</v>
      </c>
      <c r="W1335" s="40"/>
      <c r="X1335" s="41" t="str">
        <f t="shared" si="41"/>
        <v>апартаментст</v>
      </c>
      <c r="Y1335" s="15"/>
    </row>
    <row r="1336" spans="2:25">
      <c r="B1336" s="30">
        <f t="shared" si="40"/>
        <v>1329</v>
      </c>
      <c r="C1336" s="31">
        <v>327</v>
      </c>
      <c r="D1336" s="32" t="s">
        <v>1127</v>
      </c>
      <c r="E1336" s="131">
        <v>4</v>
      </c>
      <c r="F1336" s="31">
        <v>1</v>
      </c>
      <c r="G1336" s="31" t="s">
        <v>1148</v>
      </c>
      <c r="H1336" s="33" t="s">
        <v>21</v>
      </c>
      <c r="I1336" s="34" t="s">
        <v>1134</v>
      </c>
      <c r="J1336" s="31">
        <v>24.74</v>
      </c>
      <c r="K1336" s="31">
        <v>4.3099999999999996</v>
      </c>
      <c r="L1336" s="130">
        <f>(Таблица1[[#This Row],[Общая площадь летних помещений, кв. м]]*1)+Таблица1[[#This Row],[Общая площадь без летних помещений, кв.м]]</f>
        <v>29.049999999999997</v>
      </c>
      <c r="M1336" s="35" t="s">
        <v>1130</v>
      </c>
      <c r="N1336" s="35" t="s">
        <v>1131</v>
      </c>
      <c r="O1336" s="35" t="s">
        <v>1130</v>
      </c>
      <c r="P1336" s="32">
        <v>315000</v>
      </c>
      <c r="Q133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9150750</v>
      </c>
      <c r="R133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36" s="36"/>
      <c r="T1336" s="38" t="e">
        <f>#REF!/R1336-1</f>
        <v>#REF!</v>
      </c>
      <c r="U1336" s="35"/>
      <c r="V1336" s="39" t="s">
        <v>1132</v>
      </c>
      <c r="W1336" s="40"/>
      <c r="X1336" s="41" t="str">
        <f t="shared" si="41"/>
        <v>апартаментст</v>
      </c>
      <c r="Y1336" s="15"/>
    </row>
    <row r="1337" spans="2:25">
      <c r="B1337" s="30">
        <f t="shared" si="40"/>
        <v>1330</v>
      </c>
      <c r="C1337" s="31">
        <v>328</v>
      </c>
      <c r="D1337" s="32" t="s">
        <v>1127</v>
      </c>
      <c r="E1337" s="131">
        <v>4</v>
      </c>
      <c r="F1337" s="31">
        <v>1</v>
      </c>
      <c r="G1337" s="31" t="s">
        <v>1148</v>
      </c>
      <c r="H1337" s="33" t="s">
        <v>21</v>
      </c>
      <c r="I1337" s="34" t="s">
        <v>1134</v>
      </c>
      <c r="J1337" s="31">
        <v>24.74</v>
      </c>
      <c r="K1337" s="31">
        <v>4.3099999999999996</v>
      </c>
      <c r="L1337" s="130">
        <f>(Таблица1[[#This Row],[Общая площадь летних помещений, кв. м]]*1)+Таблица1[[#This Row],[Общая площадь без летних помещений, кв.м]]</f>
        <v>29.049999999999997</v>
      </c>
      <c r="M1337" s="35" t="s">
        <v>1130</v>
      </c>
      <c r="N1337" s="35" t="s">
        <v>1131</v>
      </c>
      <c r="O1337" s="35" t="s">
        <v>1130</v>
      </c>
      <c r="P1337" s="32">
        <v>315000</v>
      </c>
      <c r="Q133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9150750</v>
      </c>
      <c r="R133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37" s="36"/>
      <c r="T1337" s="38" t="e">
        <f>#REF!/R1337-1</f>
        <v>#REF!</v>
      </c>
      <c r="U1337" s="35"/>
      <c r="V1337" s="39" t="s">
        <v>1132</v>
      </c>
      <c r="W1337" s="40"/>
      <c r="X1337" s="41" t="str">
        <f t="shared" si="41"/>
        <v>апартаментст</v>
      </c>
      <c r="Y1337" s="15"/>
    </row>
    <row r="1338" spans="2:25">
      <c r="B1338" s="30">
        <f t="shared" si="40"/>
        <v>1331</v>
      </c>
      <c r="C1338" s="31">
        <v>329</v>
      </c>
      <c r="D1338" s="32" t="s">
        <v>1127</v>
      </c>
      <c r="E1338" s="131">
        <v>4</v>
      </c>
      <c r="F1338" s="31">
        <v>1</v>
      </c>
      <c r="G1338" s="31" t="s">
        <v>1148</v>
      </c>
      <c r="H1338" s="33" t="s">
        <v>21</v>
      </c>
      <c r="I1338" s="34" t="s">
        <v>1134</v>
      </c>
      <c r="J1338" s="31">
        <v>24.74</v>
      </c>
      <c r="K1338" s="31">
        <v>4.3099999999999996</v>
      </c>
      <c r="L1338" s="130">
        <f>(Таблица1[[#This Row],[Общая площадь летних помещений, кв. м]]*1)+Таблица1[[#This Row],[Общая площадь без летних помещений, кв.м]]</f>
        <v>29.049999999999997</v>
      </c>
      <c r="M1338" s="35" t="s">
        <v>1130</v>
      </c>
      <c r="N1338" s="35" t="s">
        <v>1131</v>
      </c>
      <c r="O1338" s="35" t="s">
        <v>1130</v>
      </c>
      <c r="P1338" s="32">
        <v>315000</v>
      </c>
      <c r="Q133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9150750</v>
      </c>
      <c r="R133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38" s="36"/>
      <c r="T1338" s="38" t="e">
        <f>#REF!/R1338-1</f>
        <v>#REF!</v>
      </c>
      <c r="U1338" s="35"/>
      <c r="V1338" s="39" t="s">
        <v>1132</v>
      </c>
      <c r="W1338" s="40"/>
      <c r="X1338" s="41" t="str">
        <f t="shared" si="41"/>
        <v>апартаментст</v>
      </c>
      <c r="Y1338" s="15"/>
    </row>
    <row r="1339" spans="2:25">
      <c r="B1339" s="30">
        <f t="shared" si="40"/>
        <v>1332</v>
      </c>
      <c r="C1339" s="31">
        <v>330</v>
      </c>
      <c r="D1339" s="32" t="s">
        <v>1127</v>
      </c>
      <c r="E1339" s="131">
        <v>4</v>
      </c>
      <c r="F1339" s="31">
        <v>1</v>
      </c>
      <c r="G1339" s="31" t="s">
        <v>1148</v>
      </c>
      <c r="H1339" s="42" t="s">
        <v>19</v>
      </c>
      <c r="I1339" s="34" t="s">
        <v>1151</v>
      </c>
      <c r="J1339" s="31">
        <v>49.46</v>
      </c>
      <c r="K1339" s="31">
        <v>8.82</v>
      </c>
      <c r="L1339" s="130">
        <f>(Таблица1[[#This Row],[Общая площадь летних помещений, кв. м]]*1)+Таблица1[[#This Row],[Общая площадь без летних помещений, кв.м]]</f>
        <v>58.28</v>
      </c>
      <c r="M1339" s="35" t="s">
        <v>1130</v>
      </c>
      <c r="N1339" s="35" t="s">
        <v>1131</v>
      </c>
      <c r="O1339" s="35" t="s">
        <v>1130</v>
      </c>
      <c r="P1339" s="32">
        <v>325000</v>
      </c>
      <c r="Q133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18941000</v>
      </c>
      <c r="R133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39" s="36"/>
      <c r="T1339" s="38" t="e">
        <f>#REF!/R1339-1</f>
        <v>#REF!</v>
      </c>
      <c r="U1339" s="35"/>
      <c r="V1339" s="39" t="s">
        <v>1132</v>
      </c>
      <c r="W1339" s="40"/>
      <c r="X1339" s="41" t="str">
        <f t="shared" si="41"/>
        <v>апартамент1АЕ</v>
      </c>
      <c r="Y1339" s="15"/>
    </row>
    <row r="1340" spans="2:25">
      <c r="B1340" s="30">
        <f t="shared" si="40"/>
        <v>1333</v>
      </c>
      <c r="C1340" s="31">
        <v>331</v>
      </c>
      <c r="D1340" s="32" t="s">
        <v>1127</v>
      </c>
      <c r="E1340" s="131">
        <v>4</v>
      </c>
      <c r="F1340" s="31">
        <v>1</v>
      </c>
      <c r="G1340" s="31" t="s">
        <v>1148</v>
      </c>
      <c r="H1340" s="33" t="s">
        <v>21</v>
      </c>
      <c r="I1340" s="34" t="s">
        <v>1134</v>
      </c>
      <c r="J1340" s="31">
        <v>31.7</v>
      </c>
      <c r="K1340" s="31">
        <v>4.42</v>
      </c>
      <c r="L1340" s="130">
        <f>(Таблица1[[#This Row],[Общая площадь летних помещений, кв. м]]*1)+Таблица1[[#This Row],[Общая площадь без летних помещений, кв.м]]</f>
        <v>36.119999999999997</v>
      </c>
      <c r="M1340" s="35" t="s">
        <v>1136</v>
      </c>
      <c r="N1340" s="35" t="s">
        <v>1145</v>
      </c>
      <c r="O1340" s="35" t="s">
        <v>1130</v>
      </c>
      <c r="P1340" s="32">
        <v>340000</v>
      </c>
      <c r="Q134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12280800</v>
      </c>
      <c r="R134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40" s="36"/>
      <c r="T1340" s="38" t="e">
        <f>#REF!/R1340-1</f>
        <v>#REF!</v>
      </c>
      <c r="U1340" s="35"/>
      <c r="V1340" s="39" t="s">
        <v>1132</v>
      </c>
      <c r="W1340" s="40"/>
      <c r="X1340" s="41" t="str">
        <f t="shared" si="41"/>
        <v>апартаментст</v>
      </c>
      <c r="Y1340" s="15"/>
    </row>
    <row r="1341" spans="2:25">
      <c r="B1341" s="30">
        <f t="shared" si="40"/>
        <v>1334</v>
      </c>
      <c r="C1341" s="31">
        <v>1</v>
      </c>
      <c r="D1341" s="32" t="s">
        <v>1127</v>
      </c>
      <c r="E1341" s="131">
        <v>5</v>
      </c>
      <c r="F1341" s="31">
        <v>1</v>
      </c>
      <c r="G1341" s="31" t="s">
        <v>1128</v>
      </c>
      <c r="H1341" s="42" t="s">
        <v>19</v>
      </c>
      <c r="I1341" s="34" t="s">
        <v>1156</v>
      </c>
      <c r="J1341" s="31">
        <v>50.41</v>
      </c>
      <c r="K1341" s="31">
        <v>12.51</v>
      </c>
      <c r="L1341" s="130">
        <v>62.92</v>
      </c>
      <c r="M1341" s="35" t="s">
        <v>1130</v>
      </c>
      <c r="N1341" s="35" t="s">
        <v>1131</v>
      </c>
      <c r="O1341" s="35" t="s">
        <v>1130</v>
      </c>
      <c r="P1341" s="32">
        <v>295000</v>
      </c>
      <c r="Q134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18561400</v>
      </c>
      <c r="R134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41" s="36"/>
      <c r="T1341" s="38" t="e">
        <f>#REF!/R1341-1</f>
        <v>#REF!</v>
      </c>
      <c r="U1341" s="35"/>
      <c r="V1341" s="39" t="s">
        <v>1132</v>
      </c>
      <c r="W1341" s="40"/>
      <c r="X1341" s="41" t="str">
        <f t="shared" si="41"/>
        <v>апартамент1АЕ</v>
      </c>
      <c r="Y1341" s="15"/>
    </row>
    <row r="1342" spans="2:25">
      <c r="B1342" s="30">
        <f t="shared" si="40"/>
        <v>1335</v>
      </c>
      <c r="C1342" s="31">
        <v>2</v>
      </c>
      <c r="D1342" s="32" t="s">
        <v>1127</v>
      </c>
      <c r="E1342" s="131">
        <v>5</v>
      </c>
      <c r="F1342" s="31">
        <v>1</v>
      </c>
      <c r="G1342" s="31" t="s">
        <v>1128</v>
      </c>
      <c r="H1342" s="33" t="s">
        <v>21</v>
      </c>
      <c r="I1342" s="34" t="s">
        <v>1156</v>
      </c>
      <c r="J1342" s="31">
        <v>33.4</v>
      </c>
      <c r="K1342" s="31">
        <v>8.69</v>
      </c>
      <c r="L1342" s="130">
        <v>42.09</v>
      </c>
      <c r="M1342" s="35" t="s">
        <v>1130</v>
      </c>
      <c r="N1342" s="35" t="s">
        <v>1131</v>
      </c>
      <c r="O1342" s="35" t="s">
        <v>1130</v>
      </c>
      <c r="P1342" s="32">
        <v>300000</v>
      </c>
      <c r="Q134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12627000.000000002</v>
      </c>
      <c r="R134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42" s="36"/>
      <c r="T1342" s="38" t="e">
        <f>#REF!/R1342-1</f>
        <v>#REF!</v>
      </c>
      <c r="U1342" s="35"/>
      <c r="V1342" s="39" t="s">
        <v>1132</v>
      </c>
      <c r="W1342" s="40"/>
      <c r="X1342" s="41" t="str">
        <f t="shared" si="41"/>
        <v>апартаментст</v>
      </c>
      <c r="Y1342" s="15"/>
    </row>
    <row r="1343" spans="2:25">
      <c r="B1343" s="30">
        <f t="shared" si="40"/>
        <v>1336</v>
      </c>
      <c r="C1343" s="31">
        <v>3</v>
      </c>
      <c r="D1343" s="32" t="s">
        <v>1127</v>
      </c>
      <c r="E1343" s="131">
        <v>5</v>
      </c>
      <c r="F1343" s="31">
        <v>1</v>
      </c>
      <c r="G1343" s="31" t="s">
        <v>1128</v>
      </c>
      <c r="H1343" s="33" t="s">
        <v>21</v>
      </c>
      <c r="I1343" s="34" t="s">
        <v>1156</v>
      </c>
      <c r="J1343" s="31">
        <v>37.590000000000003</v>
      </c>
      <c r="K1343" s="31">
        <v>14.07</v>
      </c>
      <c r="L1343" s="130">
        <v>51.66</v>
      </c>
      <c r="M1343" s="35" t="s">
        <v>1130</v>
      </c>
      <c r="N1343" s="35" t="s">
        <v>1131</v>
      </c>
      <c r="O1343" s="35" t="s">
        <v>1130</v>
      </c>
      <c r="P1343" s="32">
        <v>300000</v>
      </c>
      <c r="Q134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15497999.999999998</v>
      </c>
      <c r="R134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43" s="36"/>
      <c r="T1343" s="38" t="e">
        <f>#REF!/R1343-1</f>
        <v>#REF!</v>
      </c>
      <c r="U1343" s="35"/>
      <c r="V1343" s="39" t="s">
        <v>1132</v>
      </c>
      <c r="W1343" s="40"/>
      <c r="X1343" s="41" t="str">
        <f t="shared" si="41"/>
        <v>апартаментст</v>
      </c>
      <c r="Y1343" s="15"/>
    </row>
    <row r="1344" spans="2:25">
      <c r="B1344" s="30">
        <f t="shared" si="40"/>
        <v>1337</v>
      </c>
      <c r="C1344" s="31">
        <v>4</v>
      </c>
      <c r="D1344" s="32" t="s">
        <v>1127</v>
      </c>
      <c r="E1344" s="131">
        <v>5</v>
      </c>
      <c r="F1344" s="31">
        <v>1</v>
      </c>
      <c r="G1344" s="31" t="s">
        <v>1128</v>
      </c>
      <c r="H1344" s="33" t="s">
        <v>21</v>
      </c>
      <c r="I1344" s="34" t="s">
        <v>1156</v>
      </c>
      <c r="J1344" s="31">
        <v>32.5</v>
      </c>
      <c r="K1344" s="31">
        <v>8.23</v>
      </c>
      <c r="L1344" s="130">
        <v>40.729999999999997</v>
      </c>
      <c r="M1344" s="35" t="s">
        <v>1130</v>
      </c>
      <c r="N1344" s="35" t="s">
        <v>1131</v>
      </c>
      <c r="O1344" s="35" t="s">
        <v>1130</v>
      </c>
      <c r="P1344" s="32">
        <v>305000</v>
      </c>
      <c r="Q134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12422649.999999998</v>
      </c>
      <c r="R134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44" s="36"/>
      <c r="T1344" s="38" t="e">
        <f>#REF!/R1344-1</f>
        <v>#REF!</v>
      </c>
      <c r="U1344" s="35"/>
      <c r="V1344" s="39" t="s">
        <v>1132</v>
      </c>
      <c r="W1344" s="40"/>
      <c r="X1344" s="41" t="str">
        <f t="shared" si="41"/>
        <v>апартаментст</v>
      </c>
      <c r="Y1344" s="15"/>
    </row>
    <row r="1345" spans="2:25">
      <c r="B1345" s="30">
        <f t="shared" si="40"/>
        <v>1338</v>
      </c>
      <c r="C1345" s="31">
        <v>5</v>
      </c>
      <c r="D1345" s="32" t="s">
        <v>1127</v>
      </c>
      <c r="E1345" s="131">
        <v>5</v>
      </c>
      <c r="F1345" s="31">
        <v>1</v>
      </c>
      <c r="G1345" s="31" t="s">
        <v>1133</v>
      </c>
      <c r="H1345" s="33" t="s">
        <v>21</v>
      </c>
      <c r="I1345" s="34" t="s">
        <v>1151</v>
      </c>
      <c r="J1345" s="31">
        <v>33.270000000000003</v>
      </c>
      <c r="K1345" s="31">
        <v>5.3</v>
      </c>
      <c r="L1345" s="130">
        <v>38.57</v>
      </c>
      <c r="M1345" s="35" t="s">
        <v>1130</v>
      </c>
      <c r="N1345" s="35" t="s">
        <v>1131</v>
      </c>
      <c r="O1345" s="35" t="s">
        <v>1130</v>
      </c>
      <c r="P1345" s="32">
        <v>300000</v>
      </c>
      <c r="Q134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11571000</v>
      </c>
      <c r="R134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45" s="36"/>
      <c r="T1345" s="38" t="e">
        <f>#REF!/R1345-1</f>
        <v>#REF!</v>
      </c>
      <c r="U1345" s="35"/>
      <c r="V1345" s="39" t="s">
        <v>1132</v>
      </c>
      <c r="W1345" s="40"/>
      <c r="X1345" s="41" t="str">
        <f t="shared" si="41"/>
        <v>апартаментст</v>
      </c>
      <c r="Y1345" s="15"/>
    </row>
    <row r="1346" spans="2:25">
      <c r="B1346" s="30">
        <f t="shared" si="40"/>
        <v>1339</v>
      </c>
      <c r="C1346" s="31">
        <v>6</v>
      </c>
      <c r="D1346" s="32" t="s">
        <v>1127</v>
      </c>
      <c r="E1346" s="131">
        <v>5</v>
      </c>
      <c r="F1346" s="31">
        <v>1</v>
      </c>
      <c r="G1346" s="31" t="s">
        <v>1133</v>
      </c>
      <c r="H1346" s="33" t="s">
        <v>21</v>
      </c>
      <c r="I1346" s="34" t="s">
        <v>1151</v>
      </c>
      <c r="J1346" s="31">
        <v>33.4</v>
      </c>
      <c r="K1346" s="31">
        <v>4.95</v>
      </c>
      <c r="L1346" s="130">
        <v>38.35</v>
      </c>
      <c r="M1346" s="35" t="s">
        <v>1130</v>
      </c>
      <c r="N1346" s="35" t="s">
        <v>1131</v>
      </c>
      <c r="O1346" s="35" t="s">
        <v>1130</v>
      </c>
      <c r="P1346" s="32">
        <v>305000</v>
      </c>
      <c r="Q134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11696750</v>
      </c>
      <c r="R134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46" s="36"/>
      <c r="T1346" s="38" t="e">
        <f>#REF!/R1346-1</f>
        <v>#REF!</v>
      </c>
      <c r="U1346" s="35"/>
      <c r="V1346" s="39" t="s">
        <v>1132</v>
      </c>
      <c r="W1346" s="40"/>
      <c r="X1346" s="41" t="str">
        <f t="shared" si="41"/>
        <v>апартаментст</v>
      </c>
      <c r="Y1346" s="15"/>
    </row>
    <row r="1347" spans="2:25">
      <c r="B1347" s="30">
        <f t="shared" si="40"/>
        <v>1340</v>
      </c>
      <c r="C1347" s="31">
        <v>7</v>
      </c>
      <c r="D1347" s="32" t="s">
        <v>1127</v>
      </c>
      <c r="E1347" s="131">
        <v>5</v>
      </c>
      <c r="F1347" s="31">
        <v>1</v>
      </c>
      <c r="G1347" s="31" t="s">
        <v>1133</v>
      </c>
      <c r="H1347" s="33" t="s">
        <v>21</v>
      </c>
      <c r="I1347" s="34" t="s">
        <v>1151</v>
      </c>
      <c r="J1347" s="31">
        <v>33.4</v>
      </c>
      <c r="K1347" s="31">
        <v>5.21</v>
      </c>
      <c r="L1347" s="130">
        <v>38.61</v>
      </c>
      <c r="M1347" s="35" t="s">
        <v>1130</v>
      </c>
      <c r="N1347" s="35" t="s">
        <v>1131</v>
      </c>
      <c r="O1347" s="35" t="s">
        <v>1130</v>
      </c>
      <c r="P1347" s="32">
        <v>305000</v>
      </c>
      <c r="Q134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11776050</v>
      </c>
      <c r="R134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47" s="36"/>
      <c r="T1347" s="38" t="e">
        <f>#REF!/R1347-1</f>
        <v>#REF!</v>
      </c>
      <c r="U1347" s="35"/>
      <c r="V1347" s="39" t="s">
        <v>1132</v>
      </c>
      <c r="W1347" s="40"/>
      <c r="X1347" s="41" t="str">
        <f t="shared" si="41"/>
        <v>апартаментст</v>
      </c>
      <c r="Y1347" s="15"/>
    </row>
    <row r="1348" spans="2:25">
      <c r="B1348" s="30">
        <f t="shared" si="40"/>
        <v>1341</v>
      </c>
      <c r="C1348" s="31">
        <v>8</v>
      </c>
      <c r="D1348" s="32" t="s">
        <v>1127</v>
      </c>
      <c r="E1348" s="131">
        <v>5</v>
      </c>
      <c r="F1348" s="31">
        <v>1</v>
      </c>
      <c r="G1348" s="31" t="s">
        <v>1133</v>
      </c>
      <c r="H1348" s="42" t="s">
        <v>19</v>
      </c>
      <c r="I1348" s="34" t="s">
        <v>1151</v>
      </c>
      <c r="J1348" s="31">
        <v>66.53</v>
      </c>
      <c r="K1348" s="31">
        <v>5.24</v>
      </c>
      <c r="L1348" s="130">
        <v>71.77</v>
      </c>
      <c r="M1348" s="35" t="s">
        <v>1136</v>
      </c>
      <c r="N1348" s="35" t="s">
        <v>1137</v>
      </c>
      <c r="O1348" s="35" t="s">
        <v>1130</v>
      </c>
      <c r="P1348" s="32">
        <v>360000</v>
      </c>
      <c r="Q134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25837200</v>
      </c>
      <c r="R134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48" s="36"/>
      <c r="T1348" s="38" t="e">
        <f>#REF!/R1348-1</f>
        <v>#REF!</v>
      </c>
      <c r="U1348" s="35"/>
      <c r="V1348" s="39" t="s">
        <v>1132</v>
      </c>
      <c r="W1348" s="40"/>
      <c r="X1348" s="41" t="str">
        <f t="shared" si="41"/>
        <v>апартамент1АЕ</v>
      </c>
      <c r="Y1348" s="15"/>
    </row>
    <row r="1349" spans="2:25">
      <c r="B1349" s="30">
        <f t="shared" si="40"/>
        <v>1342</v>
      </c>
      <c r="C1349" s="31">
        <v>9</v>
      </c>
      <c r="D1349" s="32" t="s">
        <v>1127</v>
      </c>
      <c r="E1349" s="131">
        <v>5</v>
      </c>
      <c r="F1349" s="31">
        <v>1</v>
      </c>
      <c r="G1349" s="31" t="s">
        <v>1133</v>
      </c>
      <c r="H1349" s="33" t="s">
        <v>21</v>
      </c>
      <c r="I1349" s="34" t="s">
        <v>1151</v>
      </c>
      <c r="J1349" s="31">
        <v>33.4</v>
      </c>
      <c r="K1349" s="31">
        <v>5.3</v>
      </c>
      <c r="L1349" s="130">
        <v>38.700000000000003</v>
      </c>
      <c r="M1349" s="35" t="s">
        <v>1136</v>
      </c>
      <c r="N1349" s="35" t="s">
        <v>1137</v>
      </c>
      <c r="O1349" s="35" t="s">
        <v>1130</v>
      </c>
      <c r="P1349" s="32">
        <v>360000</v>
      </c>
      <c r="Q134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13932000.000000002</v>
      </c>
      <c r="R134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49" s="36"/>
      <c r="T1349" s="38" t="e">
        <f>#REF!/R1349-1</f>
        <v>#REF!</v>
      </c>
      <c r="U1349" s="35"/>
      <c r="V1349" s="39" t="s">
        <v>1132</v>
      </c>
      <c r="W1349" s="40"/>
      <c r="X1349" s="41" t="str">
        <f t="shared" si="41"/>
        <v>апартаментст</v>
      </c>
      <c r="Y1349" s="15"/>
    </row>
    <row r="1350" spans="2:25">
      <c r="B1350" s="30">
        <f t="shared" si="40"/>
        <v>1343</v>
      </c>
      <c r="C1350" s="31">
        <v>10</v>
      </c>
      <c r="D1350" s="32" t="s">
        <v>1127</v>
      </c>
      <c r="E1350" s="131">
        <v>5</v>
      </c>
      <c r="F1350" s="31">
        <v>1</v>
      </c>
      <c r="G1350" s="31" t="s">
        <v>1133</v>
      </c>
      <c r="H1350" s="42" t="s">
        <v>19</v>
      </c>
      <c r="I1350" s="34" t="s">
        <v>1151</v>
      </c>
      <c r="J1350" s="31">
        <v>57.27</v>
      </c>
      <c r="K1350" s="31">
        <v>11.91</v>
      </c>
      <c r="L1350" s="130">
        <v>69.180000000000007</v>
      </c>
      <c r="M1350" s="35" t="s">
        <v>1136</v>
      </c>
      <c r="N1350" s="35" t="s">
        <v>1137</v>
      </c>
      <c r="O1350" s="35" t="s">
        <v>1130</v>
      </c>
      <c r="P1350" s="32">
        <v>360000</v>
      </c>
      <c r="Q135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24904800.000000004</v>
      </c>
      <c r="R135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50" s="36"/>
      <c r="T1350" s="38" t="e">
        <f>#REF!/R1350-1</f>
        <v>#REF!</v>
      </c>
      <c r="U1350" s="35"/>
      <c r="V1350" s="39" t="s">
        <v>1132</v>
      </c>
      <c r="W1350" s="40"/>
      <c r="X1350" s="41" t="str">
        <f t="shared" si="41"/>
        <v>апартамент1АЕ</v>
      </c>
      <c r="Y1350" s="15"/>
    </row>
    <row r="1351" spans="2:25">
      <c r="B1351" s="30">
        <f t="shared" si="40"/>
        <v>1344</v>
      </c>
      <c r="C1351" s="31">
        <v>11</v>
      </c>
      <c r="D1351" s="32" t="s">
        <v>1127</v>
      </c>
      <c r="E1351" s="131">
        <v>5</v>
      </c>
      <c r="F1351" s="31">
        <v>1</v>
      </c>
      <c r="G1351" s="31" t="s">
        <v>1133</v>
      </c>
      <c r="H1351" s="33" t="s">
        <v>21</v>
      </c>
      <c r="I1351" s="34" t="s">
        <v>1151</v>
      </c>
      <c r="J1351" s="31">
        <v>33.4</v>
      </c>
      <c r="K1351" s="31">
        <v>4.99</v>
      </c>
      <c r="L1351" s="130">
        <v>38.39</v>
      </c>
      <c r="M1351" s="35" t="s">
        <v>1136</v>
      </c>
      <c r="N1351" s="35" t="s">
        <v>1137</v>
      </c>
      <c r="O1351" s="35" t="s">
        <v>1130</v>
      </c>
      <c r="P1351" s="32">
        <v>360000</v>
      </c>
      <c r="Q135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13820400</v>
      </c>
      <c r="R135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51" s="36"/>
      <c r="T1351" s="38" t="e">
        <f>#REF!/R1351-1</f>
        <v>#REF!</v>
      </c>
      <c r="U1351" s="35"/>
      <c r="V1351" s="39" t="s">
        <v>1132</v>
      </c>
      <c r="W1351" s="40"/>
      <c r="X1351" s="41" t="str">
        <f t="shared" si="41"/>
        <v>апартаментст</v>
      </c>
      <c r="Y1351" s="15"/>
    </row>
    <row r="1352" spans="2:25">
      <c r="B1352" s="30">
        <f t="shared" si="40"/>
        <v>1345</v>
      </c>
      <c r="C1352" s="31">
        <v>12</v>
      </c>
      <c r="D1352" s="32" t="s">
        <v>1127</v>
      </c>
      <c r="E1352" s="131">
        <v>5</v>
      </c>
      <c r="F1352" s="31">
        <v>1</v>
      </c>
      <c r="G1352" s="31" t="s">
        <v>1133</v>
      </c>
      <c r="H1352" s="33" t="s">
        <v>21</v>
      </c>
      <c r="I1352" s="34" t="s">
        <v>1151</v>
      </c>
      <c r="J1352" s="31">
        <v>32.64</v>
      </c>
      <c r="K1352" s="31">
        <v>5.3</v>
      </c>
      <c r="L1352" s="130">
        <v>37.94</v>
      </c>
      <c r="M1352" s="35" t="s">
        <v>1136</v>
      </c>
      <c r="N1352" s="35" t="s">
        <v>1137</v>
      </c>
      <c r="O1352" s="35" t="s">
        <v>1130</v>
      </c>
      <c r="P1352" s="32">
        <v>360000</v>
      </c>
      <c r="Q135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13658400</v>
      </c>
      <c r="R135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52" s="36"/>
      <c r="T1352" s="38" t="e">
        <f>#REF!/R1352-1</f>
        <v>#REF!</v>
      </c>
      <c r="U1352" s="35"/>
      <c r="V1352" s="39" t="s">
        <v>1132</v>
      </c>
      <c r="W1352" s="40"/>
      <c r="X1352" s="41" t="str">
        <f t="shared" si="41"/>
        <v>апартаментст</v>
      </c>
      <c r="Y1352" s="15"/>
    </row>
    <row r="1353" spans="2:25">
      <c r="B1353" s="30">
        <f t="shared" si="40"/>
        <v>1346</v>
      </c>
      <c r="C1353" s="31">
        <v>13</v>
      </c>
      <c r="D1353" s="32" t="s">
        <v>1127</v>
      </c>
      <c r="E1353" s="131">
        <v>5</v>
      </c>
      <c r="F1353" s="31">
        <v>1</v>
      </c>
      <c r="G1353" s="31" t="s">
        <v>1133</v>
      </c>
      <c r="H1353" s="33" t="s">
        <v>21</v>
      </c>
      <c r="I1353" s="34" t="s">
        <v>1151</v>
      </c>
      <c r="J1353" s="31">
        <v>37.799999999999997</v>
      </c>
      <c r="K1353" s="31">
        <v>13.8</v>
      </c>
      <c r="L1353" s="130">
        <v>51.6</v>
      </c>
      <c r="M1353" s="35" t="s">
        <v>1136</v>
      </c>
      <c r="N1353" s="35" t="s">
        <v>1137</v>
      </c>
      <c r="O1353" s="35" t="s">
        <v>1130</v>
      </c>
      <c r="P1353" s="32">
        <v>375000</v>
      </c>
      <c r="Q135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19350000</v>
      </c>
      <c r="R135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53" s="36"/>
      <c r="T1353" s="38" t="e">
        <f>#REF!/R1353-1</f>
        <v>#REF!</v>
      </c>
      <c r="U1353" s="35"/>
      <c r="V1353" s="39" t="s">
        <v>1132</v>
      </c>
      <c r="W1353" s="40"/>
      <c r="X1353" s="41" t="str">
        <f t="shared" si="41"/>
        <v>апартаментст</v>
      </c>
      <c r="Y1353" s="15"/>
    </row>
    <row r="1354" spans="2:25">
      <c r="B1354" s="30">
        <f t="shared" ref="B1354:B1417" si="42">B1353+1</f>
        <v>1347</v>
      </c>
      <c r="C1354" s="31">
        <v>14</v>
      </c>
      <c r="D1354" s="32" t="s">
        <v>1127</v>
      </c>
      <c r="E1354" s="131">
        <v>5</v>
      </c>
      <c r="F1354" s="31">
        <v>1</v>
      </c>
      <c r="G1354" s="31" t="s">
        <v>1133</v>
      </c>
      <c r="H1354" s="33" t="s">
        <v>21</v>
      </c>
      <c r="I1354" s="34" t="s">
        <v>1151</v>
      </c>
      <c r="J1354" s="31">
        <v>37.85</v>
      </c>
      <c r="K1354" s="31">
        <v>13.84</v>
      </c>
      <c r="L1354" s="130">
        <v>51.69</v>
      </c>
      <c r="M1354" s="35" t="s">
        <v>1130</v>
      </c>
      <c r="N1354" s="35" t="s">
        <v>1131</v>
      </c>
      <c r="O1354" s="35" t="s">
        <v>1130</v>
      </c>
      <c r="P1354" s="32">
        <v>315000</v>
      </c>
      <c r="Q135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16282350</v>
      </c>
      <c r="R135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54" s="36"/>
      <c r="T1354" s="38" t="e">
        <f>#REF!/R1354-1</f>
        <v>#REF!</v>
      </c>
      <c r="U1354" s="35"/>
      <c r="V1354" s="39" t="s">
        <v>1132</v>
      </c>
      <c r="W1354" s="40"/>
      <c r="X1354" s="41" t="str">
        <f t="shared" si="41"/>
        <v>апартаментст</v>
      </c>
      <c r="Y1354" s="15"/>
    </row>
    <row r="1355" spans="2:25">
      <c r="B1355" s="30">
        <f t="shared" si="42"/>
        <v>1348</v>
      </c>
      <c r="C1355" s="31">
        <v>15</v>
      </c>
      <c r="D1355" s="32" t="s">
        <v>1127</v>
      </c>
      <c r="E1355" s="131">
        <v>5</v>
      </c>
      <c r="F1355" s="31">
        <v>1</v>
      </c>
      <c r="G1355" s="31" t="s">
        <v>1133</v>
      </c>
      <c r="H1355" s="33" t="s">
        <v>21</v>
      </c>
      <c r="I1355" s="34" t="s">
        <v>1151</v>
      </c>
      <c r="J1355" s="31">
        <v>32.520000000000003</v>
      </c>
      <c r="K1355" s="31">
        <v>4.68</v>
      </c>
      <c r="L1355" s="130">
        <v>37.200000000000003</v>
      </c>
      <c r="M1355" s="35" t="s">
        <v>1130</v>
      </c>
      <c r="N1355" s="35" t="s">
        <v>1131</v>
      </c>
      <c r="O1355" s="35" t="s">
        <v>1130</v>
      </c>
      <c r="P1355" s="32">
        <v>300000</v>
      </c>
      <c r="Q135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11160000</v>
      </c>
      <c r="R135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55" s="36"/>
      <c r="T1355" s="38" t="e">
        <f>#REF!/R1355-1</f>
        <v>#REF!</v>
      </c>
      <c r="U1355" s="35"/>
      <c r="V1355" s="39" t="s">
        <v>1132</v>
      </c>
      <c r="W1355" s="40"/>
      <c r="X1355" s="41" t="str">
        <f t="shared" si="41"/>
        <v>апартаментст</v>
      </c>
      <c r="Y1355" s="15"/>
    </row>
    <row r="1356" spans="2:25">
      <c r="B1356" s="30">
        <f t="shared" si="42"/>
        <v>1349</v>
      </c>
      <c r="C1356" s="31">
        <v>16</v>
      </c>
      <c r="D1356" s="32" t="s">
        <v>1127</v>
      </c>
      <c r="E1356" s="131">
        <v>5</v>
      </c>
      <c r="F1356" s="31">
        <v>1</v>
      </c>
      <c r="G1356" s="31" t="s">
        <v>1138</v>
      </c>
      <c r="H1356" s="33" t="s">
        <v>21</v>
      </c>
      <c r="I1356" s="34" t="s">
        <v>1151</v>
      </c>
      <c r="J1356" s="31">
        <v>33.270000000000003</v>
      </c>
      <c r="K1356" s="31">
        <v>5.3</v>
      </c>
      <c r="L1356" s="130">
        <v>38.57</v>
      </c>
      <c r="M1356" s="35" t="s">
        <v>1130</v>
      </c>
      <c r="N1356" s="35" t="s">
        <v>1131</v>
      </c>
      <c r="O1356" s="35" t="s">
        <v>1130</v>
      </c>
      <c r="P1356" s="32">
        <v>320000</v>
      </c>
      <c r="Q135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12342400</v>
      </c>
      <c r="R135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56" s="36"/>
      <c r="T1356" s="38" t="e">
        <f>#REF!/R1356-1</f>
        <v>#REF!</v>
      </c>
      <c r="U1356" s="35"/>
      <c r="V1356" s="39" t="s">
        <v>1132</v>
      </c>
      <c r="W1356" s="40"/>
      <c r="X1356" s="41" t="str">
        <f t="shared" si="41"/>
        <v>апартаментст</v>
      </c>
      <c r="Y1356" s="15"/>
    </row>
    <row r="1357" spans="2:25">
      <c r="B1357" s="30">
        <f t="shared" si="42"/>
        <v>1350</v>
      </c>
      <c r="C1357" s="31">
        <v>17</v>
      </c>
      <c r="D1357" s="32" t="s">
        <v>1127</v>
      </c>
      <c r="E1357" s="131">
        <v>5</v>
      </c>
      <c r="F1357" s="31">
        <v>1</v>
      </c>
      <c r="G1357" s="31" t="s">
        <v>1138</v>
      </c>
      <c r="H1357" s="33" t="s">
        <v>21</v>
      </c>
      <c r="I1357" s="34" t="s">
        <v>1151</v>
      </c>
      <c r="J1357" s="31">
        <v>33.4</v>
      </c>
      <c r="K1357" s="31">
        <v>4.95</v>
      </c>
      <c r="L1357" s="130">
        <v>38.35</v>
      </c>
      <c r="M1357" s="35" t="s">
        <v>1130</v>
      </c>
      <c r="N1357" s="35" t="s">
        <v>1131</v>
      </c>
      <c r="O1357" s="35" t="s">
        <v>1130</v>
      </c>
      <c r="P1357" s="32">
        <v>320000</v>
      </c>
      <c r="Q135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12272000</v>
      </c>
      <c r="R135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57" s="36"/>
      <c r="T1357" s="38" t="e">
        <f>#REF!/R1357-1</f>
        <v>#REF!</v>
      </c>
      <c r="U1357" s="35"/>
      <c r="V1357" s="39" t="s">
        <v>1132</v>
      </c>
      <c r="W1357" s="40"/>
      <c r="X1357" s="41" t="str">
        <f t="shared" ref="X1357:X1420" si="43">CONCATENATE(D1357,H1357)</f>
        <v>апартаментст</v>
      </c>
      <c r="Y1357" s="15"/>
    </row>
    <row r="1358" spans="2:25">
      <c r="B1358" s="30">
        <f t="shared" si="42"/>
        <v>1351</v>
      </c>
      <c r="C1358" s="31">
        <v>18</v>
      </c>
      <c r="D1358" s="32" t="s">
        <v>1127</v>
      </c>
      <c r="E1358" s="131">
        <v>5</v>
      </c>
      <c r="F1358" s="31">
        <v>1</v>
      </c>
      <c r="G1358" s="31" t="s">
        <v>1138</v>
      </c>
      <c r="H1358" s="33" t="s">
        <v>21</v>
      </c>
      <c r="I1358" s="34" t="s">
        <v>1151</v>
      </c>
      <c r="J1358" s="31">
        <v>33.4</v>
      </c>
      <c r="K1358" s="31">
        <v>5.21</v>
      </c>
      <c r="L1358" s="130">
        <v>38.61</v>
      </c>
      <c r="M1358" s="35" t="s">
        <v>1130</v>
      </c>
      <c r="N1358" s="35" t="s">
        <v>1131</v>
      </c>
      <c r="O1358" s="35" t="s">
        <v>1130</v>
      </c>
      <c r="P1358" s="32">
        <v>320000</v>
      </c>
      <c r="Q135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12355200</v>
      </c>
      <c r="R135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58" s="36"/>
      <c r="T1358" s="38" t="e">
        <f>#REF!/R1358-1</f>
        <v>#REF!</v>
      </c>
      <c r="U1358" s="35"/>
      <c r="V1358" s="39" t="s">
        <v>1132</v>
      </c>
      <c r="W1358" s="40"/>
      <c r="X1358" s="41" t="str">
        <f t="shared" si="43"/>
        <v>апартаментст</v>
      </c>
      <c r="Y1358" s="15"/>
    </row>
    <row r="1359" spans="2:25">
      <c r="B1359" s="30">
        <f t="shared" si="42"/>
        <v>1352</v>
      </c>
      <c r="C1359" s="31">
        <v>19</v>
      </c>
      <c r="D1359" s="32" t="s">
        <v>1127</v>
      </c>
      <c r="E1359" s="131">
        <v>5</v>
      </c>
      <c r="F1359" s="31">
        <v>1</v>
      </c>
      <c r="G1359" s="31" t="s">
        <v>1138</v>
      </c>
      <c r="H1359" s="42" t="s">
        <v>19</v>
      </c>
      <c r="I1359" s="34" t="s">
        <v>1151</v>
      </c>
      <c r="J1359" s="31">
        <v>66.53</v>
      </c>
      <c r="K1359" s="31">
        <v>5.3</v>
      </c>
      <c r="L1359" s="130">
        <v>71.83</v>
      </c>
      <c r="M1359" s="35" t="s">
        <v>1136</v>
      </c>
      <c r="N1359" s="35" t="s">
        <v>1137</v>
      </c>
      <c r="O1359" s="35" t="s">
        <v>1130</v>
      </c>
      <c r="P1359" s="32">
        <v>390000</v>
      </c>
      <c r="Q135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28013700</v>
      </c>
      <c r="R135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59" s="36"/>
      <c r="T1359" s="38" t="e">
        <f>#REF!/R1359-1</f>
        <v>#REF!</v>
      </c>
      <c r="U1359" s="35"/>
      <c r="V1359" s="39" t="s">
        <v>1132</v>
      </c>
      <c r="W1359" s="40"/>
      <c r="X1359" s="41" t="str">
        <f t="shared" si="43"/>
        <v>апартамент1АЕ</v>
      </c>
      <c r="Y1359" s="15"/>
    </row>
    <row r="1360" spans="2:25">
      <c r="B1360" s="30">
        <f t="shared" si="42"/>
        <v>1353</v>
      </c>
      <c r="C1360" s="31">
        <v>20</v>
      </c>
      <c r="D1360" s="32" t="s">
        <v>1127</v>
      </c>
      <c r="E1360" s="131">
        <v>5</v>
      </c>
      <c r="F1360" s="31">
        <v>1</v>
      </c>
      <c r="G1360" s="31" t="s">
        <v>1138</v>
      </c>
      <c r="H1360" s="33" t="s">
        <v>21</v>
      </c>
      <c r="I1360" s="34" t="s">
        <v>1151</v>
      </c>
      <c r="J1360" s="31">
        <v>33.4</v>
      </c>
      <c r="K1360" s="31">
        <v>5.3</v>
      </c>
      <c r="L1360" s="130">
        <v>38.700000000000003</v>
      </c>
      <c r="M1360" s="35" t="s">
        <v>1136</v>
      </c>
      <c r="N1360" s="35" t="s">
        <v>1137</v>
      </c>
      <c r="O1360" s="35" t="s">
        <v>1130</v>
      </c>
      <c r="P1360" s="32">
        <v>390000</v>
      </c>
      <c r="Q136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15093000.000000002</v>
      </c>
      <c r="R136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60" s="36"/>
      <c r="T1360" s="38" t="e">
        <f>#REF!/R1360-1</f>
        <v>#REF!</v>
      </c>
      <c r="U1360" s="35"/>
      <c r="V1360" s="39" t="s">
        <v>1132</v>
      </c>
      <c r="W1360" s="40"/>
      <c r="X1360" s="41" t="str">
        <f t="shared" si="43"/>
        <v>апартаментст</v>
      </c>
      <c r="Y1360" s="15"/>
    </row>
    <row r="1361" spans="2:25">
      <c r="B1361" s="30">
        <f t="shared" si="42"/>
        <v>1354</v>
      </c>
      <c r="C1361" s="31">
        <v>21</v>
      </c>
      <c r="D1361" s="32" t="s">
        <v>1127</v>
      </c>
      <c r="E1361" s="131">
        <v>5</v>
      </c>
      <c r="F1361" s="31">
        <v>1</v>
      </c>
      <c r="G1361" s="31" t="s">
        <v>1138</v>
      </c>
      <c r="H1361" s="42" t="s">
        <v>19</v>
      </c>
      <c r="I1361" s="34" t="s">
        <v>1151</v>
      </c>
      <c r="J1361" s="31">
        <v>57.27</v>
      </c>
      <c r="K1361" s="31">
        <v>11.94</v>
      </c>
      <c r="L1361" s="130">
        <v>69.209999999999994</v>
      </c>
      <c r="M1361" s="35" t="s">
        <v>1136</v>
      </c>
      <c r="N1361" s="35" t="s">
        <v>1137</v>
      </c>
      <c r="O1361" s="35" t="s">
        <v>1130</v>
      </c>
      <c r="P1361" s="32">
        <v>390000</v>
      </c>
      <c r="Q136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26991899.999999996</v>
      </c>
      <c r="R136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61" s="36"/>
      <c r="T1361" s="38" t="e">
        <f>#REF!/R1361-1</f>
        <v>#REF!</v>
      </c>
      <c r="U1361" s="35"/>
      <c r="V1361" s="39" t="s">
        <v>1132</v>
      </c>
      <c r="W1361" s="40"/>
      <c r="X1361" s="41" t="str">
        <f t="shared" si="43"/>
        <v>апартамент1АЕ</v>
      </c>
      <c r="Y1361" s="15"/>
    </row>
    <row r="1362" spans="2:25">
      <c r="B1362" s="30">
        <f t="shared" si="42"/>
        <v>1355</v>
      </c>
      <c r="C1362" s="31">
        <v>22</v>
      </c>
      <c r="D1362" s="32" t="s">
        <v>1127</v>
      </c>
      <c r="E1362" s="131">
        <v>5</v>
      </c>
      <c r="F1362" s="31">
        <v>1</v>
      </c>
      <c r="G1362" s="31" t="s">
        <v>1138</v>
      </c>
      <c r="H1362" s="33" t="s">
        <v>21</v>
      </c>
      <c r="I1362" s="34" t="s">
        <v>1151</v>
      </c>
      <c r="J1362" s="31">
        <v>33.4</v>
      </c>
      <c r="K1362" s="31">
        <v>4.99</v>
      </c>
      <c r="L1362" s="130">
        <v>38.39</v>
      </c>
      <c r="M1362" s="35" t="s">
        <v>1136</v>
      </c>
      <c r="N1362" s="35" t="s">
        <v>1137</v>
      </c>
      <c r="O1362" s="35" t="s">
        <v>1130</v>
      </c>
      <c r="P1362" s="32">
        <v>390000</v>
      </c>
      <c r="Q136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14972100</v>
      </c>
      <c r="R136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62" s="36"/>
      <c r="T1362" s="38" t="e">
        <f>#REF!/R1362-1</f>
        <v>#REF!</v>
      </c>
      <c r="U1362" s="35"/>
      <c r="V1362" s="39" t="s">
        <v>1132</v>
      </c>
      <c r="W1362" s="40"/>
      <c r="X1362" s="41" t="str">
        <f t="shared" si="43"/>
        <v>апартаментст</v>
      </c>
      <c r="Y1362" s="15"/>
    </row>
    <row r="1363" spans="2:25">
      <c r="B1363" s="30">
        <f t="shared" si="42"/>
        <v>1356</v>
      </c>
      <c r="C1363" s="31">
        <v>23</v>
      </c>
      <c r="D1363" s="32" t="s">
        <v>1127</v>
      </c>
      <c r="E1363" s="131">
        <v>5</v>
      </c>
      <c r="F1363" s="31">
        <v>1</v>
      </c>
      <c r="G1363" s="31" t="s">
        <v>1138</v>
      </c>
      <c r="H1363" s="33" t="s">
        <v>21</v>
      </c>
      <c r="I1363" s="34" t="s">
        <v>1151</v>
      </c>
      <c r="J1363" s="31">
        <v>32.64</v>
      </c>
      <c r="K1363" s="31">
        <v>5.3</v>
      </c>
      <c r="L1363" s="130">
        <v>37.94</v>
      </c>
      <c r="M1363" s="35" t="s">
        <v>1136</v>
      </c>
      <c r="N1363" s="35" t="s">
        <v>1137</v>
      </c>
      <c r="O1363" s="35" t="s">
        <v>1130</v>
      </c>
      <c r="P1363" s="32">
        <v>390000</v>
      </c>
      <c r="Q136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14796600</v>
      </c>
      <c r="R136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63" s="36"/>
      <c r="T1363" s="38" t="e">
        <f>#REF!/R1363-1</f>
        <v>#REF!</v>
      </c>
      <c r="U1363" s="35"/>
      <c r="V1363" s="39" t="s">
        <v>1132</v>
      </c>
      <c r="W1363" s="40"/>
      <c r="X1363" s="41" t="str">
        <f t="shared" si="43"/>
        <v>апартаментст</v>
      </c>
      <c r="Y1363" s="15"/>
    </row>
    <row r="1364" spans="2:25">
      <c r="B1364" s="30">
        <f t="shared" si="42"/>
        <v>1357</v>
      </c>
      <c r="C1364" s="31">
        <v>24</v>
      </c>
      <c r="D1364" s="32" t="s">
        <v>1127</v>
      </c>
      <c r="E1364" s="131">
        <v>5</v>
      </c>
      <c r="F1364" s="31">
        <v>1</v>
      </c>
      <c r="G1364" s="31" t="s">
        <v>1138</v>
      </c>
      <c r="H1364" s="33" t="s">
        <v>21</v>
      </c>
      <c r="I1364" s="34" t="s">
        <v>1151</v>
      </c>
      <c r="J1364" s="31">
        <v>38.17</v>
      </c>
      <c r="K1364" s="31">
        <v>13.74</v>
      </c>
      <c r="L1364" s="130">
        <v>51.91</v>
      </c>
      <c r="M1364" s="35" t="s">
        <v>1136</v>
      </c>
      <c r="N1364" s="35" t="s">
        <v>1137</v>
      </c>
      <c r="O1364" s="35" t="s">
        <v>1130</v>
      </c>
      <c r="P1364" s="32">
        <v>395000</v>
      </c>
      <c r="Q136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20504450</v>
      </c>
      <c r="R136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64" s="36"/>
      <c r="T1364" s="38" t="e">
        <f>#REF!/R1364-1</f>
        <v>#REF!</v>
      </c>
      <c r="U1364" s="35"/>
      <c r="V1364" s="39" t="s">
        <v>1132</v>
      </c>
      <c r="W1364" s="40"/>
      <c r="X1364" s="41" t="str">
        <f t="shared" si="43"/>
        <v>апартаментст</v>
      </c>
      <c r="Y1364" s="15"/>
    </row>
    <row r="1365" spans="2:25">
      <c r="B1365" s="30">
        <f t="shared" si="42"/>
        <v>1358</v>
      </c>
      <c r="C1365" s="31">
        <v>25</v>
      </c>
      <c r="D1365" s="32" t="s">
        <v>1127</v>
      </c>
      <c r="E1365" s="131">
        <v>5</v>
      </c>
      <c r="F1365" s="31">
        <v>1</v>
      </c>
      <c r="G1365" s="31" t="s">
        <v>1138</v>
      </c>
      <c r="H1365" s="33" t="s">
        <v>21</v>
      </c>
      <c r="I1365" s="34" t="s">
        <v>1151</v>
      </c>
      <c r="J1365" s="31">
        <v>38.17</v>
      </c>
      <c r="K1365" s="31">
        <v>13.9</v>
      </c>
      <c r="L1365" s="130">
        <v>52.07</v>
      </c>
      <c r="M1365" s="35" t="s">
        <v>1130</v>
      </c>
      <c r="N1365" s="35" t="s">
        <v>1131</v>
      </c>
      <c r="O1365" s="35" t="s">
        <v>1130</v>
      </c>
      <c r="P1365" s="32">
        <v>335000</v>
      </c>
      <c r="Q136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17443450</v>
      </c>
      <c r="R136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65" s="36"/>
      <c r="T1365" s="38" t="e">
        <f>#REF!/R1365-1</f>
        <v>#REF!</v>
      </c>
      <c r="U1365" s="35"/>
      <c r="V1365" s="39" t="s">
        <v>1132</v>
      </c>
      <c r="W1365" s="40"/>
      <c r="X1365" s="41" t="str">
        <f t="shared" si="43"/>
        <v>апартаментст</v>
      </c>
      <c r="Y1365" s="15"/>
    </row>
    <row r="1366" spans="2:25">
      <c r="B1366" s="30">
        <f t="shared" si="42"/>
        <v>1359</v>
      </c>
      <c r="C1366" s="31">
        <v>26</v>
      </c>
      <c r="D1366" s="32" t="s">
        <v>1127</v>
      </c>
      <c r="E1366" s="131">
        <v>5</v>
      </c>
      <c r="F1366" s="31">
        <v>1</v>
      </c>
      <c r="G1366" s="31" t="s">
        <v>1138</v>
      </c>
      <c r="H1366" s="33" t="s">
        <v>21</v>
      </c>
      <c r="I1366" s="34" t="s">
        <v>1151</v>
      </c>
      <c r="J1366" s="31">
        <v>32.520000000000003</v>
      </c>
      <c r="K1366" s="31">
        <v>5.3</v>
      </c>
      <c r="L1366" s="130">
        <v>37.82</v>
      </c>
      <c r="M1366" s="35" t="s">
        <v>1130</v>
      </c>
      <c r="N1366" s="35" t="s">
        <v>1131</v>
      </c>
      <c r="O1366" s="35" t="s">
        <v>1130</v>
      </c>
      <c r="P1366" s="32">
        <v>320000</v>
      </c>
      <c r="Q136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12102400</v>
      </c>
      <c r="R136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66" s="36"/>
      <c r="T1366" s="38" t="e">
        <f>#REF!/R1366-1</f>
        <v>#REF!</v>
      </c>
      <c r="U1366" s="35"/>
      <c r="V1366" s="39" t="s">
        <v>1132</v>
      </c>
      <c r="W1366" s="40"/>
      <c r="X1366" s="41" t="str">
        <f t="shared" si="43"/>
        <v>апартаментст</v>
      </c>
      <c r="Y1366" s="15"/>
    </row>
    <row r="1367" spans="2:25">
      <c r="B1367" s="30">
        <f t="shared" si="42"/>
        <v>1360</v>
      </c>
      <c r="C1367" s="31">
        <v>27</v>
      </c>
      <c r="D1367" s="32" t="s">
        <v>1127</v>
      </c>
      <c r="E1367" s="131">
        <v>5</v>
      </c>
      <c r="F1367" s="31">
        <v>1</v>
      </c>
      <c r="G1367" s="31" t="s">
        <v>1138</v>
      </c>
      <c r="H1367" s="33" t="s">
        <v>21</v>
      </c>
      <c r="I1367" s="34" t="s">
        <v>1151</v>
      </c>
      <c r="J1367" s="31">
        <v>33.4</v>
      </c>
      <c r="K1367" s="31">
        <v>5.3</v>
      </c>
      <c r="L1367" s="130">
        <v>38.700000000000003</v>
      </c>
      <c r="M1367" s="35" t="s">
        <v>1130</v>
      </c>
      <c r="N1367" s="35" t="s">
        <v>1131</v>
      </c>
      <c r="O1367" s="35" t="s">
        <v>1130</v>
      </c>
      <c r="P1367" s="32">
        <v>320000</v>
      </c>
      <c r="Q136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12384000</v>
      </c>
      <c r="R136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67" s="36"/>
      <c r="T1367" s="38" t="e">
        <f>#REF!/R1367-1</f>
        <v>#REF!</v>
      </c>
      <c r="U1367" s="35"/>
      <c r="V1367" s="39" t="s">
        <v>1132</v>
      </c>
      <c r="W1367" s="40"/>
      <c r="X1367" s="41" t="str">
        <f t="shared" si="43"/>
        <v>апартаментст</v>
      </c>
      <c r="Y1367" s="15"/>
    </row>
    <row r="1368" spans="2:25">
      <c r="B1368" s="30">
        <f t="shared" si="42"/>
        <v>1361</v>
      </c>
      <c r="C1368" s="31">
        <v>28</v>
      </c>
      <c r="D1368" s="32" t="s">
        <v>1127</v>
      </c>
      <c r="E1368" s="131">
        <v>5</v>
      </c>
      <c r="F1368" s="31">
        <v>1</v>
      </c>
      <c r="G1368" s="31" t="s">
        <v>1138</v>
      </c>
      <c r="H1368" s="42" t="s">
        <v>19</v>
      </c>
      <c r="I1368" s="34" t="s">
        <v>1151</v>
      </c>
      <c r="J1368" s="31">
        <v>35.229999999999997</v>
      </c>
      <c r="K1368" s="31">
        <v>5.23</v>
      </c>
      <c r="L1368" s="130">
        <v>40.46</v>
      </c>
      <c r="M1368" s="35" t="s">
        <v>1130</v>
      </c>
      <c r="N1368" s="35" t="s">
        <v>1131</v>
      </c>
      <c r="O1368" s="35" t="s">
        <v>1130</v>
      </c>
      <c r="P1368" s="32">
        <v>320000</v>
      </c>
      <c r="Q136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12947200</v>
      </c>
      <c r="R136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68" s="36"/>
      <c r="T1368" s="38" t="e">
        <f>#REF!/R1368-1</f>
        <v>#REF!</v>
      </c>
      <c r="U1368" s="35"/>
      <c r="V1368" s="39" t="s">
        <v>1132</v>
      </c>
      <c r="W1368" s="40"/>
      <c r="X1368" s="41" t="str">
        <f t="shared" si="43"/>
        <v>апартамент1АЕ</v>
      </c>
      <c r="Y1368" s="15"/>
    </row>
    <row r="1369" spans="2:25">
      <c r="B1369" s="30">
        <f t="shared" si="42"/>
        <v>1362</v>
      </c>
      <c r="C1369" s="31">
        <v>29</v>
      </c>
      <c r="D1369" s="32" t="s">
        <v>1127</v>
      </c>
      <c r="E1369" s="131">
        <v>5</v>
      </c>
      <c r="F1369" s="31">
        <v>1</v>
      </c>
      <c r="G1369" s="31" t="s">
        <v>1139</v>
      </c>
      <c r="H1369" s="33" t="s">
        <v>21</v>
      </c>
      <c r="I1369" s="34" t="s">
        <v>1151</v>
      </c>
      <c r="J1369" s="31">
        <v>33.270000000000003</v>
      </c>
      <c r="K1369" s="31">
        <v>5.3</v>
      </c>
      <c r="L1369" s="130">
        <v>38.57</v>
      </c>
      <c r="M1369" s="35" t="s">
        <v>1130</v>
      </c>
      <c r="N1369" s="35" t="s">
        <v>1131</v>
      </c>
      <c r="O1369" s="35" t="s">
        <v>1130</v>
      </c>
      <c r="P1369" s="32">
        <v>325000</v>
      </c>
      <c r="Q136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12535250</v>
      </c>
      <c r="R136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69" s="36"/>
      <c r="T1369" s="38" t="e">
        <f>#REF!/R1369-1</f>
        <v>#REF!</v>
      </c>
      <c r="U1369" s="35"/>
      <c r="V1369" s="39" t="s">
        <v>1132</v>
      </c>
      <c r="W1369" s="40"/>
      <c r="X1369" s="41" t="str">
        <f t="shared" si="43"/>
        <v>апартаментст</v>
      </c>
      <c r="Y1369" s="15"/>
    </row>
    <row r="1370" spans="2:25">
      <c r="B1370" s="30">
        <f t="shared" si="42"/>
        <v>1363</v>
      </c>
      <c r="C1370" s="31">
        <v>30</v>
      </c>
      <c r="D1370" s="32" t="s">
        <v>1127</v>
      </c>
      <c r="E1370" s="131">
        <v>5</v>
      </c>
      <c r="F1370" s="31">
        <v>1</v>
      </c>
      <c r="G1370" s="31" t="s">
        <v>1139</v>
      </c>
      <c r="H1370" s="33" t="s">
        <v>21</v>
      </c>
      <c r="I1370" s="34" t="s">
        <v>1151</v>
      </c>
      <c r="J1370" s="31">
        <v>33.4</v>
      </c>
      <c r="K1370" s="31">
        <v>4.95</v>
      </c>
      <c r="L1370" s="130">
        <v>38.35</v>
      </c>
      <c r="M1370" s="35" t="s">
        <v>1130</v>
      </c>
      <c r="N1370" s="35" t="s">
        <v>1131</v>
      </c>
      <c r="O1370" s="35" t="s">
        <v>1130</v>
      </c>
      <c r="P1370" s="32">
        <v>325000</v>
      </c>
      <c r="Q137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12463750</v>
      </c>
      <c r="R137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70" s="36"/>
      <c r="T1370" s="38" t="e">
        <f>#REF!/R1370-1</f>
        <v>#REF!</v>
      </c>
      <c r="U1370" s="35"/>
      <c r="V1370" s="39" t="s">
        <v>1132</v>
      </c>
      <c r="W1370" s="40"/>
      <c r="X1370" s="41" t="str">
        <f t="shared" si="43"/>
        <v>апартаментст</v>
      </c>
      <c r="Y1370" s="15"/>
    </row>
    <row r="1371" spans="2:25">
      <c r="B1371" s="30">
        <f t="shared" si="42"/>
        <v>1364</v>
      </c>
      <c r="C1371" s="31">
        <v>31</v>
      </c>
      <c r="D1371" s="32" t="s">
        <v>1127</v>
      </c>
      <c r="E1371" s="131">
        <v>5</v>
      </c>
      <c r="F1371" s="31">
        <v>1</v>
      </c>
      <c r="G1371" s="31" t="s">
        <v>1139</v>
      </c>
      <c r="H1371" s="33" t="s">
        <v>21</v>
      </c>
      <c r="I1371" s="34" t="s">
        <v>1151</v>
      </c>
      <c r="J1371" s="31">
        <v>33.4</v>
      </c>
      <c r="K1371" s="31">
        <v>5.21</v>
      </c>
      <c r="L1371" s="130">
        <v>38.61</v>
      </c>
      <c r="M1371" s="35" t="s">
        <v>1130</v>
      </c>
      <c r="N1371" s="35" t="s">
        <v>1131</v>
      </c>
      <c r="O1371" s="35" t="s">
        <v>1130</v>
      </c>
      <c r="P1371" s="32">
        <v>325000</v>
      </c>
      <c r="Q137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12548250</v>
      </c>
      <c r="R137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71" s="36"/>
      <c r="T1371" s="38" t="e">
        <f>#REF!/R1371-1</f>
        <v>#REF!</v>
      </c>
      <c r="U1371" s="35"/>
      <c r="V1371" s="39" t="s">
        <v>1132</v>
      </c>
      <c r="W1371" s="40"/>
      <c r="X1371" s="41" t="str">
        <f t="shared" si="43"/>
        <v>апартаментст</v>
      </c>
      <c r="Y1371" s="15"/>
    </row>
    <row r="1372" spans="2:25">
      <c r="B1372" s="30">
        <f t="shared" si="42"/>
        <v>1365</v>
      </c>
      <c r="C1372" s="31">
        <v>32</v>
      </c>
      <c r="D1372" s="32" t="s">
        <v>1127</v>
      </c>
      <c r="E1372" s="131">
        <v>5</v>
      </c>
      <c r="F1372" s="31">
        <v>1</v>
      </c>
      <c r="G1372" s="31" t="s">
        <v>1139</v>
      </c>
      <c r="H1372" s="42" t="s">
        <v>19</v>
      </c>
      <c r="I1372" s="34" t="s">
        <v>1151</v>
      </c>
      <c r="J1372" s="31">
        <v>66.53</v>
      </c>
      <c r="K1372" s="31">
        <v>5.3</v>
      </c>
      <c r="L1372" s="130">
        <v>71.83</v>
      </c>
      <c r="M1372" s="35" t="s">
        <v>1136</v>
      </c>
      <c r="N1372" s="35" t="s">
        <v>1137</v>
      </c>
      <c r="O1372" s="35" t="s">
        <v>1130</v>
      </c>
      <c r="P1372" s="32">
        <v>405000</v>
      </c>
      <c r="Q137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29091150</v>
      </c>
      <c r="R137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72" s="36"/>
      <c r="T1372" s="38" t="e">
        <f>#REF!/R1372-1</f>
        <v>#REF!</v>
      </c>
      <c r="U1372" s="35"/>
      <c r="V1372" s="39" t="s">
        <v>1132</v>
      </c>
      <c r="W1372" s="40"/>
      <c r="X1372" s="41" t="str">
        <f t="shared" si="43"/>
        <v>апартамент1АЕ</v>
      </c>
      <c r="Y1372" s="15"/>
    </row>
    <row r="1373" spans="2:25">
      <c r="B1373" s="30">
        <f t="shared" si="42"/>
        <v>1366</v>
      </c>
      <c r="C1373" s="31">
        <v>33</v>
      </c>
      <c r="D1373" s="32" t="s">
        <v>1127</v>
      </c>
      <c r="E1373" s="131">
        <v>5</v>
      </c>
      <c r="F1373" s="31">
        <v>1</v>
      </c>
      <c r="G1373" s="31" t="s">
        <v>1139</v>
      </c>
      <c r="H1373" s="33" t="s">
        <v>21</v>
      </c>
      <c r="I1373" s="34" t="s">
        <v>1151</v>
      </c>
      <c r="J1373" s="31">
        <v>33.4</v>
      </c>
      <c r="K1373" s="31">
        <v>5.3</v>
      </c>
      <c r="L1373" s="130">
        <v>38.700000000000003</v>
      </c>
      <c r="M1373" s="35" t="s">
        <v>1136</v>
      </c>
      <c r="N1373" s="35" t="s">
        <v>1137</v>
      </c>
      <c r="O1373" s="35" t="s">
        <v>1130</v>
      </c>
      <c r="P1373" s="32">
        <v>405000</v>
      </c>
      <c r="Q137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15673500.000000002</v>
      </c>
      <c r="R137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73" s="36"/>
      <c r="T1373" s="38" t="e">
        <f>#REF!/R1373-1</f>
        <v>#REF!</v>
      </c>
      <c r="U1373" s="35"/>
      <c r="V1373" s="39" t="s">
        <v>1132</v>
      </c>
      <c r="W1373" s="40"/>
      <c r="X1373" s="41" t="str">
        <f t="shared" si="43"/>
        <v>апартаментст</v>
      </c>
      <c r="Y1373" s="15"/>
    </row>
    <row r="1374" spans="2:25">
      <c r="B1374" s="30">
        <f t="shared" si="42"/>
        <v>1367</v>
      </c>
      <c r="C1374" s="31">
        <v>34</v>
      </c>
      <c r="D1374" s="32" t="s">
        <v>1127</v>
      </c>
      <c r="E1374" s="131">
        <v>5</v>
      </c>
      <c r="F1374" s="31">
        <v>1</v>
      </c>
      <c r="G1374" s="31" t="s">
        <v>1139</v>
      </c>
      <c r="H1374" s="42" t="s">
        <v>19</v>
      </c>
      <c r="I1374" s="34" t="s">
        <v>1151</v>
      </c>
      <c r="J1374" s="31">
        <v>57.27</v>
      </c>
      <c r="K1374" s="31">
        <v>11.94</v>
      </c>
      <c r="L1374" s="130">
        <v>69.209999999999994</v>
      </c>
      <c r="M1374" s="35" t="s">
        <v>1136</v>
      </c>
      <c r="N1374" s="35" t="s">
        <v>1137</v>
      </c>
      <c r="O1374" s="35" t="s">
        <v>1130</v>
      </c>
      <c r="P1374" s="32">
        <v>405000</v>
      </c>
      <c r="Q137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28030049.999999996</v>
      </c>
      <c r="R137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74" s="36"/>
      <c r="T1374" s="38" t="e">
        <f>#REF!/R1374-1</f>
        <v>#REF!</v>
      </c>
      <c r="U1374" s="35"/>
      <c r="V1374" s="39" t="s">
        <v>1132</v>
      </c>
      <c r="W1374" s="40"/>
      <c r="X1374" s="41" t="str">
        <f t="shared" si="43"/>
        <v>апартамент1АЕ</v>
      </c>
      <c r="Y1374" s="15"/>
    </row>
    <row r="1375" spans="2:25">
      <c r="B1375" s="30">
        <f t="shared" si="42"/>
        <v>1368</v>
      </c>
      <c r="C1375" s="31">
        <v>35</v>
      </c>
      <c r="D1375" s="32" t="s">
        <v>1127</v>
      </c>
      <c r="E1375" s="131">
        <v>5</v>
      </c>
      <c r="F1375" s="31">
        <v>1</v>
      </c>
      <c r="G1375" s="31" t="s">
        <v>1139</v>
      </c>
      <c r="H1375" s="33" t="s">
        <v>21</v>
      </c>
      <c r="I1375" s="34" t="s">
        <v>1151</v>
      </c>
      <c r="J1375" s="31">
        <v>33.4</v>
      </c>
      <c r="K1375" s="31">
        <v>4.99</v>
      </c>
      <c r="L1375" s="130">
        <v>38.39</v>
      </c>
      <c r="M1375" s="35" t="s">
        <v>1136</v>
      </c>
      <c r="N1375" s="35" t="s">
        <v>1137</v>
      </c>
      <c r="O1375" s="35" t="s">
        <v>1130</v>
      </c>
      <c r="P1375" s="32">
        <v>405000</v>
      </c>
      <c r="Q137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15547950</v>
      </c>
      <c r="R137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75" s="36"/>
      <c r="T1375" s="38" t="e">
        <f>#REF!/R1375-1</f>
        <v>#REF!</v>
      </c>
      <c r="U1375" s="35"/>
      <c r="V1375" s="39" t="s">
        <v>1132</v>
      </c>
      <c r="W1375" s="40"/>
      <c r="X1375" s="41" t="str">
        <f t="shared" si="43"/>
        <v>апартаментст</v>
      </c>
      <c r="Y1375" s="15"/>
    </row>
    <row r="1376" spans="2:25">
      <c r="B1376" s="30">
        <f t="shared" si="42"/>
        <v>1369</v>
      </c>
      <c r="C1376" s="31">
        <v>36</v>
      </c>
      <c r="D1376" s="32" t="s">
        <v>1127</v>
      </c>
      <c r="E1376" s="131">
        <v>5</v>
      </c>
      <c r="F1376" s="31">
        <v>1</v>
      </c>
      <c r="G1376" s="31" t="s">
        <v>1139</v>
      </c>
      <c r="H1376" s="33" t="s">
        <v>21</v>
      </c>
      <c r="I1376" s="34" t="s">
        <v>1151</v>
      </c>
      <c r="J1376" s="31">
        <v>32.64</v>
      </c>
      <c r="K1376" s="31">
        <v>5.3</v>
      </c>
      <c r="L1376" s="130">
        <v>37.94</v>
      </c>
      <c r="M1376" s="35" t="s">
        <v>1136</v>
      </c>
      <c r="N1376" s="35" t="s">
        <v>1137</v>
      </c>
      <c r="O1376" s="35" t="s">
        <v>1130</v>
      </c>
      <c r="P1376" s="32">
        <v>405000</v>
      </c>
      <c r="Q137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15365700</v>
      </c>
      <c r="R137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76" s="36"/>
      <c r="T1376" s="38" t="e">
        <f>#REF!/R1376-1</f>
        <v>#REF!</v>
      </c>
      <c r="U1376" s="35"/>
      <c r="V1376" s="39" t="s">
        <v>1132</v>
      </c>
      <c r="W1376" s="40"/>
      <c r="X1376" s="41" t="str">
        <f t="shared" si="43"/>
        <v>апартаментст</v>
      </c>
      <c r="Y1376" s="15"/>
    </row>
    <row r="1377" spans="2:25">
      <c r="B1377" s="30">
        <f t="shared" si="42"/>
        <v>1370</v>
      </c>
      <c r="C1377" s="31">
        <v>37</v>
      </c>
      <c r="D1377" s="32" t="s">
        <v>1127</v>
      </c>
      <c r="E1377" s="131">
        <v>5</v>
      </c>
      <c r="F1377" s="31">
        <v>1</v>
      </c>
      <c r="G1377" s="31" t="s">
        <v>1139</v>
      </c>
      <c r="H1377" s="33" t="s">
        <v>21</v>
      </c>
      <c r="I1377" s="34" t="s">
        <v>1151</v>
      </c>
      <c r="J1377" s="31">
        <v>38.17</v>
      </c>
      <c r="K1377" s="31">
        <v>13.74</v>
      </c>
      <c r="L1377" s="130">
        <v>51.91</v>
      </c>
      <c r="M1377" s="35" t="s">
        <v>1136</v>
      </c>
      <c r="N1377" s="35" t="s">
        <v>1137</v>
      </c>
      <c r="O1377" s="35" t="s">
        <v>1130</v>
      </c>
      <c r="P1377" s="32">
        <v>410000</v>
      </c>
      <c r="Q137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21283100</v>
      </c>
      <c r="R137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77" s="36"/>
      <c r="T1377" s="38" t="e">
        <f>#REF!/R1377-1</f>
        <v>#REF!</v>
      </c>
      <c r="U1377" s="35"/>
      <c r="V1377" s="39" t="s">
        <v>1132</v>
      </c>
      <c r="W1377" s="40"/>
      <c r="X1377" s="41" t="str">
        <f t="shared" si="43"/>
        <v>апартаментст</v>
      </c>
      <c r="Y1377" s="15"/>
    </row>
    <row r="1378" spans="2:25">
      <c r="B1378" s="30">
        <f t="shared" si="42"/>
        <v>1371</v>
      </c>
      <c r="C1378" s="31">
        <v>38</v>
      </c>
      <c r="D1378" s="32" t="s">
        <v>1127</v>
      </c>
      <c r="E1378" s="131">
        <v>5</v>
      </c>
      <c r="F1378" s="31">
        <v>1</v>
      </c>
      <c r="G1378" s="31" t="s">
        <v>1139</v>
      </c>
      <c r="H1378" s="33" t="s">
        <v>21</v>
      </c>
      <c r="I1378" s="34" t="s">
        <v>1151</v>
      </c>
      <c r="J1378" s="31">
        <v>38.17</v>
      </c>
      <c r="K1378" s="31">
        <v>13.9</v>
      </c>
      <c r="L1378" s="130">
        <v>52.07</v>
      </c>
      <c r="M1378" s="35" t="s">
        <v>1130</v>
      </c>
      <c r="N1378" s="35" t="s">
        <v>1131</v>
      </c>
      <c r="O1378" s="35" t="s">
        <v>1130</v>
      </c>
      <c r="P1378" s="32">
        <v>340000</v>
      </c>
      <c r="Q137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17703800</v>
      </c>
      <c r="R137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78" s="36"/>
      <c r="T1378" s="38" t="e">
        <f>#REF!/R1378-1</f>
        <v>#REF!</v>
      </c>
      <c r="U1378" s="35"/>
      <c r="V1378" s="39" t="s">
        <v>1132</v>
      </c>
      <c r="W1378" s="40"/>
      <c r="X1378" s="41" t="str">
        <f t="shared" si="43"/>
        <v>апартаментст</v>
      </c>
      <c r="Y1378" s="15"/>
    </row>
    <row r="1379" spans="2:25">
      <c r="B1379" s="30">
        <f t="shared" si="42"/>
        <v>1372</v>
      </c>
      <c r="C1379" s="31">
        <v>39</v>
      </c>
      <c r="D1379" s="32" t="s">
        <v>1127</v>
      </c>
      <c r="E1379" s="131">
        <v>5</v>
      </c>
      <c r="F1379" s="31">
        <v>1</v>
      </c>
      <c r="G1379" s="31" t="s">
        <v>1139</v>
      </c>
      <c r="H1379" s="33" t="s">
        <v>21</v>
      </c>
      <c r="I1379" s="34" t="s">
        <v>1151</v>
      </c>
      <c r="J1379" s="31">
        <v>32.520000000000003</v>
      </c>
      <c r="K1379" s="31">
        <v>5.3</v>
      </c>
      <c r="L1379" s="130">
        <v>37.82</v>
      </c>
      <c r="M1379" s="35" t="s">
        <v>1130</v>
      </c>
      <c r="N1379" s="35" t="s">
        <v>1131</v>
      </c>
      <c r="O1379" s="35" t="s">
        <v>1130</v>
      </c>
      <c r="P1379" s="32">
        <v>325000</v>
      </c>
      <c r="Q137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12291500</v>
      </c>
      <c r="R137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79" s="36"/>
      <c r="T1379" s="38" t="e">
        <f>#REF!/R1379-1</f>
        <v>#REF!</v>
      </c>
      <c r="U1379" s="35"/>
      <c r="V1379" s="39" t="s">
        <v>1132</v>
      </c>
      <c r="W1379" s="40"/>
      <c r="X1379" s="41" t="str">
        <f t="shared" si="43"/>
        <v>апартаментст</v>
      </c>
      <c r="Y1379" s="15"/>
    </row>
    <row r="1380" spans="2:25">
      <c r="B1380" s="30">
        <f t="shared" si="42"/>
        <v>1373</v>
      </c>
      <c r="C1380" s="31">
        <v>40</v>
      </c>
      <c r="D1380" s="32" t="s">
        <v>1127</v>
      </c>
      <c r="E1380" s="131">
        <v>5</v>
      </c>
      <c r="F1380" s="31">
        <v>1</v>
      </c>
      <c r="G1380" s="31" t="s">
        <v>1139</v>
      </c>
      <c r="H1380" s="33" t="s">
        <v>21</v>
      </c>
      <c r="I1380" s="34" t="s">
        <v>1151</v>
      </c>
      <c r="J1380" s="31">
        <v>33.4</v>
      </c>
      <c r="K1380" s="31">
        <v>5.3</v>
      </c>
      <c r="L1380" s="130">
        <v>38.700000000000003</v>
      </c>
      <c r="M1380" s="35" t="s">
        <v>1130</v>
      </c>
      <c r="N1380" s="35" t="s">
        <v>1131</v>
      </c>
      <c r="O1380" s="35" t="s">
        <v>1130</v>
      </c>
      <c r="P1380" s="32">
        <v>325000</v>
      </c>
      <c r="Q138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12577500</v>
      </c>
      <c r="R138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80" s="36"/>
      <c r="T1380" s="38" t="e">
        <f>#REF!/R1380-1</f>
        <v>#REF!</v>
      </c>
      <c r="U1380" s="35"/>
      <c r="V1380" s="39" t="s">
        <v>1132</v>
      </c>
      <c r="W1380" s="40"/>
      <c r="X1380" s="41" t="str">
        <f t="shared" si="43"/>
        <v>апартаментст</v>
      </c>
      <c r="Y1380" s="15"/>
    </row>
    <row r="1381" spans="2:25">
      <c r="B1381" s="30">
        <f t="shared" si="42"/>
        <v>1374</v>
      </c>
      <c r="C1381" s="31">
        <v>41</v>
      </c>
      <c r="D1381" s="32" t="s">
        <v>1127</v>
      </c>
      <c r="E1381" s="131">
        <v>5</v>
      </c>
      <c r="F1381" s="31">
        <v>1</v>
      </c>
      <c r="G1381" s="31" t="s">
        <v>1139</v>
      </c>
      <c r="H1381" s="42" t="s">
        <v>19</v>
      </c>
      <c r="I1381" s="34" t="s">
        <v>1151</v>
      </c>
      <c r="J1381" s="31">
        <v>35.229999999999997</v>
      </c>
      <c r="K1381" s="31">
        <v>5.23</v>
      </c>
      <c r="L1381" s="130">
        <v>40.46</v>
      </c>
      <c r="M1381" s="35" t="s">
        <v>1130</v>
      </c>
      <c r="N1381" s="35" t="s">
        <v>1131</v>
      </c>
      <c r="O1381" s="35" t="s">
        <v>1130</v>
      </c>
      <c r="P1381" s="32">
        <v>325000</v>
      </c>
      <c r="Q138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13149500</v>
      </c>
      <c r="R138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81" s="36"/>
      <c r="T1381" s="38" t="e">
        <f>#REF!/R1381-1</f>
        <v>#REF!</v>
      </c>
      <c r="U1381" s="35"/>
      <c r="V1381" s="39" t="s">
        <v>1132</v>
      </c>
      <c r="W1381" s="40"/>
      <c r="X1381" s="41" t="str">
        <f t="shared" si="43"/>
        <v>апартамент1АЕ</v>
      </c>
      <c r="Y1381" s="15"/>
    </row>
    <row r="1382" spans="2:25">
      <c r="B1382" s="30">
        <f t="shared" si="42"/>
        <v>1375</v>
      </c>
      <c r="C1382" s="31">
        <v>42</v>
      </c>
      <c r="D1382" s="32" t="s">
        <v>1127</v>
      </c>
      <c r="E1382" s="131">
        <v>5</v>
      </c>
      <c r="F1382" s="31">
        <v>1</v>
      </c>
      <c r="G1382" s="31" t="s">
        <v>1140</v>
      </c>
      <c r="H1382" s="33" t="s">
        <v>21</v>
      </c>
      <c r="I1382" s="34" t="s">
        <v>1151</v>
      </c>
      <c r="J1382" s="31">
        <v>33.270000000000003</v>
      </c>
      <c r="K1382" s="31">
        <v>5.3</v>
      </c>
      <c r="L1382" s="130">
        <v>38.57</v>
      </c>
      <c r="M1382" s="35" t="s">
        <v>1130</v>
      </c>
      <c r="N1382" s="35" t="s">
        <v>1131</v>
      </c>
      <c r="O1382" s="35" t="s">
        <v>1130</v>
      </c>
      <c r="P1382" s="32">
        <v>330000</v>
      </c>
      <c r="Q138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12728100</v>
      </c>
      <c r="R138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82" s="36"/>
      <c r="T1382" s="38" t="e">
        <f>#REF!/R1382-1</f>
        <v>#REF!</v>
      </c>
      <c r="U1382" s="35"/>
      <c r="V1382" s="39" t="s">
        <v>1132</v>
      </c>
      <c r="W1382" s="40"/>
      <c r="X1382" s="41" t="str">
        <f t="shared" si="43"/>
        <v>апартаментст</v>
      </c>
      <c r="Y1382" s="15"/>
    </row>
    <row r="1383" spans="2:25">
      <c r="B1383" s="30">
        <f t="shared" si="42"/>
        <v>1376</v>
      </c>
      <c r="C1383" s="31">
        <v>43</v>
      </c>
      <c r="D1383" s="32" t="s">
        <v>1127</v>
      </c>
      <c r="E1383" s="131">
        <v>5</v>
      </c>
      <c r="F1383" s="31">
        <v>1</v>
      </c>
      <c r="G1383" s="31" t="s">
        <v>1140</v>
      </c>
      <c r="H1383" s="33" t="s">
        <v>21</v>
      </c>
      <c r="I1383" s="34" t="s">
        <v>1151</v>
      </c>
      <c r="J1383" s="31">
        <v>33.4</v>
      </c>
      <c r="K1383" s="31">
        <v>4.95</v>
      </c>
      <c r="L1383" s="130">
        <v>38.35</v>
      </c>
      <c r="M1383" s="35" t="s">
        <v>1130</v>
      </c>
      <c r="N1383" s="35" t="s">
        <v>1131</v>
      </c>
      <c r="O1383" s="35" t="s">
        <v>1130</v>
      </c>
      <c r="P1383" s="32">
        <v>330000</v>
      </c>
      <c r="Q138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12655500</v>
      </c>
      <c r="R138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83" s="36"/>
      <c r="T1383" s="38" t="e">
        <f>#REF!/R1383-1</f>
        <v>#REF!</v>
      </c>
      <c r="U1383" s="35"/>
      <c r="V1383" s="39" t="s">
        <v>1132</v>
      </c>
      <c r="W1383" s="40"/>
      <c r="X1383" s="41" t="str">
        <f t="shared" si="43"/>
        <v>апартаментст</v>
      </c>
      <c r="Y1383" s="15"/>
    </row>
    <row r="1384" spans="2:25">
      <c r="B1384" s="30">
        <f t="shared" si="42"/>
        <v>1377</v>
      </c>
      <c r="C1384" s="31">
        <v>44</v>
      </c>
      <c r="D1384" s="32" t="s">
        <v>1127</v>
      </c>
      <c r="E1384" s="131">
        <v>5</v>
      </c>
      <c r="F1384" s="31">
        <v>1</v>
      </c>
      <c r="G1384" s="31" t="s">
        <v>1140</v>
      </c>
      <c r="H1384" s="33" t="s">
        <v>21</v>
      </c>
      <c r="I1384" s="34" t="s">
        <v>1151</v>
      </c>
      <c r="J1384" s="31">
        <v>33.4</v>
      </c>
      <c r="K1384" s="31">
        <v>5.21</v>
      </c>
      <c r="L1384" s="130">
        <v>38.61</v>
      </c>
      <c r="M1384" s="35" t="s">
        <v>1130</v>
      </c>
      <c r="N1384" s="35" t="s">
        <v>1131</v>
      </c>
      <c r="O1384" s="35" t="s">
        <v>1130</v>
      </c>
      <c r="P1384" s="32">
        <v>330000</v>
      </c>
      <c r="Q138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12741300</v>
      </c>
      <c r="R138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84" s="36"/>
      <c r="T1384" s="38" t="e">
        <f>#REF!/R1384-1</f>
        <v>#REF!</v>
      </c>
      <c r="U1384" s="35"/>
      <c r="V1384" s="39" t="s">
        <v>1132</v>
      </c>
      <c r="W1384" s="40"/>
      <c r="X1384" s="41" t="str">
        <f t="shared" si="43"/>
        <v>апартаментст</v>
      </c>
      <c r="Y1384" s="15"/>
    </row>
    <row r="1385" spans="2:25">
      <c r="B1385" s="30">
        <f t="shared" si="42"/>
        <v>1378</v>
      </c>
      <c r="C1385" s="31">
        <v>45</v>
      </c>
      <c r="D1385" s="32" t="s">
        <v>1127</v>
      </c>
      <c r="E1385" s="131">
        <v>5</v>
      </c>
      <c r="F1385" s="31">
        <v>1</v>
      </c>
      <c r="G1385" s="31" t="s">
        <v>1140</v>
      </c>
      <c r="H1385" s="42" t="s">
        <v>19</v>
      </c>
      <c r="I1385" s="34" t="s">
        <v>1151</v>
      </c>
      <c r="J1385" s="31">
        <v>66.53</v>
      </c>
      <c r="K1385" s="31">
        <v>5.3</v>
      </c>
      <c r="L1385" s="130">
        <v>71.83</v>
      </c>
      <c r="M1385" s="35" t="s">
        <v>1136</v>
      </c>
      <c r="N1385" s="35" t="s">
        <v>1137</v>
      </c>
      <c r="O1385" s="35" t="s">
        <v>1130</v>
      </c>
      <c r="P1385" s="32">
        <v>410000</v>
      </c>
      <c r="Q138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29450300</v>
      </c>
      <c r="R138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85" s="36"/>
      <c r="T1385" s="38" t="e">
        <f>#REF!/R1385-1</f>
        <v>#REF!</v>
      </c>
      <c r="U1385" s="35"/>
      <c r="V1385" s="39" t="s">
        <v>1132</v>
      </c>
      <c r="W1385" s="40"/>
      <c r="X1385" s="41" t="str">
        <f t="shared" si="43"/>
        <v>апартамент1АЕ</v>
      </c>
      <c r="Y1385" s="15"/>
    </row>
    <row r="1386" spans="2:25">
      <c r="B1386" s="30">
        <f t="shared" si="42"/>
        <v>1379</v>
      </c>
      <c r="C1386" s="31">
        <v>46</v>
      </c>
      <c r="D1386" s="32" t="s">
        <v>1127</v>
      </c>
      <c r="E1386" s="131">
        <v>5</v>
      </c>
      <c r="F1386" s="31">
        <v>1</v>
      </c>
      <c r="G1386" s="31" t="s">
        <v>1140</v>
      </c>
      <c r="H1386" s="33" t="s">
        <v>21</v>
      </c>
      <c r="I1386" s="34" t="s">
        <v>1151</v>
      </c>
      <c r="J1386" s="31">
        <v>33.4</v>
      </c>
      <c r="K1386" s="31">
        <v>5.3</v>
      </c>
      <c r="L1386" s="130">
        <v>38.700000000000003</v>
      </c>
      <c r="M1386" s="35" t="s">
        <v>1136</v>
      </c>
      <c r="N1386" s="35" t="s">
        <v>1137</v>
      </c>
      <c r="O1386" s="35" t="s">
        <v>1130</v>
      </c>
      <c r="P1386" s="32">
        <v>410000</v>
      </c>
      <c r="Q138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15867000.000000002</v>
      </c>
      <c r="R138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86" s="36"/>
      <c r="T1386" s="38" t="e">
        <f>#REF!/R1386-1</f>
        <v>#REF!</v>
      </c>
      <c r="U1386" s="35"/>
      <c r="V1386" s="39" t="s">
        <v>1132</v>
      </c>
      <c r="W1386" s="40"/>
      <c r="X1386" s="41" t="str">
        <f t="shared" si="43"/>
        <v>апартаментст</v>
      </c>
      <c r="Y1386" s="15"/>
    </row>
    <row r="1387" spans="2:25">
      <c r="B1387" s="30">
        <f t="shared" si="42"/>
        <v>1380</v>
      </c>
      <c r="C1387" s="31">
        <v>47</v>
      </c>
      <c r="D1387" s="32" t="s">
        <v>1127</v>
      </c>
      <c r="E1387" s="131">
        <v>5</v>
      </c>
      <c r="F1387" s="31">
        <v>1</v>
      </c>
      <c r="G1387" s="31" t="s">
        <v>1140</v>
      </c>
      <c r="H1387" s="42" t="s">
        <v>19</v>
      </c>
      <c r="I1387" s="34" t="s">
        <v>1151</v>
      </c>
      <c r="J1387" s="31">
        <v>57.27</v>
      </c>
      <c r="K1387" s="31">
        <v>11.94</v>
      </c>
      <c r="L1387" s="130">
        <v>69.209999999999994</v>
      </c>
      <c r="M1387" s="35" t="s">
        <v>1136</v>
      </c>
      <c r="N1387" s="35" t="s">
        <v>1137</v>
      </c>
      <c r="O1387" s="35" t="s">
        <v>1130</v>
      </c>
      <c r="P1387" s="32">
        <v>410000</v>
      </c>
      <c r="Q138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28376099.999999996</v>
      </c>
      <c r="R138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87" s="36"/>
      <c r="T1387" s="38" t="e">
        <f>#REF!/R1387-1</f>
        <v>#REF!</v>
      </c>
      <c r="U1387" s="35"/>
      <c r="V1387" s="39" t="s">
        <v>1132</v>
      </c>
      <c r="W1387" s="40"/>
      <c r="X1387" s="41" t="str">
        <f t="shared" si="43"/>
        <v>апартамент1АЕ</v>
      </c>
      <c r="Y1387" s="15"/>
    </row>
    <row r="1388" spans="2:25">
      <c r="B1388" s="30">
        <f t="shared" si="42"/>
        <v>1381</v>
      </c>
      <c r="C1388" s="31">
        <v>48</v>
      </c>
      <c r="D1388" s="32" t="s">
        <v>1127</v>
      </c>
      <c r="E1388" s="131">
        <v>5</v>
      </c>
      <c r="F1388" s="31">
        <v>1</v>
      </c>
      <c r="G1388" s="31" t="s">
        <v>1140</v>
      </c>
      <c r="H1388" s="33" t="s">
        <v>21</v>
      </c>
      <c r="I1388" s="34" t="s">
        <v>1151</v>
      </c>
      <c r="J1388" s="31">
        <v>33.4</v>
      </c>
      <c r="K1388" s="31">
        <v>4.99</v>
      </c>
      <c r="L1388" s="130">
        <v>38.39</v>
      </c>
      <c r="M1388" s="35" t="s">
        <v>1136</v>
      </c>
      <c r="N1388" s="35" t="s">
        <v>1137</v>
      </c>
      <c r="O1388" s="35" t="s">
        <v>1130</v>
      </c>
      <c r="P1388" s="32">
        <v>410000</v>
      </c>
      <c r="Q138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15739900</v>
      </c>
      <c r="R138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88" s="36"/>
      <c r="T1388" s="38" t="e">
        <f>#REF!/R1388-1</f>
        <v>#REF!</v>
      </c>
      <c r="U1388" s="35"/>
      <c r="V1388" s="39" t="s">
        <v>1132</v>
      </c>
      <c r="W1388" s="40"/>
      <c r="X1388" s="41" t="str">
        <f t="shared" si="43"/>
        <v>апартаментст</v>
      </c>
      <c r="Y1388" s="15"/>
    </row>
    <row r="1389" spans="2:25">
      <c r="B1389" s="30">
        <f t="shared" si="42"/>
        <v>1382</v>
      </c>
      <c r="C1389" s="31">
        <v>49</v>
      </c>
      <c r="D1389" s="32" t="s">
        <v>1127</v>
      </c>
      <c r="E1389" s="131">
        <v>5</v>
      </c>
      <c r="F1389" s="31">
        <v>1</v>
      </c>
      <c r="G1389" s="31" t="s">
        <v>1140</v>
      </c>
      <c r="H1389" s="33" t="s">
        <v>21</v>
      </c>
      <c r="I1389" s="34" t="s">
        <v>1151</v>
      </c>
      <c r="J1389" s="31">
        <v>32.64</v>
      </c>
      <c r="K1389" s="31">
        <v>5.3</v>
      </c>
      <c r="L1389" s="130">
        <v>37.94</v>
      </c>
      <c r="M1389" s="35" t="s">
        <v>1136</v>
      </c>
      <c r="N1389" s="35" t="s">
        <v>1137</v>
      </c>
      <c r="O1389" s="35" t="s">
        <v>1130</v>
      </c>
      <c r="P1389" s="32">
        <v>410000</v>
      </c>
      <c r="Q138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15555399.999999998</v>
      </c>
      <c r="R138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89" s="36"/>
      <c r="T1389" s="38" t="e">
        <f>#REF!/R1389-1</f>
        <v>#REF!</v>
      </c>
      <c r="U1389" s="35"/>
      <c r="V1389" s="39" t="s">
        <v>1132</v>
      </c>
      <c r="W1389" s="40"/>
      <c r="X1389" s="41" t="str">
        <f t="shared" si="43"/>
        <v>апартаментст</v>
      </c>
      <c r="Y1389" s="15"/>
    </row>
    <row r="1390" spans="2:25">
      <c r="B1390" s="30">
        <f t="shared" si="42"/>
        <v>1383</v>
      </c>
      <c r="C1390" s="31">
        <v>50</v>
      </c>
      <c r="D1390" s="32" t="s">
        <v>1127</v>
      </c>
      <c r="E1390" s="131">
        <v>5</v>
      </c>
      <c r="F1390" s="31">
        <v>1</v>
      </c>
      <c r="G1390" s="31" t="s">
        <v>1140</v>
      </c>
      <c r="H1390" s="33" t="s">
        <v>21</v>
      </c>
      <c r="I1390" s="34" t="s">
        <v>1151</v>
      </c>
      <c r="J1390" s="31">
        <v>38.17</v>
      </c>
      <c r="K1390" s="31">
        <v>13.74</v>
      </c>
      <c r="L1390" s="130">
        <v>51.91</v>
      </c>
      <c r="M1390" s="35" t="s">
        <v>1136</v>
      </c>
      <c r="N1390" s="35" t="s">
        <v>1137</v>
      </c>
      <c r="O1390" s="35" t="s">
        <v>1130</v>
      </c>
      <c r="P1390" s="32">
        <v>415000</v>
      </c>
      <c r="Q139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21542650</v>
      </c>
      <c r="R139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90" s="36"/>
      <c r="T1390" s="38" t="e">
        <f>#REF!/R1390-1</f>
        <v>#REF!</v>
      </c>
      <c r="U1390" s="35"/>
      <c r="V1390" s="39" t="s">
        <v>1132</v>
      </c>
      <c r="W1390" s="40"/>
      <c r="X1390" s="41" t="str">
        <f t="shared" si="43"/>
        <v>апартаментст</v>
      </c>
      <c r="Y1390" s="15"/>
    </row>
    <row r="1391" spans="2:25">
      <c r="B1391" s="30">
        <f t="shared" si="42"/>
        <v>1384</v>
      </c>
      <c r="C1391" s="31">
        <v>51</v>
      </c>
      <c r="D1391" s="32" t="s">
        <v>1127</v>
      </c>
      <c r="E1391" s="131">
        <v>5</v>
      </c>
      <c r="F1391" s="31">
        <v>1</v>
      </c>
      <c r="G1391" s="31" t="s">
        <v>1140</v>
      </c>
      <c r="H1391" s="33" t="s">
        <v>21</v>
      </c>
      <c r="I1391" s="34" t="s">
        <v>1151</v>
      </c>
      <c r="J1391" s="31">
        <v>38.17</v>
      </c>
      <c r="K1391" s="31">
        <v>13.9</v>
      </c>
      <c r="L1391" s="130">
        <v>52.07</v>
      </c>
      <c r="M1391" s="35" t="s">
        <v>1130</v>
      </c>
      <c r="N1391" s="35" t="s">
        <v>1131</v>
      </c>
      <c r="O1391" s="35" t="s">
        <v>1130</v>
      </c>
      <c r="P1391" s="32">
        <v>345000</v>
      </c>
      <c r="Q139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17964150</v>
      </c>
      <c r="R139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91" s="36"/>
      <c r="T1391" s="38" t="e">
        <f>#REF!/R1391-1</f>
        <v>#REF!</v>
      </c>
      <c r="U1391" s="35"/>
      <c r="V1391" s="39" t="s">
        <v>1132</v>
      </c>
      <c r="W1391" s="40"/>
      <c r="X1391" s="41" t="str">
        <f t="shared" si="43"/>
        <v>апартаментст</v>
      </c>
      <c r="Y1391" s="15"/>
    </row>
    <row r="1392" spans="2:25">
      <c r="B1392" s="30">
        <f t="shared" si="42"/>
        <v>1385</v>
      </c>
      <c r="C1392" s="31">
        <v>52</v>
      </c>
      <c r="D1392" s="32" t="s">
        <v>1127</v>
      </c>
      <c r="E1392" s="131">
        <v>5</v>
      </c>
      <c r="F1392" s="31">
        <v>1</v>
      </c>
      <c r="G1392" s="31" t="s">
        <v>1140</v>
      </c>
      <c r="H1392" s="33" t="s">
        <v>21</v>
      </c>
      <c r="I1392" s="34" t="s">
        <v>1151</v>
      </c>
      <c r="J1392" s="31">
        <v>32.520000000000003</v>
      </c>
      <c r="K1392" s="31">
        <v>5.3</v>
      </c>
      <c r="L1392" s="130">
        <v>37.82</v>
      </c>
      <c r="M1392" s="35" t="s">
        <v>1130</v>
      </c>
      <c r="N1392" s="35" t="s">
        <v>1131</v>
      </c>
      <c r="O1392" s="35" t="s">
        <v>1130</v>
      </c>
      <c r="P1392" s="32">
        <v>330000</v>
      </c>
      <c r="Q139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12480600</v>
      </c>
      <c r="R139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92" s="36"/>
      <c r="T1392" s="38" t="e">
        <f>#REF!/R1392-1</f>
        <v>#REF!</v>
      </c>
      <c r="U1392" s="35"/>
      <c r="V1392" s="39" t="s">
        <v>1132</v>
      </c>
      <c r="W1392" s="40"/>
      <c r="X1392" s="41" t="str">
        <f t="shared" si="43"/>
        <v>апартаментст</v>
      </c>
      <c r="Y1392" s="15"/>
    </row>
    <row r="1393" spans="2:25">
      <c r="B1393" s="30">
        <f t="shared" si="42"/>
        <v>1386</v>
      </c>
      <c r="C1393" s="31">
        <v>53</v>
      </c>
      <c r="D1393" s="32" t="s">
        <v>1127</v>
      </c>
      <c r="E1393" s="131">
        <v>5</v>
      </c>
      <c r="F1393" s="31">
        <v>1</v>
      </c>
      <c r="G1393" s="31" t="s">
        <v>1140</v>
      </c>
      <c r="H1393" s="33" t="s">
        <v>21</v>
      </c>
      <c r="I1393" s="34" t="s">
        <v>1151</v>
      </c>
      <c r="J1393" s="31">
        <v>33.4</v>
      </c>
      <c r="K1393" s="31">
        <v>5.3</v>
      </c>
      <c r="L1393" s="130">
        <v>38.700000000000003</v>
      </c>
      <c r="M1393" s="35" t="s">
        <v>1130</v>
      </c>
      <c r="N1393" s="35" t="s">
        <v>1131</v>
      </c>
      <c r="O1393" s="35" t="s">
        <v>1130</v>
      </c>
      <c r="P1393" s="32">
        <v>330000</v>
      </c>
      <c r="Q139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12771000.000000002</v>
      </c>
      <c r="R139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93" s="36"/>
      <c r="T1393" s="38" t="e">
        <f>#REF!/R1393-1</f>
        <v>#REF!</v>
      </c>
      <c r="U1393" s="35"/>
      <c r="V1393" s="39" t="s">
        <v>1132</v>
      </c>
      <c r="W1393" s="40"/>
      <c r="X1393" s="41" t="str">
        <f t="shared" si="43"/>
        <v>апартаментст</v>
      </c>
      <c r="Y1393" s="15"/>
    </row>
    <row r="1394" spans="2:25">
      <c r="B1394" s="30">
        <f t="shared" si="42"/>
        <v>1387</v>
      </c>
      <c r="C1394" s="31">
        <v>54</v>
      </c>
      <c r="D1394" s="32" t="s">
        <v>1127</v>
      </c>
      <c r="E1394" s="131">
        <v>5</v>
      </c>
      <c r="F1394" s="31">
        <v>1</v>
      </c>
      <c r="G1394" s="31" t="s">
        <v>1140</v>
      </c>
      <c r="H1394" s="42" t="s">
        <v>19</v>
      </c>
      <c r="I1394" s="34" t="s">
        <v>1151</v>
      </c>
      <c r="J1394" s="31">
        <v>35.229999999999997</v>
      </c>
      <c r="K1394" s="31">
        <v>5.23</v>
      </c>
      <c r="L1394" s="130">
        <v>40.46</v>
      </c>
      <c r="M1394" s="35" t="s">
        <v>1130</v>
      </c>
      <c r="N1394" s="35" t="s">
        <v>1131</v>
      </c>
      <c r="O1394" s="35" t="s">
        <v>1130</v>
      </c>
      <c r="P1394" s="32">
        <v>330000</v>
      </c>
      <c r="Q139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13351800</v>
      </c>
      <c r="R139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94" s="36"/>
      <c r="T1394" s="38" t="e">
        <f>#REF!/R1394-1</f>
        <v>#REF!</v>
      </c>
      <c r="U1394" s="35"/>
      <c r="V1394" s="39" t="s">
        <v>1132</v>
      </c>
      <c r="W1394" s="40"/>
      <c r="X1394" s="41" t="str">
        <f t="shared" si="43"/>
        <v>апартамент1АЕ</v>
      </c>
      <c r="Y1394" s="15"/>
    </row>
    <row r="1395" spans="2:25">
      <c r="B1395" s="30">
        <f t="shared" si="42"/>
        <v>1388</v>
      </c>
      <c r="C1395" s="31">
        <v>55</v>
      </c>
      <c r="D1395" s="32" t="s">
        <v>1127</v>
      </c>
      <c r="E1395" s="131">
        <v>5</v>
      </c>
      <c r="F1395" s="31">
        <v>1</v>
      </c>
      <c r="G1395" s="31" t="s">
        <v>1141</v>
      </c>
      <c r="H1395" s="33" t="s">
        <v>21</v>
      </c>
      <c r="I1395" s="34" t="s">
        <v>1151</v>
      </c>
      <c r="J1395" s="31">
        <v>33.270000000000003</v>
      </c>
      <c r="K1395" s="31">
        <v>5.3</v>
      </c>
      <c r="L1395" s="130">
        <v>38.57</v>
      </c>
      <c r="M1395" s="35" t="s">
        <v>1130</v>
      </c>
      <c r="N1395" s="35" t="s">
        <v>1131</v>
      </c>
      <c r="O1395" s="35" t="s">
        <v>1130</v>
      </c>
      <c r="P1395" s="32">
        <v>335000</v>
      </c>
      <c r="Q139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12920950</v>
      </c>
      <c r="R139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95" s="36"/>
      <c r="T1395" s="38" t="e">
        <f>#REF!/R1395-1</f>
        <v>#REF!</v>
      </c>
      <c r="U1395" s="35"/>
      <c r="V1395" s="39" t="s">
        <v>1132</v>
      </c>
      <c r="W1395" s="40"/>
      <c r="X1395" s="41" t="str">
        <f t="shared" si="43"/>
        <v>апартаментст</v>
      </c>
      <c r="Y1395" s="15"/>
    </row>
    <row r="1396" spans="2:25">
      <c r="B1396" s="30">
        <f t="shared" si="42"/>
        <v>1389</v>
      </c>
      <c r="C1396" s="31">
        <v>56</v>
      </c>
      <c r="D1396" s="32" t="s">
        <v>1127</v>
      </c>
      <c r="E1396" s="131">
        <v>5</v>
      </c>
      <c r="F1396" s="31">
        <v>1</v>
      </c>
      <c r="G1396" s="31" t="s">
        <v>1141</v>
      </c>
      <c r="H1396" s="33" t="s">
        <v>21</v>
      </c>
      <c r="I1396" s="34" t="s">
        <v>1151</v>
      </c>
      <c r="J1396" s="31">
        <v>33.4</v>
      </c>
      <c r="K1396" s="31">
        <v>4.95</v>
      </c>
      <c r="L1396" s="130">
        <v>38.35</v>
      </c>
      <c r="M1396" s="35" t="s">
        <v>1130</v>
      </c>
      <c r="N1396" s="35" t="s">
        <v>1131</v>
      </c>
      <c r="O1396" s="35" t="s">
        <v>1130</v>
      </c>
      <c r="P1396" s="32">
        <v>335000</v>
      </c>
      <c r="Q139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12847250</v>
      </c>
      <c r="R139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96" s="36"/>
      <c r="T1396" s="38" t="e">
        <f>#REF!/R1396-1</f>
        <v>#REF!</v>
      </c>
      <c r="U1396" s="35"/>
      <c r="V1396" s="39" t="s">
        <v>1132</v>
      </c>
      <c r="W1396" s="40"/>
      <c r="X1396" s="41" t="str">
        <f t="shared" si="43"/>
        <v>апартаментст</v>
      </c>
      <c r="Y1396" s="15"/>
    </row>
    <row r="1397" spans="2:25">
      <c r="B1397" s="30">
        <f t="shared" si="42"/>
        <v>1390</v>
      </c>
      <c r="C1397" s="31">
        <v>57</v>
      </c>
      <c r="D1397" s="32" t="s">
        <v>1127</v>
      </c>
      <c r="E1397" s="131">
        <v>5</v>
      </c>
      <c r="F1397" s="31">
        <v>1</v>
      </c>
      <c r="G1397" s="31" t="s">
        <v>1141</v>
      </c>
      <c r="H1397" s="33" t="s">
        <v>21</v>
      </c>
      <c r="I1397" s="34" t="s">
        <v>1151</v>
      </c>
      <c r="J1397" s="31">
        <v>33.4</v>
      </c>
      <c r="K1397" s="31">
        <v>5.21</v>
      </c>
      <c r="L1397" s="130">
        <v>38.61</v>
      </c>
      <c r="M1397" s="35" t="s">
        <v>1130</v>
      </c>
      <c r="N1397" s="35" t="s">
        <v>1131</v>
      </c>
      <c r="O1397" s="35" t="s">
        <v>1130</v>
      </c>
      <c r="P1397" s="32">
        <v>335000</v>
      </c>
      <c r="Q139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12934350</v>
      </c>
      <c r="R139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97" s="36"/>
      <c r="T1397" s="38" t="e">
        <f>#REF!/R1397-1</f>
        <v>#REF!</v>
      </c>
      <c r="U1397" s="35"/>
      <c r="V1397" s="39" t="s">
        <v>1132</v>
      </c>
      <c r="W1397" s="40"/>
      <c r="X1397" s="41" t="str">
        <f t="shared" si="43"/>
        <v>апартаментст</v>
      </c>
      <c r="Y1397" s="15"/>
    </row>
    <row r="1398" spans="2:25">
      <c r="B1398" s="30">
        <f t="shared" si="42"/>
        <v>1391</v>
      </c>
      <c r="C1398" s="31">
        <v>58</v>
      </c>
      <c r="D1398" s="32" t="s">
        <v>1127</v>
      </c>
      <c r="E1398" s="131">
        <v>5</v>
      </c>
      <c r="F1398" s="31">
        <v>1</v>
      </c>
      <c r="G1398" s="31" t="s">
        <v>1141</v>
      </c>
      <c r="H1398" s="42" t="s">
        <v>19</v>
      </c>
      <c r="I1398" s="34" t="s">
        <v>1151</v>
      </c>
      <c r="J1398" s="31">
        <v>66.53</v>
      </c>
      <c r="K1398" s="31">
        <v>5.3</v>
      </c>
      <c r="L1398" s="130">
        <v>71.83</v>
      </c>
      <c r="M1398" s="35" t="s">
        <v>1136</v>
      </c>
      <c r="N1398" s="35" t="s">
        <v>1137</v>
      </c>
      <c r="O1398" s="35" t="s">
        <v>1130</v>
      </c>
      <c r="P1398" s="32">
        <v>415000</v>
      </c>
      <c r="Q139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29809450</v>
      </c>
      <c r="R139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98" s="36"/>
      <c r="T1398" s="38" t="e">
        <f>#REF!/R1398-1</f>
        <v>#REF!</v>
      </c>
      <c r="U1398" s="35"/>
      <c r="V1398" s="39" t="s">
        <v>1132</v>
      </c>
      <c r="W1398" s="40"/>
      <c r="X1398" s="41" t="str">
        <f t="shared" si="43"/>
        <v>апартамент1АЕ</v>
      </c>
      <c r="Y1398" s="15"/>
    </row>
    <row r="1399" spans="2:25">
      <c r="B1399" s="30">
        <f t="shared" si="42"/>
        <v>1392</v>
      </c>
      <c r="C1399" s="31">
        <v>59</v>
      </c>
      <c r="D1399" s="32" t="s">
        <v>1127</v>
      </c>
      <c r="E1399" s="131">
        <v>5</v>
      </c>
      <c r="F1399" s="31">
        <v>1</v>
      </c>
      <c r="G1399" s="31" t="s">
        <v>1141</v>
      </c>
      <c r="H1399" s="33" t="s">
        <v>21</v>
      </c>
      <c r="I1399" s="34" t="s">
        <v>1151</v>
      </c>
      <c r="J1399" s="31">
        <v>33.4</v>
      </c>
      <c r="K1399" s="31">
        <v>5.3</v>
      </c>
      <c r="L1399" s="130">
        <v>38.700000000000003</v>
      </c>
      <c r="M1399" s="35" t="s">
        <v>1136</v>
      </c>
      <c r="N1399" s="35" t="s">
        <v>1137</v>
      </c>
      <c r="O1399" s="35" t="s">
        <v>1130</v>
      </c>
      <c r="P1399" s="32">
        <v>415000</v>
      </c>
      <c r="Q139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16060500.000000002</v>
      </c>
      <c r="R139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399" s="36"/>
      <c r="T1399" s="38" t="e">
        <f>#REF!/R1399-1</f>
        <v>#REF!</v>
      </c>
      <c r="U1399" s="35"/>
      <c r="V1399" s="39" t="s">
        <v>1132</v>
      </c>
      <c r="W1399" s="40"/>
      <c r="X1399" s="41" t="str">
        <f t="shared" si="43"/>
        <v>апартаментст</v>
      </c>
      <c r="Y1399" s="15"/>
    </row>
    <row r="1400" spans="2:25">
      <c r="B1400" s="30">
        <f t="shared" si="42"/>
        <v>1393</v>
      </c>
      <c r="C1400" s="31">
        <v>60</v>
      </c>
      <c r="D1400" s="32" t="s">
        <v>1127</v>
      </c>
      <c r="E1400" s="131">
        <v>5</v>
      </c>
      <c r="F1400" s="31">
        <v>1</v>
      </c>
      <c r="G1400" s="31" t="s">
        <v>1141</v>
      </c>
      <c r="H1400" s="42" t="s">
        <v>19</v>
      </c>
      <c r="I1400" s="34" t="s">
        <v>1151</v>
      </c>
      <c r="J1400" s="31">
        <v>57.27</v>
      </c>
      <c r="K1400" s="31">
        <v>11.94</v>
      </c>
      <c r="L1400" s="130">
        <v>69.209999999999994</v>
      </c>
      <c r="M1400" s="35" t="s">
        <v>1136</v>
      </c>
      <c r="N1400" s="35" t="s">
        <v>1137</v>
      </c>
      <c r="O1400" s="35" t="s">
        <v>1130</v>
      </c>
      <c r="P1400" s="32">
        <v>415000</v>
      </c>
      <c r="Q140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28722149.999999996</v>
      </c>
      <c r="R140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00" s="36"/>
      <c r="T1400" s="38" t="e">
        <f>#REF!/R1400-1</f>
        <v>#REF!</v>
      </c>
      <c r="U1400" s="35"/>
      <c r="V1400" s="39" t="s">
        <v>1132</v>
      </c>
      <c r="W1400" s="40"/>
      <c r="X1400" s="41" t="str">
        <f t="shared" si="43"/>
        <v>апартамент1АЕ</v>
      </c>
      <c r="Y1400" s="15"/>
    </row>
    <row r="1401" spans="2:25">
      <c r="B1401" s="30">
        <f t="shared" si="42"/>
        <v>1394</v>
      </c>
      <c r="C1401" s="31">
        <v>61</v>
      </c>
      <c r="D1401" s="32" t="s">
        <v>1127</v>
      </c>
      <c r="E1401" s="131">
        <v>5</v>
      </c>
      <c r="F1401" s="31">
        <v>1</v>
      </c>
      <c r="G1401" s="31" t="s">
        <v>1141</v>
      </c>
      <c r="H1401" s="33" t="s">
        <v>21</v>
      </c>
      <c r="I1401" s="34" t="s">
        <v>1151</v>
      </c>
      <c r="J1401" s="31">
        <v>33.4</v>
      </c>
      <c r="K1401" s="31">
        <v>4.99</v>
      </c>
      <c r="L1401" s="130">
        <v>38.39</v>
      </c>
      <c r="M1401" s="35" t="s">
        <v>1136</v>
      </c>
      <c r="N1401" s="35" t="s">
        <v>1137</v>
      </c>
      <c r="O1401" s="35" t="s">
        <v>1130</v>
      </c>
      <c r="P1401" s="32">
        <v>415000</v>
      </c>
      <c r="Q140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15931850</v>
      </c>
      <c r="R140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01" s="36"/>
      <c r="T1401" s="38" t="e">
        <f>#REF!/R1401-1</f>
        <v>#REF!</v>
      </c>
      <c r="U1401" s="35"/>
      <c r="V1401" s="39" t="s">
        <v>1132</v>
      </c>
      <c r="W1401" s="40"/>
      <c r="X1401" s="41" t="str">
        <f t="shared" si="43"/>
        <v>апартаментст</v>
      </c>
      <c r="Y1401" s="15"/>
    </row>
    <row r="1402" spans="2:25">
      <c r="B1402" s="30">
        <f t="shared" si="42"/>
        <v>1395</v>
      </c>
      <c r="C1402" s="31">
        <v>62</v>
      </c>
      <c r="D1402" s="32" t="s">
        <v>1127</v>
      </c>
      <c r="E1402" s="131">
        <v>5</v>
      </c>
      <c r="F1402" s="31">
        <v>1</v>
      </c>
      <c r="G1402" s="31" t="s">
        <v>1141</v>
      </c>
      <c r="H1402" s="33" t="s">
        <v>21</v>
      </c>
      <c r="I1402" s="34" t="s">
        <v>1151</v>
      </c>
      <c r="J1402" s="31">
        <v>32.64</v>
      </c>
      <c r="K1402" s="31">
        <v>5.3</v>
      </c>
      <c r="L1402" s="130">
        <v>37.94</v>
      </c>
      <c r="M1402" s="35" t="s">
        <v>1136</v>
      </c>
      <c r="N1402" s="35" t="s">
        <v>1137</v>
      </c>
      <c r="O1402" s="35" t="s">
        <v>1130</v>
      </c>
      <c r="P1402" s="32">
        <v>415000</v>
      </c>
      <c r="Q140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15745099.999999998</v>
      </c>
      <c r="R140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02" s="36"/>
      <c r="T1402" s="38" t="e">
        <f>#REF!/R1402-1</f>
        <v>#REF!</v>
      </c>
      <c r="U1402" s="35"/>
      <c r="V1402" s="39" t="s">
        <v>1132</v>
      </c>
      <c r="W1402" s="40"/>
      <c r="X1402" s="41" t="str">
        <f t="shared" si="43"/>
        <v>апартаментст</v>
      </c>
      <c r="Y1402" s="15"/>
    </row>
    <row r="1403" spans="2:25">
      <c r="B1403" s="30">
        <f t="shared" si="42"/>
        <v>1396</v>
      </c>
      <c r="C1403" s="31">
        <v>63</v>
      </c>
      <c r="D1403" s="32" t="s">
        <v>1127</v>
      </c>
      <c r="E1403" s="131">
        <v>5</v>
      </c>
      <c r="F1403" s="31">
        <v>1</v>
      </c>
      <c r="G1403" s="31" t="s">
        <v>1141</v>
      </c>
      <c r="H1403" s="33" t="s">
        <v>21</v>
      </c>
      <c r="I1403" s="34" t="s">
        <v>1151</v>
      </c>
      <c r="J1403" s="31">
        <v>38.17</v>
      </c>
      <c r="K1403" s="31">
        <v>13.74</v>
      </c>
      <c r="L1403" s="130">
        <v>51.91</v>
      </c>
      <c r="M1403" s="35" t="s">
        <v>1136</v>
      </c>
      <c r="N1403" s="35" t="s">
        <v>1137</v>
      </c>
      <c r="O1403" s="35" t="s">
        <v>1130</v>
      </c>
      <c r="P1403" s="32">
        <v>420000</v>
      </c>
      <c r="Q140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21802200</v>
      </c>
      <c r="R140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03" s="36"/>
      <c r="T1403" s="38" t="e">
        <f>#REF!/R1403-1</f>
        <v>#REF!</v>
      </c>
      <c r="U1403" s="35"/>
      <c r="V1403" s="39" t="s">
        <v>1132</v>
      </c>
      <c r="W1403" s="40"/>
      <c r="X1403" s="41" t="str">
        <f t="shared" si="43"/>
        <v>апартаментст</v>
      </c>
      <c r="Y1403" s="15"/>
    </row>
    <row r="1404" spans="2:25">
      <c r="B1404" s="30">
        <f t="shared" si="42"/>
        <v>1397</v>
      </c>
      <c r="C1404" s="31">
        <v>64</v>
      </c>
      <c r="D1404" s="32" t="s">
        <v>1127</v>
      </c>
      <c r="E1404" s="131">
        <v>5</v>
      </c>
      <c r="F1404" s="31">
        <v>1</v>
      </c>
      <c r="G1404" s="31" t="s">
        <v>1141</v>
      </c>
      <c r="H1404" s="33" t="s">
        <v>21</v>
      </c>
      <c r="I1404" s="34" t="s">
        <v>1151</v>
      </c>
      <c r="J1404" s="31">
        <v>38.17</v>
      </c>
      <c r="K1404" s="31">
        <v>13.9</v>
      </c>
      <c r="L1404" s="130">
        <v>52.07</v>
      </c>
      <c r="M1404" s="35" t="s">
        <v>1130</v>
      </c>
      <c r="N1404" s="35" t="s">
        <v>1131</v>
      </c>
      <c r="O1404" s="35" t="s">
        <v>1130</v>
      </c>
      <c r="P1404" s="32">
        <v>350000</v>
      </c>
      <c r="Q140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18224500</v>
      </c>
      <c r="R140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04" s="36"/>
      <c r="T1404" s="38" t="e">
        <f>#REF!/R1404-1</f>
        <v>#REF!</v>
      </c>
      <c r="U1404" s="35"/>
      <c r="V1404" s="39" t="s">
        <v>1132</v>
      </c>
      <c r="W1404" s="40"/>
      <c r="X1404" s="41" t="str">
        <f t="shared" si="43"/>
        <v>апартаментст</v>
      </c>
      <c r="Y1404" s="15"/>
    </row>
    <row r="1405" spans="2:25">
      <c r="B1405" s="30">
        <f t="shared" si="42"/>
        <v>1398</v>
      </c>
      <c r="C1405" s="31">
        <v>65</v>
      </c>
      <c r="D1405" s="32" t="s">
        <v>1127</v>
      </c>
      <c r="E1405" s="131">
        <v>5</v>
      </c>
      <c r="F1405" s="31">
        <v>1</v>
      </c>
      <c r="G1405" s="31" t="s">
        <v>1141</v>
      </c>
      <c r="H1405" s="33" t="s">
        <v>21</v>
      </c>
      <c r="I1405" s="34" t="s">
        <v>1151</v>
      </c>
      <c r="J1405" s="31">
        <v>32.520000000000003</v>
      </c>
      <c r="K1405" s="31">
        <v>5.3</v>
      </c>
      <c r="L1405" s="130">
        <v>37.82</v>
      </c>
      <c r="M1405" s="35" t="s">
        <v>1130</v>
      </c>
      <c r="N1405" s="35" t="s">
        <v>1131</v>
      </c>
      <c r="O1405" s="35" t="s">
        <v>1130</v>
      </c>
      <c r="P1405" s="32">
        <v>335000</v>
      </c>
      <c r="Q140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12669700</v>
      </c>
      <c r="R140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05" s="36"/>
      <c r="T1405" s="38" t="e">
        <f>#REF!/R1405-1</f>
        <v>#REF!</v>
      </c>
      <c r="U1405" s="35"/>
      <c r="V1405" s="39" t="s">
        <v>1132</v>
      </c>
      <c r="W1405" s="40"/>
      <c r="X1405" s="41" t="str">
        <f t="shared" si="43"/>
        <v>апартаментст</v>
      </c>
      <c r="Y1405" s="15"/>
    </row>
    <row r="1406" spans="2:25">
      <c r="B1406" s="30">
        <f t="shared" si="42"/>
        <v>1399</v>
      </c>
      <c r="C1406" s="31">
        <v>66</v>
      </c>
      <c r="D1406" s="32" t="s">
        <v>1127</v>
      </c>
      <c r="E1406" s="131">
        <v>5</v>
      </c>
      <c r="F1406" s="31">
        <v>1</v>
      </c>
      <c r="G1406" s="31" t="s">
        <v>1141</v>
      </c>
      <c r="H1406" s="33" t="s">
        <v>21</v>
      </c>
      <c r="I1406" s="34" t="s">
        <v>1151</v>
      </c>
      <c r="J1406" s="31">
        <v>33.4</v>
      </c>
      <c r="K1406" s="31">
        <v>5.3</v>
      </c>
      <c r="L1406" s="130">
        <v>38.700000000000003</v>
      </c>
      <c r="M1406" s="35" t="s">
        <v>1130</v>
      </c>
      <c r="N1406" s="35" t="s">
        <v>1131</v>
      </c>
      <c r="O1406" s="35" t="s">
        <v>1130</v>
      </c>
      <c r="P1406" s="32">
        <v>335000</v>
      </c>
      <c r="Q140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12964500.000000002</v>
      </c>
      <c r="R140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06" s="36"/>
      <c r="T1406" s="38" t="e">
        <f>#REF!/R1406-1</f>
        <v>#REF!</v>
      </c>
      <c r="U1406" s="35"/>
      <c r="V1406" s="39" t="s">
        <v>1132</v>
      </c>
      <c r="W1406" s="40"/>
      <c r="X1406" s="41" t="str">
        <f t="shared" si="43"/>
        <v>апартаментст</v>
      </c>
      <c r="Y1406" s="15"/>
    </row>
    <row r="1407" spans="2:25">
      <c r="B1407" s="30">
        <f t="shared" si="42"/>
        <v>1400</v>
      </c>
      <c r="C1407" s="31">
        <v>67</v>
      </c>
      <c r="D1407" s="32" t="s">
        <v>1127</v>
      </c>
      <c r="E1407" s="131">
        <v>5</v>
      </c>
      <c r="F1407" s="31">
        <v>1</v>
      </c>
      <c r="G1407" s="31" t="s">
        <v>1141</v>
      </c>
      <c r="H1407" s="42" t="s">
        <v>19</v>
      </c>
      <c r="I1407" s="34" t="s">
        <v>1151</v>
      </c>
      <c r="J1407" s="31">
        <v>35.229999999999997</v>
      </c>
      <c r="K1407" s="31">
        <v>5.23</v>
      </c>
      <c r="L1407" s="130">
        <v>40.46</v>
      </c>
      <c r="M1407" s="35" t="s">
        <v>1130</v>
      </c>
      <c r="N1407" s="35" t="s">
        <v>1131</v>
      </c>
      <c r="O1407" s="35" t="s">
        <v>1130</v>
      </c>
      <c r="P1407" s="32">
        <v>335000</v>
      </c>
      <c r="Q140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13554100</v>
      </c>
      <c r="R140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07" s="36"/>
      <c r="T1407" s="38" t="e">
        <f>#REF!/R1407-1</f>
        <v>#REF!</v>
      </c>
      <c r="U1407" s="35"/>
      <c r="V1407" s="39" t="s">
        <v>1132</v>
      </c>
      <c r="W1407" s="40"/>
      <c r="X1407" s="41" t="str">
        <f t="shared" si="43"/>
        <v>апартамент1АЕ</v>
      </c>
      <c r="Y1407" s="15"/>
    </row>
    <row r="1408" spans="2:25">
      <c r="B1408" s="30">
        <f t="shared" si="42"/>
        <v>1401</v>
      </c>
      <c r="C1408" s="31">
        <v>68</v>
      </c>
      <c r="D1408" s="32" t="s">
        <v>1127</v>
      </c>
      <c r="E1408" s="131">
        <v>5</v>
      </c>
      <c r="F1408" s="31">
        <v>1</v>
      </c>
      <c r="G1408" s="31" t="s">
        <v>1142</v>
      </c>
      <c r="H1408" s="33" t="s">
        <v>21</v>
      </c>
      <c r="I1408" s="34" t="s">
        <v>1151</v>
      </c>
      <c r="J1408" s="31">
        <v>33.270000000000003</v>
      </c>
      <c r="K1408" s="31">
        <v>5.3</v>
      </c>
      <c r="L1408" s="130">
        <v>38.57</v>
      </c>
      <c r="M1408" s="35" t="s">
        <v>1130</v>
      </c>
      <c r="N1408" s="35" t="s">
        <v>1131</v>
      </c>
      <c r="O1408" s="35" t="s">
        <v>1130</v>
      </c>
      <c r="P1408" s="32">
        <v>340000</v>
      </c>
      <c r="Q140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13113800</v>
      </c>
      <c r="R140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08" s="36"/>
      <c r="T1408" s="38" t="e">
        <f>#REF!/R1408-1</f>
        <v>#REF!</v>
      </c>
      <c r="U1408" s="35"/>
      <c r="V1408" s="39" t="s">
        <v>1132</v>
      </c>
      <c r="W1408" s="40"/>
      <c r="X1408" s="41" t="str">
        <f t="shared" si="43"/>
        <v>апартаментст</v>
      </c>
      <c r="Y1408" s="15"/>
    </row>
    <row r="1409" spans="2:25">
      <c r="B1409" s="30">
        <f t="shared" si="42"/>
        <v>1402</v>
      </c>
      <c r="C1409" s="31">
        <v>69</v>
      </c>
      <c r="D1409" s="32" t="s">
        <v>1127</v>
      </c>
      <c r="E1409" s="131">
        <v>5</v>
      </c>
      <c r="F1409" s="31">
        <v>1</v>
      </c>
      <c r="G1409" s="31" t="s">
        <v>1142</v>
      </c>
      <c r="H1409" s="33" t="s">
        <v>21</v>
      </c>
      <c r="I1409" s="34" t="s">
        <v>1151</v>
      </c>
      <c r="J1409" s="31">
        <v>33.4</v>
      </c>
      <c r="K1409" s="31">
        <v>5.3</v>
      </c>
      <c r="L1409" s="130">
        <v>38.700000000000003</v>
      </c>
      <c r="M1409" s="35" t="s">
        <v>1130</v>
      </c>
      <c r="N1409" s="35" t="s">
        <v>1131</v>
      </c>
      <c r="O1409" s="35" t="s">
        <v>1130</v>
      </c>
      <c r="P1409" s="32">
        <v>340000</v>
      </c>
      <c r="Q140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13158000.000000002</v>
      </c>
      <c r="R140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09" s="36"/>
      <c r="T1409" s="38" t="e">
        <f>#REF!/R1409-1</f>
        <v>#REF!</v>
      </c>
      <c r="U1409" s="35"/>
      <c r="V1409" s="39" t="s">
        <v>1132</v>
      </c>
      <c r="W1409" s="40"/>
      <c r="X1409" s="41" t="str">
        <f t="shared" si="43"/>
        <v>апартаментст</v>
      </c>
      <c r="Y1409" s="15"/>
    </row>
    <row r="1410" spans="2:25">
      <c r="B1410" s="30">
        <f t="shared" si="42"/>
        <v>1403</v>
      </c>
      <c r="C1410" s="31">
        <v>70</v>
      </c>
      <c r="D1410" s="32" t="s">
        <v>1127</v>
      </c>
      <c r="E1410" s="131">
        <v>5</v>
      </c>
      <c r="F1410" s="31">
        <v>1</v>
      </c>
      <c r="G1410" s="31" t="s">
        <v>1142</v>
      </c>
      <c r="H1410" s="33" t="s">
        <v>21</v>
      </c>
      <c r="I1410" s="34" t="s">
        <v>1151</v>
      </c>
      <c r="J1410" s="31">
        <v>33.4</v>
      </c>
      <c r="K1410" s="31">
        <v>5.24</v>
      </c>
      <c r="L1410" s="130">
        <v>38.64</v>
      </c>
      <c r="M1410" s="35" t="s">
        <v>1136</v>
      </c>
      <c r="N1410" s="35" t="s">
        <v>1137</v>
      </c>
      <c r="O1410" s="35" t="s">
        <v>1130</v>
      </c>
      <c r="P1410" s="32">
        <v>420000</v>
      </c>
      <c r="Q141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16228800</v>
      </c>
      <c r="R141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10" s="36"/>
      <c r="T1410" s="38" t="e">
        <f>#REF!/R1410-1</f>
        <v>#REF!</v>
      </c>
      <c r="U1410" s="35"/>
      <c r="V1410" s="39" t="s">
        <v>1132</v>
      </c>
      <c r="W1410" s="40"/>
      <c r="X1410" s="41" t="str">
        <f t="shared" si="43"/>
        <v>апартаментст</v>
      </c>
      <c r="Y1410" s="15"/>
    </row>
    <row r="1411" spans="2:25">
      <c r="B1411" s="30">
        <f t="shared" si="42"/>
        <v>1404</v>
      </c>
      <c r="C1411" s="31">
        <v>71</v>
      </c>
      <c r="D1411" s="32" t="s">
        <v>1127</v>
      </c>
      <c r="E1411" s="131">
        <v>5</v>
      </c>
      <c r="F1411" s="31">
        <v>1</v>
      </c>
      <c r="G1411" s="31" t="s">
        <v>1142</v>
      </c>
      <c r="H1411" s="33" t="s">
        <v>21</v>
      </c>
      <c r="I1411" s="34" t="s">
        <v>1151</v>
      </c>
      <c r="J1411" s="31">
        <v>33.4</v>
      </c>
      <c r="K1411" s="31">
        <v>5.3</v>
      </c>
      <c r="L1411" s="130">
        <v>38.700000000000003</v>
      </c>
      <c r="M1411" s="35" t="s">
        <v>1136</v>
      </c>
      <c r="N1411" s="35" t="s">
        <v>1137</v>
      </c>
      <c r="O1411" s="35" t="s">
        <v>1130</v>
      </c>
      <c r="P1411" s="32">
        <v>420000</v>
      </c>
      <c r="Q141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16254000.000000002</v>
      </c>
      <c r="R141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11" s="36"/>
      <c r="T1411" s="38" t="e">
        <f>#REF!/R1411-1</f>
        <v>#REF!</v>
      </c>
      <c r="U1411" s="35"/>
      <c r="V1411" s="39" t="s">
        <v>1132</v>
      </c>
      <c r="W1411" s="40"/>
      <c r="X1411" s="41" t="str">
        <f t="shared" si="43"/>
        <v>апартаментст</v>
      </c>
      <c r="Y1411" s="15"/>
    </row>
    <row r="1412" spans="2:25">
      <c r="B1412" s="30">
        <f t="shared" si="42"/>
        <v>1405</v>
      </c>
      <c r="C1412" s="31">
        <v>72</v>
      </c>
      <c r="D1412" s="32" t="s">
        <v>1127</v>
      </c>
      <c r="E1412" s="131">
        <v>5</v>
      </c>
      <c r="F1412" s="31">
        <v>1</v>
      </c>
      <c r="G1412" s="31" t="s">
        <v>1142</v>
      </c>
      <c r="H1412" s="42" t="s">
        <v>19</v>
      </c>
      <c r="I1412" s="34" t="s">
        <v>1151</v>
      </c>
      <c r="J1412" s="31">
        <v>57.27</v>
      </c>
      <c r="K1412" s="31">
        <v>11.91</v>
      </c>
      <c r="L1412" s="130">
        <v>69.180000000000007</v>
      </c>
      <c r="M1412" s="35" t="s">
        <v>1136</v>
      </c>
      <c r="N1412" s="35" t="s">
        <v>1137</v>
      </c>
      <c r="O1412" s="35" t="s">
        <v>1130</v>
      </c>
      <c r="P1412" s="32">
        <v>420000</v>
      </c>
      <c r="Q141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29055600.000000004</v>
      </c>
      <c r="R141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12" s="36"/>
      <c r="T1412" s="38" t="e">
        <f>#REF!/R1412-1</f>
        <v>#REF!</v>
      </c>
      <c r="U1412" s="35"/>
      <c r="V1412" s="39" t="s">
        <v>1132</v>
      </c>
      <c r="W1412" s="40"/>
      <c r="X1412" s="41" t="str">
        <f t="shared" si="43"/>
        <v>апартамент1АЕ</v>
      </c>
      <c r="Y1412" s="15"/>
    </row>
    <row r="1413" spans="2:25">
      <c r="B1413" s="30">
        <f t="shared" si="42"/>
        <v>1406</v>
      </c>
      <c r="C1413" s="31">
        <v>73</v>
      </c>
      <c r="D1413" s="32" t="s">
        <v>1127</v>
      </c>
      <c r="E1413" s="131">
        <v>5</v>
      </c>
      <c r="F1413" s="31">
        <v>1</v>
      </c>
      <c r="G1413" s="31" t="s">
        <v>1142</v>
      </c>
      <c r="H1413" s="42" t="s">
        <v>19</v>
      </c>
      <c r="I1413" s="34" t="s">
        <v>1149</v>
      </c>
      <c r="J1413" s="31">
        <v>75.38</v>
      </c>
      <c r="K1413" s="31">
        <v>55.92</v>
      </c>
      <c r="L1413" s="130">
        <v>131.30000000000001</v>
      </c>
      <c r="M1413" s="35" t="s">
        <v>1136</v>
      </c>
      <c r="N1413" s="35" t="s">
        <v>1137</v>
      </c>
      <c r="O1413" s="35" t="s">
        <v>1130</v>
      </c>
      <c r="P1413" s="32">
        <v>450000</v>
      </c>
      <c r="Q141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59085000.000000007</v>
      </c>
      <c r="R141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13" s="36"/>
      <c r="T1413" s="38" t="e">
        <f>#REF!/R1413-1</f>
        <v>#REF!</v>
      </c>
      <c r="U1413" s="35"/>
      <c r="V1413" s="39" t="s">
        <v>1132</v>
      </c>
      <c r="W1413" s="40"/>
      <c r="X1413" s="41" t="str">
        <f t="shared" si="43"/>
        <v>апартамент1АЕ</v>
      </c>
      <c r="Y1413" s="15"/>
    </row>
    <row r="1414" spans="2:25">
      <c r="B1414" s="30">
        <f t="shared" si="42"/>
        <v>1407</v>
      </c>
      <c r="C1414" s="31">
        <v>74</v>
      </c>
      <c r="D1414" s="32" t="s">
        <v>1127</v>
      </c>
      <c r="E1414" s="131">
        <v>5</v>
      </c>
      <c r="F1414" s="31">
        <v>1</v>
      </c>
      <c r="G1414" s="31" t="s">
        <v>1142</v>
      </c>
      <c r="H1414" s="42" t="s">
        <v>19</v>
      </c>
      <c r="I1414" s="34" t="s">
        <v>1149</v>
      </c>
      <c r="J1414" s="31">
        <v>66.790000000000006</v>
      </c>
      <c r="K1414" s="31">
        <v>56.4</v>
      </c>
      <c r="L1414" s="130">
        <v>123.19</v>
      </c>
      <c r="M1414" s="35" t="s">
        <v>1130</v>
      </c>
      <c r="N1414" s="35" t="s">
        <v>1131</v>
      </c>
      <c r="O1414" s="35" t="s">
        <v>1130</v>
      </c>
      <c r="P1414" s="32">
        <v>370000</v>
      </c>
      <c r="Q141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45580300</v>
      </c>
      <c r="R141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14" s="36"/>
      <c r="T1414" s="38" t="e">
        <f>#REF!/R1414-1</f>
        <v>#REF!</v>
      </c>
      <c r="U1414" s="35"/>
      <c r="V1414" s="39" t="s">
        <v>1132</v>
      </c>
      <c r="W1414" s="40"/>
      <c r="X1414" s="41" t="str">
        <f t="shared" si="43"/>
        <v>апартамент1АЕ</v>
      </c>
      <c r="Y1414" s="15"/>
    </row>
    <row r="1415" spans="2:25">
      <c r="B1415" s="30">
        <f t="shared" si="42"/>
        <v>1408</v>
      </c>
      <c r="C1415" s="31">
        <v>75</v>
      </c>
      <c r="D1415" s="32" t="s">
        <v>1127</v>
      </c>
      <c r="E1415" s="131">
        <v>5</v>
      </c>
      <c r="F1415" s="31">
        <v>1</v>
      </c>
      <c r="G1415" s="31" t="s">
        <v>1142</v>
      </c>
      <c r="H1415" s="42" t="s">
        <v>19</v>
      </c>
      <c r="I1415" s="34" t="s">
        <v>1151</v>
      </c>
      <c r="J1415" s="31">
        <v>35.380000000000003</v>
      </c>
      <c r="K1415" s="31">
        <v>5.23</v>
      </c>
      <c r="L1415" s="130">
        <v>40.61</v>
      </c>
      <c r="M1415" s="35" t="s">
        <v>1130</v>
      </c>
      <c r="N1415" s="35" t="s">
        <v>1131</v>
      </c>
      <c r="O1415" s="35" t="s">
        <v>1130</v>
      </c>
      <c r="P1415" s="32">
        <v>340000</v>
      </c>
      <c r="Q141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13807400</v>
      </c>
      <c r="R141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15" s="36"/>
      <c r="T1415" s="38" t="e">
        <f>#REF!/R1415-1</f>
        <v>#REF!</v>
      </c>
      <c r="U1415" s="35"/>
      <c r="V1415" s="39" t="s">
        <v>1132</v>
      </c>
      <c r="W1415" s="40"/>
      <c r="X1415" s="41" t="str">
        <f t="shared" si="43"/>
        <v>апартамент1АЕ</v>
      </c>
      <c r="Y1415" s="15"/>
    </row>
    <row r="1416" spans="2:25">
      <c r="B1416" s="30">
        <f t="shared" si="42"/>
        <v>1409</v>
      </c>
      <c r="C1416" s="31">
        <v>76</v>
      </c>
      <c r="D1416" s="32" t="s">
        <v>1127</v>
      </c>
      <c r="E1416" s="131">
        <v>5</v>
      </c>
      <c r="F1416" s="31">
        <v>2</v>
      </c>
      <c r="G1416" s="31" t="s">
        <v>1128</v>
      </c>
      <c r="H1416" s="42" t="s">
        <v>19</v>
      </c>
      <c r="I1416" s="34" t="s">
        <v>1156</v>
      </c>
      <c r="J1416" s="31">
        <v>50.41</v>
      </c>
      <c r="K1416" s="31">
        <v>12.51</v>
      </c>
      <c r="L1416" s="130">
        <v>62.92</v>
      </c>
      <c r="M1416" s="35" t="s">
        <v>1130</v>
      </c>
      <c r="N1416" s="35" t="s">
        <v>1131</v>
      </c>
      <c r="O1416" s="35" t="s">
        <v>1130</v>
      </c>
      <c r="P1416" s="32">
        <v>340000</v>
      </c>
      <c r="Q141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21392800</v>
      </c>
      <c r="R141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16" s="36"/>
      <c r="T1416" s="38" t="e">
        <f>#REF!/R1416-1</f>
        <v>#REF!</v>
      </c>
      <c r="U1416" s="35"/>
      <c r="V1416" s="39" t="s">
        <v>1132</v>
      </c>
      <c r="W1416" s="40"/>
      <c r="X1416" s="41" t="str">
        <f t="shared" si="43"/>
        <v>апартамент1АЕ</v>
      </c>
      <c r="Y1416" s="15"/>
    </row>
    <row r="1417" spans="2:25">
      <c r="B1417" s="30">
        <f t="shared" si="42"/>
        <v>1410</v>
      </c>
      <c r="C1417" s="31">
        <v>77</v>
      </c>
      <c r="D1417" s="32" t="s">
        <v>1127</v>
      </c>
      <c r="E1417" s="131">
        <v>5</v>
      </c>
      <c r="F1417" s="31">
        <v>2</v>
      </c>
      <c r="G1417" s="31" t="s">
        <v>1128</v>
      </c>
      <c r="H1417" s="33" t="s">
        <v>21</v>
      </c>
      <c r="I1417" s="34" t="s">
        <v>1156</v>
      </c>
      <c r="J1417" s="31">
        <v>42.24</v>
      </c>
      <c r="K1417" s="31">
        <v>8.7799999999999994</v>
      </c>
      <c r="L1417" s="130">
        <v>51.02</v>
      </c>
      <c r="M1417" s="35" t="s">
        <v>1130</v>
      </c>
      <c r="N1417" s="35" t="s">
        <v>1131</v>
      </c>
      <c r="O1417" s="35" t="s">
        <v>1130</v>
      </c>
      <c r="P1417" s="32">
        <v>335000</v>
      </c>
      <c r="Q141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17091700</v>
      </c>
      <c r="R141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17" s="36"/>
      <c r="T1417" s="38" t="e">
        <f>#REF!/R1417-1</f>
        <v>#REF!</v>
      </c>
      <c r="U1417" s="35"/>
      <c r="V1417" s="39" t="s">
        <v>1132</v>
      </c>
      <c r="W1417" s="40"/>
      <c r="X1417" s="41" t="str">
        <f t="shared" si="43"/>
        <v>апартаментст</v>
      </c>
      <c r="Y1417" s="15"/>
    </row>
    <row r="1418" spans="2:25">
      <c r="B1418" s="30">
        <f t="shared" ref="B1418:B1481" si="44">B1417+1</f>
        <v>1411</v>
      </c>
      <c r="C1418" s="31">
        <v>78</v>
      </c>
      <c r="D1418" s="32" t="s">
        <v>1127</v>
      </c>
      <c r="E1418" s="131">
        <v>5</v>
      </c>
      <c r="F1418" s="31">
        <v>2</v>
      </c>
      <c r="G1418" s="31" t="s">
        <v>1128</v>
      </c>
      <c r="H1418" s="33" t="s">
        <v>21</v>
      </c>
      <c r="I1418" s="34" t="s">
        <v>1156</v>
      </c>
      <c r="J1418" s="31">
        <v>33.4</v>
      </c>
      <c r="K1418" s="31">
        <v>8.68</v>
      </c>
      <c r="L1418" s="130">
        <v>42.08</v>
      </c>
      <c r="M1418" s="35" t="s">
        <v>1130</v>
      </c>
      <c r="N1418" s="35" t="s">
        <v>1131</v>
      </c>
      <c r="O1418" s="35" t="s">
        <v>1130</v>
      </c>
      <c r="P1418" s="32">
        <v>320000</v>
      </c>
      <c r="Q141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13465600</v>
      </c>
      <c r="R141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18" s="36"/>
      <c r="T1418" s="38" t="e">
        <f>#REF!/R1418-1</f>
        <v>#REF!</v>
      </c>
      <c r="U1418" s="35"/>
      <c r="V1418" s="39" t="s">
        <v>1132</v>
      </c>
      <c r="W1418" s="40"/>
      <c r="X1418" s="41" t="str">
        <f t="shared" si="43"/>
        <v>апартаментст</v>
      </c>
      <c r="Y1418" s="15"/>
    </row>
    <row r="1419" spans="2:25">
      <c r="B1419" s="30">
        <f t="shared" si="44"/>
        <v>1412</v>
      </c>
      <c r="C1419" s="31">
        <v>79</v>
      </c>
      <c r="D1419" s="32" t="s">
        <v>1127</v>
      </c>
      <c r="E1419" s="131">
        <v>5</v>
      </c>
      <c r="F1419" s="31">
        <v>2</v>
      </c>
      <c r="G1419" s="31" t="s">
        <v>1128</v>
      </c>
      <c r="H1419" s="33" t="s">
        <v>21</v>
      </c>
      <c r="I1419" s="34" t="s">
        <v>1156</v>
      </c>
      <c r="J1419" s="31">
        <v>33.4</v>
      </c>
      <c r="K1419" s="31">
        <v>8.77</v>
      </c>
      <c r="L1419" s="130">
        <v>42.17</v>
      </c>
      <c r="M1419" s="35" t="s">
        <v>1130</v>
      </c>
      <c r="N1419" s="35" t="s">
        <v>1131</v>
      </c>
      <c r="O1419" s="35" t="s">
        <v>1130</v>
      </c>
      <c r="P1419" s="32">
        <v>320000</v>
      </c>
      <c r="Q141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13494400</v>
      </c>
      <c r="R141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19" s="36"/>
      <c r="T1419" s="38" t="e">
        <f>#REF!/R1419-1</f>
        <v>#REF!</v>
      </c>
      <c r="U1419" s="35"/>
      <c r="V1419" s="39" t="s">
        <v>1132</v>
      </c>
      <c r="W1419" s="40"/>
      <c r="X1419" s="41" t="str">
        <f t="shared" si="43"/>
        <v>апартаментст</v>
      </c>
      <c r="Y1419" s="15"/>
    </row>
    <row r="1420" spans="2:25">
      <c r="B1420" s="30">
        <f t="shared" si="44"/>
        <v>1413</v>
      </c>
      <c r="C1420" s="31">
        <v>80</v>
      </c>
      <c r="D1420" s="32" t="s">
        <v>1127</v>
      </c>
      <c r="E1420" s="131">
        <v>5</v>
      </c>
      <c r="F1420" s="31">
        <v>2</v>
      </c>
      <c r="G1420" s="31" t="s">
        <v>1133</v>
      </c>
      <c r="H1420" s="33" t="s">
        <v>21</v>
      </c>
      <c r="I1420" s="34" t="s">
        <v>1151</v>
      </c>
      <c r="J1420" s="31">
        <v>33.28</v>
      </c>
      <c r="K1420" s="31">
        <v>5.3</v>
      </c>
      <c r="L1420" s="130">
        <v>38.58</v>
      </c>
      <c r="M1420" s="35" t="s">
        <v>1130</v>
      </c>
      <c r="N1420" s="35" t="s">
        <v>1131</v>
      </c>
      <c r="O1420" s="35" t="s">
        <v>1130</v>
      </c>
      <c r="P1420" s="32">
        <v>300000</v>
      </c>
      <c r="Q142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11574000</v>
      </c>
      <c r="R142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20" s="36"/>
      <c r="T1420" s="38" t="e">
        <f>#REF!/R1420-1</f>
        <v>#REF!</v>
      </c>
      <c r="U1420" s="35"/>
      <c r="V1420" s="39" t="s">
        <v>1132</v>
      </c>
      <c r="W1420" s="40"/>
      <c r="X1420" s="41" t="str">
        <f t="shared" si="43"/>
        <v>апартаментст</v>
      </c>
      <c r="Y1420" s="15"/>
    </row>
    <row r="1421" spans="2:25">
      <c r="B1421" s="30">
        <f t="shared" si="44"/>
        <v>1414</v>
      </c>
      <c r="C1421" s="31">
        <v>81</v>
      </c>
      <c r="D1421" s="32" t="s">
        <v>1127</v>
      </c>
      <c r="E1421" s="131">
        <v>5</v>
      </c>
      <c r="F1421" s="31">
        <v>2</v>
      </c>
      <c r="G1421" s="31" t="s">
        <v>1133</v>
      </c>
      <c r="H1421" s="33" t="s">
        <v>21</v>
      </c>
      <c r="I1421" s="34" t="s">
        <v>1151</v>
      </c>
      <c r="J1421" s="31">
        <v>33.39</v>
      </c>
      <c r="K1421" s="31">
        <v>4.95</v>
      </c>
      <c r="L1421" s="130">
        <v>38.340000000000003</v>
      </c>
      <c r="M1421" s="35" t="s">
        <v>1130</v>
      </c>
      <c r="N1421" s="35" t="s">
        <v>1131</v>
      </c>
      <c r="O1421" s="35" t="s">
        <v>1130</v>
      </c>
      <c r="P1421" s="32">
        <v>305000</v>
      </c>
      <c r="Q142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11693700.000000002</v>
      </c>
      <c r="R142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21" s="36"/>
      <c r="T1421" s="38" t="e">
        <f>#REF!/R1421-1</f>
        <v>#REF!</v>
      </c>
      <c r="U1421" s="35"/>
      <c r="V1421" s="39" t="s">
        <v>1132</v>
      </c>
      <c r="W1421" s="40"/>
      <c r="X1421" s="41" t="str">
        <f t="shared" ref="X1421:X1489" si="45">CONCATENATE(D1421,H1421)</f>
        <v>апартаментст</v>
      </c>
      <c r="Y1421" s="15"/>
    </row>
    <row r="1422" spans="2:25">
      <c r="B1422" s="30">
        <f t="shared" si="44"/>
        <v>1415</v>
      </c>
      <c r="C1422" s="31">
        <v>82</v>
      </c>
      <c r="D1422" s="32" t="s">
        <v>1127</v>
      </c>
      <c r="E1422" s="131">
        <v>5</v>
      </c>
      <c r="F1422" s="31">
        <v>2</v>
      </c>
      <c r="G1422" s="31" t="s">
        <v>1133</v>
      </c>
      <c r="H1422" s="33" t="s">
        <v>21</v>
      </c>
      <c r="I1422" s="34" t="s">
        <v>1151</v>
      </c>
      <c r="J1422" s="31">
        <v>42.15</v>
      </c>
      <c r="K1422" s="31">
        <v>5.3</v>
      </c>
      <c r="L1422" s="130">
        <v>47.45</v>
      </c>
      <c r="M1422" s="35" t="s">
        <v>1130</v>
      </c>
      <c r="N1422" s="35" t="s">
        <v>1131</v>
      </c>
      <c r="O1422" s="35" t="s">
        <v>1130</v>
      </c>
      <c r="P1422" s="32">
        <v>305000</v>
      </c>
      <c r="Q142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14472250</v>
      </c>
      <c r="R142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22" s="36"/>
      <c r="T1422" s="38" t="e">
        <f>#REF!/R1422-1</f>
        <v>#REF!</v>
      </c>
      <c r="U1422" s="35"/>
      <c r="V1422" s="39" t="s">
        <v>1132</v>
      </c>
      <c r="W1422" s="40"/>
      <c r="X1422" s="41" t="str">
        <f t="shared" si="45"/>
        <v>апартаментст</v>
      </c>
      <c r="Y1422" s="15"/>
    </row>
    <row r="1423" spans="2:25">
      <c r="B1423" s="30">
        <f t="shared" si="44"/>
        <v>1416</v>
      </c>
      <c r="C1423" s="31">
        <v>83</v>
      </c>
      <c r="D1423" s="32" t="s">
        <v>1127</v>
      </c>
      <c r="E1423" s="131">
        <v>5</v>
      </c>
      <c r="F1423" s="31">
        <v>2</v>
      </c>
      <c r="G1423" s="31" t="s">
        <v>1133</v>
      </c>
      <c r="H1423" s="42" t="s">
        <v>19</v>
      </c>
      <c r="I1423" s="34" t="s">
        <v>1151</v>
      </c>
      <c r="J1423" s="31">
        <v>66.53</v>
      </c>
      <c r="K1423" s="31">
        <v>5.3</v>
      </c>
      <c r="L1423" s="130">
        <v>71.83</v>
      </c>
      <c r="M1423" s="35" t="s">
        <v>1136</v>
      </c>
      <c r="N1423" s="35" t="s">
        <v>1137</v>
      </c>
      <c r="O1423" s="35" t="s">
        <v>1130</v>
      </c>
      <c r="P1423" s="32">
        <v>360000</v>
      </c>
      <c r="Q142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25858800</v>
      </c>
      <c r="R142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23" s="36"/>
      <c r="T1423" s="38" t="e">
        <f>#REF!/R1423-1</f>
        <v>#REF!</v>
      </c>
      <c r="U1423" s="35"/>
      <c r="V1423" s="39" t="s">
        <v>1132</v>
      </c>
      <c r="W1423" s="40"/>
      <c r="X1423" s="41" t="str">
        <f t="shared" si="45"/>
        <v>апартамент1АЕ</v>
      </c>
      <c r="Y1423" s="15"/>
    </row>
    <row r="1424" spans="2:25">
      <c r="B1424" s="30">
        <f t="shared" si="44"/>
        <v>1417</v>
      </c>
      <c r="C1424" s="31">
        <v>84</v>
      </c>
      <c r="D1424" s="32" t="s">
        <v>1127</v>
      </c>
      <c r="E1424" s="131">
        <v>5</v>
      </c>
      <c r="F1424" s="31">
        <v>2</v>
      </c>
      <c r="G1424" s="31" t="s">
        <v>1133</v>
      </c>
      <c r="H1424" s="33" t="s">
        <v>21</v>
      </c>
      <c r="I1424" s="34" t="s">
        <v>1151</v>
      </c>
      <c r="J1424" s="31">
        <v>33.4</v>
      </c>
      <c r="K1424" s="31">
        <v>5.4</v>
      </c>
      <c r="L1424" s="130">
        <v>38.799999999999997</v>
      </c>
      <c r="M1424" s="35" t="s">
        <v>1136</v>
      </c>
      <c r="N1424" s="35" t="s">
        <v>1137</v>
      </c>
      <c r="O1424" s="35" t="s">
        <v>1130</v>
      </c>
      <c r="P1424" s="32">
        <v>360000</v>
      </c>
      <c r="Q142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13967999.999999998</v>
      </c>
      <c r="R142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24" s="36"/>
      <c r="T1424" s="38" t="e">
        <f>#REF!/R1424-1</f>
        <v>#REF!</v>
      </c>
      <c r="U1424" s="35"/>
      <c r="V1424" s="39" t="s">
        <v>1132</v>
      </c>
      <c r="W1424" s="40"/>
      <c r="X1424" s="41" t="str">
        <f t="shared" si="45"/>
        <v>апартаментст</v>
      </c>
      <c r="Y1424" s="15"/>
    </row>
    <row r="1425" spans="2:25">
      <c r="B1425" s="30">
        <f t="shared" si="44"/>
        <v>1418</v>
      </c>
      <c r="C1425" s="31">
        <v>85</v>
      </c>
      <c r="D1425" s="32" t="s">
        <v>1127</v>
      </c>
      <c r="E1425" s="131">
        <v>5</v>
      </c>
      <c r="F1425" s="31">
        <v>2</v>
      </c>
      <c r="G1425" s="31" t="s">
        <v>1133</v>
      </c>
      <c r="H1425" s="42" t="s">
        <v>19</v>
      </c>
      <c r="I1425" s="34" t="s">
        <v>1151</v>
      </c>
      <c r="J1425" s="31">
        <v>56.21</v>
      </c>
      <c r="K1425" s="31">
        <v>11.82</v>
      </c>
      <c r="L1425" s="130">
        <v>68.03</v>
      </c>
      <c r="M1425" s="35" t="s">
        <v>1136</v>
      </c>
      <c r="N1425" s="35" t="s">
        <v>1137</v>
      </c>
      <c r="O1425" s="35" t="s">
        <v>1130</v>
      </c>
      <c r="P1425" s="32">
        <v>360000</v>
      </c>
      <c r="Q142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24490800</v>
      </c>
      <c r="R142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25" s="36"/>
      <c r="T1425" s="38" t="e">
        <f>#REF!/R1425-1</f>
        <v>#REF!</v>
      </c>
      <c r="U1425" s="35"/>
      <c r="V1425" s="39" t="s">
        <v>1132</v>
      </c>
      <c r="W1425" s="40"/>
      <c r="X1425" s="41" t="str">
        <f t="shared" si="45"/>
        <v>апартамент1АЕ</v>
      </c>
      <c r="Y1425" s="15"/>
    </row>
    <row r="1426" spans="2:25">
      <c r="B1426" s="30">
        <f t="shared" si="44"/>
        <v>1419</v>
      </c>
      <c r="C1426" s="31">
        <v>86</v>
      </c>
      <c r="D1426" s="32" t="s">
        <v>1127</v>
      </c>
      <c r="E1426" s="131">
        <v>5</v>
      </c>
      <c r="F1426" s="31">
        <v>2</v>
      </c>
      <c r="G1426" s="31" t="s">
        <v>1133</v>
      </c>
      <c r="H1426" s="33" t="s">
        <v>21</v>
      </c>
      <c r="I1426" s="34" t="s">
        <v>1151</v>
      </c>
      <c r="J1426" s="31">
        <v>33.4</v>
      </c>
      <c r="K1426" s="31">
        <v>4.9800000000000004</v>
      </c>
      <c r="L1426" s="130">
        <v>38.380000000000003</v>
      </c>
      <c r="M1426" s="35" t="s">
        <v>1136</v>
      </c>
      <c r="N1426" s="35" t="s">
        <v>1137</v>
      </c>
      <c r="O1426" s="35" t="s">
        <v>1130</v>
      </c>
      <c r="P1426" s="32">
        <v>360000</v>
      </c>
      <c r="Q142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13816800</v>
      </c>
      <c r="R142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26" s="36"/>
      <c r="T1426" s="38" t="e">
        <f>#REF!/R1426-1</f>
        <v>#REF!</v>
      </c>
      <c r="U1426" s="35"/>
      <c r="V1426" s="39" t="s">
        <v>1132</v>
      </c>
      <c r="W1426" s="40"/>
      <c r="X1426" s="41" t="str">
        <f t="shared" si="45"/>
        <v>апартаментст</v>
      </c>
      <c r="Y1426" s="15"/>
    </row>
    <row r="1427" spans="2:25">
      <c r="B1427" s="30">
        <f t="shared" si="44"/>
        <v>1420</v>
      </c>
      <c r="C1427" s="31">
        <v>87</v>
      </c>
      <c r="D1427" s="32" t="s">
        <v>1127</v>
      </c>
      <c r="E1427" s="131">
        <v>5</v>
      </c>
      <c r="F1427" s="31">
        <v>2</v>
      </c>
      <c r="G1427" s="31" t="s">
        <v>1133</v>
      </c>
      <c r="H1427" s="42" t="s">
        <v>19</v>
      </c>
      <c r="I1427" s="34" t="s">
        <v>1151</v>
      </c>
      <c r="J1427" s="31">
        <v>66.53</v>
      </c>
      <c r="K1427" s="31">
        <v>5.3</v>
      </c>
      <c r="L1427" s="130">
        <v>71.83</v>
      </c>
      <c r="M1427" s="35" t="s">
        <v>1136</v>
      </c>
      <c r="N1427" s="35" t="s">
        <v>1137</v>
      </c>
      <c r="O1427" s="35" t="s">
        <v>1130</v>
      </c>
      <c r="P1427" s="32">
        <v>360000</v>
      </c>
      <c r="Q142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25858800</v>
      </c>
      <c r="R142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27" s="36"/>
      <c r="T1427" s="38" t="e">
        <f>#REF!/R1427-1</f>
        <v>#REF!</v>
      </c>
      <c r="U1427" s="35"/>
      <c r="V1427" s="39" t="s">
        <v>1132</v>
      </c>
      <c r="W1427" s="40"/>
      <c r="X1427" s="41" t="str">
        <f t="shared" si="45"/>
        <v>апартамент1АЕ</v>
      </c>
      <c r="Y1427" s="15"/>
    </row>
    <row r="1428" spans="2:25">
      <c r="B1428" s="30">
        <f t="shared" si="44"/>
        <v>1421</v>
      </c>
      <c r="C1428" s="31">
        <v>88</v>
      </c>
      <c r="D1428" s="32" t="s">
        <v>1127</v>
      </c>
      <c r="E1428" s="131">
        <v>5</v>
      </c>
      <c r="F1428" s="31">
        <v>2</v>
      </c>
      <c r="G1428" s="31" t="s">
        <v>1133</v>
      </c>
      <c r="H1428" s="33" t="s">
        <v>21</v>
      </c>
      <c r="I1428" s="34" t="s">
        <v>1151</v>
      </c>
      <c r="J1428" s="31">
        <v>33.4</v>
      </c>
      <c r="K1428" s="31">
        <v>5.21</v>
      </c>
      <c r="L1428" s="130">
        <v>38.61</v>
      </c>
      <c r="M1428" s="35" t="s">
        <v>1130</v>
      </c>
      <c r="N1428" s="35" t="s">
        <v>1131</v>
      </c>
      <c r="O1428" s="35" t="s">
        <v>1130</v>
      </c>
      <c r="P1428" s="32">
        <v>305000</v>
      </c>
      <c r="Q142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11776050</v>
      </c>
      <c r="R142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28" s="36"/>
      <c r="T1428" s="38" t="e">
        <f>#REF!/R1428-1</f>
        <v>#REF!</v>
      </c>
      <c r="U1428" s="35"/>
      <c r="V1428" s="39" t="s">
        <v>1132</v>
      </c>
      <c r="W1428" s="40"/>
      <c r="X1428" s="41" t="str">
        <f t="shared" si="45"/>
        <v>апартаментст</v>
      </c>
      <c r="Y1428" s="15"/>
    </row>
    <row r="1429" spans="2:25">
      <c r="B1429" s="30">
        <f t="shared" si="44"/>
        <v>1422</v>
      </c>
      <c r="C1429" s="31">
        <v>89</v>
      </c>
      <c r="D1429" s="32" t="s">
        <v>1127</v>
      </c>
      <c r="E1429" s="131">
        <v>5</v>
      </c>
      <c r="F1429" s="31">
        <v>2</v>
      </c>
      <c r="G1429" s="31" t="s">
        <v>1133</v>
      </c>
      <c r="H1429" s="33" t="s">
        <v>21</v>
      </c>
      <c r="I1429" s="34" t="s">
        <v>1151</v>
      </c>
      <c r="J1429" s="31">
        <v>33.4</v>
      </c>
      <c r="K1429" s="31">
        <v>5.3</v>
      </c>
      <c r="L1429" s="130">
        <v>38.700000000000003</v>
      </c>
      <c r="M1429" s="35" t="s">
        <v>1130</v>
      </c>
      <c r="N1429" s="35" t="s">
        <v>1131</v>
      </c>
      <c r="O1429" s="35" t="s">
        <v>1130</v>
      </c>
      <c r="P1429" s="32">
        <v>305000</v>
      </c>
      <c r="Q142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11803500</v>
      </c>
      <c r="R142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29" s="36"/>
      <c r="T1429" s="38" t="e">
        <f>#REF!/R1429-1</f>
        <v>#REF!</v>
      </c>
      <c r="U1429" s="35"/>
      <c r="V1429" s="39" t="s">
        <v>1132</v>
      </c>
      <c r="W1429" s="40"/>
      <c r="X1429" s="41" t="str">
        <f t="shared" si="45"/>
        <v>апартаментст</v>
      </c>
      <c r="Y1429" s="15"/>
    </row>
    <row r="1430" spans="2:25">
      <c r="B1430" s="30">
        <f t="shared" si="44"/>
        <v>1423</v>
      </c>
      <c r="C1430" s="31">
        <v>90</v>
      </c>
      <c r="D1430" s="32" t="s">
        <v>1127</v>
      </c>
      <c r="E1430" s="131">
        <v>5</v>
      </c>
      <c r="F1430" s="31">
        <v>2</v>
      </c>
      <c r="G1430" s="31" t="s">
        <v>1133</v>
      </c>
      <c r="H1430" s="33" t="s">
        <v>21</v>
      </c>
      <c r="I1430" s="34" t="s">
        <v>1151</v>
      </c>
      <c r="J1430" s="31">
        <v>33.4</v>
      </c>
      <c r="K1430" s="31">
        <v>5.85</v>
      </c>
      <c r="L1430" s="130">
        <v>39.25</v>
      </c>
      <c r="M1430" s="35" t="s">
        <v>1130</v>
      </c>
      <c r="N1430" s="35" t="s">
        <v>1131</v>
      </c>
      <c r="O1430" s="35" t="s">
        <v>1130</v>
      </c>
      <c r="P1430" s="32">
        <v>300000</v>
      </c>
      <c r="Q143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11775000</v>
      </c>
      <c r="R143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30" s="36"/>
      <c r="T1430" s="38" t="e">
        <f>#REF!/R1430-1</f>
        <v>#REF!</v>
      </c>
      <c r="U1430" s="35"/>
      <c r="V1430" s="39" t="s">
        <v>1132</v>
      </c>
      <c r="W1430" s="40"/>
      <c r="X1430" s="41" t="str">
        <f t="shared" si="45"/>
        <v>апартаментст</v>
      </c>
      <c r="Y1430" s="15"/>
    </row>
    <row r="1431" spans="2:25">
      <c r="B1431" s="30">
        <f t="shared" si="44"/>
        <v>1424</v>
      </c>
      <c r="C1431" s="31">
        <v>91</v>
      </c>
      <c r="D1431" s="32" t="s">
        <v>1127</v>
      </c>
      <c r="E1431" s="131">
        <v>5</v>
      </c>
      <c r="F1431" s="31">
        <v>2</v>
      </c>
      <c r="G1431" s="31" t="s">
        <v>1138</v>
      </c>
      <c r="H1431" s="33" t="s">
        <v>21</v>
      </c>
      <c r="I1431" s="34" t="s">
        <v>1151</v>
      </c>
      <c r="J1431" s="31">
        <v>33.28</v>
      </c>
      <c r="K1431" s="31">
        <v>5.3</v>
      </c>
      <c r="L1431" s="130">
        <v>38.58</v>
      </c>
      <c r="M1431" s="35" t="s">
        <v>1130</v>
      </c>
      <c r="N1431" s="35" t="s">
        <v>1131</v>
      </c>
      <c r="O1431" s="35" t="s">
        <v>1130</v>
      </c>
      <c r="P1431" s="32">
        <v>320000</v>
      </c>
      <c r="Q143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12345600</v>
      </c>
      <c r="R143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31" s="36"/>
      <c r="T1431" s="38" t="e">
        <f>#REF!/R1431-1</f>
        <v>#REF!</v>
      </c>
      <c r="U1431" s="35"/>
      <c r="V1431" s="39" t="s">
        <v>1132</v>
      </c>
      <c r="W1431" s="40"/>
      <c r="X1431" s="41" t="str">
        <f t="shared" si="45"/>
        <v>апартаментст</v>
      </c>
      <c r="Y1431" s="15"/>
    </row>
    <row r="1432" spans="2:25">
      <c r="B1432" s="30">
        <f t="shared" si="44"/>
        <v>1425</v>
      </c>
      <c r="C1432" s="31">
        <v>92</v>
      </c>
      <c r="D1432" s="32" t="s">
        <v>1127</v>
      </c>
      <c r="E1432" s="131">
        <v>5</v>
      </c>
      <c r="F1432" s="31">
        <v>2</v>
      </c>
      <c r="G1432" s="31" t="s">
        <v>1138</v>
      </c>
      <c r="H1432" s="33" t="s">
        <v>21</v>
      </c>
      <c r="I1432" s="34" t="s">
        <v>1151</v>
      </c>
      <c r="J1432" s="31">
        <v>33.39</v>
      </c>
      <c r="K1432" s="31">
        <v>4.95</v>
      </c>
      <c r="L1432" s="130">
        <v>38.340000000000003</v>
      </c>
      <c r="M1432" s="35" t="s">
        <v>1130</v>
      </c>
      <c r="N1432" s="35" t="s">
        <v>1131</v>
      </c>
      <c r="O1432" s="35" t="s">
        <v>1130</v>
      </c>
      <c r="P1432" s="32">
        <v>320000</v>
      </c>
      <c r="Q143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12268800.000000002</v>
      </c>
      <c r="R143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32" s="36"/>
      <c r="T1432" s="38" t="e">
        <f>#REF!/R1432-1</f>
        <v>#REF!</v>
      </c>
      <c r="U1432" s="35"/>
      <c r="V1432" s="39" t="s">
        <v>1132</v>
      </c>
      <c r="W1432" s="40"/>
      <c r="X1432" s="41" t="str">
        <f t="shared" si="45"/>
        <v>апартаментст</v>
      </c>
      <c r="Y1432" s="15"/>
    </row>
    <row r="1433" spans="2:25">
      <c r="B1433" s="30">
        <f t="shared" si="44"/>
        <v>1426</v>
      </c>
      <c r="C1433" s="31">
        <v>93</v>
      </c>
      <c r="D1433" s="32" t="s">
        <v>1127</v>
      </c>
      <c r="E1433" s="131">
        <v>5</v>
      </c>
      <c r="F1433" s="31">
        <v>2</v>
      </c>
      <c r="G1433" s="31" t="s">
        <v>1138</v>
      </c>
      <c r="H1433" s="33" t="s">
        <v>21</v>
      </c>
      <c r="I1433" s="34" t="s">
        <v>1151</v>
      </c>
      <c r="J1433" s="31">
        <v>42.15</v>
      </c>
      <c r="K1433" s="31">
        <v>5.3</v>
      </c>
      <c r="L1433" s="130">
        <v>47.45</v>
      </c>
      <c r="M1433" s="35" t="s">
        <v>1130</v>
      </c>
      <c r="N1433" s="35" t="s">
        <v>1131</v>
      </c>
      <c r="O1433" s="35" t="s">
        <v>1130</v>
      </c>
      <c r="P1433" s="32">
        <v>320000</v>
      </c>
      <c r="Q143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15184000</v>
      </c>
      <c r="R143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33" s="36"/>
      <c r="T1433" s="38" t="e">
        <f>#REF!/R1433-1</f>
        <v>#REF!</v>
      </c>
      <c r="U1433" s="35"/>
      <c r="V1433" s="39" t="s">
        <v>1132</v>
      </c>
      <c r="W1433" s="40"/>
      <c r="X1433" s="41" t="str">
        <f t="shared" si="45"/>
        <v>апартаментст</v>
      </c>
      <c r="Y1433" s="15"/>
    </row>
    <row r="1434" spans="2:25">
      <c r="B1434" s="30">
        <f t="shared" si="44"/>
        <v>1427</v>
      </c>
      <c r="C1434" s="31">
        <v>94</v>
      </c>
      <c r="D1434" s="32" t="s">
        <v>1127</v>
      </c>
      <c r="E1434" s="131">
        <v>5</v>
      </c>
      <c r="F1434" s="31">
        <v>2</v>
      </c>
      <c r="G1434" s="31" t="s">
        <v>1138</v>
      </c>
      <c r="H1434" s="42" t="s">
        <v>19</v>
      </c>
      <c r="I1434" s="34" t="s">
        <v>1151</v>
      </c>
      <c r="J1434" s="31">
        <v>66.53</v>
      </c>
      <c r="K1434" s="31">
        <v>5.3</v>
      </c>
      <c r="L1434" s="130">
        <v>71.83</v>
      </c>
      <c r="M1434" s="35" t="s">
        <v>1136</v>
      </c>
      <c r="N1434" s="35" t="s">
        <v>1137</v>
      </c>
      <c r="O1434" s="35" t="s">
        <v>1130</v>
      </c>
      <c r="P1434" s="32">
        <v>390000</v>
      </c>
      <c r="Q143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28013700</v>
      </c>
      <c r="R143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34" s="36"/>
      <c r="T1434" s="38" t="e">
        <f>#REF!/R1434-1</f>
        <v>#REF!</v>
      </c>
      <c r="U1434" s="35"/>
      <c r="V1434" s="39" t="s">
        <v>1132</v>
      </c>
      <c r="W1434" s="40"/>
      <c r="X1434" s="41" t="str">
        <f t="shared" si="45"/>
        <v>апартамент1АЕ</v>
      </c>
      <c r="Y1434" s="15"/>
    </row>
    <row r="1435" spans="2:25">
      <c r="B1435" s="30">
        <f t="shared" si="44"/>
        <v>1428</v>
      </c>
      <c r="C1435" s="31">
        <v>95</v>
      </c>
      <c r="D1435" s="32" t="s">
        <v>1127</v>
      </c>
      <c r="E1435" s="131">
        <v>5</v>
      </c>
      <c r="F1435" s="31">
        <v>2</v>
      </c>
      <c r="G1435" s="31" t="s">
        <v>1138</v>
      </c>
      <c r="H1435" s="33" t="s">
        <v>21</v>
      </c>
      <c r="I1435" s="34" t="s">
        <v>1151</v>
      </c>
      <c r="J1435" s="31">
        <v>33.4</v>
      </c>
      <c r="K1435" s="31">
        <v>5.4</v>
      </c>
      <c r="L1435" s="130">
        <v>38.799999999999997</v>
      </c>
      <c r="M1435" s="35" t="s">
        <v>1136</v>
      </c>
      <c r="N1435" s="35" t="s">
        <v>1137</v>
      </c>
      <c r="O1435" s="35" t="s">
        <v>1130</v>
      </c>
      <c r="P1435" s="32">
        <v>390000</v>
      </c>
      <c r="Q143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15131999.999999998</v>
      </c>
      <c r="R143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35" s="36"/>
      <c r="T1435" s="38" t="e">
        <f>#REF!/R1435-1</f>
        <v>#REF!</v>
      </c>
      <c r="U1435" s="35"/>
      <c r="V1435" s="39" t="s">
        <v>1132</v>
      </c>
      <c r="W1435" s="40"/>
      <c r="X1435" s="41" t="str">
        <f t="shared" si="45"/>
        <v>апартаментст</v>
      </c>
      <c r="Y1435" s="15"/>
    </row>
    <row r="1436" spans="2:25">
      <c r="B1436" s="30">
        <f t="shared" si="44"/>
        <v>1429</v>
      </c>
      <c r="C1436" s="31">
        <v>96</v>
      </c>
      <c r="D1436" s="32" t="s">
        <v>1127</v>
      </c>
      <c r="E1436" s="131">
        <v>5</v>
      </c>
      <c r="F1436" s="31">
        <v>2</v>
      </c>
      <c r="G1436" s="31" t="s">
        <v>1138</v>
      </c>
      <c r="H1436" s="42" t="s">
        <v>19</v>
      </c>
      <c r="I1436" s="34" t="s">
        <v>1151</v>
      </c>
      <c r="J1436" s="31">
        <v>56.21</v>
      </c>
      <c r="K1436" s="31">
        <v>11.81</v>
      </c>
      <c r="L1436" s="130">
        <v>68.02</v>
      </c>
      <c r="M1436" s="35" t="s">
        <v>1136</v>
      </c>
      <c r="N1436" s="35" t="s">
        <v>1137</v>
      </c>
      <c r="O1436" s="35" t="s">
        <v>1130</v>
      </c>
      <c r="P1436" s="32">
        <v>390000</v>
      </c>
      <c r="Q143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26527800</v>
      </c>
      <c r="R143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36" s="36"/>
      <c r="T1436" s="38" t="e">
        <f>#REF!/R1436-1</f>
        <v>#REF!</v>
      </c>
      <c r="U1436" s="35"/>
      <c r="V1436" s="39" t="s">
        <v>1132</v>
      </c>
      <c r="W1436" s="40"/>
      <c r="X1436" s="41" t="str">
        <f t="shared" si="45"/>
        <v>апартамент1АЕ</v>
      </c>
      <c r="Y1436" s="15"/>
    </row>
    <row r="1437" spans="2:25">
      <c r="B1437" s="30">
        <f t="shared" si="44"/>
        <v>1430</v>
      </c>
      <c r="C1437" s="31">
        <v>97</v>
      </c>
      <c r="D1437" s="32" t="s">
        <v>1127</v>
      </c>
      <c r="E1437" s="131">
        <v>5</v>
      </c>
      <c r="F1437" s="31">
        <v>2</v>
      </c>
      <c r="G1437" s="31" t="s">
        <v>1138</v>
      </c>
      <c r="H1437" s="33" t="s">
        <v>21</v>
      </c>
      <c r="I1437" s="34" t="s">
        <v>1151</v>
      </c>
      <c r="J1437" s="31">
        <v>33.4</v>
      </c>
      <c r="K1437" s="31">
        <v>4.97</v>
      </c>
      <c r="L1437" s="130">
        <v>38.369999999999997</v>
      </c>
      <c r="M1437" s="35" t="s">
        <v>1136</v>
      </c>
      <c r="N1437" s="35" t="s">
        <v>1137</v>
      </c>
      <c r="O1437" s="35" t="s">
        <v>1130</v>
      </c>
      <c r="P1437" s="32">
        <v>390000</v>
      </c>
      <c r="Q143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14964299.999999998</v>
      </c>
      <c r="R143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37" s="36"/>
      <c r="T1437" s="38" t="e">
        <f>#REF!/R1437-1</f>
        <v>#REF!</v>
      </c>
      <c r="U1437" s="35"/>
      <c r="V1437" s="39" t="s">
        <v>1132</v>
      </c>
      <c r="W1437" s="40"/>
      <c r="X1437" s="41" t="str">
        <f t="shared" si="45"/>
        <v>апартаментст</v>
      </c>
      <c r="Y1437" s="15"/>
    </row>
    <row r="1438" spans="2:25">
      <c r="B1438" s="30">
        <f t="shared" si="44"/>
        <v>1431</v>
      </c>
      <c r="C1438" s="31">
        <v>98</v>
      </c>
      <c r="D1438" s="32" t="s">
        <v>1127</v>
      </c>
      <c r="E1438" s="131">
        <v>5</v>
      </c>
      <c r="F1438" s="31">
        <v>2</v>
      </c>
      <c r="G1438" s="31" t="s">
        <v>1138</v>
      </c>
      <c r="H1438" s="42" t="s">
        <v>19</v>
      </c>
      <c r="I1438" s="34" t="s">
        <v>1151</v>
      </c>
      <c r="J1438" s="31">
        <v>66.53</v>
      </c>
      <c r="K1438" s="31">
        <v>5.3</v>
      </c>
      <c r="L1438" s="130">
        <v>71.83</v>
      </c>
      <c r="M1438" s="35" t="s">
        <v>1136</v>
      </c>
      <c r="N1438" s="35" t="s">
        <v>1137</v>
      </c>
      <c r="O1438" s="35" t="s">
        <v>1130</v>
      </c>
      <c r="P1438" s="32">
        <v>390000</v>
      </c>
      <c r="Q143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28013700</v>
      </c>
      <c r="R143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38" s="36"/>
      <c r="T1438" s="38" t="e">
        <f>#REF!/R1438-1</f>
        <v>#REF!</v>
      </c>
      <c r="U1438" s="35"/>
      <c r="V1438" s="39" t="s">
        <v>1132</v>
      </c>
      <c r="W1438" s="40"/>
      <c r="X1438" s="41" t="str">
        <f t="shared" si="45"/>
        <v>апартамент1АЕ</v>
      </c>
      <c r="Y1438" s="15"/>
    </row>
    <row r="1439" spans="2:25">
      <c r="B1439" s="30">
        <f t="shared" si="44"/>
        <v>1432</v>
      </c>
      <c r="C1439" s="31">
        <v>99</v>
      </c>
      <c r="D1439" s="32" t="s">
        <v>1127</v>
      </c>
      <c r="E1439" s="131">
        <v>5</v>
      </c>
      <c r="F1439" s="31">
        <v>2</v>
      </c>
      <c r="G1439" s="31" t="s">
        <v>1138</v>
      </c>
      <c r="H1439" s="33" t="s">
        <v>21</v>
      </c>
      <c r="I1439" s="34" t="s">
        <v>1151</v>
      </c>
      <c r="J1439" s="31">
        <v>33.4</v>
      </c>
      <c r="K1439" s="31">
        <v>5.21</v>
      </c>
      <c r="L1439" s="130">
        <v>38.61</v>
      </c>
      <c r="M1439" s="35" t="s">
        <v>1130</v>
      </c>
      <c r="N1439" s="35" t="s">
        <v>1131</v>
      </c>
      <c r="O1439" s="35" t="s">
        <v>1130</v>
      </c>
      <c r="P1439" s="32">
        <v>320000</v>
      </c>
      <c r="Q143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12355200</v>
      </c>
      <c r="R143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39" s="36"/>
      <c r="T1439" s="38" t="e">
        <f>#REF!/R1439-1</f>
        <v>#REF!</v>
      </c>
      <c r="U1439" s="35"/>
      <c r="V1439" s="39" t="s">
        <v>1132</v>
      </c>
      <c r="W1439" s="40"/>
      <c r="X1439" s="41" t="str">
        <f t="shared" si="45"/>
        <v>апартаментст</v>
      </c>
      <c r="Y1439" s="15"/>
    </row>
    <row r="1440" spans="2:25">
      <c r="B1440" s="30">
        <f t="shared" si="44"/>
        <v>1433</v>
      </c>
      <c r="C1440" s="31">
        <v>100</v>
      </c>
      <c r="D1440" s="32" t="s">
        <v>1127</v>
      </c>
      <c r="E1440" s="131">
        <v>5</v>
      </c>
      <c r="F1440" s="31">
        <v>2</v>
      </c>
      <c r="G1440" s="31" t="s">
        <v>1138</v>
      </c>
      <c r="H1440" s="33" t="s">
        <v>21</v>
      </c>
      <c r="I1440" s="34" t="s">
        <v>1151</v>
      </c>
      <c r="J1440" s="31">
        <v>33.4</v>
      </c>
      <c r="K1440" s="31">
        <v>5.4</v>
      </c>
      <c r="L1440" s="130">
        <v>38.799999999999997</v>
      </c>
      <c r="M1440" s="35" t="s">
        <v>1130</v>
      </c>
      <c r="N1440" s="35" t="s">
        <v>1131</v>
      </c>
      <c r="O1440" s="35" t="s">
        <v>1130</v>
      </c>
      <c r="P1440" s="32">
        <v>320000</v>
      </c>
      <c r="Q144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12416000</v>
      </c>
      <c r="R144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40" s="36"/>
      <c r="T1440" s="38" t="e">
        <f>#REF!/R1440-1</f>
        <v>#REF!</v>
      </c>
      <c r="U1440" s="35"/>
      <c r="V1440" s="39" t="s">
        <v>1132</v>
      </c>
      <c r="W1440" s="40"/>
      <c r="X1440" s="41" t="str">
        <f t="shared" si="45"/>
        <v>апартаментст</v>
      </c>
      <c r="Y1440" s="15"/>
    </row>
    <row r="1441" spans="2:25">
      <c r="B1441" s="30">
        <f t="shared" si="44"/>
        <v>1434</v>
      </c>
      <c r="C1441" s="31">
        <v>101</v>
      </c>
      <c r="D1441" s="32" t="s">
        <v>1127</v>
      </c>
      <c r="E1441" s="131">
        <v>5</v>
      </c>
      <c r="F1441" s="31">
        <v>2</v>
      </c>
      <c r="G1441" s="31" t="s">
        <v>1138</v>
      </c>
      <c r="H1441" s="33" t="s">
        <v>21</v>
      </c>
      <c r="I1441" s="34" t="s">
        <v>1151</v>
      </c>
      <c r="J1441" s="31">
        <v>33.4</v>
      </c>
      <c r="K1441" s="31">
        <v>5.95</v>
      </c>
      <c r="L1441" s="130">
        <v>39.35</v>
      </c>
      <c r="M1441" s="35" t="s">
        <v>1130</v>
      </c>
      <c r="N1441" s="35" t="s">
        <v>1131</v>
      </c>
      <c r="O1441" s="35" t="s">
        <v>1130</v>
      </c>
      <c r="P1441" s="32">
        <v>320000</v>
      </c>
      <c r="Q144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12592000</v>
      </c>
      <c r="R144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41" s="36"/>
      <c r="T1441" s="38" t="e">
        <f>#REF!/R1441-1</f>
        <v>#REF!</v>
      </c>
      <c r="U1441" s="35"/>
      <c r="V1441" s="39" t="s">
        <v>1132</v>
      </c>
      <c r="W1441" s="40"/>
      <c r="X1441" s="41" t="str">
        <f t="shared" si="45"/>
        <v>апартаментст</v>
      </c>
      <c r="Y1441" s="15"/>
    </row>
    <row r="1442" spans="2:25">
      <c r="B1442" s="30">
        <f t="shared" si="44"/>
        <v>1435</v>
      </c>
      <c r="C1442" s="31">
        <v>102</v>
      </c>
      <c r="D1442" s="32" t="s">
        <v>1127</v>
      </c>
      <c r="E1442" s="131">
        <v>5</v>
      </c>
      <c r="F1442" s="31">
        <v>2</v>
      </c>
      <c r="G1442" s="31" t="s">
        <v>1138</v>
      </c>
      <c r="H1442" s="42" t="s">
        <v>19</v>
      </c>
      <c r="I1442" s="34" t="s">
        <v>1151</v>
      </c>
      <c r="J1442" s="31">
        <v>35.5</v>
      </c>
      <c r="K1442" s="31">
        <v>5.14</v>
      </c>
      <c r="L1442" s="130">
        <v>40.64</v>
      </c>
      <c r="M1442" s="35" t="s">
        <v>1130</v>
      </c>
      <c r="N1442" s="35" t="s">
        <v>1131</v>
      </c>
      <c r="O1442" s="35" t="s">
        <v>1130</v>
      </c>
      <c r="P1442" s="32">
        <v>320000</v>
      </c>
      <c r="Q144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13004800</v>
      </c>
      <c r="R144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42" s="36"/>
      <c r="T1442" s="38" t="e">
        <f>#REF!/R1442-1</f>
        <v>#REF!</v>
      </c>
      <c r="U1442" s="35"/>
      <c r="V1442" s="39" t="s">
        <v>1132</v>
      </c>
      <c r="W1442" s="40"/>
      <c r="X1442" s="41" t="str">
        <f t="shared" si="45"/>
        <v>апартамент1АЕ</v>
      </c>
      <c r="Y1442" s="15"/>
    </row>
    <row r="1443" spans="2:25">
      <c r="B1443" s="30">
        <f t="shared" si="44"/>
        <v>1436</v>
      </c>
      <c r="C1443" s="31">
        <v>103</v>
      </c>
      <c r="D1443" s="32" t="s">
        <v>1127</v>
      </c>
      <c r="E1443" s="131">
        <v>5</v>
      </c>
      <c r="F1443" s="31">
        <v>2</v>
      </c>
      <c r="G1443" s="31" t="s">
        <v>1139</v>
      </c>
      <c r="H1443" s="33" t="s">
        <v>21</v>
      </c>
      <c r="I1443" s="34" t="s">
        <v>1151</v>
      </c>
      <c r="J1443" s="31">
        <v>33.28</v>
      </c>
      <c r="K1443" s="31">
        <v>5.3</v>
      </c>
      <c r="L1443" s="130">
        <v>38.58</v>
      </c>
      <c r="M1443" s="35" t="s">
        <v>1130</v>
      </c>
      <c r="N1443" s="35" t="s">
        <v>1131</v>
      </c>
      <c r="O1443" s="35" t="s">
        <v>1130</v>
      </c>
      <c r="P1443" s="32">
        <v>325000</v>
      </c>
      <c r="Q144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12538500</v>
      </c>
      <c r="R144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43" s="36"/>
      <c r="T1443" s="38" t="e">
        <f>#REF!/R1443-1</f>
        <v>#REF!</v>
      </c>
      <c r="U1443" s="35"/>
      <c r="V1443" s="39" t="s">
        <v>1132</v>
      </c>
      <c r="W1443" s="40"/>
      <c r="X1443" s="41" t="str">
        <f t="shared" si="45"/>
        <v>апартаментст</v>
      </c>
      <c r="Y1443" s="15"/>
    </row>
    <row r="1444" spans="2:25">
      <c r="B1444" s="30">
        <f t="shared" si="44"/>
        <v>1437</v>
      </c>
      <c r="C1444" s="31">
        <v>104</v>
      </c>
      <c r="D1444" s="32" t="s">
        <v>1127</v>
      </c>
      <c r="E1444" s="131">
        <v>5</v>
      </c>
      <c r="F1444" s="31">
        <v>2</v>
      </c>
      <c r="G1444" s="31" t="s">
        <v>1139</v>
      </c>
      <c r="H1444" s="33" t="s">
        <v>21</v>
      </c>
      <c r="I1444" s="34" t="s">
        <v>1151</v>
      </c>
      <c r="J1444" s="31">
        <v>33.39</v>
      </c>
      <c r="K1444" s="31">
        <v>4.95</v>
      </c>
      <c r="L1444" s="130">
        <v>38.340000000000003</v>
      </c>
      <c r="M1444" s="35" t="s">
        <v>1130</v>
      </c>
      <c r="N1444" s="35" t="s">
        <v>1131</v>
      </c>
      <c r="O1444" s="35" t="s">
        <v>1130</v>
      </c>
      <c r="P1444" s="32">
        <v>325000</v>
      </c>
      <c r="Q144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12460500.000000002</v>
      </c>
      <c r="R144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44" s="36"/>
      <c r="T1444" s="38" t="e">
        <f>#REF!/R1444-1</f>
        <v>#REF!</v>
      </c>
      <c r="U1444" s="35"/>
      <c r="V1444" s="39" t="s">
        <v>1132</v>
      </c>
      <c r="W1444" s="40"/>
      <c r="X1444" s="41" t="str">
        <f t="shared" si="45"/>
        <v>апартаментст</v>
      </c>
      <c r="Y1444" s="15"/>
    </row>
    <row r="1445" spans="2:25">
      <c r="B1445" s="30">
        <f t="shared" si="44"/>
        <v>1438</v>
      </c>
      <c r="C1445" s="31">
        <v>105</v>
      </c>
      <c r="D1445" s="32" t="s">
        <v>1127</v>
      </c>
      <c r="E1445" s="131">
        <v>5</v>
      </c>
      <c r="F1445" s="31">
        <v>2</v>
      </c>
      <c r="G1445" s="31" t="s">
        <v>1139</v>
      </c>
      <c r="H1445" s="33" t="s">
        <v>21</v>
      </c>
      <c r="I1445" s="34" t="s">
        <v>1151</v>
      </c>
      <c r="J1445" s="31">
        <v>42.15</v>
      </c>
      <c r="K1445" s="31">
        <v>5.3</v>
      </c>
      <c r="L1445" s="130">
        <v>47.45</v>
      </c>
      <c r="M1445" s="35" t="s">
        <v>1130</v>
      </c>
      <c r="N1445" s="35" t="s">
        <v>1131</v>
      </c>
      <c r="O1445" s="35" t="s">
        <v>1130</v>
      </c>
      <c r="P1445" s="32">
        <v>325000</v>
      </c>
      <c r="Q144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15421250</v>
      </c>
      <c r="R144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45" s="36"/>
      <c r="T1445" s="38" t="e">
        <f>#REF!/R1445-1</f>
        <v>#REF!</v>
      </c>
      <c r="U1445" s="35"/>
      <c r="V1445" s="39" t="s">
        <v>1132</v>
      </c>
      <c r="W1445" s="40"/>
      <c r="X1445" s="41" t="str">
        <f t="shared" si="45"/>
        <v>апартаментст</v>
      </c>
      <c r="Y1445" s="15"/>
    </row>
    <row r="1446" spans="2:25">
      <c r="B1446" s="30">
        <f t="shared" si="44"/>
        <v>1439</v>
      </c>
      <c r="C1446" s="31">
        <v>106</v>
      </c>
      <c r="D1446" s="32" t="s">
        <v>1127</v>
      </c>
      <c r="E1446" s="131">
        <v>5</v>
      </c>
      <c r="F1446" s="31">
        <v>2</v>
      </c>
      <c r="G1446" s="31" t="s">
        <v>1139</v>
      </c>
      <c r="H1446" s="42" t="s">
        <v>19</v>
      </c>
      <c r="I1446" s="34" t="s">
        <v>1151</v>
      </c>
      <c r="J1446" s="31">
        <v>66.53</v>
      </c>
      <c r="K1446" s="31">
        <v>5.3</v>
      </c>
      <c r="L1446" s="130">
        <v>71.83</v>
      </c>
      <c r="M1446" s="35" t="s">
        <v>1136</v>
      </c>
      <c r="N1446" s="35" t="s">
        <v>1137</v>
      </c>
      <c r="O1446" s="35" t="s">
        <v>1130</v>
      </c>
      <c r="P1446" s="32">
        <v>405000</v>
      </c>
      <c r="Q144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29091150</v>
      </c>
      <c r="R144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46" s="36"/>
      <c r="T1446" s="38" t="e">
        <f>#REF!/R1446-1</f>
        <v>#REF!</v>
      </c>
      <c r="U1446" s="35"/>
      <c r="V1446" s="39" t="s">
        <v>1132</v>
      </c>
      <c r="W1446" s="40"/>
      <c r="X1446" s="41" t="str">
        <f t="shared" si="45"/>
        <v>апартамент1АЕ</v>
      </c>
      <c r="Y1446" s="15"/>
    </row>
    <row r="1447" spans="2:25">
      <c r="B1447" s="30">
        <f t="shared" si="44"/>
        <v>1440</v>
      </c>
      <c r="C1447" s="31">
        <v>107</v>
      </c>
      <c r="D1447" s="32" t="s">
        <v>1127</v>
      </c>
      <c r="E1447" s="131">
        <v>5</v>
      </c>
      <c r="F1447" s="31">
        <v>2</v>
      </c>
      <c r="G1447" s="31" t="s">
        <v>1139</v>
      </c>
      <c r="H1447" s="33" t="s">
        <v>21</v>
      </c>
      <c r="I1447" s="34" t="s">
        <v>1151</v>
      </c>
      <c r="J1447" s="31">
        <v>33.4</v>
      </c>
      <c r="K1447" s="31">
        <v>5.4</v>
      </c>
      <c r="L1447" s="130">
        <v>38.799999999999997</v>
      </c>
      <c r="M1447" s="35" t="s">
        <v>1136</v>
      </c>
      <c r="N1447" s="35" t="s">
        <v>1137</v>
      </c>
      <c r="O1447" s="35" t="s">
        <v>1130</v>
      </c>
      <c r="P1447" s="32">
        <v>405000</v>
      </c>
      <c r="Q144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15713999.999999998</v>
      </c>
      <c r="R144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47" s="36"/>
      <c r="T1447" s="38" t="e">
        <f>#REF!/R1447-1</f>
        <v>#REF!</v>
      </c>
      <c r="U1447" s="35"/>
      <c r="V1447" s="39" t="s">
        <v>1132</v>
      </c>
      <c r="W1447" s="40"/>
      <c r="X1447" s="41" t="str">
        <f t="shared" si="45"/>
        <v>апартаментст</v>
      </c>
      <c r="Y1447" s="15"/>
    </row>
    <row r="1448" spans="2:25">
      <c r="B1448" s="30">
        <f t="shared" si="44"/>
        <v>1441</v>
      </c>
      <c r="C1448" s="31">
        <v>108</v>
      </c>
      <c r="D1448" s="32" t="s">
        <v>1127</v>
      </c>
      <c r="E1448" s="131">
        <v>5</v>
      </c>
      <c r="F1448" s="31">
        <v>2</v>
      </c>
      <c r="G1448" s="31" t="s">
        <v>1139</v>
      </c>
      <c r="H1448" s="42" t="s">
        <v>19</v>
      </c>
      <c r="I1448" s="34" t="s">
        <v>1151</v>
      </c>
      <c r="J1448" s="31">
        <v>56.22</v>
      </c>
      <c r="K1448" s="31">
        <v>11.81</v>
      </c>
      <c r="L1448" s="130">
        <v>68.03</v>
      </c>
      <c r="M1448" s="35" t="s">
        <v>1136</v>
      </c>
      <c r="N1448" s="35" t="s">
        <v>1137</v>
      </c>
      <c r="O1448" s="35" t="s">
        <v>1130</v>
      </c>
      <c r="P1448" s="32">
        <v>405000</v>
      </c>
      <c r="Q144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27552150</v>
      </c>
      <c r="R144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48" s="36"/>
      <c r="T1448" s="38" t="e">
        <f>#REF!/R1448-1</f>
        <v>#REF!</v>
      </c>
      <c r="U1448" s="35"/>
      <c r="V1448" s="39" t="s">
        <v>1132</v>
      </c>
      <c r="W1448" s="40"/>
      <c r="X1448" s="41" t="str">
        <f t="shared" si="45"/>
        <v>апартамент1АЕ</v>
      </c>
      <c r="Y1448" s="15"/>
    </row>
    <row r="1449" spans="2:25">
      <c r="B1449" s="30">
        <f t="shared" si="44"/>
        <v>1442</v>
      </c>
      <c r="C1449" s="31">
        <v>109</v>
      </c>
      <c r="D1449" s="32" t="s">
        <v>1127</v>
      </c>
      <c r="E1449" s="131">
        <v>5</v>
      </c>
      <c r="F1449" s="31">
        <v>2</v>
      </c>
      <c r="G1449" s="31" t="s">
        <v>1139</v>
      </c>
      <c r="H1449" s="33" t="s">
        <v>21</v>
      </c>
      <c r="I1449" s="34" t="s">
        <v>1151</v>
      </c>
      <c r="J1449" s="31">
        <v>33.4</v>
      </c>
      <c r="K1449" s="31">
        <v>4.9800000000000004</v>
      </c>
      <c r="L1449" s="130">
        <v>38.380000000000003</v>
      </c>
      <c r="M1449" s="35" t="s">
        <v>1136</v>
      </c>
      <c r="N1449" s="35" t="s">
        <v>1137</v>
      </c>
      <c r="O1449" s="35" t="s">
        <v>1130</v>
      </c>
      <c r="P1449" s="32">
        <v>405000</v>
      </c>
      <c r="Q144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15543900.000000002</v>
      </c>
      <c r="R144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49" s="36"/>
      <c r="T1449" s="38" t="e">
        <f>#REF!/R1449-1</f>
        <v>#REF!</v>
      </c>
      <c r="U1449" s="35"/>
      <c r="V1449" s="39" t="s">
        <v>1132</v>
      </c>
      <c r="W1449" s="40"/>
      <c r="X1449" s="41" t="str">
        <f t="shared" si="45"/>
        <v>апартаментст</v>
      </c>
      <c r="Y1449" s="15"/>
    </row>
    <row r="1450" spans="2:25">
      <c r="B1450" s="30">
        <f t="shared" si="44"/>
        <v>1443</v>
      </c>
      <c r="C1450" s="31">
        <v>110</v>
      </c>
      <c r="D1450" s="32" t="s">
        <v>1127</v>
      </c>
      <c r="E1450" s="131">
        <v>5</v>
      </c>
      <c r="F1450" s="31">
        <v>2</v>
      </c>
      <c r="G1450" s="31" t="s">
        <v>1139</v>
      </c>
      <c r="H1450" s="42" t="s">
        <v>19</v>
      </c>
      <c r="I1450" s="34" t="s">
        <v>1151</v>
      </c>
      <c r="J1450" s="31">
        <v>66.58</v>
      </c>
      <c r="K1450" s="31">
        <v>5.3</v>
      </c>
      <c r="L1450" s="130">
        <v>71.88</v>
      </c>
      <c r="M1450" s="35" t="s">
        <v>1136</v>
      </c>
      <c r="N1450" s="35" t="s">
        <v>1137</v>
      </c>
      <c r="O1450" s="35" t="s">
        <v>1130</v>
      </c>
      <c r="P1450" s="32">
        <v>405000</v>
      </c>
      <c r="Q145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29111400</v>
      </c>
      <c r="R145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50" s="36"/>
      <c r="T1450" s="38" t="e">
        <f>#REF!/R1450-1</f>
        <v>#REF!</v>
      </c>
      <c r="U1450" s="35"/>
      <c r="V1450" s="39" t="s">
        <v>1132</v>
      </c>
      <c r="W1450" s="40"/>
      <c r="X1450" s="41" t="str">
        <f t="shared" si="45"/>
        <v>апартамент1АЕ</v>
      </c>
      <c r="Y1450" s="15"/>
    </row>
    <row r="1451" spans="2:25">
      <c r="B1451" s="30">
        <f t="shared" si="44"/>
        <v>1444</v>
      </c>
      <c r="C1451" s="31">
        <v>111</v>
      </c>
      <c r="D1451" s="32" t="s">
        <v>1127</v>
      </c>
      <c r="E1451" s="131">
        <v>5</v>
      </c>
      <c r="F1451" s="31">
        <v>2</v>
      </c>
      <c r="G1451" s="31" t="s">
        <v>1139</v>
      </c>
      <c r="H1451" s="33" t="s">
        <v>21</v>
      </c>
      <c r="I1451" s="34" t="s">
        <v>1151</v>
      </c>
      <c r="J1451" s="31">
        <v>33.4</v>
      </c>
      <c r="K1451" s="31">
        <v>5.21</v>
      </c>
      <c r="L1451" s="130">
        <v>38.61</v>
      </c>
      <c r="M1451" s="35" t="s">
        <v>1130</v>
      </c>
      <c r="N1451" s="35" t="s">
        <v>1131</v>
      </c>
      <c r="O1451" s="35" t="s">
        <v>1130</v>
      </c>
      <c r="P1451" s="32">
        <v>325000</v>
      </c>
      <c r="Q145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12548250</v>
      </c>
      <c r="R145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51" s="36"/>
      <c r="T1451" s="38" t="e">
        <f>#REF!/R1451-1</f>
        <v>#REF!</v>
      </c>
      <c r="U1451" s="35"/>
      <c r="V1451" s="39" t="s">
        <v>1132</v>
      </c>
      <c r="W1451" s="40"/>
      <c r="X1451" s="41" t="str">
        <f t="shared" si="45"/>
        <v>апартаментст</v>
      </c>
      <c r="Y1451" s="15"/>
    </row>
    <row r="1452" spans="2:25">
      <c r="B1452" s="30">
        <f t="shared" si="44"/>
        <v>1445</v>
      </c>
      <c r="C1452" s="31">
        <v>112</v>
      </c>
      <c r="D1452" s="32" t="s">
        <v>1127</v>
      </c>
      <c r="E1452" s="131">
        <v>5</v>
      </c>
      <c r="F1452" s="31">
        <v>2</v>
      </c>
      <c r="G1452" s="31" t="s">
        <v>1139</v>
      </c>
      <c r="H1452" s="33" t="s">
        <v>21</v>
      </c>
      <c r="I1452" s="34" t="s">
        <v>1151</v>
      </c>
      <c r="J1452" s="31">
        <v>33.4</v>
      </c>
      <c r="K1452" s="31">
        <v>5.4</v>
      </c>
      <c r="L1452" s="130">
        <v>38.799999999999997</v>
      </c>
      <c r="M1452" s="35" t="s">
        <v>1130</v>
      </c>
      <c r="N1452" s="35" t="s">
        <v>1131</v>
      </c>
      <c r="O1452" s="35" t="s">
        <v>1130</v>
      </c>
      <c r="P1452" s="32">
        <v>325000</v>
      </c>
      <c r="Q145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12610000</v>
      </c>
      <c r="R145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52" s="36"/>
      <c r="T1452" s="38" t="e">
        <f>#REF!/R1452-1</f>
        <v>#REF!</v>
      </c>
      <c r="U1452" s="35"/>
      <c r="V1452" s="39" t="s">
        <v>1132</v>
      </c>
      <c r="W1452" s="40"/>
      <c r="X1452" s="41" t="str">
        <f t="shared" si="45"/>
        <v>апартаментст</v>
      </c>
      <c r="Y1452" s="15"/>
    </row>
    <row r="1453" spans="2:25">
      <c r="B1453" s="30">
        <f t="shared" si="44"/>
        <v>1446</v>
      </c>
      <c r="C1453" s="31">
        <v>113</v>
      </c>
      <c r="D1453" s="32" t="s">
        <v>1127</v>
      </c>
      <c r="E1453" s="131">
        <v>5</v>
      </c>
      <c r="F1453" s="31">
        <v>2</v>
      </c>
      <c r="G1453" s="31" t="s">
        <v>1139</v>
      </c>
      <c r="H1453" s="33" t="s">
        <v>21</v>
      </c>
      <c r="I1453" s="34" t="s">
        <v>1151</v>
      </c>
      <c r="J1453" s="31">
        <v>33.4</v>
      </c>
      <c r="K1453" s="31">
        <v>5.95</v>
      </c>
      <c r="L1453" s="130">
        <v>39.35</v>
      </c>
      <c r="M1453" s="35" t="s">
        <v>1130</v>
      </c>
      <c r="N1453" s="35" t="s">
        <v>1131</v>
      </c>
      <c r="O1453" s="35" t="s">
        <v>1130</v>
      </c>
      <c r="P1453" s="32">
        <v>325000</v>
      </c>
      <c r="Q145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12788750</v>
      </c>
      <c r="R145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53" s="36"/>
      <c r="T1453" s="38" t="e">
        <f>#REF!/R1453-1</f>
        <v>#REF!</v>
      </c>
      <c r="U1453" s="35"/>
      <c r="V1453" s="39" t="s">
        <v>1132</v>
      </c>
      <c r="W1453" s="40"/>
      <c r="X1453" s="41" t="str">
        <f t="shared" si="45"/>
        <v>апартаментст</v>
      </c>
      <c r="Y1453" s="15"/>
    </row>
    <row r="1454" spans="2:25">
      <c r="B1454" s="30">
        <f t="shared" si="44"/>
        <v>1447</v>
      </c>
      <c r="C1454" s="31">
        <v>114</v>
      </c>
      <c r="D1454" s="32" t="s">
        <v>1127</v>
      </c>
      <c r="E1454" s="131">
        <v>5</v>
      </c>
      <c r="F1454" s="31">
        <v>2</v>
      </c>
      <c r="G1454" s="31" t="s">
        <v>1139</v>
      </c>
      <c r="H1454" s="42" t="s">
        <v>19</v>
      </c>
      <c r="I1454" s="34" t="s">
        <v>1151</v>
      </c>
      <c r="J1454" s="31">
        <v>35.5</v>
      </c>
      <c r="K1454" s="31">
        <v>5.14</v>
      </c>
      <c r="L1454" s="130">
        <v>40.64</v>
      </c>
      <c r="M1454" s="35" t="s">
        <v>1130</v>
      </c>
      <c r="N1454" s="35" t="s">
        <v>1131</v>
      </c>
      <c r="O1454" s="35" t="s">
        <v>1130</v>
      </c>
      <c r="P1454" s="32">
        <v>325000</v>
      </c>
      <c r="Q145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13208000</v>
      </c>
      <c r="R145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54" s="36"/>
      <c r="T1454" s="38" t="e">
        <f>#REF!/R1454-1</f>
        <v>#REF!</v>
      </c>
      <c r="U1454" s="35"/>
      <c r="V1454" s="39" t="s">
        <v>1132</v>
      </c>
      <c r="W1454" s="40"/>
      <c r="X1454" s="41" t="str">
        <f t="shared" si="45"/>
        <v>апартамент1АЕ</v>
      </c>
      <c r="Y1454" s="15"/>
    </row>
    <row r="1455" spans="2:25">
      <c r="B1455" s="30">
        <f t="shared" si="44"/>
        <v>1448</v>
      </c>
      <c r="C1455" s="31">
        <v>115</v>
      </c>
      <c r="D1455" s="32" t="s">
        <v>1127</v>
      </c>
      <c r="E1455" s="131">
        <v>5</v>
      </c>
      <c r="F1455" s="31">
        <v>2</v>
      </c>
      <c r="G1455" s="31" t="s">
        <v>1140</v>
      </c>
      <c r="H1455" s="33" t="s">
        <v>21</v>
      </c>
      <c r="I1455" s="34" t="s">
        <v>1151</v>
      </c>
      <c r="J1455" s="31">
        <v>33.28</v>
      </c>
      <c r="K1455" s="31">
        <v>5.3</v>
      </c>
      <c r="L1455" s="130">
        <v>38.58</v>
      </c>
      <c r="M1455" s="35" t="s">
        <v>1130</v>
      </c>
      <c r="N1455" s="35" t="s">
        <v>1131</v>
      </c>
      <c r="O1455" s="35" t="s">
        <v>1130</v>
      </c>
      <c r="P1455" s="32">
        <v>330000</v>
      </c>
      <c r="Q145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12731400</v>
      </c>
      <c r="R145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55" s="36"/>
      <c r="T1455" s="38" t="e">
        <f>#REF!/R1455-1</f>
        <v>#REF!</v>
      </c>
      <c r="U1455" s="35"/>
      <c r="V1455" s="39" t="s">
        <v>1132</v>
      </c>
      <c r="W1455" s="40"/>
      <c r="X1455" s="41" t="str">
        <f t="shared" si="45"/>
        <v>апартаментст</v>
      </c>
      <c r="Y1455" s="15"/>
    </row>
    <row r="1456" spans="2:25">
      <c r="B1456" s="30">
        <f t="shared" si="44"/>
        <v>1449</v>
      </c>
      <c r="C1456" s="31">
        <v>116</v>
      </c>
      <c r="D1456" s="32" t="s">
        <v>1127</v>
      </c>
      <c r="E1456" s="131">
        <v>5</v>
      </c>
      <c r="F1456" s="31">
        <v>2</v>
      </c>
      <c r="G1456" s="31" t="s">
        <v>1140</v>
      </c>
      <c r="H1456" s="33" t="s">
        <v>21</v>
      </c>
      <c r="I1456" s="34" t="s">
        <v>1151</v>
      </c>
      <c r="J1456" s="31">
        <v>33.39</v>
      </c>
      <c r="K1456" s="31">
        <v>4.95</v>
      </c>
      <c r="L1456" s="130">
        <v>38.340000000000003</v>
      </c>
      <c r="M1456" s="35" t="s">
        <v>1130</v>
      </c>
      <c r="N1456" s="35" t="s">
        <v>1131</v>
      </c>
      <c r="O1456" s="35" t="s">
        <v>1130</v>
      </c>
      <c r="P1456" s="32">
        <v>330000</v>
      </c>
      <c r="Q145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12652200.000000002</v>
      </c>
      <c r="R145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56" s="36"/>
      <c r="T1456" s="38" t="e">
        <f>#REF!/R1456-1</f>
        <v>#REF!</v>
      </c>
      <c r="U1456" s="35"/>
      <c r="V1456" s="39" t="s">
        <v>1132</v>
      </c>
      <c r="W1456" s="40"/>
      <c r="X1456" s="41" t="str">
        <f t="shared" si="45"/>
        <v>апартаментст</v>
      </c>
      <c r="Y1456" s="15"/>
    </row>
    <row r="1457" spans="2:25">
      <c r="B1457" s="30">
        <f t="shared" si="44"/>
        <v>1450</v>
      </c>
      <c r="C1457" s="31">
        <v>117</v>
      </c>
      <c r="D1457" s="32" t="s">
        <v>1127</v>
      </c>
      <c r="E1457" s="131">
        <v>5</v>
      </c>
      <c r="F1457" s="31">
        <v>2</v>
      </c>
      <c r="G1457" s="31" t="s">
        <v>1140</v>
      </c>
      <c r="H1457" s="33" t="s">
        <v>21</v>
      </c>
      <c r="I1457" s="34" t="s">
        <v>1151</v>
      </c>
      <c r="J1457" s="31">
        <v>42.15</v>
      </c>
      <c r="K1457" s="31">
        <v>5.3</v>
      </c>
      <c r="L1457" s="130">
        <v>47.45</v>
      </c>
      <c r="M1457" s="35" t="s">
        <v>1130</v>
      </c>
      <c r="N1457" s="35" t="s">
        <v>1131</v>
      </c>
      <c r="O1457" s="35" t="s">
        <v>1130</v>
      </c>
      <c r="P1457" s="32">
        <v>330000</v>
      </c>
      <c r="Q145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15658500.000000002</v>
      </c>
      <c r="R145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57" s="36"/>
      <c r="T1457" s="38" t="e">
        <f>#REF!/R1457-1</f>
        <v>#REF!</v>
      </c>
      <c r="U1457" s="35"/>
      <c r="V1457" s="39" t="s">
        <v>1132</v>
      </c>
      <c r="W1457" s="40"/>
      <c r="X1457" s="41" t="str">
        <f t="shared" si="45"/>
        <v>апартаментст</v>
      </c>
      <c r="Y1457" s="15"/>
    </row>
    <row r="1458" spans="2:25">
      <c r="B1458" s="30">
        <f t="shared" si="44"/>
        <v>1451</v>
      </c>
      <c r="C1458" s="31">
        <v>118</v>
      </c>
      <c r="D1458" s="32" t="s">
        <v>1127</v>
      </c>
      <c r="E1458" s="131">
        <v>5</v>
      </c>
      <c r="F1458" s="31">
        <v>2</v>
      </c>
      <c r="G1458" s="31" t="s">
        <v>1140</v>
      </c>
      <c r="H1458" s="42" t="s">
        <v>19</v>
      </c>
      <c r="I1458" s="34" t="s">
        <v>1151</v>
      </c>
      <c r="J1458" s="31">
        <v>66.53</v>
      </c>
      <c r="K1458" s="31">
        <v>5.3</v>
      </c>
      <c r="L1458" s="130">
        <v>71.83</v>
      </c>
      <c r="M1458" s="35" t="s">
        <v>1136</v>
      </c>
      <c r="N1458" s="35" t="s">
        <v>1137</v>
      </c>
      <c r="O1458" s="35" t="s">
        <v>1130</v>
      </c>
      <c r="P1458" s="32">
        <v>410000</v>
      </c>
      <c r="Q145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29450300</v>
      </c>
      <c r="R145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58" s="36"/>
      <c r="T1458" s="38" t="e">
        <f>#REF!/R1458-1</f>
        <v>#REF!</v>
      </c>
      <c r="U1458" s="35"/>
      <c r="V1458" s="39" t="s">
        <v>1132</v>
      </c>
      <c r="W1458" s="40"/>
      <c r="X1458" s="41" t="str">
        <f t="shared" si="45"/>
        <v>апартамент1АЕ</v>
      </c>
      <c r="Y1458" s="15"/>
    </row>
    <row r="1459" spans="2:25">
      <c r="B1459" s="30">
        <f t="shared" si="44"/>
        <v>1452</v>
      </c>
      <c r="C1459" s="31">
        <v>119</v>
      </c>
      <c r="D1459" s="32" t="s">
        <v>1127</v>
      </c>
      <c r="E1459" s="131">
        <v>5</v>
      </c>
      <c r="F1459" s="31">
        <v>2</v>
      </c>
      <c r="G1459" s="31" t="s">
        <v>1140</v>
      </c>
      <c r="H1459" s="33" t="s">
        <v>21</v>
      </c>
      <c r="I1459" s="34" t="s">
        <v>1151</v>
      </c>
      <c r="J1459" s="31">
        <v>33.4</v>
      </c>
      <c r="K1459" s="31">
        <v>5.4</v>
      </c>
      <c r="L1459" s="130">
        <v>38.799999999999997</v>
      </c>
      <c r="M1459" s="35" t="s">
        <v>1136</v>
      </c>
      <c r="N1459" s="35" t="s">
        <v>1137</v>
      </c>
      <c r="O1459" s="35" t="s">
        <v>1130</v>
      </c>
      <c r="P1459" s="32">
        <v>410000</v>
      </c>
      <c r="Q145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15907999.999999998</v>
      </c>
      <c r="R145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59" s="36"/>
      <c r="T1459" s="38" t="e">
        <f>#REF!/R1459-1</f>
        <v>#REF!</v>
      </c>
      <c r="U1459" s="35"/>
      <c r="V1459" s="39" t="s">
        <v>1132</v>
      </c>
      <c r="W1459" s="40"/>
      <c r="X1459" s="41" t="str">
        <f t="shared" si="45"/>
        <v>апартаментст</v>
      </c>
      <c r="Y1459" s="15"/>
    </row>
    <row r="1460" spans="2:25">
      <c r="B1460" s="30">
        <f t="shared" si="44"/>
        <v>1453</v>
      </c>
      <c r="C1460" s="31">
        <v>120</v>
      </c>
      <c r="D1460" s="32" t="s">
        <v>1127</v>
      </c>
      <c r="E1460" s="131">
        <v>5</v>
      </c>
      <c r="F1460" s="31">
        <v>2</v>
      </c>
      <c r="G1460" s="31" t="s">
        <v>1140</v>
      </c>
      <c r="H1460" s="42" t="s">
        <v>19</v>
      </c>
      <c r="I1460" s="34" t="s">
        <v>1151</v>
      </c>
      <c r="J1460" s="31">
        <v>56.21</v>
      </c>
      <c r="K1460" s="31">
        <v>11.81</v>
      </c>
      <c r="L1460" s="130">
        <v>68.02</v>
      </c>
      <c r="M1460" s="35" t="s">
        <v>1136</v>
      </c>
      <c r="N1460" s="35" t="s">
        <v>1137</v>
      </c>
      <c r="O1460" s="35" t="s">
        <v>1130</v>
      </c>
      <c r="P1460" s="32">
        <v>410000</v>
      </c>
      <c r="Q146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27888200</v>
      </c>
      <c r="R146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60" s="36"/>
      <c r="T1460" s="38" t="e">
        <f>#REF!/R1460-1</f>
        <v>#REF!</v>
      </c>
      <c r="U1460" s="35"/>
      <c r="V1460" s="39" t="s">
        <v>1132</v>
      </c>
      <c r="W1460" s="40"/>
      <c r="X1460" s="41" t="str">
        <f t="shared" si="45"/>
        <v>апартамент1АЕ</v>
      </c>
      <c r="Y1460" s="15"/>
    </row>
    <row r="1461" spans="2:25">
      <c r="B1461" s="30">
        <f t="shared" si="44"/>
        <v>1454</v>
      </c>
      <c r="C1461" s="31">
        <v>121</v>
      </c>
      <c r="D1461" s="32" t="s">
        <v>1127</v>
      </c>
      <c r="E1461" s="131">
        <v>5</v>
      </c>
      <c r="F1461" s="31">
        <v>2</v>
      </c>
      <c r="G1461" s="31" t="s">
        <v>1140</v>
      </c>
      <c r="H1461" s="33" t="s">
        <v>21</v>
      </c>
      <c r="I1461" s="34" t="s">
        <v>1151</v>
      </c>
      <c r="J1461" s="31">
        <v>33.4</v>
      </c>
      <c r="K1461" s="31">
        <v>4.9800000000000004</v>
      </c>
      <c r="L1461" s="130">
        <v>38.380000000000003</v>
      </c>
      <c r="M1461" s="35" t="s">
        <v>1136</v>
      </c>
      <c r="N1461" s="35" t="s">
        <v>1137</v>
      </c>
      <c r="O1461" s="35" t="s">
        <v>1130</v>
      </c>
      <c r="P1461" s="32">
        <v>410000</v>
      </c>
      <c r="Q146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15735800.000000002</v>
      </c>
      <c r="R146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61" s="36"/>
      <c r="T1461" s="38" t="e">
        <f>#REF!/R1461-1</f>
        <v>#REF!</v>
      </c>
      <c r="U1461" s="35"/>
      <c r="V1461" s="39" t="s">
        <v>1132</v>
      </c>
      <c r="W1461" s="40"/>
      <c r="X1461" s="41" t="str">
        <f t="shared" si="45"/>
        <v>апартаментст</v>
      </c>
      <c r="Y1461" s="15"/>
    </row>
    <row r="1462" spans="2:25">
      <c r="B1462" s="30">
        <f t="shared" si="44"/>
        <v>1455</v>
      </c>
      <c r="C1462" s="31">
        <v>122</v>
      </c>
      <c r="D1462" s="32" t="s">
        <v>1127</v>
      </c>
      <c r="E1462" s="131">
        <v>5</v>
      </c>
      <c r="F1462" s="31">
        <v>2</v>
      </c>
      <c r="G1462" s="31" t="s">
        <v>1140</v>
      </c>
      <c r="H1462" s="42" t="s">
        <v>19</v>
      </c>
      <c r="I1462" s="34" t="s">
        <v>1151</v>
      </c>
      <c r="J1462" s="31">
        <v>66.53</v>
      </c>
      <c r="K1462" s="31">
        <v>5.3</v>
      </c>
      <c r="L1462" s="130">
        <v>71.83</v>
      </c>
      <c r="M1462" s="35" t="s">
        <v>1136</v>
      </c>
      <c r="N1462" s="35" t="s">
        <v>1137</v>
      </c>
      <c r="O1462" s="35" t="s">
        <v>1130</v>
      </c>
      <c r="P1462" s="32">
        <v>410000</v>
      </c>
      <c r="Q146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29450300</v>
      </c>
      <c r="R146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62" s="36"/>
      <c r="T1462" s="38" t="e">
        <f>#REF!/R1462-1</f>
        <v>#REF!</v>
      </c>
      <c r="U1462" s="35"/>
      <c r="V1462" s="39" t="s">
        <v>1132</v>
      </c>
      <c r="W1462" s="40"/>
      <c r="X1462" s="41" t="str">
        <f t="shared" si="45"/>
        <v>апартамент1АЕ</v>
      </c>
      <c r="Y1462" s="15"/>
    </row>
    <row r="1463" spans="2:25">
      <c r="B1463" s="30">
        <f t="shared" si="44"/>
        <v>1456</v>
      </c>
      <c r="C1463" s="31">
        <v>123</v>
      </c>
      <c r="D1463" s="32" t="s">
        <v>1127</v>
      </c>
      <c r="E1463" s="131">
        <v>5</v>
      </c>
      <c r="F1463" s="31">
        <v>2</v>
      </c>
      <c r="G1463" s="31" t="s">
        <v>1140</v>
      </c>
      <c r="H1463" s="33" t="s">
        <v>21</v>
      </c>
      <c r="I1463" s="34" t="s">
        <v>1151</v>
      </c>
      <c r="J1463" s="31">
        <v>33.4</v>
      </c>
      <c r="K1463" s="31">
        <v>5.21</v>
      </c>
      <c r="L1463" s="130">
        <v>38.61</v>
      </c>
      <c r="M1463" s="35" t="s">
        <v>1130</v>
      </c>
      <c r="N1463" s="35" t="s">
        <v>1131</v>
      </c>
      <c r="O1463" s="35" t="s">
        <v>1130</v>
      </c>
      <c r="P1463" s="32">
        <v>330000</v>
      </c>
      <c r="Q146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12741300</v>
      </c>
      <c r="R146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63" s="36"/>
      <c r="T1463" s="38" t="e">
        <f>#REF!/R1463-1</f>
        <v>#REF!</v>
      </c>
      <c r="U1463" s="35"/>
      <c r="V1463" s="39" t="s">
        <v>1132</v>
      </c>
      <c r="W1463" s="40"/>
      <c r="X1463" s="41" t="str">
        <f t="shared" si="45"/>
        <v>апартаментст</v>
      </c>
      <c r="Y1463" s="15"/>
    </row>
    <row r="1464" spans="2:25">
      <c r="B1464" s="30">
        <f t="shared" si="44"/>
        <v>1457</v>
      </c>
      <c r="C1464" s="31">
        <v>124</v>
      </c>
      <c r="D1464" s="32" t="s">
        <v>1127</v>
      </c>
      <c r="E1464" s="131">
        <v>5</v>
      </c>
      <c r="F1464" s="31">
        <v>2</v>
      </c>
      <c r="G1464" s="31" t="s">
        <v>1140</v>
      </c>
      <c r="H1464" s="33" t="s">
        <v>21</v>
      </c>
      <c r="I1464" s="34" t="s">
        <v>1151</v>
      </c>
      <c r="J1464" s="31">
        <v>33.4</v>
      </c>
      <c r="K1464" s="31">
        <v>5.4</v>
      </c>
      <c r="L1464" s="130">
        <v>38.799999999999997</v>
      </c>
      <c r="M1464" s="35" t="s">
        <v>1130</v>
      </c>
      <c r="N1464" s="35" t="s">
        <v>1131</v>
      </c>
      <c r="O1464" s="35" t="s">
        <v>1130</v>
      </c>
      <c r="P1464" s="32">
        <v>330000</v>
      </c>
      <c r="Q146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12803999.999999998</v>
      </c>
      <c r="R146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64" s="36"/>
      <c r="T1464" s="38" t="e">
        <f>#REF!/R1464-1</f>
        <v>#REF!</v>
      </c>
      <c r="U1464" s="35"/>
      <c r="V1464" s="39" t="s">
        <v>1132</v>
      </c>
      <c r="W1464" s="40"/>
      <c r="X1464" s="41" t="str">
        <f t="shared" si="45"/>
        <v>апартаментст</v>
      </c>
      <c r="Y1464" s="15"/>
    </row>
    <row r="1465" spans="2:25">
      <c r="B1465" s="30">
        <f t="shared" si="44"/>
        <v>1458</v>
      </c>
      <c r="C1465" s="31">
        <v>125</v>
      </c>
      <c r="D1465" s="32" t="s">
        <v>1127</v>
      </c>
      <c r="E1465" s="131">
        <v>5</v>
      </c>
      <c r="F1465" s="31">
        <v>2</v>
      </c>
      <c r="G1465" s="31" t="s">
        <v>1140</v>
      </c>
      <c r="H1465" s="33" t="s">
        <v>21</v>
      </c>
      <c r="I1465" s="34" t="s">
        <v>1151</v>
      </c>
      <c r="J1465" s="31">
        <v>33.4</v>
      </c>
      <c r="K1465" s="31">
        <v>5.95</v>
      </c>
      <c r="L1465" s="130">
        <v>39.35</v>
      </c>
      <c r="M1465" s="35" t="s">
        <v>1130</v>
      </c>
      <c r="N1465" s="35" t="s">
        <v>1131</v>
      </c>
      <c r="O1465" s="35" t="s">
        <v>1130</v>
      </c>
      <c r="P1465" s="32">
        <v>330000</v>
      </c>
      <c r="Q146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12985500</v>
      </c>
      <c r="R146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65" s="36"/>
      <c r="T1465" s="38" t="e">
        <f>#REF!/R1465-1</f>
        <v>#REF!</v>
      </c>
      <c r="U1465" s="35"/>
      <c r="V1465" s="39" t="s">
        <v>1132</v>
      </c>
      <c r="W1465" s="40"/>
      <c r="X1465" s="41" t="str">
        <f t="shared" si="45"/>
        <v>апартаментст</v>
      </c>
      <c r="Y1465" s="15"/>
    </row>
    <row r="1466" spans="2:25">
      <c r="B1466" s="30">
        <f t="shared" si="44"/>
        <v>1459</v>
      </c>
      <c r="C1466" s="31">
        <v>126</v>
      </c>
      <c r="D1466" s="32" t="s">
        <v>1127</v>
      </c>
      <c r="E1466" s="131">
        <v>5</v>
      </c>
      <c r="F1466" s="31">
        <v>2</v>
      </c>
      <c r="G1466" s="31" t="s">
        <v>1140</v>
      </c>
      <c r="H1466" s="42" t="s">
        <v>19</v>
      </c>
      <c r="I1466" s="34" t="s">
        <v>1151</v>
      </c>
      <c r="J1466" s="31">
        <v>35.5</v>
      </c>
      <c r="K1466" s="31">
        <v>5.14</v>
      </c>
      <c r="L1466" s="130">
        <v>40.64</v>
      </c>
      <c r="M1466" s="35" t="s">
        <v>1130</v>
      </c>
      <c r="N1466" s="35" t="s">
        <v>1131</v>
      </c>
      <c r="O1466" s="35" t="s">
        <v>1130</v>
      </c>
      <c r="P1466" s="32">
        <v>330000</v>
      </c>
      <c r="Q146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13411200</v>
      </c>
      <c r="R146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66" s="36"/>
      <c r="T1466" s="38" t="e">
        <f>#REF!/R1466-1</f>
        <v>#REF!</v>
      </c>
      <c r="U1466" s="35"/>
      <c r="V1466" s="39" t="s">
        <v>1132</v>
      </c>
      <c r="W1466" s="40"/>
      <c r="X1466" s="41" t="str">
        <f t="shared" si="45"/>
        <v>апартамент1АЕ</v>
      </c>
      <c r="Y1466" s="15"/>
    </row>
    <row r="1467" spans="2:25">
      <c r="B1467" s="30">
        <f t="shared" si="44"/>
        <v>1460</v>
      </c>
      <c r="C1467" s="31">
        <v>127</v>
      </c>
      <c r="D1467" s="32" t="s">
        <v>1127</v>
      </c>
      <c r="E1467" s="131">
        <v>5</v>
      </c>
      <c r="F1467" s="31">
        <v>2</v>
      </c>
      <c r="G1467" s="31" t="s">
        <v>1141</v>
      </c>
      <c r="H1467" s="33" t="s">
        <v>21</v>
      </c>
      <c r="I1467" s="34" t="s">
        <v>1151</v>
      </c>
      <c r="J1467" s="31">
        <v>33.28</v>
      </c>
      <c r="K1467" s="31">
        <v>5.3</v>
      </c>
      <c r="L1467" s="130">
        <v>38.58</v>
      </c>
      <c r="M1467" s="35" t="s">
        <v>1130</v>
      </c>
      <c r="N1467" s="35" t="s">
        <v>1131</v>
      </c>
      <c r="O1467" s="35" t="s">
        <v>1130</v>
      </c>
      <c r="P1467" s="32">
        <v>335000</v>
      </c>
      <c r="Q146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12924300</v>
      </c>
      <c r="R146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67" s="36"/>
      <c r="T1467" s="38" t="e">
        <f>#REF!/R1467-1</f>
        <v>#REF!</v>
      </c>
      <c r="U1467" s="35"/>
      <c r="V1467" s="39" t="s">
        <v>1132</v>
      </c>
      <c r="W1467" s="40"/>
      <c r="X1467" s="41" t="str">
        <f t="shared" si="45"/>
        <v>апартаментст</v>
      </c>
      <c r="Y1467" s="15"/>
    </row>
    <row r="1468" spans="2:25">
      <c r="B1468" s="30">
        <f t="shared" si="44"/>
        <v>1461</v>
      </c>
      <c r="C1468" s="31">
        <v>128</v>
      </c>
      <c r="D1468" s="32" t="s">
        <v>1127</v>
      </c>
      <c r="E1468" s="131">
        <v>5</v>
      </c>
      <c r="F1468" s="31">
        <v>2</v>
      </c>
      <c r="G1468" s="31" t="s">
        <v>1141</v>
      </c>
      <c r="H1468" s="33" t="s">
        <v>21</v>
      </c>
      <c r="I1468" s="34" t="s">
        <v>1151</v>
      </c>
      <c r="J1468" s="31">
        <v>33.39</v>
      </c>
      <c r="K1468" s="31">
        <v>4.95</v>
      </c>
      <c r="L1468" s="130">
        <v>38.340000000000003</v>
      </c>
      <c r="M1468" s="35" t="s">
        <v>1130</v>
      </c>
      <c r="N1468" s="35" t="s">
        <v>1131</v>
      </c>
      <c r="O1468" s="35" t="s">
        <v>1130</v>
      </c>
      <c r="P1468" s="32">
        <v>335000</v>
      </c>
      <c r="Q146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12843900.000000002</v>
      </c>
      <c r="R146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68" s="36"/>
      <c r="T1468" s="38" t="e">
        <f>#REF!/R1468-1</f>
        <v>#REF!</v>
      </c>
      <c r="U1468" s="35"/>
      <c r="V1468" s="39" t="s">
        <v>1132</v>
      </c>
      <c r="W1468" s="40"/>
      <c r="X1468" s="41" t="str">
        <f t="shared" si="45"/>
        <v>апартаментст</v>
      </c>
      <c r="Y1468" s="15"/>
    </row>
    <row r="1469" spans="2:25">
      <c r="B1469" s="30">
        <f t="shared" si="44"/>
        <v>1462</v>
      </c>
      <c r="C1469" s="31">
        <v>129</v>
      </c>
      <c r="D1469" s="32" t="s">
        <v>1127</v>
      </c>
      <c r="E1469" s="131">
        <v>5</v>
      </c>
      <c r="F1469" s="31">
        <v>2</v>
      </c>
      <c r="G1469" s="31" t="s">
        <v>1141</v>
      </c>
      <c r="H1469" s="33" t="s">
        <v>21</v>
      </c>
      <c r="I1469" s="34" t="s">
        <v>1151</v>
      </c>
      <c r="J1469" s="31">
        <v>42.15</v>
      </c>
      <c r="K1469" s="31">
        <v>5.3</v>
      </c>
      <c r="L1469" s="130">
        <v>47.45</v>
      </c>
      <c r="M1469" s="35" t="s">
        <v>1130</v>
      </c>
      <c r="N1469" s="35" t="s">
        <v>1131</v>
      </c>
      <c r="O1469" s="35" t="s">
        <v>1130</v>
      </c>
      <c r="P1469" s="32">
        <v>335000</v>
      </c>
      <c r="Q146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15895750.000000002</v>
      </c>
      <c r="R146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69" s="36"/>
      <c r="T1469" s="38" t="e">
        <f>#REF!/R1469-1</f>
        <v>#REF!</v>
      </c>
      <c r="U1469" s="35"/>
      <c r="V1469" s="39" t="s">
        <v>1132</v>
      </c>
      <c r="W1469" s="40"/>
      <c r="X1469" s="41" t="str">
        <f t="shared" si="45"/>
        <v>апартаментст</v>
      </c>
      <c r="Y1469" s="15"/>
    </row>
    <row r="1470" spans="2:25">
      <c r="B1470" s="30">
        <f t="shared" si="44"/>
        <v>1463</v>
      </c>
      <c r="C1470" s="31">
        <v>130</v>
      </c>
      <c r="D1470" s="32" t="s">
        <v>1127</v>
      </c>
      <c r="E1470" s="131">
        <v>5</v>
      </c>
      <c r="F1470" s="31">
        <v>2</v>
      </c>
      <c r="G1470" s="31" t="s">
        <v>1141</v>
      </c>
      <c r="H1470" s="42" t="s">
        <v>19</v>
      </c>
      <c r="I1470" s="34" t="s">
        <v>1151</v>
      </c>
      <c r="J1470" s="31">
        <v>66.53</v>
      </c>
      <c r="K1470" s="31">
        <v>5.3</v>
      </c>
      <c r="L1470" s="130">
        <v>71.83</v>
      </c>
      <c r="M1470" s="35" t="s">
        <v>1136</v>
      </c>
      <c r="N1470" s="35" t="s">
        <v>1137</v>
      </c>
      <c r="O1470" s="35" t="s">
        <v>1130</v>
      </c>
      <c r="P1470" s="32">
        <v>400000</v>
      </c>
      <c r="Q147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28732000</v>
      </c>
      <c r="R147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70" s="36"/>
      <c r="T1470" s="38" t="e">
        <f>#REF!/R1470-1</f>
        <v>#REF!</v>
      </c>
      <c r="U1470" s="35"/>
      <c r="V1470" s="39" t="s">
        <v>1132</v>
      </c>
      <c r="W1470" s="40"/>
      <c r="X1470" s="41" t="str">
        <f t="shared" si="45"/>
        <v>апартамент1АЕ</v>
      </c>
      <c r="Y1470" s="15"/>
    </row>
    <row r="1471" spans="2:25">
      <c r="B1471" s="30">
        <f t="shared" si="44"/>
        <v>1464</v>
      </c>
      <c r="C1471" s="31">
        <v>131</v>
      </c>
      <c r="D1471" s="32" t="s">
        <v>1127</v>
      </c>
      <c r="E1471" s="131">
        <v>5</v>
      </c>
      <c r="F1471" s="31">
        <v>2</v>
      </c>
      <c r="G1471" s="31" t="s">
        <v>1141</v>
      </c>
      <c r="H1471" s="33" t="s">
        <v>21</v>
      </c>
      <c r="I1471" s="34" t="s">
        <v>1151</v>
      </c>
      <c r="J1471" s="31">
        <v>33.4</v>
      </c>
      <c r="K1471" s="31">
        <v>5.4</v>
      </c>
      <c r="L1471" s="130">
        <v>38.799999999999997</v>
      </c>
      <c r="M1471" s="35" t="s">
        <v>1136</v>
      </c>
      <c r="N1471" s="35" t="s">
        <v>1137</v>
      </c>
      <c r="O1471" s="35" t="s">
        <v>1130</v>
      </c>
      <c r="P1471" s="32">
        <v>415000</v>
      </c>
      <c r="Q147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16101999.999999998</v>
      </c>
      <c r="R147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71" s="36"/>
      <c r="T1471" s="38" t="e">
        <f>#REF!/R1471-1</f>
        <v>#REF!</v>
      </c>
      <c r="U1471" s="35"/>
      <c r="V1471" s="39" t="s">
        <v>1132</v>
      </c>
      <c r="W1471" s="40"/>
      <c r="X1471" s="41" t="str">
        <f t="shared" si="45"/>
        <v>апартаментст</v>
      </c>
      <c r="Y1471" s="15"/>
    </row>
    <row r="1472" spans="2:25">
      <c r="B1472" s="30">
        <f t="shared" si="44"/>
        <v>1465</v>
      </c>
      <c r="C1472" s="31">
        <v>132</v>
      </c>
      <c r="D1472" s="32" t="s">
        <v>1127</v>
      </c>
      <c r="E1472" s="131">
        <v>5</v>
      </c>
      <c r="F1472" s="31">
        <v>2</v>
      </c>
      <c r="G1472" s="31" t="s">
        <v>1141</v>
      </c>
      <c r="H1472" s="42" t="s">
        <v>19</v>
      </c>
      <c r="I1472" s="34" t="s">
        <v>1151</v>
      </c>
      <c r="J1472" s="31">
        <v>56.21</v>
      </c>
      <c r="K1472" s="31">
        <v>11.81</v>
      </c>
      <c r="L1472" s="130">
        <v>68.02</v>
      </c>
      <c r="M1472" s="35" t="s">
        <v>1136</v>
      </c>
      <c r="N1472" s="35" t="s">
        <v>1137</v>
      </c>
      <c r="O1472" s="35" t="s">
        <v>1130</v>
      </c>
      <c r="P1472" s="32">
        <v>415000</v>
      </c>
      <c r="Q147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28228300</v>
      </c>
      <c r="R147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72" s="36"/>
      <c r="T1472" s="38" t="e">
        <f>#REF!/R1472-1</f>
        <v>#REF!</v>
      </c>
      <c r="U1472" s="35"/>
      <c r="V1472" s="39" t="s">
        <v>1132</v>
      </c>
      <c r="W1472" s="40"/>
      <c r="X1472" s="41" t="str">
        <f t="shared" si="45"/>
        <v>апартамент1АЕ</v>
      </c>
      <c r="Y1472" s="15"/>
    </row>
    <row r="1473" spans="2:25">
      <c r="B1473" s="30">
        <f t="shared" si="44"/>
        <v>1466</v>
      </c>
      <c r="C1473" s="31">
        <v>133</v>
      </c>
      <c r="D1473" s="32" t="s">
        <v>1127</v>
      </c>
      <c r="E1473" s="131">
        <v>5</v>
      </c>
      <c r="F1473" s="31">
        <v>2</v>
      </c>
      <c r="G1473" s="31" t="s">
        <v>1141</v>
      </c>
      <c r="H1473" s="33" t="s">
        <v>21</v>
      </c>
      <c r="I1473" s="34" t="s">
        <v>1151</v>
      </c>
      <c r="J1473" s="31">
        <v>33.4</v>
      </c>
      <c r="K1473" s="31">
        <v>4.9800000000000004</v>
      </c>
      <c r="L1473" s="130">
        <v>38.380000000000003</v>
      </c>
      <c r="M1473" s="35" t="s">
        <v>1136</v>
      </c>
      <c r="N1473" s="35" t="s">
        <v>1137</v>
      </c>
      <c r="O1473" s="35" t="s">
        <v>1130</v>
      </c>
      <c r="P1473" s="32">
        <v>415000</v>
      </c>
      <c r="Q147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15927700.000000002</v>
      </c>
      <c r="R147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73" s="36"/>
      <c r="T1473" s="38" t="e">
        <f>#REF!/R1473-1</f>
        <v>#REF!</v>
      </c>
      <c r="U1473" s="35"/>
      <c r="V1473" s="39" t="s">
        <v>1132</v>
      </c>
      <c r="W1473" s="40"/>
      <c r="X1473" s="41" t="str">
        <f t="shared" si="45"/>
        <v>апартаментст</v>
      </c>
      <c r="Y1473" s="15"/>
    </row>
    <row r="1474" spans="2:25">
      <c r="B1474" s="30">
        <f t="shared" si="44"/>
        <v>1467</v>
      </c>
      <c r="C1474" s="31">
        <v>134</v>
      </c>
      <c r="D1474" s="32" t="s">
        <v>1127</v>
      </c>
      <c r="E1474" s="131">
        <v>5</v>
      </c>
      <c r="F1474" s="31">
        <v>2</v>
      </c>
      <c r="G1474" s="31" t="s">
        <v>1141</v>
      </c>
      <c r="H1474" s="42" t="s">
        <v>19</v>
      </c>
      <c r="I1474" s="34" t="s">
        <v>1151</v>
      </c>
      <c r="J1474" s="31">
        <v>66.53</v>
      </c>
      <c r="K1474" s="31">
        <v>5.3</v>
      </c>
      <c r="L1474" s="130">
        <v>71.83</v>
      </c>
      <c r="M1474" s="35" t="s">
        <v>1136</v>
      </c>
      <c r="N1474" s="35" t="s">
        <v>1137</v>
      </c>
      <c r="O1474" s="35" t="s">
        <v>1130</v>
      </c>
      <c r="P1474" s="32">
        <v>415000</v>
      </c>
      <c r="Q147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29809450</v>
      </c>
      <c r="R147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74" s="36"/>
      <c r="T1474" s="38" t="e">
        <f>#REF!/R1474-1</f>
        <v>#REF!</v>
      </c>
      <c r="U1474" s="35"/>
      <c r="V1474" s="39" t="s">
        <v>1132</v>
      </c>
      <c r="W1474" s="40"/>
      <c r="X1474" s="41" t="str">
        <f t="shared" si="45"/>
        <v>апартамент1АЕ</v>
      </c>
      <c r="Y1474" s="15"/>
    </row>
    <row r="1475" spans="2:25">
      <c r="B1475" s="30">
        <f t="shared" si="44"/>
        <v>1468</v>
      </c>
      <c r="C1475" s="31">
        <v>135</v>
      </c>
      <c r="D1475" s="32" t="s">
        <v>1127</v>
      </c>
      <c r="E1475" s="131">
        <v>5</v>
      </c>
      <c r="F1475" s="31">
        <v>2</v>
      </c>
      <c r="G1475" s="31" t="s">
        <v>1141</v>
      </c>
      <c r="H1475" s="33" t="s">
        <v>21</v>
      </c>
      <c r="I1475" s="34" t="s">
        <v>1151</v>
      </c>
      <c r="J1475" s="31">
        <v>33.4</v>
      </c>
      <c r="K1475" s="31">
        <v>5.21</v>
      </c>
      <c r="L1475" s="130">
        <v>38.61</v>
      </c>
      <c r="M1475" s="35" t="s">
        <v>1130</v>
      </c>
      <c r="N1475" s="35" t="s">
        <v>1131</v>
      </c>
      <c r="O1475" s="35" t="s">
        <v>1130</v>
      </c>
      <c r="P1475" s="32">
        <v>350000</v>
      </c>
      <c r="Q147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13513500</v>
      </c>
      <c r="R147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75" s="36"/>
      <c r="T1475" s="38" t="e">
        <f>#REF!/R1475-1</f>
        <v>#REF!</v>
      </c>
      <c r="U1475" s="35"/>
      <c r="V1475" s="39" t="s">
        <v>1132</v>
      </c>
      <c r="W1475" s="40"/>
      <c r="X1475" s="41" t="str">
        <f t="shared" si="45"/>
        <v>апартаментст</v>
      </c>
      <c r="Y1475" s="15"/>
    </row>
    <row r="1476" spans="2:25">
      <c r="B1476" s="30">
        <f t="shared" si="44"/>
        <v>1469</v>
      </c>
      <c r="C1476" s="31">
        <v>136</v>
      </c>
      <c r="D1476" s="32" t="s">
        <v>1127</v>
      </c>
      <c r="E1476" s="131">
        <v>5</v>
      </c>
      <c r="F1476" s="31">
        <v>2</v>
      </c>
      <c r="G1476" s="31" t="s">
        <v>1141</v>
      </c>
      <c r="H1476" s="33" t="s">
        <v>21</v>
      </c>
      <c r="I1476" s="34" t="s">
        <v>1151</v>
      </c>
      <c r="J1476" s="31">
        <v>33.4</v>
      </c>
      <c r="K1476" s="31">
        <v>5.4</v>
      </c>
      <c r="L1476" s="130">
        <v>38.799999999999997</v>
      </c>
      <c r="M1476" s="35" t="s">
        <v>1130</v>
      </c>
      <c r="N1476" s="35" t="s">
        <v>1131</v>
      </c>
      <c r="O1476" s="35" t="s">
        <v>1130</v>
      </c>
      <c r="P1476" s="32">
        <v>335000</v>
      </c>
      <c r="Q147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12997999.999999998</v>
      </c>
      <c r="R147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76" s="36"/>
      <c r="T1476" s="38" t="e">
        <f>#REF!/R1476-1</f>
        <v>#REF!</v>
      </c>
      <c r="U1476" s="35"/>
      <c r="V1476" s="39" t="s">
        <v>1132</v>
      </c>
      <c r="W1476" s="40"/>
      <c r="X1476" s="41" t="str">
        <f t="shared" si="45"/>
        <v>апартаментст</v>
      </c>
      <c r="Y1476" s="15"/>
    </row>
    <row r="1477" spans="2:25">
      <c r="B1477" s="30">
        <f t="shared" si="44"/>
        <v>1470</v>
      </c>
      <c r="C1477" s="31">
        <v>137</v>
      </c>
      <c r="D1477" s="32" t="s">
        <v>1127</v>
      </c>
      <c r="E1477" s="131">
        <v>5</v>
      </c>
      <c r="F1477" s="31">
        <v>2</v>
      </c>
      <c r="G1477" s="31" t="s">
        <v>1141</v>
      </c>
      <c r="H1477" s="33" t="s">
        <v>21</v>
      </c>
      <c r="I1477" s="34" t="s">
        <v>1151</v>
      </c>
      <c r="J1477" s="31">
        <v>33.4</v>
      </c>
      <c r="K1477" s="31">
        <v>5.95</v>
      </c>
      <c r="L1477" s="130">
        <v>39.35</v>
      </c>
      <c r="M1477" s="35" t="s">
        <v>1130</v>
      </c>
      <c r="N1477" s="35" t="s">
        <v>1131</v>
      </c>
      <c r="O1477" s="35" t="s">
        <v>1130</v>
      </c>
      <c r="P1477" s="32">
        <v>335000</v>
      </c>
      <c r="Q147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13182250</v>
      </c>
      <c r="R147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77" s="36"/>
      <c r="T1477" s="38" t="e">
        <f>#REF!/R1477-1</f>
        <v>#REF!</v>
      </c>
      <c r="U1477" s="35"/>
      <c r="V1477" s="39" t="s">
        <v>1132</v>
      </c>
      <c r="W1477" s="40"/>
      <c r="X1477" s="41" t="str">
        <f t="shared" si="45"/>
        <v>апартаментст</v>
      </c>
      <c r="Y1477" s="15"/>
    </row>
    <row r="1478" spans="2:25">
      <c r="B1478" s="30">
        <f t="shared" si="44"/>
        <v>1471</v>
      </c>
      <c r="C1478" s="31">
        <v>138</v>
      </c>
      <c r="D1478" s="32" t="s">
        <v>1127</v>
      </c>
      <c r="E1478" s="131">
        <v>5</v>
      </c>
      <c r="F1478" s="31">
        <v>2</v>
      </c>
      <c r="G1478" s="31" t="s">
        <v>1141</v>
      </c>
      <c r="H1478" s="42" t="s">
        <v>19</v>
      </c>
      <c r="I1478" s="34" t="s">
        <v>1151</v>
      </c>
      <c r="J1478" s="31">
        <v>35.5</v>
      </c>
      <c r="K1478" s="31">
        <v>5.14</v>
      </c>
      <c r="L1478" s="130">
        <v>40.64</v>
      </c>
      <c r="M1478" s="35" t="s">
        <v>1130</v>
      </c>
      <c r="N1478" s="35" t="s">
        <v>1131</v>
      </c>
      <c r="O1478" s="35" t="s">
        <v>1130</v>
      </c>
      <c r="P1478" s="32">
        <v>335000</v>
      </c>
      <c r="Q147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13614400</v>
      </c>
      <c r="R147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78" s="36"/>
      <c r="T1478" s="38" t="e">
        <f>#REF!/R1478-1</f>
        <v>#REF!</v>
      </c>
      <c r="U1478" s="35"/>
      <c r="V1478" s="39" t="s">
        <v>1132</v>
      </c>
      <c r="W1478" s="40"/>
      <c r="X1478" s="41" t="str">
        <f t="shared" si="45"/>
        <v>апартамент1АЕ</v>
      </c>
      <c r="Y1478" s="15"/>
    </row>
    <row r="1479" spans="2:25">
      <c r="B1479" s="30">
        <f t="shared" si="44"/>
        <v>1472</v>
      </c>
      <c r="C1479" s="31">
        <v>139</v>
      </c>
      <c r="D1479" s="32" t="s">
        <v>1127</v>
      </c>
      <c r="E1479" s="131">
        <v>5</v>
      </c>
      <c r="F1479" s="31">
        <v>2</v>
      </c>
      <c r="G1479" s="31" t="s">
        <v>1142</v>
      </c>
      <c r="H1479" s="33" t="s">
        <v>21</v>
      </c>
      <c r="I1479" s="34" t="s">
        <v>1151</v>
      </c>
      <c r="J1479" s="31">
        <v>33.28</v>
      </c>
      <c r="K1479" s="31">
        <v>5.3</v>
      </c>
      <c r="L1479" s="130">
        <v>38.58</v>
      </c>
      <c r="M1479" s="35" t="s">
        <v>1130</v>
      </c>
      <c r="N1479" s="35" t="s">
        <v>1131</v>
      </c>
      <c r="O1479" s="35" t="s">
        <v>1130</v>
      </c>
      <c r="P1479" s="32">
        <v>340000</v>
      </c>
      <c r="Q147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13117200</v>
      </c>
      <c r="R147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79" s="36"/>
      <c r="T1479" s="38" t="e">
        <f>#REF!/R1479-1</f>
        <v>#REF!</v>
      </c>
      <c r="U1479" s="35"/>
      <c r="V1479" s="39" t="s">
        <v>1132</v>
      </c>
      <c r="W1479" s="40"/>
      <c r="X1479" s="41" t="str">
        <f t="shared" si="45"/>
        <v>апартаментст</v>
      </c>
      <c r="Y1479" s="15"/>
    </row>
    <row r="1480" spans="2:25">
      <c r="B1480" s="30">
        <f t="shared" si="44"/>
        <v>1473</v>
      </c>
      <c r="C1480" s="31">
        <v>140</v>
      </c>
      <c r="D1480" s="32" t="s">
        <v>1127</v>
      </c>
      <c r="E1480" s="131">
        <v>5</v>
      </c>
      <c r="F1480" s="31">
        <v>2</v>
      </c>
      <c r="G1480" s="31" t="s">
        <v>1142</v>
      </c>
      <c r="H1480" s="33" t="s">
        <v>21</v>
      </c>
      <c r="I1480" s="34" t="s">
        <v>1151</v>
      </c>
      <c r="J1480" s="31">
        <v>33.39</v>
      </c>
      <c r="K1480" s="31">
        <v>4.95</v>
      </c>
      <c r="L1480" s="130">
        <v>38.340000000000003</v>
      </c>
      <c r="M1480" s="35" t="s">
        <v>1130</v>
      </c>
      <c r="N1480" s="35" t="s">
        <v>1131</v>
      </c>
      <c r="O1480" s="35" t="s">
        <v>1130</v>
      </c>
      <c r="P1480" s="32">
        <v>340000</v>
      </c>
      <c r="Q148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13035600.000000002</v>
      </c>
      <c r="R148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80" s="36"/>
      <c r="T1480" s="38" t="e">
        <f>#REF!/R1480-1</f>
        <v>#REF!</v>
      </c>
      <c r="U1480" s="35"/>
      <c r="V1480" s="39" t="s">
        <v>1132</v>
      </c>
      <c r="W1480" s="40"/>
      <c r="X1480" s="41" t="str">
        <f t="shared" si="45"/>
        <v>апартаментст</v>
      </c>
      <c r="Y1480" s="15"/>
    </row>
    <row r="1481" spans="2:25">
      <c r="B1481" s="30">
        <f t="shared" si="44"/>
        <v>1474</v>
      </c>
      <c r="C1481" s="31">
        <v>141</v>
      </c>
      <c r="D1481" s="32" t="s">
        <v>1127</v>
      </c>
      <c r="E1481" s="131">
        <v>5</v>
      </c>
      <c r="F1481" s="31">
        <v>2</v>
      </c>
      <c r="G1481" s="31" t="s">
        <v>1142</v>
      </c>
      <c r="H1481" s="33" t="s">
        <v>21</v>
      </c>
      <c r="I1481" s="34" t="s">
        <v>1151</v>
      </c>
      <c r="J1481" s="31">
        <v>42.15</v>
      </c>
      <c r="K1481" s="31">
        <v>5.3</v>
      </c>
      <c r="L1481" s="130">
        <v>47.45</v>
      </c>
      <c r="M1481" s="35" t="s">
        <v>1130</v>
      </c>
      <c r="N1481" s="35" t="s">
        <v>1131</v>
      </c>
      <c r="O1481" s="35" t="s">
        <v>1130</v>
      </c>
      <c r="P1481" s="32">
        <v>340000</v>
      </c>
      <c r="Q148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16133000.000000002</v>
      </c>
      <c r="R148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81" s="36"/>
      <c r="T1481" s="38" t="e">
        <f>#REF!/R1481-1</f>
        <v>#REF!</v>
      </c>
      <c r="U1481" s="35"/>
      <c r="V1481" s="39" t="s">
        <v>1132</v>
      </c>
      <c r="W1481" s="40"/>
      <c r="X1481" s="41" t="str">
        <f t="shared" si="45"/>
        <v>апартаментст</v>
      </c>
      <c r="Y1481" s="15"/>
    </row>
    <row r="1482" spans="2:25">
      <c r="B1482" s="30">
        <f t="shared" ref="B1482:B1545" si="46">B1481+1</f>
        <v>1475</v>
      </c>
      <c r="C1482" s="31">
        <v>142</v>
      </c>
      <c r="D1482" s="32" t="s">
        <v>1127</v>
      </c>
      <c r="E1482" s="131">
        <v>5</v>
      </c>
      <c r="F1482" s="31">
        <v>2</v>
      </c>
      <c r="G1482" s="31" t="s">
        <v>1142</v>
      </c>
      <c r="H1482" s="42" t="s">
        <v>19</v>
      </c>
      <c r="I1482" s="34" t="s">
        <v>1151</v>
      </c>
      <c r="J1482" s="31">
        <v>66.53</v>
      </c>
      <c r="K1482" s="31">
        <v>5.3</v>
      </c>
      <c r="L1482" s="130">
        <v>71.83</v>
      </c>
      <c r="M1482" s="35" t="s">
        <v>1136</v>
      </c>
      <c r="N1482" s="35" t="s">
        <v>1137</v>
      </c>
      <c r="O1482" s="35" t="s">
        <v>1130</v>
      </c>
      <c r="P1482" s="32">
        <v>420000</v>
      </c>
      <c r="Q148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30168600</v>
      </c>
      <c r="R148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82" s="36"/>
      <c r="T1482" s="38" t="e">
        <f>#REF!/R1482-1</f>
        <v>#REF!</v>
      </c>
      <c r="U1482" s="35"/>
      <c r="V1482" s="39" t="s">
        <v>1132</v>
      </c>
      <c r="W1482" s="40"/>
      <c r="X1482" s="41" t="str">
        <f t="shared" si="45"/>
        <v>апартамент1АЕ</v>
      </c>
      <c r="Y1482" s="15"/>
    </row>
    <row r="1483" spans="2:25">
      <c r="B1483" s="30">
        <f t="shared" si="46"/>
        <v>1476</v>
      </c>
      <c r="C1483" s="31">
        <v>143</v>
      </c>
      <c r="D1483" s="32" t="s">
        <v>1127</v>
      </c>
      <c r="E1483" s="131">
        <v>5</v>
      </c>
      <c r="F1483" s="31">
        <v>2</v>
      </c>
      <c r="G1483" s="31" t="s">
        <v>1142</v>
      </c>
      <c r="H1483" s="33" t="s">
        <v>21</v>
      </c>
      <c r="I1483" s="34" t="s">
        <v>1151</v>
      </c>
      <c r="J1483" s="31">
        <v>33.4</v>
      </c>
      <c r="K1483" s="31">
        <v>5.4</v>
      </c>
      <c r="L1483" s="130">
        <v>38.799999999999997</v>
      </c>
      <c r="M1483" s="35" t="s">
        <v>1136</v>
      </c>
      <c r="N1483" s="35" t="s">
        <v>1137</v>
      </c>
      <c r="O1483" s="35" t="s">
        <v>1130</v>
      </c>
      <c r="P1483" s="32">
        <v>420000</v>
      </c>
      <c r="Q148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16295999.999999998</v>
      </c>
      <c r="R148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83" s="36"/>
      <c r="T1483" s="38" t="e">
        <f>#REF!/R1483-1</f>
        <v>#REF!</v>
      </c>
      <c r="U1483" s="35"/>
      <c r="V1483" s="39" t="s">
        <v>1132</v>
      </c>
      <c r="W1483" s="40"/>
      <c r="X1483" s="41" t="str">
        <f t="shared" si="45"/>
        <v>апартаментст</v>
      </c>
      <c r="Y1483" s="15"/>
    </row>
    <row r="1484" spans="2:25">
      <c r="B1484" s="30">
        <f t="shared" si="46"/>
        <v>1477</v>
      </c>
      <c r="C1484" s="31">
        <v>144</v>
      </c>
      <c r="D1484" s="32" t="s">
        <v>1127</v>
      </c>
      <c r="E1484" s="131">
        <v>5</v>
      </c>
      <c r="F1484" s="31">
        <v>2</v>
      </c>
      <c r="G1484" s="31" t="s">
        <v>1142</v>
      </c>
      <c r="H1484" s="42" t="s">
        <v>19</v>
      </c>
      <c r="I1484" s="34" t="s">
        <v>1151</v>
      </c>
      <c r="J1484" s="31">
        <v>56.21</v>
      </c>
      <c r="K1484" s="31">
        <v>11.88</v>
      </c>
      <c r="L1484" s="130">
        <v>68.09</v>
      </c>
      <c r="M1484" s="35" t="s">
        <v>1136</v>
      </c>
      <c r="N1484" s="35" t="s">
        <v>1137</v>
      </c>
      <c r="O1484" s="35" t="s">
        <v>1130</v>
      </c>
      <c r="P1484" s="32">
        <v>420000</v>
      </c>
      <c r="Q148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28597800</v>
      </c>
      <c r="R148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84" s="36"/>
      <c r="T1484" s="38" t="e">
        <f>#REF!/R1484-1</f>
        <v>#REF!</v>
      </c>
      <c r="U1484" s="35"/>
      <c r="V1484" s="39" t="s">
        <v>1132</v>
      </c>
      <c r="W1484" s="40"/>
      <c r="X1484" s="41" t="str">
        <f t="shared" si="45"/>
        <v>апартамент1АЕ</v>
      </c>
      <c r="Y1484" s="15"/>
    </row>
    <row r="1485" spans="2:25">
      <c r="B1485" s="30">
        <f t="shared" si="46"/>
        <v>1478</v>
      </c>
      <c r="C1485" s="31">
        <v>145</v>
      </c>
      <c r="D1485" s="32" t="s">
        <v>1127</v>
      </c>
      <c r="E1485" s="131">
        <v>5</v>
      </c>
      <c r="F1485" s="31">
        <v>2</v>
      </c>
      <c r="G1485" s="31" t="s">
        <v>1142</v>
      </c>
      <c r="H1485" s="42" t="s">
        <v>19</v>
      </c>
      <c r="I1485" s="34" t="s">
        <v>1151</v>
      </c>
      <c r="J1485" s="31">
        <v>35.51</v>
      </c>
      <c r="K1485" s="31">
        <v>5.14</v>
      </c>
      <c r="L1485" s="130">
        <v>40.65</v>
      </c>
      <c r="M1485" s="35" t="s">
        <v>1130</v>
      </c>
      <c r="N1485" s="35" t="s">
        <v>1131</v>
      </c>
      <c r="O1485" s="35" t="s">
        <v>1130</v>
      </c>
      <c r="P1485" s="32">
        <v>340000</v>
      </c>
      <c r="Q148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13821000</v>
      </c>
      <c r="R148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85" s="36"/>
      <c r="T1485" s="38" t="e">
        <f>#REF!/R1485-1</f>
        <v>#REF!</v>
      </c>
      <c r="U1485" s="35"/>
      <c r="V1485" s="39" t="s">
        <v>1132</v>
      </c>
      <c r="W1485" s="40"/>
      <c r="X1485" s="41" t="str">
        <f t="shared" si="45"/>
        <v>апартамент1АЕ</v>
      </c>
      <c r="Y1485" s="15"/>
    </row>
    <row r="1486" spans="2:25">
      <c r="B1486" s="30">
        <f t="shared" si="46"/>
        <v>1479</v>
      </c>
      <c r="C1486" s="31">
        <v>146</v>
      </c>
      <c r="D1486" s="32" t="s">
        <v>1127</v>
      </c>
      <c r="E1486" s="131">
        <v>5</v>
      </c>
      <c r="F1486" s="31">
        <v>3</v>
      </c>
      <c r="G1486" s="31" t="s">
        <v>1128</v>
      </c>
      <c r="H1486" s="33" t="s">
        <v>21</v>
      </c>
      <c r="I1486" s="34" t="s">
        <v>1156</v>
      </c>
      <c r="J1486" s="31">
        <v>42.21</v>
      </c>
      <c r="K1486" s="31">
        <v>9.56</v>
      </c>
      <c r="L1486" s="130">
        <v>51.77</v>
      </c>
      <c r="M1486" s="35" t="s">
        <v>1130</v>
      </c>
      <c r="N1486" s="35" t="s">
        <v>1131</v>
      </c>
      <c r="O1486" s="35" t="s">
        <v>1130</v>
      </c>
      <c r="P1486" s="32">
        <v>295000</v>
      </c>
      <c r="Q148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15272150</v>
      </c>
      <c r="R148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86" s="36"/>
      <c r="T1486" s="38" t="e">
        <f>#REF!/R1486-1</f>
        <v>#REF!</v>
      </c>
      <c r="U1486" s="35"/>
      <c r="V1486" s="39" t="s">
        <v>1132</v>
      </c>
      <c r="W1486" s="40"/>
      <c r="X1486" s="41" t="str">
        <f t="shared" si="45"/>
        <v>апартаментст</v>
      </c>
      <c r="Y1486" s="15"/>
    </row>
    <row r="1487" spans="2:25">
      <c r="B1487" s="30">
        <f t="shared" si="46"/>
        <v>1480</v>
      </c>
      <c r="C1487" s="31">
        <v>147</v>
      </c>
      <c r="D1487" s="32" t="s">
        <v>1127</v>
      </c>
      <c r="E1487" s="131">
        <v>5</v>
      </c>
      <c r="F1487" s="31">
        <v>3</v>
      </c>
      <c r="G1487" s="31" t="s">
        <v>1133</v>
      </c>
      <c r="H1487" s="42" t="s">
        <v>20</v>
      </c>
      <c r="I1487" s="34" t="s">
        <v>1151</v>
      </c>
      <c r="J1487" s="31">
        <v>87.11</v>
      </c>
      <c r="K1487" s="31">
        <v>12.8</v>
      </c>
      <c r="L1487" s="130">
        <v>99.91</v>
      </c>
      <c r="M1487" s="35" t="s">
        <v>1136</v>
      </c>
      <c r="N1487" s="35" t="s">
        <v>1137</v>
      </c>
      <c r="O1487" s="35" t="s">
        <v>1130</v>
      </c>
      <c r="P1487" s="32">
        <v>375000</v>
      </c>
      <c r="Q148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37466250</v>
      </c>
      <c r="R148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87" s="36"/>
      <c r="T1487" s="38" t="e">
        <f>#REF!/R1487-1</f>
        <v>#REF!</v>
      </c>
      <c r="U1487" s="35"/>
      <c r="V1487" s="39" t="s">
        <v>1132</v>
      </c>
      <c r="W1487" s="40"/>
      <c r="X1487" s="41" t="str">
        <f t="shared" si="45"/>
        <v>апартамент2АЕ</v>
      </c>
      <c r="Y1487" s="15"/>
    </row>
    <row r="1488" spans="2:25">
      <c r="B1488" s="30">
        <f t="shared" si="46"/>
        <v>1481</v>
      </c>
      <c r="C1488" s="31">
        <v>148</v>
      </c>
      <c r="D1488" s="32" t="s">
        <v>1127</v>
      </c>
      <c r="E1488" s="131">
        <v>5</v>
      </c>
      <c r="F1488" s="31">
        <v>3</v>
      </c>
      <c r="G1488" s="31" t="s">
        <v>1133</v>
      </c>
      <c r="H1488" s="33" t="s">
        <v>21</v>
      </c>
      <c r="I1488" s="34" t="s">
        <v>1151</v>
      </c>
      <c r="J1488" s="31">
        <v>24.67</v>
      </c>
      <c r="K1488" s="31">
        <v>4.6500000000000004</v>
      </c>
      <c r="L1488" s="130">
        <v>29.32</v>
      </c>
      <c r="M1488" s="35" t="s">
        <v>1136</v>
      </c>
      <c r="N1488" s="35" t="s">
        <v>1137</v>
      </c>
      <c r="O1488" s="35" t="s">
        <v>1130</v>
      </c>
      <c r="P1488" s="32">
        <v>360000</v>
      </c>
      <c r="Q148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10555200</v>
      </c>
      <c r="R148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88" s="36"/>
      <c r="T1488" s="38" t="e">
        <f>#REF!/R1488-1</f>
        <v>#REF!</v>
      </c>
      <c r="U1488" s="35"/>
      <c r="V1488" s="39" t="s">
        <v>1132</v>
      </c>
      <c r="W1488" s="40"/>
      <c r="X1488" s="41" t="str">
        <f t="shared" si="45"/>
        <v>апартаментст</v>
      </c>
      <c r="Y1488" s="15"/>
    </row>
    <row r="1489" spans="2:25">
      <c r="B1489" s="30">
        <f t="shared" si="46"/>
        <v>1482</v>
      </c>
      <c r="C1489" s="31">
        <v>149</v>
      </c>
      <c r="D1489" s="32" t="s">
        <v>1127</v>
      </c>
      <c r="E1489" s="131">
        <v>5</v>
      </c>
      <c r="F1489" s="31">
        <v>3</v>
      </c>
      <c r="G1489" s="31" t="s">
        <v>1133</v>
      </c>
      <c r="H1489" s="33" t="s">
        <v>21</v>
      </c>
      <c r="I1489" s="34" t="s">
        <v>1151</v>
      </c>
      <c r="J1489" s="31">
        <v>24.68</v>
      </c>
      <c r="K1489" s="31">
        <v>4.5599999999999996</v>
      </c>
      <c r="L1489" s="130">
        <v>29.24</v>
      </c>
      <c r="M1489" s="35" t="s">
        <v>1136</v>
      </c>
      <c r="N1489" s="35" t="s">
        <v>1137</v>
      </c>
      <c r="O1489" s="35" t="s">
        <v>1130</v>
      </c>
      <c r="P1489" s="32">
        <v>360000</v>
      </c>
      <c r="Q148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10526400</v>
      </c>
      <c r="R148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89" s="36"/>
      <c r="T1489" s="38" t="e">
        <f>#REF!/R1489-1</f>
        <v>#REF!</v>
      </c>
      <c r="U1489" s="35"/>
      <c r="V1489" s="39" t="s">
        <v>1132</v>
      </c>
      <c r="W1489" s="40"/>
      <c r="X1489" s="41" t="str">
        <f t="shared" si="45"/>
        <v>апартаментст</v>
      </c>
      <c r="Y1489" s="15"/>
    </row>
    <row r="1490" spans="2:25">
      <c r="B1490" s="30">
        <f t="shared" si="46"/>
        <v>1483</v>
      </c>
      <c r="C1490" s="31">
        <v>150</v>
      </c>
      <c r="D1490" s="32" t="s">
        <v>1127</v>
      </c>
      <c r="E1490" s="131">
        <v>5</v>
      </c>
      <c r="F1490" s="31">
        <v>3</v>
      </c>
      <c r="G1490" s="31" t="s">
        <v>1133</v>
      </c>
      <c r="H1490" s="42" t="s">
        <v>20</v>
      </c>
      <c r="I1490" s="34" t="s">
        <v>1151</v>
      </c>
      <c r="J1490" s="31">
        <v>87.4</v>
      </c>
      <c r="K1490" s="31">
        <v>12.83</v>
      </c>
      <c r="L1490" s="130">
        <v>100.23</v>
      </c>
      <c r="M1490" s="35" t="s">
        <v>1136</v>
      </c>
      <c r="N1490" s="35" t="s">
        <v>1137</v>
      </c>
      <c r="O1490" s="35" t="s">
        <v>1130</v>
      </c>
      <c r="P1490" s="32">
        <v>360000</v>
      </c>
      <c r="Q149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36082800</v>
      </c>
      <c r="R149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90" s="36"/>
      <c r="T1490" s="38" t="e">
        <f>#REF!/R1490-1</f>
        <v>#REF!</v>
      </c>
      <c r="U1490" s="35"/>
      <c r="V1490" s="39" t="s">
        <v>1132</v>
      </c>
      <c r="W1490" s="40"/>
      <c r="X1490" s="41" t="str">
        <f t="shared" ref="X1490:X1553" si="47">CONCATENATE(D1490,H1490)</f>
        <v>апартамент2АЕ</v>
      </c>
      <c r="Y1490" s="15"/>
    </row>
    <row r="1491" spans="2:25">
      <c r="B1491" s="30">
        <f t="shared" si="46"/>
        <v>1484</v>
      </c>
      <c r="C1491" s="31">
        <v>151</v>
      </c>
      <c r="D1491" s="32" t="s">
        <v>1127</v>
      </c>
      <c r="E1491" s="131">
        <v>5</v>
      </c>
      <c r="F1491" s="31">
        <v>3</v>
      </c>
      <c r="G1491" s="31" t="s">
        <v>1133</v>
      </c>
      <c r="H1491" s="42" t="s">
        <v>19</v>
      </c>
      <c r="I1491" s="34" t="s">
        <v>1151</v>
      </c>
      <c r="J1491" s="31">
        <v>66.27</v>
      </c>
      <c r="K1491" s="31">
        <v>11.4</v>
      </c>
      <c r="L1491" s="130">
        <v>77.67</v>
      </c>
      <c r="M1491" s="35" t="s">
        <v>1136</v>
      </c>
      <c r="N1491" s="35" t="s">
        <v>1137</v>
      </c>
      <c r="O1491" s="35" t="s">
        <v>1130</v>
      </c>
      <c r="P1491" s="32">
        <v>360000</v>
      </c>
      <c r="Q149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27961200</v>
      </c>
      <c r="R149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91" s="36"/>
      <c r="T1491" s="38" t="e">
        <f>#REF!/R1491-1</f>
        <v>#REF!</v>
      </c>
      <c r="U1491" s="35"/>
      <c r="V1491" s="39" t="s">
        <v>1132</v>
      </c>
      <c r="W1491" s="40"/>
      <c r="X1491" s="41" t="str">
        <f t="shared" si="47"/>
        <v>апартамент1АЕ</v>
      </c>
      <c r="Y1491" s="15"/>
    </row>
    <row r="1492" spans="2:25">
      <c r="B1492" s="30">
        <f t="shared" si="46"/>
        <v>1485</v>
      </c>
      <c r="C1492" s="31">
        <v>152</v>
      </c>
      <c r="D1492" s="32" t="s">
        <v>1127</v>
      </c>
      <c r="E1492" s="131">
        <v>5</v>
      </c>
      <c r="F1492" s="31">
        <v>3</v>
      </c>
      <c r="G1492" s="31" t="s">
        <v>1133</v>
      </c>
      <c r="H1492" s="33" t="s">
        <v>21</v>
      </c>
      <c r="I1492" s="34" t="s">
        <v>1151</v>
      </c>
      <c r="J1492" s="31">
        <v>42.19</v>
      </c>
      <c r="K1492" s="31">
        <v>5.45</v>
      </c>
      <c r="L1492" s="130">
        <v>47.64</v>
      </c>
      <c r="M1492" s="35" t="s">
        <v>1130</v>
      </c>
      <c r="N1492" s="35" t="s">
        <v>1131</v>
      </c>
      <c r="O1492" s="35" t="s">
        <v>1130</v>
      </c>
      <c r="P1492" s="43">
        <v>300000</v>
      </c>
      <c r="Q149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14292000</v>
      </c>
      <c r="R149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92" s="36"/>
      <c r="T1492" s="38" t="e">
        <f>#REF!/R1492-1</f>
        <v>#REF!</v>
      </c>
      <c r="U1492" s="35"/>
      <c r="V1492" s="39" t="s">
        <v>1132</v>
      </c>
      <c r="W1492" s="40"/>
      <c r="X1492" s="41" t="str">
        <f t="shared" si="47"/>
        <v>апартаментст</v>
      </c>
      <c r="Y1492" s="15"/>
    </row>
    <row r="1493" spans="2:25">
      <c r="B1493" s="30">
        <f t="shared" si="46"/>
        <v>1486</v>
      </c>
      <c r="C1493" s="31">
        <v>153</v>
      </c>
      <c r="D1493" s="32" t="s">
        <v>1127</v>
      </c>
      <c r="E1493" s="131">
        <v>5</v>
      </c>
      <c r="F1493" s="31">
        <v>3</v>
      </c>
      <c r="G1493" s="31" t="s">
        <v>1138</v>
      </c>
      <c r="H1493" s="42" t="s">
        <v>20</v>
      </c>
      <c r="I1493" s="34" t="s">
        <v>1151</v>
      </c>
      <c r="J1493" s="31">
        <v>87.11</v>
      </c>
      <c r="K1493" s="31">
        <v>12.8</v>
      </c>
      <c r="L1493" s="130">
        <v>99.91</v>
      </c>
      <c r="M1493" s="35" t="s">
        <v>1136</v>
      </c>
      <c r="N1493" s="35" t="s">
        <v>1137</v>
      </c>
      <c r="O1493" s="35" t="s">
        <v>1130</v>
      </c>
      <c r="P1493" s="32">
        <v>390000</v>
      </c>
      <c r="Q149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38964900</v>
      </c>
      <c r="R149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93" s="36"/>
      <c r="T1493" s="38" t="e">
        <f>#REF!/R1493-1</f>
        <v>#REF!</v>
      </c>
      <c r="U1493" s="35"/>
      <c r="V1493" s="39" t="s">
        <v>1132</v>
      </c>
      <c r="W1493" s="40"/>
      <c r="X1493" s="41" t="str">
        <f t="shared" si="47"/>
        <v>апартамент2АЕ</v>
      </c>
      <c r="Y1493" s="15"/>
    </row>
    <row r="1494" spans="2:25">
      <c r="B1494" s="30">
        <f t="shared" si="46"/>
        <v>1487</v>
      </c>
      <c r="C1494" s="31">
        <v>154</v>
      </c>
      <c r="D1494" s="32" t="s">
        <v>1127</v>
      </c>
      <c r="E1494" s="131">
        <v>5</v>
      </c>
      <c r="F1494" s="31">
        <v>3</v>
      </c>
      <c r="G1494" s="31" t="s">
        <v>1138</v>
      </c>
      <c r="H1494" s="33" t="s">
        <v>21</v>
      </c>
      <c r="I1494" s="34" t="s">
        <v>1151</v>
      </c>
      <c r="J1494" s="31">
        <v>24.67</v>
      </c>
      <c r="K1494" s="31">
        <v>4.97</v>
      </c>
      <c r="L1494" s="130">
        <v>29.64</v>
      </c>
      <c r="M1494" s="35" t="s">
        <v>1136</v>
      </c>
      <c r="N1494" s="35" t="s">
        <v>1137</v>
      </c>
      <c r="O1494" s="35" t="s">
        <v>1130</v>
      </c>
      <c r="P1494" s="32">
        <v>390000</v>
      </c>
      <c r="Q149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11559600</v>
      </c>
      <c r="R149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94" s="36"/>
      <c r="T1494" s="38" t="e">
        <f>#REF!/R1494-1</f>
        <v>#REF!</v>
      </c>
      <c r="U1494" s="35"/>
      <c r="V1494" s="39" t="s">
        <v>1132</v>
      </c>
      <c r="W1494" s="40"/>
      <c r="X1494" s="41" t="str">
        <f t="shared" si="47"/>
        <v>апартаментст</v>
      </c>
      <c r="Y1494" s="15"/>
    </row>
    <row r="1495" spans="2:25">
      <c r="B1495" s="30">
        <f t="shared" si="46"/>
        <v>1488</v>
      </c>
      <c r="C1495" s="31">
        <v>155</v>
      </c>
      <c r="D1495" s="32" t="s">
        <v>1127</v>
      </c>
      <c r="E1495" s="131">
        <v>5</v>
      </c>
      <c r="F1495" s="31">
        <v>3</v>
      </c>
      <c r="G1495" s="31" t="s">
        <v>1138</v>
      </c>
      <c r="H1495" s="33" t="s">
        <v>21</v>
      </c>
      <c r="I1495" s="34" t="s">
        <v>1151</v>
      </c>
      <c r="J1495" s="31">
        <v>24.68</v>
      </c>
      <c r="K1495" s="31">
        <v>4.88</v>
      </c>
      <c r="L1495" s="130">
        <v>29.56</v>
      </c>
      <c r="M1495" s="35" t="s">
        <v>1136</v>
      </c>
      <c r="N1495" s="35" t="s">
        <v>1137</v>
      </c>
      <c r="O1495" s="35" t="s">
        <v>1130</v>
      </c>
      <c r="P1495" s="32">
        <v>390000</v>
      </c>
      <c r="Q149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11528400</v>
      </c>
      <c r="R149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95" s="36"/>
      <c r="T1495" s="38" t="e">
        <f>#REF!/R1495-1</f>
        <v>#REF!</v>
      </c>
      <c r="U1495" s="35"/>
      <c r="V1495" s="39" t="s">
        <v>1132</v>
      </c>
      <c r="W1495" s="40"/>
      <c r="X1495" s="41" t="str">
        <f t="shared" si="47"/>
        <v>апартаментст</v>
      </c>
      <c r="Y1495" s="15"/>
    </row>
    <row r="1496" spans="2:25">
      <c r="B1496" s="30">
        <f t="shared" si="46"/>
        <v>1489</v>
      </c>
      <c r="C1496" s="31">
        <v>156</v>
      </c>
      <c r="D1496" s="32" t="s">
        <v>1127</v>
      </c>
      <c r="E1496" s="131">
        <v>5</v>
      </c>
      <c r="F1496" s="31">
        <v>3</v>
      </c>
      <c r="G1496" s="31" t="s">
        <v>1138</v>
      </c>
      <c r="H1496" s="42" t="s">
        <v>20</v>
      </c>
      <c r="I1496" s="34" t="s">
        <v>1151</v>
      </c>
      <c r="J1496" s="31">
        <v>87.4</v>
      </c>
      <c r="K1496" s="31">
        <v>12.86</v>
      </c>
      <c r="L1496" s="130">
        <v>100.26</v>
      </c>
      <c r="M1496" s="35" t="s">
        <v>1136</v>
      </c>
      <c r="N1496" s="35" t="s">
        <v>1137</v>
      </c>
      <c r="O1496" s="35" t="s">
        <v>1130</v>
      </c>
      <c r="P1496" s="32">
        <v>390000</v>
      </c>
      <c r="Q149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39101400</v>
      </c>
      <c r="R149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96" s="36"/>
      <c r="T1496" s="38" t="e">
        <f>#REF!/R1496-1</f>
        <v>#REF!</v>
      </c>
      <c r="U1496" s="35"/>
      <c r="V1496" s="39" t="s">
        <v>1132</v>
      </c>
      <c r="W1496" s="40"/>
      <c r="X1496" s="41" t="str">
        <f t="shared" si="47"/>
        <v>апартамент2АЕ</v>
      </c>
      <c r="Y1496" s="15"/>
    </row>
    <row r="1497" spans="2:25">
      <c r="B1497" s="30">
        <f t="shared" si="46"/>
        <v>1490</v>
      </c>
      <c r="C1497" s="31">
        <v>157</v>
      </c>
      <c r="D1497" s="32" t="s">
        <v>1127</v>
      </c>
      <c r="E1497" s="131">
        <v>5</v>
      </c>
      <c r="F1497" s="31">
        <v>3</v>
      </c>
      <c r="G1497" s="31" t="s">
        <v>1138</v>
      </c>
      <c r="H1497" s="42" t="s">
        <v>19</v>
      </c>
      <c r="I1497" s="34" t="s">
        <v>1151</v>
      </c>
      <c r="J1497" s="31">
        <v>66.27</v>
      </c>
      <c r="K1497" s="31">
        <v>9.92</v>
      </c>
      <c r="L1497" s="130">
        <v>76.19</v>
      </c>
      <c r="M1497" s="35" t="s">
        <v>1136</v>
      </c>
      <c r="N1497" s="35" t="s">
        <v>1137</v>
      </c>
      <c r="O1497" s="35" t="s">
        <v>1130</v>
      </c>
      <c r="P1497" s="32">
        <v>390000</v>
      </c>
      <c r="Q149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29714100</v>
      </c>
      <c r="R149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97" s="36"/>
      <c r="T1497" s="38" t="e">
        <f>#REF!/R1497-1</f>
        <v>#REF!</v>
      </c>
      <c r="U1497" s="35"/>
      <c r="V1497" s="39" t="s">
        <v>1132</v>
      </c>
      <c r="W1497" s="40"/>
      <c r="X1497" s="41" t="str">
        <f t="shared" si="47"/>
        <v>апартамент1АЕ</v>
      </c>
      <c r="Y1497" s="15"/>
    </row>
    <row r="1498" spans="2:25">
      <c r="B1498" s="30">
        <f t="shared" si="46"/>
        <v>1491</v>
      </c>
      <c r="C1498" s="31">
        <v>158</v>
      </c>
      <c r="D1498" s="32" t="s">
        <v>1127</v>
      </c>
      <c r="E1498" s="131">
        <v>5</v>
      </c>
      <c r="F1498" s="31">
        <v>3</v>
      </c>
      <c r="G1498" s="31" t="s">
        <v>1138</v>
      </c>
      <c r="H1498" s="33" t="s">
        <v>21</v>
      </c>
      <c r="I1498" s="34" t="s">
        <v>1151</v>
      </c>
      <c r="J1498" s="31">
        <v>41.97</v>
      </c>
      <c r="K1498" s="31">
        <v>5.68</v>
      </c>
      <c r="L1498" s="130">
        <v>47.65</v>
      </c>
      <c r="M1498" s="35" t="s">
        <v>1130</v>
      </c>
      <c r="N1498" s="35" t="s">
        <v>1131</v>
      </c>
      <c r="O1498" s="35" t="s">
        <v>1130</v>
      </c>
      <c r="P1498" s="32">
        <v>320000</v>
      </c>
      <c r="Q149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15248000</v>
      </c>
      <c r="R149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98" s="36"/>
      <c r="T1498" s="38" t="e">
        <f>#REF!/R1498-1</f>
        <v>#REF!</v>
      </c>
      <c r="U1498" s="35"/>
      <c r="V1498" s="39" t="s">
        <v>1132</v>
      </c>
      <c r="W1498" s="40"/>
      <c r="X1498" s="41" t="str">
        <f t="shared" si="47"/>
        <v>апартаментст</v>
      </c>
      <c r="Y1498" s="15"/>
    </row>
    <row r="1499" spans="2:25">
      <c r="B1499" s="30">
        <f t="shared" si="46"/>
        <v>1492</v>
      </c>
      <c r="C1499" s="31">
        <v>159</v>
      </c>
      <c r="D1499" s="32" t="s">
        <v>1127</v>
      </c>
      <c r="E1499" s="131">
        <v>5</v>
      </c>
      <c r="F1499" s="31">
        <v>3</v>
      </c>
      <c r="G1499" s="31" t="s">
        <v>1138</v>
      </c>
      <c r="H1499" s="33" t="s">
        <v>21</v>
      </c>
      <c r="I1499" s="34" t="s">
        <v>1151</v>
      </c>
      <c r="J1499" s="31">
        <v>33.39</v>
      </c>
      <c r="K1499" s="31">
        <v>5.48</v>
      </c>
      <c r="L1499" s="130">
        <v>38.869999999999997</v>
      </c>
      <c r="M1499" s="35" t="s">
        <v>1130</v>
      </c>
      <c r="N1499" s="35" t="s">
        <v>1131</v>
      </c>
      <c r="O1499" s="35" t="s">
        <v>1130</v>
      </c>
      <c r="P1499" s="32">
        <v>320000</v>
      </c>
      <c r="Q149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12438400</v>
      </c>
      <c r="R149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499" s="36"/>
      <c r="T1499" s="38" t="e">
        <f>#REF!/R1499-1</f>
        <v>#REF!</v>
      </c>
      <c r="U1499" s="35"/>
      <c r="V1499" s="39" t="s">
        <v>1132</v>
      </c>
      <c r="W1499" s="40"/>
      <c r="X1499" s="41" t="str">
        <f t="shared" si="47"/>
        <v>апартаментст</v>
      </c>
      <c r="Y1499" s="15"/>
    </row>
    <row r="1500" spans="2:25">
      <c r="B1500" s="30">
        <f t="shared" si="46"/>
        <v>1493</v>
      </c>
      <c r="C1500" s="31">
        <v>160</v>
      </c>
      <c r="D1500" s="32" t="s">
        <v>1127</v>
      </c>
      <c r="E1500" s="131">
        <v>5</v>
      </c>
      <c r="F1500" s="31">
        <v>3</v>
      </c>
      <c r="G1500" s="31" t="s">
        <v>1138</v>
      </c>
      <c r="H1500" s="33" t="s">
        <v>21</v>
      </c>
      <c r="I1500" s="34" t="s">
        <v>1151</v>
      </c>
      <c r="J1500" s="31">
        <v>33.369999999999997</v>
      </c>
      <c r="K1500" s="31">
        <v>4.84</v>
      </c>
      <c r="L1500" s="130">
        <v>38.21</v>
      </c>
      <c r="M1500" s="35" t="s">
        <v>1130</v>
      </c>
      <c r="N1500" s="35" t="s">
        <v>1131</v>
      </c>
      <c r="O1500" s="35" t="s">
        <v>1130</v>
      </c>
      <c r="P1500" s="32">
        <v>320000</v>
      </c>
      <c r="Q150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12227200</v>
      </c>
      <c r="R150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00" s="36"/>
      <c r="T1500" s="38" t="e">
        <f>#REF!/R1500-1</f>
        <v>#REF!</v>
      </c>
      <c r="U1500" s="35"/>
      <c r="V1500" s="39" t="s">
        <v>1132</v>
      </c>
      <c r="W1500" s="40"/>
      <c r="X1500" s="41" t="str">
        <f t="shared" si="47"/>
        <v>апартаментст</v>
      </c>
      <c r="Y1500" s="15"/>
    </row>
    <row r="1501" spans="2:25">
      <c r="B1501" s="30">
        <f t="shared" si="46"/>
        <v>1494</v>
      </c>
      <c r="C1501" s="31">
        <v>161</v>
      </c>
      <c r="D1501" s="32" t="s">
        <v>1127</v>
      </c>
      <c r="E1501" s="131">
        <v>5</v>
      </c>
      <c r="F1501" s="31">
        <v>3</v>
      </c>
      <c r="G1501" s="31" t="s">
        <v>1139</v>
      </c>
      <c r="H1501" s="42" t="s">
        <v>20</v>
      </c>
      <c r="I1501" s="34" t="s">
        <v>1151</v>
      </c>
      <c r="J1501" s="31">
        <v>87.11</v>
      </c>
      <c r="K1501" s="31">
        <v>12.8</v>
      </c>
      <c r="L1501" s="130">
        <v>99.91</v>
      </c>
      <c r="M1501" s="35" t="s">
        <v>1136</v>
      </c>
      <c r="N1501" s="35" t="s">
        <v>1137</v>
      </c>
      <c r="O1501" s="35" t="s">
        <v>1130</v>
      </c>
      <c r="P1501" s="32">
        <v>405000</v>
      </c>
      <c r="Q150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40463550</v>
      </c>
      <c r="R150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01" s="36"/>
      <c r="T1501" s="38" t="e">
        <f>#REF!/R1501-1</f>
        <v>#REF!</v>
      </c>
      <c r="U1501" s="35"/>
      <c r="V1501" s="39" t="s">
        <v>1132</v>
      </c>
      <c r="W1501" s="40"/>
      <c r="X1501" s="41" t="str">
        <f t="shared" si="47"/>
        <v>апартамент2АЕ</v>
      </c>
      <c r="Y1501" s="15"/>
    </row>
    <row r="1502" spans="2:25">
      <c r="B1502" s="30">
        <f t="shared" si="46"/>
        <v>1495</v>
      </c>
      <c r="C1502" s="31">
        <v>162</v>
      </c>
      <c r="D1502" s="32" t="s">
        <v>1127</v>
      </c>
      <c r="E1502" s="131">
        <v>5</v>
      </c>
      <c r="F1502" s="31">
        <v>3</v>
      </c>
      <c r="G1502" s="31" t="s">
        <v>1139</v>
      </c>
      <c r="H1502" s="33" t="s">
        <v>21</v>
      </c>
      <c r="I1502" s="34" t="s">
        <v>1151</v>
      </c>
      <c r="J1502" s="31">
        <v>24.67</v>
      </c>
      <c r="K1502" s="31">
        <v>4.97</v>
      </c>
      <c r="L1502" s="130">
        <v>29.64</v>
      </c>
      <c r="M1502" s="35" t="s">
        <v>1136</v>
      </c>
      <c r="N1502" s="35" t="s">
        <v>1137</v>
      </c>
      <c r="O1502" s="35" t="s">
        <v>1130</v>
      </c>
      <c r="P1502" s="32">
        <v>405000</v>
      </c>
      <c r="Q150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12004200</v>
      </c>
      <c r="R150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02" s="36"/>
      <c r="T1502" s="38" t="e">
        <f>#REF!/R1502-1</f>
        <v>#REF!</v>
      </c>
      <c r="U1502" s="35"/>
      <c r="V1502" s="39" t="s">
        <v>1132</v>
      </c>
      <c r="W1502" s="40"/>
      <c r="X1502" s="41" t="str">
        <f t="shared" si="47"/>
        <v>апартаментст</v>
      </c>
      <c r="Y1502" s="15"/>
    </row>
    <row r="1503" spans="2:25">
      <c r="B1503" s="30">
        <f t="shared" si="46"/>
        <v>1496</v>
      </c>
      <c r="C1503" s="31">
        <v>163</v>
      </c>
      <c r="D1503" s="32" t="s">
        <v>1127</v>
      </c>
      <c r="E1503" s="131">
        <v>5</v>
      </c>
      <c r="F1503" s="31">
        <v>3</v>
      </c>
      <c r="G1503" s="31" t="s">
        <v>1139</v>
      </c>
      <c r="H1503" s="33" t="s">
        <v>21</v>
      </c>
      <c r="I1503" s="34" t="s">
        <v>1151</v>
      </c>
      <c r="J1503" s="31">
        <v>24.68</v>
      </c>
      <c r="K1503" s="31">
        <v>4.88</v>
      </c>
      <c r="L1503" s="130">
        <v>29.56</v>
      </c>
      <c r="M1503" s="35" t="s">
        <v>1136</v>
      </c>
      <c r="N1503" s="35" t="s">
        <v>1137</v>
      </c>
      <c r="O1503" s="35" t="s">
        <v>1130</v>
      </c>
      <c r="P1503" s="32">
        <v>405000</v>
      </c>
      <c r="Q150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11971800</v>
      </c>
      <c r="R150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03" s="36"/>
      <c r="T1503" s="38" t="e">
        <f>#REF!/R1503-1</f>
        <v>#REF!</v>
      </c>
      <c r="U1503" s="35"/>
      <c r="V1503" s="39" t="s">
        <v>1132</v>
      </c>
      <c r="W1503" s="40"/>
      <c r="X1503" s="41" t="str">
        <f t="shared" si="47"/>
        <v>апартаментст</v>
      </c>
      <c r="Y1503" s="15"/>
    </row>
    <row r="1504" spans="2:25">
      <c r="B1504" s="30">
        <f t="shared" si="46"/>
        <v>1497</v>
      </c>
      <c r="C1504" s="31">
        <v>164</v>
      </c>
      <c r="D1504" s="32" t="s">
        <v>1127</v>
      </c>
      <c r="E1504" s="131">
        <v>5</v>
      </c>
      <c r="F1504" s="31">
        <v>3</v>
      </c>
      <c r="G1504" s="31" t="s">
        <v>1139</v>
      </c>
      <c r="H1504" s="42" t="s">
        <v>20</v>
      </c>
      <c r="I1504" s="34" t="s">
        <v>1151</v>
      </c>
      <c r="J1504" s="31">
        <v>88.1</v>
      </c>
      <c r="K1504" s="31">
        <v>12.86</v>
      </c>
      <c r="L1504" s="130">
        <v>100.96</v>
      </c>
      <c r="M1504" s="35" t="s">
        <v>1136</v>
      </c>
      <c r="N1504" s="35" t="s">
        <v>1137</v>
      </c>
      <c r="O1504" s="35" t="s">
        <v>1130</v>
      </c>
      <c r="P1504" s="32">
        <v>405000</v>
      </c>
      <c r="Q150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40888800</v>
      </c>
      <c r="R150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04" s="36"/>
      <c r="T1504" s="38" t="e">
        <f>#REF!/R1504-1</f>
        <v>#REF!</v>
      </c>
      <c r="U1504" s="35"/>
      <c r="V1504" s="39" t="s">
        <v>1132</v>
      </c>
      <c r="W1504" s="40"/>
      <c r="X1504" s="41" t="str">
        <f t="shared" si="47"/>
        <v>апартамент2АЕ</v>
      </c>
      <c r="Y1504" s="15"/>
    </row>
    <row r="1505" spans="2:25">
      <c r="B1505" s="30">
        <f t="shared" si="46"/>
        <v>1498</v>
      </c>
      <c r="C1505" s="31">
        <v>165</v>
      </c>
      <c r="D1505" s="32" t="s">
        <v>1127</v>
      </c>
      <c r="E1505" s="131">
        <v>5</v>
      </c>
      <c r="F1505" s="31">
        <v>3</v>
      </c>
      <c r="G1505" s="31" t="s">
        <v>1139</v>
      </c>
      <c r="H1505" s="42" t="s">
        <v>19</v>
      </c>
      <c r="I1505" s="34" t="s">
        <v>1151</v>
      </c>
      <c r="J1505" s="31">
        <v>64.36</v>
      </c>
      <c r="K1505" s="31">
        <v>9.92</v>
      </c>
      <c r="L1505" s="130">
        <v>74.28</v>
      </c>
      <c r="M1505" s="35" t="s">
        <v>1136</v>
      </c>
      <c r="N1505" s="35" t="s">
        <v>1137</v>
      </c>
      <c r="O1505" s="35" t="s">
        <v>1130</v>
      </c>
      <c r="P1505" s="32">
        <v>405000</v>
      </c>
      <c r="Q150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30083400</v>
      </c>
      <c r="R150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05" s="36"/>
      <c r="T1505" s="38" t="e">
        <f>#REF!/R1505-1</f>
        <v>#REF!</v>
      </c>
      <c r="U1505" s="35"/>
      <c r="V1505" s="39" t="s">
        <v>1132</v>
      </c>
      <c r="W1505" s="40"/>
      <c r="X1505" s="41" t="str">
        <f t="shared" si="47"/>
        <v>апартамент1АЕ</v>
      </c>
      <c r="Y1505" s="15"/>
    </row>
    <row r="1506" spans="2:25">
      <c r="B1506" s="30">
        <f t="shared" si="46"/>
        <v>1499</v>
      </c>
      <c r="C1506" s="31">
        <v>166</v>
      </c>
      <c r="D1506" s="32" t="s">
        <v>1127</v>
      </c>
      <c r="E1506" s="131">
        <v>5</v>
      </c>
      <c r="F1506" s="31">
        <v>3</v>
      </c>
      <c r="G1506" s="31" t="s">
        <v>1139</v>
      </c>
      <c r="H1506" s="33" t="s">
        <v>21</v>
      </c>
      <c r="I1506" s="34" t="s">
        <v>1151</v>
      </c>
      <c r="J1506" s="31">
        <v>42.19</v>
      </c>
      <c r="K1506" s="31">
        <v>5.45</v>
      </c>
      <c r="L1506" s="130">
        <v>47.64</v>
      </c>
      <c r="M1506" s="35" t="s">
        <v>1130</v>
      </c>
      <c r="N1506" s="35" t="s">
        <v>1131</v>
      </c>
      <c r="O1506" s="35" t="s">
        <v>1130</v>
      </c>
      <c r="P1506" s="32">
        <v>325000</v>
      </c>
      <c r="Q150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15483000</v>
      </c>
      <c r="R150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06" s="36"/>
      <c r="T1506" s="38" t="e">
        <f>#REF!/R1506-1</f>
        <v>#REF!</v>
      </c>
      <c r="U1506" s="35"/>
      <c r="V1506" s="39" t="s">
        <v>1132</v>
      </c>
      <c r="W1506" s="40"/>
      <c r="X1506" s="41" t="str">
        <f t="shared" si="47"/>
        <v>апартаментст</v>
      </c>
      <c r="Y1506" s="15"/>
    </row>
    <row r="1507" spans="2:25">
      <c r="B1507" s="30">
        <f t="shared" si="46"/>
        <v>1500</v>
      </c>
      <c r="C1507" s="31">
        <v>167</v>
      </c>
      <c r="D1507" s="32" t="s">
        <v>1127</v>
      </c>
      <c r="E1507" s="131">
        <v>5</v>
      </c>
      <c r="F1507" s="31">
        <v>3</v>
      </c>
      <c r="G1507" s="31" t="s">
        <v>1139</v>
      </c>
      <c r="H1507" s="33" t="s">
        <v>21</v>
      </c>
      <c r="I1507" s="34" t="s">
        <v>1151</v>
      </c>
      <c r="J1507" s="31">
        <v>33.61</v>
      </c>
      <c r="K1507" s="31">
        <v>5.26</v>
      </c>
      <c r="L1507" s="130">
        <v>38.869999999999997</v>
      </c>
      <c r="M1507" s="35" t="s">
        <v>1130</v>
      </c>
      <c r="N1507" s="35" t="s">
        <v>1131</v>
      </c>
      <c r="O1507" s="35" t="s">
        <v>1130</v>
      </c>
      <c r="P1507" s="32">
        <v>325000</v>
      </c>
      <c r="Q150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12632750</v>
      </c>
      <c r="R150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07" s="36"/>
      <c r="T1507" s="38" t="e">
        <f>#REF!/R1507-1</f>
        <v>#REF!</v>
      </c>
      <c r="U1507" s="35"/>
      <c r="V1507" s="39" t="s">
        <v>1132</v>
      </c>
      <c r="W1507" s="40"/>
      <c r="X1507" s="41" t="str">
        <f t="shared" si="47"/>
        <v>апартаментст</v>
      </c>
      <c r="Y1507" s="15"/>
    </row>
    <row r="1508" spans="2:25">
      <c r="B1508" s="30">
        <f t="shared" si="46"/>
        <v>1501</v>
      </c>
      <c r="C1508" s="31">
        <v>168</v>
      </c>
      <c r="D1508" s="32" t="s">
        <v>1127</v>
      </c>
      <c r="E1508" s="131">
        <v>5</v>
      </c>
      <c r="F1508" s="31">
        <v>3</v>
      </c>
      <c r="G1508" s="31" t="s">
        <v>1139</v>
      </c>
      <c r="H1508" s="33" t="s">
        <v>21</v>
      </c>
      <c r="I1508" s="34" t="s">
        <v>1151</v>
      </c>
      <c r="J1508" s="31">
        <v>32.270000000000003</v>
      </c>
      <c r="K1508" s="31">
        <v>4.66</v>
      </c>
      <c r="L1508" s="130">
        <v>36.93</v>
      </c>
      <c r="M1508" s="35" t="s">
        <v>1130</v>
      </c>
      <c r="N1508" s="35" t="s">
        <v>1131</v>
      </c>
      <c r="O1508" s="35" t="s">
        <v>1130</v>
      </c>
      <c r="P1508" s="32">
        <v>325000</v>
      </c>
      <c r="Q150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12002250</v>
      </c>
      <c r="R150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08" s="36"/>
      <c r="T1508" s="38" t="e">
        <f>#REF!/R1508-1</f>
        <v>#REF!</v>
      </c>
      <c r="U1508" s="35"/>
      <c r="V1508" s="39" t="s">
        <v>1132</v>
      </c>
      <c r="W1508" s="40"/>
      <c r="X1508" s="41" t="str">
        <f t="shared" si="47"/>
        <v>апартаментст</v>
      </c>
      <c r="Y1508" s="15"/>
    </row>
    <row r="1509" spans="2:25">
      <c r="B1509" s="30">
        <f t="shared" si="46"/>
        <v>1502</v>
      </c>
      <c r="C1509" s="31">
        <v>169</v>
      </c>
      <c r="D1509" s="32" t="s">
        <v>1127</v>
      </c>
      <c r="E1509" s="131">
        <v>5</v>
      </c>
      <c r="F1509" s="31">
        <v>3</v>
      </c>
      <c r="G1509" s="31" t="s">
        <v>1140</v>
      </c>
      <c r="H1509" s="42" t="s">
        <v>20</v>
      </c>
      <c r="I1509" s="34" t="s">
        <v>1151</v>
      </c>
      <c r="J1509" s="31">
        <v>87.11</v>
      </c>
      <c r="K1509" s="31">
        <v>12.8</v>
      </c>
      <c r="L1509" s="130">
        <v>99.91</v>
      </c>
      <c r="M1509" s="35" t="s">
        <v>1136</v>
      </c>
      <c r="N1509" s="35" t="s">
        <v>1137</v>
      </c>
      <c r="O1509" s="35" t="s">
        <v>1130</v>
      </c>
      <c r="P1509" s="32">
        <v>410000</v>
      </c>
      <c r="Q150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40963100</v>
      </c>
      <c r="R150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09" s="36"/>
      <c r="T1509" s="38" t="e">
        <f>#REF!/R1509-1</f>
        <v>#REF!</v>
      </c>
      <c r="U1509" s="35"/>
      <c r="V1509" s="39" t="s">
        <v>1132</v>
      </c>
      <c r="W1509" s="40"/>
      <c r="X1509" s="41" t="str">
        <f t="shared" si="47"/>
        <v>апартамент2АЕ</v>
      </c>
      <c r="Y1509" s="15"/>
    </row>
    <row r="1510" spans="2:25">
      <c r="B1510" s="30">
        <f t="shared" si="46"/>
        <v>1503</v>
      </c>
      <c r="C1510" s="31">
        <v>170</v>
      </c>
      <c r="D1510" s="32" t="s">
        <v>1127</v>
      </c>
      <c r="E1510" s="131">
        <v>5</v>
      </c>
      <c r="F1510" s="31">
        <v>3</v>
      </c>
      <c r="G1510" s="31" t="s">
        <v>1140</v>
      </c>
      <c r="H1510" s="33" t="s">
        <v>21</v>
      </c>
      <c r="I1510" s="34" t="s">
        <v>1151</v>
      </c>
      <c r="J1510" s="31">
        <v>24.67</v>
      </c>
      <c r="K1510" s="31">
        <v>4.97</v>
      </c>
      <c r="L1510" s="130">
        <v>29.64</v>
      </c>
      <c r="M1510" s="35" t="s">
        <v>1136</v>
      </c>
      <c r="N1510" s="35" t="s">
        <v>1137</v>
      </c>
      <c r="O1510" s="35" t="s">
        <v>1130</v>
      </c>
      <c r="P1510" s="32">
        <v>410000</v>
      </c>
      <c r="Q151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12152400</v>
      </c>
      <c r="R151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10" s="36"/>
      <c r="T1510" s="38" t="e">
        <f>#REF!/R1510-1</f>
        <v>#REF!</v>
      </c>
      <c r="U1510" s="35"/>
      <c r="V1510" s="39" t="s">
        <v>1132</v>
      </c>
      <c r="W1510" s="40"/>
      <c r="X1510" s="41" t="str">
        <f t="shared" si="47"/>
        <v>апартаментст</v>
      </c>
      <c r="Y1510" s="15"/>
    </row>
    <row r="1511" spans="2:25">
      <c r="B1511" s="30">
        <f t="shared" si="46"/>
        <v>1504</v>
      </c>
      <c r="C1511" s="31">
        <v>171</v>
      </c>
      <c r="D1511" s="32" t="s">
        <v>1127</v>
      </c>
      <c r="E1511" s="131">
        <v>5</v>
      </c>
      <c r="F1511" s="31">
        <v>3</v>
      </c>
      <c r="G1511" s="31" t="s">
        <v>1140</v>
      </c>
      <c r="H1511" s="33" t="s">
        <v>21</v>
      </c>
      <c r="I1511" s="34" t="s">
        <v>1151</v>
      </c>
      <c r="J1511" s="31">
        <v>24.68</v>
      </c>
      <c r="K1511" s="31">
        <v>4.88</v>
      </c>
      <c r="L1511" s="130">
        <v>29.56</v>
      </c>
      <c r="M1511" s="35" t="s">
        <v>1136</v>
      </c>
      <c r="N1511" s="35" t="s">
        <v>1137</v>
      </c>
      <c r="O1511" s="35" t="s">
        <v>1130</v>
      </c>
      <c r="P1511" s="32">
        <v>410000</v>
      </c>
      <c r="Q151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12119600</v>
      </c>
      <c r="R151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11" s="36"/>
      <c r="T1511" s="38" t="e">
        <f>#REF!/R1511-1</f>
        <v>#REF!</v>
      </c>
      <c r="U1511" s="35"/>
      <c r="V1511" s="39" t="s">
        <v>1132</v>
      </c>
      <c r="W1511" s="40"/>
      <c r="X1511" s="41" t="str">
        <f t="shared" si="47"/>
        <v>апартаментст</v>
      </c>
      <c r="Y1511" s="15"/>
    </row>
    <row r="1512" spans="2:25">
      <c r="B1512" s="30">
        <f t="shared" si="46"/>
        <v>1505</v>
      </c>
      <c r="C1512" s="31">
        <v>172</v>
      </c>
      <c r="D1512" s="32" t="s">
        <v>1127</v>
      </c>
      <c r="E1512" s="131">
        <v>5</v>
      </c>
      <c r="F1512" s="31">
        <v>3</v>
      </c>
      <c r="G1512" s="31" t="s">
        <v>1140</v>
      </c>
      <c r="H1512" s="42" t="s">
        <v>20</v>
      </c>
      <c r="I1512" s="34" t="s">
        <v>1151</v>
      </c>
      <c r="J1512" s="31">
        <v>87.4</v>
      </c>
      <c r="K1512" s="31">
        <v>12.86</v>
      </c>
      <c r="L1512" s="130">
        <v>100.26</v>
      </c>
      <c r="M1512" s="35" t="s">
        <v>1136</v>
      </c>
      <c r="N1512" s="35" t="s">
        <v>1137</v>
      </c>
      <c r="O1512" s="35" t="s">
        <v>1130</v>
      </c>
      <c r="P1512" s="32">
        <v>410000</v>
      </c>
      <c r="Q151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41106600</v>
      </c>
      <c r="R151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12" s="36"/>
      <c r="T1512" s="38" t="e">
        <f>#REF!/R1512-1</f>
        <v>#REF!</v>
      </c>
      <c r="U1512" s="35"/>
      <c r="V1512" s="39" t="s">
        <v>1132</v>
      </c>
      <c r="W1512" s="40"/>
      <c r="X1512" s="41" t="str">
        <f t="shared" si="47"/>
        <v>апартамент2АЕ</v>
      </c>
      <c r="Y1512" s="15"/>
    </row>
    <row r="1513" spans="2:25">
      <c r="B1513" s="30">
        <f t="shared" si="46"/>
        <v>1506</v>
      </c>
      <c r="C1513" s="31">
        <v>173</v>
      </c>
      <c r="D1513" s="32" t="s">
        <v>1127</v>
      </c>
      <c r="E1513" s="131">
        <v>5</v>
      </c>
      <c r="F1513" s="31">
        <v>3</v>
      </c>
      <c r="G1513" s="31" t="s">
        <v>1140</v>
      </c>
      <c r="H1513" s="42" t="s">
        <v>19</v>
      </c>
      <c r="I1513" s="34" t="s">
        <v>1151</v>
      </c>
      <c r="J1513" s="31">
        <v>66.27</v>
      </c>
      <c r="K1513" s="31">
        <v>10.53</v>
      </c>
      <c r="L1513" s="130">
        <v>76.8</v>
      </c>
      <c r="M1513" s="35" t="s">
        <v>1136</v>
      </c>
      <c r="N1513" s="35" t="s">
        <v>1137</v>
      </c>
      <c r="O1513" s="35" t="s">
        <v>1130</v>
      </c>
      <c r="P1513" s="32">
        <v>410000</v>
      </c>
      <c r="Q151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31488000</v>
      </c>
      <c r="R151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13" s="36"/>
      <c r="T1513" s="38" t="e">
        <f>#REF!/R1513-1</f>
        <v>#REF!</v>
      </c>
      <c r="U1513" s="35"/>
      <c r="V1513" s="39" t="s">
        <v>1132</v>
      </c>
      <c r="W1513" s="40"/>
      <c r="X1513" s="41" t="str">
        <f t="shared" si="47"/>
        <v>апартамент1АЕ</v>
      </c>
      <c r="Y1513" s="15"/>
    </row>
    <row r="1514" spans="2:25">
      <c r="B1514" s="30">
        <f t="shared" si="46"/>
        <v>1507</v>
      </c>
      <c r="C1514" s="31">
        <v>174</v>
      </c>
      <c r="D1514" s="32" t="s">
        <v>1127</v>
      </c>
      <c r="E1514" s="131">
        <v>5</v>
      </c>
      <c r="F1514" s="31">
        <v>3</v>
      </c>
      <c r="G1514" s="31" t="s">
        <v>1140</v>
      </c>
      <c r="H1514" s="33" t="s">
        <v>21</v>
      </c>
      <c r="I1514" s="34" t="s">
        <v>1151</v>
      </c>
      <c r="J1514" s="31">
        <v>42.19</v>
      </c>
      <c r="K1514" s="31">
        <v>5.45</v>
      </c>
      <c r="L1514" s="130">
        <v>47.64</v>
      </c>
      <c r="M1514" s="35" t="s">
        <v>1130</v>
      </c>
      <c r="N1514" s="35" t="s">
        <v>1131</v>
      </c>
      <c r="O1514" s="35" t="s">
        <v>1130</v>
      </c>
      <c r="P1514" s="32">
        <v>330000</v>
      </c>
      <c r="Q151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15721200</v>
      </c>
      <c r="R151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14" s="36"/>
      <c r="T1514" s="38" t="e">
        <f>#REF!/R1514-1</f>
        <v>#REF!</v>
      </c>
      <c r="U1514" s="35"/>
      <c r="V1514" s="39" t="s">
        <v>1132</v>
      </c>
      <c r="W1514" s="40"/>
      <c r="X1514" s="41" t="str">
        <f t="shared" si="47"/>
        <v>апартаментст</v>
      </c>
      <c r="Y1514" s="15"/>
    </row>
    <row r="1515" spans="2:25">
      <c r="B1515" s="30">
        <f t="shared" si="46"/>
        <v>1508</v>
      </c>
      <c r="C1515" s="31">
        <v>175</v>
      </c>
      <c r="D1515" s="32" t="s">
        <v>1127</v>
      </c>
      <c r="E1515" s="131">
        <v>5</v>
      </c>
      <c r="F1515" s="31">
        <v>3</v>
      </c>
      <c r="G1515" s="31" t="s">
        <v>1140</v>
      </c>
      <c r="H1515" s="33" t="s">
        <v>21</v>
      </c>
      <c r="I1515" s="34" t="s">
        <v>1151</v>
      </c>
      <c r="J1515" s="31">
        <v>33.61</v>
      </c>
      <c r="K1515" s="31">
        <v>5.26</v>
      </c>
      <c r="L1515" s="130">
        <v>38.869999999999997</v>
      </c>
      <c r="M1515" s="35" t="s">
        <v>1130</v>
      </c>
      <c r="N1515" s="35" t="s">
        <v>1131</v>
      </c>
      <c r="O1515" s="35" t="s">
        <v>1130</v>
      </c>
      <c r="P1515" s="32">
        <v>330000</v>
      </c>
      <c r="Q151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12827100</v>
      </c>
      <c r="R151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15" s="36"/>
      <c r="T1515" s="38" t="e">
        <f>#REF!/R1515-1</f>
        <v>#REF!</v>
      </c>
      <c r="U1515" s="35"/>
      <c r="V1515" s="39" t="s">
        <v>1132</v>
      </c>
      <c r="W1515" s="40"/>
      <c r="X1515" s="41" t="str">
        <f t="shared" si="47"/>
        <v>апартаментст</v>
      </c>
      <c r="Y1515" s="15"/>
    </row>
    <row r="1516" spans="2:25">
      <c r="B1516" s="30">
        <f t="shared" si="46"/>
        <v>1509</v>
      </c>
      <c r="C1516" s="31">
        <v>176</v>
      </c>
      <c r="D1516" s="32" t="s">
        <v>1127</v>
      </c>
      <c r="E1516" s="131">
        <v>5</v>
      </c>
      <c r="F1516" s="31">
        <v>3</v>
      </c>
      <c r="G1516" s="31" t="s">
        <v>1140</v>
      </c>
      <c r="H1516" s="33" t="s">
        <v>21</v>
      </c>
      <c r="I1516" s="34" t="s">
        <v>1151</v>
      </c>
      <c r="J1516" s="31">
        <v>33.590000000000003</v>
      </c>
      <c r="K1516" s="31">
        <v>4.66</v>
      </c>
      <c r="L1516" s="130">
        <v>38.25</v>
      </c>
      <c r="M1516" s="35" t="s">
        <v>1130</v>
      </c>
      <c r="N1516" s="35" t="s">
        <v>1131</v>
      </c>
      <c r="O1516" s="35" t="s">
        <v>1130</v>
      </c>
      <c r="P1516" s="32">
        <v>330000</v>
      </c>
      <c r="Q151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12622500</v>
      </c>
      <c r="R151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16" s="36"/>
      <c r="T1516" s="38" t="e">
        <f>#REF!/R1516-1</f>
        <v>#REF!</v>
      </c>
      <c r="U1516" s="35"/>
      <c r="V1516" s="39" t="s">
        <v>1132</v>
      </c>
      <c r="W1516" s="40"/>
      <c r="X1516" s="41" t="str">
        <f t="shared" si="47"/>
        <v>апартаментст</v>
      </c>
      <c r="Y1516" s="15"/>
    </row>
    <row r="1517" spans="2:25">
      <c r="B1517" s="30">
        <f t="shared" si="46"/>
        <v>1510</v>
      </c>
      <c r="C1517" s="31">
        <v>177</v>
      </c>
      <c r="D1517" s="32" t="s">
        <v>1127</v>
      </c>
      <c r="E1517" s="131">
        <v>5</v>
      </c>
      <c r="F1517" s="31">
        <v>3</v>
      </c>
      <c r="G1517" s="31" t="s">
        <v>1141</v>
      </c>
      <c r="H1517" s="42" t="s">
        <v>20</v>
      </c>
      <c r="I1517" s="34" t="s">
        <v>1151</v>
      </c>
      <c r="J1517" s="31">
        <v>87.11</v>
      </c>
      <c r="K1517" s="31">
        <v>12.8</v>
      </c>
      <c r="L1517" s="130">
        <v>99.91</v>
      </c>
      <c r="M1517" s="35" t="s">
        <v>1136</v>
      </c>
      <c r="N1517" s="35" t="s">
        <v>1137</v>
      </c>
      <c r="O1517" s="35" t="s">
        <v>1130</v>
      </c>
      <c r="P1517" s="32">
        <v>400000</v>
      </c>
      <c r="Q151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39964000</v>
      </c>
      <c r="R151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17" s="36"/>
      <c r="T1517" s="38" t="e">
        <f>#REF!/R1517-1</f>
        <v>#REF!</v>
      </c>
      <c r="U1517" s="35"/>
      <c r="V1517" s="39" t="s">
        <v>1132</v>
      </c>
      <c r="W1517" s="40"/>
      <c r="X1517" s="41" t="str">
        <f t="shared" si="47"/>
        <v>апартамент2АЕ</v>
      </c>
      <c r="Y1517" s="15"/>
    </row>
    <row r="1518" spans="2:25">
      <c r="B1518" s="30">
        <f t="shared" si="46"/>
        <v>1511</v>
      </c>
      <c r="C1518" s="31">
        <v>178</v>
      </c>
      <c r="D1518" s="32" t="s">
        <v>1127</v>
      </c>
      <c r="E1518" s="131">
        <v>5</v>
      </c>
      <c r="F1518" s="31">
        <v>3</v>
      </c>
      <c r="G1518" s="31" t="s">
        <v>1141</v>
      </c>
      <c r="H1518" s="33" t="s">
        <v>21</v>
      </c>
      <c r="I1518" s="34" t="s">
        <v>1151</v>
      </c>
      <c r="J1518" s="31">
        <v>24.67</v>
      </c>
      <c r="K1518" s="31">
        <v>4.97</v>
      </c>
      <c r="L1518" s="130">
        <v>29.64</v>
      </c>
      <c r="M1518" s="35" t="s">
        <v>1136</v>
      </c>
      <c r="N1518" s="35" t="s">
        <v>1137</v>
      </c>
      <c r="O1518" s="35" t="s">
        <v>1130</v>
      </c>
      <c r="P1518" s="32">
        <v>415000</v>
      </c>
      <c r="Q151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12300600</v>
      </c>
      <c r="R151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18" s="36"/>
      <c r="T1518" s="38" t="e">
        <f>#REF!/R1518-1</f>
        <v>#REF!</v>
      </c>
      <c r="U1518" s="35"/>
      <c r="V1518" s="39" t="s">
        <v>1132</v>
      </c>
      <c r="W1518" s="40"/>
      <c r="X1518" s="41" t="str">
        <f t="shared" si="47"/>
        <v>апартаментст</v>
      </c>
      <c r="Y1518" s="15"/>
    </row>
    <row r="1519" spans="2:25">
      <c r="B1519" s="30">
        <f t="shared" si="46"/>
        <v>1512</v>
      </c>
      <c r="C1519" s="31">
        <v>179</v>
      </c>
      <c r="D1519" s="32" t="s">
        <v>1127</v>
      </c>
      <c r="E1519" s="131">
        <v>5</v>
      </c>
      <c r="F1519" s="31">
        <v>3</v>
      </c>
      <c r="G1519" s="31" t="s">
        <v>1141</v>
      </c>
      <c r="H1519" s="33" t="s">
        <v>21</v>
      </c>
      <c r="I1519" s="34" t="s">
        <v>1151</v>
      </c>
      <c r="J1519" s="31">
        <v>24.68</v>
      </c>
      <c r="K1519" s="31">
        <v>4.88</v>
      </c>
      <c r="L1519" s="130">
        <v>29.56</v>
      </c>
      <c r="M1519" s="35" t="s">
        <v>1136</v>
      </c>
      <c r="N1519" s="35" t="s">
        <v>1137</v>
      </c>
      <c r="O1519" s="35" t="s">
        <v>1130</v>
      </c>
      <c r="P1519" s="32">
        <v>415000</v>
      </c>
      <c r="Q151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12267400</v>
      </c>
      <c r="R151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19" s="36"/>
      <c r="T1519" s="38" t="e">
        <f>#REF!/R1519-1</f>
        <v>#REF!</v>
      </c>
      <c r="U1519" s="35"/>
      <c r="V1519" s="39" t="s">
        <v>1132</v>
      </c>
      <c r="W1519" s="40"/>
      <c r="X1519" s="41" t="str">
        <f t="shared" si="47"/>
        <v>апартаментст</v>
      </c>
      <c r="Y1519" s="15"/>
    </row>
    <row r="1520" spans="2:25">
      <c r="B1520" s="30">
        <f t="shared" si="46"/>
        <v>1513</v>
      </c>
      <c r="C1520" s="31">
        <v>180</v>
      </c>
      <c r="D1520" s="32" t="s">
        <v>1127</v>
      </c>
      <c r="E1520" s="131">
        <v>5</v>
      </c>
      <c r="F1520" s="31">
        <v>3</v>
      </c>
      <c r="G1520" s="31" t="s">
        <v>1141</v>
      </c>
      <c r="H1520" s="42" t="s">
        <v>20</v>
      </c>
      <c r="I1520" s="34" t="s">
        <v>1151</v>
      </c>
      <c r="J1520" s="31">
        <v>88.1</v>
      </c>
      <c r="K1520" s="31">
        <v>12.86</v>
      </c>
      <c r="L1520" s="130">
        <v>100.96</v>
      </c>
      <c r="M1520" s="35" t="s">
        <v>1136</v>
      </c>
      <c r="N1520" s="35" t="s">
        <v>1137</v>
      </c>
      <c r="O1520" s="35" t="s">
        <v>1130</v>
      </c>
      <c r="P1520" s="32">
        <v>415000</v>
      </c>
      <c r="Q152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41898400</v>
      </c>
      <c r="R152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20" s="36"/>
      <c r="T1520" s="38" t="e">
        <f>#REF!/R1520-1</f>
        <v>#REF!</v>
      </c>
      <c r="U1520" s="35"/>
      <c r="V1520" s="39" t="s">
        <v>1132</v>
      </c>
      <c r="W1520" s="40"/>
      <c r="X1520" s="41" t="str">
        <f t="shared" si="47"/>
        <v>апартамент2АЕ</v>
      </c>
      <c r="Y1520" s="15"/>
    </row>
    <row r="1521" spans="2:25">
      <c r="B1521" s="30">
        <f t="shared" si="46"/>
        <v>1514</v>
      </c>
      <c r="C1521" s="31">
        <v>181</v>
      </c>
      <c r="D1521" s="32" t="s">
        <v>1127</v>
      </c>
      <c r="E1521" s="131">
        <v>5</v>
      </c>
      <c r="F1521" s="31">
        <v>3</v>
      </c>
      <c r="G1521" s="31" t="s">
        <v>1141</v>
      </c>
      <c r="H1521" s="42" t="s">
        <v>19</v>
      </c>
      <c r="I1521" s="34" t="s">
        <v>1151</v>
      </c>
      <c r="J1521" s="31">
        <v>64.36</v>
      </c>
      <c r="K1521" s="31">
        <v>9.92</v>
      </c>
      <c r="L1521" s="130">
        <v>74.28</v>
      </c>
      <c r="M1521" s="35" t="s">
        <v>1136</v>
      </c>
      <c r="N1521" s="35" t="s">
        <v>1137</v>
      </c>
      <c r="O1521" s="35" t="s">
        <v>1130</v>
      </c>
      <c r="P1521" s="32">
        <v>415000</v>
      </c>
      <c r="Q152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30826200</v>
      </c>
      <c r="R152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21" s="36"/>
      <c r="T1521" s="38" t="e">
        <f>#REF!/R1521-1</f>
        <v>#REF!</v>
      </c>
      <c r="U1521" s="35"/>
      <c r="V1521" s="39" t="s">
        <v>1132</v>
      </c>
      <c r="W1521" s="40"/>
      <c r="X1521" s="41" t="str">
        <f t="shared" si="47"/>
        <v>апартамент1АЕ</v>
      </c>
      <c r="Y1521" s="15"/>
    </row>
    <row r="1522" spans="2:25">
      <c r="B1522" s="30">
        <f t="shared" si="46"/>
        <v>1515</v>
      </c>
      <c r="C1522" s="31">
        <v>182</v>
      </c>
      <c r="D1522" s="32" t="s">
        <v>1127</v>
      </c>
      <c r="E1522" s="131">
        <v>5</v>
      </c>
      <c r="F1522" s="31">
        <v>3</v>
      </c>
      <c r="G1522" s="31" t="s">
        <v>1141</v>
      </c>
      <c r="H1522" s="33" t="s">
        <v>21</v>
      </c>
      <c r="I1522" s="34" t="s">
        <v>1151</v>
      </c>
      <c r="J1522" s="31">
        <v>42.19</v>
      </c>
      <c r="K1522" s="31">
        <v>5.45</v>
      </c>
      <c r="L1522" s="130">
        <v>47.64</v>
      </c>
      <c r="M1522" s="35" t="s">
        <v>1130</v>
      </c>
      <c r="N1522" s="35" t="s">
        <v>1131</v>
      </c>
      <c r="O1522" s="35" t="s">
        <v>1130</v>
      </c>
      <c r="P1522" s="32">
        <v>350000</v>
      </c>
      <c r="Q152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16674000</v>
      </c>
      <c r="R152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22" s="36"/>
      <c r="T1522" s="38" t="e">
        <f>#REF!/R1522-1</f>
        <v>#REF!</v>
      </c>
      <c r="U1522" s="35"/>
      <c r="V1522" s="39" t="s">
        <v>1132</v>
      </c>
      <c r="W1522" s="40"/>
      <c r="X1522" s="41" t="str">
        <f t="shared" si="47"/>
        <v>апартаментст</v>
      </c>
      <c r="Y1522" s="15"/>
    </row>
    <row r="1523" spans="2:25">
      <c r="B1523" s="30">
        <f t="shared" si="46"/>
        <v>1516</v>
      </c>
      <c r="C1523" s="31">
        <v>183</v>
      </c>
      <c r="D1523" s="32" t="s">
        <v>1127</v>
      </c>
      <c r="E1523" s="131">
        <v>5</v>
      </c>
      <c r="F1523" s="31">
        <v>3</v>
      </c>
      <c r="G1523" s="31" t="s">
        <v>1141</v>
      </c>
      <c r="H1523" s="33" t="s">
        <v>21</v>
      </c>
      <c r="I1523" s="34" t="s">
        <v>1151</v>
      </c>
      <c r="J1523" s="31">
        <v>33.61</v>
      </c>
      <c r="K1523" s="31">
        <v>5.26</v>
      </c>
      <c r="L1523" s="130">
        <v>38.869999999999997</v>
      </c>
      <c r="M1523" s="35" t="s">
        <v>1130</v>
      </c>
      <c r="N1523" s="35" t="s">
        <v>1131</v>
      </c>
      <c r="O1523" s="35" t="s">
        <v>1130</v>
      </c>
      <c r="P1523" s="32">
        <v>335000</v>
      </c>
      <c r="Q152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13021450</v>
      </c>
      <c r="R152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23" s="36"/>
      <c r="T1523" s="38" t="e">
        <f>#REF!/R1523-1</f>
        <v>#REF!</v>
      </c>
      <c r="U1523" s="35"/>
      <c r="V1523" s="39" t="s">
        <v>1132</v>
      </c>
      <c r="W1523" s="40"/>
      <c r="X1523" s="41" t="str">
        <f t="shared" si="47"/>
        <v>апартаментст</v>
      </c>
      <c r="Y1523" s="15"/>
    </row>
    <row r="1524" spans="2:25">
      <c r="B1524" s="30">
        <f t="shared" si="46"/>
        <v>1517</v>
      </c>
      <c r="C1524" s="31">
        <v>184</v>
      </c>
      <c r="D1524" s="32" t="s">
        <v>1127</v>
      </c>
      <c r="E1524" s="131">
        <v>5</v>
      </c>
      <c r="F1524" s="31">
        <v>3</v>
      </c>
      <c r="G1524" s="31" t="s">
        <v>1141</v>
      </c>
      <c r="H1524" s="33" t="s">
        <v>21</v>
      </c>
      <c r="I1524" s="34" t="s">
        <v>1151</v>
      </c>
      <c r="J1524" s="31">
        <v>32.270000000000003</v>
      </c>
      <c r="K1524" s="31">
        <v>4.66</v>
      </c>
      <c r="L1524" s="130">
        <v>36.93</v>
      </c>
      <c r="M1524" s="35" t="s">
        <v>1130</v>
      </c>
      <c r="N1524" s="35" t="s">
        <v>1131</v>
      </c>
      <c r="O1524" s="35" t="s">
        <v>1130</v>
      </c>
      <c r="P1524" s="32">
        <v>335000</v>
      </c>
      <c r="Q152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12371550</v>
      </c>
      <c r="R152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24" s="36"/>
      <c r="T1524" s="38" t="e">
        <f>#REF!/R1524-1</f>
        <v>#REF!</v>
      </c>
      <c r="U1524" s="35"/>
      <c r="V1524" s="39" t="s">
        <v>1132</v>
      </c>
      <c r="W1524" s="40"/>
      <c r="X1524" s="41" t="str">
        <f t="shared" si="47"/>
        <v>апартаментст</v>
      </c>
      <c r="Y1524" s="15"/>
    </row>
    <row r="1525" spans="2:25">
      <c r="B1525" s="30">
        <f t="shared" si="46"/>
        <v>1518</v>
      </c>
      <c r="C1525" s="31">
        <v>185</v>
      </c>
      <c r="D1525" s="32" t="s">
        <v>1127</v>
      </c>
      <c r="E1525" s="131">
        <v>5</v>
      </c>
      <c r="F1525" s="31">
        <v>3</v>
      </c>
      <c r="G1525" s="31" t="s">
        <v>1142</v>
      </c>
      <c r="H1525" s="42" t="s">
        <v>20</v>
      </c>
      <c r="I1525" s="34" t="s">
        <v>1151</v>
      </c>
      <c r="J1525" s="31">
        <v>87.14</v>
      </c>
      <c r="K1525" s="31">
        <v>12.68</v>
      </c>
      <c r="L1525" s="130">
        <v>99.82</v>
      </c>
      <c r="M1525" s="35" t="s">
        <v>1136</v>
      </c>
      <c r="N1525" s="35" t="s">
        <v>1137</v>
      </c>
      <c r="O1525" s="35" t="s">
        <v>1130</v>
      </c>
      <c r="P1525" s="32">
        <v>420000</v>
      </c>
      <c r="Q152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41924400</v>
      </c>
      <c r="R152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25" s="36"/>
      <c r="T1525" s="38" t="e">
        <f>#REF!/R1525-1</f>
        <v>#REF!</v>
      </c>
      <c r="U1525" s="35"/>
      <c r="V1525" s="39" t="s">
        <v>1132</v>
      </c>
      <c r="W1525" s="40"/>
      <c r="X1525" s="41" t="str">
        <f t="shared" si="47"/>
        <v>апартамент2АЕ</v>
      </c>
      <c r="Y1525" s="15"/>
    </row>
    <row r="1526" spans="2:25">
      <c r="B1526" s="30">
        <f t="shared" si="46"/>
        <v>1519</v>
      </c>
      <c r="C1526" s="31">
        <v>186</v>
      </c>
      <c r="D1526" s="32" t="s">
        <v>1127</v>
      </c>
      <c r="E1526" s="131">
        <v>5</v>
      </c>
      <c r="F1526" s="31">
        <v>3</v>
      </c>
      <c r="G1526" s="31" t="s">
        <v>1142</v>
      </c>
      <c r="H1526" s="33" t="s">
        <v>21</v>
      </c>
      <c r="I1526" s="34" t="s">
        <v>1151</v>
      </c>
      <c r="J1526" s="31">
        <v>24.67</v>
      </c>
      <c r="K1526" s="31">
        <v>5.15</v>
      </c>
      <c r="L1526" s="130">
        <v>29.82</v>
      </c>
      <c r="M1526" s="35" t="s">
        <v>1136</v>
      </c>
      <c r="N1526" s="35" t="s">
        <v>1137</v>
      </c>
      <c r="O1526" s="35" t="s">
        <v>1130</v>
      </c>
      <c r="P1526" s="32">
        <v>420000</v>
      </c>
      <c r="Q152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12524400</v>
      </c>
      <c r="R152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26" s="36"/>
      <c r="T1526" s="38" t="e">
        <f>#REF!/R1526-1</f>
        <v>#REF!</v>
      </c>
      <c r="U1526" s="35"/>
      <c r="V1526" s="39" t="s">
        <v>1132</v>
      </c>
      <c r="W1526" s="40"/>
      <c r="X1526" s="41" t="str">
        <f t="shared" si="47"/>
        <v>апартаментст</v>
      </c>
      <c r="Y1526" s="15"/>
    </row>
    <row r="1527" spans="2:25">
      <c r="B1527" s="30">
        <f t="shared" si="46"/>
        <v>1520</v>
      </c>
      <c r="C1527" s="31">
        <v>187</v>
      </c>
      <c r="D1527" s="32" t="s">
        <v>1127</v>
      </c>
      <c r="E1527" s="131">
        <v>5</v>
      </c>
      <c r="F1527" s="31">
        <v>3</v>
      </c>
      <c r="G1527" s="31" t="s">
        <v>1142</v>
      </c>
      <c r="H1527" s="33" t="s">
        <v>21</v>
      </c>
      <c r="I1527" s="34" t="s">
        <v>1151</v>
      </c>
      <c r="J1527" s="31">
        <v>24.69</v>
      </c>
      <c r="K1527" s="31">
        <v>5.07</v>
      </c>
      <c r="L1527" s="130">
        <v>29.76</v>
      </c>
      <c r="M1527" s="35" t="s">
        <v>1136</v>
      </c>
      <c r="N1527" s="35" t="s">
        <v>1137</v>
      </c>
      <c r="O1527" s="35" t="s">
        <v>1130</v>
      </c>
      <c r="P1527" s="32">
        <v>420000</v>
      </c>
      <c r="Q152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12499200</v>
      </c>
      <c r="R152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27" s="36"/>
      <c r="T1527" s="38" t="e">
        <f>#REF!/R1527-1</f>
        <v>#REF!</v>
      </c>
      <c r="U1527" s="35"/>
      <c r="V1527" s="39" t="s">
        <v>1132</v>
      </c>
      <c r="W1527" s="40"/>
      <c r="X1527" s="41" t="str">
        <f t="shared" si="47"/>
        <v>апартаментст</v>
      </c>
      <c r="Y1527" s="15"/>
    </row>
    <row r="1528" spans="2:25">
      <c r="B1528" s="30">
        <f t="shared" si="46"/>
        <v>1521</v>
      </c>
      <c r="C1528" s="31">
        <v>188</v>
      </c>
      <c r="D1528" s="32" t="s">
        <v>1127</v>
      </c>
      <c r="E1528" s="131">
        <v>5</v>
      </c>
      <c r="F1528" s="31">
        <v>3</v>
      </c>
      <c r="G1528" s="31" t="s">
        <v>1142</v>
      </c>
      <c r="H1528" s="42" t="s">
        <v>20</v>
      </c>
      <c r="I1528" s="34" t="s">
        <v>1151</v>
      </c>
      <c r="J1528" s="31">
        <v>87.42</v>
      </c>
      <c r="K1528" s="31">
        <v>12.74</v>
      </c>
      <c r="L1528" s="130">
        <v>100.16</v>
      </c>
      <c r="M1528" s="35" t="s">
        <v>1136</v>
      </c>
      <c r="N1528" s="35" t="s">
        <v>1137</v>
      </c>
      <c r="O1528" s="35" t="s">
        <v>1130</v>
      </c>
      <c r="P1528" s="32">
        <v>420000</v>
      </c>
      <c r="Q152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42067200</v>
      </c>
      <c r="R152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28" s="36"/>
      <c r="T1528" s="38" t="e">
        <f>#REF!/R1528-1</f>
        <v>#REF!</v>
      </c>
      <c r="U1528" s="35"/>
      <c r="V1528" s="39" t="s">
        <v>1132</v>
      </c>
      <c r="W1528" s="40"/>
      <c r="X1528" s="41" t="str">
        <f t="shared" si="47"/>
        <v>апартамент2АЕ</v>
      </c>
      <c r="Y1528" s="15"/>
    </row>
    <row r="1529" spans="2:25">
      <c r="B1529" s="30">
        <f t="shared" si="46"/>
        <v>1522</v>
      </c>
      <c r="C1529" s="31">
        <v>189</v>
      </c>
      <c r="D1529" s="32" t="s">
        <v>1127</v>
      </c>
      <c r="E1529" s="131">
        <v>5</v>
      </c>
      <c r="F1529" s="31">
        <v>3</v>
      </c>
      <c r="G1529" s="31" t="s">
        <v>1142</v>
      </c>
      <c r="H1529" s="33" t="s">
        <v>21</v>
      </c>
      <c r="I1529" s="34" t="s">
        <v>1151</v>
      </c>
      <c r="J1529" s="31">
        <v>32.270000000000003</v>
      </c>
      <c r="K1529" s="31">
        <v>5.54</v>
      </c>
      <c r="L1529" s="130">
        <v>37.81</v>
      </c>
      <c r="M1529" s="35" t="s">
        <v>1130</v>
      </c>
      <c r="N1529" s="35" t="s">
        <v>1131</v>
      </c>
      <c r="O1529" s="35" t="s">
        <v>1130</v>
      </c>
      <c r="P1529" s="32">
        <v>340000</v>
      </c>
      <c r="Q152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12855400</v>
      </c>
      <c r="R152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29" s="36"/>
      <c r="T1529" s="38" t="e">
        <f>#REF!/R1529-1</f>
        <v>#REF!</v>
      </c>
      <c r="U1529" s="35"/>
      <c r="V1529" s="39" t="s">
        <v>1132</v>
      </c>
      <c r="W1529" s="40"/>
      <c r="X1529" s="41" t="str">
        <f t="shared" si="47"/>
        <v>апартаментст</v>
      </c>
      <c r="Y1529" s="15"/>
    </row>
    <row r="1530" spans="2:25">
      <c r="B1530" s="30">
        <f t="shared" si="46"/>
        <v>1523</v>
      </c>
      <c r="C1530" s="31">
        <v>190</v>
      </c>
      <c r="D1530" s="32" t="s">
        <v>1127</v>
      </c>
      <c r="E1530" s="131">
        <v>5</v>
      </c>
      <c r="F1530" s="31">
        <v>4</v>
      </c>
      <c r="G1530" s="31" t="s">
        <v>1128</v>
      </c>
      <c r="H1530" s="42" t="s">
        <v>19</v>
      </c>
      <c r="I1530" s="34" t="s">
        <v>1156</v>
      </c>
      <c r="J1530" s="31">
        <v>49.48</v>
      </c>
      <c r="K1530" s="31">
        <v>9.56</v>
      </c>
      <c r="L1530" s="130">
        <v>59.04</v>
      </c>
      <c r="M1530" s="35" t="s">
        <v>1130</v>
      </c>
      <c r="N1530" s="35" t="s">
        <v>1131</v>
      </c>
      <c r="O1530" s="35" t="s">
        <v>1130</v>
      </c>
      <c r="P1530" s="32">
        <v>295000</v>
      </c>
      <c r="Q153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17416800</v>
      </c>
      <c r="R153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30" s="36"/>
      <c r="T1530" s="38" t="e">
        <f>#REF!/R1530-1</f>
        <v>#REF!</v>
      </c>
      <c r="U1530" s="35"/>
      <c r="V1530" s="39" t="s">
        <v>1132</v>
      </c>
      <c r="W1530" s="40"/>
      <c r="X1530" s="41" t="str">
        <f t="shared" si="47"/>
        <v>апартамент1АЕ</v>
      </c>
      <c r="Y1530" s="15"/>
    </row>
    <row r="1531" spans="2:25">
      <c r="B1531" s="30">
        <f t="shared" si="46"/>
        <v>1524</v>
      </c>
      <c r="C1531" s="31">
        <v>191</v>
      </c>
      <c r="D1531" s="32" t="s">
        <v>1127</v>
      </c>
      <c r="E1531" s="131">
        <v>5</v>
      </c>
      <c r="F1531" s="31">
        <v>4</v>
      </c>
      <c r="G1531" s="31" t="s">
        <v>1128</v>
      </c>
      <c r="H1531" s="33" t="s">
        <v>21</v>
      </c>
      <c r="I1531" s="34" t="s">
        <v>1156</v>
      </c>
      <c r="J1531" s="31">
        <v>38.36</v>
      </c>
      <c r="K1531" s="31">
        <v>15.75</v>
      </c>
      <c r="L1531" s="130">
        <v>54.11</v>
      </c>
      <c r="M1531" s="35" t="s">
        <v>1130</v>
      </c>
      <c r="N1531" s="35" t="s">
        <v>1131</v>
      </c>
      <c r="O1531" s="35" t="s">
        <v>1130</v>
      </c>
      <c r="P1531" s="32">
        <v>305000</v>
      </c>
      <c r="Q153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16503550</v>
      </c>
      <c r="R153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31" s="36"/>
      <c r="T1531" s="38" t="e">
        <f>#REF!/R1531-1</f>
        <v>#REF!</v>
      </c>
      <c r="U1531" s="35"/>
      <c r="V1531" s="39" t="s">
        <v>1132</v>
      </c>
      <c r="W1531" s="40"/>
      <c r="X1531" s="41" t="str">
        <f t="shared" si="47"/>
        <v>апартаментст</v>
      </c>
      <c r="Y1531" s="15"/>
    </row>
    <row r="1532" spans="2:25">
      <c r="B1532" s="30">
        <f t="shared" si="46"/>
        <v>1525</v>
      </c>
      <c r="C1532" s="31">
        <v>192</v>
      </c>
      <c r="D1532" s="32" t="s">
        <v>1127</v>
      </c>
      <c r="E1532" s="131">
        <v>5</v>
      </c>
      <c r="F1532" s="31">
        <v>4</v>
      </c>
      <c r="G1532" s="31" t="s">
        <v>1128</v>
      </c>
      <c r="H1532" s="33" t="s">
        <v>21</v>
      </c>
      <c r="I1532" s="34" t="s">
        <v>1156</v>
      </c>
      <c r="J1532" s="31">
        <v>38.340000000000003</v>
      </c>
      <c r="K1532" s="31">
        <v>14.02</v>
      </c>
      <c r="L1532" s="130">
        <v>52.36</v>
      </c>
      <c r="M1532" s="35" t="s">
        <v>1130</v>
      </c>
      <c r="N1532" s="35" t="s">
        <v>1131</v>
      </c>
      <c r="O1532" s="35" t="s">
        <v>1130</v>
      </c>
      <c r="P1532" s="32">
        <v>305000</v>
      </c>
      <c r="Q153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15969800</v>
      </c>
      <c r="R153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32" s="36"/>
      <c r="T1532" s="38" t="e">
        <f>#REF!/R1532-1</f>
        <v>#REF!</v>
      </c>
      <c r="U1532" s="35"/>
      <c r="V1532" s="39" t="s">
        <v>1132</v>
      </c>
      <c r="W1532" s="40"/>
      <c r="X1532" s="41" t="str">
        <f t="shared" si="47"/>
        <v>апартаментст</v>
      </c>
      <c r="Y1532" s="15"/>
    </row>
    <row r="1533" spans="2:25">
      <c r="B1533" s="30">
        <f t="shared" si="46"/>
        <v>1526</v>
      </c>
      <c r="C1533" s="31">
        <v>193</v>
      </c>
      <c r="D1533" s="32" t="s">
        <v>1127</v>
      </c>
      <c r="E1533" s="131">
        <v>5</v>
      </c>
      <c r="F1533" s="31">
        <v>4</v>
      </c>
      <c r="G1533" s="31" t="s">
        <v>1128</v>
      </c>
      <c r="H1533" s="33" t="s">
        <v>21</v>
      </c>
      <c r="I1533" s="34" t="s">
        <v>1156</v>
      </c>
      <c r="J1533" s="31">
        <v>32.64</v>
      </c>
      <c r="K1533" s="31">
        <v>8.76</v>
      </c>
      <c r="L1533" s="130">
        <v>41.4</v>
      </c>
      <c r="M1533" s="35" t="s">
        <v>1130</v>
      </c>
      <c r="N1533" s="35" t="s">
        <v>1131</v>
      </c>
      <c r="O1533" s="35" t="s">
        <v>1130</v>
      </c>
      <c r="P1533" s="32">
        <v>300000</v>
      </c>
      <c r="Q153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12420000</v>
      </c>
      <c r="R153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33" s="36"/>
      <c r="T1533" s="38" t="e">
        <f>#REF!/R1533-1</f>
        <v>#REF!</v>
      </c>
      <c r="U1533" s="35"/>
      <c r="V1533" s="39" t="s">
        <v>1132</v>
      </c>
      <c r="W1533" s="40"/>
      <c r="X1533" s="41" t="str">
        <f t="shared" si="47"/>
        <v>апартаментст</v>
      </c>
      <c r="Y1533" s="15"/>
    </row>
    <row r="1534" spans="2:25">
      <c r="B1534" s="30">
        <f t="shared" si="46"/>
        <v>1527</v>
      </c>
      <c r="C1534" s="31">
        <v>194</v>
      </c>
      <c r="D1534" s="32" t="s">
        <v>1127</v>
      </c>
      <c r="E1534" s="131">
        <v>5</v>
      </c>
      <c r="F1534" s="31">
        <v>4</v>
      </c>
      <c r="G1534" s="31" t="s">
        <v>1128</v>
      </c>
      <c r="H1534" s="42" t="s">
        <v>19</v>
      </c>
      <c r="I1534" s="34" t="s">
        <v>1156</v>
      </c>
      <c r="J1534" s="31">
        <v>65.45</v>
      </c>
      <c r="K1534" s="31">
        <v>15.97</v>
      </c>
      <c r="L1534" s="130">
        <v>81.42</v>
      </c>
      <c r="M1534" s="35" t="s">
        <v>1130</v>
      </c>
      <c r="N1534" s="35" t="s">
        <v>1131</v>
      </c>
      <c r="O1534" s="35" t="s">
        <v>1130</v>
      </c>
      <c r="P1534" s="32">
        <v>300000</v>
      </c>
      <c r="Q153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24426000</v>
      </c>
      <c r="R153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34" s="36"/>
      <c r="T1534" s="38" t="e">
        <f>#REF!/R1534-1</f>
        <v>#REF!</v>
      </c>
      <c r="U1534" s="35"/>
      <c r="V1534" s="39" t="s">
        <v>1132</v>
      </c>
      <c r="W1534" s="40"/>
      <c r="X1534" s="41" t="str">
        <f t="shared" si="47"/>
        <v>апартамент1АЕ</v>
      </c>
      <c r="Y1534" s="15"/>
    </row>
    <row r="1535" spans="2:25">
      <c r="B1535" s="30">
        <f t="shared" si="46"/>
        <v>1528</v>
      </c>
      <c r="C1535" s="31">
        <v>195</v>
      </c>
      <c r="D1535" s="32" t="s">
        <v>1127</v>
      </c>
      <c r="E1535" s="131">
        <v>5</v>
      </c>
      <c r="F1535" s="31">
        <v>4</v>
      </c>
      <c r="G1535" s="31" t="s">
        <v>1128</v>
      </c>
      <c r="H1535" s="33" t="s">
        <v>21</v>
      </c>
      <c r="I1535" s="34" t="s">
        <v>1156</v>
      </c>
      <c r="J1535" s="31">
        <v>33.39</v>
      </c>
      <c r="K1535" s="31">
        <v>8.16</v>
      </c>
      <c r="L1535" s="130">
        <v>41.55</v>
      </c>
      <c r="M1535" s="35" t="s">
        <v>1130</v>
      </c>
      <c r="N1535" s="35" t="s">
        <v>1131</v>
      </c>
      <c r="O1535" s="35" t="s">
        <v>1130</v>
      </c>
      <c r="P1535" s="32">
        <v>300000</v>
      </c>
      <c r="Q153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12465000</v>
      </c>
      <c r="R153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35" s="36"/>
      <c r="T1535" s="38" t="e">
        <f>#REF!/R1535-1</f>
        <v>#REF!</v>
      </c>
      <c r="U1535" s="35"/>
      <c r="V1535" s="39" t="s">
        <v>1132</v>
      </c>
      <c r="W1535" s="40"/>
      <c r="X1535" s="41" t="str">
        <f t="shared" si="47"/>
        <v>апартаментст</v>
      </c>
      <c r="Y1535" s="15"/>
    </row>
    <row r="1536" spans="2:25">
      <c r="B1536" s="30">
        <f t="shared" si="46"/>
        <v>1529</v>
      </c>
      <c r="C1536" s="31">
        <v>196</v>
      </c>
      <c r="D1536" s="32" t="s">
        <v>1127</v>
      </c>
      <c r="E1536" s="131">
        <v>5</v>
      </c>
      <c r="F1536" s="31">
        <v>4</v>
      </c>
      <c r="G1536" s="31" t="s">
        <v>1128</v>
      </c>
      <c r="H1536" s="33" t="s">
        <v>21</v>
      </c>
      <c r="I1536" s="34" t="s">
        <v>1156</v>
      </c>
      <c r="J1536" s="31">
        <v>33.4</v>
      </c>
      <c r="K1536" s="31">
        <v>8.32</v>
      </c>
      <c r="L1536" s="130">
        <v>41.72</v>
      </c>
      <c r="M1536" s="35" t="s">
        <v>1130</v>
      </c>
      <c r="N1536" s="35" t="s">
        <v>1131</v>
      </c>
      <c r="O1536" s="35" t="s">
        <v>1130</v>
      </c>
      <c r="P1536" s="32">
        <v>300000</v>
      </c>
      <c r="Q153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12516000</v>
      </c>
      <c r="R153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36" s="36"/>
      <c r="T1536" s="38" t="e">
        <f>#REF!/R1536-1</f>
        <v>#REF!</v>
      </c>
      <c r="U1536" s="35"/>
      <c r="V1536" s="39" t="s">
        <v>1132</v>
      </c>
      <c r="W1536" s="40"/>
      <c r="X1536" s="41" t="str">
        <f t="shared" si="47"/>
        <v>апартаментст</v>
      </c>
      <c r="Y1536" s="15"/>
    </row>
    <row r="1537" spans="2:25">
      <c r="B1537" s="30">
        <f t="shared" si="46"/>
        <v>1530</v>
      </c>
      <c r="C1537" s="31">
        <v>197</v>
      </c>
      <c r="D1537" s="32" t="s">
        <v>1127</v>
      </c>
      <c r="E1537" s="131">
        <v>5</v>
      </c>
      <c r="F1537" s="31">
        <v>4</v>
      </c>
      <c r="G1537" s="31" t="s">
        <v>1128</v>
      </c>
      <c r="H1537" s="33" t="s">
        <v>21</v>
      </c>
      <c r="I1537" s="34" t="s">
        <v>1156</v>
      </c>
      <c r="J1537" s="31">
        <v>33.4</v>
      </c>
      <c r="K1537" s="31">
        <v>8.57</v>
      </c>
      <c r="L1537" s="130">
        <v>41.97</v>
      </c>
      <c r="M1537" s="35" t="s">
        <v>1130</v>
      </c>
      <c r="N1537" s="35" t="s">
        <v>1131</v>
      </c>
      <c r="O1537" s="35" t="s">
        <v>1130</v>
      </c>
      <c r="P1537" s="32">
        <v>300000</v>
      </c>
      <c r="Q153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12591000</v>
      </c>
      <c r="R153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37" s="36"/>
      <c r="T1537" s="38" t="e">
        <f>#REF!/R1537-1</f>
        <v>#REF!</v>
      </c>
      <c r="U1537" s="35"/>
      <c r="V1537" s="39" t="s">
        <v>1132</v>
      </c>
      <c r="W1537" s="40"/>
      <c r="X1537" s="41" t="str">
        <f t="shared" si="47"/>
        <v>апартаментст</v>
      </c>
      <c r="Y1537" s="15"/>
    </row>
    <row r="1538" spans="2:25">
      <c r="B1538" s="30">
        <f t="shared" si="46"/>
        <v>1531</v>
      </c>
      <c r="C1538" s="31">
        <v>198</v>
      </c>
      <c r="D1538" s="32" t="s">
        <v>1127</v>
      </c>
      <c r="E1538" s="131">
        <v>5</v>
      </c>
      <c r="F1538" s="31">
        <v>4</v>
      </c>
      <c r="G1538" s="31" t="s">
        <v>1128</v>
      </c>
      <c r="H1538" s="33" t="s">
        <v>21</v>
      </c>
      <c r="I1538" s="34" t="s">
        <v>1156</v>
      </c>
      <c r="J1538" s="31">
        <v>33.619999999999997</v>
      </c>
      <c r="K1538" s="31">
        <v>9.77</v>
      </c>
      <c r="L1538" s="130">
        <v>43.39</v>
      </c>
      <c r="M1538" s="35" t="s">
        <v>1130</v>
      </c>
      <c r="N1538" s="35" t="s">
        <v>1131</v>
      </c>
      <c r="O1538" s="35" t="s">
        <v>1130</v>
      </c>
      <c r="P1538" s="32">
        <v>295000</v>
      </c>
      <c r="Q153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12800050</v>
      </c>
      <c r="R153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38" s="36"/>
      <c r="T1538" s="38" t="e">
        <f>#REF!/R1538-1</f>
        <v>#REF!</v>
      </c>
      <c r="U1538" s="35"/>
      <c r="V1538" s="39" t="s">
        <v>1132</v>
      </c>
      <c r="W1538" s="40"/>
      <c r="X1538" s="41" t="str">
        <f t="shared" si="47"/>
        <v>апартаментст</v>
      </c>
      <c r="Y1538" s="15"/>
    </row>
    <row r="1539" spans="2:25">
      <c r="B1539" s="30">
        <f t="shared" si="46"/>
        <v>1532</v>
      </c>
      <c r="C1539" s="31">
        <v>199</v>
      </c>
      <c r="D1539" s="32" t="s">
        <v>1127</v>
      </c>
      <c r="E1539" s="131">
        <v>5</v>
      </c>
      <c r="F1539" s="31">
        <v>4</v>
      </c>
      <c r="G1539" s="31" t="s">
        <v>1128</v>
      </c>
      <c r="H1539" s="33" t="s">
        <v>21</v>
      </c>
      <c r="I1539" s="34" t="s">
        <v>1156</v>
      </c>
      <c r="J1539" s="31">
        <v>33.619999999999997</v>
      </c>
      <c r="K1539" s="31">
        <v>9.43</v>
      </c>
      <c r="L1539" s="130">
        <v>43.05</v>
      </c>
      <c r="M1539" s="35" t="s">
        <v>1130</v>
      </c>
      <c r="N1539" s="35" t="s">
        <v>1131</v>
      </c>
      <c r="O1539" s="35" t="s">
        <v>1130</v>
      </c>
      <c r="P1539" s="32">
        <v>300000</v>
      </c>
      <c r="Q153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12915000</v>
      </c>
      <c r="R153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39" s="36"/>
      <c r="T1539" s="38" t="e">
        <f>#REF!/R1539-1</f>
        <v>#REF!</v>
      </c>
      <c r="U1539" s="35"/>
      <c r="V1539" s="39" t="s">
        <v>1132</v>
      </c>
      <c r="W1539" s="40"/>
      <c r="X1539" s="41" t="str">
        <f t="shared" si="47"/>
        <v>апартаментст</v>
      </c>
      <c r="Y1539" s="15"/>
    </row>
    <row r="1540" spans="2:25">
      <c r="B1540" s="30">
        <f t="shared" si="46"/>
        <v>1533</v>
      </c>
      <c r="C1540" s="31">
        <v>200</v>
      </c>
      <c r="D1540" s="32" t="s">
        <v>1127</v>
      </c>
      <c r="E1540" s="131">
        <v>5</v>
      </c>
      <c r="F1540" s="31">
        <v>4</v>
      </c>
      <c r="G1540" s="31" t="s">
        <v>1128</v>
      </c>
      <c r="H1540" s="33" t="s">
        <v>21</v>
      </c>
      <c r="I1540" s="34" t="s">
        <v>1156</v>
      </c>
      <c r="J1540" s="31">
        <v>33.619999999999997</v>
      </c>
      <c r="K1540" s="31">
        <v>9.4700000000000006</v>
      </c>
      <c r="L1540" s="130">
        <v>43.09</v>
      </c>
      <c r="M1540" s="35" t="s">
        <v>1130</v>
      </c>
      <c r="N1540" s="35" t="s">
        <v>1131</v>
      </c>
      <c r="O1540" s="35" t="s">
        <v>1130</v>
      </c>
      <c r="P1540" s="32">
        <v>300000</v>
      </c>
      <c r="Q154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12927000.000000002</v>
      </c>
      <c r="R154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40" s="36"/>
      <c r="T1540" s="38" t="e">
        <f>#REF!/R1540-1</f>
        <v>#REF!</v>
      </c>
      <c r="U1540" s="35"/>
      <c r="V1540" s="39" t="s">
        <v>1132</v>
      </c>
      <c r="W1540" s="40"/>
      <c r="X1540" s="41" t="str">
        <f t="shared" si="47"/>
        <v>апартаментст</v>
      </c>
      <c r="Y1540" s="15"/>
    </row>
    <row r="1541" spans="2:25">
      <c r="B1541" s="30">
        <f t="shared" si="46"/>
        <v>1534</v>
      </c>
      <c r="C1541" s="31">
        <v>201</v>
      </c>
      <c r="D1541" s="32" t="s">
        <v>1127</v>
      </c>
      <c r="E1541" s="131">
        <v>5</v>
      </c>
      <c r="F1541" s="31">
        <v>4</v>
      </c>
      <c r="G1541" s="31" t="s">
        <v>1128</v>
      </c>
      <c r="H1541" s="33" t="s">
        <v>21</v>
      </c>
      <c r="I1541" s="34" t="s">
        <v>1156</v>
      </c>
      <c r="J1541" s="31">
        <v>33.630000000000003</v>
      </c>
      <c r="K1541" s="31">
        <v>8.91</v>
      </c>
      <c r="L1541" s="130">
        <v>42.54</v>
      </c>
      <c r="M1541" s="35" t="s">
        <v>1130</v>
      </c>
      <c r="N1541" s="35" t="s">
        <v>1131</v>
      </c>
      <c r="O1541" s="35" t="s">
        <v>1130</v>
      </c>
      <c r="P1541" s="32">
        <v>300000</v>
      </c>
      <c r="Q154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12762000</v>
      </c>
      <c r="R154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41" s="36"/>
      <c r="T1541" s="38" t="e">
        <f>#REF!/R1541-1</f>
        <v>#REF!</v>
      </c>
      <c r="U1541" s="35"/>
      <c r="V1541" s="39" t="s">
        <v>1132</v>
      </c>
      <c r="W1541" s="40"/>
      <c r="X1541" s="41" t="str">
        <f t="shared" si="47"/>
        <v>апартаментст</v>
      </c>
      <c r="Y1541" s="15"/>
    </row>
    <row r="1542" spans="2:25">
      <c r="B1542" s="30">
        <f t="shared" si="46"/>
        <v>1535</v>
      </c>
      <c r="C1542" s="31">
        <v>202</v>
      </c>
      <c r="D1542" s="32" t="s">
        <v>1127</v>
      </c>
      <c r="E1542" s="131">
        <v>5</v>
      </c>
      <c r="F1542" s="31">
        <v>4</v>
      </c>
      <c r="G1542" s="31" t="s">
        <v>1128</v>
      </c>
      <c r="H1542" s="33" t="s">
        <v>21</v>
      </c>
      <c r="I1542" s="34" t="s">
        <v>1156</v>
      </c>
      <c r="J1542" s="31">
        <v>33.630000000000003</v>
      </c>
      <c r="K1542" s="31">
        <v>9.34</v>
      </c>
      <c r="L1542" s="130">
        <v>42.97</v>
      </c>
      <c r="M1542" s="35" t="s">
        <v>1130</v>
      </c>
      <c r="N1542" s="35" t="s">
        <v>1131</v>
      </c>
      <c r="O1542" s="35" t="s">
        <v>1130</v>
      </c>
      <c r="P1542" s="32">
        <v>295000</v>
      </c>
      <c r="Q154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12676150</v>
      </c>
      <c r="R154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42" s="36"/>
      <c r="T1542" s="38" t="e">
        <f>#REF!/R1542-1</f>
        <v>#REF!</v>
      </c>
      <c r="U1542" s="35"/>
      <c r="V1542" s="39" t="s">
        <v>1132</v>
      </c>
      <c r="W1542" s="40"/>
      <c r="X1542" s="41" t="str">
        <f t="shared" si="47"/>
        <v>апартаментст</v>
      </c>
      <c r="Y1542" s="15"/>
    </row>
    <row r="1543" spans="2:25">
      <c r="B1543" s="30">
        <f t="shared" si="46"/>
        <v>1536</v>
      </c>
      <c r="C1543" s="31">
        <v>203</v>
      </c>
      <c r="D1543" s="32" t="s">
        <v>1127</v>
      </c>
      <c r="E1543" s="131">
        <v>5</v>
      </c>
      <c r="F1543" s="31">
        <v>4</v>
      </c>
      <c r="G1543" s="31" t="s">
        <v>1133</v>
      </c>
      <c r="H1543" s="33" t="s">
        <v>21</v>
      </c>
      <c r="I1543" s="34" t="s">
        <v>1151</v>
      </c>
      <c r="J1543" s="31">
        <v>33.479999999999997</v>
      </c>
      <c r="K1543" s="31">
        <v>5.0199999999999996</v>
      </c>
      <c r="L1543" s="130">
        <v>38.5</v>
      </c>
      <c r="M1543" s="35" t="s">
        <v>1130</v>
      </c>
      <c r="N1543" s="35" t="s">
        <v>1131</v>
      </c>
      <c r="O1543" s="35" t="s">
        <v>1130</v>
      </c>
      <c r="P1543" s="43">
        <v>300000</v>
      </c>
      <c r="Q154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11550000</v>
      </c>
      <c r="R154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43" s="36"/>
      <c r="T1543" s="38" t="e">
        <f>#REF!/R1543-1</f>
        <v>#REF!</v>
      </c>
      <c r="U1543" s="35"/>
      <c r="V1543" s="39" t="s">
        <v>1132</v>
      </c>
      <c r="W1543" s="40"/>
      <c r="X1543" s="41" t="str">
        <f t="shared" si="47"/>
        <v>апартаментст</v>
      </c>
      <c r="Y1543" s="15"/>
    </row>
    <row r="1544" spans="2:25">
      <c r="B1544" s="30">
        <f t="shared" si="46"/>
        <v>1537</v>
      </c>
      <c r="C1544" s="31">
        <v>204</v>
      </c>
      <c r="D1544" s="32" t="s">
        <v>1127</v>
      </c>
      <c r="E1544" s="131">
        <v>5</v>
      </c>
      <c r="F1544" s="31">
        <v>4</v>
      </c>
      <c r="G1544" s="31" t="s">
        <v>1133</v>
      </c>
      <c r="H1544" s="33" t="s">
        <v>21</v>
      </c>
      <c r="I1544" s="34" t="s">
        <v>1151</v>
      </c>
      <c r="J1544" s="31">
        <v>32.74</v>
      </c>
      <c r="K1544" s="31">
        <v>5.15</v>
      </c>
      <c r="L1544" s="130">
        <v>37.89</v>
      </c>
      <c r="M1544" s="35" t="s">
        <v>1130</v>
      </c>
      <c r="N1544" s="35" t="s">
        <v>1131</v>
      </c>
      <c r="O1544" s="35" t="s">
        <v>1130</v>
      </c>
      <c r="P1544" s="32">
        <v>305000</v>
      </c>
      <c r="Q154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11556450</v>
      </c>
      <c r="R154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44" s="36"/>
      <c r="T1544" s="38" t="e">
        <f>#REF!/R1544-1</f>
        <v>#REF!</v>
      </c>
      <c r="U1544" s="35"/>
      <c r="V1544" s="39" t="s">
        <v>1132</v>
      </c>
      <c r="W1544" s="40"/>
      <c r="X1544" s="41" t="str">
        <f t="shared" si="47"/>
        <v>апартаментст</v>
      </c>
      <c r="Y1544" s="15"/>
    </row>
    <row r="1545" spans="2:25">
      <c r="B1545" s="30">
        <f t="shared" si="46"/>
        <v>1538</v>
      </c>
      <c r="C1545" s="31">
        <v>205</v>
      </c>
      <c r="D1545" s="32" t="s">
        <v>1127</v>
      </c>
      <c r="E1545" s="131">
        <v>5</v>
      </c>
      <c r="F1545" s="31">
        <v>4</v>
      </c>
      <c r="G1545" s="31" t="s">
        <v>1133</v>
      </c>
      <c r="H1545" s="33" t="s">
        <v>21</v>
      </c>
      <c r="I1545" s="34" t="s">
        <v>1151</v>
      </c>
      <c r="J1545" s="31">
        <v>38.08</v>
      </c>
      <c r="K1545" s="31">
        <v>7.2</v>
      </c>
      <c r="L1545" s="130">
        <v>45.28</v>
      </c>
      <c r="M1545" s="35" t="s">
        <v>1130</v>
      </c>
      <c r="N1545" s="35" t="s">
        <v>1131</v>
      </c>
      <c r="O1545" s="35" t="s">
        <v>1130</v>
      </c>
      <c r="P1545" s="32">
        <v>310000</v>
      </c>
      <c r="Q154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14036800</v>
      </c>
      <c r="R154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45" s="36"/>
      <c r="T1545" s="38" t="e">
        <f>#REF!/R1545-1</f>
        <v>#REF!</v>
      </c>
      <c r="U1545" s="35"/>
      <c r="V1545" s="39" t="s">
        <v>1132</v>
      </c>
      <c r="W1545" s="40"/>
      <c r="X1545" s="41" t="str">
        <f t="shared" si="47"/>
        <v>апартаментст</v>
      </c>
      <c r="Y1545" s="15"/>
    </row>
    <row r="1546" spans="2:25">
      <c r="B1546" s="30">
        <f t="shared" ref="B1546:B1609" si="48">B1545+1</f>
        <v>1539</v>
      </c>
      <c r="C1546" s="31">
        <v>206</v>
      </c>
      <c r="D1546" s="32" t="s">
        <v>1127</v>
      </c>
      <c r="E1546" s="131">
        <v>5</v>
      </c>
      <c r="F1546" s="31">
        <v>4</v>
      </c>
      <c r="G1546" s="31" t="s">
        <v>1133</v>
      </c>
      <c r="H1546" s="33" t="s">
        <v>21</v>
      </c>
      <c r="I1546" s="34" t="s">
        <v>1151</v>
      </c>
      <c r="J1546" s="31">
        <v>37.770000000000003</v>
      </c>
      <c r="K1546" s="31">
        <v>8.64</v>
      </c>
      <c r="L1546" s="130">
        <v>46.41</v>
      </c>
      <c r="M1546" s="35" t="s">
        <v>1130</v>
      </c>
      <c r="N1546" s="35" t="s">
        <v>1131</v>
      </c>
      <c r="O1546" s="35" t="s">
        <v>1130</v>
      </c>
      <c r="P1546" s="32">
        <v>310000</v>
      </c>
      <c r="Q154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14387099.999999998</v>
      </c>
      <c r="R154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46" s="36"/>
      <c r="T1546" s="38" t="e">
        <f>#REF!/R1546-1</f>
        <v>#REF!</v>
      </c>
      <c r="U1546" s="35"/>
      <c r="V1546" s="39" t="s">
        <v>1132</v>
      </c>
      <c r="W1546" s="40"/>
      <c r="X1546" s="41" t="str">
        <f t="shared" si="47"/>
        <v>апартаментст</v>
      </c>
      <c r="Y1546" s="15"/>
    </row>
    <row r="1547" spans="2:25">
      <c r="B1547" s="30">
        <f t="shared" si="48"/>
        <v>1540</v>
      </c>
      <c r="C1547" s="31">
        <v>207</v>
      </c>
      <c r="D1547" s="32" t="s">
        <v>1127</v>
      </c>
      <c r="E1547" s="131">
        <v>5</v>
      </c>
      <c r="F1547" s="31">
        <v>4</v>
      </c>
      <c r="G1547" s="31" t="s">
        <v>1133</v>
      </c>
      <c r="H1547" s="33" t="s">
        <v>21</v>
      </c>
      <c r="I1547" s="34" t="s">
        <v>1151</v>
      </c>
      <c r="J1547" s="31">
        <v>32.36</v>
      </c>
      <c r="K1547" s="31">
        <v>5.54</v>
      </c>
      <c r="L1547" s="130">
        <v>37.9</v>
      </c>
      <c r="M1547" s="35" t="s">
        <v>1130</v>
      </c>
      <c r="N1547" s="35" t="s">
        <v>1131</v>
      </c>
      <c r="O1547" s="35" t="s">
        <v>1130</v>
      </c>
      <c r="P1547" s="32">
        <v>300000</v>
      </c>
      <c r="Q154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11370000</v>
      </c>
      <c r="R154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47" s="36"/>
      <c r="T1547" s="38" t="e">
        <f>#REF!/R1547-1</f>
        <v>#REF!</v>
      </c>
      <c r="U1547" s="35"/>
      <c r="V1547" s="39" t="s">
        <v>1132</v>
      </c>
      <c r="W1547" s="40"/>
      <c r="X1547" s="41" t="str">
        <f t="shared" si="47"/>
        <v>апартаментст</v>
      </c>
      <c r="Y1547" s="15"/>
    </row>
    <row r="1548" spans="2:25">
      <c r="B1548" s="30">
        <f t="shared" si="48"/>
        <v>1541</v>
      </c>
      <c r="C1548" s="31">
        <v>208</v>
      </c>
      <c r="D1548" s="32" t="s">
        <v>1127</v>
      </c>
      <c r="E1548" s="131">
        <v>5</v>
      </c>
      <c r="F1548" s="31">
        <v>4</v>
      </c>
      <c r="G1548" s="31" t="s">
        <v>1133</v>
      </c>
      <c r="H1548" s="33" t="s">
        <v>21</v>
      </c>
      <c r="I1548" s="34" t="s">
        <v>1151</v>
      </c>
      <c r="J1548" s="31">
        <v>33.1</v>
      </c>
      <c r="K1548" s="31">
        <v>5.42</v>
      </c>
      <c r="L1548" s="130">
        <v>38.520000000000003</v>
      </c>
      <c r="M1548" s="35" t="s">
        <v>1130</v>
      </c>
      <c r="N1548" s="35" t="s">
        <v>1131</v>
      </c>
      <c r="O1548" s="35" t="s">
        <v>1130</v>
      </c>
      <c r="P1548" s="32">
        <v>300000</v>
      </c>
      <c r="Q154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11556000.000000002</v>
      </c>
      <c r="R154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48" s="36"/>
      <c r="T1548" s="38" t="e">
        <f>#REF!/R1548-1</f>
        <v>#REF!</v>
      </c>
      <c r="U1548" s="35"/>
      <c r="V1548" s="39" t="s">
        <v>1132</v>
      </c>
      <c r="W1548" s="40"/>
      <c r="X1548" s="41" t="str">
        <f t="shared" si="47"/>
        <v>апартаментст</v>
      </c>
      <c r="Y1548" s="15"/>
    </row>
    <row r="1549" spans="2:25">
      <c r="B1549" s="30">
        <f t="shared" si="48"/>
        <v>1542</v>
      </c>
      <c r="C1549" s="31">
        <v>209</v>
      </c>
      <c r="D1549" s="32" t="s">
        <v>1127</v>
      </c>
      <c r="E1549" s="131">
        <v>5</v>
      </c>
      <c r="F1549" s="31">
        <v>4</v>
      </c>
      <c r="G1549" s="31" t="s">
        <v>1133</v>
      </c>
      <c r="H1549" s="42" t="s">
        <v>19</v>
      </c>
      <c r="I1549" s="34" t="s">
        <v>1151</v>
      </c>
      <c r="J1549" s="31">
        <v>58.08</v>
      </c>
      <c r="K1549" s="31">
        <v>10.6</v>
      </c>
      <c r="L1549" s="130">
        <v>68.680000000000007</v>
      </c>
      <c r="M1549" s="35" t="s">
        <v>1130</v>
      </c>
      <c r="N1549" s="35" t="s">
        <v>1131</v>
      </c>
      <c r="O1549" s="35" t="s">
        <v>1130</v>
      </c>
      <c r="P1549" s="32">
        <v>300000</v>
      </c>
      <c r="Q154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20604000.000000004</v>
      </c>
      <c r="R154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49" s="36"/>
      <c r="T1549" s="38" t="e">
        <f>#REF!/R1549-1</f>
        <v>#REF!</v>
      </c>
      <c r="U1549" s="35"/>
      <c r="V1549" s="39" t="s">
        <v>1132</v>
      </c>
      <c r="W1549" s="40"/>
      <c r="X1549" s="41" t="str">
        <f t="shared" si="47"/>
        <v>апартамент1АЕ</v>
      </c>
      <c r="Y1549" s="15"/>
    </row>
    <row r="1550" spans="2:25">
      <c r="B1550" s="30">
        <f t="shared" si="48"/>
        <v>1543</v>
      </c>
      <c r="C1550" s="31">
        <v>210</v>
      </c>
      <c r="D1550" s="32" t="s">
        <v>1127</v>
      </c>
      <c r="E1550" s="131">
        <v>5</v>
      </c>
      <c r="F1550" s="31">
        <v>4</v>
      </c>
      <c r="G1550" s="31" t="s">
        <v>1133</v>
      </c>
      <c r="H1550" s="33" t="s">
        <v>21</v>
      </c>
      <c r="I1550" s="34" t="s">
        <v>1151</v>
      </c>
      <c r="J1550" s="31">
        <v>33.090000000000003</v>
      </c>
      <c r="K1550" s="31">
        <v>4.78</v>
      </c>
      <c r="L1550" s="130">
        <v>37.869999999999997</v>
      </c>
      <c r="M1550" s="35" t="s">
        <v>1130</v>
      </c>
      <c r="N1550" s="35" t="s">
        <v>1131</v>
      </c>
      <c r="O1550" s="35" t="s">
        <v>1130</v>
      </c>
      <c r="P1550" s="32">
        <v>300000</v>
      </c>
      <c r="Q155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11361000</v>
      </c>
      <c r="R155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50" s="36"/>
      <c r="T1550" s="38" t="e">
        <f>#REF!/R1550-1</f>
        <v>#REF!</v>
      </c>
      <c r="U1550" s="35"/>
      <c r="V1550" s="39" t="s">
        <v>1132</v>
      </c>
      <c r="W1550" s="40"/>
      <c r="X1550" s="41" t="str">
        <f t="shared" si="47"/>
        <v>апартаментст</v>
      </c>
      <c r="Y1550" s="15"/>
    </row>
    <row r="1551" spans="2:25">
      <c r="B1551" s="30">
        <f t="shared" si="48"/>
        <v>1544</v>
      </c>
      <c r="C1551" s="31">
        <v>211</v>
      </c>
      <c r="D1551" s="32" t="s">
        <v>1127</v>
      </c>
      <c r="E1551" s="131">
        <v>5</v>
      </c>
      <c r="F1551" s="31">
        <v>4</v>
      </c>
      <c r="G1551" s="31" t="s">
        <v>1133</v>
      </c>
      <c r="H1551" s="33" t="s">
        <v>21</v>
      </c>
      <c r="I1551" s="34" t="s">
        <v>1151</v>
      </c>
      <c r="J1551" s="31">
        <v>33.090000000000003</v>
      </c>
      <c r="K1551" s="31">
        <v>5.73</v>
      </c>
      <c r="L1551" s="130">
        <v>38.82</v>
      </c>
      <c r="M1551" s="35" t="s">
        <v>1130</v>
      </c>
      <c r="N1551" s="35" t="s">
        <v>1131</v>
      </c>
      <c r="O1551" s="35" t="s">
        <v>1130</v>
      </c>
      <c r="P1551" s="32">
        <v>305000</v>
      </c>
      <c r="Q155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11840100</v>
      </c>
      <c r="R155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51" s="36"/>
      <c r="T1551" s="38" t="e">
        <f>#REF!/R1551-1</f>
        <v>#REF!</v>
      </c>
      <c r="U1551" s="35"/>
      <c r="V1551" s="39" t="s">
        <v>1132</v>
      </c>
      <c r="W1551" s="40"/>
      <c r="X1551" s="41" t="str">
        <f t="shared" si="47"/>
        <v>апартаментст</v>
      </c>
      <c r="Y1551" s="15"/>
    </row>
    <row r="1552" spans="2:25">
      <c r="B1552" s="30">
        <f t="shared" si="48"/>
        <v>1545</v>
      </c>
      <c r="C1552" s="31">
        <v>212</v>
      </c>
      <c r="D1552" s="32" t="s">
        <v>1127</v>
      </c>
      <c r="E1552" s="131">
        <v>5</v>
      </c>
      <c r="F1552" s="31">
        <v>4</v>
      </c>
      <c r="G1552" s="31" t="s">
        <v>1133</v>
      </c>
      <c r="H1552" s="33" t="s">
        <v>21</v>
      </c>
      <c r="I1552" s="34" t="s">
        <v>1151</v>
      </c>
      <c r="J1552" s="31">
        <v>33.07</v>
      </c>
      <c r="K1552" s="31">
        <v>4.1900000000000004</v>
      </c>
      <c r="L1552" s="130">
        <v>37.26</v>
      </c>
      <c r="M1552" s="35" t="s">
        <v>1130</v>
      </c>
      <c r="N1552" s="35" t="s">
        <v>1131</v>
      </c>
      <c r="O1552" s="35" t="s">
        <v>1130</v>
      </c>
      <c r="P1552" s="32">
        <v>305000</v>
      </c>
      <c r="Q155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11364300</v>
      </c>
      <c r="R155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52" s="36"/>
      <c r="T1552" s="38" t="e">
        <f>#REF!/R1552-1</f>
        <v>#REF!</v>
      </c>
      <c r="U1552" s="35"/>
      <c r="V1552" s="39" t="s">
        <v>1132</v>
      </c>
      <c r="W1552" s="40"/>
      <c r="X1552" s="41" t="str">
        <f t="shared" si="47"/>
        <v>апартаментст</v>
      </c>
      <c r="Y1552" s="15"/>
    </row>
    <row r="1553" spans="2:25">
      <c r="B1553" s="30">
        <f t="shared" si="48"/>
        <v>1546</v>
      </c>
      <c r="C1553" s="31">
        <v>213</v>
      </c>
      <c r="D1553" s="32" t="s">
        <v>1127</v>
      </c>
      <c r="E1553" s="131">
        <v>5</v>
      </c>
      <c r="F1553" s="31">
        <v>4</v>
      </c>
      <c r="G1553" s="31" t="s">
        <v>1133</v>
      </c>
      <c r="H1553" s="33" t="s">
        <v>21</v>
      </c>
      <c r="I1553" s="34" t="s">
        <v>1151</v>
      </c>
      <c r="J1553" s="31">
        <v>33.18</v>
      </c>
      <c r="K1553" s="31">
        <v>5.15</v>
      </c>
      <c r="L1553" s="130">
        <v>38.33</v>
      </c>
      <c r="M1553" s="35" t="s">
        <v>1130</v>
      </c>
      <c r="N1553" s="35" t="s">
        <v>1131</v>
      </c>
      <c r="O1553" s="35" t="s">
        <v>1130</v>
      </c>
      <c r="P1553" s="32">
        <v>305000</v>
      </c>
      <c r="Q155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11690650</v>
      </c>
      <c r="R155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53" s="36"/>
      <c r="T1553" s="38" t="e">
        <f>#REF!/R1553-1</f>
        <v>#REF!</v>
      </c>
      <c r="U1553" s="35"/>
      <c r="V1553" s="39" t="s">
        <v>1132</v>
      </c>
      <c r="W1553" s="40"/>
      <c r="X1553" s="41" t="str">
        <f t="shared" si="47"/>
        <v>апартаментст</v>
      </c>
      <c r="Y1553" s="15"/>
    </row>
    <row r="1554" spans="2:25">
      <c r="B1554" s="30">
        <f t="shared" si="48"/>
        <v>1547</v>
      </c>
      <c r="C1554" s="31">
        <v>214</v>
      </c>
      <c r="D1554" s="32" t="s">
        <v>1127</v>
      </c>
      <c r="E1554" s="131">
        <v>5</v>
      </c>
      <c r="F1554" s="31">
        <v>4</v>
      </c>
      <c r="G1554" s="31" t="s">
        <v>1133</v>
      </c>
      <c r="H1554" s="33" t="s">
        <v>21</v>
      </c>
      <c r="I1554" s="34" t="s">
        <v>1151</v>
      </c>
      <c r="J1554" s="31">
        <v>33.22</v>
      </c>
      <c r="K1554" s="31">
        <v>5.21</v>
      </c>
      <c r="L1554" s="130">
        <v>38.43</v>
      </c>
      <c r="M1554" s="35" t="s">
        <v>1130</v>
      </c>
      <c r="N1554" s="35" t="s">
        <v>1131</v>
      </c>
      <c r="O1554" s="35" t="s">
        <v>1130</v>
      </c>
      <c r="P1554" s="32">
        <v>305000</v>
      </c>
      <c r="Q155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11721150</v>
      </c>
      <c r="R155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54" s="36"/>
      <c r="T1554" s="38" t="e">
        <f>#REF!/R1554-1</f>
        <v>#REF!</v>
      </c>
      <c r="U1554" s="35"/>
      <c r="V1554" s="39" t="s">
        <v>1132</v>
      </c>
      <c r="W1554" s="40"/>
      <c r="X1554" s="41" t="str">
        <f t="shared" ref="X1554:X1617" si="49">CONCATENATE(D1554,H1554)</f>
        <v>апартаментст</v>
      </c>
      <c r="Y1554" s="15"/>
    </row>
    <row r="1555" spans="2:25">
      <c r="B1555" s="30">
        <f t="shared" si="48"/>
        <v>1548</v>
      </c>
      <c r="C1555" s="31">
        <v>215</v>
      </c>
      <c r="D1555" s="32" t="s">
        <v>1127</v>
      </c>
      <c r="E1555" s="131">
        <v>5</v>
      </c>
      <c r="F1555" s="31">
        <v>4</v>
      </c>
      <c r="G1555" s="31" t="s">
        <v>1133</v>
      </c>
      <c r="H1555" s="33" t="s">
        <v>21</v>
      </c>
      <c r="I1555" s="34" t="s">
        <v>1151</v>
      </c>
      <c r="J1555" s="31">
        <v>33.21</v>
      </c>
      <c r="K1555" s="31">
        <v>5.71</v>
      </c>
      <c r="L1555" s="130">
        <v>38.92</v>
      </c>
      <c r="M1555" s="35" t="s">
        <v>1130</v>
      </c>
      <c r="N1555" s="35" t="s">
        <v>1131</v>
      </c>
      <c r="O1555" s="35" t="s">
        <v>1130</v>
      </c>
      <c r="P1555" s="32">
        <v>305000</v>
      </c>
      <c r="Q155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11870600</v>
      </c>
      <c r="R155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55" s="36"/>
      <c r="T1555" s="38" t="e">
        <f>#REF!/R1555-1</f>
        <v>#REF!</v>
      </c>
      <c r="U1555" s="35"/>
      <c r="V1555" s="39" t="s">
        <v>1132</v>
      </c>
      <c r="W1555" s="40"/>
      <c r="X1555" s="41" t="str">
        <f t="shared" si="49"/>
        <v>апартаментст</v>
      </c>
      <c r="Y1555" s="15"/>
    </row>
    <row r="1556" spans="2:25">
      <c r="B1556" s="30">
        <f t="shared" si="48"/>
        <v>1549</v>
      </c>
      <c r="C1556" s="31">
        <v>216</v>
      </c>
      <c r="D1556" s="32" t="s">
        <v>1127</v>
      </c>
      <c r="E1556" s="131">
        <v>5</v>
      </c>
      <c r="F1556" s="31">
        <v>4</v>
      </c>
      <c r="G1556" s="31" t="s">
        <v>1133</v>
      </c>
      <c r="H1556" s="33" t="s">
        <v>21</v>
      </c>
      <c r="I1556" s="34" t="s">
        <v>1151</v>
      </c>
      <c r="J1556" s="31">
        <v>33.74</v>
      </c>
      <c r="K1556" s="31">
        <v>5.57</v>
      </c>
      <c r="L1556" s="130">
        <v>39.31</v>
      </c>
      <c r="M1556" s="35" t="s">
        <v>1130</v>
      </c>
      <c r="N1556" s="35" t="s">
        <v>1131</v>
      </c>
      <c r="O1556" s="35" t="s">
        <v>1130</v>
      </c>
      <c r="P1556" s="32">
        <v>300000</v>
      </c>
      <c r="Q155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11793000</v>
      </c>
      <c r="R155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56" s="36"/>
      <c r="T1556" s="38" t="e">
        <f>#REF!/R1556-1</f>
        <v>#REF!</v>
      </c>
      <c r="U1556" s="35"/>
      <c r="V1556" s="39" t="s">
        <v>1132</v>
      </c>
      <c r="W1556" s="40"/>
      <c r="X1556" s="41" t="str">
        <f t="shared" si="49"/>
        <v>апартаментст</v>
      </c>
      <c r="Y1556" s="15"/>
    </row>
    <row r="1557" spans="2:25">
      <c r="B1557" s="30">
        <f t="shared" si="48"/>
        <v>1550</v>
      </c>
      <c r="C1557" s="31">
        <v>217</v>
      </c>
      <c r="D1557" s="32" t="s">
        <v>1127</v>
      </c>
      <c r="E1557" s="131">
        <v>5</v>
      </c>
      <c r="F1557" s="31">
        <v>4</v>
      </c>
      <c r="G1557" s="31" t="s">
        <v>1133</v>
      </c>
      <c r="H1557" s="33" t="s">
        <v>21</v>
      </c>
      <c r="I1557" s="34" t="s">
        <v>1151</v>
      </c>
      <c r="J1557" s="31">
        <v>33.75</v>
      </c>
      <c r="K1557" s="31">
        <v>5.26</v>
      </c>
      <c r="L1557" s="130">
        <v>39.01</v>
      </c>
      <c r="M1557" s="35" t="s">
        <v>1130</v>
      </c>
      <c r="N1557" s="35" t="s">
        <v>1131</v>
      </c>
      <c r="O1557" s="35" t="s">
        <v>1130</v>
      </c>
      <c r="P1557" s="32">
        <v>300000</v>
      </c>
      <c r="Q155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11703000</v>
      </c>
      <c r="R155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57" s="36"/>
      <c r="T1557" s="38" t="e">
        <f>#REF!/R1557-1</f>
        <v>#REF!</v>
      </c>
      <c r="U1557" s="35"/>
      <c r="V1557" s="39" t="s">
        <v>1132</v>
      </c>
      <c r="W1557" s="40"/>
      <c r="X1557" s="41" t="str">
        <f t="shared" si="49"/>
        <v>апартаментст</v>
      </c>
      <c r="Y1557" s="15"/>
    </row>
    <row r="1558" spans="2:25">
      <c r="B1558" s="30">
        <f t="shared" si="48"/>
        <v>1551</v>
      </c>
      <c r="C1558" s="31">
        <v>218</v>
      </c>
      <c r="D1558" s="32" t="s">
        <v>1127</v>
      </c>
      <c r="E1558" s="131">
        <v>5</v>
      </c>
      <c r="F1558" s="31">
        <v>4</v>
      </c>
      <c r="G1558" s="31" t="s">
        <v>1133</v>
      </c>
      <c r="H1558" s="33" t="s">
        <v>21</v>
      </c>
      <c r="I1558" s="34" t="s">
        <v>1151</v>
      </c>
      <c r="J1558" s="31">
        <v>33.659999999999997</v>
      </c>
      <c r="K1558" s="31">
        <v>5.19</v>
      </c>
      <c r="L1558" s="130">
        <v>38.85</v>
      </c>
      <c r="M1558" s="35" t="s">
        <v>1130</v>
      </c>
      <c r="N1558" s="35" t="s">
        <v>1131</v>
      </c>
      <c r="O1558" s="35" t="s">
        <v>1130</v>
      </c>
      <c r="P1558" s="32">
        <v>300000</v>
      </c>
      <c r="Q155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11655000</v>
      </c>
      <c r="R155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58" s="36"/>
      <c r="T1558" s="38" t="e">
        <f>#REF!/R1558-1</f>
        <v>#REF!</v>
      </c>
      <c r="U1558" s="35"/>
      <c r="V1558" s="39" t="s">
        <v>1132</v>
      </c>
      <c r="W1558" s="40"/>
      <c r="X1558" s="41" t="str">
        <f t="shared" si="49"/>
        <v>апартаментст</v>
      </c>
      <c r="Y1558" s="15"/>
    </row>
    <row r="1559" spans="2:25">
      <c r="B1559" s="30">
        <f t="shared" si="48"/>
        <v>1552</v>
      </c>
      <c r="C1559" s="31">
        <v>219</v>
      </c>
      <c r="D1559" s="32" t="s">
        <v>1127</v>
      </c>
      <c r="E1559" s="131">
        <v>5</v>
      </c>
      <c r="F1559" s="31">
        <v>4</v>
      </c>
      <c r="G1559" s="31" t="s">
        <v>1133</v>
      </c>
      <c r="H1559" s="33" t="s">
        <v>21</v>
      </c>
      <c r="I1559" s="34" t="s">
        <v>1151</v>
      </c>
      <c r="J1559" s="31">
        <v>33.82</v>
      </c>
      <c r="K1559" s="31">
        <v>3.42</v>
      </c>
      <c r="L1559" s="130">
        <v>37.24</v>
      </c>
      <c r="M1559" s="35" t="s">
        <v>1130</v>
      </c>
      <c r="N1559" s="35" t="s">
        <v>1131</v>
      </c>
      <c r="O1559" s="35" t="s">
        <v>1130</v>
      </c>
      <c r="P1559" s="32">
        <v>300000</v>
      </c>
      <c r="Q155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11172000</v>
      </c>
      <c r="R155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59" s="36"/>
      <c r="T1559" s="38" t="e">
        <f>#REF!/R1559-1</f>
        <v>#REF!</v>
      </c>
      <c r="U1559" s="35"/>
      <c r="V1559" s="39" t="s">
        <v>1132</v>
      </c>
      <c r="W1559" s="40"/>
      <c r="X1559" s="41" t="str">
        <f t="shared" si="49"/>
        <v>апартаментст</v>
      </c>
      <c r="Y1559" s="15"/>
    </row>
    <row r="1560" spans="2:25">
      <c r="B1560" s="30">
        <f t="shared" si="48"/>
        <v>1553</v>
      </c>
      <c r="C1560" s="31">
        <v>220</v>
      </c>
      <c r="D1560" s="32" t="s">
        <v>1127</v>
      </c>
      <c r="E1560" s="131">
        <v>5</v>
      </c>
      <c r="F1560" s="31">
        <v>4</v>
      </c>
      <c r="G1560" s="31" t="s">
        <v>1133</v>
      </c>
      <c r="H1560" s="33" t="s">
        <v>21</v>
      </c>
      <c r="I1560" s="34" t="s">
        <v>1151</v>
      </c>
      <c r="J1560" s="31">
        <v>33.83</v>
      </c>
      <c r="K1560" s="31">
        <v>5.31</v>
      </c>
      <c r="L1560" s="130">
        <v>39.14</v>
      </c>
      <c r="M1560" s="35" t="s">
        <v>1130</v>
      </c>
      <c r="N1560" s="35" t="s">
        <v>1131</v>
      </c>
      <c r="O1560" s="35" t="s">
        <v>1130</v>
      </c>
      <c r="P1560" s="32">
        <v>300000</v>
      </c>
      <c r="Q156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11742000</v>
      </c>
      <c r="R156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60" s="36"/>
      <c r="T1560" s="38" t="e">
        <f>#REF!/R1560-1</f>
        <v>#REF!</v>
      </c>
      <c r="U1560" s="35"/>
      <c r="V1560" s="39" t="s">
        <v>1132</v>
      </c>
      <c r="W1560" s="40"/>
      <c r="X1560" s="41" t="str">
        <f t="shared" si="49"/>
        <v>апартаментст</v>
      </c>
      <c r="Y1560" s="15"/>
    </row>
    <row r="1561" spans="2:25">
      <c r="B1561" s="30">
        <f t="shared" si="48"/>
        <v>1554</v>
      </c>
      <c r="C1561" s="31">
        <v>221</v>
      </c>
      <c r="D1561" s="32" t="s">
        <v>1127</v>
      </c>
      <c r="E1561" s="131">
        <v>5</v>
      </c>
      <c r="F1561" s="31">
        <v>4</v>
      </c>
      <c r="G1561" s="31" t="s">
        <v>1133</v>
      </c>
      <c r="H1561" s="33" t="s">
        <v>21</v>
      </c>
      <c r="I1561" s="34" t="s">
        <v>1151</v>
      </c>
      <c r="J1561" s="31">
        <v>33.340000000000003</v>
      </c>
      <c r="K1561" s="31">
        <v>5.64</v>
      </c>
      <c r="L1561" s="130">
        <v>38.979999999999997</v>
      </c>
      <c r="M1561" s="35" t="s">
        <v>1130</v>
      </c>
      <c r="N1561" s="35" t="s">
        <v>1131</v>
      </c>
      <c r="O1561" s="35" t="s">
        <v>1130</v>
      </c>
      <c r="P1561" s="32">
        <v>300000</v>
      </c>
      <c r="Q156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11693999.999999998</v>
      </c>
      <c r="R156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61" s="36"/>
      <c r="T1561" s="38" t="e">
        <f>#REF!/R1561-1</f>
        <v>#REF!</v>
      </c>
      <c r="U1561" s="35"/>
      <c r="V1561" s="39" t="s">
        <v>1132</v>
      </c>
      <c r="W1561" s="40"/>
      <c r="X1561" s="41" t="str">
        <f t="shared" si="49"/>
        <v>апартаментст</v>
      </c>
      <c r="Y1561" s="15"/>
    </row>
    <row r="1562" spans="2:25">
      <c r="B1562" s="30">
        <f t="shared" si="48"/>
        <v>1555</v>
      </c>
      <c r="C1562" s="31">
        <v>222</v>
      </c>
      <c r="D1562" s="32" t="s">
        <v>1127</v>
      </c>
      <c r="E1562" s="131">
        <v>5</v>
      </c>
      <c r="F1562" s="31">
        <v>4</v>
      </c>
      <c r="G1562" s="31" t="s">
        <v>1138</v>
      </c>
      <c r="H1562" s="33" t="s">
        <v>21</v>
      </c>
      <c r="I1562" s="34" t="s">
        <v>1151</v>
      </c>
      <c r="J1562" s="31">
        <v>33.61</v>
      </c>
      <c r="K1562" s="31">
        <v>5.03</v>
      </c>
      <c r="L1562" s="130">
        <v>38.64</v>
      </c>
      <c r="M1562" s="35" t="s">
        <v>1130</v>
      </c>
      <c r="N1562" s="35" t="s">
        <v>1131</v>
      </c>
      <c r="O1562" s="35" t="s">
        <v>1130</v>
      </c>
      <c r="P1562" s="32">
        <v>320000</v>
      </c>
      <c r="Q156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12364800</v>
      </c>
      <c r="R156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62" s="36"/>
      <c r="T1562" s="38" t="e">
        <f>#REF!/R1562-1</f>
        <v>#REF!</v>
      </c>
      <c r="U1562" s="35"/>
      <c r="V1562" s="39" t="s">
        <v>1132</v>
      </c>
      <c r="W1562" s="40"/>
      <c r="X1562" s="41" t="str">
        <f t="shared" si="49"/>
        <v>апартаментст</v>
      </c>
      <c r="Y1562" s="15"/>
    </row>
    <row r="1563" spans="2:25">
      <c r="B1563" s="30">
        <f t="shared" si="48"/>
        <v>1556</v>
      </c>
      <c r="C1563" s="31">
        <v>223</v>
      </c>
      <c r="D1563" s="32" t="s">
        <v>1127</v>
      </c>
      <c r="E1563" s="131">
        <v>5</v>
      </c>
      <c r="F1563" s="31">
        <v>4</v>
      </c>
      <c r="G1563" s="31" t="s">
        <v>1138</v>
      </c>
      <c r="H1563" s="33" t="s">
        <v>21</v>
      </c>
      <c r="I1563" s="34" t="s">
        <v>1151</v>
      </c>
      <c r="J1563" s="31">
        <v>32.880000000000003</v>
      </c>
      <c r="K1563" s="31">
        <v>5</v>
      </c>
      <c r="L1563" s="130">
        <v>37.880000000000003</v>
      </c>
      <c r="M1563" s="35" t="s">
        <v>1130</v>
      </c>
      <c r="N1563" s="35" t="s">
        <v>1131</v>
      </c>
      <c r="O1563" s="35" t="s">
        <v>1130</v>
      </c>
      <c r="P1563" s="32">
        <v>320000</v>
      </c>
      <c r="Q156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12121600</v>
      </c>
      <c r="R156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63" s="36"/>
      <c r="T1563" s="38" t="e">
        <f>#REF!/R1563-1</f>
        <v>#REF!</v>
      </c>
      <c r="U1563" s="35"/>
      <c r="V1563" s="39" t="s">
        <v>1132</v>
      </c>
      <c r="W1563" s="40"/>
      <c r="X1563" s="41" t="str">
        <f t="shared" si="49"/>
        <v>апартаментст</v>
      </c>
      <c r="Y1563" s="15"/>
    </row>
    <row r="1564" spans="2:25">
      <c r="B1564" s="30">
        <f t="shared" si="48"/>
        <v>1557</v>
      </c>
      <c r="C1564" s="31">
        <v>224</v>
      </c>
      <c r="D1564" s="32" t="s">
        <v>1127</v>
      </c>
      <c r="E1564" s="131">
        <v>5</v>
      </c>
      <c r="F1564" s="31">
        <v>4</v>
      </c>
      <c r="G1564" s="31" t="s">
        <v>1138</v>
      </c>
      <c r="H1564" s="33" t="s">
        <v>21</v>
      </c>
      <c r="I1564" s="34" t="s">
        <v>1151</v>
      </c>
      <c r="J1564" s="31">
        <v>37.6</v>
      </c>
      <c r="K1564" s="31">
        <v>7.16</v>
      </c>
      <c r="L1564" s="130">
        <v>44.76</v>
      </c>
      <c r="M1564" s="35" t="s">
        <v>1130</v>
      </c>
      <c r="N1564" s="35" t="s">
        <v>1131</v>
      </c>
      <c r="O1564" s="35" t="s">
        <v>1130</v>
      </c>
      <c r="P1564" s="32">
        <v>325000</v>
      </c>
      <c r="Q156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14547000</v>
      </c>
      <c r="R156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64" s="36"/>
      <c r="T1564" s="38" t="e">
        <f>#REF!/R1564-1</f>
        <v>#REF!</v>
      </c>
      <c r="U1564" s="35"/>
      <c r="V1564" s="39" t="s">
        <v>1132</v>
      </c>
      <c r="W1564" s="40"/>
      <c r="X1564" s="41" t="str">
        <f t="shared" si="49"/>
        <v>апартаментст</v>
      </c>
      <c r="Y1564" s="15"/>
    </row>
    <row r="1565" spans="2:25">
      <c r="B1565" s="30">
        <f t="shared" si="48"/>
        <v>1558</v>
      </c>
      <c r="C1565" s="31">
        <v>225</v>
      </c>
      <c r="D1565" s="32" t="s">
        <v>1127</v>
      </c>
      <c r="E1565" s="131">
        <v>5</v>
      </c>
      <c r="F1565" s="31">
        <v>4</v>
      </c>
      <c r="G1565" s="31" t="s">
        <v>1138</v>
      </c>
      <c r="H1565" s="33" t="s">
        <v>21</v>
      </c>
      <c r="I1565" s="34" t="s">
        <v>1151</v>
      </c>
      <c r="J1565" s="31">
        <v>38.15</v>
      </c>
      <c r="K1565" s="31">
        <v>8.1300000000000008</v>
      </c>
      <c r="L1565" s="130">
        <v>46.28</v>
      </c>
      <c r="M1565" s="35" t="s">
        <v>1130</v>
      </c>
      <c r="N1565" s="35" t="s">
        <v>1131</v>
      </c>
      <c r="O1565" s="35" t="s">
        <v>1130</v>
      </c>
      <c r="P1565" s="32">
        <v>325000</v>
      </c>
      <c r="Q156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15041000</v>
      </c>
      <c r="R156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65" s="36"/>
      <c r="T1565" s="38" t="e">
        <f>#REF!/R1565-1</f>
        <v>#REF!</v>
      </c>
      <c r="U1565" s="35"/>
      <c r="V1565" s="39" t="s">
        <v>1132</v>
      </c>
      <c r="W1565" s="40"/>
      <c r="X1565" s="41" t="str">
        <f t="shared" si="49"/>
        <v>апартаментст</v>
      </c>
      <c r="Y1565" s="15"/>
    </row>
    <row r="1566" spans="2:25">
      <c r="B1566" s="30">
        <f t="shared" si="48"/>
        <v>1559</v>
      </c>
      <c r="C1566" s="31">
        <v>226</v>
      </c>
      <c r="D1566" s="32" t="s">
        <v>1127</v>
      </c>
      <c r="E1566" s="131">
        <v>5</v>
      </c>
      <c r="F1566" s="31">
        <v>4</v>
      </c>
      <c r="G1566" s="31" t="s">
        <v>1138</v>
      </c>
      <c r="H1566" s="33" t="s">
        <v>21</v>
      </c>
      <c r="I1566" s="34" t="s">
        <v>1151</v>
      </c>
      <c r="J1566" s="31">
        <v>32.76</v>
      </c>
      <c r="K1566" s="31">
        <v>5.45</v>
      </c>
      <c r="L1566" s="130">
        <v>38.21</v>
      </c>
      <c r="M1566" s="35" t="s">
        <v>1130</v>
      </c>
      <c r="N1566" s="35" t="s">
        <v>1131</v>
      </c>
      <c r="O1566" s="35" t="s">
        <v>1130</v>
      </c>
      <c r="P1566" s="32">
        <v>325000</v>
      </c>
      <c r="Q156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12418250</v>
      </c>
      <c r="R156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66" s="36"/>
      <c r="T1566" s="38" t="e">
        <f>#REF!/R1566-1</f>
        <v>#REF!</v>
      </c>
      <c r="U1566" s="35"/>
      <c r="V1566" s="39" t="s">
        <v>1132</v>
      </c>
      <c r="W1566" s="40"/>
      <c r="X1566" s="41" t="str">
        <f t="shared" si="49"/>
        <v>апартаментст</v>
      </c>
      <c r="Y1566" s="15"/>
    </row>
    <row r="1567" spans="2:25">
      <c r="B1567" s="30">
        <f t="shared" si="48"/>
        <v>1560</v>
      </c>
      <c r="C1567" s="31">
        <v>227</v>
      </c>
      <c r="D1567" s="32" t="s">
        <v>1127</v>
      </c>
      <c r="E1567" s="131">
        <v>5</v>
      </c>
      <c r="F1567" s="31">
        <v>4</v>
      </c>
      <c r="G1567" s="31" t="s">
        <v>1138</v>
      </c>
      <c r="H1567" s="33" t="s">
        <v>21</v>
      </c>
      <c r="I1567" s="34" t="s">
        <v>1151</v>
      </c>
      <c r="J1567" s="31">
        <v>33.49</v>
      </c>
      <c r="K1567" s="31">
        <v>5.13</v>
      </c>
      <c r="L1567" s="130">
        <v>38.619999999999997</v>
      </c>
      <c r="M1567" s="35" t="s">
        <v>1130</v>
      </c>
      <c r="N1567" s="35" t="s">
        <v>1131</v>
      </c>
      <c r="O1567" s="35" t="s">
        <v>1130</v>
      </c>
      <c r="P1567" s="32">
        <v>325000</v>
      </c>
      <c r="Q156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12551500</v>
      </c>
      <c r="R156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67" s="36"/>
      <c r="T1567" s="38" t="e">
        <f>#REF!/R1567-1</f>
        <v>#REF!</v>
      </c>
      <c r="U1567" s="35"/>
      <c r="V1567" s="39" t="s">
        <v>1132</v>
      </c>
      <c r="W1567" s="40"/>
      <c r="X1567" s="41" t="str">
        <f t="shared" si="49"/>
        <v>апартаментст</v>
      </c>
      <c r="Y1567" s="15"/>
    </row>
    <row r="1568" spans="2:25">
      <c r="B1568" s="30">
        <f t="shared" si="48"/>
        <v>1561</v>
      </c>
      <c r="C1568" s="31">
        <v>228</v>
      </c>
      <c r="D1568" s="32" t="s">
        <v>1127</v>
      </c>
      <c r="E1568" s="131">
        <v>5</v>
      </c>
      <c r="F1568" s="31">
        <v>4</v>
      </c>
      <c r="G1568" s="31" t="s">
        <v>1138</v>
      </c>
      <c r="H1568" s="42" t="s">
        <v>19</v>
      </c>
      <c r="I1568" s="34" t="s">
        <v>1151</v>
      </c>
      <c r="J1568" s="31">
        <v>58.9</v>
      </c>
      <c r="K1568" s="31">
        <v>10.27</v>
      </c>
      <c r="L1568" s="130">
        <v>69.17</v>
      </c>
      <c r="M1568" s="35" t="s">
        <v>1130</v>
      </c>
      <c r="N1568" s="35" t="s">
        <v>1131</v>
      </c>
      <c r="O1568" s="35" t="s">
        <v>1130</v>
      </c>
      <c r="P1568" s="32">
        <v>325000</v>
      </c>
      <c r="Q156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22480250</v>
      </c>
      <c r="R156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68" s="36"/>
      <c r="T1568" s="38" t="e">
        <f>#REF!/R1568-1</f>
        <v>#REF!</v>
      </c>
      <c r="U1568" s="35"/>
      <c r="V1568" s="39" t="s">
        <v>1132</v>
      </c>
      <c r="W1568" s="40"/>
      <c r="X1568" s="41" t="str">
        <f t="shared" si="49"/>
        <v>апартамент1АЕ</v>
      </c>
      <c r="Y1568" s="15"/>
    </row>
    <row r="1569" spans="2:25">
      <c r="B1569" s="30">
        <f t="shared" si="48"/>
        <v>1562</v>
      </c>
      <c r="C1569" s="31">
        <v>229</v>
      </c>
      <c r="D1569" s="32" t="s">
        <v>1127</v>
      </c>
      <c r="E1569" s="131">
        <v>5</v>
      </c>
      <c r="F1569" s="31">
        <v>4</v>
      </c>
      <c r="G1569" s="31" t="s">
        <v>1138</v>
      </c>
      <c r="H1569" s="33" t="s">
        <v>21</v>
      </c>
      <c r="I1569" s="34" t="s">
        <v>1151</v>
      </c>
      <c r="J1569" s="31">
        <v>33.090000000000003</v>
      </c>
      <c r="K1569" s="31">
        <v>4.8600000000000003</v>
      </c>
      <c r="L1569" s="130">
        <v>37.950000000000003</v>
      </c>
      <c r="M1569" s="35" t="s">
        <v>1130</v>
      </c>
      <c r="N1569" s="35" t="s">
        <v>1131</v>
      </c>
      <c r="O1569" s="35" t="s">
        <v>1130</v>
      </c>
      <c r="P1569" s="32">
        <v>325000</v>
      </c>
      <c r="Q156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12333750</v>
      </c>
      <c r="R156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69" s="36"/>
      <c r="T1569" s="38" t="e">
        <f>#REF!/R1569-1</f>
        <v>#REF!</v>
      </c>
      <c r="U1569" s="35"/>
      <c r="V1569" s="39" t="s">
        <v>1132</v>
      </c>
      <c r="W1569" s="40"/>
      <c r="X1569" s="41" t="str">
        <f t="shared" si="49"/>
        <v>апартаментст</v>
      </c>
      <c r="Y1569" s="15"/>
    </row>
    <row r="1570" spans="2:25">
      <c r="B1570" s="30">
        <f t="shared" si="48"/>
        <v>1563</v>
      </c>
      <c r="C1570" s="31">
        <v>230</v>
      </c>
      <c r="D1570" s="32" t="s">
        <v>1127</v>
      </c>
      <c r="E1570" s="131">
        <v>5</v>
      </c>
      <c r="F1570" s="31">
        <v>4</v>
      </c>
      <c r="G1570" s="31" t="s">
        <v>1138</v>
      </c>
      <c r="H1570" s="33" t="s">
        <v>21</v>
      </c>
      <c r="I1570" s="34" t="s">
        <v>1151</v>
      </c>
      <c r="J1570" s="31">
        <v>33.11</v>
      </c>
      <c r="K1570" s="31">
        <v>5.41</v>
      </c>
      <c r="L1570" s="130">
        <v>38.520000000000003</v>
      </c>
      <c r="M1570" s="35" t="s">
        <v>1130</v>
      </c>
      <c r="N1570" s="35" t="s">
        <v>1131</v>
      </c>
      <c r="O1570" s="35" t="s">
        <v>1130</v>
      </c>
      <c r="P1570" s="32">
        <v>325000</v>
      </c>
      <c r="Q157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12519000.000000002</v>
      </c>
      <c r="R157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70" s="36"/>
      <c r="T1570" s="38" t="e">
        <f>#REF!/R1570-1</f>
        <v>#REF!</v>
      </c>
      <c r="U1570" s="35"/>
      <c r="V1570" s="39" t="s">
        <v>1132</v>
      </c>
      <c r="W1570" s="40"/>
      <c r="X1570" s="41" t="str">
        <f t="shared" si="49"/>
        <v>апартаментст</v>
      </c>
      <c r="Y1570" s="15"/>
    </row>
    <row r="1571" spans="2:25">
      <c r="B1571" s="30">
        <f t="shared" si="48"/>
        <v>1564</v>
      </c>
      <c r="C1571" s="31">
        <v>231</v>
      </c>
      <c r="D1571" s="32" t="s">
        <v>1127</v>
      </c>
      <c r="E1571" s="131">
        <v>5</v>
      </c>
      <c r="F1571" s="31">
        <v>4</v>
      </c>
      <c r="G1571" s="31" t="s">
        <v>1138</v>
      </c>
      <c r="H1571" s="33" t="s">
        <v>21</v>
      </c>
      <c r="I1571" s="34" t="s">
        <v>1151</v>
      </c>
      <c r="J1571" s="31">
        <v>33.08</v>
      </c>
      <c r="K1571" s="31">
        <v>3.97</v>
      </c>
      <c r="L1571" s="130">
        <v>37.049999999999997</v>
      </c>
      <c r="M1571" s="35" t="s">
        <v>1130</v>
      </c>
      <c r="N1571" s="35" t="s">
        <v>1131</v>
      </c>
      <c r="O1571" s="35" t="s">
        <v>1130</v>
      </c>
      <c r="P1571" s="32">
        <v>325000</v>
      </c>
      <c r="Q157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12041250</v>
      </c>
      <c r="R157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71" s="36"/>
      <c r="T1571" s="38" t="e">
        <f>#REF!/R1571-1</f>
        <v>#REF!</v>
      </c>
      <c r="U1571" s="35"/>
      <c r="V1571" s="39" t="s">
        <v>1132</v>
      </c>
      <c r="W1571" s="40"/>
      <c r="X1571" s="41" t="str">
        <f t="shared" si="49"/>
        <v>апартаментст</v>
      </c>
      <c r="Y1571" s="15"/>
    </row>
    <row r="1572" spans="2:25">
      <c r="B1572" s="30">
        <f t="shared" si="48"/>
        <v>1565</v>
      </c>
      <c r="C1572" s="31">
        <v>232</v>
      </c>
      <c r="D1572" s="32" t="s">
        <v>1127</v>
      </c>
      <c r="E1572" s="131">
        <v>5</v>
      </c>
      <c r="F1572" s="31">
        <v>4</v>
      </c>
      <c r="G1572" s="31" t="s">
        <v>1138</v>
      </c>
      <c r="H1572" s="33" t="s">
        <v>21</v>
      </c>
      <c r="I1572" s="34" t="s">
        <v>1151</v>
      </c>
      <c r="J1572" s="31">
        <v>33.17</v>
      </c>
      <c r="K1572" s="31">
        <v>5.19</v>
      </c>
      <c r="L1572" s="130">
        <v>38.36</v>
      </c>
      <c r="M1572" s="35" t="s">
        <v>1130</v>
      </c>
      <c r="N1572" s="35" t="s">
        <v>1131</v>
      </c>
      <c r="O1572" s="35" t="s">
        <v>1130</v>
      </c>
      <c r="P1572" s="32">
        <v>325000</v>
      </c>
      <c r="Q157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12467000</v>
      </c>
      <c r="R157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72" s="36"/>
      <c r="T1572" s="38" t="e">
        <f>#REF!/R1572-1</f>
        <v>#REF!</v>
      </c>
      <c r="U1572" s="35"/>
      <c r="V1572" s="39" t="s">
        <v>1132</v>
      </c>
      <c r="W1572" s="40"/>
      <c r="X1572" s="41" t="str">
        <f t="shared" si="49"/>
        <v>апартаментст</v>
      </c>
      <c r="Y1572" s="15"/>
    </row>
    <row r="1573" spans="2:25">
      <c r="B1573" s="30">
        <f t="shared" si="48"/>
        <v>1566</v>
      </c>
      <c r="C1573" s="31">
        <v>233</v>
      </c>
      <c r="D1573" s="32" t="s">
        <v>1127</v>
      </c>
      <c r="E1573" s="131">
        <v>5</v>
      </c>
      <c r="F1573" s="31">
        <v>4</v>
      </c>
      <c r="G1573" s="31" t="s">
        <v>1138</v>
      </c>
      <c r="H1573" s="33" t="s">
        <v>21</v>
      </c>
      <c r="I1573" s="34" t="s">
        <v>1151</v>
      </c>
      <c r="J1573" s="31">
        <v>33.200000000000003</v>
      </c>
      <c r="K1573" s="31">
        <v>5.35</v>
      </c>
      <c r="L1573" s="130">
        <v>38.549999999999997</v>
      </c>
      <c r="M1573" s="35" t="s">
        <v>1130</v>
      </c>
      <c r="N1573" s="35" t="s">
        <v>1131</v>
      </c>
      <c r="O1573" s="35" t="s">
        <v>1130</v>
      </c>
      <c r="P1573" s="32">
        <v>325000</v>
      </c>
      <c r="Q157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12528750</v>
      </c>
      <c r="R157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73" s="36"/>
      <c r="T1573" s="38" t="e">
        <f>#REF!/R1573-1</f>
        <v>#REF!</v>
      </c>
      <c r="U1573" s="35"/>
      <c r="V1573" s="39" t="s">
        <v>1132</v>
      </c>
      <c r="W1573" s="40"/>
      <c r="X1573" s="41" t="str">
        <f t="shared" si="49"/>
        <v>апартаментст</v>
      </c>
      <c r="Y1573" s="15"/>
    </row>
    <row r="1574" spans="2:25">
      <c r="B1574" s="30">
        <f t="shared" si="48"/>
        <v>1567</v>
      </c>
      <c r="C1574" s="31">
        <v>234</v>
      </c>
      <c r="D1574" s="32" t="s">
        <v>1127</v>
      </c>
      <c r="E1574" s="131">
        <v>5</v>
      </c>
      <c r="F1574" s="31">
        <v>4</v>
      </c>
      <c r="G1574" s="31" t="s">
        <v>1138</v>
      </c>
      <c r="H1574" s="33" t="s">
        <v>21</v>
      </c>
      <c r="I1574" s="34" t="s">
        <v>1151</v>
      </c>
      <c r="J1574" s="31">
        <v>33.18</v>
      </c>
      <c r="K1574" s="31">
        <v>4.95</v>
      </c>
      <c r="L1574" s="130">
        <v>38.130000000000003</v>
      </c>
      <c r="M1574" s="35" t="s">
        <v>1130</v>
      </c>
      <c r="N1574" s="35" t="s">
        <v>1131</v>
      </c>
      <c r="O1574" s="35" t="s">
        <v>1130</v>
      </c>
      <c r="P1574" s="32">
        <v>325000</v>
      </c>
      <c r="Q157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12392250</v>
      </c>
      <c r="R157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74" s="36"/>
      <c r="T1574" s="38" t="e">
        <f>#REF!/R1574-1</f>
        <v>#REF!</v>
      </c>
      <c r="U1574" s="35"/>
      <c r="V1574" s="39" t="s">
        <v>1132</v>
      </c>
      <c r="W1574" s="40"/>
      <c r="X1574" s="41" t="str">
        <f t="shared" si="49"/>
        <v>апартаментст</v>
      </c>
      <c r="Y1574" s="15"/>
    </row>
    <row r="1575" spans="2:25">
      <c r="B1575" s="30">
        <f t="shared" si="48"/>
        <v>1568</v>
      </c>
      <c r="C1575" s="31">
        <v>235</v>
      </c>
      <c r="D1575" s="32" t="s">
        <v>1127</v>
      </c>
      <c r="E1575" s="131">
        <v>5</v>
      </c>
      <c r="F1575" s="31">
        <v>4</v>
      </c>
      <c r="G1575" s="31" t="s">
        <v>1138</v>
      </c>
      <c r="H1575" s="33" t="s">
        <v>21</v>
      </c>
      <c r="I1575" s="34" t="s">
        <v>1151</v>
      </c>
      <c r="J1575" s="31">
        <v>33.729999999999997</v>
      </c>
      <c r="K1575" s="31">
        <v>4.8499999999999996</v>
      </c>
      <c r="L1575" s="130">
        <v>38.58</v>
      </c>
      <c r="M1575" s="35" t="s">
        <v>1130</v>
      </c>
      <c r="N1575" s="35" t="s">
        <v>1131</v>
      </c>
      <c r="O1575" s="35" t="s">
        <v>1130</v>
      </c>
      <c r="P1575" s="32">
        <v>325000</v>
      </c>
      <c r="Q157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12538500</v>
      </c>
      <c r="R157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75" s="36"/>
      <c r="T1575" s="38" t="e">
        <f>#REF!/R1575-1</f>
        <v>#REF!</v>
      </c>
      <c r="U1575" s="35"/>
      <c r="V1575" s="39" t="s">
        <v>1132</v>
      </c>
      <c r="W1575" s="40"/>
      <c r="X1575" s="41" t="str">
        <f t="shared" si="49"/>
        <v>апартаментст</v>
      </c>
      <c r="Y1575" s="15"/>
    </row>
    <row r="1576" spans="2:25">
      <c r="B1576" s="30">
        <f t="shared" si="48"/>
        <v>1569</v>
      </c>
      <c r="C1576" s="31">
        <v>236</v>
      </c>
      <c r="D1576" s="32" t="s">
        <v>1127</v>
      </c>
      <c r="E1576" s="131">
        <v>5</v>
      </c>
      <c r="F1576" s="31">
        <v>4</v>
      </c>
      <c r="G1576" s="31" t="s">
        <v>1138</v>
      </c>
      <c r="H1576" s="33" t="s">
        <v>21</v>
      </c>
      <c r="I1576" s="34" t="s">
        <v>1151</v>
      </c>
      <c r="J1576" s="31">
        <v>33.75</v>
      </c>
      <c r="K1576" s="31">
        <v>5.26</v>
      </c>
      <c r="L1576" s="130">
        <v>39.01</v>
      </c>
      <c r="M1576" s="35" t="s">
        <v>1130</v>
      </c>
      <c r="N1576" s="35" t="s">
        <v>1131</v>
      </c>
      <c r="O1576" s="35" t="s">
        <v>1130</v>
      </c>
      <c r="P1576" s="32">
        <v>325000</v>
      </c>
      <c r="Q157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12678250</v>
      </c>
      <c r="R157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76" s="36"/>
      <c r="T1576" s="38" t="e">
        <f>#REF!/R1576-1</f>
        <v>#REF!</v>
      </c>
      <c r="U1576" s="35"/>
      <c r="V1576" s="39" t="s">
        <v>1132</v>
      </c>
      <c r="W1576" s="40"/>
      <c r="X1576" s="41" t="str">
        <f t="shared" si="49"/>
        <v>апартаментст</v>
      </c>
      <c r="Y1576" s="15"/>
    </row>
    <row r="1577" spans="2:25">
      <c r="B1577" s="30">
        <f t="shared" si="48"/>
        <v>1570</v>
      </c>
      <c r="C1577" s="31">
        <v>237</v>
      </c>
      <c r="D1577" s="32" t="s">
        <v>1127</v>
      </c>
      <c r="E1577" s="131">
        <v>5</v>
      </c>
      <c r="F1577" s="31">
        <v>4</v>
      </c>
      <c r="G1577" s="31" t="s">
        <v>1138</v>
      </c>
      <c r="H1577" s="33" t="s">
        <v>21</v>
      </c>
      <c r="I1577" s="34" t="s">
        <v>1151</v>
      </c>
      <c r="J1577" s="31">
        <v>33.71</v>
      </c>
      <c r="K1577" s="31">
        <v>5.19</v>
      </c>
      <c r="L1577" s="130">
        <v>38.9</v>
      </c>
      <c r="M1577" s="35" t="s">
        <v>1130</v>
      </c>
      <c r="N1577" s="35" t="s">
        <v>1131</v>
      </c>
      <c r="O1577" s="35" t="s">
        <v>1130</v>
      </c>
      <c r="P1577" s="32">
        <v>325000</v>
      </c>
      <c r="Q157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12642500</v>
      </c>
      <c r="R157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77" s="36"/>
      <c r="T1577" s="38" t="e">
        <f>#REF!/R1577-1</f>
        <v>#REF!</v>
      </c>
      <c r="U1577" s="35"/>
      <c r="V1577" s="39" t="s">
        <v>1132</v>
      </c>
      <c r="W1577" s="40"/>
      <c r="X1577" s="41" t="str">
        <f t="shared" si="49"/>
        <v>апартаментст</v>
      </c>
      <c r="Y1577" s="15"/>
    </row>
    <row r="1578" spans="2:25">
      <c r="B1578" s="30">
        <f t="shared" si="48"/>
        <v>1571</v>
      </c>
      <c r="C1578" s="31">
        <v>238</v>
      </c>
      <c r="D1578" s="32" t="s">
        <v>1127</v>
      </c>
      <c r="E1578" s="131">
        <v>5</v>
      </c>
      <c r="F1578" s="31">
        <v>4</v>
      </c>
      <c r="G1578" s="31" t="s">
        <v>1138</v>
      </c>
      <c r="H1578" s="33" t="s">
        <v>21</v>
      </c>
      <c r="I1578" s="34" t="s">
        <v>1151</v>
      </c>
      <c r="J1578" s="31">
        <v>33.74</v>
      </c>
      <c r="K1578" s="31">
        <v>3.65</v>
      </c>
      <c r="L1578" s="130">
        <v>37.39</v>
      </c>
      <c r="M1578" s="35" t="s">
        <v>1130</v>
      </c>
      <c r="N1578" s="35" t="s">
        <v>1131</v>
      </c>
      <c r="O1578" s="35" t="s">
        <v>1130</v>
      </c>
      <c r="P1578" s="32">
        <v>325000</v>
      </c>
      <c r="Q157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12151750</v>
      </c>
      <c r="R157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78" s="36"/>
      <c r="T1578" s="38" t="e">
        <f>#REF!/R1578-1</f>
        <v>#REF!</v>
      </c>
      <c r="U1578" s="35"/>
      <c r="V1578" s="39" t="s">
        <v>1132</v>
      </c>
      <c r="W1578" s="40"/>
      <c r="X1578" s="41" t="str">
        <f t="shared" si="49"/>
        <v>апартаментст</v>
      </c>
      <c r="Y1578" s="15"/>
    </row>
    <row r="1579" spans="2:25">
      <c r="B1579" s="30">
        <f t="shared" si="48"/>
        <v>1572</v>
      </c>
      <c r="C1579" s="31">
        <v>239</v>
      </c>
      <c r="D1579" s="32" t="s">
        <v>1127</v>
      </c>
      <c r="E1579" s="131">
        <v>5</v>
      </c>
      <c r="F1579" s="31">
        <v>4</v>
      </c>
      <c r="G1579" s="31" t="s">
        <v>1138</v>
      </c>
      <c r="H1579" s="33" t="s">
        <v>21</v>
      </c>
      <c r="I1579" s="34" t="s">
        <v>1151</v>
      </c>
      <c r="J1579" s="31">
        <v>33.76</v>
      </c>
      <c r="K1579" s="31">
        <v>5.41</v>
      </c>
      <c r="L1579" s="130">
        <v>39.17</v>
      </c>
      <c r="M1579" s="35" t="s">
        <v>1130</v>
      </c>
      <c r="N1579" s="35" t="s">
        <v>1131</v>
      </c>
      <c r="O1579" s="35" t="s">
        <v>1130</v>
      </c>
      <c r="P1579" s="32">
        <v>325000</v>
      </c>
      <c r="Q157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12730250</v>
      </c>
      <c r="R157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79" s="36"/>
      <c r="T1579" s="38" t="e">
        <f>#REF!/R1579-1</f>
        <v>#REF!</v>
      </c>
      <c r="U1579" s="35"/>
      <c r="V1579" s="39" t="s">
        <v>1132</v>
      </c>
      <c r="W1579" s="40"/>
      <c r="X1579" s="41" t="str">
        <f t="shared" si="49"/>
        <v>апартаментст</v>
      </c>
      <c r="Y1579" s="15"/>
    </row>
    <row r="1580" spans="2:25">
      <c r="B1580" s="30">
        <f t="shared" si="48"/>
        <v>1573</v>
      </c>
      <c r="C1580" s="31">
        <v>240</v>
      </c>
      <c r="D1580" s="32" t="s">
        <v>1127</v>
      </c>
      <c r="E1580" s="131">
        <v>5</v>
      </c>
      <c r="F1580" s="31">
        <v>4</v>
      </c>
      <c r="G1580" s="31" t="s">
        <v>1138</v>
      </c>
      <c r="H1580" s="33" t="s">
        <v>21</v>
      </c>
      <c r="I1580" s="34" t="s">
        <v>1151</v>
      </c>
      <c r="J1580" s="31">
        <v>33.770000000000003</v>
      </c>
      <c r="K1580" s="31">
        <v>4.6399999999999997</v>
      </c>
      <c r="L1580" s="130">
        <v>38.409999999999997</v>
      </c>
      <c r="M1580" s="35" t="s">
        <v>1130</v>
      </c>
      <c r="N1580" s="35" t="s">
        <v>1131</v>
      </c>
      <c r="O1580" s="35" t="s">
        <v>1130</v>
      </c>
      <c r="P1580" s="32">
        <v>325000</v>
      </c>
      <c r="Q158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12483249.999999998</v>
      </c>
      <c r="R158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80" s="36"/>
      <c r="T1580" s="38" t="e">
        <f>#REF!/R1580-1</f>
        <v>#REF!</v>
      </c>
      <c r="U1580" s="35"/>
      <c r="V1580" s="39" t="s">
        <v>1132</v>
      </c>
      <c r="W1580" s="40"/>
      <c r="X1580" s="41" t="str">
        <f t="shared" si="49"/>
        <v>апартаментст</v>
      </c>
      <c r="Y1580" s="15"/>
    </row>
    <row r="1581" spans="2:25">
      <c r="B1581" s="30">
        <f t="shared" si="48"/>
        <v>1574</v>
      </c>
      <c r="C1581" s="31">
        <v>241</v>
      </c>
      <c r="D1581" s="32" t="s">
        <v>1127</v>
      </c>
      <c r="E1581" s="131">
        <v>5</v>
      </c>
      <c r="F1581" s="31">
        <v>4</v>
      </c>
      <c r="G1581" s="31" t="s">
        <v>1138</v>
      </c>
      <c r="H1581" s="42" t="s">
        <v>19</v>
      </c>
      <c r="I1581" s="34" t="s">
        <v>1151</v>
      </c>
      <c r="J1581" s="31">
        <v>35.69</v>
      </c>
      <c r="K1581" s="31">
        <v>4.99</v>
      </c>
      <c r="L1581" s="130">
        <v>40.68</v>
      </c>
      <c r="M1581" s="35" t="s">
        <v>1130</v>
      </c>
      <c r="N1581" s="35" t="s">
        <v>1131</v>
      </c>
      <c r="O1581" s="35" t="s">
        <v>1130</v>
      </c>
      <c r="P1581" s="32">
        <v>325000</v>
      </c>
      <c r="Q158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13221000</v>
      </c>
      <c r="R158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81" s="36"/>
      <c r="T1581" s="38" t="e">
        <f>#REF!/R1581-1</f>
        <v>#REF!</v>
      </c>
      <c r="U1581" s="35"/>
      <c r="V1581" s="39" t="s">
        <v>1132</v>
      </c>
      <c r="W1581" s="40"/>
      <c r="X1581" s="41" t="str">
        <f t="shared" si="49"/>
        <v>апартамент1АЕ</v>
      </c>
      <c r="Y1581" s="15"/>
    </row>
    <row r="1582" spans="2:25">
      <c r="B1582" s="30">
        <f t="shared" si="48"/>
        <v>1575</v>
      </c>
      <c r="C1582" s="31">
        <v>242</v>
      </c>
      <c r="D1582" s="32" t="s">
        <v>1127</v>
      </c>
      <c r="E1582" s="131">
        <v>5</v>
      </c>
      <c r="F1582" s="31">
        <v>4</v>
      </c>
      <c r="G1582" s="31" t="s">
        <v>1139</v>
      </c>
      <c r="H1582" s="33" t="s">
        <v>21</v>
      </c>
      <c r="I1582" s="34" t="s">
        <v>1151</v>
      </c>
      <c r="J1582" s="31">
        <v>33.49</v>
      </c>
      <c r="K1582" s="31">
        <v>5.15</v>
      </c>
      <c r="L1582" s="130">
        <v>38.64</v>
      </c>
      <c r="M1582" s="35" t="s">
        <v>1130</v>
      </c>
      <c r="N1582" s="35" t="s">
        <v>1131</v>
      </c>
      <c r="O1582" s="35" t="s">
        <v>1130</v>
      </c>
      <c r="P1582" s="32">
        <v>325000</v>
      </c>
      <c r="Q158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12558000</v>
      </c>
      <c r="R158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82" s="36"/>
      <c r="T1582" s="38" t="e">
        <f>#REF!/R1582-1</f>
        <v>#REF!</v>
      </c>
      <c r="U1582" s="35"/>
      <c r="V1582" s="39" t="s">
        <v>1132</v>
      </c>
      <c r="W1582" s="40"/>
      <c r="X1582" s="41" t="str">
        <f t="shared" si="49"/>
        <v>апартаментст</v>
      </c>
      <c r="Y1582" s="15"/>
    </row>
    <row r="1583" spans="2:25">
      <c r="B1583" s="30">
        <f t="shared" si="48"/>
        <v>1576</v>
      </c>
      <c r="C1583" s="31">
        <v>243</v>
      </c>
      <c r="D1583" s="32" t="s">
        <v>1127</v>
      </c>
      <c r="E1583" s="131">
        <v>5</v>
      </c>
      <c r="F1583" s="31">
        <v>4</v>
      </c>
      <c r="G1583" s="31" t="s">
        <v>1139</v>
      </c>
      <c r="H1583" s="33" t="s">
        <v>21</v>
      </c>
      <c r="I1583" s="34" t="s">
        <v>1151</v>
      </c>
      <c r="J1583" s="31">
        <v>32.75</v>
      </c>
      <c r="K1583" s="31">
        <v>5.13</v>
      </c>
      <c r="L1583" s="130">
        <v>37.880000000000003</v>
      </c>
      <c r="M1583" s="35" t="s">
        <v>1130</v>
      </c>
      <c r="N1583" s="35" t="s">
        <v>1131</v>
      </c>
      <c r="O1583" s="35" t="s">
        <v>1130</v>
      </c>
      <c r="P1583" s="32">
        <v>325000</v>
      </c>
      <c r="Q158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12311000</v>
      </c>
      <c r="R158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83" s="36"/>
      <c r="T1583" s="38" t="e">
        <f>#REF!/R1583-1</f>
        <v>#REF!</v>
      </c>
      <c r="U1583" s="35"/>
      <c r="V1583" s="39" t="s">
        <v>1132</v>
      </c>
      <c r="W1583" s="40"/>
      <c r="X1583" s="41" t="str">
        <f t="shared" si="49"/>
        <v>апартаментст</v>
      </c>
      <c r="Y1583" s="15"/>
    </row>
    <row r="1584" spans="2:25">
      <c r="B1584" s="30">
        <f t="shared" si="48"/>
        <v>1577</v>
      </c>
      <c r="C1584" s="31">
        <v>244</v>
      </c>
      <c r="D1584" s="32" t="s">
        <v>1127</v>
      </c>
      <c r="E1584" s="131">
        <v>5</v>
      </c>
      <c r="F1584" s="31">
        <v>4</v>
      </c>
      <c r="G1584" s="31" t="s">
        <v>1139</v>
      </c>
      <c r="H1584" s="33" t="s">
        <v>21</v>
      </c>
      <c r="I1584" s="34" t="s">
        <v>1151</v>
      </c>
      <c r="J1584" s="31">
        <v>37.47</v>
      </c>
      <c r="K1584" s="31">
        <v>7.25</v>
      </c>
      <c r="L1584" s="130">
        <v>44.72</v>
      </c>
      <c r="M1584" s="35" t="s">
        <v>1130</v>
      </c>
      <c r="N1584" s="35" t="s">
        <v>1131</v>
      </c>
      <c r="O1584" s="35" t="s">
        <v>1130</v>
      </c>
      <c r="P1584" s="32">
        <v>340000</v>
      </c>
      <c r="Q158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15204800</v>
      </c>
      <c r="R158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84" s="36"/>
      <c r="T1584" s="38" t="e">
        <f>#REF!/R1584-1</f>
        <v>#REF!</v>
      </c>
      <c r="U1584" s="35"/>
      <c r="V1584" s="39" t="s">
        <v>1132</v>
      </c>
      <c r="W1584" s="40"/>
      <c r="X1584" s="41" t="str">
        <f t="shared" si="49"/>
        <v>апартаментст</v>
      </c>
      <c r="Y1584" s="15"/>
    </row>
    <row r="1585" spans="2:25">
      <c r="B1585" s="30">
        <f t="shared" si="48"/>
        <v>1578</v>
      </c>
      <c r="C1585" s="31">
        <v>245</v>
      </c>
      <c r="D1585" s="32" t="s">
        <v>1127</v>
      </c>
      <c r="E1585" s="131">
        <v>5</v>
      </c>
      <c r="F1585" s="31">
        <v>4</v>
      </c>
      <c r="G1585" s="31" t="s">
        <v>1139</v>
      </c>
      <c r="H1585" s="33" t="s">
        <v>21</v>
      </c>
      <c r="I1585" s="34" t="s">
        <v>1151</v>
      </c>
      <c r="J1585" s="31">
        <v>38.15</v>
      </c>
      <c r="K1585" s="31">
        <v>8.1300000000000008</v>
      </c>
      <c r="L1585" s="130">
        <v>46.28</v>
      </c>
      <c r="M1585" s="35" t="s">
        <v>1130</v>
      </c>
      <c r="N1585" s="35" t="s">
        <v>1131</v>
      </c>
      <c r="O1585" s="35" t="s">
        <v>1130</v>
      </c>
      <c r="P1585" s="32">
        <v>340000</v>
      </c>
      <c r="Q158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15735200</v>
      </c>
      <c r="R158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85" s="36"/>
      <c r="T1585" s="38" t="e">
        <f>#REF!/R1585-1</f>
        <v>#REF!</v>
      </c>
      <c r="U1585" s="35"/>
      <c r="V1585" s="39" t="s">
        <v>1132</v>
      </c>
      <c r="W1585" s="40"/>
      <c r="X1585" s="41" t="str">
        <f t="shared" si="49"/>
        <v>апартаментст</v>
      </c>
      <c r="Y1585" s="15"/>
    </row>
    <row r="1586" spans="2:25">
      <c r="B1586" s="30">
        <f t="shared" si="48"/>
        <v>1579</v>
      </c>
      <c r="C1586" s="31">
        <v>246</v>
      </c>
      <c r="D1586" s="32" t="s">
        <v>1127</v>
      </c>
      <c r="E1586" s="131">
        <v>5</v>
      </c>
      <c r="F1586" s="31">
        <v>4</v>
      </c>
      <c r="G1586" s="31" t="s">
        <v>1139</v>
      </c>
      <c r="H1586" s="33" t="s">
        <v>21</v>
      </c>
      <c r="I1586" s="34" t="s">
        <v>1151</v>
      </c>
      <c r="J1586" s="31">
        <v>32.76</v>
      </c>
      <c r="K1586" s="31">
        <v>5.45</v>
      </c>
      <c r="L1586" s="130">
        <v>38.21</v>
      </c>
      <c r="M1586" s="35" t="s">
        <v>1130</v>
      </c>
      <c r="N1586" s="35" t="s">
        <v>1131</v>
      </c>
      <c r="O1586" s="35" t="s">
        <v>1130</v>
      </c>
      <c r="P1586" s="32">
        <v>325000</v>
      </c>
      <c r="Q158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12418250</v>
      </c>
      <c r="R158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86" s="36"/>
      <c r="T1586" s="38" t="e">
        <f>#REF!/R1586-1</f>
        <v>#REF!</v>
      </c>
      <c r="U1586" s="35"/>
      <c r="V1586" s="39" t="s">
        <v>1132</v>
      </c>
      <c r="W1586" s="40"/>
      <c r="X1586" s="41" t="str">
        <f t="shared" si="49"/>
        <v>апартаментст</v>
      </c>
      <c r="Y1586" s="15"/>
    </row>
    <row r="1587" spans="2:25">
      <c r="B1587" s="30">
        <f t="shared" si="48"/>
        <v>1580</v>
      </c>
      <c r="C1587" s="31">
        <v>247</v>
      </c>
      <c r="D1587" s="32" t="s">
        <v>1127</v>
      </c>
      <c r="E1587" s="131">
        <v>5</v>
      </c>
      <c r="F1587" s="31">
        <v>4</v>
      </c>
      <c r="G1587" s="31" t="s">
        <v>1139</v>
      </c>
      <c r="H1587" s="33" t="s">
        <v>21</v>
      </c>
      <c r="I1587" s="34" t="s">
        <v>1151</v>
      </c>
      <c r="J1587" s="31">
        <v>33.49</v>
      </c>
      <c r="K1587" s="31">
        <v>5.13</v>
      </c>
      <c r="L1587" s="130">
        <v>38.619999999999997</v>
      </c>
      <c r="M1587" s="35" t="s">
        <v>1130</v>
      </c>
      <c r="N1587" s="35" t="s">
        <v>1131</v>
      </c>
      <c r="O1587" s="35" t="s">
        <v>1130</v>
      </c>
      <c r="P1587" s="32">
        <v>325000</v>
      </c>
      <c r="Q158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12551500</v>
      </c>
      <c r="R158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87" s="36"/>
      <c r="T1587" s="38" t="e">
        <f>#REF!/R1587-1</f>
        <v>#REF!</v>
      </c>
      <c r="U1587" s="35"/>
      <c r="V1587" s="39" t="s">
        <v>1132</v>
      </c>
      <c r="W1587" s="40"/>
      <c r="X1587" s="41" t="str">
        <f t="shared" si="49"/>
        <v>апартаментст</v>
      </c>
      <c r="Y1587" s="15"/>
    </row>
    <row r="1588" spans="2:25">
      <c r="B1588" s="30">
        <f t="shared" si="48"/>
        <v>1581</v>
      </c>
      <c r="C1588" s="31">
        <v>248</v>
      </c>
      <c r="D1588" s="32" t="s">
        <v>1127</v>
      </c>
      <c r="E1588" s="131">
        <v>5</v>
      </c>
      <c r="F1588" s="31">
        <v>4</v>
      </c>
      <c r="G1588" s="31" t="s">
        <v>1139</v>
      </c>
      <c r="H1588" s="42" t="s">
        <v>19</v>
      </c>
      <c r="I1588" s="34" t="s">
        <v>1151</v>
      </c>
      <c r="J1588" s="31">
        <v>58.9</v>
      </c>
      <c r="K1588" s="31">
        <v>10.26</v>
      </c>
      <c r="L1588" s="130">
        <v>69.16</v>
      </c>
      <c r="M1588" s="35" t="s">
        <v>1130</v>
      </c>
      <c r="N1588" s="35" t="s">
        <v>1131</v>
      </c>
      <c r="O1588" s="35" t="s">
        <v>1130</v>
      </c>
      <c r="P1588" s="32">
        <v>325000</v>
      </c>
      <c r="Q158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22477000</v>
      </c>
      <c r="R158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88" s="36"/>
      <c r="T1588" s="38" t="e">
        <f>#REF!/R1588-1</f>
        <v>#REF!</v>
      </c>
      <c r="U1588" s="35"/>
      <c r="V1588" s="39" t="s">
        <v>1132</v>
      </c>
      <c r="W1588" s="40"/>
      <c r="X1588" s="41" t="str">
        <f t="shared" si="49"/>
        <v>апартамент1АЕ</v>
      </c>
      <c r="Y1588" s="15"/>
    </row>
    <row r="1589" spans="2:25">
      <c r="B1589" s="30">
        <f t="shared" si="48"/>
        <v>1582</v>
      </c>
      <c r="C1589" s="31">
        <v>249</v>
      </c>
      <c r="D1589" s="32" t="s">
        <v>1127</v>
      </c>
      <c r="E1589" s="131">
        <v>5</v>
      </c>
      <c r="F1589" s="31">
        <v>4</v>
      </c>
      <c r="G1589" s="31" t="s">
        <v>1139</v>
      </c>
      <c r="H1589" s="33" t="s">
        <v>21</v>
      </c>
      <c r="I1589" s="34" t="s">
        <v>1151</v>
      </c>
      <c r="J1589" s="31">
        <v>33.090000000000003</v>
      </c>
      <c r="K1589" s="31">
        <v>4.82</v>
      </c>
      <c r="L1589" s="130">
        <v>37.909999999999997</v>
      </c>
      <c r="M1589" s="35" t="s">
        <v>1130</v>
      </c>
      <c r="N1589" s="35" t="s">
        <v>1131</v>
      </c>
      <c r="O1589" s="35" t="s">
        <v>1130</v>
      </c>
      <c r="P1589" s="32">
        <v>325000</v>
      </c>
      <c r="Q158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12320749.999999998</v>
      </c>
      <c r="R158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89" s="36"/>
      <c r="T1589" s="38" t="e">
        <f>#REF!/R1589-1</f>
        <v>#REF!</v>
      </c>
      <c r="U1589" s="35"/>
      <c r="V1589" s="39" t="s">
        <v>1132</v>
      </c>
      <c r="W1589" s="40"/>
      <c r="X1589" s="41" t="str">
        <f t="shared" si="49"/>
        <v>апартаментст</v>
      </c>
      <c r="Y1589" s="15"/>
    </row>
    <row r="1590" spans="2:25">
      <c r="B1590" s="30">
        <f t="shared" si="48"/>
        <v>1583</v>
      </c>
      <c r="C1590" s="31">
        <v>250</v>
      </c>
      <c r="D1590" s="32" t="s">
        <v>1127</v>
      </c>
      <c r="E1590" s="131">
        <v>5</v>
      </c>
      <c r="F1590" s="31">
        <v>4</v>
      </c>
      <c r="G1590" s="31" t="s">
        <v>1139</v>
      </c>
      <c r="H1590" s="33" t="s">
        <v>21</v>
      </c>
      <c r="I1590" s="34" t="s">
        <v>1151</v>
      </c>
      <c r="J1590" s="31">
        <v>33.11</v>
      </c>
      <c r="K1590" s="31">
        <v>5.41</v>
      </c>
      <c r="L1590" s="130">
        <v>38.520000000000003</v>
      </c>
      <c r="M1590" s="35" t="s">
        <v>1130</v>
      </c>
      <c r="N1590" s="35" t="s">
        <v>1131</v>
      </c>
      <c r="O1590" s="35" t="s">
        <v>1130</v>
      </c>
      <c r="P1590" s="32">
        <v>325000</v>
      </c>
      <c r="Q159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12519000.000000002</v>
      </c>
      <c r="R159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90" s="36"/>
      <c r="T1590" s="38" t="e">
        <f>#REF!/R1590-1</f>
        <v>#REF!</v>
      </c>
      <c r="U1590" s="35"/>
      <c r="V1590" s="39" t="s">
        <v>1132</v>
      </c>
      <c r="W1590" s="40"/>
      <c r="X1590" s="41" t="str">
        <f t="shared" si="49"/>
        <v>апартаментст</v>
      </c>
      <c r="Y1590" s="15"/>
    </row>
    <row r="1591" spans="2:25">
      <c r="B1591" s="30">
        <f t="shared" si="48"/>
        <v>1584</v>
      </c>
      <c r="C1591" s="31">
        <v>251</v>
      </c>
      <c r="D1591" s="32" t="s">
        <v>1127</v>
      </c>
      <c r="E1591" s="131">
        <v>5</v>
      </c>
      <c r="F1591" s="31">
        <v>4</v>
      </c>
      <c r="G1591" s="31" t="s">
        <v>1139</v>
      </c>
      <c r="H1591" s="33" t="s">
        <v>21</v>
      </c>
      <c r="I1591" s="34" t="s">
        <v>1151</v>
      </c>
      <c r="J1591" s="31">
        <v>33.08</v>
      </c>
      <c r="K1591" s="31">
        <v>3.97</v>
      </c>
      <c r="L1591" s="130">
        <v>37.049999999999997</v>
      </c>
      <c r="M1591" s="35" t="s">
        <v>1130</v>
      </c>
      <c r="N1591" s="35" t="s">
        <v>1131</v>
      </c>
      <c r="O1591" s="35" t="s">
        <v>1130</v>
      </c>
      <c r="P1591" s="32">
        <v>325000</v>
      </c>
      <c r="Q159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12041250</v>
      </c>
      <c r="R159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91" s="36"/>
      <c r="T1591" s="38" t="e">
        <f>#REF!/R1591-1</f>
        <v>#REF!</v>
      </c>
      <c r="U1591" s="35"/>
      <c r="V1591" s="39" t="s">
        <v>1132</v>
      </c>
      <c r="W1591" s="40"/>
      <c r="X1591" s="41" t="str">
        <f t="shared" si="49"/>
        <v>апартаментст</v>
      </c>
      <c r="Y1591" s="15"/>
    </row>
    <row r="1592" spans="2:25">
      <c r="B1592" s="30">
        <f t="shared" si="48"/>
        <v>1585</v>
      </c>
      <c r="C1592" s="31">
        <v>252</v>
      </c>
      <c r="D1592" s="32" t="s">
        <v>1127</v>
      </c>
      <c r="E1592" s="131">
        <v>5</v>
      </c>
      <c r="F1592" s="31">
        <v>4</v>
      </c>
      <c r="G1592" s="31" t="s">
        <v>1139</v>
      </c>
      <c r="H1592" s="33" t="s">
        <v>21</v>
      </c>
      <c r="I1592" s="34" t="s">
        <v>1151</v>
      </c>
      <c r="J1592" s="31">
        <v>33.17</v>
      </c>
      <c r="K1592" s="31">
        <v>5.19</v>
      </c>
      <c r="L1592" s="130">
        <v>38.36</v>
      </c>
      <c r="M1592" s="35" t="s">
        <v>1130</v>
      </c>
      <c r="N1592" s="35" t="s">
        <v>1131</v>
      </c>
      <c r="O1592" s="35" t="s">
        <v>1130</v>
      </c>
      <c r="P1592" s="32">
        <v>325000</v>
      </c>
      <c r="Q159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12467000</v>
      </c>
      <c r="R159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92" s="36"/>
      <c r="T1592" s="38" t="e">
        <f>#REF!/R1592-1</f>
        <v>#REF!</v>
      </c>
      <c r="U1592" s="35"/>
      <c r="V1592" s="39" t="s">
        <v>1132</v>
      </c>
      <c r="W1592" s="40"/>
      <c r="X1592" s="41" t="str">
        <f t="shared" si="49"/>
        <v>апартаментст</v>
      </c>
      <c r="Y1592" s="15"/>
    </row>
    <row r="1593" spans="2:25">
      <c r="B1593" s="30">
        <f t="shared" si="48"/>
        <v>1586</v>
      </c>
      <c r="C1593" s="31">
        <v>253</v>
      </c>
      <c r="D1593" s="32" t="s">
        <v>1127</v>
      </c>
      <c r="E1593" s="131">
        <v>5</v>
      </c>
      <c r="F1593" s="31">
        <v>4</v>
      </c>
      <c r="G1593" s="31" t="s">
        <v>1139</v>
      </c>
      <c r="H1593" s="33" t="s">
        <v>21</v>
      </c>
      <c r="I1593" s="34" t="s">
        <v>1151</v>
      </c>
      <c r="J1593" s="31">
        <v>33.200000000000003</v>
      </c>
      <c r="K1593" s="31">
        <v>5.35</v>
      </c>
      <c r="L1593" s="130">
        <v>38.549999999999997</v>
      </c>
      <c r="M1593" s="35" t="s">
        <v>1130</v>
      </c>
      <c r="N1593" s="35" t="s">
        <v>1131</v>
      </c>
      <c r="O1593" s="35" t="s">
        <v>1130</v>
      </c>
      <c r="P1593" s="32">
        <v>325000</v>
      </c>
      <c r="Q159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12528750</v>
      </c>
      <c r="R159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93" s="36"/>
      <c r="T1593" s="38" t="e">
        <f>#REF!/R1593-1</f>
        <v>#REF!</v>
      </c>
      <c r="U1593" s="35"/>
      <c r="V1593" s="39" t="s">
        <v>1132</v>
      </c>
      <c r="W1593" s="40"/>
      <c r="X1593" s="41" t="str">
        <f t="shared" si="49"/>
        <v>апартаментст</v>
      </c>
      <c r="Y1593" s="15"/>
    </row>
    <row r="1594" spans="2:25">
      <c r="B1594" s="30">
        <f t="shared" si="48"/>
        <v>1587</v>
      </c>
      <c r="C1594" s="31">
        <v>254</v>
      </c>
      <c r="D1594" s="32" t="s">
        <v>1127</v>
      </c>
      <c r="E1594" s="131">
        <v>5</v>
      </c>
      <c r="F1594" s="31">
        <v>4</v>
      </c>
      <c r="G1594" s="31" t="s">
        <v>1139</v>
      </c>
      <c r="H1594" s="33" t="s">
        <v>21</v>
      </c>
      <c r="I1594" s="34" t="s">
        <v>1151</v>
      </c>
      <c r="J1594" s="31">
        <v>33.18</v>
      </c>
      <c r="K1594" s="31">
        <v>4.95</v>
      </c>
      <c r="L1594" s="130">
        <v>38.130000000000003</v>
      </c>
      <c r="M1594" s="35" t="s">
        <v>1130</v>
      </c>
      <c r="N1594" s="35" t="s">
        <v>1131</v>
      </c>
      <c r="O1594" s="35" t="s">
        <v>1130</v>
      </c>
      <c r="P1594" s="32">
        <v>325000</v>
      </c>
      <c r="Q159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12392250</v>
      </c>
      <c r="R159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94" s="36"/>
      <c r="T1594" s="38" t="e">
        <f>#REF!/R1594-1</f>
        <v>#REF!</v>
      </c>
      <c r="U1594" s="35"/>
      <c r="V1594" s="39" t="s">
        <v>1132</v>
      </c>
      <c r="W1594" s="40"/>
      <c r="X1594" s="41" t="str">
        <f t="shared" si="49"/>
        <v>апартаментст</v>
      </c>
      <c r="Y1594" s="15"/>
    </row>
    <row r="1595" spans="2:25">
      <c r="B1595" s="30">
        <f t="shared" si="48"/>
        <v>1588</v>
      </c>
      <c r="C1595" s="31">
        <v>255</v>
      </c>
      <c r="D1595" s="32" t="s">
        <v>1127</v>
      </c>
      <c r="E1595" s="131">
        <v>5</v>
      </c>
      <c r="F1595" s="31">
        <v>4</v>
      </c>
      <c r="G1595" s="31" t="s">
        <v>1139</v>
      </c>
      <c r="H1595" s="33" t="s">
        <v>21</v>
      </c>
      <c r="I1595" s="34" t="s">
        <v>1151</v>
      </c>
      <c r="J1595" s="31">
        <v>33.729999999999997</v>
      </c>
      <c r="K1595" s="31">
        <v>4.8499999999999996</v>
      </c>
      <c r="L1595" s="130">
        <v>38.58</v>
      </c>
      <c r="M1595" s="35" t="s">
        <v>1130</v>
      </c>
      <c r="N1595" s="35" t="s">
        <v>1131</v>
      </c>
      <c r="O1595" s="35" t="s">
        <v>1130</v>
      </c>
      <c r="P1595" s="32">
        <v>325000</v>
      </c>
      <c r="Q159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12538500</v>
      </c>
      <c r="R159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95" s="36"/>
      <c r="T1595" s="38" t="e">
        <f>#REF!/R1595-1</f>
        <v>#REF!</v>
      </c>
      <c r="U1595" s="35"/>
      <c r="V1595" s="39" t="s">
        <v>1132</v>
      </c>
      <c r="W1595" s="40"/>
      <c r="X1595" s="41" t="str">
        <f t="shared" si="49"/>
        <v>апартаментст</v>
      </c>
      <c r="Y1595" s="15"/>
    </row>
    <row r="1596" spans="2:25">
      <c r="B1596" s="30">
        <f t="shared" si="48"/>
        <v>1589</v>
      </c>
      <c r="C1596" s="31">
        <v>256</v>
      </c>
      <c r="D1596" s="32" t="s">
        <v>1127</v>
      </c>
      <c r="E1596" s="131">
        <v>5</v>
      </c>
      <c r="F1596" s="31">
        <v>4</v>
      </c>
      <c r="G1596" s="31" t="s">
        <v>1139</v>
      </c>
      <c r="H1596" s="33" t="s">
        <v>21</v>
      </c>
      <c r="I1596" s="34" t="s">
        <v>1151</v>
      </c>
      <c r="J1596" s="31">
        <v>33.75</v>
      </c>
      <c r="K1596" s="31">
        <v>5.26</v>
      </c>
      <c r="L1596" s="130">
        <v>39.01</v>
      </c>
      <c r="M1596" s="35" t="s">
        <v>1130</v>
      </c>
      <c r="N1596" s="35" t="s">
        <v>1131</v>
      </c>
      <c r="O1596" s="35" t="s">
        <v>1130</v>
      </c>
      <c r="P1596" s="32">
        <v>325000</v>
      </c>
      <c r="Q159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12678250</v>
      </c>
      <c r="R159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96" s="36"/>
      <c r="T1596" s="38" t="e">
        <f>#REF!/R1596-1</f>
        <v>#REF!</v>
      </c>
      <c r="U1596" s="35"/>
      <c r="V1596" s="39" t="s">
        <v>1132</v>
      </c>
      <c r="W1596" s="40"/>
      <c r="X1596" s="41" t="str">
        <f t="shared" si="49"/>
        <v>апартаментст</v>
      </c>
      <c r="Y1596" s="15"/>
    </row>
    <row r="1597" spans="2:25">
      <c r="B1597" s="30">
        <f t="shared" si="48"/>
        <v>1590</v>
      </c>
      <c r="C1597" s="31">
        <v>257</v>
      </c>
      <c r="D1597" s="32" t="s">
        <v>1127</v>
      </c>
      <c r="E1597" s="131">
        <v>5</v>
      </c>
      <c r="F1597" s="31">
        <v>4</v>
      </c>
      <c r="G1597" s="31" t="s">
        <v>1139</v>
      </c>
      <c r="H1597" s="33" t="s">
        <v>21</v>
      </c>
      <c r="I1597" s="34" t="s">
        <v>1151</v>
      </c>
      <c r="J1597" s="31">
        <v>33.71</v>
      </c>
      <c r="K1597" s="31">
        <v>5.19</v>
      </c>
      <c r="L1597" s="130">
        <v>38.9</v>
      </c>
      <c r="M1597" s="35" t="s">
        <v>1130</v>
      </c>
      <c r="N1597" s="35" t="s">
        <v>1131</v>
      </c>
      <c r="O1597" s="35" t="s">
        <v>1130</v>
      </c>
      <c r="P1597" s="32">
        <v>325000</v>
      </c>
      <c r="Q159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12642500</v>
      </c>
      <c r="R159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97" s="36"/>
      <c r="T1597" s="38" t="e">
        <f>#REF!/R1597-1</f>
        <v>#REF!</v>
      </c>
      <c r="U1597" s="35"/>
      <c r="V1597" s="39" t="s">
        <v>1132</v>
      </c>
      <c r="W1597" s="40"/>
      <c r="X1597" s="41" t="str">
        <f t="shared" si="49"/>
        <v>апартаментст</v>
      </c>
      <c r="Y1597" s="15"/>
    </row>
    <row r="1598" spans="2:25">
      <c r="B1598" s="30">
        <f t="shared" si="48"/>
        <v>1591</v>
      </c>
      <c r="C1598" s="31">
        <v>258</v>
      </c>
      <c r="D1598" s="32" t="s">
        <v>1127</v>
      </c>
      <c r="E1598" s="131">
        <v>5</v>
      </c>
      <c r="F1598" s="31">
        <v>4</v>
      </c>
      <c r="G1598" s="31" t="s">
        <v>1139</v>
      </c>
      <c r="H1598" s="33" t="s">
        <v>21</v>
      </c>
      <c r="I1598" s="34" t="s">
        <v>1151</v>
      </c>
      <c r="J1598" s="31">
        <v>33.82</v>
      </c>
      <c r="K1598" s="31">
        <v>3.65</v>
      </c>
      <c r="L1598" s="130">
        <v>37.47</v>
      </c>
      <c r="M1598" s="35" t="s">
        <v>1130</v>
      </c>
      <c r="N1598" s="35" t="s">
        <v>1131</v>
      </c>
      <c r="O1598" s="35" t="s">
        <v>1130</v>
      </c>
      <c r="P1598" s="32">
        <v>325000</v>
      </c>
      <c r="Q159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12177750</v>
      </c>
      <c r="R159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98" s="36"/>
      <c r="T1598" s="38" t="e">
        <f>#REF!/R1598-1</f>
        <v>#REF!</v>
      </c>
      <c r="U1598" s="35"/>
      <c r="V1598" s="39" t="s">
        <v>1132</v>
      </c>
      <c r="W1598" s="40"/>
      <c r="X1598" s="41" t="str">
        <f t="shared" si="49"/>
        <v>апартаментст</v>
      </c>
      <c r="Y1598" s="15"/>
    </row>
    <row r="1599" spans="2:25">
      <c r="B1599" s="30">
        <f t="shared" si="48"/>
        <v>1592</v>
      </c>
      <c r="C1599" s="31">
        <v>259</v>
      </c>
      <c r="D1599" s="32" t="s">
        <v>1127</v>
      </c>
      <c r="E1599" s="131">
        <v>5</v>
      </c>
      <c r="F1599" s="31">
        <v>4</v>
      </c>
      <c r="G1599" s="31" t="s">
        <v>1139</v>
      </c>
      <c r="H1599" s="33" t="s">
        <v>21</v>
      </c>
      <c r="I1599" s="34" t="s">
        <v>1151</v>
      </c>
      <c r="J1599" s="31">
        <v>33.85</v>
      </c>
      <c r="K1599" s="31">
        <v>5.41</v>
      </c>
      <c r="L1599" s="130">
        <v>39.26</v>
      </c>
      <c r="M1599" s="35" t="s">
        <v>1130</v>
      </c>
      <c r="N1599" s="35" t="s">
        <v>1131</v>
      </c>
      <c r="O1599" s="35" t="s">
        <v>1130</v>
      </c>
      <c r="P1599" s="32">
        <v>325000</v>
      </c>
      <c r="Q159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12759500</v>
      </c>
      <c r="R159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599" s="36"/>
      <c r="T1599" s="38" t="e">
        <f>#REF!/R1599-1</f>
        <v>#REF!</v>
      </c>
      <c r="U1599" s="35"/>
      <c r="V1599" s="39" t="s">
        <v>1132</v>
      </c>
      <c r="W1599" s="40"/>
      <c r="X1599" s="41" t="str">
        <f t="shared" si="49"/>
        <v>апартаментст</v>
      </c>
      <c r="Y1599" s="15"/>
    </row>
    <row r="1600" spans="2:25">
      <c r="B1600" s="30">
        <f t="shared" si="48"/>
        <v>1593</v>
      </c>
      <c r="C1600" s="31">
        <v>260</v>
      </c>
      <c r="D1600" s="32" t="s">
        <v>1127</v>
      </c>
      <c r="E1600" s="131">
        <v>5</v>
      </c>
      <c r="F1600" s="31">
        <v>4</v>
      </c>
      <c r="G1600" s="31" t="s">
        <v>1139</v>
      </c>
      <c r="H1600" s="33" t="s">
        <v>21</v>
      </c>
      <c r="I1600" s="34" t="s">
        <v>1151</v>
      </c>
      <c r="J1600" s="31">
        <v>33.85</v>
      </c>
      <c r="K1600" s="31">
        <v>4.6399999999999997</v>
      </c>
      <c r="L1600" s="130">
        <v>38.49</v>
      </c>
      <c r="M1600" s="35" t="s">
        <v>1130</v>
      </c>
      <c r="N1600" s="35" t="s">
        <v>1131</v>
      </c>
      <c r="O1600" s="35" t="s">
        <v>1130</v>
      </c>
      <c r="P1600" s="32">
        <v>325000</v>
      </c>
      <c r="Q160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12509250</v>
      </c>
      <c r="R160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00" s="36"/>
      <c r="T1600" s="38" t="e">
        <f>#REF!/R1600-1</f>
        <v>#REF!</v>
      </c>
      <c r="U1600" s="35"/>
      <c r="V1600" s="39" t="s">
        <v>1132</v>
      </c>
      <c r="W1600" s="40"/>
      <c r="X1600" s="41" t="str">
        <f t="shared" si="49"/>
        <v>апартаментст</v>
      </c>
      <c r="Y1600" s="15"/>
    </row>
    <row r="1601" spans="2:25">
      <c r="B1601" s="30">
        <f t="shared" si="48"/>
        <v>1594</v>
      </c>
      <c r="C1601" s="31">
        <v>261</v>
      </c>
      <c r="D1601" s="32" t="s">
        <v>1127</v>
      </c>
      <c r="E1601" s="131">
        <v>5</v>
      </c>
      <c r="F1601" s="31">
        <v>4</v>
      </c>
      <c r="G1601" s="31" t="s">
        <v>1139</v>
      </c>
      <c r="H1601" s="42" t="s">
        <v>19</v>
      </c>
      <c r="I1601" s="34" t="s">
        <v>1151</v>
      </c>
      <c r="J1601" s="31">
        <v>35.92</v>
      </c>
      <c r="K1601" s="31">
        <v>4.99</v>
      </c>
      <c r="L1601" s="130">
        <v>40.909999999999997</v>
      </c>
      <c r="M1601" s="35" t="s">
        <v>1130</v>
      </c>
      <c r="N1601" s="35" t="s">
        <v>1131</v>
      </c>
      <c r="O1601" s="35" t="s">
        <v>1130</v>
      </c>
      <c r="P1601" s="32">
        <v>325000</v>
      </c>
      <c r="Q160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13295749.999999998</v>
      </c>
      <c r="R160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01" s="36"/>
      <c r="T1601" s="38" t="e">
        <f>#REF!/R1601-1</f>
        <v>#REF!</v>
      </c>
      <c r="U1601" s="35"/>
      <c r="V1601" s="39" t="s">
        <v>1132</v>
      </c>
      <c r="W1601" s="40"/>
      <c r="X1601" s="41" t="str">
        <f t="shared" si="49"/>
        <v>апартамент1АЕ</v>
      </c>
      <c r="Y1601" s="15"/>
    </row>
    <row r="1602" spans="2:25">
      <c r="B1602" s="30">
        <f t="shared" si="48"/>
        <v>1595</v>
      </c>
      <c r="C1602" s="31">
        <v>262</v>
      </c>
      <c r="D1602" s="32" t="s">
        <v>1127</v>
      </c>
      <c r="E1602" s="131">
        <v>5</v>
      </c>
      <c r="F1602" s="31">
        <v>4</v>
      </c>
      <c r="G1602" s="31" t="s">
        <v>1140</v>
      </c>
      <c r="H1602" s="33" t="s">
        <v>21</v>
      </c>
      <c r="I1602" s="34" t="s">
        <v>1151</v>
      </c>
      <c r="J1602" s="31">
        <v>33.49</v>
      </c>
      <c r="K1602" s="31">
        <v>5.15</v>
      </c>
      <c r="L1602" s="130">
        <v>38.64</v>
      </c>
      <c r="M1602" s="35" t="s">
        <v>1130</v>
      </c>
      <c r="N1602" s="35" t="s">
        <v>1131</v>
      </c>
      <c r="O1602" s="35" t="s">
        <v>1130</v>
      </c>
      <c r="P1602" s="32">
        <v>330000</v>
      </c>
      <c r="Q160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12751200</v>
      </c>
      <c r="R160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02" s="36"/>
      <c r="T1602" s="38" t="e">
        <f>#REF!/R1602-1</f>
        <v>#REF!</v>
      </c>
      <c r="U1602" s="35"/>
      <c r="V1602" s="39" t="s">
        <v>1132</v>
      </c>
      <c r="W1602" s="40"/>
      <c r="X1602" s="41" t="str">
        <f t="shared" si="49"/>
        <v>апартаментст</v>
      </c>
      <c r="Y1602" s="15"/>
    </row>
    <row r="1603" spans="2:25">
      <c r="B1603" s="30">
        <f t="shared" si="48"/>
        <v>1596</v>
      </c>
      <c r="C1603" s="31">
        <v>263</v>
      </c>
      <c r="D1603" s="32" t="s">
        <v>1127</v>
      </c>
      <c r="E1603" s="131">
        <v>5</v>
      </c>
      <c r="F1603" s="31">
        <v>4</v>
      </c>
      <c r="G1603" s="31" t="s">
        <v>1140</v>
      </c>
      <c r="H1603" s="33" t="s">
        <v>21</v>
      </c>
      <c r="I1603" s="34" t="s">
        <v>1151</v>
      </c>
      <c r="J1603" s="31">
        <v>32.75</v>
      </c>
      <c r="K1603" s="31">
        <v>5.13</v>
      </c>
      <c r="L1603" s="130">
        <v>37.880000000000003</v>
      </c>
      <c r="M1603" s="35" t="s">
        <v>1130</v>
      </c>
      <c r="N1603" s="35" t="s">
        <v>1131</v>
      </c>
      <c r="O1603" s="35" t="s">
        <v>1130</v>
      </c>
      <c r="P1603" s="32">
        <v>330000</v>
      </c>
      <c r="Q160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12500400</v>
      </c>
      <c r="R160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03" s="36"/>
      <c r="T1603" s="38" t="e">
        <f>#REF!/R1603-1</f>
        <v>#REF!</v>
      </c>
      <c r="U1603" s="35"/>
      <c r="V1603" s="39" t="s">
        <v>1132</v>
      </c>
      <c r="W1603" s="40"/>
      <c r="X1603" s="41" t="str">
        <f t="shared" si="49"/>
        <v>апартаментст</v>
      </c>
      <c r="Y1603" s="15"/>
    </row>
    <row r="1604" spans="2:25">
      <c r="B1604" s="30">
        <f t="shared" si="48"/>
        <v>1597</v>
      </c>
      <c r="C1604" s="31">
        <v>264</v>
      </c>
      <c r="D1604" s="32" t="s">
        <v>1127</v>
      </c>
      <c r="E1604" s="131">
        <v>5</v>
      </c>
      <c r="F1604" s="31">
        <v>4</v>
      </c>
      <c r="G1604" s="31" t="s">
        <v>1140</v>
      </c>
      <c r="H1604" s="33" t="s">
        <v>21</v>
      </c>
      <c r="I1604" s="34" t="s">
        <v>1151</v>
      </c>
      <c r="J1604" s="31">
        <v>37.47</v>
      </c>
      <c r="K1604" s="31">
        <v>7.25</v>
      </c>
      <c r="L1604" s="130">
        <v>44.72</v>
      </c>
      <c r="M1604" s="35" t="s">
        <v>1130</v>
      </c>
      <c r="N1604" s="35" t="s">
        <v>1131</v>
      </c>
      <c r="O1604" s="35" t="s">
        <v>1130</v>
      </c>
      <c r="P1604" s="32">
        <v>335000</v>
      </c>
      <c r="Q160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14981200</v>
      </c>
      <c r="R160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04" s="36"/>
      <c r="T1604" s="38" t="e">
        <f>#REF!/R1604-1</f>
        <v>#REF!</v>
      </c>
      <c r="U1604" s="35"/>
      <c r="V1604" s="39" t="s">
        <v>1132</v>
      </c>
      <c r="W1604" s="40"/>
      <c r="X1604" s="41" t="str">
        <f t="shared" si="49"/>
        <v>апартаментст</v>
      </c>
      <c r="Y1604" s="15"/>
    </row>
    <row r="1605" spans="2:25">
      <c r="B1605" s="30">
        <f t="shared" si="48"/>
        <v>1598</v>
      </c>
      <c r="C1605" s="31">
        <v>265</v>
      </c>
      <c r="D1605" s="32" t="s">
        <v>1127</v>
      </c>
      <c r="E1605" s="131">
        <v>5</v>
      </c>
      <c r="F1605" s="31">
        <v>4</v>
      </c>
      <c r="G1605" s="31" t="s">
        <v>1140</v>
      </c>
      <c r="H1605" s="33" t="s">
        <v>21</v>
      </c>
      <c r="I1605" s="34" t="s">
        <v>1151</v>
      </c>
      <c r="J1605" s="31">
        <v>38.15</v>
      </c>
      <c r="K1605" s="31">
        <v>8.1300000000000008</v>
      </c>
      <c r="L1605" s="130">
        <v>46.28</v>
      </c>
      <c r="M1605" s="35" t="s">
        <v>1130</v>
      </c>
      <c r="N1605" s="35" t="s">
        <v>1131</v>
      </c>
      <c r="O1605" s="35" t="s">
        <v>1130</v>
      </c>
      <c r="P1605" s="32">
        <v>335000</v>
      </c>
      <c r="Q160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15503800</v>
      </c>
      <c r="R160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05" s="36"/>
      <c r="T1605" s="38" t="e">
        <f>#REF!/R1605-1</f>
        <v>#REF!</v>
      </c>
      <c r="U1605" s="35"/>
      <c r="V1605" s="39" t="s">
        <v>1132</v>
      </c>
      <c r="W1605" s="40"/>
      <c r="X1605" s="41" t="str">
        <f t="shared" si="49"/>
        <v>апартаментст</v>
      </c>
      <c r="Y1605" s="15"/>
    </row>
    <row r="1606" spans="2:25">
      <c r="B1606" s="30">
        <f t="shared" si="48"/>
        <v>1599</v>
      </c>
      <c r="C1606" s="31">
        <v>266</v>
      </c>
      <c r="D1606" s="32" t="s">
        <v>1127</v>
      </c>
      <c r="E1606" s="131">
        <v>5</v>
      </c>
      <c r="F1606" s="31">
        <v>4</v>
      </c>
      <c r="G1606" s="31" t="s">
        <v>1140</v>
      </c>
      <c r="H1606" s="33" t="s">
        <v>21</v>
      </c>
      <c r="I1606" s="34" t="s">
        <v>1151</v>
      </c>
      <c r="J1606" s="31">
        <v>32.76</v>
      </c>
      <c r="K1606" s="31">
        <v>5.45</v>
      </c>
      <c r="L1606" s="130">
        <v>38.21</v>
      </c>
      <c r="M1606" s="35" t="s">
        <v>1130</v>
      </c>
      <c r="N1606" s="35" t="s">
        <v>1131</v>
      </c>
      <c r="O1606" s="35" t="s">
        <v>1130</v>
      </c>
      <c r="P1606" s="32">
        <v>330000</v>
      </c>
      <c r="Q160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12609300</v>
      </c>
      <c r="R160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06" s="36"/>
      <c r="T1606" s="38" t="e">
        <f>#REF!/R1606-1</f>
        <v>#REF!</v>
      </c>
      <c r="U1606" s="35"/>
      <c r="V1606" s="39" t="s">
        <v>1132</v>
      </c>
      <c r="W1606" s="40"/>
      <c r="X1606" s="41" t="str">
        <f t="shared" si="49"/>
        <v>апартаментст</v>
      </c>
      <c r="Y1606" s="15"/>
    </row>
    <row r="1607" spans="2:25">
      <c r="B1607" s="30">
        <f t="shared" si="48"/>
        <v>1600</v>
      </c>
      <c r="C1607" s="31">
        <v>267</v>
      </c>
      <c r="D1607" s="32" t="s">
        <v>1127</v>
      </c>
      <c r="E1607" s="131">
        <v>5</v>
      </c>
      <c r="F1607" s="31">
        <v>4</v>
      </c>
      <c r="G1607" s="31" t="s">
        <v>1140</v>
      </c>
      <c r="H1607" s="33" t="s">
        <v>21</v>
      </c>
      <c r="I1607" s="34" t="s">
        <v>1151</v>
      </c>
      <c r="J1607" s="31">
        <v>33.49</v>
      </c>
      <c r="K1607" s="31">
        <v>5.13</v>
      </c>
      <c r="L1607" s="130">
        <v>38.619999999999997</v>
      </c>
      <c r="M1607" s="35" t="s">
        <v>1130</v>
      </c>
      <c r="N1607" s="35" t="s">
        <v>1131</v>
      </c>
      <c r="O1607" s="35" t="s">
        <v>1130</v>
      </c>
      <c r="P1607" s="32">
        <v>330000</v>
      </c>
      <c r="Q160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12744600</v>
      </c>
      <c r="R160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07" s="36"/>
      <c r="T1607" s="38" t="e">
        <f>#REF!/R1607-1</f>
        <v>#REF!</v>
      </c>
      <c r="U1607" s="35"/>
      <c r="V1607" s="39" t="s">
        <v>1132</v>
      </c>
      <c r="W1607" s="40"/>
      <c r="X1607" s="41" t="str">
        <f t="shared" si="49"/>
        <v>апартаментст</v>
      </c>
      <c r="Y1607" s="15"/>
    </row>
    <row r="1608" spans="2:25">
      <c r="B1608" s="30">
        <f t="shared" si="48"/>
        <v>1601</v>
      </c>
      <c r="C1608" s="31">
        <v>268</v>
      </c>
      <c r="D1608" s="32" t="s">
        <v>1127</v>
      </c>
      <c r="E1608" s="131">
        <v>5</v>
      </c>
      <c r="F1608" s="31">
        <v>4</v>
      </c>
      <c r="G1608" s="31" t="s">
        <v>1140</v>
      </c>
      <c r="H1608" s="42" t="s">
        <v>19</v>
      </c>
      <c r="I1608" s="34" t="s">
        <v>1151</v>
      </c>
      <c r="J1608" s="31">
        <v>58.9</v>
      </c>
      <c r="K1608" s="31">
        <v>10.19</v>
      </c>
      <c r="L1608" s="130">
        <v>69.09</v>
      </c>
      <c r="M1608" s="35" t="s">
        <v>1130</v>
      </c>
      <c r="N1608" s="35" t="s">
        <v>1131</v>
      </c>
      <c r="O1608" s="35" t="s">
        <v>1130</v>
      </c>
      <c r="P1608" s="32">
        <v>330000</v>
      </c>
      <c r="Q160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22799700</v>
      </c>
      <c r="R160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08" s="36"/>
      <c r="T1608" s="38" t="e">
        <f>#REF!/R1608-1</f>
        <v>#REF!</v>
      </c>
      <c r="U1608" s="35"/>
      <c r="V1608" s="39" t="s">
        <v>1132</v>
      </c>
      <c r="W1608" s="40"/>
      <c r="X1608" s="41" t="str">
        <f t="shared" si="49"/>
        <v>апартамент1АЕ</v>
      </c>
      <c r="Y1608" s="15"/>
    </row>
    <row r="1609" spans="2:25">
      <c r="B1609" s="30">
        <f t="shared" si="48"/>
        <v>1602</v>
      </c>
      <c r="C1609" s="31">
        <v>269</v>
      </c>
      <c r="D1609" s="32" t="s">
        <v>1127</v>
      </c>
      <c r="E1609" s="131">
        <v>5</v>
      </c>
      <c r="F1609" s="31">
        <v>4</v>
      </c>
      <c r="G1609" s="31" t="s">
        <v>1140</v>
      </c>
      <c r="H1609" s="33" t="s">
        <v>21</v>
      </c>
      <c r="I1609" s="34" t="s">
        <v>1151</v>
      </c>
      <c r="J1609" s="31">
        <v>33.090000000000003</v>
      </c>
      <c r="K1609" s="31">
        <v>4.8</v>
      </c>
      <c r="L1609" s="130">
        <v>37.89</v>
      </c>
      <c r="M1609" s="35" t="s">
        <v>1130</v>
      </c>
      <c r="N1609" s="35" t="s">
        <v>1131</v>
      </c>
      <c r="O1609" s="35" t="s">
        <v>1130</v>
      </c>
      <c r="P1609" s="32">
        <v>330000</v>
      </c>
      <c r="Q160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12503700</v>
      </c>
      <c r="R160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09" s="36"/>
      <c r="T1609" s="38" t="e">
        <f>#REF!/R1609-1</f>
        <v>#REF!</v>
      </c>
      <c r="U1609" s="35"/>
      <c r="V1609" s="39" t="s">
        <v>1132</v>
      </c>
      <c r="W1609" s="40"/>
      <c r="X1609" s="41" t="str">
        <f t="shared" si="49"/>
        <v>апартаментст</v>
      </c>
      <c r="Y1609" s="15"/>
    </row>
    <row r="1610" spans="2:25">
      <c r="B1610" s="30">
        <f t="shared" ref="B1610:B1653" si="50">B1609+1</f>
        <v>1603</v>
      </c>
      <c r="C1610" s="31">
        <v>270</v>
      </c>
      <c r="D1610" s="32" t="s">
        <v>1127</v>
      </c>
      <c r="E1610" s="131">
        <v>5</v>
      </c>
      <c r="F1610" s="31">
        <v>4</v>
      </c>
      <c r="G1610" s="31" t="s">
        <v>1140</v>
      </c>
      <c r="H1610" s="33" t="s">
        <v>21</v>
      </c>
      <c r="I1610" s="34" t="s">
        <v>1151</v>
      </c>
      <c r="J1610" s="31">
        <v>33.090000000000003</v>
      </c>
      <c r="K1610" s="31">
        <v>5.42</v>
      </c>
      <c r="L1610" s="130">
        <v>38.51</v>
      </c>
      <c r="M1610" s="35" t="s">
        <v>1130</v>
      </c>
      <c r="N1610" s="35" t="s">
        <v>1131</v>
      </c>
      <c r="O1610" s="35" t="s">
        <v>1130</v>
      </c>
      <c r="P1610" s="32">
        <v>330000</v>
      </c>
      <c r="Q161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12708300</v>
      </c>
      <c r="R161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10" s="36"/>
      <c r="T1610" s="38" t="e">
        <f>#REF!/R1610-1</f>
        <v>#REF!</v>
      </c>
      <c r="U1610" s="35"/>
      <c r="V1610" s="39" t="s">
        <v>1132</v>
      </c>
      <c r="W1610" s="40"/>
      <c r="X1610" s="41" t="str">
        <f t="shared" si="49"/>
        <v>апартаментст</v>
      </c>
      <c r="Y1610" s="15"/>
    </row>
    <row r="1611" spans="2:25">
      <c r="B1611" s="30">
        <f t="shared" si="50"/>
        <v>1604</v>
      </c>
      <c r="C1611" s="31">
        <v>271</v>
      </c>
      <c r="D1611" s="32" t="s">
        <v>1127</v>
      </c>
      <c r="E1611" s="131">
        <v>5</v>
      </c>
      <c r="F1611" s="31">
        <v>4</v>
      </c>
      <c r="G1611" s="31" t="s">
        <v>1140</v>
      </c>
      <c r="H1611" s="33" t="s">
        <v>21</v>
      </c>
      <c r="I1611" s="34" t="s">
        <v>1151</v>
      </c>
      <c r="J1611" s="31">
        <v>33.07</v>
      </c>
      <c r="K1611" s="31">
        <v>3.87</v>
      </c>
      <c r="L1611" s="130">
        <v>36.94</v>
      </c>
      <c r="M1611" s="35" t="s">
        <v>1130</v>
      </c>
      <c r="N1611" s="35" t="s">
        <v>1131</v>
      </c>
      <c r="O1611" s="35" t="s">
        <v>1130</v>
      </c>
      <c r="P1611" s="32">
        <v>330000</v>
      </c>
      <c r="Q161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12190200</v>
      </c>
      <c r="R161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11" s="36"/>
      <c r="T1611" s="38" t="e">
        <f>#REF!/R1611-1</f>
        <v>#REF!</v>
      </c>
      <c r="U1611" s="35"/>
      <c r="V1611" s="39" t="s">
        <v>1132</v>
      </c>
      <c r="W1611" s="40"/>
      <c r="X1611" s="41" t="str">
        <f t="shared" si="49"/>
        <v>апартаментст</v>
      </c>
      <c r="Y1611" s="15"/>
    </row>
    <row r="1612" spans="2:25">
      <c r="B1612" s="30">
        <f t="shared" si="50"/>
        <v>1605</v>
      </c>
      <c r="C1612" s="31">
        <v>272</v>
      </c>
      <c r="D1612" s="32" t="s">
        <v>1127</v>
      </c>
      <c r="E1612" s="131">
        <v>5</v>
      </c>
      <c r="F1612" s="31">
        <v>4</v>
      </c>
      <c r="G1612" s="31" t="s">
        <v>1140</v>
      </c>
      <c r="H1612" s="33" t="s">
        <v>21</v>
      </c>
      <c r="I1612" s="34" t="s">
        <v>1151</v>
      </c>
      <c r="J1612" s="31">
        <v>33.17</v>
      </c>
      <c r="K1612" s="31">
        <v>5.19</v>
      </c>
      <c r="L1612" s="130">
        <v>38.36</v>
      </c>
      <c r="M1612" s="35" t="s">
        <v>1130</v>
      </c>
      <c r="N1612" s="35" t="s">
        <v>1131</v>
      </c>
      <c r="O1612" s="35" t="s">
        <v>1130</v>
      </c>
      <c r="P1612" s="32">
        <v>330000</v>
      </c>
      <c r="Q161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12658800</v>
      </c>
      <c r="R161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12" s="36"/>
      <c r="T1612" s="38" t="e">
        <f>#REF!/R1612-1</f>
        <v>#REF!</v>
      </c>
      <c r="U1612" s="35"/>
      <c r="V1612" s="39" t="s">
        <v>1132</v>
      </c>
      <c r="W1612" s="40"/>
      <c r="X1612" s="41" t="str">
        <f t="shared" si="49"/>
        <v>апартаментст</v>
      </c>
      <c r="Y1612" s="15"/>
    </row>
    <row r="1613" spans="2:25">
      <c r="B1613" s="30">
        <f t="shared" si="50"/>
        <v>1606</v>
      </c>
      <c r="C1613" s="31">
        <v>273</v>
      </c>
      <c r="D1613" s="32" t="s">
        <v>1127</v>
      </c>
      <c r="E1613" s="131">
        <v>5</v>
      </c>
      <c r="F1613" s="31">
        <v>4</v>
      </c>
      <c r="G1613" s="31" t="s">
        <v>1140</v>
      </c>
      <c r="H1613" s="33" t="s">
        <v>21</v>
      </c>
      <c r="I1613" s="34" t="s">
        <v>1151</v>
      </c>
      <c r="J1613" s="31">
        <v>33.200000000000003</v>
      </c>
      <c r="K1613" s="31">
        <v>5.35</v>
      </c>
      <c r="L1613" s="130">
        <v>38.549999999999997</v>
      </c>
      <c r="M1613" s="35" t="s">
        <v>1130</v>
      </c>
      <c r="N1613" s="35" t="s">
        <v>1131</v>
      </c>
      <c r="O1613" s="35" t="s">
        <v>1130</v>
      </c>
      <c r="P1613" s="32">
        <v>330000</v>
      </c>
      <c r="Q161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12721499.999999998</v>
      </c>
      <c r="R161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13" s="36"/>
      <c r="T1613" s="38" t="e">
        <f>#REF!/R1613-1</f>
        <v>#REF!</v>
      </c>
      <c r="U1613" s="35"/>
      <c r="V1613" s="39" t="s">
        <v>1132</v>
      </c>
      <c r="W1613" s="40"/>
      <c r="X1613" s="41" t="str">
        <f t="shared" si="49"/>
        <v>апартаментст</v>
      </c>
      <c r="Y1613" s="15"/>
    </row>
    <row r="1614" spans="2:25">
      <c r="B1614" s="30">
        <f t="shared" si="50"/>
        <v>1607</v>
      </c>
      <c r="C1614" s="31">
        <v>274</v>
      </c>
      <c r="D1614" s="32" t="s">
        <v>1127</v>
      </c>
      <c r="E1614" s="131">
        <v>5</v>
      </c>
      <c r="F1614" s="31">
        <v>4</v>
      </c>
      <c r="G1614" s="31" t="s">
        <v>1140</v>
      </c>
      <c r="H1614" s="33" t="s">
        <v>21</v>
      </c>
      <c r="I1614" s="34" t="s">
        <v>1151</v>
      </c>
      <c r="J1614" s="31">
        <v>33.18</v>
      </c>
      <c r="K1614" s="31">
        <v>4.95</v>
      </c>
      <c r="L1614" s="130">
        <v>38.130000000000003</v>
      </c>
      <c r="M1614" s="35" t="s">
        <v>1130</v>
      </c>
      <c r="N1614" s="35" t="s">
        <v>1131</v>
      </c>
      <c r="O1614" s="35" t="s">
        <v>1130</v>
      </c>
      <c r="P1614" s="32">
        <v>330000</v>
      </c>
      <c r="Q161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12582900</v>
      </c>
      <c r="R161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14" s="36"/>
      <c r="T1614" s="38" t="e">
        <f>#REF!/R1614-1</f>
        <v>#REF!</v>
      </c>
      <c r="U1614" s="35"/>
      <c r="V1614" s="39" t="s">
        <v>1132</v>
      </c>
      <c r="W1614" s="40"/>
      <c r="X1614" s="41" t="str">
        <f t="shared" si="49"/>
        <v>апартаментст</v>
      </c>
      <c r="Y1614" s="15"/>
    </row>
    <row r="1615" spans="2:25">
      <c r="B1615" s="30">
        <f t="shared" si="50"/>
        <v>1608</v>
      </c>
      <c r="C1615" s="31">
        <v>275</v>
      </c>
      <c r="D1615" s="32" t="s">
        <v>1127</v>
      </c>
      <c r="E1615" s="131">
        <v>5</v>
      </c>
      <c r="F1615" s="31">
        <v>4</v>
      </c>
      <c r="G1615" s="31" t="s">
        <v>1140</v>
      </c>
      <c r="H1615" s="33" t="s">
        <v>21</v>
      </c>
      <c r="I1615" s="34" t="s">
        <v>1151</v>
      </c>
      <c r="J1615" s="31">
        <v>33.729999999999997</v>
      </c>
      <c r="K1615" s="31">
        <v>4.8499999999999996</v>
      </c>
      <c r="L1615" s="130">
        <v>38.58</v>
      </c>
      <c r="M1615" s="35" t="s">
        <v>1130</v>
      </c>
      <c r="N1615" s="35" t="s">
        <v>1131</v>
      </c>
      <c r="O1615" s="35" t="s">
        <v>1130</v>
      </c>
      <c r="P1615" s="32">
        <v>330000</v>
      </c>
      <c r="Q161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12731400</v>
      </c>
      <c r="R161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15" s="36"/>
      <c r="T1615" s="38" t="e">
        <f>#REF!/R1615-1</f>
        <v>#REF!</v>
      </c>
      <c r="U1615" s="35"/>
      <c r="V1615" s="39" t="s">
        <v>1132</v>
      </c>
      <c r="W1615" s="40"/>
      <c r="X1615" s="41" t="str">
        <f t="shared" si="49"/>
        <v>апартаментст</v>
      </c>
      <c r="Y1615" s="15"/>
    </row>
    <row r="1616" spans="2:25">
      <c r="B1616" s="30">
        <f t="shared" si="50"/>
        <v>1609</v>
      </c>
      <c r="C1616" s="31">
        <v>276</v>
      </c>
      <c r="D1616" s="32" t="s">
        <v>1127</v>
      </c>
      <c r="E1616" s="131">
        <v>5</v>
      </c>
      <c r="F1616" s="31">
        <v>4</v>
      </c>
      <c r="G1616" s="31" t="s">
        <v>1140</v>
      </c>
      <c r="H1616" s="33" t="s">
        <v>21</v>
      </c>
      <c r="I1616" s="34" t="s">
        <v>1151</v>
      </c>
      <c r="J1616" s="31">
        <v>33.75</v>
      </c>
      <c r="K1616" s="31">
        <v>5.26</v>
      </c>
      <c r="L1616" s="130">
        <v>39.01</v>
      </c>
      <c r="M1616" s="35" t="s">
        <v>1130</v>
      </c>
      <c r="N1616" s="35" t="s">
        <v>1131</v>
      </c>
      <c r="O1616" s="35" t="s">
        <v>1130</v>
      </c>
      <c r="P1616" s="32">
        <v>330000</v>
      </c>
      <c r="Q161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12873300</v>
      </c>
      <c r="R161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16" s="36"/>
      <c r="T1616" s="38" t="e">
        <f>#REF!/R1616-1</f>
        <v>#REF!</v>
      </c>
      <c r="U1616" s="35"/>
      <c r="V1616" s="39" t="s">
        <v>1132</v>
      </c>
      <c r="W1616" s="40"/>
      <c r="X1616" s="41" t="str">
        <f t="shared" si="49"/>
        <v>апартаментст</v>
      </c>
      <c r="Y1616" s="15"/>
    </row>
    <row r="1617" spans="2:25">
      <c r="B1617" s="30">
        <f t="shared" si="50"/>
        <v>1610</v>
      </c>
      <c r="C1617" s="31">
        <v>277</v>
      </c>
      <c r="D1617" s="32" t="s">
        <v>1127</v>
      </c>
      <c r="E1617" s="131">
        <v>5</v>
      </c>
      <c r="F1617" s="31">
        <v>4</v>
      </c>
      <c r="G1617" s="31" t="s">
        <v>1140</v>
      </c>
      <c r="H1617" s="33" t="s">
        <v>21</v>
      </c>
      <c r="I1617" s="34" t="s">
        <v>1151</v>
      </c>
      <c r="J1617" s="31">
        <v>33.71</v>
      </c>
      <c r="K1617" s="31">
        <v>5.19</v>
      </c>
      <c r="L1617" s="130">
        <v>38.9</v>
      </c>
      <c r="M1617" s="35" t="s">
        <v>1130</v>
      </c>
      <c r="N1617" s="35" t="s">
        <v>1131</v>
      </c>
      <c r="O1617" s="35" t="s">
        <v>1130</v>
      </c>
      <c r="P1617" s="32">
        <v>330000</v>
      </c>
      <c r="Q161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12837000</v>
      </c>
      <c r="R161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17" s="36"/>
      <c r="T1617" s="38" t="e">
        <f>#REF!/R1617-1</f>
        <v>#REF!</v>
      </c>
      <c r="U1617" s="35"/>
      <c r="V1617" s="39" t="s">
        <v>1132</v>
      </c>
      <c r="W1617" s="40"/>
      <c r="X1617" s="41" t="str">
        <f t="shared" si="49"/>
        <v>апартаментст</v>
      </c>
      <c r="Y1617" s="15"/>
    </row>
    <row r="1618" spans="2:25">
      <c r="B1618" s="30">
        <f t="shared" si="50"/>
        <v>1611</v>
      </c>
      <c r="C1618" s="31">
        <v>278</v>
      </c>
      <c r="D1618" s="32" t="s">
        <v>1127</v>
      </c>
      <c r="E1618" s="131">
        <v>5</v>
      </c>
      <c r="F1618" s="31">
        <v>4</v>
      </c>
      <c r="G1618" s="31" t="s">
        <v>1140</v>
      </c>
      <c r="H1618" s="33" t="s">
        <v>21</v>
      </c>
      <c r="I1618" s="34" t="s">
        <v>1151</v>
      </c>
      <c r="J1618" s="31">
        <v>33.82</v>
      </c>
      <c r="K1618" s="31">
        <v>3.65</v>
      </c>
      <c r="L1618" s="130">
        <v>37.47</v>
      </c>
      <c r="M1618" s="35" t="s">
        <v>1130</v>
      </c>
      <c r="N1618" s="35" t="s">
        <v>1131</v>
      </c>
      <c r="O1618" s="35" t="s">
        <v>1130</v>
      </c>
      <c r="P1618" s="32">
        <v>330000</v>
      </c>
      <c r="Q161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12365100</v>
      </c>
      <c r="R161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18" s="36"/>
      <c r="T1618" s="38" t="e">
        <f>#REF!/R1618-1</f>
        <v>#REF!</v>
      </c>
      <c r="U1618" s="35"/>
      <c r="V1618" s="39" t="s">
        <v>1132</v>
      </c>
      <c r="W1618" s="40"/>
      <c r="X1618" s="41" t="str">
        <f t="shared" ref="X1618:X1656" si="51">CONCATENATE(D1618,H1618)</f>
        <v>апартаментст</v>
      </c>
      <c r="Y1618" s="15"/>
    </row>
    <row r="1619" spans="2:25">
      <c r="B1619" s="30">
        <f t="shared" si="50"/>
        <v>1612</v>
      </c>
      <c r="C1619" s="31">
        <v>279</v>
      </c>
      <c r="D1619" s="32" t="s">
        <v>1127</v>
      </c>
      <c r="E1619" s="131">
        <v>5</v>
      </c>
      <c r="F1619" s="31">
        <v>4</v>
      </c>
      <c r="G1619" s="31" t="s">
        <v>1140</v>
      </c>
      <c r="H1619" s="33" t="s">
        <v>21</v>
      </c>
      <c r="I1619" s="34" t="s">
        <v>1151</v>
      </c>
      <c r="J1619" s="31">
        <v>33.85</v>
      </c>
      <c r="K1619" s="31">
        <v>5.41</v>
      </c>
      <c r="L1619" s="130">
        <v>39.26</v>
      </c>
      <c r="M1619" s="35" t="s">
        <v>1130</v>
      </c>
      <c r="N1619" s="35" t="s">
        <v>1131</v>
      </c>
      <c r="O1619" s="35" t="s">
        <v>1130</v>
      </c>
      <c r="P1619" s="32">
        <v>330000</v>
      </c>
      <c r="Q161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12955800</v>
      </c>
      <c r="R161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19" s="36"/>
      <c r="T1619" s="38" t="e">
        <f>#REF!/R1619-1</f>
        <v>#REF!</v>
      </c>
      <c r="U1619" s="35"/>
      <c r="V1619" s="39" t="s">
        <v>1132</v>
      </c>
      <c r="W1619" s="40"/>
      <c r="X1619" s="41" t="str">
        <f t="shared" si="51"/>
        <v>апартаментст</v>
      </c>
      <c r="Y1619" s="15"/>
    </row>
    <row r="1620" spans="2:25">
      <c r="B1620" s="30">
        <f t="shared" si="50"/>
        <v>1613</v>
      </c>
      <c r="C1620" s="31">
        <v>280</v>
      </c>
      <c r="D1620" s="32" t="s">
        <v>1127</v>
      </c>
      <c r="E1620" s="131">
        <v>5</v>
      </c>
      <c r="F1620" s="31">
        <v>4</v>
      </c>
      <c r="G1620" s="31" t="s">
        <v>1140</v>
      </c>
      <c r="H1620" s="33" t="s">
        <v>21</v>
      </c>
      <c r="I1620" s="34" t="s">
        <v>1151</v>
      </c>
      <c r="J1620" s="31">
        <v>33.85</v>
      </c>
      <c r="K1620" s="31">
        <v>4.03</v>
      </c>
      <c r="L1620" s="130">
        <v>37.880000000000003</v>
      </c>
      <c r="M1620" s="35" t="s">
        <v>1130</v>
      </c>
      <c r="N1620" s="35" t="s">
        <v>1131</v>
      </c>
      <c r="O1620" s="35" t="s">
        <v>1130</v>
      </c>
      <c r="P1620" s="32">
        <v>330000</v>
      </c>
      <c r="Q162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12500400</v>
      </c>
      <c r="R162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20" s="36"/>
      <c r="T1620" s="38" t="e">
        <f>#REF!/R1620-1</f>
        <v>#REF!</v>
      </c>
      <c r="U1620" s="35"/>
      <c r="V1620" s="39" t="s">
        <v>1132</v>
      </c>
      <c r="W1620" s="40"/>
      <c r="X1620" s="41" t="str">
        <f t="shared" si="51"/>
        <v>апартаментст</v>
      </c>
      <c r="Y1620" s="15"/>
    </row>
    <row r="1621" spans="2:25">
      <c r="B1621" s="30">
        <f t="shared" si="50"/>
        <v>1614</v>
      </c>
      <c r="C1621" s="31">
        <v>281</v>
      </c>
      <c r="D1621" s="32" t="s">
        <v>1127</v>
      </c>
      <c r="E1621" s="131">
        <v>5</v>
      </c>
      <c r="F1621" s="31">
        <v>4</v>
      </c>
      <c r="G1621" s="31" t="s">
        <v>1140</v>
      </c>
      <c r="H1621" s="42" t="s">
        <v>19</v>
      </c>
      <c r="I1621" s="34" t="s">
        <v>1151</v>
      </c>
      <c r="J1621" s="31">
        <v>35.92</v>
      </c>
      <c r="K1621" s="31">
        <v>4.99</v>
      </c>
      <c r="L1621" s="130">
        <v>40.909999999999997</v>
      </c>
      <c r="M1621" s="35" t="s">
        <v>1130</v>
      </c>
      <c r="N1621" s="35" t="s">
        <v>1131</v>
      </c>
      <c r="O1621" s="35" t="s">
        <v>1130</v>
      </c>
      <c r="P1621" s="32">
        <v>330000</v>
      </c>
      <c r="Q162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13500299.999999998</v>
      </c>
      <c r="R162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21" s="36"/>
      <c r="T1621" s="38" t="e">
        <f>#REF!/R1621-1</f>
        <v>#REF!</v>
      </c>
      <c r="U1621" s="35"/>
      <c r="V1621" s="39" t="s">
        <v>1132</v>
      </c>
      <c r="W1621" s="40"/>
      <c r="X1621" s="41" t="str">
        <f t="shared" si="51"/>
        <v>апартамент1АЕ</v>
      </c>
      <c r="Y1621" s="15"/>
    </row>
    <row r="1622" spans="2:25">
      <c r="B1622" s="30">
        <f t="shared" si="50"/>
        <v>1615</v>
      </c>
      <c r="C1622" s="31">
        <v>282</v>
      </c>
      <c r="D1622" s="32" t="s">
        <v>1127</v>
      </c>
      <c r="E1622" s="131">
        <v>5</v>
      </c>
      <c r="F1622" s="31">
        <v>4</v>
      </c>
      <c r="G1622" s="31" t="s">
        <v>1141</v>
      </c>
      <c r="H1622" s="33" t="s">
        <v>21</v>
      </c>
      <c r="I1622" s="34" t="s">
        <v>1151</v>
      </c>
      <c r="J1622" s="31">
        <v>33.49</v>
      </c>
      <c r="K1622" s="31">
        <v>5.15</v>
      </c>
      <c r="L1622" s="130">
        <v>38.64</v>
      </c>
      <c r="M1622" s="35" t="s">
        <v>1130</v>
      </c>
      <c r="N1622" s="35" t="s">
        <v>1131</v>
      </c>
      <c r="O1622" s="35" t="s">
        <v>1130</v>
      </c>
      <c r="P1622" s="32">
        <v>335000</v>
      </c>
      <c r="Q162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12944400</v>
      </c>
      <c r="R162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22" s="36"/>
      <c r="T1622" s="38" t="e">
        <f>#REF!/R1622-1</f>
        <v>#REF!</v>
      </c>
      <c r="U1622" s="35"/>
      <c r="V1622" s="39" t="s">
        <v>1132</v>
      </c>
      <c r="W1622" s="40"/>
      <c r="X1622" s="41" t="str">
        <f t="shared" si="51"/>
        <v>апартаментст</v>
      </c>
      <c r="Y1622" s="15"/>
    </row>
    <row r="1623" spans="2:25">
      <c r="B1623" s="30">
        <f t="shared" si="50"/>
        <v>1616</v>
      </c>
      <c r="C1623" s="31">
        <v>283</v>
      </c>
      <c r="D1623" s="32" t="s">
        <v>1127</v>
      </c>
      <c r="E1623" s="131">
        <v>5</v>
      </c>
      <c r="F1623" s="31">
        <v>4</v>
      </c>
      <c r="G1623" s="31" t="s">
        <v>1141</v>
      </c>
      <c r="H1623" s="33" t="s">
        <v>21</v>
      </c>
      <c r="I1623" s="34" t="s">
        <v>1151</v>
      </c>
      <c r="J1623" s="31">
        <v>32.75</v>
      </c>
      <c r="K1623" s="31">
        <v>5.13</v>
      </c>
      <c r="L1623" s="130">
        <v>37.880000000000003</v>
      </c>
      <c r="M1623" s="35" t="s">
        <v>1130</v>
      </c>
      <c r="N1623" s="35" t="s">
        <v>1131</v>
      </c>
      <c r="O1623" s="35" t="s">
        <v>1130</v>
      </c>
      <c r="P1623" s="32">
        <v>335000</v>
      </c>
      <c r="Q162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12689800</v>
      </c>
      <c r="R162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23" s="36"/>
      <c r="T1623" s="38" t="e">
        <f>#REF!/R1623-1</f>
        <v>#REF!</v>
      </c>
      <c r="U1623" s="35"/>
      <c r="V1623" s="39" t="s">
        <v>1132</v>
      </c>
      <c r="W1623" s="40"/>
      <c r="X1623" s="41" t="str">
        <f t="shared" si="51"/>
        <v>апартаментст</v>
      </c>
      <c r="Y1623" s="15"/>
    </row>
    <row r="1624" spans="2:25">
      <c r="B1624" s="30">
        <f t="shared" si="50"/>
        <v>1617</v>
      </c>
      <c r="C1624" s="31">
        <v>284</v>
      </c>
      <c r="D1624" s="32" t="s">
        <v>1127</v>
      </c>
      <c r="E1624" s="131">
        <v>5</v>
      </c>
      <c r="F1624" s="31">
        <v>4</v>
      </c>
      <c r="G1624" s="31" t="s">
        <v>1141</v>
      </c>
      <c r="H1624" s="42" t="s">
        <v>19</v>
      </c>
      <c r="I1624" s="34" t="s">
        <v>1151</v>
      </c>
      <c r="J1624" s="31">
        <v>37.47</v>
      </c>
      <c r="K1624" s="31">
        <v>7.25</v>
      </c>
      <c r="L1624" s="130">
        <v>44.72</v>
      </c>
      <c r="M1624" s="35" t="s">
        <v>1130</v>
      </c>
      <c r="N1624" s="35" t="s">
        <v>1131</v>
      </c>
      <c r="O1624" s="35" t="s">
        <v>1130</v>
      </c>
      <c r="P1624" s="32">
        <v>340000</v>
      </c>
      <c r="Q162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15204800</v>
      </c>
      <c r="R162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24" s="36"/>
      <c r="T1624" s="38" t="e">
        <f>#REF!/R1624-1</f>
        <v>#REF!</v>
      </c>
      <c r="U1624" s="35"/>
      <c r="V1624" s="39" t="s">
        <v>1132</v>
      </c>
      <c r="W1624" s="40"/>
      <c r="X1624" s="41" t="str">
        <f t="shared" si="51"/>
        <v>апартамент1АЕ</v>
      </c>
      <c r="Y1624" s="15"/>
    </row>
    <row r="1625" spans="2:25">
      <c r="B1625" s="30">
        <f t="shared" si="50"/>
        <v>1618</v>
      </c>
      <c r="C1625" s="31">
        <v>285</v>
      </c>
      <c r="D1625" s="32" t="s">
        <v>1127</v>
      </c>
      <c r="E1625" s="131">
        <v>5</v>
      </c>
      <c r="F1625" s="31">
        <v>4</v>
      </c>
      <c r="G1625" s="31" t="s">
        <v>1141</v>
      </c>
      <c r="H1625" s="42" t="s">
        <v>19</v>
      </c>
      <c r="I1625" s="34" t="s">
        <v>1151</v>
      </c>
      <c r="J1625" s="31">
        <v>38.15</v>
      </c>
      <c r="K1625" s="31">
        <v>8.1300000000000008</v>
      </c>
      <c r="L1625" s="130">
        <v>46.28</v>
      </c>
      <c r="M1625" s="35" t="s">
        <v>1130</v>
      </c>
      <c r="N1625" s="35" t="s">
        <v>1131</v>
      </c>
      <c r="O1625" s="35" t="s">
        <v>1130</v>
      </c>
      <c r="P1625" s="32">
        <v>340000</v>
      </c>
      <c r="Q162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15735200</v>
      </c>
      <c r="R162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25" s="36"/>
      <c r="T1625" s="38" t="e">
        <f>#REF!/R1625-1</f>
        <v>#REF!</v>
      </c>
      <c r="U1625" s="35"/>
      <c r="V1625" s="39" t="s">
        <v>1132</v>
      </c>
      <c r="W1625" s="40"/>
      <c r="X1625" s="41" t="str">
        <f t="shared" si="51"/>
        <v>апартамент1АЕ</v>
      </c>
      <c r="Y1625" s="15"/>
    </row>
    <row r="1626" spans="2:25">
      <c r="B1626" s="30">
        <f t="shared" si="50"/>
        <v>1619</v>
      </c>
      <c r="C1626" s="31">
        <v>286</v>
      </c>
      <c r="D1626" s="32" t="s">
        <v>1127</v>
      </c>
      <c r="E1626" s="131">
        <v>5</v>
      </c>
      <c r="F1626" s="31">
        <v>4</v>
      </c>
      <c r="G1626" s="31" t="s">
        <v>1141</v>
      </c>
      <c r="H1626" s="33" t="s">
        <v>21</v>
      </c>
      <c r="I1626" s="34" t="s">
        <v>1151</v>
      </c>
      <c r="J1626" s="31">
        <v>32.76</v>
      </c>
      <c r="K1626" s="31">
        <v>5.45</v>
      </c>
      <c r="L1626" s="130">
        <v>38.21</v>
      </c>
      <c r="M1626" s="35" t="s">
        <v>1130</v>
      </c>
      <c r="N1626" s="35" t="s">
        <v>1131</v>
      </c>
      <c r="O1626" s="35" t="s">
        <v>1130</v>
      </c>
      <c r="P1626" s="32">
        <v>335000</v>
      </c>
      <c r="Q162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12800350</v>
      </c>
      <c r="R162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26" s="36"/>
      <c r="T1626" s="38" t="e">
        <f>#REF!/R1626-1</f>
        <v>#REF!</v>
      </c>
      <c r="U1626" s="35"/>
      <c r="V1626" s="39" t="s">
        <v>1132</v>
      </c>
      <c r="W1626" s="40"/>
      <c r="X1626" s="41" t="str">
        <f t="shared" si="51"/>
        <v>апартаментст</v>
      </c>
      <c r="Y1626" s="15"/>
    </row>
    <row r="1627" spans="2:25">
      <c r="B1627" s="30">
        <f t="shared" si="50"/>
        <v>1620</v>
      </c>
      <c r="C1627" s="31">
        <v>287</v>
      </c>
      <c r="D1627" s="32" t="s">
        <v>1127</v>
      </c>
      <c r="E1627" s="131">
        <v>5</v>
      </c>
      <c r="F1627" s="31">
        <v>4</v>
      </c>
      <c r="G1627" s="31" t="s">
        <v>1141</v>
      </c>
      <c r="H1627" s="33" t="s">
        <v>21</v>
      </c>
      <c r="I1627" s="34" t="s">
        <v>1151</v>
      </c>
      <c r="J1627" s="31">
        <v>33.49</v>
      </c>
      <c r="K1627" s="31">
        <v>5.13</v>
      </c>
      <c r="L1627" s="130">
        <v>38.619999999999997</v>
      </c>
      <c r="M1627" s="35" t="s">
        <v>1130</v>
      </c>
      <c r="N1627" s="35" t="s">
        <v>1131</v>
      </c>
      <c r="O1627" s="35" t="s">
        <v>1130</v>
      </c>
      <c r="P1627" s="32">
        <v>335000</v>
      </c>
      <c r="Q162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12937700</v>
      </c>
      <c r="R162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27" s="36"/>
      <c r="T1627" s="38" t="e">
        <f>#REF!/R1627-1</f>
        <v>#REF!</v>
      </c>
      <c r="U1627" s="35"/>
      <c r="V1627" s="39" t="s">
        <v>1132</v>
      </c>
      <c r="W1627" s="40"/>
      <c r="X1627" s="41" t="str">
        <f t="shared" si="51"/>
        <v>апартаментст</v>
      </c>
      <c r="Y1627" s="15"/>
    </row>
    <row r="1628" spans="2:25">
      <c r="B1628" s="30">
        <f t="shared" si="50"/>
        <v>1621</v>
      </c>
      <c r="C1628" s="31">
        <v>288</v>
      </c>
      <c r="D1628" s="32" t="s">
        <v>1127</v>
      </c>
      <c r="E1628" s="131">
        <v>5</v>
      </c>
      <c r="F1628" s="31">
        <v>4</v>
      </c>
      <c r="G1628" s="31" t="s">
        <v>1141</v>
      </c>
      <c r="H1628" s="42" t="s">
        <v>19</v>
      </c>
      <c r="I1628" s="34" t="s">
        <v>1151</v>
      </c>
      <c r="J1628" s="31">
        <v>58.9</v>
      </c>
      <c r="K1628" s="31">
        <v>10.14</v>
      </c>
      <c r="L1628" s="130">
        <v>69.040000000000006</v>
      </c>
      <c r="M1628" s="35" t="s">
        <v>1130</v>
      </c>
      <c r="N1628" s="35" t="s">
        <v>1131</v>
      </c>
      <c r="O1628" s="35" t="s">
        <v>1130</v>
      </c>
      <c r="P1628" s="32">
        <v>335000</v>
      </c>
      <c r="Q162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23128400.000000004</v>
      </c>
      <c r="R162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28" s="36"/>
      <c r="T1628" s="38" t="e">
        <f>#REF!/R1628-1</f>
        <v>#REF!</v>
      </c>
      <c r="U1628" s="35"/>
      <c r="V1628" s="39" t="s">
        <v>1132</v>
      </c>
      <c r="W1628" s="40"/>
      <c r="X1628" s="41" t="str">
        <f t="shared" si="51"/>
        <v>апартамент1АЕ</v>
      </c>
      <c r="Y1628" s="15"/>
    </row>
    <row r="1629" spans="2:25">
      <c r="B1629" s="30">
        <f t="shared" si="50"/>
        <v>1622</v>
      </c>
      <c r="C1629" s="31">
        <v>289</v>
      </c>
      <c r="D1629" s="32" t="s">
        <v>1127</v>
      </c>
      <c r="E1629" s="131">
        <v>5</v>
      </c>
      <c r="F1629" s="31">
        <v>4</v>
      </c>
      <c r="G1629" s="31" t="s">
        <v>1141</v>
      </c>
      <c r="H1629" s="33" t="s">
        <v>21</v>
      </c>
      <c r="I1629" s="34" t="s">
        <v>1151</v>
      </c>
      <c r="J1629" s="31">
        <v>33.090000000000003</v>
      </c>
      <c r="K1629" s="31">
        <v>4.8</v>
      </c>
      <c r="L1629" s="130">
        <v>37.89</v>
      </c>
      <c r="M1629" s="35" t="s">
        <v>1130</v>
      </c>
      <c r="N1629" s="35" t="s">
        <v>1131</v>
      </c>
      <c r="O1629" s="35" t="s">
        <v>1130</v>
      </c>
      <c r="P1629" s="32">
        <v>335000</v>
      </c>
      <c r="Q162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12693150</v>
      </c>
      <c r="R162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29" s="36"/>
      <c r="T1629" s="38" t="e">
        <f>#REF!/R1629-1</f>
        <v>#REF!</v>
      </c>
      <c r="U1629" s="35"/>
      <c r="V1629" s="39" t="s">
        <v>1132</v>
      </c>
      <c r="W1629" s="40"/>
      <c r="X1629" s="41" t="str">
        <f t="shared" si="51"/>
        <v>апартаментст</v>
      </c>
      <c r="Y1629" s="15"/>
    </row>
    <row r="1630" spans="2:25">
      <c r="B1630" s="30">
        <f t="shared" si="50"/>
        <v>1623</v>
      </c>
      <c r="C1630" s="31">
        <v>290</v>
      </c>
      <c r="D1630" s="32" t="s">
        <v>1127</v>
      </c>
      <c r="E1630" s="131">
        <v>5</v>
      </c>
      <c r="F1630" s="31">
        <v>4</v>
      </c>
      <c r="G1630" s="31" t="s">
        <v>1141</v>
      </c>
      <c r="H1630" s="33" t="s">
        <v>21</v>
      </c>
      <c r="I1630" s="34" t="s">
        <v>1151</v>
      </c>
      <c r="J1630" s="31">
        <v>33.090000000000003</v>
      </c>
      <c r="K1630" s="31">
        <v>5.42</v>
      </c>
      <c r="L1630" s="130">
        <v>38.51</v>
      </c>
      <c r="M1630" s="35" t="s">
        <v>1130</v>
      </c>
      <c r="N1630" s="35" t="s">
        <v>1131</v>
      </c>
      <c r="O1630" s="35" t="s">
        <v>1130</v>
      </c>
      <c r="P1630" s="32">
        <v>335000</v>
      </c>
      <c r="Q163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12900850</v>
      </c>
      <c r="R163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30" s="36"/>
      <c r="T1630" s="38" t="e">
        <f>#REF!/R1630-1</f>
        <v>#REF!</v>
      </c>
      <c r="U1630" s="35"/>
      <c r="V1630" s="39" t="s">
        <v>1132</v>
      </c>
      <c r="W1630" s="40"/>
      <c r="X1630" s="41" t="str">
        <f t="shared" si="51"/>
        <v>апартаментст</v>
      </c>
      <c r="Y1630" s="15"/>
    </row>
    <row r="1631" spans="2:25">
      <c r="B1631" s="30">
        <f t="shared" si="50"/>
        <v>1624</v>
      </c>
      <c r="C1631" s="31">
        <v>291</v>
      </c>
      <c r="D1631" s="32" t="s">
        <v>1127</v>
      </c>
      <c r="E1631" s="131">
        <v>5</v>
      </c>
      <c r="F1631" s="31">
        <v>4</v>
      </c>
      <c r="G1631" s="31" t="s">
        <v>1141</v>
      </c>
      <c r="H1631" s="33" t="s">
        <v>21</v>
      </c>
      <c r="I1631" s="34" t="s">
        <v>1151</v>
      </c>
      <c r="J1631" s="31">
        <v>33.07</v>
      </c>
      <c r="K1631" s="31">
        <v>3.87</v>
      </c>
      <c r="L1631" s="130">
        <v>36.94</v>
      </c>
      <c r="M1631" s="35" t="s">
        <v>1130</v>
      </c>
      <c r="N1631" s="35" t="s">
        <v>1131</v>
      </c>
      <c r="O1631" s="35" t="s">
        <v>1130</v>
      </c>
      <c r="P1631" s="32">
        <v>335000</v>
      </c>
      <c r="Q163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12374900</v>
      </c>
      <c r="R163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31" s="36"/>
      <c r="T1631" s="38" t="e">
        <f>#REF!/R1631-1</f>
        <v>#REF!</v>
      </c>
      <c r="U1631" s="35"/>
      <c r="V1631" s="39" t="s">
        <v>1132</v>
      </c>
      <c r="W1631" s="40"/>
      <c r="X1631" s="41" t="str">
        <f t="shared" si="51"/>
        <v>апартаментст</v>
      </c>
      <c r="Y1631" s="15"/>
    </row>
    <row r="1632" spans="2:25">
      <c r="B1632" s="30">
        <f t="shared" si="50"/>
        <v>1625</v>
      </c>
      <c r="C1632" s="31">
        <v>292</v>
      </c>
      <c r="D1632" s="32" t="s">
        <v>1127</v>
      </c>
      <c r="E1632" s="131">
        <v>5</v>
      </c>
      <c r="F1632" s="31">
        <v>4</v>
      </c>
      <c r="G1632" s="31" t="s">
        <v>1141</v>
      </c>
      <c r="H1632" s="33" t="s">
        <v>21</v>
      </c>
      <c r="I1632" s="34" t="s">
        <v>1151</v>
      </c>
      <c r="J1632" s="31">
        <v>33.17</v>
      </c>
      <c r="K1632" s="31">
        <v>5.19</v>
      </c>
      <c r="L1632" s="130">
        <v>38.36</v>
      </c>
      <c r="M1632" s="35" t="s">
        <v>1130</v>
      </c>
      <c r="N1632" s="35" t="s">
        <v>1131</v>
      </c>
      <c r="O1632" s="35" t="s">
        <v>1130</v>
      </c>
      <c r="P1632" s="32">
        <v>335000</v>
      </c>
      <c r="Q163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12850600</v>
      </c>
      <c r="R163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32" s="36"/>
      <c r="T1632" s="38" t="e">
        <f>#REF!/R1632-1</f>
        <v>#REF!</v>
      </c>
      <c r="U1632" s="35"/>
      <c r="V1632" s="39" t="s">
        <v>1132</v>
      </c>
      <c r="W1632" s="40"/>
      <c r="X1632" s="41" t="str">
        <f t="shared" si="51"/>
        <v>апартаментст</v>
      </c>
      <c r="Y1632" s="15"/>
    </row>
    <row r="1633" spans="2:25">
      <c r="B1633" s="30">
        <f t="shared" si="50"/>
        <v>1626</v>
      </c>
      <c r="C1633" s="31">
        <v>293</v>
      </c>
      <c r="D1633" s="32" t="s">
        <v>1127</v>
      </c>
      <c r="E1633" s="131">
        <v>5</v>
      </c>
      <c r="F1633" s="31">
        <v>4</v>
      </c>
      <c r="G1633" s="31" t="s">
        <v>1141</v>
      </c>
      <c r="H1633" s="33" t="s">
        <v>21</v>
      </c>
      <c r="I1633" s="34" t="s">
        <v>1151</v>
      </c>
      <c r="J1633" s="31">
        <v>33.200000000000003</v>
      </c>
      <c r="K1633" s="31">
        <v>5.35</v>
      </c>
      <c r="L1633" s="130">
        <v>38.549999999999997</v>
      </c>
      <c r="M1633" s="35" t="s">
        <v>1130</v>
      </c>
      <c r="N1633" s="35" t="s">
        <v>1131</v>
      </c>
      <c r="O1633" s="35" t="s">
        <v>1130</v>
      </c>
      <c r="P1633" s="32">
        <v>335000</v>
      </c>
      <c r="Q163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12914249.999999998</v>
      </c>
      <c r="R163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33" s="36"/>
      <c r="T1633" s="38" t="e">
        <f>#REF!/R1633-1</f>
        <v>#REF!</v>
      </c>
      <c r="U1633" s="35"/>
      <c r="V1633" s="39" t="s">
        <v>1132</v>
      </c>
      <c r="W1633" s="40"/>
      <c r="X1633" s="41" t="str">
        <f t="shared" si="51"/>
        <v>апартаментст</v>
      </c>
      <c r="Y1633" s="15"/>
    </row>
    <row r="1634" spans="2:25">
      <c r="B1634" s="30">
        <f t="shared" si="50"/>
        <v>1627</v>
      </c>
      <c r="C1634" s="31">
        <v>294</v>
      </c>
      <c r="D1634" s="32" t="s">
        <v>1127</v>
      </c>
      <c r="E1634" s="131">
        <v>5</v>
      </c>
      <c r="F1634" s="31">
        <v>4</v>
      </c>
      <c r="G1634" s="31" t="s">
        <v>1141</v>
      </c>
      <c r="H1634" s="33" t="s">
        <v>21</v>
      </c>
      <c r="I1634" s="34" t="s">
        <v>1151</v>
      </c>
      <c r="J1634" s="31">
        <v>33.18</v>
      </c>
      <c r="K1634" s="31">
        <v>4.9800000000000004</v>
      </c>
      <c r="L1634" s="130">
        <v>38.159999999999997</v>
      </c>
      <c r="M1634" s="35" t="s">
        <v>1130</v>
      </c>
      <c r="N1634" s="35" t="s">
        <v>1131</v>
      </c>
      <c r="O1634" s="35" t="s">
        <v>1130</v>
      </c>
      <c r="P1634" s="32">
        <v>335000</v>
      </c>
      <c r="Q163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12783599.999999998</v>
      </c>
      <c r="R163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34" s="36"/>
      <c r="T1634" s="38" t="e">
        <f>#REF!/R1634-1</f>
        <v>#REF!</v>
      </c>
      <c r="U1634" s="35"/>
      <c r="V1634" s="39" t="s">
        <v>1132</v>
      </c>
      <c r="W1634" s="40"/>
      <c r="X1634" s="41" t="str">
        <f t="shared" si="51"/>
        <v>апартаментст</v>
      </c>
      <c r="Y1634" s="15"/>
    </row>
    <row r="1635" spans="2:25">
      <c r="B1635" s="30">
        <f t="shared" si="50"/>
        <v>1628</v>
      </c>
      <c r="C1635" s="31">
        <v>295</v>
      </c>
      <c r="D1635" s="32" t="s">
        <v>1127</v>
      </c>
      <c r="E1635" s="131">
        <v>5</v>
      </c>
      <c r="F1635" s="31">
        <v>4</v>
      </c>
      <c r="G1635" s="31" t="s">
        <v>1141</v>
      </c>
      <c r="H1635" s="33" t="s">
        <v>21</v>
      </c>
      <c r="I1635" s="34" t="s">
        <v>1151</v>
      </c>
      <c r="J1635" s="31">
        <v>33.729999999999997</v>
      </c>
      <c r="K1635" s="31">
        <v>4.84</v>
      </c>
      <c r="L1635" s="130">
        <v>38.57</v>
      </c>
      <c r="M1635" s="35" t="s">
        <v>1130</v>
      </c>
      <c r="N1635" s="35" t="s">
        <v>1131</v>
      </c>
      <c r="O1635" s="35" t="s">
        <v>1130</v>
      </c>
      <c r="P1635" s="32">
        <v>335000</v>
      </c>
      <c r="Q163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12920950</v>
      </c>
      <c r="R163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35" s="36"/>
      <c r="T1635" s="38" t="e">
        <f>#REF!/R1635-1</f>
        <v>#REF!</v>
      </c>
      <c r="U1635" s="35"/>
      <c r="V1635" s="39" t="s">
        <v>1132</v>
      </c>
      <c r="W1635" s="40"/>
      <c r="X1635" s="41" t="str">
        <f t="shared" si="51"/>
        <v>апартаментст</v>
      </c>
      <c r="Y1635" s="15"/>
    </row>
    <row r="1636" spans="2:25">
      <c r="B1636" s="30">
        <f t="shared" si="50"/>
        <v>1629</v>
      </c>
      <c r="C1636" s="31">
        <v>296</v>
      </c>
      <c r="D1636" s="32" t="s">
        <v>1127</v>
      </c>
      <c r="E1636" s="131">
        <v>5</v>
      </c>
      <c r="F1636" s="31">
        <v>4</v>
      </c>
      <c r="G1636" s="31" t="s">
        <v>1141</v>
      </c>
      <c r="H1636" s="33" t="s">
        <v>21</v>
      </c>
      <c r="I1636" s="34" t="s">
        <v>1151</v>
      </c>
      <c r="J1636" s="31">
        <v>33.75</v>
      </c>
      <c r="K1636" s="31">
        <v>5.26</v>
      </c>
      <c r="L1636" s="130">
        <v>39.01</v>
      </c>
      <c r="M1636" s="35" t="s">
        <v>1130</v>
      </c>
      <c r="N1636" s="35" t="s">
        <v>1131</v>
      </c>
      <c r="O1636" s="35" t="s">
        <v>1130</v>
      </c>
      <c r="P1636" s="32">
        <v>335000</v>
      </c>
      <c r="Q163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13068350</v>
      </c>
      <c r="R163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36" s="36"/>
      <c r="T1636" s="38" t="e">
        <f>#REF!/R1636-1</f>
        <v>#REF!</v>
      </c>
      <c r="U1636" s="35"/>
      <c r="V1636" s="39" t="s">
        <v>1132</v>
      </c>
      <c r="W1636" s="40"/>
      <c r="X1636" s="41" t="str">
        <f t="shared" si="51"/>
        <v>апартаментст</v>
      </c>
      <c r="Y1636" s="15"/>
    </row>
    <row r="1637" spans="2:25">
      <c r="B1637" s="30">
        <f t="shared" si="50"/>
        <v>1630</v>
      </c>
      <c r="C1637" s="31">
        <v>297</v>
      </c>
      <c r="D1637" s="32" t="s">
        <v>1127</v>
      </c>
      <c r="E1637" s="131">
        <v>5</v>
      </c>
      <c r="F1637" s="31">
        <v>4</v>
      </c>
      <c r="G1637" s="31" t="s">
        <v>1141</v>
      </c>
      <c r="H1637" s="33" t="s">
        <v>21</v>
      </c>
      <c r="I1637" s="34" t="s">
        <v>1151</v>
      </c>
      <c r="J1637" s="31">
        <v>33.71</v>
      </c>
      <c r="K1637" s="31">
        <v>5.19</v>
      </c>
      <c r="L1637" s="130">
        <v>38.9</v>
      </c>
      <c r="M1637" s="35" t="s">
        <v>1130</v>
      </c>
      <c r="N1637" s="35" t="s">
        <v>1131</v>
      </c>
      <c r="O1637" s="35" t="s">
        <v>1130</v>
      </c>
      <c r="P1637" s="32">
        <v>335000</v>
      </c>
      <c r="Q163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13031500</v>
      </c>
      <c r="R163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37" s="36"/>
      <c r="T1637" s="38" t="e">
        <f>#REF!/R1637-1</f>
        <v>#REF!</v>
      </c>
      <c r="U1637" s="35"/>
      <c r="V1637" s="39" t="s">
        <v>1132</v>
      </c>
      <c r="W1637" s="40"/>
      <c r="X1637" s="41" t="str">
        <f t="shared" si="51"/>
        <v>апартаментст</v>
      </c>
      <c r="Y1637" s="15"/>
    </row>
    <row r="1638" spans="2:25">
      <c r="B1638" s="30">
        <f t="shared" si="50"/>
        <v>1631</v>
      </c>
      <c r="C1638" s="31">
        <v>298</v>
      </c>
      <c r="D1638" s="32" t="s">
        <v>1127</v>
      </c>
      <c r="E1638" s="131">
        <v>5</v>
      </c>
      <c r="F1638" s="31">
        <v>4</v>
      </c>
      <c r="G1638" s="31" t="s">
        <v>1141</v>
      </c>
      <c r="H1638" s="33" t="s">
        <v>21</v>
      </c>
      <c r="I1638" s="34" t="s">
        <v>1151</v>
      </c>
      <c r="J1638" s="31">
        <v>33.82</v>
      </c>
      <c r="K1638" s="31">
        <v>3.65</v>
      </c>
      <c r="L1638" s="130">
        <v>37.47</v>
      </c>
      <c r="M1638" s="35" t="s">
        <v>1130</v>
      </c>
      <c r="N1638" s="35" t="s">
        <v>1131</v>
      </c>
      <c r="O1638" s="35" t="s">
        <v>1130</v>
      </c>
      <c r="P1638" s="32">
        <v>335000</v>
      </c>
      <c r="Q163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12552450</v>
      </c>
      <c r="R163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38" s="36"/>
      <c r="T1638" s="38" t="e">
        <f>#REF!/R1638-1</f>
        <v>#REF!</v>
      </c>
      <c r="U1638" s="35"/>
      <c r="V1638" s="39" t="s">
        <v>1132</v>
      </c>
      <c r="W1638" s="40"/>
      <c r="X1638" s="41" t="str">
        <f t="shared" si="51"/>
        <v>апартаментст</v>
      </c>
      <c r="Y1638" s="15"/>
    </row>
    <row r="1639" spans="2:25">
      <c r="B1639" s="30">
        <f t="shared" si="50"/>
        <v>1632</v>
      </c>
      <c r="C1639" s="31">
        <v>299</v>
      </c>
      <c r="D1639" s="32" t="s">
        <v>1127</v>
      </c>
      <c r="E1639" s="131">
        <v>5</v>
      </c>
      <c r="F1639" s="31">
        <v>4</v>
      </c>
      <c r="G1639" s="31" t="s">
        <v>1141</v>
      </c>
      <c r="H1639" s="33" t="s">
        <v>21</v>
      </c>
      <c r="I1639" s="34" t="s">
        <v>1151</v>
      </c>
      <c r="J1639" s="31">
        <v>33.85</v>
      </c>
      <c r="K1639" s="31">
        <v>5.41</v>
      </c>
      <c r="L1639" s="130">
        <v>39.26</v>
      </c>
      <c r="M1639" s="35" t="s">
        <v>1130</v>
      </c>
      <c r="N1639" s="35" t="s">
        <v>1131</v>
      </c>
      <c r="O1639" s="35" t="s">
        <v>1130</v>
      </c>
      <c r="P1639" s="32">
        <v>335000</v>
      </c>
      <c r="Q163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13152100</v>
      </c>
      <c r="R163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39" s="36"/>
      <c r="T1639" s="38" t="e">
        <f>#REF!/R1639-1</f>
        <v>#REF!</v>
      </c>
      <c r="U1639" s="35"/>
      <c r="V1639" s="39" t="s">
        <v>1132</v>
      </c>
      <c r="W1639" s="40"/>
      <c r="X1639" s="41" t="str">
        <f t="shared" si="51"/>
        <v>апартаментст</v>
      </c>
      <c r="Y1639" s="15"/>
    </row>
    <row r="1640" spans="2:25">
      <c r="B1640" s="30">
        <f t="shared" si="50"/>
        <v>1633</v>
      </c>
      <c r="C1640" s="31">
        <v>300</v>
      </c>
      <c r="D1640" s="32" t="s">
        <v>1127</v>
      </c>
      <c r="E1640" s="131">
        <v>5</v>
      </c>
      <c r="F1640" s="31">
        <v>4</v>
      </c>
      <c r="G1640" s="31" t="s">
        <v>1141</v>
      </c>
      <c r="H1640" s="33" t="s">
        <v>21</v>
      </c>
      <c r="I1640" s="34" t="s">
        <v>1151</v>
      </c>
      <c r="J1640" s="31">
        <v>33.85</v>
      </c>
      <c r="K1640" s="31">
        <v>4.03</v>
      </c>
      <c r="L1640" s="130">
        <v>37.880000000000003</v>
      </c>
      <c r="M1640" s="35" t="s">
        <v>1130</v>
      </c>
      <c r="N1640" s="35" t="s">
        <v>1131</v>
      </c>
      <c r="O1640" s="35" t="s">
        <v>1130</v>
      </c>
      <c r="P1640" s="32">
        <v>335000</v>
      </c>
      <c r="Q164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12689800</v>
      </c>
      <c r="R164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40" s="36"/>
      <c r="T1640" s="38" t="e">
        <f>#REF!/R1640-1</f>
        <v>#REF!</v>
      </c>
      <c r="U1640" s="35"/>
      <c r="V1640" s="39" t="s">
        <v>1132</v>
      </c>
      <c r="W1640" s="40"/>
      <c r="X1640" s="41" t="str">
        <f t="shared" si="51"/>
        <v>апартаментст</v>
      </c>
      <c r="Y1640" s="15"/>
    </row>
    <row r="1641" spans="2:25">
      <c r="B1641" s="30">
        <f t="shared" si="50"/>
        <v>1634</v>
      </c>
      <c r="C1641" s="31">
        <v>301</v>
      </c>
      <c r="D1641" s="32" t="s">
        <v>1127</v>
      </c>
      <c r="E1641" s="131">
        <v>5</v>
      </c>
      <c r="F1641" s="31">
        <v>4</v>
      </c>
      <c r="G1641" s="31" t="s">
        <v>1141</v>
      </c>
      <c r="H1641" s="42" t="s">
        <v>19</v>
      </c>
      <c r="I1641" s="34" t="s">
        <v>1151</v>
      </c>
      <c r="J1641" s="31">
        <v>35.92</v>
      </c>
      <c r="K1641" s="31">
        <v>5.0199999999999996</v>
      </c>
      <c r="L1641" s="130">
        <v>40.94</v>
      </c>
      <c r="M1641" s="35" t="s">
        <v>1130</v>
      </c>
      <c r="N1641" s="35" t="s">
        <v>1131</v>
      </c>
      <c r="O1641" s="35" t="s">
        <v>1130</v>
      </c>
      <c r="P1641" s="32">
        <v>335000</v>
      </c>
      <c r="Q164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13714900</v>
      </c>
      <c r="R164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41" s="36"/>
      <c r="T1641" s="38" t="e">
        <f>#REF!/R1641-1</f>
        <v>#REF!</v>
      </c>
      <c r="U1641" s="35"/>
      <c r="V1641" s="39" t="s">
        <v>1132</v>
      </c>
      <c r="W1641" s="40"/>
      <c r="X1641" s="41" t="str">
        <f t="shared" si="51"/>
        <v>апартамент1АЕ</v>
      </c>
      <c r="Y1641" s="15"/>
    </row>
    <row r="1642" spans="2:25">
      <c r="B1642" s="30">
        <f t="shared" si="50"/>
        <v>1635</v>
      </c>
      <c r="C1642" s="31">
        <v>302</v>
      </c>
      <c r="D1642" s="32" t="s">
        <v>1127</v>
      </c>
      <c r="E1642" s="131">
        <v>5</v>
      </c>
      <c r="F1642" s="31">
        <v>4</v>
      </c>
      <c r="G1642" s="31" t="s">
        <v>1142</v>
      </c>
      <c r="H1642" s="33" t="s">
        <v>21</v>
      </c>
      <c r="I1642" s="34" t="s">
        <v>1151</v>
      </c>
      <c r="J1642" s="31">
        <v>33.49</v>
      </c>
      <c r="K1642" s="31">
        <v>5.34</v>
      </c>
      <c r="L1642" s="130">
        <v>38.83</v>
      </c>
      <c r="M1642" s="35" t="s">
        <v>1130</v>
      </c>
      <c r="N1642" s="35" t="s">
        <v>1131</v>
      </c>
      <c r="O1642" s="35" t="s">
        <v>1130</v>
      </c>
      <c r="P1642" s="32">
        <v>340000</v>
      </c>
      <c r="Q164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13202200</v>
      </c>
      <c r="R164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42" s="36"/>
      <c r="T1642" s="38" t="e">
        <f>#REF!/R1642-1</f>
        <v>#REF!</v>
      </c>
      <c r="U1642" s="35"/>
      <c r="V1642" s="39" t="s">
        <v>1132</v>
      </c>
      <c r="W1642" s="40"/>
      <c r="X1642" s="41" t="str">
        <f t="shared" si="51"/>
        <v>апартаментст</v>
      </c>
      <c r="Y1642" s="15"/>
    </row>
    <row r="1643" spans="2:25">
      <c r="B1643" s="30">
        <f t="shared" si="50"/>
        <v>1636</v>
      </c>
      <c r="C1643" s="31">
        <v>303</v>
      </c>
      <c r="D1643" s="32" t="s">
        <v>1127</v>
      </c>
      <c r="E1643" s="131">
        <v>5</v>
      </c>
      <c r="F1643" s="31">
        <v>4</v>
      </c>
      <c r="G1643" s="31" t="s">
        <v>1142</v>
      </c>
      <c r="H1643" s="33" t="s">
        <v>21</v>
      </c>
      <c r="I1643" s="34" t="s">
        <v>1151</v>
      </c>
      <c r="J1643" s="31">
        <v>32.770000000000003</v>
      </c>
      <c r="K1643" s="31">
        <v>5.34</v>
      </c>
      <c r="L1643" s="130">
        <v>38.11</v>
      </c>
      <c r="M1643" s="35" t="s">
        <v>1130</v>
      </c>
      <c r="N1643" s="35" t="s">
        <v>1131</v>
      </c>
      <c r="O1643" s="35" t="s">
        <v>1130</v>
      </c>
      <c r="P1643" s="32">
        <v>340000</v>
      </c>
      <c r="Q164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12957400</v>
      </c>
      <c r="R164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43" s="36"/>
      <c r="T1643" s="38" t="e">
        <f>#REF!/R1643-1</f>
        <v>#REF!</v>
      </c>
      <c r="U1643" s="35"/>
      <c r="V1643" s="39" t="s">
        <v>1132</v>
      </c>
      <c r="W1643" s="40"/>
      <c r="X1643" s="41" t="str">
        <f t="shared" si="51"/>
        <v>апартаментст</v>
      </c>
      <c r="Y1643" s="15"/>
    </row>
    <row r="1644" spans="2:25">
      <c r="B1644" s="30">
        <f t="shared" si="50"/>
        <v>1637</v>
      </c>
      <c r="C1644" s="31">
        <v>304</v>
      </c>
      <c r="D1644" s="32" t="s">
        <v>1127</v>
      </c>
      <c r="E1644" s="131">
        <v>5</v>
      </c>
      <c r="F1644" s="31">
        <v>4</v>
      </c>
      <c r="G1644" s="31" t="s">
        <v>1142</v>
      </c>
      <c r="H1644" s="33" t="s">
        <v>21</v>
      </c>
      <c r="I1644" s="34" t="s">
        <v>1151</v>
      </c>
      <c r="J1644" s="31">
        <v>38.090000000000003</v>
      </c>
      <c r="K1644" s="31">
        <v>7.61</v>
      </c>
      <c r="L1644" s="130">
        <v>45.7</v>
      </c>
      <c r="M1644" s="35" t="s">
        <v>1130</v>
      </c>
      <c r="N1644" s="35" t="s">
        <v>1131</v>
      </c>
      <c r="O1644" s="35" t="s">
        <v>1130</v>
      </c>
      <c r="P1644" s="32">
        <v>345000</v>
      </c>
      <c r="Q1644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15766500.000000002</v>
      </c>
      <c r="R1644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44" s="36"/>
      <c r="T1644" s="38" t="e">
        <f>#REF!/R1644-1</f>
        <v>#REF!</v>
      </c>
      <c r="U1644" s="35"/>
      <c r="V1644" s="39" t="s">
        <v>1132</v>
      </c>
      <c r="W1644" s="40"/>
      <c r="X1644" s="41" t="str">
        <f t="shared" si="51"/>
        <v>апартаментст</v>
      </c>
      <c r="Y1644" s="15"/>
    </row>
    <row r="1645" spans="2:25">
      <c r="B1645" s="30">
        <f t="shared" si="50"/>
        <v>1638</v>
      </c>
      <c r="C1645" s="31">
        <v>305</v>
      </c>
      <c r="D1645" s="32" t="s">
        <v>1127</v>
      </c>
      <c r="E1645" s="131">
        <v>5</v>
      </c>
      <c r="F1645" s="31">
        <v>4</v>
      </c>
      <c r="G1645" s="31" t="s">
        <v>1142</v>
      </c>
      <c r="H1645" s="33" t="s">
        <v>21</v>
      </c>
      <c r="I1645" s="34" t="s">
        <v>1151</v>
      </c>
      <c r="J1645" s="31">
        <v>38.119999999999997</v>
      </c>
      <c r="K1645" s="31">
        <v>8.89</v>
      </c>
      <c r="L1645" s="130">
        <v>47.01</v>
      </c>
      <c r="M1645" s="35" t="s">
        <v>1130</v>
      </c>
      <c r="N1645" s="35" t="s">
        <v>1131</v>
      </c>
      <c r="O1645" s="35" t="s">
        <v>1130</v>
      </c>
      <c r="P1645" s="32">
        <v>345000</v>
      </c>
      <c r="Q1645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16218450</v>
      </c>
      <c r="R1645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45" s="36"/>
      <c r="T1645" s="38" t="e">
        <f>#REF!/R1645-1</f>
        <v>#REF!</v>
      </c>
      <c r="U1645" s="35"/>
      <c r="V1645" s="39" t="s">
        <v>1132</v>
      </c>
      <c r="W1645" s="40"/>
      <c r="X1645" s="41" t="str">
        <f t="shared" si="51"/>
        <v>апартаментст</v>
      </c>
      <c r="Y1645" s="15"/>
    </row>
    <row r="1646" spans="2:25">
      <c r="B1646" s="30">
        <f t="shared" si="50"/>
        <v>1639</v>
      </c>
      <c r="C1646" s="31">
        <v>306</v>
      </c>
      <c r="D1646" s="32" t="s">
        <v>1127</v>
      </c>
      <c r="E1646" s="131">
        <v>5</v>
      </c>
      <c r="F1646" s="31">
        <v>4</v>
      </c>
      <c r="G1646" s="31" t="s">
        <v>1142</v>
      </c>
      <c r="H1646" s="33" t="s">
        <v>21</v>
      </c>
      <c r="I1646" s="34" t="s">
        <v>1151</v>
      </c>
      <c r="J1646" s="31">
        <v>32.76</v>
      </c>
      <c r="K1646" s="31">
        <v>5.6</v>
      </c>
      <c r="L1646" s="130">
        <v>38.36</v>
      </c>
      <c r="M1646" s="35" t="s">
        <v>1130</v>
      </c>
      <c r="N1646" s="35" t="s">
        <v>1131</v>
      </c>
      <c r="O1646" s="35" t="s">
        <v>1130</v>
      </c>
      <c r="P1646" s="32">
        <v>340000</v>
      </c>
      <c r="Q1646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13042400</v>
      </c>
      <c r="R1646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46" s="36"/>
      <c r="T1646" s="38" t="e">
        <f>#REF!/R1646-1</f>
        <v>#REF!</v>
      </c>
      <c r="U1646" s="35"/>
      <c r="V1646" s="39" t="s">
        <v>1132</v>
      </c>
      <c r="W1646" s="40"/>
      <c r="X1646" s="41" t="str">
        <f t="shared" si="51"/>
        <v>апартаментст</v>
      </c>
      <c r="Y1646" s="15"/>
    </row>
    <row r="1647" spans="2:25">
      <c r="B1647" s="30">
        <f t="shared" si="50"/>
        <v>1640</v>
      </c>
      <c r="C1647" s="31">
        <v>307</v>
      </c>
      <c r="D1647" s="32" t="s">
        <v>1127</v>
      </c>
      <c r="E1647" s="131">
        <v>5</v>
      </c>
      <c r="F1647" s="31">
        <v>4</v>
      </c>
      <c r="G1647" s="31" t="s">
        <v>1142</v>
      </c>
      <c r="H1647" s="33" t="s">
        <v>21</v>
      </c>
      <c r="I1647" s="34" t="s">
        <v>1151</v>
      </c>
      <c r="J1647" s="31">
        <v>33.5</v>
      </c>
      <c r="K1647" s="31">
        <v>5.6</v>
      </c>
      <c r="L1647" s="130">
        <v>39.1</v>
      </c>
      <c r="M1647" s="35" t="s">
        <v>1130</v>
      </c>
      <c r="N1647" s="35" t="s">
        <v>1131</v>
      </c>
      <c r="O1647" s="35" t="s">
        <v>1130</v>
      </c>
      <c r="P1647" s="32">
        <v>340000</v>
      </c>
      <c r="Q1647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13294000</v>
      </c>
      <c r="R1647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47" s="36"/>
      <c r="T1647" s="38" t="e">
        <f>#REF!/R1647-1</f>
        <v>#REF!</v>
      </c>
      <c r="U1647" s="35"/>
      <c r="V1647" s="39" t="s">
        <v>1132</v>
      </c>
      <c r="W1647" s="40"/>
      <c r="X1647" s="41" t="str">
        <f t="shared" si="51"/>
        <v>апартаментст</v>
      </c>
      <c r="Y1647" s="15"/>
    </row>
    <row r="1648" spans="2:25">
      <c r="B1648" s="30">
        <f t="shared" si="50"/>
        <v>1641</v>
      </c>
      <c r="C1648" s="31">
        <v>308</v>
      </c>
      <c r="D1648" s="32" t="s">
        <v>1127</v>
      </c>
      <c r="E1648" s="131">
        <v>5</v>
      </c>
      <c r="F1648" s="31">
        <v>4</v>
      </c>
      <c r="G1648" s="31" t="s">
        <v>1142</v>
      </c>
      <c r="H1648" s="42" t="s">
        <v>19</v>
      </c>
      <c r="I1648" s="34" t="s">
        <v>1151</v>
      </c>
      <c r="J1648" s="31">
        <v>57.77</v>
      </c>
      <c r="K1648" s="31">
        <v>11.77</v>
      </c>
      <c r="L1648" s="130">
        <v>69.540000000000006</v>
      </c>
      <c r="M1648" s="35" t="s">
        <v>1130</v>
      </c>
      <c r="N1648" s="35" t="s">
        <v>1131</v>
      </c>
      <c r="O1648" s="35" t="s">
        <v>1130</v>
      </c>
      <c r="P1648" s="32">
        <v>340000</v>
      </c>
      <c r="Q1648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23643600.000000004</v>
      </c>
      <c r="R1648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48" s="36"/>
      <c r="T1648" s="38" t="e">
        <f>#REF!/R1648-1</f>
        <v>#REF!</v>
      </c>
      <c r="U1648" s="35"/>
      <c r="V1648" s="39" t="s">
        <v>1132</v>
      </c>
      <c r="W1648" s="40"/>
      <c r="X1648" s="41" t="str">
        <f t="shared" si="51"/>
        <v>апартамент1АЕ</v>
      </c>
      <c r="Y1648" s="15"/>
    </row>
    <row r="1649" spans="2:25">
      <c r="B1649" s="30">
        <f t="shared" si="50"/>
        <v>1642</v>
      </c>
      <c r="C1649" s="31">
        <v>309</v>
      </c>
      <c r="D1649" s="32" t="s">
        <v>1127</v>
      </c>
      <c r="E1649" s="131">
        <v>5</v>
      </c>
      <c r="F1649" s="31">
        <v>4</v>
      </c>
      <c r="G1649" s="31" t="s">
        <v>1142</v>
      </c>
      <c r="H1649" s="33" t="s">
        <v>21</v>
      </c>
      <c r="I1649" s="34" t="s">
        <v>1151</v>
      </c>
      <c r="J1649" s="31">
        <v>33.090000000000003</v>
      </c>
      <c r="K1649" s="31">
        <v>5.08</v>
      </c>
      <c r="L1649" s="130">
        <v>38.17</v>
      </c>
      <c r="M1649" s="35" t="s">
        <v>1130</v>
      </c>
      <c r="N1649" s="35" t="s">
        <v>1131</v>
      </c>
      <c r="O1649" s="35" t="s">
        <v>1130</v>
      </c>
      <c r="P1649" s="32">
        <v>340000</v>
      </c>
      <c r="Q1649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12977800</v>
      </c>
      <c r="R1649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49" s="36"/>
      <c r="T1649" s="38" t="e">
        <f>#REF!/R1649-1</f>
        <v>#REF!</v>
      </c>
      <c r="U1649" s="35"/>
      <c r="V1649" s="39" t="s">
        <v>1132</v>
      </c>
      <c r="W1649" s="40"/>
      <c r="X1649" s="41" t="str">
        <f t="shared" si="51"/>
        <v>апартаментст</v>
      </c>
      <c r="Y1649" s="15"/>
    </row>
    <row r="1650" spans="2:25">
      <c r="B1650" s="30">
        <f t="shared" si="50"/>
        <v>1643</v>
      </c>
      <c r="C1650" s="31">
        <v>310</v>
      </c>
      <c r="D1650" s="32" t="s">
        <v>1127</v>
      </c>
      <c r="E1650" s="131">
        <v>5</v>
      </c>
      <c r="F1650" s="31">
        <v>4</v>
      </c>
      <c r="G1650" s="31" t="s">
        <v>1142</v>
      </c>
      <c r="H1650" s="33" t="s">
        <v>21</v>
      </c>
      <c r="I1650" s="34" t="s">
        <v>1151</v>
      </c>
      <c r="J1650" s="31">
        <v>33.090000000000003</v>
      </c>
      <c r="K1650" s="31">
        <v>5.57</v>
      </c>
      <c r="L1650" s="130">
        <v>38.659999999999997</v>
      </c>
      <c r="M1650" s="35" t="s">
        <v>1130</v>
      </c>
      <c r="N1650" s="35" t="s">
        <v>1131</v>
      </c>
      <c r="O1650" s="35" t="s">
        <v>1130</v>
      </c>
      <c r="P1650" s="32">
        <v>340000</v>
      </c>
      <c r="Q1650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13144399.999999998</v>
      </c>
      <c r="R1650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50" s="36"/>
      <c r="T1650" s="38" t="e">
        <f>#REF!/R1650-1</f>
        <v>#REF!</v>
      </c>
      <c r="U1650" s="35"/>
      <c r="V1650" s="39" t="s">
        <v>1132</v>
      </c>
      <c r="W1650" s="40"/>
      <c r="X1650" s="41" t="str">
        <f t="shared" si="51"/>
        <v>апартаментст</v>
      </c>
      <c r="Y1650" s="15"/>
    </row>
    <row r="1651" spans="2:25">
      <c r="B1651" s="30">
        <f t="shared" si="50"/>
        <v>1644</v>
      </c>
      <c r="C1651" s="31">
        <v>311</v>
      </c>
      <c r="D1651" s="32" t="s">
        <v>1127</v>
      </c>
      <c r="E1651" s="131">
        <v>5</v>
      </c>
      <c r="F1651" s="31">
        <v>4</v>
      </c>
      <c r="G1651" s="31" t="s">
        <v>1142</v>
      </c>
      <c r="H1651" s="33" t="s">
        <v>21</v>
      </c>
      <c r="I1651" s="34" t="s">
        <v>1151</v>
      </c>
      <c r="J1651" s="31">
        <v>33.86</v>
      </c>
      <c r="K1651" s="31">
        <v>5.34</v>
      </c>
      <c r="L1651" s="130">
        <v>39.200000000000003</v>
      </c>
      <c r="M1651" s="35" t="s">
        <v>1130</v>
      </c>
      <c r="N1651" s="35" t="s">
        <v>1131</v>
      </c>
      <c r="O1651" s="35" t="s">
        <v>1130</v>
      </c>
      <c r="P1651" s="32">
        <v>340000</v>
      </c>
      <c r="Q1651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13328000.000000002</v>
      </c>
      <c r="R1651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51" s="36"/>
      <c r="T1651" s="38" t="e">
        <f>#REF!/R1651-1</f>
        <v>#REF!</v>
      </c>
      <c r="U1651" s="35"/>
      <c r="V1651" s="39" t="s">
        <v>1132</v>
      </c>
      <c r="W1651" s="40"/>
      <c r="X1651" s="41" t="str">
        <f t="shared" si="51"/>
        <v>апартаментст</v>
      </c>
      <c r="Y1651" s="15"/>
    </row>
    <row r="1652" spans="2:25">
      <c r="B1652" s="30">
        <f t="shared" si="50"/>
        <v>1645</v>
      </c>
      <c r="C1652" s="31">
        <v>312</v>
      </c>
      <c r="D1652" s="32" t="s">
        <v>1127</v>
      </c>
      <c r="E1652" s="131">
        <v>5</v>
      </c>
      <c r="F1652" s="31">
        <v>4</v>
      </c>
      <c r="G1652" s="31" t="s">
        <v>1142</v>
      </c>
      <c r="H1652" s="33" t="s">
        <v>21</v>
      </c>
      <c r="I1652" s="34" t="s">
        <v>1151</v>
      </c>
      <c r="J1652" s="31">
        <v>33.880000000000003</v>
      </c>
      <c r="K1652" s="31">
        <v>4.22</v>
      </c>
      <c r="L1652" s="130">
        <v>38.1</v>
      </c>
      <c r="M1652" s="35" t="s">
        <v>1130</v>
      </c>
      <c r="N1652" s="35" t="s">
        <v>1131</v>
      </c>
      <c r="O1652" s="35" t="s">
        <v>1130</v>
      </c>
      <c r="P1652" s="32">
        <v>340000</v>
      </c>
      <c r="Q1652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12954000</v>
      </c>
      <c r="R1652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52" s="36"/>
      <c r="T1652" s="38" t="e">
        <f>#REF!/R1652-1</f>
        <v>#REF!</v>
      </c>
      <c r="U1652" s="35"/>
      <c r="V1652" s="39" t="s">
        <v>1132</v>
      </c>
      <c r="W1652" s="40"/>
      <c r="X1652" s="41" t="str">
        <f t="shared" si="51"/>
        <v>апартаментст</v>
      </c>
      <c r="Y1652" s="15"/>
    </row>
    <row r="1653" spans="2:25">
      <c r="B1653" s="30">
        <f t="shared" si="50"/>
        <v>1646</v>
      </c>
      <c r="C1653" s="31">
        <v>313</v>
      </c>
      <c r="D1653" s="32" t="s">
        <v>1127</v>
      </c>
      <c r="E1653" s="131">
        <v>5</v>
      </c>
      <c r="F1653" s="31">
        <v>4</v>
      </c>
      <c r="G1653" s="31" t="s">
        <v>1142</v>
      </c>
      <c r="H1653" s="42" t="s">
        <v>19</v>
      </c>
      <c r="I1653" s="34" t="s">
        <v>1151</v>
      </c>
      <c r="J1653" s="31">
        <v>35.840000000000003</v>
      </c>
      <c r="K1653" s="31">
        <v>5.08</v>
      </c>
      <c r="L1653" s="130">
        <v>40.92</v>
      </c>
      <c r="M1653" s="47" t="s">
        <v>1130</v>
      </c>
      <c r="N1653" s="35" t="s">
        <v>1131</v>
      </c>
      <c r="O1653" s="35" t="s">
        <v>1130</v>
      </c>
      <c r="P1653" s="32">
        <v>340000</v>
      </c>
      <c r="Q1653" s="36">
        <f>Таблица1[[#This Row],[Цена за 1 кв.м., тыс.руб.- данные Клиента (при наличии)]]*Таблица1[[#This Row],[Общая площадь с учетом летних помещений с коэф., кв.м]]</f>
        <v>13912800</v>
      </c>
      <c r="R1653" s="37" t="e">
        <f>[20]!Таблица1[[#This Row],[Цена, тыс.руб. - данные Клиента (при наличии)]]/[20]!Таблица1[[#This Row],[Общая площадь с учетом летних помещений с коэф., кв.м]]</f>
        <v>#REF!</v>
      </c>
      <c r="S1653" s="36"/>
      <c r="T1653" s="38" t="e">
        <f>#REF!/R1653-1</f>
        <v>#REF!</v>
      </c>
      <c r="U1653" s="35"/>
      <c r="V1653" s="39" t="s">
        <v>1132</v>
      </c>
      <c r="W1653" s="40"/>
      <c r="X1653" s="41" t="str">
        <f t="shared" si="51"/>
        <v>апартамент1АЕ</v>
      </c>
      <c r="Y1653" s="15"/>
    </row>
    <row r="1654" spans="2:25">
      <c r="P1654" s="48"/>
      <c r="X1654" s="22" t="str">
        <f t="shared" si="51"/>
        <v/>
      </c>
    </row>
    <row r="1655" spans="2:25">
      <c r="L1655" s="22">
        <f>AVERAGE(L8:L1653)</f>
        <v>36.73620291616048</v>
      </c>
      <c r="P1655" s="48">
        <f>AVERAGE(P8:P1653)</f>
        <v>337925.27339003643</v>
      </c>
      <c r="Q1655" s="49">
        <f>AVERAGE(Q8:Q1653)</f>
        <v>12553369.562575942</v>
      </c>
      <c r="X1655" s="22" t="str">
        <f t="shared" si="51"/>
        <v/>
      </c>
    </row>
    <row r="1656" spans="2:25">
      <c r="B1656" s="50"/>
      <c r="P1656" s="51">
        <v>337000</v>
      </c>
      <c r="X1656" s="52" t="str">
        <f t="shared" si="51"/>
        <v/>
      </c>
    </row>
  </sheetData>
  <dataConsolidate link="1"/>
  <dataValidations count="5">
    <dataValidation type="list" allowBlank="1" showInputMessage="1" showErrorMessage="1" sqref="I1040:I1076 I364:I400 I669:I694 I402:I440 I442:I480 I482:I520 I522:I560 I562:I600 I602:I608 I610:I614 I616:I620 I622:I626 I628:I632 I634:I638 I640:I644 I646:I650 I652:I656 I658:I662 I696:I708 I710:I729 I731:I745 I747:I766 I768:I782 I784:I803 I805:I819 I821:I840 I842:I856 I858:I900 I902:I905 I907:I914 I916:I919 I921:I922 I924:I927 I929:I936 I938:I941 I943:I944 I946:I949 I951:I958 I960:I963 I965:I966 I968:I971 I973:I980 I982:I985 I987:I988 I990:I993 I995:I1002 I1004:I1007 I1009:I1038 I1078:I1116 I1118:I1156 I1158:I1196 I1198:I1236 I1238:I1276 I1278:I1284 I1286:I1290 I1292:I1296 I1298:I1302 I1304:I1308 I1310:I1314 I1316:I1320 I1322:I1326 I1328:I1332 I1334:I1338 I1340 I1349:I1357 I1359 I1361 I1364 I1366:I1376 I1378:I1380 I1382 I1384 I1387 I1389:I1394 I1396:I1401 I1403:I1405 I1407 I1409 I1412 I1414:I1419 I1421:I1426 I1428:I1430 I1432 I1434 I1437 I1439:I1444 I1446:I1451 I1453:I1455 I1457 I1459 I1462 I1464:I1469 I1471:I1472 I1474:I1476 I1478 I1480:I1481 I1500:I1511 I1513:I1518 I1520:I1521 I1524:I1532 I1534:I1539 I1541:I1546 I1548:I1549 I1552:I1560 I1562:I1567 I1569:I1574 I1576:I1577 I1580:I1588 I1590:I1595 I1597:I1602 I1604:I1605 I1608:I1616 I1618:I1619 I1622:I1623 I1625:I1630 I1632:I1633 I1636 I1638:I1639 I1641:I1642 I1644:I1649 I664:I667 I1651:I1653 I8:I362" xr:uid="{00000000-0002-0000-0800-000000000000}">
      <formula1>"балкон, лоджия, терраса,нет"</formula1>
    </dataValidation>
    <dataValidation type="list" allowBlank="1" showInputMessage="1" showErrorMessage="1" sqref="H11:H18 H20:H22 H24:H34 H36:H38 H40:H45 H47:H57 H59:H62 H64:H74 H76:H78 H80:H85 H87:H97 H99:H104 H106:H116 H118:H120 H122:H127 H129:H139 H141:H146 H148:H158 H160:H162 H164:H169 H171:H181 H183:H188 H190:H200 H202:H204 H206:H211 H213:H223 H225:H230 H232:H242 H244:H246 H248:H253 H255:H265 H267:H271 H273 H275:H278 H280:H284 H286 H288:H291 H293:H297 H299 H301:H304 H306:H310 H312 H314:H317 H319:H323 H325 H327:H329 H331:H362 H658:H662 H364:H400 H402:H440 H442:H480 H482:H520 H522:H560 H562:H600 H602:H608 H610:H614 H616:H620 H622:H626 H628:H632 H634:H638 H640:H644 H646:H650 H652:H656 H669:H694 H696:H708 H710:H729 H731:H745 H747:H766 H768:H782 H784:H803 H805:H819 H821:H840 H842:H856 H858:H900 H902:H905 H907:H914 H916:H919 H921:H922 H924:H927 H929:H936 H938:H941 H943:H944 H946:H949 H951:H958 H960:H963 H965:H966 H968:H971 H973:H980 H982:H985 H987:H988 H990:H993 H995:H1002 H1004:H1007 H1009:H1038 H1040:H1076 H1078:H1116 H1118:H1156 H1158:H1196 H1198:H1236 H1238:H1276 H1278:H1284 H1286:H1290 H1292:H1296 H1298:H1302 H1304:H1308 H1310:H1314 H1316:H1320 H1322:H1326 H1328:H1332 H1334:H1338 H1340 H664:H667 H1502:H1503 H1488:H1489 H1342:H1347 H1349 H1351:H1358 H1360 H1362:H1367 H1369:H1371 H1373 H1375:H1380 H1382:H1384 H1386 H1388:H1393 H1395:H1397 H1399 H1401:H1406 H1408:H1411 H1417:H1422 H1424 H1426 H1428:H1433 H1435 H1437 H1439:H1441 H1443:H1445 H1447 H1449 H1451:H1453 H1455:H1457 H1459 H1461 H1463:H1465 H1467:H1469 H1471 H1473 H1475:H1477 H1479:H1481 H1483 H1494:H1495 H1510:H1511 H1518:H1519 H1531:H1533 H1535:H1548 H1550:H1567 H1569:H1580 H1582:H1587 H1589:H1600 H1602:H1607 H1609:H1620 H1622:H1623 H1626:H1627 H1629:H1640 H1642:H1647 H1649:H1652 H1486 H1492 H1498:H1500 H1506:H1508 H1514:H1516 H1522:H1524 H1526:H1527 H1529 H8:H9" xr:uid="{00000000-0002-0000-0800-000001000000}">
      <formula1>"студия,1 к.,2 к.,3 к.,4 к.,5 к.,евро-2,евро-3,свободная планировка"</formula1>
    </dataValidation>
    <dataValidation type="list" allowBlank="1" showInputMessage="1" showErrorMessage="1" sqref="V9:V1653" xr:uid="{00000000-0002-0000-0800-000002000000}">
      <formula1>"В продаже, Реализована, Не в залоге"</formula1>
    </dataValidation>
    <dataValidation type="list" allowBlank="1" showInputMessage="1" showErrorMessage="1" sqref="D1289:D1653 D377:D405 D415:D445 D455:D485 D495:D525 D535:D565 D575:D604 D1053:D1081 D1091:D1121 D1131:D1161 D1171:D1201 D1211:D1241 D1251:D1280 D613:D1043 D8:D367" xr:uid="{00000000-0002-0000-0800-000003000000}">
      <formula1>"квартира,апартамент,нежилое помещение,машино-место,кладовая,прочее"</formula1>
    </dataValidation>
    <dataValidation type="list" allowBlank="1" showInputMessage="1" showErrorMessage="1" sqref="U9:U1653 N1341:N1653 M8:M1340" xr:uid="{00000000-0002-0000-0800-000004000000}">
      <formula1>"да,нет"</formula1>
    </dataValidation>
  </dataValidations>
  <pageMargins left="0.7" right="0.7" top="0.75" bottom="0.75" header="0.3" footer="0.3"/>
  <pageSetup paperSize="9" scale="16" fitToHeight="0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1</vt:i4>
      </vt:variant>
    </vt:vector>
  </HeadingPairs>
  <TitlesOfParts>
    <vt:vector size="10" baseType="lpstr">
      <vt:lpstr>Сводные</vt:lpstr>
      <vt:lpstr>Доходность</vt:lpstr>
      <vt:lpstr>check</vt:lpstr>
      <vt:lpstr>Реестр 1 оч </vt:lpstr>
      <vt:lpstr>Кладовые</vt:lpstr>
      <vt:lpstr>Машиноместа</vt:lpstr>
      <vt:lpstr>Коэфф для прайса 1 оч</vt:lpstr>
      <vt:lpstr>Шахматка </vt:lpstr>
      <vt:lpstr>Квартирография 1,2 оч</vt:lpstr>
      <vt:lpstr>'Квартирография 1,2 оч'!Область_печати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</dc:creator>
  <cp:lastModifiedBy>Admin</cp:lastModifiedBy>
  <dcterms:created xsi:type="dcterms:W3CDTF">2015-06-05T18:17:20Z</dcterms:created>
  <dcterms:modified xsi:type="dcterms:W3CDTF">2026-02-06T06:58:21Z</dcterms:modified>
</cp:coreProperties>
</file>